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27"/>
  <workbookPr/>
  <mc:AlternateContent xmlns:mc="http://schemas.openxmlformats.org/markup-compatibility/2006">
    <mc:Choice Requires="x15">
      <x15ac:absPath xmlns:x15ac="http://schemas.microsoft.com/office/spreadsheetml/2010/11/ac" url="/Users/bennotkin/Documents/world-bank/crm/crm-db/monitor-xlsx/"/>
    </mc:Choice>
  </mc:AlternateContent>
  <xr:revisionPtr revIDLastSave="0" documentId="13_ncr:1_{92E6B82F-2286-3443-BBB7-3A949CF37CDE}" xr6:coauthVersionLast="47" xr6:coauthVersionMax="47" xr10:uidLastSave="{00000000-0000-0000-0000-000000000000}"/>
  <bookViews>
    <workbookView xWindow="0" yWindow="880" windowWidth="30240" windowHeight="18880" xr2:uid="{36762678-7B79-A141-9142-1B21A00D3579}"/>
  </bookViews>
  <sheets>
    <sheet name="Landing" sheetId="26" r:id="rId1"/>
    <sheet name="Dashboard" sheetId="28" r:id="rId2"/>
    <sheet name="Data Dictionary" sheetId="9" r:id="rId3"/>
    <sheet name="Compound Alert" sheetId="1" r:id="rId4"/>
    <sheet name="Health" sheetId="2" r:id="rId5"/>
    <sheet name="Food" sheetId="14" r:id="rId6"/>
    <sheet name="Macro" sheetId="17" r:id="rId7"/>
    <sheet name="Socioeconomic" sheetId="19" r:id="rId8"/>
    <sheet name="Natural Hazard" sheetId="18" r:id="rId9"/>
    <sheet name="Conflict" sheetId="16" r:id="rId10"/>
    <sheet name="Regional Sumaries" sheetId="29" r:id="rId11"/>
    <sheet name="Parameters" sheetId="8" r:id="rId12"/>
    <sheet name="Data Reliability" sheetId="27" r:id="rId13"/>
    <sheet name="Lookup" sheetId="30" r:id="rId14"/>
  </sheets>
  <definedNames>
    <definedName name="_xlnm._FilterDatabase" localSheetId="3" hidden="1">'Compound Alert'!$B$5:$AN$223</definedName>
    <definedName name="_xlnm._FilterDatabase" localSheetId="9" hidden="1">Conflict!$B$7:$T$197</definedName>
    <definedName name="_xlnm._FilterDatabase" localSheetId="1" hidden="1">Dashboard!$B$41:$O$231</definedName>
    <definedName name="_xlnm._FilterDatabase" localSheetId="2" hidden="1">'Data Dictionary'!$B$7:$M$7</definedName>
    <definedName name="_xlnm._FilterDatabase" localSheetId="5" hidden="1">Food!$B$7:$T$225</definedName>
    <definedName name="_xlnm._FilterDatabase" localSheetId="4" hidden="1">Health!$A$7:$R$225</definedName>
    <definedName name="_xlnm._FilterDatabase" localSheetId="6" hidden="1">Macro!$A$7:$R$225</definedName>
    <definedName name="_xlnm._FilterDatabase" localSheetId="8" hidden="1">'Natural Hazard'!$B$7:$V$197</definedName>
    <definedName name="_xlnm._FilterDatabase" localSheetId="7" hidden="1">Socioeconomic!$B$7:$U$197</definedName>
    <definedName name="_xlchart.v5.0" hidden="1">Dashboard!$C$41</definedName>
    <definedName name="_xlchart.v5.1" hidden="1">Dashboard!$C$42:$C$231</definedName>
    <definedName name="_xlchart.v5.2" hidden="1">Dashboard!$I$41</definedName>
    <definedName name="_xlchart.v5.3" hidden="1">Dashboard!$I$42:$I$231</definedName>
    <definedName name="conflict_and_fragility_1" localSheetId="9">Conflict!$J$7:$Z$225</definedName>
    <definedName name="food_security_1" localSheetId="5">Food!$J$7:$V$225</definedName>
    <definedName name="Health" localSheetId="9">Conflict!#REF!</definedName>
    <definedName name="Health" localSheetId="5">Food!#REF!</definedName>
    <definedName name="Health" localSheetId="6">Macro!#REF!</definedName>
    <definedName name="Health" localSheetId="8">'Natural Hazard'!#REF!</definedName>
    <definedName name="Health" localSheetId="7">Socioeconomic!#REF!</definedName>
    <definedName name="health_1" localSheetId="4">Health!$J$7:$R$225</definedName>
    <definedName name="indicators_list" localSheetId="2">'Data Dictionary'!$B$7:$R$37</definedName>
    <definedName name="macro_fiscal_1" localSheetId="6">Macro!$J$7:$R$225</definedName>
    <definedName name="natural_hazard_1" localSheetId="8">'Natural Hazard'!$J$7:$X$225</definedName>
    <definedName name="reliabilitysheet" localSheetId="3">'Compound Alert'!#REF!</definedName>
    <definedName name="reliabilitysheet_1" localSheetId="12">'Data Reliability'!$E$5:$T$223</definedName>
    <definedName name="socioeconomic_vulnerability_1" localSheetId="7">Socioeconomic!$J$7:$X$225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5" i="17" l="1"/>
  <c r="G44" i="17"/>
  <c r="G45" i="17"/>
  <c r="G49" i="17"/>
  <c r="G71" i="17"/>
  <c r="G95" i="17"/>
  <c r="G97" i="17"/>
  <c r="G128" i="17"/>
  <c r="G133" i="17"/>
  <c r="G146" i="17"/>
  <c r="G160" i="17"/>
  <c r="G175" i="17"/>
  <c r="G198" i="17"/>
  <c r="G207" i="17"/>
  <c r="G218" i="17"/>
  <c r="G223" i="17"/>
  <c r="G10" i="17"/>
  <c r="AM1" i="1"/>
  <c r="Z4" i="16"/>
  <c r="Z5" i="16"/>
  <c r="Z6" i="16"/>
  <c r="T4" i="16"/>
  <c r="U4" i="16"/>
  <c r="V4" i="16"/>
  <c r="W4" i="16"/>
  <c r="X4" i="16"/>
  <c r="Y4" i="16"/>
  <c r="T5" i="16"/>
  <c r="U5" i="16"/>
  <c r="V5" i="16"/>
  <c r="W5" i="16"/>
  <c r="X5" i="16"/>
  <c r="Y5" i="16"/>
  <c r="T6" i="16"/>
  <c r="U6" i="16"/>
  <c r="V6" i="16"/>
  <c r="W6" i="16"/>
  <c r="X6" i="16"/>
  <c r="Y6" i="16"/>
  <c r="N4" i="16"/>
  <c r="O4" i="16"/>
  <c r="P4" i="16"/>
  <c r="Q4" i="16"/>
  <c r="R4" i="16"/>
  <c r="S4" i="16"/>
  <c r="N5" i="16"/>
  <c r="O5" i="16"/>
  <c r="P5" i="16"/>
  <c r="Q5" i="16"/>
  <c r="R5" i="16"/>
  <c r="S5" i="16"/>
  <c r="N6" i="16"/>
  <c r="O6" i="16"/>
  <c r="P6" i="16"/>
  <c r="Q6" i="16"/>
  <c r="R6" i="16"/>
  <c r="S6" i="16"/>
  <c r="O3" i="16" l="1"/>
  <c r="W2" i="16"/>
  <c r="Q3" i="16"/>
  <c r="Y3" i="16"/>
  <c r="P3" i="16"/>
  <c r="X2" i="16"/>
  <c r="T2" i="16"/>
  <c r="Y2" i="16"/>
  <c r="U2" i="16"/>
  <c r="O2" i="16"/>
  <c r="W3" i="16"/>
  <c r="S2" i="16"/>
  <c r="R3" i="16"/>
  <c r="N2" i="16"/>
  <c r="X3" i="16"/>
  <c r="V3" i="16"/>
  <c r="Z2" i="16"/>
  <c r="Z3" i="16"/>
  <c r="U3" i="16"/>
  <c r="T3" i="16"/>
  <c r="V2" i="16"/>
  <c r="N3" i="16"/>
  <c r="Q2" i="16"/>
  <c r="P2" i="16"/>
  <c r="S3" i="16"/>
  <c r="R2" i="16"/>
  <c r="AB2" i="16"/>
  <c r="AC2" i="16"/>
  <c r="T2" i="19"/>
  <c r="U2" i="19"/>
  <c r="Y2" i="19"/>
  <c r="Z2" i="19"/>
  <c r="AA2" i="19"/>
  <c r="AB2" i="19"/>
  <c r="AC2" i="19"/>
  <c r="AD2" i="19"/>
  <c r="AE2" i="19"/>
  <c r="T3" i="19"/>
  <c r="U3" i="19"/>
  <c r="Y3" i="19"/>
  <c r="Z3" i="19"/>
  <c r="AA3" i="19"/>
  <c r="M4" i="19"/>
  <c r="N4" i="19"/>
  <c r="O4" i="19"/>
  <c r="P4" i="19"/>
  <c r="Q4" i="19"/>
  <c r="R4" i="19"/>
  <c r="S4" i="19"/>
  <c r="M5" i="19"/>
  <c r="N5" i="19"/>
  <c r="O5" i="19"/>
  <c r="P5" i="19"/>
  <c r="Q5" i="19"/>
  <c r="R5" i="19"/>
  <c r="S5" i="19"/>
  <c r="M6" i="19"/>
  <c r="N6" i="19"/>
  <c r="O6" i="19"/>
  <c r="P6" i="19"/>
  <c r="Q6" i="19"/>
  <c r="R6" i="19"/>
  <c r="S6" i="19"/>
  <c r="T6" i="19"/>
  <c r="U6" i="19"/>
  <c r="AF6" i="19"/>
  <c r="AG6" i="19"/>
  <c r="AH6" i="19"/>
  <c r="AI6" i="19"/>
  <c r="AJ6" i="19"/>
  <c r="AK6" i="19"/>
  <c r="X6" i="2"/>
  <c r="W6" i="2"/>
  <c r="T6" i="2"/>
  <c r="S6" i="2"/>
  <c r="R6" i="2"/>
  <c r="Q6" i="2"/>
  <c r="P6" i="2"/>
  <c r="O6" i="2"/>
  <c r="N6" i="2"/>
  <c r="M6" i="2"/>
  <c r="S5" i="2"/>
  <c r="R5" i="2"/>
  <c r="Q5" i="2"/>
  <c r="P5" i="2"/>
  <c r="O5" i="2"/>
  <c r="N5" i="2"/>
  <c r="M5" i="2"/>
  <c r="S4" i="2"/>
  <c r="R4" i="2"/>
  <c r="Q4" i="2"/>
  <c r="P4" i="2"/>
  <c r="O4" i="2"/>
  <c r="N4" i="2"/>
  <c r="M4" i="2"/>
  <c r="Z3" i="2"/>
  <c r="Y3" i="2"/>
  <c r="X3" i="2"/>
  <c r="W3" i="2"/>
  <c r="T3" i="2"/>
  <c r="Z2" i="2"/>
  <c r="Y2" i="2"/>
  <c r="X2" i="2"/>
  <c r="W2" i="2"/>
  <c r="T2" i="2"/>
  <c r="R3" i="2" l="1"/>
  <c r="S2" i="2"/>
  <c r="R2" i="19"/>
  <c r="O2" i="2"/>
  <c r="P2" i="19"/>
  <c r="S2" i="19"/>
  <c r="S3" i="2"/>
  <c r="N3" i="2"/>
  <c r="M2" i="2"/>
  <c r="P3" i="2"/>
  <c r="Q3" i="2"/>
  <c r="R2" i="2"/>
  <c r="M3" i="2"/>
  <c r="Q2" i="19"/>
  <c r="N2" i="2"/>
  <c r="O3" i="2"/>
  <c r="R3" i="19"/>
  <c r="O2" i="19"/>
  <c r="N2" i="19"/>
  <c r="M2" i="19"/>
  <c r="S3" i="19"/>
  <c r="Q3" i="19"/>
  <c r="P3" i="19"/>
  <c r="O3" i="19"/>
  <c r="N3" i="19"/>
  <c r="M3" i="19"/>
  <c r="Q2" i="2"/>
  <c r="P2" i="2"/>
  <c r="M5" i="17" l="1"/>
  <c r="B134" i="28"/>
  <c r="C134" i="28"/>
  <c r="D134" i="28"/>
  <c r="E134" i="28"/>
  <c r="B86" i="28"/>
  <c r="C86" i="28"/>
  <c r="D86" i="28"/>
  <c r="E86" i="28"/>
  <c r="B94" i="28"/>
  <c r="C94" i="28"/>
  <c r="D94" i="28"/>
  <c r="E94" i="28"/>
  <c r="B90" i="28"/>
  <c r="C90" i="28"/>
  <c r="D90" i="28"/>
  <c r="E90" i="28"/>
  <c r="B48" i="28"/>
  <c r="C48" i="28"/>
  <c r="D48" i="28"/>
  <c r="E48" i="28"/>
  <c r="B118" i="28"/>
  <c r="C118" i="28"/>
  <c r="D118" i="28"/>
  <c r="E118" i="28"/>
  <c r="B139" i="28"/>
  <c r="C139" i="28"/>
  <c r="D139" i="28"/>
  <c r="E139" i="28"/>
  <c r="B179" i="28"/>
  <c r="C179" i="28"/>
  <c r="D179" i="28"/>
  <c r="E179" i="28"/>
  <c r="B77" i="28"/>
  <c r="C77" i="28"/>
  <c r="D77" i="28"/>
  <c r="E77" i="28"/>
  <c r="B187" i="28"/>
  <c r="C187" i="28"/>
  <c r="D187" i="28"/>
  <c r="E187" i="28"/>
  <c r="B188" i="28"/>
  <c r="C188" i="28"/>
  <c r="D188" i="28"/>
  <c r="E188" i="28"/>
  <c r="B138" i="28"/>
  <c r="C138" i="28"/>
  <c r="D138" i="28"/>
  <c r="E138" i="28"/>
  <c r="B158" i="28"/>
  <c r="C158" i="28"/>
  <c r="D158" i="28"/>
  <c r="E158" i="28"/>
  <c r="B192" i="28"/>
  <c r="C192" i="28"/>
  <c r="D192" i="28"/>
  <c r="E192" i="28"/>
  <c r="B142" i="28"/>
  <c r="C142" i="28"/>
  <c r="D142" i="28"/>
  <c r="E142" i="28"/>
  <c r="B84" i="28"/>
  <c r="C84" i="28"/>
  <c r="D84" i="28"/>
  <c r="E84" i="28"/>
  <c r="B56" i="28"/>
  <c r="C56" i="28"/>
  <c r="D56" i="28"/>
  <c r="E56" i="28"/>
  <c r="B70" i="28"/>
  <c r="C70" i="28"/>
  <c r="D70" i="28"/>
  <c r="E70" i="28"/>
  <c r="B148" i="28"/>
  <c r="C148" i="28"/>
  <c r="D148" i="28"/>
  <c r="E148" i="28"/>
  <c r="B140" i="28"/>
  <c r="C140" i="28"/>
  <c r="D140" i="28"/>
  <c r="E140" i="28"/>
  <c r="B112" i="28"/>
  <c r="C112" i="28"/>
  <c r="D112" i="28"/>
  <c r="E112" i="28"/>
  <c r="B98" i="28"/>
  <c r="C98" i="28"/>
  <c r="D98" i="28"/>
  <c r="E98" i="28"/>
  <c r="B149" i="28"/>
  <c r="C149" i="28"/>
  <c r="D149" i="28"/>
  <c r="E149" i="28"/>
  <c r="B156" i="28"/>
  <c r="C156" i="28"/>
  <c r="D156" i="28"/>
  <c r="E156" i="28"/>
  <c r="B159" i="28"/>
  <c r="C159" i="28"/>
  <c r="D159" i="28"/>
  <c r="E159" i="28"/>
  <c r="B75" i="28"/>
  <c r="C75" i="28"/>
  <c r="D75" i="28"/>
  <c r="E75" i="28"/>
  <c r="B81" i="28"/>
  <c r="C81" i="28"/>
  <c r="D81" i="28"/>
  <c r="E81" i="28"/>
  <c r="B207" i="28"/>
  <c r="C207" i="28"/>
  <c r="D207" i="28"/>
  <c r="E207" i="28"/>
  <c r="AM196" i="1"/>
  <c r="L196" i="1" s="1"/>
  <c r="AN196" i="1"/>
  <c r="AM197" i="1"/>
  <c r="L197" i="1" s="1"/>
  <c r="AN197" i="1"/>
  <c r="O197" i="1" s="1"/>
  <c r="AM198" i="1"/>
  <c r="AN198" i="1"/>
  <c r="O198" i="1" s="1"/>
  <c r="AM199" i="1"/>
  <c r="AN199" i="1"/>
  <c r="O199" i="1" s="1"/>
  <c r="AM200" i="1"/>
  <c r="AN200" i="1"/>
  <c r="O200" i="1" s="1"/>
  <c r="AM201" i="1"/>
  <c r="AN201" i="1"/>
  <c r="O201" i="1" s="1"/>
  <c r="AM202" i="1"/>
  <c r="AN202" i="1"/>
  <c r="O202" i="1" s="1"/>
  <c r="AM203" i="1"/>
  <c r="L203" i="1" s="1"/>
  <c r="AN203" i="1"/>
  <c r="O203" i="1" s="1"/>
  <c r="AM204" i="1"/>
  <c r="L204" i="1" s="1"/>
  <c r="AN204" i="1"/>
  <c r="O204" i="1" s="1"/>
  <c r="AM205" i="1"/>
  <c r="L205" i="1" s="1"/>
  <c r="AN205" i="1"/>
  <c r="O205" i="1" s="1"/>
  <c r="AM206" i="1"/>
  <c r="L206" i="1" s="1"/>
  <c r="AN206" i="1"/>
  <c r="AM207" i="1"/>
  <c r="L207" i="1" s="1"/>
  <c r="AN207" i="1"/>
  <c r="AM208" i="1"/>
  <c r="L208" i="1" s="1"/>
  <c r="AN208" i="1"/>
  <c r="AM209" i="1"/>
  <c r="L209" i="1" s="1"/>
  <c r="AN209" i="1"/>
  <c r="AM210" i="1"/>
  <c r="L210" i="1" s="1"/>
  <c r="AN210" i="1"/>
  <c r="AM211" i="1"/>
  <c r="L211" i="1" s="1"/>
  <c r="AN211" i="1"/>
  <c r="AM212" i="1"/>
  <c r="AN212" i="1"/>
  <c r="O212" i="1" s="1"/>
  <c r="AM213" i="1"/>
  <c r="AN213" i="1"/>
  <c r="O213" i="1" s="1"/>
  <c r="AM214" i="1"/>
  <c r="AN214" i="1"/>
  <c r="O214" i="1" s="1"/>
  <c r="AM215" i="1"/>
  <c r="L215" i="1" s="1"/>
  <c r="AN215" i="1"/>
  <c r="O215" i="1" s="1"/>
  <c r="AM216" i="1"/>
  <c r="L216" i="1" s="1"/>
  <c r="AN216" i="1"/>
  <c r="O216" i="1" s="1"/>
  <c r="AM217" i="1"/>
  <c r="L217" i="1" s="1"/>
  <c r="AN217" i="1"/>
  <c r="O217" i="1" s="1"/>
  <c r="AM218" i="1"/>
  <c r="L218" i="1" s="1"/>
  <c r="AN218" i="1"/>
  <c r="O218" i="1" s="1"/>
  <c r="AM219" i="1"/>
  <c r="L219" i="1" s="1"/>
  <c r="AN219" i="1"/>
  <c r="O219" i="1" s="1"/>
  <c r="AM220" i="1"/>
  <c r="L220" i="1" s="1"/>
  <c r="AN220" i="1"/>
  <c r="O220" i="1" s="1"/>
  <c r="AM221" i="1"/>
  <c r="L221" i="1" s="1"/>
  <c r="AN221" i="1"/>
  <c r="O221" i="1" s="1"/>
  <c r="AM222" i="1"/>
  <c r="AN222" i="1"/>
  <c r="O222" i="1" s="1"/>
  <c r="AM223" i="1"/>
  <c r="AN223" i="1"/>
  <c r="O223" i="1" s="1"/>
  <c r="I210" i="1" l="1"/>
  <c r="I208" i="1"/>
  <c r="I207" i="1"/>
  <c r="I206" i="1"/>
  <c r="I196" i="1"/>
  <c r="I201" i="1"/>
  <c r="I199" i="1"/>
  <c r="I212" i="1"/>
  <c r="I211" i="1"/>
  <c r="I202" i="1"/>
  <c r="I200" i="1"/>
  <c r="I198" i="1"/>
  <c r="I223" i="1"/>
  <c r="I221" i="1"/>
  <c r="I213" i="1"/>
  <c r="O206" i="1"/>
  <c r="I222" i="1"/>
  <c r="I209" i="1"/>
  <c r="I214" i="1"/>
  <c r="L214" i="1"/>
  <c r="I215" i="1"/>
  <c r="I219" i="1"/>
  <c r="I218" i="1"/>
  <c r="I217" i="1"/>
  <c r="I216" i="1"/>
  <c r="I220" i="1"/>
  <c r="L223" i="1"/>
  <c r="L222" i="1"/>
  <c r="L212" i="1"/>
  <c r="O211" i="1"/>
  <c r="L213" i="1"/>
  <c r="O210" i="1"/>
  <c r="L202" i="1"/>
  <c r="L201" i="1"/>
  <c r="L200" i="1"/>
  <c r="L199" i="1"/>
  <c r="L198" i="1"/>
  <c r="I197" i="1"/>
  <c r="O209" i="1"/>
  <c r="O208" i="1"/>
  <c r="O207" i="1"/>
  <c r="I205" i="1"/>
  <c r="I204" i="1"/>
  <c r="I203" i="1"/>
  <c r="O196" i="1"/>
  <c r="U233" i="19"/>
  <c r="U234" i="19"/>
  <c r="V234" i="19"/>
  <c r="V233" i="19"/>
  <c r="T233" i="19"/>
  <c r="S234" i="19"/>
  <c r="R234" i="19"/>
  <c r="R233" i="19"/>
  <c r="S233" i="19"/>
  <c r="Q233" i="19"/>
  <c r="Q234" i="19"/>
  <c r="T234" i="19"/>
  <c r="N233" i="19"/>
  <c r="O233" i="19"/>
  <c r="N234" i="19"/>
  <c r="O234" i="19"/>
  <c r="P233" i="19" l="1"/>
  <c r="P234" i="19"/>
  <c r="AA3" i="2"/>
  <c r="AB3" i="2"/>
  <c r="AC3" i="2"/>
  <c r="AD3" i="2"/>
  <c r="C8" i="14" a="1"/>
  <c r="C8" i="17" a="1"/>
  <c r="F214" i="17" s="1"/>
  <c r="C8" i="19" a="1"/>
  <c r="C8" i="18" a="1"/>
  <c r="C8" i="16" a="1"/>
  <c r="C8" i="2" a="1"/>
  <c r="F197" i="16" l="1"/>
  <c r="F215" i="16"/>
  <c r="F217" i="16"/>
  <c r="F219" i="16"/>
  <c r="F221" i="16"/>
  <c r="F223" i="16"/>
  <c r="F225" i="16"/>
  <c r="F208" i="16"/>
  <c r="F210" i="16"/>
  <c r="F212" i="16"/>
  <c r="F214" i="16"/>
  <c r="F216" i="16"/>
  <c r="F218" i="16"/>
  <c r="F220" i="16"/>
  <c r="F198" i="16"/>
  <c r="F200" i="16"/>
  <c r="F202" i="16"/>
  <c r="F204" i="16"/>
  <c r="F206" i="16"/>
  <c r="F222" i="16"/>
  <c r="F224" i="16"/>
  <c r="F199" i="16"/>
  <c r="F201" i="16"/>
  <c r="F203" i="16"/>
  <c r="F205" i="16"/>
  <c r="F207" i="16"/>
  <c r="F209" i="16"/>
  <c r="F211" i="16"/>
  <c r="F213" i="16"/>
  <c r="F197" i="18"/>
  <c r="F199" i="18"/>
  <c r="F201" i="18"/>
  <c r="F203" i="18"/>
  <c r="F205" i="18"/>
  <c r="F207" i="18"/>
  <c r="F209" i="18"/>
  <c r="F211" i="18"/>
  <c r="F221" i="18"/>
  <c r="F223" i="18"/>
  <c r="F225" i="18"/>
  <c r="F198" i="18"/>
  <c r="F200" i="18"/>
  <c r="F202" i="18"/>
  <c r="F204" i="18"/>
  <c r="F206" i="18"/>
  <c r="F216" i="18"/>
  <c r="F218" i="18"/>
  <c r="F220" i="18"/>
  <c r="F222" i="18"/>
  <c r="F224" i="18"/>
  <c r="F208" i="18"/>
  <c r="F210" i="18"/>
  <c r="F212" i="18"/>
  <c r="F214" i="18"/>
  <c r="F213" i="18"/>
  <c r="F215" i="18"/>
  <c r="F217" i="18"/>
  <c r="F219" i="18"/>
  <c r="F197" i="19"/>
  <c r="F199" i="19"/>
  <c r="F201" i="19"/>
  <c r="F203" i="19"/>
  <c r="F205" i="19"/>
  <c r="F207" i="19"/>
  <c r="F209" i="19"/>
  <c r="F211" i="19"/>
  <c r="F213" i="19"/>
  <c r="F215" i="19"/>
  <c r="F217" i="19"/>
  <c r="F219" i="19"/>
  <c r="F223" i="19"/>
  <c r="F225" i="19"/>
  <c r="F198" i="19"/>
  <c r="F204" i="19"/>
  <c r="F206" i="19"/>
  <c r="F212" i="19"/>
  <c r="F214" i="19"/>
  <c r="F218" i="19"/>
  <c r="F220" i="19"/>
  <c r="F222" i="19"/>
  <c r="F224" i="19"/>
  <c r="F200" i="19"/>
  <c r="F202" i="19"/>
  <c r="F208" i="19"/>
  <c r="F210" i="19"/>
  <c r="F216" i="19"/>
  <c r="F221" i="19"/>
  <c r="F197" i="14"/>
  <c r="F199" i="14"/>
  <c r="F203" i="14"/>
  <c r="F207" i="14"/>
  <c r="F209" i="14"/>
  <c r="F213" i="14"/>
  <c r="F221" i="14"/>
  <c r="F198" i="14"/>
  <c r="F202" i="14"/>
  <c r="F206" i="14"/>
  <c r="F208" i="14"/>
  <c r="F212" i="14"/>
  <c r="F216" i="14"/>
  <c r="F218" i="14"/>
  <c r="F220" i="14"/>
  <c r="F222" i="14"/>
  <c r="F224" i="14"/>
  <c r="F225" i="14"/>
  <c r="F200" i="14"/>
  <c r="F204" i="14"/>
  <c r="F210" i="14"/>
  <c r="F214" i="14"/>
  <c r="F201" i="14"/>
  <c r="F205" i="14"/>
  <c r="F211" i="14"/>
  <c r="F215" i="14"/>
  <c r="F217" i="14"/>
  <c r="F219" i="14"/>
  <c r="F223" i="14"/>
  <c r="F197" i="2"/>
  <c r="F198" i="2"/>
  <c r="F202" i="2"/>
  <c r="F206" i="2"/>
  <c r="F210" i="2"/>
  <c r="F214" i="2"/>
  <c r="F218" i="2"/>
  <c r="F222" i="2"/>
  <c r="F199" i="2"/>
  <c r="F203" i="2"/>
  <c r="F207" i="2"/>
  <c r="F211" i="2"/>
  <c r="F215" i="2"/>
  <c r="F219" i="2"/>
  <c r="F223" i="2"/>
  <c r="F225" i="2"/>
  <c r="F200" i="2"/>
  <c r="F204" i="2"/>
  <c r="F208" i="2"/>
  <c r="F212" i="2"/>
  <c r="F216" i="2"/>
  <c r="F220" i="2"/>
  <c r="F224" i="2"/>
  <c r="F201" i="2"/>
  <c r="F205" i="2"/>
  <c r="F209" i="2"/>
  <c r="F213" i="2"/>
  <c r="F217" i="2"/>
  <c r="F221" i="2"/>
  <c r="C8" i="2"/>
  <c r="F10" i="2"/>
  <c r="F14" i="2"/>
  <c r="F18" i="2"/>
  <c r="F22" i="2"/>
  <c r="F26" i="2"/>
  <c r="F30" i="2"/>
  <c r="F34" i="2"/>
  <c r="F38" i="2"/>
  <c r="F42" i="2"/>
  <c r="F46" i="2"/>
  <c r="F50" i="2"/>
  <c r="F54" i="2"/>
  <c r="F58" i="2"/>
  <c r="F62" i="2"/>
  <c r="F66" i="2"/>
  <c r="F70" i="2"/>
  <c r="F74" i="2"/>
  <c r="F78" i="2"/>
  <c r="F82" i="2"/>
  <c r="F86" i="2"/>
  <c r="F90" i="2"/>
  <c r="F94" i="2"/>
  <c r="F98" i="2"/>
  <c r="F102" i="2"/>
  <c r="F106" i="2"/>
  <c r="F110" i="2"/>
  <c r="F114" i="2"/>
  <c r="F118" i="2"/>
  <c r="F122" i="2"/>
  <c r="F126" i="2"/>
  <c r="F130" i="2"/>
  <c r="F134" i="2"/>
  <c r="F138" i="2"/>
  <c r="F142" i="2"/>
  <c r="F146" i="2"/>
  <c r="F150" i="2"/>
  <c r="F154" i="2"/>
  <c r="F158" i="2"/>
  <c r="F162" i="2"/>
  <c r="F166" i="2"/>
  <c r="F170" i="2"/>
  <c r="F174" i="2"/>
  <c r="F178" i="2"/>
  <c r="F182" i="2"/>
  <c r="F186" i="2"/>
  <c r="F190" i="2"/>
  <c r="F194" i="2"/>
  <c r="F89" i="2"/>
  <c r="F109" i="2"/>
  <c r="F121" i="2"/>
  <c r="F129" i="2"/>
  <c r="F137" i="2"/>
  <c r="F149" i="2"/>
  <c r="F161" i="2"/>
  <c r="F169" i="2"/>
  <c r="F177" i="2"/>
  <c r="F185" i="2"/>
  <c r="F11" i="2"/>
  <c r="F15" i="2"/>
  <c r="F19" i="2"/>
  <c r="F23" i="2"/>
  <c r="F27" i="2"/>
  <c r="F31" i="2"/>
  <c r="F35" i="2"/>
  <c r="F39" i="2"/>
  <c r="F43" i="2"/>
  <c r="F47" i="2"/>
  <c r="F51" i="2"/>
  <c r="F55" i="2"/>
  <c r="F59" i="2"/>
  <c r="F63" i="2"/>
  <c r="F67" i="2"/>
  <c r="F71" i="2"/>
  <c r="F75" i="2"/>
  <c r="F79" i="2"/>
  <c r="F83" i="2"/>
  <c r="F87" i="2"/>
  <c r="F91" i="2"/>
  <c r="F95" i="2"/>
  <c r="F99" i="2"/>
  <c r="F103" i="2"/>
  <c r="F107" i="2"/>
  <c r="F111" i="2"/>
  <c r="F115" i="2"/>
  <c r="F119" i="2"/>
  <c r="F123" i="2"/>
  <c r="F127" i="2"/>
  <c r="F131" i="2"/>
  <c r="F135" i="2"/>
  <c r="F139" i="2"/>
  <c r="F143" i="2"/>
  <c r="F147" i="2"/>
  <c r="F151" i="2"/>
  <c r="F155" i="2"/>
  <c r="F159" i="2"/>
  <c r="F163" i="2"/>
  <c r="F167" i="2"/>
  <c r="F171" i="2"/>
  <c r="F175" i="2"/>
  <c r="F179" i="2"/>
  <c r="F183" i="2"/>
  <c r="F187" i="2"/>
  <c r="F191" i="2"/>
  <c r="F195" i="2"/>
  <c r="F13" i="2"/>
  <c r="F17" i="2"/>
  <c r="F21" i="2"/>
  <c r="F25" i="2"/>
  <c r="F29" i="2"/>
  <c r="F33" i="2"/>
  <c r="F41" i="2"/>
  <c r="F45" i="2"/>
  <c r="F49" i="2"/>
  <c r="F57" i="2"/>
  <c r="F65" i="2"/>
  <c r="F69" i="2"/>
  <c r="F77" i="2"/>
  <c r="F85" i="2"/>
  <c r="F97" i="2"/>
  <c r="F105" i="2"/>
  <c r="F113" i="2"/>
  <c r="F125" i="2"/>
  <c r="F141" i="2"/>
  <c r="F153" i="2"/>
  <c r="F165" i="2"/>
  <c r="F181" i="2"/>
  <c r="F193" i="2"/>
  <c r="F12" i="2"/>
  <c r="F16" i="2"/>
  <c r="F20" i="2"/>
  <c r="F24" i="2"/>
  <c r="F28" i="2"/>
  <c r="F32" i="2"/>
  <c r="F36" i="2"/>
  <c r="F40" i="2"/>
  <c r="F44" i="2"/>
  <c r="F48" i="2"/>
  <c r="F52" i="2"/>
  <c r="F56" i="2"/>
  <c r="F60" i="2"/>
  <c r="F64" i="2"/>
  <c r="F68" i="2"/>
  <c r="F72" i="2"/>
  <c r="F76" i="2"/>
  <c r="F80" i="2"/>
  <c r="F84" i="2"/>
  <c r="F88" i="2"/>
  <c r="F92" i="2"/>
  <c r="F96" i="2"/>
  <c r="F100" i="2"/>
  <c r="F104" i="2"/>
  <c r="F108" i="2"/>
  <c r="F112" i="2"/>
  <c r="F116" i="2"/>
  <c r="F120" i="2"/>
  <c r="F124" i="2"/>
  <c r="F128" i="2"/>
  <c r="F132" i="2"/>
  <c r="F136" i="2"/>
  <c r="F140" i="2"/>
  <c r="F144" i="2"/>
  <c r="F148" i="2"/>
  <c r="F152" i="2"/>
  <c r="F156" i="2"/>
  <c r="F160" i="2"/>
  <c r="F164" i="2"/>
  <c r="F168" i="2"/>
  <c r="F172" i="2"/>
  <c r="F176" i="2"/>
  <c r="F180" i="2"/>
  <c r="F184" i="2"/>
  <c r="F188" i="2"/>
  <c r="F192" i="2"/>
  <c r="F196" i="2"/>
  <c r="F9" i="2"/>
  <c r="F37" i="2"/>
  <c r="F53" i="2"/>
  <c r="F61" i="2"/>
  <c r="F73" i="2"/>
  <c r="F81" i="2"/>
  <c r="F93" i="2"/>
  <c r="F101" i="2"/>
  <c r="F117" i="2"/>
  <c r="F133" i="2"/>
  <c r="F145" i="2"/>
  <c r="F157" i="2"/>
  <c r="F173" i="2"/>
  <c r="F189" i="2"/>
  <c r="C8" i="14"/>
  <c r="F9" i="14"/>
  <c r="F13" i="14"/>
  <c r="F17" i="14"/>
  <c r="F21" i="14"/>
  <c r="F25" i="14"/>
  <c r="F29" i="14"/>
  <c r="F33" i="14"/>
  <c r="F37" i="14"/>
  <c r="F41" i="14"/>
  <c r="F45" i="14"/>
  <c r="F49" i="14"/>
  <c r="F53" i="14"/>
  <c r="F57" i="14"/>
  <c r="F61" i="14"/>
  <c r="F65" i="14"/>
  <c r="F69" i="14"/>
  <c r="F73" i="14"/>
  <c r="F77" i="14"/>
  <c r="F81" i="14"/>
  <c r="F85" i="14"/>
  <c r="F89" i="14"/>
  <c r="F93" i="14"/>
  <c r="F97" i="14"/>
  <c r="F101" i="14"/>
  <c r="F105" i="14"/>
  <c r="F109" i="14"/>
  <c r="F113" i="14"/>
  <c r="F117" i="14"/>
  <c r="F121" i="14"/>
  <c r="F125" i="14"/>
  <c r="F129" i="14"/>
  <c r="F133" i="14"/>
  <c r="F137" i="14"/>
  <c r="F141" i="14"/>
  <c r="F145" i="14"/>
  <c r="F149" i="14"/>
  <c r="F153" i="14"/>
  <c r="F157" i="14"/>
  <c r="F161" i="14"/>
  <c r="F165" i="14"/>
  <c r="F169" i="14"/>
  <c r="F173" i="14"/>
  <c r="F177" i="14"/>
  <c r="F181" i="14"/>
  <c r="F185" i="14"/>
  <c r="F189" i="14"/>
  <c r="F193" i="14"/>
  <c r="F144" i="14"/>
  <c r="F156" i="14"/>
  <c r="F168" i="14"/>
  <c r="F176" i="14"/>
  <c r="F188" i="14"/>
  <c r="F192" i="14"/>
  <c r="F196" i="14"/>
  <c r="F10" i="14"/>
  <c r="F14" i="14"/>
  <c r="F18" i="14"/>
  <c r="F22" i="14"/>
  <c r="F26" i="14"/>
  <c r="F30" i="14"/>
  <c r="F34" i="14"/>
  <c r="F38" i="14"/>
  <c r="F42" i="14"/>
  <c r="F46" i="14"/>
  <c r="F50" i="14"/>
  <c r="F54" i="14"/>
  <c r="F58" i="14"/>
  <c r="F62" i="14"/>
  <c r="F66" i="14"/>
  <c r="F70" i="14"/>
  <c r="F74" i="14"/>
  <c r="F78" i="14"/>
  <c r="F82" i="14"/>
  <c r="F86" i="14"/>
  <c r="F90" i="14"/>
  <c r="F94" i="14"/>
  <c r="F98" i="14"/>
  <c r="F102" i="14"/>
  <c r="F106" i="14"/>
  <c r="F110" i="14"/>
  <c r="F114" i="14"/>
  <c r="F118" i="14"/>
  <c r="F122" i="14"/>
  <c r="F126" i="14"/>
  <c r="F130" i="14"/>
  <c r="F134" i="14"/>
  <c r="F138" i="14"/>
  <c r="F142" i="14"/>
  <c r="F146" i="14"/>
  <c r="F150" i="14"/>
  <c r="F154" i="14"/>
  <c r="F158" i="14"/>
  <c r="F162" i="14"/>
  <c r="F166" i="14"/>
  <c r="F170" i="14"/>
  <c r="F174" i="14"/>
  <c r="F178" i="14"/>
  <c r="F182" i="14"/>
  <c r="F186" i="14"/>
  <c r="F190" i="14"/>
  <c r="F194" i="14"/>
  <c r="F16" i="14"/>
  <c r="F32" i="14"/>
  <c r="F40" i="14"/>
  <c r="F48" i="14"/>
  <c r="F56" i="14"/>
  <c r="F60" i="14"/>
  <c r="F68" i="14"/>
  <c r="F76" i="14"/>
  <c r="F84" i="14"/>
  <c r="F96" i="14"/>
  <c r="F104" i="14"/>
  <c r="F108" i="14"/>
  <c r="F116" i="14"/>
  <c r="F128" i="14"/>
  <c r="F136" i="14"/>
  <c r="F148" i="14"/>
  <c r="F160" i="14"/>
  <c r="F180" i="14"/>
  <c r="F11" i="14"/>
  <c r="F15" i="14"/>
  <c r="F19" i="14"/>
  <c r="F23" i="14"/>
  <c r="F27" i="14"/>
  <c r="F31" i="14"/>
  <c r="F35" i="14"/>
  <c r="F39" i="14"/>
  <c r="F43" i="14"/>
  <c r="F47" i="14"/>
  <c r="F51" i="14"/>
  <c r="F55" i="14"/>
  <c r="F59" i="14"/>
  <c r="F63" i="14"/>
  <c r="F67" i="14"/>
  <c r="F71" i="14"/>
  <c r="F75" i="14"/>
  <c r="F79" i="14"/>
  <c r="F83" i="14"/>
  <c r="F87" i="14"/>
  <c r="F91" i="14"/>
  <c r="F95" i="14"/>
  <c r="F99" i="14"/>
  <c r="F103" i="14"/>
  <c r="F107" i="14"/>
  <c r="F111" i="14"/>
  <c r="F115" i="14"/>
  <c r="F119" i="14"/>
  <c r="F123" i="14"/>
  <c r="F127" i="14"/>
  <c r="F131" i="14"/>
  <c r="F135" i="14"/>
  <c r="F139" i="14"/>
  <c r="F143" i="14"/>
  <c r="F147" i="14"/>
  <c r="F151" i="14"/>
  <c r="F155" i="14"/>
  <c r="F159" i="14"/>
  <c r="F163" i="14"/>
  <c r="F167" i="14"/>
  <c r="F171" i="14"/>
  <c r="F175" i="14"/>
  <c r="F179" i="14"/>
  <c r="F183" i="14"/>
  <c r="F187" i="14"/>
  <c r="F191" i="14"/>
  <c r="F195" i="14"/>
  <c r="F12" i="14"/>
  <c r="F20" i="14"/>
  <c r="F24" i="14"/>
  <c r="F28" i="14"/>
  <c r="F36" i="14"/>
  <c r="F44" i="14"/>
  <c r="F52" i="14"/>
  <c r="F64" i="14"/>
  <c r="F72" i="14"/>
  <c r="F80" i="14"/>
  <c r="F88" i="14"/>
  <c r="F92" i="14"/>
  <c r="F100" i="14"/>
  <c r="F112" i="14"/>
  <c r="F120" i="14"/>
  <c r="F124" i="14"/>
  <c r="F132" i="14"/>
  <c r="F140" i="14"/>
  <c r="F152" i="14"/>
  <c r="F164" i="14"/>
  <c r="F172" i="14"/>
  <c r="F184" i="14"/>
  <c r="C8" i="17"/>
  <c r="T69" i="1" s="1"/>
  <c r="F9" i="17"/>
  <c r="F13" i="17"/>
  <c r="F17" i="17"/>
  <c r="F21" i="17"/>
  <c r="F25" i="17"/>
  <c r="F29" i="17"/>
  <c r="F33" i="17"/>
  <c r="F37" i="17"/>
  <c r="F41" i="17"/>
  <c r="F45" i="17"/>
  <c r="F49" i="17"/>
  <c r="F53" i="17"/>
  <c r="F57" i="17"/>
  <c r="F61" i="17"/>
  <c r="F65" i="17"/>
  <c r="F69" i="17"/>
  <c r="F73" i="17"/>
  <c r="F77" i="17"/>
  <c r="F81" i="17"/>
  <c r="F85" i="17"/>
  <c r="F89" i="17"/>
  <c r="F93" i="17"/>
  <c r="F97" i="17"/>
  <c r="F101" i="17"/>
  <c r="F105" i="17"/>
  <c r="F109" i="17"/>
  <c r="F113" i="17"/>
  <c r="F117" i="17"/>
  <c r="F121" i="17"/>
  <c r="F125" i="17"/>
  <c r="F129" i="17"/>
  <c r="F133" i="17"/>
  <c r="F137" i="17"/>
  <c r="F141" i="17"/>
  <c r="F145" i="17"/>
  <c r="F149" i="17"/>
  <c r="F153" i="17"/>
  <c r="F157" i="17"/>
  <c r="F161" i="17"/>
  <c r="F165" i="17"/>
  <c r="F169" i="17"/>
  <c r="F173" i="17"/>
  <c r="F177" i="17"/>
  <c r="F181" i="17"/>
  <c r="F185" i="17"/>
  <c r="F189" i="17"/>
  <c r="F193" i="17"/>
  <c r="F10" i="17"/>
  <c r="F14" i="17"/>
  <c r="F18" i="17"/>
  <c r="F22" i="17"/>
  <c r="F26" i="17"/>
  <c r="F30" i="17"/>
  <c r="F34" i="17"/>
  <c r="F38" i="17"/>
  <c r="F42" i="17"/>
  <c r="F46" i="17"/>
  <c r="F50" i="17"/>
  <c r="F54" i="17"/>
  <c r="F58" i="17"/>
  <c r="F62" i="17"/>
  <c r="F66" i="17"/>
  <c r="F70" i="17"/>
  <c r="F74" i="17"/>
  <c r="F78" i="17"/>
  <c r="F86" i="17"/>
  <c r="F90" i="17"/>
  <c r="F94" i="17"/>
  <c r="F98" i="17"/>
  <c r="F102" i="17"/>
  <c r="F106" i="17"/>
  <c r="F110" i="17"/>
  <c r="F114" i="17"/>
  <c r="F122" i="17"/>
  <c r="F126" i="17"/>
  <c r="F134" i="17"/>
  <c r="F138" i="17"/>
  <c r="F150" i="17"/>
  <c r="F158" i="17"/>
  <c r="F166" i="17"/>
  <c r="F174" i="17"/>
  <c r="F182" i="17"/>
  <c r="F194" i="17"/>
  <c r="F15" i="17"/>
  <c r="F82" i="17"/>
  <c r="F118" i="17"/>
  <c r="F130" i="17"/>
  <c r="F142" i="17"/>
  <c r="F146" i="17"/>
  <c r="F154" i="17"/>
  <c r="F162" i="17"/>
  <c r="F170" i="17"/>
  <c r="F178" i="17"/>
  <c r="F186" i="17"/>
  <c r="F190" i="17"/>
  <c r="F11" i="17"/>
  <c r="F12" i="17"/>
  <c r="F23" i="17"/>
  <c r="F31" i="17"/>
  <c r="F39" i="17"/>
  <c r="F47" i="17"/>
  <c r="F55" i="17"/>
  <c r="F63" i="17"/>
  <c r="F71" i="17"/>
  <c r="F79" i="17"/>
  <c r="F87" i="17"/>
  <c r="F95" i="17"/>
  <c r="F103" i="17"/>
  <c r="F111" i="17"/>
  <c r="F119" i="17"/>
  <c r="F127" i="17"/>
  <c r="F135" i="17"/>
  <c r="F143" i="17"/>
  <c r="F151" i="17"/>
  <c r="F159" i="17"/>
  <c r="F167" i="17"/>
  <c r="F175" i="17"/>
  <c r="F183" i="17"/>
  <c r="F191" i="17"/>
  <c r="F16" i="17"/>
  <c r="F24" i="17"/>
  <c r="F32" i="17"/>
  <c r="F40" i="17"/>
  <c r="F48" i="17"/>
  <c r="F56" i="17"/>
  <c r="F64" i="17"/>
  <c r="F72" i="17"/>
  <c r="F80" i="17"/>
  <c r="F88" i="17"/>
  <c r="F96" i="17"/>
  <c r="F104" i="17"/>
  <c r="F112" i="17"/>
  <c r="F120" i="17"/>
  <c r="F128" i="17"/>
  <c r="F136" i="17"/>
  <c r="F144" i="17"/>
  <c r="F152" i="17"/>
  <c r="F160" i="17"/>
  <c r="F168" i="17"/>
  <c r="F176" i="17"/>
  <c r="F184" i="17"/>
  <c r="F192" i="17"/>
  <c r="F19" i="17"/>
  <c r="F27" i="17"/>
  <c r="F35" i="17"/>
  <c r="F43" i="17"/>
  <c r="F51" i="17"/>
  <c r="F59" i="17"/>
  <c r="F67" i="17"/>
  <c r="F75" i="17"/>
  <c r="F83" i="17"/>
  <c r="F91" i="17"/>
  <c r="F99" i="17"/>
  <c r="F107" i="17"/>
  <c r="F115" i="17"/>
  <c r="F123" i="17"/>
  <c r="F131" i="17"/>
  <c r="F139" i="17"/>
  <c r="F147" i="17"/>
  <c r="F155" i="17"/>
  <c r="F163" i="17"/>
  <c r="F171" i="17"/>
  <c r="F179" i="17"/>
  <c r="F187" i="17"/>
  <c r="F195" i="17"/>
  <c r="F164" i="17"/>
  <c r="F180" i="17"/>
  <c r="F213" i="17"/>
  <c r="F20" i="17"/>
  <c r="F28" i="17"/>
  <c r="F36" i="17"/>
  <c r="F44" i="17"/>
  <c r="F52" i="17"/>
  <c r="F60" i="17"/>
  <c r="F68" i="17"/>
  <c r="F76" i="17"/>
  <c r="F84" i="17"/>
  <c r="F92" i="17"/>
  <c r="F100" i="17"/>
  <c r="F108" i="17"/>
  <c r="F116" i="17"/>
  <c r="F124" i="17"/>
  <c r="F132" i="17"/>
  <c r="F140" i="17"/>
  <c r="F148" i="17"/>
  <c r="F156" i="17"/>
  <c r="F172" i="17"/>
  <c r="F188" i="17"/>
  <c r="C8" i="19"/>
  <c r="F9" i="19"/>
  <c r="F13" i="19"/>
  <c r="F17" i="19"/>
  <c r="F21" i="19"/>
  <c r="F25" i="19"/>
  <c r="F29" i="19"/>
  <c r="F33" i="19"/>
  <c r="F37" i="19"/>
  <c r="F41" i="19"/>
  <c r="F45" i="19"/>
  <c r="F49" i="19"/>
  <c r="F53" i="19"/>
  <c r="F57" i="19"/>
  <c r="F61" i="19"/>
  <c r="F65" i="19"/>
  <c r="F69" i="19"/>
  <c r="F73" i="19"/>
  <c r="F77" i="19"/>
  <c r="F81" i="19"/>
  <c r="F85" i="19"/>
  <c r="F89" i="19"/>
  <c r="F93" i="19"/>
  <c r="F97" i="19"/>
  <c r="F101" i="19"/>
  <c r="F105" i="19"/>
  <c r="F109" i="19"/>
  <c r="F113" i="19"/>
  <c r="F117" i="19"/>
  <c r="F121" i="19"/>
  <c r="F125" i="19"/>
  <c r="F129" i="19"/>
  <c r="F133" i="19"/>
  <c r="F137" i="19"/>
  <c r="F141" i="19"/>
  <c r="F145" i="19"/>
  <c r="F149" i="19"/>
  <c r="F153" i="19"/>
  <c r="F157" i="19"/>
  <c r="F161" i="19"/>
  <c r="F165" i="19"/>
  <c r="F169" i="19"/>
  <c r="F173" i="19"/>
  <c r="F177" i="19"/>
  <c r="F181" i="19"/>
  <c r="F185" i="19"/>
  <c r="F189" i="19"/>
  <c r="F193" i="19"/>
  <c r="F150" i="19"/>
  <c r="F154" i="19"/>
  <c r="F158" i="19"/>
  <c r="F162" i="19"/>
  <c r="F166" i="19"/>
  <c r="F170" i="19"/>
  <c r="F174" i="19"/>
  <c r="F178" i="19"/>
  <c r="F182" i="19"/>
  <c r="F186" i="19"/>
  <c r="F190" i="19"/>
  <c r="F194" i="19"/>
  <c r="F48" i="19"/>
  <c r="F60" i="19"/>
  <c r="F68" i="19"/>
  <c r="F76" i="19"/>
  <c r="F84" i="19"/>
  <c r="F92" i="19"/>
  <c r="F104" i="19"/>
  <c r="F112" i="19"/>
  <c r="F124" i="19"/>
  <c r="F136" i="19"/>
  <c r="F148" i="19"/>
  <c r="F160" i="19"/>
  <c r="F172" i="19"/>
  <c r="F184" i="19"/>
  <c r="F196" i="19"/>
  <c r="F10" i="19"/>
  <c r="F14" i="19"/>
  <c r="F18" i="19"/>
  <c r="F22" i="19"/>
  <c r="F26" i="19"/>
  <c r="F30" i="19"/>
  <c r="F34" i="19"/>
  <c r="F38" i="19"/>
  <c r="F42" i="19"/>
  <c r="F46" i="19"/>
  <c r="F50" i="19"/>
  <c r="F54" i="19"/>
  <c r="F58" i="19"/>
  <c r="F62" i="19"/>
  <c r="F66" i="19"/>
  <c r="F70" i="19"/>
  <c r="F74" i="19"/>
  <c r="F78" i="19"/>
  <c r="F82" i="19"/>
  <c r="F86" i="19"/>
  <c r="F90" i="19"/>
  <c r="F94" i="19"/>
  <c r="F98" i="19"/>
  <c r="F102" i="19"/>
  <c r="F106" i="19"/>
  <c r="F110" i="19"/>
  <c r="F114" i="19"/>
  <c r="F118" i="19"/>
  <c r="F122" i="19"/>
  <c r="F126" i="19"/>
  <c r="F130" i="19"/>
  <c r="F134" i="19"/>
  <c r="F138" i="19"/>
  <c r="F142" i="19"/>
  <c r="F146" i="19"/>
  <c r="F120" i="19"/>
  <c r="F140" i="19"/>
  <c r="F152" i="19"/>
  <c r="F164" i="19"/>
  <c r="F180" i="19"/>
  <c r="F192" i="19"/>
  <c r="F11" i="19"/>
  <c r="F15" i="19"/>
  <c r="F19" i="19"/>
  <c r="F23" i="19"/>
  <c r="F27" i="19"/>
  <c r="F31" i="19"/>
  <c r="F35" i="19"/>
  <c r="F39" i="19"/>
  <c r="F43" i="19"/>
  <c r="F47" i="19"/>
  <c r="F51" i="19"/>
  <c r="F55" i="19"/>
  <c r="F59" i="19"/>
  <c r="F63" i="19"/>
  <c r="F67" i="19"/>
  <c r="F71" i="19"/>
  <c r="F75" i="19"/>
  <c r="F79" i="19"/>
  <c r="F83" i="19"/>
  <c r="F87" i="19"/>
  <c r="F91" i="19"/>
  <c r="F95" i="19"/>
  <c r="F99" i="19"/>
  <c r="F103" i="19"/>
  <c r="F107" i="19"/>
  <c r="F111" i="19"/>
  <c r="F115" i="19"/>
  <c r="F119" i="19"/>
  <c r="F123" i="19"/>
  <c r="F127" i="19"/>
  <c r="F131" i="19"/>
  <c r="F135" i="19"/>
  <c r="F139" i="19"/>
  <c r="F143" i="19"/>
  <c r="F147" i="19"/>
  <c r="F151" i="19"/>
  <c r="F155" i="19"/>
  <c r="F159" i="19"/>
  <c r="F163" i="19"/>
  <c r="F167" i="19"/>
  <c r="F171" i="19"/>
  <c r="F175" i="19"/>
  <c r="F179" i="19"/>
  <c r="F183" i="19"/>
  <c r="F187" i="19"/>
  <c r="F191" i="19"/>
  <c r="F195" i="19"/>
  <c r="F12" i="19"/>
  <c r="F16" i="19"/>
  <c r="F20" i="19"/>
  <c r="F24" i="19"/>
  <c r="F28" i="19"/>
  <c r="F32" i="19"/>
  <c r="F36" i="19"/>
  <c r="F40" i="19"/>
  <c r="F44" i="19"/>
  <c r="F52" i="19"/>
  <c r="F56" i="19"/>
  <c r="F64" i="19"/>
  <c r="F72" i="19"/>
  <c r="F80" i="19"/>
  <c r="F88" i="19"/>
  <c r="F96" i="19"/>
  <c r="F100" i="19"/>
  <c r="F108" i="19"/>
  <c r="F116" i="19"/>
  <c r="F128" i="19"/>
  <c r="F132" i="19"/>
  <c r="F144" i="19"/>
  <c r="F156" i="19"/>
  <c r="F168" i="19"/>
  <c r="F176" i="19"/>
  <c r="F188" i="19"/>
  <c r="C8" i="18"/>
  <c r="F9" i="18"/>
  <c r="F13" i="18"/>
  <c r="F17" i="18"/>
  <c r="F21" i="18"/>
  <c r="F25" i="18"/>
  <c r="F29" i="18"/>
  <c r="F33" i="18"/>
  <c r="F37" i="18"/>
  <c r="F41" i="18"/>
  <c r="F45" i="18"/>
  <c r="F49" i="18"/>
  <c r="F53" i="18"/>
  <c r="F57" i="18"/>
  <c r="F61" i="18"/>
  <c r="F65" i="18"/>
  <c r="F69" i="18"/>
  <c r="F73" i="18"/>
  <c r="F77" i="18"/>
  <c r="F81" i="18"/>
  <c r="F85" i="18"/>
  <c r="F89" i="18"/>
  <c r="F93" i="18"/>
  <c r="F97" i="18"/>
  <c r="F101" i="18"/>
  <c r="F105" i="18"/>
  <c r="F109" i="18"/>
  <c r="F113" i="18"/>
  <c r="F117" i="18"/>
  <c r="F121" i="18"/>
  <c r="F125" i="18"/>
  <c r="F129" i="18"/>
  <c r="F133" i="18"/>
  <c r="F137" i="18"/>
  <c r="F141" i="18"/>
  <c r="F145" i="18"/>
  <c r="F149" i="18"/>
  <c r="F153" i="18"/>
  <c r="F157" i="18"/>
  <c r="F161" i="18"/>
  <c r="F165" i="18"/>
  <c r="F169" i="18"/>
  <c r="F173" i="18"/>
  <c r="F177" i="18"/>
  <c r="F181" i="18"/>
  <c r="F185" i="18"/>
  <c r="F189" i="18"/>
  <c r="F193" i="18"/>
  <c r="F150" i="18"/>
  <c r="F154" i="18"/>
  <c r="F158" i="18"/>
  <c r="F162" i="18"/>
  <c r="F166" i="18"/>
  <c r="F170" i="18"/>
  <c r="F174" i="18"/>
  <c r="F178" i="18"/>
  <c r="F182" i="18"/>
  <c r="F186" i="18"/>
  <c r="F190" i="18"/>
  <c r="F194" i="18"/>
  <c r="F64" i="18"/>
  <c r="F84" i="18"/>
  <c r="F96" i="18"/>
  <c r="F108" i="18"/>
  <c r="F112" i="18"/>
  <c r="F124" i="18"/>
  <c r="F128" i="18"/>
  <c r="F140" i="18"/>
  <c r="F152" i="18"/>
  <c r="F164" i="18"/>
  <c r="F176" i="18"/>
  <c r="F188" i="18"/>
  <c r="F196" i="18"/>
  <c r="F10" i="18"/>
  <c r="F14" i="18"/>
  <c r="F18" i="18"/>
  <c r="F22" i="18"/>
  <c r="F26" i="18"/>
  <c r="F30" i="18"/>
  <c r="F34" i="18"/>
  <c r="F38" i="18"/>
  <c r="F42" i="18"/>
  <c r="F46" i="18"/>
  <c r="F50" i="18"/>
  <c r="F54" i="18"/>
  <c r="F58" i="18"/>
  <c r="F62" i="18"/>
  <c r="F66" i="18"/>
  <c r="F70" i="18"/>
  <c r="F74" i="18"/>
  <c r="F78" i="18"/>
  <c r="F82" i="18"/>
  <c r="F86" i="18"/>
  <c r="F90" i="18"/>
  <c r="F94" i="18"/>
  <c r="F98" i="18"/>
  <c r="F102" i="18"/>
  <c r="F106" i="18"/>
  <c r="F110" i="18"/>
  <c r="F114" i="18"/>
  <c r="F118" i="18"/>
  <c r="F122" i="18"/>
  <c r="F126" i="18"/>
  <c r="F130" i="18"/>
  <c r="F134" i="18"/>
  <c r="F138" i="18"/>
  <c r="F142" i="18"/>
  <c r="F146" i="18"/>
  <c r="F72" i="18"/>
  <c r="F88" i="18"/>
  <c r="F100" i="18"/>
  <c r="F116" i="18"/>
  <c r="F132" i="18"/>
  <c r="F144" i="18"/>
  <c r="F156" i="18"/>
  <c r="F160" i="18"/>
  <c r="F172" i="18"/>
  <c r="F184" i="18"/>
  <c r="F192" i="18"/>
  <c r="F11" i="18"/>
  <c r="F15" i="18"/>
  <c r="F19" i="18"/>
  <c r="F23" i="18"/>
  <c r="F27" i="18"/>
  <c r="F31" i="18"/>
  <c r="F35" i="18"/>
  <c r="F39" i="18"/>
  <c r="F43" i="18"/>
  <c r="F47" i="18"/>
  <c r="F51" i="18"/>
  <c r="F55" i="18"/>
  <c r="F59" i="18"/>
  <c r="F63" i="18"/>
  <c r="F67" i="18"/>
  <c r="F71" i="18"/>
  <c r="F75" i="18"/>
  <c r="F79" i="18"/>
  <c r="F83" i="18"/>
  <c r="F87" i="18"/>
  <c r="F91" i="18"/>
  <c r="F95" i="18"/>
  <c r="F99" i="18"/>
  <c r="F103" i="18"/>
  <c r="F107" i="18"/>
  <c r="F111" i="18"/>
  <c r="F115" i="18"/>
  <c r="F119" i="18"/>
  <c r="F123" i="18"/>
  <c r="F127" i="18"/>
  <c r="F131" i="18"/>
  <c r="F135" i="18"/>
  <c r="F139" i="18"/>
  <c r="F143" i="18"/>
  <c r="F147" i="18"/>
  <c r="F151" i="18"/>
  <c r="F155" i="18"/>
  <c r="F159" i="18"/>
  <c r="F163" i="18"/>
  <c r="F167" i="18"/>
  <c r="F171" i="18"/>
  <c r="F175" i="18"/>
  <c r="F179" i="18"/>
  <c r="F183" i="18"/>
  <c r="F187" i="18"/>
  <c r="F191" i="18"/>
  <c r="F195" i="18"/>
  <c r="F12" i="18"/>
  <c r="F16" i="18"/>
  <c r="F20" i="18"/>
  <c r="F24" i="18"/>
  <c r="F28" i="18"/>
  <c r="F32" i="18"/>
  <c r="F36" i="18"/>
  <c r="F40" i="18"/>
  <c r="F44" i="18"/>
  <c r="F48" i="18"/>
  <c r="F52" i="18"/>
  <c r="F56" i="18"/>
  <c r="F60" i="18"/>
  <c r="F68" i="18"/>
  <c r="F76" i="18"/>
  <c r="F80" i="18"/>
  <c r="F92" i="18"/>
  <c r="F104" i="18"/>
  <c r="F120" i="18"/>
  <c r="F136" i="18"/>
  <c r="F148" i="18"/>
  <c r="F168" i="18"/>
  <c r="F180" i="18"/>
  <c r="C8" i="16"/>
  <c r="F9" i="16"/>
  <c r="F13" i="16"/>
  <c r="F17" i="16"/>
  <c r="F21" i="16"/>
  <c r="F25" i="16"/>
  <c r="F29" i="16"/>
  <c r="F33" i="16"/>
  <c r="F37" i="16"/>
  <c r="F41" i="16"/>
  <c r="F45" i="16"/>
  <c r="F49" i="16"/>
  <c r="F53" i="16"/>
  <c r="F57" i="16"/>
  <c r="F61" i="16"/>
  <c r="F65" i="16"/>
  <c r="F69" i="16"/>
  <c r="F73" i="16"/>
  <c r="F77" i="16"/>
  <c r="F81" i="16"/>
  <c r="F85" i="16"/>
  <c r="F89" i="16"/>
  <c r="F93" i="16"/>
  <c r="F97" i="16"/>
  <c r="F101" i="16"/>
  <c r="F105" i="16"/>
  <c r="F109" i="16"/>
  <c r="F113" i="16"/>
  <c r="F117" i="16"/>
  <c r="F121" i="16"/>
  <c r="F125" i="16"/>
  <c r="F129" i="16"/>
  <c r="F133" i="16"/>
  <c r="F137" i="16"/>
  <c r="F141" i="16"/>
  <c r="F145" i="16"/>
  <c r="F149" i="16"/>
  <c r="F153" i="16"/>
  <c r="F157" i="16"/>
  <c r="F161" i="16"/>
  <c r="F165" i="16"/>
  <c r="F169" i="16"/>
  <c r="F173" i="16"/>
  <c r="F177" i="16"/>
  <c r="F181" i="16"/>
  <c r="F185" i="16"/>
  <c r="F189" i="16"/>
  <c r="F193" i="16"/>
  <c r="F118" i="16"/>
  <c r="F130" i="16"/>
  <c r="F134" i="16"/>
  <c r="F142" i="16"/>
  <c r="F150" i="16"/>
  <c r="F158" i="16"/>
  <c r="F166" i="16"/>
  <c r="F174" i="16"/>
  <c r="F182" i="16"/>
  <c r="F190" i="16"/>
  <c r="F11" i="16"/>
  <c r="F27" i="16"/>
  <c r="F39" i="16"/>
  <c r="F51" i="16"/>
  <c r="F59" i="16"/>
  <c r="F71" i="16"/>
  <c r="F83" i="16"/>
  <c r="F91" i="16"/>
  <c r="F99" i="16"/>
  <c r="F107" i="16"/>
  <c r="F111" i="16"/>
  <c r="F119" i="16"/>
  <c r="F127" i="16"/>
  <c r="F139" i="16"/>
  <c r="F147" i="16"/>
  <c r="F155" i="16"/>
  <c r="F167" i="16"/>
  <c r="F175" i="16"/>
  <c r="F183" i="16"/>
  <c r="F191" i="16"/>
  <c r="F12" i="16"/>
  <c r="F24" i="16"/>
  <c r="F32" i="16"/>
  <c r="F40" i="16"/>
  <c r="F48" i="16"/>
  <c r="F56" i="16"/>
  <c r="F64" i="16"/>
  <c r="F10" i="16"/>
  <c r="F14" i="16"/>
  <c r="F18" i="16"/>
  <c r="F22" i="16"/>
  <c r="F26" i="16"/>
  <c r="F30" i="16"/>
  <c r="F34" i="16"/>
  <c r="F38" i="16"/>
  <c r="F42" i="16"/>
  <c r="F46" i="16"/>
  <c r="F50" i="16"/>
  <c r="F54" i="16"/>
  <c r="F58" i="16"/>
  <c r="F62" i="16"/>
  <c r="F66" i="16"/>
  <c r="F70" i="16"/>
  <c r="F74" i="16"/>
  <c r="F78" i="16"/>
  <c r="F82" i="16"/>
  <c r="F86" i="16"/>
  <c r="F90" i="16"/>
  <c r="F94" i="16"/>
  <c r="F98" i="16"/>
  <c r="F102" i="16"/>
  <c r="F106" i="16"/>
  <c r="F110" i="16"/>
  <c r="F114" i="16"/>
  <c r="F122" i="16"/>
  <c r="F126" i="16"/>
  <c r="F138" i="16"/>
  <c r="F146" i="16"/>
  <c r="F154" i="16"/>
  <c r="F162" i="16"/>
  <c r="F170" i="16"/>
  <c r="F178" i="16"/>
  <c r="F186" i="16"/>
  <c r="F194" i="16"/>
  <c r="F15" i="16"/>
  <c r="F19" i="16"/>
  <c r="F23" i="16"/>
  <c r="F31" i="16"/>
  <c r="F35" i="16"/>
  <c r="F43" i="16"/>
  <c r="F47" i="16"/>
  <c r="F55" i="16"/>
  <c r="F63" i="16"/>
  <c r="F67" i="16"/>
  <c r="F75" i="16"/>
  <c r="F79" i="16"/>
  <c r="F87" i="16"/>
  <c r="F95" i="16"/>
  <c r="F103" i="16"/>
  <c r="F115" i="16"/>
  <c r="F123" i="16"/>
  <c r="F131" i="16"/>
  <c r="F135" i="16"/>
  <c r="F143" i="16"/>
  <c r="F151" i="16"/>
  <c r="F159" i="16"/>
  <c r="F163" i="16"/>
  <c r="F171" i="16"/>
  <c r="F179" i="16"/>
  <c r="F187" i="16"/>
  <c r="F195" i="16"/>
  <c r="F16" i="16"/>
  <c r="F20" i="16"/>
  <c r="F28" i="16"/>
  <c r="F36" i="16"/>
  <c r="F44" i="16"/>
  <c r="F52" i="16"/>
  <c r="F60" i="16"/>
  <c r="F68" i="16"/>
  <c r="F72" i="16"/>
  <c r="F88" i="16"/>
  <c r="F104" i="16"/>
  <c r="F120" i="16"/>
  <c r="F136" i="16"/>
  <c r="F152" i="16"/>
  <c r="F168" i="16"/>
  <c r="F184" i="16"/>
  <c r="F76" i="16"/>
  <c r="F124" i="16"/>
  <c r="F156" i="16"/>
  <c r="F188" i="16"/>
  <c r="F80" i="16"/>
  <c r="F96" i="16"/>
  <c r="F112" i="16"/>
  <c r="F128" i="16"/>
  <c r="F144" i="16"/>
  <c r="F160" i="16"/>
  <c r="F176" i="16"/>
  <c r="F192" i="16"/>
  <c r="F100" i="16"/>
  <c r="F116" i="16"/>
  <c r="F132" i="16"/>
  <c r="F164" i="16"/>
  <c r="F180" i="16"/>
  <c r="F92" i="16"/>
  <c r="F140" i="16"/>
  <c r="F84" i="16"/>
  <c r="F148" i="16"/>
  <c r="F196" i="16"/>
  <c r="F108" i="16"/>
  <c r="F172" i="16"/>
  <c r="N232" i="16"/>
  <c r="AE202" i="16"/>
  <c r="AE201" i="16"/>
  <c r="AB6" i="16"/>
  <c r="AA6" i="16"/>
  <c r="M6" i="16"/>
  <c r="AA5" i="16"/>
  <c r="M5" i="16"/>
  <c r="AA4" i="16"/>
  <c r="M4" i="16"/>
  <c r="Z202" i="18"/>
  <c r="Y202" i="18"/>
  <c r="Z201" i="18"/>
  <c r="Y201" i="18"/>
  <c r="V6" i="18"/>
  <c r="U6" i="18"/>
  <c r="T6" i="18"/>
  <c r="S6" i="18"/>
  <c r="R6" i="18"/>
  <c r="Q6" i="18"/>
  <c r="P6" i="18"/>
  <c r="O6" i="18"/>
  <c r="N6" i="18"/>
  <c r="M6" i="18"/>
  <c r="S5" i="18"/>
  <c r="R5" i="18"/>
  <c r="Q5" i="18"/>
  <c r="P5" i="18"/>
  <c r="O5" i="18"/>
  <c r="N5" i="18"/>
  <c r="M5" i="18"/>
  <c r="S4" i="18"/>
  <c r="R4" i="18"/>
  <c r="Q4" i="18"/>
  <c r="P4" i="18"/>
  <c r="O4" i="18"/>
  <c r="N4" i="18"/>
  <c r="M4" i="18"/>
  <c r="AL202" i="19"/>
  <c r="AL201" i="19"/>
  <c r="Y202" i="17"/>
  <c r="X202" i="17"/>
  <c r="W202" i="17"/>
  <c r="V202" i="17"/>
  <c r="U202" i="17"/>
  <c r="Y201" i="17"/>
  <c r="X201" i="17"/>
  <c r="W201" i="17"/>
  <c r="V201" i="17"/>
  <c r="U201" i="17"/>
  <c r="V6" i="17"/>
  <c r="U6" i="17"/>
  <c r="T6" i="17"/>
  <c r="S6" i="17"/>
  <c r="P6" i="17"/>
  <c r="O6" i="17"/>
  <c r="N6" i="17"/>
  <c r="M6" i="17"/>
  <c r="U5" i="17"/>
  <c r="T5" i="17"/>
  <c r="S5" i="17"/>
  <c r="P5" i="17"/>
  <c r="O5" i="17"/>
  <c r="N5" i="17"/>
  <c r="U4" i="17"/>
  <c r="T4" i="17"/>
  <c r="S4" i="17"/>
  <c r="P4" i="17"/>
  <c r="O4" i="17"/>
  <c r="N4" i="17"/>
  <c r="N3" i="17" s="1"/>
  <c r="M4" i="17"/>
  <c r="M3" i="17" s="1"/>
  <c r="X6" i="14"/>
  <c r="W6" i="14"/>
  <c r="T6" i="14"/>
  <c r="S6" i="14"/>
  <c r="R6" i="14"/>
  <c r="Q6" i="14"/>
  <c r="P6" i="14"/>
  <c r="O6" i="14"/>
  <c r="N6" i="14"/>
  <c r="M6" i="14"/>
  <c r="S5" i="14"/>
  <c r="R5" i="14"/>
  <c r="Q5" i="14"/>
  <c r="P5" i="14"/>
  <c r="O5" i="14"/>
  <c r="N5" i="14"/>
  <c r="M5" i="14"/>
  <c r="S4" i="14"/>
  <c r="R4" i="14"/>
  <c r="Q4" i="14"/>
  <c r="P4" i="14"/>
  <c r="O4" i="14"/>
  <c r="N4" i="14"/>
  <c r="M4" i="14"/>
  <c r="AJ6" i="2"/>
  <c r="AI6" i="2"/>
  <c r="AH6" i="2"/>
  <c r="AG6" i="2"/>
  <c r="AF6" i="2"/>
  <c r="AE6" i="2"/>
  <c r="AB6" i="2"/>
  <c r="AA6" i="2"/>
  <c r="D55" i="29"/>
  <c r="D54" i="29"/>
  <c r="D53" i="29"/>
  <c r="D52" i="29"/>
  <c r="D51" i="29"/>
  <c r="D50" i="29"/>
  <c r="D49" i="29"/>
  <c r="D34" i="29"/>
  <c r="D33" i="29"/>
  <c r="D32" i="29"/>
  <c r="D31" i="29"/>
  <c r="D30" i="29"/>
  <c r="D29" i="29"/>
  <c r="D28" i="29"/>
  <c r="D8" i="29"/>
  <c r="D9" i="29"/>
  <c r="D10" i="29"/>
  <c r="D11" i="29"/>
  <c r="D12" i="29"/>
  <c r="D13" i="29"/>
  <c r="D7" i="29"/>
  <c r="B191" i="28"/>
  <c r="C191" i="28"/>
  <c r="D191" i="28"/>
  <c r="E191" i="28"/>
  <c r="B102" i="28"/>
  <c r="C102" i="28"/>
  <c r="D102" i="28"/>
  <c r="E102" i="28"/>
  <c r="B66" i="28"/>
  <c r="C66" i="28"/>
  <c r="D66" i="28"/>
  <c r="E66" i="28"/>
  <c r="B178" i="28"/>
  <c r="C178" i="28"/>
  <c r="D178" i="28"/>
  <c r="E178" i="28"/>
  <c r="B256" i="28"/>
  <c r="C256" i="28"/>
  <c r="D256" i="28"/>
  <c r="E256" i="28"/>
  <c r="B219" i="28"/>
  <c r="C219" i="28"/>
  <c r="D219" i="28"/>
  <c r="E219" i="28"/>
  <c r="B92" i="28"/>
  <c r="C92" i="28"/>
  <c r="D92" i="28"/>
  <c r="E92" i="28"/>
  <c r="B132" i="28"/>
  <c r="C132" i="28"/>
  <c r="D132" i="28"/>
  <c r="E132" i="28"/>
  <c r="B144" i="28"/>
  <c r="C144" i="28"/>
  <c r="D144" i="28"/>
  <c r="E144" i="28"/>
  <c r="B42" i="28"/>
  <c r="C42" i="28"/>
  <c r="D42" i="28"/>
  <c r="E42" i="28"/>
  <c r="B121" i="28"/>
  <c r="C121" i="28"/>
  <c r="D121" i="28"/>
  <c r="E121" i="28"/>
  <c r="B202" i="28"/>
  <c r="C202" i="28"/>
  <c r="D202" i="28"/>
  <c r="E202" i="28"/>
  <c r="B168" i="28"/>
  <c r="C168" i="28"/>
  <c r="D168" i="28"/>
  <c r="E168" i="28"/>
  <c r="B100" i="28"/>
  <c r="C100" i="28"/>
  <c r="D100" i="28"/>
  <c r="E100" i="28"/>
  <c r="B116" i="28"/>
  <c r="C116" i="28"/>
  <c r="D116" i="28"/>
  <c r="E116" i="28"/>
  <c r="B257" i="28"/>
  <c r="C257" i="28"/>
  <c r="D257" i="28"/>
  <c r="E257" i="28"/>
  <c r="B43" i="28"/>
  <c r="C43" i="28"/>
  <c r="D43" i="28"/>
  <c r="E43" i="28"/>
  <c r="B190" i="28"/>
  <c r="C190" i="28"/>
  <c r="D190" i="28"/>
  <c r="E190" i="28"/>
  <c r="B55" i="28"/>
  <c r="C55" i="28"/>
  <c r="D55" i="28"/>
  <c r="E55" i="28"/>
  <c r="B135" i="28"/>
  <c r="C135" i="28"/>
  <c r="D135" i="28"/>
  <c r="E135" i="28"/>
  <c r="B80" i="28"/>
  <c r="C80" i="28"/>
  <c r="D80" i="28"/>
  <c r="E80" i="28"/>
  <c r="B220" i="28"/>
  <c r="C220" i="28"/>
  <c r="D220" i="28"/>
  <c r="E220" i="28"/>
  <c r="B204" i="28"/>
  <c r="C204" i="28"/>
  <c r="D204" i="28"/>
  <c r="E204" i="28"/>
  <c r="B258" i="28"/>
  <c r="C258" i="28"/>
  <c r="D258" i="28"/>
  <c r="E258" i="28"/>
  <c r="B146" i="28"/>
  <c r="C146" i="28"/>
  <c r="D146" i="28"/>
  <c r="E146" i="28"/>
  <c r="B259" i="28"/>
  <c r="C259" i="28"/>
  <c r="D259" i="28"/>
  <c r="E259" i="28"/>
  <c r="B170" i="28"/>
  <c r="C170" i="28"/>
  <c r="D170" i="28"/>
  <c r="E170" i="28"/>
  <c r="B58" i="28"/>
  <c r="C58" i="28"/>
  <c r="D58" i="28"/>
  <c r="E58" i="28"/>
  <c r="B174" i="28"/>
  <c r="C174" i="28"/>
  <c r="D174" i="28"/>
  <c r="E174" i="28"/>
  <c r="B47" i="28"/>
  <c r="C47" i="28"/>
  <c r="D47" i="28"/>
  <c r="E47" i="28"/>
  <c r="B154" i="28"/>
  <c r="C154" i="28"/>
  <c r="D154" i="28"/>
  <c r="E154" i="28"/>
  <c r="B208" i="28"/>
  <c r="C208" i="28"/>
  <c r="D208" i="28"/>
  <c r="E208" i="28"/>
  <c r="B51" i="28"/>
  <c r="C51" i="28"/>
  <c r="D51" i="28"/>
  <c r="E51" i="28"/>
  <c r="B153" i="28"/>
  <c r="C153" i="28"/>
  <c r="D153" i="28"/>
  <c r="E153" i="28"/>
  <c r="B105" i="28"/>
  <c r="C105" i="28"/>
  <c r="D105" i="28"/>
  <c r="E105" i="28"/>
  <c r="B157" i="28"/>
  <c r="C157" i="28"/>
  <c r="D157" i="28"/>
  <c r="E157" i="28"/>
  <c r="B213" i="28"/>
  <c r="C213" i="28"/>
  <c r="D213" i="28"/>
  <c r="E213" i="28"/>
  <c r="B82" i="28"/>
  <c r="C82" i="28"/>
  <c r="D82" i="28"/>
  <c r="E82" i="28"/>
  <c r="B218" i="28"/>
  <c r="C218" i="28"/>
  <c r="D218" i="28"/>
  <c r="E218" i="28"/>
  <c r="B182" i="28"/>
  <c r="C182" i="28"/>
  <c r="D182" i="28"/>
  <c r="E182" i="28"/>
  <c r="B79" i="28"/>
  <c r="C79" i="28"/>
  <c r="D79" i="28"/>
  <c r="E79" i="28"/>
  <c r="B193" i="28"/>
  <c r="C193" i="28"/>
  <c r="D193" i="28"/>
  <c r="E193" i="28"/>
  <c r="B163" i="28"/>
  <c r="C163" i="28"/>
  <c r="D163" i="28"/>
  <c r="E163" i="28"/>
  <c r="B173" i="28"/>
  <c r="C173" i="28"/>
  <c r="D173" i="28"/>
  <c r="E173" i="28"/>
  <c r="B128" i="28"/>
  <c r="C128" i="28"/>
  <c r="D128" i="28"/>
  <c r="E128" i="28"/>
  <c r="B50" i="28"/>
  <c r="C50" i="28"/>
  <c r="D50" i="28"/>
  <c r="E50" i="28"/>
  <c r="B225" i="28"/>
  <c r="C225" i="28"/>
  <c r="D225" i="28"/>
  <c r="E225" i="28"/>
  <c r="B151" i="28"/>
  <c r="C151" i="28"/>
  <c r="D151" i="28"/>
  <c r="E151" i="28"/>
  <c r="B60" i="28"/>
  <c r="C60" i="28"/>
  <c r="D60" i="28"/>
  <c r="E60" i="28"/>
  <c r="B101" i="28"/>
  <c r="C101" i="28"/>
  <c r="D101" i="28"/>
  <c r="E101" i="28"/>
  <c r="B226" i="28"/>
  <c r="C226" i="28"/>
  <c r="D226" i="28"/>
  <c r="E226" i="28"/>
  <c r="B227" i="28"/>
  <c r="C227" i="28"/>
  <c r="D227" i="28"/>
  <c r="E227" i="28"/>
  <c r="B228" i="28"/>
  <c r="C228" i="28"/>
  <c r="D228" i="28"/>
  <c r="E228" i="28"/>
  <c r="B162" i="28"/>
  <c r="C162" i="28"/>
  <c r="D162" i="28"/>
  <c r="E162" i="28"/>
  <c r="B189" i="28"/>
  <c r="C189" i="28"/>
  <c r="D189" i="28"/>
  <c r="E189" i="28"/>
  <c r="B113" i="28"/>
  <c r="C113" i="28"/>
  <c r="D113" i="28"/>
  <c r="E113" i="28"/>
  <c r="B122" i="28"/>
  <c r="C122" i="28"/>
  <c r="D122" i="28"/>
  <c r="E122" i="28"/>
  <c r="B53" i="28"/>
  <c r="C53" i="28"/>
  <c r="D53" i="28"/>
  <c r="E53" i="28"/>
  <c r="B73" i="28"/>
  <c r="C73" i="28"/>
  <c r="D73" i="28"/>
  <c r="E73" i="28"/>
  <c r="B229" i="28"/>
  <c r="C229" i="28"/>
  <c r="D229" i="28"/>
  <c r="E229" i="28"/>
  <c r="B180" i="28"/>
  <c r="C180" i="28"/>
  <c r="D180" i="28"/>
  <c r="E180" i="28"/>
  <c r="B161" i="28"/>
  <c r="C161" i="28"/>
  <c r="D161" i="28"/>
  <c r="E161" i="28"/>
  <c r="B196" i="28"/>
  <c r="C196" i="28"/>
  <c r="D196" i="28"/>
  <c r="E196" i="28"/>
  <c r="B107" i="28"/>
  <c r="C107" i="28"/>
  <c r="D107" i="28"/>
  <c r="E107" i="28"/>
  <c r="B230" i="28"/>
  <c r="C230" i="28"/>
  <c r="D230" i="28"/>
  <c r="E230" i="28"/>
  <c r="B198" i="28"/>
  <c r="C198" i="28"/>
  <c r="D198" i="28"/>
  <c r="E198" i="28"/>
  <c r="B231" i="28"/>
  <c r="C231" i="28"/>
  <c r="D231" i="28"/>
  <c r="E231" i="28"/>
  <c r="B175" i="28"/>
  <c r="C175" i="28"/>
  <c r="D175" i="28"/>
  <c r="E175" i="28"/>
  <c r="B141" i="28"/>
  <c r="C141" i="28"/>
  <c r="D141" i="28"/>
  <c r="E141" i="28"/>
  <c r="B87" i="28"/>
  <c r="C87" i="28"/>
  <c r="D87" i="28"/>
  <c r="E87" i="28"/>
  <c r="B65" i="28"/>
  <c r="C65" i="28"/>
  <c r="D65" i="28"/>
  <c r="E65" i="28"/>
  <c r="B67" i="28"/>
  <c r="C67" i="28"/>
  <c r="D67" i="28"/>
  <c r="E67" i="28"/>
  <c r="B63" i="28"/>
  <c r="C63" i="28"/>
  <c r="D63" i="28"/>
  <c r="E63" i="28"/>
  <c r="B69" i="28"/>
  <c r="C69" i="28"/>
  <c r="D69" i="28"/>
  <c r="E69" i="28"/>
  <c r="B166" i="28"/>
  <c r="C166" i="28"/>
  <c r="D166" i="28"/>
  <c r="E166" i="28"/>
  <c r="B232" i="28"/>
  <c r="C232" i="28"/>
  <c r="D232" i="28"/>
  <c r="E232" i="28"/>
  <c r="B123" i="28"/>
  <c r="C123" i="28"/>
  <c r="D123" i="28"/>
  <c r="E123" i="28"/>
  <c r="B117" i="28"/>
  <c r="C117" i="28"/>
  <c r="D117" i="28"/>
  <c r="E117" i="28"/>
  <c r="B233" i="28"/>
  <c r="C233" i="28"/>
  <c r="D233" i="28"/>
  <c r="E233" i="28"/>
  <c r="B234" i="28"/>
  <c r="C234" i="28"/>
  <c r="D234" i="28"/>
  <c r="E234" i="28"/>
  <c r="B222" i="28"/>
  <c r="C222" i="28"/>
  <c r="D222" i="28"/>
  <c r="E222" i="28"/>
  <c r="B235" i="28"/>
  <c r="C235" i="28"/>
  <c r="D235" i="28"/>
  <c r="E235" i="28"/>
  <c r="B171" i="28"/>
  <c r="C171" i="28"/>
  <c r="D171" i="28"/>
  <c r="E171" i="28"/>
  <c r="B106" i="28"/>
  <c r="C106" i="28"/>
  <c r="D106" i="28"/>
  <c r="E106" i="28"/>
  <c r="B184" i="28"/>
  <c r="C184" i="28"/>
  <c r="D184" i="28"/>
  <c r="E184" i="28"/>
  <c r="B236" i="28"/>
  <c r="C236" i="28"/>
  <c r="D236" i="28"/>
  <c r="E236" i="28"/>
  <c r="B111" i="28"/>
  <c r="C111" i="28"/>
  <c r="D111" i="28"/>
  <c r="E111" i="28"/>
  <c r="B150" i="28"/>
  <c r="C150" i="28"/>
  <c r="D150" i="28"/>
  <c r="E150" i="28"/>
  <c r="B129" i="28"/>
  <c r="C129" i="28"/>
  <c r="D129" i="28"/>
  <c r="E129" i="28"/>
  <c r="B72" i="28"/>
  <c r="C72" i="28"/>
  <c r="D72" i="28"/>
  <c r="E72" i="28"/>
  <c r="B124" i="28"/>
  <c r="C124" i="28"/>
  <c r="D124" i="28"/>
  <c r="E124" i="28"/>
  <c r="B183" i="28"/>
  <c r="C183" i="28"/>
  <c r="D183" i="28"/>
  <c r="E183" i="28"/>
  <c r="B205" i="28"/>
  <c r="C205" i="28"/>
  <c r="D205" i="28"/>
  <c r="E205" i="28"/>
  <c r="B45" i="28"/>
  <c r="C45" i="28"/>
  <c r="D45" i="28"/>
  <c r="E45" i="28"/>
  <c r="B237" i="28"/>
  <c r="C237" i="28"/>
  <c r="D237" i="28"/>
  <c r="E237" i="28"/>
  <c r="B93" i="28"/>
  <c r="C93" i="28"/>
  <c r="D93" i="28"/>
  <c r="E93" i="28"/>
  <c r="B172" i="28"/>
  <c r="C172" i="28"/>
  <c r="D172" i="28"/>
  <c r="E172" i="28"/>
  <c r="B238" i="28"/>
  <c r="C238" i="28"/>
  <c r="D238" i="28"/>
  <c r="E238" i="28"/>
  <c r="B176" i="28"/>
  <c r="C176" i="28"/>
  <c r="D176" i="28"/>
  <c r="E176" i="28"/>
  <c r="B115" i="28"/>
  <c r="C115" i="28"/>
  <c r="D115" i="28"/>
  <c r="E115" i="28"/>
  <c r="B199" i="28"/>
  <c r="C199" i="28"/>
  <c r="D199" i="28"/>
  <c r="E199" i="28"/>
  <c r="B145" i="28"/>
  <c r="C145" i="28"/>
  <c r="D145" i="28"/>
  <c r="E145" i="28"/>
  <c r="B83" i="28"/>
  <c r="C83" i="28"/>
  <c r="D83" i="28"/>
  <c r="E83" i="28"/>
  <c r="B239" i="28"/>
  <c r="C239" i="28"/>
  <c r="D239" i="28"/>
  <c r="E239" i="28"/>
  <c r="B74" i="28"/>
  <c r="C74" i="28"/>
  <c r="D74" i="28"/>
  <c r="E74" i="28"/>
  <c r="B71" i="28"/>
  <c r="C71" i="28"/>
  <c r="D71" i="28"/>
  <c r="E71" i="28"/>
  <c r="B89" i="28"/>
  <c r="C89" i="28"/>
  <c r="D89" i="28"/>
  <c r="E89" i="28"/>
  <c r="B96" i="28"/>
  <c r="C96" i="28"/>
  <c r="D96" i="28"/>
  <c r="E96" i="28"/>
  <c r="B197" i="28"/>
  <c r="C197" i="28"/>
  <c r="D197" i="28"/>
  <c r="E197" i="28"/>
  <c r="B152" i="28"/>
  <c r="C152" i="28"/>
  <c r="D152" i="28"/>
  <c r="E152" i="28"/>
  <c r="B181" i="28"/>
  <c r="C181" i="28"/>
  <c r="D181" i="28"/>
  <c r="E181" i="28"/>
  <c r="B76" i="28"/>
  <c r="C76" i="28"/>
  <c r="D76" i="28"/>
  <c r="E76" i="28"/>
  <c r="B240" i="28"/>
  <c r="C240" i="28"/>
  <c r="D240" i="28"/>
  <c r="E240" i="28"/>
  <c r="B126" i="28"/>
  <c r="C126" i="28"/>
  <c r="D126" i="28"/>
  <c r="E126" i="28"/>
  <c r="B241" i="28"/>
  <c r="C241" i="28"/>
  <c r="D241" i="28"/>
  <c r="E241" i="28"/>
  <c r="B125" i="28"/>
  <c r="C125" i="28"/>
  <c r="D125" i="28"/>
  <c r="E125" i="28"/>
  <c r="B200" i="28"/>
  <c r="C200" i="28"/>
  <c r="D200" i="28"/>
  <c r="E200" i="28"/>
  <c r="B44" i="28"/>
  <c r="C44" i="28"/>
  <c r="D44" i="28"/>
  <c r="E44" i="28"/>
  <c r="B147" i="28"/>
  <c r="C147" i="28"/>
  <c r="D147" i="28"/>
  <c r="E147" i="28"/>
  <c r="B95" i="28"/>
  <c r="C95" i="28"/>
  <c r="D95" i="28"/>
  <c r="E95" i="28"/>
  <c r="B242" i="28"/>
  <c r="C242" i="28"/>
  <c r="D242" i="28"/>
  <c r="E242" i="28"/>
  <c r="B108" i="28"/>
  <c r="C108" i="28"/>
  <c r="D108" i="28"/>
  <c r="E108" i="28"/>
  <c r="B243" i="28"/>
  <c r="C243" i="28"/>
  <c r="D243" i="28"/>
  <c r="E243" i="28"/>
  <c r="B133" i="28"/>
  <c r="C133" i="28"/>
  <c r="D133" i="28"/>
  <c r="E133" i="28"/>
  <c r="B99" i="28"/>
  <c r="C99" i="28"/>
  <c r="D99" i="28"/>
  <c r="E99" i="28"/>
  <c r="B215" i="28"/>
  <c r="C215" i="28"/>
  <c r="D215" i="28"/>
  <c r="E215" i="28"/>
  <c r="B221" i="28"/>
  <c r="C221" i="28"/>
  <c r="D221" i="28"/>
  <c r="E221" i="28"/>
  <c r="B244" i="28"/>
  <c r="C244" i="28"/>
  <c r="D244" i="28"/>
  <c r="E244" i="28"/>
  <c r="B216" i="28"/>
  <c r="C216" i="28"/>
  <c r="D216" i="28"/>
  <c r="E216" i="28"/>
  <c r="B114" i="28"/>
  <c r="C114" i="28"/>
  <c r="D114" i="28"/>
  <c r="E114" i="28"/>
  <c r="B164" i="28"/>
  <c r="C164" i="28"/>
  <c r="D164" i="28"/>
  <c r="E164" i="28"/>
  <c r="B167" i="28"/>
  <c r="C167" i="28"/>
  <c r="D167" i="28"/>
  <c r="E167" i="28"/>
  <c r="B59" i="28"/>
  <c r="C59" i="28"/>
  <c r="D59" i="28"/>
  <c r="E59" i="28"/>
  <c r="B104" i="28"/>
  <c r="C104" i="28"/>
  <c r="D104" i="28"/>
  <c r="E104" i="28"/>
  <c r="B206" i="28"/>
  <c r="C206" i="28"/>
  <c r="D206" i="28"/>
  <c r="E206" i="28"/>
  <c r="B119" i="28"/>
  <c r="C119" i="28"/>
  <c r="D119" i="28"/>
  <c r="E119" i="28"/>
  <c r="B194" i="28"/>
  <c r="C194" i="28"/>
  <c r="D194" i="28"/>
  <c r="E194" i="28"/>
  <c r="B211" i="28"/>
  <c r="C211" i="28"/>
  <c r="D211" i="28"/>
  <c r="E211" i="28"/>
  <c r="B245" i="28"/>
  <c r="C245" i="28"/>
  <c r="D245" i="28"/>
  <c r="E245" i="28"/>
  <c r="B131" i="28"/>
  <c r="C131" i="28"/>
  <c r="D131" i="28"/>
  <c r="E131" i="28"/>
  <c r="B52" i="28"/>
  <c r="C52" i="28"/>
  <c r="D52" i="28"/>
  <c r="E52" i="28"/>
  <c r="B136" i="28"/>
  <c r="C136" i="28"/>
  <c r="D136" i="28"/>
  <c r="E136" i="28"/>
  <c r="B103" i="28"/>
  <c r="C103" i="28"/>
  <c r="D103" i="28"/>
  <c r="E103" i="28"/>
  <c r="B210" i="28"/>
  <c r="C210" i="28"/>
  <c r="D210" i="28"/>
  <c r="E210" i="28"/>
  <c r="B246" i="28"/>
  <c r="C246" i="28"/>
  <c r="D246" i="28"/>
  <c r="E246" i="28"/>
  <c r="B64" i="28"/>
  <c r="C64" i="28"/>
  <c r="D64" i="28"/>
  <c r="E64" i="28"/>
  <c r="B214" i="28"/>
  <c r="C214" i="28"/>
  <c r="D214" i="28"/>
  <c r="E214" i="28"/>
  <c r="B247" i="28"/>
  <c r="C247" i="28"/>
  <c r="D247" i="28"/>
  <c r="E247" i="28"/>
  <c r="B201" i="28"/>
  <c r="C201" i="28"/>
  <c r="D201" i="28"/>
  <c r="E201" i="28"/>
  <c r="B248" i="28"/>
  <c r="C248" i="28"/>
  <c r="D248" i="28"/>
  <c r="E248" i="28"/>
  <c r="B249" i="28"/>
  <c r="C249" i="28"/>
  <c r="D249" i="28"/>
  <c r="E249" i="28"/>
  <c r="B186" i="28"/>
  <c r="C186" i="28"/>
  <c r="D186" i="28"/>
  <c r="E186" i="28"/>
  <c r="B110" i="28"/>
  <c r="C110" i="28"/>
  <c r="D110" i="28"/>
  <c r="E110" i="28"/>
  <c r="B250" i="28"/>
  <c r="C250" i="28"/>
  <c r="D250" i="28"/>
  <c r="E250" i="28"/>
  <c r="B165" i="28"/>
  <c r="C165" i="28"/>
  <c r="D165" i="28"/>
  <c r="E165" i="28"/>
  <c r="B91" i="28"/>
  <c r="C91" i="28"/>
  <c r="D91" i="28"/>
  <c r="E91" i="28"/>
  <c r="B223" i="28"/>
  <c r="C223" i="28"/>
  <c r="D223" i="28"/>
  <c r="E223" i="28"/>
  <c r="B97" i="28"/>
  <c r="C97" i="28"/>
  <c r="D97" i="28"/>
  <c r="E97" i="28"/>
  <c r="B251" i="28"/>
  <c r="C251" i="28"/>
  <c r="D251" i="28"/>
  <c r="E251" i="28"/>
  <c r="B217" i="28"/>
  <c r="C217" i="28"/>
  <c r="D217" i="28"/>
  <c r="E217" i="28"/>
  <c r="B46" i="28"/>
  <c r="C46" i="28"/>
  <c r="D46" i="28"/>
  <c r="E46" i="28"/>
  <c r="B252" i="28"/>
  <c r="C252" i="28"/>
  <c r="D252" i="28"/>
  <c r="E252" i="28"/>
  <c r="B57" i="28"/>
  <c r="C57" i="28"/>
  <c r="D57" i="28"/>
  <c r="E57" i="28"/>
  <c r="B253" i="28"/>
  <c r="C253" i="28"/>
  <c r="D253" i="28"/>
  <c r="E253" i="28"/>
  <c r="B137" i="28"/>
  <c r="C137" i="28"/>
  <c r="D137" i="28"/>
  <c r="E137" i="28"/>
  <c r="B254" i="28"/>
  <c r="C254" i="28"/>
  <c r="D254" i="28"/>
  <c r="E254" i="28"/>
  <c r="B62" i="28"/>
  <c r="C62" i="28"/>
  <c r="D62" i="28"/>
  <c r="E62" i="28"/>
  <c r="B177" i="28"/>
  <c r="C177" i="28"/>
  <c r="D177" i="28"/>
  <c r="E177" i="28"/>
  <c r="B155" i="28"/>
  <c r="C155" i="28"/>
  <c r="D155" i="28"/>
  <c r="E155" i="28"/>
  <c r="B54" i="28"/>
  <c r="C54" i="28"/>
  <c r="D54" i="28"/>
  <c r="E54" i="28"/>
  <c r="B143" i="28"/>
  <c r="C143" i="28"/>
  <c r="D143" i="28"/>
  <c r="E143" i="28"/>
  <c r="B130" i="28"/>
  <c r="C130" i="28"/>
  <c r="D130" i="28"/>
  <c r="E130" i="28"/>
  <c r="B120" i="28"/>
  <c r="C120" i="28"/>
  <c r="D120" i="28"/>
  <c r="E120" i="28"/>
  <c r="B61" i="28"/>
  <c r="C61" i="28"/>
  <c r="D61" i="28"/>
  <c r="E61" i="28"/>
  <c r="B49" i="28"/>
  <c r="C49" i="28"/>
  <c r="D49" i="28"/>
  <c r="E49" i="28"/>
  <c r="B109" i="28"/>
  <c r="C109" i="28"/>
  <c r="D109" i="28"/>
  <c r="E109" i="28"/>
  <c r="B255" i="28"/>
  <c r="C255" i="28"/>
  <c r="D255" i="28"/>
  <c r="E255" i="28"/>
  <c r="B195" i="28"/>
  <c r="C195" i="28"/>
  <c r="D195" i="28"/>
  <c r="E195" i="28"/>
  <c r="B85" i="28"/>
  <c r="C85" i="28"/>
  <c r="D85" i="28"/>
  <c r="E85" i="28"/>
  <c r="B169" i="28"/>
  <c r="C169" i="28"/>
  <c r="D169" i="28"/>
  <c r="E169" i="28"/>
  <c r="B203" i="28"/>
  <c r="C203" i="28"/>
  <c r="D203" i="28"/>
  <c r="E203" i="28"/>
  <c r="AM7" i="1"/>
  <c r="AN7" i="1"/>
  <c r="O7" i="1" s="1"/>
  <c r="AM8" i="1"/>
  <c r="AN8" i="1"/>
  <c r="O8" i="1" s="1"/>
  <c r="AM9" i="1"/>
  <c r="AN9" i="1"/>
  <c r="O9" i="1" s="1"/>
  <c r="AM10" i="1"/>
  <c r="L10" i="1" s="1"/>
  <c r="AN10" i="1"/>
  <c r="O10" i="1" s="1"/>
  <c r="AM11" i="1"/>
  <c r="AN11" i="1"/>
  <c r="O11" i="1" s="1"/>
  <c r="AM12" i="1"/>
  <c r="AN12" i="1"/>
  <c r="O12" i="1" s="1"/>
  <c r="AM13" i="1"/>
  <c r="L13" i="1" s="1"/>
  <c r="AN13" i="1"/>
  <c r="AM14" i="1"/>
  <c r="L14" i="1" s="1"/>
  <c r="AN14" i="1"/>
  <c r="O14" i="1" s="1"/>
  <c r="AM15" i="1"/>
  <c r="L15" i="1" s="1"/>
  <c r="AN15" i="1"/>
  <c r="O15" i="1" s="1"/>
  <c r="AM16" i="1"/>
  <c r="AN16" i="1"/>
  <c r="O16" i="1" s="1"/>
  <c r="AM17" i="1"/>
  <c r="L17" i="1" s="1"/>
  <c r="AN17" i="1"/>
  <c r="O17" i="1" s="1"/>
  <c r="AM18" i="1"/>
  <c r="AN18" i="1"/>
  <c r="O18" i="1" s="1"/>
  <c r="AM19" i="1"/>
  <c r="L19" i="1" s="1"/>
  <c r="AN19" i="1"/>
  <c r="O19" i="1" s="1"/>
  <c r="AM20" i="1"/>
  <c r="AN20" i="1"/>
  <c r="O20" i="1" s="1"/>
  <c r="AM21" i="1"/>
  <c r="L21" i="1" s="1"/>
  <c r="AN21" i="1"/>
  <c r="O21" i="1" s="1"/>
  <c r="AM22" i="1"/>
  <c r="L22" i="1" s="1"/>
  <c r="AN22" i="1"/>
  <c r="O22" i="1" s="1"/>
  <c r="AM23" i="1"/>
  <c r="L23" i="1" s="1"/>
  <c r="AN23" i="1"/>
  <c r="O23" i="1" s="1"/>
  <c r="AM24" i="1"/>
  <c r="AN24" i="1"/>
  <c r="O24" i="1" s="1"/>
  <c r="AM25" i="1"/>
  <c r="AN25" i="1"/>
  <c r="O25" i="1" s="1"/>
  <c r="AM26" i="1"/>
  <c r="L26" i="1" s="1"/>
  <c r="AN26" i="1"/>
  <c r="AM27" i="1"/>
  <c r="AN27" i="1"/>
  <c r="O27" i="1" s="1"/>
  <c r="AM28" i="1"/>
  <c r="L28" i="1" s="1"/>
  <c r="AN28" i="1"/>
  <c r="O28" i="1" s="1"/>
  <c r="AM29" i="1"/>
  <c r="AN29" i="1"/>
  <c r="O29" i="1" s="1"/>
  <c r="AM30" i="1"/>
  <c r="L30" i="1" s="1"/>
  <c r="AN30" i="1"/>
  <c r="O30" i="1" s="1"/>
  <c r="AM31" i="1"/>
  <c r="L31" i="1" s="1"/>
  <c r="AN31" i="1"/>
  <c r="O31" i="1" s="1"/>
  <c r="AM32" i="1"/>
  <c r="AN32" i="1"/>
  <c r="O32" i="1" s="1"/>
  <c r="AM33" i="1"/>
  <c r="AN33" i="1"/>
  <c r="O33" i="1" s="1"/>
  <c r="AM34" i="1"/>
  <c r="L34" i="1" s="1"/>
  <c r="AN34" i="1"/>
  <c r="AM35" i="1"/>
  <c r="L35" i="1" s="1"/>
  <c r="AN35" i="1"/>
  <c r="O35" i="1" s="1"/>
  <c r="AM36" i="1"/>
  <c r="L36" i="1" s="1"/>
  <c r="AN36" i="1"/>
  <c r="O36" i="1" s="1"/>
  <c r="AM37" i="1"/>
  <c r="AN37" i="1"/>
  <c r="O37" i="1" s="1"/>
  <c r="AM38" i="1"/>
  <c r="L38" i="1" s="1"/>
  <c r="AN38" i="1"/>
  <c r="O38" i="1" s="1"/>
  <c r="AM39" i="1"/>
  <c r="AN39" i="1"/>
  <c r="O39" i="1" s="1"/>
  <c r="AM40" i="1"/>
  <c r="AN40" i="1"/>
  <c r="O40" i="1" s="1"/>
  <c r="AM41" i="1"/>
  <c r="AN41" i="1"/>
  <c r="O41" i="1" s="1"/>
  <c r="AM42" i="1"/>
  <c r="L42" i="1" s="1"/>
  <c r="AN42" i="1"/>
  <c r="AM43" i="1"/>
  <c r="L43" i="1" s="1"/>
  <c r="AN43" i="1"/>
  <c r="AM44" i="1"/>
  <c r="AN44" i="1"/>
  <c r="O44" i="1" s="1"/>
  <c r="AM45" i="1"/>
  <c r="AN45" i="1"/>
  <c r="O45" i="1" s="1"/>
  <c r="AM46" i="1"/>
  <c r="AN46" i="1"/>
  <c r="O46" i="1" s="1"/>
  <c r="AM47" i="1"/>
  <c r="L47" i="1" s="1"/>
  <c r="AN47" i="1"/>
  <c r="O47" i="1" s="1"/>
  <c r="AM48" i="1"/>
  <c r="L48" i="1" s="1"/>
  <c r="AN48" i="1"/>
  <c r="O48" i="1" s="1"/>
  <c r="AM49" i="1"/>
  <c r="AN49" i="1"/>
  <c r="O49" i="1" s="1"/>
  <c r="AM50" i="1"/>
  <c r="AN50" i="1"/>
  <c r="O50" i="1" s="1"/>
  <c r="AM51" i="1"/>
  <c r="L51" i="1" s="1"/>
  <c r="AN51" i="1"/>
  <c r="O51" i="1" s="1"/>
  <c r="AM52" i="1"/>
  <c r="AN52" i="1"/>
  <c r="O52" i="1" s="1"/>
  <c r="AM53" i="1"/>
  <c r="L53" i="1" s="1"/>
  <c r="AN53" i="1"/>
  <c r="AM54" i="1"/>
  <c r="AN54" i="1"/>
  <c r="O54" i="1" s="1"/>
  <c r="AM55" i="1"/>
  <c r="L55" i="1" s="1"/>
  <c r="AN55" i="1"/>
  <c r="O55" i="1" s="1"/>
  <c r="AM56" i="1"/>
  <c r="AN56" i="1"/>
  <c r="O56" i="1" s="1"/>
  <c r="AM57" i="1"/>
  <c r="L57" i="1" s="1"/>
  <c r="AN57" i="1"/>
  <c r="AM58" i="1"/>
  <c r="AN58" i="1"/>
  <c r="O58" i="1" s="1"/>
  <c r="AM59" i="1"/>
  <c r="L59" i="1" s="1"/>
  <c r="AN59" i="1"/>
  <c r="O59" i="1" s="1"/>
  <c r="AM60" i="1"/>
  <c r="AN60" i="1"/>
  <c r="O60" i="1" s="1"/>
  <c r="AM61" i="1"/>
  <c r="L61" i="1" s="1"/>
  <c r="AN61" i="1"/>
  <c r="AM62" i="1"/>
  <c r="AN62" i="1"/>
  <c r="O62" i="1" s="1"/>
  <c r="AM63" i="1"/>
  <c r="L63" i="1" s="1"/>
  <c r="AN63" i="1"/>
  <c r="O63" i="1" s="1"/>
  <c r="AM64" i="1"/>
  <c r="AN64" i="1"/>
  <c r="O64" i="1" s="1"/>
  <c r="AM65" i="1"/>
  <c r="AN65" i="1"/>
  <c r="O65" i="1" s="1"/>
  <c r="AM66" i="1"/>
  <c r="L66" i="1" s="1"/>
  <c r="AN66" i="1"/>
  <c r="O66" i="1" s="1"/>
  <c r="AM67" i="1"/>
  <c r="L67" i="1" s="1"/>
  <c r="AN67" i="1"/>
  <c r="O67" i="1" s="1"/>
  <c r="AM68" i="1"/>
  <c r="AN68" i="1"/>
  <c r="O68" i="1" s="1"/>
  <c r="AM69" i="1"/>
  <c r="L69" i="1" s="1"/>
  <c r="AN69" i="1"/>
  <c r="AM70" i="1"/>
  <c r="L70" i="1" s="1"/>
  <c r="AN70" i="1"/>
  <c r="O70" i="1" s="1"/>
  <c r="AM71" i="1"/>
  <c r="L71" i="1" s="1"/>
  <c r="AN71" i="1"/>
  <c r="O71" i="1" s="1"/>
  <c r="AM72" i="1"/>
  <c r="AN72" i="1"/>
  <c r="O72" i="1" s="1"/>
  <c r="AM73" i="1"/>
  <c r="L73" i="1" s="1"/>
  <c r="AN73" i="1"/>
  <c r="O73" i="1" s="1"/>
  <c r="AM74" i="1"/>
  <c r="AN74" i="1"/>
  <c r="O74" i="1" s="1"/>
  <c r="AM75" i="1"/>
  <c r="AN75" i="1"/>
  <c r="O75" i="1" s="1"/>
  <c r="AM76" i="1"/>
  <c r="AN76" i="1"/>
  <c r="O76" i="1" s="1"/>
  <c r="AM77" i="1"/>
  <c r="AN77" i="1"/>
  <c r="O77" i="1" s="1"/>
  <c r="AM78" i="1"/>
  <c r="L78" i="1" s="1"/>
  <c r="AN78" i="1"/>
  <c r="AM79" i="1"/>
  <c r="AN79" i="1"/>
  <c r="O79" i="1" s="1"/>
  <c r="AM80" i="1"/>
  <c r="L80" i="1" s="1"/>
  <c r="AN80" i="1"/>
  <c r="AM81" i="1"/>
  <c r="AN81" i="1"/>
  <c r="O81" i="1" s="1"/>
  <c r="AM82" i="1"/>
  <c r="L82" i="1" s="1"/>
  <c r="AN82" i="1"/>
  <c r="AM83" i="1"/>
  <c r="AN83" i="1"/>
  <c r="O83" i="1" s="1"/>
  <c r="AM84" i="1"/>
  <c r="L84" i="1" s="1"/>
  <c r="AN84" i="1"/>
  <c r="O84" i="1" s="1"/>
  <c r="AM85" i="1"/>
  <c r="AN85" i="1"/>
  <c r="O85" i="1" s="1"/>
  <c r="AM86" i="1"/>
  <c r="AN86" i="1"/>
  <c r="O86" i="1" s="1"/>
  <c r="AM87" i="1"/>
  <c r="L87" i="1" s="1"/>
  <c r="AN87" i="1"/>
  <c r="O87" i="1" s="1"/>
  <c r="AM88" i="1"/>
  <c r="L88" i="1" s="1"/>
  <c r="AN88" i="1"/>
  <c r="O88" i="1" s="1"/>
  <c r="AM89" i="1"/>
  <c r="AN89" i="1"/>
  <c r="O89" i="1" s="1"/>
  <c r="AM90" i="1"/>
  <c r="AN90" i="1"/>
  <c r="O90" i="1" s="1"/>
  <c r="AM91" i="1"/>
  <c r="L91" i="1" s="1"/>
  <c r="AN91" i="1"/>
  <c r="O91" i="1" s="1"/>
  <c r="AM92" i="1"/>
  <c r="L92" i="1" s="1"/>
  <c r="AN92" i="1"/>
  <c r="O92" i="1" s="1"/>
  <c r="AM93" i="1"/>
  <c r="AN93" i="1"/>
  <c r="O93" i="1" s="1"/>
  <c r="AM94" i="1"/>
  <c r="L94" i="1" s="1"/>
  <c r="AN94" i="1"/>
  <c r="AM95" i="1"/>
  <c r="L95" i="1" s="1"/>
  <c r="AN95" i="1"/>
  <c r="O95" i="1" s="1"/>
  <c r="AM96" i="1"/>
  <c r="AN96" i="1"/>
  <c r="O96" i="1" s="1"/>
  <c r="AM97" i="1"/>
  <c r="AN97" i="1"/>
  <c r="O97" i="1" s="1"/>
  <c r="AM98" i="1"/>
  <c r="L98" i="1" s="1"/>
  <c r="AN98" i="1"/>
  <c r="AM99" i="1"/>
  <c r="L99" i="1" s="1"/>
  <c r="AN99" i="1"/>
  <c r="O99" i="1" s="1"/>
  <c r="AM100" i="1"/>
  <c r="L100" i="1" s="1"/>
  <c r="AN100" i="1"/>
  <c r="O100" i="1" s="1"/>
  <c r="AM101" i="1"/>
  <c r="AN101" i="1"/>
  <c r="O101" i="1" s="1"/>
  <c r="AM102" i="1"/>
  <c r="AN102" i="1"/>
  <c r="O102" i="1" s="1"/>
  <c r="AM103" i="1"/>
  <c r="L103" i="1" s="1"/>
  <c r="AN103" i="1"/>
  <c r="AM104" i="1"/>
  <c r="AN104" i="1"/>
  <c r="O104" i="1" s="1"/>
  <c r="AM105" i="1"/>
  <c r="L105" i="1" s="1"/>
  <c r="AN105" i="1"/>
  <c r="O105" i="1" s="1"/>
  <c r="AM106" i="1"/>
  <c r="AN106" i="1"/>
  <c r="O106" i="1" s="1"/>
  <c r="AM107" i="1"/>
  <c r="L107" i="1" s="1"/>
  <c r="AN107" i="1"/>
  <c r="AM108" i="1"/>
  <c r="L108" i="1" s="1"/>
  <c r="AN108" i="1"/>
  <c r="O108" i="1" s="1"/>
  <c r="AM109" i="1"/>
  <c r="AN109" i="1"/>
  <c r="O109" i="1" s="1"/>
  <c r="AM110" i="1"/>
  <c r="AN110" i="1"/>
  <c r="O110" i="1" s="1"/>
  <c r="AM111" i="1"/>
  <c r="L111" i="1" s="1"/>
  <c r="AN111" i="1"/>
  <c r="O111" i="1" s="1"/>
  <c r="AM112" i="1"/>
  <c r="L112" i="1" s="1"/>
  <c r="AN112" i="1"/>
  <c r="O112" i="1" s="1"/>
  <c r="AM113" i="1"/>
  <c r="L113" i="1" s="1"/>
  <c r="AN113" i="1"/>
  <c r="O113" i="1" s="1"/>
  <c r="AM114" i="1"/>
  <c r="AN114" i="1"/>
  <c r="O114" i="1" s="1"/>
  <c r="AM115" i="1"/>
  <c r="AN115" i="1"/>
  <c r="O115" i="1" s="1"/>
  <c r="AM116" i="1"/>
  <c r="L116" i="1" s="1"/>
  <c r="AN116" i="1"/>
  <c r="O116" i="1" s="1"/>
  <c r="AM117" i="1"/>
  <c r="L117" i="1" s="1"/>
  <c r="AN117" i="1"/>
  <c r="O117" i="1" s="1"/>
  <c r="AM118" i="1"/>
  <c r="AN118" i="1"/>
  <c r="O118" i="1" s="1"/>
  <c r="AM119" i="1"/>
  <c r="L119" i="1" s="1"/>
  <c r="AN119" i="1"/>
  <c r="AM120" i="1"/>
  <c r="L120" i="1" s="1"/>
  <c r="AN120" i="1"/>
  <c r="O120" i="1" s="1"/>
  <c r="AM121" i="1"/>
  <c r="L121" i="1" s="1"/>
  <c r="AN121" i="1"/>
  <c r="O121" i="1" s="1"/>
  <c r="AM122" i="1"/>
  <c r="AN122" i="1"/>
  <c r="O122" i="1" s="1"/>
  <c r="AM123" i="1"/>
  <c r="L123" i="1" s="1"/>
  <c r="AN123" i="1"/>
  <c r="O123" i="1" s="1"/>
  <c r="AM124" i="1"/>
  <c r="L124" i="1" s="1"/>
  <c r="AN124" i="1"/>
  <c r="O124" i="1" s="1"/>
  <c r="AM125" i="1"/>
  <c r="L125" i="1" s="1"/>
  <c r="AN125" i="1"/>
  <c r="O125" i="1" s="1"/>
  <c r="AM126" i="1"/>
  <c r="AN126" i="1"/>
  <c r="O126" i="1" s="1"/>
  <c r="AM127" i="1"/>
  <c r="L127" i="1" s="1"/>
  <c r="AN127" i="1"/>
  <c r="O127" i="1" s="1"/>
  <c r="AM128" i="1"/>
  <c r="AN128" i="1"/>
  <c r="O128" i="1" s="1"/>
  <c r="AM129" i="1"/>
  <c r="L129" i="1" s="1"/>
  <c r="AN129" i="1"/>
  <c r="O129" i="1" s="1"/>
  <c r="AM130" i="1"/>
  <c r="AN130" i="1"/>
  <c r="O130" i="1" s="1"/>
  <c r="AM131" i="1"/>
  <c r="L131" i="1" s="1"/>
  <c r="AN131" i="1"/>
  <c r="AM132" i="1"/>
  <c r="AN132" i="1"/>
  <c r="O132" i="1" s="1"/>
  <c r="AM133" i="1"/>
  <c r="L133" i="1" s="1"/>
  <c r="AN133" i="1"/>
  <c r="O133" i="1" s="1"/>
  <c r="AM134" i="1"/>
  <c r="AN134" i="1"/>
  <c r="O134" i="1" s="1"/>
  <c r="AM135" i="1"/>
  <c r="L135" i="1" s="1"/>
  <c r="AN135" i="1"/>
  <c r="AM136" i="1"/>
  <c r="AN136" i="1"/>
  <c r="O136" i="1" s="1"/>
  <c r="AM137" i="1"/>
  <c r="L137" i="1" s="1"/>
  <c r="AN137" i="1"/>
  <c r="O137" i="1" s="1"/>
  <c r="AM138" i="1"/>
  <c r="AN138" i="1"/>
  <c r="O138" i="1" s="1"/>
  <c r="AM139" i="1"/>
  <c r="L139" i="1" s="1"/>
  <c r="AN139" i="1"/>
  <c r="AM140" i="1"/>
  <c r="AN140" i="1"/>
  <c r="O140" i="1" s="1"/>
  <c r="AM141" i="1"/>
  <c r="L141" i="1" s="1"/>
  <c r="AN141" i="1"/>
  <c r="O141" i="1" s="1"/>
  <c r="AM142" i="1"/>
  <c r="AN142" i="1"/>
  <c r="O142" i="1" s="1"/>
  <c r="AM143" i="1"/>
  <c r="L143" i="1" s="1"/>
  <c r="AN143" i="1"/>
  <c r="AM144" i="1"/>
  <c r="AN144" i="1"/>
  <c r="O144" i="1" s="1"/>
  <c r="AM145" i="1"/>
  <c r="L145" i="1" s="1"/>
  <c r="AN145" i="1"/>
  <c r="O145" i="1" s="1"/>
  <c r="AM146" i="1"/>
  <c r="AN146" i="1"/>
  <c r="O146" i="1" s="1"/>
  <c r="AM147" i="1"/>
  <c r="L147" i="1" s="1"/>
  <c r="AN147" i="1"/>
  <c r="AM148" i="1"/>
  <c r="AN148" i="1"/>
  <c r="O148" i="1" s="1"/>
  <c r="AM149" i="1"/>
  <c r="AN149" i="1"/>
  <c r="O149" i="1" s="1"/>
  <c r="AM150" i="1"/>
  <c r="AN150" i="1"/>
  <c r="O150" i="1" s="1"/>
  <c r="AM151" i="1"/>
  <c r="L151" i="1" s="1"/>
  <c r="AN151" i="1"/>
  <c r="O151" i="1" s="1"/>
  <c r="AM152" i="1"/>
  <c r="AN152" i="1"/>
  <c r="O152" i="1" s="1"/>
  <c r="AM153" i="1"/>
  <c r="L153" i="1" s="1"/>
  <c r="AN153" i="1"/>
  <c r="O153" i="1" s="1"/>
  <c r="AM154" i="1"/>
  <c r="AN154" i="1"/>
  <c r="O154" i="1" s="1"/>
  <c r="AM155" i="1"/>
  <c r="L155" i="1" s="1"/>
  <c r="AN155" i="1"/>
  <c r="O155" i="1" s="1"/>
  <c r="AM156" i="1"/>
  <c r="L156" i="1" s="1"/>
  <c r="AN156" i="1"/>
  <c r="O156" i="1" s="1"/>
  <c r="AM157" i="1"/>
  <c r="L157" i="1" s="1"/>
  <c r="AN157" i="1"/>
  <c r="O157" i="1" s="1"/>
  <c r="AM158" i="1"/>
  <c r="AN158" i="1"/>
  <c r="O158" i="1" s="1"/>
  <c r="AM159" i="1"/>
  <c r="L159" i="1" s="1"/>
  <c r="AN159" i="1"/>
  <c r="AM160" i="1"/>
  <c r="L160" i="1" s="1"/>
  <c r="AN160" i="1"/>
  <c r="O160" i="1" s="1"/>
  <c r="AM161" i="1"/>
  <c r="L161" i="1" s="1"/>
  <c r="AN161" i="1"/>
  <c r="AM162" i="1"/>
  <c r="AN162" i="1"/>
  <c r="O162" i="1" s="1"/>
  <c r="AM163" i="1"/>
  <c r="L163" i="1" s="1"/>
  <c r="AN163" i="1"/>
  <c r="AM164" i="1"/>
  <c r="L164" i="1" s="1"/>
  <c r="AN164" i="1"/>
  <c r="O164" i="1" s="1"/>
  <c r="AM165" i="1"/>
  <c r="AN165" i="1"/>
  <c r="O165" i="1" s="1"/>
  <c r="AM166" i="1"/>
  <c r="AN166" i="1"/>
  <c r="O166" i="1" s="1"/>
  <c r="AM167" i="1"/>
  <c r="AN167" i="1"/>
  <c r="O167" i="1" s="1"/>
  <c r="AM168" i="1"/>
  <c r="L168" i="1" s="1"/>
  <c r="AN168" i="1"/>
  <c r="O168" i="1" s="1"/>
  <c r="AM169" i="1"/>
  <c r="L169" i="1" s="1"/>
  <c r="AN169" i="1"/>
  <c r="O169" i="1" s="1"/>
  <c r="AM170" i="1"/>
  <c r="AN170" i="1"/>
  <c r="O170" i="1" s="1"/>
  <c r="AM171" i="1"/>
  <c r="AN171" i="1"/>
  <c r="O171" i="1" s="1"/>
  <c r="AM172" i="1"/>
  <c r="L172" i="1" s="1"/>
  <c r="AN172" i="1"/>
  <c r="O172" i="1" s="1"/>
  <c r="AM173" i="1"/>
  <c r="L173" i="1" s="1"/>
  <c r="AN173" i="1"/>
  <c r="O173" i="1" s="1"/>
  <c r="AM174" i="1"/>
  <c r="AN174" i="1"/>
  <c r="O174" i="1" s="1"/>
  <c r="AM175" i="1"/>
  <c r="L175" i="1" s="1"/>
  <c r="AN175" i="1"/>
  <c r="AM176" i="1"/>
  <c r="L176" i="1" s="1"/>
  <c r="AN176" i="1"/>
  <c r="O176" i="1" s="1"/>
  <c r="AM177" i="1"/>
  <c r="L177" i="1" s="1"/>
  <c r="AN177" i="1"/>
  <c r="O177" i="1" s="1"/>
  <c r="AM178" i="1"/>
  <c r="AN178" i="1"/>
  <c r="O178" i="1" s="1"/>
  <c r="AM179" i="1"/>
  <c r="AN179" i="1"/>
  <c r="O179" i="1" s="1"/>
  <c r="AM180" i="1"/>
  <c r="AN180" i="1"/>
  <c r="O180" i="1" s="1"/>
  <c r="AM181" i="1"/>
  <c r="L181" i="1" s="1"/>
  <c r="AN181" i="1"/>
  <c r="AM182" i="1"/>
  <c r="L182" i="1" s="1"/>
  <c r="AN182" i="1"/>
  <c r="AM183" i="1"/>
  <c r="AN183" i="1"/>
  <c r="O183" i="1" s="1"/>
  <c r="AM184" i="1"/>
  <c r="AN184" i="1"/>
  <c r="O184" i="1" s="1"/>
  <c r="AM185" i="1"/>
  <c r="L185" i="1" s="1"/>
  <c r="AN185" i="1"/>
  <c r="AM186" i="1"/>
  <c r="L186" i="1" s="1"/>
  <c r="AN186" i="1"/>
  <c r="AM187" i="1"/>
  <c r="AN187" i="1"/>
  <c r="O187" i="1" s="1"/>
  <c r="AM188" i="1"/>
  <c r="AN188" i="1"/>
  <c r="O188" i="1" s="1"/>
  <c r="AM189" i="1"/>
  <c r="L189" i="1" s="1"/>
  <c r="AN189" i="1"/>
  <c r="AM190" i="1"/>
  <c r="L190" i="1" s="1"/>
  <c r="AN190" i="1"/>
  <c r="AM191" i="1"/>
  <c r="AN191" i="1"/>
  <c r="O191" i="1" s="1"/>
  <c r="AM192" i="1"/>
  <c r="AN192" i="1"/>
  <c r="O192" i="1" s="1"/>
  <c r="AM193" i="1"/>
  <c r="L193" i="1" s="1"/>
  <c r="AN193" i="1"/>
  <c r="AM194" i="1"/>
  <c r="L194" i="1" s="1"/>
  <c r="AN194" i="1"/>
  <c r="AM195" i="1"/>
  <c r="AN195" i="1"/>
  <c r="O195" i="1" s="1"/>
  <c r="P3" i="17" l="1"/>
  <c r="S3" i="17"/>
  <c r="O3" i="17"/>
  <c r="I39" i="16" a="1"/>
  <c r="I39" i="16" s="1"/>
  <c r="I118" i="16" a="1"/>
  <c r="I118" i="16" s="1"/>
  <c r="AA2" i="16"/>
  <c r="I195" i="17" a="1"/>
  <c r="I195" i="17" s="1"/>
  <c r="I217" i="17" a="1"/>
  <c r="I217" i="17" s="1"/>
  <c r="AH215" i="1" s="1"/>
  <c r="I202" i="17" a="1"/>
  <c r="I202" i="17" s="1"/>
  <c r="AH200" i="1" s="1"/>
  <c r="I206" i="17" a="1"/>
  <c r="I206" i="17" s="1"/>
  <c r="AH204" i="1" s="1"/>
  <c r="I219" i="17" a="1"/>
  <c r="I219" i="17" s="1"/>
  <c r="AH217" i="1" s="1"/>
  <c r="I214" i="17" a="1"/>
  <c r="I214" i="17" s="1"/>
  <c r="AH212" i="1" s="1"/>
  <c r="I216" i="17" a="1"/>
  <c r="I216" i="17" s="1"/>
  <c r="AH214" i="1" s="1"/>
  <c r="I220" i="17" a="1"/>
  <c r="I220" i="17" s="1"/>
  <c r="AH218" i="1" s="1"/>
  <c r="I200" i="19" a="1"/>
  <c r="I200" i="19" s="1"/>
  <c r="AI198" i="1" s="1"/>
  <c r="I202" i="19" a="1"/>
  <c r="I202" i="19" s="1"/>
  <c r="AI200" i="1" s="1"/>
  <c r="I206" i="19" a="1"/>
  <c r="I206" i="19" s="1"/>
  <c r="AI204" i="1" s="1"/>
  <c r="I214" i="19" a="1"/>
  <c r="I214" i="19" s="1"/>
  <c r="AI212" i="1" s="1"/>
  <c r="I216" i="19" a="1"/>
  <c r="I216" i="19" s="1"/>
  <c r="AI214" i="1" s="1"/>
  <c r="I220" i="19" a="1"/>
  <c r="I220" i="19" s="1"/>
  <c r="AI218" i="1" s="1"/>
  <c r="I203" i="19" a="1"/>
  <c r="I203" i="19" s="1"/>
  <c r="AI201" i="1" s="1"/>
  <c r="I215" i="19" a="1"/>
  <c r="I215" i="19" s="1"/>
  <c r="AI213" i="1" s="1"/>
  <c r="I217" i="19" a="1"/>
  <c r="I217" i="19" s="1"/>
  <c r="AI215" i="1" s="1"/>
  <c r="I219" i="19" a="1"/>
  <c r="I219" i="19" s="1"/>
  <c r="AI217" i="1" s="1"/>
  <c r="I221" i="19" a="1"/>
  <c r="I221" i="19" s="1"/>
  <c r="AI219" i="1" s="1"/>
  <c r="H207" i="18" a="1"/>
  <c r="H207" i="18" s="1"/>
  <c r="H217" i="18" a="1"/>
  <c r="H217" i="18" s="1"/>
  <c r="H221" i="18" a="1"/>
  <c r="H221" i="18" s="1"/>
  <c r="H216" i="18" a="1"/>
  <c r="H216" i="18" s="1"/>
  <c r="H216" i="16" a="1"/>
  <c r="H216" i="16" s="1"/>
  <c r="H207" i="16" a="1"/>
  <c r="H207" i="16" s="1"/>
  <c r="H217" i="16" a="1"/>
  <c r="H217" i="16" s="1"/>
  <c r="H217" i="2" a="1"/>
  <c r="H217" i="2" s="1"/>
  <c r="H221" i="2" a="1"/>
  <c r="H221" i="2" s="1"/>
  <c r="H207" i="2" a="1"/>
  <c r="H207" i="2" s="1"/>
  <c r="H216" i="2" a="1"/>
  <c r="H216" i="2" s="1"/>
  <c r="H206" i="17" a="1"/>
  <c r="H206" i="17" s="1"/>
  <c r="G206" i="17" s="1"/>
  <c r="H202" i="17" a="1"/>
  <c r="H202" i="17" s="1"/>
  <c r="H216" i="17" a="1"/>
  <c r="H216" i="17" s="1"/>
  <c r="H220" i="17" a="1"/>
  <c r="H220" i="17" s="1"/>
  <c r="H195" i="17" a="1"/>
  <c r="H195" i="17" s="1"/>
  <c r="H214" i="17" a="1"/>
  <c r="H214" i="17" s="1"/>
  <c r="H217" i="17" a="1"/>
  <c r="H217" i="17" s="1"/>
  <c r="H219" i="17" a="1"/>
  <c r="H219" i="17" s="1"/>
  <c r="H207" i="19" a="1"/>
  <c r="H207" i="19" s="1"/>
  <c r="H217" i="19" a="1"/>
  <c r="H217" i="19" s="1"/>
  <c r="H221" i="19" a="1"/>
  <c r="H221" i="19" s="1"/>
  <c r="H216" i="19" a="1"/>
  <c r="H216" i="19" s="1"/>
  <c r="I197" i="14" a="1"/>
  <c r="I197" i="14" s="1"/>
  <c r="I199" i="14" a="1"/>
  <c r="I199" i="14" s="1"/>
  <c r="I201" i="14" a="1"/>
  <c r="I201" i="14" s="1"/>
  <c r="I203" i="14" a="1"/>
  <c r="I203" i="14" s="1"/>
  <c r="I205" i="14" a="1"/>
  <c r="I205" i="14" s="1"/>
  <c r="I207" i="14" a="1"/>
  <c r="I207" i="14" s="1"/>
  <c r="AG205" i="1" s="1"/>
  <c r="I211" i="14" a="1"/>
  <c r="I211" i="14" s="1"/>
  <c r="I213" i="14" a="1"/>
  <c r="I213" i="14" s="1"/>
  <c r="I215" i="14" a="1"/>
  <c r="I215" i="14" s="1"/>
  <c r="I217" i="14" a="1"/>
  <c r="I217" i="14" s="1"/>
  <c r="AG215" i="1" s="1"/>
  <c r="I219" i="14" a="1"/>
  <c r="I219" i="14" s="1"/>
  <c r="I221" i="14" a="1"/>
  <c r="I221" i="14" s="1"/>
  <c r="AG219" i="1" s="1"/>
  <c r="I223" i="14" a="1"/>
  <c r="I223" i="14" s="1"/>
  <c r="I218" i="14" a="1"/>
  <c r="I218" i="14" s="1"/>
  <c r="I198" i="14" a="1"/>
  <c r="I198" i="14" s="1"/>
  <c r="I200" i="14" a="1"/>
  <c r="I200" i="14" s="1"/>
  <c r="I202" i="14" a="1"/>
  <c r="I202" i="14" s="1"/>
  <c r="I204" i="14" a="1"/>
  <c r="I204" i="14" s="1"/>
  <c r="I206" i="14" a="1"/>
  <c r="I206" i="14" s="1"/>
  <c r="I208" i="14" a="1"/>
  <c r="I208" i="14" s="1"/>
  <c r="I210" i="14" a="1"/>
  <c r="I210" i="14" s="1"/>
  <c r="I212" i="14" a="1"/>
  <c r="I212" i="14" s="1"/>
  <c r="I214" i="14" a="1"/>
  <c r="I214" i="14" s="1"/>
  <c r="I216" i="14" a="1"/>
  <c r="I216" i="14" s="1"/>
  <c r="AG214" i="1" s="1"/>
  <c r="I220" i="14" a="1"/>
  <c r="I220" i="14" s="1"/>
  <c r="I224" i="14" a="1"/>
  <c r="I224" i="14" s="1"/>
  <c r="H207" i="14" a="1"/>
  <c r="H207" i="14" s="1"/>
  <c r="H217" i="14" a="1"/>
  <c r="H217" i="14" s="1"/>
  <c r="H221" i="14" a="1"/>
  <c r="H221" i="14" s="1"/>
  <c r="H206" i="14" a="1"/>
  <c r="H206" i="14" s="1"/>
  <c r="H216" i="14" a="1"/>
  <c r="H216" i="14" s="1"/>
  <c r="F8" i="16"/>
  <c r="F8" i="19"/>
  <c r="F8" i="14"/>
  <c r="F8" i="18"/>
  <c r="F8" i="17"/>
  <c r="F8" i="2"/>
  <c r="I13" i="1"/>
  <c r="I43" i="1"/>
  <c r="I26" i="1"/>
  <c r="I181" i="1"/>
  <c r="I167" i="1"/>
  <c r="I165" i="1"/>
  <c r="I77" i="1"/>
  <c r="I161" i="1"/>
  <c r="I159" i="1"/>
  <c r="I128" i="1"/>
  <c r="I12" i="1"/>
  <c r="I152" i="1"/>
  <c r="I115" i="1"/>
  <c r="I109" i="1"/>
  <c r="I184" i="1"/>
  <c r="I180" i="1"/>
  <c r="I46" i="1"/>
  <c r="I44" i="1"/>
  <c r="I187" i="1"/>
  <c r="I140" i="1"/>
  <c r="L115" i="1"/>
  <c r="I104" i="1"/>
  <c r="I102" i="1"/>
  <c r="L77" i="1"/>
  <c r="I32" i="1"/>
  <c r="I191" i="1"/>
  <c r="I193" i="1"/>
  <c r="I90" i="1"/>
  <c r="I34" i="1"/>
  <c r="I183" i="1"/>
  <c r="I171" i="1"/>
  <c r="L165" i="1"/>
  <c r="I136" i="1"/>
  <c r="L102" i="1"/>
  <c r="I86" i="1"/>
  <c r="I83" i="1"/>
  <c r="I75" i="1"/>
  <c r="I65" i="1"/>
  <c r="I54" i="1"/>
  <c r="I50" i="1"/>
  <c r="I30" i="1"/>
  <c r="I192" i="1"/>
  <c r="I195" i="1"/>
  <c r="I189" i="1"/>
  <c r="I188" i="1"/>
  <c r="I179" i="1"/>
  <c r="I177" i="1"/>
  <c r="I149" i="1"/>
  <c r="I144" i="1"/>
  <c r="I132" i="1"/>
  <c r="I112" i="1"/>
  <c r="I80" i="1"/>
  <c r="L65" i="1"/>
  <c r="I58" i="1"/>
  <c r="I42" i="1"/>
  <c r="I185" i="1"/>
  <c r="I175" i="1"/>
  <c r="I111" i="1"/>
  <c r="I69" i="1"/>
  <c r="I57" i="1"/>
  <c r="I21" i="1"/>
  <c r="I18" i="1"/>
  <c r="I190" i="1"/>
  <c r="I182" i="1"/>
  <c r="L171" i="1"/>
  <c r="I168" i="1"/>
  <c r="L167" i="1"/>
  <c r="L149" i="1"/>
  <c r="I147" i="1"/>
  <c r="I139" i="1"/>
  <c r="I131" i="1"/>
  <c r="I125" i="1"/>
  <c r="L109" i="1"/>
  <c r="I100" i="1"/>
  <c r="I94" i="1"/>
  <c r="L90" i="1"/>
  <c r="I87" i="1"/>
  <c r="L86" i="1"/>
  <c r="I84" i="1"/>
  <c r="I79" i="1"/>
  <c r="L75" i="1"/>
  <c r="I73" i="1"/>
  <c r="I55" i="1"/>
  <c r="L50" i="1"/>
  <c r="I47" i="1"/>
  <c r="L46" i="1"/>
  <c r="L32" i="1"/>
  <c r="I8" i="1"/>
  <c r="O161" i="1"/>
  <c r="I123" i="1"/>
  <c r="I119" i="1"/>
  <c r="I99" i="1"/>
  <c r="O80" i="1"/>
  <c r="I78" i="1"/>
  <c r="I59" i="1"/>
  <c r="O43" i="1"/>
  <c r="I194" i="1"/>
  <c r="I186" i="1"/>
  <c r="I163" i="1"/>
  <c r="I155" i="1"/>
  <c r="L152" i="1"/>
  <c r="I151" i="1"/>
  <c r="I143" i="1"/>
  <c r="I135" i="1"/>
  <c r="I103" i="1"/>
  <c r="I98" i="1"/>
  <c r="I82" i="1"/>
  <c r="I53" i="1"/>
  <c r="L44" i="1"/>
  <c r="I38" i="1"/>
  <c r="I27" i="1"/>
  <c r="L18" i="1"/>
  <c r="I17" i="1"/>
  <c r="I9" i="1"/>
  <c r="O186" i="1"/>
  <c r="O193" i="1"/>
  <c r="O189" i="1"/>
  <c r="O185" i="1"/>
  <c r="O181" i="1"/>
  <c r="I178" i="1"/>
  <c r="L178" i="1"/>
  <c r="O163" i="1"/>
  <c r="O190" i="1"/>
  <c r="O182" i="1"/>
  <c r="I174" i="1"/>
  <c r="L174" i="1"/>
  <c r="L192" i="1"/>
  <c r="L188" i="1"/>
  <c r="L184" i="1"/>
  <c r="L180" i="1"/>
  <c r="I173" i="1"/>
  <c r="I158" i="1"/>
  <c r="L158" i="1"/>
  <c r="O194" i="1"/>
  <c r="I176" i="1"/>
  <c r="L195" i="1"/>
  <c r="L191" i="1"/>
  <c r="L187" i="1"/>
  <c r="L183" i="1"/>
  <c r="L179" i="1"/>
  <c r="O175" i="1"/>
  <c r="I164" i="1"/>
  <c r="I146" i="1"/>
  <c r="L146" i="1"/>
  <c r="I145" i="1"/>
  <c r="I142" i="1"/>
  <c r="L142" i="1"/>
  <c r="I141" i="1"/>
  <c r="I138" i="1"/>
  <c r="L138" i="1"/>
  <c r="I137" i="1"/>
  <c r="I134" i="1"/>
  <c r="L134" i="1"/>
  <c r="I133" i="1"/>
  <c r="I130" i="1"/>
  <c r="L130" i="1"/>
  <c r="I129" i="1"/>
  <c r="I107" i="1"/>
  <c r="O107" i="1"/>
  <c r="I170" i="1"/>
  <c r="L170" i="1"/>
  <c r="I160" i="1"/>
  <c r="O159" i="1"/>
  <c r="I157" i="1"/>
  <c r="I154" i="1"/>
  <c r="L154" i="1"/>
  <c r="I148" i="1"/>
  <c r="L148" i="1"/>
  <c r="I120" i="1"/>
  <c r="I117" i="1"/>
  <c r="I93" i="1"/>
  <c r="L93" i="1"/>
  <c r="I172" i="1"/>
  <c r="I169" i="1"/>
  <c r="I166" i="1"/>
  <c r="L166" i="1"/>
  <c r="I156" i="1"/>
  <c r="I153" i="1"/>
  <c r="I150" i="1"/>
  <c r="L150" i="1"/>
  <c r="I124" i="1"/>
  <c r="I118" i="1"/>
  <c r="L118" i="1"/>
  <c r="I162" i="1"/>
  <c r="L162" i="1"/>
  <c r="I121" i="1"/>
  <c r="I108" i="1"/>
  <c r="L96" i="1"/>
  <c r="I96" i="1"/>
  <c r="L144" i="1"/>
  <c r="L140" i="1"/>
  <c r="L136" i="1"/>
  <c r="L132" i="1"/>
  <c r="L128" i="1"/>
  <c r="I127" i="1"/>
  <c r="O119" i="1"/>
  <c r="I114" i="1"/>
  <c r="L114" i="1"/>
  <c r="I106" i="1"/>
  <c r="L106" i="1"/>
  <c r="I105" i="1"/>
  <c r="O147" i="1"/>
  <c r="O143" i="1"/>
  <c r="O139" i="1"/>
  <c r="O135" i="1"/>
  <c r="O131" i="1"/>
  <c r="I126" i="1"/>
  <c r="L126" i="1"/>
  <c r="I116" i="1"/>
  <c r="I113" i="1"/>
  <c r="I110" i="1"/>
  <c r="L110" i="1"/>
  <c r="L74" i="1"/>
  <c r="I74" i="1"/>
  <c r="I122" i="1"/>
  <c r="L122" i="1"/>
  <c r="O98" i="1"/>
  <c r="L104" i="1"/>
  <c r="I95" i="1"/>
  <c r="O94" i="1"/>
  <c r="I92" i="1"/>
  <c r="I89" i="1"/>
  <c r="L89" i="1"/>
  <c r="I68" i="1"/>
  <c r="L68" i="1"/>
  <c r="O103" i="1"/>
  <c r="I101" i="1"/>
  <c r="L101" i="1"/>
  <c r="I91" i="1"/>
  <c r="I88" i="1"/>
  <c r="I85" i="1"/>
  <c r="L85" i="1"/>
  <c r="I81" i="1"/>
  <c r="L81" i="1"/>
  <c r="I97" i="1"/>
  <c r="L97" i="1"/>
  <c r="I71" i="1"/>
  <c r="L83" i="1"/>
  <c r="L79" i="1"/>
  <c r="I70" i="1"/>
  <c r="O69" i="1"/>
  <c r="I67" i="1"/>
  <c r="I64" i="1"/>
  <c r="L64" i="1"/>
  <c r="I61" i="1"/>
  <c r="O61" i="1"/>
  <c r="O82" i="1"/>
  <c r="O78" i="1"/>
  <c r="I76" i="1"/>
  <c r="L76" i="1"/>
  <c r="I66" i="1"/>
  <c r="I63" i="1"/>
  <c r="O42" i="1"/>
  <c r="I72" i="1"/>
  <c r="L72" i="1"/>
  <c r="I62" i="1"/>
  <c r="L62" i="1"/>
  <c r="I60" i="1"/>
  <c r="L60" i="1"/>
  <c r="I56" i="1"/>
  <c r="L56" i="1"/>
  <c r="L52" i="1"/>
  <c r="I52" i="1"/>
  <c r="I40" i="1"/>
  <c r="L40" i="1"/>
  <c r="L39" i="1"/>
  <c r="I39" i="1"/>
  <c r="L58" i="1"/>
  <c r="L54" i="1"/>
  <c r="I49" i="1"/>
  <c r="L49" i="1"/>
  <c r="I33" i="1"/>
  <c r="L33" i="1"/>
  <c r="O57" i="1"/>
  <c r="O53" i="1"/>
  <c r="I51" i="1"/>
  <c r="I48" i="1"/>
  <c r="I45" i="1"/>
  <c r="L45" i="1"/>
  <c r="I41" i="1"/>
  <c r="L41" i="1"/>
  <c r="I36" i="1"/>
  <c r="I35" i="1"/>
  <c r="O34" i="1"/>
  <c r="I29" i="1"/>
  <c r="L29" i="1"/>
  <c r="I28" i="1"/>
  <c r="I31" i="1"/>
  <c r="I25" i="1"/>
  <c r="L25" i="1"/>
  <c r="I37" i="1"/>
  <c r="L37" i="1"/>
  <c r="L27" i="1"/>
  <c r="I24" i="1"/>
  <c r="L24" i="1"/>
  <c r="I23" i="1"/>
  <c r="I20" i="1"/>
  <c r="L20" i="1"/>
  <c r="O26" i="1"/>
  <c r="I22" i="1"/>
  <c r="I19" i="1"/>
  <c r="I7" i="1"/>
  <c r="L7" i="1"/>
  <c r="I16" i="1"/>
  <c r="L16" i="1"/>
  <c r="I14" i="1"/>
  <c r="I11" i="1"/>
  <c r="L11" i="1"/>
  <c r="I10" i="1"/>
  <c r="I15" i="1"/>
  <c r="O13" i="1"/>
  <c r="L9" i="1"/>
  <c r="L12" i="1"/>
  <c r="L8" i="1"/>
  <c r="G202" i="17" l="1"/>
  <c r="G214" i="17"/>
  <c r="G219" i="17"/>
  <c r="G220" i="17"/>
  <c r="G216" i="17"/>
  <c r="G195" i="17"/>
  <c r="G217" i="17"/>
  <c r="AB214" i="1"/>
  <c r="G216" i="19"/>
  <c r="AB219" i="1"/>
  <c r="G221" i="19"/>
  <c r="AB215" i="1"/>
  <c r="G217" i="19"/>
  <c r="AB205" i="1"/>
  <c r="AC214" i="1"/>
  <c r="AC219" i="1"/>
  <c r="AC215" i="1"/>
  <c r="AC205" i="1"/>
  <c r="Y219" i="1"/>
  <c r="Y215" i="1"/>
  <c r="Y214" i="1"/>
  <c r="Y205" i="1"/>
  <c r="Z214" i="1"/>
  <c r="G216" i="14"/>
  <c r="Z204" i="1"/>
  <c r="G206" i="14"/>
  <c r="Z219" i="1"/>
  <c r="G221" i="14"/>
  <c r="Z215" i="1"/>
  <c r="G217" i="14"/>
  <c r="Z205" i="1"/>
  <c r="G207" i="14"/>
  <c r="AD215" i="1"/>
  <c r="AD205" i="1"/>
  <c r="AD214" i="1"/>
  <c r="AA212" i="1"/>
  <c r="AA218" i="1"/>
  <c r="AA214" i="1"/>
  <c r="AA200" i="1"/>
  <c r="AA204" i="1"/>
  <c r="AA217" i="1"/>
  <c r="AA215" i="1"/>
  <c r="AG222" i="1"/>
  <c r="AG218" i="1"/>
  <c r="AG206" i="1"/>
  <c r="AG198" i="1"/>
  <c r="AG211" i="1"/>
  <c r="AG203" i="1"/>
  <c r="AG212" i="1"/>
  <c r="AG204" i="1"/>
  <c r="AG196" i="1"/>
  <c r="AG217" i="1"/>
  <c r="AG209" i="1"/>
  <c r="AG201" i="1"/>
  <c r="AG210" i="1"/>
  <c r="AG202" i="1"/>
  <c r="AG216" i="1"/>
  <c r="AG199" i="1"/>
  <c r="AG208" i="1"/>
  <c r="AG200" i="1"/>
  <c r="AG221" i="1"/>
  <c r="AG213" i="1"/>
  <c r="AG197" i="1"/>
  <c r="B7" i="27"/>
  <c r="C7" i="27"/>
  <c r="B8" i="27"/>
  <c r="C8" i="27"/>
  <c r="B9" i="27"/>
  <c r="C9" i="27"/>
  <c r="B10" i="27"/>
  <c r="C10" i="27"/>
  <c r="B11" i="27"/>
  <c r="C11" i="27"/>
  <c r="B12" i="27"/>
  <c r="C12" i="27"/>
  <c r="B13" i="27"/>
  <c r="C13" i="27"/>
  <c r="B14" i="27"/>
  <c r="C14" i="27"/>
  <c r="B15" i="27"/>
  <c r="C15" i="27"/>
  <c r="B16" i="27"/>
  <c r="C16" i="27"/>
  <c r="B17" i="27"/>
  <c r="C17" i="27"/>
  <c r="B18" i="27"/>
  <c r="C18" i="27"/>
  <c r="B19" i="27"/>
  <c r="C19" i="27"/>
  <c r="B20" i="27"/>
  <c r="C20" i="27"/>
  <c r="B21" i="27"/>
  <c r="C21" i="27"/>
  <c r="B22" i="27"/>
  <c r="C22" i="27"/>
  <c r="B23" i="27"/>
  <c r="C23" i="27"/>
  <c r="B24" i="27"/>
  <c r="C24" i="27"/>
  <c r="B25" i="27"/>
  <c r="C25" i="27"/>
  <c r="B26" i="27"/>
  <c r="C26" i="27"/>
  <c r="B27" i="27"/>
  <c r="C27" i="27"/>
  <c r="B28" i="27"/>
  <c r="C28" i="27"/>
  <c r="B29" i="27"/>
  <c r="C29" i="27"/>
  <c r="B30" i="27"/>
  <c r="C30" i="27"/>
  <c r="B31" i="27"/>
  <c r="C31" i="27"/>
  <c r="B32" i="27"/>
  <c r="C32" i="27"/>
  <c r="B33" i="27"/>
  <c r="C33" i="27"/>
  <c r="B34" i="27"/>
  <c r="C34" i="27"/>
  <c r="B35" i="27"/>
  <c r="C35" i="27"/>
  <c r="B36" i="27"/>
  <c r="C36" i="27"/>
  <c r="B37" i="27"/>
  <c r="C37" i="27"/>
  <c r="B38" i="27"/>
  <c r="C38" i="27"/>
  <c r="B39" i="27"/>
  <c r="C39" i="27"/>
  <c r="B40" i="27"/>
  <c r="C40" i="27"/>
  <c r="B41" i="27"/>
  <c r="C41" i="27"/>
  <c r="B42" i="27"/>
  <c r="C42" i="27"/>
  <c r="B43" i="27"/>
  <c r="C43" i="27"/>
  <c r="B44" i="27"/>
  <c r="C44" i="27"/>
  <c r="B45" i="27"/>
  <c r="C45" i="27"/>
  <c r="B46" i="27"/>
  <c r="C46" i="27"/>
  <c r="B47" i="27"/>
  <c r="C47" i="27"/>
  <c r="B48" i="27"/>
  <c r="C48" i="27"/>
  <c r="B49" i="27"/>
  <c r="C49" i="27"/>
  <c r="B50" i="27"/>
  <c r="C50" i="27"/>
  <c r="B51" i="27"/>
  <c r="C51" i="27"/>
  <c r="B52" i="27"/>
  <c r="C52" i="27"/>
  <c r="B53" i="27"/>
  <c r="C53" i="27"/>
  <c r="B54" i="27"/>
  <c r="C54" i="27"/>
  <c r="B55" i="27"/>
  <c r="C55" i="27"/>
  <c r="B56" i="27"/>
  <c r="C56" i="27"/>
  <c r="B57" i="27"/>
  <c r="C57" i="27"/>
  <c r="B58" i="27"/>
  <c r="C58" i="27"/>
  <c r="B59" i="27"/>
  <c r="C59" i="27"/>
  <c r="B60" i="27"/>
  <c r="C60" i="27"/>
  <c r="B61" i="27"/>
  <c r="C61" i="27"/>
  <c r="B62" i="27"/>
  <c r="C62" i="27"/>
  <c r="B63" i="27"/>
  <c r="C63" i="27"/>
  <c r="B64" i="27"/>
  <c r="C64" i="27"/>
  <c r="B65" i="27"/>
  <c r="C65" i="27"/>
  <c r="B66" i="27"/>
  <c r="C66" i="27"/>
  <c r="B67" i="27"/>
  <c r="C67" i="27"/>
  <c r="B68" i="27"/>
  <c r="C68" i="27"/>
  <c r="B69" i="27"/>
  <c r="C69" i="27"/>
  <c r="B70" i="27"/>
  <c r="C70" i="27"/>
  <c r="B71" i="27"/>
  <c r="C71" i="27"/>
  <c r="B72" i="27"/>
  <c r="C72" i="27"/>
  <c r="B73" i="27"/>
  <c r="C73" i="27"/>
  <c r="B74" i="27"/>
  <c r="C74" i="27"/>
  <c r="B75" i="27"/>
  <c r="C75" i="27"/>
  <c r="B76" i="27"/>
  <c r="C76" i="27"/>
  <c r="B77" i="27"/>
  <c r="C77" i="27"/>
  <c r="B78" i="27"/>
  <c r="C78" i="27"/>
  <c r="B79" i="27"/>
  <c r="C79" i="27"/>
  <c r="B80" i="27"/>
  <c r="C80" i="27"/>
  <c r="B81" i="27"/>
  <c r="C81" i="27"/>
  <c r="B82" i="27"/>
  <c r="C82" i="27"/>
  <c r="B83" i="27"/>
  <c r="C83" i="27"/>
  <c r="B84" i="27"/>
  <c r="C84" i="27"/>
  <c r="B85" i="27"/>
  <c r="C85" i="27"/>
  <c r="B86" i="27"/>
  <c r="C86" i="27"/>
  <c r="B87" i="27"/>
  <c r="C87" i="27"/>
  <c r="B88" i="27"/>
  <c r="C88" i="27"/>
  <c r="B89" i="27"/>
  <c r="C89" i="27"/>
  <c r="B90" i="27"/>
  <c r="C90" i="27"/>
  <c r="B91" i="27"/>
  <c r="C91" i="27"/>
  <c r="B92" i="27"/>
  <c r="C92" i="27"/>
  <c r="B93" i="27"/>
  <c r="C93" i="27"/>
  <c r="B94" i="27"/>
  <c r="C94" i="27"/>
  <c r="B95" i="27"/>
  <c r="C95" i="27"/>
  <c r="B96" i="27"/>
  <c r="C96" i="27"/>
  <c r="B97" i="27"/>
  <c r="C97" i="27"/>
  <c r="B98" i="27"/>
  <c r="C98" i="27"/>
  <c r="B99" i="27"/>
  <c r="C99" i="27"/>
  <c r="B100" i="27"/>
  <c r="C100" i="27"/>
  <c r="B101" i="27"/>
  <c r="C101" i="27"/>
  <c r="B102" i="27"/>
  <c r="C102" i="27"/>
  <c r="B103" i="27"/>
  <c r="C103" i="27"/>
  <c r="B104" i="27"/>
  <c r="C104" i="27"/>
  <c r="B105" i="27"/>
  <c r="C105" i="27"/>
  <c r="B106" i="27"/>
  <c r="C106" i="27"/>
  <c r="B107" i="27"/>
  <c r="C107" i="27"/>
  <c r="B108" i="27"/>
  <c r="C108" i="27"/>
  <c r="B109" i="27"/>
  <c r="C109" i="27"/>
  <c r="B110" i="27"/>
  <c r="C110" i="27"/>
  <c r="B111" i="27"/>
  <c r="C111" i="27"/>
  <c r="B112" i="27"/>
  <c r="C112" i="27"/>
  <c r="B113" i="27"/>
  <c r="C113" i="27"/>
  <c r="B114" i="27"/>
  <c r="C114" i="27"/>
  <c r="B115" i="27"/>
  <c r="C115" i="27"/>
  <c r="B116" i="27"/>
  <c r="C116" i="27"/>
  <c r="B117" i="27"/>
  <c r="C117" i="27"/>
  <c r="B118" i="27"/>
  <c r="C118" i="27"/>
  <c r="B119" i="27"/>
  <c r="C119" i="27"/>
  <c r="B120" i="27"/>
  <c r="C120" i="27"/>
  <c r="B121" i="27"/>
  <c r="C121" i="27"/>
  <c r="B122" i="27"/>
  <c r="C122" i="27"/>
  <c r="B123" i="27"/>
  <c r="C123" i="27"/>
  <c r="B124" i="27"/>
  <c r="C124" i="27"/>
  <c r="B125" i="27"/>
  <c r="C125" i="27"/>
  <c r="B126" i="27"/>
  <c r="C126" i="27"/>
  <c r="B127" i="27"/>
  <c r="C127" i="27"/>
  <c r="B128" i="27"/>
  <c r="C128" i="27"/>
  <c r="B129" i="27"/>
  <c r="C129" i="27"/>
  <c r="B130" i="27"/>
  <c r="C130" i="27"/>
  <c r="B131" i="27"/>
  <c r="C131" i="27"/>
  <c r="B132" i="27"/>
  <c r="C132" i="27"/>
  <c r="B133" i="27"/>
  <c r="C133" i="27"/>
  <c r="B134" i="27"/>
  <c r="C134" i="27"/>
  <c r="B135" i="27"/>
  <c r="C135" i="27"/>
  <c r="B136" i="27"/>
  <c r="C136" i="27"/>
  <c r="B137" i="27"/>
  <c r="C137" i="27"/>
  <c r="B138" i="27"/>
  <c r="C138" i="27"/>
  <c r="B139" i="27"/>
  <c r="C139" i="27"/>
  <c r="B140" i="27"/>
  <c r="C140" i="27"/>
  <c r="B141" i="27"/>
  <c r="C141" i="27"/>
  <c r="B142" i="27"/>
  <c r="C142" i="27"/>
  <c r="B143" i="27"/>
  <c r="C143" i="27"/>
  <c r="B144" i="27"/>
  <c r="C144" i="27"/>
  <c r="B145" i="27"/>
  <c r="C145" i="27"/>
  <c r="B146" i="27"/>
  <c r="C146" i="27"/>
  <c r="B147" i="27"/>
  <c r="C147" i="27"/>
  <c r="B148" i="27"/>
  <c r="C148" i="27"/>
  <c r="B149" i="27"/>
  <c r="C149" i="27"/>
  <c r="B150" i="27"/>
  <c r="C150" i="27"/>
  <c r="B151" i="27"/>
  <c r="C151" i="27"/>
  <c r="B152" i="27"/>
  <c r="C152" i="27"/>
  <c r="B153" i="27"/>
  <c r="C153" i="27"/>
  <c r="B154" i="27"/>
  <c r="C154" i="27"/>
  <c r="B155" i="27"/>
  <c r="C155" i="27"/>
  <c r="B156" i="27"/>
  <c r="C156" i="27"/>
  <c r="B157" i="27"/>
  <c r="C157" i="27"/>
  <c r="B158" i="27"/>
  <c r="C158" i="27"/>
  <c r="B159" i="27"/>
  <c r="C159" i="27"/>
  <c r="B160" i="27"/>
  <c r="C160" i="27"/>
  <c r="B161" i="27"/>
  <c r="C161" i="27"/>
  <c r="B162" i="27"/>
  <c r="C162" i="27"/>
  <c r="B163" i="27"/>
  <c r="C163" i="27"/>
  <c r="B164" i="27"/>
  <c r="C164" i="27"/>
  <c r="B165" i="27"/>
  <c r="C165" i="27"/>
  <c r="B166" i="27"/>
  <c r="C166" i="27"/>
  <c r="B167" i="27"/>
  <c r="C167" i="27"/>
  <c r="B168" i="27"/>
  <c r="C168" i="27"/>
  <c r="B169" i="27"/>
  <c r="C169" i="27"/>
  <c r="B170" i="27"/>
  <c r="C170" i="27"/>
  <c r="B171" i="27"/>
  <c r="C171" i="27"/>
  <c r="B172" i="27"/>
  <c r="C172" i="27"/>
  <c r="B173" i="27"/>
  <c r="C173" i="27"/>
  <c r="B174" i="27"/>
  <c r="C174" i="27"/>
  <c r="B175" i="27"/>
  <c r="C175" i="27"/>
  <c r="B176" i="27"/>
  <c r="C176" i="27"/>
  <c r="B177" i="27"/>
  <c r="C177" i="27"/>
  <c r="B178" i="27"/>
  <c r="C178" i="27"/>
  <c r="B179" i="27"/>
  <c r="C179" i="27"/>
  <c r="B180" i="27"/>
  <c r="C180" i="27"/>
  <c r="B181" i="27"/>
  <c r="C181" i="27"/>
  <c r="B182" i="27"/>
  <c r="C182" i="27"/>
  <c r="B183" i="27"/>
  <c r="C183" i="27"/>
  <c r="B184" i="27"/>
  <c r="C184" i="27"/>
  <c r="B185" i="27"/>
  <c r="C185" i="27"/>
  <c r="B186" i="27"/>
  <c r="C186" i="27"/>
  <c r="B187" i="27"/>
  <c r="C187" i="27"/>
  <c r="B188" i="27"/>
  <c r="C188" i="27"/>
  <c r="B189" i="27"/>
  <c r="C189" i="27"/>
  <c r="B190" i="27"/>
  <c r="C190" i="27"/>
  <c r="B191" i="27"/>
  <c r="C191" i="27"/>
  <c r="B192" i="27"/>
  <c r="C192" i="27"/>
  <c r="B193" i="27"/>
  <c r="C193" i="27"/>
  <c r="B194" i="27"/>
  <c r="C194" i="27"/>
  <c r="B195" i="27"/>
  <c r="C195" i="27"/>
  <c r="D7" i="27"/>
  <c r="D8" i="27"/>
  <c r="D9" i="27"/>
  <c r="D10" i="27"/>
  <c r="D11" i="27"/>
  <c r="D12" i="27"/>
  <c r="D13" i="27"/>
  <c r="D14" i="27"/>
  <c r="D15" i="27"/>
  <c r="D16" i="27"/>
  <c r="D17" i="27"/>
  <c r="D18" i="27"/>
  <c r="D19" i="27"/>
  <c r="D20" i="27"/>
  <c r="D21" i="27"/>
  <c r="D22" i="27"/>
  <c r="D23" i="27"/>
  <c r="D24" i="27"/>
  <c r="D25" i="27"/>
  <c r="D26" i="27"/>
  <c r="D27" i="27"/>
  <c r="D28" i="27"/>
  <c r="D29" i="27"/>
  <c r="D30" i="27"/>
  <c r="D31" i="27"/>
  <c r="D32" i="27"/>
  <c r="D33" i="27"/>
  <c r="D34" i="27"/>
  <c r="D35" i="27"/>
  <c r="D36" i="27"/>
  <c r="D37" i="27"/>
  <c r="D38" i="27"/>
  <c r="D39" i="27"/>
  <c r="D40" i="27"/>
  <c r="D41" i="27"/>
  <c r="D42" i="27"/>
  <c r="D43" i="27"/>
  <c r="D44" i="27"/>
  <c r="D45" i="27"/>
  <c r="D46" i="27"/>
  <c r="D47" i="27"/>
  <c r="D48" i="27"/>
  <c r="D49" i="27"/>
  <c r="D50" i="27"/>
  <c r="D51" i="27"/>
  <c r="D52" i="27"/>
  <c r="D53" i="27"/>
  <c r="D54" i="27"/>
  <c r="D55" i="27"/>
  <c r="D56" i="27"/>
  <c r="D57" i="27"/>
  <c r="D58" i="27"/>
  <c r="D59" i="27"/>
  <c r="D60" i="27"/>
  <c r="D61" i="27"/>
  <c r="D62" i="27"/>
  <c r="D63" i="27"/>
  <c r="D64" i="27"/>
  <c r="D65" i="27"/>
  <c r="D66" i="27"/>
  <c r="D67" i="27"/>
  <c r="D68" i="27"/>
  <c r="D69" i="27"/>
  <c r="D70" i="27"/>
  <c r="D71" i="27"/>
  <c r="D72" i="27"/>
  <c r="D73" i="27"/>
  <c r="D74" i="27"/>
  <c r="D75" i="27"/>
  <c r="D76" i="27"/>
  <c r="D77" i="27"/>
  <c r="D78" i="27"/>
  <c r="D79" i="27"/>
  <c r="D80" i="27"/>
  <c r="D81" i="27"/>
  <c r="D82" i="27"/>
  <c r="D83" i="27"/>
  <c r="D84" i="27"/>
  <c r="D85" i="27"/>
  <c r="D86" i="27"/>
  <c r="D87" i="27"/>
  <c r="D88" i="27"/>
  <c r="D89" i="27"/>
  <c r="D90" i="27"/>
  <c r="D91" i="27"/>
  <c r="D92" i="27"/>
  <c r="D93" i="27"/>
  <c r="D94" i="27"/>
  <c r="D95" i="27"/>
  <c r="D96" i="27"/>
  <c r="D97" i="27"/>
  <c r="D98" i="27"/>
  <c r="D99" i="27"/>
  <c r="D100" i="27"/>
  <c r="D101" i="27"/>
  <c r="D102" i="27"/>
  <c r="D103" i="27"/>
  <c r="D104" i="27"/>
  <c r="D105" i="27"/>
  <c r="D106" i="27"/>
  <c r="D107" i="27"/>
  <c r="D108" i="27"/>
  <c r="D109" i="27"/>
  <c r="D110" i="27"/>
  <c r="D111" i="27"/>
  <c r="D112" i="27"/>
  <c r="D113" i="27"/>
  <c r="D114" i="27"/>
  <c r="D115" i="27"/>
  <c r="D116" i="27"/>
  <c r="D117" i="27"/>
  <c r="D118" i="27"/>
  <c r="D119" i="27"/>
  <c r="D120" i="27"/>
  <c r="D121" i="27"/>
  <c r="D122" i="27"/>
  <c r="D123" i="27"/>
  <c r="D124" i="27"/>
  <c r="D125" i="27"/>
  <c r="D126" i="27"/>
  <c r="D127" i="27"/>
  <c r="D128" i="27"/>
  <c r="D129" i="27"/>
  <c r="D130" i="27"/>
  <c r="D131" i="27"/>
  <c r="D132" i="27"/>
  <c r="D133" i="27"/>
  <c r="D134" i="27"/>
  <c r="D135" i="27"/>
  <c r="D136" i="27"/>
  <c r="D137" i="27"/>
  <c r="D138" i="27"/>
  <c r="D139" i="27"/>
  <c r="D140" i="27"/>
  <c r="D141" i="27"/>
  <c r="D142" i="27"/>
  <c r="D143" i="27"/>
  <c r="D144" i="27"/>
  <c r="D145" i="27"/>
  <c r="D146" i="27"/>
  <c r="D147" i="27"/>
  <c r="D148" i="27"/>
  <c r="D149" i="27"/>
  <c r="D150" i="27"/>
  <c r="D151" i="27"/>
  <c r="D152" i="27"/>
  <c r="D153" i="27"/>
  <c r="D154" i="27"/>
  <c r="D155" i="27"/>
  <c r="D156" i="27"/>
  <c r="D157" i="27"/>
  <c r="D158" i="27"/>
  <c r="D159" i="27"/>
  <c r="D160" i="27"/>
  <c r="D161" i="27"/>
  <c r="D162" i="27"/>
  <c r="D163" i="27"/>
  <c r="D164" i="27"/>
  <c r="D165" i="27"/>
  <c r="D166" i="27"/>
  <c r="D167" i="27"/>
  <c r="D168" i="27"/>
  <c r="D169" i="27"/>
  <c r="D170" i="27"/>
  <c r="D171" i="27"/>
  <c r="D172" i="27"/>
  <c r="D173" i="27"/>
  <c r="D174" i="27"/>
  <c r="D175" i="27"/>
  <c r="D176" i="27"/>
  <c r="D177" i="27"/>
  <c r="D178" i="27"/>
  <c r="D179" i="27"/>
  <c r="D180" i="27"/>
  <c r="D181" i="27"/>
  <c r="D182" i="27"/>
  <c r="D183" i="27"/>
  <c r="D184" i="27"/>
  <c r="D185" i="27"/>
  <c r="D186" i="27"/>
  <c r="D187" i="27"/>
  <c r="D188" i="27"/>
  <c r="D189" i="27"/>
  <c r="D190" i="27"/>
  <c r="D191" i="27"/>
  <c r="D192" i="27"/>
  <c r="D193" i="27"/>
  <c r="D194" i="27"/>
  <c r="D195" i="27"/>
  <c r="AN6" i="1"/>
  <c r="O6" i="1" s="1"/>
  <c r="AM6" i="1"/>
  <c r="L6" i="1" s="1"/>
  <c r="B78" i="28"/>
  <c r="C78" i="28"/>
  <c r="D78" i="28"/>
  <c r="E78" i="28"/>
  <c r="B68" i="28"/>
  <c r="C68" i="28"/>
  <c r="D68" i="28"/>
  <c r="E68" i="28"/>
  <c r="B212" i="28"/>
  <c r="C212" i="28"/>
  <c r="D212" i="28"/>
  <c r="E212" i="28"/>
  <c r="B224" i="28"/>
  <c r="C224" i="28"/>
  <c r="D224" i="28"/>
  <c r="E224" i="28"/>
  <c r="B160" i="28"/>
  <c r="C160" i="28"/>
  <c r="D160" i="28"/>
  <c r="E160" i="28"/>
  <c r="B88" i="28"/>
  <c r="C88" i="28"/>
  <c r="D88" i="28"/>
  <c r="E88" i="28"/>
  <c r="B209" i="28"/>
  <c r="C209" i="28"/>
  <c r="D209" i="28"/>
  <c r="E209" i="28"/>
  <c r="B185" i="28"/>
  <c r="C185" i="28"/>
  <c r="D185" i="28"/>
  <c r="E185" i="28"/>
  <c r="E127" i="28"/>
  <c r="D127" i="28"/>
  <c r="C127" i="28"/>
  <c r="B127" i="28"/>
  <c r="Z3" i="18"/>
  <c r="Y3" i="18"/>
  <c r="V3" i="18"/>
  <c r="U3" i="18"/>
  <c r="T3" i="18"/>
  <c r="Z3" i="17"/>
  <c r="Y3" i="17"/>
  <c r="X3" i="17"/>
  <c r="W3" i="17"/>
  <c r="V3" i="17"/>
  <c r="AD2" i="17"/>
  <c r="AC2" i="17"/>
  <c r="AB2" i="17"/>
  <c r="AA2" i="17"/>
  <c r="Z2" i="17"/>
  <c r="Y2" i="17"/>
  <c r="X2" i="17"/>
  <c r="W2" i="17"/>
  <c r="V2" i="17"/>
  <c r="AD2" i="18"/>
  <c r="AC2" i="18"/>
  <c r="AB2" i="18"/>
  <c r="AA2" i="18"/>
  <c r="Z2" i="18"/>
  <c r="Y2" i="18"/>
  <c r="V2" i="18"/>
  <c r="U2" i="18"/>
  <c r="T2" i="18"/>
  <c r="AF3" i="16"/>
  <c r="AE3" i="16"/>
  <c r="AD3" i="16"/>
  <c r="AC3" i="16"/>
  <c r="AB3" i="16"/>
  <c r="AJ2" i="16"/>
  <c r="AI2" i="16"/>
  <c r="AH2" i="16"/>
  <c r="AG2" i="16"/>
  <c r="AF2" i="16"/>
  <c r="AE2" i="16"/>
  <c r="AD2" i="16"/>
  <c r="Z3" i="14"/>
  <c r="Y3" i="14"/>
  <c r="X3" i="14"/>
  <c r="W3" i="14"/>
  <c r="T3" i="14"/>
  <c r="AD2" i="14"/>
  <c r="AC2" i="14"/>
  <c r="AB2" i="14"/>
  <c r="AA2" i="14"/>
  <c r="Z2" i="14"/>
  <c r="Y2" i="14"/>
  <c r="X2" i="14"/>
  <c r="W2" i="14"/>
  <c r="T2" i="14"/>
  <c r="AA2" i="2"/>
  <c r="AB2" i="2"/>
  <c r="AE2" i="2"/>
  <c r="AF2" i="2"/>
  <c r="I147" i="14" l="1" a="1"/>
  <c r="I147" i="14" s="1"/>
  <c r="I66" i="19" a="1"/>
  <c r="I66" i="19" s="1"/>
  <c r="I74" i="19" a="1"/>
  <c r="I74" i="19" s="1"/>
  <c r="I53" i="19" a="1"/>
  <c r="I53" i="19" s="1"/>
  <c r="I179" i="19" a="1"/>
  <c r="I179" i="19" s="1"/>
  <c r="M3" i="18"/>
  <c r="I182" i="17" a="1"/>
  <c r="I182" i="17" s="1"/>
  <c r="AH180" i="1" s="1"/>
  <c r="I192" i="17" a="1"/>
  <c r="I192" i="17" s="1"/>
  <c r="AH190" i="1" s="1"/>
  <c r="H192" i="17" a="1"/>
  <c r="H192" i="17" s="1"/>
  <c r="H182" i="17" a="1"/>
  <c r="H182" i="17" s="1"/>
  <c r="I22" i="14" a="1"/>
  <c r="I22" i="14" s="1"/>
  <c r="I26" i="14" a="1"/>
  <c r="I26" i="14" s="1"/>
  <c r="I28" i="14" a="1"/>
  <c r="I28" i="14" s="1"/>
  <c r="I30" i="14" a="1"/>
  <c r="I30" i="14" s="1"/>
  <c r="I34" i="14" a="1"/>
  <c r="I34" i="14" s="1"/>
  <c r="I36" i="14" a="1"/>
  <c r="I36" i="14" s="1"/>
  <c r="I50" i="14" a="1"/>
  <c r="I50" i="14" s="1"/>
  <c r="I52" i="14" a="1"/>
  <c r="I52" i="14" s="1"/>
  <c r="I54" i="14" a="1"/>
  <c r="I54" i="14" s="1"/>
  <c r="I56" i="14" a="1"/>
  <c r="I56" i="14" s="1"/>
  <c r="I137" i="14" a="1"/>
  <c r="I137" i="14" s="1"/>
  <c r="I141" i="14" a="1"/>
  <c r="I141" i="14" s="1"/>
  <c r="I148" i="14" a="1"/>
  <c r="I148" i="14" s="1"/>
  <c r="I64" i="14" a="1"/>
  <c r="I64" i="14" s="1"/>
  <c r="I83" i="14" a="1"/>
  <c r="I83" i="14" s="1"/>
  <c r="I85" i="14" a="1"/>
  <c r="I85" i="14" s="1"/>
  <c r="I105" i="14" a="1"/>
  <c r="I105" i="14" s="1"/>
  <c r="I23" i="14" a="1"/>
  <c r="I23" i="14" s="1"/>
  <c r="I25" i="14" a="1"/>
  <c r="I25" i="14" s="1"/>
  <c r="I27" i="14" a="1"/>
  <c r="I27" i="14" s="1"/>
  <c r="I29" i="14" a="1"/>
  <c r="I29" i="14" s="1"/>
  <c r="I31" i="14" a="1"/>
  <c r="I31" i="14" s="1"/>
  <c r="I37" i="14" a="1"/>
  <c r="I37" i="14" s="1"/>
  <c r="I45" i="14" a="1"/>
  <c r="I45" i="14" s="1"/>
  <c r="I49" i="14" a="1"/>
  <c r="I49" i="14" s="1"/>
  <c r="I51" i="14" a="1"/>
  <c r="I51" i="14" s="1"/>
  <c r="I53" i="14" a="1"/>
  <c r="I53" i="14" s="1"/>
  <c r="I55" i="14" a="1"/>
  <c r="I55" i="14" s="1"/>
  <c r="I57" i="14" a="1"/>
  <c r="I57" i="14" s="1"/>
  <c r="I61" i="14" a="1"/>
  <c r="I61" i="14" s="1"/>
  <c r="I134" i="14" a="1"/>
  <c r="I134" i="14" s="1"/>
  <c r="I164" i="14" a="1"/>
  <c r="I164" i="14" s="1"/>
  <c r="I168" i="14" a="1"/>
  <c r="I168" i="14" s="1"/>
  <c r="I170" i="14" a="1"/>
  <c r="I170" i="14" s="1"/>
  <c r="I174" i="14" a="1"/>
  <c r="I174" i="14" s="1"/>
  <c r="I178" i="14" a="1"/>
  <c r="I178" i="14" s="1"/>
  <c r="I180" i="14" a="1"/>
  <c r="I180" i="14" s="1"/>
  <c r="I188" i="14" a="1"/>
  <c r="I188" i="14" s="1"/>
  <c r="I190" i="14" a="1"/>
  <c r="I190" i="14" s="1"/>
  <c r="I192" i="14" a="1"/>
  <c r="I192" i="14" s="1"/>
  <c r="AG190" i="1" s="1"/>
  <c r="I13" i="14" a="1"/>
  <c r="I13" i="14" s="1"/>
  <c r="I80" i="14" a="1"/>
  <c r="I80" i="14" s="1"/>
  <c r="I88" i="14" a="1"/>
  <c r="I88" i="14" s="1"/>
  <c r="I129" i="14" a="1"/>
  <c r="I129" i="14" s="1"/>
  <c r="I133" i="14" a="1"/>
  <c r="I133" i="14" s="1"/>
  <c r="I12" i="14" a="1"/>
  <c r="I12" i="14" s="1"/>
  <c r="I63" i="14" a="1"/>
  <c r="I63" i="14" s="1"/>
  <c r="I106" i="14" a="1"/>
  <c r="I106" i="14" s="1"/>
  <c r="I157" i="14" a="1"/>
  <c r="I157" i="14" s="1"/>
  <c r="I165" i="14" a="1"/>
  <c r="I165" i="14" s="1"/>
  <c r="I167" i="14" a="1"/>
  <c r="I167" i="14" s="1"/>
  <c r="I169" i="14" a="1"/>
  <c r="I169" i="14" s="1"/>
  <c r="I175" i="14" a="1"/>
  <c r="I175" i="14" s="1"/>
  <c r="I177" i="14" a="1"/>
  <c r="I177" i="14" s="1"/>
  <c r="I187" i="14" a="1"/>
  <c r="I187" i="14" s="1"/>
  <c r="I189" i="14" a="1"/>
  <c r="I189" i="14" s="1"/>
  <c r="I191" i="14" a="1"/>
  <c r="I191" i="14" s="1"/>
  <c r="I193" i="14" a="1"/>
  <c r="I193" i="14" s="1"/>
  <c r="I195" i="14" a="1"/>
  <c r="I195" i="14" s="1"/>
  <c r="AG193" i="1" s="1"/>
  <c r="I15" i="14" a="1"/>
  <c r="I15" i="14" s="1"/>
  <c r="I84" i="14" a="1"/>
  <c r="I84" i="14" s="1"/>
  <c r="I92" i="14" a="1"/>
  <c r="I92" i="14" s="1"/>
  <c r="I127" i="14" a="1"/>
  <c r="I127" i="14" s="1"/>
  <c r="I10" i="14" a="1"/>
  <c r="I10" i="14" s="1"/>
  <c r="I11" i="14" a="1"/>
  <c r="I11" i="14" s="1"/>
  <c r="I14" i="14" a="1"/>
  <c r="I14" i="14" s="1"/>
  <c r="I156" i="14" a="1"/>
  <c r="I156" i="14" s="1"/>
  <c r="I135" i="14" a="1"/>
  <c r="I135" i="14" s="1"/>
  <c r="M3" i="14"/>
  <c r="S3" i="18"/>
  <c r="T2" i="17"/>
  <c r="P3" i="14"/>
  <c r="N2" i="17"/>
  <c r="O3" i="14"/>
  <c r="S3" i="14"/>
  <c r="Q3" i="14"/>
  <c r="U3" i="17"/>
  <c r="N3" i="14"/>
  <c r="R3" i="14"/>
  <c r="AA3" i="16"/>
  <c r="O3" i="18"/>
  <c r="T3" i="17"/>
  <c r="S2" i="14"/>
  <c r="P2" i="14"/>
  <c r="O2" i="17"/>
  <c r="U2" i="17"/>
  <c r="O2" i="14"/>
  <c r="M2" i="14"/>
  <c r="Q2" i="14"/>
  <c r="M2" i="16"/>
  <c r="M3" i="16"/>
  <c r="P2" i="17"/>
  <c r="Q3" i="18"/>
  <c r="N2" i="14"/>
  <c r="R2" i="14"/>
  <c r="M2" i="17"/>
  <c r="S2" i="17"/>
  <c r="N3" i="18"/>
  <c r="R3" i="18"/>
  <c r="I6" i="1"/>
  <c r="P3" i="18"/>
  <c r="G182" i="17" l="1"/>
  <c r="G192" i="17"/>
  <c r="AG10" i="1"/>
  <c r="AA180" i="1"/>
  <c r="AA190" i="1"/>
  <c r="AG24" i="1"/>
  <c r="AG78" i="1"/>
  <c r="AG48" i="1"/>
  <c r="AI64" i="1"/>
  <c r="AG26" i="1"/>
  <c r="AG54" i="1"/>
  <c r="AG8" i="1"/>
  <c r="AG28" i="1"/>
  <c r="AG11" i="1"/>
  <c r="AG146" i="1"/>
  <c r="AG20" i="1"/>
  <c r="AG52" i="1"/>
  <c r="AG168" i="1"/>
  <c r="AG191" i="1"/>
  <c r="AG154" i="1"/>
  <c r="AG175" i="1"/>
  <c r="AG186" i="1"/>
  <c r="AG55" i="1"/>
  <c r="AG47" i="1"/>
  <c r="AG21" i="1"/>
  <c r="AI177" i="1"/>
  <c r="AG167" i="1"/>
  <c r="AG189" i="1"/>
  <c r="AG173" i="1"/>
  <c r="AG9" i="1"/>
  <c r="AG178" i="1"/>
  <c r="AG90" i="1"/>
  <c r="AG165" i="1"/>
  <c r="AG187" i="1"/>
  <c r="AG155" i="1"/>
  <c r="AG176" i="1"/>
  <c r="AG25" i="1"/>
  <c r="AG163" i="1"/>
  <c r="AG185" i="1"/>
  <c r="AG166" i="1"/>
  <c r="AG188" i="1"/>
  <c r="AG172" i="1"/>
  <c r="AG43" i="1"/>
  <c r="AG23" i="1"/>
  <c r="E8" i="17" l="1" a="1"/>
  <c r="E8" i="17" s="1"/>
  <c r="E8" i="18" a="1"/>
  <c r="E8" i="18" s="1"/>
  <c r="D8" i="14" l="1" a="1"/>
  <c r="D8" i="14" s="1"/>
  <c r="E8" i="14" a="1"/>
  <c r="E8" i="14" s="1"/>
  <c r="D8" i="16" a="1"/>
  <c r="D8" i="16" s="1"/>
  <c r="E8" i="16" a="1"/>
  <c r="E8" i="16" s="1"/>
  <c r="D8" i="19" a="1"/>
  <c r="D8" i="19" s="1"/>
  <c r="E8" i="19" a="1"/>
  <c r="E8" i="19" s="1"/>
  <c r="D8" i="2" a="1"/>
  <c r="D8" i="2" s="1"/>
  <c r="E8" i="2" a="1"/>
  <c r="E8" i="2" s="1"/>
  <c r="D8" i="17" a="1"/>
  <c r="D8" i="17" s="1"/>
  <c r="D8" i="18" a="1"/>
  <c r="D8" i="18" s="1"/>
  <c r="B8" i="18" a="1"/>
  <c r="B8" i="18" s="1"/>
  <c r="B8" i="17" a="1"/>
  <c r="B8" i="17" s="1"/>
  <c r="B8" i="16" a="1"/>
  <c r="B8" i="16" s="1"/>
  <c r="F7" i="1"/>
  <c r="F11" i="1"/>
  <c r="F15" i="1"/>
  <c r="F8" i="1"/>
  <c r="F192" i="28" s="1"/>
  <c r="F12" i="1"/>
  <c r="F16" i="1"/>
  <c r="F77" i="28" s="1"/>
  <c r="F9" i="1"/>
  <c r="F90" i="28" s="1"/>
  <c r="F13" i="1"/>
  <c r="F188" i="28" s="1"/>
  <c r="F17" i="1"/>
  <c r="F20" i="1"/>
  <c r="F24" i="1"/>
  <c r="F10" i="1"/>
  <c r="F134" i="28" s="1"/>
  <c r="F14" i="1"/>
  <c r="F21" i="1"/>
  <c r="F25" i="1"/>
  <c r="F148" i="28" s="1"/>
  <c r="F29" i="1"/>
  <c r="F207" i="28" s="1"/>
  <c r="F33" i="1"/>
  <c r="F140" i="28" s="1"/>
  <c r="F37" i="1"/>
  <c r="F26" i="1"/>
  <c r="F18" i="1"/>
  <c r="F139" i="28" s="1"/>
  <c r="F19" i="1"/>
  <c r="F22" i="1"/>
  <c r="F27" i="1"/>
  <c r="F28" i="1"/>
  <c r="F30" i="1"/>
  <c r="F75" i="28" s="1"/>
  <c r="F36" i="1"/>
  <c r="F39" i="1"/>
  <c r="F41" i="1"/>
  <c r="F45" i="1"/>
  <c r="F49" i="1"/>
  <c r="F34" i="1"/>
  <c r="F23" i="1"/>
  <c r="F70" i="28" s="1"/>
  <c r="F31" i="1"/>
  <c r="F38" i="1"/>
  <c r="F32" i="1"/>
  <c r="F112" i="28" s="1"/>
  <c r="F35" i="1"/>
  <c r="F159" i="28" s="1"/>
  <c r="F43" i="1"/>
  <c r="F50" i="1"/>
  <c r="F56" i="1"/>
  <c r="F60" i="1"/>
  <c r="F64" i="1"/>
  <c r="F68" i="1"/>
  <c r="F72" i="1"/>
  <c r="F76" i="1"/>
  <c r="F40" i="1"/>
  <c r="F44" i="1"/>
  <c r="F47" i="1"/>
  <c r="F53" i="1"/>
  <c r="F57" i="1"/>
  <c r="F61" i="1"/>
  <c r="F42" i="1"/>
  <c r="F48" i="1"/>
  <c r="F51" i="1"/>
  <c r="F54" i="1"/>
  <c r="F58" i="1"/>
  <c r="F62" i="1"/>
  <c r="F65" i="1"/>
  <c r="F71" i="1"/>
  <c r="F74" i="1"/>
  <c r="F81" i="1"/>
  <c r="F85" i="1"/>
  <c r="F89" i="1"/>
  <c r="F93" i="1"/>
  <c r="F97" i="1"/>
  <c r="F101" i="1"/>
  <c r="F69" i="1"/>
  <c r="F75" i="1"/>
  <c r="F78" i="1"/>
  <c r="F82" i="1"/>
  <c r="F52" i="1"/>
  <c r="F63" i="1"/>
  <c r="F66" i="1"/>
  <c r="F73" i="1"/>
  <c r="F79" i="1"/>
  <c r="F83" i="1"/>
  <c r="F70" i="1"/>
  <c r="F80" i="1"/>
  <c r="F84" i="1"/>
  <c r="F90" i="1"/>
  <c r="F96" i="1"/>
  <c r="F99" i="1"/>
  <c r="F106" i="1"/>
  <c r="F110" i="1"/>
  <c r="F114" i="1"/>
  <c r="F118" i="1"/>
  <c r="F122" i="1"/>
  <c r="F126" i="1"/>
  <c r="F59" i="1"/>
  <c r="F67" i="1"/>
  <c r="F77" i="1"/>
  <c r="F87" i="1"/>
  <c r="F94" i="1"/>
  <c r="F100" i="1"/>
  <c r="F103" i="1"/>
  <c r="F107" i="1"/>
  <c r="F46" i="1"/>
  <c r="F55" i="1"/>
  <c r="F88" i="1"/>
  <c r="F91" i="1"/>
  <c r="F98" i="1"/>
  <c r="F104" i="1"/>
  <c r="F108" i="1"/>
  <c r="F115" i="1"/>
  <c r="F121" i="1"/>
  <c r="F124" i="1"/>
  <c r="F130" i="1"/>
  <c r="F134" i="1"/>
  <c r="F138" i="1"/>
  <c r="F142" i="1"/>
  <c r="F146" i="1"/>
  <c r="F150" i="1"/>
  <c r="F154" i="1"/>
  <c r="F158" i="1"/>
  <c r="F162" i="1"/>
  <c r="F166" i="1"/>
  <c r="F170" i="1"/>
  <c r="F174" i="1"/>
  <c r="F178" i="1"/>
  <c r="F95" i="1"/>
  <c r="F105" i="1"/>
  <c r="F109" i="1"/>
  <c r="F112" i="1"/>
  <c r="F119" i="1"/>
  <c r="F125" i="1"/>
  <c r="F131" i="1"/>
  <c r="F135" i="1"/>
  <c r="F139" i="1"/>
  <c r="F143" i="1"/>
  <c r="F147" i="1"/>
  <c r="F92" i="1"/>
  <c r="F102" i="1"/>
  <c r="F113" i="1"/>
  <c r="F116" i="1"/>
  <c r="F123" i="1"/>
  <c r="F128" i="1"/>
  <c r="F165" i="28" s="1"/>
  <c r="F132" i="1"/>
  <c r="F251" i="28" s="1"/>
  <c r="F136" i="1"/>
  <c r="F140" i="1"/>
  <c r="F144" i="1"/>
  <c r="F148" i="1"/>
  <c r="F111" i="1"/>
  <c r="F149" i="1"/>
  <c r="F155" i="1"/>
  <c r="F161" i="1"/>
  <c r="F164" i="1"/>
  <c r="F171" i="1"/>
  <c r="F177" i="1"/>
  <c r="F127" i="1"/>
  <c r="F152" i="1"/>
  <c r="F159" i="1"/>
  <c r="F165" i="1"/>
  <c r="F168" i="1"/>
  <c r="F86" i="1"/>
  <c r="F129" i="1"/>
  <c r="F133" i="1"/>
  <c r="F137" i="1"/>
  <c r="F141" i="1"/>
  <c r="F145" i="1"/>
  <c r="F153" i="1"/>
  <c r="F156" i="1"/>
  <c r="F163" i="1"/>
  <c r="F169" i="1"/>
  <c r="F172" i="1"/>
  <c r="F117" i="1"/>
  <c r="F210" i="28" s="1"/>
  <c r="F120" i="1"/>
  <c r="F151" i="1"/>
  <c r="F157" i="1"/>
  <c r="F167" i="1"/>
  <c r="F66" i="28" s="1"/>
  <c r="F179" i="1"/>
  <c r="F183" i="1"/>
  <c r="F187" i="1"/>
  <c r="F191" i="1"/>
  <c r="F195" i="1"/>
  <c r="F182" i="1"/>
  <c r="F186" i="1"/>
  <c r="F220" i="28" s="1"/>
  <c r="F190" i="1"/>
  <c r="F175" i="1"/>
  <c r="F176" i="1"/>
  <c r="F180" i="1"/>
  <c r="F184" i="1"/>
  <c r="F188" i="1"/>
  <c r="F192" i="1"/>
  <c r="F194" i="1"/>
  <c r="F181" i="1"/>
  <c r="F185" i="1"/>
  <c r="F189" i="1"/>
  <c r="F193" i="1"/>
  <c r="F160" i="1"/>
  <c r="F173" i="1"/>
  <c r="F144" i="28" s="1"/>
  <c r="B8" i="19" a="1"/>
  <c r="B8" i="19" s="1"/>
  <c r="B8" i="14" a="1"/>
  <c r="B8" i="14" s="1"/>
  <c r="F6" i="1"/>
  <c r="F187" i="28" s="1"/>
  <c r="B8" i="2" a="1"/>
  <c r="B8" i="2" s="1"/>
  <c r="F217" i="28" l="1"/>
  <c r="F44" i="28"/>
  <c r="F149" i="28"/>
  <c r="F118" i="28"/>
  <c r="F158" i="28"/>
  <c r="F202" i="28"/>
  <c r="F256" i="28"/>
  <c r="F94" i="28"/>
  <c r="F98" i="28"/>
  <c r="F81" i="28"/>
  <c r="F142" i="28"/>
  <c r="F156" i="28"/>
  <c r="F138" i="28"/>
  <c r="F48" i="28"/>
  <c r="F96" i="28"/>
  <c r="F84" i="28"/>
  <c r="F92" i="28"/>
  <c r="F61" i="28"/>
  <c r="F56" i="28"/>
  <c r="F86" i="28"/>
  <c r="F179" i="28"/>
  <c r="F52" i="28"/>
  <c r="F199" i="28"/>
  <c r="F190" i="28"/>
  <c r="F147" i="28"/>
  <c r="F241" i="28"/>
  <c r="F121" i="28"/>
  <c r="F219" i="28"/>
  <c r="F257" i="28"/>
  <c r="F191" i="28"/>
  <c r="F216" i="28"/>
  <c r="F168" i="28"/>
  <c r="F64" i="28"/>
  <c r="F194" i="28"/>
  <c r="F72" i="28"/>
  <c r="F258" i="28"/>
  <c r="F177" i="28"/>
  <c r="F79" i="28"/>
  <c r="F42" i="28"/>
  <c r="F213" i="28"/>
  <c r="F43" i="28"/>
  <c r="F135" i="28"/>
  <c r="F51" i="28"/>
  <c r="F82" i="28"/>
  <c r="F203" i="28"/>
  <c r="F243" i="28"/>
  <c r="F205" i="28"/>
  <c r="F129" i="28"/>
  <c r="F83" i="28"/>
  <c r="F111" i="28"/>
  <c r="F161" i="28"/>
  <c r="F80" i="28"/>
  <c r="F116" i="28"/>
  <c r="F211" i="28"/>
  <c r="F164" i="28"/>
  <c r="F235" i="28"/>
  <c r="F45" i="28"/>
  <c r="F115" i="28"/>
  <c r="F231" i="28"/>
  <c r="F124" i="28"/>
  <c r="F87" i="28"/>
  <c r="F50" i="28"/>
  <c r="F88" i="28"/>
  <c r="F47" i="28"/>
  <c r="F208" i="28"/>
  <c r="F254" i="28"/>
  <c r="F157" i="28"/>
  <c r="F252" i="28"/>
  <c r="F245" i="28"/>
  <c r="F218" i="28"/>
  <c r="F182" i="28"/>
  <c r="F85" i="28"/>
  <c r="F57" i="28"/>
  <c r="F103" i="28"/>
  <c r="F97" i="28"/>
  <c r="F119" i="28"/>
  <c r="F105" i="28"/>
  <c r="F155" i="28"/>
  <c r="F259" i="28"/>
  <c r="F189" i="28"/>
  <c r="F130" i="28"/>
  <c r="F223" i="28"/>
  <c r="F201" i="28"/>
  <c r="F233" i="28"/>
  <c r="F154" i="28"/>
  <c r="F249" i="28"/>
  <c r="F221" i="28"/>
  <c r="F246" i="28"/>
  <c r="F183" i="28"/>
  <c r="F106" i="28"/>
  <c r="F122" i="28"/>
  <c r="F229" i="28"/>
  <c r="F173" i="28"/>
  <c r="F214" i="28"/>
  <c r="F170" i="28"/>
  <c r="F178" i="28"/>
  <c r="F250" i="28"/>
  <c r="F131" i="28"/>
  <c r="F54" i="28"/>
  <c r="F186" i="28"/>
  <c r="F167" i="28"/>
  <c r="F137" i="28"/>
  <c r="F247" i="28"/>
  <c r="F99" i="28"/>
  <c r="F63" i="28"/>
  <c r="F242" i="28"/>
  <c r="F236" i="28"/>
  <c r="F172" i="28"/>
  <c r="F74" i="28"/>
  <c r="F133" i="28"/>
  <c r="F166" i="28"/>
  <c r="F234" i="28"/>
  <c r="F101" i="28"/>
  <c r="F175" i="28"/>
  <c r="F128" i="28"/>
  <c r="F113" i="28"/>
  <c r="F224" i="28"/>
  <c r="F209" i="28"/>
  <c r="F174" i="28"/>
  <c r="F204" i="28"/>
  <c r="F153" i="28"/>
  <c r="F132" i="28"/>
  <c r="F169" i="28"/>
  <c r="F143" i="28"/>
  <c r="F108" i="28"/>
  <c r="F102" i="28"/>
  <c r="F255" i="28"/>
  <c r="F46" i="28"/>
  <c r="F136" i="28"/>
  <c r="F104" i="28"/>
  <c r="F110" i="28"/>
  <c r="F152" i="28"/>
  <c r="F145" i="28"/>
  <c r="F95" i="28"/>
  <c r="F184" i="28"/>
  <c r="F141" i="28"/>
  <c r="F69" i="28"/>
  <c r="F176" i="28"/>
  <c r="F73" i="28"/>
  <c r="F180" i="28"/>
  <c r="F198" i="28"/>
  <c r="F162" i="28"/>
  <c r="F228" i="28"/>
  <c r="F227" i="28"/>
  <c r="F226" i="28"/>
  <c r="F193" i="28"/>
  <c r="F146" i="28"/>
  <c r="F55" i="28"/>
  <c r="F195" i="28"/>
  <c r="F91" i="28"/>
  <c r="F109" i="28"/>
  <c r="F62" i="28"/>
  <c r="F248" i="28"/>
  <c r="F120" i="28"/>
  <c r="F206" i="28"/>
  <c r="F239" i="28"/>
  <c r="F59" i="28"/>
  <c r="F71" i="28"/>
  <c r="F93" i="28"/>
  <c r="F125" i="28"/>
  <c r="F238" i="28"/>
  <c r="F150" i="28"/>
  <c r="F65" i="28"/>
  <c r="F237" i="28"/>
  <c r="F230" i="28"/>
  <c r="F232" i="28"/>
  <c r="F196" i="28"/>
  <c r="F107" i="28"/>
  <c r="F151" i="28"/>
  <c r="F225" i="28"/>
  <c r="F163" i="28"/>
  <c r="F160" i="28"/>
  <c r="F240" i="28"/>
  <c r="F89" i="28"/>
  <c r="F197" i="28"/>
  <c r="F76" i="28"/>
  <c r="F117" i="28"/>
  <c r="F53" i="28"/>
  <c r="F67" i="28"/>
  <c r="F185" i="28"/>
  <c r="F58" i="28"/>
  <c r="F181" i="28"/>
  <c r="F123" i="28"/>
  <c r="F215" i="28"/>
  <c r="F100" i="28"/>
  <c r="F253" i="28"/>
  <c r="F49" i="28"/>
  <c r="F126" i="28"/>
  <c r="F200" i="28"/>
  <c r="F171" i="28"/>
  <c r="F114" i="28"/>
  <c r="F222" i="28"/>
  <c r="F60" i="28"/>
  <c r="F244" i="28"/>
  <c r="F68" i="28"/>
  <c r="F78" i="28"/>
  <c r="F212" i="28"/>
  <c r="F127" i="28"/>
  <c r="D6" i="27" l="1"/>
  <c r="C6" i="27"/>
  <c r="B6" i="27"/>
  <c r="G40" i="28"/>
  <c r="B15" i="28"/>
  <c r="N2" i="18" l="1"/>
  <c r="M2" i="18"/>
  <c r="R2" i="18"/>
  <c r="P2" i="18"/>
  <c r="S2" i="18"/>
  <c r="O2" i="18"/>
  <c r="Q2" i="18"/>
  <c r="D22" i="8"/>
  <c r="D23" i="8"/>
  <c r="D24" i="8"/>
  <c r="D25" i="8"/>
  <c r="D26" i="8"/>
  <c r="D27" i="8"/>
  <c r="D21" i="8"/>
  <c r="D16" i="8"/>
  <c r="D17" i="8"/>
  <c r="D15" i="8"/>
  <c r="T180" i="1" l="1"/>
  <c r="T200" i="1"/>
  <c r="T204" i="1"/>
  <c r="T212" i="1"/>
  <c r="T214" i="1"/>
  <c r="T218" i="1"/>
  <c r="T190" i="1"/>
  <c r="T215" i="1"/>
  <c r="T193" i="1"/>
  <c r="T217" i="1"/>
  <c r="I209" i="14" a="1"/>
  <c r="I209" i="14" s="1"/>
  <c r="AG207" i="1" s="1"/>
  <c r="H221" i="16" a="1"/>
  <c r="H221" i="16" s="1"/>
  <c r="S214" i="1"/>
  <c r="S215" i="1"/>
  <c r="S219" i="1"/>
  <c r="S205" i="1"/>
  <c r="U214" i="1"/>
  <c r="S204" i="1"/>
  <c r="U219" i="1"/>
  <c r="U215" i="1"/>
  <c r="I208" i="17" a="1"/>
  <c r="I208" i="17" s="1"/>
  <c r="I225" i="17" a="1"/>
  <c r="I225" i="17" s="1"/>
  <c r="I205" i="17" a="1"/>
  <c r="I205" i="17" s="1"/>
  <c r="I223" i="17" a="1"/>
  <c r="I223" i="17" s="1"/>
  <c r="I218" i="17" a="1"/>
  <c r="I218" i="17" s="1"/>
  <c r="AH216" i="1" s="1"/>
  <c r="I215" i="17" a="1"/>
  <c r="I215" i="17" s="1"/>
  <c r="I208" i="19" a="1"/>
  <c r="I208" i="19" s="1"/>
  <c r="I224" i="19" a="1"/>
  <c r="I224" i="19" s="1"/>
  <c r="I211" i="19" a="1"/>
  <c r="I211" i="19" s="1"/>
  <c r="H197" i="18" a="1"/>
  <c r="H197" i="18" s="1"/>
  <c r="H205" i="18" a="1"/>
  <c r="H205" i="18" s="1"/>
  <c r="H213" i="18" a="1"/>
  <c r="H213" i="18" s="1"/>
  <c r="H210" i="18" a="1"/>
  <c r="H210" i="18" s="1"/>
  <c r="H212" i="18" a="1"/>
  <c r="H212" i="18" s="1"/>
  <c r="H214" i="18" a="1"/>
  <c r="H214" i="18" s="1"/>
  <c r="H200" i="16" a="1"/>
  <c r="H200" i="16" s="1"/>
  <c r="H208" i="16" a="1"/>
  <c r="H208" i="16" s="1"/>
  <c r="H224" i="16" a="1"/>
  <c r="H224" i="16" s="1"/>
  <c r="H223" i="16" a="1"/>
  <c r="H223" i="16" s="1"/>
  <c r="H225" i="16" a="1"/>
  <c r="H225" i="16" s="1"/>
  <c r="H205" i="16" a="1"/>
  <c r="H205" i="16" s="1"/>
  <c r="H220" i="2" a="1"/>
  <c r="H220" i="2" s="1"/>
  <c r="H206" i="2" a="1"/>
  <c r="H206" i="2" s="1"/>
  <c r="H222" i="2" a="1"/>
  <c r="H222" i="2" s="1"/>
  <c r="H210" i="2" a="1"/>
  <c r="H210" i="2" s="1"/>
  <c r="H225" i="2" a="1"/>
  <c r="H225" i="2" s="1"/>
  <c r="H212" i="2" a="1"/>
  <c r="H212" i="2" s="1"/>
  <c r="H211" i="2" a="1"/>
  <c r="H211" i="2" s="1"/>
  <c r="H201" i="17" a="1"/>
  <c r="H201" i="17" s="1"/>
  <c r="H211" i="17" a="1"/>
  <c r="H211" i="17" s="1"/>
  <c r="H199" i="17" a="1"/>
  <c r="H199" i="17" s="1"/>
  <c r="H198" i="17" a="1"/>
  <c r="H198" i="17" s="1"/>
  <c r="H222" i="17" a="1"/>
  <c r="H222" i="17" s="1"/>
  <c r="H224" i="17" a="1"/>
  <c r="H224" i="17" s="1"/>
  <c r="H201" i="19" a="1"/>
  <c r="H201" i="19" s="1"/>
  <c r="H209" i="19" a="1"/>
  <c r="H209" i="19" s="1"/>
  <c r="H225" i="19" a="1"/>
  <c r="H225" i="19" s="1"/>
  <c r="H198" i="19" a="1"/>
  <c r="H198" i="19" s="1"/>
  <c r="H200" i="19" a="1"/>
  <c r="H200" i="19" s="1"/>
  <c r="G200" i="19" s="1"/>
  <c r="H202" i="19" a="1"/>
  <c r="H202" i="19" s="1"/>
  <c r="I204" i="2" a="1"/>
  <c r="I204" i="2" s="1"/>
  <c r="I217" i="2" a="1"/>
  <c r="I217" i="2" s="1"/>
  <c r="I222" i="2" a="1"/>
  <c r="I222" i="2" s="1"/>
  <c r="I206" i="2" a="1"/>
  <c r="I206" i="2" s="1"/>
  <c r="I221" i="2" a="1"/>
  <c r="I221" i="2" s="1"/>
  <c r="I224" i="2" a="1"/>
  <c r="I224" i="2" s="1"/>
  <c r="I214" i="2" a="1"/>
  <c r="I214" i="2" s="1"/>
  <c r="I200" i="18" a="1"/>
  <c r="I200" i="18" s="1"/>
  <c r="I208" i="18" a="1"/>
  <c r="I208" i="18" s="1"/>
  <c r="I216" i="18" a="1"/>
  <c r="I216" i="18" s="1"/>
  <c r="I224" i="18" a="1"/>
  <c r="I224" i="18" s="1"/>
  <c r="I203" i="18" a="1"/>
  <c r="I203" i="18" s="1"/>
  <c r="I211" i="18" a="1"/>
  <c r="I211" i="18" s="1"/>
  <c r="I219" i="18" a="1"/>
  <c r="I219" i="18" s="1"/>
  <c r="I197" i="16" a="1"/>
  <c r="I197" i="16" s="1"/>
  <c r="I205" i="16" a="1"/>
  <c r="I205" i="16" s="1"/>
  <c r="I213" i="16" a="1"/>
  <c r="I213" i="16" s="1"/>
  <c r="I221" i="16" a="1"/>
  <c r="I221" i="16" s="1"/>
  <c r="AK219" i="1" s="1"/>
  <c r="I200" i="16" a="1"/>
  <c r="I200" i="16" s="1"/>
  <c r="I208" i="16" a="1"/>
  <c r="I208" i="16" s="1"/>
  <c r="I216" i="16" a="1"/>
  <c r="I216" i="16" s="1"/>
  <c r="I224" i="16" a="1"/>
  <c r="I224" i="16" s="1"/>
  <c r="I198" i="17" a="1"/>
  <c r="I198" i="17" s="1"/>
  <c r="I212" i="17" a="1"/>
  <c r="I212" i="17" s="1"/>
  <c r="I197" i="17" a="1"/>
  <c r="I197" i="17" s="1"/>
  <c r="I211" i="17" a="1"/>
  <c r="I211" i="17" s="1"/>
  <c r="I204" i="17" a="1"/>
  <c r="I204" i="17" s="1"/>
  <c r="I222" i="17" a="1"/>
  <c r="I222" i="17" s="1"/>
  <c r="AH220" i="1" s="1"/>
  <c r="I210" i="19" a="1"/>
  <c r="I210" i="19" s="1"/>
  <c r="I218" i="19" a="1"/>
  <c r="I218" i="19" s="1"/>
  <c r="I197" i="19" a="1"/>
  <c r="I197" i="19" s="1"/>
  <c r="I205" i="19" a="1"/>
  <c r="I205" i="19" s="1"/>
  <c r="I213" i="19" a="1"/>
  <c r="I213" i="19" s="1"/>
  <c r="H199" i="18" a="1"/>
  <c r="H199" i="18" s="1"/>
  <c r="H215" i="18" a="1"/>
  <c r="H215" i="18" s="1"/>
  <c r="H223" i="18" a="1"/>
  <c r="H223" i="18" s="1"/>
  <c r="H218" i="18" a="1"/>
  <c r="H218" i="18" s="1"/>
  <c r="H220" i="18" a="1"/>
  <c r="H220" i="18" s="1"/>
  <c r="H222" i="18" a="1"/>
  <c r="H222" i="18" s="1"/>
  <c r="H224" i="18" a="1"/>
  <c r="H224" i="18" s="1"/>
  <c r="H202" i="16" a="1"/>
  <c r="H202" i="16" s="1"/>
  <c r="H210" i="16" a="1"/>
  <c r="H210" i="16" s="1"/>
  <c r="H218" i="16" a="1"/>
  <c r="H218" i="16" s="1"/>
  <c r="H199" i="16" a="1"/>
  <c r="H199" i="16" s="1"/>
  <c r="H201" i="16" a="1"/>
  <c r="H201" i="16" s="1"/>
  <c r="H203" i="16" a="1"/>
  <c r="H203" i="16" s="1"/>
  <c r="H213" i="16" a="1"/>
  <c r="H213" i="16" s="1"/>
  <c r="H199" i="2" a="1"/>
  <c r="H199" i="2" s="1"/>
  <c r="H215" i="2" a="1"/>
  <c r="H215" i="2" s="1"/>
  <c r="H203" i="2" a="1"/>
  <c r="H203" i="2" s="1"/>
  <c r="H198" i="2" a="1"/>
  <c r="H198" i="2" s="1"/>
  <c r="H214" i="2" a="1"/>
  <c r="H214" i="2" s="1"/>
  <c r="H213" i="2" a="1"/>
  <c r="H213" i="2" s="1"/>
  <c r="H196" i="17" a="1"/>
  <c r="H196" i="17" s="1"/>
  <c r="H208" i="17" a="1"/>
  <c r="H208" i="17" s="1"/>
  <c r="H218" i="17" a="1"/>
  <c r="H218" i="17" s="1"/>
  <c r="T216" i="1" s="1"/>
  <c r="H203" i="17" a="1"/>
  <c r="H203" i="17" s="1"/>
  <c r="H225" i="17" a="1"/>
  <c r="H225" i="17" s="1"/>
  <c r="G225" i="17" s="1"/>
  <c r="H203" i="19" a="1"/>
  <c r="H203" i="19" s="1"/>
  <c r="H211" i="19" a="1"/>
  <c r="H211" i="19" s="1"/>
  <c r="H219" i="19" a="1"/>
  <c r="H219" i="19" s="1"/>
  <c r="H204" i="19" a="1"/>
  <c r="H204" i="19" s="1"/>
  <c r="H206" i="19" a="1"/>
  <c r="H206" i="19" s="1"/>
  <c r="H208" i="19" a="1"/>
  <c r="H208" i="19" s="1"/>
  <c r="H210" i="19" a="1"/>
  <c r="H210" i="19" s="1"/>
  <c r="I208" i="2" a="1"/>
  <c r="I208" i="2" s="1"/>
  <c r="I202" i="2" a="1"/>
  <c r="I202" i="2" s="1"/>
  <c r="I220" i="2" a="1"/>
  <c r="I220" i="2" s="1"/>
  <c r="I213" i="2" a="1"/>
  <c r="I213" i="2" s="1"/>
  <c r="AF211" i="1" s="1"/>
  <c r="I201" i="2" a="1"/>
  <c r="I201" i="2" s="1"/>
  <c r="AF199" i="1" s="1"/>
  <c r="I198" i="2" a="1"/>
  <c r="I198" i="2" s="1"/>
  <c r="I219" i="2" a="1"/>
  <c r="I219" i="2" s="1"/>
  <c r="I202" i="18" a="1"/>
  <c r="I202" i="18" s="1"/>
  <c r="I210" i="18" a="1"/>
  <c r="I210" i="18" s="1"/>
  <c r="I218" i="18" a="1"/>
  <c r="I218" i="18" s="1"/>
  <c r="I197" i="18" a="1"/>
  <c r="I197" i="18" s="1"/>
  <c r="I205" i="18" a="1"/>
  <c r="I205" i="18" s="1"/>
  <c r="I213" i="18" a="1"/>
  <c r="I213" i="18" s="1"/>
  <c r="I221" i="18" a="1"/>
  <c r="I221" i="18" s="1"/>
  <c r="I199" i="16" a="1"/>
  <c r="I199" i="16" s="1"/>
  <c r="I207" i="16" a="1"/>
  <c r="I207" i="16" s="1"/>
  <c r="I215" i="16" a="1"/>
  <c r="I215" i="16" s="1"/>
  <c r="I223" i="16" a="1"/>
  <c r="I223" i="16" s="1"/>
  <c r="I202" i="16" a="1"/>
  <c r="I202" i="16" s="1"/>
  <c r="I210" i="16" a="1"/>
  <c r="I210" i="16" s="1"/>
  <c r="I218" i="16" a="1"/>
  <c r="I218" i="16" s="1"/>
  <c r="I199" i="17" a="1"/>
  <c r="I199" i="17" s="1"/>
  <c r="I201" i="17" a="1"/>
  <c r="I201" i="17" s="1"/>
  <c r="I210" i="17" a="1"/>
  <c r="I210" i="17" s="1"/>
  <c r="AH208" i="1" s="1"/>
  <c r="I209" i="17" a="1"/>
  <c r="I209" i="17" s="1"/>
  <c r="I200" i="17" a="1"/>
  <c r="I200" i="17" s="1"/>
  <c r="I224" i="17" a="1"/>
  <c r="I224" i="17" s="1"/>
  <c r="I204" i="19" a="1"/>
  <c r="I204" i="19" s="1"/>
  <c r="I212" i="19" a="1"/>
  <c r="I212" i="19" s="1"/>
  <c r="I199" i="19" a="1"/>
  <c r="I199" i="19" s="1"/>
  <c r="I207" i="19" a="1"/>
  <c r="I207" i="19" s="1"/>
  <c r="I223" i="19" a="1"/>
  <c r="I223" i="19" s="1"/>
  <c r="H201" i="18" a="1"/>
  <c r="H201" i="18" s="1"/>
  <c r="H209" i="18" a="1"/>
  <c r="H209" i="18" s="1"/>
  <c r="H225" i="18" a="1"/>
  <c r="H225" i="18" s="1"/>
  <c r="H196" i="18" a="1"/>
  <c r="H196" i="18" s="1"/>
  <c r="H198" i="18" a="1"/>
  <c r="H198" i="18" s="1"/>
  <c r="H200" i="18" a="1"/>
  <c r="H200" i="18" s="1"/>
  <c r="H197" i="16" a="1"/>
  <c r="H197" i="16" s="1"/>
  <c r="H204" i="16" a="1"/>
  <c r="H204" i="16" s="1"/>
  <c r="H212" i="16" a="1"/>
  <c r="H212" i="16" s="1"/>
  <c r="H220" i="16" a="1"/>
  <c r="H220" i="16" s="1"/>
  <c r="H209" i="16" a="1"/>
  <c r="H209" i="16" s="1"/>
  <c r="H211" i="16" a="1"/>
  <c r="H211" i="16" s="1"/>
  <c r="H201" i="2" a="1"/>
  <c r="H201" i="2" s="1"/>
  <c r="G201" i="2" s="1"/>
  <c r="H218" i="2" a="1"/>
  <c r="H218" i="2" s="1"/>
  <c r="H205" i="2" a="1"/>
  <c r="H205" i="2" s="1"/>
  <c r="H224" i="2" a="1"/>
  <c r="H224" i="2" s="1"/>
  <c r="H200" i="2" a="1"/>
  <c r="H200" i="2" s="1"/>
  <c r="H207" i="17" a="1"/>
  <c r="H207" i="17" s="1"/>
  <c r="H200" i="17" a="1"/>
  <c r="H200" i="17" s="1"/>
  <c r="H209" i="17" a="1"/>
  <c r="H209" i="17" s="1"/>
  <c r="H221" i="17" a="1"/>
  <c r="H221" i="17" s="1"/>
  <c r="H213" i="17" a="1"/>
  <c r="H213" i="17" s="1"/>
  <c r="H212" i="17" a="1"/>
  <c r="H212" i="17" s="1"/>
  <c r="G212" i="17" s="1"/>
  <c r="H205" i="17" a="1"/>
  <c r="H205" i="17" s="1"/>
  <c r="H197" i="19" a="1"/>
  <c r="H197" i="19" s="1"/>
  <c r="H205" i="19" a="1"/>
  <c r="H205" i="19" s="1"/>
  <c r="H213" i="19" a="1"/>
  <c r="H213" i="19" s="1"/>
  <c r="H212" i="19" a="1"/>
  <c r="H212" i="19" s="1"/>
  <c r="H214" i="19" a="1"/>
  <c r="H214" i="19" s="1"/>
  <c r="H218" i="19" a="1"/>
  <c r="H218" i="19" s="1"/>
  <c r="I212" i="2" a="1"/>
  <c r="I212" i="2" s="1"/>
  <c r="I209" i="2" a="1"/>
  <c r="I209" i="2" s="1"/>
  <c r="AF207" i="1" s="1"/>
  <c r="I225" i="2" a="1"/>
  <c r="I225" i="2" s="1"/>
  <c r="AF223" i="1" s="1"/>
  <c r="I215" i="2" a="1"/>
  <c r="I215" i="2" s="1"/>
  <c r="I203" i="2" a="1"/>
  <c r="I203" i="2" s="1"/>
  <c r="I205" i="2" a="1"/>
  <c r="I205" i="2" s="1"/>
  <c r="AF203" i="1" s="1"/>
  <c r="I223" i="2" a="1"/>
  <c r="I223" i="2" s="1"/>
  <c r="I204" i="18" a="1"/>
  <c r="I204" i="18" s="1"/>
  <c r="I212" i="18" a="1"/>
  <c r="I212" i="18" s="1"/>
  <c r="I220" i="18" a="1"/>
  <c r="I220" i="18" s="1"/>
  <c r="I199" i="18" a="1"/>
  <c r="I199" i="18" s="1"/>
  <c r="I207" i="18" a="1"/>
  <c r="I207" i="18" s="1"/>
  <c r="I215" i="18" a="1"/>
  <c r="I215" i="18" s="1"/>
  <c r="I223" i="18" a="1"/>
  <c r="I223" i="18" s="1"/>
  <c r="I201" i="16" a="1"/>
  <c r="I201" i="16" s="1"/>
  <c r="I209" i="16" a="1"/>
  <c r="I209" i="16" s="1"/>
  <c r="I217" i="16" a="1"/>
  <c r="I217" i="16" s="1"/>
  <c r="I225" i="16" a="1"/>
  <c r="I225" i="16" s="1"/>
  <c r="I204" i="16" a="1"/>
  <c r="I204" i="16" s="1"/>
  <c r="I212" i="16" a="1"/>
  <c r="I212" i="16" s="1"/>
  <c r="I220" i="16" a="1"/>
  <c r="I220" i="16" s="1"/>
  <c r="I203" i="17" a="1"/>
  <c r="I203" i="17" s="1"/>
  <c r="I221" i="17" a="1"/>
  <c r="I221" i="17" s="1"/>
  <c r="AH219" i="1" s="1"/>
  <c r="I196" i="17" a="1"/>
  <c r="I196" i="17" s="1"/>
  <c r="I213" i="17" a="1"/>
  <c r="I213" i="17" s="1"/>
  <c r="I207" i="17" a="1"/>
  <c r="I207" i="17" s="1"/>
  <c r="AH205" i="1" s="1"/>
  <c r="I198" i="19" a="1"/>
  <c r="I198" i="19" s="1"/>
  <c r="I222" i="19" a="1"/>
  <c r="I222" i="19" s="1"/>
  <c r="I201" i="19" a="1"/>
  <c r="I201" i="19" s="1"/>
  <c r="I209" i="19" a="1"/>
  <c r="I209" i="19" s="1"/>
  <c r="I225" i="19" a="1"/>
  <c r="I225" i="19" s="1"/>
  <c r="H203" i="18" a="1"/>
  <c r="H203" i="18" s="1"/>
  <c r="H211" i="18" a="1"/>
  <c r="H211" i="18" s="1"/>
  <c r="H219" i="18" a="1"/>
  <c r="H219" i="18" s="1"/>
  <c r="H202" i="18" a="1"/>
  <c r="H202" i="18" s="1"/>
  <c r="H204" i="18" a="1"/>
  <c r="H204" i="18" s="1"/>
  <c r="H206" i="18" a="1"/>
  <c r="H206" i="18" s="1"/>
  <c r="H208" i="18" a="1"/>
  <c r="H208" i="18" s="1"/>
  <c r="H198" i="16" a="1"/>
  <c r="H198" i="16" s="1"/>
  <c r="H206" i="16" a="1"/>
  <c r="H206" i="16" s="1"/>
  <c r="H214" i="16" a="1"/>
  <c r="H214" i="16" s="1"/>
  <c r="H222" i="16" a="1"/>
  <c r="H222" i="16" s="1"/>
  <c r="H215" i="16" a="1"/>
  <c r="H215" i="16" s="1"/>
  <c r="H219" i="16" a="1"/>
  <c r="H219" i="16" s="1"/>
  <c r="H219" i="2" a="1"/>
  <c r="H219" i="2" s="1"/>
  <c r="H204" i="2" a="1"/>
  <c r="H204" i="2" s="1"/>
  <c r="H223" i="2" a="1"/>
  <c r="H223" i="2" s="1"/>
  <c r="H208" i="2" a="1"/>
  <c r="H208" i="2" s="1"/>
  <c r="H209" i="2" a="1"/>
  <c r="H209" i="2" s="1"/>
  <c r="H202" i="2" a="1"/>
  <c r="H202" i="2" s="1"/>
  <c r="H197" i="17" a="1"/>
  <c r="H197" i="17" s="1"/>
  <c r="H210" i="17" a="1"/>
  <c r="H210" i="17" s="1"/>
  <c r="H204" i="17" a="1"/>
  <c r="H204" i="17" s="1"/>
  <c r="H223" i="17" a="1"/>
  <c r="H223" i="17" s="1"/>
  <c r="T221" i="1" s="1"/>
  <c r="H215" i="17" a="1"/>
  <c r="H215" i="17" s="1"/>
  <c r="H199" i="19" a="1"/>
  <c r="H199" i="19" s="1"/>
  <c r="H215" i="19" a="1"/>
  <c r="H215" i="19" s="1"/>
  <c r="H223" i="19" a="1"/>
  <c r="H223" i="19" s="1"/>
  <c r="H220" i="19" a="1"/>
  <c r="H220" i="19" s="1"/>
  <c r="H222" i="19" a="1"/>
  <c r="H222" i="19" s="1"/>
  <c r="H224" i="19" a="1"/>
  <c r="H224" i="19" s="1"/>
  <c r="I200" i="2" a="1"/>
  <c r="I200" i="2" s="1"/>
  <c r="I216" i="2" a="1"/>
  <c r="I216" i="2" s="1"/>
  <c r="I211" i="2" a="1"/>
  <c r="I211" i="2" s="1"/>
  <c r="I199" i="2" a="1"/>
  <c r="I199" i="2" s="1"/>
  <c r="I218" i="2" a="1"/>
  <c r="I218" i="2" s="1"/>
  <c r="I210" i="2" a="1"/>
  <c r="I210" i="2" s="1"/>
  <c r="I207" i="2" a="1"/>
  <c r="I207" i="2" s="1"/>
  <c r="I198" i="18" a="1"/>
  <c r="I198" i="18" s="1"/>
  <c r="I206" i="18" a="1"/>
  <c r="I206" i="18" s="1"/>
  <c r="I214" i="18" a="1"/>
  <c r="I214" i="18" s="1"/>
  <c r="I222" i="18" a="1"/>
  <c r="I222" i="18" s="1"/>
  <c r="I201" i="18" a="1"/>
  <c r="I201" i="18" s="1"/>
  <c r="I209" i="18" a="1"/>
  <c r="I209" i="18" s="1"/>
  <c r="I217" i="18" a="1"/>
  <c r="I217" i="18" s="1"/>
  <c r="I225" i="18" a="1"/>
  <c r="I225" i="18" s="1"/>
  <c r="I203" i="16" a="1"/>
  <c r="I203" i="16" s="1"/>
  <c r="I211" i="16" a="1"/>
  <c r="I211" i="16" s="1"/>
  <c r="I219" i="16" a="1"/>
  <c r="I219" i="16" s="1"/>
  <c r="I198" i="16" a="1"/>
  <c r="I198" i="16" s="1"/>
  <c r="I206" i="16" a="1"/>
  <c r="I206" i="16" s="1"/>
  <c r="I214" i="16" a="1"/>
  <c r="I214" i="16" s="1"/>
  <c r="I222" i="16" a="1"/>
  <c r="I222" i="16" s="1"/>
  <c r="H199" i="14" a="1"/>
  <c r="H199" i="14" s="1"/>
  <c r="H215" i="14" a="1"/>
  <c r="H215" i="14" s="1"/>
  <c r="H223" i="14" a="1"/>
  <c r="H223" i="14" s="1"/>
  <c r="H202" i="14" a="1"/>
  <c r="H202" i="14" s="1"/>
  <c r="G202" i="14" s="1"/>
  <c r="H210" i="14" a="1"/>
  <c r="H210" i="14" s="1"/>
  <c r="G210" i="14" s="1"/>
  <c r="H218" i="14" a="1"/>
  <c r="H218" i="14" s="1"/>
  <c r="I225" i="14" a="1"/>
  <c r="I225" i="14" s="1"/>
  <c r="H201" i="14" a="1"/>
  <c r="H201" i="14" s="1"/>
  <c r="H209" i="14" a="1"/>
  <c r="H209" i="14" s="1"/>
  <c r="H225" i="14" a="1"/>
  <c r="H225" i="14" s="1"/>
  <c r="H204" i="14" a="1"/>
  <c r="H204" i="14" s="1"/>
  <c r="H212" i="14" a="1"/>
  <c r="H212" i="14" s="1"/>
  <c r="H220" i="14" a="1"/>
  <c r="H220" i="14" s="1"/>
  <c r="I222" i="14" a="1"/>
  <c r="I222" i="14" s="1"/>
  <c r="H203" i="14" a="1"/>
  <c r="H203" i="14" s="1"/>
  <c r="H211" i="14" a="1"/>
  <c r="H211" i="14" s="1"/>
  <c r="H219" i="14" a="1"/>
  <c r="H219" i="14" s="1"/>
  <c r="H198" i="14" a="1"/>
  <c r="H198" i="14" s="1"/>
  <c r="G198" i="14" s="1"/>
  <c r="H214" i="14" a="1"/>
  <c r="H214" i="14" s="1"/>
  <c r="G214" i="14" s="1"/>
  <c r="H222" i="14" a="1"/>
  <c r="H222" i="14" s="1"/>
  <c r="H197" i="14" a="1"/>
  <c r="H197" i="14" s="1"/>
  <c r="G197" i="14" s="1"/>
  <c r="H205" i="14" a="1"/>
  <c r="H205" i="14" s="1"/>
  <c r="H213" i="14" a="1"/>
  <c r="H213" i="14" s="1"/>
  <c r="H200" i="14" a="1"/>
  <c r="H200" i="14" s="1"/>
  <c r="G200" i="14" s="1"/>
  <c r="H208" i="14" a="1"/>
  <c r="H208" i="14" s="1"/>
  <c r="G208" i="14" s="1"/>
  <c r="H224" i="14" a="1"/>
  <c r="H224" i="14" s="1"/>
  <c r="I116" i="19" a="1"/>
  <c r="I116" i="19" s="1"/>
  <c r="I78" i="19" a="1"/>
  <c r="I78" i="19" s="1"/>
  <c r="H193" i="17" a="1"/>
  <c r="H193" i="17" s="1"/>
  <c r="I24" i="14" a="1"/>
  <c r="I24" i="14" s="1"/>
  <c r="I136" i="14" a="1"/>
  <c r="I136" i="14" s="1"/>
  <c r="I47" i="14" a="1"/>
  <c r="I47" i="14" s="1"/>
  <c r="I189" i="19" a="1"/>
  <c r="I189" i="19" s="1"/>
  <c r="I97" i="19" a="1"/>
  <c r="I97" i="19" s="1"/>
  <c r="I145" i="19" a="1"/>
  <c r="I145" i="19" s="1"/>
  <c r="I98" i="19" a="1"/>
  <c r="I98" i="19" s="1"/>
  <c r="I14" i="19" a="1"/>
  <c r="I14" i="19" s="1"/>
  <c r="I178" i="17" a="1"/>
  <c r="I178" i="17" s="1"/>
  <c r="I193" i="17" a="1"/>
  <c r="I193" i="17" s="1"/>
  <c r="I158" i="14" a="1"/>
  <c r="I158" i="14" s="1"/>
  <c r="I190" i="19" a="1"/>
  <c r="I190" i="19" s="1"/>
  <c r="I137" i="19" a="1"/>
  <c r="I137" i="19" s="1"/>
  <c r="I11" i="19" a="1"/>
  <c r="I11" i="19" s="1"/>
  <c r="I189" i="17" a="1"/>
  <c r="I189" i="17" s="1"/>
  <c r="H178" i="17" a="1"/>
  <c r="H178" i="17" s="1"/>
  <c r="I46" i="14" a="1"/>
  <c r="I46" i="14" s="1"/>
  <c r="I176" i="19" a="1"/>
  <c r="I176" i="19" s="1"/>
  <c r="I48" i="19" a="1"/>
  <c r="I48" i="19" s="1"/>
  <c r="I76" i="19" a="1"/>
  <c r="I76" i="19" s="1"/>
  <c r="I59" i="19" a="1"/>
  <c r="I59" i="19" s="1"/>
  <c r="H189" i="17" a="1"/>
  <c r="H189" i="17" s="1"/>
  <c r="I48" i="14" a="1"/>
  <c r="I48" i="14" s="1"/>
  <c r="I91" i="14" a="1"/>
  <c r="I91" i="14" s="1"/>
  <c r="I100" i="14" a="1"/>
  <c r="I100" i="14" s="1"/>
  <c r="I138" i="14" a="1"/>
  <c r="I138" i="14" s="1"/>
  <c r="I142" i="14" a="1"/>
  <c r="I142" i="14" s="1"/>
  <c r="I101" i="19" a="1"/>
  <c r="I101" i="19" s="1"/>
  <c r="I8" i="19" a="1"/>
  <c r="I8" i="19" s="1"/>
  <c r="I103" i="19" a="1"/>
  <c r="I103" i="19" s="1"/>
  <c r="I87" i="19" a="1"/>
  <c r="I87" i="19" s="1"/>
  <c r="I91" i="19" a="1"/>
  <c r="I91" i="19" s="1"/>
  <c r="I105" i="19" a="1"/>
  <c r="I105" i="19" s="1"/>
  <c r="I140" i="14" a="1"/>
  <c r="I140" i="14" s="1"/>
  <c r="I65" i="14" a="1"/>
  <c r="I65" i="14" s="1"/>
  <c r="I130" i="14" a="1"/>
  <c r="I130" i="14" s="1"/>
  <c r="I101" i="14" a="1"/>
  <c r="I101" i="14" s="1"/>
  <c r="AG86" i="1" s="1"/>
  <c r="I74" i="14" a="1"/>
  <c r="I74" i="14" s="1"/>
  <c r="I60" i="14" a="1"/>
  <c r="I60" i="14" s="1"/>
  <c r="AG51" i="1" s="1"/>
  <c r="I153" i="14" a="1"/>
  <c r="I153" i="14" s="1"/>
  <c r="I186" i="14" a="1"/>
  <c r="I186" i="14" s="1"/>
  <c r="I124" i="14" a="1"/>
  <c r="I124" i="14" s="1"/>
  <c r="I145" i="14" a="1"/>
  <c r="I145" i="14" s="1"/>
  <c r="I162" i="14" a="1"/>
  <c r="I162" i="14" s="1"/>
  <c r="I183" i="14" a="1"/>
  <c r="I183" i="14" s="1"/>
  <c r="I173" i="14" a="1"/>
  <c r="I173" i="14" s="1"/>
  <c r="I182" i="14" a="1"/>
  <c r="I182" i="14" s="1"/>
  <c r="AG180" i="1" s="1"/>
  <c r="I150" i="14" a="1"/>
  <c r="I150" i="14" s="1"/>
  <c r="I90" i="14" a="1"/>
  <c r="I90" i="14" s="1"/>
  <c r="I152" i="14" a="1"/>
  <c r="I152" i="14" s="1"/>
  <c r="AG132" i="1" s="1"/>
  <c r="I69" i="14" a="1"/>
  <c r="I69" i="14" s="1"/>
  <c r="I108" i="14" a="1"/>
  <c r="I108" i="14" s="1"/>
  <c r="I113" i="14" a="1"/>
  <c r="I113" i="14" s="1"/>
  <c r="I185" i="14" a="1"/>
  <c r="I185" i="14" s="1"/>
  <c r="I123" i="14" a="1"/>
  <c r="I123" i="14" s="1"/>
  <c r="I119" i="14" a="1"/>
  <c r="I119" i="14" s="1"/>
  <c r="I99" i="14" a="1"/>
  <c r="I99" i="14" s="1"/>
  <c r="I59" i="14" a="1"/>
  <c r="I59" i="14" s="1"/>
  <c r="AG50" i="1" s="1"/>
  <c r="I76" i="14" a="1"/>
  <c r="I76" i="14" s="1"/>
  <c r="I82" i="14" a="1"/>
  <c r="I82" i="14" s="1"/>
  <c r="I89" i="14" a="1"/>
  <c r="I89" i="14" s="1"/>
  <c r="I75" i="14" a="1"/>
  <c r="I75" i="14" s="1"/>
  <c r="I160" i="14" a="1"/>
  <c r="I160" i="14" s="1"/>
  <c r="I68" i="14" a="1"/>
  <c r="I68" i="14" s="1"/>
  <c r="AG59" i="1" s="1"/>
  <c r="I116" i="14" a="1"/>
  <c r="I116" i="14" s="1"/>
  <c r="I143" i="14" a="1"/>
  <c r="I143" i="14" s="1"/>
  <c r="I159" i="14" a="1"/>
  <c r="I159" i="14" s="1"/>
  <c r="I96" i="14" a="1"/>
  <c r="I96" i="14" s="1"/>
  <c r="I32" i="14" a="1"/>
  <c r="I32" i="14" s="1"/>
  <c r="AG30" i="1" s="1"/>
  <c r="I16" i="14" a="1"/>
  <c r="I16" i="14" s="1"/>
  <c r="I121" i="14" a="1"/>
  <c r="I121" i="14" s="1"/>
  <c r="I98" i="14" a="1"/>
  <c r="I98" i="14" s="1"/>
  <c r="AG83" i="1" s="1"/>
  <c r="I181" i="14" a="1"/>
  <c r="I181" i="14" s="1"/>
  <c r="I151" i="14" a="1"/>
  <c r="I151" i="14" s="1"/>
  <c r="AG131" i="1" s="1"/>
  <c r="I110" i="14" a="1"/>
  <c r="I110" i="14" s="1"/>
  <c r="I149" i="14" a="1"/>
  <c r="I149" i="14" s="1"/>
  <c r="I97" i="14" a="1"/>
  <c r="I97" i="14" s="1"/>
  <c r="AG82" i="1" s="1"/>
  <c r="I19" i="14" a="1"/>
  <c r="I19" i="14" s="1"/>
  <c r="I71" i="14" a="1"/>
  <c r="I71" i="14" s="1"/>
  <c r="I194" i="19" a="1"/>
  <c r="I194" i="19" s="1"/>
  <c r="I182" i="19" a="1"/>
  <c r="I182" i="19" s="1"/>
  <c r="AI180" i="1" s="1"/>
  <c r="I122" i="19" a="1"/>
  <c r="I122" i="19" s="1"/>
  <c r="I139" i="19" a="1"/>
  <c r="I139" i="19" s="1"/>
  <c r="I147" i="19" a="1"/>
  <c r="I147" i="19" s="1"/>
  <c r="I144" i="19" a="1"/>
  <c r="I144" i="19" s="1"/>
  <c r="I116" i="17" a="1"/>
  <c r="I116" i="17" s="1"/>
  <c r="I45" i="17" a="1"/>
  <c r="I45" i="17" s="1"/>
  <c r="I99" i="17" a="1"/>
  <c r="I99" i="17" s="1"/>
  <c r="I118" i="17" a="1"/>
  <c r="I118" i="17" s="1"/>
  <c r="H144" i="17" a="1"/>
  <c r="H144" i="17" s="1"/>
  <c r="H118" i="17" a="1"/>
  <c r="H118" i="17" s="1"/>
  <c r="H45" i="17" a="1"/>
  <c r="H45" i="17" s="1"/>
  <c r="H64" i="17" a="1"/>
  <c r="H64" i="17" s="1"/>
  <c r="I40" i="14" a="1"/>
  <c r="I40" i="14" s="1"/>
  <c r="I107" i="14" a="1"/>
  <c r="I107" i="14" s="1"/>
  <c r="I94" i="14" a="1"/>
  <c r="I94" i="14" s="1"/>
  <c r="I166" i="14" a="1"/>
  <c r="I166" i="14" s="1"/>
  <c r="I176" i="14" a="1"/>
  <c r="I176" i="14" s="1"/>
  <c r="I179" i="14" a="1"/>
  <c r="I179" i="14" s="1"/>
  <c r="H137" i="14" a="1"/>
  <c r="H137" i="14" s="1"/>
  <c r="H14" i="14" a="1"/>
  <c r="H14" i="14" s="1"/>
  <c r="G14" i="14" s="1"/>
  <c r="S12" i="1" s="1"/>
  <c r="I192" i="19" a="1"/>
  <c r="I192" i="19" s="1"/>
  <c r="AI190" i="1" s="1"/>
  <c r="I178" i="19" a="1"/>
  <c r="I178" i="19" s="1"/>
  <c r="I53" i="17" a="1"/>
  <c r="I53" i="17" s="1"/>
  <c r="I144" i="17" a="1"/>
  <c r="I144" i="17" s="1"/>
  <c r="H116" i="17" a="1"/>
  <c r="H116" i="17" s="1"/>
  <c r="H76" i="17" a="1"/>
  <c r="H76" i="17" s="1"/>
  <c r="I17" i="14" a="1"/>
  <c r="I17" i="14" s="1"/>
  <c r="AG12" i="1" s="1"/>
  <c r="I118" i="14" a="1"/>
  <c r="I118" i="14" s="1"/>
  <c r="I117" i="14" a="1"/>
  <c r="I117" i="14" s="1"/>
  <c r="H76" i="14" a="1"/>
  <c r="H76" i="14" s="1"/>
  <c r="I171" i="19" a="1"/>
  <c r="I171" i="19" s="1"/>
  <c r="I118" i="19" a="1"/>
  <c r="I118" i="19" s="1"/>
  <c r="I64" i="17" a="1"/>
  <c r="I64" i="17" s="1"/>
  <c r="I76" i="17" a="1"/>
  <c r="I76" i="17" s="1"/>
  <c r="I158" i="17" a="1"/>
  <c r="I158" i="17" s="1"/>
  <c r="I163" i="17" a="1"/>
  <c r="I163" i="17" s="1"/>
  <c r="I73" i="17" a="1"/>
  <c r="I73" i="17" s="1"/>
  <c r="H163" i="17" a="1"/>
  <c r="H163" i="17" s="1"/>
  <c r="H98" i="17" a="1"/>
  <c r="H98" i="17" s="1"/>
  <c r="H53" i="17" a="1"/>
  <c r="H53" i="17" s="1"/>
  <c r="H73" i="17" a="1"/>
  <c r="H73" i="17" s="1"/>
  <c r="H158" i="17" a="1"/>
  <c r="H158" i="17" s="1"/>
  <c r="I20" i="14" a="1"/>
  <c r="I20" i="14" s="1"/>
  <c r="I70" i="14" a="1"/>
  <c r="I70" i="14" s="1"/>
  <c r="AG61" i="1" s="1"/>
  <c r="I67" i="14" a="1"/>
  <c r="I67" i="14" s="1"/>
  <c r="I111" i="14" a="1"/>
  <c r="I111" i="14" s="1"/>
  <c r="I78" i="14" a="1"/>
  <c r="I78" i="14" s="1"/>
  <c r="I146" i="14" a="1"/>
  <c r="I146" i="14" s="1"/>
  <c r="I114" i="14" a="1"/>
  <c r="I114" i="14" s="1"/>
  <c r="H182" i="14" a="1"/>
  <c r="H182" i="14" s="1"/>
  <c r="H107" i="14" a="1"/>
  <c r="H107" i="14" s="1"/>
  <c r="H118" i="14" a="1"/>
  <c r="H118" i="14" s="1"/>
  <c r="G118" i="14" s="1"/>
  <c r="S116" i="1" s="1"/>
  <c r="I14" i="17" a="1"/>
  <c r="I14" i="17" s="1"/>
  <c r="H14" i="17" a="1"/>
  <c r="H14" i="17" s="1"/>
  <c r="H66" i="17" a="1"/>
  <c r="H66" i="17" s="1"/>
  <c r="I109" i="14" a="1"/>
  <c r="I109" i="14" s="1"/>
  <c r="I139" i="14" a="1"/>
  <c r="I139" i="14" s="1"/>
  <c r="I193" i="19" a="1"/>
  <c r="I193" i="19" s="1"/>
  <c r="I188" i="19" a="1"/>
  <c r="I188" i="19" s="1"/>
  <c r="I99" i="19" a="1"/>
  <c r="I99" i="19" s="1"/>
  <c r="I107" i="19" a="1"/>
  <c r="I107" i="19" s="1"/>
  <c r="I136" i="19" a="1"/>
  <c r="I136" i="19" s="1"/>
  <c r="I123" i="19" a="1"/>
  <c r="I123" i="19" s="1"/>
  <c r="I98" i="17" a="1"/>
  <c r="I98" i="17" s="1"/>
  <c r="I66" i="17" a="1"/>
  <c r="I66" i="17" s="1"/>
  <c r="I137" i="17" a="1"/>
  <c r="I137" i="17" s="1"/>
  <c r="H106" i="17" a="1"/>
  <c r="H106" i="17" s="1"/>
  <c r="H137" i="17" a="1"/>
  <c r="H137" i="17" s="1"/>
  <c r="H99" i="17" a="1"/>
  <c r="H99" i="17" s="1"/>
  <c r="I38" i="14" a="1"/>
  <c r="I38" i="14" s="1"/>
  <c r="AG32" i="1" s="1"/>
  <c r="I58" i="14" a="1"/>
  <c r="I58" i="14" s="1"/>
  <c r="AG49" i="1" s="1"/>
  <c r="I144" i="14" a="1"/>
  <c r="I144" i="14" s="1"/>
  <c r="AG125" i="1" s="1"/>
  <c r="I93" i="14" a="1"/>
  <c r="I93" i="14" s="1"/>
  <c r="I39" i="14" a="1"/>
  <c r="I39" i="14" s="1"/>
  <c r="I86" i="14" a="1"/>
  <c r="I86" i="14" s="1"/>
  <c r="I112" i="14" a="1"/>
  <c r="I112" i="14" s="1"/>
  <c r="I154" i="14" a="1"/>
  <c r="I154" i="14" s="1"/>
  <c r="H144" i="14" a="1"/>
  <c r="H144" i="14" s="1"/>
  <c r="H66" i="14" a="1"/>
  <c r="H66" i="14" s="1"/>
  <c r="I158" i="19" a="1"/>
  <c r="I158" i="19" s="1"/>
  <c r="I106" i="17" a="1"/>
  <c r="I106" i="17" s="1"/>
  <c r="I33" i="14" a="1"/>
  <c r="I33" i="14" s="1"/>
  <c r="I66" i="14" a="1"/>
  <c r="I66" i="14" s="1"/>
  <c r="H106" i="14" a="1"/>
  <c r="H106" i="14" s="1"/>
  <c r="G106" i="14" s="1"/>
  <c r="S104" i="1" s="1"/>
  <c r="H39" i="17" a="1"/>
  <c r="H39" i="17" s="1"/>
  <c r="H161" i="16" a="1"/>
  <c r="H161" i="16" s="1"/>
  <c r="I154" i="19" a="1"/>
  <c r="I154" i="19" s="1"/>
  <c r="I77" i="16" a="1"/>
  <c r="I77" i="16" s="1"/>
  <c r="I183" i="19" a="1"/>
  <c r="I183" i="19" s="1"/>
  <c r="I16" i="19" a="1"/>
  <c r="I16" i="19" s="1"/>
  <c r="H189" i="19" a="1"/>
  <c r="H189" i="19" s="1"/>
  <c r="H181" i="19" a="1"/>
  <c r="H181" i="19" s="1"/>
  <c r="H173" i="19" a="1"/>
  <c r="H173" i="19" s="1"/>
  <c r="I165" i="19" a="1"/>
  <c r="I165" i="19" s="1"/>
  <c r="H157" i="19" a="1"/>
  <c r="H157" i="19" s="1"/>
  <c r="I187" i="19" a="1"/>
  <c r="I187" i="19" s="1"/>
  <c r="H163" i="19" a="1"/>
  <c r="H163" i="19" s="1"/>
  <c r="H38" i="19" a="1"/>
  <c r="H38" i="19" s="1"/>
  <c r="H48" i="19" a="1"/>
  <c r="H48" i="19" s="1"/>
  <c r="H60" i="19" a="1"/>
  <c r="H60" i="19" s="1"/>
  <c r="H124" i="19" a="1"/>
  <c r="H124" i="19" s="1"/>
  <c r="H145" i="19" a="1"/>
  <c r="H145" i="19" s="1"/>
  <c r="H20" i="19" a="1"/>
  <c r="H20" i="19" s="1"/>
  <c r="H37" i="19" a="1"/>
  <c r="H37" i="19" s="1"/>
  <c r="H53" i="19" a="1"/>
  <c r="H53" i="19" s="1"/>
  <c r="H65" i="19" a="1"/>
  <c r="H65" i="19" s="1"/>
  <c r="H80" i="19" a="1"/>
  <c r="H80" i="19" s="1"/>
  <c r="H88" i="19" a="1"/>
  <c r="H88" i="19" s="1"/>
  <c r="H96" i="19" a="1"/>
  <c r="H96" i="19" s="1"/>
  <c r="H104" i="19" a="1"/>
  <c r="H104" i="19" s="1"/>
  <c r="H113" i="19" a="1"/>
  <c r="H113" i="19" s="1"/>
  <c r="H123" i="19" a="1"/>
  <c r="H123" i="19" s="1"/>
  <c r="H134" i="19" a="1"/>
  <c r="H134" i="19" s="1"/>
  <c r="H144" i="19" a="1"/>
  <c r="H144" i="19" s="1"/>
  <c r="H24" i="19" a="1"/>
  <c r="H24" i="19" s="1"/>
  <c r="H39" i="19" a="1"/>
  <c r="H39" i="19" s="1"/>
  <c r="H58" i="19" a="1"/>
  <c r="H58" i="19" s="1"/>
  <c r="H70" i="19" a="1"/>
  <c r="H70" i="19" s="1"/>
  <c r="H128" i="19" a="1"/>
  <c r="H128" i="19" s="1"/>
  <c r="H150" i="19" a="1"/>
  <c r="H150" i="19" s="1"/>
  <c r="H26" i="19" a="1"/>
  <c r="H26" i="19" s="1"/>
  <c r="H46" i="19" a="1"/>
  <c r="H46" i="19" s="1"/>
  <c r="H66" i="19" a="1"/>
  <c r="H66" i="19" s="1"/>
  <c r="G66" i="19" s="1"/>
  <c r="U64" i="1" s="1"/>
  <c r="H77" i="19" a="1"/>
  <c r="H77" i="19" s="1"/>
  <c r="H85" i="19" a="1"/>
  <c r="H85" i="19" s="1"/>
  <c r="H93" i="19" a="1"/>
  <c r="H93" i="19" s="1"/>
  <c r="H101" i="19" a="1"/>
  <c r="H101" i="19" s="1"/>
  <c r="H109" i="19" a="1"/>
  <c r="H109" i="19" s="1"/>
  <c r="H119" i="19" a="1"/>
  <c r="H119" i="19" s="1"/>
  <c r="H130" i="19" a="1"/>
  <c r="H130" i="19" s="1"/>
  <c r="I12" i="19" a="1"/>
  <c r="I12" i="19" s="1"/>
  <c r="I186" i="19" a="1"/>
  <c r="I186" i="19" s="1"/>
  <c r="I170" i="19" a="1"/>
  <c r="I170" i="19" s="1"/>
  <c r="I160" i="19" a="1"/>
  <c r="I160" i="19" s="1"/>
  <c r="I19" i="19" a="1"/>
  <c r="I19" i="19" s="1"/>
  <c r="I33" i="19" a="1"/>
  <c r="I33" i="19" s="1"/>
  <c r="I52" i="19" a="1"/>
  <c r="I52" i="19" s="1"/>
  <c r="I67" i="19" a="1"/>
  <c r="I67" i="19" s="1"/>
  <c r="I79" i="19" a="1"/>
  <c r="I79" i="19" s="1"/>
  <c r="I95" i="19" a="1"/>
  <c r="I95" i="19" s="1"/>
  <c r="I114" i="19" a="1"/>
  <c r="I114" i="19" s="1"/>
  <c r="I130" i="19" a="1"/>
  <c r="I130" i="19" s="1"/>
  <c r="I146" i="19" a="1"/>
  <c r="I146" i="19" s="1"/>
  <c r="I156" i="19" a="1"/>
  <c r="I156" i="19" s="1"/>
  <c r="I25" i="19" a="1"/>
  <c r="I25" i="19" s="1"/>
  <c r="I43" i="19" a="1"/>
  <c r="I43" i="19" s="1"/>
  <c r="I60" i="19" a="1"/>
  <c r="I60" i="19" s="1"/>
  <c r="AI51" i="1" s="1"/>
  <c r="I132" i="19" a="1"/>
  <c r="I132" i="19" s="1"/>
  <c r="I20" i="19" a="1"/>
  <c r="I20" i="19" s="1"/>
  <c r="I42" i="19" a="1"/>
  <c r="I42" i="19" s="1"/>
  <c r="I51" i="19" a="1"/>
  <c r="I51" i="19" s="1"/>
  <c r="I68" i="19" a="1"/>
  <c r="I68" i="19" s="1"/>
  <c r="I80" i="19" a="1"/>
  <c r="I80" i="19" s="1"/>
  <c r="I88" i="19" a="1"/>
  <c r="I88" i="19" s="1"/>
  <c r="I96" i="19" a="1"/>
  <c r="I96" i="19" s="1"/>
  <c r="I104" i="19" a="1"/>
  <c r="I104" i="19" s="1"/>
  <c r="I113" i="19" a="1"/>
  <c r="I113" i="19" s="1"/>
  <c r="I129" i="19" a="1"/>
  <c r="I129" i="19" s="1"/>
  <c r="I24" i="19" a="1"/>
  <c r="I24" i="19" s="1"/>
  <c r="I39" i="19" a="1"/>
  <c r="I39" i="19" s="1"/>
  <c r="I55" i="19" a="1"/>
  <c r="I55" i="19" s="1"/>
  <c r="I70" i="19" a="1"/>
  <c r="I70" i="19" s="1"/>
  <c r="I120" i="19" a="1"/>
  <c r="I120" i="19" s="1"/>
  <c r="I138" i="19" a="1"/>
  <c r="I138" i="19" s="1"/>
  <c r="I185" i="19" a="1"/>
  <c r="I185" i="19" s="1"/>
  <c r="I161" i="19" a="1"/>
  <c r="I161" i="19" s="1"/>
  <c r="H160" i="19" a="1"/>
  <c r="H160" i="19" s="1"/>
  <c r="H9" i="17" a="1"/>
  <c r="H9" i="17" s="1"/>
  <c r="H153" i="19" a="1"/>
  <c r="H153" i="19" s="1"/>
  <c r="I40" i="18" a="1"/>
  <c r="I40" i="18" s="1"/>
  <c r="H14" i="19" a="1"/>
  <c r="H14" i="19" s="1"/>
  <c r="I177" i="19" a="1"/>
  <c r="I177" i="19" s="1"/>
  <c r="H15" i="19" a="1"/>
  <c r="H15" i="19" s="1"/>
  <c r="H195" i="19" a="1"/>
  <c r="H195" i="19" s="1"/>
  <c r="H187" i="19" a="1"/>
  <c r="H187" i="19" s="1"/>
  <c r="H179" i="19" a="1"/>
  <c r="H179" i="19" s="1"/>
  <c r="G179" i="19" s="1"/>
  <c r="H171" i="19" a="1"/>
  <c r="H171" i="19" s="1"/>
  <c r="H164" i="19" a="1"/>
  <c r="H164" i="19" s="1"/>
  <c r="I155" i="19" a="1"/>
  <c r="I155" i="19" s="1"/>
  <c r="I181" i="19" a="1"/>
  <c r="I181" i="19" s="1"/>
  <c r="H23" i="19" a="1"/>
  <c r="H23" i="19" s="1"/>
  <c r="H40" i="19" a="1"/>
  <c r="H40" i="19" s="1"/>
  <c r="H51" i="19" a="1"/>
  <c r="H51" i="19" s="1"/>
  <c r="G51" i="19" s="1"/>
  <c r="H71" i="19" a="1"/>
  <c r="H71" i="19" s="1"/>
  <c r="H132" i="19" a="1"/>
  <c r="H132" i="19" s="1"/>
  <c r="H148" i="19" a="1"/>
  <c r="H148" i="19" s="1"/>
  <c r="H30" i="19" a="1"/>
  <c r="H30" i="19" s="1"/>
  <c r="H42" i="19" a="1"/>
  <c r="H42" i="19" s="1"/>
  <c r="H56" i="19" a="1"/>
  <c r="H56" i="19" s="1"/>
  <c r="H68" i="19" a="1"/>
  <c r="H68" i="19" s="1"/>
  <c r="H82" i="19" a="1"/>
  <c r="H82" i="19" s="1"/>
  <c r="H90" i="19" a="1"/>
  <c r="H90" i="19" s="1"/>
  <c r="H98" i="19" a="1"/>
  <c r="H98" i="19" s="1"/>
  <c r="H146" i="14" a="1"/>
  <c r="H146" i="14" s="1"/>
  <c r="H140" i="16" a="1"/>
  <c r="H140" i="16" s="1"/>
  <c r="H45" i="16" a="1"/>
  <c r="H45" i="16" s="1"/>
  <c r="I192" i="16" a="1"/>
  <c r="I192" i="16" s="1"/>
  <c r="I195" i="19" a="1"/>
  <c r="I195" i="19" s="1"/>
  <c r="H11" i="19" a="1"/>
  <c r="H11" i="19" s="1"/>
  <c r="H193" i="19" a="1"/>
  <c r="H193" i="19" s="1"/>
  <c r="H185" i="19" a="1"/>
  <c r="H185" i="19" s="1"/>
  <c r="H177" i="19" a="1"/>
  <c r="H177" i="19" s="1"/>
  <c r="H169" i="19" a="1"/>
  <c r="H169" i="19" s="1"/>
  <c r="I162" i="19" a="1"/>
  <c r="I162" i="19" s="1"/>
  <c r="AI142" i="1" s="1"/>
  <c r="H10" i="19" a="1"/>
  <c r="H10" i="19" s="1"/>
  <c r="I175" i="19" a="1"/>
  <c r="I175" i="19" s="1"/>
  <c r="H25" i="19" a="1"/>
  <c r="H25" i="19" s="1"/>
  <c r="H43" i="19" a="1"/>
  <c r="H43" i="19" s="1"/>
  <c r="H54" i="19" a="1"/>
  <c r="H54" i="19" s="1"/>
  <c r="H74" i="19" a="1"/>
  <c r="H74" i="19" s="1"/>
  <c r="H139" i="19" a="1"/>
  <c r="H139" i="19" s="1"/>
  <c r="H152" i="19" a="1"/>
  <c r="H152" i="19" s="1"/>
  <c r="H32" i="19" a="1"/>
  <c r="H32" i="19" s="1"/>
  <c r="H47" i="19" a="1"/>
  <c r="H47" i="19" s="1"/>
  <c r="H59" i="19" a="1"/>
  <c r="H59" i="19" s="1"/>
  <c r="H76" i="19" a="1"/>
  <c r="H76" i="19" s="1"/>
  <c r="H84" i="19" a="1"/>
  <c r="H84" i="19" s="1"/>
  <c r="H92" i="19" a="1"/>
  <c r="H92" i="19" s="1"/>
  <c r="H100" i="19" a="1"/>
  <c r="H100" i="19" s="1"/>
  <c r="H108" i="19" a="1"/>
  <c r="H108" i="19" s="1"/>
  <c r="H118" i="19" a="1"/>
  <c r="H118" i="19" s="1"/>
  <c r="H129" i="19" a="1"/>
  <c r="H129" i="19" s="1"/>
  <c r="G129" i="19" s="1"/>
  <c r="H138" i="19" a="1"/>
  <c r="H138" i="19" s="1"/>
  <c r="H19" i="19" a="1"/>
  <c r="H19" i="19" s="1"/>
  <c r="H29" i="19" a="1"/>
  <c r="H29" i="19" s="1"/>
  <c r="H44" i="19" a="1"/>
  <c r="H44" i="19" s="1"/>
  <c r="H64" i="19" a="1"/>
  <c r="H64" i="19" s="1"/>
  <c r="H112" i="19" a="1"/>
  <c r="H112" i="19" s="1"/>
  <c r="H143" i="19" a="1"/>
  <c r="H143" i="19" s="1"/>
  <c r="H18" i="19" a="1"/>
  <c r="H18" i="19" s="1"/>
  <c r="H33" i="19" a="1"/>
  <c r="H33" i="19" s="1"/>
  <c r="H52" i="19" a="1"/>
  <c r="H52" i="19" s="1"/>
  <c r="H72" i="19" a="1"/>
  <c r="H72" i="19" s="1"/>
  <c r="H81" i="19" a="1"/>
  <c r="H81" i="19" s="1"/>
  <c r="H89" i="19" a="1"/>
  <c r="H89" i="19" s="1"/>
  <c r="H97" i="19" a="1"/>
  <c r="H97" i="19" s="1"/>
  <c r="H105" i="19" a="1"/>
  <c r="H105" i="19" s="1"/>
  <c r="H114" i="19" a="1"/>
  <c r="H114" i="19" s="1"/>
  <c r="H125" i="19" a="1"/>
  <c r="H125" i="19" s="1"/>
  <c r="H135" i="19" a="1"/>
  <c r="H135" i="19" s="1"/>
  <c r="H12" i="19" a="1"/>
  <c r="H12" i="19" s="1"/>
  <c r="I174" i="19" a="1"/>
  <c r="I174" i="19" s="1"/>
  <c r="I166" i="19" a="1"/>
  <c r="I166" i="19" s="1"/>
  <c r="AI145" i="1" s="1"/>
  <c r="H158" i="19" a="1"/>
  <c r="H158" i="19" s="1"/>
  <c r="I29" i="19" a="1"/>
  <c r="I29" i="19" s="1"/>
  <c r="I46" i="19" a="1"/>
  <c r="I46" i="19" s="1"/>
  <c r="I63" i="19" a="1"/>
  <c r="I63" i="19" s="1"/>
  <c r="I75" i="19" a="1"/>
  <c r="I75" i="19" s="1"/>
  <c r="I83" i="19" a="1"/>
  <c r="I83" i="19" s="1"/>
  <c r="AI72" i="1" s="1"/>
  <c r="I135" i="19" a="1"/>
  <c r="I135" i="19" s="1"/>
  <c r="I150" i="19" a="1"/>
  <c r="I150" i="19" s="1"/>
  <c r="I21" i="19" a="1"/>
  <c r="I21" i="19" s="1"/>
  <c r="I38" i="19" a="1"/>
  <c r="I38" i="19" s="1"/>
  <c r="I54" i="19" a="1"/>
  <c r="I54" i="19" s="1"/>
  <c r="I71" i="19" a="1"/>
  <c r="I71" i="19" s="1"/>
  <c r="I124" i="19" a="1"/>
  <c r="I124" i="19" s="1"/>
  <c r="I142" i="19" a="1"/>
  <c r="I142" i="19" s="1"/>
  <c r="I32" i="19" a="1"/>
  <c r="I32" i="19" s="1"/>
  <c r="I47" i="19" a="1"/>
  <c r="I47" i="19" s="1"/>
  <c r="I62" i="19" a="1"/>
  <c r="I62" i="19" s="1"/>
  <c r="I84" i="19" a="1"/>
  <c r="I84" i="19" s="1"/>
  <c r="I92" i="19" a="1"/>
  <c r="I92" i="19" s="1"/>
  <c r="I100" i="19" a="1"/>
  <c r="I100" i="19" s="1"/>
  <c r="I108" i="19" a="1"/>
  <c r="I108" i="19" s="1"/>
  <c r="I121" i="19" a="1"/>
  <c r="I121" i="19" s="1"/>
  <c r="I152" i="19" a="1"/>
  <c r="I152" i="19" s="1"/>
  <c r="I34" i="19" a="1"/>
  <c r="I34" i="19" s="1"/>
  <c r="I44" i="19" a="1"/>
  <c r="I44" i="19" s="1"/>
  <c r="I112" i="19" a="1"/>
  <c r="I112" i="19" s="1"/>
  <c r="I128" i="19" a="1"/>
  <c r="I128" i="19" s="1"/>
  <c r="I173" i="19" a="1"/>
  <c r="I173" i="19" s="1"/>
  <c r="I13" i="19" a="1"/>
  <c r="I13" i="19" s="1"/>
  <c r="H194" i="19" a="1"/>
  <c r="H194" i="19" s="1"/>
  <c r="H186" i="19" a="1"/>
  <c r="H186" i="19" s="1"/>
  <c r="H178" i="19" a="1"/>
  <c r="H178" i="19" s="1"/>
  <c r="H170" i="19" a="1"/>
  <c r="H170" i="19" s="1"/>
  <c r="H178" i="16" a="1"/>
  <c r="H178" i="16" s="1"/>
  <c r="I15" i="16" a="1"/>
  <c r="I15" i="16" s="1"/>
  <c r="H167" i="16" a="1"/>
  <c r="H167" i="16" s="1"/>
  <c r="I27" i="17" a="1"/>
  <c r="I27" i="17" s="1"/>
  <c r="I164" i="19" a="1"/>
  <c r="I164" i="19" s="1"/>
  <c r="I9" i="19" a="1"/>
  <c r="I9" i="19" s="1"/>
  <c r="H191" i="19" a="1"/>
  <c r="H191" i="19" s="1"/>
  <c r="H183" i="19" a="1"/>
  <c r="H183" i="19" s="1"/>
  <c r="H175" i="19" a="1"/>
  <c r="H175" i="19" s="1"/>
  <c r="H167" i="19" a="1"/>
  <c r="H167" i="19" s="1"/>
  <c r="H161" i="19" a="1"/>
  <c r="H161" i="19" s="1"/>
  <c r="I167" i="19" a="1"/>
  <c r="I167" i="19" s="1"/>
  <c r="H28" i="19" a="1"/>
  <c r="H28" i="19" s="1"/>
  <c r="H45" i="19" a="1"/>
  <c r="H45" i="19" s="1"/>
  <c r="H57" i="19" a="1"/>
  <c r="H57" i="19" s="1"/>
  <c r="H116" i="19" a="1"/>
  <c r="H116" i="19" s="1"/>
  <c r="H142" i="19" a="1"/>
  <c r="H142" i="19" s="1"/>
  <c r="H155" i="19" a="1"/>
  <c r="H155" i="19" s="1"/>
  <c r="H35" i="19" a="1"/>
  <c r="H35" i="19" s="1"/>
  <c r="H50" i="19" a="1"/>
  <c r="H50" i="19" s="1"/>
  <c r="H62" i="19" a="1"/>
  <c r="H62" i="19" s="1"/>
  <c r="H78" i="19" a="1"/>
  <c r="H78" i="19" s="1"/>
  <c r="H86" i="19" a="1"/>
  <c r="H86" i="19" s="1"/>
  <c r="H94" i="19" a="1"/>
  <c r="H94" i="19" s="1"/>
  <c r="H102" i="19" a="1"/>
  <c r="H102" i="19" s="1"/>
  <c r="H110" i="19" a="1"/>
  <c r="H110" i="19" s="1"/>
  <c r="H121" i="19" a="1"/>
  <c r="H121" i="19" s="1"/>
  <c r="H131" i="19" a="1"/>
  <c r="H131" i="19" s="1"/>
  <c r="H141" i="19" a="1"/>
  <c r="H141" i="19" s="1"/>
  <c r="H22" i="19" a="1"/>
  <c r="H22" i="19" s="1"/>
  <c r="H34" i="19" a="1"/>
  <c r="H34" i="19" s="1"/>
  <c r="H55" i="19" a="1"/>
  <c r="H55" i="19" s="1"/>
  <c r="H67" i="19" a="1"/>
  <c r="H67" i="19" s="1"/>
  <c r="H120" i="19" a="1"/>
  <c r="H120" i="19" s="1"/>
  <c r="H146" i="19" a="1"/>
  <c r="H146" i="19" s="1"/>
  <c r="G146" i="19" s="1"/>
  <c r="H21" i="19" a="1"/>
  <c r="H21" i="19" s="1"/>
  <c r="H36" i="19" a="1"/>
  <c r="H36" i="19" s="1"/>
  <c r="H63" i="19" a="1"/>
  <c r="H63" i="19" s="1"/>
  <c r="H75" i="19" a="1"/>
  <c r="H75" i="19" s="1"/>
  <c r="H83" i="19" a="1"/>
  <c r="H83" i="19" s="1"/>
  <c r="H91" i="19" a="1"/>
  <c r="H91" i="19" s="1"/>
  <c r="H99" i="19" a="1"/>
  <c r="H99" i="19" s="1"/>
  <c r="H107" i="19" a="1"/>
  <c r="H107" i="19" s="1"/>
  <c r="H117" i="19" a="1"/>
  <c r="H117" i="19" s="1"/>
  <c r="H127" i="19" a="1"/>
  <c r="H127" i="19" s="1"/>
  <c r="H137" i="19" a="1"/>
  <c r="H137" i="19" s="1"/>
  <c r="I196" i="19" a="1"/>
  <c r="I196" i="19" s="1"/>
  <c r="I180" i="19" a="1"/>
  <c r="I180" i="19" s="1"/>
  <c r="I172" i="19" a="1"/>
  <c r="I172" i="19" s="1"/>
  <c r="H165" i="19" a="1"/>
  <c r="H165" i="19" s="1"/>
  <c r="G165" i="19" s="1"/>
  <c r="I18" i="19" a="1"/>
  <c r="I18" i="19" s="1"/>
  <c r="I31" i="19" a="1"/>
  <c r="I31" i="19" s="1"/>
  <c r="I49" i="19" a="1"/>
  <c r="I49" i="19" s="1"/>
  <c r="I77" i="19" a="1"/>
  <c r="I77" i="19" s="1"/>
  <c r="I85" i="19" a="1"/>
  <c r="I85" i="19" s="1"/>
  <c r="AI74" i="1" s="1"/>
  <c r="I93" i="19" a="1"/>
  <c r="I93" i="19" s="1"/>
  <c r="I109" i="19" a="1"/>
  <c r="I109" i="19" s="1"/>
  <c r="I125" i="19" a="1"/>
  <c r="I125" i="19" s="1"/>
  <c r="I153" i="19" a="1"/>
  <c r="I153" i="19" s="1"/>
  <c r="I23" i="19" a="1"/>
  <c r="I23" i="19" s="1"/>
  <c r="I40" i="19" a="1"/>
  <c r="I40" i="19" s="1"/>
  <c r="I57" i="19" a="1"/>
  <c r="I57" i="19" s="1"/>
  <c r="I111" i="19" a="1"/>
  <c r="I111" i="19" s="1"/>
  <c r="I127" i="19" a="1"/>
  <c r="I127" i="19" s="1"/>
  <c r="H115" i="19" a="1"/>
  <c r="H115" i="19" s="1"/>
  <c r="H27" i="19" a="1"/>
  <c r="H27" i="19" s="1"/>
  <c r="H140" i="19" a="1"/>
  <c r="H140" i="19" s="1"/>
  <c r="H69" i="19" a="1"/>
  <c r="H69" i="19" s="1"/>
  <c r="H103" i="19" a="1"/>
  <c r="H103" i="19" s="1"/>
  <c r="H16" i="19" a="1"/>
  <c r="H16" i="19" s="1"/>
  <c r="G16" i="19" s="1"/>
  <c r="I36" i="19" a="1"/>
  <c r="I36" i="19" s="1"/>
  <c r="I81" i="19" a="1"/>
  <c r="I81" i="19" s="1"/>
  <c r="I133" i="19" a="1"/>
  <c r="I133" i="19" s="1"/>
  <c r="I28" i="19" a="1"/>
  <c r="I28" i="19" s="1"/>
  <c r="I119" i="19" a="1"/>
  <c r="I119" i="19" s="1"/>
  <c r="I35" i="19" a="1"/>
  <c r="I35" i="19" s="1"/>
  <c r="I65" i="19" a="1"/>
  <c r="I65" i="19" s="1"/>
  <c r="I82" i="19" a="1"/>
  <c r="I82" i="19" s="1"/>
  <c r="I141" i="19" a="1"/>
  <c r="I141" i="19" s="1"/>
  <c r="I27" i="19" a="1"/>
  <c r="I27" i="19" s="1"/>
  <c r="I58" i="19" a="1"/>
  <c r="I58" i="19" s="1"/>
  <c r="I115" i="19" a="1"/>
  <c r="I115" i="19" s="1"/>
  <c r="H126" i="19" a="1"/>
  <c r="H126" i="19" s="1"/>
  <c r="H41" i="19" a="1"/>
  <c r="H41" i="19" s="1"/>
  <c r="H17" i="19" a="1"/>
  <c r="H17" i="19" s="1"/>
  <c r="H79" i="19" a="1"/>
  <c r="H79" i="19" s="1"/>
  <c r="H111" i="19" a="1"/>
  <c r="H111" i="19" s="1"/>
  <c r="I184" i="19" a="1"/>
  <c r="I184" i="19" s="1"/>
  <c r="AI160" i="1" s="1"/>
  <c r="I168" i="19" a="1"/>
  <c r="I168" i="19" s="1"/>
  <c r="I61" i="19" a="1"/>
  <c r="I61" i="19" s="1"/>
  <c r="AI52" i="1" s="1"/>
  <c r="I45" i="19" a="1"/>
  <c r="I45" i="19" s="1"/>
  <c r="I86" i="19" a="1"/>
  <c r="I86" i="19" s="1"/>
  <c r="I102" i="19" a="1"/>
  <c r="I102" i="19" s="1"/>
  <c r="I126" i="19" a="1"/>
  <c r="I126" i="19" s="1"/>
  <c r="I37" i="19" a="1"/>
  <c r="I37" i="19" s="1"/>
  <c r="H9" i="19" a="1"/>
  <c r="H9" i="19" s="1"/>
  <c r="H188" i="19" a="1"/>
  <c r="H188" i="19" s="1"/>
  <c r="H176" i="19" a="1"/>
  <c r="H176" i="19" s="1"/>
  <c r="H166" i="19" a="1"/>
  <c r="H166" i="19" s="1"/>
  <c r="H156" i="19" a="1"/>
  <c r="H156" i="19" s="1"/>
  <c r="G156" i="19" s="1"/>
  <c r="H154" i="19" a="1"/>
  <c r="H154" i="19" s="1"/>
  <c r="H12" i="18" a="1"/>
  <c r="H12" i="18" s="1"/>
  <c r="H125" i="18" a="1"/>
  <c r="H125" i="18" s="1"/>
  <c r="H15" i="18" a="1"/>
  <c r="H15" i="18" s="1"/>
  <c r="H167" i="18" a="1"/>
  <c r="H167" i="18" s="1"/>
  <c r="H175" i="18" a="1"/>
  <c r="H175" i="18" s="1"/>
  <c r="H189" i="18" a="1"/>
  <c r="H189" i="18" s="1"/>
  <c r="H128" i="18" a="1"/>
  <c r="H128" i="18" s="1"/>
  <c r="I43" i="18" a="1"/>
  <c r="I43" i="18" s="1"/>
  <c r="I9" i="18" a="1"/>
  <c r="I9" i="18" s="1"/>
  <c r="I12" i="18" a="1"/>
  <c r="I12" i="18" s="1"/>
  <c r="I185" i="18" a="1"/>
  <c r="I185" i="18" s="1"/>
  <c r="H152" i="18" a="1"/>
  <c r="H152" i="18" s="1"/>
  <c r="I183" i="18" a="1"/>
  <c r="I183" i="18" s="1"/>
  <c r="H149" i="18" a="1"/>
  <c r="H149" i="18" s="1"/>
  <c r="I189" i="18" a="1"/>
  <c r="I189" i="18" s="1"/>
  <c r="H156" i="18" a="1"/>
  <c r="H156" i="18" s="1"/>
  <c r="I195" i="18" a="1"/>
  <c r="I195" i="18" s="1"/>
  <c r="I163" i="18" a="1"/>
  <c r="I163" i="18" s="1"/>
  <c r="H161" i="18" a="1"/>
  <c r="H161" i="18" s="1"/>
  <c r="H151" i="18" a="1"/>
  <c r="H151" i="18" s="1"/>
  <c r="I140" i="18" a="1"/>
  <c r="I140" i="18" s="1"/>
  <c r="H130" i="18" a="1"/>
  <c r="H130" i="18" s="1"/>
  <c r="I116" i="18" a="1"/>
  <c r="I116" i="18" s="1"/>
  <c r="H98" i="18" a="1"/>
  <c r="H98" i="18" s="1"/>
  <c r="H68" i="18" a="1"/>
  <c r="H68" i="18" s="1"/>
  <c r="H42" i="18" a="1"/>
  <c r="H42" i="18" s="1"/>
  <c r="I196" i="18" a="1"/>
  <c r="I196" i="18" s="1"/>
  <c r="I174" i="18" a="1"/>
  <c r="I174" i="18" s="1"/>
  <c r="I164" i="18" a="1"/>
  <c r="I164" i="18" s="1"/>
  <c r="H155" i="18" a="1"/>
  <c r="H155" i="18" s="1"/>
  <c r="H145" i="18" a="1"/>
  <c r="H145" i="18" s="1"/>
  <c r="I134" i="18" a="1"/>
  <c r="I134" i="18" s="1"/>
  <c r="H124" i="18" a="1"/>
  <c r="H124" i="18" s="1"/>
  <c r="H108" i="18" a="1"/>
  <c r="H108" i="18" s="1"/>
  <c r="I66" i="18" a="1"/>
  <c r="I66" i="18" s="1"/>
  <c r="I20" i="18" a="1"/>
  <c r="I20" i="18" s="1"/>
  <c r="I42" i="18" a="1"/>
  <c r="I42" i="18" s="1"/>
  <c r="I52" i="18" a="1"/>
  <c r="I52" i="18" s="1"/>
  <c r="I69" i="18" a="1"/>
  <c r="I69" i="18" s="1"/>
  <c r="I90" i="18" a="1"/>
  <c r="I90" i="18" s="1"/>
  <c r="I107" i="18" a="1"/>
  <c r="I107" i="18" s="1"/>
  <c r="I27" i="18" a="1"/>
  <c r="I27" i="18" s="1"/>
  <c r="I41" i="18" a="1"/>
  <c r="I41" i="18" s="1"/>
  <c r="I59" i="18" a="1"/>
  <c r="I59" i="18" s="1"/>
  <c r="I74" i="18" a="1"/>
  <c r="I74" i="18" s="1"/>
  <c r="I92" i="18" a="1"/>
  <c r="I92" i="18" s="1"/>
  <c r="I103" i="18" a="1"/>
  <c r="I103" i="18" s="1"/>
  <c r="I115" i="18" a="1"/>
  <c r="I115" i="18" s="1"/>
  <c r="I123" i="18" a="1"/>
  <c r="I123" i="18" s="1"/>
  <c r="I131" i="18" a="1"/>
  <c r="I131" i="18" s="1"/>
  <c r="I139" i="18" a="1"/>
  <c r="I139" i="18" s="1"/>
  <c r="I147" i="18" a="1"/>
  <c r="I147" i="18" s="1"/>
  <c r="I156" i="18" a="1"/>
  <c r="I156" i="18" s="1"/>
  <c r="I26" i="18" a="1"/>
  <c r="I26" i="18" s="1"/>
  <c r="I36" i="18" a="1"/>
  <c r="I36" i="18" s="1"/>
  <c r="I58" i="18" a="1"/>
  <c r="I58" i="18" s="1"/>
  <c r="I79" i="18" a="1"/>
  <c r="I79" i="18" s="1"/>
  <c r="I100" i="18" a="1"/>
  <c r="I100" i="18" s="1"/>
  <c r="I194" i="18" a="1"/>
  <c r="I194" i="18" s="1"/>
  <c r="I182" i="18" a="1"/>
  <c r="I182" i="18" s="1"/>
  <c r="H27" i="18" a="1"/>
  <c r="H27" i="18" s="1"/>
  <c r="H41" i="18" a="1"/>
  <c r="H41" i="18" s="1"/>
  <c r="H59" i="18" a="1"/>
  <c r="H59" i="18" s="1"/>
  <c r="H136" i="19" a="1"/>
  <c r="H136" i="19" s="1"/>
  <c r="H61" i="19" a="1"/>
  <c r="H61" i="19" s="1"/>
  <c r="H31" i="19" a="1"/>
  <c r="H31" i="19" s="1"/>
  <c r="H87" i="19" a="1"/>
  <c r="H87" i="19" s="1"/>
  <c r="H122" i="19" a="1"/>
  <c r="H122" i="19" s="1"/>
  <c r="I159" i="19" a="1"/>
  <c r="I159" i="19" s="1"/>
  <c r="I89" i="19" a="1"/>
  <c r="I89" i="19" s="1"/>
  <c r="I117" i="19" a="1"/>
  <c r="I117" i="19" s="1"/>
  <c r="I149" i="19" a="1"/>
  <c r="I149" i="19" s="1"/>
  <c r="I69" i="19" a="1"/>
  <c r="I69" i="19" s="1"/>
  <c r="I50" i="19" a="1"/>
  <c r="I50" i="19" s="1"/>
  <c r="I90" i="19" a="1"/>
  <c r="I90" i="19" s="1"/>
  <c r="I106" i="19" a="1"/>
  <c r="I106" i="19" s="1"/>
  <c r="I134" i="19" a="1"/>
  <c r="I134" i="19" s="1"/>
  <c r="I151" i="19" a="1"/>
  <c r="I151" i="19" s="1"/>
  <c r="I41" i="19" a="1"/>
  <c r="I41" i="19" s="1"/>
  <c r="I64" i="19" a="1"/>
  <c r="I64" i="19" s="1"/>
  <c r="I131" i="19" a="1"/>
  <c r="I131" i="19" s="1"/>
  <c r="I169" i="19" a="1"/>
  <c r="I169" i="19" s="1"/>
  <c r="H13" i="19" a="1"/>
  <c r="H13" i="19" s="1"/>
  <c r="H196" i="19" a="1"/>
  <c r="H196" i="19" s="1"/>
  <c r="H184" i="19" a="1"/>
  <c r="H184" i="19" s="1"/>
  <c r="H174" i="19" a="1"/>
  <c r="H174" i="19" s="1"/>
  <c r="I163" i="19" a="1"/>
  <c r="I163" i="19" s="1"/>
  <c r="H149" i="19" a="1"/>
  <c r="H149" i="19" s="1"/>
  <c r="H151" i="19" a="1"/>
  <c r="H151" i="19" s="1"/>
  <c r="H183" i="18" a="1"/>
  <c r="H183" i="18" s="1"/>
  <c r="H11" i="18" a="1"/>
  <c r="H11" i="18" s="1"/>
  <c r="H16" i="18" a="1"/>
  <c r="H16" i="18" s="1"/>
  <c r="H37" i="18" a="1"/>
  <c r="H37" i="18" s="1"/>
  <c r="H169" i="18" a="1"/>
  <c r="H169" i="18" s="1"/>
  <c r="H177" i="18" a="1"/>
  <c r="H177" i="18" s="1"/>
  <c r="H195" i="18" a="1"/>
  <c r="H195" i="18" s="1"/>
  <c r="I13" i="18" a="1"/>
  <c r="I13" i="18" s="1"/>
  <c r="I50" i="18" a="1"/>
  <c r="I50" i="18" s="1"/>
  <c r="I75" i="18" a="1"/>
  <c r="I75" i="18" s="1"/>
  <c r="I57" i="18" a="1"/>
  <c r="I57" i="18" s="1"/>
  <c r="H106" i="19" a="1"/>
  <c r="H106" i="19" s="1"/>
  <c r="H147" i="19" a="1"/>
  <c r="H147" i="19" s="1"/>
  <c r="H73" i="19" a="1"/>
  <c r="H73" i="19" s="1"/>
  <c r="H49" i="19" a="1"/>
  <c r="H49" i="19" s="1"/>
  <c r="H95" i="19" a="1"/>
  <c r="H95" i="19" s="1"/>
  <c r="H133" i="19" a="1"/>
  <c r="H133" i="19" s="1"/>
  <c r="I26" i="19" a="1"/>
  <c r="I26" i="19" s="1"/>
  <c r="I72" i="19" a="1"/>
  <c r="I72" i="19" s="1"/>
  <c r="I17" i="19" a="1"/>
  <c r="I17" i="19" s="1"/>
  <c r="I30" i="19" a="1"/>
  <c r="I30" i="19" s="1"/>
  <c r="I56" i="19" a="1"/>
  <c r="I56" i="19" s="1"/>
  <c r="I94" i="19" a="1"/>
  <c r="I94" i="19" s="1"/>
  <c r="I110" i="19" a="1"/>
  <c r="I110" i="19" s="1"/>
  <c r="I22" i="19" a="1"/>
  <c r="I22" i="19" s="1"/>
  <c r="I73" i="19" a="1"/>
  <c r="I73" i="19" s="1"/>
  <c r="I140" i="19" a="1"/>
  <c r="I140" i="19" s="1"/>
  <c r="H192" i="19" a="1"/>
  <c r="H192" i="19" s="1"/>
  <c r="H182" i="19" a="1"/>
  <c r="H182" i="19" s="1"/>
  <c r="H172" i="19" a="1"/>
  <c r="H172" i="19" s="1"/>
  <c r="H162" i="19" a="1"/>
  <c r="H162" i="19" s="1"/>
  <c r="I148" i="19" a="1"/>
  <c r="I148" i="19" s="1"/>
  <c r="H187" i="18" a="1"/>
  <c r="H187" i="18" s="1"/>
  <c r="H110" i="18" a="1"/>
  <c r="H110" i="18" s="1"/>
  <c r="H185" i="18" a="1"/>
  <c r="H185" i="18" s="1"/>
  <c r="H122" i="18" a="1"/>
  <c r="H122" i="18" s="1"/>
  <c r="H171" i="18" a="1"/>
  <c r="H171" i="18" s="1"/>
  <c r="H179" i="18" a="1"/>
  <c r="H179" i="18" s="1"/>
  <c r="H30" i="18" a="1"/>
  <c r="H30" i="18" s="1"/>
  <c r="I16" i="18" a="1"/>
  <c r="I16" i="18" s="1"/>
  <c r="I81" i="18" a="1"/>
  <c r="I81" i="18" s="1"/>
  <c r="I99" i="18" a="1"/>
  <c r="I99" i="18" s="1"/>
  <c r="I93" i="18" a="1"/>
  <c r="I93" i="18" s="1"/>
  <c r="I169" i="18" a="1"/>
  <c r="I169" i="18" s="1"/>
  <c r="H10" i="18" a="1"/>
  <c r="H10" i="18" s="1"/>
  <c r="I167" i="18" a="1"/>
  <c r="I167" i="18" s="1"/>
  <c r="H14" i="18" a="1"/>
  <c r="H14" i="18" s="1"/>
  <c r="I173" i="18" a="1"/>
  <c r="I173" i="18" s="1"/>
  <c r="H136" i="18" a="1"/>
  <c r="H136" i="18" s="1"/>
  <c r="I179" i="18" a="1"/>
  <c r="I179" i="18" s="1"/>
  <c r="H133" i="18" a="1"/>
  <c r="H133" i="18" s="1"/>
  <c r="I155" i="18" a="1"/>
  <c r="I155" i="18" s="1"/>
  <c r="H146" i="18" a="1"/>
  <c r="H146" i="18" s="1"/>
  <c r="H135" i="18" a="1"/>
  <c r="H135" i="18" s="1"/>
  <c r="I124" i="18" a="1"/>
  <c r="I124" i="18" s="1"/>
  <c r="I108" i="18" a="1"/>
  <c r="I108" i="18" s="1"/>
  <c r="H86" i="18" a="1"/>
  <c r="H86" i="18" s="1"/>
  <c r="I55" i="18" a="1"/>
  <c r="I55" i="18" s="1"/>
  <c r="I28" i="18" a="1"/>
  <c r="I28" i="18" s="1"/>
  <c r="I184" i="18" a="1"/>
  <c r="I184" i="18" s="1"/>
  <c r="I168" i="18" a="1"/>
  <c r="I168" i="18" s="1"/>
  <c r="H160" i="18" a="1"/>
  <c r="H160" i="18" s="1"/>
  <c r="I150" i="18" a="1"/>
  <c r="I150" i="18" s="1"/>
  <c r="H140" i="18" a="1"/>
  <c r="H140" i="18" s="1"/>
  <c r="H129" i="18" a="1"/>
  <c r="H129" i="18" s="1"/>
  <c r="H116" i="18" a="1"/>
  <c r="H116" i="18" s="1"/>
  <c r="I78" i="18" a="1"/>
  <c r="I78" i="18" s="1"/>
  <c r="I53" i="18" a="1"/>
  <c r="I53" i="18" s="1"/>
  <c r="I32" i="18" a="1"/>
  <c r="I32" i="18" s="1"/>
  <c r="I47" i="18" a="1"/>
  <c r="I47" i="18" s="1"/>
  <c r="I65" i="18" a="1"/>
  <c r="I65" i="18" s="1"/>
  <c r="AJ56" i="1" s="1"/>
  <c r="I86" i="18" a="1"/>
  <c r="I86" i="18" s="1"/>
  <c r="I101" i="18" a="1"/>
  <c r="I101" i="18" s="1"/>
  <c r="I22" i="18" a="1"/>
  <c r="I22" i="18" s="1"/>
  <c r="I37" i="18" a="1"/>
  <c r="I37" i="18" s="1"/>
  <c r="I54" i="18" a="1"/>
  <c r="I54" i="18" s="1"/>
  <c r="I71" i="18" a="1"/>
  <c r="I71" i="18" s="1"/>
  <c r="I80" i="18" a="1"/>
  <c r="I80" i="18" s="1"/>
  <c r="I97" i="18" a="1"/>
  <c r="I97" i="18" s="1"/>
  <c r="I111" i="18" a="1"/>
  <c r="I111" i="18" s="1"/>
  <c r="I119" i="18" a="1"/>
  <c r="I119" i="18" s="1"/>
  <c r="I127" i="18" a="1"/>
  <c r="I127" i="18" s="1"/>
  <c r="I135" i="18" a="1"/>
  <c r="I135" i="18" s="1"/>
  <c r="I143" i="18" a="1"/>
  <c r="I143" i="18" s="1"/>
  <c r="I151" i="18" a="1"/>
  <c r="I151" i="18" s="1"/>
  <c r="I160" i="18" a="1"/>
  <c r="I160" i="18" s="1"/>
  <c r="I31" i="18" a="1"/>
  <c r="I31" i="18" s="1"/>
  <c r="I48" i="18" a="1"/>
  <c r="I48" i="18" s="1"/>
  <c r="I67" i="18" a="1"/>
  <c r="I67" i="18" s="1"/>
  <c r="I88" i="18" a="1"/>
  <c r="I88" i="18" s="1"/>
  <c r="I105" i="18" a="1"/>
  <c r="I105" i="18" s="1"/>
  <c r="I188" i="18" a="1"/>
  <c r="I188" i="18" s="1"/>
  <c r="I176" i="18" a="1"/>
  <c r="I176" i="18" s="1"/>
  <c r="H22" i="18" a="1"/>
  <c r="H22" i="18" s="1"/>
  <c r="H34" i="18" a="1"/>
  <c r="H34" i="18" s="1"/>
  <c r="H168" i="19" a="1"/>
  <c r="H168" i="19" s="1"/>
  <c r="I143" i="19" a="1"/>
  <c r="I143" i="19" s="1"/>
  <c r="H165" i="18" a="1"/>
  <c r="H165" i="18" s="1"/>
  <c r="I23" i="18" a="1"/>
  <c r="I23" i="18" s="1"/>
  <c r="AJ18" i="1" s="1"/>
  <c r="I177" i="18" a="1"/>
  <c r="I177" i="18" s="1"/>
  <c r="AJ154" i="1" s="1"/>
  <c r="I175" i="18" a="1"/>
  <c r="I175" i="18" s="1"/>
  <c r="I181" i="18" a="1"/>
  <c r="I181" i="18" s="1"/>
  <c r="I187" i="18" a="1"/>
  <c r="I187" i="18" s="1"/>
  <c r="H158" i="18" a="1"/>
  <c r="H158" i="18" s="1"/>
  <c r="H138" i="18" a="1"/>
  <c r="H138" i="18" s="1"/>
  <c r="I112" i="18" a="1"/>
  <c r="I112" i="18" s="1"/>
  <c r="AJ97" i="1" s="1"/>
  <c r="I61" i="18" a="1"/>
  <c r="I61" i="18" s="1"/>
  <c r="I190" i="18" a="1"/>
  <c r="I190" i="18" s="1"/>
  <c r="I162" i="18" a="1"/>
  <c r="I162" i="18" s="1"/>
  <c r="I142" i="18" a="1"/>
  <c r="I142" i="18" s="1"/>
  <c r="H120" i="18" a="1"/>
  <c r="H120" i="18" s="1"/>
  <c r="I60" i="18" a="1"/>
  <c r="I60" i="18" s="1"/>
  <c r="I45" i="18" a="1"/>
  <c r="I45" i="18" s="1"/>
  <c r="I84" i="18" a="1"/>
  <c r="I84" i="18" s="1"/>
  <c r="AJ73" i="1" s="1"/>
  <c r="I17" i="18" a="1"/>
  <c r="I17" i="18" s="1"/>
  <c r="I44" i="18" a="1"/>
  <c r="I44" i="18" s="1"/>
  <c r="I77" i="18" a="1"/>
  <c r="I77" i="18" s="1"/>
  <c r="I109" i="18" a="1"/>
  <c r="I109" i="18" s="1"/>
  <c r="I125" i="18" a="1"/>
  <c r="I125" i="18" s="1"/>
  <c r="I141" i="18" a="1"/>
  <c r="I141" i="18" s="1"/>
  <c r="I158" i="18" a="1"/>
  <c r="I158" i="18" s="1"/>
  <c r="I46" i="18" a="1"/>
  <c r="I46" i="18" s="1"/>
  <c r="AJ39" i="1" s="1"/>
  <c r="I85" i="18" a="1"/>
  <c r="I85" i="18" s="1"/>
  <c r="I192" i="18" a="1"/>
  <c r="I192" i="18" s="1"/>
  <c r="H39" i="18" a="1"/>
  <c r="H39" i="18" s="1"/>
  <c r="H62" i="18" a="1"/>
  <c r="H62" i="18" s="1"/>
  <c r="H83" i="18" a="1"/>
  <c r="H83" i="18" s="1"/>
  <c r="H103" i="18" a="1"/>
  <c r="H103" i="18" s="1"/>
  <c r="H113" i="18" a="1"/>
  <c r="H113" i="18" s="1"/>
  <c r="H121" i="18" a="1"/>
  <c r="H121" i="18" s="1"/>
  <c r="H26" i="18" a="1"/>
  <c r="H26" i="18" s="1"/>
  <c r="H46" i="18" a="1"/>
  <c r="H46" i="18" s="1"/>
  <c r="H58" i="18" a="1"/>
  <c r="H58" i="18" s="1"/>
  <c r="H70" i="18" a="1"/>
  <c r="H70" i="18" s="1"/>
  <c r="H85" i="18" a="1"/>
  <c r="H85" i="18" s="1"/>
  <c r="H105" i="18" a="1"/>
  <c r="H105" i="18" s="1"/>
  <c r="H25" i="18" a="1"/>
  <c r="H25" i="18" s="1"/>
  <c r="H43" i="18" a="1"/>
  <c r="H43" i="18" s="1"/>
  <c r="H57" i="18" a="1"/>
  <c r="H57" i="18" s="1"/>
  <c r="G57" i="18" s="1"/>
  <c r="H69" i="18" a="1"/>
  <c r="H69" i="18" s="1"/>
  <c r="H81" i="18" a="1"/>
  <c r="H81" i="18" s="1"/>
  <c r="H93" i="18" a="1"/>
  <c r="H93" i="18" s="1"/>
  <c r="I14" i="18" a="1"/>
  <c r="I14" i="18" s="1"/>
  <c r="H9" i="18" a="1"/>
  <c r="H9" i="18" s="1"/>
  <c r="G9" i="18" s="1"/>
  <c r="H190" i="18" a="1"/>
  <c r="H190" i="18" s="1"/>
  <c r="H182" i="18" a="1"/>
  <c r="H182" i="18" s="1"/>
  <c r="H174" i="18" a="1"/>
  <c r="H174" i="18" s="1"/>
  <c r="G174" i="18" s="1"/>
  <c r="H166" i="18" a="1"/>
  <c r="H166" i="18" s="1"/>
  <c r="H157" i="18" a="1"/>
  <c r="H157" i="18" s="1"/>
  <c r="I144" i="18" a="1"/>
  <c r="I144" i="18" s="1"/>
  <c r="H134" i="18" a="1"/>
  <c r="H134" i="18" s="1"/>
  <c r="G134" i="18" s="1"/>
  <c r="I122" i="18" a="1"/>
  <c r="I122" i="18" s="1"/>
  <c r="H107" i="18" a="1"/>
  <c r="H107" i="18" s="1"/>
  <c r="I82" i="18" a="1"/>
  <c r="I82" i="18" s="1"/>
  <c r="H52" i="18" a="1"/>
  <c r="H52" i="18" s="1"/>
  <c r="I18" i="18" a="1"/>
  <c r="I18" i="18" s="1"/>
  <c r="I140" i="17" a="1"/>
  <c r="I140" i="17" s="1"/>
  <c r="I25" i="17" a="1"/>
  <c r="I25" i="17" s="1"/>
  <c r="I49" i="17" a="1"/>
  <c r="I49" i="17" s="1"/>
  <c r="I68" i="17" a="1"/>
  <c r="I68" i="17" s="1"/>
  <c r="I83" i="17" a="1"/>
  <c r="I83" i="17" s="1"/>
  <c r="I117" i="17" a="1"/>
  <c r="I117" i="17" s="1"/>
  <c r="I29" i="17" a="1"/>
  <c r="I29" i="17" s="1"/>
  <c r="I46" i="17" a="1"/>
  <c r="I46" i="17" s="1"/>
  <c r="I58" i="17" a="1"/>
  <c r="I58" i="17" s="1"/>
  <c r="I24" i="17" a="1"/>
  <c r="I24" i="17" s="1"/>
  <c r="I38" i="17" a="1"/>
  <c r="I38" i="17" s="1"/>
  <c r="I63" i="17" a="1"/>
  <c r="I63" i="17" s="1"/>
  <c r="I81" i="17" a="1"/>
  <c r="I81" i="17" s="1"/>
  <c r="I40" i="17" a="1"/>
  <c r="I40" i="17" s="1"/>
  <c r="I74" i="17" a="1"/>
  <c r="I74" i="17" s="1"/>
  <c r="I95" i="17" a="1"/>
  <c r="I95" i="17" s="1"/>
  <c r="I111" i="17" a="1"/>
  <c r="I111" i="17" s="1"/>
  <c r="I151" i="17" a="1"/>
  <c r="I151" i="17" s="1"/>
  <c r="I170" i="17" a="1"/>
  <c r="I170" i="17" s="1"/>
  <c r="I70" i="17" a="1"/>
  <c r="I70" i="17" s="1"/>
  <c r="I123" i="17" a="1"/>
  <c r="I123" i="17" s="1"/>
  <c r="I130" i="17" a="1"/>
  <c r="I130" i="17" s="1"/>
  <c r="I138" i="17" a="1"/>
  <c r="I138" i="17" s="1"/>
  <c r="I10" i="19" a="1"/>
  <c r="I10" i="19" s="1"/>
  <c r="H159" i="19" a="1"/>
  <c r="H159" i="19" s="1"/>
  <c r="H193" i="18" a="1"/>
  <c r="H193" i="18" s="1"/>
  <c r="H173" i="18" a="1"/>
  <c r="H173" i="18" s="1"/>
  <c r="I87" i="18" a="1"/>
  <c r="I87" i="18" s="1"/>
  <c r="I161" i="18" a="1"/>
  <c r="I161" i="18" s="1"/>
  <c r="H159" i="18" a="1"/>
  <c r="H159" i="18" s="1"/>
  <c r="I165" i="18" a="1"/>
  <c r="I165" i="18" s="1"/>
  <c r="I171" i="18" a="1"/>
  <c r="I171" i="18" s="1"/>
  <c r="I153" i="18" a="1"/>
  <c r="I153" i="18" s="1"/>
  <c r="I132" i="18" a="1"/>
  <c r="I132" i="18" s="1"/>
  <c r="AJ114" i="1" s="1"/>
  <c r="H104" i="18" a="1"/>
  <c r="H104" i="18" s="1"/>
  <c r="H49" i="18" a="1"/>
  <c r="H49" i="18" s="1"/>
  <c r="I178" i="18" a="1"/>
  <c r="I178" i="18" s="1"/>
  <c r="I157" i="18" a="1"/>
  <c r="I157" i="18" s="1"/>
  <c r="H137" i="18" a="1"/>
  <c r="H137" i="18" s="1"/>
  <c r="H112" i="18" a="1"/>
  <c r="H112" i="18" s="1"/>
  <c r="H47" i="18" a="1"/>
  <c r="H47" i="18" s="1"/>
  <c r="I49" i="18" a="1"/>
  <c r="I49" i="18" s="1"/>
  <c r="I89" i="18" a="1"/>
  <c r="I89" i="18" s="1"/>
  <c r="I24" i="18" a="1"/>
  <c r="I24" i="18" s="1"/>
  <c r="I56" i="18" a="1"/>
  <c r="I56" i="18" s="1"/>
  <c r="I83" i="18" a="1"/>
  <c r="I83" i="18" s="1"/>
  <c r="I113" i="18" a="1"/>
  <c r="I113" i="18" s="1"/>
  <c r="I129" i="18" a="1"/>
  <c r="I129" i="18" s="1"/>
  <c r="I145" i="18" a="1"/>
  <c r="I145" i="18" s="1"/>
  <c r="I19" i="18" a="1"/>
  <c r="I19" i="18" s="1"/>
  <c r="I51" i="18" a="1"/>
  <c r="I51" i="18" s="1"/>
  <c r="I91" i="18" a="1"/>
  <c r="I91" i="18" s="1"/>
  <c r="AJ77" i="1" s="1"/>
  <c r="I186" i="18" a="1"/>
  <c r="I186" i="18" s="1"/>
  <c r="H17" i="18" a="1"/>
  <c r="H17" i="18" s="1"/>
  <c r="H44" i="18" a="1"/>
  <c r="H44" i="18" s="1"/>
  <c r="H73" i="18" a="1"/>
  <c r="H73" i="18" s="1"/>
  <c r="H94" i="18" a="1"/>
  <c r="H94" i="18" s="1"/>
  <c r="H106" i="18" a="1"/>
  <c r="H106" i="18" s="1"/>
  <c r="H115" i="18" a="1"/>
  <c r="H115" i="18" s="1"/>
  <c r="G115" i="18" s="1"/>
  <c r="H123" i="18" a="1"/>
  <c r="H123" i="18" s="1"/>
  <c r="G123" i="18" s="1"/>
  <c r="H31" i="18" a="1"/>
  <c r="H31" i="18" s="1"/>
  <c r="H48" i="18" a="1"/>
  <c r="H48" i="18" s="1"/>
  <c r="H61" i="18" a="1"/>
  <c r="H61" i="18" s="1"/>
  <c r="G61" i="18" s="1"/>
  <c r="H76" i="18" a="1"/>
  <c r="H76" i="18" s="1"/>
  <c r="H88" i="18" a="1"/>
  <c r="H88" i="18" s="1"/>
  <c r="H153" i="18" a="1"/>
  <c r="H153" i="18" s="1"/>
  <c r="H28" i="18" a="1"/>
  <c r="H28" i="18" s="1"/>
  <c r="H45" i="18" a="1"/>
  <c r="H45" i="18" s="1"/>
  <c r="H60" i="18" a="1"/>
  <c r="H60" i="18" s="1"/>
  <c r="H72" i="18" a="1"/>
  <c r="H72" i="18" s="1"/>
  <c r="H84" i="18" a="1"/>
  <c r="H84" i="18" s="1"/>
  <c r="H96" i="18" a="1"/>
  <c r="H96" i="18" s="1"/>
  <c r="H13" i="18" a="1"/>
  <c r="H13" i="18" s="1"/>
  <c r="H188" i="18" a="1"/>
  <c r="H188" i="18" s="1"/>
  <c r="H180" i="18" a="1"/>
  <c r="H180" i="18" s="1"/>
  <c r="H172" i="18" a="1"/>
  <c r="H172" i="18" s="1"/>
  <c r="H164" i="18" a="1"/>
  <c r="H164" i="18" s="1"/>
  <c r="H154" i="18" a="1"/>
  <c r="H154" i="18" s="1"/>
  <c r="H142" i="18" a="1"/>
  <c r="H142" i="18" s="1"/>
  <c r="H131" i="18" a="1"/>
  <c r="H131" i="18" s="1"/>
  <c r="I118" i="18" a="1"/>
  <c r="I118" i="18" s="1"/>
  <c r="H101" i="18" a="1"/>
  <c r="H101" i="18" s="1"/>
  <c r="I76" i="18" a="1"/>
  <c r="I76" i="18" s="1"/>
  <c r="I38" i="18" a="1"/>
  <c r="I38" i="18" s="1"/>
  <c r="H10" i="17" a="1"/>
  <c r="H10" i="17" s="1"/>
  <c r="H120" i="17" a="1"/>
  <c r="H120" i="17" s="1"/>
  <c r="I32" i="17" a="1"/>
  <c r="I32" i="17" s="1"/>
  <c r="I56" i="17" a="1"/>
  <c r="I56" i="17" s="1"/>
  <c r="I69" i="17" a="1"/>
  <c r="I69" i="17" s="1"/>
  <c r="I84" i="17" a="1"/>
  <c r="I84" i="17" s="1"/>
  <c r="I101" i="17" a="1"/>
  <c r="I101" i="17" s="1"/>
  <c r="I19" i="17" a="1"/>
  <c r="I19" i="17" s="1"/>
  <c r="I39" i="17" a="1"/>
  <c r="I39" i="17" s="1"/>
  <c r="I48" i="17" a="1"/>
  <c r="I48" i="17" s="1"/>
  <c r="I15" i="19" a="1"/>
  <c r="I15" i="19" s="1"/>
  <c r="H190" i="19" a="1"/>
  <c r="H190" i="19" s="1"/>
  <c r="H114" i="18" a="1"/>
  <c r="H114" i="18" s="1"/>
  <c r="H181" i="18" a="1"/>
  <c r="H181" i="18" s="1"/>
  <c r="I130" i="18" a="1"/>
  <c r="I130" i="18" s="1"/>
  <c r="H141" i="18" a="1"/>
  <c r="H141" i="18" s="1"/>
  <c r="G141" i="18" s="1"/>
  <c r="I138" i="18" a="1"/>
  <c r="I138" i="18" s="1"/>
  <c r="I146" i="18" a="1"/>
  <c r="I146" i="18" s="1"/>
  <c r="H144" i="18" a="1"/>
  <c r="H144" i="18" s="1"/>
  <c r="I148" i="18" a="1"/>
  <c r="I148" i="18" s="1"/>
  <c r="H127" i="18" a="1"/>
  <c r="H127" i="18" s="1"/>
  <c r="H92" i="18" a="1"/>
  <c r="H92" i="18" s="1"/>
  <c r="H35" i="18" a="1"/>
  <c r="H35" i="18" s="1"/>
  <c r="I170" i="18" a="1"/>
  <c r="I170" i="18" s="1"/>
  <c r="I152" i="18" a="1"/>
  <c r="I152" i="18" s="1"/>
  <c r="H132" i="18" a="1"/>
  <c r="H132" i="18" s="1"/>
  <c r="I96" i="18" a="1"/>
  <c r="I96" i="18" s="1"/>
  <c r="I30" i="18" a="1"/>
  <c r="I30" i="18" s="1"/>
  <c r="I63" i="18" a="1"/>
  <c r="I63" i="18" s="1"/>
  <c r="I95" i="18" a="1"/>
  <c r="I95" i="18" s="1"/>
  <c r="I34" i="18" a="1"/>
  <c r="I34" i="18" s="1"/>
  <c r="I62" i="18" a="1"/>
  <c r="I62" i="18" s="1"/>
  <c r="I94" i="18" a="1"/>
  <c r="I94" i="18" s="1"/>
  <c r="I117" i="18" a="1"/>
  <c r="I117" i="18" s="1"/>
  <c r="I133" i="18" a="1"/>
  <c r="I133" i="18" s="1"/>
  <c r="I149" i="18" a="1"/>
  <c r="I149" i="18" s="1"/>
  <c r="I29" i="18" a="1"/>
  <c r="I29" i="18" s="1"/>
  <c r="AJ24" i="1" s="1"/>
  <c r="I64" i="18" a="1"/>
  <c r="I64" i="18" s="1"/>
  <c r="I102" i="18" a="1"/>
  <c r="I102" i="18" s="1"/>
  <c r="AJ87" i="1" s="1"/>
  <c r="I180" i="18" a="1"/>
  <c r="I180" i="18" s="1"/>
  <c r="H24" i="18" a="1"/>
  <c r="H24" i="18" s="1"/>
  <c r="H54" i="18" a="1"/>
  <c r="H54" i="18" s="1"/>
  <c r="H77" i="18" a="1"/>
  <c r="H77" i="18" s="1"/>
  <c r="H97" i="18" a="1"/>
  <c r="H97" i="18" s="1"/>
  <c r="H109" i="18" a="1"/>
  <c r="H109" i="18" s="1"/>
  <c r="H117" i="18" a="1"/>
  <c r="H117" i="18" s="1"/>
  <c r="H19" i="18" a="1"/>
  <c r="H19" i="18" s="1"/>
  <c r="H33" i="18" a="1"/>
  <c r="H33" i="18" s="1"/>
  <c r="H51" i="18" a="1"/>
  <c r="H51" i="18" s="1"/>
  <c r="H64" i="18" a="1"/>
  <c r="H64" i="18" s="1"/>
  <c r="H79" i="18" a="1"/>
  <c r="H79" i="18" s="1"/>
  <c r="H91" i="18" a="1"/>
  <c r="H91" i="18" s="1"/>
  <c r="H18" i="18" a="1"/>
  <c r="H18" i="18" s="1"/>
  <c r="H38" i="18" a="1"/>
  <c r="H38" i="18" s="1"/>
  <c r="H50" i="18" a="1"/>
  <c r="H50" i="18" s="1"/>
  <c r="H63" i="18" a="1"/>
  <c r="H63" i="18" s="1"/>
  <c r="H75" i="18" a="1"/>
  <c r="H75" i="18" s="1"/>
  <c r="H87" i="18" a="1"/>
  <c r="H87" i="18" s="1"/>
  <c r="H99" i="18" a="1"/>
  <c r="H99" i="18" s="1"/>
  <c r="I11" i="18" a="1"/>
  <c r="I11" i="18" s="1"/>
  <c r="H194" i="18" a="1"/>
  <c r="H194" i="18" s="1"/>
  <c r="H186" i="18" a="1"/>
  <c r="H186" i="18" s="1"/>
  <c r="H178" i="18" a="1"/>
  <c r="H178" i="18" s="1"/>
  <c r="H170" i="18" a="1"/>
  <c r="H170" i="18" s="1"/>
  <c r="H162" i="18" a="1"/>
  <c r="H162" i="18" s="1"/>
  <c r="H150" i="18" a="1"/>
  <c r="H150" i="18" s="1"/>
  <c r="H139" i="18" a="1"/>
  <c r="H139" i="18" s="1"/>
  <c r="I128" i="18" a="1"/>
  <c r="I128" i="18" s="1"/>
  <c r="I114" i="18" a="1"/>
  <c r="I114" i="18" s="1"/>
  <c r="H95" i="18" a="1"/>
  <c r="H95" i="18" s="1"/>
  <c r="G95" i="18" s="1"/>
  <c r="H71" i="18" a="1"/>
  <c r="H71" i="18" s="1"/>
  <c r="H32" i="18" a="1"/>
  <c r="H32" i="18" s="1"/>
  <c r="I183" i="17" a="1"/>
  <c r="I183" i="17" s="1"/>
  <c r="I17" i="17" a="1"/>
  <c r="I17" i="17" s="1"/>
  <c r="I36" i="17" a="1"/>
  <c r="I36" i="17" s="1"/>
  <c r="AH30" i="1" s="1"/>
  <c r="I59" i="17" a="1"/>
  <c r="I59" i="17" s="1"/>
  <c r="I72" i="17" a="1"/>
  <c r="I72" i="17" s="1"/>
  <c r="I94" i="17" a="1"/>
  <c r="I94" i="17" s="1"/>
  <c r="I104" i="17" a="1"/>
  <c r="I104" i="17" s="1"/>
  <c r="I22" i="17" a="1"/>
  <c r="I22" i="17" s="1"/>
  <c r="AH17" i="1" s="1"/>
  <c r="I42" i="17" a="1"/>
  <c r="I42" i="17" s="1"/>
  <c r="I52" i="17" a="1"/>
  <c r="I52" i="17" s="1"/>
  <c r="I71" i="17" a="1"/>
  <c r="I71" i="17" s="1"/>
  <c r="I89" i="17" a="1"/>
  <c r="I89" i="17" s="1"/>
  <c r="I34" i="17" a="1"/>
  <c r="I34" i="17" s="1"/>
  <c r="I55" i="17" a="1"/>
  <c r="I55" i="17" s="1"/>
  <c r="I67" i="17" a="1"/>
  <c r="I67" i="17" s="1"/>
  <c r="I21" i="17" a="1"/>
  <c r="I21" i="17" s="1"/>
  <c r="I51" i="17" a="1"/>
  <c r="I51" i="17" s="1"/>
  <c r="I91" i="17" a="1"/>
  <c r="I91" i="17" s="1"/>
  <c r="I102" i="17" a="1"/>
  <c r="I102" i="17" s="1"/>
  <c r="I120" i="17" a="1"/>
  <c r="I120" i="17" s="1"/>
  <c r="I162" i="17" a="1"/>
  <c r="I162" i="17" s="1"/>
  <c r="I176" i="17" a="1"/>
  <c r="I176" i="17" s="1"/>
  <c r="I47" i="17" a="1"/>
  <c r="I47" i="17" s="1"/>
  <c r="I114" i="17" a="1"/>
  <c r="I114" i="17" s="1"/>
  <c r="I128" i="17" a="1"/>
  <c r="I128" i="17" s="1"/>
  <c r="I134" i="17" a="1"/>
  <c r="I134" i="17" s="1"/>
  <c r="I142" i="17" a="1"/>
  <c r="I142" i="17" s="1"/>
  <c r="I150" i="17" a="1"/>
  <c r="I150" i="17" s="1"/>
  <c r="I191" i="19" a="1"/>
  <c r="I191" i="19" s="1"/>
  <c r="H180" i="19" a="1"/>
  <c r="H180" i="19" s="1"/>
  <c r="I157" i="19" a="1"/>
  <c r="I157" i="19" s="1"/>
  <c r="H191" i="18" a="1"/>
  <c r="H191" i="18" s="1"/>
  <c r="H118" i="18" a="1"/>
  <c r="H118" i="18" s="1"/>
  <c r="I193" i="18" a="1"/>
  <c r="I193" i="18" s="1"/>
  <c r="I191" i="18" a="1"/>
  <c r="I191" i="18" s="1"/>
  <c r="H20" i="18" a="1"/>
  <c r="H20" i="18" s="1"/>
  <c r="H163" i="18" a="1"/>
  <c r="H163" i="18" s="1"/>
  <c r="H143" i="18" a="1"/>
  <c r="H143" i="18" s="1"/>
  <c r="I120" i="18" a="1"/>
  <c r="I120" i="18" s="1"/>
  <c r="H74" i="18" a="1"/>
  <c r="H74" i="18" s="1"/>
  <c r="I21" i="18" a="1"/>
  <c r="I21" i="18" s="1"/>
  <c r="I166" i="18" a="1"/>
  <c r="I166" i="18" s="1"/>
  <c r="H148" i="18" a="1"/>
  <c r="H148" i="18" s="1"/>
  <c r="I126" i="18" a="1"/>
  <c r="I126" i="18" s="1"/>
  <c r="I72" i="18" a="1"/>
  <c r="I72" i="18" s="1"/>
  <c r="I35" i="18" a="1"/>
  <c r="I35" i="18" s="1"/>
  <c r="I68" i="18" a="1"/>
  <c r="I68" i="18" s="1"/>
  <c r="I104" i="18" a="1"/>
  <c r="I104" i="18" s="1"/>
  <c r="I121" i="18" a="1"/>
  <c r="I121" i="18" s="1"/>
  <c r="I70" i="18" a="1"/>
  <c r="I70" i="18" s="1"/>
  <c r="H29" i="18" a="1"/>
  <c r="H29" i="18" s="1"/>
  <c r="H111" i="18" a="1"/>
  <c r="H111" i="18" s="1"/>
  <c r="H53" i="18" a="1"/>
  <c r="H53" i="18" s="1"/>
  <c r="H23" i="18" a="1"/>
  <c r="H23" i="18" s="1"/>
  <c r="H78" i="18" a="1"/>
  <c r="H78" i="18" s="1"/>
  <c r="H192" i="18" a="1"/>
  <c r="H192" i="18" s="1"/>
  <c r="I159" i="18" a="1"/>
  <c r="I159" i="18" s="1"/>
  <c r="I110" i="18" a="1"/>
  <c r="I110" i="18" s="1"/>
  <c r="I161" i="17" a="1"/>
  <c r="I161" i="17" s="1"/>
  <c r="I79" i="17" a="1"/>
  <c r="I79" i="17" s="1"/>
  <c r="I28" i="17" a="1"/>
  <c r="I28" i="17" s="1"/>
  <c r="I75" i="17" a="1"/>
  <c r="I75" i="17" s="1"/>
  <c r="I31" i="17" a="1"/>
  <c r="I31" i="17" s="1"/>
  <c r="I100" i="17" a="1"/>
  <c r="I100" i="17" s="1"/>
  <c r="I12" i="17" a="1"/>
  <c r="I12" i="17" s="1"/>
  <c r="I166" i="17" a="1"/>
  <c r="I166" i="17" s="1"/>
  <c r="I30" i="17" a="1"/>
  <c r="I30" i="17" s="1"/>
  <c r="I103" i="17" a="1"/>
  <c r="I103" i="17" s="1"/>
  <c r="I127" i="17" a="1"/>
  <c r="I127" i="17" s="1"/>
  <c r="I139" i="17" a="1"/>
  <c r="I139" i="17" s="1"/>
  <c r="I154" i="17" a="1"/>
  <c r="I154" i="17" s="1"/>
  <c r="I168" i="17" a="1"/>
  <c r="I168" i="17" s="1"/>
  <c r="I54" i="17" a="1"/>
  <c r="I54" i="17" s="1"/>
  <c r="I88" i="17" a="1"/>
  <c r="I88" i="17" s="1"/>
  <c r="I109" i="17" a="1"/>
  <c r="I109" i="17" s="1"/>
  <c r="I126" i="17" a="1"/>
  <c r="I126" i="17" s="1"/>
  <c r="I191" i="17" a="1"/>
  <c r="I191" i="17" s="1"/>
  <c r="I165" i="17" a="1"/>
  <c r="I165" i="17" s="1"/>
  <c r="H124" i="17" a="1"/>
  <c r="H124" i="17" s="1"/>
  <c r="H86" i="17" a="1"/>
  <c r="H86" i="17" s="1"/>
  <c r="I171" i="17" a="1"/>
  <c r="I171" i="17" s="1"/>
  <c r="H143" i="17" a="1"/>
  <c r="H143" i="17" s="1"/>
  <c r="I112" i="17" a="1"/>
  <c r="I112" i="17" s="1"/>
  <c r="H12" i="17" a="1"/>
  <c r="H12" i="17" s="1"/>
  <c r="I156" i="17" a="1"/>
  <c r="I156" i="17" s="1"/>
  <c r="H110" i="17" a="1"/>
  <c r="H110" i="17" s="1"/>
  <c r="I186" i="17" a="1"/>
  <c r="I186" i="17" s="1"/>
  <c r="H165" i="17" a="1"/>
  <c r="H165" i="17" s="1"/>
  <c r="I141" i="17" a="1"/>
  <c r="I141" i="17" s="1"/>
  <c r="I33" i="17" a="1"/>
  <c r="I33" i="17" s="1"/>
  <c r="H177" i="17" a="1"/>
  <c r="H177" i="17" s="1"/>
  <c r="H169" i="17" a="1"/>
  <c r="H169" i="17" s="1"/>
  <c r="H156" i="17" a="1"/>
  <c r="H156" i="17" s="1"/>
  <c r="H140" i="17" a="1"/>
  <c r="H140" i="17" s="1"/>
  <c r="H121" i="17" a="1"/>
  <c r="H121" i="17" s="1"/>
  <c r="H107" i="17" a="1"/>
  <c r="H107" i="17" s="1"/>
  <c r="H61" i="17" a="1"/>
  <c r="H61" i="17" s="1"/>
  <c r="H149" i="17" a="1"/>
  <c r="H149" i="17" s="1"/>
  <c r="H133" i="17" a="1"/>
  <c r="H133" i="17" s="1"/>
  <c r="H117" i="17" a="1"/>
  <c r="H117" i="17" s="1"/>
  <c r="H101" i="17" a="1"/>
  <c r="H101" i="17" s="1"/>
  <c r="H22" i="17" a="1"/>
  <c r="H22" i="17" s="1"/>
  <c r="H42" i="17" a="1"/>
  <c r="H42" i="17" s="1"/>
  <c r="H55" i="17" a="1"/>
  <c r="H55" i="17" s="1"/>
  <c r="H71" i="17" a="1"/>
  <c r="H71" i="17" s="1"/>
  <c r="H89" i="17" a="1"/>
  <c r="H89" i="17" s="1"/>
  <c r="H103" i="17" a="1"/>
  <c r="H103" i="17" s="1"/>
  <c r="H27" i="17" a="1"/>
  <c r="H27" i="17" s="1"/>
  <c r="H74" i="17" a="1"/>
  <c r="H74" i="17" s="1"/>
  <c r="H20" i="17" a="1"/>
  <c r="H20" i="17" s="1"/>
  <c r="H33" i="17" a="1"/>
  <c r="H33" i="17" s="1"/>
  <c r="H47" i="17" a="1"/>
  <c r="H47" i="17" s="1"/>
  <c r="H59" i="17" a="1"/>
  <c r="H59" i="17" s="1"/>
  <c r="H70" i="17" a="1"/>
  <c r="H70" i="17" s="1"/>
  <c r="H17" i="17" a="1"/>
  <c r="H17" i="17" s="1"/>
  <c r="H194" i="17" a="1"/>
  <c r="H194" i="17" s="1"/>
  <c r="H186" i="17" a="1"/>
  <c r="H186" i="17" s="1"/>
  <c r="H170" i="17" a="1"/>
  <c r="H170" i="17" s="1"/>
  <c r="H142" i="17" a="1"/>
  <c r="H142" i="17" s="1"/>
  <c r="H123" i="17" a="1"/>
  <c r="H123" i="17" s="1"/>
  <c r="H186" i="14" a="1"/>
  <c r="H186" i="14" s="1"/>
  <c r="H134" i="14" a="1"/>
  <c r="H134" i="14" s="1"/>
  <c r="I39" i="18" a="1"/>
  <c r="I39" i="18" s="1"/>
  <c r="I137" i="18" a="1"/>
  <c r="I137" i="18" s="1"/>
  <c r="I106" i="18" a="1"/>
  <c r="I106" i="18" s="1"/>
  <c r="H56" i="18" a="1"/>
  <c r="H56" i="18" s="1"/>
  <c r="H119" i="18" a="1"/>
  <c r="H119" i="18" s="1"/>
  <c r="H67" i="18" a="1"/>
  <c r="H67" i="18" s="1"/>
  <c r="H40" i="18" a="1"/>
  <c r="H40" i="18" s="1"/>
  <c r="H90" i="18" a="1"/>
  <c r="H90" i="18" s="1"/>
  <c r="H184" i="18" a="1"/>
  <c r="H184" i="18" s="1"/>
  <c r="H147" i="18" a="1"/>
  <c r="H147" i="18" s="1"/>
  <c r="H89" i="18" a="1"/>
  <c r="H89" i="18" s="1"/>
  <c r="I23" i="17" a="1"/>
  <c r="I23" i="17" s="1"/>
  <c r="I97" i="17" a="1"/>
  <c r="I97" i="17" s="1"/>
  <c r="I43" i="17" a="1"/>
  <c r="I43" i="17" s="1"/>
  <c r="I35" i="17" a="1"/>
  <c r="I35" i="17" s="1"/>
  <c r="I78" i="17" a="1"/>
  <c r="I78" i="17" s="1"/>
  <c r="I57" i="17" a="1"/>
  <c r="I57" i="17" s="1"/>
  <c r="I107" i="17" a="1"/>
  <c r="I107" i="17" s="1"/>
  <c r="I174" i="17" a="1"/>
  <c r="I174" i="17" s="1"/>
  <c r="I65" i="17" a="1"/>
  <c r="I65" i="17" s="1"/>
  <c r="I129" i="17" a="1"/>
  <c r="I129" i="17" s="1"/>
  <c r="I143" i="17" a="1"/>
  <c r="I143" i="17" s="1"/>
  <c r="I155" i="17" a="1"/>
  <c r="I155" i="17" s="1"/>
  <c r="I172" i="17" a="1"/>
  <c r="I172" i="17" s="1"/>
  <c r="I77" i="17" a="1"/>
  <c r="I77" i="17" s="1"/>
  <c r="I90" i="17" a="1"/>
  <c r="I90" i="17" s="1"/>
  <c r="I113" i="17" a="1"/>
  <c r="I113" i="17" s="1"/>
  <c r="I10" i="17" a="1"/>
  <c r="I10" i="17" s="1"/>
  <c r="I187" i="17" a="1"/>
  <c r="I187" i="17" s="1"/>
  <c r="I160" i="17" a="1"/>
  <c r="I160" i="17" s="1"/>
  <c r="H139" i="17" a="1"/>
  <c r="H139" i="17" s="1"/>
  <c r="H114" i="17" a="1"/>
  <c r="H114" i="17" s="1"/>
  <c r="H68" i="17" a="1"/>
  <c r="H68" i="17" s="1"/>
  <c r="I175" i="17" a="1"/>
  <c r="I175" i="17" s="1"/>
  <c r="I13" i="17" a="1"/>
  <c r="I13" i="17" s="1"/>
  <c r="H159" i="17" a="1"/>
  <c r="H159" i="17" s="1"/>
  <c r="I92" i="17" a="1"/>
  <c r="I92" i="17" s="1"/>
  <c r="I145" i="17" a="1"/>
  <c r="I145" i="17" s="1"/>
  <c r="H104" i="17" a="1"/>
  <c r="H104" i="17" s="1"/>
  <c r="H36" i="17" a="1"/>
  <c r="H36" i="17" s="1"/>
  <c r="I164" i="17" a="1"/>
  <c r="I164" i="17" s="1"/>
  <c r="H153" i="17" a="1"/>
  <c r="H153" i="17" s="1"/>
  <c r="H191" i="17" a="1"/>
  <c r="H191" i="17" s="1"/>
  <c r="G191" i="17" s="1"/>
  <c r="I15" i="17" a="1"/>
  <c r="I15" i="17" s="1"/>
  <c r="I185" i="17" a="1"/>
  <c r="I185" i="17" s="1"/>
  <c r="I157" i="17" a="1"/>
  <c r="I157" i="17" s="1"/>
  <c r="I136" i="17" a="1"/>
  <c r="I136" i="17" s="1"/>
  <c r="H91" i="17" a="1"/>
  <c r="H91" i="17" s="1"/>
  <c r="G91" i="17" s="1"/>
  <c r="H183" i="17" a="1"/>
  <c r="H183" i="17" s="1"/>
  <c r="H175" i="17" a="1"/>
  <c r="H175" i="17" s="1"/>
  <c r="T173" i="1" s="1"/>
  <c r="H167" i="17" a="1"/>
  <c r="H167" i="17" s="1"/>
  <c r="H152" i="17" a="1"/>
  <c r="H152" i="17" s="1"/>
  <c r="H136" i="17" a="1"/>
  <c r="H136" i="17" s="1"/>
  <c r="H102" i="17" a="1"/>
  <c r="H102" i="17" s="1"/>
  <c r="H49" i="17" a="1"/>
  <c r="H49" i="17" s="1"/>
  <c r="H145" i="17" a="1"/>
  <c r="H145" i="17" s="1"/>
  <c r="H126" i="17" a="1"/>
  <c r="H126" i="17" s="1"/>
  <c r="H112" i="17" a="1"/>
  <c r="H112" i="17" s="1"/>
  <c r="H94" i="17" a="1"/>
  <c r="H94" i="17" s="1"/>
  <c r="H28" i="17" a="1"/>
  <c r="H28" i="17" s="1"/>
  <c r="H46" i="17" a="1"/>
  <c r="H46" i="17" s="1"/>
  <c r="H58" i="17" a="1"/>
  <c r="H58" i="17" s="1"/>
  <c r="H75" i="17" a="1"/>
  <c r="H75" i="17" s="1"/>
  <c r="H93" i="17" a="1"/>
  <c r="H93" i="17" s="1"/>
  <c r="H18" i="17" a="1"/>
  <c r="H18" i="17" s="1"/>
  <c r="H34" i="17" a="1"/>
  <c r="H34" i="17" s="1"/>
  <c r="H51" i="17" a="1"/>
  <c r="H51" i="17" s="1"/>
  <c r="H81" i="17" a="1"/>
  <c r="H81" i="17" s="1"/>
  <c r="H23" i="17" a="1"/>
  <c r="H23" i="17" s="1"/>
  <c r="H37" i="17" a="1"/>
  <c r="H37" i="17" s="1"/>
  <c r="H50" i="17" a="1"/>
  <c r="H50" i="17" s="1"/>
  <c r="H62" i="17" a="1"/>
  <c r="H62" i="17" s="1"/>
  <c r="H25" i="17" a="1"/>
  <c r="H25" i="17" s="1"/>
  <c r="H184" i="17" a="1"/>
  <c r="H184" i="17" s="1"/>
  <c r="H176" i="17" a="1"/>
  <c r="H176" i="17" s="1"/>
  <c r="H168" i="17" a="1"/>
  <c r="H168" i="17" s="1"/>
  <c r="H154" i="17" a="1"/>
  <c r="H154" i="17" s="1"/>
  <c r="G154" i="17" s="1"/>
  <c r="H138" i="17" a="1"/>
  <c r="H138" i="17" s="1"/>
  <c r="H119" i="17" a="1"/>
  <c r="H119" i="17" s="1"/>
  <c r="H97" i="17" a="1"/>
  <c r="H97" i="17" s="1"/>
  <c r="H29" i="17" a="1"/>
  <c r="H29" i="17" s="1"/>
  <c r="G29" i="17" s="1"/>
  <c r="I73" i="18" a="1"/>
  <c r="I73" i="18" s="1"/>
  <c r="I154" i="18" a="1"/>
  <c r="I154" i="18" s="1"/>
  <c r="I172" i="18" a="1"/>
  <c r="I172" i="18" s="1"/>
  <c r="H80" i="18" a="1"/>
  <c r="H80" i="18" s="1"/>
  <c r="H21" i="18" a="1"/>
  <c r="H21" i="18" s="1"/>
  <c r="H82" i="18" a="1"/>
  <c r="H82" i="18" s="1"/>
  <c r="H55" i="18" a="1"/>
  <c r="H55" i="18" s="1"/>
  <c r="G55" i="18" s="1"/>
  <c r="I15" i="18" a="1"/>
  <c r="I15" i="18" s="1"/>
  <c r="H176" i="18" a="1"/>
  <c r="H176" i="18" s="1"/>
  <c r="I136" i="18" a="1"/>
  <c r="I136" i="18" s="1"/>
  <c r="H65" i="18" a="1"/>
  <c r="H65" i="18" s="1"/>
  <c r="I37" i="17" a="1"/>
  <c r="I37" i="17" s="1"/>
  <c r="I86" i="17" a="1"/>
  <c r="I86" i="17" s="1"/>
  <c r="I41" i="17" a="1"/>
  <c r="I41" i="17" s="1"/>
  <c r="I20" i="17" a="1"/>
  <c r="I20" i="17" s="1"/>
  <c r="I80" i="17" a="1"/>
  <c r="I80" i="17" s="1"/>
  <c r="AH69" i="1" s="1"/>
  <c r="I115" i="17" a="1"/>
  <c r="I115" i="17" s="1"/>
  <c r="I16" i="17" a="1"/>
  <c r="I16" i="17" s="1"/>
  <c r="I180" i="17" a="1"/>
  <c r="I180" i="17" s="1"/>
  <c r="I87" i="17" a="1"/>
  <c r="I87" i="17" s="1"/>
  <c r="I110" i="17" a="1"/>
  <c r="I110" i="17" s="1"/>
  <c r="I131" i="17" a="1"/>
  <c r="I131" i="17" s="1"/>
  <c r="I146" i="17" a="1"/>
  <c r="I146" i="17" s="1"/>
  <c r="I159" i="17" a="1"/>
  <c r="I159" i="17" s="1"/>
  <c r="I82" i="17" a="1"/>
  <c r="I82" i="17" s="1"/>
  <c r="I96" i="17" a="1"/>
  <c r="I96" i="17" s="1"/>
  <c r="I11" i="17" a="1"/>
  <c r="I11" i="17" s="1"/>
  <c r="I181" i="17" a="1"/>
  <c r="I181" i="17" s="1"/>
  <c r="H155" i="17" a="1"/>
  <c r="H155" i="17" s="1"/>
  <c r="I133" i="17" a="1"/>
  <c r="I133" i="17" s="1"/>
  <c r="I108" i="17" a="1"/>
  <c r="I108" i="17" s="1"/>
  <c r="I44" i="17" a="1"/>
  <c r="I44" i="17" s="1"/>
  <c r="H151" i="17" a="1"/>
  <c r="H151" i="17" s="1"/>
  <c r="I190" i="17" a="1"/>
  <c r="I190" i="17" s="1"/>
  <c r="I153" i="17" a="1"/>
  <c r="I153" i="17" s="1"/>
  <c r="I132" i="17" a="1"/>
  <c r="I132" i="17" s="1"/>
  <c r="H83" i="17" a="1"/>
  <c r="H83" i="17" s="1"/>
  <c r="I188" i="17" a="1"/>
  <c r="I188" i="17" s="1"/>
  <c r="H135" i="17" a="1"/>
  <c r="H135" i="17" s="1"/>
  <c r="I50" i="17" a="1"/>
  <c r="I50" i="17" s="1"/>
  <c r="H16" i="17" a="1"/>
  <c r="H16" i="17" s="1"/>
  <c r="H157" i="17" a="1"/>
  <c r="H157" i="17" s="1"/>
  <c r="H185" i="17" a="1"/>
  <c r="H185" i="17" s="1"/>
  <c r="H13" i="17" a="1"/>
  <c r="H13" i="17" s="1"/>
  <c r="I177" i="17" a="1"/>
  <c r="I177" i="17" s="1"/>
  <c r="I152" i="17" a="1"/>
  <c r="I152" i="17" s="1"/>
  <c r="H131" i="17" a="1"/>
  <c r="H131" i="17" s="1"/>
  <c r="H79" i="17" a="1"/>
  <c r="H79" i="17" s="1"/>
  <c r="H181" i="17" a="1"/>
  <c r="H181" i="17" s="1"/>
  <c r="H173" i="17" a="1"/>
  <c r="H173" i="17" s="1"/>
  <c r="H164" i="17" a="1"/>
  <c r="H164" i="17" s="1"/>
  <c r="H148" i="17" a="1"/>
  <c r="H148" i="17" s="1"/>
  <c r="H132" i="17" a="1"/>
  <c r="H132" i="17" s="1"/>
  <c r="H115" i="17" a="1"/>
  <c r="H115" i="17" s="1"/>
  <c r="H43" i="17" a="1"/>
  <c r="H43" i="17" s="1"/>
  <c r="H141" i="17" a="1"/>
  <c r="H141" i="17" s="1"/>
  <c r="H122" i="17" a="1"/>
  <c r="H122" i="17" s="1"/>
  <c r="H108" i="17" a="1"/>
  <c r="H108" i="17" s="1"/>
  <c r="H92" i="17" a="1"/>
  <c r="H92" i="17" s="1"/>
  <c r="H31" i="17" a="1"/>
  <c r="H31" i="17" s="1"/>
  <c r="G31" i="17" s="1"/>
  <c r="H48" i="17" a="1"/>
  <c r="H48" i="17" s="1"/>
  <c r="H63" i="17" a="1"/>
  <c r="H63" i="17" s="1"/>
  <c r="H78" i="17" a="1"/>
  <c r="H78" i="17" s="1"/>
  <c r="G78" i="17" s="1"/>
  <c r="H96" i="17" a="1"/>
  <c r="H96" i="17" s="1"/>
  <c r="H21" i="17" a="1"/>
  <c r="H21" i="17" s="1"/>
  <c r="H38" i="17" a="1"/>
  <c r="H38" i="17" s="1"/>
  <c r="H60" i="17" a="1"/>
  <c r="H60" i="17" s="1"/>
  <c r="H85" i="17" a="1"/>
  <c r="H85" i="17" s="1"/>
  <c r="H26" i="17" a="1"/>
  <c r="H26" i="17" s="1"/>
  <c r="H40" i="17" a="1"/>
  <c r="H40" i="17" s="1"/>
  <c r="H54" i="17" a="1"/>
  <c r="H54" i="17" s="1"/>
  <c r="H65" i="17" a="1"/>
  <c r="H65" i="17" s="1"/>
  <c r="H77" i="17" a="1"/>
  <c r="H77" i="17" s="1"/>
  <c r="H11" i="17" a="1"/>
  <c r="H11" i="17" s="1"/>
  <c r="H190" i="17" a="1"/>
  <c r="H190" i="17" s="1"/>
  <c r="H174" i="17" a="1"/>
  <c r="H174" i="17" s="1"/>
  <c r="H166" i="17" a="1"/>
  <c r="H166" i="17" s="1"/>
  <c r="H150" i="17" a="1"/>
  <c r="H150" i="17" s="1"/>
  <c r="H134" i="17" a="1"/>
  <c r="H134" i="17" s="1"/>
  <c r="G134" i="17" s="1"/>
  <c r="H113" i="17" a="1"/>
  <c r="H113" i="17" s="1"/>
  <c r="H87" i="17" a="1"/>
  <c r="H87" i="17" s="1"/>
  <c r="H13" i="14" a="1"/>
  <c r="H13" i="14" s="1"/>
  <c r="G13" i="14" s="1"/>
  <c r="H170" i="14" a="1"/>
  <c r="H170" i="14" s="1"/>
  <c r="G170" i="14" s="1"/>
  <c r="I18" i="14" a="1"/>
  <c r="I18" i="14" s="1"/>
  <c r="AG13" i="1" s="1"/>
  <c r="I42" i="14" a="1"/>
  <c r="I42" i="14" s="1"/>
  <c r="I98" i="18" a="1"/>
  <c r="I98" i="18" s="1"/>
  <c r="I33" i="18" a="1"/>
  <c r="I33" i="18" s="1"/>
  <c r="H100" i="18" a="1"/>
  <c r="H100" i="18" s="1"/>
  <c r="H36" i="18" a="1"/>
  <c r="H36" i="18" s="1"/>
  <c r="H102" i="18" a="1"/>
  <c r="H102" i="18" s="1"/>
  <c r="H66" i="18" a="1"/>
  <c r="H66" i="18" s="1"/>
  <c r="I10" i="18" a="1"/>
  <c r="I10" i="18" s="1"/>
  <c r="H168" i="18" a="1"/>
  <c r="H168" i="18" s="1"/>
  <c r="H126" i="18" a="1"/>
  <c r="H126" i="18" s="1"/>
  <c r="I25" i="18" a="1"/>
  <c r="I25" i="18" s="1"/>
  <c r="AJ20" i="1" s="1"/>
  <c r="I61" i="17" a="1"/>
  <c r="I61" i="17" s="1"/>
  <c r="I18" i="17" a="1"/>
  <c r="I18" i="17" s="1"/>
  <c r="I60" i="17" a="1"/>
  <c r="I60" i="17" s="1"/>
  <c r="AH51" i="1" s="1"/>
  <c r="I26" i="17" a="1"/>
  <c r="I26" i="17" s="1"/>
  <c r="AH21" i="1" s="1"/>
  <c r="I93" i="17" a="1"/>
  <c r="I93" i="17" s="1"/>
  <c r="I124" i="17" a="1"/>
  <c r="I124" i="17" s="1"/>
  <c r="I119" i="17" a="1"/>
  <c r="I119" i="17" s="1"/>
  <c r="I135" i="17" a="1"/>
  <c r="I135" i="17" s="1"/>
  <c r="I147" i="17" a="1"/>
  <c r="I147" i="17" s="1"/>
  <c r="I184" i="17" a="1"/>
  <c r="I184" i="17" s="1"/>
  <c r="I85" i="17" a="1"/>
  <c r="I85" i="17" s="1"/>
  <c r="I105" i="17" a="1"/>
  <c r="I105" i="17" s="1"/>
  <c r="I122" i="17" a="1"/>
  <c r="I122" i="17" s="1"/>
  <c r="I9" i="17" a="1"/>
  <c r="I9" i="17" s="1"/>
  <c r="I173" i="17" a="1"/>
  <c r="I173" i="17" s="1"/>
  <c r="I149" i="17" a="1"/>
  <c r="I149" i="17" s="1"/>
  <c r="H130" i="17" a="1"/>
  <c r="H130" i="17" s="1"/>
  <c r="I167" i="17" a="1"/>
  <c r="I167" i="17" s="1"/>
  <c r="H161" i="17" a="1"/>
  <c r="H161" i="17" s="1"/>
  <c r="H56" i="17" a="1"/>
  <c r="H56" i="17" s="1"/>
  <c r="H52" i="17" a="1"/>
  <c r="H52" i="17" s="1"/>
  <c r="H24" i="17" a="1"/>
  <c r="H24" i="17" s="1"/>
  <c r="H88" i="17" a="1"/>
  <c r="H88" i="17" s="1"/>
  <c r="H69" i="17" a="1"/>
  <c r="H69" i="17" s="1"/>
  <c r="H146" i="17" a="1"/>
  <c r="H146" i="17" s="1"/>
  <c r="H84" i="17" a="1"/>
  <c r="H84" i="17" s="1"/>
  <c r="H162" i="14" a="1"/>
  <c r="H162" i="14" s="1"/>
  <c r="I79" i="14" a="1"/>
  <c r="I79" i="14" s="1"/>
  <c r="I87" i="14" a="1"/>
  <c r="I87" i="14" s="1"/>
  <c r="I95" i="14" a="1"/>
  <c r="I95" i="14" s="1"/>
  <c r="AG81" i="1" s="1"/>
  <c r="I103" i="14" a="1"/>
  <c r="I103" i="14" s="1"/>
  <c r="I41" i="14" a="1"/>
  <c r="I41" i="14" s="1"/>
  <c r="AG35" i="1" s="1"/>
  <c r="I104" i="14" a="1"/>
  <c r="I104" i="14" s="1"/>
  <c r="I120" i="14" a="1"/>
  <c r="I120" i="14" s="1"/>
  <c r="AG105" i="1" s="1"/>
  <c r="I184" i="14" a="1"/>
  <c r="I184" i="14" s="1"/>
  <c r="I9" i="14" a="1"/>
  <c r="I9" i="14" s="1"/>
  <c r="I161" i="14" a="1"/>
  <c r="I161" i="14" s="1"/>
  <c r="H192" i="14" a="1"/>
  <c r="H192" i="14" s="1"/>
  <c r="G192" i="14" s="1"/>
  <c r="H160" i="14" a="1"/>
  <c r="H160" i="14" s="1"/>
  <c r="H126" i="14" a="1"/>
  <c r="H126" i="14" s="1"/>
  <c r="H174" i="14" a="1"/>
  <c r="H174" i="14" s="1"/>
  <c r="G174" i="14" s="1"/>
  <c r="H172" i="14" a="1"/>
  <c r="H172" i="14" s="1"/>
  <c r="H58" i="14" a="1"/>
  <c r="H58" i="14" s="1"/>
  <c r="G58" i="14" s="1"/>
  <c r="H26" i="14" a="1"/>
  <c r="H26" i="14" s="1"/>
  <c r="G26" i="14" s="1"/>
  <c r="H69" i="14" a="1"/>
  <c r="H69" i="14" s="1"/>
  <c r="H77" i="14" a="1"/>
  <c r="H77" i="14" s="1"/>
  <c r="H85" i="14" a="1"/>
  <c r="H85" i="14" s="1"/>
  <c r="G85" i="14" s="1"/>
  <c r="H93" i="14" a="1"/>
  <c r="H93" i="14" s="1"/>
  <c r="H101" i="14" a="1"/>
  <c r="H101" i="14" s="1"/>
  <c r="H109" i="14" a="1"/>
  <c r="H109" i="14" s="1"/>
  <c r="H117" i="14" a="1"/>
  <c r="H117" i="14" s="1"/>
  <c r="H143" i="14" a="1"/>
  <c r="H143" i="14" s="1"/>
  <c r="H19" i="14" a="1"/>
  <c r="H19" i="14" s="1"/>
  <c r="H27" i="14" a="1"/>
  <c r="H27" i="14" s="1"/>
  <c r="G27" i="14" s="1"/>
  <c r="H35" i="14" a="1"/>
  <c r="H35" i="14" s="1"/>
  <c r="H43" i="14" a="1"/>
  <c r="H43" i="14" s="1"/>
  <c r="H51" i="14" a="1"/>
  <c r="H51" i="14" s="1"/>
  <c r="G51" i="14" s="1"/>
  <c r="H59" i="14" a="1"/>
  <c r="H59" i="14" s="1"/>
  <c r="G59" i="14" s="1"/>
  <c r="H17" i="14" a="1"/>
  <c r="H17" i="14" s="1"/>
  <c r="H68" i="14" a="1"/>
  <c r="H68" i="14" s="1"/>
  <c r="H80" i="14" a="1"/>
  <c r="H80" i="14" s="1"/>
  <c r="G80" i="14" s="1"/>
  <c r="H88" i="14" a="1"/>
  <c r="H88" i="14" s="1"/>
  <c r="G88" i="14" s="1"/>
  <c r="H96" i="14" a="1"/>
  <c r="H96" i="14" s="1"/>
  <c r="G96" i="14" s="1"/>
  <c r="H156" i="14" a="1"/>
  <c r="H156" i="14" s="1"/>
  <c r="G156" i="14" s="1"/>
  <c r="H135" i="14" a="1"/>
  <c r="H135" i="14" s="1"/>
  <c r="G135" i="14" s="1"/>
  <c r="H114" i="14" a="1"/>
  <c r="H114" i="14" s="1"/>
  <c r="H40" i="14" a="1"/>
  <c r="H40" i="14" s="1"/>
  <c r="H189" i="14" a="1"/>
  <c r="H189" i="14" s="1"/>
  <c r="G189" i="14" s="1"/>
  <c r="H181" i="14" a="1"/>
  <c r="H181" i="14" s="1"/>
  <c r="H173" i="14" a="1"/>
  <c r="H173" i="14" s="1"/>
  <c r="G173" i="14" s="1"/>
  <c r="H165" i="14" a="1"/>
  <c r="H165" i="14" s="1"/>
  <c r="G165" i="14" s="1"/>
  <c r="H157" i="14" a="1"/>
  <c r="H157" i="14" s="1"/>
  <c r="G157" i="14" s="1"/>
  <c r="H138" i="14" a="1"/>
  <c r="H138" i="14" s="1"/>
  <c r="H124" i="14" a="1"/>
  <c r="H124" i="14" s="1"/>
  <c r="G124" i="14" s="1"/>
  <c r="H102" i="14" a="1"/>
  <c r="H102" i="14" s="1"/>
  <c r="H38" i="14" a="1"/>
  <c r="H38" i="14" s="1"/>
  <c r="H150" i="14" a="1"/>
  <c r="H150" i="14" s="1"/>
  <c r="H129" i="14" a="1"/>
  <c r="H129" i="14" s="1"/>
  <c r="G129" i="14" s="1"/>
  <c r="H52" i="14" a="1"/>
  <c r="H52" i="14" s="1"/>
  <c r="G52" i="14" s="1"/>
  <c r="H20" i="14" a="1"/>
  <c r="H20" i="14" s="1"/>
  <c r="H134" i="16" a="1"/>
  <c r="H134" i="16" s="1"/>
  <c r="I196" i="16" a="1"/>
  <c r="I196" i="16" s="1"/>
  <c r="I131" i="16" a="1"/>
  <c r="I131" i="16" s="1"/>
  <c r="H11" i="16" a="1"/>
  <c r="H11" i="16" s="1"/>
  <c r="H13" i="16" a="1"/>
  <c r="H13" i="16" s="1"/>
  <c r="I30" i="16" a="1"/>
  <c r="I30" i="16" s="1"/>
  <c r="H170" i="16" a="1"/>
  <c r="H170" i="16" s="1"/>
  <c r="I145" i="16" a="1"/>
  <c r="I145" i="16" s="1"/>
  <c r="I21" i="16" a="1"/>
  <c r="I21" i="16" s="1"/>
  <c r="I162" i="16" a="1"/>
  <c r="I162" i="16" s="1"/>
  <c r="H136" i="16" a="1"/>
  <c r="H136" i="16" s="1"/>
  <c r="I103" i="16" a="1"/>
  <c r="I103" i="16" s="1"/>
  <c r="I187" i="16" a="1"/>
  <c r="I187" i="16" s="1"/>
  <c r="H183" i="16" a="1"/>
  <c r="H183" i="16" s="1"/>
  <c r="I177" i="16" a="1"/>
  <c r="I177" i="16" s="1"/>
  <c r="I172" i="16" a="1"/>
  <c r="I172" i="16" s="1"/>
  <c r="I165" i="16" a="1"/>
  <c r="I165" i="16" s="1"/>
  <c r="H156" i="16" a="1"/>
  <c r="H156" i="16" s="1"/>
  <c r="H150" i="16" a="1"/>
  <c r="H150" i="16" s="1"/>
  <c r="I135" i="16" a="1"/>
  <c r="I135" i="16" s="1"/>
  <c r="H121" i="16" a="1"/>
  <c r="H121" i="16" s="1"/>
  <c r="H113" i="16" a="1"/>
  <c r="H113" i="16" s="1"/>
  <c r="H105" i="16" a="1"/>
  <c r="H105" i="16" s="1"/>
  <c r="H89" i="16" a="1"/>
  <c r="H89" i="16" s="1"/>
  <c r="I58" i="16" a="1"/>
  <c r="I58" i="16" s="1"/>
  <c r="H35" i="16" a="1"/>
  <c r="H35" i="16" s="1"/>
  <c r="I191" i="16" a="1"/>
  <c r="I191" i="16" s="1"/>
  <c r="H176" i="16" a="1"/>
  <c r="H176" i="16" s="1"/>
  <c r="H165" i="16" a="1"/>
  <c r="H165" i="16" s="1"/>
  <c r="I155" i="16" a="1"/>
  <c r="I155" i="16" s="1"/>
  <c r="I146" i="16" a="1"/>
  <c r="I146" i="16" s="1"/>
  <c r="H139" i="16" a="1"/>
  <c r="H139" i="16" s="1"/>
  <c r="H125" i="16" a="1"/>
  <c r="H125" i="16" s="1"/>
  <c r="I110" i="16" a="1"/>
  <c r="I110" i="16" s="1"/>
  <c r="I102" i="16" a="1"/>
  <c r="I102" i="16" s="1"/>
  <c r="I68" i="16" a="1"/>
  <c r="I68" i="16" s="1"/>
  <c r="I17" i="16" a="1"/>
  <c r="I17" i="16" s="1"/>
  <c r="I32" i="16" a="1"/>
  <c r="I32" i="16" s="1"/>
  <c r="I48" i="16" a="1"/>
  <c r="I48" i="16" s="1"/>
  <c r="I64" i="16" a="1"/>
  <c r="I64" i="16" s="1"/>
  <c r="I74" i="16" a="1"/>
  <c r="I74" i="16" s="1"/>
  <c r="I95" i="16" a="1"/>
  <c r="I95" i="16" s="1"/>
  <c r="I112" i="16" a="1"/>
  <c r="I112" i="16" s="1"/>
  <c r="I127" i="16" a="1"/>
  <c r="I127" i="16" s="1"/>
  <c r="I144" i="16" a="1"/>
  <c r="I144" i="16" s="1"/>
  <c r="I34" i="16" a="1"/>
  <c r="I34" i="16" s="1"/>
  <c r="I50" i="16" a="1"/>
  <c r="I50" i="16" s="1"/>
  <c r="I66" i="16" a="1"/>
  <c r="I66" i="16" s="1"/>
  <c r="I80" i="16" a="1"/>
  <c r="I80" i="16" s="1"/>
  <c r="I89" i="16" a="1"/>
  <c r="I89" i="16" s="1"/>
  <c r="I24" i="16" a="1"/>
  <c r="I24" i="16" s="1"/>
  <c r="I40" i="16" a="1"/>
  <c r="I40" i="16" s="1"/>
  <c r="I56" i="16" a="1"/>
  <c r="I56" i="16" s="1"/>
  <c r="I72" i="16" a="1"/>
  <c r="I72" i="16" s="1"/>
  <c r="I93" i="16" a="1"/>
  <c r="I93" i="16" s="1"/>
  <c r="H19" i="16" a="1"/>
  <c r="H19" i="16" s="1"/>
  <c r="H34" i="16" a="1"/>
  <c r="H34" i="16" s="1"/>
  <c r="H50" i="16" a="1"/>
  <c r="H50" i="16" s="1"/>
  <c r="H66" i="16" a="1"/>
  <c r="H66" i="16" s="1"/>
  <c r="H80" i="16" a="1"/>
  <c r="H80" i="16" s="1"/>
  <c r="H94" i="16" a="1"/>
  <c r="H94" i="16" s="1"/>
  <c r="H106" i="16" a="1"/>
  <c r="H106" i="16" s="1"/>
  <c r="H126" i="16" a="1"/>
  <c r="H126" i="16" s="1"/>
  <c r="H138" i="16" a="1"/>
  <c r="H138" i="16" s="1"/>
  <c r="H27" i="16" a="1"/>
  <c r="H27" i="16" s="1"/>
  <c r="H43" i="16" a="1"/>
  <c r="H43" i="16" s="1"/>
  <c r="H59" i="16" a="1"/>
  <c r="H59" i="16" s="1"/>
  <c r="H75" i="16" a="1"/>
  <c r="H75" i="16" s="1"/>
  <c r="H17" i="16" a="1"/>
  <c r="H17" i="16" s="1"/>
  <c r="G17" i="16" s="1"/>
  <c r="H36" i="16" a="1"/>
  <c r="H36" i="16" s="1"/>
  <c r="H52" i="16" a="1"/>
  <c r="H52" i="16" s="1"/>
  <c r="H68" i="16" a="1"/>
  <c r="H68" i="16" s="1"/>
  <c r="H79" i="16" a="1"/>
  <c r="H79" i="16" s="1"/>
  <c r="H90" i="16" a="1"/>
  <c r="H90" i="16" s="1"/>
  <c r="H12" i="16" a="1"/>
  <c r="H12" i="16" s="1"/>
  <c r="H190" i="16" a="1"/>
  <c r="H190" i="16" s="1"/>
  <c r="H186" i="16" a="1"/>
  <c r="H186" i="16" s="1"/>
  <c r="H181" i="16" a="1"/>
  <c r="H181" i="16" s="1"/>
  <c r="I175" i="16" a="1"/>
  <c r="I175" i="16" s="1"/>
  <c r="I170" i="16" a="1"/>
  <c r="I170" i="16" s="1"/>
  <c r="H129" i="17" a="1"/>
  <c r="H129" i="17" s="1"/>
  <c r="H128" i="17" a="1"/>
  <c r="H128" i="17" s="1"/>
  <c r="T126" i="1" s="1"/>
  <c r="I125" i="17" a="1"/>
  <c r="I125" i="17" s="1"/>
  <c r="H187" i="17" a="1"/>
  <c r="H187" i="17" s="1"/>
  <c r="H147" i="17" a="1"/>
  <c r="H147" i="17" s="1"/>
  <c r="H179" i="17" a="1"/>
  <c r="H179" i="17" s="1"/>
  <c r="H125" i="17" a="1"/>
  <c r="H125" i="17" s="1"/>
  <c r="H72" i="17" a="1"/>
  <c r="H72" i="17" s="1"/>
  <c r="H105" i="17" a="1"/>
  <c r="H105" i="17" s="1"/>
  <c r="H67" i="17" a="1"/>
  <c r="H67" i="17" s="1"/>
  <c r="H41" i="17" a="1"/>
  <c r="H41" i="17" s="1"/>
  <c r="H30" i="17" a="1"/>
  <c r="H30" i="17" s="1"/>
  <c r="H188" i="17" a="1"/>
  <c r="H188" i="17" s="1"/>
  <c r="H172" i="17" a="1"/>
  <c r="H172" i="17" s="1"/>
  <c r="H127" i="17" a="1"/>
  <c r="H127" i="17" s="1"/>
  <c r="I44" i="14" a="1"/>
  <c r="I44" i="14" s="1"/>
  <c r="I73" i="14" a="1"/>
  <c r="I73" i="14" s="1"/>
  <c r="I81" i="14" a="1"/>
  <c r="I81" i="14" s="1"/>
  <c r="I35" i="14" a="1"/>
  <c r="I35" i="14" s="1"/>
  <c r="AG29" i="1" s="1"/>
  <c r="I43" i="14" a="1"/>
  <c r="I43" i="14" s="1"/>
  <c r="I122" i="14" a="1"/>
  <c r="I122" i="14" s="1"/>
  <c r="I194" i="14" a="1"/>
  <c r="I194" i="14" s="1"/>
  <c r="I128" i="14" a="1"/>
  <c r="I128" i="14" s="1"/>
  <c r="I163" i="14" a="1"/>
  <c r="I163" i="14" s="1"/>
  <c r="I171" i="14" a="1"/>
  <c r="I171" i="14" s="1"/>
  <c r="H12" i="14" a="1"/>
  <c r="H12" i="14" s="1"/>
  <c r="G12" i="14" s="1"/>
  <c r="H184" i="14" a="1"/>
  <c r="H184" i="14" s="1"/>
  <c r="H153" i="14" a="1"/>
  <c r="H153" i="14" s="1"/>
  <c r="H120" i="14" a="1"/>
  <c r="H120" i="14" s="1"/>
  <c r="H9" i="14" a="1"/>
  <c r="H9" i="14" s="1"/>
  <c r="H166" i="14" a="1"/>
  <c r="H166" i="14" s="1"/>
  <c r="H196" i="14" a="1"/>
  <c r="H196" i="14" s="1"/>
  <c r="H164" i="14" a="1"/>
  <c r="H164" i="14" s="1"/>
  <c r="G164" i="14" s="1"/>
  <c r="H108" i="14" a="1"/>
  <c r="H108" i="14" s="1"/>
  <c r="H50" i="14" a="1"/>
  <c r="H50" i="14" s="1"/>
  <c r="G50" i="14" s="1"/>
  <c r="H72" i="14" a="1"/>
  <c r="H72" i="14" s="1"/>
  <c r="H79" i="14" a="1"/>
  <c r="H79" i="14" s="1"/>
  <c r="H87" i="14" a="1"/>
  <c r="H87" i="14" s="1"/>
  <c r="H95" i="14" a="1"/>
  <c r="H95" i="14" s="1"/>
  <c r="H103" i="14" a="1"/>
  <c r="H103" i="14" s="1"/>
  <c r="H111" i="14" a="1"/>
  <c r="H111" i="14" s="1"/>
  <c r="H119" i="14" a="1"/>
  <c r="H119" i="14" s="1"/>
  <c r="H147" i="14" a="1"/>
  <c r="H147" i="14" s="1"/>
  <c r="G147" i="14" s="1"/>
  <c r="H21" i="14" a="1"/>
  <c r="H21" i="14" s="1"/>
  <c r="H29" i="14" a="1"/>
  <c r="H29" i="14" s="1"/>
  <c r="G29" i="14" s="1"/>
  <c r="H37" i="14" a="1"/>
  <c r="H37" i="14" s="1"/>
  <c r="G37" i="14" s="1"/>
  <c r="H45" i="14" a="1"/>
  <c r="H45" i="14" s="1"/>
  <c r="G45" i="14" s="1"/>
  <c r="H53" i="14" a="1"/>
  <c r="H53" i="14" s="1"/>
  <c r="G53" i="14" s="1"/>
  <c r="H61" i="14" a="1"/>
  <c r="H61" i="14" s="1"/>
  <c r="G61" i="14" s="1"/>
  <c r="H18" i="14" a="1"/>
  <c r="H18" i="14" s="1"/>
  <c r="H71" i="14" a="1"/>
  <c r="H71" i="14" s="1"/>
  <c r="H82" i="14" a="1"/>
  <c r="H82" i="14" s="1"/>
  <c r="H90" i="14" a="1"/>
  <c r="H90" i="14" s="1"/>
  <c r="H98" i="14" a="1"/>
  <c r="H98" i="14" s="1"/>
  <c r="H149" i="14" a="1"/>
  <c r="H149" i="14" s="1"/>
  <c r="G149" i="14" s="1"/>
  <c r="H131" i="14" a="1"/>
  <c r="H131" i="14" s="1"/>
  <c r="H70" i="14" a="1"/>
  <c r="H70" i="14" s="1"/>
  <c r="H32" i="14" a="1"/>
  <c r="H32" i="14" s="1"/>
  <c r="H195" i="14" a="1"/>
  <c r="H195" i="14" s="1"/>
  <c r="G195" i="14" s="1"/>
  <c r="H187" i="14" a="1"/>
  <c r="H187" i="14" s="1"/>
  <c r="G187" i="14" s="1"/>
  <c r="H179" i="14" a="1"/>
  <c r="H179" i="14" s="1"/>
  <c r="H171" i="14" a="1"/>
  <c r="H171" i="14" s="1"/>
  <c r="H163" i="14" a="1"/>
  <c r="H163" i="14" s="1"/>
  <c r="H154" i="14" a="1"/>
  <c r="H154" i="14" s="1"/>
  <c r="G154" i="14" s="1"/>
  <c r="H136" i="14" a="1"/>
  <c r="H136" i="14" s="1"/>
  <c r="G136" i="14" s="1"/>
  <c r="H116" i="14" a="1"/>
  <c r="H116" i="14" s="1"/>
  <c r="H62" i="14" a="1"/>
  <c r="H62" i="14" s="1"/>
  <c r="H30" i="14" a="1"/>
  <c r="H30" i="14" s="1"/>
  <c r="G30" i="14" s="1"/>
  <c r="H148" i="14" a="1"/>
  <c r="H148" i="14" s="1"/>
  <c r="G148" i="14" s="1"/>
  <c r="H125" i="14" a="1"/>
  <c r="H125" i="14" s="1"/>
  <c r="H44" i="14" a="1"/>
  <c r="H44" i="14" s="1"/>
  <c r="H155" i="16" a="1"/>
  <c r="H155" i="16" s="1"/>
  <c r="I101" i="16" a="1"/>
  <c r="I101" i="16" s="1"/>
  <c r="H191" i="16" a="1"/>
  <c r="H191" i="16" s="1"/>
  <c r="I123" i="16" a="1"/>
  <c r="I123" i="16" s="1"/>
  <c r="H15" i="16" a="1"/>
  <c r="H15" i="16" s="1"/>
  <c r="H192" i="16" a="1"/>
  <c r="H192" i="16" s="1"/>
  <c r="I53" i="16" a="1"/>
  <c r="I53" i="16" s="1"/>
  <c r="H164" i="16" a="1"/>
  <c r="H164" i="16" s="1"/>
  <c r="I137" i="16" a="1"/>
  <c r="I137" i="16" s="1"/>
  <c r="H10" i="16" a="1"/>
  <c r="H10" i="16" s="1"/>
  <c r="I156" i="16" a="1"/>
  <c r="I156" i="16" s="1"/>
  <c r="H128" i="16" a="1"/>
  <c r="H128" i="16" s="1"/>
  <c r="I90" i="16" a="1"/>
  <c r="I90" i="16" s="1"/>
  <c r="I186" i="16" a="1"/>
  <c r="I186" i="16" s="1"/>
  <c r="I181" i="16" a="1"/>
  <c r="I181" i="16" s="1"/>
  <c r="I176" i="16" a="1"/>
  <c r="I176" i="16" s="1"/>
  <c r="H171" i="16" a="1"/>
  <c r="H171" i="16" s="1"/>
  <c r="I163" i="16" a="1"/>
  <c r="I163" i="16" s="1"/>
  <c r="I154" i="16" a="1"/>
  <c r="I154" i="16" s="1"/>
  <c r="I148" i="16" a="1"/>
  <c r="I148" i="16" s="1"/>
  <c r="I133" i="16" a="1"/>
  <c r="I133" i="16" s="1"/>
  <c r="H119" i="16" a="1"/>
  <c r="H119" i="16" s="1"/>
  <c r="H111" i="16" a="1"/>
  <c r="H111" i="16" s="1"/>
  <c r="H101" i="16" a="1"/>
  <c r="H101" i="16" s="1"/>
  <c r="H83" i="16" a="1"/>
  <c r="H83" i="16" s="1"/>
  <c r="I52" i="16" a="1"/>
  <c r="I52" i="16" s="1"/>
  <c r="H29" i="16" a="1"/>
  <c r="H29" i="16" s="1"/>
  <c r="I195" i="16" a="1"/>
  <c r="I195" i="16" s="1"/>
  <c r="I190" i="16" a="1"/>
  <c r="I190" i="16" s="1"/>
  <c r="H172" i="16" a="1"/>
  <c r="H172" i="16" s="1"/>
  <c r="I161" i="16" a="1"/>
  <c r="I161" i="16" s="1"/>
  <c r="H154" i="16" a="1"/>
  <c r="H154" i="16" s="1"/>
  <c r="H145" i="16" a="1"/>
  <c r="H145" i="16" s="1"/>
  <c r="G145" i="16" s="1"/>
  <c r="H137" i="16" a="1"/>
  <c r="H137" i="16" s="1"/>
  <c r="I122" i="16" a="1"/>
  <c r="I122" i="16" s="1"/>
  <c r="I108" i="16" a="1"/>
  <c r="I108" i="16" s="1"/>
  <c r="I100" i="16" a="1"/>
  <c r="I100" i="16" s="1"/>
  <c r="I62" i="16" a="1"/>
  <c r="I62" i="16" s="1"/>
  <c r="I20" i="16" a="1"/>
  <c r="I20" i="16" s="1"/>
  <c r="I35" i="16" a="1"/>
  <c r="I35" i="16" s="1"/>
  <c r="I51" i="16" a="1"/>
  <c r="I51" i="16" s="1"/>
  <c r="I67" i="16" a="1"/>
  <c r="I67" i="16" s="1"/>
  <c r="I81" i="16" a="1"/>
  <c r="I81" i="16" s="1"/>
  <c r="I98" i="16" a="1"/>
  <c r="I98" i="16" s="1"/>
  <c r="I113" i="16" a="1"/>
  <c r="I113" i="16" s="1"/>
  <c r="I130" i="16" a="1"/>
  <c r="I130" i="16" s="1"/>
  <c r="I22" i="16" a="1"/>
  <c r="I22" i="16" s="1"/>
  <c r="I38" i="16" a="1"/>
  <c r="I38" i="16" s="1"/>
  <c r="I54" i="16" a="1"/>
  <c r="I54" i="16" s="1"/>
  <c r="I70" i="16" a="1"/>
  <c r="I70" i="16" s="1"/>
  <c r="I83" i="16" a="1"/>
  <c r="I83" i="16" s="1"/>
  <c r="I94" i="16" a="1"/>
  <c r="I94" i="16" s="1"/>
  <c r="I27" i="16" a="1"/>
  <c r="I27" i="16" s="1"/>
  <c r="I43" i="16" a="1"/>
  <c r="I43" i="16" s="1"/>
  <c r="I59" i="16" a="1"/>
  <c r="I59" i="16" s="1"/>
  <c r="I75" i="16" a="1"/>
  <c r="I75" i="16" s="1"/>
  <c r="I96" i="16" a="1"/>
  <c r="I96" i="16" s="1"/>
  <c r="H22" i="16" a="1"/>
  <c r="H22" i="16" s="1"/>
  <c r="H38" i="16" a="1"/>
  <c r="H38" i="16" s="1"/>
  <c r="H54" i="16" a="1"/>
  <c r="H54" i="16" s="1"/>
  <c r="H70" i="16" a="1"/>
  <c r="H70" i="16" s="1"/>
  <c r="H85" i="16" a="1"/>
  <c r="H85" i="16" s="1"/>
  <c r="H97" i="16" a="1"/>
  <c r="H97" i="16" s="1"/>
  <c r="H117" i="16" a="1"/>
  <c r="H117" i="16" s="1"/>
  <c r="H129" i="16" a="1"/>
  <c r="H129" i="16" s="1"/>
  <c r="H18" i="16" a="1"/>
  <c r="H18" i="16" s="1"/>
  <c r="H33" i="16" a="1"/>
  <c r="H33" i="16" s="1"/>
  <c r="H49" i="16" a="1"/>
  <c r="H49" i="16" s="1"/>
  <c r="H65" i="16" a="1"/>
  <c r="H65" i="16" s="1"/>
  <c r="H82" i="16" a="1"/>
  <c r="H82" i="16" s="1"/>
  <c r="H23" i="16" a="1"/>
  <c r="H23" i="16" s="1"/>
  <c r="H39" i="16" a="1"/>
  <c r="H39" i="16" s="1"/>
  <c r="G39" i="16" s="1"/>
  <c r="H55" i="16" a="1"/>
  <c r="H55" i="16" s="1"/>
  <c r="H71" i="16" a="1"/>
  <c r="H71" i="16" s="1"/>
  <c r="H81" i="16" a="1"/>
  <c r="H81" i="16" s="1"/>
  <c r="G81" i="16" s="1"/>
  <c r="I14" i="16" a="1"/>
  <c r="I14" i="16" s="1"/>
  <c r="I10" i="16" a="1"/>
  <c r="I10" i="16" s="1"/>
  <c r="H189" i="16" a="1"/>
  <c r="H189" i="16" s="1"/>
  <c r="H185" i="16" a="1"/>
  <c r="H185" i="16" s="1"/>
  <c r="I179" i="16" a="1"/>
  <c r="I179" i="16" s="1"/>
  <c r="I174" i="16" a="1"/>
  <c r="I174" i="16" s="1"/>
  <c r="H169" i="16" a="1"/>
  <c r="H169" i="16" s="1"/>
  <c r="H163" i="16" a="1"/>
  <c r="H163" i="16" s="1"/>
  <c r="I153" i="16" a="1"/>
  <c r="I153" i="16" s="1"/>
  <c r="H146" i="16" a="1"/>
  <c r="H146" i="16" s="1"/>
  <c r="I136" i="16" a="1"/>
  <c r="I136" i="16" s="1"/>
  <c r="I128" i="16" a="1"/>
  <c r="I128" i="16" s="1"/>
  <c r="I120" i="16" a="1"/>
  <c r="I120" i="16" s="1"/>
  <c r="H112" i="16" a="1"/>
  <c r="H112" i="16" s="1"/>
  <c r="H104" i="16" a="1"/>
  <c r="H104" i="16" s="1"/>
  <c r="H95" i="17" a="1"/>
  <c r="H95" i="17" s="1"/>
  <c r="T93" i="1" s="1"/>
  <c r="I179" i="17" a="1"/>
  <c r="I179" i="17" s="1"/>
  <c r="I62" i="17" a="1"/>
  <c r="I62" i="17" s="1"/>
  <c r="AH53" i="1" s="1"/>
  <c r="I121" i="17" a="1"/>
  <c r="I121" i="17" s="1"/>
  <c r="H171" i="17" a="1"/>
  <c r="H171" i="17" s="1"/>
  <c r="H32" i="17" a="1"/>
  <c r="H32" i="17" s="1"/>
  <c r="H90" i="17" a="1"/>
  <c r="H90" i="17" s="1"/>
  <c r="H19" i="17" a="1"/>
  <c r="H19" i="17" s="1"/>
  <c r="H82" i="17" a="1"/>
  <c r="H82" i="17" s="1"/>
  <c r="G82" i="17" s="1"/>
  <c r="H44" i="17" a="1"/>
  <c r="H44" i="17" s="1"/>
  <c r="H80" i="17" a="1"/>
  <c r="H80" i="17" s="1"/>
  <c r="H162" i="17" a="1"/>
  <c r="H162" i="17" s="1"/>
  <c r="H109" i="17" a="1"/>
  <c r="H109" i="17" s="1"/>
  <c r="H194" i="14" a="1"/>
  <c r="H194" i="14" s="1"/>
  <c r="I62" i="14" a="1"/>
  <c r="I62" i="14" s="1"/>
  <c r="AG53" i="1" s="1"/>
  <c r="I72" i="14" a="1"/>
  <c r="I72" i="14" s="1"/>
  <c r="I21" i="14" a="1"/>
  <c r="I21" i="14" s="1"/>
  <c r="I126" i="14" a="1"/>
  <c r="I126" i="14" s="1"/>
  <c r="I172" i="14" a="1"/>
  <c r="I172" i="14" s="1"/>
  <c r="I196" i="14" a="1"/>
  <c r="I196" i="14" s="1"/>
  <c r="I125" i="14" a="1"/>
  <c r="I125" i="14" s="1"/>
  <c r="I131" i="14" a="1"/>
  <c r="I131" i="14" s="1"/>
  <c r="I132" i="14" a="1"/>
  <c r="I132" i="14" s="1"/>
  <c r="H16" i="14" a="1"/>
  <c r="H16" i="14" s="1"/>
  <c r="G16" i="14" s="1"/>
  <c r="H176" i="14" a="1"/>
  <c r="H176" i="14" s="1"/>
  <c r="G176" i="14" s="1"/>
  <c r="H130" i="14" a="1"/>
  <c r="H130" i="14" s="1"/>
  <c r="H122" i="14" a="1"/>
  <c r="H122" i="14" s="1"/>
  <c r="H190" i="14" a="1"/>
  <c r="H190" i="14" s="1"/>
  <c r="G190" i="14" s="1"/>
  <c r="H158" i="14" a="1"/>
  <c r="H158" i="14" s="1"/>
  <c r="G158" i="14" s="1"/>
  <c r="H188" i="14" a="1"/>
  <c r="H188" i="14" s="1"/>
  <c r="H104" i="14" a="1"/>
  <c r="H104" i="14" s="1"/>
  <c r="H42" i="14" a="1"/>
  <c r="H42" i="14" s="1"/>
  <c r="H64" i="14" a="1"/>
  <c r="H64" i="14" s="1"/>
  <c r="G64" i="14" s="1"/>
  <c r="H75" i="14" a="1"/>
  <c r="H75" i="14" s="1"/>
  <c r="G75" i="14" s="1"/>
  <c r="H81" i="14" a="1"/>
  <c r="H81" i="14" s="1"/>
  <c r="H89" i="14" a="1"/>
  <c r="H89" i="14" s="1"/>
  <c r="H97" i="14" a="1"/>
  <c r="H97" i="14" s="1"/>
  <c r="H105" i="14" a="1"/>
  <c r="H105" i="14" s="1"/>
  <c r="G105" i="14" s="1"/>
  <c r="H113" i="14" a="1"/>
  <c r="H113" i="14" s="1"/>
  <c r="G113" i="14" s="1"/>
  <c r="H121" i="14" a="1"/>
  <c r="H121" i="14" s="1"/>
  <c r="H151" i="14" a="1"/>
  <c r="H151" i="14" s="1"/>
  <c r="G151" i="14" s="1"/>
  <c r="H23" i="14" a="1"/>
  <c r="H23" i="14" s="1"/>
  <c r="G23" i="14" s="1"/>
  <c r="H31" i="14" a="1"/>
  <c r="H31" i="14" s="1"/>
  <c r="G31" i="14" s="1"/>
  <c r="H39" i="14" a="1"/>
  <c r="H39" i="14" s="1"/>
  <c r="H47" i="14" a="1"/>
  <c r="H47" i="14" s="1"/>
  <c r="G47" i="14" s="1"/>
  <c r="H55" i="14" a="1"/>
  <c r="H55" i="14" s="1"/>
  <c r="G55" i="14" s="1"/>
  <c r="H63" i="14" a="1"/>
  <c r="H63" i="14" s="1"/>
  <c r="G63" i="14" s="1"/>
  <c r="H73" i="14" a="1"/>
  <c r="H73" i="14" s="1"/>
  <c r="G73" i="14" s="1"/>
  <c r="H84" i="14" a="1"/>
  <c r="H84" i="14" s="1"/>
  <c r="G84" i="14" s="1"/>
  <c r="H92" i="14" a="1"/>
  <c r="H92" i="14" s="1"/>
  <c r="G92" i="14" s="1"/>
  <c r="H142" i="14" a="1"/>
  <c r="H142" i="14" s="1"/>
  <c r="H127" i="14" a="1"/>
  <c r="H127" i="14" s="1"/>
  <c r="G127" i="14" s="1"/>
  <c r="H56" i="14" a="1"/>
  <c r="H56" i="14" s="1"/>
  <c r="G56" i="14" s="1"/>
  <c r="H24" i="14" a="1"/>
  <c r="H24" i="14" s="1"/>
  <c r="G24" i="14" s="1"/>
  <c r="H193" i="14" a="1"/>
  <c r="H193" i="14" s="1"/>
  <c r="G193" i="14" s="1"/>
  <c r="H185" i="14" a="1"/>
  <c r="H185" i="14" s="1"/>
  <c r="G185" i="14" s="1"/>
  <c r="H177" i="14" a="1"/>
  <c r="H177" i="14" s="1"/>
  <c r="G177" i="14" s="1"/>
  <c r="H169" i="14" a="1"/>
  <c r="H169" i="14" s="1"/>
  <c r="G169" i="14" s="1"/>
  <c r="H161" i="14" a="1"/>
  <c r="H161" i="14" s="1"/>
  <c r="H152" i="14" a="1"/>
  <c r="H152" i="14" s="1"/>
  <c r="G152" i="14" s="1"/>
  <c r="H132" i="14" a="1"/>
  <c r="H132" i="14" s="1"/>
  <c r="H110" i="14" a="1"/>
  <c r="H110" i="14" s="1"/>
  <c r="H54" i="14" a="1"/>
  <c r="H54" i="14" s="1"/>
  <c r="G54" i="14" s="1"/>
  <c r="H22" i="14" a="1"/>
  <c r="H22" i="14" s="1"/>
  <c r="G22" i="14" s="1"/>
  <c r="H141" i="14" a="1"/>
  <c r="H141" i="14" s="1"/>
  <c r="G141" i="14" s="1"/>
  <c r="H36" i="14" a="1"/>
  <c r="H36" i="14" s="1"/>
  <c r="G36" i="14" s="1"/>
  <c r="H149" i="16" a="1"/>
  <c r="H149" i="16" s="1"/>
  <c r="I84" i="16" a="1"/>
  <c r="I84" i="16" s="1"/>
  <c r="H182" i="16" a="1"/>
  <c r="H182" i="16" s="1"/>
  <c r="I115" i="16" a="1"/>
  <c r="I115" i="16" s="1"/>
  <c r="H25" i="16" a="1"/>
  <c r="H25" i="16" s="1"/>
  <c r="I42" i="16" a="1"/>
  <c r="I42" i="16" s="1"/>
  <c r="I11" i="16" a="1"/>
  <c r="I11" i="16" s="1"/>
  <c r="H158" i="16" a="1"/>
  <c r="H158" i="16" s="1"/>
  <c r="I129" i="16" a="1"/>
  <c r="I129" i="16" s="1"/>
  <c r="I193" i="16" a="1"/>
  <c r="I193" i="16" s="1"/>
  <c r="I150" i="16" a="1"/>
  <c r="I150" i="16" s="1"/>
  <c r="I119" i="16" a="1"/>
  <c r="I119" i="16" s="1"/>
  <c r="I9" i="16" a="1"/>
  <c r="I9" i="16" s="1"/>
  <c r="I185" i="16" a="1"/>
  <c r="I185" i="16" s="1"/>
  <c r="I180" i="16" a="1"/>
  <c r="I180" i="16" s="1"/>
  <c r="H175" i="16" a="1"/>
  <c r="H175" i="16" s="1"/>
  <c r="I169" i="16" a="1"/>
  <c r="I169" i="16" s="1"/>
  <c r="H162" i="16" a="1"/>
  <c r="H162" i="16" s="1"/>
  <c r="H153" i="16" a="1"/>
  <c r="H153" i="16" s="1"/>
  <c r="H147" i="16" a="1"/>
  <c r="H147" i="16" s="1"/>
  <c r="H127" i="16" a="1"/>
  <c r="H127" i="16" s="1"/>
  <c r="I117" i="16" a="1"/>
  <c r="I117" i="16" s="1"/>
  <c r="H109" i="16" a="1"/>
  <c r="H109" i="16" s="1"/>
  <c r="H99" i="16" a="1"/>
  <c r="H99" i="16" s="1"/>
  <c r="I69" i="16" a="1"/>
  <c r="I69" i="16" s="1"/>
  <c r="I46" i="16" a="1"/>
  <c r="I46" i="16" s="1"/>
  <c r="I16" i="16" a="1"/>
  <c r="I16" i="16" s="1"/>
  <c r="I194" i="16" a="1"/>
  <c r="I194" i="16" s="1"/>
  <c r="H184" i="16" a="1"/>
  <c r="H184" i="16" s="1"/>
  <c r="H168" i="16" a="1"/>
  <c r="H168" i="16" s="1"/>
  <c r="I160" i="16" a="1"/>
  <c r="I160" i="16" s="1"/>
  <c r="H151" i="16" a="1"/>
  <c r="H151" i="16" s="1"/>
  <c r="H143" i="16" a="1"/>
  <c r="H143" i="16" s="1"/>
  <c r="H133" i="16" a="1"/>
  <c r="H133" i="16" s="1"/>
  <c r="I116" i="16" a="1"/>
  <c r="I116" i="16" s="1"/>
  <c r="I106" i="16" a="1"/>
  <c r="I106" i="16" s="1"/>
  <c r="H98" i="16" a="1"/>
  <c r="H98" i="16" s="1"/>
  <c r="H57" i="16" a="1"/>
  <c r="H57" i="16" s="1"/>
  <c r="I23" i="16" a="1"/>
  <c r="I23" i="16" s="1"/>
  <c r="I55" i="16" a="1"/>
  <c r="I55" i="16" s="1"/>
  <c r="I71" i="16" a="1"/>
  <c r="I71" i="16" s="1"/>
  <c r="I86" i="16" a="1"/>
  <c r="I86" i="16" s="1"/>
  <c r="I107" i="16" a="1"/>
  <c r="I107" i="16" s="1"/>
  <c r="I139" i="16" a="1"/>
  <c r="I139" i="16" s="1"/>
  <c r="I28" i="16" a="1"/>
  <c r="I28" i="16" s="1"/>
  <c r="I44" i="16" a="1"/>
  <c r="I44" i="16" s="1"/>
  <c r="I60" i="16" a="1"/>
  <c r="I60" i="16" s="1"/>
  <c r="I76" i="16" a="1"/>
  <c r="I76" i="16" s="1"/>
  <c r="I85" i="16" a="1"/>
  <c r="I85" i="16" s="1"/>
  <c r="I18" i="16" a="1"/>
  <c r="I18" i="16" s="1"/>
  <c r="I31" i="16" a="1"/>
  <c r="I31" i="16" s="1"/>
  <c r="I47" i="16" a="1"/>
  <c r="I47" i="16" s="1"/>
  <c r="I63" i="16" a="1"/>
  <c r="I63" i="16" s="1"/>
  <c r="I82" i="16" a="1"/>
  <c r="I82" i="16" s="1"/>
  <c r="I97" i="16" a="1"/>
  <c r="I97" i="16" s="1"/>
  <c r="H28" i="16" a="1"/>
  <c r="H28" i="16" s="1"/>
  <c r="H44" i="16" a="1"/>
  <c r="H44" i="16" s="1"/>
  <c r="H60" i="16" a="1"/>
  <c r="H60" i="16" s="1"/>
  <c r="H76" i="16" a="1"/>
  <c r="H76" i="16" s="1"/>
  <c r="H88" i="16" a="1"/>
  <c r="H88" i="16" s="1"/>
  <c r="H100" i="16" a="1"/>
  <c r="H100" i="16" s="1"/>
  <c r="H120" i="16" a="1"/>
  <c r="H120" i="16" s="1"/>
  <c r="H132" i="16" a="1"/>
  <c r="H132" i="16" s="1"/>
  <c r="H21" i="16" a="1"/>
  <c r="H21" i="16" s="1"/>
  <c r="H37" i="16" a="1"/>
  <c r="H37" i="16" s="1"/>
  <c r="H53" i="16" a="1"/>
  <c r="H53" i="16" s="1"/>
  <c r="H69" i="16" a="1"/>
  <c r="H69" i="16" s="1"/>
  <c r="H93" i="16" a="1"/>
  <c r="H93" i="16" s="1"/>
  <c r="G93" i="16" s="1"/>
  <c r="H26" i="16" a="1"/>
  <c r="H26" i="16" s="1"/>
  <c r="H42" i="16" a="1"/>
  <c r="H42" i="16" s="1"/>
  <c r="G42" i="16" s="1"/>
  <c r="H58" i="16" a="1"/>
  <c r="H58" i="16" s="1"/>
  <c r="H74" i="16" a="1"/>
  <c r="H74" i="16" s="1"/>
  <c r="H84" i="16" a="1"/>
  <c r="H84" i="16" s="1"/>
  <c r="H16" i="16" a="1"/>
  <c r="H16" i="16" s="1"/>
  <c r="H9" i="16" a="1"/>
  <c r="H9" i="16" s="1"/>
  <c r="H188" i="16" a="1"/>
  <c r="H188" i="16" s="1"/>
  <c r="I183" i="16" a="1"/>
  <c r="I183" i="16" s="1"/>
  <c r="I178" i="16" a="1"/>
  <c r="I178" i="16" s="1"/>
  <c r="H173" i="16" a="1"/>
  <c r="H173" i="16" s="1"/>
  <c r="I167" i="16" a="1"/>
  <c r="I167" i="16" s="1"/>
  <c r="H160" i="16" a="1"/>
  <c r="H160" i="16" s="1"/>
  <c r="I152" i="16" a="1"/>
  <c r="I152" i="16" s="1"/>
  <c r="I142" i="16" a="1"/>
  <c r="I142" i="16" s="1"/>
  <c r="I134" i="16" a="1"/>
  <c r="I134" i="16" s="1"/>
  <c r="I126" i="16" a="1"/>
  <c r="I126" i="16" s="1"/>
  <c r="H118" i="16" a="1"/>
  <c r="H118" i="16" s="1"/>
  <c r="G118" i="16" s="1"/>
  <c r="H110" i="16" a="1"/>
  <c r="H110" i="16" s="1"/>
  <c r="G110" i="16" s="1"/>
  <c r="H102" i="16" a="1"/>
  <c r="H102" i="16" s="1"/>
  <c r="G102" i="16" s="1"/>
  <c r="I79" i="16" a="1"/>
  <c r="I79" i="16" s="1"/>
  <c r="I37" i="16" a="1"/>
  <c r="I37" i="16" s="1"/>
  <c r="H15" i="17" a="1"/>
  <c r="H15" i="17" s="1"/>
  <c r="I148" i="17" a="1"/>
  <c r="I148" i="17" s="1"/>
  <c r="I194" i="17" a="1"/>
  <c r="I194" i="17" s="1"/>
  <c r="I169" i="17" a="1"/>
  <c r="I169" i="17" s="1"/>
  <c r="H160" i="17" a="1"/>
  <c r="H160" i="17" s="1"/>
  <c r="T158" i="1" s="1"/>
  <c r="H111" i="17" a="1"/>
  <c r="H111" i="17" s="1"/>
  <c r="G111" i="17" s="1"/>
  <c r="H35" i="17" a="1"/>
  <c r="H35" i="17" s="1"/>
  <c r="H100" i="17" a="1"/>
  <c r="H100" i="17" s="1"/>
  <c r="H57" i="17" a="1"/>
  <c r="H57" i="17" s="1"/>
  <c r="H180" i="17" a="1"/>
  <c r="H180" i="17" s="1"/>
  <c r="H178" i="14" a="1"/>
  <c r="H178" i="14" s="1"/>
  <c r="G178" i="14" s="1"/>
  <c r="I77" i="14" a="1"/>
  <c r="I77" i="14" s="1"/>
  <c r="I115" i="14" a="1"/>
  <c r="I115" i="14" s="1"/>
  <c r="I155" i="14" a="1"/>
  <c r="I155" i="14" s="1"/>
  <c r="AG135" i="1" s="1"/>
  <c r="I102" i="14" a="1"/>
  <c r="I102" i="14" s="1"/>
  <c r="H112" i="14" a="1"/>
  <c r="H112" i="14" s="1"/>
  <c r="H91" i="14" a="1"/>
  <c r="H91" i="14" s="1"/>
  <c r="H139" i="14" a="1"/>
  <c r="H139" i="14" s="1"/>
  <c r="H41" i="14" a="1"/>
  <c r="H41" i="14" s="1"/>
  <c r="G41" i="14" s="1"/>
  <c r="H74" i="14" a="1"/>
  <c r="H74" i="14" s="1"/>
  <c r="G74" i="14" s="1"/>
  <c r="H94" i="14" a="1"/>
  <c r="H94" i="14" s="1"/>
  <c r="H123" i="14" a="1"/>
  <c r="H123" i="14" s="1"/>
  <c r="G123" i="14" s="1"/>
  <c r="H183" i="14" a="1"/>
  <c r="H183" i="14" s="1"/>
  <c r="H145" i="14" a="1"/>
  <c r="H145" i="14" s="1"/>
  <c r="H11" i="14" a="1"/>
  <c r="H11" i="14" s="1"/>
  <c r="G11" i="14" s="1"/>
  <c r="H28" i="14" a="1"/>
  <c r="H28" i="14" s="1"/>
  <c r="G28" i="14" s="1"/>
  <c r="H196" i="16" a="1"/>
  <c r="H196" i="16" s="1"/>
  <c r="H152" i="16" a="1"/>
  <c r="H152" i="16" s="1"/>
  <c r="I111" i="16" a="1"/>
  <c r="I111" i="16" s="1"/>
  <c r="I173" i="16" a="1"/>
  <c r="I173" i="16" s="1"/>
  <c r="I143" i="16" a="1"/>
  <c r="I143" i="16" s="1"/>
  <c r="H95" i="16" a="1"/>
  <c r="H95" i="16" s="1"/>
  <c r="H193" i="16" a="1"/>
  <c r="H193" i="16" s="1"/>
  <c r="H148" i="16" a="1"/>
  <c r="H148" i="16" s="1"/>
  <c r="I104" i="16" a="1"/>
  <c r="I104" i="16" s="1"/>
  <c r="I41" i="16" a="1"/>
  <c r="I41" i="16" s="1"/>
  <c r="I109" i="16" a="1"/>
  <c r="I109" i="16" s="1"/>
  <c r="I45" i="16" a="1"/>
  <c r="I45" i="16" s="1"/>
  <c r="I19" i="16" a="1"/>
  <c r="I19" i="16" s="1"/>
  <c r="I91" i="16" a="1"/>
  <c r="I91" i="16" s="1"/>
  <c r="H63" i="16" a="1"/>
  <c r="H63" i="16" s="1"/>
  <c r="H123" i="16" a="1"/>
  <c r="H123" i="16" s="1"/>
  <c r="H56" i="16" a="1"/>
  <c r="H56" i="16" s="1"/>
  <c r="H46" i="16" a="1"/>
  <c r="H46" i="16" s="1"/>
  <c r="H14" i="16" a="1"/>
  <c r="H14" i="16" s="1"/>
  <c r="H177" i="16" a="1"/>
  <c r="H177" i="16" s="1"/>
  <c r="I158" i="16" a="1"/>
  <c r="I158" i="16" s="1"/>
  <c r="I140" i="16" a="1"/>
  <c r="I140" i="16" s="1"/>
  <c r="H124" i="16" a="1"/>
  <c r="H124" i="16" s="1"/>
  <c r="H108" i="16" a="1"/>
  <c r="H108" i="16" s="1"/>
  <c r="H86" i="16" a="1"/>
  <c r="H86" i="16" s="1"/>
  <c r="H32" i="16" a="1"/>
  <c r="H32" i="16" s="1"/>
  <c r="H8" i="14" a="1"/>
  <c r="H8" i="14" s="1"/>
  <c r="I61" i="16" a="1"/>
  <c r="I61" i="16" s="1"/>
  <c r="I189" i="16" a="1"/>
  <c r="I189" i="16" s="1"/>
  <c r="H135" i="16" a="1"/>
  <c r="H135" i="16" s="1"/>
  <c r="H62" i="16" a="1"/>
  <c r="H62" i="16" s="1"/>
  <c r="I171" i="16" a="1"/>
  <c r="I171" i="16" s="1"/>
  <c r="I138" i="16" a="1"/>
  <c r="I138" i="16" s="1"/>
  <c r="I105" i="16" a="1"/>
  <c r="I105" i="16" s="1"/>
  <c r="I26" i="16" a="1"/>
  <c r="I26" i="16" s="1"/>
  <c r="H67" i="14" a="1"/>
  <c r="H67" i="14" s="1"/>
  <c r="G67" i="14" s="1"/>
  <c r="H99" i="14" a="1"/>
  <c r="H99" i="14" s="1"/>
  <c r="G99" i="14" s="1"/>
  <c r="H155" i="14" a="1"/>
  <c r="H155" i="14" s="1"/>
  <c r="H49" i="14" a="1"/>
  <c r="H49" i="14" s="1"/>
  <c r="G49" i="14" s="1"/>
  <c r="H65" i="14" a="1"/>
  <c r="H65" i="14" s="1"/>
  <c r="H48" i="14" a="1"/>
  <c r="H48" i="14" s="1"/>
  <c r="G48" i="14" s="1"/>
  <c r="H175" i="14" a="1"/>
  <c r="H175" i="14" s="1"/>
  <c r="G175" i="14" s="1"/>
  <c r="H128" i="14" a="1"/>
  <c r="H128" i="14" s="1"/>
  <c r="H133" i="14" a="1"/>
  <c r="H133" i="14" s="1"/>
  <c r="G133" i="14" s="1"/>
  <c r="H142" i="16" a="1"/>
  <c r="H142" i="16" s="1"/>
  <c r="H48" i="16" a="1"/>
  <c r="H48" i="16" s="1"/>
  <c r="I121" i="16" a="1"/>
  <c r="I121" i="16" s="1"/>
  <c r="I188" i="16" a="1"/>
  <c r="I188" i="16" s="1"/>
  <c r="I168" i="16" a="1"/>
  <c r="I168" i="16" s="1"/>
  <c r="I125" i="16" a="1"/>
  <c r="I125" i="16" s="1"/>
  <c r="H64" i="16" a="1"/>
  <c r="H64" i="16" s="1"/>
  <c r="H180" i="16" a="1"/>
  <c r="H180" i="16" s="1"/>
  <c r="H141" i="16" a="1"/>
  <c r="H141" i="16" s="1"/>
  <c r="I87" i="16" a="1"/>
  <c r="I87" i="16" s="1"/>
  <c r="I57" i="16" a="1"/>
  <c r="I57" i="16" s="1"/>
  <c r="I124" i="16" a="1"/>
  <c r="I124" i="16" s="1"/>
  <c r="I33" i="16" a="1"/>
  <c r="I33" i="16" s="1"/>
  <c r="H78" i="16" a="1"/>
  <c r="H78" i="16" s="1"/>
  <c r="H72" i="16" a="1"/>
  <c r="H72" i="16" s="1"/>
  <c r="H194" i="16" a="1"/>
  <c r="H194" i="16" s="1"/>
  <c r="H157" i="16" a="1"/>
  <c r="H157" i="16" s="1"/>
  <c r="H122" i="16" a="1"/>
  <c r="H122" i="16" s="1"/>
  <c r="H73" i="16" a="1"/>
  <c r="H73" i="16" s="1"/>
  <c r="I8" i="17" a="1"/>
  <c r="I8" i="17" s="1"/>
  <c r="H180" i="14" a="1"/>
  <c r="H180" i="14" s="1"/>
  <c r="G180" i="14" s="1"/>
  <c r="H100" i="14" a="1"/>
  <c r="H100" i="14" s="1"/>
  <c r="H25" i="14" a="1"/>
  <c r="H25" i="14" s="1"/>
  <c r="G25" i="14" s="1"/>
  <c r="H57" i="14" a="1"/>
  <c r="H57" i="14" s="1"/>
  <c r="G57" i="14" s="1"/>
  <c r="H78" i="14" a="1"/>
  <c r="H78" i="14" s="1"/>
  <c r="H10" i="14" a="1"/>
  <c r="H10" i="14" s="1"/>
  <c r="G10" i="14" s="1"/>
  <c r="H15" i="14" a="1"/>
  <c r="H15" i="14" s="1"/>
  <c r="G15" i="14" s="1"/>
  <c r="H167" i="14" a="1"/>
  <c r="H167" i="14" s="1"/>
  <c r="G167" i="14" s="1"/>
  <c r="I13" i="16" a="1"/>
  <c r="I13" i="16" s="1"/>
  <c r="I36" i="16" a="1"/>
  <c r="I36" i="16" s="1"/>
  <c r="H174" i="16" a="1"/>
  <c r="H174" i="16" s="1"/>
  <c r="I184" i="16" a="1"/>
  <c r="I184" i="16" s="1"/>
  <c r="H159" i="16" a="1"/>
  <c r="H159" i="16" s="1"/>
  <c r="H115" i="16" a="1"/>
  <c r="H115" i="16" s="1"/>
  <c r="H41" i="16" a="1"/>
  <c r="H41" i="16" s="1"/>
  <c r="I166" i="16" a="1"/>
  <c r="I166" i="16" s="1"/>
  <c r="H131" i="16" a="1"/>
  <c r="H131" i="16" s="1"/>
  <c r="H51" i="16" a="1"/>
  <c r="H51" i="16" s="1"/>
  <c r="I73" i="16" a="1"/>
  <c r="I73" i="16" s="1"/>
  <c r="I141" i="16" a="1"/>
  <c r="I141" i="16" s="1"/>
  <c r="I78" i="16" a="1"/>
  <c r="I78" i="16" s="1"/>
  <c r="I49" i="16" a="1"/>
  <c r="I49" i="16" s="1"/>
  <c r="H31" i="16" a="1"/>
  <c r="H31" i="16" s="1"/>
  <c r="G31" i="16" s="1"/>
  <c r="H91" i="16" a="1"/>
  <c r="H91" i="16" s="1"/>
  <c r="H24" i="16" a="1"/>
  <c r="H24" i="16" s="1"/>
  <c r="H96" i="16" a="1"/>
  <c r="H96" i="16" s="1"/>
  <c r="H77" i="16" a="1"/>
  <c r="H77" i="16" s="1"/>
  <c r="G77" i="16" s="1"/>
  <c r="H187" i="16" a="1"/>
  <c r="H187" i="16" s="1"/>
  <c r="H166" i="16" a="1"/>
  <c r="H166" i="16" s="1"/>
  <c r="I149" i="16" a="1"/>
  <c r="I149" i="16" s="1"/>
  <c r="I132" i="16" a="1"/>
  <c r="I132" i="16" s="1"/>
  <c r="H116" i="16" a="1"/>
  <c r="H116" i="16" s="1"/>
  <c r="I99" i="16" a="1"/>
  <c r="I99" i="16" s="1"/>
  <c r="H67" i="16" a="1"/>
  <c r="H67" i="16" s="1"/>
  <c r="G67" i="16" s="1"/>
  <c r="H20" i="16" a="1"/>
  <c r="H20" i="16" s="1"/>
  <c r="I8" i="14" a="1"/>
  <c r="I8" i="14" s="1"/>
  <c r="I147" i="16" a="1"/>
  <c r="I147" i="16" s="1"/>
  <c r="H130" i="16" a="1"/>
  <c r="H130" i="16" s="1"/>
  <c r="G130" i="16" s="1"/>
  <c r="H114" i="16" a="1"/>
  <c r="H114" i="16" s="1"/>
  <c r="H92" i="16" a="1"/>
  <c r="H92" i="16" s="1"/>
  <c r="H61" i="16" a="1"/>
  <c r="H61" i="16" s="1"/>
  <c r="H8" i="17" a="1"/>
  <c r="H8" i="17" s="1"/>
  <c r="H168" i="14" a="1"/>
  <c r="H168" i="14" s="1"/>
  <c r="G168" i="14" s="1"/>
  <c r="H34" i="14" a="1"/>
  <c r="H34" i="14" s="1"/>
  <c r="G34" i="14" s="1"/>
  <c r="H83" i="14" a="1"/>
  <c r="H83" i="14" s="1"/>
  <c r="G83" i="14" s="1"/>
  <c r="H115" i="14" a="1"/>
  <c r="H115" i="14" s="1"/>
  <c r="H33" i="14" a="1"/>
  <c r="H33" i="14" s="1"/>
  <c r="G33" i="14" s="1"/>
  <c r="H86" i="14" a="1"/>
  <c r="H86" i="14" s="1"/>
  <c r="G86" i="14" s="1"/>
  <c r="H140" i="14" a="1"/>
  <c r="H140" i="14" s="1"/>
  <c r="H191" i="14" a="1"/>
  <c r="H191" i="14" s="1"/>
  <c r="G191" i="14" s="1"/>
  <c r="H159" i="14" a="1"/>
  <c r="H159" i="14" s="1"/>
  <c r="H46" i="14" a="1"/>
  <c r="H46" i="14" s="1"/>
  <c r="G46" i="14" s="1"/>
  <c r="H60" i="14" a="1"/>
  <c r="H60" i="14" s="1"/>
  <c r="G60" i="14" s="1"/>
  <c r="I159" i="16" a="1"/>
  <c r="I159" i="16" s="1"/>
  <c r="H195" i="16" a="1"/>
  <c r="H195" i="16" s="1"/>
  <c r="H144" i="16" a="1"/>
  <c r="H144" i="16" s="1"/>
  <c r="H179" i="16" a="1"/>
  <c r="H179" i="16" s="1"/>
  <c r="I151" i="16" a="1"/>
  <c r="I151" i="16" s="1"/>
  <c r="H107" i="16" a="1"/>
  <c r="H107" i="16" s="1"/>
  <c r="I12" i="16" a="1"/>
  <c r="I12" i="16" s="1"/>
  <c r="I157" i="16" a="1"/>
  <c r="I157" i="16" s="1"/>
  <c r="I114" i="16" a="1"/>
  <c r="I114" i="16" s="1"/>
  <c r="I25" i="16" a="1"/>
  <c r="I25" i="16" s="1"/>
  <c r="I92" i="16" a="1"/>
  <c r="I92" i="16" s="1"/>
  <c r="I29" i="16" a="1"/>
  <c r="I29" i="16" s="1"/>
  <c r="I88" i="16" a="1"/>
  <c r="I88" i="16" s="1"/>
  <c r="I65" i="16" a="1"/>
  <c r="I65" i="16" s="1"/>
  <c r="H47" i="16" a="1"/>
  <c r="H47" i="16" s="1"/>
  <c r="H103" i="16" a="1"/>
  <c r="H103" i="16" s="1"/>
  <c r="G103" i="16" s="1"/>
  <c r="H40" i="16" a="1"/>
  <c r="H40" i="16" s="1"/>
  <c r="H30" i="16" a="1"/>
  <c r="H30" i="16" s="1"/>
  <c r="H87" i="16" a="1"/>
  <c r="H87" i="16" s="1"/>
  <c r="I182" i="16" a="1"/>
  <c r="I182" i="16" s="1"/>
  <c r="I164" i="16" a="1"/>
  <c r="I164" i="16" s="1"/>
  <c r="I9" i="2" a="1"/>
  <c r="I9" i="2" s="1"/>
  <c r="I30" i="2" a="1"/>
  <c r="I30" i="2" s="1"/>
  <c r="I62" i="2" a="1"/>
  <c r="I62" i="2" s="1"/>
  <c r="I94" i="2" a="1"/>
  <c r="I94" i="2" s="1"/>
  <c r="I21" i="2" a="1"/>
  <c r="I21" i="2" s="1"/>
  <c r="I35" i="2" a="1"/>
  <c r="I35" i="2" s="1"/>
  <c r="I44" i="2" a="1"/>
  <c r="I44" i="2" s="1"/>
  <c r="I53" i="2" a="1"/>
  <c r="I53" i="2" s="1"/>
  <c r="I11" i="2" a="1"/>
  <c r="I11" i="2" s="1"/>
  <c r="I34" i="2" a="1"/>
  <c r="I34" i="2" s="1"/>
  <c r="I66" i="2" a="1"/>
  <c r="I66" i="2" s="1"/>
  <c r="I98" i="2" a="1"/>
  <c r="I98" i="2" s="1"/>
  <c r="I39" i="2" a="1"/>
  <c r="I39" i="2" s="1"/>
  <c r="I75" i="2" a="1"/>
  <c r="I75" i="2" s="1"/>
  <c r="I93" i="2" a="1"/>
  <c r="I93" i="2" s="1"/>
  <c r="I112" i="2" a="1"/>
  <c r="I112" i="2" s="1"/>
  <c r="I121" i="2" a="1"/>
  <c r="I121" i="2" s="1"/>
  <c r="I131" i="2" a="1"/>
  <c r="I131" i="2" s="1"/>
  <c r="I142" i="2" a="1"/>
  <c r="I142" i="2" s="1"/>
  <c r="I153" i="2" a="1"/>
  <c r="I153" i="2" s="1"/>
  <c r="I31" i="2" a="1"/>
  <c r="I31" i="2" s="1"/>
  <c r="I71" i="2" a="1"/>
  <c r="I71" i="2" s="1"/>
  <c r="I89" i="2" a="1"/>
  <c r="I89" i="2" s="1"/>
  <c r="I115" i="2" a="1"/>
  <c r="I115" i="2" s="1"/>
  <c r="I136" i="2" a="1"/>
  <c r="I136" i="2" s="1"/>
  <c r="I41" i="2" a="1"/>
  <c r="I41" i="2" s="1"/>
  <c r="I69" i="2" a="1"/>
  <c r="I69" i="2" s="1"/>
  <c r="AF60" i="1" s="1"/>
  <c r="I92" i="2" a="1"/>
  <c r="I92" i="2" s="1"/>
  <c r="I108" i="2" a="1"/>
  <c r="I108" i="2" s="1"/>
  <c r="I122" i="2" a="1"/>
  <c r="I122" i="2" s="1"/>
  <c r="I124" i="2" a="1"/>
  <c r="I124" i="2" s="1"/>
  <c r="I156" i="2" a="1"/>
  <c r="I156" i="2" s="1"/>
  <c r="I172" i="2" a="1"/>
  <c r="I172" i="2" s="1"/>
  <c r="I193" i="2" a="1"/>
  <c r="I193" i="2" s="1"/>
  <c r="I170" i="2" a="1"/>
  <c r="I170" i="2" s="1"/>
  <c r="I47" i="2" a="1"/>
  <c r="I47" i="2" s="1"/>
  <c r="I143" i="2" a="1"/>
  <c r="I143" i="2" s="1"/>
  <c r="I169" i="2" a="1"/>
  <c r="I169" i="2" s="1"/>
  <c r="I79" i="2" a="1"/>
  <c r="I79" i="2" s="1"/>
  <c r="I125" i="2" a="1"/>
  <c r="I125" i="2" s="1"/>
  <c r="I148" i="2" a="1"/>
  <c r="I148" i="2" s="1"/>
  <c r="I195" i="2" a="1"/>
  <c r="I195" i="2" s="1"/>
  <c r="I174" i="2" a="1"/>
  <c r="I174" i="2" s="1"/>
  <c r="I81" i="2" a="1"/>
  <c r="I81" i="2" s="1"/>
  <c r="I151" i="2" a="1"/>
  <c r="I151" i="2" s="1"/>
  <c r="I171" i="2" a="1"/>
  <c r="I171" i="2" s="1"/>
  <c r="I188" i="2" a="1"/>
  <c r="I188" i="2" s="1"/>
  <c r="I180" i="2" a="1"/>
  <c r="I180" i="2" s="1"/>
  <c r="H35" i="2" a="1"/>
  <c r="H35" i="2" s="1"/>
  <c r="H51" i="2" a="1"/>
  <c r="H51" i="2" s="1"/>
  <c r="H67" i="2" a="1"/>
  <c r="H67" i="2" s="1"/>
  <c r="H83" i="2" a="1"/>
  <c r="H83" i="2" s="1"/>
  <c r="H99" i="2" a="1"/>
  <c r="H99" i="2" s="1"/>
  <c r="H15" i="2" a="1"/>
  <c r="H15" i="2" s="1"/>
  <c r="H25" i="2" a="1"/>
  <c r="H25" i="2" s="1"/>
  <c r="H41" i="2" a="1"/>
  <c r="H41" i="2" s="1"/>
  <c r="H57" i="2" a="1"/>
  <c r="H57" i="2" s="1"/>
  <c r="H23" i="2" a="1"/>
  <c r="H23" i="2" s="1"/>
  <c r="H39" i="2" a="1"/>
  <c r="H39" i="2" s="1"/>
  <c r="H55" i="2" a="1"/>
  <c r="H55" i="2" s="1"/>
  <c r="H71" i="2" a="1"/>
  <c r="H71" i="2" s="1"/>
  <c r="H87" i="2" a="1"/>
  <c r="H87" i="2" s="1"/>
  <c r="H103" i="2" a="1"/>
  <c r="H103" i="2" s="1"/>
  <c r="H53" i="2" a="1"/>
  <c r="H53" i="2" s="1"/>
  <c r="H96" i="2" a="1"/>
  <c r="H96" i="2" s="1"/>
  <c r="H119" i="2" a="1"/>
  <c r="H119" i="2" s="1"/>
  <c r="H136" i="2" a="1"/>
  <c r="H136" i="2" s="1"/>
  <c r="H152" i="2" a="1"/>
  <c r="H152" i="2" s="1"/>
  <c r="H163" i="2" a="1"/>
  <c r="H163" i="2" s="1"/>
  <c r="H171" i="2" a="1"/>
  <c r="H171" i="2" s="1"/>
  <c r="H186" i="2" a="1"/>
  <c r="H186" i="2" s="1"/>
  <c r="H36" i="2" a="1"/>
  <c r="H36" i="2" s="1"/>
  <c r="H85" i="2" a="1"/>
  <c r="H85" i="2" s="1"/>
  <c r="H118" i="2" a="1"/>
  <c r="H118" i="2" s="1"/>
  <c r="H135" i="2" a="1"/>
  <c r="H135" i="2" s="1"/>
  <c r="H60" i="2" a="1"/>
  <c r="H60" i="2" s="1"/>
  <c r="H97" i="2" a="1"/>
  <c r="H97" i="2" s="1"/>
  <c r="H112" i="2" a="1"/>
  <c r="H112" i="2" s="1"/>
  <c r="H121" i="2" a="1"/>
  <c r="H121" i="2" s="1"/>
  <c r="H77" i="2" a="1"/>
  <c r="H77" i="2" s="1"/>
  <c r="H148" i="2" a="1"/>
  <c r="H148" i="2" s="1"/>
  <c r="H175" i="2" a="1"/>
  <c r="H175" i="2" s="1"/>
  <c r="H190" i="2" a="1"/>
  <c r="H190" i="2" s="1"/>
  <c r="H160" i="2" a="1"/>
  <c r="H160" i="2" s="1"/>
  <c r="H197" i="2" a="1"/>
  <c r="H197" i="2" s="1"/>
  <c r="H154" i="2" a="1"/>
  <c r="H154" i="2" s="1"/>
  <c r="H20" i="2" a="1"/>
  <c r="H20" i="2" s="1"/>
  <c r="H138" i="2" a="1"/>
  <c r="H138" i="2" s="1"/>
  <c r="H155" i="2" a="1"/>
  <c r="H155" i="2" s="1"/>
  <c r="H93" i="2" a="1"/>
  <c r="H93" i="2" s="1"/>
  <c r="H61" i="2" a="1"/>
  <c r="H61" i="2" s="1"/>
  <c r="H116" i="2" a="1"/>
  <c r="H116" i="2" s="1"/>
  <c r="H147" i="2" a="1"/>
  <c r="H147" i="2" s="1"/>
  <c r="H176" i="2" a="1"/>
  <c r="H176" i="2" s="1"/>
  <c r="H164" i="2" a="1"/>
  <c r="H164" i="2" s="1"/>
  <c r="I13" i="2" a="1"/>
  <c r="I13" i="2" s="1"/>
  <c r="I38" i="2" a="1"/>
  <c r="I38" i="2" s="1"/>
  <c r="I70" i="2" a="1"/>
  <c r="I70" i="2" s="1"/>
  <c r="I12" i="2" a="1"/>
  <c r="I12" i="2" s="1"/>
  <c r="I27" i="2" a="1"/>
  <c r="I27" i="2" s="1"/>
  <c r="I36" i="2" a="1"/>
  <c r="I36" i="2" s="1"/>
  <c r="I45" i="2" a="1"/>
  <c r="I45" i="2" s="1"/>
  <c r="I59" i="2" a="1"/>
  <c r="I59" i="2" s="1"/>
  <c r="I15" i="2" a="1"/>
  <c r="I15" i="2" s="1"/>
  <c r="I42" i="2" a="1"/>
  <c r="I42" i="2" s="1"/>
  <c r="I74" i="2" a="1"/>
  <c r="I74" i="2" s="1"/>
  <c r="I106" i="2" a="1"/>
  <c r="I106" i="2" s="1"/>
  <c r="I48" i="2" a="1"/>
  <c r="I48" i="2" s="1"/>
  <c r="I77" i="2" a="1"/>
  <c r="I77" i="2" s="1"/>
  <c r="I101" i="2" a="1"/>
  <c r="I101" i="2" s="1"/>
  <c r="I113" i="2" a="1"/>
  <c r="I113" i="2" s="1"/>
  <c r="I123" i="2" a="1"/>
  <c r="I123" i="2" s="1"/>
  <c r="I134" i="2" a="1"/>
  <c r="I134" i="2" s="1"/>
  <c r="I145" i="2" a="1"/>
  <c r="I145" i="2" s="1"/>
  <c r="I155" i="2" a="1"/>
  <c r="I155" i="2" s="1"/>
  <c r="I40" i="2" a="1"/>
  <c r="I40" i="2" s="1"/>
  <c r="I73" i="2" a="1"/>
  <c r="I73" i="2" s="1"/>
  <c r="I96" i="2" a="1"/>
  <c r="I96" i="2" s="1"/>
  <c r="I116" i="2" a="1"/>
  <c r="I116" i="2" s="1"/>
  <c r="I18" i="2" a="1"/>
  <c r="I18" i="2" s="1"/>
  <c r="I55" i="2" a="1"/>
  <c r="I55" i="2" s="1"/>
  <c r="I76" i="2" a="1"/>
  <c r="I76" i="2" s="1"/>
  <c r="I99" i="2" a="1"/>
  <c r="I99" i="2" s="1"/>
  <c r="I109" i="2" a="1"/>
  <c r="I109" i="2" s="1"/>
  <c r="I14" i="2" a="1"/>
  <c r="I14" i="2" s="1"/>
  <c r="I141" i="2" a="1"/>
  <c r="I141" i="2" s="1"/>
  <c r="I159" i="2" a="1"/>
  <c r="I159" i="2" s="1"/>
  <c r="I181" i="2" a="1"/>
  <c r="I181" i="2" s="1"/>
  <c r="I196" i="2" a="1"/>
  <c r="I196" i="2" s="1"/>
  <c r="I173" i="2" a="1"/>
  <c r="I173" i="2" s="1"/>
  <c r="I65" i="2" a="1"/>
  <c r="I65" i="2" s="1"/>
  <c r="I149" i="2" a="1"/>
  <c r="I149" i="2" s="1"/>
  <c r="I189" i="2" a="1"/>
  <c r="I189" i="2" s="1"/>
  <c r="I88" i="2" a="1"/>
  <c r="I88" i="2" s="1"/>
  <c r="I135" i="2" a="1"/>
  <c r="I135" i="2" s="1"/>
  <c r="I162" i="2" a="1"/>
  <c r="I162" i="2" s="1"/>
  <c r="I192" i="2" a="1"/>
  <c r="I192" i="2" s="1"/>
  <c r="I176" i="2" a="1"/>
  <c r="I176" i="2" s="1"/>
  <c r="I132" i="2" a="1"/>
  <c r="I132" i="2" s="1"/>
  <c r="I160" i="2" a="1"/>
  <c r="I160" i="2" s="1"/>
  <c r="I178" i="2" a="1"/>
  <c r="I178" i="2" s="1"/>
  <c r="I194" i="2" a="1"/>
  <c r="I194" i="2" s="1"/>
  <c r="AF169" i="1" s="1"/>
  <c r="H26" i="2" a="1"/>
  <c r="H26" i="2" s="1"/>
  <c r="H42" i="2" a="1"/>
  <c r="H42" i="2" s="1"/>
  <c r="H58" i="2" a="1"/>
  <c r="H58" i="2" s="1"/>
  <c r="H74" i="2" a="1"/>
  <c r="H74" i="2" s="1"/>
  <c r="G74" i="2" s="1"/>
  <c r="H90" i="2" a="1"/>
  <c r="H90" i="2" s="1"/>
  <c r="H10" i="2" a="1"/>
  <c r="H10" i="2" s="1"/>
  <c r="H18" i="2" a="1"/>
  <c r="H18" i="2" s="1"/>
  <c r="H32" i="2" a="1"/>
  <c r="H32" i="2" s="1"/>
  <c r="H48" i="2" a="1"/>
  <c r="H48" i="2" s="1"/>
  <c r="H64" i="2" a="1"/>
  <c r="H64" i="2" s="1"/>
  <c r="H30" i="2" a="1"/>
  <c r="H30" i="2" s="1"/>
  <c r="H46" i="2" a="1"/>
  <c r="H46" i="2" s="1"/>
  <c r="H62" i="2" a="1"/>
  <c r="H62" i="2" s="1"/>
  <c r="G62" i="2" s="1"/>
  <c r="H78" i="2" a="1"/>
  <c r="H78" i="2" s="1"/>
  <c r="H94" i="2" a="1"/>
  <c r="H94" i="2" s="1"/>
  <c r="H16" i="2" a="1"/>
  <c r="H16" i="2" s="1"/>
  <c r="H73" i="2" a="1"/>
  <c r="H73" i="2" s="1"/>
  <c r="H108" i="2" a="1"/>
  <c r="H108" i="2" s="1"/>
  <c r="H125" i="2" a="1"/>
  <c r="H125" i="2" s="1"/>
  <c r="H141" i="2" a="1"/>
  <c r="H141" i="2" s="1"/>
  <c r="H157" i="2" a="1"/>
  <c r="H157" i="2" s="1"/>
  <c r="H165" i="2" a="1"/>
  <c r="H165" i="2" s="1"/>
  <c r="H173" i="2" a="1"/>
  <c r="H173" i="2" s="1"/>
  <c r="H189" i="2" a="1"/>
  <c r="H189" i="2" s="1"/>
  <c r="H45" i="2" a="1"/>
  <c r="H45" i="2" s="1"/>
  <c r="H92" i="2" a="1"/>
  <c r="H92" i="2" s="1"/>
  <c r="H122" i="2" a="1"/>
  <c r="H122" i="2" s="1"/>
  <c r="H13" i="2" a="1"/>
  <c r="H13" i="2" s="1"/>
  <c r="H72" i="2" a="1"/>
  <c r="H72" i="2" s="1"/>
  <c r="H101" i="2" a="1"/>
  <c r="H101" i="2" s="1"/>
  <c r="H113" i="2" a="1"/>
  <c r="H113" i="2" s="1"/>
  <c r="H124" i="2" a="1"/>
  <c r="H124" i="2" s="1"/>
  <c r="H131" i="2" a="1"/>
  <c r="H131" i="2" s="1"/>
  <c r="H150" i="2" a="1"/>
  <c r="H150" i="2" s="1"/>
  <c r="H177" i="2" a="1"/>
  <c r="H177" i="2" s="1"/>
  <c r="H192" i="2" a="1"/>
  <c r="H192" i="2" s="1"/>
  <c r="H182" i="2" a="1"/>
  <c r="H182" i="2" s="1"/>
  <c r="H191" i="2" a="1"/>
  <c r="H191" i="2" s="1"/>
  <c r="H172" i="2" a="1"/>
  <c r="H172" i="2" s="1"/>
  <c r="H110" i="2" a="1"/>
  <c r="H110" i="2" s="1"/>
  <c r="H140" i="2" a="1"/>
  <c r="H140" i="2" s="1"/>
  <c r="H168" i="2" a="1"/>
  <c r="H168" i="2" s="1"/>
  <c r="H137" i="2" a="1"/>
  <c r="H137" i="2" s="1"/>
  <c r="H100" i="2" a="1"/>
  <c r="H100" i="2" s="1"/>
  <c r="H126" i="2" a="1"/>
  <c r="H126" i="2" s="1"/>
  <c r="H158" i="2" a="1"/>
  <c r="H158" i="2" s="1"/>
  <c r="H29" i="2" a="1"/>
  <c r="H29" i="2" s="1"/>
  <c r="H187" i="2" a="1"/>
  <c r="H187" i="2" s="1"/>
  <c r="I17" i="2" a="1"/>
  <c r="I17" i="2" s="1"/>
  <c r="I46" i="2" a="1"/>
  <c r="I46" i="2" s="1"/>
  <c r="I78" i="2" a="1"/>
  <c r="I78" i="2" s="1"/>
  <c r="I16" i="2" a="1"/>
  <c r="I16" i="2" s="1"/>
  <c r="I28" i="2" a="1"/>
  <c r="I28" i="2" s="1"/>
  <c r="I37" i="2" a="1"/>
  <c r="I37" i="2" s="1"/>
  <c r="I51" i="2" a="1"/>
  <c r="I51" i="2" s="1"/>
  <c r="I60" i="2" a="1"/>
  <c r="I60" i="2" s="1"/>
  <c r="I19" i="2" a="1"/>
  <c r="I19" i="2" s="1"/>
  <c r="I50" i="2" a="1"/>
  <c r="I50" i="2" s="1"/>
  <c r="I82" i="2" a="1"/>
  <c r="I82" i="2" s="1"/>
  <c r="I10" i="2" a="1"/>
  <c r="I10" i="2" s="1"/>
  <c r="I57" i="2" a="1"/>
  <c r="I57" i="2" s="1"/>
  <c r="I84" i="2" a="1"/>
  <c r="I84" i="2" s="1"/>
  <c r="I103" i="2" a="1"/>
  <c r="I103" i="2" s="1"/>
  <c r="I117" i="2" a="1"/>
  <c r="I117" i="2" s="1"/>
  <c r="I126" i="2" a="1"/>
  <c r="I126" i="2" s="1"/>
  <c r="I137" i="2" a="1"/>
  <c r="I137" i="2" s="1"/>
  <c r="I147" i="2" a="1"/>
  <c r="I147" i="2" s="1"/>
  <c r="I179" i="2" a="1"/>
  <c r="I179" i="2" s="1"/>
  <c r="I49" i="2" a="1"/>
  <c r="I49" i="2" s="1"/>
  <c r="I80" i="2" a="1"/>
  <c r="I80" i="2" s="1"/>
  <c r="I100" i="2" a="1"/>
  <c r="I100" i="2" s="1"/>
  <c r="I119" i="2" a="1"/>
  <c r="I119" i="2" s="1"/>
  <c r="I23" i="2" a="1"/>
  <c r="I23" i="2" s="1"/>
  <c r="I64" i="2" a="1"/>
  <c r="I64" i="2" s="1"/>
  <c r="I83" i="2" a="1"/>
  <c r="I83" i="2" s="1"/>
  <c r="I102" i="2" a="1"/>
  <c r="I102" i="2" s="1"/>
  <c r="I114" i="2" a="1"/>
  <c r="I114" i="2" s="1"/>
  <c r="I33" i="2" a="1"/>
  <c r="I33" i="2" s="1"/>
  <c r="I152" i="2" a="1"/>
  <c r="I152" i="2" s="1"/>
  <c r="I164" i="2" a="1"/>
  <c r="I164" i="2" s="1"/>
  <c r="I183" i="2" a="1"/>
  <c r="I183" i="2" s="1"/>
  <c r="I157" i="2" a="1"/>
  <c r="I157" i="2" s="1"/>
  <c r="I177" i="2" a="1"/>
  <c r="I177" i="2" s="1"/>
  <c r="I127" i="2" a="1"/>
  <c r="I127" i="2" s="1"/>
  <c r="I161" i="2" a="1"/>
  <c r="I161" i="2" s="1"/>
  <c r="I191" i="2" a="1"/>
  <c r="I191" i="2" s="1"/>
  <c r="I97" i="2" a="1"/>
  <c r="I97" i="2" s="1"/>
  <c r="I144" i="2" a="1"/>
  <c r="I144" i="2" s="1"/>
  <c r="I175" i="2" a="1"/>
  <c r="I175" i="2" s="1"/>
  <c r="I197" i="2" a="1"/>
  <c r="I197" i="2" s="1"/>
  <c r="I24" i="2" a="1"/>
  <c r="I24" i="2" s="1"/>
  <c r="I138" i="2" a="1"/>
  <c r="I138" i="2" s="1"/>
  <c r="I163" i="2" a="1"/>
  <c r="I163" i="2" s="1"/>
  <c r="I182" i="2" a="1"/>
  <c r="I182" i="2" s="1"/>
  <c r="I107" i="2" a="1"/>
  <c r="I107" i="2" s="1"/>
  <c r="H27" i="2" a="1"/>
  <c r="H27" i="2" s="1"/>
  <c r="H43" i="2" a="1"/>
  <c r="H43" i="2" s="1"/>
  <c r="H59" i="2" a="1"/>
  <c r="H59" i="2" s="1"/>
  <c r="H75" i="2" a="1"/>
  <c r="H75" i="2" s="1"/>
  <c r="H91" i="2" a="1"/>
  <c r="H91" i="2" s="1"/>
  <c r="H11" i="2" a="1"/>
  <c r="H11" i="2" s="1"/>
  <c r="H19" i="2" a="1"/>
  <c r="H19" i="2" s="1"/>
  <c r="H33" i="2" a="1"/>
  <c r="H33" i="2" s="1"/>
  <c r="H49" i="2" a="1"/>
  <c r="H49" i="2" s="1"/>
  <c r="H65" i="2" a="1"/>
  <c r="H65" i="2" s="1"/>
  <c r="H31" i="2" a="1"/>
  <c r="H31" i="2" s="1"/>
  <c r="H47" i="2" a="1"/>
  <c r="H47" i="2" s="1"/>
  <c r="H63" i="2" a="1"/>
  <c r="H63" i="2" s="1"/>
  <c r="H79" i="2" a="1"/>
  <c r="H79" i="2" s="1"/>
  <c r="H95" i="2" a="1"/>
  <c r="H95" i="2" s="1"/>
  <c r="H21" i="2" a="1"/>
  <c r="H21" i="2" s="1"/>
  <c r="H80" i="2" a="1"/>
  <c r="H80" i="2" s="1"/>
  <c r="H109" i="2" a="1"/>
  <c r="H109" i="2" s="1"/>
  <c r="H128" i="2" a="1"/>
  <c r="H128" i="2" s="1"/>
  <c r="H144" i="2" a="1"/>
  <c r="H144" i="2" s="1"/>
  <c r="H159" i="2" a="1"/>
  <c r="H159" i="2" s="1"/>
  <c r="H167" i="2" a="1"/>
  <c r="H167" i="2" s="1"/>
  <c r="H178" i="2" a="1"/>
  <c r="H178" i="2" s="1"/>
  <c r="H12" i="2" a="1"/>
  <c r="H12" i="2" s="1"/>
  <c r="H69" i="2" a="1"/>
  <c r="H69" i="2" s="1"/>
  <c r="H105" i="2" a="1"/>
  <c r="H105" i="2" s="1"/>
  <c r="H127" i="2" a="1"/>
  <c r="H127" i="2" s="1"/>
  <c r="H28" i="2" a="1"/>
  <c r="H28" i="2" s="1"/>
  <c r="H81" i="2" a="1"/>
  <c r="H81" i="2" s="1"/>
  <c r="H104" i="2" a="1"/>
  <c r="H104" i="2" s="1"/>
  <c r="H117" i="2" a="1"/>
  <c r="H117" i="2" s="1"/>
  <c r="H52" i="2" a="1"/>
  <c r="H52" i="2" s="1"/>
  <c r="H134" i="2" a="1"/>
  <c r="H134" i="2" s="1"/>
  <c r="H162" i="2" a="1"/>
  <c r="H162" i="2" s="1"/>
  <c r="H179" i="2" a="1"/>
  <c r="H179" i="2" s="1"/>
  <c r="H195" i="2" a="1"/>
  <c r="H195" i="2" s="1"/>
  <c r="H184" i="2" a="1"/>
  <c r="H184" i="2" s="1"/>
  <c r="H196" i="2" a="1"/>
  <c r="H196" i="2" s="1"/>
  <c r="H183" i="2" a="1"/>
  <c r="H183" i="2" s="1"/>
  <c r="H129" i="2" a="1"/>
  <c r="H129" i="2" s="1"/>
  <c r="H142" i="2" a="1"/>
  <c r="H142" i="2" s="1"/>
  <c r="H180" i="2" a="1"/>
  <c r="H180" i="2" s="1"/>
  <c r="H156" i="2" a="1"/>
  <c r="H156" i="2" s="1"/>
  <c r="G156" i="2" s="1"/>
  <c r="H106" i="2" a="1"/>
  <c r="H106" i="2" s="1"/>
  <c r="H143" i="2" a="1"/>
  <c r="H143" i="2" s="1"/>
  <c r="H166" i="2" a="1"/>
  <c r="H166" i="2" s="1"/>
  <c r="H123" i="2" a="1"/>
  <c r="H123" i="2" s="1"/>
  <c r="I22" i="2" a="1"/>
  <c r="I22" i="2" s="1"/>
  <c r="I54" i="2" a="1"/>
  <c r="I54" i="2" s="1"/>
  <c r="I86" i="2" a="1"/>
  <c r="I86" i="2" s="1"/>
  <c r="I20" i="2" a="1"/>
  <c r="I20" i="2" s="1"/>
  <c r="I29" i="2" a="1"/>
  <c r="I29" i="2" s="1"/>
  <c r="I43" i="2" a="1"/>
  <c r="I43" i="2" s="1"/>
  <c r="I52" i="2" a="1"/>
  <c r="I52" i="2" s="1"/>
  <c r="I61" i="2" a="1"/>
  <c r="I61" i="2" s="1"/>
  <c r="I26" i="2" a="1"/>
  <c r="I26" i="2" s="1"/>
  <c r="I58" i="2" a="1"/>
  <c r="I58" i="2" s="1"/>
  <c r="I90" i="2" a="1"/>
  <c r="I90" i="2" s="1"/>
  <c r="I25" i="2" a="1"/>
  <c r="I25" i="2" s="1"/>
  <c r="I68" i="2" a="1"/>
  <c r="I68" i="2" s="1"/>
  <c r="I91" i="2" a="1"/>
  <c r="I91" i="2" s="1"/>
  <c r="I111" i="2" a="1"/>
  <c r="I111" i="2" s="1"/>
  <c r="I120" i="2" a="1"/>
  <c r="I120" i="2" s="1"/>
  <c r="I129" i="2" a="1"/>
  <c r="I129" i="2" s="1"/>
  <c r="I139" i="2" a="1"/>
  <c r="I139" i="2" s="1"/>
  <c r="I150" i="2" a="1"/>
  <c r="I150" i="2" s="1"/>
  <c r="I187" i="2" a="1"/>
  <c r="I187" i="2" s="1"/>
  <c r="I63" i="2" a="1"/>
  <c r="I63" i="2" s="1"/>
  <c r="I87" i="2" a="1"/>
  <c r="I87" i="2" s="1"/>
  <c r="I110" i="2" a="1"/>
  <c r="I110" i="2" s="1"/>
  <c r="I128" i="2" a="1"/>
  <c r="I128" i="2" s="1"/>
  <c r="I32" i="2" a="1"/>
  <c r="I32" i="2" s="1"/>
  <c r="I67" i="2" a="1"/>
  <c r="I67" i="2" s="1"/>
  <c r="I85" i="2" a="1"/>
  <c r="I85" i="2" s="1"/>
  <c r="I105" i="2" a="1"/>
  <c r="I105" i="2" s="1"/>
  <c r="I118" i="2" a="1"/>
  <c r="I118" i="2" s="1"/>
  <c r="I95" i="2" a="1"/>
  <c r="I95" i="2" s="1"/>
  <c r="I154" i="2" a="1"/>
  <c r="I154" i="2" s="1"/>
  <c r="I167" i="2" a="1"/>
  <c r="I167" i="2" s="1"/>
  <c r="I185" i="2" a="1"/>
  <c r="I185" i="2" s="1"/>
  <c r="I165" i="2" a="1"/>
  <c r="I165" i="2" s="1"/>
  <c r="I190" i="2" a="1"/>
  <c r="I190" i="2" s="1"/>
  <c r="I133" i="2" a="1"/>
  <c r="I133" i="2" s="1"/>
  <c r="I166" i="2" a="1"/>
  <c r="I166" i="2" s="1"/>
  <c r="I56" i="2" a="1"/>
  <c r="I56" i="2" s="1"/>
  <c r="I104" i="2" a="1"/>
  <c r="I104" i="2" s="1"/>
  <c r="I146" i="2" a="1"/>
  <c r="I146" i="2" s="1"/>
  <c r="I186" i="2" a="1"/>
  <c r="I186" i="2" s="1"/>
  <c r="I130" i="2" a="1"/>
  <c r="I130" i="2" s="1"/>
  <c r="I72" i="2" a="1"/>
  <c r="I72" i="2" s="1"/>
  <c r="I140" i="2" a="1"/>
  <c r="I140" i="2" s="1"/>
  <c r="I168" i="2" a="1"/>
  <c r="I168" i="2" s="1"/>
  <c r="I184" i="2" a="1"/>
  <c r="I184" i="2" s="1"/>
  <c r="I158" i="2" a="1"/>
  <c r="I158" i="2" s="1"/>
  <c r="H34" i="2" a="1"/>
  <c r="H34" i="2" s="1"/>
  <c r="H50" i="2" a="1"/>
  <c r="H50" i="2" s="1"/>
  <c r="H66" i="2" a="1"/>
  <c r="H66" i="2" s="1"/>
  <c r="H82" i="2" a="1"/>
  <c r="H82" i="2" s="1"/>
  <c r="H98" i="2" a="1"/>
  <c r="H98" i="2" s="1"/>
  <c r="H14" i="2" a="1"/>
  <c r="H14" i="2" s="1"/>
  <c r="H24" i="2" a="1"/>
  <c r="H24" i="2" s="1"/>
  <c r="H40" i="2" a="1"/>
  <c r="H40" i="2" s="1"/>
  <c r="H56" i="2" a="1"/>
  <c r="H56" i="2" s="1"/>
  <c r="H22" i="2" a="1"/>
  <c r="H22" i="2" s="1"/>
  <c r="G22" i="2" s="1"/>
  <c r="H38" i="2" a="1"/>
  <c r="H38" i="2" s="1"/>
  <c r="H54" i="2" a="1"/>
  <c r="H54" i="2" s="1"/>
  <c r="H70" i="2" a="1"/>
  <c r="H70" i="2" s="1"/>
  <c r="H86" i="2" a="1"/>
  <c r="H86" i="2" s="1"/>
  <c r="H102" i="2" a="1"/>
  <c r="H102" i="2" s="1"/>
  <c r="G102" i="2" s="1"/>
  <c r="H44" i="2" a="1"/>
  <c r="H44" i="2" s="1"/>
  <c r="H89" i="2" a="1"/>
  <c r="H89" i="2" s="1"/>
  <c r="H115" i="2" a="1"/>
  <c r="H115" i="2" s="1"/>
  <c r="H133" i="2" a="1"/>
  <c r="H133" i="2" s="1"/>
  <c r="H149" i="2" a="1"/>
  <c r="H149" i="2" s="1"/>
  <c r="H161" i="2" a="1"/>
  <c r="H161" i="2" s="1"/>
  <c r="H169" i="2" a="1"/>
  <c r="H169" i="2" s="1"/>
  <c r="H181" i="2" a="1"/>
  <c r="H181" i="2" s="1"/>
  <c r="H17" i="2" a="1"/>
  <c r="H17" i="2" s="1"/>
  <c r="H76" i="2" a="1"/>
  <c r="H76" i="2" s="1"/>
  <c r="H114" i="2" a="1"/>
  <c r="H114" i="2" s="1"/>
  <c r="H130" i="2" a="1"/>
  <c r="H130" i="2" s="1"/>
  <c r="H37" i="2" a="1"/>
  <c r="H37" i="2" s="1"/>
  <c r="H88" i="2" a="1"/>
  <c r="H88" i="2" s="1"/>
  <c r="H107" i="2" a="1"/>
  <c r="H107" i="2" s="1"/>
  <c r="H120" i="2" a="1"/>
  <c r="H120" i="2" s="1"/>
  <c r="H68" i="2" a="1"/>
  <c r="H68" i="2" s="1"/>
  <c r="H146" i="2" a="1"/>
  <c r="H146" i="2" s="1"/>
  <c r="G146" i="2" s="1"/>
  <c r="H170" i="2" a="1"/>
  <c r="H170" i="2" s="1"/>
  <c r="H188" i="2" a="1"/>
  <c r="H188" i="2" s="1"/>
  <c r="H151" i="2" a="1"/>
  <c r="H151" i="2" s="1"/>
  <c r="H194" i="2" a="1"/>
  <c r="H194" i="2" s="1"/>
  <c r="H84" i="2" a="1"/>
  <c r="H84" i="2" s="1"/>
  <c r="H193" i="2" a="1"/>
  <c r="H193" i="2" s="1"/>
  <c r="G193" i="2" s="1"/>
  <c r="H132" i="2" a="1"/>
  <c r="H132" i="2" s="1"/>
  <c r="G132" i="2" s="1"/>
  <c r="H153" i="2" a="1"/>
  <c r="H153" i="2" s="1"/>
  <c r="G153" i="2" s="1"/>
  <c r="H9" i="2" a="1"/>
  <c r="H9" i="2" s="1"/>
  <c r="H185" i="2" a="1"/>
  <c r="H185" i="2" s="1"/>
  <c r="H111" i="2" a="1"/>
  <c r="H111" i="2" s="1"/>
  <c r="H145" i="2" a="1"/>
  <c r="H145" i="2" s="1"/>
  <c r="H174" i="2" a="1"/>
  <c r="H174" i="2" s="1"/>
  <c r="H139" i="2" a="1"/>
  <c r="H139" i="2" s="1"/>
  <c r="I8" i="16" a="1"/>
  <c r="I8" i="16" s="1"/>
  <c r="H8" i="16" a="1"/>
  <c r="H8" i="16" s="1"/>
  <c r="H8" i="19" a="1"/>
  <c r="H8" i="19" s="1"/>
  <c r="I8" i="18" a="1"/>
  <c r="I8" i="18" s="1"/>
  <c r="I8" i="2" a="1"/>
  <c r="I8" i="2" s="1"/>
  <c r="H8" i="2" a="1"/>
  <c r="H8" i="2" s="1"/>
  <c r="H8" i="18" a="1"/>
  <c r="H8" i="18" s="1"/>
  <c r="D32" i="8"/>
  <c r="D31" i="8"/>
  <c r="G105" i="19" l="1"/>
  <c r="AJ137" i="1"/>
  <c r="G100" i="14"/>
  <c r="G116" i="19"/>
  <c r="G57" i="17"/>
  <c r="G192" i="16"/>
  <c r="G103" i="19"/>
  <c r="G215" i="17"/>
  <c r="G118" i="19"/>
  <c r="G40" i="18"/>
  <c r="G130" i="2"/>
  <c r="G109" i="17"/>
  <c r="AH15" i="1"/>
  <c r="G65" i="14"/>
  <c r="G110" i="14"/>
  <c r="G93" i="14"/>
  <c r="G139" i="14"/>
  <c r="G38" i="14"/>
  <c r="G71" i="14"/>
  <c r="G121" i="14"/>
  <c r="G138" i="14"/>
  <c r="G163" i="18"/>
  <c r="G77" i="17"/>
  <c r="G112" i="17"/>
  <c r="G147" i="18"/>
  <c r="G20" i="18"/>
  <c r="AJ89" i="1"/>
  <c r="G156" i="17"/>
  <c r="G13" i="19"/>
  <c r="G158" i="19"/>
  <c r="G31" i="19"/>
  <c r="G75" i="19"/>
  <c r="G33" i="19"/>
  <c r="G187" i="19"/>
  <c r="G180" i="17"/>
  <c r="G75" i="17"/>
  <c r="G32" i="17"/>
  <c r="G139" i="17"/>
  <c r="G161" i="17"/>
  <c r="G74" i="17"/>
  <c r="G114" i="19"/>
  <c r="G145" i="19"/>
  <c r="G53" i="2"/>
  <c r="G59" i="19"/>
  <c r="G8" i="19"/>
  <c r="G103" i="18"/>
  <c r="G36" i="18"/>
  <c r="G69" i="18"/>
  <c r="G17" i="18"/>
  <c r="G182" i="18"/>
  <c r="G133" i="19"/>
  <c r="G168" i="18"/>
  <c r="G138" i="17"/>
  <c r="G58" i="17"/>
  <c r="G102" i="17"/>
  <c r="G105" i="18"/>
  <c r="G168" i="19"/>
  <c r="G172" i="19"/>
  <c r="G58" i="16"/>
  <c r="G34" i="17"/>
  <c r="G163" i="16"/>
  <c r="G30" i="16"/>
  <c r="AK28" i="1"/>
  <c r="G91" i="14"/>
  <c r="G98" i="14"/>
  <c r="G150" i="14"/>
  <c r="G78" i="14"/>
  <c r="G153" i="14"/>
  <c r="G68" i="14"/>
  <c r="G94" i="14"/>
  <c r="G119" i="14"/>
  <c r="S117" i="1" s="1"/>
  <c r="G33" i="2"/>
  <c r="G113" i="2"/>
  <c r="G94" i="2"/>
  <c r="G47" i="2"/>
  <c r="G98" i="2"/>
  <c r="G92" i="2"/>
  <c r="G204" i="2"/>
  <c r="G49" i="19"/>
  <c r="G75" i="18"/>
  <c r="G127" i="18"/>
  <c r="G176" i="18"/>
  <c r="G112" i="18"/>
  <c r="G82" i="18"/>
  <c r="G139" i="18"/>
  <c r="G99" i="18"/>
  <c r="G15" i="17"/>
  <c r="G24" i="17"/>
  <c r="G84" i="17"/>
  <c r="G151" i="17"/>
  <c r="G27" i="17"/>
  <c r="G37" i="2"/>
  <c r="G109" i="2"/>
  <c r="G56" i="16"/>
  <c r="G36" i="17"/>
  <c r="G83" i="19"/>
  <c r="G183" i="19"/>
  <c r="AK78" i="1"/>
  <c r="G104" i="17"/>
  <c r="G57" i="19"/>
  <c r="G139" i="19"/>
  <c r="G80" i="19"/>
  <c r="G48" i="19"/>
  <c r="G210" i="17"/>
  <c r="G191" i="18"/>
  <c r="G115" i="2"/>
  <c r="G147" i="17"/>
  <c r="G149" i="19"/>
  <c r="G40" i="2"/>
  <c r="G80" i="17"/>
  <c r="G30" i="17"/>
  <c r="G143" i="14"/>
  <c r="G164" i="17"/>
  <c r="G23" i="18"/>
  <c r="G93" i="18"/>
  <c r="G59" i="18"/>
  <c r="G52" i="19"/>
  <c r="G81" i="2"/>
  <c r="G187" i="16"/>
  <c r="G74" i="16"/>
  <c r="G21" i="16"/>
  <c r="G121" i="19"/>
  <c r="G25" i="19"/>
  <c r="G148" i="2"/>
  <c r="G122" i="19"/>
  <c r="G171" i="2"/>
  <c r="G180" i="2"/>
  <c r="G48" i="2"/>
  <c r="G122" i="14"/>
  <c r="G18" i="14"/>
  <c r="G114" i="14"/>
  <c r="G111" i="19"/>
  <c r="G95" i="19"/>
  <c r="G137" i="19"/>
  <c r="G162" i="19"/>
  <c r="G180" i="19"/>
  <c r="G21" i="19"/>
  <c r="G99" i="19"/>
  <c r="G90" i="18"/>
  <c r="G43" i="18"/>
  <c r="G51" i="18"/>
  <c r="G60" i="18"/>
  <c r="G31" i="18"/>
  <c r="G107" i="18"/>
  <c r="G187" i="18"/>
  <c r="G65" i="18"/>
  <c r="G22" i="18"/>
  <c r="G135" i="18"/>
  <c r="G89" i="18"/>
  <c r="G58" i="18"/>
  <c r="G97" i="18"/>
  <c r="G137" i="17"/>
  <c r="G204" i="17"/>
  <c r="G63" i="17"/>
  <c r="G100" i="17"/>
  <c r="G168" i="17"/>
  <c r="G21" i="17"/>
  <c r="G19" i="17"/>
  <c r="G16" i="17"/>
  <c r="G179" i="16"/>
  <c r="G54" i="17"/>
  <c r="G55" i="17"/>
  <c r="G49" i="18"/>
  <c r="G177" i="19"/>
  <c r="G144" i="19"/>
  <c r="AH150" i="1"/>
  <c r="G78" i="18"/>
  <c r="G50" i="18"/>
  <c r="G28" i="18"/>
  <c r="G62" i="19"/>
  <c r="G185" i="19"/>
  <c r="G132" i="19"/>
  <c r="G68" i="2"/>
  <c r="G196" i="2"/>
  <c r="G136" i="2"/>
  <c r="G11" i="2"/>
  <c r="G24" i="2"/>
  <c r="G192" i="2"/>
  <c r="G47" i="16"/>
  <c r="G194" i="16"/>
  <c r="G177" i="16"/>
  <c r="G176" i="17"/>
  <c r="G94" i="17"/>
  <c r="G109" i="18"/>
  <c r="G47" i="18"/>
  <c r="G140" i="19"/>
  <c r="G107" i="19"/>
  <c r="G138" i="19"/>
  <c r="G11" i="19"/>
  <c r="G194" i="2"/>
  <c r="G88" i="2"/>
  <c r="G112" i="2"/>
  <c r="G209" i="2"/>
  <c r="G71" i="2"/>
  <c r="G18" i="2"/>
  <c r="G50" i="2"/>
  <c r="G166" i="2"/>
  <c r="G157" i="2"/>
  <c r="G139" i="2"/>
  <c r="G63" i="2"/>
  <c r="G13" i="2"/>
  <c r="G141" i="2"/>
  <c r="G46" i="2"/>
  <c r="G133" i="2"/>
  <c r="G181" i="2"/>
  <c r="G8" i="2"/>
  <c r="G169" i="2"/>
  <c r="G144" i="2"/>
  <c r="G75" i="2"/>
  <c r="G122" i="2"/>
  <c r="G125" i="2"/>
  <c r="G35" i="2"/>
  <c r="G104" i="14"/>
  <c r="G166" i="14"/>
  <c r="G186" i="14"/>
  <c r="G171" i="14"/>
  <c r="G146" i="14"/>
  <c r="G90" i="14"/>
  <c r="G181" i="14"/>
  <c r="G19" i="14"/>
  <c r="G40" i="14"/>
  <c r="G117" i="14"/>
  <c r="G116" i="14"/>
  <c r="S114" i="1" s="1"/>
  <c r="G109" i="14"/>
  <c r="G151" i="16"/>
  <c r="G67" i="18"/>
  <c r="G131" i="18"/>
  <c r="G96" i="18"/>
  <c r="G175" i="16"/>
  <c r="G189" i="19"/>
  <c r="U187" i="1" s="1"/>
  <c r="G9" i="19"/>
  <c r="G79" i="19"/>
  <c r="G135" i="19"/>
  <c r="G76" i="19"/>
  <c r="G43" i="19"/>
  <c r="G193" i="19"/>
  <c r="U191" i="1" s="1"/>
  <c r="G174" i="19"/>
  <c r="U172" i="1" s="1"/>
  <c r="G166" i="19"/>
  <c r="G126" i="19"/>
  <c r="G35" i="19"/>
  <c r="G82" i="19"/>
  <c r="G101" i="19"/>
  <c r="G113" i="19"/>
  <c r="G20" i="19"/>
  <c r="U18" i="1" s="1"/>
  <c r="G69" i="19"/>
  <c r="U67" i="1" s="1"/>
  <c r="G190" i="19"/>
  <c r="G184" i="19"/>
  <c r="G27" i="19"/>
  <c r="G120" i="19"/>
  <c r="G110" i="19"/>
  <c r="G155" i="19"/>
  <c r="G167" i="19"/>
  <c r="U165" i="1" s="1"/>
  <c r="G18" i="19"/>
  <c r="U16" i="1" s="1"/>
  <c r="G47" i="19"/>
  <c r="G68" i="19"/>
  <c r="G40" i="19"/>
  <c r="G93" i="19"/>
  <c r="G70" i="19"/>
  <c r="G104" i="19"/>
  <c r="G198" i="19"/>
  <c r="U196" i="1" s="1"/>
  <c r="G73" i="19"/>
  <c r="G147" i="19"/>
  <c r="G196" i="19"/>
  <c r="G188" i="19"/>
  <c r="G67" i="19"/>
  <c r="G142" i="19"/>
  <c r="G86" i="18"/>
  <c r="G173" i="18"/>
  <c r="G195" i="18"/>
  <c r="G101" i="18"/>
  <c r="G179" i="18"/>
  <c r="G21" i="18"/>
  <c r="G33" i="18"/>
  <c r="G45" i="18"/>
  <c r="G186" i="18"/>
  <c r="G13" i="18"/>
  <c r="G88" i="18"/>
  <c r="G94" i="18"/>
  <c r="G157" i="18"/>
  <c r="G81" i="18"/>
  <c r="G39" i="18"/>
  <c r="G146" i="18"/>
  <c r="G10" i="18"/>
  <c r="G41" i="18"/>
  <c r="G130" i="18"/>
  <c r="G189" i="18"/>
  <c r="G56" i="18"/>
  <c r="G117" i="18"/>
  <c r="G111" i="18"/>
  <c r="G166" i="18"/>
  <c r="G46" i="18"/>
  <c r="G122" i="18"/>
  <c r="G37" i="18"/>
  <c r="G27" i="18"/>
  <c r="G175" i="18"/>
  <c r="G170" i="18"/>
  <c r="G119" i="18"/>
  <c r="G91" i="18"/>
  <c r="G76" i="18"/>
  <c r="G100" i="18"/>
  <c r="G79" i="18"/>
  <c r="G144" i="18"/>
  <c r="G142" i="18"/>
  <c r="G84" i="18"/>
  <c r="G185" i="18"/>
  <c r="G16" i="18"/>
  <c r="G83" i="17"/>
  <c r="G165" i="17"/>
  <c r="G205" i="17"/>
  <c r="G11" i="17"/>
  <c r="G178" i="17"/>
  <c r="G106" i="17"/>
  <c r="G40" i="17"/>
  <c r="T38" i="1" s="1"/>
  <c r="G171" i="17"/>
  <c r="T169" i="1" s="1"/>
  <c r="G172" i="17"/>
  <c r="G166" i="17"/>
  <c r="T164" i="1" s="1"/>
  <c r="G48" i="17"/>
  <c r="G132" i="17"/>
  <c r="G155" i="17"/>
  <c r="T153" i="1" s="1"/>
  <c r="G37" i="17"/>
  <c r="G123" i="17"/>
  <c r="G47" i="17"/>
  <c r="G197" i="17"/>
  <c r="G187" i="17"/>
  <c r="G92" i="17"/>
  <c r="G185" i="17"/>
  <c r="G81" i="17"/>
  <c r="T79" i="1" s="1"/>
  <c r="G152" i="17"/>
  <c r="G159" i="17"/>
  <c r="G170" i="17"/>
  <c r="T168" i="1" s="1"/>
  <c r="G20" i="17"/>
  <c r="G88" i="17"/>
  <c r="T86" i="1" s="1"/>
  <c r="G188" i="17"/>
  <c r="G35" i="17"/>
  <c r="G41" i="17"/>
  <c r="T39" i="1" s="1"/>
  <c r="G38" i="17"/>
  <c r="G108" i="17"/>
  <c r="T106" i="1" s="1"/>
  <c r="G173" i="17"/>
  <c r="T171" i="1" s="1"/>
  <c r="G157" i="17"/>
  <c r="G51" i="17"/>
  <c r="T49" i="1" s="1"/>
  <c r="G186" i="17"/>
  <c r="G101" i="17"/>
  <c r="G66" i="17"/>
  <c r="T64" i="1" s="1"/>
  <c r="G98" i="17"/>
  <c r="G193" i="17"/>
  <c r="T191" i="1" s="1"/>
  <c r="G213" i="17"/>
  <c r="T211" i="1" s="1"/>
  <c r="G208" i="17"/>
  <c r="G52" i="17"/>
  <c r="T50" i="1" s="1"/>
  <c r="G67" i="17"/>
  <c r="G87" i="17"/>
  <c r="G122" i="17"/>
  <c r="T120" i="1" s="1"/>
  <c r="G181" i="17"/>
  <c r="G153" i="17"/>
  <c r="T151" i="1" s="1"/>
  <c r="G194" i="17"/>
  <c r="T192" i="1" s="1"/>
  <c r="G117" i="17"/>
  <c r="G169" i="17"/>
  <c r="T167" i="1" s="1"/>
  <c r="G12" i="17"/>
  <c r="G14" i="17"/>
  <c r="G163" i="17"/>
  <c r="T161" i="1" s="1"/>
  <c r="G211" i="17"/>
  <c r="G129" i="17"/>
  <c r="T127" i="1" s="1"/>
  <c r="G130" i="17"/>
  <c r="T128" i="1" s="1"/>
  <c r="G141" i="17"/>
  <c r="G183" i="17"/>
  <c r="T181" i="1" s="1"/>
  <c r="G17" i="17"/>
  <c r="G209" i="17"/>
  <c r="G15" i="16"/>
  <c r="G56" i="17"/>
  <c r="AC57" i="1"/>
  <c r="G66" i="18"/>
  <c r="G190" i="17"/>
  <c r="G60" i="17"/>
  <c r="G28" i="17"/>
  <c r="G22" i="17"/>
  <c r="G140" i="17"/>
  <c r="T138" i="1" s="1"/>
  <c r="G110" i="17"/>
  <c r="G143" i="18"/>
  <c r="G38" i="18"/>
  <c r="G92" i="18"/>
  <c r="AC158" i="1"/>
  <c r="G181" i="18"/>
  <c r="G188" i="18"/>
  <c r="AC133" i="1"/>
  <c r="G153" i="18"/>
  <c r="AC91" i="1"/>
  <c r="G106" i="18"/>
  <c r="G193" i="18"/>
  <c r="G70" i="18"/>
  <c r="G62" i="18"/>
  <c r="G160" i="18"/>
  <c r="G177" i="18"/>
  <c r="AC126" i="1"/>
  <c r="G145" i="18"/>
  <c r="G128" i="18"/>
  <c r="AB35" i="1"/>
  <c r="G41" i="19"/>
  <c r="U39" i="1" s="1"/>
  <c r="G117" i="19"/>
  <c r="U115" i="1" s="1"/>
  <c r="G131" i="19"/>
  <c r="G50" i="19"/>
  <c r="G19" i="19"/>
  <c r="G90" i="19"/>
  <c r="G71" i="19"/>
  <c r="G9" i="17"/>
  <c r="G109" i="19"/>
  <c r="U107" i="1" s="1"/>
  <c r="G150" i="19"/>
  <c r="U148" i="1" s="1"/>
  <c r="G123" i="19"/>
  <c r="G37" i="19"/>
  <c r="G53" i="17"/>
  <c r="AB213" i="1"/>
  <c r="G215" i="19"/>
  <c r="AC209" i="1"/>
  <c r="G211" i="18"/>
  <c r="G205" i="2"/>
  <c r="AI205" i="1"/>
  <c r="G207" i="19"/>
  <c r="AB206" i="1"/>
  <c r="G208" i="19"/>
  <c r="AC222" i="1"/>
  <c r="G224" i="18"/>
  <c r="AB200" i="1"/>
  <c r="G202" i="19"/>
  <c r="G180" i="16"/>
  <c r="G158" i="16"/>
  <c r="AC87" i="1"/>
  <c r="G102" i="18"/>
  <c r="G167" i="17"/>
  <c r="G53" i="18"/>
  <c r="AC169" i="1"/>
  <c r="G194" i="18"/>
  <c r="G18" i="18"/>
  <c r="G114" i="18"/>
  <c r="G159" i="19"/>
  <c r="G171" i="18"/>
  <c r="G182" i="19"/>
  <c r="U180" i="1" s="1"/>
  <c r="G169" i="18"/>
  <c r="G155" i="18"/>
  <c r="G149" i="18"/>
  <c r="G161" i="19"/>
  <c r="G125" i="19"/>
  <c r="G160" i="19"/>
  <c r="G128" i="19"/>
  <c r="G157" i="19"/>
  <c r="AB197" i="1"/>
  <c r="G199" i="19"/>
  <c r="AC201" i="1"/>
  <c r="G203" i="18"/>
  <c r="AB216" i="1"/>
  <c r="G218" i="19"/>
  <c r="AC198" i="1"/>
  <c r="G200" i="18"/>
  <c r="AJ219" i="1"/>
  <c r="G221" i="18"/>
  <c r="V219" i="1" s="1"/>
  <c r="AB204" i="1"/>
  <c r="G206" i="19"/>
  <c r="AC220" i="1"/>
  <c r="G222" i="18"/>
  <c r="G199" i="17"/>
  <c r="T197" i="1" s="1"/>
  <c r="AC212" i="1"/>
  <c r="G214" i="18"/>
  <c r="AB212" i="1"/>
  <c r="G214" i="19"/>
  <c r="U212" i="1" s="1"/>
  <c r="G221" i="17"/>
  <c r="AC196" i="1"/>
  <c r="G198" i="18"/>
  <c r="AB202" i="1"/>
  <c r="G204" i="19"/>
  <c r="G196" i="17"/>
  <c r="AC218" i="1"/>
  <c r="G220" i="18"/>
  <c r="AC210" i="1"/>
  <c r="G212" i="18"/>
  <c r="G184" i="17"/>
  <c r="AB91" i="1"/>
  <c r="G106" i="19"/>
  <c r="G42" i="2"/>
  <c r="G8" i="17"/>
  <c r="T6" i="1" s="1"/>
  <c r="G111" i="14"/>
  <c r="G105" i="17"/>
  <c r="G113" i="17"/>
  <c r="T111" i="1" s="1"/>
  <c r="G65" i="17"/>
  <c r="G96" i="17"/>
  <c r="T94" i="1" s="1"/>
  <c r="G79" i="17"/>
  <c r="T77" i="1" s="1"/>
  <c r="G18" i="17"/>
  <c r="G126" i="17"/>
  <c r="T124" i="1" s="1"/>
  <c r="G68" i="17"/>
  <c r="G184" i="18"/>
  <c r="G103" i="17"/>
  <c r="T101" i="1" s="1"/>
  <c r="G177" i="17"/>
  <c r="AC24" i="1"/>
  <c r="G29" i="18"/>
  <c r="G148" i="18"/>
  <c r="G77" i="18"/>
  <c r="G44" i="18"/>
  <c r="G137" i="18"/>
  <c r="G52" i="18"/>
  <c r="G26" i="18"/>
  <c r="G133" i="18"/>
  <c r="G151" i="18"/>
  <c r="G152" i="18"/>
  <c r="G167" i="18"/>
  <c r="AB100" i="1"/>
  <c r="G115" i="19"/>
  <c r="G91" i="19"/>
  <c r="G102" i="19"/>
  <c r="G175" i="19"/>
  <c r="G143" i="19"/>
  <c r="U141" i="1" s="1"/>
  <c r="G32" i="19"/>
  <c r="G10" i="19"/>
  <c r="U8" i="1" s="1"/>
  <c r="G56" i="19"/>
  <c r="U54" i="1" s="1"/>
  <c r="G23" i="19"/>
  <c r="G15" i="19"/>
  <c r="G85" i="19"/>
  <c r="G58" i="19"/>
  <c r="G96" i="19"/>
  <c r="G124" i="19"/>
  <c r="G173" i="19"/>
  <c r="G39" i="17"/>
  <c r="G99" i="17"/>
  <c r="G189" i="17"/>
  <c r="T187" i="1" s="1"/>
  <c r="AC206" i="1"/>
  <c r="G208" i="18"/>
  <c r="AB210" i="1"/>
  <c r="G212" i="19"/>
  <c r="G196" i="18"/>
  <c r="AB217" i="1"/>
  <c r="G219" i="19"/>
  <c r="AC216" i="1"/>
  <c r="G218" i="18"/>
  <c r="AB223" i="1"/>
  <c r="G225" i="19"/>
  <c r="G201" i="17"/>
  <c r="AC208" i="1"/>
  <c r="G210" i="18"/>
  <c r="G73" i="18"/>
  <c r="G192" i="19"/>
  <c r="U190" i="1" s="1"/>
  <c r="AB153" i="1"/>
  <c r="G176" i="19"/>
  <c r="G195" i="19"/>
  <c r="U193" i="1" s="1"/>
  <c r="G8" i="16"/>
  <c r="G151" i="2"/>
  <c r="G54" i="2"/>
  <c r="R52" i="1" s="1"/>
  <c r="G162" i="2"/>
  <c r="G105" i="2"/>
  <c r="G45" i="2"/>
  <c r="G73" i="2"/>
  <c r="G121" i="2"/>
  <c r="G196" i="16"/>
  <c r="G100" i="16"/>
  <c r="G127" i="16"/>
  <c r="W125" i="1" s="1"/>
  <c r="G25" i="16"/>
  <c r="G90" i="17"/>
  <c r="T88" i="1" s="1"/>
  <c r="G129" i="16"/>
  <c r="G83" i="16"/>
  <c r="G72" i="17"/>
  <c r="G68" i="16"/>
  <c r="G69" i="17"/>
  <c r="T67" i="1" s="1"/>
  <c r="G43" i="17"/>
  <c r="T41" i="1" s="1"/>
  <c r="G131" i="17"/>
  <c r="G135" i="17"/>
  <c r="T133" i="1" s="1"/>
  <c r="G62" i="17"/>
  <c r="T60" i="1" s="1"/>
  <c r="G93" i="17"/>
  <c r="T91" i="1" s="1"/>
  <c r="G145" i="17"/>
  <c r="G114" i="17"/>
  <c r="T112" i="1" s="1"/>
  <c r="G70" i="17"/>
  <c r="T68" i="1" s="1"/>
  <c r="G89" i="17"/>
  <c r="T87" i="1" s="1"/>
  <c r="G149" i="17"/>
  <c r="G143" i="17"/>
  <c r="T141" i="1" s="1"/>
  <c r="AC130" i="1"/>
  <c r="G150" i="18"/>
  <c r="G87" i="18"/>
  <c r="G64" i="18"/>
  <c r="G54" i="18"/>
  <c r="AC114" i="1"/>
  <c r="G132" i="18"/>
  <c r="G120" i="17"/>
  <c r="T118" i="1" s="1"/>
  <c r="G154" i="18"/>
  <c r="V152" i="1" s="1"/>
  <c r="G72" i="18"/>
  <c r="AC41" i="1"/>
  <c r="G48" i="18"/>
  <c r="G159" i="18"/>
  <c r="G121" i="18"/>
  <c r="G165" i="18"/>
  <c r="G116" i="18"/>
  <c r="G110" i="18"/>
  <c r="V108" i="1" s="1"/>
  <c r="G11" i="18"/>
  <c r="AB75" i="1"/>
  <c r="G87" i="19"/>
  <c r="U85" i="1" s="1"/>
  <c r="G161" i="18"/>
  <c r="G15" i="18"/>
  <c r="G55" i="19"/>
  <c r="U53" i="1" s="1"/>
  <c r="G94" i="19"/>
  <c r="G170" i="19"/>
  <c r="U168" i="1" s="1"/>
  <c r="G97" i="19"/>
  <c r="U95" i="1" s="1"/>
  <c r="G112" i="19"/>
  <c r="G108" i="19"/>
  <c r="G152" i="19"/>
  <c r="G42" i="19"/>
  <c r="U40" i="1" s="1"/>
  <c r="G77" i="19"/>
  <c r="G39" i="19"/>
  <c r="G88" i="19"/>
  <c r="G60" i="19"/>
  <c r="U58" i="1" s="1"/>
  <c r="G181" i="19"/>
  <c r="G64" i="17"/>
  <c r="T62" i="1" s="1"/>
  <c r="AB222" i="1"/>
  <c r="G224" i="19"/>
  <c r="AC204" i="1"/>
  <c r="G206" i="18"/>
  <c r="AB211" i="1"/>
  <c r="G213" i="19"/>
  <c r="U211" i="1" s="1"/>
  <c r="G200" i="17"/>
  <c r="T198" i="1" s="1"/>
  <c r="AC223" i="1"/>
  <c r="G225" i="18"/>
  <c r="AB209" i="1"/>
  <c r="G211" i="19"/>
  <c r="AC221" i="1"/>
  <c r="G223" i="18"/>
  <c r="V221" i="1" s="1"/>
  <c r="AB207" i="1"/>
  <c r="G209" i="19"/>
  <c r="AC211" i="1"/>
  <c r="G213" i="18"/>
  <c r="G38" i="2"/>
  <c r="R36" i="1" s="1"/>
  <c r="G134" i="2"/>
  <c r="G194" i="14"/>
  <c r="G95" i="14"/>
  <c r="G127" i="17"/>
  <c r="T125" i="1" s="1"/>
  <c r="G125" i="17"/>
  <c r="T123" i="1" s="1"/>
  <c r="G35" i="14"/>
  <c r="G160" i="14"/>
  <c r="G126" i="18"/>
  <c r="G150" i="17"/>
  <c r="T148" i="1" s="1"/>
  <c r="G115" i="17"/>
  <c r="T113" i="1" s="1"/>
  <c r="G119" i="17"/>
  <c r="G50" i="17"/>
  <c r="T48" i="1" s="1"/>
  <c r="G59" i="17"/>
  <c r="T57" i="1" s="1"/>
  <c r="G61" i="17"/>
  <c r="T59" i="1" s="1"/>
  <c r="G118" i="18"/>
  <c r="G162" i="18"/>
  <c r="G24" i="18"/>
  <c r="G164" i="18"/>
  <c r="G190" i="18"/>
  <c r="V188" i="1" s="1"/>
  <c r="G25" i="18"/>
  <c r="G113" i="18"/>
  <c r="V111" i="1" s="1"/>
  <c r="G138" i="18"/>
  <c r="G129" i="18"/>
  <c r="G136" i="18"/>
  <c r="G183" i="18"/>
  <c r="G108" i="18"/>
  <c r="G42" i="18"/>
  <c r="V40" i="1" s="1"/>
  <c r="G125" i="18"/>
  <c r="AB28" i="1"/>
  <c r="G34" i="19"/>
  <c r="G86" i="19"/>
  <c r="U84" i="1" s="1"/>
  <c r="AB167" i="1"/>
  <c r="G191" i="19"/>
  <c r="G178" i="19"/>
  <c r="G89" i="19"/>
  <c r="G64" i="19"/>
  <c r="U62" i="1" s="1"/>
  <c r="G100" i="19"/>
  <c r="G169" i="19"/>
  <c r="G30" i="19"/>
  <c r="U28" i="1" s="1"/>
  <c r="G14" i="19"/>
  <c r="G24" i="19"/>
  <c r="G107" i="14"/>
  <c r="S105" i="1" s="1"/>
  <c r="AB220" i="1"/>
  <c r="G222" i="19"/>
  <c r="U220" i="1" s="1"/>
  <c r="AC202" i="1"/>
  <c r="G204" i="18"/>
  <c r="AJ205" i="1"/>
  <c r="G207" i="18"/>
  <c r="V205" i="1" s="1"/>
  <c r="AB203" i="1"/>
  <c r="G205" i="19"/>
  <c r="AC207" i="1"/>
  <c r="G209" i="18"/>
  <c r="AB201" i="1"/>
  <c r="G203" i="19"/>
  <c r="AC213" i="1"/>
  <c r="G215" i="18"/>
  <c r="V213" i="1" s="1"/>
  <c r="AB199" i="1"/>
  <c r="G201" i="19"/>
  <c r="AC203" i="1"/>
  <c r="G205" i="18"/>
  <c r="G9" i="14"/>
  <c r="G179" i="17"/>
  <c r="T177" i="1" s="1"/>
  <c r="G26" i="17"/>
  <c r="T24" i="1" s="1"/>
  <c r="G107" i="17"/>
  <c r="T105" i="1" s="1"/>
  <c r="G86" i="17"/>
  <c r="T84" i="1" s="1"/>
  <c r="G192" i="18"/>
  <c r="G74" i="18"/>
  <c r="V72" i="1" s="1"/>
  <c r="G32" i="18"/>
  <c r="G63" i="18"/>
  <c r="G172" i="18"/>
  <c r="AC138" i="1"/>
  <c r="G158" i="18"/>
  <c r="AC122" i="1"/>
  <c r="G140" i="18"/>
  <c r="G151" i="19"/>
  <c r="U149" i="1" s="1"/>
  <c r="G61" i="19"/>
  <c r="U59" i="1" s="1"/>
  <c r="G124" i="18"/>
  <c r="V122" i="1" s="1"/>
  <c r="G68" i="18"/>
  <c r="G12" i="18"/>
  <c r="G63" i="19"/>
  <c r="G22" i="19"/>
  <c r="G78" i="19"/>
  <c r="G45" i="19"/>
  <c r="U43" i="1" s="1"/>
  <c r="AB162" i="1"/>
  <c r="G186" i="19"/>
  <c r="G81" i="19"/>
  <c r="G44" i="19"/>
  <c r="G92" i="19"/>
  <c r="U90" i="1" s="1"/>
  <c r="G74" i="19"/>
  <c r="U72" i="1" s="1"/>
  <c r="G148" i="19"/>
  <c r="U146" i="1" s="1"/>
  <c r="G164" i="19"/>
  <c r="U162" i="1" s="1"/>
  <c r="G130" i="19"/>
  <c r="U128" i="1" s="1"/>
  <c r="G46" i="19"/>
  <c r="G65" i="19"/>
  <c r="G38" i="19"/>
  <c r="U36" i="1" s="1"/>
  <c r="G182" i="14"/>
  <c r="G158" i="17"/>
  <c r="T156" i="1" s="1"/>
  <c r="G76" i="17"/>
  <c r="T74" i="1" s="1"/>
  <c r="G118" i="17"/>
  <c r="AJ215" i="1"/>
  <c r="G217" i="18"/>
  <c r="V215" i="1" s="1"/>
  <c r="AB218" i="1"/>
  <c r="G220" i="19"/>
  <c r="U218" i="1" s="1"/>
  <c r="AC200" i="1"/>
  <c r="G202" i="18"/>
  <c r="G197" i="19"/>
  <c r="U195" i="1" s="1"/>
  <c r="AC199" i="1"/>
  <c r="G201" i="18"/>
  <c r="AC197" i="1"/>
  <c r="G199" i="18"/>
  <c r="AJ214" i="1"/>
  <c r="G216" i="18"/>
  <c r="V214" i="1" s="1"/>
  <c r="G224" i="17"/>
  <c r="G197" i="18"/>
  <c r="G9" i="2"/>
  <c r="G172" i="2"/>
  <c r="G8" i="18"/>
  <c r="G123" i="2"/>
  <c r="G117" i="2"/>
  <c r="G101" i="2"/>
  <c r="R99" i="1" s="1"/>
  <c r="G40" i="16"/>
  <c r="G115" i="14"/>
  <c r="S113" i="1" s="1"/>
  <c r="G122" i="16"/>
  <c r="G135" i="16"/>
  <c r="G95" i="16"/>
  <c r="G133" i="16"/>
  <c r="G162" i="16"/>
  <c r="G162" i="17"/>
  <c r="T160" i="1" s="1"/>
  <c r="G79" i="14"/>
  <c r="G120" i="14"/>
  <c r="G174" i="17"/>
  <c r="G85" i="17"/>
  <c r="T83" i="1" s="1"/>
  <c r="G148" i="17"/>
  <c r="T146" i="1" s="1"/>
  <c r="G13" i="17"/>
  <c r="AC69" i="1"/>
  <c r="G80" i="18"/>
  <c r="G23" i="17"/>
  <c r="G46" i="17"/>
  <c r="T44" i="1" s="1"/>
  <c r="G136" i="17"/>
  <c r="G142" i="17"/>
  <c r="T140" i="1" s="1"/>
  <c r="G33" i="17"/>
  <c r="T31" i="1" s="1"/>
  <c r="G42" i="17"/>
  <c r="T40" i="1" s="1"/>
  <c r="G121" i="17"/>
  <c r="T119" i="1" s="1"/>
  <c r="G124" i="17"/>
  <c r="T122" i="1" s="1"/>
  <c r="G71" i="18"/>
  <c r="G178" i="18"/>
  <c r="G19" i="18"/>
  <c r="V17" i="1" s="1"/>
  <c r="G35" i="18"/>
  <c r="G180" i="18"/>
  <c r="G104" i="18"/>
  <c r="V102" i="1" s="1"/>
  <c r="G85" i="18"/>
  <c r="G83" i="18"/>
  <c r="G120" i="18"/>
  <c r="AC28" i="1"/>
  <c r="G34" i="18"/>
  <c r="V32" i="1" s="1"/>
  <c r="G14" i="18"/>
  <c r="V12" i="1" s="1"/>
  <c r="G30" i="18"/>
  <c r="V28" i="1" s="1"/>
  <c r="G136" i="19"/>
  <c r="G98" i="18"/>
  <c r="G156" i="18"/>
  <c r="V154" i="1" s="1"/>
  <c r="G154" i="19"/>
  <c r="G17" i="19"/>
  <c r="U15" i="1" s="1"/>
  <c r="G127" i="19"/>
  <c r="U125" i="1" s="1"/>
  <c r="G36" i="19"/>
  <c r="U34" i="1" s="1"/>
  <c r="G141" i="19"/>
  <c r="G28" i="19"/>
  <c r="G194" i="19"/>
  <c r="U192" i="1" s="1"/>
  <c r="G12" i="19"/>
  <c r="G72" i="19"/>
  <c r="AB24" i="1"/>
  <c r="G29" i="19"/>
  <c r="U27" i="1" s="1"/>
  <c r="G84" i="19"/>
  <c r="U82" i="1" s="1"/>
  <c r="G54" i="19"/>
  <c r="U52" i="1" s="1"/>
  <c r="G98" i="19"/>
  <c r="U96" i="1" s="1"/>
  <c r="G171" i="19"/>
  <c r="U169" i="1" s="1"/>
  <c r="G153" i="19"/>
  <c r="G119" i="19"/>
  <c r="G26" i="19"/>
  <c r="U24" i="1" s="1"/>
  <c r="G134" i="19"/>
  <c r="U132" i="1" s="1"/>
  <c r="G53" i="19"/>
  <c r="U51" i="1" s="1"/>
  <c r="G163" i="19"/>
  <c r="G73" i="17"/>
  <c r="T71" i="1" s="1"/>
  <c r="G116" i="17"/>
  <c r="T114" i="1" s="1"/>
  <c r="G144" i="17"/>
  <c r="T142" i="1" s="1"/>
  <c r="AB221" i="1"/>
  <c r="G223" i="19"/>
  <c r="U221" i="1" s="1"/>
  <c r="AC217" i="1"/>
  <c r="G219" i="18"/>
  <c r="V217" i="1" s="1"/>
  <c r="AB208" i="1"/>
  <c r="G210" i="19"/>
  <c r="G203" i="17"/>
  <c r="T201" i="1" s="1"/>
  <c r="G222" i="17"/>
  <c r="T220" i="1" s="1"/>
  <c r="G174" i="2"/>
  <c r="G106" i="2"/>
  <c r="G195" i="2"/>
  <c r="G30" i="2"/>
  <c r="R28" i="1" s="1"/>
  <c r="G145" i="2"/>
  <c r="G70" i="2"/>
  <c r="G65" i="2"/>
  <c r="R63" i="1" s="1"/>
  <c r="G43" i="2"/>
  <c r="R41" i="1" s="1"/>
  <c r="G140" i="2"/>
  <c r="G131" i="2"/>
  <c r="G164" i="2"/>
  <c r="G20" i="2"/>
  <c r="R18" i="1" s="1"/>
  <c r="G25" i="2"/>
  <c r="G142" i="2"/>
  <c r="G69" i="2"/>
  <c r="G111" i="2"/>
  <c r="R109" i="1" s="1"/>
  <c r="G66" i="2"/>
  <c r="G170" i="2"/>
  <c r="G52" i="2"/>
  <c r="G12" i="2"/>
  <c r="R10" i="1" s="1"/>
  <c r="G29" i="2"/>
  <c r="G173" i="2"/>
  <c r="G147" i="2"/>
  <c r="G197" i="2"/>
  <c r="R195" i="1" s="1"/>
  <c r="G163" i="2"/>
  <c r="G99" i="2"/>
  <c r="G200" i="2"/>
  <c r="G114" i="2"/>
  <c r="R112" i="1" s="1"/>
  <c r="G76" i="2"/>
  <c r="G56" i="2"/>
  <c r="G34" i="2"/>
  <c r="R32" i="1" s="1"/>
  <c r="G165" i="2"/>
  <c r="G78" i="2"/>
  <c r="G55" i="2"/>
  <c r="Y209" i="1"/>
  <c r="G211" i="2"/>
  <c r="R209" i="1" s="1"/>
  <c r="G26" i="2"/>
  <c r="G186" i="2"/>
  <c r="G103" i="2"/>
  <c r="R101" i="1" s="1"/>
  <c r="Y217" i="1"/>
  <c r="G219" i="2"/>
  <c r="Y212" i="1"/>
  <c r="G214" i="2"/>
  <c r="R212" i="1" s="1"/>
  <c r="G185" i="2"/>
  <c r="R183" i="1" s="1"/>
  <c r="G188" i="2"/>
  <c r="G80" i="2"/>
  <c r="G49" i="2"/>
  <c r="R47" i="1" s="1"/>
  <c r="G27" i="2"/>
  <c r="R25" i="1" s="1"/>
  <c r="G187" i="2"/>
  <c r="G110" i="2"/>
  <c r="G124" i="2"/>
  <c r="R122" i="1" s="1"/>
  <c r="G189" i="2"/>
  <c r="R187" i="1" s="1"/>
  <c r="G16" i="2"/>
  <c r="G32" i="2"/>
  <c r="G176" i="2"/>
  <c r="R174" i="1" s="1"/>
  <c r="G154" i="2"/>
  <c r="R152" i="1" s="1"/>
  <c r="G87" i="2"/>
  <c r="G15" i="2"/>
  <c r="AF205" i="1"/>
  <c r="G207" i="2"/>
  <c r="R205" i="1" s="1"/>
  <c r="Y196" i="1"/>
  <c r="G198" i="2"/>
  <c r="G212" i="2"/>
  <c r="R210" i="1" s="1"/>
  <c r="Y201" i="1"/>
  <c r="G203" i="2"/>
  <c r="AF215" i="1"/>
  <c r="G217" i="2"/>
  <c r="R215" i="1" s="1"/>
  <c r="G225" i="2"/>
  <c r="R223" i="1" s="1"/>
  <c r="Y129" i="1"/>
  <c r="G149" i="2"/>
  <c r="G178" i="2"/>
  <c r="R176" i="1" s="1"/>
  <c r="Y81" i="1"/>
  <c r="G95" i="2"/>
  <c r="G19" i="2"/>
  <c r="G158" i="2"/>
  <c r="R156" i="1" s="1"/>
  <c r="G191" i="2"/>
  <c r="R189" i="1" s="1"/>
  <c r="G10" i="2"/>
  <c r="G116" i="2"/>
  <c r="G160" i="2"/>
  <c r="R158" i="1" s="1"/>
  <c r="G60" i="2"/>
  <c r="R58" i="1" s="1"/>
  <c r="G152" i="2"/>
  <c r="G83" i="2"/>
  <c r="Y200" i="1"/>
  <c r="G202" i="2"/>
  <c r="R200" i="1" s="1"/>
  <c r="Y222" i="1"/>
  <c r="G224" i="2"/>
  <c r="Y213" i="1"/>
  <c r="G215" i="2"/>
  <c r="R213" i="1" s="1"/>
  <c r="Y208" i="1"/>
  <c r="G210" i="2"/>
  <c r="R208" i="1" s="1"/>
  <c r="Y71" i="1"/>
  <c r="G82" i="2"/>
  <c r="R80" i="1" s="1"/>
  <c r="G17" i="2"/>
  <c r="G104" i="2"/>
  <c r="G126" i="2"/>
  <c r="R124" i="1" s="1"/>
  <c r="G182" i="2"/>
  <c r="R180" i="1" s="1"/>
  <c r="G72" i="2"/>
  <c r="G90" i="2"/>
  <c r="R88" i="1" s="1"/>
  <c r="G61" i="2"/>
  <c r="R59" i="1" s="1"/>
  <c r="G190" i="2"/>
  <c r="R188" i="1" s="1"/>
  <c r="G135" i="2"/>
  <c r="G39" i="2"/>
  <c r="G67" i="2"/>
  <c r="R65" i="1" s="1"/>
  <c r="Y197" i="1"/>
  <c r="G199" i="2"/>
  <c r="G222" i="2"/>
  <c r="Y76" i="1"/>
  <c r="G89" i="2"/>
  <c r="R87" i="1" s="1"/>
  <c r="G143" i="2"/>
  <c r="G93" i="2"/>
  <c r="G175" i="2"/>
  <c r="G118" i="2"/>
  <c r="R116" i="1" s="1"/>
  <c r="G119" i="2"/>
  <c r="G23" i="2"/>
  <c r="G51" i="2"/>
  <c r="R49" i="1" s="1"/>
  <c r="G208" i="2"/>
  <c r="R206" i="1" s="1"/>
  <c r="G218" i="2"/>
  <c r="Y204" i="1"/>
  <c r="G206" i="2"/>
  <c r="R204" i="1" s="1"/>
  <c r="G167" i="2"/>
  <c r="R165" i="1" s="1"/>
  <c r="G79" i="2"/>
  <c r="G120" i="2"/>
  <c r="R118" i="1" s="1"/>
  <c r="G184" i="2"/>
  <c r="R182" i="1" s="1"/>
  <c r="Y139" i="1"/>
  <c r="G159" i="2"/>
  <c r="G91" i="2"/>
  <c r="G107" i="2"/>
  <c r="R105" i="1" s="1"/>
  <c r="G86" i="2"/>
  <c r="R84" i="1" s="1"/>
  <c r="G14" i="2"/>
  <c r="G28" i="2"/>
  <c r="G137" i="2"/>
  <c r="R135" i="1" s="1"/>
  <c r="G177" i="2"/>
  <c r="R175" i="1" s="1"/>
  <c r="G58" i="2"/>
  <c r="G155" i="2"/>
  <c r="G85" i="2"/>
  <c r="G96" i="2"/>
  <c r="R94" i="1" s="1"/>
  <c r="G57" i="2"/>
  <c r="AF214" i="1"/>
  <c r="G216" i="2"/>
  <c r="R214" i="1" s="1"/>
  <c r="Y221" i="1"/>
  <c r="G223" i="2"/>
  <c r="Y218" i="1"/>
  <c r="G220" i="2"/>
  <c r="R218" i="1" s="1"/>
  <c r="G129" i="2"/>
  <c r="R127" i="1" s="1"/>
  <c r="Y16" i="1"/>
  <c r="G21" i="2"/>
  <c r="G97" i="2"/>
  <c r="R95" i="1" s="1"/>
  <c r="G183" i="2"/>
  <c r="R181" i="1" s="1"/>
  <c r="Y37" i="1"/>
  <c r="G44" i="2"/>
  <c r="G100" i="2"/>
  <c r="G84" i="2"/>
  <c r="R82" i="1" s="1"/>
  <c r="G161" i="2"/>
  <c r="G179" i="2"/>
  <c r="R177" i="1" s="1"/>
  <c r="G127" i="2"/>
  <c r="G128" i="2"/>
  <c r="R126" i="1" s="1"/>
  <c r="G31" i="2"/>
  <c r="G59" i="2"/>
  <c r="G168" i="2"/>
  <c r="R166" i="1" s="1"/>
  <c r="G150" i="2"/>
  <c r="R148" i="1" s="1"/>
  <c r="G108" i="2"/>
  <c r="G64" i="2"/>
  <c r="G138" i="2"/>
  <c r="R136" i="1" s="1"/>
  <c r="G77" i="2"/>
  <c r="R75" i="1" s="1"/>
  <c r="G36" i="2"/>
  <c r="G41" i="2"/>
  <c r="G213" i="2"/>
  <c r="R211" i="1" s="1"/>
  <c r="AF219" i="1"/>
  <c r="G221" i="2"/>
  <c r="R219" i="1" s="1"/>
  <c r="G196" i="14"/>
  <c r="S194" i="1" s="1"/>
  <c r="G43" i="14"/>
  <c r="G145" i="14"/>
  <c r="S143" i="1" s="1"/>
  <c r="G142" i="14"/>
  <c r="G144" i="14"/>
  <c r="G159" i="14"/>
  <c r="G69" i="16"/>
  <c r="W67" i="1" s="1"/>
  <c r="G115" i="16"/>
  <c r="G48" i="16"/>
  <c r="G60" i="16"/>
  <c r="G165" i="16"/>
  <c r="G146" i="16"/>
  <c r="G28" i="16"/>
  <c r="G155" i="16"/>
  <c r="G116" i="16"/>
  <c r="W114" i="1" s="1"/>
  <c r="G131" i="16"/>
  <c r="G16" i="16"/>
  <c r="G53" i="16"/>
  <c r="G189" i="16"/>
  <c r="G82" i="16"/>
  <c r="G85" i="16"/>
  <c r="G172" i="16"/>
  <c r="G119" i="16"/>
  <c r="W117" i="1" s="1"/>
  <c r="G186" i="16"/>
  <c r="G121" i="16"/>
  <c r="G166" i="16"/>
  <c r="G142" i="16"/>
  <c r="G99" i="16"/>
  <c r="G54" i="16"/>
  <c r="G128" i="16"/>
  <c r="G59" i="16"/>
  <c r="W57" i="1" s="1"/>
  <c r="G66" i="16"/>
  <c r="G150" i="16"/>
  <c r="G107" i="16"/>
  <c r="G20" i="16"/>
  <c r="G174" i="16"/>
  <c r="G72" i="16"/>
  <c r="G64" i="16"/>
  <c r="G132" i="16"/>
  <c r="W130" i="1" s="1"/>
  <c r="G38" i="16"/>
  <c r="G90" i="16"/>
  <c r="G50" i="16"/>
  <c r="G96" i="16"/>
  <c r="G51" i="16"/>
  <c r="G78" i="16"/>
  <c r="G32" i="16"/>
  <c r="G120" i="16"/>
  <c r="W118" i="1" s="1"/>
  <c r="G57" i="16"/>
  <c r="G169" i="16"/>
  <c r="G71" i="16"/>
  <c r="G22" i="16"/>
  <c r="G10" i="16"/>
  <c r="G27" i="16"/>
  <c r="G34" i="16"/>
  <c r="G44" i="14"/>
  <c r="S42" i="1" s="1"/>
  <c r="G132" i="14"/>
  <c r="G97" i="14"/>
  <c r="S95" i="1" s="1"/>
  <c r="G125" i="14"/>
  <c r="G77" i="14"/>
  <c r="S75" i="1" s="1"/>
  <c r="G112" i="14"/>
  <c r="G89" i="14"/>
  <c r="S87" i="1" s="1"/>
  <c r="G183" i="14"/>
  <c r="S181" i="1" s="1"/>
  <c r="AG87" i="1"/>
  <c r="G82" i="14"/>
  <c r="G163" i="14"/>
  <c r="S161" i="1" s="1"/>
  <c r="G130" i="14"/>
  <c r="G32" i="14"/>
  <c r="S30" i="1" s="1"/>
  <c r="G108" i="14"/>
  <c r="S106" i="1" s="1"/>
  <c r="G70" i="14"/>
  <c r="S68" i="1" s="1"/>
  <c r="G101" i="14"/>
  <c r="S99" i="1" s="1"/>
  <c r="Z122" i="1"/>
  <c r="G140" i="14"/>
  <c r="G131" i="14"/>
  <c r="S129" i="1" s="1"/>
  <c r="G103" i="14"/>
  <c r="G20" i="14"/>
  <c r="S18" i="1" s="1"/>
  <c r="G126" i="14"/>
  <c r="Z116" i="1"/>
  <c r="G134" i="14"/>
  <c r="S132" i="1" s="1"/>
  <c r="Z222" i="1"/>
  <c r="G224" i="14"/>
  <c r="Z223" i="1"/>
  <c r="G225" i="14"/>
  <c r="Z213" i="1"/>
  <c r="G215" i="14"/>
  <c r="S213" i="1" s="1"/>
  <c r="G137" i="14"/>
  <c r="S135" i="1" s="1"/>
  <c r="Z217" i="1"/>
  <c r="G219" i="14"/>
  <c r="S217" i="1" s="1"/>
  <c r="Z207" i="1"/>
  <c r="G209" i="14"/>
  <c r="S207" i="1" s="1"/>
  <c r="Z197" i="1"/>
  <c r="G199" i="14"/>
  <c r="S197" i="1" s="1"/>
  <c r="Z209" i="1"/>
  <c r="G211" i="14"/>
  <c r="S209" i="1" s="1"/>
  <c r="Z199" i="1"/>
  <c r="G201" i="14"/>
  <c r="Z135" i="1"/>
  <c r="G155" i="14"/>
  <c r="S153" i="1" s="1"/>
  <c r="G39" i="14"/>
  <c r="G179" i="14"/>
  <c r="S177" i="1" s="1"/>
  <c r="G69" i="14"/>
  <c r="Z211" i="1"/>
  <c r="G213" i="14"/>
  <c r="Z201" i="1"/>
  <c r="G203" i="14"/>
  <c r="Z164" i="1"/>
  <c r="G188" i="14"/>
  <c r="Z141" i="1"/>
  <c r="G161" i="14"/>
  <c r="S159" i="1" s="1"/>
  <c r="Z70" i="1"/>
  <c r="G81" i="14"/>
  <c r="G21" i="14"/>
  <c r="S19" i="1" s="1"/>
  <c r="G72" i="14"/>
  <c r="Z203" i="1"/>
  <c r="G205" i="14"/>
  <c r="Z216" i="1"/>
  <c r="G218" i="14"/>
  <c r="S216" i="1" s="1"/>
  <c r="G62" i="14"/>
  <c r="S60" i="1" s="1"/>
  <c r="Z160" i="1"/>
  <c r="G184" i="14"/>
  <c r="S182" i="1" s="1"/>
  <c r="G102" i="14"/>
  <c r="G17" i="14"/>
  <c r="S15" i="1" s="1"/>
  <c r="G162" i="14"/>
  <c r="G66" i="14"/>
  <c r="S64" i="1" s="1"/>
  <c r="Z218" i="1"/>
  <c r="G220" i="14"/>
  <c r="S218" i="1" s="1"/>
  <c r="G128" i="14"/>
  <c r="G172" i="14"/>
  <c r="S170" i="1" s="1"/>
  <c r="G76" i="14"/>
  <c r="Z220" i="1"/>
  <c r="G222" i="14"/>
  <c r="Z210" i="1"/>
  <c r="G212" i="14"/>
  <c r="S210" i="1" s="1"/>
  <c r="Z75" i="1"/>
  <c r="G87" i="14"/>
  <c r="G8" i="14"/>
  <c r="AG67" i="1"/>
  <c r="G42" i="14"/>
  <c r="S40" i="1" s="1"/>
  <c r="Z202" i="1"/>
  <c r="G204" i="14"/>
  <c r="S202" i="1" s="1"/>
  <c r="Z221" i="1"/>
  <c r="G223" i="14"/>
  <c r="S221" i="1" s="1"/>
  <c r="G94" i="16"/>
  <c r="G13" i="16"/>
  <c r="W11" i="1" s="1"/>
  <c r="AD220" i="1"/>
  <c r="G222" i="16"/>
  <c r="W220" i="1" s="1"/>
  <c r="AD202" i="1"/>
  <c r="G204" i="16"/>
  <c r="W202" i="1" s="1"/>
  <c r="AK205" i="1"/>
  <c r="G207" i="16"/>
  <c r="W205" i="1" s="1"/>
  <c r="AD200" i="1"/>
  <c r="G202" i="16"/>
  <c r="W200" i="1" s="1"/>
  <c r="AD206" i="1"/>
  <c r="G208" i="16"/>
  <c r="W206" i="1" s="1"/>
  <c r="AD139" i="1"/>
  <c r="G159" i="16"/>
  <c r="W157" i="1" s="1"/>
  <c r="G157" i="16"/>
  <c r="G141" i="16"/>
  <c r="G160" i="16"/>
  <c r="G84" i="16"/>
  <c r="W82" i="1" s="1"/>
  <c r="G37" i="16"/>
  <c r="G44" i="16"/>
  <c r="G143" i="16"/>
  <c r="G149" i="16"/>
  <c r="W147" i="1" s="1"/>
  <c r="G65" i="16"/>
  <c r="G70" i="16"/>
  <c r="G190" i="16"/>
  <c r="G75" i="16"/>
  <c r="W73" i="1" s="1"/>
  <c r="G80" i="16"/>
  <c r="G176" i="16"/>
  <c r="W174" i="1" s="1"/>
  <c r="G11" i="16"/>
  <c r="AD212" i="1"/>
  <c r="G214" i="16"/>
  <c r="AK215" i="1"/>
  <c r="G217" i="16"/>
  <c r="W215" i="1" s="1"/>
  <c r="G197" i="16"/>
  <c r="W195" i="1" s="1"/>
  <c r="AD198" i="1"/>
  <c r="G200" i="16"/>
  <c r="G136" i="16"/>
  <c r="G167" i="16"/>
  <c r="W165" i="1" s="1"/>
  <c r="AD204" i="1"/>
  <c r="G206" i="16"/>
  <c r="AD211" i="1"/>
  <c r="G213" i="16"/>
  <c r="W211" i="1" s="1"/>
  <c r="G12" i="16"/>
  <c r="G14" i="16"/>
  <c r="G173" i="16"/>
  <c r="G109" i="16"/>
  <c r="W107" i="1" s="1"/>
  <c r="G33" i="16"/>
  <c r="G29" i="16"/>
  <c r="G191" i="16"/>
  <c r="G43" i="16"/>
  <c r="W41" i="1" s="1"/>
  <c r="G35" i="16"/>
  <c r="G156" i="16"/>
  <c r="G161" i="16"/>
  <c r="AD196" i="1"/>
  <c r="G198" i="16"/>
  <c r="W196" i="1" s="1"/>
  <c r="AD201" i="1"/>
  <c r="G203" i="16"/>
  <c r="G49" i="16"/>
  <c r="W47" i="1" s="1"/>
  <c r="G46" i="16"/>
  <c r="G152" i="16"/>
  <c r="W150" i="1" s="1"/>
  <c r="G168" i="16"/>
  <c r="G104" i="16"/>
  <c r="W102" i="1" s="1"/>
  <c r="G18" i="16"/>
  <c r="W16" i="1" s="1"/>
  <c r="G137" i="16"/>
  <c r="W135" i="1" s="1"/>
  <c r="G79" i="16"/>
  <c r="G125" i="16"/>
  <c r="W123" i="1" s="1"/>
  <c r="G134" i="16"/>
  <c r="G178" i="16"/>
  <c r="W176" i="1" s="1"/>
  <c r="AD209" i="1"/>
  <c r="G211" i="16"/>
  <c r="W209" i="1" s="1"/>
  <c r="AD199" i="1"/>
  <c r="G201" i="16"/>
  <c r="AK214" i="1"/>
  <c r="G216" i="16"/>
  <c r="W214" i="1" s="1"/>
  <c r="AD203" i="1"/>
  <c r="G205" i="16"/>
  <c r="W203" i="1" s="1"/>
  <c r="AD219" i="1"/>
  <c r="G221" i="16"/>
  <c r="W219" i="1" s="1"/>
  <c r="G61" i="16"/>
  <c r="G112" i="16"/>
  <c r="G55" i="16"/>
  <c r="W53" i="1" s="1"/>
  <c r="G171" i="16"/>
  <c r="W169" i="1" s="1"/>
  <c r="G138" i="16"/>
  <c r="G19" i="16"/>
  <c r="G139" i="16"/>
  <c r="G89" i="16"/>
  <c r="W87" i="1" s="1"/>
  <c r="G45" i="16"/>
  <c r="AD207" i="1"/>
  <c r="G209" i="16"/>
  <c r="W207" i="1" s="1"/>
  <c r="AD197" i="1"/>
  <c r="G199" i="16"/>
  <c r="AD223" i="1"/>
  <c r="G225" i="16"/>
  <c r="G98" i="16"/>
  <c r="W96" i="1" s="1"/>
  <c r="G87" i="16"/>
  <c r="G144" i="16"/>
  <c r="G92" i="16"/>
  <c r="W90" i="1" s="1"/>
  <c r="AD77" i="1"/>
  <c r="G91" i="16"/>
  <c r="G108" i="16"/>
  <c r="G123" i="16"/>
  <c r="G148" i="16"/>
  <c r="W146" i="1" s="1"/>
  <c r="G188" i="16"/>
  <c r="G88" i="16"/>
  <c r="W86" i="1" s="1"/>
  <c r="G147" i="16"/>
  <c r="W145" i="1" s="1"/>
  <c r="G117" i="16"/>
  <c r="W115" i="1" s="1"/>
  <c r="G154" i="16"/>
  <c r="G101" i="16"/>
  <c r="W99" i="1" s="1"/>
  <c r="G164" i="16"/>
  <c r="G52" i="16"/>
  <c r="W50" i="1" s="1"/>
  <c r="G126" i="16"/>
  <c r="G105" i="16"/>
  <c r="G170" i="16"/>
  <c r="W168" i="1" s="1"/>
  <c r="G140" i="16"/>
  <c r="W138" i="1" s="1"/>
  <c r="AD217" i="1"/>
  <c r="G219" i="16"/>
  <c r="W217" i="1" s="1"/>
  <c r="AD218" i="1"/>
  <c r="G220" i="16"/>
  <c r="W218" i="1" s="1"/>
  <c r="AD216" i="1"/>
  <c r="G218" i="16"/>
  <c r="W216" i="1" s="1"/>
  <c r="AD221" i="1"/>
  <c r="G223" i="16"/>
  <c r="W221" i="1" s="1"/>
  <c r="G24" i="16"/>
  <c r="G86" i="16"/>
  <c r="W84" i="1" s="1"/>
  <c r="G26" i="16"/>
  <c r="G184" i="16"/>
  <c r="W182" i="1" s="1"/>
  <c r="G195" i="16"/>
  <c r="W193" i="1" s="1"/>
  <c r="G114" i="16"/>
  <c r="G41" i="16"/>
  <c r="G73" i="16"/>
  <c r="W71" i="1" s="1"/>
  <c r="G62" i="16"/>
  <c r="G124" i="16"/>
  <c r="G63" i="16"/>
  <c r="G193" i="16"/>
  <c r="W191" i="1" s="1"/>
  <c r="G9" i="16"/>
  <c r="G76" i="16"/>
  <c r="G153" i="16"/>
  <c r="W151" i="1" s="1"/>
  <c r="G182" i="16"/>
  <c r="W180" i="1" s="1"/>
  <c r="G185" i="16"/>
  <c r="G23" i="16"/>
  <c r="W21" i="1" s="1"/>
  <c r="G97" i="16"/>
  <c r="G111" i="16"/>
  <c r="W109" i="1" s="1"/>
  <c r="G181" i="16"/>
  <c r="W179" i="1" s="1"/>
  <c r="G36" i="16"/>
  <c r="G106" i="16"/>
  <c r="W104" i="1" s="1"/>
  <c r="G113" i="16"/>
  <c r="W111" i="1" s="1"/>
  <c r="G183" i="16"/>
  <c r="AD213" i="1"/>
  <c r="G215" i="16"/>
  <c r="W213" i="1" s="1"/>
  <c r="AD210" i="1"/>
  <c r="G212" i="16"/>
  <c r="W210" i="1" s="1"/>
  <c r="AD208" i="1"/>
  <c r="G210" i="16"/>
  <c r="AD222" i="1"/>
  <c r="G224" i="16"/>
  <c r="AA201" i="1"/>
  <c r="AA210" i="1"/>
  <c r="AA142" i="1"/>
  <c r="AA166" i="1"/>
  <c r="T109" i="1"/>
  <c r="T72" i="1"/>
  <c r="T99" i="1"/>
  <c r="AA206" i="1"/>
  <c r="AA197" i="1"/>
  <c r="AJ158" i="1"/>
  <c r="T80" i="1"/>
  <c r="T85" i="1"/>
  <c r="T14" i="1"/>
  <c r="T110" i="1"/>
  <c r="T10" i="1"/>
  <c r="T213" i="1"/>
  <c r="AA219" i="1"/>
  <c r="AA209" i="1"/>
  <c r="T29" i="1"/>
  <c r="AA51" i="1"/>
  <c r="T139" i="1"/>
  <c r="T27" i="1"/>
  <c r="T23" i="1"/>
  <c r="T15" i="1"/>
  <c r="AA199" i="1"/>
  <c r="T199" i="1"/>
  <c r="AA60" i="1"/>
  <c r="T52" i="1"/>
  <c r="AA68" i="1"/>
  <c r="T89" i="1"/>
  <c r="AA202" i="1"/>
  <c r="T90" i="1"/>
  <c r="T30" i="1"/>
  <c r="AA104" i="1"/>
  <c r="AA43" i="1"/>
  <c r="AD66" i="1"/>
  <c r="AA156" i="1"/>
  <c r="T130" i="1"/>
  <c r="T100" i="1"/>
  <c r="T45" i="1"/>
  <c r="T53" i="1"/>
  <c r="T195" i="1"/>
  <c r="AA223" i="1"/>
  <c r="T223" i="1"/>
  <c r="AA222" i="1"/>
  <c r="T189" i="1"/>
  <c r="T42" i="1"/>
  <c r="AD163" i="1"/>
  <c r="AD53" i="1"/>
  <c r="T144" i="1"/>
  <c r="AA196" i="1"/>
  <c r="T196" i="1"/>
  <c r="T131" i="1"/>
  <c r="T95" i="1"/>
  <c r="T47" i="1"/>
  <c r="T8" i="1"/>
  <c r="AA205" i="1"/>
  <c r="J205" i="1" s="1" a="1"/>
  <c r="J205" i="1" s="1"/>
  <c r="K205" i="1" s="1"/>
  <c r="T205" i="1"/>
  <c r="Y27" i="1"/>
  <c r="Z80" i="1"/>
  <c r="Z167" i="1"/>
  <c r="Z64" i="1"/>
  <c r="AD63" i="1"/>
  <c r="AF11" i="1"/>
  <c r="AK40" i="1"/>
  <c r="AD27" i="1"/>
  <c r="AF28" i="1"/>
  <c r="AG141" i="1"/>
  <c r="AD138" i="1"/>
  <c r="AH156" i="1"/>
  <c r="AH114" i="1"/>
  <c r="Y59" i="1"/>
  <c r="AH61" i="1"/>
  <c r="AF90" i="1"/>
  <c r="AI102" i="1"/>
  <c r="AI93" i="1"/>
  <c r="AD44" i="1"/>
  <c r="AK37" i="1"/>
  <c r="AH74" i="1"/>
  <c r="AA116" i="1"/>
  <c r="T75" i="1"/>
  <c r="U114" i="1"/>
  <c r="AF145" i="1"/>
  <c r="AG114" i="1"/>
  <c r="Y92" i="1"/>
  <c r="Y10" i="1"/>
  <c r="AF19" i="1"/>
  <c r="AD67" i="1"/>
  <c r="T78" i="1"/>
  <c r="T28" i="1"/>
  <c r="T162" i="1"/>
  <c r="AA147" i="1"/>
  <c r="Z35" i="1"/>
  <c r="AD21" i="1"/>
  <c r="AK18" i="1"/>
  <c r="AK70" i="1"/>
  <c r="AC30" i="1"/>
  <c r="T19" i="1"/>
  <c r="AC66" i="1"/>
  <c r="T61" i="1"/>
  <c r="T55" i="1"/>
  <c r="T34" i="1"/>
  <c r="AK98" i="1"/>
  <c r="AF63" i="1"/>
  <c r="T36" i="1"/>
  <c r="T184" i="1"/>
  <c r="AF170" i="1"/>
  <c r="T65" i="1"/>
  <c r="T179" i="1"/>
  <c r="AG140" i="1"/>
  <c r="AA134" i="1"/>
  <c r="AH62" i="1"/>
  <c r="AH64" i="1"/>
  <c r="T208" i="1"/>
  <c r="U23" i="1"/>
  <c r="AB169" i="1"/>
  <c r="U81" i="1"/>
  <c r="AB111" i="1"/>
  <c r="AI7" i="1"/>
  <c r="AB146" i="1"/>
  <c r="AI103" i="1"/>
  <c r="AB166" i="1"/>
  <c r="U205" i="1"/>
  <c r="AH8" i="1"/>
  <c r="U111" i="1"/>
  <c r="AI29" i="1"/>
  <c r="T154" i="1"/>
  <c r="AA81" i="1"/>
  <c r="T98" i="1"/>
  <c r="T185" i="1"/>
  <c r="T20" i="1"/>
  <c r="Y116" i="1"/>
  <c r="Z146" i="1"/>
  <c r="Z17" i="1"/>
  <c r="AD119" i="1"/>
  <c r="Z118" i="1"/>
  <c r="AI63" i="1"/>
  <c r="AF130" i="1"/>
  <c r="T143" i="1"/>
  <c r="T102" i="1"/>
  <c r="AF13" i="1"/>
  <c r="AF110" i="1"/>
  <c r="Y126" i="1"/>
  <c r="AD127" i="1"/>
  <c r="U103" i="1"/>
  <c r="U116" i="1"/>
  <c r="AJ81" i="1"/>
  <c r="AJ125" i="1"/>
  <c r="AH116" i="1"/>
  <c r="T54" i="1"/>
  <c r="AA161" i="1"/>
  <c r="T26" i="1"/>
  <c r="T135" i="1"/>
  <c r="Y156" i="1"/>
  <c r="AD58" i="1"/>
  <c r="AD103" i="1"/>
  <c r="AK33" i="1"/>
  <c r="AD152" i="1"/>
  <c r="T159" i="1"/>
  <c r="AA8" i="1"/>
  <c r="AA137" i="1"/>
  <c r="AI167" i="1"/>
  <c r="AJ99" i="1"/>
  <c r="AJ54" i="1"/>
  <c r="AC40" i="1"/>
  <c r="V149" i="1"/>
  <c r="U159" i="1"/>
  <c r="U171" i="1"/>
  <c r="AG80" i="1"/>
  <c r="T107" i="1"/>
  <c r="AA149" i="1"/>
  <c r="T81" i="1"/>
  <c r="T136" i="1"/>
  <c r="AB68" i="1"/>
  <c r="AF120" i="1"/>
  <c r="Y85" i="1"/>
  <c r="AA128" i="1"/>
  <c r="AH107" i="1"/>
  <c r="AH75" i="1"/>
  <c r="AJ59" i="1"/>
  <c r="AC14" i="1"/>
  <c r="AJ76" i="1"/>
  <c r="AC150" i="1"/>
  <c r="AB30" i="1"/>
  <c r="AB83" i="1"/>
  <c r="Z111" i="1"/>
  <c r="Z124" i="1"/>
  <c r="AD16" i="1"/>
  <c r="AD88" i="1"/>
  <c r="AD159" i="1"/>
  <c r="T51" i="1"/>
  <c r="Y73" i="1"/>
  <c r="Y136" i="1"/>
  <c r="T13" i="1"/>
  <c r="Z168" i="1"/>
  <c r="T70" i="1"/>
  <c r="AH149" i="1"/>
  <c r="AI21" i="1"/>
  <c r="AI37" i="1"/>
  <c r="AI154" i="1"/>
  <c r="AG97" i="1"/>
  <c r="AG98" i="1"/>
  <c r="Y45" i="1"/>
  <c r="Z100" i="1"/>
  <c r="AK92" i="1"/>
  <c r="AD134" i="1"/>
  <c r="Z38" i="1"/>
  <c r="AC144" i="1"/>
  <c r="AI17" i="1"/>
  <c r="AI43" i="1"/>
  <c r="AB155" i="1"/>
  <c r="Y51" i="1"/>
  <c r="AF42" i="1"/>
  <c r="AF114" i="1"/>
  <c r="AF91" i="1"/>
  <c r="AD31" i="1"/>
  <c r="Z114" i="1"/>
  <c r="AA19" i="1"/>
  <c r="T56" i="1"/>
  <c r="AH124" i="1"/>
  <c r="AJ51" i="1"/>
  <c r="AI113" i="1"/>
  <c r="AB38" i="1"/>
  <c r="AF132" i="1"/>
  <c r="AJ26" i="1"/>
  <c r="AJ83" i="1"/>
  <c r="T174" i="1"/>
  <c r="T73" i="1"/>
  <c r="T137" i="1"/>
  <c r="T149" i="1"/>
  <c r="T32" i="1"/>
  <c r="T121" i="1"/>
  <c r="T25" i="1"/>
  <c r="T115" i="1"/>
  <c r="T92" i="1"/>
  <c r="T33" i="1"/>
  <c r="T82" i="1"/>
  <c r="T46" i="1"/>
  <c r="T178" i="1"/>
  <c r="T17" i="1"/>
  <c r="T172" i="1"/>
  <c r="T63" i="1"/>
  <c r="AA74" i="1"/>
  <c r="AH43" i="1"/>
  <c r="T66" i="1"/>
  <c r="T203" i="1"/>
  <c r="T207" i="1"/>
  <c r="T129" i="1"/>
  <c r="T104" i="1"/>
  <c r="T12" i="1"/>
  <c r="T186" i="1"/>
  <c r="T103" i="1"/>
  <c r="T11" i="1"/>
  <c r="T150" i="1"/>
  <c r="T157" i="1"/>
  <c r="T18" i="1"/>
  <c r="T147" i="1"/>
  <c r="T108" i="1"/>
  <c r="T7" i="1"/>
  <c r="T165" i="1"/>
  <c r="T96" i="1"/>
  <c r="T43" i="1"/>
  <c r="T97" i="1"/>
  <c r="T176" i="1"/>
  <c r="T182" i="1"/>
  <c r="T35" i="1"/>
  <c r="T163" i="1"/>
  <c r="T116" i="1"/>
  <c r="T194" i="1"/>
  <c r="T21" i="1"/>
  <c r="T16" i="1"/>
  <c r="T134" i="1"/>
  <c r="T175" i="1"/>
  <c r="T37" i="1"/>
  <c r="T58" i="1"/>
  <c r="T210" i="1"/>
  <c r="T170" i="1"/>
  <c r="T183" i="1"/>
  <c r="T22" i="1"/>
  <c r="T145" i="1"/>
  <c r="T9" i="1"/>
  <c r="T188" i="1"/>
  <c r="T166" i="1"/>
  <c r="T152" i="1"/>
  <c r="T132" i="1"/>
  <c r="T222" i="1"/>
  <c r="T202" i="1"/>
  <c r="T206" i="1"/>
  <c r="T219" i="1"/>
  <c r="T155" i="1"/>
  <c r="T209" i="1"/>
  <c r="T117" i="1"/>
  <c r="T76" i="1"/>
  <c r="U21" i="1"/>
  <c r="AG63" i="1"/>
  <c r="Z144" i="1"/>
  <c r="AG143" i="1"/>
  <c r="AG36" i="1"/>
  <c r="U142" i="1"/>
  <c r="AG149" i="1"/>
  <c r="Z78" i="1"/>
  <c r="U112" i="1"/>
  <c r="U143" i="1"/>
  <c r="U66" i="1"/>
  <c r="U65" i="1"/>
  <c r="U91" i="1"/>
  <c r="U102" i="1"/>
  <c r="U176" i="1"/>
  <c r="U46" i="1"/>
  <c r="AI137" i="1"/>
  <c r="AA140" i="1"/>
  <c r="AA37" i="1"/>
  <c r="AA71" i="1"/>
  <c r="AA114" i="1"/>
  <c r="AH71" i="1"/>
  <c r="AA97" i="1"/>
  <c r="AA75" i="1"/>
  <c r="AA12" i="1"/>
  <c r="AD132" i="1"/>
  <c r="AG111" i="1"/>
  <c r="Z12" i="1"/>
  <c r="Z74" i="1"/>
  <c r="AG88" i="1"/>
  <c r="Z142" i="1"/>
  <c r="AG110" i="1"/>
  <c r="AF71" i="1"/>
  <c r="AH104" i="1"/>
  <c r="AH110" i="1"/>
  <c r="AD137" i="1"/>
  <c r="Z41" i="1"/>
  <c r="Z132" i="1"/>
  <c r="AA7" i="1"/>
  <c r="AA62" i="1"/>
  <c r="AH142" i="1"/>
  <c r="AH96" i="1"/>
  <c r="AA157" i="1"/>
  <c r="AA141" i="1"/>
  <c r="U29" i="1"/>
  <c r="Z104" i="1"/>
  <c r="AD43" i="1"/>
  <c r="AA135" i="1"/>
  <c r="AG107" i="1"/>
  <c r="AH128" i="1"/>
  <c r="AH161" i="1"/>
  <c r="AH25" i="1"/>
  <c r="AK20" i="1"/>
  <c r="Z147" i="1"/>
  <c r="AD99" i="1"/>
  <c r="Z11" i="1"/>
  <c r="AD109" i="1"/>
  <c r="AD10" i="1"/>
  <c r="AD168" i="1"/>
  <c r="AA48" i="1"/>
  <c r="Z107" i="1"/>
  <c r="AA69" i="1"/>
  <c r="AA25" i="1"/>
  <c r="AA163" i="1"/>
  <c r="AJ27" i="1"/>
  <c r="AC56" i="1"/>
  <c r="AJ149" i="1"/>
  <c r="AH56" i="1"/>
  <c r="AB9" i="1"/>
  <c r="AI12" i="1"/>
  <c r="AI152" i="1"/>
  <c r="AG96" i="1"/>
  <c r="Y121" i="1"/>
  <c r="Y158" i="1"/>
  <c r="Y115" i="1"/>
  <c r="Y87" i="1"/>
  <c r="Y32" i="1"/>
  <c r="Y57" i="1"/>
  <c r="AF160" i="1"/>
  <c r="AF121" i="1"/>
  <c r="AF51" i="1"/>
  <c r="Y163" i="1"/>
  <c r="Y39" i="1"/>
  <c r="AF38" i="1"/>
  <c r="Y75" i="1"/>
  <c r="AF113" i="1"/>
  <c r="AD40" i="1"/>
  <c r="Z48" i="1"/>
  <c r="Z115" i="1"/>
  <c r="Z56" i="1"/>
  <c r="AD93" i="1"/>
  <c r="Z108" i="1"/>
  <c r="AA96" i="1"/>
  <c r="AK146" i="1"/>
  <c r="AD64" i="1"/>
  <c r="AK121" i="1"/>
  <c r="AD115" i="1"/>
  <c r="AK73" i="1"/>
  <c r="Z161" i="1"/>
  <c r="Z33" i="1"/>
  <c r="AD165" i="1"/>
  <c r="Z105" i="1"/>
  <c r="AG148" i="1"/>
  <c r="AG89" i="1"/>
  <c r="AH79" i="1"/>
  <c r="AH52" i="1"/>
  <c r="AH37" i="1"/>
  <c r="AH139" i="1"/>
  <c r="AA59" i="1"/>
  <c r="AH67" i="1"/>
  <c r="AC160" i="1"/>
  <c r="AH97" i="1"/>
  <c r="AH40" i="1"/>
  <c r="AD95" i="1"/>
  <c r="Z123" i="1"/>
  <c r="AH93" i="1"/>
  <c r="AB102" i="1"/>
  <c r="AI89" i="1"/>
  <c r="Y161" i="1"/>
  <c r="Y168" i="1"/>
  <c r="Y105" i="1"/>
  <c r="Y112" i="1"/>
  <c r="Y19" i="1"/>
  <c r="AF81" i="1"/>
  <c r="AF75" i="1"/>
  <c r="AF77" i="1"/>
  <c r="AF49" i="1"/>
  <c r="AF36" i="1"/>
  <c r="Y123" i="1"/>
  <c r="Y69" i="1"/>
  <c r="AF87" i="1"/>
  <c r="AF7" i="1"/>
  <c r="AA9" i="1"/>
  <c r="Y99" i="1"/>
  <c r="Y17" i="1"/>
  <c r="AF147" i="1"/>
  <c r="AF92" i="1"/>
  <c r="AF154" i="1"/>
  <c r="Z139" i="1"/>
  <c r="AK114" i="1"/>
  <c r="AD35" i="1"/>
  <c r="AD151" i="1"/>
  <c r="AK21" i="1"/>
  <c r="AA11" i="1"/>
  <c r="Z54" i="1"/>
  <c r="Z25" i="1"/>
  <c r="Z16" i="1"/>
  <c r="Z170" i="1"/>
  <c r="AH27" i="1"/>
  <c r="AH121" i="1"/>
  <c r="AJ95" i="1"/>
  <c r="AJ61" i="1"/>
  <c r="AJ29" i="1"/>
  <c r="AJ145" i="1"/>
  <c r="AB157" i="1"/>
  <c r="AH12" i="1"/>
  <c r="AC81" i="1"/>
  <c r="AC162" i="1"/>
  <c r="AC32" i="1"/>
  <c r="AJ55" i="1"/>
  <c r="AC86" i="1"/>
  <c r="AC134" i="1"/>
  <c r="AC12" i="1"/>
  <c r="AC79" i="1"/>
  <c r="AC106" i="1"/>
  <c r="AI47" i="1"/>
  <c r="AC154" i="1"/>
  <c r="AI143" i="1"/>
  <c r="AJ88" i="1"/>
  <c r="AJ35" i="1"/>
  <c r="AJ57" i="1"/>
  <c r="AI22" i="1"/>
  <c r="AI70" i="1"/>
  <c r="AB60" i="1"/>
  <c r="AI18" i="1"/>
  <c r="AB113" i="1"/>
  <c r="AB101" i="1"/>
  <c r="AI9" i="1"/>
  <c r="AI53" i="1"/>
  <c r="AB117" i="1"/>
  <c r="AB82" i="1"/>
  <c r="AB132" i="1"/>
  <c r="AI120" i="1"/>
  <c r="AI114" i="1"/>
  <c r="AI81" i="1"/>
  <c r="AI27" i="1"/>
  <c r="AI162" i="1"/>
  <c r="AB94" i="1"/>
  <c r="AB130" i="1"/>
  <c r="AB51" i="1"/>
  <c r="AG94" i="1"/>
  <c r="AG76" i="1"/>
  <c r="AG84" i="1"/>
  <c r="AI119" i="1"/>
  <c r="AI82" i="1"/>
  <c r="AJ118" i="1"/>
  <c r="AJ91" i="1"/>
  <c r="AH136" i="1"/>
  <c r="AJ63" i="1"/>
  <c r="AJ132" i="1"/>
  <c r="AJ103" i="1"/>
  <c r="AJ133" i="1"/>
  <c r="AB139" i="1"/>
  <c r="AB151" i="1"/>
  <c r="AI131" i="1"/>
  <c r="AB26" i="1"/>
  <c r="AJ113" i="1"/>
  <c r="AC165" i="1"/>
  <c r="AI38" i="1"/>
  <c r="AB96" i="1"/>
  <c r="AI104" i="1"/>
  <c r="AB122" i="1"/>
  <c r="AI170" i="1"/>
  <c r="AB65" i="1"/>
  <c r="AB141" i="1"/>
  <c r="AI62" i="1"/>
  <c r="AB27" i="1"/>
  <c r="AB120" i="1"/>
  <c r="AB8" i="1"/>
  <c r="AB10" i="1"/>
  <c r="AB140" i="1"/>
  <c r="AI105" i="1"/>
  <c r="AB15" i="1"/>
  <c r="AG92" i="1"/>
  <c r="AI121" i="1"/>
  <c r="AG56" i="1"/>
  <c r="Y54" i="1"/>
  <c r="AF144" i="1"/>
  <c r="AF112" i="1"/>
  <c r="AF47" i="1"/>
  <c r="AF58" i="1"/>
  <c r="Y70" i="1"/>
  <c r="Y60" i="1"/>
  <c r="Y77" i="1"/>
  <c r="AF125" i="1"/>
  <c r="AF104" i="1"/>
  <c r="AF156" i="1"/>
  <c r="Y43" i="1"/>
  <c r="AF17" i="1"/>
  <c r="Y65" i="1"/>
  <c r="AF88" i="1"/>
  <c r="Y24" i="1"/>
  <c r="Y149" i="1"/>
  <c r="Y107" i="1"/>
  <c r="Y80" i="1"/>
  <c r="AF10" i="1"/>
  <c r="AF67" i="1"/>
  <c r="AF124" i="1"/>
  <c r="AF26" i="1"/>
  <c r="AD54" i="1"/>
  <c r="AG100" i="1"/>
  <c r="AD129" i="1"/>
  <c r="Z46" i="1"/>
  <c r="AK57" i="1"/>
  <c r="AK126" i="1"/>
  <c r="Y164" i="1"/>
  <c r="Y124" i="1"/>
  <c r="Y160" i="1"/>
  <c r="Y42" i="1"/>
  <c r="AF102" i="1"/>
  <c r="AF161" i="1"/>
  <c r="AF21" i="1"/>
  <c r="Y23" i="1"/>
  <c r="Y119" i="1"/>
  <c r="Y133" i="1"/>
  <c r="Y127" i="1"/>
  <c r="Y66" i="1"/>
  <c r="Y83" i="1"/>
  <c r="Y28" i="1"/>
  <c r="AF122" i="1"/>
  <c r="AF127" i="1"/>
  <c r="AF146" i="1"/>
  <c r="AF111" i="1"/>
  <c r="AF105" i="1"/>
  <c r="AF20" i="1"/>
  <c r="AF15" i="1"/>
  <c r="Y102" i="1"/>
  <c r="Y155" i="1"/>
  <c r="Y111" i="1"/>
  <c r="Y26" i="1"/>
  <c r="Y50" i="1"/>
  <c r="AF27" i="1"/>
  <c r="AF55" i="1"/>
  <c r="AF119" i="1"/>
  <c r="Y138" i="1"/>
  <c r="Y147" i="1"/>
  <c r="Y130" i="1"/>
  <c r="Y55" i="1"/>
  <c r="AF140" i="1"/>
  <c r="AF34" i="1"/>
  <c r="AF108" i="1"/>
  <c r="AF22" i="1"/>
  <c r="AF9" i="1"/>
  <c r="Y101" i="1"/>
  <c r="Y120" i="1"/>
  <c r="Y46" i="1"/>
  <c r="Y35" i="1"/>
  <c r="AF157" i="1"/>
  <c r="AF70" i="1"/>
  <c r="AF40" i="1"/>
  <c r="AF133" i="1"/>
  <c r="AF97" i="1"/>
  <c r="AF83" i="1"/>
  <c r="AD34" i="1"/>
  <c r="AD112" i="1"/>
  <c r="Y95" i="1"/>
  <c r="Y109" i="1"/>
  <c r="Y9" i="1"/>
  <c r="Y165" i="1"/>
  <c r="AF153" i="1"/>
  <c r="AF150" i="1"/>
  <c r="AF66" i="1"/>
  <c r="AF126" i="1"/>
  <c r="AF64" i="1"/>
  <c r="AF61" i="1"/>
  <c r="Y153" i="1"/>
  <c r="Y134" i="1"/>
  <c r="Y152" i="1"/>
  <c r="Y97" i="1"/>
  <c r="Y103" i="1"/>
  <c r="Y148" i="1"/>
  <c r="Y104" i="1"/>
  <c r="Y18" i="1"/>
  <c r="AF148" i="1"/>
  <c r="AF168" i="1"/>
  <c r="AF107" i="1"/>
  <c r="AF35" i="1"/>
  <c r="AF62" i="1"/>
  <c r="AF29" i="1"/>
  <c r="AF25" i="1"/>
  <c r="AD75" i="1"/>
  <c r="AD125" i="1"/>
  <c r="Z39" i="1"/>
  <c r="Z28" i="1"/>
  <c r="AD78" i="1"/>
  <c r="AD101" i="1"/>
  <c r="AA82" i="1"/>
  <c r="AA53" i="1"/>
  <c r="AA126" i="1"/>
  <c r="AH7" i="1"/>
  <c r="AH68" i="1"/>
  <c r="AC47" i="1"/>
  <c r="AC18" i="1"/>
  <c r="AJ168" i="1"/>
  <c r="AH77" i="1"/>
  <c r="AH80" i="1"/>
  <c r="AJ102" i="1"/>
  <c r="AJ127" i="1"/>
  <c r="AH41" i="1"/>
  <c r="AA105" i="1"/>
  <c r="AC164" i="1"/>
  <c r="AJ14" i="1"/>
  <c r="AJ72" i="1"/>
  <c r="AJ42" i="1"/>
  <c r="AC139" i="1"/>
  <c r="AC168" i="1"/>
  <c r="AH112" i="1"/>
  <c r="AH19" i="1"/>
  <c r="AH20" i="1"/>
  <c r="AJ71" i="1"/>
  <c r="AC61" i="1"/>
  <c r="AJ40" i="1"/>
  <c r="AC101" i="1"/>
  <c r="AJ146" i="1"/>
  <c r="AJ84" i="1"/>
  <c r="AC156" i="1"/>
  <c r="AC95" i="1"/>
  <c r="AB149" i="1"/>
  <c r="AJ169" i="1"/>
  <c r="AJ121" i="1"/>
  <c r="AJ60" i="1"/>
  <c r="AI26" i="1"/>
  <c r="AI157" i="1"/>
  <c r="Z7" i="1"/>
  <c r="Z85" i="1"/>
  <c r="AD107" i="1"/>
  <c r="AD68" i="1"/>
  <c r="AD41" i="1"/>
  <c r="Z152" i="1"/>
  <c r="AD39" i="1"/>
  <c r="AD81" i="1"/>
  <c r="Z126" i="1"/>
  <c r="Z97" i="1"/>
  <c r="AA85" i="1"/>
  <c r="AK31" i="1"/>
  <c r="AK155" i="1"/>
  <c r="AD105" i="1"/>
  <c r="AK71" i="1"/>
  <c r="AD84" i="1"/>
  <c r="Z30" i="1"/>
  <c r="Z95" i="1"/>
  <c r="Z19" i="1"/>
  <c r="Z18" i="1"/>
  <c r="Z112" i="1"/>
  <c r="AG113" i="1"/>
  <c r="Z169" i="1"/>
  <c r="AK133" i="1"/>
  <c r="AK156" i="1"/>
  <c r="AD33" i="1"/>
  <c r="AD42" i="1"/>
  <c r="AK32" i="1"/>
  <c r="AK83" i="1"/>
  <c r="AK29" i="1"/>
  <c r="AK93" i="1"/>
  <c r="AD111" i="1"/>
  <c r="AD144" i="1"/>
  <c r="AK108" i="1"/>
  <c r="Z129" i="1"/>
  <c r="Z62" i="1"/>
  <c r="Z81" i="1"/>
  <c r="AA35" i="1"/>
  <c r="AA110" i="1"/>
  <c r="AK152" i="1"/>
  <c r="AK79" i="1"/>
  <c r="AK97" i="1"/>
  <c r="AK87" i="1"/>
  <c r="AK127" i="1"/>
  <c r="AK167" i="1"/>
  <c r="Z45" i="1"/>
  <c r="Z102" i="1"/>
  <c r="AA130" i="1"/>
  <c r="AA34" i="1"/>
  <c r="AA32" i="1"/>
  <c r="AA54" i="1"/>
  <c r="AA93" i="1"/>
  <c r="AA100" i="1"/>
  <c r="AA150" i="1"/>
  <c r="AH132" i="1"/>
  <c r="AH164" i="1"/>
  <c r="AH166" i="1"/>
  <c r="AH115" i="1"/>
  <c r="AH113" i="1"/>
  <c r="AC71" i="1"/>
  <c r="AA153" i="1"/>
  <c r="AA65" i="1"/>
  <c r="AA80" i="1"/>
  <c r="AH118" i="1"/>
  <c r="AA167" i="1"/>
  <c r="AD169" i="1"/>
  <c r="AK109" i="1"/>
  <c r="AD157" i="1"/>
  <c r="Z58" i="1"/>
  <c r="AD154" i="1"/>
  <c r="AD108" i="1"/>
  <c r="AK38" i="1"/>
  <c r="Z23" i="1"/>
  <c r="Z121" i="1"/>
  <c r="AD87" i="1"/>
  <c r="AD164" i="1"/>
  <c r="AD79" i="1"/>
  <c r="AD23" i="1"/>
  <c r="AK66" i="1"/>
  <c r="AK62" i="1"/>
  <c r="AD48" i="1"/>
  <c r="AD147" i="1"/>
  <c r="Z106" i="1"/>
  <c r="Z76" i="1"/>
  <c r="Z166" i="1"/>
  <c r="AA14" i="1"/>
  <c r="AH106" i="1"/>
  <c r="AK118" i="1"/>
  <c r="AD62" i="1"/>
  <c r="AD71" i="1"/>
  <c r="AD13" i="1"/>
  <c r="AD74" i="1"/>
  <c r="AD17" i="1"/>
  <c r="AK61" i="1"/>
  <c r="AK112" i="1"/>
  <c r="AK53" i="1"/>
  <c r="AD149" i="1"/>
  <c r="AD104" i="1"/>
  <c r="AK143" i="1"/>
  <c r="AD7" i="1"/>
  <c r="Z156" i="1"/>
  <c r="Z61" i="1"/>
  <c r="Z52" i="1"/>
  <c r="Z24" i="1"/>
  <c r="Z96" i="1"/>
  <c r="AA164" i="1"/>
  <c r="AA90" i="1"/>
  <c r="AD162" i="1"/>
  <c r="AD12" i="1"/>
  <c r="AD22" i="1"/>
  <c r="AD28" i="1"/>
  <c r="AK125" i="1"/>
  <c r="AK64" i="1"/>
  <c r="AK12" i="1"/>
  <c r="AD110" i="1"/>
  <c r="AK49" i="1"/>
  <c r="AD9" i="1"/>
  <c r="Z120" i="1"/>
  <c r="Z158" i="1"/>
  <c r="Z117" i="1"/>
  <c r="Z69" i="1"/>
  <c r="Z86" i="1"/>
  <c r="Z60" i="1"/>
  <c r="Z151" i="1"/>
  <c r="AA45" i="1"/>
  <c r="AA112" i="1"/>
  <c r="AJ7" i="1"/>
  <c r="AC85" i="1"/>
  <c r="AA151" i="1"/>
  <c r="AA56" i="1"/>
  <c r="AA26" i="1"/>
  <c r="AH158" i="1"/>
  <c r="AH31" i="1"/>
  <c r="AJ11" i="1"/>
  <c r="AA24" i="1"/>
  <c r="AA20" i="1"/>
  <c r="AA18" i="1"/>
  <c r="AA118" i="1"/>
  <c r="AA159" i="1"/>
  <c r="AH144" i="1"/>
  <c r="AH163" i="1"/>
  <c r="AH82" i="1"/>
  <c r="AC104" i="1"/>
  <c r="AJ33" i="1"/>
  <c r="AA115" i="1"/>
  <c r="AH141" i="1"/>
  <c r="AC68" i="1"/>
  <c r="AJ105" i="1"/>
  <c r="AJ167" i="1"/>
  <c r="AH87" i="1"/>
  <c r="AB72" i="1"/>
  <c r="AB16" i="1"/>
  <c r="AB43" i="1"/>
  <c r="AI146" i="1"/>
  <c r="AI65" i="1"/>
  <c r="AB45" i="1"/>
  <c r="AB97" i="1"/>
  <c r="AB14" i="1"/>
  <c r="AB93" i="1"/>
  <c r="AB66" i="1"/>
  <c r="AB36" i="1"/>
  <c r="AI158" i="1"/>
  <c r="AI59" i="1"/>
  <c r="AB108" i="1"/>
  <c r="AI163" i="1"/>
  <c r="AI90" i="1"/>
  <c r="AA89" i="1"/>
  <c r="AH9" i="1"/>
  <c r="AA121" i="1"/>
  <c r="AH98" i="1"/>
  <c r="AH135" i="1"/>
  <c r="AH151" i="1"/>
  <c r="AH29" i="1"/>
  <c r="AC76" i="1"/>
  <c r="AC34" i="1"/>
  <c r="AA162" i="1"/>
  <c r="AA52" i="1"/>
  <c r="AA136" i="1"/>
  <c r="AH148" i="1"/>
  <c r="AH23" i="1"/>
  <c r="AJ139" i="1"/>
  <c r="AC46" i="1"/>
  <c r="AJ106" i="1"/>
  <c r="AJ16" i="1"/>
  <c r="AC143" i="1"/>
  <c r="AC103" i="1"/>
  <c r="AH44" i="1"/>
  <c r="AC65" i="1"/>
  <c r="AC13" i="1"/>
  <c r="AC44" i="1"/>
  <c r="AC94" i="1"/>
  <c r="AC19" i="1"/>
  <c r="AJ80" i="1"/>
  <c r="AJ120" i="1"/>
  <c r="AC9" i="1"/>
  <c r="AJ162" i="1"/>
  <c r="AJ126" i="1"/>
  <c r="AJ141" i="1"/>
  <c r="AH108" i="1"/>
  <c r="AH122" i="1"/>
  <c r="AC166" i="1"/>
  <c r="AC20" i="1"/>
  <c r="AJ138" i="1"/>
  <c r="AJ67" i="1"/>
  <c r="AJ38" i="1"/>
  <c r="AC120" i="1"/>
  <c r="AI124" i="1"/>
  <c r="AJ153" i="1"/>
  <c r="AJ58" i="1"/>
  <c r="AJ86" i="1"/>
  <c r="AJ147" i="1"/>
  <c r="AC7" i="1"/>
  <c r="AI25" i="1"/>
  <c r="AB115" i="1"/>
  <c r="AB128" i="1"/>
  <c r="AC159" i="1"/>
  <c r="AI76" i="1"/>
  <c r="AC35" i="1"/>
  <c r="AJ85" i="1"/>
  <c r="AJ22" i="1"/>
  <c r="AC129" i="1"/>
  <c r="AC110" i="1"/>
  <c r="AI31" i="1"/>
  <c r="AI30" i="1"/>
  <c r="AI96" i="1"/>
  <c r="AI133" i="1"/>
  <c r="AB92" i="1"/>
  <c r="AB127" i="1"/>
  <c r="AB106" i="1"/>
  <c r="AB48" i="1"/>
  <c r="AI150" i="1"/>
  <c r="AI85" i="1"/>
  <c r="AI40" i="1"/>
  <c r="AI130" i="1"/>
  <c r="AB110" i="1"/>
  <c r="AB76" i="1"/>
  <c r="AB50" i="1"/>
  <c r="AB121" i="1"/>
  <c r="AB20" i="1"/>
  <c r="AB25" i="1"/>
  <c r="AB44" i="1"/>
  <c r="AI135" i="1"/>
  <c r="AB163" i="1"/>
  <c r="AI19" i="1"/>
  <c r="AI44" i="1"/>
  <c r="AI127" i="1"/>
  <c r="AI14" i="1"/>
  <c r="AB86" i="1"/>
  <c r="AB69" i="1"/>
  <c r="AB41" i="1"/>
  <c r="AB165" i="1"/>
  <c r="AH89" i="1"/>
  <c r="AC62" i="1"/>
  <c r="AC121" i="1"/>
  <c r="AC155" i="1"/>
  <c r="AC84" i="1"/>
  <c r="AC43" i="1"/>
  <c r="AC67" i="1"/>
  <c r="AJ115" i="1"/>
  <c r="AJ28" i="1"/>
  <c r="AC29" i="1"/>
  <c r="AC125" i="1"/>
  <c r="AJ112" i="1"/>
  <c r="AI11" i="1"/>
  <c r="AH86" i="1"/>
  <c r="AC123" i="1"/>
  <c r="AC157" i="1"/>
  <c r="AC73" i="1"/>
  <c r="AC23" i="1"/>
  <c r="AC52" i="1"/>
  <c r="AC37" i="1"/>
  <c r="AJ44" i="1"/>
  <c r="AJ98" i="1"/>
  <c r="AC119" i="1"/>
  <c r="AC89" i="1"/>
  <c r="AC45" i="1"/>
  <c r="AC151" i="1"/>
  <c r="AJ10" i="1"/>
  <c r="AC74" i="1"/>
  <c r="AC72" i="1"/>
  <c r="AJ110" i="1"/>
  <c r="AC105" i="1"/>
  <c r="AJ52" i="1"/>
  <c r="AJ109" i="1"/>
  <c r="AC10" i="1"/>
  <c r="AC25" i="1"/>
  <c r="AB142" i="1"/>
  <c r="AI122" i="1"/>
  <c r="AI80" i="1"/>
  <c r="AB42" i="1"/>
  <c r="AI55" i="1"/>
  <c r="AI129" i="1"/>
  <c r="AB107" i="1"/>
  <c r="AB118" i="1"/>
  <c r="AJ36" i="1"/>
  <c r="AB77" i="1"/>
  <c r="AB58" i="1"/>
  <c r="AI123" i="1"/>
  <c r="AB90" i="1"/>
  <c r="AB63" i="1"/>
  <c r="AI99" i="1"/>
  <c r="AB143" i="1"/>
  <c r="AI159" i="1"/>
  <c r="AG58" i="1"/>
  <c r="AG109" i="1"/>
  <c r="AI126" i="1"/>
  <c r="Y22" i="1"/>
  <c r="Y151" i="1"/>
  <c r="Y6" i="1"/>
  <c r="Y100" i="1"/>
  <c r="AF162" i="1"/>
  <c r="AF103" i="1"/>
  <c r="AF54" i="1"/>
  <c r="AF59" i="1"/>
  <c r="AF24" i="1"/>
  <c r="Y91" i="1"/>
  <c r="Y125" i="1"/>
  <c r="Y40" i="1"/>
  <c r="AF82" i="1"/>
  <c r="AF72" i="1"/>
  <c r="AF85" i="1"/>
  <c r="AF128" i="1"/>
  <c r="AF44" i="1"/>
  <c r="AF68" i="1"/>
  <c r="Y154" i="1"/>
  <c r="Y98" i="1"/>
  <c r="Y150" i="1"/>
  <c r="Y110" i="1"/>
  <c r="Y25" i="1"/>
  <c r="Y13" i="1"/>
  <c r="Y49" i="1"/>
  <c r="AF155" i="1"/>
  <c r="AF165" i="1"/>
  <c r="AF116" i="1"/>
  <c r="AF30" i="1"/>
  <c r="AF32" i="1"/>
  <c r="Y128" i="1"/>
  <c r="Y135" i="1"/>
  <c r="Y171" i="1"/>
  <c r="Y82" i="1"/>
  <c r="Y74" i="1"/>
  <c r="Y143" i="1"/>
  <c r="Y62" i="1"/>
  <c r="Y48" i="1"/>
  <c r="Y84" i="1"/>
  <c r="Y29" i="1"/>
  <c r="AF131" i="1"/>
  <c r="AF149" i="1"/>
  <c r="AF93" i="1"/>
  <c r="AF118" i="1"/>
  <c r="AF106" i="1"/>
  <c r="AF33" i="1"/>
  <c r="AF8" i="1"/>
  <c r="AF16" i="1"/>
  <c r="AF6" i="1"/>
  <c r="AD25" i="1"/>
  <c r="AD92" i="1"/>
  <c r="Z27" i="1"/>
  <c r="AD15" i="1"/>
  <c r="AD26" i="1"/>
  <c r="Z20" i="1"/>
  <c r="AD55" i="1"/>
  <c r="Z42" i="1"/>
  <c r="AK96" i="1"/>
  <c r="Z8" i="1"/>
  <c r="Z77" i="1"/>
  <c r="AD150" i="1"/>
  <c r="AD6" i="1"/>
  <c r="AD49" i="1"/>
  <c r="AD60" i="1"/>
  <c r="AD114" i="1"/>
  <c r="AD83" i="1"/>
  <c r="AD124" i="1"/>
  <c r="AD160" i="1"/>
  <c r="AD20" i="1"/>
  <c r="Z26" i="1"/>
  <c r="Z98" i="1"/>
  <c r="Z89" i="1"/>
  <c r="AD97" i="1"/>
  <c r="AK7" i="1"/>
  <c r="AD56" i="1"/>
  <c r="Y79" i="1"/>
  <c r="Y11" i="1"/>
  <c r="J214" i="1" a="1"/>
  <c r="J214" i="1" s="1"/>
  <c r="K214" i="1" s="1"/>
  <c r="J215" i="1" a="1"/>
  <c r="J215" i="1" s="1"/>
  <c r="K215" i="1" s="1"/>
  <c r="Y169" i="1"/>
  <c r="Y47" i="1"/>
  <c r="Y108" i="1"/>
  <c r="Y159" i="1"/>
  <c r="Y14" i="1"/>
  <c r="AF171" i="1"/>
  <c r="AF137" i="1"/>
  <c r="AF43" i="1"/>
  <c r="AF39" i="1"/>
  <c r="Y78" i="1"/>
  <c r="Y68" i="1"/>
  <c r="Y7" i="1"/>
  <c r="AF142" i="1"/>
  <c r="AF158" i="1"/>
  <c r="AF41" i="1"/>
  <c r="Y140" i="1"/>
  <c r="Y67" i="1"/>
  <c r="Y30" i="1"/>
  <c r="Y132" i="1"/>
  <c r="Y72" i="1"/>
  <c r="AF136" i="1"/>
  <c r="AF78" i="1"/>
  <c r="AF100" i="1"/>
  <c r="AF80" i="1"/>
  <c r="AK90" i="1"/>
  <c r="AK122" i="1"/>
  <c r="AK132" i="1"/>
  <c r="AK80" i="1"/>
  <c r="Z37" i="1"/>
  <c r="Z53" i="1"/>
  <c r="Z143" i="1"/>
  <c r="Z128" i="1"/>
  <c r="Z43" i="1"/>
  <c r="Z145" i="1"/>
  <c r="AD45" i="1"/>
  <c r="AD50" i="1"/>
  <c r="AD57" i="1"/>
  <c r="AK19" i="1"/>
  <c r="AK43" i="1"/>
  <c r="AK41" i="1"/>
  <c r="AD90" i="1"/>
  <c r="AD130" i="1"/>
  <c r="AD118" i="1"/>
  <c r="AK113" i="1"/>
  <c r="Z87" i="1"/>
  <c r="Z34" i="1"/>
  <c r="Z29" i="1"/>
  <c r="Z49" i="1"/>
  <c r="Z140" i="1"/>
  <c r="AG160" i="1"/>
  <c r="AG182" i="1"/>
  <c r="Z9" i="1"/>
  <c r="Y64" i="1"/>
  <c r="Y44" i="1"/>
  <c r="AF65" i="1"/>
  <c r="Y141" i="1"/>
  <c r="Y61" i="1"/>
  <c r="AF115" i="1"/>
  <c r="AF163" i="1"/>
  <c r="AF52" i="1"/>
  <c r="AF167" i="1"/>
  <c r="AF69" i="1"/>
  <c r="AF73" i="1"/>
  <c r="AF31" i="1"/>
  <c r="Y167" i="1"/>
  <c r="Y86" i="1"/>
  <c r="Y93" i="1"/>
  <c r="AF129" i="1"/>
  <c r="AF94" i="1"/>
  <c r="AF46" i="1"/>
  <c r="AD100" i="1"/>
  <c r="AD117" i="1"/>
  <c r="AD46" i="1"/>
  <c r="AD51" i="1"/>
  <c r="AD131" i="1"/>
  <c r="AD128" i="1"/>
  <c r="Z90" i="1"/>
  <c r="Z65" i="1"/>
  <c r="AK105" i="1"/>
  <c r="AK10" i="1"/>
  <c r="AD102" i="1"/>
  <c r="AK65" i="1"/>
  <c r="AD86" i="1"/>
  <c r="Y96" i="1"/>
  <c r="Y114" i="1"/>
  <c r="Y131" i="1"/>
  <c r="Y31" i="1"/>
  <c r="Y12" i="1"/>
  <c r="Y34" i="1"/>
  <c r="AF138" i="1"/>
  <c r="AF89" i="1"/>
  <c r="AF166" i="1"/>
  <c r="AF134" i="1"/>
  <c r="AF74" i="1"/>
  <c r="AF95" i="1"/>
  <c r="AF96" i="1"/>
  <c r="AF45" i="1"/>
  <c r="Y145" i="1"/>
  <c r="Y157" i="1"/>
  <c r="Y170" i="1"/>
  <c r="Y142" i="1"/>
  <c r="Y89" i="1"/>
  <c r="Y90" i="1"/>
  <c r="Y146" i="1"/>
  <c r="Y94" i="1"/>
  <c r="Y56" i="1"/>
  <c r="Y8" i="1"/>
  <c r="Y36" i="1"/>
  <c r="AF143" i="1"/>
  <c r="AF152" i="1"/>
  <c r="AF141" i="1"/>
  <c r="AF159" i="1"/>
  <c r="AF99" i="1"/>
  <c r="AF18" i="1"/>
  <c r="AF48" i="1"/>
  <c r="AF86" i="1"/>
  <c r="AD142" i="1"/>
  <c r="AG170" i="1"/>
  <c r="AG194" i="1"/>
  <c r="AD89" i="1"/>
  <c r="AK86" i="1"/>
  <c r="AD80" i="1"/>
  <c r="AK47" i="1"/>
  <c r="AK69" i="1"/>
  <c r="AD106" i="1"/>
  <c r="AK16" i="1"/>
  <c r="AD116" i="1"/>
  <c r="Z44" i="1"/>
  <c r="Z14" i="1"/>
  <c r="AG75" i="1"/>
  <c r="AA127" i="1"/>
  <c r="AA98" i="1"/>
  <c r="AA13" i="1"/>
  <c r="AA39" i="1"/>
  <c r="AH78" i="1"/>
  <c r="AH48" i="1"/>
  <c r="AH35" i="1"/>
  <c r="AJ134" i="1"/>
  <c r="AA44" i="1"/>
  <c r="AA42" i="1"/>
  <c r="AA146" i="1"/>
  <c r="Z162" i="1"/>
  <c r="AA50" i="1"/>
  <c r="AA86" i="1"/>
  <c r="AH167" i="1"/>
  <c r="AH111" i="1"/>
  <c r="AH28" i="1"/>
  <c r="AH63" i="1"/>
  <c r="AH159" i="1"/>
  <c r="AC142" i="1"/>
  <c r="AC99" i="1"/>
  <c r="AH33" i="1"/>
  <c r="AH60" i="1"/>
  <c r="AC51" i="1"/>
  <c r="AC26" i="1"/>
  <c r="AC80" i="1"/>
  <c r="AJ47" i="1"/>
  <c r="AJ155" i="1"/>
  <c r="AH70" i="1"/>
  <c r="AH49" i="1"/>
  <c r="AH72" i="1"/>
  <c r="AC92" i="1"/>
  <c r="AC137" i="1"/>
  <c r="AC70" i="1"/>
  <c r="AC49" i="1"/>
  <c r="AC98" i="1"/>
  <c r="AC33" i="1"/>
  <c r="AJ142" i="1"/>
  <c r="AJ152" i="1"/>
  <c r="AJ131" i="1"/>
  <c r="AJ104" i="1"/>
  <c r="AJ62" i="1"/>
  <c r="AC127" i="1"/>
  <c r="AC118" i="1"/>
  <c r="AJ70" i="1"/>
  <c r="AC148" i="1"/>
  <c r="AC163" i="1"/>
  <c r="AJ43" i="1"/>
  <c r="AJ21" i="1"/>
  <c r="AJ78" i="1"/>
  <c r="AJ45" i="1"/>
  <c r="AC93" i="1"/>
  <c r="AC135" i="1"/>
  <c r="AC112" i="1"/>
  <c r="AJ143" i="1"/>
  <c r="AB145" i="1"/>
  <c r="AI13" i="1"/>
  <c r="AB29" i="1"/>
  <c r="AD146" i="1"/>
  <c r="AI28" i="1"/>
  <c r="AI54" i="1"/>
  <c r="AB55" i="1"/>
  <c r="AB85" i="1"/>
  <c r="AD122" i="1"/>
  <c r="AB71" i="1"/>
  <c r="AB57" i="1"/>
  <c r="AB19" i="1"/>
  <c r="AB98" i="1"/>
  <c r="AB137" i="1"/>
  <c r="Z91" i="1"/>
  <c r="AI138" i="1"/>
  <c r="AI156" i="1"/>
  <c r="AA119" i="1"/>
  <c r="AH83" i="1"/>
  <c r="AI84" i="1"/>
  <c r="Z103" i="1"/>
  <c r="AG127" i="1"/>
  <c r="AG144" i="1"/>
  <c r="AF14" i="1"/>
  <c r="AF23" i="1"/>
  <c r="AF12" i="1"/>
  <c r="Y122" i="1"/>
  <c r="Y113" i="1"/>
  <c r="Y63" i="1"/>
  <c r="Y38" i="1"/>
  <c r="Y137" i="1"/>
  <c r="Y53" i="1"/>
  <c r="Y41" i="1"/>
  <c r="Y21" i="1"/>
  <c r="AF117" i="1"/>
  <c r="AF56" i="1"/>
  <c r="AF139" i="1"/>
  <c r="AF84" i="1"/>
  <c r="AF101" i="1"/>
  <c r="AF135" i="1"/>
  <c r="AF98" i="1"/>
  <c r="AF50" i="1"/>
  <c r="Y144" i="1"/>
  <c r="Y52" i="1"/>
  <c r="Y15" i="1"/>
  <c r="Y166" i="1"/>
  <c r="Y106" i="1"/>
  <c r="Y117" i="1"/>
  <c r="Y162" i="1"/>
  <c r="Y118" i="1"/>
  <c r="Y88" i="1"/>
  <c r="Y33" i="1"/>
  <c r="Y20" i="1"/>
  <c r="Y58" i="1"/>
  <c r="AF164" i="1"/>
  <c r="AF151" i="1"/>
  <c r="AF109" i="1"/>
  <c r="AF76" i="1"/>
  <c r="AF123" i="1"/>
  <c r="AF79" i="1"/>
  <c r="AF57" i="1"/>
  <c r="AF37" i="1"/>
  <c r="AF53" i="1"/>
  <c r="AD156" i="1"/>
  <c r="Z51" i="1"/>
  <c r="Z72" i="1"/>
  <c r="AD52" i="1"/>
  <c r="AK128" i="1"/>
  <c r="AD145" i="1"/>
  <c r="AD19" i="1"/>
  <c r="AD113" i="1"/>
  <c r="Z68" i="1"/>
  <c r="Z157" i="1"/>
  <c r="AK147" i="1"/>
  <c r="AD123" i="1"/>
  <c r="Z84" i="1"/>
  <c r="AK138" i="1"/>
  <c r="AD47" i="1"/>
  <c r="AK89" i="1"/>
  <c r="AD170" i="1"/>
  <c r="Z159" i="1"/>
  <c r="Z155" i="1"/>
  <c r="AA29" i="1"/>
  <c r="AH169" i="1"/>
  <c r="AD140" i="1"/>
  <c r="AD73" i="1"/>
  <c r="AD85" i="1"/>
  <c r="AD37" i="1"/>
  <c r="AK54" i="1"/>
  <c r="AK23" i="1"/>
  <c r="AK101" i="1"/>
  <c r="AD94" i="1"/>
  <c r="AD133" i="1"/>
  <c r="AK130" i="1"/>
  <c r="AK8" i="1"/>
  <c r="Z154" i="1"/>
  <c r="Z47" i="1"/>
  <c r="Z73" i="1"/>
  <c r="Z40" i="1"/>
  <c r="Z131" i="1"/>
  <c r="Z82" i="1"/>
  <c r="Z55" i="1"/>
  <c r="Z138" i="1"/>
  <c r="Z153" i="1"/>
  <c r="AG16" i="1"/>
  <c r="AA94" i="1"/>
  <c r="AA148" i="1"/>
  <c r="AK111" i="1"/>
  <c r="AD143" i="1"/>
  <c r="AD161" i="1"/>
  <c r="AD70" i="1"/>
  <c r="AD18" i="1"/>
  <c r="AD82" i="1"/>
  <c r="AD32" i="1"/>
  <c r="AK17" i="1"/>
  <c r="AK15" i="1"/>
  <c r="AK107" i="1"/>
  <c r="AK141" i="1"/>
  <c r="AD24" i="1"/>
  <c r="AD96" i="1"/>
  <c r="AK134" i="1"/>
  <c r="AK46" i="1"/>
  <c r="AD167" i="1"/>
  <c r="Z110" i="1"/>
  <c r="Z101" i="1"/>
  <c r="Z148" i="1"/>
  <c r="Z83" i="1"/>
  <c r="Z13" i="1"/>
  <c r="Z31" i="1"/>
  <c r="Z93" i="1"/>
  <c r="Z6" i="1"/>
  <c r="AG169" i="1"/>
  <c r="AG70" i="1"/>
  <c r="AA58" i="1"/>
  <c r="AA111" i="1"/>
  <c r="AD158" i="1"/>
  <c r="AD30" i="1"/>
  <c r="AD36" i="1"/>
  <c r="AD91" i="1"/>
  <c r="AK63" i="1"/>
  <c r="AK76" i="1"/>
  <c r="AK81" i="1"/>
  <c r="AK95" i="1"/>
  <c r="AK135" i="1"/>
  <c r="AD29" i="1"/>
  <c r="AD98" i="1"/>
  <c r="AD136" i="1"/>
  <c r="AK142" i="1"/>
  <c r="AK25" i="1"/>
  <c r="Z109" i="1"/>
  <c r="Z150" i="1"/>
  <c r="Z99" i="1"/>
  <c r="Z50" i="1"/>
  <c r="Z94" i="1"/>
  <c r="Z67" i="1"/>
  <c r="Z149" i="1"/>
  <c r="AA73" i="1"/>
  <c r="AH146" i="1"/>
  <c r="AH6" i="1"/>
  <c r="AH160" i="1"/>
  <c r="AH109" i="1"/>
  <c r="AH13" i="1"/>
  <c r="AC147" i="1"/>
  <c r="AA145" i="1"/>
  <c r="AA67" i="1"/>
  <c r="AA21" i="1"/>
  <c r="AA41" i="1"/>
  <c r="AA107" i="1"/>
  <c r="AA158" i="1"/>
  <c r="AH154" i="1"/>
  <c r="AA72" i="1"/>
  <c r="AA131" i="1"/>
  <c r="AH95" i="1"/>
  <c r="AH100" i="1"/>
  <c r="AC153" i="1"/>
  <c r="AC16" i="1"/>
  <c r="AA120" i="1"/>
  <c r="AA160" i="1"/>
  <c r="AP157" i="1" s="1"/>
  <c r="AA31" i="1"/>
  <c r="AA28" i="1"/>
  <c r="AA49" i="1"/>
  <c r="AA87" i="1"/>
  <c r="AA152" i="1"/>
  <c r="AH137" i="1"/>
  <c r="AA133" i="1"/>
  <c r="AH126" i="1"/>
  <c r="AH152" i="1"/>
  <c r="AH140" i="1"/>
  <c r="AH92" i="1"/>
  <c r="AH36" i="1"/>
  <c r="AC128" i="1"/>
  <c r="AC58" i="1"/>
  <c r="AJ119" i="1"/>
  <c r="AA123" i="1"/>
  <c r="AA27" i="1"/>
  <c r="AA88" i="1"/>
  <c r="AA106" i="1"/>
  <c r="AA154" i="1"/>
  <c r="AH162" i="1"/>
  <c r="AA109" i="1"/>
  <c r="AH94" i="1"/>
  <c r="AH134" i="1"/>
  <c r="AH26" i="1"/>
  <c r="AH123" i="1"/>
  <c r="AH58" i="1"/>
  <c r="AJ66" i="1"/>
  <c r="AC100" i="1"/>
  <c r="AH120" i="1"/>
  <c r="AH32" i="1"/>
  <c r="AH24" i="1"/>
  <c r="AH42" i="1"/>
  <c r="AC116" i="1"/>
  <c r="AC48" i="1"/>
  <c r="AC21" i="1"/>
  <c r="AJ74" i="1"/>
  <c r="AJ12" i="1"/>
  <c r="AJ163" i="1"/>
  <c r="AJ90" i="1"/>
  <c r="AJ117" i="1"/>
  <c r="AJ82" i="1"/>
  <c r="AJ31" i="1"/>
  <c r="AJ68" i="1"/>
  <c r="AJ130" i="1"/>
  <c r="AJ23" i="1"/>
  <c r="AC115" i="1"/>
  <c r="AJ79" i="1"/>
  <c r="AC161" i="1"/>
  <c r="AJ48" i="1"/>
  <c r="AB129" i="1"/>
  <c r="AB170" i="1"/>
  <c r="AI91" i="1"/>
  <c r="AJ49" i="1"/>
  <c r="AJ128" i="1"/>
  <c r="AJ100" i="1"/>
  <c r="AJ50" i="1"/>
  <c r="AJ15" i="1"/>
  <c r="AJ116" i="1"/>
  <c r="AJ151" i="1"/>
  <c r="AD61" i="1"/>
  <c r="AK22" i="1"/>
  <c r="AK85" i="1"/>
  <c r="AD126" i="1"/>
  <c r="AD72" i="1"/>
  <c r="AK115" i="1"/>
  <c r="AD148" i="1"/>
  <c r="AK119" i="1"/>
  <c r="AD11" i="1"/>
  <c r="AD135" i="1"/>
  <c r="Z134" i="1"/>
  <c r="Z163" i="1"/>
  <c r="Z113" i="1"/>
  <c r="Z71" i="1"/>
  <c r="Z88" i="1"/>
  <c r="Z63" i="1"/>
  <c r="Z133" i="1"/>
  <c r="AG37" i="1"/>
  <c r="AG42" i="1"/>
  <c r="AA63" i="1"/>
  <c r="AD166" i="1"/>
  <c r="AD59" i="1"/>
  <c r="AD65" i="1"/>
  <c r="AD120" i="1"/>
  <c r="AD69" i="1"/>
  <c r="AD14" i="1"/>
  <c r="AK34" i="1"/>
  <c r="AK55" i="1"/>
  <c r="AK59" i="1"/>
  <c r="AD121" i="1"/>
  <c r="AD153" i="1"/>
  <c r="AD76" i="1"/>
  <c r="AK117" i="1"/>
  <c r="AK88" i="1"/>
  <c r="AD8" i="1"/>
  <c r="Z15" i="1"/>
  <c r="Z32" i="1"/>
  <c r="Z137" i="1"/>
  <c r="Z165" i="1"/>
  <c r="Z136" i="1"/>
  <c r="Z59" i="1"/>
  <c r="Z36" i="1"/>
  <c r="Z79" i="1"/>
  <c r="Z21" i="1"/>
  <c r="AG6" i="1"/>
  <c r="AG7" i="1"/>
  <c r="AA47" i="1"/>
  <c r="AH129" i="1"/>
  <c r="AH90" i="1"/>
  <c r="AH117" i="1"/>
  <c r="AA78" i="1"/>
  <c r="AA36" i="1"/>
  <c r="AA144" i="1"/>
  <c r="AA113" i="1"/>
  <c r="AA117" i="1"/>
  <c r="AH133" i="1"/>
  <c r="AH127" i="1"/>
  <c r="AH157" i="1"/>
  <c r="AA70" i="1"/>
  <c r="AA79" i="1"/>
  <c r="AA23" i="1"/>
  <c r="AA132" i="1"/>
  <c r="AA77" i="1"/>
  <c r="AH11" i="1"/>
  <c r="AA30" i="1"/>
  <c r="AA139" i="1"/>
  <c r="AA99" i="1"/>
  <c r="AH18" i="1"/>
  <c r="AA61" i="1"/>
  <c r="AA15" i="1"/>
  <c r="AA76" i="1"/>
  <c r="AA17" i="1"/>
  <c r="AA129" i="1"/>
  <c r="AA122" i="1"/>
  <c r="AA95" i="1"/>
  <c r="AA124" i="1"/>
  <c r="AH145" i="1"/>
  <c r="AH65" i="1"/>
  <c r="AC124" i="1"/>
  <c r="AH153" i="1"/>
  <c r="AH45" i="1"/>
  <c r="AC75" i="1"/>
  <c r="AC55" i="1"/>
  <c r="AC102" i="1"/>
  <c r="AC78" i="1"/>
  <c r="AH73" i="1"/>
  <c r="AC63" i="1"/>
  <c r="AH131" i="1"/>
  <c r="AH34" i="1"/>
  <c r="AH102" i="1"/>
  <c r="AC36" i="1"/>
  <c r="AC53" i="1"/>
  <c r="AJ94" i="1"/>
  <c r="AJ123" i="1"/>
  <c r="AC17" i="1"/>
  <c r="AJ140" i="1"/>
  <c r="AJ69" i="1"/>
  <c r="AJ17" i="1"/>
  <c r="AC140" i="1"/>
  <c r="AC117" i="1"/>
  <c r="AJ156" i="1"/>
  <c r="AJ65" i="1"/>
  <c r="AC8" i="1"/>
  <c r="AI35" i="1"/>
  <c r="AC50" i="1"/>
  <c r="AJ30" i="1"/>
  <c r="AJ170" i="1"/>
  <c r="AJ101" i="1"/>
  <c r="AC141" i="1"/>
  <c r="AJ165" i="1"/>
  <c r="AJ161" i="1"/>
  <c r="AC111" i="1"/>
  <c r="AC11" i="1"/>
  <c r="AB136" i="1"/>
  <c r="AB6" i="1"/>
  <c r="AI79" i="1"/>
  <c r="AB80" i="1"/>
  <c r="AB159" i="1"/>
  <c r="AH22" i="1"/>
  <c r="AI109" i="1"/>
  <c r="AI16" i="1"/>
  <c r="AB138" i="1"/>
  <c r="AA46" i="1"/>
  <c r="AH143" i="1"/>
  <c r="AG103" i="1"/>
  <c r="AG116" i="1"/>
  <c r="AH125" i="1"/>
  <c r="Z10" i="1"/>
  <c r="AG145" i="1"/>
  <c r="AG164" i="1"/>
  <c r="AA55" i="1"/>
  <c r="AH103" i="1"/>
  <c r="AI125" i="1"/>
  <c r="AG158" i="1"/>
  <c r="AG179" i="1"/>
  <c r="AG101" i="1"/>
  <c r="AG159" i="1"/>
  <c r="AG181" i="1"/>
  <c r="AG162" i="1"/>
  <c r="AG184" i="1"/>
  <c r="AG85" i="1"/>
  <c r="AI50" i="1"/>
  <c r="AI57" i="1"/>
  <c r="AG39" i="1"/>
  <c r="AG44" i="1"/>
  <c r="AH155" i="1"/>
  <c r="AH176" i="1"/>
  <c r="AA108" i="1"/>
  <c r="AA169" i="1"/>
  <c r="AA40" i="1"/>
  <c r="AA22" i="1"/>
  <c r="AA102" i="1"/>
  <c r="AA92" i="1"/>
  <c r="AH147" i="1"/>
  <c r="AH88" i="1"/>
  <c r="AH85" i="1"/>
  <c r="AC96" i="1"/>
  <c r="AC64" i="1"/>
  <c r="AC15" i="1"/>
  <c r="AC167" i="1"/>
  <c r="AH130" i="1"/>
  <c r="AH99" i="1"/>
  <c r="AH105" i="1"/>
  <c r="AH16" i="1"/>
  <c r="AH76" i="1"/>
  <c r="AH50" i="1"/>
  <c r="AJ111" i="1"/>
  <c r="AJ8" i="1"/>
  <c r="AC54" i="1"/>
  <c r="AC77" i="1"/>
  <c r="AC27" i="1"/>
  <c r="AC82" i="1"/>
  <c r="AJ157" i="1"/>
  <c r="AJ129" i="1"/>
  <c r="AJ53" i="1"/>
  <c r="AJ25" i="1"/>
  <c r="AH14" i="1"/>
  <c r="AH47" i="1"/>
  <c r="AJ32" i="1"/>
  <c r="AC113" i="1"/>
  <c r="AC149" i="1"/>
  <c r="AC38" i="1"/>
  <c r="AC108" i="1"/>
  <c r="AJ19" i="1"/>
  <c r="AC97" i="1"/>
  <c r="AC42" i="1"/>
  <c r="AJ148" i="1"/>
  <c r="AJ75" i="1"/>
  <c r="AH81" i="1"/>
  <c r="AH54" i="1"/>
  <c r="AH39" i="1"/>
  <c r="AH59" i="1"/>
  <c r="AJ13" i="1"/>
  <c r="AJ107" i="1"/>
  <c r="AC145" i="1"/>
  <c r="AC6" i="1"/>
  <c r="AC60" i="1"/>
  <c r="AC90" i="1"/>
  <c r="AC39" i="1"/>
  <c r="AC88" i="1"/>
  <c r="AJ37" i="1"/>
  <c r="AJ166" i="1"/>
  <c r="AB147" i="1"/>
  <c r="AJ164" i="1"/>
  <c r="AJ41" i="1"/>
  <c r="AJ124" i="1"/>
  <c r="AJ96" i="1"/>
  <c r="AJ46" i="1"/>
  <c r="AJ160" i="1"/>
  <c r="AJ93" i="1"/>
  <c r="AJ135" i="1"/>
  <c r="AJ150" i="1"/>
  <c r="AC107" i="1"/>
  <c r="AI95" i="1"/>
  <c r="AB81" i="1"/>
  <c r="AJ9" i="1"/>
  <c r="AC31" i="1"/>
  <c r="AB131" i="1"/>
  <c r="AB160" i="1"/>
  <c r="AI116" i="1"/>
  <c r="AI60" i="1"/>
  <c r="AI139" i="1"/>
  <c r="AB52" i="1"/>
  <c r="AC22" i="1"/>
  <c r="AJ136" i="1"/>
  <c r="AJ108" i="1"/>
  <c r="AJ64" i="1"/>
  <c r="AJ92" i="1"/>
  <c r="AC109" i="1"/>
  <c r="AJ144" i="1"/>
  <c r="AC59" i="1"/>
  <c r="AJ122" i="1"/>
  <c r="AJ159" i="1"/>
  <c r="AJ6" i="1"/>
  <c r="AC152" i="1"/>
  <c r="AI100" i="1"/>
  <c r="AI71" i="1"/>
  <c r="AI23" i="1"/>
  <c r="AB22" i="1"/>
  <c r="AI48" i="1"/>
  <c r="AI110" i="1"/>
  <c r="AI67" i="1"/>
  <c r="AB119" i="1"/>
  <c r="AB84" i="1"/>
  <c r="AB54" i="1"/>
  <c r="AB105" i="1"/>
  <c r="AB17" i="1"/>
  <c r="AB95" i="1"/>
  <c r="AB135" i="1"/>
  <c r="AI6" i="1"/>
  <c r="AK11" i="1"/>
  <c r="AI111" i="1"/>
  <c r="AI132" i="1"/>
  <c r="AI78" i="1"/>
  <c r="AI117" i="1"/>
  <c r="AI39" i="1"/>
  <c r="AI151" i="1"/>
  <c r="AB99" i="1"/>
  <c r="AB70" i="1"/>
  <c r="AB13" i="1"/>
  <c r="AB37" i="1"/>
  <c r="AB78" i="1"/>
  <c r="AB40" i="1"/>
  <c r="AB64" i="1"/>
  <c r="AB154" i="1"/>
  <c r="Z127" i="1"/>
  <c r="AB59" i="1"/>
  <c r="AB34" i="1"/>
  <c r="AB144" i="1"/>
  <c r="AJ34" i="1"/>
  <c r="AI141" i="1"/>
  <c r="AI61" i="1"/>
  <c r="AI36" i="1"/>
  <c r="AI112" i="1"/>
  <c r="AI58" i="1"/>
  <c r="AI140" i="1"/>
  <c r="AC83" i="1"/>
  <c r="AC131" i="1"/>
  <c r="AC136" i="1"/>
  <c r="AC132" i="1"/>
  <c r="AC146" i="1"/>
  <c r="AB134" i="1"/>
  <c r="AB164" i="1"/>
  <c r="AI87" i="1"/>
  <c r="AI147" i="1"/>
  <c r="AB12" i="1"/>
  <c r="AI49" i="1"/>
  <c r="AI56" i="1"/>
  <c r="AI115" i="1"/>
  <c r="AB88" i="1"/>
  <c r="AI34" i="1"/>
  <c r="AI94" i="1"/>
  <c r="AI42" i="1"/>
  <c r="AI149" i="1"/>
  <c r="AB87" i="1"/>
  <c r="AB53" i="1"/>
  <c r="AB123" i="1"/>
  <c r="AB23" i="1"/>
  <c r="AB152" i="1"/>
  <c r="AI144" i="1"/>
  <c r="AD155" i="1"/>
  <c r="AI97" i="1"/>
  <c r="AI106" i="1"/>
  <c r="AI73" i="1"/>
  <c r="AI32" i="1"/>
  <c r="AI24" i="1"/>
  <c r="AB124" i="1"/>
  <c r="AB103" i="1"/>
  <c r="AB73" i="1"/>
  <c r="AB7" i="1"/>
  <c r="AB47" i="1"/>
  <c r="AB114" i="1"/>
  <c r="AB18" i="1"/>
  <c r="AB11" i="1"/>
  <c r="AB133" i="1"/>
  <c r="AI161" i="1"/>
  <c r="AI98" i="1"/>
  <c r="AI69" i="1"/>
  <c r="AI15" i="1"/>
  <c r="AI20" i="1"/>
  <c r="AI45" i="1"/>
  <c r="AB104" i="1"/>
  <c r="AB74" i="1"/>
  <c r="AB21" i="1"/>
  <c r="AB49" i="1"/>
  <c r="AB116" i="1"/>
  <c r="AB46" i="1"/>
  <c r="AB109" i="1"/>
  <c r="AB150" i="1"/>
  <c r="AD141" i="1"/>
  <c r="AG27" i="1"/>
  <c r="AG31" i="1"/>
  <c r="Z125" i="1"/>
  <c r="AG33" i="1"/>
  <c r="AH119" i="1"/>
  <c r="AI118" i="1"/>
  <c r="AI168" i="1"/>
  <c r="AI191" i="1"/>
  <c r="AA10" i="1"/>
  <c r="S180" i="1"/>
  <c r="Z180" i="1"/>
  <c r="AA138" i="1"/>
  <c r="AA143" i="1"/>
  <c r="AH66" i="1"/>
  <c r="AI155" i="1"/>
  <c r="AI176" i="1"/>
  <c r="AG156" i="1"/>
  <c r="AG177" i="1"/>
  <c r="AA103" i="1"/>
  <c r="AH38" i="1"/>
  <c r="AG62" i="1"/>
  <c r="AG69" i="1"/>
  <c r="AG95" i="1"/>
  <c r="AG106" i="1"/>
  <c r="AG119" i="1"/>
  <c r="AG139" i="1"/>
  <c r="AG157" i="1"/>
  <c r="AG66" i="1"/>
  <c r="AG74" i="1"/>
  <c r="AG108" i="1"/>
  <c r="AG60" i="1"/>
  <c r="AG126" i="1"/>
  <c r="AI75" i="1"/>
  <c r="AG123" i="1"/>
  <c r="AG41" i="1"/>
  <c r="AG46" i="1"/>
  <c r="AI41" i="1"/>
  <c r="AI46" i="1"/>
  <c r="AH165" i="1"/>
  <c r="AH187" i="1"/>
  <c r="AG138" i="1"/>
  <c r="AD38" i="1"/>
  <c r="AB62" i="1"/>
  <c r="AA6" i="1"/>
  <c r="AI33" i="1"/>
  <c r="AI136" i="1"/>
  <c r="AB67" i="1"/>
  <c r="AB33" i="1"/>
  <c r="AB31" i="1"/>
  <c r="AB158" i="1"/>
  <c r="AK67" i="1"/>
  <c r="AA33" i="1"/>
  <c r="AH91" i="1"/>
  <c r="AG134" i="1"/>
  <c r="AG152" i="1"/>
  <c r="AG79" i="1"/>
  <c r="AG91" i="1"/>
  <c r="AH57" i="1"/>
  <c r="AI92" i="1"/>
  <c r="AG121" i="1"/>
  <c r="AG137" i="1"/>
  <c r="AH10" i="1"/>
  <c r="AG99" i="1"/>
  <c r="AH55" i="1"/>
  <c r="AG102" i="1"/>
  <c r="AG115" i="1"/>
  <c r="AA101" i="1"/>
  <c r="AG153" i="1"/>
  <c r="AG174" i="1"/>
  <c r="AG34" i="1"/>
  <c r="AG38" i="1"/>
  <c r="AA125" i="1"/>
  <c r="AH101" i="1"/>
  <c r="AI107" i="1"/>
  <c r="AG14" i="1"/>
  <c r="AG17" i="1"/>
  <c r="AG124" i="1"/>
  <c r="AG65" i="1"/>
  <c r="AG73" i="1"/>
  <c r="AG161" i="1"/>
  <c r="AG183" i="1"/>
  <c r="AG150" i="1"/>
  <c r="AG171" i="1"/>
  <c r="AG64" i="1"/>
  <c r="AG72" i="1"/>
  <c r="AG122" i="1"/>
  <c r="AI88" i="1"/>
  <c r="AG120" i="1"/>
  <c r="AG136" i="1"/>
  <c r="AA165" i="1"/>
  <c r="AA187" i="1"/>
  <c r="AI153" i="1"/>
  <c r="AI174" i="1"/>
  <c r="AI8" i="1"/>
  <c r="AH168" i="1"/>
  <c r="AH191" i="1"/>
  <c r="AG118" i="1"/>
  <c r="AI101" i="1"/>
  <c r="Z187" i="1"/>
  <c r="Z212" i="1"/>
  <c r="AG195" i="1"/>
  <c r="AG223" i="1"/>
  <c r="AK187" i="1"/>
  <c r="AK212" i="1"/>
  <c r="AK184" i="1"/>
  <c r="AK209" i="1"/>
  <c r="AJ182" i="1"/>
  <c r="AJ207" i="1"/>
  <c r="AJ180" i="1"/>
  <c r="AJ204" i="1"/>
  <c r="AF189" i="1"/>
  <c r="AF216" i="1"/>
  <c r="AF174" i="1"/>
  <c r="AF198" i="1"/>
  <c r="AA193" i="1"/>
  <c r="AA221" i="1"/>
  <c r="Y178" i="1"/>
  <c r="Y202" i="1"/>
  <c r="AI182" i="1"/>
  <c r="AI207" i="1"/>
  <c r="AH177" i="1"/>
  <c r="AH201" i="1"/>
  <c r="AK195" i="1"/>
  <c r="AK223" i="1"/>
  <c r="AJ193" i="1"/>
  <c r="AJ221" i="1"/>
  <c r="AJ191" i="1"/>
  <c r="AJ218" i="1"/>
  <c r="AA179" i="1"/>
  <c r="AA203" i="1"/>
  <c r="AA182" i="1"/>
  <c r="AA207" i="1"/>
  <c r="AC170" i="1"/>
  <c r="AI193" i="1"/>
  <c r="AI221" i="1"/>
  <c r="AI178" i="1"/>
  <c r="AI202" i="1"/>
  <c r="AK183" i="1"/>
  <c r="AK208" i="1"/>
  <c r="AJ179" i="1"/>
  <c r="AJ203" i="1"/>
  <c r="AJ176" i="1"/>
  <c r="AJ200" i="1"/>
  <c r="Y186" i="1"/>
  <c r="Y211" i="1"/>
  <c r="AI186" i="1"/>
  <c r="AI211" i="1"/>
  <c r="AI183" i="1"/>
  <c r="AI208" i="1"/>
  <c r="AH171" i="1"/>
  <c r="AG19" i="1"/>
  <c r="AG22" i="1"/>
  <c r="Z172" i="1"/>
  <c r="Z196" i="1"/>
  <c r="AG192" i="1"/>
  <c r="AG220" i="1"/>
  <c r="AK180" i="1"/>
  <c r="AK204" i="1"/>
  <c r="AK177" i="1"/>
  <c r="AK201" i="1"/>
  <c r="AJ175" i="1"/>
  <c r="AJ199" i="1"/>
  <c r="AJ172" i="1"/>
  <c r="AJ196" i="1"/>
  <c r="AF173" i="1"/>
  <c r="AF197" i="1"/>
  <c r="Y182" i="1"/>
  <c r="Y207" i="1"/>
  <c r="AI175" i="1"/>
  <c r="AI199" i="1"/>
  <c r="AH186" i="1"/>
  <c r="AH211" i="1"/>
  <c r="AK191" i="1"/>
  <c r="AK218" i="1"/>
  <c r="AJ188" i="1"/>
  <c r="AJ213" i="1"/>
  <c r="AJ185" i="1"/>
  <c r="AJ210" i="1"/>
  <c r="AF177" i="1"/>
  <c r="AF201" i="1"/>
  <c r="AF185" i="1"/>
  <c r="AF210" i="1"/>
  <c r="AA174" i="1"/>
  <c r="AA198" i="1"/>
  <c r="Y179" i="1"/>
  <c r="Y203" i="1"/>
  <c r="AH194" i="1"/>
  <c r="AH222" i="1"/>
  <c r="AH175" i="1"/>
  <c r="AH199" i="1"/>
  <c r="AK176" i="1"/>
  <c r="AK200" i="1"/>
  <c r="AK173" i="1"/>
  <c r="AK197" i="1"/>
  <c r="AJ171" i="1"/>
  <c r="AF190" i="1"/>
  <c r="AF217" i="1"/>
  <c r="AF191" i="1"/>
  <c r="AF218" i="1"/>
  <c r="AA189" i="1"/>
  <c r="AA216" i="1"/>
  <c r="AI179" i="1"/>
  <c r="AI203" i="1"/>
  <c r="AH185" i="1"/>
  <c r="AH210" i="1"/>
  <c r="AK181" i="1"/>
  <c r="AK206" i="1"/>
  <c r="AK179" i="1"/>
  <c r="AK203" i="1"/>
  <c r="AJ177" i="1"/>
  <c r="AJ201" i="1"/>
  <c r="AJ174" i="1"/>
  <c r="AJ198" i="1"/>
  <c r="AF180" i="1"/>
  <c r="AF204" i="1"/>
  <c r="Y192" i="1"/>
  <c r="Y220" i="1"/>
  <c r="AI194" i="1"/>
  <c r="AI222" i="1"/>
  <c r="AH193" i="1"/>
  <c r="AH221" i="1"/>
  <c r="AB112" i="1"/>
  <c r="AB79" i="1"/>
  <c r="AB39" i="1"/>
  <c r="AB61" i="1"/>
  <c r="AB125" i="1"/>
  <c r="AB89" i="1"/>
  <c r="AB56" i="1"/>
  <c r="AB126" i="1"/>
  <c r="AB32" i="1"/>
  <c r="AI134" i="1"/>
  <c r="AG57" i="1"/>
  <c r="Z57" i="1"/>
  <c r="AA91" i="1"/>
  <c r="AI108" i="1"/>
  <c r="AI164" i="1"/>
  <c r="AA57" i="1"/>
  <c r="Z92" i="1"/>
  <c r="AG68" i="1"/>
  <c r="AG15" i="1"/>
  <c r="AG18" i="1"/>
  <c r="AA83" i="1"/>
  <c r="AH138" i="1"/>
  <c r="AI148" i="1"/>
  <c r="AH46" i="1"/>
  <c r="Z119" i="1"/>
  <c r="AA38" i="1"/>
  <c r="AH84" i="1"/>
  <c r="AI128" i="1"/>
  <c r="AI169" i="1"/>
  <c r="AG129" i="1"/>
  <c r="AG147" i="1"/>
  <c r="AG71" i="1"/>
  <c r="AG104" i="1"/>
  <c r="AG117" i="1"/>
  <c r="AG93" i="1"/>
  <c r="AG130" i="1"/>
  <c r="AG142" i="1"/>
  <c r="AG133" i="1"/>
  <c r="AG151" i="1"/>
  <c r="AG112" i="1"/>
  <c r="AG128" i="1"/>
  <c r="AI77" i="1"/>
  <c r="AI86" i="1"/>
  <c r="AG77" i="1"/>
  <c r="AI66" i="1"/>
  <c r="AA155" i="1"/>
  <c r="AA176" i="1"/>
  <c r="AI166" i="1"/>
  <c r="AI188" i="1"/>
  <c r="AI10" i="1"/>
  <c r="AI165" i="1"/>
  <c r="AI187" i="1"/>
  <c r="AA168" i="1"/>
  <c r="AA191" i="1"/>
  <c r="Z181" i="1"/>
  <c r="Z206" i="1"/>
  <c r="Z183" i="1"/>
  <c r="Z208" i="1"/>
  <c r="AK172" i="1"/>
  <c r="AK196" i="1"/>
  <c r="AJ195" i="1"/>
  <c r="AJ223" i="1"/>
  <c r="AJ192" i="1"/>
  <c r="AJ220" i="1"/>
  <c r="AF184" i="1"/>
  <c r="AF209" i="1"/>
  <c r="AA183" i="1"/>
  <c r="AA208" i="1"/>
  <c r="Y181" i="1"/>
  <c r="Y206" i="1"/>
  <c r="AI192" i="1"/>
  <c r="AI220" i="1"/>
  <c r="AH170" i="1"/>
  <c r="AK185" i="1"/>
  <c r="AK210" i="1"/>
  <c r="AK182" i="1"/>
  <c r="AK207" i="1"/>
  <c r="AJ178" i="1"/>
  <c r="AJ202" i="1"/>
  <c r="AF188" i="1"/>
  <c r="AF213" i="1"/>
  <c r="AA186" i="1"/>
  <c r="AA211" i="1"/>
  <c r="Y189" i="1"/>
  <c r="Y216" i="1"/>
  <c r="AI173" i="1"/>
  <c r="AI197" i="1"/>
  <c r="AH174" i="1"/>
  <c r="AH198" i="1"/>
  <c r="AH173" i="1"/>
  <c r="AH197" i="1"/>
  <c r="AK193" i="1"/>
  <c r="AK221" i="1"/>
  <c r="AJ189" i="1"/>
  <c r="AJ216" i="1"/>
  <c r="AF172" i="1"/>
  <c r="AF196" i="1"/>
  <c r="AF176" i="1"/>
  <c r="AF200" i="1"/>
  <c r="AI171" i="1"/>
  <c r="AH178" i="1"/>
  <c r="AH202" i="1"/>
  <c r="AH172" i="1"/>
  <c r="AH196" i="1"/>
  <c r="AK174" i="1"/>
  <c r="AK198" i="1"/>
  <c r="AK171" i="1"/>
  <c r="AJ194" i="1"/>
  <c r="AJ222" i="1"/>
  <c r="AF187" i="1"/>
  <c r="AF212" i="1"/>
  <c r="AF192" i="1"/>
  <c r="AF220" i="1"/>
  <c r="AB174" i="1"/>
  <c r="AB198" i="1"/>
  <c r="Y185" i="1"/>
  <c r="Y210" i="1"/>
  <c r="AI181" i="1"/>
  <c r="AI206" i="1"/>
  <c r="AH179" i="1"/>
  <c r="AH203" i="1"/>
  <c r="AI83" i="1"/>
  <c r="AG40" i="1"/>
  <c r="AG45" i="1"/>
  <c r="AI68" i="1"/>
  <c r="Z174" i="1"/>
  <c r="Z198" i="1"/>
  <c r="Z176" i="1"/>
  <c r="Z200" i="1"/>
  <c r="AK192" i="1"/>
  <c r="AK220" i="1"/>
  <c r="AK190" i="1"/>
  <c r="AK217" i="1"/>
  <c r="AJ187" i="1"/>
  <c r="AJ212" i="1"/>
  <c r="AF183" i="1"/>
  <c r="AF208" i="1"/>
  <c r="AA188" i="1"/>
  <c r="AA213" i="1"/>
  <c r="AI195" i="1"/>
  <c r="AI223" i="1"/>
  <c r="AI172" i="1"/>
  <c r="AI196" i="1"/>
  <c r="AK178" i="1"/>
  <c r="AK202" i="1"/>
  <c r="AK175" i="1"/>
  <c r="AK199" i="1"/>
  <c r="AJ173" i="1"/>
  <c r="AJ197" i="1"/>
  <c r="AF193" i="1"/>
  <c r="AF221" i="1"/>
  <c r="Y174" i="1"/>
  <c r="Y198" i="1"/>
  <c r="Y175" i="1"/>
  <c r="Y199" i="1"/>
  <c r="AI185" i="1"/>
  <c r="AI210" i="1"/>
  <c r="AH182" i="1"/>
  <c r="AH207" i="1"/>
  <c r="AK189" i="1"/>
  <c r="AK216" i="1"/>
  <c r="AK188" i="1"/>
  <c r="AK213" i="1"/>
  <c r="AJ186" i="1"/>
  <c r="AJ211" i="1"/>
  <c r="AJ183" i="1"/>
  <c r="AJ208" i="1"/>
  <c r="AF181" i="1"/>
  <c r="AF206" i="1"/>
  <c r="AA170" i="1"/>
  <c r="AI189" i="1"/>
  <c r="AI216" i="1"/>
  <c r="AH184" i="1"/>
  <c r="AH209" i="1"/>
  <c r="AK194" i="1"/>
  <c r="AK222" i="1"/>
  <c r="AJ190" i="1"/>
  <c r="AJ217" i="1"/>
  <c r="AF194" i="1"/>
  <c r="AF222" i="1"/>
  <c r="AB172" i="1"/>
  <c r="AB196" i="1"/>
  <c r="Y195" i="1"/>
  <c r="Y223" i="1"/>
  <c r="AC171" i="1"/>
  <c r="AH188" i="1"/>
  <c r="AH213" i="1"/>
  <c r="AH195" i="1"/>
  <c r="AH223" i="1"/>
  <c r="AK186" i="1"/>
  <c r="AK211" i="1"/>
  <c r="AJ184" i="1"/>
  <c r="AJ209" i="1"/>
  <c r="AJ181" i="1"/>
  <c r="AJ206" i="1"/>
  <c r="AF178" i="1"/>
  <c r="AF202" i="1"/>
  <c r="AA192" i="1"/>
  <c r="AA220" i="1"/>
  <c r="AI184" i="1"/>
  <c r="AI209" i="1"/>
  <c r="AH181" i="1"/>
  <c r="AH206" i="1"/>
  <c r="AK56" i="1"/>
  <c r="AK48" i="1"/>
  <c r="AK106" i="1"/>
  <c r="AK94" i="1"/>
  <c r="AK123" i="1"/>
  <c r="AK82" i="1"/>
  <c r="AK26" i="1"/>
  <c r="AK51" i="1"/>
  <c r="AK103" i="1"/>
  <c r="AK60" i="1"/>
  <c r="AK6" i="1"/>
  <c r="AK151" i="1"/>
  <c r="AK44" i="1"/>
  <c r="AK166" i="1"/>
  <c r="AK149" i="1"/>
  <c r="AB168" i="1"/>
  <c r="U177" i="1"/>
  <c r="AB156" i="1"/>
  <c r="AA84" i="1"/>
  <c r="S211" i="1"/>
  <c r="Z186" i="1"/>
  <c r="S201" i="1"/>
  <c r="Z177" i="1"/>
  <c r="Z178" i="1"/>
  <c r="Z193" i="1"/>
  <c r="AB193" i="1"/>
  <c r="Y176" i="1"/>
  <c r="AD192" i="1"/>
  <c r="V206" i="1"/>
  <c r="AC181" i="1"/>
  <c r="AC190" i="1"/>
  <c r="R203" i="1"/>
  <c r="AF179" i="1"/>
  <c r="R207" i="1"/>
  <c r="AF182" i="1"/>
  <c r="U210" i="1"/>
  <c r="AB185" i="1"/>
  <c r="R222" i="1"/>
  <c r="Y194" i="1"/>
  <c r="AD184" i="1"/>
  <c r="AD178" i="1"/>
  <c r="AH183" i="1"/>
  <c r="AF186" i="1"/>
  <c r="U208" i="1"/>
  <c r="AB183" i="1"/>
  <c r="U217" i="1"/>
  <c r="AB190" i="1"/>
  <c r="AA177" i="1"/>
  <c r="Y188" i="1"/>
  <c r="W199" i="1"/>
  <c r="AD175" i="1"/>
  <c r="AD176" i="1"/>
  <c r="V216" i="1"/>
  <c r="AC189" i="1"/>
  <c r="U223" i="1"/>
  <c r="AB195" i="1"/>
  <c r="AA175" i="1"/>
  <c r="Y183" i="1"/>
  <c r="AD179" i="1"/>
  <c r="AD181" i="1"/>
  <c r="V208" i="1"/>
  <c r="AC183" i="1"/>
  <c r="AH189" i="1"/>
  <c r="S200" i="1"/>
  <c r="S208" i="1"/>
  <c r="R220" i="1"/>
  <c r="AK144" i="1"/>
  <c r="AK99" i="1"/>
  <c r="AK131" i="1"/>
  <c r="AK139" i="1"/>
  <c r="AK129" i="1"/>
  <c r="AK42" i="1"/>
  <c r="AK30" i="1"/>
  <c r="AK75" i="1"/>
  <c r="AK110" i="1"/>
  <c r="AK77" i="1"/>
  <c r="AK35" i="1"/>
  <c r="AK13" i="1"/>
  <c r="AK91" i="1"/>
  <c r="AK169" i="1"/>
  <c r="AK104" i="1"/>
  <c r="AK100" i="1"/>
  <c r="AK153" i="1"/>
  <c r="AK154" i="1"/>
  <c r="AA64" i="1"/>
  <c r="S222" i="1"/>
  <c r="Z194" i="1"/>
  <c r="S203" i="1"/>
  <c r="Z179" i="1"/>
  <c r="S223" i="1"/>
  <c r="Z195" i="1"/>
  <c r="Z189" i="1"/>
  <c r="Z188" i="1"/>
  <c r="U222" i="1"/>
  <c r="AB194" i="1"/>
  <c r="U213" i="1"/>
  <c r="AB188" i="1"/>
  <c r="AA178" i="1"/>
  <c r="R217" i="1"/>
  <c r="Y190" i="1"/>
  <c r="W212" i="1"/>
  <c r="AD187" i="1"/>
  <c r="V204" i="1"/>
  <c r="AC180" i="1"/>
  <c r="V209" i="1"/>
  <c r="AC184" i="1"/>
  <c r="AB186" i="1"/>
  <c r="AA185" i="1"/>
  <c r="AD182" i="1"/>
  <c r="AD171" i="1"/>
  <c r="V223" i="1"/>
  <c r="AC195" i="1"/>
  <c r="U206" i="1"/>
  <c r="AB181" i="1"/>
  <c r="U209" i="1"/>
  <c r="AB184" i="1"/>
  <c r="Y187" i="1"/>
  <c r="R197" i="1"/>
  <c r="Y173" i="1"/>
  <c r="W197" i="1"/>
  <c r="AD173" i="1"/>
  <c r="V222" i="1"/>
  <c r="AC194" i="1"/>
  <c r="AC193" i="1"/>
  <c r="AH192" i="1"/>
  <c r="U200" i="1"/>
  <c r="AB176" i="1"/>
  <c r="U207" i="1"/>
  <c r="AB182" i="1"/>
  <c r="AA172" i="1"/>
  <c r="Y184" i="1"/>
  <c r="W223" i="1"/>
  <c r="AD195" i="1"/>
  <c r="W198" i="1"/>
  <c r="AD174" i="1"/>
  <c r="V211" i="1"/>
  <c r="AC186" i="1"/>
  <c r="S206" i="1"/>
  <c r="AK24" i="1"/>
  <c r="AK137" i="1"/>
  <c r="AK84" i="1"/>
  <c r="AK68" i="1"/>
  <c r="AK9" i="1"/>
  <c r="AK27" i="1"/>
  <c r="AK120" i="1"/>
  <c r="AK165" i="1"/>
  <c r="AK14" i="1"/>
  <c r="AK124" i="1"/>
  <c r="AK159" i="1"/>
  <c r="AK74" i="1"/>
  <c r="AK140" i="1"/>
  <c r="AK157" i="1"/>
  <c r="AK50" i="1"/>
  <c r="AK72" i="1"/>
  <c r="AK158" i="1"/>
  <c r="AK136" i="1"/>
  <c r="AK170" i="1"/>
  <c r="S25" i="1"/>
  <c r="Z22" i="1"/>
  <c r="AA16" i="1"/>
  <c r="S195" i="1"/>
  <c r="Z171" i="1"/>
  <c r="Z190" i="1"/>
  <c r="Z191" i="1"/>
  <c r="Z182" i="1"/>
  <c r="Z173" i="1"/>
  <c r="AB192" i="1"/>
  <c r="U197" i="1"/>
  <c r="AB173" i="1"/>
  <c r="AD190" i="1"/>
  <c r="W204" i="1"/>
  <c r="AD180" i="1"/>
  <c r="V202" i="1"/>
  <c r="AC178" i="1"/>
  <c r="V201" i="1"/>
  <c r="AC177" i="1"/>
  <c r="U216" i="1"/>
  <c r="AB189" i="1"/>
  <c r="U203" i="1"/>
  <c r="AB179" i="1"/>
  <c r="AD191" i="1"/>
  <c r="V198" i="1"/>
  <c r="AC174" i="1"/>
  <c r="V207" i="1"/>
  <c r="AC182" i="1"/>
  <c r="U204" i="1"/>
  <c r="AB180" i="1"/>
  <c r="U201" i="1"/>
  <c r="AB177" i="1"/>
  <c r="AA181" i="1"/>
  <c r="R196" i="1"/>
  <c r="Y172" i="1"/>
  <c r="AD186" i="1"/>
  <c r="AD189" i="1"/>
  <c r="V220" i="1"/>
  <c r="AC192" i="1"/>
  <c r="AC188" i="1"/>
  <c r="U199" i="1"/>
  <c r="AB175" i="1"/>
  <c r="AA173" i="1"/>
  <c r="Y180" i="1"/>
  <c r="AD193" i="1"/>
  <c r="V212" i="1"/>
  <c r="AC187" i="1"/>
  <c r="V203" i="1"/>
  <c r="AC179" i="1"/>
  <c r="U198" i="1"/>
  <c r="V195" i="1"/>
  <c r="AK145" i="1"/>
  <c r="AK160" i="1"/>
  <c r="AK164" i="1"/>
  <c r="AK148" i="1"/>
  <c r="AK52" i="1"/>
  <c r="AK150" i="1"/>
  <c r="AK116" i="1"/>
  <c r="AK39" i="1"/>
  <c r="AK102" i="1"/>
  <c r="AK161" i="1"/>
  <c r="AK168" i="1"/>
  <c r="AK36" i="1"/>
  <c r="AK58" i="1"/>
  <c r="AK45" i="1"/>
  <c r="AK162" i="1"/>
  <c r="AK163" i="1"/>
  <c r="S148" i="1"/>
  <c r="Z130" i="1"/>
  <c r="U183" i="1"/>
  <c r="AB161" i="1"/>
  <c r="AB148" i="1"/>
  <c r="S74" i="1"/>
  <c r="Z66" i="1"/>
  <c r="AA66" i="1"/>
  <c r="S220" i="1"/>
  <c r="Z192" i="1"/>
  <c r="Z184" i="1"/>
  <c r="Z185" i="1"/>
  <c r="S199" i="1"/>
  <c r="Z175" i="1"/>
  <c r="AB191" i="1"/>
  <c r="AA171" i="1"/>
  <c r="R221" i="1"/>
  <c r="Y193" i="1"/>
  <c r="AD188" i="1"/>
  <c r="AD172" i="1"/>
  <c r="V200" i="1"/>
  <c r="AC176" i="1"/>
  <c r="AF195" i="1"/>
  <c r="AB187" i="1"/>
  <c r="AB171" i="1"/>
  <c r="AD185" i="1"/>
  <c r="V196" i="1"/>
  <c r="AC172" i="1"/>
  <c r="V199" i="1"/>
  <c r="AC175" i="1"/>
  <c r="R199" i="1"/>
  <c r="AF175" i="1"/>
  <c r="U202" i="1"/>
  <c r="AB178" i="1"/>
  <c r="AA195" i="1"/>
  <c r="R201" i="1"/>
  <c r="Y177" i="1"/>
  <c r="W201" i="1"/>
  <c r="AD177" i="1"/>
  <c r="W208" i="1"/>
  <c r="AD183" i="1"/>
  <c r="V218" i="1"/>
  <c r="AC191" i="1"/>
  <c r="V197" i="1"/>
  <c r="AC173" i="1"/>
  <c r="AA194" i="1"/>
  <c r="AA184" i="1"/>
  <c r="Y191" i="1"/>
  <c r="W222" i="1"/>
  <c r="AD194" i="1"/>
  <c r="V210" i="1"/>
  <c r="AC185" i="1"/>
  <c r="S196" i="1"/>
  <c r="S212" i="1"/>
  <c r="S198" i="1"/>
  <c r="R216" i="1"/>
  <c r="R198" i="1"/>
  <c r="R202" i="1"/>
  <c r="U99" i="1"/>
  <c r="U105" i="1"/>
  <c r="U121" i="1"/>
  <c r="U130" i="1"/>
  <c r="U179" i="1"/>
  <c r="U109" i="1"/>
  <c r="U73" i="1"/>
  <c r="U83" i="1"/>
  <c r="U74" i="1"/>
  <c r="U37" i="1"/>
  <c r="U41" i="1"/>
  <c r="U86" i="1"/>
  <c r="U156" i="1"/>
  <c r="U13" i="1"/>
  <c r="U19" i="1"/>
  <c r="U145" i="1"/>
  <c r="U10" i="1"/>
  <c r="U78" i="1"/>
  <c r="U155" i="1"/>
  <c r="V10" i="1"/>
  <c r="S142" i="1"/>
  <c r="U117" i="1"/>
  <c r="U151" i="1"/>
  <c r="V172" i="1"/>
  <c r="U110" i="1"/>
  <c r="U122" i="1"/>
  <c r="U129" i="1"/>
  <c r="U50" i="1"/>
  <c r="U150" i="1"/>
  <c r="U182" i="1"/>
  <c r="V150" i="1"/>
  <c r="V50" i="1"/>
  <c r="V81" i="1"/>
  <c r="U106" i="1"/>
  <c r="U178" i="1"/>
  <c r="U93" i="1"/>
  <c r="U119" i="1"/>
  <c r="U35" i="1"/>
  <c r="U17" i="1"/>
  <c r="U33" i="1"/>
  <c r="S11" i="1"/>
  <c r="V167" i="1"/>
  <c r="V173" i="1"/>
  <c r="V128" i="1"/>
  <c r="V127" i="1"/>
  <c r="V56" i="1"/>
  <c r="V131" i="1"/>
  <c r="U113" i="1"/>
  <c r="U55" i="1"/>
  <c r="U76" i="1"/>
  <c r="U118" i="1"/>
  <c r="U164" i="1"/>
  <c r="U184" i="1"/>
  <c r="U174" i="1"/>
  <c r="V153" i="1"/>
  <c r="V106" i="1"/>
  <c r="V181" i="1"/>
  <c r="S184" i="1"/>
  <c r="V116" i="1"/>
  <c r="S190" i="1"/>
  <c r="S111" i="1"/>
  <c r="V8" i="1"/>
  <c r="S134" i="1"/>
  <c r="V189" i="1"/>
  <c r="V147" i="1"/>
  <c r="V11" i="1"/>
  <c r="V183" i="1"/>
  <c r="V177" i="1"/>
  <c r="V180" i="1"/>
  <c r="V38" i="1"/>
  <c r="V187" i="1"/>
  <c r="V13" i="1"/>
  <c r="V9" i="1"/>
  <c r="W184" i="1"/>
  <c r="W15" i="1"/>
  <c r="W33" i="1"/>
  <c r="V65" i="1"/>
  <c r="S144" i="1"/>
  <c r="V34" i="1"/>
  <c r="U68" i="1"/>
  <c r="W13" i="1"/>
  <c r="V47" i="1"/>
  <c r="V43" i="1"/>
  <c r="V78" i="1"/>
  <c r="V33" i="1"/>
  <c r="S91" i="1"/>
  <c r="V79" i="1"/>
  <c r="V117" i="1"/>
  <c r="V74" i="1"/>
  <c r="S151" i="1"/>
  <c r="W78" i="1"/>
  <c r="S22" i="1"/>
  <c r="S156" i="1"/>
  <c r="W40" i="1"/>
  <c r="W187" i="1"/>
  <c r="V19" i="1"/>
  <c r="W170" i="1"/>
  <c r="V151" i="1"/>
  <c r="R117" i="1"/>
  <c r="W56" i="1"/>
  <c r="U101" i="1"/>
  <c r="U89" i="1"/>
  <c r="U131" i="1"/>
  <c r="U186" i="1"/>
  <c r="U71" i="1"/>
  <c r="U161" i="1"/>
  <c r="U11" i="1"/>
  <c r="U126" i="1"/>
  <c r="U42" i="1"/>
  <c r="U63" i="1"/>
  <c r="V175" i="1"/>
  <c r="V138" i="1"/>
  <c r="V113" i="1"/>
  <c r="V156" i="1"/>
  <c r="V162" i="1"/>
  <c r="V193" i="1"/>
  <c r="V88" i="1"/>
  <c r="R110" i="1"/>
  <c r="R90" i="1"/>
  <c r="R123" i="1"/>
  <c r="R89" i="1"/>
  <c r="S125" i="1"/>
  <c r="S16" i="1"/>
  <c r="S53" i="1"/>
  <c r="S34" i="1"/>
  <c r="S154" i="1"/>
  <c r="W38" i="1"/>
  <c r="W167" i="1"/>
  <c r="W7" i="1"/>
  <c r="W181" i="1"/>
  <c r="W110" i="1"/>
  <c r="R54" i="1"/>
  <c r="S76" i="1"/>
  <c r="V123" i="1"/>
  <c r="V35" i="1"/>
  <c r="V83" i="1"/>
  <c r="V130" i="1"/>
  <c r="V132" i="1"/>
  <c r="V18" i="1"/>
  <c r="V100" i="1"/>
  <c r="V103" i="1"/>
  <c r="V109" i="1"/>
  <c r="V185" i="1"/>
  <c r="V70" i="1"/>
  <c r="V21" i="1"/>
  <c r="V191" i="1"/>
  <c r="V155" i="1"/>
  <c r="V190" i="1"/>
  <c r="V24" i="1"/>
  <c r="V136" i="1"/>
  <c r="V134" i="1"/>
  <c r="S49" i="1"/>
  <c r="S82" i="1"/>
  <c r="S69" i="1"/>
  <c r="S172" i="1"/>
  <c r="S130" i="1"/>
  <c r="S175" i="1"/>
  <c r="S17" i="1"/>
  <c r="S33" i="1"/>
  <c r="S155" i="1"/>
  <c r="S84" i="1"/>
  <c r="S54" i="1"/>
  <c r="S36" i="1"/>
  <c r="S187" i="1"/>
  <c r="S78" i="1"/>
  <c r="S164" i="1"/>
  <c r="S43" i="1"/>
  <c r="S121" i="1"/>
  <c r="W8" i="1"/>
  <c r="W83" i="1"/>
  <c r="W94" i="1"/>
  <c r="W156" i="1"/>
  <c r="W92" i="1"/>
  <c r="W9" i="1"/>
  <c r="W185" i="1"/>
  <c r="W37" i="1"/>
  <c r="W153" i="1"/>
  <c r="W80" i="1"/>
  <c r="W88" i="1"/>
  <c r="W97" i="1"/>
  <c r="W25" i="1"/>
  <c r="W54" i="1"/>
  <c r="W17" i="1"/>
  <c r="W24" i="1"/>
  <c r="W98" i="1"/>
  <c r="W143" i="1"/>
  <c r="W141" i="1"/>
  <c r="W108" i="1"/>
  <c r="W188" i="1"/>
  <c r="W136" i="1"/>
  <c r="W101" i="1"/>
  <c r="W127" i="1"/>
  <c r="W75" i="1"/>
  <c r="R106" i="1"/>
  <c r="R78" i="1"/>
  <c r="R93" i="1"/>
  <c r="V139" i="1"/>
  <c r="V119" i="1"/>
  <c r="V95" i="1"/>
  <c r="V63" i="1"/>
  <c r="V124" i="1"/>
  <c r="V133" i="1"/>
  <c r="V194" i="1"/>
  <c r="V166" i="1"/>
  <c r="V165" i="1"/>
  <c r="V145" i="1"/>
  <c r="V76" i="1"/>
  <c r="V146" i="1"/>
  <c r="V174" i="1"/>
  <c r="V58" i="1"/>
  <c r="R85" i="1"/>
  <c r="R14" i="1"/>
  <c r="R163" i="1"/>
  <c r="S128" i="1"/>
  <c r="S28" i="1"/>
  <c r="S103" i="1"/>
  <c r="S39" i="1"/>
  <c r="S176" i="1"/>
  <c r="S80" i="1"/>
  <c r="S73" i="1"/>
  <c r="S107" i="1"/>
  <c r="S174" i="1"/>
  <c r="S93" i="1"/>
  <c r="S21" i="1"/>
  <c r="S139" i="1"/>
  <c r="S65" i="1"/>
  <c r="S32" i="1"/>
  <c r="S112" i="1"/>
  <c r="S86" i="1"/>
  <c r="S97" i="1"/>
  <c r="S62" i="1"/>
  <c r="S136" i="1"/>
  <c r="S108" i="1"/>
  <c r="S58" i="1"/>
  <c r="S179" i="1"/>
  <c r="S81" i="1"/>
  <c r="S51" i="1"/>
  <c r="S131" i="1"/>
  <c r="S137" i="1"/>
  <c r="S167" i="1"/>
  <c r="S26" i="1"/>
  <c r="S55" i="1"/>
  <c r="S45" i="1"/>
  <c r="S138" i="1"/>
  <c r="W175" i="1"/>
  <c r="W121" i="1"/>
  <c r="W139" i="1"/>
  <c r="W31" i="1"/>
  <c r="W171" i="1"/>
  <c r="W14" i="1"/>
  <c r="W35" i="1"/>
  <c r="W158" i="1"/>
  <c r="W186" i="1"/>
  <c r="S77" i="1"/>
  <c r="S85" i="1"/>
  <c r="S124" i="1"/>
  <c r="S50" i="1"/>
  <c r="S188" i="1"/>
  <c r="S66" i="1"/>
  <c r="S115" i="1"/>
  <c r="S163" i="1"/>
  <c r="S126" i="1"/>
  <c r="S37" i="1"/>
  <c r="S123" i="1"/>
  <c r="S119" i="1"/>
  <c r="S96" i="1"/>
  <c r="S89" i="1"/>
  <c r="S41" i="1"/>
  <c r="S35" i="1"/>
  <c r="S183" i="1"/>
  <c r="S101" i="1"/>
  <c r="S70" i="1"/>
  <c r="S7" i="1"/>
  <c r="S14" i="1"/>
  <c r="S79" i="1"/>
  <c r="S192" i="1"/>
  <c r="S44" i="1"/>
  <c r="S178" i="1"/>
  <c r="U70" i="1"/>
  <c r="U134" i="1"/>
  <c r="U97" i="1"/>
  <c r="U7" i="1"/>
  <c r="U57" i="1"/>
  <c r="U45" i="1"/>
  <c r="U32" i="1"/>
  <c r="U79" i="1"/>
  <c r="U135" i="1"/>
  <c r="U31" i="1"/>
  <c r="U140" i="1"/>
  <c r="U25" i="1"/>
  <c r="U20" i="1"/>
  <c r="U75" i="1"/>
  <c r="U94" i="1"/>
  <c r="U80" i="1"/>
  <c r="U194" i="1"/>
  <c r="U49" i="1"/>
  <c r="U60" i="1"/>
  <c r="U167" i="1"/>
  <c r="U9" i="1"/>
  <c r="U136" i="1"/>
  <c r="U61" i="1"/>
  <c r="U137" i="1"/>
  <c r="U69" i="1"/>
  <c r="U173" i="1"/>
  <c r="U185" i="1"/>
  <c r="U127" i="1"/>
  <c r="U123" i="1"/>
  <c r="U87" i="1"/>
  <c r="U139" i="1"/>
  <c r="U44" i="1"/>
  <c r="U12" i="1"/>
  <c r="U138" i="1"/>
  <c r="U144" i="1"/>
  <c r="U133" i="1"/>
  <c r="U26" i="1"/>
  <c r="U100" i="1"/>
  <c r="U170" i="1"/>
  <c r="U98" i="1"/>
  <c r="U158" i="1"/>
  <c r="U188" i="1"/>
  <c r="U88" i="1"/>
  <c r="U166" i="1"/>
  <c r="U189" i="1"/>
  <c r="U104" i="1"/>
  <c r="U47" i="1"/>
  <c r="U120" i="1"/>
  <c r="U77" i="1"/>
  <c r="V36" i="1"/>
  <c r="V101" i="1"/>
  <c r="V26" i="1"/>
  <c r="V171" i="1"/>
  <c r="V120" i="1"/>
  <c r="V7" i="1"/>
  <c r="V23" i="1"/>
  <c r="V135" i="1"/>
  <c r="V170" i="1"/>
  <c r="V90" i="1"/>
  <c r="V42" i="1"/>
  <c r="V163" i="1"/>
  <c r="V53" i="1"/>
  <c r="V67" i="1"/>
  <c r="V157" i="1"/>
  <c r="V87" i="1"/>
  <c r="V80" i="1"/>
  <c r="V16" i="1"/>
  <c r="V84" i="1"/>
  <c r="V164" i="1"/>
  <c r="V143" i="1"/>
  <c r="V14" i="1"/>
  <c r="V71" i="1"/>
  <c r="V114" i="1"/>
  <c r="V44" i="1"/>
  <c r="V141" i="1"/>
  <c r="V182" i="1"/>
  <c r="V186" i="1"/>
  <c r="V51" i="1"/>
  <c r="V125" i="1"/>
  <c r="V178" i="1"/>
  <c r="R46" i="1"/>
  <c r="R42" i="1"/>
  <c r="R185" i="1"/>
  <c r="R114" i="1"/>
  <c r="R86" i="1"/>
  <c r="R50" i="1"/>
  <c r="R103" i="1"/>
  <c r="S29" i="1"/>
  <c r="S122" i="1"/>
  <c r="S38" i="1"/>
  <c r="S158" i="1"/>
  <c r="S27" i="1"/>
  <c r="S110" i="1"/>
  <c r="S59" i="1"/>
  <c r="S61" i="1"/>
  <c r="S160" i="1"/>
  <c r="S72" i="1"/>
  <c r="S88" i="1"/>
  <c r="S118" i="1"/>
  <c r="S120" i="1"/>
  <c r="S94" i="1"/>
  <c r="S162" i="1"/>
  <c r="S191" i="1"/>
  <c r="S109" i="1"/>
  <c r="S71" i="1"/>
  <c r="S171" i="1"/>
  <c r="S83" i="1"/>
  <c r="S140" i="1"/>
  <c r="S102" i="1"/>
  <c r="S168" i="1"/>
  <c r="W172" i="1"/>
  <c r="W76" i="1"/>
  <c r="W91" i="1"/>
  <c r="W120" i="1"/>
  <c r="W132" i="1"/>
  <c r="W81" i="1"/>
  <c r="W59" i="1"/>
  <c r="W140" i="1"/>
  <c r="W183" i="1"/>
  <c r="W27" i="1"/>
  <c r="W22" i="1"/>
  <c r="W93" i="1"/>
  <c r="W154" i="1"/>
  <c r="W20" i="1"/>
  <c r="W149" i="1"/>
  <c r="W65" i="1"/>
  <c r="W49" i="1"/>
  <c r="W133" i="1"/>
  <c r="W162" i="1"/>
  <c r="W46" i="1"/>
  <c r="R7" i="1"/>
  <c r="R113" i="1"/>
  <c r="R30" i="1"/>
  <c r="R193" i="1"/>
  <c r="R98" i="1"/>
  <c r="R184" i="1"/>
  <c r="R61" i="1"/>
  <c r="W63" i="1"/>
  <c r="W70" i="1"/>
  <c r="S23" i="1"/>
  <c r="R149" i="1"/>
  <c r="R35" i="1"/>
  <c r="R147" i="1"/>
  <c r="R70" i="1"/>
  <c r="R102" i="1"/>
  <c r="R74" i="1"/>
  <c r="R108" i="1"/>
  <c r="R26" i="1"/>
  <c r="R38" i="1"/>
  <c r="R138" i="1"/>
  <c r="R62" i="1"/>
  <c r="R23" i="1"/>
  <c r="R56" i="1"/>
  <c r="W28" i="1"/>
  <c r="S47" i="1"/>
  <c r="W131" i="1"/>
  <c r="W69" i="1"/>
  <c r="S166" i="1"/>
  <c r="W23" i="1"/>
  <c r="W119" i="1"/>
  <c r="W51" i="1"/>
  <c r="R137" i="1"/>
  <c r="R191" i="1"/>
  <c r="R186" i="1"/>
  <c r="R128" i="1"/>
  <c r="R179" i="1"/>
  <c r="R131" i="1"/>
  <c r="R100" i="1"/>
  <c r="R64" i="1"/>
  <c r="R141" i="1"/>
  <c r="R140" i="1"/>
  <c r="R132" i="1"/>
  <c r="R79" i="1"/>
  <c r="R67" i="1"/>
  <c r="R157" i="1"/>
  <c r="R190" i="1"/>
  <c r="R11" i="1"/>
  <c r="R139" i="1"/>
  <c r="R44" i="1"/>
  <c r="R72" i="1"/>
  <c r="R91" i="1"/>
  <c r="R173" i="1"/>
  <c r="R169" i="1"/>
  <c r="R21" i="1"/>
  <c r="R13" i="1"/>
  <c r="W85" i="1"/>
  <c r="W45" i="1"/>
  <c r="W89" i="1"/>
  <c r="S165" i="1"/>
  <c r="W192" i="1"/>
  <c r="W178" i="1"/>
  <c r="S63" i="1"/>
  <c r="W106" i="1"/>
  <c r="W43" i="1"/>
  <c r="W42" i="1"/>
  <c r="S149" i="1"/>
  <c r="W177" i="1"/>
  <c r="W12" i="1"/>
  <c r="W52" i="1"/>
  <c r="W152" i="1"/>
  <c r="S193" i="1"/>
  <c r="S147" i="1"/>
  <c r="S145" i="1"/>
  <c r="S48" i="1"/>
  <c r="W173" i="1"/>
  <c r="W10" i="1"/>
  <c r="W124" i="1"/>
  <c r="W64" i="1"/>
  <c r="W189" i="1"/>
  <c r="S133" i="1"/>
  <c r="S67" i="1"/>
  <c r="V27" i="1"/>
  <c r="V66" i="1"/>
  <c r="V118" i="1"/>
  <c r="V30" i="1"/>
  <c r="V126" i="1"/>
  <c r="V168" i="1"/>
  <c r="V61" i="1"/>
  <c r="V89" i="1"/>
  <c r="V31" i="1"/>
  <c r="V129" i="1"/>
  <c r="V86" i="1"/>
  <c r="V29" i="1"/>
  <c r="V92" i="1"/>
  <c r="V45" i="1"/>
  <c r="V159" i="1"/>
  <c r="U157" i="1"/>
  <c r="V142" i="1"/>
  <c r="V91" i="1"/>
  <c r="V41" i="1"/>
  <c r="V60" i="1"/>
  <c r="V20" i="1"/>
  <c r="V158" i="1"/>
  <c r="V57" i="1"/>
  <c r="U152" i="1"/>
  <c r="U56" i="1"/>
  <c r="U38" i="1"/>
  <c r="U30" i="1"/>
  <c r="U175" i="1"/>
  <c r="R172" i="1"/>
  <c r="R168" i="1"/>
  <c r="R167" i="1"/>
  <c r="R12" i="1"/>
  <c r="R19" i="1"/>
  <c r="R31" i="1"/>
  <c r="R73" i="1"/>
  <c r="R120" i="1"/>
  <c r="R92" i="1"/>
  <c r="R153" i="1"/>
  <c r="R146" i="1"/>
  <c r="R161" i="1"/>
  <c r="R69" i="1"/>
  <c r="R97" i="1"/>
  <c r="W112" i="1"/>
  <c r="W18" i="1"/>
  <c r="W29" i="1"/>
  <c r="S13" i="1"/>
  <c r="W60" i="1"/>
  <c r="W122" i="1"/>
  <c r="W61" i="1"/>
  <c r="S9" i="1"/>
  <c r="W26" i="1"/>
  <c r="S20" i="1"/>
  <c r="S150" i="1"/>
  <c r="W126" i="1"/>
  <c r="W161" i="1"/>
  <c r="W79" i="1"/>
  <c r="W95" i="1"/>
  <c r="W36" i="1"/>
  <c r="W159" i="1"/>
  <c r="S169" i="1"/>
  <c r="S10" i="1"/>
  <c r="W34" i="1"/>
  <c r="W48" i="1"/>
  <c r="W30" i="1"/>
  <c r="W148" i="1"/>
  <c r="S100" i="1"/>
  <c r="S141" i="1"/>
  <c r="S24" i="1"/>
  <c r="V98" i="1"/>
  <c r="V68" i="1"/>
  <c r="V69" i="1"/>
  <c r="V137" i="1"/>
  <c r="V176" i="1"/>
  <c r="V97" i="1"/>
  <c r="V48" i="1"/>
  <c r="V77" i="1"/>
  <c r="V75" i="1"/>
  <c r="V140" i="1"/>
  <c r="V94" i="1"/>
  <c r="V121" i="1"/>
  <c r="V110" i="1"/>
  <c r="V169" i="1"/>
  <c r="V105" i="1"/>
  <c r="V37" i="1"/>
  <c r="V144" i="1"/>
  <c r="U48" i="1"/>
  <c r="V39" i="1"/>
  <c r="U154" i="1"/>
  <c r="U181" i="1"/>
  <c r="R20" i="1"/>
  <c r="R48" i="1"/>
  <c r="R104" i="1"/>
  <c r="R142" i="1"/>
  <c r="R45" i="1"/>
  <c r="R111" i="1"/>
  <c r="R171" i="1"/>
  <c r="R145" i="1"/>
  <c r="R55" i="1"/>
  <c r="R33" i="1"/>
  <c r="W105" i="1"/>
  <c r="S157" i="1"/>
  <c r="R66" i="1"/>
  <c r="R27" i="1"/>
  <c r="R24" i="1"/>
  <c r="R164" i="1"/>
  <c r="R34" i="1"/>
  <c r="R22" i="1"/>
  <c r="W39" i="1"/>
  <c r="S31" i="1"/>
  <c r="S92" i="1"/>
  <c r="W100" i="1"/>
  <c r="W55" i="1"/>
  <c r="R143" i="1"/>
  <c r="R151" i="1"/>
  <c r="R192" i="1"/>
  <c r="R144" i="1"/>
  <c r="R159" i="1"/>
  <c r="R68" i="1"/>
  <c r="R96" i="1"/>
  <c r="R121" i="1"/>
  <c r="R154" i="1"/>
  <c r="R115" i="1"/>
  <c r="R125" i="1"/>
  <c r="R29" i="1"/>
  <c r="R17" i="1"/>
  <c r="R57" i="1"/>
  <c r="R76" i="1"/>
  <c r="R8" i="1"/>
  <c r="R40" i="1"/>
  <c r="R150" i="1"/>
  <c r="R51" i="1"/>
  <c r="R53" i="1"/>
  <c r="R39" i="1"/>
  <c r="R81" i="1"/>
  <c r="S189" i="1"/>
  <c r="W128" i="1"/>
  <c r="W113" i="1"/>
  <c r="S8" i="1"/>
  <c r="S98" i="1"/>
  <c r="S173" i="1"/>
  <c r="W103" i="1"/>
  <c r="W44" i="1"/>
  <c r="W74" i="1"/>
  <c r="S52" i="1"/>
  <c r="W134" i="1"/>
  <c r="W190" i="1"/>
  <c r="S146" i="1"/>
  <c r="W77" i="1"/>
  <c r="W32" i="1"/>
  <c r="W142" i="1"/>
  <c r="W72" i="1"/>
  <c r="W163" i="1"/>
  <c r="W160" i="1"/>
  <c r="S127" i="1"/>
  <c r="S56" i="1"/>
  <c r="V64" i="1"/>
  <c r="V54" i="1"/>
  <c r="V161" i="1"/>
  <c r="V93" i="1"/>
  <c r="V148" i="1"/>
  <c r="V184" i="1"/>
  <c r="V85" i="1"/>
  <c r="V62" i="1"/>
  <c r="V115" i="1"/>
  <c r="V52" i="1"/>
  <c r="V179" i="1"/>
  <c r="V99" i="1"/>
  <c r="V82" i="1"/>
  <c r="V59" i="1"/>
  <c r="U108" i="1"/>
  <c r="V25" i="1"/>
  <c r="R170" i="1"/>
  <c r="R16" i="1"/>
  <c r="R83" i="1"/>
  <c r="R130" i="1"/>
  <c r="R15" i="1"/>
  <c r="R178" i="1"/>
  <c r="R194" i="1"/>
  <c r="R160" i="1"/>
  <c r="R107" i="1"/>
  <c r="R77" i="1"/>
  <c r="R9" i="1"/>
  <c r="R129" i="1"/>
  <c r="R43" i="1"/>
  <c r="R155" i="1"/>
  <c r="R71" i="1"/>
  <c r="R60" i="1"/>
  <c r="R162" i="1"/>
  <c r="R119" i="1"/>
  <c r="R133" i="1"/>
  <c r="R134" i="1"/>
  <c r="R37" i="1"/>
  <c r="W164" i="1"/>
  <c r="W129" i="1"/>
  <c r="W155" i="1"/>
  <c r="W166" i="1"/>
  <c r="S46" i="1"/>
  <c r="W194" i="1"/>
  <c r="W116" i="1"/>
  <c r="W58" i="1"/>
  <c r="S90" i="1"/>
  <c r="S186" i="1"/>
  <c r="W144" i="1"/>
  <c r="W68" i="1"/>
  <c r="S152" i="1"/>
  <c r="S185" i="1"/>
  <c r="W66" i="1"/>
  <c r="W62" i="1"/>
  <c r="W137" i="1"/>
  <c r="W19" i="1"/>
  <c r="S57" i="1"/>
  <c r="V96" i="1"/>
  <c r="V104" i="1"/>
  <c r="V112" i="1"/>
  <c r="V160" i="1"/>
  <c r="V192" i="1"/>
  <c r="V73" i="1"/>
  <c r="V49" i="1"/>
  <c r="V107" i="1"/>
  <c r="V22" i="1"/>
  <c r="V46" i="1"/>
  <c r="V15" i="1"/>
  <c r="V55" i="1"/>
  <c r="U160" i="1"/>
  <c r="U92" i="1"/>
  <c r="U147" i="1"/>
  <c r="U124" i="1"/>
  <c r="U14" i="1"/>
  <c r="U163" i="1"/>
  <c r="U153" i="1"/>
  <c r="U22" i="1"/>
  <c r="D22" i="29"/>
  <c r="D18" i="29"/>
  <c r="D62" i="29"/>
  <c r="D58" i="29"/>
  <c r="D21" i="29"/>
  <c r="D17" i="29"/>
  <c r="D61" i="29"/>
  <c r="D20" i="29"/>
  <c r="D16" i="29"/>
  <c r="D64" i="29"/>
  <c r="D60" i="29"/>
  <c r="D19" i="29"/>
  <c r="D63" i="29"/>
  <c r="D59" i="29"/>
  <c r="D42" i="29"/>
  <c r="D40" i="29"/>
  <c r="D38" i="29"/>
  <c r="D39" i="29"/>
  <c r="D37" i="29"/>
  <c r="D43" i="29"/>
  <c r="D41" i="29"/>
  <c r="M219" i="1" l="1" a="1"/>
  <c r="M219" i="1" s="1"/>
  <c r="N219" i="1" s="1"/>
  <c r="M205" i="1" a="1"/>
  <c r="M205" i="1" s="1"/>
  <c r="N205" i="1" s="1"/>
  <c r="J217" i="1" a="1"/>
  <c r="J217" i="1" s="1"/>
  <c r="K217" i="1" s="1"/>
  <c r="M214" i="1" a="1"/>
  <c r="M214" i="1" s="1"/>
  <c r="N214" i="1" s="1"/>
  <c r="J219" i="1" a="1"/>
  <c r="J219" i="1" s="1"/>
  <c r="K219" i="1" s="1"/>
  <c r="J204" i="1" a="1"/>
  <c r="J204" i="1" s="1"/>
  <c r="K204" i="1" s="1"/>
  <c r="M215" i="1" a="1"/>
  <c r="M215" i="1" s="1"/>
  <c r="N215" i="1" s="1"/>
  <c r="J197" i="1" a="1"/>
  <c r="J197" i="1" s="1"/>
  <c r="K197" i="1" s="1"/>
  <c r="J222" i="1" a="1"/>
  <c r="J222" i="1" s="1"/>
  <c r="K222" i="1" s="1"/>
  <c r="J218" i="1" a="1"/>
  <c r="J218" i="1" s="1"/>
  <c r="K218" i="1" s="1"/>
  <c r="J209" i="1" a="1"/>
  <c r="J209" i="1" s="1"/>
  <c r="K209" i="1" s="1"/>
  <c r="J202" i="1" a="1"/>
  <c r="J202" i="1" s="1"/>
  <c r="K202" i="1" s="1"/>
  <c r="J221" i="1" a="1"/>
  <c r="J221" i="1" s="1"/>
  <c r="K221" i="1" s="1"/>
  <c r="J201" i="1" a="1"/>
  <c r="J201" i="1" s="1"/>
  <c r="K201" i="1" s="1"/>
  <c r="I32" i="29"/>
  <c r="M179" i="28"/>
  <c r="K81" i="28"/>
  <c r="K70" i="28"/>
  <c r="M84" i="28"/>
  <c r="M70" i="28"/>
  <c r="G215" i="1" a="1"/>
  <c r="G215" i="1" s="1"/>
  <c r="H215" i="1" s="1"/>
  <c r="K75" i="28"/>
  <c r="G214" i="1" a="1"/>
  <c r="G214" i="1" s="1"/>
  <c r="N181" i="28"/>
  <c r="O42" i="28"/>
  <c r="N177" i="28"/>
  <c r="N210" i="28"/>
  <c r="N206" i="28"/>
  <c r="N62" i="28"/>
  <c r="N147" i="28"/>
  <c r="N233" i="28"/>
  <c r="N180" i="28"/>
  <c r="N164" i="28"/>
  <c r="N174" i="28"/>
  <c r="O92" i="28"/>
  <c r="N139" i="28"/>
  <c r="O140" i="28"/>
  <c r="O112" i="28"/>
  <c r="N86" i="28"/>
  <c r="N235" i="28"/>
  <c r="N75" i="28"/>
  <c r="N97" i="28"/>
  <c r="N200" i="28"/>
  <c r="N124" i="28"/>
  <c r="N103" i="28"/>
  <c r="N182" i="28"/>
  <c r="N232" i="28"/>
  <c r="O216" i="28"/>
  <c r="N134" i="28"/>
  <c r="N101" i="28"/>
  <c r="N129" i="28"/>
  <c r="N161" i="28"/>
  <c r="N114" i="28"/>
  <c r="N63" i="28"/>
  <c r="O60" i="28"/>
  <c r="O164" i="28"/>
  <c r="O101" i="28"/>
  <c r="O256" i="28"/>
  <c r="N73" i="28"/>
  <c r="N213" i="28"/>
  <c r="O178" i="28"/>
  <c r="O215" i="28"/>
  <c r="O87" i="28"/>
  <c r="O156" i="28"/>
  <c r="N56" i="28"/>
  <c r="M134" i="28"/>
  <c r="O84" i="28"/>
  <c r="N120" i="28"/>
  <c r="N53" i="28"/>
  <c r="N222" i="28"/>
  <c r="N243" i="28"/>
  <c r="N61" i="28"/>
  <c r="O57" i="28"/>
  <c r="O226" i="28"/>
  <c r="O248" i="28"/>
  <c r="O233" i="28"/>
  <c r="N49" i="28"/>
  <c r="O93" i="28"/>
  <c r="O125" i="28"/>
  <c r="O228" i="28"/>
  <c r="O227" i="28"/>
  <c r="N102" i="28"/>
  <c r="N188" i="28"/>
  <c r="O166" i="28"/>
  <c r="O143" i="28"/>
  <c r="N51" i="28"/>
  <c r="N69" i="28"/>
  <c r="O222" i="28"/>
  <c r="N46" i="28"/>
  <c r="N218" i="28"/>
  <c r="O195" i="28"/>
  <c r="O108" i="28"/>
  <c r="O134" i="28"/>
  <c r="N140" i="28"/>
  <c r="N159" i="28"/>
  <c r="O72" i="28"/>
  <c r="N251" i="28"/>
  <c r="N211" i="28"/>
  <c r="N234" i="28"/>
  <c r="O83" i="28"/>
  <c r="O196" i="28"/>
  <c r="O82" i="28"/>
  <c r="N252" i="28"/>
  <c r="O69" i="28"/>
  <c r="O97" i="28"/>
  <c r="O221" i="28"/>
  <c r="O67" i="28"/>
  <c r="O255" i="28"/>
  <c r="N199" i="28"/>
  <c r="N153" i="28"/>
  <c r="N157" i="28"/>
  <c r="N50" i="28"/>
  <c r="N183" i="28"/>
  <c r="N76" i="28"/>
  <c r="O234" i="28"/>
  <c r="O199" i="28"/>
  <c r="O79" i="28"/>
  <c r="O153" i="28"/>
  <c r="O211" i="28"/>
  <c r="O181" i="28"/>
  <c r="O96" i="28"/>
  <c r="N150" i="28"/>
  <c r="O245" i="28"/>
  <c r="N59" i="28"/>
  <c r="O161" i="28"/>
  <c r="O191" i="28"/>
  <c r="O136" i="28"/>
  <c r="O70" i="28"/>
  <c r="O241" i="28"/>
  <c r="N77" i="28"/>
  <c r="O45" i="28"/>
  <c r="N90" i="28"/>
  <c r="M228" i="28"/>
  <c r="L192" i="28"/>
  <c r="F53" i="29"/>
  <c r="L140" i="28"/>
  <c r="J102" i="28"/>
  <c r="M50" i="28"/>
  <c r="K53" i="29"/>
  <c r="J54" i="28"/>
  <c r="J128" i="28"/>
  <c r="M192" i="28"/>
  <c r="J173" i="28"/>
  <c r="M112" i="28"/>
  <c r="G219" i="1" a="1"/>
  <c r="G219" i="1" s="1"/>
  <c r="M94" i="28"/>
  <c r="O250" i="28"/>
  <c r="L134" i="28"/>
  <c r="F32" i="29"/>
  <c r="J80" i="28"/>
  <c r="M78" i="1" a="1"/>
  <c r="M78" i="1" s="1"/>
  <c r="N78" i="1" s="1"/>
  <c r="M204" i="1" a="1"/>
  <c r="M204" i="1" s="1"/>
  <c r="N204" i="1" s="1"/>
  <c r="G205" i="1" a="1"/>
  <c r="G205" i="1" s="1"/>
  <c r="O53" i="28"/>
  <c r="M218" i="1" a="1"/>
  <c r="M218" i="1" s="1"/>
  <c r="N218" i="1" s="1"/>
  <c r="J154" i="28"/>
  <c r="M207" i="1" a="1"/>
  <c r="M207" i="1" s="1"/>
  <c r="N207" i="1" s="1"/>
  <c r="M201" i="1" a="1"/>
  <c r="M201" i="1" s="1"/>
  <c r="N201" i="1" s="1"/>
  <c r="M222" i="1" a="1"/>
  <c r="M222" i="1" s="1"/>
  <c r="N222" i="1" s="1"/>
  <c r="M206" i="1" a="1"/>
  <c r="M206" i="1" s="1"/>
  <c r="N206" i="1" s="1"/>
  <c r="M220" i="1" a="1"/>
  <c r="M220" i="1" s="1"/>
  <c r="N220" i="1" s="1"/>
  <c r="M200" i="1" a="1"/>
  <c r="M200" i="1" s="1"/>
  <c r="N200" i="1" s="1"/>
  <c r="M213" i="1" a="1"/>
  <c r="M213" i="1" s="1"/>
  <c r="N213" i="1" s="1"/>
  <c r="M197" i="1" a="1"/>
  <c r="M197" i="1" s="1"/>
  <c r="N197" i="1" s="1"/>
  <c r="M216" i="1" a="1"/>
  <c r="M216" i="1" s="1"/>
  <c r="N216" i="1" s="1"/>
  <c r="O200" i="28"/>
  <c r="M208" i="1" a="1"/>
  <c r="M208" i="1" s="1"/>
  <c r="N208" i="1" s="1"/>
  <c r="M196" i="1" a="1"/>
  <c r="M196" i="1" s="1"/>
  <c r="N196" i="1" s="1"/>
  <c r="M199" i="1" a="1"/>
  <c r="M199" i="1" s="1"/>
  <c r="N199" i="1" s="1"/>
  <c r="M198" i="1" a="1"/>
  <c r="M198" i="1" s="1"/>
  <c r="N198" i="1" s="1"/>
  <c r="M223" i="1" a="1"/>
  <c r="M223" i="1" s="1"/>
  <c r="N223" i="1" s="1"/>
  <c r="M211" i="1" a="1"/>
  <c r="M211" i="1" s="1"/>
  <c r="N211" i="1" s="1"/>
  <c r="M202" i="1" a="1"/>
  <c r="M202" i="1" s="1"/>
  <c r="N202" i="1" s="1"/>
  <c r="M221" i="1" a="1"/>
  <c r="M221" i="1" s="1"/>
  <c r="N221" i="1" s="1"/>
  <c r="M203" i="1" a="1"/>
  <c r="M203" i="1" s="1"/>
  <c r="N203" i="1" s="1"/>
  <c r="M209" i="1" a="1"/>
  <c r="M209" i="1" s="1"/>
  <c r="N209" i="1" s="1"/>
  <c r="M217" i="1" a="1"/>
  <c r="M217" i="1" s="1"/>
  <c r="N217" i="1" s="1"/>
  <c r="M210" i="1" a="1"/>
  <c r="M210" i="1" s="1"/>
  <c r="N210" i="1" s="1"/>
  <c r="J223" i="1" a="1"/>
  <c r="J223" i="1" s="1"/>
  <c r="K223" i="1" s="1"/>
  <c r="J212" i="1" a="1"/>
  <c r="J212" i="1" s="1"/>
  <c r="K212" i="1" s="1"/>
  <c r="J207" i="1" a="1"/>
  <c r="J207" i="1" s="1"/>
  <c r="K207" i="1" s="1"/>
  <c r="J199" i="1" a="1"/>
  <c r="J199" i="1" s="1"/>
  <c r="K199" i="1" s="1"/>
  <c r="M212" i="1" a="1"/>
  <c r="M212" i="1" s="1"/>
  <c r="N212" i="1" s="1"/>
  <c r="J198" i="1" a="1"/>
  <c r="J198" i="1" s="1"/>
  <c r="K198" i="1" s="1"/>
  <c r="J210" i="1" a="1"/>
  <c r="J210" i="1" s="1"/>
  <c r="K210" i="1" s="1"/>
  <c r="J200" i="1" a="1"/>
  <c r="J200" i="1" s="1"/>
  <c r="K200" i="1" s="1"/>
  <c r="J206" i="1" a="1"/>
  <c r="J206" i="1" s="1"/>
  <c r="K206" i="1" s="1"/>
  <c r="J203" i="1" a="1"/>
  <c r="J203" i="1" s="1"/>
  <c r="K203" i="1" s="1"/>
  <c r="J211" i="1" a="1"/>
  <c r="J211" i="1" s="1"/>
  <c r="K211" i="1" s="1"/>
  <c r="J213" i="1" a="1"/>
  <c r="J213" i="1" s="1"/>
  <c r="K213" i="1" s="1"/>
  <c r="J208" i="1" a="1"/>
  <c r="J208" i="1" s="1"/>
  <c r="K208" i="1" s="1"/>
  <c r="J220" i="1" a="1"/>
  <c r="J220" i="1" s="1"/>
  <c r="K220" i="1" s="1"/>
  <c r="J216" i="1" a="1"/>
  <c r="J216" i="1" s="1"/>
  <c r="K216" i="1" s="1"/>
  <c r="J196" i="1" a="1"/>
  <c r="J196" i="1" s="1"/>
  <c r="K196" i="1" s="1"/>
  <c r="J32" i="29"/>
  <c r="M105" i="28"/>
  <c r="M11" i="1" a="1"/>
  <c r="M11" i="1" s="1"/>
  <c r="N11" i="1" s="1"/>
  <c r="N231" i="28"/>
  <c r="J247" i="28"/>
  <c r="J120" i="28"/>
  <c r="J151" i="28"/>
  <c r="J253" i="28"/>
  <c r="N52" i="28"/>
  <c r="J238" i="28"/>
  <c r="J92" i="28"/>
  <c r="J91" i="28"/>
  <c r="J233" i="28"/>
  <c r="J161" i="28"/>
  <c r="J167" i="28"/>
  <c r="N126" i="28"/>
  <c r="M59" i="1" a="1"/>
  <c r="M59" i="1" s="1"/>
  <c r="N59" i="1" s="1"/>
  <c r="M76" i="1" a="1"/>
  <c r="M76" i="1" s="1"/>
  <c r="N76" i="1" s="1"/>
  <c r="N137" i="28"/>
  <c r="M49" i="1" a="1"/>
  <c r="M49" i="1" s="1"/>
  <c r="N49" i="1" s="1"/>
  <c r="N115" i="28"/>
  <c r="J122" i="28"/>
  <c r="K112" i="28"/>
  <c r="N214" i="28"/>
  <c r="N151" i="28"/>
  <c r="N223" i="28"/>
  <c r="J117" i="28"/>
  <c r="J227" i="28"/>
  <c r="M147" i="1" a="1"/>
  <c r="M147" i="1" s="1"/>
  <c r="N147" i="1" s="1"/>
  <c r="M9" i="1" a="1"/>
  <c r="M9" i="1" s="1"/>
  <c r="N9" i="1" s="1"/>
  <c r="J217" i="28"/>
  <c r="J239" i="28"/>
  <c r="J255" i="28"/>
  <c r="J143" i="28"/>
  <c r="M54" i="1" a="1"/>
  <c r="M54" i="1" s="1"/>
  <c r="N54" i="1" s="1"/>
  <c r="L104" i="28"/>
  <c r="J69" i="28"/>
  <c r="J134" i="28"/>
  <c r="J205" i="28"/>
  <c r="M71" i="1" a="1"/>
  <c r="M71" i="1" s="1"/>
  <c r="N71" i="1" s="1"/>
  <c r="J250" i="28"/>
  <c r="F54" i="29"/>
  <c r="J52" i="28"/>
  <c r="J150" i="28"/>
  <c r="J96" i="28"/>
  <c r="J214" i="28"/>
  <c r="J115" i="28"/>
  <c r="J45" i="28"/>
  <c r="J231" i="28"/>
  <c r="J46" i="28"/>
  <c r="J131" i="28"/>
  <c r="F51" i="29"/>
  <c r="F52" i="29"/>
  <c r="J232" i="28"/>
  <c r="J124" i="28"/>
  <c r="J244" i="28"/>
  <c r="J177" i="28"/>
  <c r="J196" i="28"/>
  <c r="J229" i="28"/>
  <c r="J211" i="28"/>
  <c r="F50" i="29"/>
  <c r="J107" i="28"/>
  <c r="J62" i="28"/>
  <c r="J93" i="28"/>
  <c r="J256" i="28"/>
  <c r="J254" i="28"/>
  <c r="M89" i="1" a="1"/>
  <c r="M89" i="1" s="1"/>
  <c r="N89" i="1" s="1"/>
  <c r="N253" i="28"/>
  <c r="M29" i="1" a="1"/>
  <c r="M29" i="1" s="1"/>
  <c r="N29" i="1" s="1"/>
  <c r="M8" i="1" a="1"/>
  <c r="M8" i="1" s="1"/>
  <c r="N8" i="1" s="1"/>
  <c r="M33" i="1" a="1"/>
  <c r="M33" i="1" s="1"/>
  <c r="N33" i="1" s="1"/>
  <c r="M35" i="1" a="1"/>
  <c r="M35" i="1" s="1"/>
  <c r="N35" i="1" s="1"/>
  <c r="N143" i="28"/>
  <c r="M46" i="1" a="1"/>
  <c r="M46" i="1" s="1"/>
  <c r="N46" i="1" s="1"/>
  <c r="N110" i="28"/>
  <c r="N133" i="28"/>
  <c r="N44" i="28"/>
  <c r="M91" i="1" a="1"/>
  <c r="M91" i="1" s="1"/>
  <c r="N91" i="1" s="1"/>
  <c r="N256" i="28"/>
  <c r="N93" i="28"/>
  <c r="M50" i="1" a="1"/>
  <c r="M50" i="1" s="1"/>
  <c r="N50" i="1" s="1"/>
  <c r="M83" i="1" a="1"/>
  <c r="M83" i="1" s="1"/>
  <c r="N83" i="1" s="1"/>
  <c r="M24" i="1" a="1"/>
  <c r="M24" i="1" s="1"/>
  <c r="N24" i="1" s="1"/>
  <c r="M26" i="1" a="1"/>
  <c r="M26" i="1" s="1"/>
  <c r="N26" i="1" s="1"/>
  <c r="N239" i="28"/>
  <c r="N123" i="28"/>
  <c r="M161" i="1" a="1"/>
  <c r="M161" i="1" s="1"/>
  <c r="N161" i="1" s="1"/>
  <c r="M16" i="1" a="1"/>
  <c r="M16" i="1" s="1"/>
  <c r="N16" i="1" s="1"/>
  <c r="M105" i="1" a="1"/>
  <c r="M105" i="1" s="1"/>
  <c r="N105" i="1" s="1"/>
  <c r="M47" i="1" a="1"/>
  <c r="M47" i="1" s="1"/>
  <c r="N47" i="1" s="1"/>
  <c r="M55" i="1" a="1"/>
  <c r="M55" i="1" s="1"/>
  <c r="N55" i="1" s="1"/>
  <c r="M154" i="1" a="1"/>
  <c r="M154" i="1" s="1"/>
  <c r="N154" i="1" s="1"/>
  <c r="N198" i="28"/>
  <c r="N225" i="28"/>
  <c r="K139" i="28"/>
  <c r="J54" i="29"/>
  <c r="N108" i="28"/>
  <c r="M10" i="1" a="1"/>
  <c r="M10" i="1" s="1"/>
  <c r="N10" i="1" s="1"/>
  <c r="M85" i="1" a="1"/>
  <c r="M85" i="1" s="1"/>
  <c r="N85" i="1" s="1"/>
  <c r="M39" i="1" a="1"/>
  <c r="M39" i="1" s="1"/>
  <c r="N39" i="1" s="1"/>
  <c r="M157" i="1" a="1"/>
  <c r="M157" i="1" s="1"/>
  <c r="N157" i="1" s="1"/>
  <c r="M155" i="1" a="1"/>
  <c r="M155" i="1" s="1"/>
  <c r="N155" i="1" s="1"/>
  <c r="M75" i="1" a="1"/>
  <c r="M75" i="1" s="1"/>
  <c r="N75" i="1" s="1"/>
  <c r="N203" i="28"/>
  <c r="N201" i="28"/>
  <c r="M67" i="1" a="1"/>
  <c r="M67" i="1" s="1"/>
  <c r="N67" i="1" s="1"/>
  <c r="M188" i="28"/>
  <c r="N122" i="28"/>
  <c r="M88" i="1" a="1"/>
  <c r="M88" i="1" s="1"/>
  <c r="N88" i="1" s="1"/>
  <c r="K158" i="28"/>
  <c r="M15" i="1" a="1"/>
  <c r="M15" i="1" s="1"/>
  <c r="N15" i="1" s="1"/>
  <c r="M97" i="1" a="1"/>
  <c r="M97" i="1" s="1"/>
  <c r="N97" i="1" s="1"/>
  <c r="M144" i="1" a="1"/>
  <c r="M144" i="1" s="1"/>
  <c r="N144" i="1" s="1"/>
  <c r="M156" i="28"/>
  <c r="M18" i="1" a="1"/>
  <c r="M18" i="1" s="1"/>
  <c r="N18" i="1" s="1"/>
  <c r="N217" i="28"/>
  <c r="N228" i="28"/>
  <c r="N106" i="28"/>
  <c r="N175" i="28"/>
  <c r="I53" i="29"/>
  <c r="M57" i="1" a="1"/>
  <c r="M57" i="1" s="1"/>
  <c r="N57" i="1" s="1"/>
  <c r="N215" i="28"/>
  <c r="N125" i="28"/>
  <c r="M77" i="1" a="1"/>
  <c r="M77" i="1" s="1"/>
  <c r="N77" i="1" s="1"/>
  <c r="J126" i="1" a="1"/>
  <c r="J126" i="1" s="1"/>
  <c r="K126" i="1" s="1"/>
  <c r="M111" i="1" a="1"/>
  <c r="M111" i="1" s="1"/>
  <c r="N111" i="1" s="1"/>
  <c r="M52" i="1" a="1"/>
  <c r="M52" i="1" s="1"/>
  <c r="N52" i="1" s="1"/>
  <c r="M28" i="1" a="1"/>
  <c r="M28" i="1" s="1"/>
  <c r="N28" i="1" s="1"/>
  <c r="M74" i="1" a="1"/>
  <c r="M74" i="1" s="1"/>
  <c r="N74" i="1" s="1"/>
  <c r="M53" i="1" a="1"/>
  <c r="M53" i="1" s="1"/>
  <c r="N53" i="1" s="1"/>
  <c r="M75" i="28"/>
  <c r="J53" i="29"/>
  <c r="M14" i="1" a="1"/>
  <c r="M14" i="1" s="1"/>
  <c r="N14" i="1" s="1"/>
  <c r="M21" i="1" a="1"/>
  <c r="M21" i="1" s="1"/>
  <c r="N21" i="1" s="1"/>
  <c r="M128" i="28"/>
  <c r="M82" i="1" a="1"/>
  <c r="M82" i="1" s="1"/>
  <c r="N82" i="1" s="1"/>
  <c r="N236" i="28"/>
  <c r="M61" i="1" a="1"/>
  <c r="M61" i="1" s="1"/>
  <c r="N61" i="1" s="1"/>
  <c r="M25" i="1" a="1"/>
  <c r="M25" i="1" s="1"/>
  <c r="N25" i="1" s="1"/>
  <c r="M106" i="1" a="1"/>
  <c r="M106" i="1" s="1"/>
  <c r="N106" i="1" s="1"/>
  <c r="G53" i="29"/>
  <c r="N205" i="28"/>
  <c r="M23" i="1" a="1"/>
  <c r="M23" i="1" s="1"/>
  <c r="N23" i="1" s="1"/>
  <c r="M13" i="1" a="1"/>
  <c r="M13" i="1" s="1"/>
  <c r="N13" i="1" s="1"/>
  <c r="M31" i="1" a="1"/>
  <c r="M31" i="1" s="1"/>
  <c r="N31" i="1" s="1"/>
  <c r="M138" i="28"/>
  <c r="N92" i="28"/>
  <c r="N128" i="28"/>
  <c r="M69" i="1" a="1"/>
  <c r="M69" i="1" s="1"/>
  <c r="N69" i="1" s="1"/>
  <c r="N219" i="28"/>
  <c r="M101" i="28"/>
  <c r="J72" i="28"/>
  <c r="J189" i="28"/>
  <c r="J219" i="28"/>
  <c r="N189" i="28"/>
  <c r="J57" i="28"/>
  <c r="N96" i="28"/>
  <c r="J162" i="28"/>
  <c r="M151" i="28"/>
  <c r="J145" i="28"/>
  <c r="J141" i="28"/>
  <c r="J163" i="28"/>
  <c r="O64" i="28"/>
  <c r="J103" i="28"/>
  <c r="J44" i="28"/>
  <c r="J242" i="28"/>
  <c r="K227" i="28"/>
  <c r="N255" i="28"/>
  <c r="K101" i="28"/>
  <c r="N152" i="28"/>
  <c r="N117" i="28"/>
  <c r="J51" i="28"/>
  <c r="N83" i="28"/>
  <c r="K228" i="28"/>
  <c r="N171" i="28"/>
  <c r="J76" i="28"/>
  <c r="J200" i="28"/>
  <c r="M191" i="1" a="1"/>
  <c r="M191" i="1" s="1"/>
  <c r="N191" i="1" s="1"/>
  <c r="K122" i="28"/>
  <c r="M185" i="1" a="1"/>
  <c r="M185" i="1" s="1"/>
  <c r="N185" i="1" s="1"/>
  <c r="K121" i="28"/>
  <c r="M179" i="1" a="1"/>
  <c r="M179" i="1" s="1"/>
  <c r="N179" i="1" s="1"/>
  <c r="M117" i="1" a="1"/>
  <c r="M117" i="1" s="1"/>
  <c r="N117" i="1" s="1"/>
  <c r="K248" i="28"/>
  <c r="M115" i="1" a="1"/>
  <c r="M115" i="1" s="1"/>
  <c r="N115" i="1" s="1"/>
  <c r="M58" i="1" a="1"/>
  <c r="M58" i="1" s="1"/>
  <c r="N58" i="1" s="1"/>
  <c r="M90" i="1" a="1"/>
  <c r="M90" i="1" s="1"/>
  <c r="N90" i="1" s="1"/>
  <c r="M249" i="28"/>
  <c r="K186" i="28"/>
  <c r="M146" i="1" a="1"/>
  <c r="M146" i="1" s="1"/>
  <c r="N146" i="1" s="1"/>
  <c r="K197" i="28"/>
  <c r="M121" i="1" a="1"/>
  <c r="M121" i="1" s="1"/>
  <c r="N121" i="1" s="1"/>
  <c r="M172" i="1" a="1"/>
  <c r="M172" i="1" s="1"/>
  <c r="N172" i="1" s="1"/>
  <c r="M107" i="1" a="1"/>
  <c r="M107" i="1" s="1"/>
  <c r="N107" i="1" s="1"/>
  <c r="M98" i="1" a="1"/>
  <c r="M98" i="1" s="1"/>
  <c r="N98" i="1" s="1"/>
  <c r="K144" i="28"/>
  <c r="K169" i="28"/>
  <c r="K89" i="28"/>
  <c r="M136" i="1" a="1"/>
  <c r="M136" i="1" s="1"/>
  <c r="N136" i="1" s="1"/>
  <c r="M122" i="1" a="1"/>
  <c r="M122" i="1" s="1"/>
  <c r="N122" i="1" s="1"/>
  <c r="M80" i="1" a="1"/>
  <c r="M80" i="1" s="1"/>
  <c r="N80" i="1" s="1"/>
  <c r="M190" i="1" a="1"/>
  <c r="M190" i="1" s="1"/>
  <c r="N190" i="1" s="1"/>
  <c r="K64" i="28"/>
  <c r="M137" i="1" a="1"/>
  <c r="M137" i="1" s="1"/>
  <c r="N137" i="1" s="1"/>
  <c r="M73" i="1" a="1"/>
  <c r="M73" i="1" s="1"/>
  <c r="N73" i="1" s="1"/>
  <c r="M81" i="1" a="1"/>
  <c r="M81" i="1" s="1"/>
  <c r="N81" i="1" s="1"/>
  <c r="M65" i="1" a="1"/>
  <c r="M65" i="1" s="1"/>
  <c r="N65" i="1" s="1"/>
  <c r="M219" i="28"/>
  <c r="M92" i="28"/>
  <c r="M46" i="28"/>
  <c r="J7" i="1" a="1"/>
  <c r="J7" i="1" s="1"/>
  <c r="K7" i="1" s="1"/>
  <c r="M95" i="1" a="1"/>
  <c r="M95" i="1" s="1"/>
  <c r="N95" i="1" s="1"/>
  <c r="M149" i="1" a="1"/>
  <c r="M149" i="1" s="1"/>
  <c r="N149" i="1" s="1"/>
  <c r="L120" i="28"/>
  <c r="M7" i="1" a="1"/>
  <c r="M7" i="1" s="1"/>
  <c r="N7" i="1" s="1"/>
  <c r="M153" i="1" a="1"/>
  <c r="M153" i="1" s="1"/>
  <c r="N153" i="1" s="1"/>
  <c r="M213" i="28"/>
  <c r="M109" i="1" a="1"/>
  <c r="M109" i="1" s="1"/>
  <c r="N109" i="1" s="1"/>
  <c r="M170" i="1" a="1"/>
  <c r="M170" i="1" s="1"/>
  <c r="N170" i="1" s="1"/>
  <c r="M93" i="1" a="1"/>
  <c r="M93" i="1" s="1"/>
  <c r="N93" i="1" s="1"/>
  <c r="M101" i="1" a="1"/>
  <c r="M101" i="1" s="1"/>
  <c r="N101" i="1" s="1"/>
  <c r="M202" i="28"/>
  <c r="M119" i="1" a="1"/>
  <c r="M119" i="1" s="1"/>
  <c r="N119" i="1" s="1"/>
  <c r="M45" i="1" a="1"/>
  <c r="M45" i="1" s="1"/>
  <c r="N45" i="1" s="1"/>
  <c r="M123" i="1" a="1"/>
  <c r="M123" i="1" s="1"/>
  <c r="N123" i="1" s="1"/>
  <c r="K233" i="28"/>
  <c r="L50" i="28"/>
  <c r="M152" i="1" a="1"/>
  <c r="M152" i="1" s="1"/>
  <c r="N152" i="1" s="1"/>
  <c r="M245" i="28"/>
  <c r="M110" i="1" a="1"/>
  <c r="M110" i="1" s="1"/>
  <c r="N110" i="1" s="1"/>
  <c r="M162" i="1" a="1"/>
  <c r="M162" i="1" s="1"/>
  <c r="N162" i="1" s="1"/>
  <c r="M218" i="28"/>
  <c r="K142" i="28"/>
  <c r="J83" i="1" a="1"/>
  <c r="J83" i="1" s="1"/>
  <c r="K83" i="1" s="1"/>
  <c r="L128" i="28"/>
  <c r="L246" i="28"/>
  <c r="M156" i="1" a="1"/>
  <c r="M156" i="1" s="1"/>
  <c r="N156" i="1" s="1"/>
  <c r="K98" i="28"/>
  <c r="M51" i="1" a="1"/>
  <c r="M51" i="1" s="1"/>
  <c r="N51" i="1" s="1"/>
  <c r="M183" i="1" a="1"/>
  <c r="M183" i="1" s="1"/>
  <c r="N183" i="1" s="1"/>
  <c r="L179" i="28"/>
  <c r="M163" i="1" a="1"/>
  <c r="M163" i="1" s="1"/>
  <c r="N163" i="1" s="1"/>
  <c r="M116" i="1" a="1"/>
  <c r="M116" i="1" s="1"/>
  <c r="N116" i="1" s="1"/>
  <c r="M135" i="1" a="1"/>
  <c r="M135" i="1" s="1"/>
  <c r="N135" i="1" s="1"/>
  <c r="M114" i="1" a="1"/>
  <c r="M114" i="1" s="1"/>
  <c r="N114" i="1" s="1"/>
  <c r="M143" i="1" a="1"/>
  <c r="M143" i="1" s="1"/>
  <c r="N143" i="1" s="1"/>
  <c r="M182" i="28"/>
  <c r="M139" i="1" a="1"/>
  <c r="M139" i="1" s="1"/>
  <c r="N139" i="1" s="1"/>
  <c r="L131" i="28"/>
  <c r="M63" i="1" a="1"/>
  <c r="M63" i="1" s="1"/>
  <c r="N63" i="1" s="1"/>
  <c r="L105" i="28"/>
  <c r="M184" i="1" a="1"/>
  <c r="M184" i="1" s="1"/>
  <c r="N184" i="1" s="1"/>
  <c r="M167" i="1" a="1"/>
  <c r="M167" i="1" s="1"/>
  <c r="N167" i="1" s="1"/>
  <c r="M217" i="28"/>
  <c r="M99" i="1" a="1"/>
  <c r="M99" i="1" s="1"/>
  <c r="N99" i="1" s="1"/>
  <c r="M256" i="28"/>
  <c r="L213" i="28"/>
  <c r="M131" i="1" a="1"/>
  <c r="M131" i="1" s="1"/>
  <c r="N131" i="1" s="1"/>
  <c r="M121" i="28"/>
  <c r="L75" i="28"/>
  <c r="G51" i="29"/>
  <c r="J180" i="1" a="1"/>
  <c r="J180" i="1" s="1"/>
  <c r="K180" i="1" s="1"/>
  <c r="M127" i="1" a="1"/>
  <c r="M127" i="1" s="1"/>
  <c r="N127" i="1" s="1"/>
  <c r="L65" i="28"/>
  <c r="M140" i="1" a="1"/>
  <c r="M140" i="1" s="1"/>
  <c r="N140" i="1" s="1"/>
  <c r="M84" i="1" a="1"/>
  <c r="M84" i="1" s="1"/>
  <c r="N84" i="1" s="1"/>
  <c r="M133" i="1" a="1"/>
  <c r="M133" i="1" s="1"/>
  <c r="N133" i="1" s="1"/>
  <c r="L70" i="28"/>
  <c r="K256" i="28"/>
  <c r="M113" i="1" a="1"/>
  <c r="M113" i="1" s="1"/>
  <c r="N113" i="1" s="1"/>
  <c r="M164" i="1" a="1"/>
  <c r="M164" i="1" s="1"/>
  <c r="N164" i="1" s="1"/>
  <c r="M66" i="28"/>
  <c r="K56" i="28"/>
  <c r="I51" i="29"/>
  <c r="K120" i="28"/>
  <c r="J138" i="1" a="1"/>
  <c r="J138" i="1" s="1"/>
  <c r="K138" i="1" s="1"/>
  <c r="M36" i="1" a="1"/>
  <c r="M36" i="1" s="1"/>
  <c r="N36" i="1" s="1"/>
  <c r="M125" i="1" a="1"/>
  <c r="M125" i="1" s="1"/>
  <c r="N125" i="1" s="1"/>
  <c r="M175" i="1" a="1"/>
  <c r="M175" i="1" s="1"/>
  <c r="N175" i="1" s="1"/>
  <c r="M168" i="1" a="1"/>
  <c r="M168" i="1" s="1"/>
  <c r="N168" i="1" s="1"/>
  <c r="M159" i="28"/>
  <c r="M145" i="1" a="1"/>
  <c r="M145" i="1" s="1"/>
  <c r="N145" i="1" s="1"/>
  <c r="M178" i="1" a="1"/>
  <c r="M178" i="1" s="1"/>
  <c r="N178" i="1" s="1"/>
  <c r="H52" i="29"/>
  <c r="L142" i="28"/>
  <c r="M182" i="1" a="1"/>
  <c r="M182" i="1" s="1"/>
  <c r="N182" i="1" s="1"/>
  <c r="M192" i="1" a="1"/>
  <c r="M192" i="1" s="1"/>
  <c r="N192" i="1" s="1"/>
  <c r="M32" i="1" a="1"/>
  <c r="M32" i="1" s="1"/>
  <c r="N32" i="1" s="1"/>
  <c r="M20" i="1" a="1"/>
  <c r="M20" i="1" s="1"/>
  <c r="N20" i="1" s="1"/>
  <c r="M186" i="1" a="1"/>
  <c r="M186" i="1" s="1"/>
  <c r="N186" i="1" s="1"/>
  <c r="I54" i="29"/>
  <c r="M136" i="28"/>
  <c r="G52" i="29"/>
  <c r="L129" i="28"/>
  <c r="J102" i="1" a="1"/>
  <c r="J102" i="1" s="1"/>
  <c r="K102" i="1" s="1"/>
  <c r="J182" i="1" a="1"/>
  <c r="J182" i="1" s="1"/>
  <c r="K182" i="1" s="1"/>
  <c r="M193" i="1" a="1"/>
  <c r="M193" i="1" s="1"/>
  <c r="N193" i="1" s="1"/>
  <c r="H53" i="29"/>
  <c r="M42" i="28"/>
  <c r="H51" i="29"/>
  <c r="M64" i="1" a="1"/>
  <c r="M64" i="1" s="1"/>
  <c r="N64" i="1" s="1"/>
  <c r="M17" i="1" a="1"/>
  <c r="M17" i="1" s="1"/>
  <c r="N17" i="1" s="1"/>
  <c r="M180" i="1" a="1"/>
  <c r="M180" i="1" s="1"/>
  <c r="N180" i="1" s="1"/>
  <c r="M94" i="1" a="1"/>
  <c r="M94" i="1" s="1"/>
  <c r="N94" i="1" s="1"/>
  <c r="L42" i="28"/>
  <c r="M42" i="1" a="1"/>
  <c r="M42" i="1" s="1"/>
  <c r="N42" i="1" s="1"/>
  <c r="M171" i="1" a="1"/>
  <c r="M171" i="1" s="1"/>
  <c r="N171" i="1" s="1"/>
  <c r="M40" i="1" a="1"/>
  <c r="M40" i="1" s="1"/>
  <c r="N40" i="1" s="1"/>
  <c r="M148" i="1" a="1"/>
  <c r="M148" i="1" s="1"/>
  <c r="N148" i="1" s="1"/>
  <c r="M34" i="1" a="1"/>
  <c r="M34" i="1" s="1"/>
  <c r="N34" i="1" s="1"/>
  <c r="M27" i="1" a="1"/>
  <c r="M27" i="1" s="1"/>
  <c r="N27" i="1" s="1"/>
  <c r="L141" i="28"/>
  <c r="M174" i="1" a="1"/>
  <c r="M174" i="1" s="1"/>
  <c r="N174" i="1" s="1"/>
  <c r="H54" i="29"/>
  <c r="M132" i="28"/>
  <c r="M100" i="1" a="1"/>
  <c r="M100" i="1" s="1"/>
  <c r="N100" i="1" s="1"/>
  <c r="L116" i="28"/>
  <c r="M187" i="1" a="1"/>
  <c r="M187" i="1" s="1"/>
  <c r="N187" i="1" s="1"/>
  <c r="M211" i="28"/>
  <c r="K190" i="28"/>
  <c r="M188" i="1" a="1"/>
  <c r="M188" i="1" s="1"/>
  <c r="N188" i="1" s="1"/>
  <c r="L164" i="28"/>
  <c r="L51" i="28"/>
  <c r="L147" i="28"/>
  <c r="M120" i="1" a="1"/>
  <c r="M120" i="1" s="1"/>
  <c r="N120" i="1" s="1"/>
  <c r="M153" i="28"/>
  <c r="L61" i="28"/>
  <c r="M178" i="28"/>
  <c r="M54" i="28"/>
  <c r="M60" i="1" a="1"/>
  <c r="M60" i="1" s="1"/>
  <c r="N60" i="1" s="1"/>
  <c r="M132" i="1" a="1"/>
  <c r="M132" i="1" s="1"/>
  <c r="N132" i="1" s="1"/>
  <c r="I33" i="29"/>
  <c r="L221" i="28"/>
  <c r="K118" i="28"/>
  <c r="G49" i="29"/>
  <c r="K71" i="28"/>
  <c r="K52" i="28"/>
  <c r="M141" i="1" a="1"/>
  <c r="M141" i="1" s="1"/>
  <c r="N141" i="1" s="1"/>
  <c r="M129" i="1" a="1"/>
  <c r="M129" i="1" s="1"/>
  <c r="N129" i="1" s="1"/>
  <c r="M204" i="28"/>
  <c r="M215" i="28"/>
  <c r="M155" i="28"/>
  <c r="M44" i="1" a="1"/>
  <c r="M44" i="1" s="1"/>
  <c r="N44" i="1" s="1"/>
  <c r="M130" i="1" a="1"/>
  <c r="M130" i="1" s="1"/>
  <c r="N130" i="1" s="1"/>
  <c r="L256" i="28"/>
  <c r="K245" i="28"/>
  <c r="L158" i="28"/>
  <c r="M79" i="1" a="1"/>
  <c r="M79" i="1" s="1"/>
  <c r="N79" i="1" s="1"/>
  <c r="L234" i="28"/>
  <c r="L176" i="28"/>
  <c r="M41" i="1" a="1"/>
  <c r="M41" i="1" s="1"/>
  <c r="N41" i="1" s="1"/>
  <c r="J108" i="1" a="1"/>
  <c r="J108" i="1" s="1"/>
  <c r="K108" i="1" s="1"/>
  <c r="J156" i="1" a="1"/>
  <c r="J156" i="1" s="1"/>
  <c r="K156" i="1" s="1"/>
  <c r="L62" i="28"/>
  <c r="L170" i="28"/>
  <c r="L58" i="28"/>
  <c r="G54" i="29"/>
  <c r="K239" i="28"/>
  <c r="K46" i="28"/>
  <c r="K251" i="28"/>
  <c r="K124" i="28"/>
  <c r="K100" i="28"/>
  <c r="K205" i="28"/>
  <c r="G50" i="29"/>
  <c r="O184" i="28"/>
  <c r="O131" i="28"/>
  <c r="O71" i="28"/>
  <c r="O201" i="28"/>
  <c r="O182" i="28"/>
  <c r="O73" i="28"/>
  <c r="O252" i="28"/>
  <c r="O65" i="28"/>
  <c r="J34" i="1" a="1"/>
  <c r="J34" i="1" s="1"/>
  <c r="K34" i="1" s="1"/>
  <c r="O128" i="28"/>
  <c r="O205" i="28"/>
  <c r="O239" i="28"/>
  <c r="O85" i="28"/>
  <c r="O46" i="28"/>
  <c r="O137" i="28"/>
  <c r="M86" i="1" a="1"/>
  <c r="M86" i="1" s="1"/>
  <c r="N86" i="1" s="1"/>
  <c r="O126" i="28"/>
  <c r="O114" i="28"/>
  <c r="M166" i="1" a="1"/>
  <c r="M166" i="1" s="1"/>
  <c r="N166" i="1" s="1"/>
  <c r="O157" i="28"/>
  <c r="O246" i="28"/>
  <c r="J30" i="1" a="1"/>
  <c r="J30" i="1" s="1"/>
  <c r="K30" i="1" s="1"/>
  <c r="J41" i="1" a="1"/>
  <c r="J41" i="1" s="1"/>
  <c r="K41" i="1" s="1"/>
  <c r="J84" i="1" a="1"/>
  <c r="J84" i="1" s="1"/>
  <c r="K84" i="1" s="1"/>
  <c r="M128" i="1" a="1"/>
  <c r="M128" i="1" s="1"/>
  <c r="N128" i="1" s="1"/>
  <c r="I31" i="29"/>
  <c r="M68" i="1" a="1"/>
  <c r="M68" i="1" s="1"/>
  <c r="N68" i="1" s="1"/>
  <c r="M165" i="1" a="1"/>
  <c r="M165" i="1" s="1"/>
  <c r="N165" i="1" s="1"/>
  <c r="J114" i="1" a="1"/>
  <c r="J114" i="1" s="1"/>
  <c r="K114" i="1" s="1"/>
  <c r="M70" i="1" a="1"/>
  <c r="M70" i="1" s="1"/>
  <c r="N70" i="1" s="1"/>
  <c r="J19" i="1" a="1"/>
  <c r="J19" i="1" s="1"/>
  <c r="K19" i="1" s="1"/>
  <c r="M12" i="1" a="1"/>
  <c r="M12" i="1" s="1"/>
  <c r="N12" i="1" s="1"/>
  <c r="J191" i="1" a="1"/>
  <c r="J191" i="1" s="1"/>
  <c r="K191" i="1" s="1"/>
  <c r="M151" i="1" a="1"/>
  <c r="M151" i="1" s="1"/>
  <c r="N151" i="1" s="1"/>
  <c r="M158" i="1" a="1"/>
  <c r="M158" i="1" s="1"/>
  <c r="N158" i="1" s="1"/>
  <c r="J27" i="1" a="1"/>
  <c r="J27" i="1" s="1"/>
  <c r="K27" i="1" s="1"/>
  <c r="J120" i="1" a="1"/>
  <c r="J120" i="1" s="1"/>
  <c r="K120" i="1" s="1"/>
  <c r="J118" i="1" a="1"/>
  <c r="J118" i="1" s="1"/>
  <c r="K118" i="1" s="1"/>
  <c r="J168" i="1" a="1"/>
  <c r="J168" i="1" s="1"/>
  <c r="K168" i="1" s="1"/>
  <c r="J91" i="1" a="1"/>
  <c r="J91" i="1" s="1"/>
  <c r="K91" i="1" s="1"/>
  <c r="J10" i="1" a="1"/>
  <c r="J10" i="1" s="1"/>
  <c r="K10" i="1" s="1"/>
  <c r="F49" i="29"/>
  <c r="J165" i="1" a="1"/>
  <c r="J165" i="1" s="1"/>
  <c r="K165" i="1" s="1"/>
  <c r="J55" i="29"/>
  <c r="J35" i="1" a="1"/>
  <c r="J35" i="1" s="1"/>
  <c r="K35" i="1" s="1"/>
  <c r="J175" i="1" a="1"/>
  <c r="J175" i="1" s="1"/>
  <c r="K175" i="1" s="1"/>
  <c r="J131" i="1" a="1"/>
  <c r="J131" i="1" s="1"/>
  <c r="K131" i="1" s="1"/>
  <c r="J42" i="1" a="1"/>
  <c r="J42" i="1" s="1"/>
  <c r="K42" i="1" s="1"/>
  <c r="J183" i="1" a="1"/>
  <c r="J183" i="1" s="1"/>
  <c r="K183" i="1" s="1"/>
  <c r="H50" i="29"/>
  <c r="J69" i="1" a="1"/>
  <c r="J69" i="1" s="1"/>
  <c r="K69" i="1" s="1"/>
  <c r="I55" i="29"/>
  <c r="J122" i="1" a="1"/>
  <c r="J122" i="1" s="1"/>
  <c r="K122" i="1" s="1"/>
  <c r="J50" i="1" a="1"/>
  <c r="J50" i="1" s="1"/>
  <c r="K50" i="1" s="1"/>
  <c r="M43" i="1" a="1"/>
  <c r="M43" i="1" s="1"/>
  <c r="N43" i="1" s="1"/>
  <c r="J89" i="1" a="1"/>
  <c r="J89" i="1" s="1"/>
  <c r="K89" i="1" s="1"/>
  <c r="J187" i="1" a="1"/>
  <c r="J187" i="1" s="1"/>
  <c r="K187" i="1" s="1"/>
  <c r="M38" i="1" a="1"/>
  <c r="M38" i="1" s="1"/>
  <c r="N38" i="1" s="1"/>
  <c r="M102" i="1" a="1"/>
  <c r="M102" i="1" s="1"/>
  <c r="N102" i="1" s="1"/>
  <c r="J174" i="1" a="1"/>
  <c r="J174" i="1" s="1"/>
  <c r="K174" i="1" s="1"/>
  <c r="J21" i="1" a="1"/>
  <c r="J21" i="1" s="1"/>
  <c r="K21" i="1" s="1"/>
  <c r="J109" i="1" a="1"/>
  <c r="J109" i="1" s="1"/>
  <c r="K109" i="1" s="1"/>
  <c r="J18" i="1" a="1"/>
  <c r="J18" i="1" s="1"/>
  <c r="K18" i="1" s="1"/>
  <c r="J80" i="1" a="1"/>
  <c r="J80" i="1" s="1"/>
  <c r="K80" i="1" s="1"/>
  <c r="J13" i="1" a="1"/>
  <c r="J13" i="1" s="1"/>
  <c r="K13" i="1" s="1"/>
  <c r="J65" i="1" a="1"/>
  <c r="J65" i="1" s="1"/>
  <c r="K65" i="1" s="1"/>
  <c r="M169" i="1" a="1"/>
  <c r="M169" i="1" s="1"/>
  <c r="N169" i="1" s="1"/>
  <c r="J67" i="1" a="1"/>
  <c r="J67" i="1" s="1"/>
  <c r="K67" i="1" s="1"/>
  <c r="J106" i="1" a="1"/>
  <c r="J106" i="1" s="1"/>
  <c r="K106" i="1" s="1"/>
  <c r="M177" i="1" a="1"/>
  <c r="M177" i="1" s="1"/>
  <c r="N177" i="1" s="1"/>
  <c r="J167" i="1" a="1"/>
  <c r="J167" i="1" s="1"/>
  <c r="K167" i="1" s="1"/>
  <c r="M118" i="1" a="1"/>
  <c r="M118" i="1" s="1"/>
  <c r="N118" i="1" s="1"/>
  <c r="M189" i="1" a="1"/>
  <c r="M189" i="1" s="1"/>
  <c r="N189" i="1" s="1"/>
  <c r="M173" i="1" a="1"/>
  <c r="M173" i="1" s="1"/>
  <c r="N173" i="1" s="1"/>
  <c r="J132" i="1" a="1"/>
  <c r="J132" i="1" s="1"/>
  <c r="K132" i="1" s="1"/>
  <c r="M195" i="1" a="1"/>
  <c r="M195" i="1" s="1"/>
  <c r="N195" i="1" s="1"/>
  <c r="M126" i="1" a="1"/>
  <c r="M126" i="1" s="1"/>
  <c r="N126" i="1" s="1"/>
  <c r="J12" i="1" a="1"/>
  <c r="J12" i="1" s="1"/>
  <c r="K12" i="1" s="1"/>
  <c r="J169" i="1" a="1"/>
  <c r="J169" i="1" s="1"/>
  <c r="K169" i="1" s="1"/>
  <c r="I28" i="29"/>
  <c r="J172" i="1" a="1"/>
  <c r="J172" i="1" s="1"/>
  <c r="K172" i="1" s="1"/>
  <c r="M66" i="1" a="1"/>
  <c r="M66" i="1" s="1"/>
  <c r="N66" i="1" s="1"/>
  <c r="M159" i="1" a="1"/>
  <c r="M159" i="1" s="1"/>
  <c r="N159" i="1" s="1"/>
  <c r="J110" i="1" a="1"/>
  <c r="J110" i="1" s="1"/>
  <c r="K110" i="1" s="1"/>
  <c r="J157" i="1" a="1"/>
  <c r="J157" i="1" s="1"/>
  <c r="K157" i="1" s="1"/>
  <c r="J136" i="1" a="1"/>
  <c r="J136" i="1" s="1"/>
  <c r="K136" i="1" s="1"/>
  <c r="J86" i="1" a="1"/>
  <c r="J86" i="1" s="1"/>
  <c r="K86" i="1" s="1"/>
  <c r="J36" i="1" a="1"/>
  <c r="J36" i="1" s="1"/>
  <c r="K36" i="1" s="1"/>
  <c r="J97" i="1" a="1"/>
  <c r="J97" i="1" s="1"/>
  <c r="K97" i="1" s="1"/>
  <c r="J63" i="1" a="1"/>
  <c r="J63" i="1" s="1"/>
  <c r="K63" i="1" s="1"/>
  <c r="M56" i="1" a="1"/>
  <c r="M56" i="1" s="1"/>
  <c r="N56" i="1" s="1"/>
  <c r="J24" i="1" a="1"/>
  <c r="J24" i="1" s="1"/>
  <c r="K24" i="1" s="1"/>
  <c r="J148" i="1" a="1"/>
  <c r="J148" i="1" s="1"/>
  <c r="K148" i="1" s="1"/>
  <c r="J40" i="1" a="1"/>
  <c r="J40" i="1" s="1"/>
  <c r="K40" i="1" s="1"/>
  <c r="J101" i="1" a="1"/>
  <c r="J101" i="1" s="1"/>
  <c r="K101" i="1" s="1"/>
  <c r="J11" i="1" a="1"/>
  <c r="J11" i="1" s="1"/>
  <c r="K11" i="1" s="1"/>
  <c r="M48" i="1" a="1"/>
  <c r="M48" i="1" s="1"/>
  <c r="N48" i="1" s="1"/>
  <c r="J39" i="1" a="1"/>
  <c r="J39" i="1" s="1"/>
  <c r="K39" i="1" s="1"/>
  <c r="J23" i="1" a="1"/>
  <c r="J23" i="1" s="1"/>
  <c r="K23" i="1" s="1"/>
  <c r="J94" i="1" a="1"/>
  <c r="J94" i="1" s="1"/>
  <c r="K94" i="1" s="1"/>
  <c r="J31" i="1" a="1"/>
  <c r="J31" i="1" s="1"/>
  <c r="K31" i="1" s="1"/>
  <c r="J15" i="1" a="1"/>
  <c r="J15" i="1" s="1"/>
  <c r="K15" i="1" s="1"/>
  <c r="J14" i="1" a="1"/>
  <c r="J14" i="1" s="1"/>
  <c r="K14" i="1" s="1"/>
  <c r="J33" i="29"/>
  <c r="K28" i="29"/>
  <c r="M87" i="1" a="1"/>
  <c r="M87" i="1" s="1"/>
  <c r="N87" i="1" s="1"/>
  <c r="J139" i="1" a="1"/>
  <c r="J139" i="1" s="1"/>
  <c r="K139" i="1" s="1"/>
  <c r="J166" i="1" a="1"/>
  <c r="J166" i="1" s="1"/>
  <c r="K166" i="1" s="1"/>
  <c r="J44" i="1" a="1"/>
  <c r="J44" i="1" s="1"/>
  <c r="K44" i="1" s="1"/>
  <c r="J124" i="1" a="1"/>
  <c r="J124" i="1" s="1"/>
  <c r="K124" i="1" s="1"/>
  <c r="J100" i="1" a="1"/>
  <c r="J100" i="1" s="1"/>
  <c r="K100" i="1" s="1"/>
  <c r="I49" i="29"/>
  <c r="F55" i="29"/>
  <c r="I52" i="29"/>
  <c r="K29" i="29"/>
  <c r="K34" i="29"/>
  <c r="G29" i="29"/>
  <c r="K192" i="28"/>
  <c r="F29" i="29"/>
  <c r="M96" i="1" a="1"/>
  <c r="M96" i="1" s="1"/>
  <c r="N96" i="1" s="1"/>
  <c r="J43" i="1" a="1"/>
  <c r="J43" i="1" s="1"/>
  <c r="K43" i="1" s="1"/>
  <c r="J33" i="1" a="1"/>
  <c r="J33" i="1" s="1"/>
  <c r="K33" i="1" s="1"/>
  <c r="M142" i="1" a="1"/>
  <c r="M142" i="1" s="1"/>
  <c r="N142" i="1" s="1"/>
  <c r="J103" i="1" a="1"/>
  <c r="J103" i="1" s="1"/>
  <c r="K103" i="1" s="1"/>
  <c r="M22" i="1" a="1"/>
  <c r="M22" i="1" s="1"/>
  <c r="N22" i="1" s="1"/>
  <c r="J64" i="1" a="1"/>
  <c r="J64" i="1" s="1"/>
  <c r="K64" i="1" s="1"/>
  <c r="J53" i="1" a="1"/>
  <c r="J53" i="1" s="1"/>
  <c r="K53" i="1" s="1"/>
  <c r="J188" i="1" a="1"/>
  <c r="J188" i="1" s="1"/>
  <c r="K188" i="1" s="1"/>
  <c r="M138" i="1" a="1"/>
  <c r="M138" i="1" s="1"/>
  <c r="N138" i="1" s="1"/>
  <c r="J146" i="1" a="1"/>
  <c r="J146" i="1" s="1"/>
  <c r="K146" i="1" s="1"/>
  <c r="J164" i="1" a="1"/>
  <c r="J164" i="1" s="1"/>
  <c r="K164" i="1" s="1"/>
  <c r="J105" i="1" a="1"/>
  <c r="J105" i="1" s="1"/>
  <c r="K105" i="1" s="1"/>
  <c r="J66" i="1" a="1"/>
  <c r="J66" i="1" s="1"/>
  <c r="K66" i="1" s="1"/>
  <c r="M181" i="1" a="1"/>
  <c r="M181" i="1" s="1"/>
  <c r="N181" i="1" s="1"/>
  <c r="J29" i="1" a="1"/>
  <c r="J29" i="1" s="1"/>
  <c r="K29" i="1" s="1"/>
  <c r="J152" i="1" a="1"/>
  <c r="J152" i="1" s="1"/>
  <c r="K152" i="1" s="1"/>
  <c r="J93" i="1" a="1"/>
  <c r="J93" i="1" s="1"/>
  <c r="K93" i="1" s="1"/>
  <c r="J72" i="1" a="1"/>
  <c r="J72" i="1" s="1"/>
  <c r="K72" i="1" s="1"/>
  <c r="J189" i="1" a="1"/>
  <c r="J189" i="1" s="1"/>
  <c r="K189" i="1" s="1"/>
  <c r="J48" i="1" a="1"/>
  <c r="J48" i="1" s="1"/>
  <c r="K48" i="1" s="1"/>
  <c r="J71" i="1" a="1"/>
  <c r="J71" i="1" s="1"/>
  <c r="K71" i="1" s="1"/>
  <c r="J99" i="1" a="1"/>
  <c r="J99" i="1" s="1"/>
  <c r="K99" i="1" s="1"/>
  <c r="J134" i="1" a="1"/>
  <c r="J134" i="1" s="1"/>
  <c r="K134" i="1" s="1"/>
  <c r="M176" i="1" a="1"/>
  <c r="M176" i="1" s="1"/>
  <c r="N176" i="1" s="1"/>
  <c r="J8" i="1" a="1"/>
  <c r="J8" i="1" s="1"/>
  <c r="J68" i="1" a="1"/>
  <c r="J68" i="1" s="1"/>
  <c r="K68" i="1" s="1"/>
  <c r="J116" i="1" a="1"/>
  <c r="J116" i="1" s="1"/>
  <c r="K116" i="1" s="1"/>
  <c r="J173" i="1" a="1"/>
  <c r="J173" i="1" s="1"/>
  <c r="K173" i="1" s="1"/>
  <c r="J170" i="1" a="1"/>
  <c r="J170" i="1" s="1"/>
  <c r="K170" i="1" s="1"/>
  <c r="M37" i="1" a="1"/>
  <c r="M37" i="1" s="1"/>
  <c r="N37" i="1" s="1"/>
  <c r="J176" i="1" a="1"/>
  <c r="J176" i="1" s="1"/>
  <c r="K176" i="1" s="1"/>
  <c r="J74" i="1" a="1"/>
  <c r="J74" i="1" s="1"/>
  <c r="K74" i="1" s="1"/>
  <c r="M103" i="1" a="1"/>
  <c r="M103" i="1" s="1"/>
  <c r="N103" i="1" s="1"/>
  <c r="J121" i="1" a="1"/>
  <c r="J121" i="1" s="1"/>
  <c r="K121" i="1" s="1"/>
  <c r="J190" i="1" a="1"/>
  <c r="J190" i="1" s="1"/>
  <c r="K190" i="1" s="1"/>
  <c r="I30" i="29"/>
  <c r="J50" i="29"/>
  <c r="K32" i="29"/>
  <c r="G30" i="29"/>
  <c r="G31" i="29"/>
  <c r="K54" i="29"/>
  <c r="F33" i="29"/>
  <c r="F31" i="29"/>
  <c r="K55" i="29"/>
  <c r="J17" i="1" a="1"/>
  <c r="J17" i="1" s="1"/>
  <c r="K17" i="1" s="1"/>
  <c r="J25" i="1" a="1"/>
  <c r="J25" i="1" s="1"/>
  <c r="K25" i="1" s="1"/>
  <c r="J9" i="1" a="1"/>
  <c r="J9" i="1" s="1"/>
  <c r="J57" i="1" a="1"/>
  <c r="J57" i="1" s="1"/>
  <c r="K57" i="1" s="1"/>
  <c r="J125" i="1" a="1"/>
  <c r="J125" i="1" s="1"/>
  <c r="K125" i="1" s="1"/>
  <c r="J193" i="1" a="1"/>
  <c r="J193" i="1" s="1"/>
  <c r="K193" i="1" s="1"/>
  <c r="J123" i="1" a="1"/>
  <c r="J123" i="1" s="1"/>
  <c r="K123" i="1" s="1"/>
  <c r="J145" i="1" a="1"/>
  <c r="J145" i="1" s="1"/>
  <c r="K145" i="1" s="1"/>
  <c r="J88" i="1" a="1"/>
  <c r="J88" i="1" s="1"/>
  <c r="K88" i="1" s="1"/>
  <c r="J171" i="1" a="1"/>
  <c r="J171" i="1" s="1"/>
  <c r="K171" i="1" s="1"/>
  <c r="M160" i="1" a="1"/>
  <c r="M160" i="1" s="1"/>
  <c r="N160" i="1" s="1"/>
  <c r="J38" i="1" a="1"/>
  <c r="J38" i="1" s="1"/>
  <c r="K38" i="1" s="1"/>
  <c r="J61" i="1" a="1"/>
  <c r="J61" i="1" s="1"/>
  <c r="K61" i="1" s="1"/>
  <c r="J115" i="1" a="1"/>
  <c r="J115" i="1" s="1"/>
  <c r="K115" i="1" s="1"/>
  <c r="J178" i="1" a="1"/>
  <c r="J178" i="1" s="1"/>
  <c r="K178" i="1" s="1"/>
  <c r="M62" i="1" a="1"/>
  <c r="M62" i="1" s="1"/>
  <c r="N62" i="1" s="1"/>
  <c r="J154" i="1" a="1"/>
  <c r="J154" i="1" s="1"/>
  <c r="K154" i="1" s="1"/>
  <c r="G55" i="29"/>
  <c r="F30" i="29"/>
  <c r="H55" i="29"/>
  <c r="K52" i="29"/>
  <c r="F28" i="29"/>
  <c r="J188" i="28"/>
  <c r="F34" i="29"/>
  <c r="H28" i="29"/>
  <c r="L188" i="28"/>
  <c r="J194" i="1" a="1"/>
  <c r="J194" i="1" s="1"/>
  <c r="K194" i="1" s="1"/>
  <c r="J185" i="1" a="1"/>
  <c r="J185" i="1" s="1"/>
  <c r="K185" i="1" s="1"/>
  <c r="J107" i="1" a="1"/>
  <c r="J107" i="1" s="1"/>
  <c r="K107" i="1" s="1"/>
  <c r="J78" i="1" a="1"/>
  <c r="J78" i="1" s="1"/>
  <c r="K78" i="1" s="1"/>
  <c r="J47" i="1" a="1"/>
  <c r="J47" i="1" s="1"/>
  <c r="K47" i="1" s="1"/>
  <c r="J73" i="1" a="1"/>
  <c r="J73" i="1" s="1"/>
  <c r="K73" i="1" s="1"/>
  <c r="J37" i="1" a="1"/>
  <c r="J37" i="1" s="1"/>
  <c r="K37" i="1" s="1"/>
  <c r="J127" i="1" a="1"/>
  <c r="J127" i="1" s="1"/>
  <c r="K127" i="1" s="1"/>
  <c r="J30" i="29"/>
  <c r="G32" i="29"/>
  <c r="H34" i="29"/>
  <c r="H32" i="29"/>
  <c r="H33" i="29"/>
  <c r="M150" i="1" a="1"/>
  <c r="M150" i="1" s="1"/>
  <c r="N150" i="1" s="1"/>
  <c r="J159" i="1" a="1"/>
  <c r="J159" i="1" s="1"/>
  <c r="K159" i="1" s="1"/>
  <c r="J151" i="1" a="1"/>
  <c r="J151" i="1" s="1"/>
  <c r="K151" i="1" s="1"/>
  <c r="J147" i="1" a="1"/>
  <c r="J147" i="1" s="1"/>
  <c r="K147" i="1" s="1"/>
  <c r="J113" i="1" a="1"/>
  <c r="J113" i="1" s="1"/>
  <c r="K113" i="1" s="1"/>
  <c r="J81" i="1" a="1"/>
  <c r="J81" i="1" s="1"/>
  <c r="K81" i="1" s="1"/>
  <c r="J45" i="1" a="1"/>
  <c r="J45" i="1" s="1"/>
  <c r="K45" i="1" s="1"/>
  <c r="J75" i="1" a="1"/>
  <c r="J75" i="1" s="1"/>
  <c r="K75" i="1" s="1"/>
  <c r="J77" i="1" a="1"/>
  <c r="J77" i="1" s="1"/>
  <c r="K77" i="1" s="1"/>
  <c r="J181" i="1" a="1"/>
  <c r="J181" i="1" s="1"/>
  <c r="K181" i="1" s="1"/>
  <c r="J129" i="1" a="1"/>
  <c r="J129" i="1" s="1"/>
  <c r="K129" i="1" s="1"/>
  <c r="J26" i="1" a="1"/>
  <c r="J26" i="1" s="1"/>
  <c r="K26" i="1" s="1"/>
  <c r="J119" i="1" a="1"/>
  <c r="J119" i="1" s="1"/>
  <c r="K119" i="1" s="1"/>
  <c r="J184" i="1" a="1"/>
  <c r="J184" i="1" s="1"/>
  <c r="K184" i="1" s="1"/>
  <c r="J22" i="1" a="1"/>
  <c r="J22" i="1" s="1"/>
  <c r="K22" i="1" s="1"/>
  <c r="J52" i="1" a="1"/>
  <c r="J52" i="1" s="1"/>
  <c r="K52" i="1" s="1"/>
  <c r="J87" i="1" a="1"/>
  <c r="J87" i="1" s="1"/>
  <c r="K87" i="1" s="1"/>
  <c r="J58" i="1" a="1"/>
  <c r="J58" i="1" s="1"/>
  <c r="K58" i="1" s="1"/>
  <c r="J149" i="1" a="1"/>
  <c r="J149" i="1" s="1"/>
  <c r="K149" i="1" s="1"/>
  <c r="J143" i="1" a="1"/>
  <c r="J143" i="1" s="1"/>
  <c r="K143" i="1" s="1"/>
  <c r="J130" i="1" a="1"/>
  <c r="J130" i="1" s="1"/>
  <c r="K130" i="1" s="1"/>
  <c r="M124" i="1" a="1"/>
  <c r="M124" i="1" s="1"/>
  <c r="N124" i="1" s="1"/>
  <c r="J162" i="1" a="1"/>
  <c r="J162" i="1" s="1"/>
  <c r="K162" i="1" s="1"/>
  <c r="M92" i="1" a="1"/>
  <c r="M92" i="1" s="1"/>
  <c r="N92" i="1" s="1"/>
  <c r="J49" i="1" a="1"/>
  <c r="J49" i="1" s="1"/>
  <c r="K49" i="1" s="1"/>
  <c r="J96" i="1" a="1"/>
  <c r="J96" i="1" s="1"/>
  <c r="K96" i="1" s="1"/>
  <c r="J195" i="1" a="1"/>
  <c r="J195" i="1" s="1"/>
  <c r="K195" i="1" s="1"/>
  <c r="J59" i="1" a="1"/>
  <c r="J59" i="1" s="1"/>
  <c r="K59" i="1" s="1"/>
  <c r="J95" i="1" a="1"/>
  <c r="J95" i="1" s="1"/>
  <c r="K95" i="1" s="1"/>
  <c r="J144" i="1" a="1"/>
  <c r="J144" i="1" s="1"/>
  <c r="K144" i="1" s="1"/>
  <c r="J46" i="1" a="1"/>
  <c r="J46" i="1" s="1"/>
  <c r="K46" i="1" s="1"/>
  <c r="J62" i="1" a="1"/>
  <c r="J62" i="1" s="1"/>
  <c r="K62" i="1" s="1"/>
  <c r="M30" i="1" a="1"/>
  <c r="M30" i="1" s="1"/>
  <c r="N30" i="1" s="1"/>
  <c r="J82" i="1" a="1"/>
  <c r="J82" i="1" s="1"/>
  <c r="K82" i="1" s="1"/>
  <c r="J111" i="1" a="1"/>
  <c r="J111" i="1" s="1"/>
  <c r="K111" i="1" s="1"/>
  <c r="J192" i="1" a="1"/>
  <c r="J192" i="1" s="1"/>
  <c r="K192" i="1" s="1"/>
  <c r="J51" i="29"/>
  <c r="G34" i="29"/>
  <c r="G33" i="29"/>
  <c r="J28" i="29"/>
  <c r="J31" i="29"/>
  <c r="K31" i="29"/>
  <c r="K30" i="29"/>
  <c r="K51" i="29"/>
  <c r="H30" i="29"/>
  <c r="J150" i="1" a="1"/>
  <c r="J150" i="1" s="1"/>
  <c r="K150" i="1" s="1"/>
  <c r="J155" i="1" a="1"/>
  <c r="J155" i="1" s="1"/>
  <c r="K155" i="1" s="1"/>
  <c r="K49" i="29"/>
  <c r="H29" i="29"/>
  <c r="H31" i="29"/>
  <c r="K50" i="29"/>
  <c r="J34" i="29"/>
  <c r="H49" i="29"/>
  <c r="M19" i="1" a="1"/>
  <c r="M19" i="1" s="1"/>
  <c r="N19" i="1" s="1"/>
  <c r="J186" i="1" a="1"/>
  <c r="J186" i="1" s="1"/>
  <c r="K186" i="1" s="1"/>
  <c r="J20" i="1" a="1"/>
  <c r="J20" i="1" s="1"/>
  <c r="K20" i="1" s="1"/>
  <c r="J54" i="1" a="1"/>
  <c r="J54" i="1" s="1"/>
  <c r="K54" i="1" s="1"/>
  <c r="J79" i="1" a="1"/>
  <c r="J79" i="1" s="1"/>
  <c r="K79" i="1" s="1"/>
  <c r="J160" i="1" a="1"/>
  <c r="J160" i="1" s="1"/>
  <c r="K160" i="1" s="1"/>
  <c r="J98" i="1" a="1"/>
  <c r="J98" i="1" s="1"/>
  <c r="K98" i="1" s="1"/>
  <c r="J158" i="1" a="1"/>
  <c r="J158" i="1" s="1"/>
  <c r="K158" i="1" s="1"/>
  <c r="M134" i="1" a="1"/>
  <c r="M134" i="1" s="1"/>
  <c r="N134" i="1" s="1"/>
  <c r="J117" i="1" a="1"/>
  <c r="J117" i="1" s="1"/>
  <c r="K117" i="1" s="1"/>
  <c r="J133" i="1" a="1"/>
  <c r="J133" i="1" s="1"/>
  <c r="K133" i="1" s="1"/>
  <c r="J70" i="1" a="1"/>
  <c r="J70" i="1" s="1"/>
  <c r="K70" i="1" s="1"/>
  <c r="J16" i="1" a="1"/>
  <c r="J16" i="1" s="1"/>
  <c r="K16" i="1" s="1"/>
  <c r="J90" i="1" a="1"/>
  <c r="J90" i="1" s="1"/>
  <c r="K90" i="1" s="1"/>
  <c r="J128" i="1" a="1"/>
  <c r="J128" i="1" s="1"/>
  <c r="K128" i="1" s="1"/>
  <c r="J153" i="1" a="1"/>
  <c r="J153" i="1" s="1"/>
  <c r="K153" i="1" s="1"/>
  <c r="J179" i="1" a="1"/>
  <c r="J179" i="1" s="1"/>
  <c r="K179" i="1" s="1"/>
  <c r="J55" i="1" a="1"/>
  <c r="J55" i="1" s="1"/>
  <c r="K55" i="1" s="1"/>
  <c r="J85" i="1" a="1"/>
  <c r="J85" i="1" s="1"/>
  <c r="K85" i="1" s="1"/>
  <c r="J28" i="1" a="1"/>
  <c r="J28" i="1" s="1"/>
  <c r="K28" i="1" s="1"/>
  <c r="J142" i="1" a="1"/>
  <c r="J142" i="1" s="1"/>
  <c r="K142" i="1" s="1"/>
  <c r="M194" i="1" a="1"/>
  <c r="M194" i="1" s="1"/>
  <c r="N194" i="1" s="1"/>
  <c r="J104" i="1" a="1"/>
  <c r="J104" i="1" s="1"/>
  <c r="K104" i="1" s="1"/>
  <c r="J60" i="1" a="1"/>
  <c r="J60" i="1" s="1"/>
  <c r="K60" i="1" s="1"/>
  <c r="J140" i="1" a="1"/>
  <c r="J140" i="1" s="1"/>
  <c r="K140" i="1" s="1"/>
  <c r="J177" i="1" a="1"/>
  <c r="J177" i="1" s="1"/>
  <c r="K177" i="1" s="1"/>
  <c r="M112" i="1" a="1"/>
  <c r="M112" i="1" s="1"/>
  <c r="N112" i="1" s="1"/>
  <c r="M108" i="1" a="1"/>
  <c r="M108" i="1" s="1"/>
  <c r="N108" i="1" s="1"/>
  <c r="M72" i="1" a="1"/>
  <c r="M72" i="1" s="1"/>
  <c r="N72" i="1" s="1"/>
  <c r="M104" i="1" a="1"/>
  <c r="M104" i="1" s="1"/>
  <c r="N104" i="1" s="1"/>
  <c r="J112" i="1" a="1"/>
  <c r="J112" i="1" s="1"/>
  <c r="K112" i="1" s="1"/>
  <c r="J56" i="1" a="1"/>
  <c r="J56" i="1" s="1"/>
  <c r="K56" i="1" s="1"/>
  <c r="J141" i="1" a="1"/>
  <c r="J141" i="1" s="1"/>
  <c r="K141" i="1" s="1"/>
  <c r="J32" i="1" a="1"/>
  <c r="J32" i="1" s="1"/>
  <c r="K32" i="1" s="1"/>
  <c r="J76" i="1" a="1"/>
  <c r="J76" i="1" s="1"/>
  <c r="K76" i="1" s="1"/>
  <c r="J135" i="1" a="1"/>
  <c r="J135" i="1" s="1"/>
  <c r="K135" i="1" s="1"/>
  <c r="J137" i="1" a="1"/>
  <c r="J137" i="1" s="1"/>
  <c r="K137" i="1" s="1"/>
  <c r="J161" i="1" a="1"/>
  <c r="J161" i="1" s="1"/>
  <c r="K161" i="1" s="1"/>
  <c r="J51" i="1" a="1"/>
  <c r="J51" i="1" s="1"/>
  <c r="K51" i="1" s="1"/>
  <c r="J92" i="1" a="1"/>
  <c r="J92" i="1" s="1"/>
  <c r="K92" i="1" s="1"/>
  <c r="J163" i="1" a="1"/>
  <c r="J163" i="1" s="1"/>
  <c r="K163" i="1" s="1"/>
  <c r="I29" i="29"/>
  <c r="I34" i="29"/>
  <c r="J29" i="29"/>
  <c r="I50" i="29"/>
  <c r="J49" i="29"/>
  <c r="G28" i="29"/>
  <c r="K188" i="28"/>
  <c r="J52" i="29"/>
  <c r="K33" i="29"/>
  <c r="AR202" i="19"/>
  <c r="AQ202" i="19"/>
  <c r="AP202" i="19"/>
  <c r="AO202" i="19"/>
  <c r="AN202" i="19"/>
  <c r="AM202" i="19"/>
  <c r="AR201" i="19"/>
  <c r="AQ201" i="19"/>
  <c r="AP201" i="19"/>
  <c r="AO201" i="19"/>
  <c r="AN201" i="19"/>
  <c r="AM201" i="19"/>
  <c r="AE202" i="18"/>
  <c r="AD202" i="18"/>
  <c r="AC202" i="18"/>
  <c r="AB202" i="18"/>
  <c r="AA202" i="18"/>
  <c r="AE201" i="18"/>
  <c r="AD201" i="18"/>
  <c r="AC201" i="18"/>
  <c r="AB201" i="18"/>
  <c r="AA201" i="18"/>
  <c r="AB202" i="17"/>
  <c r="AA202" i="17"/>
  <c r="Z202" i="17"/>
  <c r="AB201" i="17"/>
  <c r="AA201" i="17"/>
  <c r="Z201" i="17"/>
  <c r="AF201" i="16"/>
  <c r="AG201" i="16"/>
  <c r="AH201" i="16"/>
  <c r="AF202" i="16"/>
  <c r="AG202" i="16"/>
  <c r="AH202" i="16"/>
  <c r="M125" i="28" l="1"/>
  <c r="N107" i="28"/>
  <c r="O249" i="28"/>
  <c r="M79" i="28"/>
  <c r="J61" i="28"/>
  <c r="N81" i="28"/>
  <c r="O235" i="28"/>
  <c r="O106" i="28"/>
  <c r="O213" i="28"/>
  <c r="O122" i="28"/>
  <c r="O172" i="28"/>
  <c r="L247" i="28"/>
  <c r="M216" i="28"/>
  <c r="L137" i="28"/>
  <c r="K51" i="28"/>
  <c r="K220" i="28"/>
  <c r="L103" i="28"/>
  <c r="J245" i="28"/>
  <c r="J243" i="28"/>
  <c r="J47" i="28"/>
  <c r="M140" i="28"/>
  <c r="M158" i="28"/>
  <c r="O218" i="28"/>
  <c r="O48" i="28"/>
  <c r="O95" i="28"/>
  <c r="N254" i="28"/>
  <c r="O203" i="28"/>
  <c r="O236" i="28"/>
  <c r="O81" i="28"/>
  <c r="O135" i="28"/>
  <c r="N197" i="28"/>
  <c r="N168" i="28"/>
  <c r="O99" i="28"/>
  <c r="O229" i="28"/>
  <c r="K69" i="28"/>
  <c r="M52" i="28"/>
  <c r="M65" i="28"/>
  <c r="J174" i="28"/>
  <c r="J118" i="28"/>
  <c r="J168" i="28"/>
  <c r="J119" i="28"/>
  <c r="J246" i="28"/>
  <c r="J101" i="28"/>
  <c r="M148" i="28"/>
  <c r="O76" i="28"/>
  <c r="N98" i="28"/>
  <c r="O138" i="28"/>
  <c r="N247" i="28"/>
  <c r="N42" i="28"/>
  <c r="N245" i="28"/>
  <c r="N162" i="28"/>
  <c r="N229" i="28"/>
  <c r="M81" i="28"/>
  <c r="L178" i="28"/>
  <c r="L205" i="28"/>
  <c r="L156" i="28"/>
  <c r="K111" i="28"/>
  <c r="J125" i="28"/>
  <c r="M161" i="28"/>
  <c r="J65" i="28"/>
  <c r="J113" i="28"/>
  <c r="J108" i="28"/>
  <c r="O237" i="28"/>
  <c r="N208" i="28"/>
  <c r="O167" i="28"/>
  <c r="N195" i="28"/>
  <c r="O62" i="28"/>
  <c r="O183" i="28"/>
  <c r="N135" i="28"/>
  <c r="N191" i="28"/>
  <c r="O220" i="28"/>
  <c r="O150" i="28"/>
  <c r="N130" i="28"/>
  <c r="K148" i="28"/>
  <c r="K140" i="28"/>
  <c r="L80" i="28"/>
  <c r="K175" i="28"/>
  <c r="M210" i="28"/>
  <c r="L235" i="28"/>
  <c r="L84" i="28"/>
  <c r="M120" i="28"/>
  <c r="K94" i="28"/>
  <c r="K138" i="28"/>
  <c r="M90" i="28"/>
  <c r="M172" i="28"/>
  <c r="J111" i="28"/>
  <c r="J152" i="28"/>
  <c r="J213" i="28"/>
  <c r="M166" i="28"/>
  <c r="J149" i="28"/>
  <c r="J146" i="28"/>
  <c r="J190" i="28"/>
  <c r="J100" i="28"/>
  <c r="M243" i="28"/>
  <c r="J89" i="28"/>
  <c r="O151" i="28"/>
  <c r="N79" i="28"/>
  <c r="N158" i="28"/>
  <c r="O188" i="28"/>
  <c r="O56" i="28"/>
  <c r="O259" i="28"/>
  <c r="N99" i="28"/>
  <c r="N47" i="28"/>
  <c r="O43" i="28"/>
  <c r="L138" i="28"/>
  <c r="L90" i="28"/>
  <c r="M251" i="28"/>
  <c r="L151" i="28"/>
  <c r="L52" i="28"/>
  <c r="K155" i="28"/>
  <c r="K254" i="28"/>
  <c r="M144" i="28"/>
  <c r="K57" i="28"/>
  <c r="K223" i="28"/>
  <c r="K226" i="28"/>
  <c r="M86" i="28"/>
  <c r="J87" i="28"/>
  <c r="M162" i="28"/>
  <c r="M82" i="28"/>
  <c r="J234" i="28"/>
  <c r="O225" i="28"/>
  <c r="O103" i="28"/>
  <c r="N192" i="28"/>
  <c r="N82" i="28"/>
  <c r="N74" i="28"/>
  <c r="N87" i="28"/>
  <c r="O232" i="28"/>
  <c r="O242" i="28"/>
  <c r="O104" i="28"/>
  <c r="N207" i="28"/>
  <c r="O192" i="28"/>
  <c r="N84" i="28"/>
  <c r="O244" i="28"/>
  <c r="N248" i="28"/>
  <c r="O169" i="28"/>
  <c r="O258" i="28"/>
  <c r="N216" i="28"/>
  <c r="N190" i="28"/>
  <c r="N72" i="28"/>
  <c r="M111" i="28"/>
  <c r="M194" i="28"/>
  <c r="M195" i="28"/>
  <c r="M169" i="28"/>
  <c r="M49" i="28"/>
  <c r="K198" i="28"/>
  <c r="M223" i="28"/>
  <c r="K115" i="28"/>
  <c r="K182" i="28"/>
  <c r="L145" i="28"/>
  <c r="K159" i="28"/>
  <c r="J155" i="28"/>
  <c r="J251" i="28"/>
  <c r="J210" i="28"/>
  <c r="M56" i="28"/>
  <c r="J195" i="28"/>
  <c r="J77" i="28"/>
  <c r="J258" i="28"/>
  <c r="J199" i="28"/>
  <c r="J109" i="28"/>
  <c r="J97" i="28"/>
  <c r="J59" i="28"/>
  <c r="J203" i="28"/>
  <c r="O119" i="28"/>
  <c r="O193" i="28"/>
  <c r="O123" i="28"/>
  <c r="O124" i="28"/>
  <c r="O146" i="28"/>
  <c r="O130" i="28"/>
  <c r="O117" i="28"/>
  <c r="N118" i="28"/>
  <c r="O139" i="28"/>
  <c r="O240" i="28"/>
  <c r="O121" i="28"/>
  <c r="N131" i="28"/>
  <c r="N109" i="28"/>
  <c r="N258" i="28"/>
  <c r="N246" i="28"/>
  <c r="L86" i="28"/>
  <c r="L216" i="28"/>
  <c r="M208" i="28"/>
  <c r="K208" i="28"/>
  <c r="M168" i="28"/>
  <c r="K86" i="28"/>
  <c r="J223" i="28"/>
  <c r="J194" i="28"/>
  <c r="M91" i="28"/>
  <c r="J172" i="28"/>
  <c r="J121" i="28"/>
  <c r="J132" i="28"/>
  <c r="L202" i="28"/>
  <c r="J55" i="28"/>
  <c r="J237" i="28"/>
  <c r="J198" i="28"/>
  <c r="L228" i="28"/>
  <c r="J241" i="28"/>
  <c r="J104" i="28"/>
  <c r="O187" i="28"/>
  <c r="O94" i="28"/>
  <c r="O152" i="28"/>
  <c r="N91" i="28"/>
  <c r="N165" i="28"/>
  <c r="M102" i="28"/>
  <c r="O179" i="28"/>
  <c r="O145" i="28"/>
  <c r="O61" i="28"/>
  <c r="N194" i="28"/>
  <c r="O171" i="28"/>
  <c r="O155" i="28"/>
  <c r="O105" i="28"/>
  <c r="N179" i="28"/>
  <c r="O207" i="28"/>
  <c r="N166" i="28"/>
  <c r="O204" i="28"/>
  <c r="N169" i="28"/>
  <c r="O142" i="28"/>
  <c r="O147" i="28"/>
  <c r="K219" i="28"/>
  <c r="M104" i="28"/>
  <c r="L83" i="28"/>
  <c r="K237" i="28"/>
  <c r="K53" i="28"/>
  <c r="M135" i="28"/>
  <c r="J226" i="28"/>
  <c r="J191" i="28"/>
  <c r="O44" i="28"/>
  <c r="N149" i="28"/>
  <c r="N148" i="28"/>
  <c r="O49" i="28"/>
  <c r="N104" i="28"/>
  <c r="N55" i="28"/>
  <c r="N178" i="28"/>
  <c r="O74" i="28"/>
  <c r="O208" i="28"/>
  <c r="N142" i="28"/>
  <c r="K123" i="28"/>
  <c r="K90" i="28"/>
  <c r="L154" i="28"/>
  <c r="M51" i="28"/>
  <c r="M199" i="28"/>
  <c r="L206" i="28"/>
  <c r="K82" i="28"/>
  <c r="L135" i="28"/>
  <c r="L227" i="28"/>
  <c r="L148" i="28"/>
  <c r="L57" i="28"/>
  <c r="L183" i="28"/>
  <c r="L220" i="28"/>
  <c r="L210" i="28"/>
  <c r="L217" i="28"/>
  <c r="K95" i="28"/>
  <c r="J186" i="28"/>
  <c r="M203" i="28"/>
  <c r="M154" i="28"/>
  <c r="M189" i="28"/>
  <c r="L113" i="28"/>
  <c r="L207" i="28"/>
  <c r="M157" i="28"/>
  <c r="M237" i="28"/>
  <c r="K151" i="28"/>
  <c r="K134" i="28"/>
  <c r="K163" i="28"/>
  <c r="K77" i="28"/>
  <c r="L162" i="28"/>
  <c r="L149" i="28"/>
  <c r="L180" i="28"/>
  <c r="K173" i="28"/>
  <c r="K179" i="28"/>
  <c r="L108" i="28"/>
  <c r="L99" i="28"/>
  <c r="L60" i="28"/>
  <c r="L73" i="28"/>
  <c r="L112" i="28"/>
  <c r="M206" i="28"/>
  <c r="K72" i="28"/>
  <c r="K109" i="28"/>
  <c r="K96" i="28"/>
  <c r="M64" i="28"/>
  <c r="M87" i="28"/>
  <c r="K143" i="28"/>
  <c r="L95" i="28"/>
  <c r="L107" i="28"/>
  <c r="L71" i="28"/>
  <c r="M252" i="28"/>
  <c r="L241" i="28"/>
  <c r="M221" i="28"/>
  <c r="K176" i="28"/>
  <c r="K104" i="28"/>
  <c r="L96" i="28"/>
  <c r="M201" i="28"/>
  <c r="M83" i="28"/>
  <c r="M175" i="28"/>
  <c r="K178" i="28"/>
  <c r="M230" i="28"/>
  <c r="J216" i="28"/>
  <c r="J215" i="28"/>
  <c r="L161" i="28"/>
  <c r="J49" i="28"/>
  <c r="L165" i="28"/>
  <c r="M113" i="28"/>
  <c r="M207" i="28"/>
  <c r="J221" i="28"/>
  <c r="J86" i="28"/>
  <c r="J94" i="28"/>
  <c r="L77" i="28"/>
  <c r="M146" i="28"/>
  <c r="J43" i="28"/>
  <c r="M115" i="28"/>
  <c r="M163" i="28"/>
  <c r="M77" i="28"/>
  <c r="J259" i="28"/>
  <c r="J257" i="28"/>
  <c r="M89" i="28"/>
  <c r="J184" i="28"/>
  <c r="M45" i="28"/>
  <c r="J171" i="28"/>
  <c r="M197" i="28"/>
  <c r="K83" i="28"/>
  <c r="J183" i="28"/>
  <c r="M225" i="28"/>
  <c r="M142" i="28"/>
  <c r="J85" i="28"/>
  <c r="J153" i="28"/>
  <c r="M69" i="28"/>
  <c r="J53" i="28"/>
  <c r="J164" i="28"/>
  <c r="N238" i="28"/>
  <c r="N105" i="28"/>
  <c r="O247" i="28"/>
  <c r="O198" i="28"/>
  <c r="N94" i="28"/>
  <c r="O162" i="28"/>
  <c r="O254" i="28"/>
  <c r="O47" i="28"/>
  <c r="N71" i="28"/>
  <c r="O206" i="28"/>
  <c r="O223" i="28"/>
  <c r="O197" i="28"/>
  <c r="N249" i="28"/>
  <c r="O100" i="28"/>
  <c r="N67" i="28"/>
  <c r="O113" i="28"/>
  <c r="N57" i="28"/>
  <c r="O55" i="28"/>
  <c r="N132" i="28"/>
  <c r="O80" i="28"/>
  <c r="N80" i="28"/>
  <c r="O132" i="28"/>
  <c r="N116" i="28"/>
  <c r="N196" i="28"/>
  <c r="N113" i="28"/>
  <c r="N89" i="28"/>
  <c r="N119" i="28"/>
  <c r="L159" i="28"/>
  <c r="J236" i="28"/>
  <c r="M139" i="28"/>
  <c r="M118" i="28"/>
  <c r="K103" i="28"/>
  <c r="K85" i="28"/>
  <c r="K189" i="28"/>
  <c r="M107" i="28"/>
  <c r="M103" i="28"/>
  <c r="K180" i="28"/>
  <c r="K67" i="28"/>
  <c r="M108" i="28"/>
  <c r="K119" i="28"/>
  <c r="L153" i="28"/>
  <c r="J130" i="28"/>
  <c r="M72" i="28"/>
  <c r="J206" i="28"/>
  <c r="J116" i="28"/>
  <c r="J58" i="28"/>
  <c r="J98" i="28"/>
  <c r="J136" i="28"/>
  <c r="J235" i="28"/>
  <c r="J181" i="28"/>
  <c r="M241" i="28"/>
  <c r="J99" i="28"/>
  <c r="J175" i="28"/>
  <c r="J133" i="28"/>
  <c r="J60" i="28"/>
  <c r="J180" i="28"/>
  <c r="J114" i="28"/>
  <c r="M183" i="28"/>
  <c r="J169" i="28"/>
  <c r="J230" i="28"/>
  <c r="O214" i="28"/>
  <c r="O120" i="28"/>
  <c r="O175" i="28"/>
  <c r="O173" i="28"/>
  <c r="N172" i="28"/>
  <c r="O176" i="28"/>
  <c r="M255" i="28"/>
  <c r="O238" i="28"/>
  <c r="O219" i="28"/>
  <c r="N145" i="28"/>
  <c r="O159" i="28"/>
  <c r="O98" i="28"/>
  <c r="O174" i="28"/>
  <c r="O91" i="28"/>
  <c r="O158" i="28"/>
  <c r="N220" i="28"/>
  <c r="O149" i="28"/>
  <c r="O194" i="28"/>
  <c r="N242" i="28"/>
  <c r="N227" i="28"/>
  <c r="N173" i="28"/>
  <c r="N154" i="28"/>
  <c r="O129" i="28"/>
  <c r="O165" i="28"/>
  <c r="N146" i="28"/>
  <c r="N155" i="28"/>
  <c r="N58" i="28"/>
  <c r="N111" i="28"/>
  <c r="N259" i="28"/>
  <c r="N144" i="28"/>
  <c r="O168" i="28"/>
  <c r="N257" i="28"/>
  <c r="N66" i="28"/>
  <c r="N45" i="28"/>
  <c r="N176" i="28"/>
  <c r="J63" i="28"/>
  <c r="K162" i="28"/>
  <c r="K149" i="28"/>
  <c r="J201" i="28"/>
  <c r="M196" i="28"/>
  <c r="O251" i="28"/>
  <c r="N241" i="28"/>
  <c r="J139" i="28"/>
  <c r="K84" i="28"/>
  <c r="J83" i="28"/>
  <c r="M149" i="28"/>
  <c r="K195" i="28"/>
  <c r="K241" i="28"/>
  <c r="K165" i="28"/>
  <c r="M124" i="28"/>
  <c r="M152" i="28"/>
  <c r="M233" i="28"/>
  <c r="K107" i="28"/>
  <c r="K230" i="28"/>
  <c r="K199" i="28"/>
  <c r="K135" i="28"/>
  <c r="K61" i="28"/>
  <c r="K113" i="28"/>
  <c r="K207" i="28"/>
  <c r="K54" i="28"/>
  <c r="J225" i="28"/>
  <c r="J142" i="28"/>
  <c r="M147" i="28"/>
  <c r="M164" i="28"/>
  <c r="M259" i="28"/>
  <c r="L94" i="28"/>
  <c r="J90" i="28"/>
  <c r="J202" i="28"/>
  <c r="J135" i="28"/>
  <c r="M222" i="28"/>
  <c r="M205" i="28"/>
  <c r="J144" i="28"/>
  <c r="J170" i="28"/>
  <c r="J220" i="28"/>
  <c r="J82" i="28"/>
  <c r="J95" i="28"/>
  <c r="J204" i="28"/>
  <c r="J71" i="28"/>
  <c r="J166" i="28"/>
  <c r="K44" i="28"/>
  <c r="M96" i="28"/>
  <c r="L254" i="28"/>
  <c r="J208" i="28"/>
  <c r="J66" i="28"/>
  <c r="J248" i="28"/>
  <c r="O50" i="28"/>
  <c r="O109" i="28"/>
  <c r="O210" i="28"/>
  <c r="M129" i="28"/>
  <c r="N65" i="28"/>
  <c r="O63" i="28"/>
  <c r="N138" i="28"/>
  <c r="O148" i="28"/>
  <c r="O86" i="28"/>
  <c r="O75" i="28"/>
  <c r="N70" i="28"/>
  <c r="O186" i="28"/>
  <c r="N204" i="28"/>
  <c r="O110" i="28"/>
  <c r="O116" i="28"/>
  <c r="O202" i="28"/>
  <c r="N170" i="28"/>
  <c r="O154" i="28"/>
  <c r="O190" i="28"/>
  <c r="N184" i="28"/>
  <c r="N167" i="28"/>
  <c r="N163" i="28"/>
  <c r="O89" i="28"/>
  <c r="O217" i="28"/>
  <c r="O253" i="28"/>
  <c r="O51" i="28"/>
  <c r="O54" i="28"/>
  <c r="J249" i="28"/>
  <c r="O66" i="28"/>
  <c r="N60" i="28"/>
  <c r="J179" i="28"/>
  <c r="N226" i="28"/>
  <c r="O189" i="28"/>
  <c r="K156" i="28"/>
  <c r="O107" i="28"/>
  <c r="J56" i="28"/>
  <c r="L93" i="28"/>
  <c r="M141" i="28"/>
  <c r="K194" i="28"/>
  <c r="J218" i="28"/>
  <c r="J182" i="28"/>
  <c r="L251" i="28"/>
  <c r="L155" i="28"/>
  <c r="K147" i="28"/>
  <c r="J252" i="28"/>
  <c r="J64" i="28"/>
  <c r="M44" i="28"/>
  <c r="J110" i="28"/>
  <c r="L139" i="28"/>
  <c r="J42" i="28"/>
  <c r="M180" i="28"/>
  <c r="M71" i="28"/>
  <c r="J222" i="28"/>
  <c r="J165" i="28"/>
  <c r="L214" i="28"/>
  <c r="M235" i="28"/>
  <c r="J137" i="28"/>
  <c r="J178" i="28"/>
  <c r="J129" i="28"/>
  <c r="L152" i="28"/>
  <c r="M123" i="28"/>
  <c r="J106" i="28"/>
  <c r="J197" i="28"/>
  <c r="J73" i="28"/>
  <c r="J228" i="28"/>
  <c r="N221" i="28"/>
  <c r="N156" i="28"/>
  <c r="N244" i="28"/>
  <c r="N250" i="28"/>
  <c r="O243" i="28"/>
  <c r="O118" i="28"/>
  <c r="O170" i="28"/>
  <c r="O163" i="28"/>
  <c r="N64" i="28"/>
  <c r="O90" i="28"/>
  <c r="O77" i="28"/>
  <c r="N112" i="28"/>
  <c r="O144" i="28"/>
  <c r="N121" i="28"/>
  <c r="N237" i="28"/>
  <c r="O111" i="28"/>
  <c r="N95" i="28"/>
  <c r="O58" i="28"/>
  <c r="O133" i="28"/>
  <c r="N54" i="28"/>
  <c r="N43" i="28"/>
  <c r="J74" i="28"/>
  <c r="N85" i="28"/>
  <c r="N100" i="28"/>
  <c r="O257" i="28"/>
  <c r="N230" i="28"/>
  <c r="N202" i="28"/>
  <c r="O177" i="28"/>
  <c r="N136" i="28"/>
  <c r="O115" i="28"/>
  <c r="N141" i="28"/>
  <c r="J79" i="28"/>
  <c r="J176" i="28"/>
  <c r="O230" i="28"/>
  <c r="L118" i="28"/>
  <c r="M98" i="28"/>
  <c r="J81" i="28"/>
  <c r="O231" i="28"/>
  <c r="N186" i="28"/>
  <c r="K203" i="28"/>
  <c r="J147" i="28"/>
  <c r="J123" i="28"/>
  <c r="H214" i="1"/>
  <c r="L59" i="28"/>
  <c r="K13" i="29"/>
  <c r="L125" i="28"/>
  <c r="J105" i="28"/>
  <c r="G212" i="1" a="1"/>
  <c r="G212" i="1" s="1"/>
  <c r="H212" i="1" s="1"/>
  <c r="G199" i="1" a="1"/>
  <c r="G199" i="1" s="1"/>
  <c r="H199" i="1" s="1"/>
  <c r="K10" i="29"/>
  <c r="K7" i="29"/>
  <c r="G11" i="1" a="1"/>
  <c r="G11" i="1" s="1"/>
  <c r="H11" i="1" s="1"/>
  <c r="J157" i="28"/>
  <c r="L239" i="28"/>
  <c r="G54" i="1" a="1"/>
  <c r="G54" i="1" s="1"/>
  <c r="H54" i="1" s="1"/>
  <c r="M190" i="28"/>
  <c r="L47" i="28"/>
  <c r="G53" i="1" a="1"/>
  <c r="G53" i="1" s="1"/>
  <c r="H53" i="1" s="1"/>
  <c r="G62" i="1" a="1"/>
  <c r="G62" i="1" s="1"/>
  <c r="H62" i="1" s="1"/>
  <c r="G211" i="1" a="1"/>
  <c r="G211" i="1" s="1"/>
  <c r="G210" i="1" a="1"/>
  <c r="G210" i="1" s="1"/>
  <c r="G131" i="1" a="1"/>
  <c r="G131" i="1" s="1"/>
  <c r="H131" i="1" s="1"/>
  <c r="H219" i="1"/>
  <c r="G222" i="1" a="1"/>
  <c r="G222" i="1" s="1"/>
  <c r="G220" i="1" a="1"/>
  <c r="G220" i="1" s="1"/>
  <c r="G223" i="1" a="1"/>
  <c r="G223" i="1" s="1"/>
  <c r="F11" i="29"/>
  <c r="J11" i="29"/>
  <c r="G218" i="1" a="1"/>
  <c r="G218" i="1" s="1"/>
  <c r="J192" i="28"/>
  <c r="G217" i="1" a="1"/>
  <c r="G217" i="1" s="1"/>
  <c r="J158" i="28"/>
  <c r="G216" i="1" a="1"/>
  <c r="G216" i="1" s="1"/>
  <c r="J138" i="28"/>
  <c r="G206" i="1" a="1"/>
  <c r="G206" i="1" s="1"/>
  <c r="J84" i="28"/>
  <c r="G209" i="1" a="1"/>
  <c r="G209" i="1" s="1"/>
  <c r="J148" i="28"/>
  <c r="G207" i="1" a="1"/>
  <c r="G207" i="1" s="1"/>
  <c r="L56" i="28"/>
  <c r="G221" i="1" a="1"/>
  <c r="G221" i="1" s="1"/>
  <c r="G208" i="1" a="1"/>
  <c r="G208" i="1" s="1"/>
  <c r="J70" i="28"/>
  <c r="H205" i="1"/>
  <c r="G198" i="1" a="1"/>
  <c r="G198" i="1" s="1"/>
  <c r="L98" i="28"/>
  <c r="G196" i="1" a="1"/>
  <c r="G196" i="1" s="1"/>
  <c r="J140" i="28"/>
  <c r="G204" i="1" a="1"/>
  <c r="G204" i="1" s="1"/>
  <c r="J207" i="28"/>
  <c r="G197" i="1" a="1"/>
  <c r="G197" i="1" s="1"/>
  <c r="J112" i="28"/>
  <c r="G201" i="1" a="1"/>
  <c r="G201" i="1" s="1"/>
  <c r="J159" i="28"/>
  <c r="G200" i="1" a="1"/>
  <c r="G200" i="1" s="1"/>
  <c r="J156" i="28"/>
  <c r="G203" i="1" a="1"/>
  <c r="G203" i="1" s="1"/>
  <c r="L81" i="28"/>
  <c r="G202" i="1" a="1"/>
  <c r="G202" i="1" s="1"/>
  <c r="J75" i="28"/>
  <c r="G213" i="1" a="1"/>
  <c r="G213" i="1" s="1"/>
  <c r="G49" i="1" a="1"/>
  <c r="G49" i="1" s="1"/>
  <c r="H49" i="1" s="1"/>
  <c r="G51" i="1" a="1"/>
  <c r="G51" i="1" s="1"/>
  <c r="H51" i="1" s="1"/>
  <c r="G35" i="1" a="1"/>
  <c r="G35" i="1" s="1"/>
  <c r="H35" i="1" s="1"/>
  <c r="G56" i="1" a="1"/>
  <c r="G56" i="1" s="1"/>
  <c r="H56" i="1" s="1"/>
  <c r="L45" i="28"/>
  <c r="K129" i="28"/>
  <c r="K161" i="28"/>
  <c r="M74" i="28"/>
  <c r="G46" i="1" a="1"/>
  <c r="G46" i="1" s="1"/>
  <c r="H46" i="1" s="1"/>
  <c r="G78" i="1" a="1"/>
  <c r="G78" i="1" s="1"/>
  <c r="H78" i="1" s="1"/>
  <c r="G67" i="1" a="1"/>
  <c r="G67" i="1" s="1"/>
  <c r="H67" i="1" s="1"/>
  <c r="G122" i="1" a="1"/>
  <c r="G122" i="1" s="1"/>
  <c r="H122" i="1" s="1"/>
  <c r="G91" i="1" a="1"/>
  <c r="G91" i="1" s="1"/>
  <c r="H91" i="1" s="1"/>
  <c r="G45" i="1" a="1"/>
  <c r="G45" i="1" s="1"/>
  <c r="H45" i="1" s="1"/>
  <c r="J67" i="28"/>
  <c r="G14" i="1" a="1"/>
  <c r="G14" i="1" s="1"/>
  <c r="H14" i="1" s="1"/>
  <c r="G74" i="1" a="1"/>
  <c r="G74" i="1" s="1"/>
  <c r="H74" i="1" s="1"/>
  <c r="L175" i="28"/>
  <c r="G26" i="1" a="1"/>
  <c r="G26" i="1" s="1"/>
  <c r="G12" i="1" a="1"/>
  <c r="G12" i="1" s="1"/>
  <c r="H12" i="1" s="1"/>
  <c r="G60" i="1" a="1"/>
  <c r="G60" i="1" s="1"/>
  <c r="H60" i="1" s="1"/>
  <c r="K157" i="28"/>
  <c r="J13" i="29"/>
  <c r="G31" i="1" a="1"/>
  <c r="G31" i="1" s="1"/>
  <c r="H31" i="1" s="1"/>
  <c r="J10" i="29"/>
  <c r="J8" i="29"/>
  <c r="G57" i="1" a="1"/>
  <c r="G57" i="1" s="1"/>
  <c r="H57" i="1" s="1"/>
  <c r="K105" i="28"/>
  <c r="G83" i="1" a="1"/>
  <c r="G83" i="1" s="1"/>
  <c r="H83" i="1" s="1"/>
  <c r="J7" i="29"/>
  <c r="G69" i="1" a="1"/>
  <c r="G69" i="1" s="1"/>
  <c r="H69" i="1" s="1"/>
  <c r="M248" i="28"/>
  <c r="G96" i="1" a="1"/>
  <c r="G96" i="1" s="1"/>
  <c r="H96" i="1" s="1"/>
  <c r="K204" i="28"/>
  <c r="K252" i="28"/>
  <c r="K177" i="28"/>
  <c r="M247" i="28"/>
  <c r="L198" i="28"/>
  <c r="K47" i="28"/>
  <c r="L225" i="28"/>
  <c r="K257" i="28"/>
  <c r="M250" i="28"/>
  <c r="M62" i="28"/>
  <c r="L66" i="28"/>
  <c r="K145" i="28"/>
  <c r="K110" i="28"/>
  <c r="L122" i="28"/>
  <c r="K80" i="28"/>
  <c r="G11" i="29"/>
  <c r="K154" i="28"/>
  <c r="M55" i="28"/>
  <c r="L119" i="28"/>
  <c r="L126" i="28"/>
  <c r="L218" i="28"/>
  <c r="L230" i="28"/>
  <c r="K62" i="28"/>
  <c r="K216" i="28"/>
  <c r="M80" i="28"/>
  <c r="L258" i="28"/>
  <c r="K250" i="28"/>
  <c r="K196" i="28"/>
  <c r="L100" i="28"/>
  <c r="K225" i="28"/>
  <c r="K65" i="28"/>
  <c r="L195" i="28"/>
  <c r="K258" i="28"/>
  <c r="L124" i="28"/>
  <c r="L46" i="28"/>
  <c r="L242" i="28"/>
  <c r="K141" i="28"/>
  <c r="M186" i="28"/>
  <c r="K214" i="28"/>
  <c r="K191" i="28"/>
  <c r="K146" i="28"/>
  <c r="K87" i="28"/>
  <c r="L150" i="28"/>
  <c r="L91" i="28"/>
  <c r="L173" i="28"/>
  <c r="L245" i="28"/>
  <c r="L168" i="28"/>
  <c r="K231" i="28"/>
  <c r="M258" i="28"/>
  <c r="L144" i="28"/>
  <c r="K131" i="28"/>
  <c r="L177" i="28"/>
  <c r="L189" i="28"/>
  <c r="L257" i="28"/>
  <c r="K202" i="28"/>
  <c r="L174" i="28"/>
  <c r="K170" i="28"/>
  <c r="M59" i="28"/>
  <c r="M176" i="28"/>
  <c r="L231" i="28"/>
  <c r="L196" i="28"/>
  <c r="L87" i="28"/>
  <c r="L249" i="28"/>
  <c r="M126" i="28"/>
  <c r="M239" i="28"/>
  <c r="M43" i="28"/>
  <c r="L233" i="28"/>
  <c r="L190" i="28"/>
  <c r="L54" i="28"/>
  <c r="K238" i="28"/>
  <c r="M191" i="28"/>
  <c r="M106" i="28"/>
  <c r="M137" i="28"/>
  <c r="K153" i="28"/>
  <c r="K137" i="28"/>
  <c r="L166" i="28"/>
  <c r="K253" i="28"/>
  <c r="M131" i="28"/>
  <c r="L53" i="28"/>
  <c r="L191" i="28"/>
  <c r="K43" i="28"/>
  <c r="M232" i="28"/>
  <c r="M47" i="28"/>
  <c r="M231" i="28"/>
  <c r="K210" i="28"/>
  <c r="M119" i="28"/>
  <c r="M57" i="28"/>
  <c r="L121" i="28"/>
  <c r="K167" i="28"/>
  <c r="M130" i="28"/>
  <c r="L184" i="28"/>
  <c r="K164" i="28"/>
  <c r="K55" i="28"/>
  <c r="M184" i="28"/>
  <c r="K128" i="28"/>
  <c r="K73" i="28"/>
  <c r="L204" i="28"/>
  <c r="M242" i="28"/>
  <c r="L74" i="28"/>
  <c r="K76" i="28"/>
  <c r="L186" i="28"/>
  <c r="K50" i="28"/>
  <c r="M58" i="28"/>
  <c r="L130" i="28"/>
  <c r="L133" i="28"/>
  <c r="L252" i="28"/>
  <c r="M110" i="28"/>
  <c r="K229" i="28"/>
  <c r="M99" i="28"/>
  <c r="M150" i="28"/>
  <c r="M177" i="28"/>
  <c r="M117" i="28"/>
  <c r="L250" i="28"/>
  <c r="L238" i="28"/>
  <c r="L115" i="28"/>
  <c r="L55" i="28"/>
  <c r="L79" i="28"/>
  <c r="L146" i="28"/>
  <c r="M174" i="28"/>
  <c r="L157" i="28"/>
  <c r="M165" i="28"/>
  <c r="M234" i="28"/>
  <c r="K181" i="28"/>
  <c r="L143" i="28"/>
  <c r="K246" i="28"/>
  <c r="K79" i="28"/>
  <c r="K259" i="28"/>
  <c r="K125" i="28"/>
  <c r="K247" i="28"/>
  <c r="K116" i="28"/>
  <c r="K236" i="28"/>
  <c r="K150" i="28"/>
  <c r="K172" i="28"/>
  <c r="L117" i="28"/>
  <c r="K232" i="28"/>
  <c r="M226" i="28"/>
  <c r="L232" i="28"/>
  <c r="K108" i="28"/>
  <c r="M97" i="28"/>
  <c r="L237" i="28"/>
  <c r="L236" i="28"/>
  <c r="M93" i="28"/>
  <c r="M173" i="28"/>
  <c r="M170" i="28"/>
  <c r="K117" i="28"/>
  <c r="K132" i="28"/>
  <c r="K243" i="28"/>
  <c r="M236" i="28"/>
  <c r="K45" i="28"/>
  <c r="M167" i="28"/>
  <c r="K92" i="28"/>
  <c r="M254" i="28"/>
  <c r="L201" i="28"/>
  <c r="K63" i="28"/>
  <c r="L259" i="28"/>
  <c r="L102" i="28"/>
  <c r="L197" i="28"/>
  <c r="K221" i="28"/>
  <c r="L182" i="28"/>
  <c r="L223" i="28"/>
  <c r="L44" i="28"/>
  <c r="K130" i="28"/>
  <c r="L69" i="28"/>
  <c r="L172" i="28"/>
  <c r="L248" i="28"/>
  <c r="L226" i="28"/>
  <c r="L82" i="28"/>
  <c r="L109" i="28"/>
  <c r="K183" i="28"/>
  <c r="K99" i="28"/>
  <c r="K201" i="28"/>
  <c r="K206" i="28"/>
  <c r="K184" i="28"/>
  <c r="K217" i="28"/>
  <c r="L243" i="28"/>
  <c r="K102" i="28"/>
  <c r="M76" i="28"/>
  <c r="K97" i="28"/>
  <c r="L72" i="28"/>
  <c r="K242" i="28"/>
  <c r="L229" i="28"/>
  <c r="L67" i="28"/>
  <c r="M257" i="28"/>
  <c r="M95" i="28"/>
  <c r="M214" i="28"/>
  <c r="K59" i="28"/>
  <c r="M198" i="28"/>
  <c r="M53" i="28"/>
  <c r="L111" i="28"/>
  <c r="L92" i="28"/>
  <c r="L106" i="28"/>
  <c r="K93" i="28"/>
  <c r="K249" i="28"/>
  <c r="M229" i="28"/>
  <c r="L63" i="28"/>
  <c r="K235" i="28"/>
  <c r="M116" i="28"/>
  <c r="K234" i="28"/>
  <c r="M145" i="28"/>
  <c r="M122" i="28"/>
  <c r="K106" i="28"/>
  <c r="K58" i="28"/>
  <c r="L43" i="28"/>
  <c r="L101" i="28"/>
  <c r="M109" i="28"/>
  <c r="M63" i="28"/>
  <c r="L167" i="28"/>
  <c r="L123" i="28"/>
  <c r="L89" i="28"/>
  <c r="L194" i="28"/>
  <c r="L219" i="28"/>
  <c r="L255" i="28"/>
  <c r="M246" i="28"/>
  <c r="M61" i="28"/>
  <c r="K133" i="28"/>
  <c r="K136" i="28"/>
  <c r="M143" i="28"/>
  <c r="K66" i="28"/>
  <c r="K42" i="28"/>
  <c r="M133" i="28"/>
  <c r="L97" i="28"/>
  <c r="K213" i="28"/>
  <c r="M227" i="28"/>
  <c r="M73" i="28"/>
  <c r="K166" i="28"/>
  <c r="L163" i="28"/>
  <c r="L208" i="28"/>
  <c r="K152" i="28"/>
  <c r="M220" i="28"/>
  <c r="K91" i="28"/>
  <c r="K218" i="28"/>
  <c r="M238" i="28"/>
  <c r="K174" i="28"/>
  <c r="L169" i="28"/>
  <c r="L136" i="28"/>
  <c r="L199" i="28"/>
  <c r="K74" i="28"/>
  <c r="L110" i="28"/>
  <c r="M67" i="28"/>
  <c r="K255" i="28"/>
  <c r="J50" i="28"/>
  <c r="K168" i="28"/>
  <c r="L132" i="28"/>
  <c r="L203" i="28"/>
  <c r="J126" i="28"/>
  <c r="K171" i="28"/>
  <c r="L244" i="28"/>
  <c r="K211" i="28"/>
  <c r="M181" i="28"/>
  <c r="L181" i="28"/>
  <c r="K244" i="28"/>
  <c r="M171" i="28"/>
  <c r="L215" i="28"/>
  <c r="K215" i="28"/>
  <c r="M114" i="28"/>
  <c r="L200" i="28"/>
  <c r="K49" i="28"/>
  <c r="K60" i="28"/>
  <c r="M253" i="28"/>
  <c r="L253" i="28"/>
  <c r="M85" i="28"/>
  <c r="L114" i="28"/>
  <c r="L85" i="28"/>
  <c r="L64" i="28"/>
  <c r="K200" i="28"/>
  <c r="K114" i="28"/>
  <c r="K222" i="28"/>
  <c r="K126" i="28"/>
  <c r="L171" i="28"/>
  <c r="L222" i="28"/>
  <c r="L49" i="28"/>
  <c r="M100" i="28"/>
  <c r="M244" i="28"/>
  <c r="L211" i="28"/>
  <c r="M200" i="28"/>
  <c r="L76" i="28"/>
  <c r="G59" i="1" a="1"/>
  <c r="G59" i="1" s="1"/>
  <c r="H59" i="1" s="1"/>
  <c r="G68" i="1" a="1"/>
  <c r="G68" i="1" s="1"/>
  <c r="H68" i="1" s="1"/>
  <c r="G81" i="1" a="1"/>
  <c r="G81" i="1" s="1"/>
  <c r="G58" i="1" a="1"/>
  <c r="G58" i="1" s="1"/>
  <c r="H58" i="1" s="1"/>
  <c r="G116" i="1" a="1"/>
  <c r="G116" i="1" s="1"/>
  <c r="H116" i="1" s="1"/>
  <c r="G150" i="1" a="1"/>
  <c r="G150" i="1" s="1"/>
  <c r="H150" i="1" s="1"/>
  <c r="G147" i="1" a="1"/>
  <c r="G147" i="1" s="1"/>
  <c r="G171" i="1" a="1"/>
  <c r="G171" i="1" s="1"/>
  <c r="G63" i="1" a="1"/>
  <c r="G63" i="1" s="1"/>
  <c r="G139" i="1" a="1"/>
  <c r="G139" i="1" s="1"/>
  <c r="G76" i="1" a="1"/>
  <c r="G76" i="1" s="1"/>
  <c r="G89" i="1" a="1"/>
  <c r="G89" i="1" s="1"/>
  <c r="H89" i="1" s="1"/>
  <c r="G144" i="1" a="1"/>
  <c r="G144" i="1" s="1"/>
  <c r="G118" i="1" a="1"/>
  <c r="G118" i="1" s="1"/>
  <c r="G48" i="1" a="1"/>
  <c r="G48" i="1" s="1"/>
  <c r="G120" i="1" a="1"/>
  <c r="G120" i="1" s="1"/>
  <c r="H120" i="1" s="1"/>
  <c r="G71" i="1" a="1"/>
  <c r="G71" i="1" s="1"/>
  <c r="H71" i="1" s="1"/>
  <c r="G24" i="1" a="1"/>
  <c r="G24" i="1" s="1"/>
  <c r="G84" i="1" a="1"/>
  <c r="G84" i="1" s="1"/>
  <c r="G50" i="1" a="1"/>
  <c r="G50" i="1" s="1"/>
  <c r="G107" i="1" a="1"/>
  <c r="G107" i="1" s="1"/>
  <c r="H107" i="1" s="1"/>
  <c r="G165" i="1" a="1"/>
  <c r="G165" i="1" s="1"/>
  <c r="H165" i="1" s="1"/>
  <c r="G38" i="1" a="1"/>
  <c r="G38" i="1" s="1"/>
  <c r="G189" i="1" a="1"/>
  <c r="G189" i="1" s="1"/>
  <c r="G73" i="1" a="1"/>
  <c r="G73" i="1" s="1"/>
  <c r="H73" i="1" s="1"/>
  <c r="G128" i="1" a="1"/>
  <c r="G128" i="1" s="1"/>
  <c r="G80" i="1" a="1"/>
  <c r="G80" i="1" s="1"/>
  <c r="H80" i="1" s="1"/>
  <c r="G173" i="1" a="1"/>
  <c r="G173" i="1" s="1"/>
  <c r="G22" i="1" a="1"/>
  <c r="G22" i="1" s="1"/>
  <c r="G159" i="1" a="1"/>
  <c r="G159" i="1" s="1"/>
  <c r="H159" i="1" s="1"/>
  <c r="G95" i="1" a="1"/>
  <c r="G95" i="1" s="1"/>
  <c r="H95" i="1" s="1"/>
  <c r="G164" i="1" a="1"/>
  <c r="G164" i="1" s="1"/>
  <c r="G18" i="1" a="1"/>
  <c r="G18" i="1" s="1"/>
  <c r="G176" i="1" a="1"/>
  <c r="G176" i="1" s="1"/>
  <c r="G52" i="1" a="1"/>
  <c r="G52" i="1" s="1"/>
  <c r="H52" i="1" s="1"/>
  <c r="G133" i="1" a="1"/>
  <c r="G133" i="1" s="1"/>
  <c r="H133" i="1" s="1"/>
  <c r="G32" i="1" a="1"/>
  <c r="G32" i="1" s="1"/>
  <c r="H32" i="1" s="1"/>
  <c r="G47" i="1" a="1"/>
  <c r="G47" i="1" s="1"/>
  <c r="G123" i="1" a="1"/>
  <c r="G123" i="1" s="1"/>
  <c r="H123" i="1" s="1"/>
  <c r="G55" i="1" a="1"/>
  <c r="G55" i="1" s="1"/>
  <c r="G70" i="1" a="1"/>
  <c r="G70" i="1" s="1"/>
  <c r="G115" i="1" a="1"/>
  <c r="G115" i="1" s="1"/>
  <c r="H115" i="1" s="1"/>
  <c r="G155" i="1" a="1"/>
  <c r="G155" i="1" s="1"/>
  <c r="G28" i="1" a="1"/>
  <c r="G28" i="1" s="1"/>
  <c r="H28" i="1" s="1"/>
  <c r="G88" i="1" a="1"/>
  <c r="G88" i="1" s="1"/>
  <c r="G90" i="1" a="1"/>
  <c r="G90" i="1" s="1"/>
  <c r="G158" i="1" a="1"/>
  <c r="G158" i="1" s="1"/>
  <c r="H158" i="1" s="1"/>
  <c r="G61" i="1" a="1"/>
  <c r="G61" i="1" s="1"/>
  <c r="G105" i="1" a="1"/>
  <c r="G105" i="1" s="1"/>
  <c r="H105" i="1" s="1"/>
  <c r="G148" i="1" a="1"/>
  <c r="G148" i="1" s="1"/>
  <c r="H148" i="1" s="1"/>
  <c r="G146" i="1" a="1"/>
  <c r="G146" i="1" s="1"/>
  <c r="H146" i="1" s="1"/>
  <c r="G179" i="1" a="1"/>
  <c r="G179" i="1" s="1"/>
  <c r="H179" i="1" s="1"/>
  <c r="G25" i="1" a="1"/>
  <c r="G25" i="1" s="1"/>
  <c r="G136" i="1" a="1"/>
  <c r="G136" i="1" s="1"/>
  <c r="G40" i="1" a="1"/>
  <c r="G40" i="1" s="1"/>
  <c r="H40" i="1" s="1"/>
  <c r="G124" i="1" a="1"/>
  <c r="G124" i="1" s="1"/>
  <c r="G193" i="1" a="1"/>
  <c r="G193" i="1" s="1"/>
  <c r="G98" i="1" a="1"/>
  <c r="G98" i="1" s="1"/>
  <c r="H98" i="1" s="1"/>
  <c r="G33" i="1" a="1"/>
  <c r="G33" i="1" s="1"/>
  <c r="G75" i="1" a="1"/>
  <c r="G75" i="1" s="1"/>
  <c r="H75" i="1" s="1"/>
  <c r="G185" i="1" a="1"/>
  <c r="G185" i="1" s="1"/>
  <c r="G126" i="1" a="1"/>
  <c r="G126" i="1" s="1"/>
  <c r="H126" i="1" s="1"/>
  <c r="G170" i="1" a="1"/>
  <c r="G170" i="1" s="1"/>
  <c r="H170" i="1" s="1"/>
  <c r="G138" i="1" a="1"/>
  <c r="G138" i="1" s="1"/>
  <c r="H138" i="1" s="1"/>
  <c r="G121" i="1" a="1"/>
  <c r="G121" i="1" s="1"/>
  <c r="G17" i="1" a="1"/>
  <c r="G17" i="1" s="1"/>
  <c r="E53" i="29"/>
  <c r="G145" i="1" a="1"/>
  <c r="G145" i="1" s="1"/>
  <c r="H145" i="1" s="1"/>
  <c r="G92" i="1" a="1"/>
  <c r="G92" i="1" s="1"/>
  <c r="H92" i="1" s="1"/>
  <c r="G19" i="1" a="1"/>
  <c r="G19" i="1" s="1"/>
  <c r="H19" i="1" s="1"/>
  <c r="E62" i="29"/>
  <c r="G37" i="1" a="1"/>
  <c r="G37" i="1" s="1"/>
  <c r="G192" i="1" a="1"/>
  <c r="G192" i="1" s="1"/>
  <c r="G181" i="1" a="1"/>
  <c r="G181" i="1" s="1"/>
  <c r="H181" i="1" s="1"/>
  <c r="G184" i="1" a="1"/>
  <c r="G184" i="1" s="1"/>
  <c r="G129" i="1" a="1"/>
  <c r="G129" i="1" s="1"/>
  <c r="H129" i="1" s="1"/>
  <c r="G43" i="1" a="1"/>
  <c r="G43" i="1" s="1"/>
  <c r="G153" i="1" a="1"/>
  <c r="G153" i="1" s="1"/>
  <c r="H153" i="1" s="1"/>
  <c r="G186" i="1" a="1"/>
  <c r="G186" i="1" s="1"/>
  <c r="G151" i="1" a="1"/>
  <c r="G151" i="1" s="1"/>
  <c r="G195" i="28" s="1"/>
  <c r="I195" i="28" s="1"/>
  <c r="G104" i="1" a="1"/>
  <c r="G104" i="1" s="1"/>
  <c r="G161" i="1" a="1"/>
  <c r="G161" i="1" s="1"/>
  <c r="H161" i="1" s="1"/>
  <c r="G23" i="1" a="1"/>
  <c r="G23" i="1" s="1"/>
  <c r="G101" i="28" s="1"/>
  <c r="I101" i="28" s="1"/>
  <c r="G110" i="1" a="1"/>
  <c r="G110" i="1" s="1"/>
  <c r="H110" i="1" s="1"/>
  <c r="G65" i="1" a="1"/>
  <c r="G65" i="1" s="1"/>
  <c r="G143" i="1" a="1"/>
  <c r="G143" i="1" s="1"/>
  <c r="G130" i="1" a="1"/>
  <c r="G130" i="1" s="1"/>
  <c r="G149" i="1" a="1"/>
  <c r="G149" i="1" s="1"/>
  <c r="G15" i="1" a="1"/>
  <c r="G15" i="1" s="1"/>
  <c r="G44" i="1" a="1"/>
  <c r="G44" i="1" s="1"/>
  <c r="G87" i="1" a="1"/>
  <c r="G87" i="1" s="1"/>
  <c r="G93" i="1" a="1"/>
  <c r="G93" i="1" s="1"/>
  <c r="H93" i="1" s="1"/>
  <c r="I13" i="29"/>
  <c r="G190" i="1" a="1"/>
  <c r="G190" i="1" s="1"/>
  <c r="H190" i="1" s="1"/>
  <c r="G94" i="1" a="1"/>
  <c r="G94" i="1" s="1"/>
  <c r="G162" i="1" a="1"/>
  <c r="G162" i="1" s="1"/>
  <c r="G163" i="1" a="1"/>
  <c r="G163" i="1" s="1"/>
  <c r="H163" i="1" s="1"/>
  <c r="G99" i="1" a="1"/>
  <c r="G99" i="1" s="1"/>
  <c r="G100" i="1" a="1"/>
  <c r="G100" i="1" s="1"/>
  <c r="H100" i="1" s="1"/>
  <c r="G82" i="1" a="1"/>
  <c r="G82" i="1" s="1"/>
  <c r="G111" i="1" a="1"/>
  <c r="G111" i="1" s="1"/>
  <c r="H111" i="1" s="1"/>
  <c r="G119" i="1" a="1"/>
  <c r="G119" i="1" s="1"/>
  <c r="H119" i="1" s="1"/>
  <c r="G21" i="1" a="1"/>
  <c r="G21" i="1" s="1"/>
  <c r="G177" i="1" a="1"/>
  <c r="G177" i="1" s="1"/>
  <c r="H177" i="1" s="1"/>
  <c r="G103" i="1" a="1"/>
  <c r="G103" i="1" s="1"/>
  <c r="G160" i="1" a="1"/>
  <c r="G160" i="1" s="1"/>
  <c r="G213" i="28" s="1"/>
  <c r="I213" i="28" s="1"/>
  <c r="G194" i="1" a="1"/>
  <c r="G194" i="1" s="1"/>
  <c r="H194" i="1" s="1"/>
  <c r="G72" i="1" a="1"/>
  <c r="G72" i="1" s="1"/>
  <c r="H72" i="1" s="1"/>
  <c r="G117" i="1" a="1"/>
  <c r="G117" i="1" s="1"/>
  <c r="H117" i="1" s="1"/>
  <c r="G29" i="1" a="1"/>
  <c r="G29" i="1" s="1"/>
  <c r="G113" i="28" s="1"/>
  <c r="I113" i="28" s="1"/>
  <c r="G152" i="1" a="1"/>
  <c r="G152" i="1" s="1"/>
  <c r="H152" i="1" s="1"/>
  <c r="G30" i="1" a="1"/>
  <c r="G30" i="1" s="1"/>
  <c r="H30" i="1" s="1"/>
  <c r="G135" i="1" a="1"/>
  <c r="G135" i="1" s="1"/>
  <c r="G39" i="1" a="1"/>
  <c r="G39" i="1" s="1"/>
  <c r="H39" i="1" s="1"/>
  <c r="G113" i="1" a="1"/>
  <c r="G113" i="1" s="1"/>
  <c r="H113" i="1" s="1"/>
  <c r="G41" i="1" a="1"/>
  <c r="G41" i="1" s="1"/>
  <c r="G175" i="1" a="1"/>
  <c r="G175" i="1" s="1"/>
  <c r="G85" i="1" a="1"/>
  <c r="G85" i="1" s="1"/>
  <c r="G97" i="1" a="1"/>
  <c r="G97" i="1" s="1"/>
  <c r="G167" i="1" a="1"/>
  <c r="G167" i="1" s="1"/>
  <c r="G127" i="1" a="1"/>
  <c r="G127" i="1" s="1"/>
  <c r="G137" i="1" a="1"/>
  <c r="G137" i="1" s="1"/>
  <c r="H11" i="29"/>
  <c r="G172" i="1" a="1"/>
  <c r="G172" i="1" s="1"/>
  <c r="G36" i="1" a="1"/>
  <c r="G36" i="1" s="1"/>
  <c r="H36" i="1" s="1"/>
  <c r="G154" i="1" a="1"/>
  <c r="G154" i="1" s="1"/>
  <c r="G20" i="1" a="1"/>
  <c r="G20" i="1" s="1"/>
  <c r="G142" i="28" s="1"/>
  <c r="I142" i="28" s="1"/>
  <c r="G112" i="1" a="1"/>
  <c r="G112" i="1" s="1"/>
  <c r="H112" i="1" s="1"/>
  <c r="G66" i="1" a="1"/>
  <c r="G66" i="1" s="1"/>
  <c r="H66" i="1" s="1"/>
  <c r="G42" i="1" a="1"/>
  <c r="G42" i="1" s="1"/>
  <c r="H42" i="1" s="1"/>
  <c r="G141" i="1" a="1"/>
  <c r="G141" i="1" s="1"/>
  <c r="G191" i="1" a="1"/>
  <c r="G191" i="1" s="1"/>
  <c r="G168" i="1" a="1"/>
  <c r="G168" i="1" s="1"/>
  <c r="G178" i="28" s="1"/>
  <c r="I178" i="28" s="1"/>
  <c r="G106" i="1" a="1"/>
  <c r="G106" i="1" s="1"/>
  <c r="H106" i="1" s="1"/>
  <c r="I8" i="29"/>
  <c r="G187" i="1" a="1"/>
  <c r="G187" i="1" s="1"/>
  <c r="G109" i="1" a="1"/>
  <c r="G109" i="1" s="1"/>
  <c r="G183" i="1" a="1"/>
  <c r="G183" i="1" s="1"/>
  <c r="H183" i="1" s="1"/>
  <c r="G174" i="1" a="1"/>
  <c r="G174" i="1" s="1"/>
  <c r="G114" i="1" a="1"/>
  <c r="G114" i="1" s="1"/>
  <c r="G77" i="1" a="1"/>
  <c r="G77" i="1" s="1"/>
  <c r="G101" i="1" a="1"/>
  <c r="G101" i="1" s="1"/>
  <c r="I7" i="29"/>
  <c r="G140" i="1" a="1"/>
  <c r="G140" i="1" s="1"/>
  <c r="G182" i="1" a="1"/>
  <c r="G182" i="1" s="1"/>
  <c r="G156" i="1" a="1"/>
  <c r="G156" i="1" s="1"/>
  <c r="H156" i="1" s="1"/>
  <c r="H10" i="29"/>
  <c r="G142" i="1" a="1"/>
  <c r="G142" i="1" s="1"/>
  <c r="G155" i="28" s="1"/>
  <c r="I155" i="28" s="1"/>
  <c r="H13" i="29"/>
  <c r="G10" i="29"/>
  <c r="G79" i="1" a="1"/>
  <c r="G79" i="1" s="1"/>
  <c r="G108" i="1" a="1"/>
  <c r="G108" i="1" s="1"/>
  <c r="G206" i="28" s="1"/>
  <c r="I206" i="28" s="1"/>
  <c r="G178" i="1" a="1"/>
  <c r="G178" i="1" s="1"/>
  <c r="H178" i="1" s="1"/>
  <c r="G169" i="1" a="1"/>
  <c r="G169" i="1" s="1"/>
  <c r="G256" i="28" s="1"/>
  <c r="I256" i="28" s="1"/>
  <c r="G132" i="1" a="1"/>
  <c r="G132" i="1" s="1"/>
  <c r="H132" i="1" s="1"/>
  <c r="G195" i="1" a="1"/>
  <c r="G195" i="1" s="1"/>
  <c r="H195" i="1" s="1"/>
  <c r="G157" i="1" a="1"/>
  <c r="G157" i="1" s="1"/>
  <c r="G27" i="1" a="1"/>
  <c r="G27" i="1" s="1"/>
  <c r="H27" i="1" s="1"/>
  <c r="G102" i="1" a="1"/>
  <c r="G102" i="1" s="1"/>
  <c r="H102" i="1" s="1"/>
  <c r="I11" i="29"/>
  <c r="G125" i="1" a="1"/>
  <c r="G125" i="1" s="1"/>
  <c r="H125" i="1" s="1"/>
  <c r="G180" i="1" a="1"/>
  <c r="G180" i="1" s="1"/>
  <c r="H180" i="1" s="1"/>
  <c r="G13" i="29"/>
  <c r="G7" i="29"/>
  <c r="G64" i="1" a="1"/>
  <c r="G64" i="1" s="1"/>
  <c r="G188" i="1" a="1"/>
  <c r="G188" i="1" s="1"/>
  <c r="H188" i="1" s="1"/>
  <c r="G8" i="29"/>
  <c r="G16" i="1" a="1"/>
  <c r="G16" i="1" s="1"/>
  <c r="H7" i="29"/>
  <c r="G134" i="1" a="1"/>
  <c r="G134" i="1" s="1"/>
  <c r="H8" i="29"/>
  <c r="O52" i="28"/>
  <c r="O59" i="28"/>
  <c r="O141" i="28"/>
  <c r="E59" i="29"/>
  <c r="E61" i="29"/>
  <c r="E52" i="29"/>
  <c r="E41" i="29"/>
  <c r="E58" i="29"/>
  <c r="G86" i="1" a="1"/>
  <c r="G86" i="1" s="1"/>
  <c r="E49" i="29"/>
  <c r="E43" i="29"/>
  <c r="O102" i="28"/>
  <c r="G166" i="1" a="1"/>
  <c r="G166" i="1" s="1"/>
  <c r="F7" i="29"/>
  <c r="G13" i="1" a="1"/>
  <c r="G13" i="1" s="1"/>
  <c r="G188" i="28" s="1"/>
  <c r="I188" i="28" s="1"/>
  <c r="K9" i="1"/>
  <c r="E40" i="29"/>
  <c r="E31" i="29"/>
  <c r="F10" i="29"/>
  <c r="G9" i="1" a="1"/>
  <c r="G9" i="1" s="1"/>
  <c r="F8" i="29"/>
  <c r="G8" i="1" a="1"/>
  <c r="G8" i="1" s="1"/>
  <c r="E37" i="29"/>
  <c r="O180" i="28"/>
  <c r="K11" i="29"/>
  <c r="E38" i="29"/>
  <c r="E29" i="29"/>
  <c r="K8" i="1"/>
  <c r="K8" i="29"/>
  <c r="E32" i="29"/>
  <c r="E55" i="29"/>
  <c r="M60" i="28"/>
  <c r="I10" i="29"/>
  <c r="E28" i="29"/>
  <c r="F13" i="29"/>
  <c r="G7" i="1" a="1"/>
  <c r="G7" i="1" s="1"/>
  <c r="E50" i="29"/>
  <c r="E34" i="29"/>
  <c r="G10" i="1" a="1"/>
  <c r="G10" i="1" s="1"/>
  <c r="G134" i="28" s="1"/>
  <c r="I134" i="28" s="1"/>
  <c r="E64" i="29"/>
  <c r="G34" i="1" a="1"/>
  <c r="G34" i="1" s="1"/>
  <c r="F62" i="29"/>
  <c r="J224" i="28"/>
  <c r="J160" i="28"/>
  <c r="J185" i="28"/>
  <c r="R6" i="1"/>
  <c r="J88" i="28"/>
  <c r="G52" i="28" l="1"/>
  <c r="I52" i="28" s="1"/>
  <c r="G170" i="28"/>
  <c r="I170" i="28" s="1"/>
  <c r="H104" i="28"/>
  <c r="G242" i="28"/>
  <c r="I242" i="28" s="1"/>
  <c r="G135" i="28"/>
  <c r="I135" i="28" s="1"/>
  <c r="G228" i="28"/>
  <c r="I228" i="28" s="1"/>
  <c r="G202" i="28"/>
  <c r="I202" i="28" s="1"/>
  <c r="G165" i="28"/>
  <c r="I165" i="28" s="1"/>
  <c r="G90" i="28"/>
  <c r="I90" i="28" s="1"/>
  <c r="G139" i="28"/>
  <c r="I139" i="28" s="1"/>
  <c r="G183" i="28"/>
  <c r="I183" i="28" s="1"/>
  <c r="G107" i="28"/>
  <c r="I107" i="28" s="1"/>
  <c r="G83" i="28"/>
  <c r="I83" i="28" s="1"/>
  <c r="G96" i="28"/>
  <c r="I96" i="28" s="1"/>
  <c r="G94" i="28"/>
  <c r="I94" i="28" s="1"/>
  <c r="G86" i="28"/>
  <c r="I86" i="28" s="1"/>
  <c r="G118" i="28"/>
  <c r="I118" i="28" s="1"/>
  <c r="G149" i="28"/>
  <c r="I149" i="28" s="1"/>
  <c r="G179" i="28"/>
  <c r="I179" i="28" s="1"/>
  <c r="G222" i="28"/>
  <c r="I222" i="28" s="1"/>
  <c r="G129" i="28"/>
  <c r="I129" i="28" s="1"/>
  <c r="H211" i="1"/>
  <c r="H210" i="1"/>
  <c r="H223" i="1"/>
  <c r="H222" i="1"/>
  <c r="H221" i="1"/>
  <c r="H220" i="1"/>
  <c r="H216" i="1"/>
  <c r="G138" i="28"/>
  <c r="I138" i="28" s="1"/>
  <c r="H217" i="1"/>
  <c r="G158" i="28"/>
  <c r="I158" i="28" s="1"/>
  <c r="H213" i="1"/>
  <c r="G77" i="28"/>
  <c r="I77" i="28" s="1"/>
  <c r="H218" i="1"/>
  <c r="G192" i="28"/>
  <c r="I192" i="28" s="1"/>
  <c r="H208" i="1"/>
  <c r="G70" i="28"/>
  <c r="I70" i="28" s="1"/>
  <c r="H209" i="1"/>
  <c r="G148" i="28"/>
  <c r="I148" i="28" s="1"/>
  <c r="H207" i="1"/>
  <c r="G56" i="28"/>
  <c r="I56" i="28" s="1"/>
  <c r="H206" i="1"/>
  <c r="G84" i="28"/>
  <c r="I84" i="28" s="1"/>
  <c r="H202" i="1"/>
  <c r="H75" i="28" s="1"/>
  <c r="G75" i="28"/>
  <c r="I75" i="28" s="1"/>
  <c r="H200" i="1"/>
  <c r="G156" i="28"/>
  <c r="I156" i="28" s="1"/>
  <c r="H197" i="1"/>
  <c r="H112" i="28" s="1"/>
  <c r="G112" i="28"/>
  <c r="I112" i="28" s="1"/>
  <c r="H196" i="1"/>
  <c r="G140" i="28"/>
  <c r="I140" i="28" s="1"/>
  <c r="H203" i="1"/>
  <c r="G81" i="28"/>
  <c r="I81" i="28" s="1"/>
  <c r="H201" i="1"/>
  <c r="H159" i="28" s="1"/>
  <c r="G159" i="28"/>
  <c r="I159" i="28" s="1"/>
  <c r="H204" i="1"/>
  <c r="G207" i="28"/>
  <c r="I207" i="28" s="1"/>
  <c r="H198" i="1"/>
  <c r="H98" i="28" s="1"/>
  <c r="G98" i="28"/>
  <c r="I98" i="28" s="1"/>
  <c r="G171" i="28"/>
  <c r="I171" i="28" s="1"/>
  <c r="H26" i="1"/>
  <c r="G45" i="28"/>
  <c r="I45" i="28" s="1"/>
  <c r="G63" i="28"/>
  <c r="I63" i="28" s="1"/>
  <c r="G44" i="28"/>
  <c r="I44" i="28" s="1"/>
  <c r="G152" i="28"/>
  <c r="I152" i="28" s="1"/>
  <c r="G235" i="28"/>
  <c r="I235" i="28" s="1"/>
  <c r="G230" i="28"/>
  <c r="I230" i="28" s="1"/>
  <c r="G163" i="28"/>
  <c r="I163" i="28" s="1"/>
  <c r="H243" i="28"/>
  <c r="G223" i="28"/>
  <c r="I223" i="28" s="1"/>
  <c r="G111" i="28"/>
  <c r="I111" i="28" s="1"/>
  <c r="G175" i="28"/>
  <c r="I175" i="28" s="1"/>
  <c r="G67" i="28"/>
  <c r="I67" i="28" s="1"/>
  <c r="G243" i="28"/>
  <c r="I243" i="28" s="1"/>
  <c r="G124" i="28"/>
  <c r="I124" i="28" s="1"/>
  <c r="G225" i="28"/>
  <c r="I225" i="28" s="1"/>
  <c r="G106" i="28"/>
  <c r="I106" i="28" s="1"/>
  <c r="G234" i="28"/>
  <c r="I234" i="28" s="1"/>
  <c r="G190" i="28"/>
  <c r="I190" i="28" s="1"/>
  <c r="G54" i="28"/>
  <c r="I54" i="28" s="1"/>
  <c r="G232" i="28"/>
  <c r="I232" i="28" s="1"/>
  <c r="G97" i="28"/>
  <c r="I97" i="28" s="1"/>
  <c r="G46" i="28"/>
  <c r="I46" i="28" s="1"/>
  <c r="G71" i="28"/>
  <c r="I71" i="28" s="1"/>
  <c r="H122" i="28"/>
  <c r="G218" i="28"/>
  <c r="I218" i="28" s="1"/>
  <c r="G109" i="28"/>
  <c r="I109" i="28" s="1"/>
  <c r="G80" i="28"/>
  <c r="I80" i="28" s="1"/>
  <c r="G128" i="28"/>
  <c r="I128" i="28" s="1"/>
  <c r="G141" i="28"/>
  <c r="I141" i="28" s="1"/>
  <c r="G239" i="28"/>
  <c r="I239" i="28" s="1"/>
  <c r="G250" i="28"/>
  <c r="I250" i="28" s="1"/>
  <c r="G119" i="28"/>
  <c r="I119" i="28" s="1"/>
  <c r="G132" i="28"/>
  <c r="I132" i="28" s="1"/>
  <c r="G197" i="28"/>
  <c r="I197" i="28" s="1"/>
  <c r="G227" i="28"/>
  <c r="I227" i="28" s="1"/>
  <c r="G241" i="28"/>
  <c r="I241" i="28" s="1"/>
  <c r="G74" i="28"/>
  <c r="I74" i="28" s="1"/>
  <c r="G201" i="28"/>
  <c r="I201" i="28" s="1"/>
  <c r="G177" i="28"/>
  <c r="I177" i="28" s="1"/>
  <c r="G51" i="28"/>
  <c r="I51" i="28" s="1"/>
  <c r="G42" i="28"/>
  <c r="H217" i="28"/>
  <c r="G199" i="28"/>
  <c r="I199" i="28" s="1"/>
  <c r="G203" i="28"/>
  <c r="I203" i="28" s="1"/>
  <c r="G65" i="28"/>
  <c r="I65" i="28" s="1"/>
  <c r="G62" i="28"/>
  <c r="I62" i="28" s="1"/>
  <c r="G204" i="28"/>
  <c r="I204" i="28" s="1"/>
  <c r="G66" i="28"/>
  <c r="I66" i="28" s="1"/>
  <c r="G247" i="28"/>
  <c r="I247" i="28" s="1"/>
  <c r="G174" i="28"/>
  <c r="I174" i="28" s="1"/>
  <c r="G172" i="28"/>
  <c r="I172" i="28" s="1"/>
  <c r="G143" i="28"/>
  <c r="I143" i="28" s="1"/>
  <c r="G72" i="28"/>
  <c r="I72" i="28" s="1"/>
  <c r="G236" i="28"/>
  <c r="I236" i="28" s="1"/>
  <c r="G161" i="28"/>
  <c r="I161" i="28" s="1"/>
  <c r="G133" i="28"/>
  <c r="I133" i="28" s="1"/>
  <c r="G151" i="28"/>
  <c r="I151" i="28" s="1"/>
  <c r="G220" i="28"/>
  <c r="I220" i="28" s="1"/>
  <c r="G249" i="28"/>
  <c r="I249" i="28" s="1"/>
  <c r="G150" i="28"/>
  <c r="I150" i="28" s="1"/>
  <c r="G79" i="28"/>
  <c r="I79" i="28" s="1"/>
  <c r="G144" i="28"/>
  <c r="I144" i="28" s="1"/>
  <c r="G146" i="28"/>
  <c r="I146" i="28" s="1"/>
  <c r="G92" i="28"/>
  <c r="I92" i="28" s="1"/>
  <c r="G93" i="28"/>
  <c r="I93" i="28" s="1"/>
  <c r="G153" i="28"/>
  <c r="I153" i="28" s="1"/>
  <c r="G253" i="28"/>
  <c r="I253" i="28" s="1"/>
  <c r="G173" i="28"/>
  <c r="I173" i="28" s="1"/>
  <c r="G229" i="28"/>
  <c r="I229" i="28" s="1"/>
  <c r="G208" i="28"/>
  <c r="I208" i="28" s="1"/>
  <c r="G166" i="28"/>
  <c r="I166" i="28" s="1"/>
  <c r="G61" i="28"/>
  <c r="I61" i="28" s="1"/>
  <c r="H201" i="28"/>
  <c r="G121" i="28"/>
  <c r="I121" i="28" s="1"/>
  <c r="G252" i="28"/>
  <c r="I252" i="28" s="1"/>
  <c r="G164" i="28"/>
  <c r="I164" i="28" s="1"/>
  <c r="G87" i="28"/>
  <c r="I87" i="28" s="1"/>
  <c r="G58" i="28"/>
  <c r="I58" i="28" s="1"/>
  <c r="G57" i="28"/>
  <c r="I57" i="28" s="1"/>
  <c r="G69" i="28"/>
  <c r="I69" i="28" s="1"/>
  <c r="G226" i="28"/>
  <c r="I226" i="28" s="1"/>
  <c r="G246" i="28"/>
  <c r="I246" i="28" s="1"/>
  <c r="G254" i="28"/>
  <c r="I254" i="28" s="1"/>
  <c r="H237" i="28"/>
  <c r="G117" i="28"/>
  <c r="I117" i="28" s="1"/>
  <c r="G53" i="28"/>
  <c r="I53" i="28" s="1"/>
  <c r="G181" i="28"/>
  <c r="I181" i="28" s="1"/>
  <c r="G244" i="28"/>
  <c r="I244" i="28" s="1"/>
  <c r="G76" i="28"/>
  <c r="I76" i="28" s="1"/>
  <c r="G215" i="28"/>
  <c r="I215" i="28" s="1"/>
  <c r="G126" i="28"/>
  <c r="I126" i="28" s="1"/>
  <c r="G123" i="28"/>
  <c r="I123" i="28" s="1"/>
  <c r="G114" i="28"/>
  <c r="I114" i="28" s="1"/>
  <c r="G200" i="28"/>
  <c r="I200" i="28" s="1"/>
  <c r="G60" i="28"/>
  <c r="I60" i="28" s="1"/>
  <c r="G103" i="28"/>
  <c r="I103" i="28" s="1"/>
  <c r="H76" i="1"/>
  <c r="H83" i="28" s="1"/>
  <c r="G89" i="28"/>
  <c r="I89" i="28" s="1"/>
  <c r="G184" i="28"/>
  <c r="I184" i="28" s="1"/>
  <c r="H118" i="1"/>
  <c r="H167" i="1"/>
  <c r="H81" i="1"/>
  <c r="G237" i="28"/>
  <c r="I237" i="28" s="1"/>
  <c r="H24" i="1"/>
  <c r="H82" i="28" s="1"/>
  <c r="G125" i="28"/>
  <c r="I125" i="28" s="1"/>
  <c r="H50" i="1"/>
  <c r="H194" i="28" s="1"/>
  <c r="H48" i="1"/>
  <c r="H147" i="1"/>
  <c r="H171" i="1"/>
  <c r="H129" i="28" s="1"/>
  <c r="G255" i="28"/>
  <c r="I255" i="28" s="1"/>
  <c r="H189" i="1"/>
  <c r="H144" i="1"/>
  <c r="G238" i="28"/>
  <c r="I238" i="28" s="1"/>
  <c r="H63" i="1"/>
  <c r="H139" i="1"/>
  <c r="H173" i="1"/>
  <c r="H106" i="28" s="1"/>
  <c r="G214" i="28"/>
  <c r="I214" i="28" s="1"/>
  <c r="G115" i="28"/>
  <c r="I115" i="28" s="1"/>
  <c r="H84" i="1"/>
  <c r="H120" i="28" s="1"/>
  <c r="G217" i="28"/>
  <c r="I217" i="28" s="1"/>
  <c r="G104" i="28"/>
  <c r="I104" i="28" s="1"/>
  <c r="H18" i="1"/>
  <c r="H128" i="28" s="1"/>
  <c r="G191" i="28"/>
  <c r="I191" i="28" s="1"/>
  <c r="H164" i="1"/>
  <c r="H79" i="28" s="1"/>
  <c r="H38" i="1"/>
  <c r="H128" i="1"/>
  <c r="G108" i="28"/>
  <c r="I108" i="28" s="1"/>
  <c r="G248" i="28"/>
  <c r="I248" i="28" s="1"/>
  <c r="G105" i="28"/>
  <c r="I105" i="28" s="1"/>
  <c r="G233" i="28"/>
  <c r="I233" i="28" s="1"/>
  <c r="H155" i="1"/>
  <c r="H22" i="1"/>
  <c r="G49" i="28"/>
  <c r="I49" i="28" s="1"/>
  <c r="H176" i="1"/>
  <c r="H202" i="28" s="1"/>
  <c r="G157" i="28"/>
  <c r="I157" i="28" s="1"/>
  <c r="G73" i="28"/>
  <c r="I73" i="28" s="1"/>
  <c r="H55" i="1"/>
  <c r="H61" i="1"/>
  <c r="G189" i="28"/>
  <c r="I189" i="28" s="1"/>
  <c r="G219" i="28"/>
  <c r="I219" i="28" s="1"/>
  <c r="H87" i="1"/>
  <c r="H37" i="1"/>
  <c r="H149" i="1"/>
  <c r="G136" i="28"/>
  <c r="I136" i="28" s="1"/>
  <c r="H90" i="1"/>
  <c r="H47" i="1"/>
  <c r="H70" i="1"/>
  <c r="H199" i="28" s="1"/>
  <c r="G231" i="28"/>
  <c r="I231" i="28" s="1"/>
  <c r="H88" i="1"/>
  <c r="G116" i="28"/>
  <c r="I116" i="28" s="1"/>
  <c r="H124" i="1"/>
  <c r="H59" i="28" s="1"/>
  <c r="H185" i="1"/>
  <c r="G130" i="28"/>
  <c r="I130" i="28" s="1"/>
  <c r="H193" i="1"/>
  <c r="H174" i="28" s="1"/>
  <c r="G167" i="28"/>
  <c r="I167" i="28" s="1"/>
  <c r="H15" i="1"/>
  <c r="H121" i="1"/>
  <c r="H162" i="1"/>
  <c r="H218" i="28" s="1"/>
  <c r="G91" i="28"/>
  <c r="I91" i="28" s="1"/>
  <c r="G95" i="28"/>
  <c r="I95" i="28" s="1"/>
  <c r="H136" i="1"/>
  <c r="H25" i="1"/>
  <c r="H82" i="1"/>
  <c r="G168" i="28"/>
  <c r="I168" i="28" s="1"/>
  <c r="H41" i="1"/>
  <c r="H175" i="28" s="1"/>
  <c r="G176" i="28"/>
  <c r="I176" i="28" s="1"/>
  <c r="H151" i="1"/>
  <c r="H195" i="28" s="1"/>
  <c r="G194" i="28"/>
  <c r="I194" i="28" s="1"/>
  <c r="G82" i="28"/>
  <c r="I82" i="28" s="1"/>
  <c r="G64" i="28"/>
  <c r="I64" i="28" s="1"/>
  <c r="G120" i="28"/>
  <c r="I120" i="28" s="1"/>
  <c r="G43" i="28"/>
  <c r="I43" i="28" s="1"/>
  <c r="H160" i="1"/>
  <c r="H53" i="28" s="1"/>
  <c r="H33" i="1"/>
  <c r="H229" i="28" s="1"/>
  <c r="H85" i="1"/>
  <c r="H99" i="1"/>
  <c r="H17" i="1"/>
  <c r="H173" i="28" s="1"/>
  <c r="G59" i="28"/>
  <c r="I59" i="28" s="1"/>
  <c r="G169" i="28"/>
  <c r="I169" i="28" s="1"/>
  <c r="G100" i="28"/>
  <c r="I100" i="28" s="1"/>
  <c r="H44" i="1"/>
  <c r="H143" i="1"/>
  <c r="G50" i="28"/>
  <c r="I50" i="28" s="1"/>
  <c r="G259" i="28"/>
  <c r="I259" i="28" s="1"/>
  <c r="H192" i="1"/>
  <c r="G147" i="28"/>
  <c r="I147" i="28" s="1"/>
  <c r="H43" i="1"/>
  <c r="G99" i="28"/>
  <c r="I99" i="28" s="1"/>
  <c r="G211" i="28"/>
  <c r="I211" i="28" s="1"/>
  <c r="G182" i="28"/>
  <c r="I182" i="28" s="1"/>
  <c r="H65" i="1"/>
  <c r="G110" i="28"/>
  <c r="I110" i="28" s="1"/>
  <c r="G47" i="28"/>
  <c r="I47" i="28" s="1"/>
  <c r="G221" i="28"/>
  <c r="I221" i="28" s="1"/>
  <c r="H186" i="1"/>
  <c r="H116" i="28" s="1"/>
  <c r="G145" i="28"/>
  <c r="I145" i="28" s="1"/>
  <c r="G55" i="28"/>
  <c r="I55" i="28" s="1"/>
  <c r="H154" i="1"/>
  <c r="H137" i="1"/>
  <c r="G210" i="28"/>
  <c r="I210" i="28" s="1"/>
  <c r="G198" i="28"/>
  <c r="I198" i="28" s="1"/>
  <c r="G137" i="28"/>
  <c r="I137" i="28" s="1"/>
  <c r="H104" i="1"/>
  <c r="G85" i="28"/>
  <c r="I85" i="28" s="1"/>
  <c r="H130" i="1"/>
  <c r="H101" i="1"/>
  <c r="H64" i="1"/>
  <c r="H23" i="1"/>
  <c r="H184" i="1"/>
  <c r="H135" i="28" s="1"/>
  <c r="H21" i="1"/>
  <c r="H97" i="1"/>
  <c r="H94" i="1"/>
  <c r="H242" i="28" s="1"/>
  <c r="H103" i="1"/>
  <c r="H167" i="28" s="1"/>
  <c r="H135" i="1"/>
  <c r="H175" i="1"/>
  <c r="H127" i="1"/>
  <c r="H95" i="28" s="1"/>
  <c r="G186" i="28"/>
  <c r="I186" i="28" s="1"/>
  <c r="H141" i="1"/>
  <c r="H97" i="28" s="1"/>
  <c r="H169" i="1"/>
  <c r="H256" i="28" s="1"/>
  <c r="G131" i="28"/>
  <c r="I131" i="28" s="1"/>
  <c r="H174" i="1"/>
  <c r="H157" i="1"/>
  <c r="H176" i="28" s="1"/>
  <c r="G122" i="28"/>
  <c r="I122" i="28" s="1"/>
  <c r="H182" i="1"/>
  <c r="H29" i="1"/>
  <c r="H113" i="28" s="1"/>
  <c r="H142" i="1"/>
  <c r="H155" i="28" s="1"/>
  <c r="H77" i="1"/>
  <c r="G205" i="28"/>
  <c r="I205" i="28" s="1"/>
  <c r="H79" i="1"/>
  <c r="H134" i="1"/>
  <c r="H46" i="28" s="1"/>
  <c r="H172" i="1"/>
  <c r="H132" i="28" s="1"/>
  <c r="G196" i="28"/>
  <c r="I196" i="28" s="1"/>
  <c r="G245" i="28"/>
  <c r="I245" i="28" s="1"/>
  <c r="H20" i="1"/>
  <c r="H168" i="1"/>
  <c r="H178" i="28" s="1"/>
  <c r="H108" i="1"/>
  <c r="H259" i="28" s="1"/>
  <c r="G154" i="28"/>
  <c r="I154" i="28" s="1"/>
  <c r="H109" i="1"/>
  <c r="H140" i="1"/>
  <c r="H114" i="1"/>
  <c r="H52" i="28" s="1"/>
  <c r="G216" i="28"/>
  <c r="I216" i="28" s="1"/>
  <c r="H191" i="1"/>
  <c r="H187" i="1"/>
  <c r="H232" i="28" s="1"/>
  <c r="G258" i="28"/>
  <c r="I258" i="28" s="1"/>
  <c r="G162" i="28"/>
  <c r="I162" i="28" s="1"/>
  <c r="G257" i="28"/>
  <c r="I257" i="28" s="1"/>
  <c r="G251" i="28"/>
  <c r="I251" i="28" s="1"/>
  <c r="H16" i="1"/>
  <c r="H163" i="28" s="1"/>
  <c r="H86" i="1"/>
  <c r="E8" i="29"/>
  <c r="H8" i="1"/>
  <c r="H105" i="28" s="1"/>
  <c r="E17" i="29"/>
  <c r="H7" i="1"/>
  <c r="H186" i="28" s="1"/>
  <c r="E22" i="29"/>
  <c r="E13" i="29"/>
  <c r="E16" i="29"/>
  <c r="E7" i="29"/>
  <c r="H13" i="1"/>
  <c r="E11" i="29"/>
  <c r="G180" i="28"/>
  <c r="I180" i="28" s="1"/>
  <c r="E20" i="29"/>
  <c r="H34" i="1"/>
  <c r="H10" i="1"/>
  <c r="H134" i="28" s="1"/>
  <c r="E19" i="29"/>
  <c r="H9" i="1"/>
  <c r="H50" i="28" s="1"/>
  <c r="E10" i="29"/>
  <c r="H166" i="1"/>
  <c r="G102" i="28"/>
  <c r="I102" i="28" s="1"/>
  <c r="J68" i="28"/>
  <c r="J78" i="28"/>
  <c r="J212" i="28"/>
  <c r="K62" i="29"/>
  <c r="F61" i="29"/>
  <c r="F64" i="29"/>
  <c r="F60" i="29"/>
  <c r="F58" i="29"/>
  <c r="F59" i="29"/>
  <c r="H62" i="29"/>
  <c r="H59" i="29"/>
  <c r="H63" i="29"/>
  <c r="H61" i="29"/>
  <c r="H58" i="29"/>
  <c r="H64" i="29"/>
  <c r="H60" i="29"/>
  <c r="M209" i="28"/>
  <c r="W6" i="1"/>
  <c r="K9" i="29" s="1"/>
  <c r="V6" i="1"/>
  <c r="L88" i="28"/>
  <c r="L209" i="28"/>
  <c r="M68" i="28"/>
  <c r="N209" i="28"/>
  <c r="U6" i="1"/>
  <c r="M185" i="28"/>
  <c r="N88" i="28"/>
  <c r="I42" i="28" l="1"/>
  <c r="J193" i="28"/>
  <c r="J48" i="28"/>
  <c r="H196" i="28"/>
  <c r="H67" i="28"/>
  <c r="H138" i="28"/>
  <c r="N193" i="28"/>
  <c r="N48" i="28"/>
  <c r="H255" i="28"/>
  <c r="H183" i="28"/>
  <c r="H87" i="28"/>
  <c r="H93" i="28"/>
  <c r="H136" i="28"/>
  <c r="H130" i="28"/>
  <c r="H111" i="28"/>
  <c r="H107" i="28"/>
  <c r="H140" i="28"/>
  <c r="H156" i="28"/>
  <c r="H216" i="28"/>
  <c r="H65" i="28"/>
  <c r="H258" i="28"/>
  <c r="H74" i="28"/>
  <c r="H141" i="28"/>
  <c r="H147" i="28"/>
  <c r="H251" i="28"/>
  <c r="H161" i="28"/>
  <c r="H86" i="28"/>
  <c r="H118" i="28"/>
  <c r="H66" i="28"/>
  <c r="H154" i="28"/>
  <c r="H142" i="28"/>
  <c r="H221" i="28"/>
  <c r="H76" i="28"/>
  <c r="H248" i="28"/>
  <c r="H169" i="28"/>
  <c r="H103" i="28"/>
  <c r="H84" i="28"/>
  <c r="H42" i="28"/>
  <c r="H165" i="28"/>
  <c r="H96" i="28"/>
  <c r="H198" i="28"/>
  <c r="H228" i="28"/>
  <c r="H149" i="28"/>
  <c r="F9" i="29"/>
  <c r="F18" i="29" s="1"/>
  <c r="J187" i="28"/>
  <c r="H150" i="28"/>
  <c r="H207" i="28"/>
  <c r="H81" i="28"/>
  <c r="H56" i="28"/>
  <c r="H70" i="28"/>
  <c r="H77" i="28"/>
  <c r="J9" i="29"/>
  <c r="N187" i="28"/>
  <c r="H247" i="28"/>
  <c r="H115" i="28"/>
  <c r="H235" i="28"/>
  <c r="H168" i="28"/>
  <c r="H179" i="28"/>
  <c r="H124" i="28"/>
  <c r="H143" i="28"/>
  <c r="H55" i="28"/>
  <c r="H47" i="28"/>
  <c r="H148" i="28"/>
  <c r="H192" i="28"/>
  <c r="H158" i="28"/>
  <c r="H94" i="28"/>
  <c r="H139" i="28"/>
  <c r="H157" i="28"/>
  <c r="H188" i="28"/>
  <c r="H244" i="28"/>
  <c r="H197" i="28"/>
  <c r="H208" i="28"/>
  <c r="H146" i="28"/>
  <c r="H145" i="28"/>
  <c r="H91" i="28"/>
  <c r="H90" i="28"/>
  <c r="H162" i="28"/>
  <c r="H71" i="28"/>
  <c r="H241" i="28"/>
  <c r="H250" i="28"/>
  <c r="H190" i="28"/>
  <c r="H102" i="28"/>
  <c r="H170" i="28"/>
  <c r="H252" i="28"/>
  <c r="H227" i="28"/>
  <c r="H101" i="28"/>
  <c r="H204" i="28"/>
  <c r="H80" i="28"/>
  <c r="H119" i="28"/>
  <c r="H225" i="28"/>
  <c r="H177" i="28"/>
  <c r="H203" i="28"/>
  <c r="H206" i="28"/>
  <c r="H230" i="28"/>
  <c r="H62" i="28"/>
  <c r="J12" i="29"/>
  <c r="N240" i="28"/>
  <c r="H180" i="28"/>
  <c r="H44" i="28"/>
  <c r="H153" i="28"/>
  <c r="H151" i="28"/>
  <c r="H249" i="28"/>
  <c r="H172" i="28"/>
  <c r="H109" i="28"/>
  <c r="H181" i="28"/>
  <c r="H45" i="28"/>
  <c r="H254" i="28"/>
  <c r="H166" i="28"/>
  <c r="H191" i="28"/>
  <c r="H210" i="28"/>
  <c r="H108" i="28"/>
  <c r="H184" i="28"/>
  <c r="H238" i="28"/>
  <c r="H245" i="28"/>
  <c r="H223" i="28"/>
  <c r="H54" i="28"/>
  <c r="H69" i="28"/>
  <c r="H72" i="28"/>
  <c r="H99" i="28"/>
  <c r="H236" i="28"/>
  <c r="H233" i="28"/>
  <c r="H231" i="28"/>
  <c r="H51" i="28"/>
  <c r="H58" i="28"/>
  <c r="H213" i="28"/>
  <c r="H57" i="28"/>
  <c r="H200" i="28"/>
  <c r="H92" i="28"/>
  <c r="H110" i="28"/>
  <c r="H63" i="28"/>
  <c r="H43" i="28"/>
  <c r="H234" i="28"/>
  <c r="H125" i="28"/>
  <c r="H131" i="28"/>
  <c r="H117" i="28"/>
  <c r="H73" i="28"/>
  <c r="F12" i="29"/>
  <c r="J240" i="28"/>
  <c r="H239" i="28"/>
  <c r="H152" i="28"/>
  <c r="H121" i="28"/>
  <c r="H133" i="28"/>
  <c r="H164" i="28"/>
  <c r="H253" i="28"/>
  <c r="H220" i="28"/>
  <c r="H144" i="28"/>
  <c r="H61" i="28"/>
  <c r="H226" i="28"/>
  <c r="H246" i="28"/>
  <c r="H182" i="28"/>
  <c r="H205" i="28"/>
  <c r="H89" i="28"/>
  <c r="H219" i="28"/>
  <c r="H100" i="28"/>
  <c r="H214" i="28"/>
  <c r="H189" i="28"/>
  <c r="H137" i="28"/>
  <c r="H257" i="28"/>
  <c r="H211" i="28"/>
  <c r="H126" i="28"/>
  <c r="H215" i="28"/>
  <c r="H60" i="28"/>
  <c r="H114" i="28"/>
  <c r="H123" i="28"/>
  <c r="H222" i="28"/>
  <c r="H85" i="28"/>
  <c r="H49" i="28"/>
  <c r="H64" i="28"/>
  <c r="H171" i="28"/>
  <c r="J127" i="28"/>
  <c r="M78" i="28"/>
  <c r="N78" i="28"/>
  <c r="J209" i="28"/>
  <c r="L78" i="28"/>
  <c r="M212" i="28"/>
  <c r="N127" i="28"/>
  <c r="M224" i="28"/>
  <c r="N212" i="28"/>
  <c r="O160" i="28"/>
  <c r="F20" i="29"/>
  <c r="F22" i="29"/>
  <c r="I62" i="29"/>
  <c r="M160" i="28"/>
  <c r="F16" i="29"/>
  <c r="F37" i="29"/>
  <c r="I63" i="29"/>
  <c r="I64" i="29"/>
  <c r="J60" i="29"/>
  <c r="J63" i="29"/>
  <c r="N68" i="28"/>
  <c r="F38" i="29"/>
  <c r="F43" i="29"/>
  <c r="J62" i="29"/>
  <c r="J61" i="29"/>
  <c r="K12" i="29"/>
  <c r="I60" i="29"/>
  <c r="I61" i="29"/>
  <c r="K63" i="29"/>
  <c r="J58" i="29"/>
  <c r="J64" i="29"/>
  <c r="K60" i="29"/>
  <c r="K64" i="29"/>
  <c r="O78" i="28"/>
  <c r="K61" i="29"/>
  <c r="K59" i="29"/>
  <c r="K58" i="29"/>
  <c r="J59" i="29"/>
  <c r="I59" i="29"/>
  <c r="I58" i="29"/>
  <c r="F17" i="29"/>
  <c r="F41" i="29"/>
  <c r="F19" i="29"/>
  <c r="H20" i="29"/>
  <c r="F39" i="29"/>
  <c r="F40" i="29"/>
  <c r="F42" i="29"/>
  <c r="L185" i="28"/>
  <c r="O185" i="28"/>
  <c r="L68" i="28"/>
  <c r="L212" i="28"/>
  <c r="L224" i="28"/>
  <c r="L160" i="28"/>
  <c r="L193" i="28" l="1"/>
  <c r="L48" i="28"/>
  <c r="M193" i="28"/>
  <c r="M48" i="28"/>
  <c r="H9" i="29"/>
  <c r="H18" i="29" s="1"/>
  <c r="L187" i="28"/>
  <c r="I9" i="29"/>
  <c r="I18" i="29" s="1"/>
  <c r="M187" i="28"/>
  <c r="I12" i="29"/>
  <c r="I21" i="29" s="1"/>
  <c r="M240" i="28"/>
  <c r="H12" i="29"/>
  <c r="H21" i="29" s="1"/>
  <c r="L240" i="28"/>
  <c r="L127" i="28"/>
  <c r="M127" i="28"/>
  <c r="N185" i="28"/>
  <c r="O88" i="28"/>
  <c r="O212" i="28"/>
  <c r="O224" i="28"/>
  <c r="N160" i="28"/>
  <c r="O68" i="28"/>
  <c r="N224" i="28"/>
  <c r="O209" i="28"/>
  <c r="M88" i="28"/>
  <c r="O127" i="28"/>
  <c r="K20" i="29"/>
  <c r="I20" i="29"/>
  <c r="J18" i="29"/>
  <c r="J22" i="29"/>
  <c r="J19" i="29"/>
  <c r="J20" i="29"/>
  <c r="J17" i="29"/>
  <c r="J16" i="29"/>
  <c r="I22" i="29"/>
  <c r="I19" i="29"/>
  <c r="I17" i="29"/>
  <c r="I16" i="29"/>
  <c r="J41" i="29"/>
  <c r="H16" i="29"/>
  <c r="H22" i="29"/>
  <c r="H17" i="29"/>
  <c r="H19" i="29"/>
  <c r="K17" i="29"/>
  <c r="K19" i="29"/>
  <c r="K22" i="29"/>
  <c r="K18" i="29"/>
  <c r="K16" i="29"/>
  <c r="J39" i="29"/>
  <c r="J40" i="29"/>
  <c r="J38" i="29"/>
  <c r="I42" i="29"/>
  <c r="J43" i="29"/>
  <c r="J37" i="29"/>
  <c r="I41" i="29"/>
  <c r="H41" i="29"/>
  <c r="H40" i="29"/>
  <c r="K41" i="29"/>
  <c r="I38" i="29"/>
  <c r="K40" i="29"/>
  <c r="H42" i="29"/>
  <c r="K37" i="29"/>
  <c r="I43" i="29"/>
  <c r="K39" i="29"/>
  <c r="I37" i="29"/>
  <c r="H39" i="29"/>
  <c r="H38" i="29"/>
  <c r="H37" i="29" l="1"/>
  <c r="I39" i="29"/>
  <c r="I40" i="29"/>
  <c r="K38" i="29"/>
  <c r="K43" i="29"/>
  <c r="H43" i="29"/>
  <c r="G62" i="29" l="1"/>
  <c r="K209" i="28"/>
  <c r="K185" i="28"/>
  <c r="S6" i="1"/>
  <c r="K224" i="28"/>
  <c r="K78" i="28" l="1"/>
  <c r="K88" i="28"/>
  <c r="M6" i="1" a="1"/>
  <c r="M6" i="1" s="1"/>
  <c r="G58" i="29"/>
  <c r="G60" i="29"/>
  <c r="G63" i="29"/>
  <c r="G61" i="29"/>
  <c r="G59" i="29"/>
  <c r="K160" i="28"/>
  <c r="G64" i="29"/>
  <c r="G20" i="29"/>
  <c r="J6" i="1" a="1"/>
  <c r="J6" i="1" s="1"/>
  <c r="K193" i="28" l="1"/>
  <c r="K48" i="28"/>
  <c r="G9" i="29"/>
  <c r="G18" i="29" s="1"/>
  <c r="K187" i="28"/>
  <c r="E51" i="29"/>
  <c r="E60" i="29"/>
  <c r="E30" i="29"/>
  <c r="E39" i="29"/>
  <c r="G12" i="29"/>
  <c r="G21" i="29" s="1"/>
  <c r="K240" i="28"/>
  <c r="E54" i="29"/>
  <c r="E63" i="29"/>
  <c r="E42" i="29"/>
  <c r="E33" i="29"/>
  <c r="N6" i="1"/>
  <c r="K68" i="28"/>
  <c r="K212" i="28"/>
  <c r="K127" i="28"/>
  <c r="G17" i="29"/>
  <c r="G22" i="29"/>
  <c r="G19" i="29"/>
  <c r="G16" i="29"/>
  <c r="G88" i="28"/>
  <c r="I88" i="28" s="1"/>
  <c r="G185" i="28"/>
  <c r="I185" i="28" s="1"/>
  <c r="G160" i="28"/>
  <c r="I160" i="28" s="1"/>
  <c r="G6" i="1" a="1"/>
  <c r="G6" i="1" s="1"/>
  <c r="G48" i="28" s="1"/>
  <c r="I48" i="28" s="1"/>
  <c r="G224" i="28"/>
  <c r="I224" i="28" s="1"/>
  <c r="G209" i="28"/>
  <c r="I209" i="28" s="1"/>
  <c r="K6" i="1"/>
  <c r="G187" i="28" l="1"/>
  <c r="I187" i="28" s="1"/>
  <c r="G193" i="28"/>
  <c r="I193" i="28" s="1"/>
  <c r="G240" i="28"/>
  <c r="I240" i="28" s="1"/>
  <c r="E9" i="29"/>
  <c r="E18" i="29"/>
  <c r="E12" i="29"/>
  <c r="E21" i="29"/>
  <c r="G127" i="28"/>
  <c r="I127" i="28" s="1"/>
  <c r="G212" i="28"/>
  <c r="I212" i="28" s="1"/>
  <c r="G68" i="28"/>
  <c r="I68" i="28" s="1"/>
  <c r="G78" i="28"/>
  <c r="G41" i="29"/>
  <c r="G42" i="29"/>
  <c r="G38" i="29"/>
  <c r="G43" i="29"/>
  <c r="G37" i="29"/>
  <c r="G40" i="29"/>
  <c r="G39" i="29"/>
  <c r="H88" i="28"/>
  <c r="H224" i="28"/>
  <c r="H6" i="1"/>
  <c r="H48" i="28" s="1"/>
  <c r="H185" i="28"/>
  <c r="H209" i="28"/>
  <c r="H160" i="28"/>
  <c r="G276" i="28" l="1"/>
  <c r="G275" i="28"/>
  <c r="G273" i="28"/>
  <c r="G274" i="28"/>
  <c r="G271" i="28"/>
  <c r="G272" i="28"/>
  <c r="I78" i="28"/>
  <c r="G270" i="28"/>
  <c r="H187" i="28"/>
  <c r="H193" i="28"/>
  <c r="H127" i="28"/>
  <c r="H240" i="28"/>
  <c r="H212" i="28"/>
  <c r="H78" i="28"/>
  <c r="H68" i="28"/>
  <c r="J42" i="29" l="1"/>
  <c r="J21" i="29" l="1"/>
  <c r="K42" i="29"/>
  <c r="K21" i="29"/>
  <c r="F63" i="29" l="1"/>
  <c r="F21" i="29" l="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FA33695-3E40-D14B-8493-BE49E79AC15B}" name="conflict-and-fragility" type="6" refreshedVersion="8" background="1" saveData="1">
    <textPr prompt="0" sourceFile="/Users/bennotkin/Documents/world-bank/crm/crm-db/output/manual/crm-excel/conflict-and-fragility.csv" comma="1">
      <textFields count="9">
        <textField/>
        <textField/>
        <textField/>
        <textField/>
        <textField/>
        <textField/>
        <textField/>
        <textField/>
        <textField/>
      </textFields>
    </textPr>
  </connection>
  <connection id="2" xr16:uid="{5608C074-A043-2A47-BE4F-D27136F5022D}" name="food-security" type="6" refreshedVersion="8" background="1" saveData="1">
    <textPr prompt="0" sourceFile="/Users/bennotkin/Documents/world-bank/crm/crm-db/output/manual/crm-excel/food-security.csv" comma="1">
      <textFields count="9">
        <textField/>
        <textField/>
        <textField/>
        <textField/>
        <textField/>
        <textField/>
        <textField/>
        <textField/>
        <textField/>
      </textFields>
    </textPr>
  </connection>
  <connection id="3" xr16:uid="{9F439F3B-C8CC-BB4C-B1E9-47AC2A5076DD}" name="health" type="6" refreshedVersion="8" background="1" saveData="1">
    <textPr prompt="0" sourceFile="/Users/bennotkin/Documents/world-bank/crm/crm-db/output/manual/crm-excel/health.csv" comma="1">
      <textFields count="21">
        <textField/>
        <textField/>
        <textField/>
        <textField/>
        <textField/>
        <textField/>
        <textField/>
        <textField/>
        <textField/>
        <textField/>
        <textField/>
        <textField/>
        <textField/>
        <textField/>
        <textField/>
        <textField/>
        <textField/>
        <textField/>
        <textField/>
        <textField/>
        <textField/>
      </textFields>
    </textPr>
  </connection>
  <connection id="4" xr16:uid="{D5D1DB6D-C438-0540-9DFB-E68A457E2F17}" name="indicators-list" type="6" refreshedVersion="8" background="1" saveData="1">
    <textPr sourceFile="/Users/bennotkin/Documents/world-bank/crm/crm-db/output/manual/crm-excel/indicators-list-dated.csv" comma="1">
      <textFields count="14">
        <textField/>
        <textField/>
        <textField/>
        <textField/>
        <textField/>
        <textField/>
        <textField/>
        <textField/>
        <textField/>
        <textField/>
        <textField/>
        <textField/>
        <textField/>
        <textField/>
      </textFields>
    </textPr>
  </connection>
  <connection id="5" xr16:uid="{8977E66A-BA9F-6E48-911E-AB58BB1ADE44}" name="macro-fiscal" type="6" refreshedVersion="8" background="1" saveData="1">
    <textPr sourceFile="/Users/bennotkin/Documents/world-bank/crm/crm-db/output/manual/crm-excel/macro-fiscal.csv" comma="1">
      <textFields count="5">
        <textField/>
        <textField/>
        <textField/>
        <textField/>
        <textField/>
      </textFields>
    </textPr>
  </connection>
  <connection id="6" xr16:uid="{0342FCFC-1A0C-3147-8860-C6FCAA4DEC65}" name="natural-hazard" type="6" refreshedVersion="8" background="1" saveData="1">
    <textPr prompt="0" sourceFile="/Users/bennotkin/Documents/world-bank/crm/crm-db/output/manual/crm-excel/natural-hazard.csv" comma="1">
      <textFields count="11">
        <textField/>
        <textField/>
        <textField/>
        <textField/>
        <textField/>
        <textField/>
        <textField/>
        <textField/>
        <textField/>
        <textField/>
        <textField/>
      </textFields>
    </textPr>
  </connection>
  <connection id="7" xr16:uid="{343748CA-8F02-8F4D-8304-1ED052C95692}" name="reliabilitysheet" type="6" refreshedVersion="8" background="1" saveData="1">
    <textPr sourceFile="/Users/bennotkin/Documents/world-bank/crm/crm-db/output/manual/crm-excel/reliability-sheet.csv" comma="1">
      <textFields count="17">
        <textField/>
        <textField/>
        <textField/>
        <textField/>
        <textField/>
        <textField/>
        <textField/>
        <textField/>
        <textField/>
        <textField/>
        <textField/>
        <textField/>
        <textField/>
        <textField/>
        <textField/>
        <textField/>
        <textField/>
      </textFields>
    </textPr>
  </connection>
  <connection id="8" xr16:uid="{54976857-3714-6441-A639-F6857B66AAAB}" name="socioeconomic-vulnerability" type="6" refreshedVersion="8" background="1" saveData="1">
    <textPr sourceFile="/Users/bennotkin/Documents/world-bank/crm/crm-db/output/manual/crm-excel/socioeconomic-vulnerability.csv" comma="1">
      <textFields count="16">
        <textField/>
        <textField/>
        <textField/>
        <textField/>
        <textField/>
        <textField/>
        <textField/>
        <textField/>
        <textField/>
        <textField/>
        <textField/>
        <textField/>
        <textField/>
        <textField/>
        <textField/>
        <textField/>
      </textFields>
    </textPr>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<sst xmlns="http://schemas.openxmlformats.org/spreadsheetml/2006/main" count="11788" uniqueCount="959">
  <si>
    <t>X</t>
  </si>
  <si>
    <t>Countryname</t>
  </si>
  <si>
    <t>Country</t>
  </si>
  <si>
    <t xml:space="preserve"> </t>
  </si>
  <si>
    <t>Overall Alert</t>
  </si>
  <si>
    <t>Underlying Vulnerability</t>
  </si>
  <si>
    <t>Afghanistan</t>
  </si>
  <si>
    <t>AFG</t>
  </si>
  <si>
    <t>Angola</t>
  </si>
  <si>
    <t>AGO</t>
  </si>
  <si>
    <t>Albania</t>
  </si>
  <si>
    <t>ALB</t>
  </si>
  <si>
    <t>United Arab Emirates</t>
  </si>
  <si>
    <t>ARE</t>
  </si>
  <si>
    <t>Argentina</t>
  </si>
  <si>
    <t>ARG</t>
  </si>
  <si>
    <t>Armenia</t>
  </si>
  <si>
    <t>ARM</t>
  </si>
  <si>
    <t>Antigua and Barbuda</t>
  </si>
  <si>
    <t>ATG</t>
  </si>
  <si>
    <t>Australia</t>
  </si>
  <si>
    <t>AUS</t>
  </si>
  <si>
    <t>Austria</t>
  </si>
  <si>
    <t>AUT</t>
  </si>
  <si>
    <t>Azerbaijan</t>
  </si>
  <si>
    <t>AZE</t>
  </si>
  <si>
    <t>Burundi</t>
  </si>
  <si>
    <t>BDI</t>
  </si>
  <si>
    <t>Belgium</t>
  </si>
  <si>
    <t>BEL</t>
  </si>
  <si>
    <t>Benin</t>
  </si>
  <si>
    <t>BEN</t>
  </si>
  <si>
    <t>Burkina Faso</t>
  </si>
  <si>
    <t>BFA</t>
  </si>
  <si>
    <t>Bangladesh</t>
  </si>
  <si>
    <t>BGD</t>
  </si>
  <si>
    <t>Bulgaria</t>
  </si>
  <si>
    <t>BGR</t>
  </si>
  <si>
    <t>Bahrain</t>
  </si>
  <si>
    <t>BHR</t>
  </si>
  <si>
    <t>BHS</t>
  </si>
  <si>
    <t>Bosnia and Herzegovina</t>
  </si>
  <si>
    <t>BIH</t>
  </si>
  <si>
    <t>Belarus</t>
  </si>
  <si>
    <t>BLR</t>
  </si>
  <si>
    <t>Belize</t>
  </si>
  <si>
    <t>BLZ</t>
  </si>
  <si>
    <t>Bolivia</t>
  </si>
  <si>
    <t>BOL</t>
  </si>
  <si>
    <t>Brazil</t>
  </si>
  <si>
    <t>BRA</t>
  </si>
  <si>
    <t>Barbados</t>
  </si>
  <si>
    <t>BRB</t>
  </si>
  <si>
    <t>Brunei Darussalam</t>
  </si>
  <si>
    <t>BRN</t>
  </si>
  <si>
    <t>Bhutan</t>
  </si>
  <si>
    <t>BTN</t>
  </si>
  <si>
    <t>Botswana</t>
  </si>
  <si>
    <t>BWA</t>
  </si>
  <si>
    <t>Central African Republic</t>
  </si>
  <si>
    <t>CAF</t>
  </si>
  <si>
    <t>Canada</t>
  </si>
  <si>
    <t>CAN</t>
  </si>
  <si>
    <t>Switzerland</t>
  </si>
  <si>
    <t>CHE</t>
  </si>
  <si>
    <t>Chile</t>
  </si>
  <si>
    <t>CHL</t>
  </si>
  <si>
    <t>China</t>
  </si>
  <si>
    <t>CHN</t>
  </si>
  <si>
    <t>CIV</t>
  </si>
  <si>
    <t>Cameroon</t>
  </si>
  <si>
    <t>CMR</t>
  </si>
  <si>
    <t>COD</t>
  </si>
  <si>
    <t>COG</t>
  </si>
  <si>
    <t>Colombia</t>
  </si>
  <si>
    <t>COL</t>
  </si>
  <si>
    <t>Comoros</t>
  </si>
  <si>
    <t>COM</t>
  </si>
  <si>
    <t>Cabo Verde</t>
  </si>
  <si>
    <t>CPV</t>
  </si>
  <si>
    <t>Costa Rica</t>
  </si>
  <si>
    <t>CRI</t>
  </si>
  <si>
    <t>Cuba</t>
  </si>
  <si>
    <t>CUB</t>
  </si>
  <si>
    <t>Cyprus</t>
  </si>
  <si>
    <t>CYP</t>
  </si>
  <si>
    <t>Czech Republic</t>
  </si>
  <si>
    <t>CZE</t>
  </si>
  <si>
    <t>Germany</t>
  </si>
  <si>
    <t>DEU</t>
  </si>
  <si>
    <t>Djibouti</t>
  </si>
  <si>
    <t>DJI</t>
  </si>
  <si>
    <t>Dominica</t>
  </si>
  <si>
    <t>DMA</t>
  </si>
  <si>
    <t>Denmark</t>
  </si>
  <si>
    <t>DNK</t>
  </si>
  <si>
    <t>Dominican Republic</t>
  </si>
  <si>
    <t>DOM</t>
  </si>
  <si>
    <t>Algeria</t>
  </si>
  <si>
    <t>DZA</t>
  </si>
  <si>
    <t>Ecuador</t>
  </si>
  <si>
    <t>ECU</t>
  </si>
  <si>
    <t>EGY</t>
  </si>
  <si>
    <t>Eritrea</t>
  </si>
  <si>
    <t>ERI</t>
  </si>
  <si>
    <t>Spain</t>
  </si>
  <si>
    <t>ESP</t>
  </si>
  <si>
    <t>Estonia</t>
  </si>
  <si>
    <t>EST</t>
  </si>
  <si>
    <t>Ethiopia</t>
  </si>
  <si>
    <t>ETH</t>
  </si>
  <si>
    <t>Finland</t>
  </si>
  <si>
    <t>FIN</t>
  </si>
  <si>
    <t>Fiji</t>
  </si>
  <si>
    <t>FJI</t>
  </si>
  <si>
    <t>France</t>
  </si>
  <si>
    <t>FRA</t>
  </si>
  <si>
    <t>FSM</t>
  </si>
  <si>
    <t>Gabon</t>
  </si>
  <si>
    <t>GAB</t>
  </si>
  <si>
    <t>United Kingdom</t>
  </si>
  <si>
    <t>GBR</t>
  </si>
  <si>
    <t>Georgia</t>
  </si>
  <si>
    <t>GEO</t>
  </si>
  <si>
    <t>Ghana</t>
  </si>
  <si>
    <t>GHA</t>
  </si>
  <si>
    <t>Guinea</t>
  </si>
  <si>
    <t>GIN</t>
  </si>
  <si>
    <t>GMB</t>
  </si>
  <si>
    <t>Guinea-Bissau</t>
  </si>
  <si>
    <t>GNB</t>
  </si>
  <si>
    <t>Equatorial Guinea</t>
  </si>
  <si>
    <t>GNQ</t>
  </si>
  <si>
    <t>Greece</t>
  </si>
  <si>
    <t>GRC</t>
  </si>
  <si>
    <t>Grenada</t>
  </si>
  <si>
    <t>GRD</t>
  </si>
  <si>
    <t>Guatemala</t>
  </si>
  <si>
    <t>GTM</t>
  </si>
  <si>
    <t>Guyana</t>
  </si>
  <si>
    <t>GUY</t>
  </si>
  <si>
    <t>Honduras</t>
  </si>
  <si>
    <t>HND</t>
  </si>
  <si>
    <t>Croatia</t>
  </si>
  <si>
    <t>HRV</t>
  </si>
  <si>
    <t>Haiti</t>
  </si>
  <si>
    <t>HTI</t>
  </si>
  <si>
    <t>Hungary</t>
  </si>
  <si>
    <t>HUN</t>
  </si>
  <si>
    <t>Indonesia</t>
  </si>
  <si>
    <t>IDN</t>
  </si>
  <si>
    <t>India</t>
  </si>
  <si>
    <t>IND</t>
  </si>
  <si>
    <t>Ireland</t>
  </si>
  <si>
    <t>IRL</t>
  </si>
  <si>
    <t>IRN</t>
  </si>
  <si>
    <t>Iraq</t>
  </si>
  <si>
    <t>IRQ</t>
  </si>
  <si>
    <t>Iceland</t>
  </si>
  <si>
    <t>ISL</t>
  </si>
  <si>
    <t>Israel</t>
  </si>
  <si>
    <t>ISR</t>
  </si>
  <si>
    <t>Italy</t>
  </si>
  <si>
    <t>ITA</t>
  </si>
  <si>
    <t>Jamaica</t>
  </si>
  <si>
    <t>JAM</t>
  </si>
  <si>
    <t>Jordan</t>
  </si>
  <si>
    <t>JOR</t>
  </si>
  <si>
    <t>Japan</t>
  </si>
  <si>
    <t>JPN</t>
  </si>
  <si>
    <t>Kazakhstan</t>
  </si>
  <si>
    <t>KAZ</t>
  </si>
  <si>
    <t>Kenya</t>
  </si>
  <si>
    <t>KEN</t>
  </si>
  <si>
    <t>KGZ</t>
  </si>
  <si>
    <t>Cambodia</t>
  </si>
  <si>
    <t>KHM</t>
  </si>
  <si>
    <t>Kiribati</t>
  </si>
  <si>
    <t>KIR</t>
  </si>
  <si>
    <t>KNA</t>
  </si>
  <si>
    <t>KOR</t>
  </si>
  <si>
    <t>Kuwait</t>
  </si>
  <si>
    <t>KWT</t>
  </si>
  <si>
    <t>Lao PDR</t>
  </si>
  <si>
    <t>LAO</t>
  </si>
  <si>
    <t>Lebanon</t>
  </si>
  <si>
    <t>LBN</t>
  </si>
  <si>
    <t>Liberia</t>
  </si>
  <si>
    <t>LBR</t>
  </si>
  <si>
    <t>Libya</t>
  </si>
  <si>
    <t>LBY</t>
  </si>
  <si>
    <t>LCA</t>
  </si>
  <si>
    <t>Liechtenstein</t>
  </si>
  <si>
    <t>LIE</t>
  </si>
  <si>
    <t>Sri Lanka</t>
  </si>
  <si>
    <t>LKA</t>
  </si>
  <si>
    <t>Lesotho</t>
  </si>
  <si>
    <t>LSO</t>
  </si>
  <si>
    <t>Lithuania</t>
  </si>
  <si>
    <t>LTU</t>
  </si>
  <si>
    <t>Luxembourg</t>
  </si>
  <si>
    <t>LUX</t>
  </si>
  <si>
    <t>Latvia</t>
  </si>
  <si>
    <t>LVA</t>
  </si>
  <si>
    <t>Morocco</t>
  </si>
  <si>
    <t>MAR</t>
  </si>
  <si>
    <t>MDA</t>
  </si>
  <si>
    <t>Madagascar</t>
  </si>
  <si>
    <t>MDG</t>
  </si>
  <si>
    <t>Maldives</t>
  </si>
  <si>
    <t>MDV</t>
  </si>
  <si>
    <t>Mexico</t>
  </si>
  <si>
    <t>MEX</t>
  </si>
  <si>
    <t>Marshall Islands</t>
  </si>
  <si>
    <t>MHL</t>
  </si>
  <si>
    <t>North Macedonia</t>
  </si>
  <si>
    <t>MKD</t>
  </si>
  <si>
    <t>Mali</t>
  </si>
  <si>
    <t>MLI</t>
  </si>
  <si>
    <t>Malta</t>
  </si>
  <si>
    <t>MLT</t>
  </si>
  <si>
    <t>Myanmar</t>
  </si>
  <si>
    <t>MMR</t>
  </si>
  <si>
    <t>Montenegro</t>
  </si>
  <si>
    <t>MNE</t>
  </si>
  <si>
    <t>Mongolia</t>
  </si>
  <si>
    <t>MNG</t>
  </si>
  <si>
    <t>Mozambique</t>
  </si>
  <si>
    <t>MOZ</t>
  </si>
  <si>
    <t>Mauritania</t>
  </si>
  <si>
    <t>MRT</t>
  </si>
  <si>
    <t>Mauritius</t>
  </si>
  <si>
    <t>MUS</t>
  </si>
  <si>
    <t>Malawi</t>
  </si>
  <si>
    <t>MWI</t>
  </si>
  <si>
    <t>Malaysia</t>
  </si>
  <si>
    <t>MYS</t>
  </si>
  <si>
    <t>Namibia</t>
  </si>
  <si>
    <t>NAM</t>
  </si>
  <si>
    <t>Niger</t>
  </si>
  <si>
    <t>NER</t>
  </si>
  <si>
    <t>Nigeria</t>
  </si>
  <si>
    <t>NGA</t>
  </si>
  <si>
    <t>Nicaragua</t>
  </si>
  <si>
    <t>NIC</t>
  </si>
  <si>
    <t>Netherlands</t>
  </si>
  <si>
    <t>NLD</t>
  </si>
  <si>
    <t>Norway</t>
  </si>
  <si>
    <t>NOR</t>
  </si>
  <si>
    <t>Nepal</t>
  </si>
  <si>
    <t>NPL</t>
  </si>
  <si>
    <t>Nauru</t>
  </si>
  <si>
    <t>NRU</t>
  </si>
  <si>
    <t>New Zealand</t>
  </si>
  <si>
    <t>NZL</t>
  </si>
  <si>
    <t>Oman</t>
  </si>
  <si>
    <t>OMN</t>
  </si>
  <si>
    <t>Pakistan</t>
  </si>
  <si>
    <t>PAK</t>
  </si>
  <si>
    <t>Panama</t>
  </si>
  <si>
    <t>PAN</t>
  </si>
  <si>
    <t>Peru</t>
  </si>
  <si>
    <t>PER</t>
  </si>
  <si>
    <t>Philippines</t>
  </si>
  <si>
    <t>PHL</t>
  </si>
  <si>
    <t>Palau</t>
  </si>
  <si>
    <t>PLW</t>
  </si>
  <si>
    <t>Papua New Guinea</t>
  </si>
  <si>
    <t>PNG</t>
  </si>
  <si>
    <t>Poland</t>
  </si>
  <si>
    <t>POL</t>
  </si>
  <si>
    <t>PRK</t>
  </si>
  <si>
    <t>Portugal</t>
  </si>
  <si>
    <t>PRT</t>
  </si>
  <si>
    <t>Paraguay</t>
  </si>
  <si>
    <t>PRY</t>
  </si>
  <si>
    <t>Qatar</t>
  </si>
  <si>
    <t>QAT</t>
  </si>
  <si>
    <t>Romania</t>
  </si>
  <si>
    <t>ROU</t>
  </si>
  <si>
    <t>Russian Federation</t>
  </si>
  <si>
    <t>RUS</t>
  </si>
  <si>
    <t>Rwanda</t>
  </si>
  <si>
    <t>RWA</t>
  </si>
  <si>
    <t>Saudi Arabia</t>
  </si>
  <si>
    <t>SAU</t>
  </si>
  <si>
    <t>Sudan</t>
  </si>
  <si>
    <t>SDN</t>
  </si>
  <si>
    <t>Senegal</t>
  </si>
  <si>
    <t>SEN</t>
  </si>
  <si>
    <t>Singapore</t>
  </si>
  <si>
    <t>SGP</t>
  </si>
  <si>
    <t>Solomon Islands</t>
  </si>
  <si>
    <t>SLB</t>
  </si>
  <si>
    <t>Sierra Leone</t>
  </si>
  <si>
    <t>SLE</t>
  </si>
  <si>
    <t>El Salvador</t>
  </si>
  <si>
    <t>SLV</t>
  </si>
  <si>
    <t>Somalia</t>
  </si>
  <si>
    <t>SOM</t>
  </si>
  <si>
    <t>Serbia</t>
  </si>
  <si>
    <t>SRB</t>
  </si>
  <si>
    <t>South Sudan</t>
  </si>
  <si>
    <t>SSD</t>
  </si>
  <si>
    <t>STP</t>
  </si>
  <si>
    <t>Suriname</t>
  </si>
  <si>
    <t>SUR</t>
  </si>
  <si>
    <t>SVK</t>
  </si>
  <si>
    <t>Slovenia</t>
  </si>
  <si>
    <t>SVN</t>
  </si>
  <si>
    <t>Sweden</t>
  </si>
  <si>
    <t>SWE</t>
  </si>
  <si>
    <t>Eswatini</t>
  </si>
  <si>
    <t>SWZ</t>
  </si>
  <si>
    <t>Seychelles</t>
  </si>
  <si>
    <t>SYC</t>
  </si>
  <si>
    <t>SYR</t>
  </si>
  <si>
    <t>Chad</t>
  </si>
  <si>
    <t>TCD</t>
  </si>
  <si>
    <t>Togo</t>
  </si>
  <si>
    <t>TGO</t>
  </si>
  <si>
    <t>Thailand</t>
  </si>
  <si>
    <t>THA</t>
  </si>
  <si>
    <t>Tajikistan</t>
  </si>
  <si>
    <t>TJK</t>
  </si>
  <si>
    <t>Turkmenistan</t>
  </si>
  <si>
    <t>TKM</t>
  </si>
  <si>
    <t>Timor-Leste</t>
  </si>
  <si>
    <t>TLS</t>
  </si>
  <si>
    <t>Tonga</t>
  </si>
  <si>
    <t>TON</t>
  </si>
  <si>
    <t>Trinidad and Tobago</t>
  </si>
  <si>
    <t>TTO</t>
  </si>
  <si>
    <t>Tunisia</t>
  </si>
  <si>
    <t>TUN</t>
  </si>
  <si>
    <t>TUR</t>
  </si>
  <si>
    <t>Tuvalu</t>
  </si>
  <si>
    <t>TUV</t>
  </si>
  <si>
    <t>Tanzania</t>
  </si>
  <si>
    <t>TZA</t>
  </si>
  <si>
    <t>Uganda</t>
  </si>
  <si>
    <t>UGA</t>
  </si>
  <si>
    <t>Ukraine</t>
  </si>
  <si>
    <t>UKR</t>
  </si>
  <si>
    <t>Uruguay</t>
  </si>
  <si>
    <t>URY</t>
  </si>
  <si>
    <t>USA</t>
  </si>
  <si>
    <t>Uzbekistan</t>
  </si>
  <si>
    <t>UZB</t>
  </si>
  <si>
    <t>VCT</t>
  </si>
  <si>
    <t>VEN</t>
  </si>
  <si>
    <t>VNM</t>
  </si>
  <si>
    <t>Vanuatu</t>
  </si>
  <si>
    <t>VUT</t>
  </si>
  <si>
    <t>Samoa</t>
  </si>
  <si>
    <t>WSM</t>
  </si>
  <si>
    <t>YEM</t>
  </si>
  <si>
    <t>South Africa</t>
  </si>
  <si>
    <t>ZAF</t>
  </si>
  <si>
    <t>Zambia</t>
  </si>
  <si>
    <t>ZMB</t>
  </si>
  <si>
    <t>Zimbabwe</t>
  </si>
  <si>
    <t>ZWE</t>
  </si>
  <si>
    <t>Overall Alert Dimensions</t>
  </si>
  <si>
    <t>Underlying Vulnerability Dimensions</t>
  </si>
  <si>
    <t>Reliability Score</t>
  </si>
  <si>
    <t>Overall alerts are the geometric mean of the dimensional scores of underlying vulnerability and upcoming threats.</t>
  </si>
  <si>
    <t>Dimension scores are the maximum score of the constitutive indicators.</t>
  </si>
  <si>
    <t>Country
Name</t>
  </si>
  <si>
    <t>Country Code</t>
  </si>
  <si>
    <t>Upcoming Threats</t>
  </si>
  <si>
    <t>Health</t>
  </si>
  <si>
    <t>Food Security</t>
  </si>
  <si>
    <t>Macro Fiscal</t>
  </si>
  <si>
    <t>Socio-Econ Vulnerability</t>
  </si>
  <si>
    <t>Natural Hazards</t>
  </si>
  <si>
    <t>Conflict Fragility</t>
  </si>
  <si>
    <t>Institutional Fragility</t>
  </si>
  <si>
    <t>Options</t>
  </si>
  <si>
    <t>Conflict and Fragility</t>
  </si>
  <si>
    <t>Indicators</t>
  </si>
  <si>
    <t>High Risk Threshold</t>
  </si>
  <si>
    <t>Medium Risk Threshold</t>
  </si>
  <si>
    <t>≥</t>
  </si>
  <si>
    <t>Geometric mean</t>
  </si>
  <si>
    <t>Arithmetic mean</t>
  </si>
  <si>
    <t>F_Proteus_Score_norm</t>
  </si>
  <si>
    <t>H_HIS_Score_norm</t>
  </si>
  <si>
    <t>M_EIU_Score_12m_norm</t>
  </si>
  <si>
    <t>NH_Hazard_Score_norm</t>
  </si>
  <si>
    <t>Socioeconomic Vulnerability</t>
  </si>
  <si>
    <t>S_INFORM_vul_norm</t>
  </si>
  <si>
    <t>F_fpv_rating</t>
  </si>
  <si>
    <t>M_EIU_12m_change_norm</t>
  </si>
  <si>
    <t>NH_seasonal_risk_norm</t>
  </si>
  <si>
    <t>NH_GDAC_Hazard_Score_Norm</t>
  </si>
  <si>
    <t>NH_locust_norm</t>
  </si>
  <si>
    <t>Aggregation</t>
  </si>
  <si>
    <t>Method</t>
  </si>
  <si>
    <t>Count only high risks</t>
  </si>
  <si>
    <t>Blank1</t>
  </si>
  <si>
    <t>Blank2</t>
  </si>
  <si>
    <t>Blank3</t>
  </si>
  <si>
    <t>Blank4</t>
  </si>
  <si>
    <t>Blank6</t>
  </si>
  <si>
    <t>Blank7</t>
  </si>
  <si>
    <t>B2</t>
  </si>
  <si>
    <t>B1</t>
  </si>
  <si>
    <t>B3</t>
  </si>
  <si>
    <t>NA</t>
  </si>
  <si>
    <t>Socioecon. Vulnerability</t>
  </si>
  <si>
    <t>Include</t>
  </si>
  <si>
    <t>Include in underlying</t>
  </si>
  <si>
    <t>Fr_BRD_Normalised</t>
  </si>
  <si>
    <t>DATA DICTIONARY</t>
  </si>
  <si>
    <t>Indicators used in the Compound Risk Monitor</t>
  </si>
  <si>
    <t>↓</t>
  </si>
  <si>
    <t>Socioecon Vulnerability</t>
  </si>
  <si>
    <t>COMPOUND ALERT</t>
  </si>
  <si>
    <t>HEALTH</t>
  </si>
  <si>
    <t>Alert Flags</t>
  </si>
  <si>
    <r>
      <t xml:space="preserve">Select indicators to include in the monitor. Enter </t>
    </r>
    <r>
      <rPr>
        <i/>
        <sz val="12"/>
        <color rgb="FF000000"/>
        <rFont val="Arial"/>
        <family val="2"/>
      </rPr>
      <t>1</t>
    </r>
    <r>
      <rPr>
        <sz val="12"/>
        <color rgb="FF000000"/>
        <rFont val="Arial"/>
        <family val="2"/>
      </rPr>
      <t xml:space="preserve"> for primary indicators. Enter </t>
    </r>
    <r>
      <rPr>
        <i/>
        <sz val="12"/>
        <color rgb="FF000000"/>
        <rFont val="Arial"/>
        <family val="2"/>
      </rPr>
      <t>2</t>
    </r>
    <r>
      <rPr>
        <sz val="12"/>
        <color rgb="FF000000"/>
        <rFont val="Arial"/>
        <family val="2"/>
      </rPr>
      <t xml:space="preserve"> to use the indicator as a secondary indicator if primary indicators are missing.</t>
    </r>
  </si>
  <si>
    <t>FOOD</t>
  </si>
  <si>
    <t>CONFLCIT AND FRAGILITY</t>
  </si>
  <si>
    <t>MACRO FISCAL</t>
  </si>
  <si>
    <t>SOCIOECONOMIC VULNERABILITY</t>
  </si>
  <si>
    <t>NATURAL HAZARD</t>
  </si>
  <si>
    <t>Region</t>
  </si>
  <si>
    <t>Lending Group</t>
  </si>
  <si>
    <t>IDA</t>
  </si>
  <si>
    <t>IBRD</t>
  </si>
  <si>
    <t>SAS           South Asia</t>
  </si>
  <si>
    <t>SSF           Sub-Saharan Africa</t>
  </si>
  <si>
    <t>ECS           Europe &amp; Central Asia</t>
  </si>
  <si>
    <t>MEA           Middle East &amp; North Africa</t>
  </si>
  <si>
    <t>LCN           Latin America &amp; Caribbean</t>
  </si>
  <si>
    <t>EAS           East Asia &amp; Pacific</t>
  </si>
  <si>
    <t>NAC           North America</t>
  </si>
  <si>
    <t>F_fews_crm_norm</t>
  </si>
  <si>
    <t>S_Household.risks</t>
  </si>
  <si>
    <t>S_pov_comb_norm</t>
  </si>
  <si>
    <t>Emerging Threat</t>
  </si>
  <si>
    <t>Reliability of Data</t>
  </si>
  <si>
    <t>Underlying Alert</t>
  </si>
  <si>
    <t>Emerging Alert</t>
  </si>
  <si>
    <t>Number of dimensions with high alert values (1 flag) and medium alert values (0.5 flags). Exclamation marks indicate incomplete data: ! signifies &gt;1/3 indicators are absent; !! signifies &gt;2/3 indicators are absent.</t>
  </si>
  <si>
    <t>1. Indicator Selection</t>
  </si>
  <si>
    <r>
      <rPr>
        <i/>
        <sz val="12"/>
        <rFont val="Arial"/>
        <family val="2"/>
      </rPr>
      <t xml:space="preserve">To select which indicators are included, use the </t>
    </r>
    <r>
      <rPr>
        <i/>
        <u/>
        <sz val="12"/>
        <rFont val="Arial"/>
        <family val="2"/>
      </rPr>
      <t>Data Dictionary sheet</t>
    </r>
    <r>
      <rPr>
        <i/>
        <sz val="12"/>
        <rFont val="Arial"/>
        <family val="2"/>
      </rPr>
      <t xml:space="preserve">. </t>
    </r>
  </si>
  <si>
    <t>2. Indicators → Dimensions</t>
  </si>
  <si>
    <t>3. Dimensions → Overall Dimensions</t>
  </si>
  <si>
    <r>
      <t xml:space="preserve">Max value (default)
</t>
    </r>
    <r>
      <rPr>
        <i/>
        <sz val="12"/>
        <color theme="1"/>
        <rFont val="Arial"/>
        <family val="2"/>
      </rPr>
      <t>Select the maximum value across the suite of grouped indicators.</t>
    </r>
  </si>
  <si>
    <r>
      <t xml:space="preserve">Count high and medium risks
</t>
    </r>
    <r>
      <rPr>
        <i/>
        <sz val="12"/>
        <color theme="1"/>
        <rFont val="Arial"/>
        <family val="2"/>
      </rPr>
      <t>Count all dimensions above high risk threshold as 1 flag and all dimensions above medium risk threshold as 0.5 flags. Set thresholds below.</t>
    </r>
  </si>
  <si>
    <t>Overall Dimension Risk Thresholds</t>
  </si>
  <si>
    <t>4. Dimensions →  Flags</t>
  </si>
  <si>
    <t>Underlying &amp; Emerging Risk Thresholds</t>
  </si>
  <si>
    <t>Include in emerging</t>
  </si>
  <si>
    <t>Emerging Threat Dimensions</t>
  </si>
  <si>
    <t>COMPOUND RISK MONITOR: Methodology Options</t>
  </si>
  <si>
    <t>Snapshot</t>
  </si>
  <si>
    <t>Select one</t>
  </si>
  <si>
    <t>AGGREGATE: Geometric Mean</t>
  </si>
  <si>
    <t>Count medium values as half flags</t>
  </si>
  <si>
    <t>For overall alert, high values are &gt;7 and medium values are &gt;5. For underlying and emerging, high is 10, and medium is &gt;7.</t>
  </si>
  <si>
    <t>Flags</t>
  </si>
  <si>
    <t>Number of Countries</t>
  </si>
  <si>
    <t>FILTER: High alert when underlying and emerging are both 10</t>
  </si>
  <si>
    <t>AGGREGATE: Arithmetic Mean</t>
  </si>
  <si>
    <t>No</t>
  </si>
  <si>
    <t>MAX: Overall alert is max value of underlying and emerging</t>
  </si>
  <si>
    <t>FILTER: High alert when underlying and emerging are both 7+</t>
  </si>
  <si>
    <t>H_HIS_Score_raw</t>
  </si>
  <si>
    <t>F_Proteus_Score_raw</t>
  </si>
  <si>
    <t>Fr_FCV_status_raw</t>
  </si>
  <si>
    <t>M_EIU_Score_12m_raw</t>
  </si>
  <si>
    <t>M_EIU_12m_change_raw</t>
  </si>
  <si>
    <t>NH_GDAC_Hazard_Score_raw</t>
  </si>
  <si>
    <t>NH_Hazard_Score_raw</t>
  </si>
  <si>
    <t>NH_locust_norm_raw</t>
  </si>
  <si>
    <t>S_change_unemp_norm</t>
  </si>
  <si>
    <t>S_INFORM_vul_raw</t>
  </si>
  <si>
    <t>S_pov_prop_22_21_raw</t>
  </si>
  <si>
    <t>S_change_unemp_21_raw</t>
  </si>
  <si>
    <t>Yes (default)</t>
  </si>
  <si>
    <t>Max value (default)
Select the maximum value across the suite of grouped indicators.</t>
  </si>
  <si>
    <t>How to calculate underlying and emerging dimensions from indicators</t>
  </si>
  <si>
    <t>Overall Alert is a synthesis of underlying vulnerability and emerging threat</t>
  </si>
  <si>
    <t>Indicators → Dimensions</t>
  </si>
  <si>
    <t>How to calculate overall alert dimensions from underlying vulnerability and emerging threat dimensions? (Will only effect Overall Alert snapshot)</t>
  </si>
  <si>
    <t>Dimensions → Overall Dimensions</t>
  </si>
  <si>
    <t>FILTER: High alert when underlying and emerging are both 7+; medium alert when one is 7+ and other is 5+</t>
  </si>
  <si>
    <t>FILTER: High alert when underlying and emerging are both 10; medium alert when one is 10 and other is 5+</t>
  </si>
  <si>
    <t>Use the Dashboard sheet to select the aggregation methods. To adjust indicator selection, use the Data Dictionary sheet. This sheet is for backend only.</t>
  </si>
  <si>
    <t>Drop-down List Options</t>
  </si>
  <si>
    <t>Emerging Threats</t>
  </si>
  <si>
    <t>Avg. Flags per Country</t>
  </si>
  <si>
    <t>Countries</t>
  </si>
  <si>
    <t>HIGH RISK LEVELS BY REGION</t>
  </si>
  <si>
    <t>Percent of countries with high emerging threat</t>
  </si>
  <si>
    <t>Number of countries with high emerging threat</t>
  </si>
  <si>
    <t>EMERGING THREAT</t>
  </si>
  <si>
    <t>OVERALL ALERT</t>
  </si>
  <si>
    <t>UNDERLYING VULNERABILITY</t>
  </si>
  <si>
    <t>Number of countries with high overall alert</t>
  </si>
  <si>
    <t>Number of countries with high underlying vulnerability</t>
  </si>
  <si>
    <t>Percent of countries with high overall alert</t>
  </si>
  <si>
    <t>S_Household.risks_raw_raw</t>
  </si>
  <si>
    <t>Fr_FCS_normalised</t>
  </si>
  <si>
    <t>S_pov_prop_23_22_raw</t>
  </si>
  <si>
    <t>Conflict &amp; Fragility</t>
  </si>
  <si>
    <t>Underlying_Health_Reliability</t>
  </si>
  <si>
    <t>Emerging_Health_Reliability</t>
  </si>
  <si>
    <t>Underlying_Food Security_Reliability</t>
  </si>
  <si>
    <t>Emerging_Food Security_Reliability</t>
  </si>
  <si>
    <t>Underlying_Macro Fiscal_Reliability</t>
  </si>
  <si>
    <t>Emerging_Macro Fiscal_Reliability</t>
  </si>
  <si>
    <t>Underlying_Socioeconomic Vulnerability_Reliability</t>
  </si>
  <si>
    <t>Emerging_Socioeconomic Vulnerability_Reliability</t>
  </si>
  <si>
    <t>Underlying_Natural Hazard_Reliability</t>
  </si>
  <si>
    <t>Emerging_Natural Hazard_Reliability</t>
  </si>
  <si>
    <t>Underlying_Conflict and Fragility_Reliability</t>
  </si>
  <si>
    <t>Emerging_Conflict and Fragility_Reliability</t>
  </si>
  <si>
    <t>Underlying_Reliability</t>
  </si>
  <si>
    <t>Emerging_Reliability</t>
  </si>
  <si>
    <t>Fr_pseudo_reign_norm</t>
  </si>
  <si>
    <t>H_who_dons_alert</t>
  </si>
  <si>
    <t>H_who_dons_text_raw</t>
  </si>
  <si>
    <t>Fr_coup_election_text_raw</t>
  </si>
  <si>
    <t>NH_seasonal_proportion_anomalous_raw</t>
  </si>
  <si>
    <t>Click on the rectangles, and then the appearing arrow, to see and select options. If display does not refresh you may need to enable automatic calculations (scroll to right for instructions).</t>
  </si>
  <si>
    <t>Fr_fatal_z_raw</t>
  </si>
  <si>
    <t>CÃ´te dâ€™Ivoire</t>
  </si>
  <si>
    <t>St. Lucia</t>
  </si>
  <si>
    <t>Moldova</t>
  </si>
  <si>
    <t>United States</t>
  </si>
  <si>
    <t>Vietnam</t>
  </si>
  <si>
    <t>Blend</t>
  </si>
  <si>
    <t>F_Inflation_raw</t>
  </si>
  <si>
    <t>S_change_unemp_22_raw</t>
  </si>
  <si>
    <t>F_fews_crm_raw</t>
  </si>
  <si>
    <t>Low</t>
  </si>
  <si>
    <t>Medium</t>
  </si>
  <si>
    <t>High</t>
  </si>
  <si>
    <t>Timeframe</t>
  </si>
  <si>
    <t>Dimension</t>
  </si>
  <si>
    <t>indicator_id</t>
  </si>
  <si>
    <t>Indicator</t>
  </si>
  <si>
    <t>Source</t>
  </si>
  <si>
    <t>Updates</t>
  </si>
  <si>
    <t>Last Changed</t>
  </si>
  <si>
    <t>Underlying</t>
  </si>
  <si>
    <t>Upcoming</t>
  </si>
  <si>
    <t>indicator_slug</t>
  </si>
  <si>
    <t>indicator_raw_slug</t>
  </si>
  <si>
    <t>secondary</t>
  </si>
  <si>
    <t>active</t>
  </si>
  <si>
    <t>FCS</t>
  </si>
  <si>
    <t>WB</t>
  </si>
  <si>
    <t>Fr_FCV_status</t>
  </si>
  <si>
    <t>Proteus Composite Index</t>
  </si>
  <si>
    <t>World Food Programme</t>
  </si>
  <si>
    <t>Ad hoc</t>
  </si>
  <si>
    <t>F_Proteus_Score</t>
  </si>
  <si>
    <t>proteus</t>
  </si>
  <si>
    <t>Global Health Security Index</t>
  </si>
  <si>
    <t>Johns Hopkins/Economist Intelligence Unit</t>
  </si>
  <si>
    <t>H_HIS_Score</t>
  </si>
  <si>
    <t>INFORM</t>
  </si>
  <si>
    <t>Economist Intelligence Unit</t>
  </si>
  <si>
    <t>Monthly</t>
  </si>
  <si>
    <t>M_EIU_Score_12m</t>
  </si>
  <si>
    <t>Natural Hazard</t>
  </si>
  <si>
    <t>INFORM Natural Multi-hazard Rating</t>
  </si>
  <si>
    <t>NH_Hazard_Score</t>
  </si>
  <si>
    <t>INFORM Socio-economic Vulnerability Index</t>
  </si>
  <si>
    <t>S_INFORM_vul</t>
  </si>
  <si>
    <t>Emerging</t>
  </si>
  <si>
    <t>Political Fatalities</t>
  </si>
  <si>
    <t>ACLED</t>
  </si>
  <si>
    <t>Fr_fatal_z</t>
  </si>
  <si>
    <t>acled</t>
  </si>
  <si>
    <t>IFES Elections &amp; GIC Coups</t>
  </si>
  <si>
    <t>IFES, GIC</t>
  </si>
  <si>
    <t>Fr_coup_election_text</t>
  </si>
  <si>
    <t>FAO WFP Warning</t>
  </si>
  <si>
    <t>FAO</t>
  </si>
  <si>
    <t>fao_wfp</t>
  </si>
  <si>
    <t>FEWS NET Score</t>
  </si>
  <si>
    <t>FEWS NET</t>
  </si>
  <si>
    <t>Quarterly</t>
  </si>
  <si>
    <t>F_fews_crm</t>
  </si>
  <si>
    <t>F_Inflation</t>
  </si>
  <si>
    <t>fpi</t>
  </si>
  <si>
    <t>Daily</t>
  </si>
  <si>
    <t>WHO Disease Outbreak News</t>
  </si>
  <si>
    <t>WHO</t>
  </si>
  <si>
    <t>H_who_dons_text</t>
  </si>
  <si>
    <t>M_EIU_12m_change</t>
  </si>
  <si>
    <t>GDACS Live Hazard Tracker</t>
  </si>
  <si>
    <t>Global Disaster Alert and Coordination System</t>
  </si>
  <si>
    <t>NH_GDAC_Hazard_Score</t>
  </si>
  <si>
    <t>Locust Threat Level</t>
  </si>
  <si>
    <t>Weekly</t>
  </si>
  <si>
    <t>INFORM Severity</t>
  </si>
  <si>
    <t>Seasonal Forecast Index</t>
  </si>
  <si>
    <t>WB, Columbia University</t>
  </si>
  <si>
    <t>Monthly, on 15th</t>
  </si>
  <si>
    <t>NH_seasonal_proportion_anomalous</t>
  </si>
  <si>
    <t>Unemployment Rate, % Change</t>
  </si>
  <si>
    <t>IMF</t>
  </si>
  <si>
    <t>S_change_unemp_22, S_change_unemp_21</t>
  </si>
  <si>
    <t>S_Household.risks_raw</t>
  </si>
  <si>
    <t>S_pov_prop_22_21, S_pov_prop_23_22</t>
  </si>
  <si>
    <t>Operational Risk Score, 12M</t>
  </si>
  <si>
    <t>Operational Risk Score, Change</t>
  </si>
  <si>
    <t>underlying_dimension_date</t>
  </si>
  <si>
    <t>emerging_dimension_date</t>
  </si>
  <si>
    <t>Date of Highest Underlying Ind</t>
  </si>
  <si>
    <t>Date of Highest Emerging Ind</t>
  </si>
  <si>
    <t>M_MFR</t>
  </si>
  <si>
    <t>M_MFR_raw</t>
  </si>
  <si>
    <t>Macro-Financial Review Household Level Risk</t>
  </si>
  <si>
    <t>M_MFR_raw_raw</t>
  </si>
  <si>
    <t>conflict</t>
  </si>
  <si>
    <t>institutional and social fragility</t>
  </si>
  <si>
    <t>Food Price Inflation</t>
  </si>
  <si>
    <t>Fr_FSI_norm</t>
  </si>
  <si>
    <t>Fr_acaps_risk_level</t>
  </si>
  <si>
    <t>Fr_acled_events_increase_norm</t>
  </si>
  <si>
    <t>Fr_FSI_raw</t>
  </si>
  <si>
    <t>Fr_acled_events_increase_pct_raw</t>
  </si>
  <si>
    <t>H_ifrc_epidemics</t>
  </si>
  <si>
    <t>H_ifrc_epidemics_text_raw</t>
  </si>
  <si>
    <t>COD: Ã‰pidÃ©mie - 2022-10 - Lâ€™Ã©pidÃ©mie de cholÃ©ra dans la ville de Kalemie province de Tanganyika</t>
  </si>
  <si>
    <t>Ethiopia : Cholera Outbreak</t>
  </si>
  <si>
    <t>Cholera Outbreak</t>
  </si>
  <si>
    <t>LBN: Epidemic - 2022-10 - Cholera Outbreak Response</t>
  </si>
  <si>
    <t>NH_acaps_risk_level</t>
  </si>
  <si>
    <t>NH_acaps_risk_text_raw</t>
  </si>
  <si>
    <t>S_acaps_risk_level</t>
  </si>
  <si>
    <t>S_acaps_risk_text_raw</t>
  </si>
  <si>
    <t>automatic</t>
  </si>
  <si>
    <t>function_prefix</t>
  </si>
  <si>
    <t>inputs_archive</t>
  </si>
  <si>
    <t>source_url</t>
  </si>
  <si>
    <t>fcs</t>
  </si>
  <si>
    <t>https://www.worldbank.org/en/topic/fragilityconflictviolence/brief/harmonized-list-of-fragile-situations</t>
  </si>
  <si>
    <t>FSI</t>
  </si>
  <si>
    <t>Fund for Peace</t>
  </si>
  <si>
    <t>Yearly</t>
  </si>
  <si>
    <t>Fr_FSI</t>
  </si>
  <si>
    <t>fsi</t>
  </si>
  <si>
    <t>https://fragilestatesindex.org</t>
  </si>
  <si>
    <t>https://www.researchgate.net/publication/338972365_The_Proteus_composite_index_Towards_a_better_metric_for_global_food_security</t>
  </si>
  <si>
    <t>ghsi</t>
  </si>
  <si>
    <t>https://www.ghsindex.org/</t>
  </si>
  <si>
    <t>eiu</t>
  </si>
  <si>
    <t>http://viewswire.eiu.com/site_info.asp?info_name=VW2_RISK_nib&amp;page=rk&amp;page_title=Risk%20table</t>
  </si>
  <si>
    <t>inform_risk, inform_nathaz</t>
  </si>
  <si>
    <t>https://drmkc.jrc.ec.europa.eu/inform-index</t>
  </si>
  <si>
    <t>inform_risk, inform_socio</t>
  </si>
  <si>
    <t>https://acleddata.com</t>
  </si>
  <si>
    <t>ACAPS Risk List (Conflict)</t>
  </si>
  <si>
    <t>ACAPS</t>
  </si>
  <si>
    <t>acaps_risk_list</t>
  </si>
  <si>
    <t>https://crisisinsight.acaps.org/risklist</t>
  </si>
  <si>
    <t>EIU Security</t>
  </si>
  <si>
    <t>eiu, eiu_security</t>
  </si>
  <si>
    <t>ACLED Events</t>
  </si>
  <si>
    <t>Fr_acled_events_increase_pct</t>
  </si>
  <si>
    <t>acled_events</t>
  </si>
  <si>
    <t>fews</t>
  </si>
  <si>
    <t>dons</t>
  </si>
  <si>
    <t>https://www.who.int/emergencies/disease-outbreak-news</t>
  </si>
  <si>
    <t>IFRC Epidemics</t>
  </si>
  <si>
    <t>IFRC</t>
  </si>
  <si>
    <t>H_ifrc_epidemics_text</t>
  </si>
  <si>
    <t>ifrc</t>
  </si>
  <si>
    <t>https://go.ifrc.org/emergencies</t>
  </si>
  <si>
    <t>mfr</t>
  </si>
  <si>
    <t>https://worldbankgroup.sharepoint.com/sites/wbfinance/sitepages/publishingpages/macrofinancial-reviews-10252018-103458.aspx</t>
  </si>
  <si>
    <t>gdacs</t>
  </si>
  <si>
    <t>https://www.gdacs.org</t>
  </si>
  <si>
    <t>locust</t>
  </si>
  <si>
    <t>https://www.fao.org/ag/locusts/en/info/info/index.html</t>
  </si>
  <si>
    <t>iri</t>
  </si>
  <si>
    <t>https://iri.columbia.edu/our-expertise/climate/forecasts/seasonal-climate-forecasts/</t>
  </si>
  <si>
    <t>ACAPS Risk List (Natural Hazard)</t>
  </si>
  <si>
    <t>NH_acaps_risk_text</t>
  </si>
  <si>
    <t>imf</t>
  </si>
  <si>
    <t>mpo</t>
  </si>
  <si>
    <t>ACAPS Risk List (Socioeconomic)</t>
  </si>
  <si>
    <t>S_acaps_risk_text</t>
  </si>
  <si>
    <t>KEN: Anticipatory Actions - EVD Outbreak</t>
  </si>
  <si>
    <t>SSD: Anticipatory Actions for EVD Outbreak</t>
  </si>
  <si>
    <t>ABW</t>
  </si>
  <si>
    <t>AND</t>
  </si>
  <si>
    <t>ASM</t>
  </si>
  <si>
    <t>BMU</t>
  </si>
  <si>
    <t>CHI</t>
  </si>
  <si>
    <t>CUW</t>
  </si>
  <si>
    <t>CYM</t>
  </si>
  <si>
    <t>FRO</t>
  </si>
  <si>
    <t>GIB</t>
  </si>
  <si>
    <t>GRL</t>
  </si>
  <si>
    <t>GUM</t>
  </si>
  <si>
    <t>HKG</t>
  </si>
  <si>
    <t>IMN</t>
  </si>
  <si>
    <t>MAC</t>
  </si>
  <si>
    <t>MAF</t>
  </si>
  <si>
    <t>MCO</t>
  </si>
  <si>
    <t>MNP</t>
  </si>
  <si>
    <t>NCL</t>
  </si>
  <si>
    <t>PRI</t>
  </si>
  <si>
    <t>PSE</t>
  </si>
  <si>
    <t>PYF</t>
  </si>
  <si>
    <t>SMR</t>
  </si>
  <si>
    <t>SXM</t>
  </si>
  <si>
    <t>TCA</t>
  </si>
  <si>
    <t>TWN</t>
  </si>
  <si>
    <t>VGB</t>
  </si>
  <si>
    <t>VIR</t>
  </si>
  <si>
    <t>XKX</t>
  </si>
  <si>
    <t>TZA: Epidemic 2022-11 Tanzania-Anticipatory Actions EVD Outbreak</t>
  </si>
  <si>
    <t>Aruba</t>
  </si>
  <si>
    <t>Andorra</t>
  </si>
  <si>
    <t>American Samoa</t>
  </si>
  <si>
    <t>Bahamas, The</t>
  </si>
  <si>
    <t>Bermuda</t>
  </si>
  <si>
    <t>Channel Islands</t>
  </si>
  <si>
    <t>Congo, Dem. Rep.</t>
  </si>
  <si>
    <t>Congo, Rep.</t>
  </si>
  <si>
    <t>Cayman Islands</t>
  </si>
  <si>
    <t>Egypt, Arab Rep.</t>
  </si>
  <si>
    <t>Faroe Islands</t>
  </si>
  <si>
    <t>Micronesia, Fed. Sts.</t>
  </si>
  <si>
    <t>Gibraltar</t>
  </si>
  <si>
    <t>Gambia, The</t>
  </si>
  <si>
    <t>Greenland</t>
  </si>
  <si>
    <t>Guam</t>
  </si>
  <si>
    <t>Hong Kong SAR, China</t>
  </si>
  <si>
    <t>Isle of Man</t>
  </si>
  <si>
    <t>Iran, Islamic Rep.</t>
  </si>
  <si>
    <t>Kyrgyz Republic</t>
  </si>
  <si>
    <t>St. Kitts and Nevis</t>
  </si>
  <si>
    <t>Korea, Rep.</t>
  </si>
  <si>
    <t>Macao SAR, China</t>
  </si>
  <si>
    <t>St. Martin (French part)</t>
  </si>
  <si>
    <t>Monaco</t>
  </si>
  <si>
    <t>Northern Mariana Islands</t>
  </si>
  <si>
    <t>New Caledonia</t>
  </si>
  <si>
    <t>Puerto Rico</t>
  </si>
  <si>
    <t>Korea, Dem. People's Rep.</t>
  </si>
  <si>
    <t>West Bank and Gaza</t>
  </si>
  <si>
    <t>French Polynesia</t>
  </si>
  <si>
    <t>San Marino</t>
  </si>
  <si>
    <t>Slovak Republic</t>
  </si>
  <si>
    <t>Sint Maarten (Dutch part)</t>
  </si>
  <si>
    <t>Syrian Arab Republic</t>
  </si>
  <si>
    <t>Turks and Caicos Islands</t>
  </si>
  <si>
    <t>Taiwan, China</t>
  </si>
  <si>
    <t>St. Vincent and the Grenadines</t>
  </si>
  <si>
    <t>Venezuela, RB</t>
  </si>
  <si>
    <t>British Virgin Islands</t>
  </si>
  <si>
    <t>Virgin Islands (U.S.)</t>
  </si>
  <si>
    <t>Kosovo</t>
  </si>
  <si>
    <t>Yemen, Rep.</t>
  </si>
  <si>
    <t>Côte d’Ivoire</t>
  </si>
  <si>
    <t>Curaçao</t>
  </si>
  <si>
    <t>São Tomé and Príncipe</t>
  </si>
  <si>
    <t>Türkiye</t>
  </si>
  <si>
    <t>F_GFSI_norm</t>
  </si>
  <si>
    <t>F_GFSI_raw</t>
  </si>
  <si>
    <t>Global Food Security Index</t>
  </si>
  <si>
    <t>F_GFSI</t>
  </si>
  <si>
    <t>gfsi</t>
  </si>
  <si>
    <t>https://impact.economist.com/sustainability/project/food-security-index/resource-library</t>
  </si>
  <si>
    <t>MFR Macro-fiscal Risk</t>
  </si>
  <si>
    <t>CMR: Epidemic- 2022-10 - Epidemies (Monkeypox and cholÃ©ra) and floods</t>
  </si>
  <si>
    <t>MFR Financial Risk: Medium</t>
  </si>
  <si>
    <t>Watchlist: High</t>
  </si>
  <si>
    <t>DSA: High</t>
  </si>
  <si>
    <t>Watchlist: Moderate</t>
  </si>
  <si>
    <t>DSA: In distress</t>
  </si>
  <si>
    <t>DSA: Moderate</t>
  </si>
  <si>
    <t>F_FAO_WFP_Hunger_Hotspot</t>
  </si>
  <si>
    <t>F_FAO_WFP_Concern_raw</t>
  </si>
  <si>
    <t>highest</t>
  </si>
  <si>
    <t>very high</t>
  </si>
  <si>
    <t>high</t>
  </si>
  <si>
    <t>F_FAO_WFP_Concern</t>
  </si>
  <si>
    <t>Fr_acaps_risk_text</t>
  </si>
  <si>
    <t>Fr_acaps_risk_text_raw</t>
  </si>
  <si>
    <t>BDI: Ã‰pidÃ©mie - 2022-12 - BDI-EpidÃ©mie de cholÃ©ra</t>
  </si>
  <si>
    <t>BOL: Epidemic - 2023-01 - Bolivia Epidemia por DENGUE 2023</t>
  </si>
  <si>
    <t>DOM: Epidemia - 2022-10 - CÃ³lera en RepÃºblica Dominicana</t>
  </si>
  <si>
    <t>GIN: Epidemic - 2023-01 - Yellow Fever</t>
  </si>
  <si>
    <t>MOZ: Epidemic - 2022-12 - Cholera outbreak</t>
  </si>
  <si>
    <t>GNQ: Ã‰pidÃ©mie - 2023-02 - FiÃ¨vre hemorragique virale</t>
  </si>
  <si>
    <t>GTM: Epidemia - 2023-02 - Alerta por Gripe Aviar H5N1 en Guatemala</t>
  </si>
  <si>
    <t>NH_inform_severity</t>
  </si>
  <si>
    <t>NH_inform_severity_text_raw</t>
  </si>
  <si>
    <t>NH_inform_severity_text</t>
  </si>
  <si>
    <t>FJI: Epidemic - 2023-03 - Dengue Outbreak</t>
  </si>
  <si>
    <t>CuraÃ§ao</t>
  </si>
  <si>
    <t>SÃ£o TomÃ© and PrÃ­ncipe</t>
  </si>
  <si>
    <t>TÃ¼rkiye</t>
  </si>
  <si>
    <t>GAB: Epidemic - 2023-02 - Marburg risk</t>
  </si>
  <si>
    <t>People Below $2.05 Poverty Line, % Change</t>
  </si>
  <si>
    <t>fcs.csv</t>
  </si>
  <si>
    <t>fsi.csv</t>
  </si>
  <si>
    <t>proteus.csv</t>
  </si>
  <si>
    <t>gfsi.csv</t>
  </si>
  <si>
    <t>ghsi.csv</t>
  </si>
  <si>
    <t>eiu.csv</t>
  </si>
  <si>
    <t>mfr_watchlist.csv, macrofin.csv</t>
  </si>
  <si>
    <t>inform_risk.csv</t>
  </si>
  <si>
    <t>acled.csv</t>
  </si>
  <si>
    <t>ifes, gic, psuedo_reign</t>
  </si>
  <si>
    <t>ifes.csv, gic.csv</t>
  </si>
  <si>
    <t>acaps-risk-list-reviewed/Conflict and Fragility</t>
  </si>
  <si>
    <t>fao-wfp-web</t>
  </si>
  <si>
    <t>wb_fpi.csv</t>
  </si>
  <si>
    <t>who_dons.csv</t>
  </si>
  <si>
    <t>ifrc_epidemics.csv</t>
  </si>
  <si>
    <t>macrofin.csv</t>
  </si>
  <si>
    <t>gdacs.csv</t>
  </si>
  <si>
    <t>fao_locust.csv</t>
  </si>
  <si>
    <t>acaps-risk-list-reviewed/Natural Hazard</t>
  </si>
  <si>
    <t>imf_unemployment.csv</t>
  </si>
  <si>
    <t>mpo.csv</t>
  </si>
  <si>
    <t>acaps-risk-list-reviewed/Socioeconomic</t>
  </si>
  <si>
    <t>ZWE:Cholera Outbreak</t>
  </si>
  <si>
    <t>inform_severity</t>
  </si>
  <si>
    <t>inform-severity</t>
  </si>
  <si>
    <t>https://drmkc.jrc.ec.europa.eu/inform-index/INFORM-Severity</t>
  </si>
  <si>
    <t>Drought in South-West Angola (3.1)</t>
  </si>
  <si>
    <t>Complex crisis in Haiti (4.2)</t>
  </si>
  <si>
    <t>Complex crisis in DPRK (3.7)</t>
  </si>
  <si>
    <t>Complex crisis in Somalia (4.7)</t>
  </si>
  <si>
    <t>Complex crisis in South Sudan (4.4)</t>
  </si>
  <si>
    <t>Drought in Zambia (3)</t>
  </si>
  <si>
    <t>Complex crisis in Zimbabwe (3.5)</t>
  </si>
  <si>
    <t>Fr_EIU_Security_Change_norm</t>
  </si>
  <si>
    <t>Fr_EIU_Security_Change_raw</t>
  </si>
  <si>
    <t>MNG: Epidemic - 2023-06 - Bubonic plague suspected case</t>
  </si>
  <si>
    <t>NPL: Epidemic - 2023-08 - Dengue Prevention and Response</t>
  </si>
  <si>
    <t>Fr_EIU_Security_Change</t>
  </si>
  <si>
    <t>Complex in Burundi (3.3)</t>
  </si>
  <si>
    <t>Complex crisis in El Salvador (3.2)</t>
  </si>
  <si>
    <t>BLZ: Epidemic - 2023-07 - Dengue in Belize</t>
  </si>
  <si>
    <t>KGZ: Epidemic - 2023-08 - Measles outbreak in Kyrgyzstan</t>
  </si>
  <si>
    <t>Sri Lanka - Dengue Outbreak &amp; Floods</t>
  </si>
  <si>
    <t>SDN: Epidemic - 2023-02 - Dengue fever outbreak</t>
  </si>
  <si>
    <t xml:space="preserve">coup: 2023-06-26 successful; </t>
  </si>
  <si>
    <t xml:space="preserve">coup: 2023-04-15 failed; </t>
  </si>
  <si>
    <t xml:space="preserve">coup: 2023-08-30 successful; </t>
  </si>
  <si>
    <t>SUR: Epidemic - 2023-01 - Suriname: Dengue outbreak 2023</t>
  </si>
  <si>
    <t>https://fews.net/; Request from Andres Chamorro</t>
  </si>
  <si>
    <t>Request from Haoyo Wu</t>
  </si>
  <si>
    <t>Not high risk and max IPC of 3 in Jun 2023</t>
  </si>
  <si>
    <t>High risk and max IPC of 4 in Jun 2023</t>
  </si>
  <si>
    <t>Not high risk and max IPC of 4 in Jun 2023</t>
  </si>
  <si>
    <t>2023-09-13 â€“ Diphtheria - Nigeria</t>
  </si>
  <si>
    <t>2023-09-13 â€“ Influenza A (H1N1) variant virus - the Netherlands</t>
  </si>
  <si>
    <t>https://viewpoint.eiu.com/analysis/risk/operational-risk</t>
  </si>
  <si>
    <t>https://www.arresteddictatorship.com/global-instances-of-coups.html, https://www.electionguide.org</t>
  </si>
  <si>
    <t>https://www.hungerhotspots.org</t>
  </si>
  <si>
    <t>https://microdata.worldbank.org/index.php/catalog/4509/get-microdata</t>
  </si>
  <si>
    <t>https://www.imf.org/en/Publications/SPROLLs/world-economic-outlook-databases#sort=%40imfdate%20descending, https://www.imf.org/en/Publications/WEO/weo-database/2023/April/weo-report?c=512,914,612,171,614,311,213,911,314,193,122,912,313,419,513,316,913,124,339,638,514,218,963,616,223,516,918,748,618,624,522,622,156,626,628,228,924,233,632,636,634,238,662,960,423,935,128,611,321,243,248,469,253,642,643,939,734,644,819,172,132,646,648,915,134,652,174,328,258,656,654,336,263,268,532,944,176,534,536,429,433,178,436,136,343,158,439,916,664,826,542,967,443,917,544,941,446,666,668,672,946,137,546,674,676,548,556,678,181,867,682,684,273,868,921,948,943,686,688,518,728,836,558,138,196,278,692,694,962,142,449,564,565,283,853,288,293,566,964,182,359,453,968,922,714,862,135,716,456,722,942,718,724,576,936,961,813,726,199,733,184,524,361,362,364,732,366,144,146,463,528,923,738,578,537,742,866,369,744,186,925,869,746,926,466,112,111,298,927,846,299,582,487,474,754,698,&amp;s=LUR,&amp;sy=2021&amp;ey=2028&amp;ssm=0&amp;scsm=1&amp;scc=0&amp;ssd=1&amp;ssc=0&amp;sic=1&amp;sort=country&amp;ds=.&amp;br=1</t>
  </si>
  <si>
    <t>2023-09-21 â€“ Suspected triple outbreak of typhoid fever, shigellosis and cholera - Congo</t>
  </si>
  <si>
    <t>2023-09-20 â€“ Botulism - France</t>
  </si>
  <si>
    <t>2023-10-03 â€“ Nipah Virus Infection - India</t>
  </si>
  <si>
    <t>MYS: Epidemic - 2023-09 - #1</t>
  </si>
  <si>
    <t>2023-10-18 â€“ Diphtheria - Guinea</t>
  </si>
  <si>
    <t>2023-09-14 â€“ Legionellosis - Poland</t>
  </si>
  <si>
    <t>2023-10-16 â€“ Dengue - Chad</t>
  </si>
  <si>
    <t>Complex crisis in Colombia (3.9)</t>
  </si>
  <si>
    <t>2023-05-05 - volcano - green - NA</t>
  </si>
  <si>
    <t>2023-10-14 - cyclone - green - (287 km/h)</t>
  </si>
  <si>
    <t>Storm Daniel and floods in Libya (3.3)</t>
  </si>
  <si>
    <t>TÃ¼rkiye / Syria earthquake in Syria (4.2)</t>
  </si>
  <si>
    <t>TÃ¼rkiye / Syria earthquake in TÃ¼rkiye (3.3)</t>
  </si>
  <si>
    <t>CRI: Dengue outbreak</t>
  </si>
  <si>
    <t>DJI: Epidemic - 2023-10 - acute diarrhea</t>
  </si>
  <si>
    <t>Nigeria: 2023 Diphtheria Outbreak</t>
  </si>
  <si>
    <t>2023-10-29 - cyclone - green - (167 km/h)</t>
  </si>
  <si>
    <t>2023-10-24 - cyclone - green - (46 km/h)</t>
  </si>
  <si>
    <t>The escalation of conflict between Armen // Rationale: arabakh region escalated into armed conflict,//In September 2022, clashes between the // Vulnerability: Previous conflict between the two countries kil//The conflict escalation is expected to inc//landmines from the 1988â€“1994 conflict and the 2020 hostilities, rel//nd forced confinements during conflict disrupt income-generating act</t>
  </si>
  <si>
    <t>An escalation of clashes between Hezboll // Rationale: an â€” has been the main entity fighting against Israel in Lebanon//near the border, and Israeli fighter jets have been flying over//Iran in the Palestine-Israel conflict, which would trigger Israelâ€™s//reaction, could result in clashes or international armed conf//s at 15 October, cross border attacks between Hezbollah and Lebano//an, play a role in increasing clashes between Israel and Hezbolla//s on Syria continue to target armed groups or cells backed by Ira//he involvement of Palestinian armed groups based in refugee settl//y Hezbollah) who sporadically clash with Israeli soldiers and att//ontribute to an escalation of fighting between Hezbollah and Isra//IMPACT: The escalation of clashes at the Blue Line and air st // Vulnerability: te crises, but an increase in clashes and displacement can increa</t>
  </si>
  <si>
    <t>Increased airstrikes in Myanmar by the m // Rationale: hich are under the control of armed groups who are against the ju//he hardest hit by the renewed violence//to carry out more retaliatory attacks (including the increase use//An intensification of clashes and airstrikes is likely to//rate in areas affected by the conflict // Vulnerability: re more at risk of heightened protection concerns//- People living close to armed groups' bases | Coordinated offensives conducted by anti // Rationale: A coalition of ethnic armed organisations (EAOs) called t//Army, launched a coordinated offensive, named Operation 1027, agains//y the coalition regarding the offensive point to the intention to saf//respond to ongoing artillery attacks and airstrikes from the Myan//ilitary has retaliated to the offensive with air strikes and other he//As at 6 November, heavy fighting is going on and have resul//Some of NUGâ€™s armed wings, such as the Peopleâ€™s D//d or are participating in the offensive//t they are taking part in the offensive//Other armed actors are also reportedly in//tated that they will join the offensive//eâ€™s Defense Force launched an attack on military junta bases in Ka//rt of simultaneous resistance attacks against the military junta f//The offensive by the coalition will not onl//y intensify armed conflict in the northern Shan state an//Such a coordinated offensive indicates towards enhanced co//llaborated offensives by many EAOs and anti-coup r//It is highly likely that the armed conflict will intensify throu // Vulnerability: ogical distress, gender-based violence, and human trafficking//- People fleeing the conflict-affected areas to remote loca//- Intensified conflict will further increase food pr//ivelihoods due to the growing conflict</t>
  </si>
  <si>
    <t xml:space="preserve">New proposed legislation and evictions p // Rationale: r on 29 December 2022 under a fragile coalition, with Likud//d refugee camps, resulting in violence//and clashes between Israeli security fo//civilians and armed individuals and groups // Vulnerability: </t>
  </si>
  <si>
    <t>Increased political and ethnic tensions  // Rationale: The conflict between the Rapid Support For//The conflict has particularly affected Dar//ings and ethnically motivated attacks by the RSF and their allies//RSF fighters are targeting injured non-//elves, potentially escalating armed conflict//lso saw an intensification of fighting in September, with the SAF//f sexual assault and targeted attacks//Armed conflict will likely increase over key//o the geographic expansion of clashes, resulting in more displace//With more clashes, the numbers will likely be // Vulnerability: The conflict has displaced millions intern</t>
  </si>
  <si>
    <t>ATMIS withdrawal from Somalia leads to t // Rationale: ly since increased Al-Shabaab attacks have coincided with the ATMI//Increased Al-Shabaab attacks will deteriorate the humanit//awal, the current political infighting in the south that has stal//ertain because of political infighting in some states // Vulnerability: Drought is also continuing in conflict-affected areas</t>
  </si>
  <si>
    <t>Complex crisis in Afghanistan (4.4)</t>
  </si>
  <si>
    <t>Complex crisis in Bangladesh (4.1)</t>
  </si>
  <si>
    <t>2023-09-26 - volcano - green - NA</t>
  </si>
  <si>
    <t>Complex crisis in Ethiopia (4); Drought in Ethiopia (3.7)</t>
  </si>
  <si>
    <t>2023-11-16 - cyclone - green - (139 km/h)</t>
  </si>
  <si>
    <t>2023-11-27 - volcano - green - NA</t>
  </si>
  <si>
    <t>Drought in Kenya (3.7)</t>
  </si>
  <si>
    <t xml:space="preserve">Water contamination and floods from Stor // Rationale: ber 2023, Storm Daniel caused flooding and destruction in the coa//OCHA estimates that the floods affected 884,000 people to v//People living in flood-affected areas are in urgent//need of fresh water, as the floodwaters have washed away, burie // Vulnerability: </t>
  </si>
  <si>
    <t>Complex crisis in Malawi (3.4)</t>
  </si>
  <si>
    <t>Complex crisis in Sudan (4.8)</t>
  </si>
  <si>
    <t xml:space="preserve">Drought conditions due to the El Nino, h // Rationale: mor-Leste is showing signs of drought due to the ongoing El Nino So//Prolonged dry spells will negatively impact//ino event in 2015-16 caused a drought in Timor-Leste and affected 8 // Vulnerability: </t>
  </si>
  <si>
    <t>2023-11-27 - flood - green - NA</t>
  </si>
  <si>
    <t>Complex crisis in Venezuela (4.3)</t>
  </si>
  <si>
    <t>The escalation of conflict between Armen // Rationale:  // Vulnerability: main priorities was restoring livelihood support so that people could</t>
  </si>
  <si>
    <t xml:space="preserve">Failure to replenish water reserves in I // Rationale:  // Vulnerability: </t>
  </si>
  <si>
    <t>An escalation of clashes between Hezboll // Rationale: nâ€™s population live below the poverty line//Conflict will result in livelihood losses and further increase p // Vulnerability: a deteriorating economy, high inflation, and loss of livelihoods</t>
  </si>
  <si>
    <t>Increased airstrikes in Myanmar by the m // Rationale: affecting their shelters and livelihoods // Vulnerability:  | Coordinated offensives conducted by anti // Rationale:  // Vulnerability: mers are likely to lose their livelihoods due to the growing conflict</t>
  </si>
  <si>
    <t>Continued protests across Panama, follow // Rationale: could lead to a political and socioeconomic crisis in Panama, and possi//insecurity concerns, loss of livelihoods, especially among rice and v // Vulnerability: orkers who might face loss in livelihood due to transportation disrupt</t>
  </si>
  <si>
    <t>New proposed legislation and evictions p // Rationale: livelihood-related structures // Vulnerability: ing will significantly affect livelihoods and humanitar-</t>
  </si>
  <si>
    <t xml:space="preserve">Ukrainians fleeing the war face human tr // Rationale: seek safety from the ongoing conflict//and 1 in 500 suffered sexual violence//ce of sexual and gender-based violence creates a vulnerability to//h the risk of exploitation in armed conflict (UNODC) // Vulnerability: well as survivors of domestic violence | The upcoming Russian presidential electi // Rationale: ikely to increase threats and violence to pressure participation i//to voting through threats and violence will likely increase signif//Widespread and systematic violence is already used against civ//re increasingly vulnerable to violence, forced displacement, deten//ddition to crime, looting and violence resulting from the increase//d presence of Russian armed forces // Vulnerability:  | Increased Russian attacks on grain infra // Rationale: owed by an intensification of attacks targeting Ukraineâ€™s grain st//of grain were damaged by the attacks//Russia carried out 14 attacks â€“between 11 July and 23 Augu//Targeted attacks on grain export routes will//ready heavily impacted by the conflict // Vulnerability: </t>
  </si>
  <si>
    <t>MLI: Epidemic - 09-2023 - Dengue Mali Epidemic</t>
  </si>
  <si>
    <t>UGA: Epidemic - 11-2023 - Anthrax outbreak in Kyotera</t>
  </si>
  <si>
    <t>2023-12-03 - flood - green - NA</t>
  </si>
  <si>
    <t>2023-11-17 - cyclone - orange - (74 km/h); 2023-10-24 - cyclone - red - (148 km/h)</t>
  </si>
  <si>
    <t>2023-10-20 - cyclone - green - (74 km/h)</t>
  </si>
  <si>
    <t>2023-12-06 - flood - orange - NA</t>
  </si>
  <si>
    <t>2023-12-03 - flood - green - NA; 2023-11-23 - flood - green - NA</t>
  </si>
  <si>
    <t>2023-12-07 - flood - green - NA</t>
  </si>
  <si>
    <t>2023-12-04 - flood - green - NA</t>
  </si>
  <si>
    <t>2023-12-09 - earthquake - green - (M 5.7); 2023-10-29 - cyclone - green - (167 km/h)</t>
  </si>
  <si>
    <t>2023-12-08 - earthquake - green - (M 5.6); 2023-12-07 - earthquake - green - (M 7.1); 2023-10-26 - cyclone - red - (222 km/h)</t>
  </si>
  <si>
    <t>Ukrainians fleeing the war face human tr // Rationale: raine, because of the lack of livelihoods which may result in negative // Vulnerability:  | Increased Russian attacks on grain infra // Rationale: Increasing cost of transportation and storage//es will impact the safety and socioeconomics of Ukrainian farmers, hous//s that depend on agricultural livelihoods and exports // Vulnerability: esses relying on agricultural livelihoods are particularly the most vu</t>
  </si>
  <si>
    <t>Not high risk and max IPC of 2 in Oct 2023</t>
  </si>
  <si>
    <t>High risk and max IPC of 4 in Oct 2023</t>
  </si>
  <si>
    <t>High risk and max IPC of 3 in Oct 2023</t>
  </si>
  <si>
    <t>Not high risk and max IPC of 3 in Oct 2023</t>
  </si>
  <si>
    <t>Not high risk and max IPC of 4 in Oct 2023</t>
  </si>
  <si>
    <t>2021-10-19 - drought - green - NA</t>
  </si>
  <si>
    <t>2023-08-08 - drought - green - NA</t>
  </si>
  <si>
    <t>2020-01-21 - drought - orange - NA; 2023-12-11 - earthquake - green - (M 5.5); 2023-12-07 - flood - green - NA</t>
  </si>
  <si>
    <t>2023-07-18 - drought - green - NA; 2023-07-18 - drought - green - NA; 2023-12-12 - cyclone - green - (222 km/h)</t>
  </si>
  <si>
    <t>2023-05-23 - drought - green - NA</t>
  </si>
  <si>
    <t>2023-08-22 - drought - orange - NA</t>
  </si>
  <si>
    <t>2020-01-21 - drought - orange - NA; 2022-09-20 - drought - orange - NA; 2023-12-10 - flood - green - NA</t>
  </si>
  <si>
    <t>2023-01-24 - drought - green - NA</t>
  </si>
  <si>
    <t>2022-09-20 - drought - orange - NA</t>
  </si>
  <si>
    <t>2023-12-10 - flood - green - NA; 2023-09-19 - drought - green - NA</t>
  </si>
  <si>
    <t>2022-09-20 - drought - orange - NA; 2023-04-24 - volcano - green - NA</t>
  </si>
  <si>
    <t>2023-12-06 - flood - green - NA; 2023-12-03 - volcano - green - NA; 2023-11-27 - volcano - green - NA; 2023-11-22 - volcano - green - NA; 2023-07-05 - volcano - green - NA; 2023-04-19 - volcano - green - NA; 2023-09-19 - drought - green - NA</t>
  </si>
  <si>
    <t>2023-10-24 - drought - green - NA; 2023-03-21 - drought - green - NA; 2023-12-04 - cyclone - orange - (111 km/h); 2023-11-17 - cyclone - orange - (74 km/h); 2023-10-24 - cyclone - red - (148 km/h)</t>
  </si>
  <si>
    <t>2023-08-13 - volcano - green - NA; 2023-05-21 - volcano - green - NA; 2023-08-08 - drought - green - NA</t>
  </si>
  <si>
    <t>2022-11-08 - drought - orange - NA; 2023-12-07 - earthquake - green - (M 5.8); 2023-05-23 - volcano - green - NA; 2023-10-25 - cyclone - red - (259 km/h); 2023-10-23 - cyclone - red - (213 km/h); 2023-10-11 - cyclone - red - (204 km/h)</t>
  </si>
  <si>
    <t>2023-10-24 - cyclone - red - (148 km/h); 2023-01-24 - drought - green - NA</t>
  </si>
  <si>
    <t>2022-09-20 - drought - orange - NA; 2023-12-10 - earthquake - green - (M 5.7); 2023-07-03 - volcano - green - NA</t>
  </si>
  <si>
    <t>2023-12-05 - earthquake - green - (M 5.8); 2023-08-01 - volcano - orange - NA</t>
  </si>
  <si>
    <t>2023-12-08 - earthquake - green - (M 5.5); 2023-11-20 - volcano - green - NA; 2023-07-20 - volcano - green - NA; 2023-12-12 - cyclone - green - (222 km/h)</t>
  </si>
  <si>
    <t>2020-01-21 - drought - orange - NA</t>
  </si>
  <si>
    <t>2023-11-28 - flood - green - NA; 2023-11-01 - volcano - green - NA; 2023-04-12 - volcano - green - NA; 2023-04-18 - drought - green - NA; 2023-05-23 - drought - green - NA</t>
  </si>
  <si>
    <t>2023-12-08 - earthquake - green - (M 5.8); 2023-12-12 - cyclone - green - (222 km/h); 2023-10-26 - cyclone - red - (222 km/h)</t>
  </si>
  <si>
    <t>2023-12-12 - earthquake - green - (M 5.6); 2023-12-12 - earthquake - green - (M 5.7); 2023-12-12 - earthquake - green - (M 5.8); 2023-12-11 - earthquake - green - (M 6.1)</t>
  </si>
  <si>
    <t>2023-09-19 - drought - green - NA</t>
  </si>
  <si>
    <t>2023-12-11 - flood - green - NA; 2023-11-27 - flood - green - NA; 2023-05-23 - drought - green - NA</t>
  </si>
  <si>
    <t>2023-11-28 - flood - green - NA; 2023-05-23 - drought - green - NA</t>
  </si>
  <si>
    <t>2022-11-08 - drought - orange - NA; 2023-12-06 - flood - green - NA; 2023-04-18 - drought - green - NA; 2023-01-24 - drought - green - NA</t>
  </si>
  <si>
    <t>2023-12-05 - earthquake - green - (M 5.5); 2023-10-24 - cyclone - green - (204 km/h)</t>
  </si>
  <si>
    <t xml:space="preserve">Increased fighting and power and gas sup // Rationale: In late November, as temperatures started to reach below ze // Vulnerability: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</si>
</sst>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409]d\-mmm\-yy;@"/>
  </numFmts>
  <fonts count="32" x14ac:knownFonts="1">
    <font>
      <sz val="12"/>
      <color rgb="FF000000"/>
      <name val="Arial"/>
    </font>
    <font>
      <sz val="10"/>
      <color rgb="FF000000"/>
      <name val="Arial"/>
      <family val="2"/>
    </font>
    <font>
      <sz val="12"/>
      <color rgb="FF000000"/>
      <name val="Arial"/>
      <family val="2"/>
    </font>
    <font>
      <sz val="12"/>
      <color theme="1"/>
      <name val="Arial"/>
      <family val="2"/>
    </font>
    <font>
      <b/>
      <sz val="10"/>
      <color theme="1"/>
      <name val="Arial"/>
      <family val="2"/>
    </font>
    <font>
      <sz val="10"/>
      <color theme="1"/>
      <name val="Arial"/>
      <family val="2"/>
    </font>
    <font>
      <i/>
      <sz val="10"/>
      <color theme="1"/>
      <name val="Arial"/>
      <family val="2"/>
    </font>
    <font>
      <i/>
      <sz val="12"/>
      <color theme="1"/>
      <name val="Arial"/>
      <family val="2"/>
    </font>
    <font>
      <b/>
      <sz val="12"/>
      <color theme="1"/>
      <name val="Arial"/>
      <family val="2"/>
    </font>
    <font>
      <i/>
      <sz val="12"/>
      <color rgb="FF000000"/>
      <name val="Arial"/>
      <family val="2"/>
    </font>
    <font>
      <b/>
      <sz val="12"/>
      <color rgb="FF000000"/>
      <name val="Arial"/>
      <family val="2"/>
    </font>
    <font>
      <sz val="12"/>
      <color theme="0"/>
      <name val="Arial"/>
      <family val="2"/>
    </font>
    <font>
      <b/>
      <sz val="10"/>
      <color theme="0"/>
      <name val="Arial"/>
      <family val="2"/>
    </font>
    <font>
      <sz val="10"/>
      <color theme="0"/>
      <name val="Arial"/>
      <family val="2"/>
    </font>
    <font>
      <sz val="12"/>
      <name val="Arial"/>
      <family val="2"/>
    </font>
    <font>
      <i/>
      <sz val="12"/>
      <color theme="0"/>
      <name val="Arial"/>
      <family val="2"/>
    </font>
    <font>
      <sz val="16"/>
      <color theme="1"/>
      <name val="Arial"/>
      <family val="2"/>
    </font>
    <font>
      <sz val="10"/>
      <color theme="0" tint="-0.249977111117893"/>
      <name val="Arial"/>
      <family val="2"/>
    </font>
    <font>
      <sz val="12"/>
      <color theme="0" tint="-0.249977111117893"/>
      <name val="Arial"/>
      <family val="2"/>
    </font>
    <font>
      <sz val="12"/>
      <color theme="0" tint="-0.499984740745262"/>
      <name val="Arial"/>
      <family val="2"/>
    </font>
    <font>
      <sz val="12"/>
      <color rgb="FF656565"/>
      <name val="Arial"/>
      <family val="2"/>
    </font>
    <font>
      <sz val="20"/>
      <color rgb="FF000000"/>
      <name val="Arial"/>
      <family val="2"/>
    </font>
    <font>
      <u/>
      <sz val="12"/>
      <color theme="10"/>
      <name val="Arial"/>
      <family val="2"/>
    </font>
    <font>
      <i/>
      <sz val="11"/>
      <color rgb="FF000000"/>
      <name val="Arial"/>
      <family val="2"/>
    </font>
    <font>
      <u/>
      <sz val="12"/>
      <color theme="1"/>
      <name val="Arial"/>
      <family val="2"/>
    </font>
    <font>
      <b/>
      <sz val="10"/>
      <color rgb="FF000000"/>
      <name val="Arial"/>
      <family val="2"/>
    </font>
    <font>
      <i/>
      <u/>
      <sz val="12"/>
      <name val="Arial"/>
      <family val="2"/>
    </font>
    <font>
      <i/>
      <sz val="12"/>
      <name val="Arial"/>
      <family val="2"/>
    </font>
    <font>
      <u/>
      <sz val="12"/>
      <color rgb="FF000000"/>
      <name val="Arial"/>
      <family val="2"/>
    </font>
    <font>
      <sz val="12"/>
      <color rgb="FF000000"/>
      <name val="Arial"/>
      <family val="2"/>
    </font>
    <font>
      <b/>
      <sz val="10"/>
      <color indexed="8"/>
      <name val="Arial"/>
      <family val="2"/>
    </font>
    <font>
      <sz val="9"/>
      <color theme="0"/>
      <name val="Arial"/>
      <family val="2"/>
    </font>
  </fonts>
  <fills count="9">
    <fill>
      <patternFill patternType="none"/>
    </fill>
    <fill>
      <patternFill patternType="gray125"/>
    </fill>
    <fill>
      <patternFill patternType="solid">
        <fgColor rgb="FFFFFFFF"/>
      </patternFill>
    </fill>
    <fill>
      <patternFill patternType="solid">
        <fgColor theme="0"/>
        <bgColor indexed="64"/>
      </patternFill>
    </fill>
    <fill>
      <patternFill patternType="solid">
        <fgColor rgb="FFFFFFFF"/>
        <bgColor rgb="FFFFFFFF"/>
      </patternFill>
    </fill>
    <fill>
      <patternFill patternType="solid">
        <fgColor theme="4" tint="0.79998168889431442"/>
        <bgColor indexed="64"/>
      </patternFill>
    </fill>
    <fill>
      <patternFill patternType="solid">
        <fgColor theme="0"/>
        <bgColor rgb="FFFFFFFF"/>
      </patternFill>
    </fill>
    <fill>
      <patternFill patternType="solid">
        <fgColor theme="0"/>
      </patternFill>
    </fill>
    <fill>
      <patternFill patternType="solid">
        <fgColor theme="0"/>
        <bgColor rgb="FF000000"/>
      </patternFill>
    </fill>
  </fills>
  <borders count="49">
    <border>
      <left/>
      <right/>
      <top/>
      <bottom/>
      <diagonal/>
    </border>
    <border>
      <left style="thin">
        <color rgb="FFFFFFFF"/>
      </left>
      <right style="thin">
        <color rgb="FFFFFFFF"/>
      </right>
      <top style="thin">
        <color rgb="FFFFFFFF"/>
      </top>
      <bottom style="thin">
        <color rgb="FFFFFFFF"/>
      </bottom>
      <diagonal/>
    </border>
    <border>
      <left style="thick">
        <color rgb="FFFFFFFF"/>
      </left>
      <right style="thick">
        <color rgb="FFFFFFFF"/>
      </right>
      <top style="thin">
        <color rgb="FFFFFFFF"/>
      </top>
      <bottom style="thin">
        <color rgb="FF000000"/>
      </bottom>
      <diagonal/>
    </border>
    <border>
      <left/>
      <right/>
      <top/>
      <bottom style="thin">
        <color indexed="64"/>
      </bottom>
      <diagonal/>
    </border>
    <border>
      <left/>
      <right style="thick">
        <color theme="0"/>
      </right>
      <top/>
      <bottom style="thin">
        <color indexed="64"/>
      </bottom>
      <diagonal/>
    </border>
    <border>
      <left/>
      <right style="thin">
        <color theme="0"/>
      </right>
      <top/>
      <bottom/>
      <diagonal/>
    </border>
    <border>
      <left style="thin">
        <color theme="0"/>
      </left>
      <right/>
      <top/>
      <bottom style="thin">
        <color indexed="64"/>
      </bottom>
      <diagonal/>
    </border>
    <border>
      <left style="thin">
        <color theme="0"/>
      </left>
      <right style="thin">
        <color theme="0"/>
      </right>
      <top/>
      <bottom/>
      <diagonal/>
    </border>
    <border>
      <left style="thick">
        <color theme="0"/>
      </left>
      <right style="thick">
        <color theme="0"/>
      </right>
      <top/>
      <bottom style="thin">
        <color indexed="64"/>
      </bottom>
      <diagonal/>
    </border>
    <border>
      <left/>
      <right/>
      <top style="thin">
        <color indexed="64"/>
      </top>
      <bottom/>
      <diagonal/>
    </border>
    <border>
      <left style="thin">
        <color theme="0"/>
      </left>
      <right/>
      <top style="thin">
        <color indexed="64"/>
      </top>
      <bottom/>
      <diagonal/>
    </border>
    <border>
      <left/>
      <right style="thin">
        <color theme="0"/>
      </right>
      <top style="thin">
        <color indexed="64"/>
      </top>
      <bottom/>
      <diagonal/>
    </border>
    <border>
      <left/>
      <right/>
      <top style="thin">
        <color rgb="FFFFFFFF"/>
      </top>
      <bottom style="thin">
        <color rgb="FFFFFFFF"/>
      </bottom>
      <diagonal/>
    </border>
    <border>
      <left/>
      <right/>
      <top style="thin">
        <color rgb="FFFFFFFF"/>
      </top>
      <bottom/>
      <diagonal/>
    </border>
    <border>
      <left style="thin">
        <color theme="0"/>
      </left>
      <right style="thin">
        <color theme="0"/>
      </right>
      <top style="thin">
        <color theme="0"/>
      </top>
      <bottom style="thin">
        <color theme="0"/>
      </bottom>
      <diagonal/>
    </border>
    <border>
      <left style="thin">
        <color theme="0"/>
      </left>
      <right/>
      <top style="thin">
        <color theme="0"/>
      </top>
      <bottom style="thin">
        <color theme="0"/>
      </bottom>
      <diagonal/>
    </border>
    <border>
      <left/>
      <right style="thin">
        <color rgb="FFFFFFFF"/>
      </right>
      <top style="thin">
        <color rgb="FFFFFFFF"/>
      </top>
      <bottom style="thin">
        <color rgb="FFFFFFFF"/>
      </bottom>
      <diagonal/>
    </border>
    <border>
      <left style="thin">
        <color rgb="FFFFFFFF"/>
      </left>
      <right style="thin">
        <color rgb="FFFFFFFF"/>
      </right>
      <top/>
      <bottom style="thin">
        <color rgb="FFFFFFFF"/>
      </bottom>
      <diagonal/>
    </border>
    <border>
      <left/>
      <right style="thin">
        <color theme="0"/>
      </right>
      <top style="thin">
        <color theme="0"/>
      </top>
      <bottom style="thin">
        <color theme="0"/>
      </bottom>
      <diagonal/>
    </border>
    <border>
      <left style="thin">
        <color theme="0"/>
      </left>
      <right/>
      <top style="thin">
        <color theme="0"/>
      </top>
      <bottom/>
      <diagonal/>
    </border>
    <border>
      <left/>
      <right/>
      <top style="thin">
        <color theme="0"/>
      </top>
      <bottom/>
      <diagonal/>
    </border>
    <border>
      <left style="thick">
        <color rgb="FFFFFFFF"/>
      </left>
      <right/>
      <top style="thin">
        <color rgb="FFFFFFFF"/>
      </top>
      <bottom style="thin">
        <color rgb="FF000000"/>
      </bottom>
      <diagonal/>
    </border>
    <border>
      <left/>
      <right style="thick">
        <color rgb="FFFFFFFF"/>
      </right>
      <top style="thin">
        <color rgb="FFFFFFFF"/>
      </top>
      <bottom style="thin">
        <color rgb="FF000000"/>
      </bottom>
      <diagonal/>
    </border>
    <border>
      <left style="thin">
        <color rgb="FFFFFFFF"/>
      </left>
      <right style="thin">
        <color rgb="FFFFFFFF"/>
      </right>
      <top style="thin">
        <color rgb="FFFFFFFF"/>
      </top>
      <bottom/>
      <diagonal/>
    </border>
    <border>
      <left/>
      <right/>
      <top/>
      <bottom style="medium">
        <color indexed="64"/>
      </bottom>
      <diagonal/>
    </border>
    <border>
      <left style="thin">
        <color rgb="FFFFFFFF"/>
      </left>
      <right/>
      <top style="thin">
        <color rgb="FFFFFFFF"/>
      </top>
      <bottom style="thin">
        <color rgb="FFFFFFFF"/>
      </bottom>
      <diagonal/>
    </border>
    <border>
      <left style="thick">
        <color theme="0"/>
      </left>
      <right/>
      <top style="thin">
        <color theme="0"/>
      </top>
      <bottom style="thin">
        <color indexed="64"/>
      </bottom>
      <diagonal/>
    </border>
    <border>
      <left/>
      <right style="thick">
        <color theme="0"/>
      </right>
      <top style="thin">
        <color theme="0"/>
      </top>
      <bottom style="thin">
        <color indexed="64"/>
      </bottom>
      <diagonal/>
    </border>
    <border>
      <left style="thin">
        <color theme="0"/>
      </left>
      <right style="thin">
        <color theme="0"/>
      </right>
      <top style="thin">
        <color theme="0"/>
      </top>
      <bottom/>
      <diagonal/>
    </border>
    <border>
      <left/>
      <right/>
      <top/>
      <bottom style="thin">
        <color rgb="FFFFFFFF"/>
      </bottom>
      <diagonal/>
    </border>
    <border>
      <left style="thick">
        <color theme="0"/>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theme="0"/>
      </left>
      <right style="thin">
        <color theme="0"/>
      </right>
      <top/>
      <bottom style="thin">
        <color theme="0"/>
      </bottom>
      <diagonal/>
    </border>
    <border>
      <left/>
      <right/>
      <top style="thin">
        <color rgb="FF000000"/>
      </top>
      <bottom/>
      <diagonal/>
    </border>
    <border>
      <left/>
      <right style="thin">
        <color theme="0"/>
      </right>
      <top style="thin">
        <color theme="0"/>
      </top>
      <bottom/>
      <diagonal/>
    </border>
    <border>
      <left style="thin">
        <color theme="0"/>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ck">
        <color rgb="FFFFFFFF"/>
      </left>
      <right style="thick">
        <color rgb="FFFFFFFF"/>
      </right>
      <top/>
      <bottom style="thin">
        <color rgb="FF000000"/>
      </bottom>
      <diagonal/>
    </border>
    <border>
      <left/>
      <right/>
      <top style="medium">
        <color theme="0"/>
      </top>
      <bottom style="medium">
        <color theme="0"/>
      </bottom>
      <diagonal/>
    </border>
    <border>
      <left style="thick">
        <color theme="0"/>
      </left>
      <right style="thick">
        <color theme="0"/>
      </right>
      <top style="thin">
        <color auto="1"/>
      </top>
      <bottom/>
      <diagonal/>
    </border>
    <border>
      <left/>
      <right/>
      <top style="thin">
        <color rgb="FFFFFFFF"/>
      </top>
      <bottom style="thin">
        <color rgb="FF000000"/>
      </bottom>
      <diagonal/>
    </border>
    <border>
      <left style="thick">
        <color theme="0"/>
      </left>
      <right style="thick">
        <color theme="0"/>
      </right>
      <top style="thin">
        <color rgb="FF000000"/>
      </top>
      <bottom/>
      <diagonal/>
    </border>
  </borders>
  <cellStyleXfs count="3">
    <xf numFmtId="0" fontId="0" fillId="0" borderId="0"/>
    <xf numFmtId="0" fontId="22" fillId="0" borderId="0" applyNumberFormat="0" applyFill="0" applyBorder="0" applyAlignment="0" applyProtection="0"/>
    <xf numFmtId="9" fontId="29" fillId="0" borderId="0" applyFont="0" applyFill="0" applyBorder="0" applyAlignment="0" applyProtection="0"/>
  </cellStyleXfs>
  <cellXfs count="299">
    <xf numFmtId="0" fontId="0" fillId="0" borderId="0" xfId="0"/>
    <xf numFmtId="0" fontId="3" fillId="3" borderId="0" xfId="0" applyFont="1" applyFill="1"/>
    <xf numFmtId="0" fontId="3" fillId="3" borderId="0" xfId="0" applyFont="1" applyFill="1" applyAlignment="1">
      <alignment horizontal="left"/>
    </xf>
    <xf numFmtId="164" fontId="3" fillId="3" borderId="0" xfId="0" applyNumberFormat="1" applyFont="1" applyFill="1"/>
    <xf numFmtId="1" fontId="3" fillId="3" borderId="0" xfId="0" applyNumberFormat="1" applyFont="1" applyFill="1"/>
    <xf numFmtId="0" fontId="4" fillId="3" borderId="0" xfId="0" applyFont="1" applyFill="1" applyAlignment="1">
      <alignment vertical="top"/>
    </xf>
    <xf numFmtId="0" fontId="4" fillId="3" borderId="0" xfId="0" applyFont="1" applyFill="1" applyAlignment="1">
      <alignment horizontal="left" vertical="top"/>
    </xf>
    <xf numFmtId="0" fontId="5" fillId="3" borderId="0" xfId="0" applyFont="1" applyFill="1" applyAlignment="1">
      <alignment vertical="top" wrapText="1"/>
    </xf>
    <xf numFmtId="0" fontId="6" fillId="3" borderId="0" xfId="0" applyFont="1" applyFill="1" applyAlignment="1">
      <alignment horizontal="left" vertical="top" wrapText="1"/>
    </xf>
    <xf numFmtId="1" fontId="5" fillId="3" borderId="0" xfId="0" applyNumberFormat="1" applyFont="1" applyFill="1" applyAlignment="1">
      <alignment horizontal="left" vertical="top" wrapText="1"/>
    </xf>
    <xf numFmtId="0" fontId="5" fillId="3" borderId="7" xfId="0" applyFont="1" applyFill="1" applyBorder="1" applyAlignment="1">
      <alignment horizontal="center" vertical="top" wrapText="1"/>
    </xf>
    <xf numFmtId="0" fontId="4" fillId="3" borderId="4" xfId="0" applyFont="1" applyFill="1" applyBorder="1" applyAlignment="1">
      <alignment horizontal="left" wrapText="1"/>
    </xf>
    <xf numFmtId="0" fontId="4" fillId="3" borderId="3" xfId="0" applyFont="1" applyFill="1" applyBorder="1" applyAlignment="1">
      <alignment horizontal="left" wrapText="1"/>
    </xf>
    <xf numFmtId="0" fontId="5" fillId="3" borderId="12" xfId="0" applyFont="1" applyFill="1" applyBorder="1" applyAlignment="1">
      <alignment horizontal="center" wrapText="1"/>
    </xf>
    <xf numFmtId="164" fontId="5" fillId="3" borderId="4" xfId="0" applyNumberFormat="1" applyFont="1" applyFill="1" applyBorder="1" applyAlignment="1">
      <alignment horizontal="center" wrapText="1"/>
    </xf>
    <xf numFmtId="164" fontId="5" fillId="3" borderId="3" xfId="0" applyNumberFormat="1" applyFont="1" applyFill="1" applyBorder="1" applyAlignment="1">
      <alignment horizontal="center" wrapText="1"/>
    </xf>
    <xf numFmtId="0" fontId="5" fillId="3" borderId="4" xfId="0" applyFont="1" applyFill="1" applyBorder="1" applyAlignment="1">
      <alignment horizontal="center" wrapText="1"/>
    </xf>
    <xf numFmtId="0" fontId="5" fillId="3" borderId="3" xfId="0" applyFont="1" applyFill="1" applyBorder="1" applyAlignment="1">
      <alignment horizontal="center" wrapText="1"/>
    </xf>
    <xf numFmtId="0" fontId="3" fillId="2" borderId="13" xfId="0" applyFont="1" applyFill="1" applyBorder="1" applyAlignment="1">
      <alignment horizontal="center"/>
    </xf>
    <xf numFmtId="0" fontId="3" fillId="0" borderId="0" xfId="0" applyFont="1"/>
    <xf numFmtId="0" fontId="3" fillId="2" borderId="14" xfId="0" applyFont="1" applyFill="1" applyBorder="1" applyAlignment="1">
      <alignment horizontal="left"/>
    </xf>
    <xf numFmtId="0" fontId="3" fillId="2" borderId="14" xfId="0" applyFont="1" applyFill="1" applyBorder="1" applyAlignment="1">
      <alignment horizontal="center"/>
    </xf>
    <xf numFmtId="1" fontId="3" fillId="2" borderId="14" xfId="0" applyNumberFormat="1" applyFont="1" applyFill="1" applyBorder="1" applyAlignment="1">
      <alignment horizontal="center"/>
    </xf>
    <xf numFmtId="164" fontId="3" fillId="2" borderId="14" xfId="0" applyNumberFormat="1" applyFont="1" applyFill="1" applyBorder="1" applyAlignment="1">
      <alignment horizontal="left"/>
    </xf>
    <xf numFmtId="1" fontId="3" fillId="2" borderId="14" xfId="0" applyNumberFormat="1" applyFont="1" applyFill="1" applyBorder="1" applyAlignment="1">
      <alignment horizontal="left"/>
    </xf>
    <xf numFmtId="164" fontId="3" fillId="2" borderId="14" xfId="0" applyNumberFormat="1" applyFont="1" applyFill="1" applyBorder="1" applyAlignment="1">
      <alignment horizontal="right" indent="2"/>
    </xf>
    <xf numFmtId="0" fontId="3" fillId="2" borderId="14" xfId="0" applyFont="1" applyFill="1" applyBorder="1" applyAlignment="1">
      <alignment horizontal="right" indent="2"/>
    </xf>
    <xf numFmtId="0" fontId="3" fillId="0" borderId="14" xfId="0" applyFont="1" applyBorder="1"/>
    <xf numFmtId="0" fontId="3" fillId="0" borderId="14" xfId="0" applyFont="1" applyBorder="1" applyAlignment="1">
      <alignment horizontal="left"/>
    </xf>
    <xf numFmtId="1" fontId="3" fillId="0" borderId="14" xfId="0" applyNumberFormat="1" applyFont="1" applyBorder="1"/>
    <xf numFmtId="164" fontId="3" fillId="0" borderId="14" xfId="0" applyNumberFormat="1" applyFont="1" applyBorder="1"/>
    <xf numFmtId="0" fontId="2" fillId="3" borderId="0" xfId="0" applyFont="1" applyFill="1" applyAlignment="1">
      <alignment vertical="top"/>
    </xf>
    <xf numFmtId="0" fontId="2" fillId="3" borderId="0" xfId="0" applyFont="1" applyFill="1" applyAlignment="1">
      <alignment vertical="top" wrapText="1"/>
    </xf>
    <xf numFmtId="0" fontId="2" fillId="3" borderId="0" xfId="0" applyFont="1" applyFill="1" applyAlignment="1">
      <alignment horizontal="left" vertical="top"/>
    </xf>
    <xf numFmtId="0" fontId="0" fillId="3" borderId="0" xfId="0" applyFill="1"/>
    <xf numFmtId="0" fontId="2" fillId="3" borderId="0" xfId="0" applyFont="1" applyFill="1"/>
    <xf numFmtId="0" fontId="8" fillId="3" borderId="0" xfId="0" applyFont="1" applyFill="1" applyAlignment="1">
      <alignment horizontal="left" vertical="top" wrapText="1"/>
    </xf>
    <xf numFmtId="0" fontId="3" fillId="3" borderId="0" xfId="0" applyFont="1" applyFill="1" applyAlignment="1">
      <alignment horizontal="left" vertical="top" wrapText="1"/>
    </xf>
    <xf numFmtId="0" fontId="7" fillId="3" borderId="0" xfId="0" applyFont="1" applyFill="1" applyAlignment="1">
      <alignment horizontal="left" vertical="top" wrapText="1"/>
    </xf>
    <xf numFmtId="0" fontId="3" fillId="3" borderId="0" xfId="0" applyFont="1" applyFill="1" applyAlignment="1">
      <alignment horizontal="left" vertical="top" wrapText="1" indent="1"/>
    </xf>
    <xf numFmtId="1" fontId="3" fillId="3" borderId="0" xfId="0" applyNumberFormat="1" applyFont="1" applyFill="1" applyAlignment="1">
      <alignment horizontal="right" vertical="top" wrapText="1"/>
    </xf>
    <xf numFmtId="1" fontId="0" fillId="3" borderId="0" xfId="0" applyNumberFormat="1" applyFill="1" applyAlignment="1">
      <alignment horizontal="right"/>
    </xf>
    <xf numFmtId="0" fontId="3" fillId="3" borderId="0" xfId="0" applyFont="1" applyFill="1" applyAlignment="1">
      <alignment horizontal="right" vertical="top" wrapText="1"/>
    </xf>
    <xf numFmtId="164" fontId="3" fillId="3" borderId="0" xfId="0" applyNumberFormat="1" applyFont="1" applyFill="1" applyAlignment="1">
      <alignment horizontal="left"/>
    </xf>
    <xf numFmtId="0" fontId="11" fillId="3" borderId="0" xfId="0" applyFont="1" applyFill="1"/>
    <xf numFmtId="0" fontId="12" fillId="3" borderId="7" xfId="0" applyFont="1" applyFill="1" applyBorder="1" applyAlignment="1">
      <alignment vertical="top"/>
    </xf>
    <xf numFmtId="0" fontId="13" fillId="3" borderId="7" xfId="0" applyFont="1" applyFill="1" applyBorder="1" applyAlignment="1">
      <alignment vertical="top" wrapText="1"/>
    </xf>
    <xf numFmtId="0" fontId="13" fillId="3" borderId="0" xfId="0" applyFont="1" applyFill="1" applyAlignment="1">
      <alignment horizontal="center" wrapText="1"/>
    </xf>
    <xf numFmtId="0" fontId="11" fillId="2" borderId="0" xfId="0" applyFont="1" applyFill="1" applyAlignment="1">
      <alignment horizontal="center"/>
    </xf>
    <xf numFmtId="0" fontId="11" fillId="2" borderId="14" xfId="0" applyFont="1" applyFill="1" applyBorder="1" applyAlignment="1">
      <alignment horizontal="center"/>
    </xf>
    <xf numFmtId="1" fontId="11" fillId="2" borderId="14" xfId="0" applyNumberFormat="1" applyFont="1" applyFill="1" applyBorder="1" applyAlignment="1">
      <alignment horizontal="center"/>
    </xf>
    <xf numFmtId="0" fontId="11" fillId="0" borderId="14" xfId="0" applyFont="1" applyBorder="1"/>
    <xf numFmtId="1" fontId="11" fillId="3" borderId="0" xfId="0" applyNumberFormat="1" applyFont="1" applyFill="1"/>
    <xf numFmtId="0" fontId="12" fillId="3" borderId="7" xfId="0" applyFont="1" applyFill="1" applyBorder="1" applyAlignment="1">
      <alignment horizontal="center" vertical="top"/>
    </xf>
    <xf numFmtId="0" fontId="13" fillId="3" borderId="7" xfId="0" applyFont="1" applyFill="1" applyBorder="1" applyAlignment="1">
      <alignment horizontal="center" vertical="top" wrapText="1"/>
    </xf>
    <xf numFmtId="1" fontId="11" fillId="0" borderId="14" xfId="0" applyNumberFormat="1" applyFont="1" applyBorder="1"/>
    <xf numFmtId="0" fontId="12" fillId="3" borderId="5" xfId="0" applyFont="1" applyFill="1" applyBorder="1" applyAlignment="1">
      <alignment vertical="top"/>
    </xf>
    <xf numFmtId="0" fontId="13" fillId="3" borderId="5" xfId="0" applyFont="1" applyFill="1" applyBorder="1" applyAlignment="1">
      <alignment vertical="top" wrapText="1"/>
    </xf>
    <xf numFmtId="0" fontId="12" fillId="3" borderId="0" xfId="0" applyFont="1" applyFill="1" applyAlignment="1">
      <alignment vertical="top"/>
    </xf>
    <xf numFmtId="0" fontId="13" fillId="3" borderId="0" xfId="0" applyFont="1" applyFill="1" applyAlignment="1">
      <alignment vertical="top" wrapText="1"/>
    </xf>
    <xf numFmtId="0" fontId="13" fillId="3" borderId="12" xfId="0" applyFont="1" applyFill="1" applyBorder="1" applyAlignment="1">
      <alignment horizontal="center" wrapText="1"/>
    </xf>
    <xf numFmtId="0" fontId="11" fillId="3" borderId="13" xfId="0" applyFont="1" applyFill="1" applyBorder="1" applyAlignment="1">
      <alignment horizontal="center"/>
    </xf>
    <xf numFmtId="0" fontId="11" fillId="3" borderId="14" xfId="0" applyFont="1" applyFill="1" applyBorder="1"/>
    <xf numFmtId="0" fontId="14" fillId="3" borderId="14" xfId="0" applyFont="1" applyFill="1" applyBorder="1"/>
    <xf numFmtId="0" fontId="15" fillId="2" borderId="13" xfId="0" applyFont="1" applyFill="1" applyBorder="1" applyAlignment="1">
      <alignment horizontal="left"/>
    </xf>
    <xf numFmtId="0" fontId="11" fillId="2" borderId="13" xfId="0" applyFont="1" applyFill="1" applyBorder="1" applyAlignment="1">
      <alignment horizontal="left"/>
    </xf>
    <xf numFmtId="0" fontId="11" fillId="3" borderId="0" xfId="0" applyFont="1" applyFill="1" applyAlignment="1">
      <alignment horizontal="center"/>
    </xf>
    <xf numFmtId="0" fontId="11" fillId="3" borderId="5" xfId="0" applyFont="1" applyFill="1" applyBorder="1" applyAlignment="1">
      <alignment horizontal="center"/>
    </xf>
    <xf numFmtId="164" fontId="11" fillId="2" borderId="0" xfId="0" applyNumberFormat="1" applyFont="1" applyFill="1" applyAlignment="1">
      <alignment horizontal="center"/>
    </xf>
    <xf numFmtId="0" fontId="14" fillId="3" borderId="15" xfId="0" applyFont="1" applyFill="1" applyBorder="1"/>
    <xf numFmtId="0" fontId="16" fillId="0" borderId="14" xfId="0" applyFont="1" applyBorder="1" applyAlignment="1">
      <alignment horizontal="left"/>
    </xf>
    <xf numFmtId="0" fontId="2" fillId="0" borderId="0" xfId="0" applyFont="1"/>
    <xf numFmtId="2" fontId="1" fillId="4" borderId="2" xfId="0" applyNumberFormat="1" applyFont="1" applyFill="1" applyBorder="1" applyAlignment="1">
      <alignment horizontal="right" wrapText="1"/>
    </xf>
    <xf numFmtId="0" fontId="0" fillId="3" borderId="0" xfId="0" applyFill="1" applyAlignment="1">
      <alignment vertical="top"/>
    </xf>
    <xf numFmtId="164" fontId="3" fillId="3" borderId="24" xfId="0" applyNumberFormat="1" applyFont="1" applyFill="1" applyBorder="1" applyAlignment="1">
      <alignment horizontal="left" vertical="top" wrapText="1"/>
    </xf>
    <xf numFmtId="0" fontId="0" fillId="3" borderId="0" xfId="0" applyFill="1" applyAlignment="1">
      <alignment vertical="top" wrapText="1"/>
    </xf>
    <xf numFmtId="0" fontId="19" fillId="3" borderId="0" xfId="0" applyFont="1" applyFill="1" applyAlignment="1">
      <alignment vertical="top"/>
    </xf>
    <xf numFmtId="164" fontId="20" fillId="3" borderId="24" xfId="0" applyNumberFormat="1" applyFont="1" applyFill="1" applyBorder="1" applyAlignment="1">
      <alignment horizontal="left" vertical="top" wrapText="1"/>
    </xf>
    <xf numFmtId="0" fontId="0" fillId="3" borderId="0" xfId="0" applyFill="1" applyAlignment="1">
      <alignment horizontal="left" vertical="top"/>
    </xf>
    <xf numFmtId="0" fontId="11" fillId="6" borderId="1" xfId="0" applyFont="1" applyFill="1" applyBorder="1" applyAlignment="1">
      <alignment horizontal="right"/>
    </xf>
    <xf numFmtId="2" fontId="2" fillId="6" borderId="1" xfId="0" applyNumberFormat="1" applyFont="1" applyFill="1" applyBorder="1" applyAlignment="1">
      <alignment horizontal="right"/>
    </xf>
    <xf numFmtId="0" fontId="2" fillId="6" borderId="1" xfId="0" applyFont="1" applyFill="1" applyBorder="1" applyAlignment="1">
      <alignment horizontal="right"/>
    </xf>
    <xf numFmtId="0" fontId="3" fillId="5" borderId="0" xfId="0" applyFont="1" applyFill="1" applyAlignment="1">
      <alignment horizontal="right" vertical="top" wrapText="1"/>
    </xf>
    <xf numFmtId="1" fontId="3" fillId="5" borderId="0" xfId="0" applyNumberFormat="1" applyFont="1" applyFill="1" applyAlignment="1">
      <alignment horizontal="right" vertical="top" wrapText="1"/>
    </xf>
    <xf numFmtId="0" fontId="2" fillId="6" borderId="1" xfId="0" applyFont="1" applyFill="1" applyBorder="1" applyAlignment="1">
      <alignment horizontal="left"/>
    </xf>
    <xf numFmtId="0" fontId="2" fillId="6" borderId="23" xfId="0" applyFont="1" applyFill="1" applyBorder="1" applyAlignment="1">
      <alignment horizontal="right"/>
    </xf>
    <xf numFmtId="2" fontId="2" fillId="3" borderId="0" xfId="0" applyNumberFormat="1" applyFont="1" applyFill="1"/>
    <xf numFmtId="2" fontId="2" fillId="6" borderId="0" xfId="0" applyNumberFormat="1" applyFont="1" applyFill="1" applyAlignment="1">
      <alignment horizontal="right"/>
    </xf>
    <xf numFmtId="0" fontId="2" fillId="6" borderId="13" xfId="0" applyFont="1" applyFill="1" applyBorder="1" applyAlignment="1">
      <alignment horizontal="left"/>
    </xf>
    <xf numFmtId="0" fontId="2" fillId="6" borderId="0" xfId="0" applyFont="1" applyFill="1" applyAlignment="1">
      <alignment horizontal="right"/>
    </xf>
    <xf numFmtId="2" fontId="2" fillId="6" borderId="13" xfId="0" applyNumberFormat="1" applyFont="1" applyFill="1" applyBorder="1" applyAlignment="1">
      <alignment horizontal="right"/>
    </xf>
    <xf numFmtId="0" fontId="11" fillId="6" borderId="0" xfId="0" applyFont="1" applyFill="1" applyAlignment="1">
      <alignment horizontal="right"/>
    </xf>
    <xf numFmtId="2" fontId="2" fillId="3" borderId="0" xfId="0" applyNumberFormat="1" applyFont="1" applyFill="1" applyAlignment="1">
      <alignment horizontal="center"/>
    </xf>
    <xf numFmtId="0" fontId="2" fillId="6" borderId="13" xfId="0" applyFont="1" applyFill="1" applyBorder="1" applyAlignment="1">
      <alignment horizontal="right"/>
    </xf>
    <xf numFmtId="0" fontId="18" fillId="3" borderId="0" xfId="0" applyFont="1" applyFill="1"/>
    <xf numFmtId="0" fontId="8" fillId="3" borderId="0" xfId="0" applyFont="1" applyFill="1" applyAlignment="1">
      <alignment horizontal="left" vertical="top"/>
    </xf>
    <xf numFmtId="0" fontId="7" fillId="3" borderId="0" xfId="0" applyFont="1" applyFill="1" applyAlignment="1">
      <alignment horizontal="left" vertical="top"/>
    </xf>
    <xf numFmtId="0" fontId="7" fillId="0" borderId="14" xfId="0" applyFont="1" applyBorder="1" applyAlignment="1">
      <alignment horizontal="left"/>
    </xf>
    <xf numFmtId="0" fontId="10" fillId="6" borderId="13" xfId="0" applyFont="1" applyFill="1" applyBorder="1" applyAlignment="1">
      <alignment horizontal="left"/>
    </xf>
    <xf numFmtId="2" fontId="1" fillId="6" borderId="0" xfId="0" applyNumberFormat="1" applyFont="1" applyFill="1" applyAlignment="1">
      <alignment horizontal="right" wrapText="1"/>
    </xf>
    <xf numFmtId="2" fontId="17" fillId="6" borderId="0" xfId="0" applyNumberFormat="1" applyFont="1" applyFill="1" applyAlignment="1">
      <alignment horizontal="right" wrapText="1"/>
    </xf>
    <xf numFmtId="0" fontId="1" fillId="6" borderId="0" xfId="0" applyFont="1" applyFill="1" applyAlignment="1">
      <alignment horizontal="right" wrapText="1"/>
    </xf>
    <xf numFmtId="0" fontId="17" fillId="6" borderId="0" xfId="0" applyFont="1" applyFill="1" applyAlignment="1">
      <alignment horizontal="right" wrapText="1"/>
    </xf>
    <xf numFmtId="2" fontId="2" fillId="6" borderId="17" xfId="0" applyNumberFormat="1" applyFont="1" applyFill="1" applyBorder="1" applyAlignment="1">
      <alignment horizontal="right"/>
    </xf>
    <xf numFmtId="0" fontId="23" fillId="6" borderId="13" xfId="0" applyFont="1" applyFill="1" applyBorder="1" applyAlignment="1">
      <alignment horizontal="left"/>
    </xf>
    <xf numFmtId="164" fontId="3" fillId="0" borderId="28" xfId="0" applyNumberFormat="1" applyFont="1" applyBorder="1"/>
    <xf numFmtId="164" fontId="4" fillId="3" borderId="4" xfId="0" applyNumberFormat="1" applyFont="1" applyFill="1" applyBorder="1" applyAlignment="1">
      <alignment horizontal="center" wrapText="1"/>
    </xf>
    <xf numFmtId="164" fontId="4" fillId="3" borderId="3" xfId="0" applyNumberFormat="1" applyFont="1" applyFill="1" applyBorder="1" applyAlignment="1">
      <alignment horizontal="center" wrapText="1"/>
    </xf>
    <xf numFmtId="164" fontId="4" fillId="3" borderId="0" xfId="0" applyNumberFormat="1" applyFont="1" applyFill="1" applyAlignment="1">
      <alignment horizontal="center" wrapText="1"/>
    </xf>
    <xf numFmtId="164" fontId="2" fillId="6" borderId="0" xfId="0" applyNumberFormat="1" applyFont="1" applyFill="1" applyAlignment="1">
      <alignment horizontal="left"/>
    </xf>
    <xf numFmtId="164" fontId="2" fillId="6" borderId="0" xfId="0" applyNumberFormat="1" applyFont="1" applyFill="1" applyAlignment="1">
      <alignment horizontal="right"/>
    </xf>
    <xf numFmtId="164" fontId="11" fillId="6" borderId="0" xfId="0" applyNumberFormat="1" applyFont="1" applyFill="1" applyAlignment="1">
      <alignment horizontal="right"/>
    </xf>
    <xf numFmtId="164" fontId="2" fillId="3" borderId="0" xfId="0" applyNumberFormat="1" applyFont="1" applyFill="1" applyAlignment="1">
      <alignment horizontal="center"/>
    </xf>
    <xf numFmtId="164" fontId="0" fillId="3" borderId="0" xfId="0" applyNumberFormat="1" applyFill="1"/>
    <xf numFmtId="0" fontId="4" fillId="3" borderId="0" xfId="0" applyFont="1" applyFill="1" applyAlignment="1">
      <alignment horizontal="center" vertical="top" wrapText="1"/>
    </xf>
    <xf numFmtId="0" fontId="5" fillId="3" borderId="0" xfId="0" applyFont="1" applyFill="1" applyAlignment="1">
      <alignment horizontal="center" wrapText="1"/>
    </xf>
    <xf numFmtId="1" fontId="8" fillId="2" borderId="14" xfId="0" applyNumberFormat="1" applyFont="1" applyFill="1" applyBorder="1" applyAlignment="1">
      <alignment horizontal="left"/>
    </xf>
    <xf numFmtId="1" fontId="11" fillId="0" borderId="28" xfId="0" applyNumberFormat="1" applyFont="1" applyBorder="1"/>
    <xf numFmtId="0" fontId="4" fillId="3" borderId="0" xfId="0" applyFont="1" applyFill="1" applyAlignment="1">
      <alignment horizontal="center" wrapText="1"/>
    </xf>
    <xf numFmtId="0" fontId="28" fillId="3" borderId="0" xfId="0" applyFont="1" applyFill="1"/>
    <xf numFmtId="0" fontId="2" fillId="3" borderId="0" xfId="0" applyFont="1" applyFill="1" applyAlignment="1">
      <alignment horizontal="left" wrapText="1" indent="1"/>
    </xf>
    <xf numFmtId="1" fontId="3" fillId="3" borderId="14" xfId="0" applyNumberFormat="1" applyFont="1" applyFill="1" applyBorder="1"/>
    <xf numFmtId="0" fontId="3" fillId="3" borderId="14" xfId="0" applyFont="1" applyFill="1" applyBorder="1"/>
    <xf numFmtId="2" fontId="25" fillId="3" borderId="0" xfId="0" applyNumberFormat="1" applyFont="1" applyFill="1" applyAlignment="1">
      <alignment horizontal="center"/>
    </xf>
    <xf numFmtId="0" fontId="16" fillId="3" borderId="14" xfId="0" applyFont="1" applyFill="1" applyBorder="1" applyAlignment="1">
      <alignment horizontal="left"/>
    </xf>
    <xf numFmtId="0" fontId="3" fillId="3" borderId="14" xfId="0" applyFont="1" applyFill="1" applyBorder="1" applyAlignment="1">
      <alignment horizontal="left"/>
    </xf>
    <xf numFmtId="164" fontId="3" fillId="3" borderId="14" xfId="0" applyNumberFormat="1" applyFont="1" applyFill="1" applyBorder="1"/>
    <xf numFmtId="1" fontId="7" fillId="3" borderId="18" xfId="0" applyNumberFormat="1" applyFont="1" applyFill="1" applyBorder="1" applyAlignment="1">
      <alignment horizontal="left" indent="1"/>
    </xf>
    <xf numFmtId="0" fontId="24" fillId="3" borderId="34" xfId="1" applyFont="1" applyFill="1" applyBorder="1" applyAlignment="1">
      <alignment horizontal="left"/>
    </xf>
    <xf numFmtId="0" fontId="3" fillId="3" borderId="34" xfId="0" applyFont="1" applyFill="1" applyBorder="1" applyAlignment="1">
      <alignment horizontal="left"/>
    </xf>
    <xf numFmtId="0" fontId="11" fillId="3" borderId="34" xfId="0" applyFont="1" applyFill="1" applyBorder="1"/>
    <xf numFmtId="1" fontId="3" fillId="3" borderId="34" xfId="0" applyNumberFormat="1" applyFont="1" applyFill="1" applyBorder="1"/>
    <xf numFmtId="164" fontId="3" fillId="3" borderId="34" xfId="0" applyNumberFormat="1" applyFont="1" applyFill="1" applyBorder="1"/>
    <xf numFmtId="0" fontId="24" fillId="3" borderId="7" xfId="1" applyFont="1" applyFill="1" applyBorder="1" applyAlignment="1">
      <alignment horizontal="left"/>
    </xf>
    <xf numFmtId="0" fontId="3" fillId="3" borderId="7" xfId="0" applyFont="1" applyFill="1" applyBorder="1" applyAlignment="1">
      <alignment horizontal="left"/>
    </xf>
    <xf numFmtId="0" fontId="11" fillId="3" borderId="7" xfId="0" applyFont="1" applyFill="1" applyBorder="1"/>
    <xf numFmtId="1" fontId="3" fillId="3" borderId="7" xfId="0" applyNumberFormat="1" applyFont="1" applyFill="1" applyBorder="1"/>
    <xf numFmtId="164" fontId="3" fillId="3" borderId="7" xfId="0" applyNumberFormat="1" applyFont="1" applyFill="1" applyBorder="1"/>
    <xf numFmtId="0" fontId="24" fillId="3" borderId="37" xfId="1" applyFont="1" applyFill="1" applyBorder="1" applyAlignment="1">
      <alignment horizontal="left"/>
    </xf>
    <xf numFmtId="1" fontId="3" fillId="3" borderId="36" xfId="0" applyNumberFormat="1" applyFont="1" applyFill="1" applyBorder="1"/>
    <xf numFmtId="0" fontId="8" fillId="0" borderId="14" xfId="0" applyFont="1" applyBorder="1"/>
    <xf numFmtId="0" fontId="3" fillId="3" borderId="0" xfId="0" applyFont="1" applyFill="1" applyAlignment="1">
      <alignment horizontal="left" vertical="top" wrapText="1" indent="2"/>
    </xf>
    <xf numFmtId="0" fontId="0" fillId="0" borderId="0" xfId="0" applyAlignment="1">
      <alignment horizontal="right"/>
    </xf>
    <xf numFmtId="2" fontId="0" fillId="0" borderId="0" xfId="0" applyNumberFormat="1" applyAlignment="1">
      <alignment horizontal="right"/>
    </xf>
    <xf numFmtId="0" fontId="0" fillId="0" borderId="0" xfId="0" applyAlignment="1">
      <alignment wrapText="1"/>
    </xf>
    <xf numFmtId="0" fontId="0" fillId="3" borderId="0" xfId="0" applyFill="1" applyAlignment="1">
      <alignment horizontal="right"/>
    </xf>
    <xf numFmtId="2" fontId="0" fillId="3" borderId="0" xfId="0" applyNumberFormat="1" applyFill="1" applyAlignment="1">
      <alignment horizontal="right"/>
    </xf>
    <xf numFmtId="0" fontId="0" fillId="3" borderId="0" xfId="0" applyFill="1" applyAlignment="1">
      <alignment wrapText="1"/>
    </xf>
    <xf numFmtId="0" fontId="10" fillId="6" borderId="0" xfId="0" applyFont="1" applyFill="1" applyAlignment="1">
      <alignment horizontal="left"/>
    </xf>
    <xf numFmtId="0" fontId="0" fillId="3" borderId="40" xfId="0" applyFill="1" applyBorder="1"/>
    <xf numFmtId="0" fontId="0" fillId="3" borderId="0" xfId="0" applyFill="1" applyAlignment="1">
      <alignment horizontal="left"/>
    </xf>
    <xf numFmtId="0" fontId="0" fillId="3" borderId="41" xfId="0" applyFill="1" applyBorder="1" applyAlignment="1">
      <alignment horizontal="right"/>
    </xf>
    <xf numFmtId="9" fontId="0" fillId="3" borderId="0" xfId="2" applyFont="1" applyFill="1" applyBorder="1" applyAlignment="1">
      <alignment horizontal="right"/>
    </xf>
    <xf numFmtId="9" fontId="0" fillId="3" borderId="41" xfId="2" applyFont="1" applyFill="1" applyBorder="1" applyAlignment="1">
      <alignment horizontal="right"/>
    </xf>
    <xf numFmtId="0" fontId="0" fillId="3" borderId="42" xfId="0" applyFill="1" applyBorder="1"/>
    <xf numFmtId="0" fontId="0" fillId="3" borderId="3" xfId="0" applyFill="1" applyBorder="1"/>
    <xf numFmtId="0" fontId="0" fillId="3" borderId="3" xfId="0" applyFill="1" applyBorder="1" applyAlignment="1">
      <alignment horizontal="right"/>
    </xf>
    <xf numFmtId="2" fontId="0" fillId="3" borderId="3" xfId="0" applyNumberFormat="1" applyFill="1" applyBorder="1" applyAlignment="1">
      <alignment horizontal="right"/>
    </xf>
    <xf numFmtId="0" fontId="0" fillId="3" borderId="43" xfId="0" applyFill="1" applyBorder="1" applyAlignment="1">
      <alignment horizontal="right"/>
    </xf>
    <xf numFmtId="0" fontId="0" fillId="3" borderId="38" xfId="0" applyFill="1" applyBorder="1"/>
    <xf numFmtId="0" fontId="0" fillId="3" borderId="40" xfId="0" applyFill="1" applyBorder="1" applyAlignment="1">
      <alignment wrapText="1"/>
    </xf>
    <xf numFmtId="2" fontId="1" fillId="4" borderId="44" xfId="0" applyNumberFormat="1" applyFont="1" applyFill="1" applyBorder="1" applyAlignment="1">
      <alignment horizontal="right" wrapText="1"/>
    </xf>
    <xf numFmtId="0" fontId="0" fillId="3" borderId="41" xfId="0" applyFill="1" applyBorder="1" applyAlignment="1">
      <alignment horizontal="right" wrapText="1"/>
    </xf>
    <xf numFmtId="0" fontId="0" fillId="3" borderId="9" xfId="0" applyFill="1" applyBorder="1"/>
    <xf numFmtId="0" fontId="0" fillId="3" borderId="9" xfId="0" applyFill="1" applyBorder="1" applyAlignment="1">
      <alignment horizontal="right"/>
    </xf>
    <xf numFmtId="2" fontId="0" fillId="3" borderId="9" xfId="0" applyNumberFormat="1" applyFill="1" applyBorder="1" applyAlignment="1">
      <alignment horizontal="right"/>
    </xf>
    <xf numFmtId="0" fontId="0" fillId="3" borderId="39" xfId="0" applyFill="1" applyBorder="1" applyAlignment="1">
      <alignment horizontal="right"/>
    </xf>
    <xf numFmtId="0" fontId="10" fillId="6" borderId="9" xfId="0" applyFont="1" applyFill="1" applyBorder="1" applyAlignment="1">
      <alignment horizontal="left"/>
    </xf>
    <xf numFmtId="0" fontId="0" fillId="3" borderId="45" xfId="0" applyFill="1" applyBorder="1" applyAlignment="1">
      <alignment horizontal="left"/>
    </xf>
    <xf numFmtId="0" fontId="0" fillId="3" borderId="45" xfId="0" applyFill="1" applyBorder="1" applyAlignment="1">
      <alignment horizontal="right"/>
    </xf>
    <xf numFmtId="2" fontId="0" fillId="3" borderId="45" xfId="0" applyNumberFormat="1" applyFill="1" applyBorder="1" applyAlignment="1">
      <alignment horizontal="right"/>
    </xf>
    <xf numFmtId="9" fontId="0" fillId="3" borderId="45" xfId="2" applyFont="1" applyFill="1" applyBorder="1" applyAlignment="1">
      <alignment horizontal="right"/>
    </xf>
    <xf numFmtId="0" fontId="2" fillId="6" borderId="0" xfId="0" applyFont="1" applyFill="1" applyAlignment="1">
      <alignment horizontal="left"/>
    </xf>
    <xf numFmtId="2" fontId="4" fillId="3" borderId="0" xfId="0" applyNumberFormat="1" applyFont="1" applyFill="1" applyAlignment="1">
      <alignment horizontal="center"/>
    </xf>
    <xf numFmtId="0" fontId="2" fillId="6" borderId="23" xfId="0" applyFont="1" applyFill="1" applyBorder="1" applyAlignment="1">
      <alignment horizontal="left"/>
    </xf>
    <xf numFmtId="2" fontId="2" fillId="6" borderId="23" xfId="0" applyNumberFormat="1" applyFont="1" applyFill="1" applyBorder="1" applyAlignment="1">
      <alignment horizontal="right"/>
    </xf>
    <xf numFmtId="2" fontId="4" fillId="3" borderId="46" xfId="0" applyNumberFormat="1" applyFont="1" applyFill="1" applyBorder="1" applyAlignment="1">
      <alignment horizontal="center"/>
    </xf>
    <xf numFmtId="2" fontId="25" fillId="3" borderId="3" xfId="0" applyNumberFormat="1" applyFont="1" applyFill="1" applyBorder="1" applyAlignment="1">
      <alignment horizontal="left"/>
    </xf>
    <xf numFmtId="2" fontId="30" fillId="3" borderId="32" xfId="0" applyNumberFormat="1" applyFont="1" applyFill="1" applyBorder="1" applyAlignment="1">
      <alignment horizontal="left"/>
    </xf>
    <xf numFmtId="2" fontId="4" fillId="3" borderId="32" xfId="0" applyNumberFormat="1" applyFont="1" applyFill="1" applyBorder="1" applyAlignment="1">
      <alignment horizontal="center"/>
    </xf>
    <xf numFmtId="1" fontId="2" fillId="6" borderId="17" xfId="0" applyNumberFormat="1" applyFont="1" applyFill="1" applyBorder="1" applyAlignment="1">
      <alignment horizontal="right"/>
    </xf>
    <xf numFmtId="1" fontId="2" fillId="6" borderId="1" xfId="0" applyNumberFormat="1" applyFont="1" applyFill="1" applyBorder="1" applyAlignment="1">
      <alignment horizontal="right"/>
    </xf>
    <xf numFmtId="0" fontId="1" fillId="6" borderId="2" xfId="0" applyFont="1" applyFill="1" applyBorder="1" applyAlignment="1">
      <alignment horizontal="left" wrapText="1"/>
    </xf>
    <xf numFmtId="0" fontId="1" fillId="6" borderId="21" xfId="0" applyFont="1" applyFill="1" applyBorder="1" applyAlignment="1">
      <alignment horizontal="left" wrapText="1"/>
    </xf>
    <xf numFmtId="2" fontId="1" fillId="6" borderId="22" xfId="0" applyNumberFormat="1" applyFont="1" applyFill="1" applyBorder="1" applyAlignment="1">
      <alignment horizontal="right" wrapText="1"/>
    </xf>
    <xf numFmtId="2" fontId="1" fillId="6" borderId="2" xfId="0" applyNumberFormat="1" applyFont="1" applyFill="1" applyBorder="1" applyAlignment="1">
      <alignment horizontal="right" wrapText="1"/>
    </xf>
    <xf numFmtId="2" fontId="1" fillId="6" borderId="21" xfId="0" applyNumberFormat="1" applyFont="1" applyFill="1" applyBorder="1" applyAlignment="1">
      <alignment horizontal="right" wrapText="1"/>
    </xf>
    <xf numFmtId="2" fontId="5" fillId="6" borderId="2" xfId="0" applyNumberFormat="1" applyFont="1" applyFill="1" applyBorder="1" applyAlignment="1">
      <alignment horizontal="right" wrapText="1"/>
    </xf>
    <xf numFmtId="0" fontId="17" fillId="6" borderId="13" xfId="0" applyFont="1" applyFill="1" applyBorder="1" applyAlignment="1">
      <alignment horizontal="left" wrapText="1"/>
    </xf>
    <xf numFmtId="2" fontId="17" fillId="6" borderId="13" xfId="0" applyNumberFormat="1" applyFont="1" applyFill="1" applyBorder="1" applyAlignment="1">
      <alignment horizontal="right" wrapText="1"/>
    </xf>
    <xf numFmtId="0" fontId="2" fillId="6" borderId="17" xfId="0" applyFont="1" applyFill="1" applyBorder="1" applyAlignment="1">
      <alignment horizontal="right"/>
    </xf>
    <xf numFmtId="2" fontId="2" fillId="6" borderId="1" xfId="0" applyNumberFormat="1" applyFont="1" applyFill="1" applyBorder="1" applyAlignment="1">
      <alignment horizontal="right" wrapText="1"/>
    </xf>
    <xf numFmtId="2" fontId="3" fillId="6" borderId="0" xfId="0" applyNumberFormat="1" applyFont="1" applyFill="1" applyAlignment="1">
      <alignment horizontal="right"/>
    </xf>
    <xf numFmtId="2" fontId="3" fillId="6" borderId="29" xfId="0" applyNumberFormat="1" applyFont="1" applyFill="1" applyBorder="1" applyAlignment="1">
      <alignment horizontal="right"/>
    </xf>
    <xf numFmtId="1" fontId="2" fillId="6" borderId="16" xfId="0" applyNumberFormat="1" applyFont="1" applyFill="1" applyBorder="1" applyAlignment="1">
      <alignment horizontal="right"/>
    </xf>
    <xf numFmtId="0" fontId="3" fillId="7" borderId="14" xfId="0" applyFont="1" applyFill="1" applyBorder="1" applyAlignment="1">
      <alignment horizontal="left"/>
    </xf>
    <xf numFmtId="0" fontId="2" fillId="6" borderId="16" xfId="0" applyFont="1" applyFill="1" applyBorder="1" applyAlignment="1">
      <alignment horizontal="right"/>
    </xf>
    <xf numFmtId="0" fontId="1" fillId="6" borderId="2" xfId="0" applyFont="1" applyFill="1" applyBorder="1" applyAlignment="1">
      <alignment horizontal="right" wrapText="1"/>
    </xf>
    <xf numFmtId="0" fontId="17" fillId="6" borderId="13" xfId="0" applyFont="1" applyFill="1" applyBorder="1" applyAlignment="1">
      <alignment horizontal="right" wrapText="1"/>
    </xf>
    <xf numFmtId="2" fontId="2" fillId="6" borderId="25" xfId="0" applyNumberFormat="1" applyFont="1" applyFill="1" applyBorder="1" applyAlignment="1">
      <alignment horizontal="right"/>
    </xf>
    <xf numFmtId="0" fontId="2" fillId="3" borderId="0" xfId="0" applyFont="1" applyFill="1" applyAlignment="1">
      <alignment horizontal="right"/>
    </xf>
    <xf numFmtId="1" fontId="2" fillId="6" borderId="46" xfId="0" applyNumberFormat="1" applyFont="1" applyFill="1" applyBorder="1" applyAlignment="1">
      <alignment horizontal="right"/>
    </xf>
    <xf numFmtId="1" fontId="2" fillId="6" borderId="0" xfId="0" applyNumberFormat="1" applyFont="1" applyFill="1" applyAlignment="1">
      <alignment horizontal="right"/>
    </xf>
    <xf numFmtId="0" fontId="13" fillId="6" borderId="0" xfId="0" applyFont="1" applyFill="1" applyAlignment="1">
      <alignment horizontal="right" wrapText="1"/>
    </xf>
    <xf numFmtId="2" fontId="5" fillId="6" borderId="44" xfId="0" applyNumberFormat="1" applyFont="1" applyFill="1" applyBorder="1" applyAlignment="1">
      <alignment horizontal="right" wrapText="1"/>
    </xf>
    <xf numFmtId="0" fontId="3" fillId="6" borderId="0" xfId="0" applyFont="1" applyFill="1" applyAlignment="1">
      <alignment horizontal="right"/>
    </xf>
    <xf numFmtId="0" fontId="31" fillId="2" borderId="14" xfId="0" applyFont="1" applyFill="1" applyBorder="1" applyAlignment="1">
      <alignment horizontal="center"/>
    </xf>
    <xf numFmtId="0" fontId="1" fillId="6" borderId="22" xfId="0" applyFont="1" applyFill="1" applyBorder="1" applyAlignment="1">
      <alignment horizontal="left" wrapText="1"/>
    </xf>
    <xf numFmtId="164" fontId="1" fillId="6" borderId="21" xfId="0" applyNumberFormat="1" applyFont="1" applyFill="1" applyBorder="1" applyAlignment="1">
      <alignment horizontal="right" wrapText="1"/>
    </xf>
    <xf numFmtId="164" fontId="17" fillId="6" borderId="0" xfId="0" applyNumberFormat="1" applyFont="1" applyFill="1" applyAlignment="1">
      <alignment horizontal="left" wrapText="1"/>
    </xf>
    <xf numFmtId="0" fontId="17" fillId="6" borderId="35" xfId="0" applyFont="1" applyFill="1" applyBorder="1" applyAlignment="1">
      <alignment horizontal="right" wrapText="1"/>
    </xf>
    <xf numFmtId="0" fontId="17" fillId="6" borderId="35" xfId="0" applyFont="1" applyFill="1" applyBorder="1" applyAlignment="1">
      <alignment horizontal="left" wrapText="1"/>
    </xf>
    <xf numFmtId="164" fontId="17" fillId="6" borderId="35" xfId="0" applyNumberFormat="1" applyFont="1" applyFill="1" applyBorder="1" applyAlignment="1">
      <alignment horizontal="left" wrapText="1"/>
    </xf>
    <xf numFmtId="164" fontId="17" fillId="6" borderId="35" xfId="0" applyNumberFormat="1" applyFont="1" applyFill="1" applyBorder="1" applyAlignment="1">
      <alignment horizontal="right" wrapText="1"/>
    </xf>
    <xf numFmtId="164" fontId="3" fillId="7" borderId="14" xfId="0" applyNumberFormat="1" applyFont="1" applyFill="1" applyBorder="1" applyAlignment="1">
      <alignment horizontal="right"/>
    </xf>
    <xf numFmtId="164" fontId="3" fillId="7" borderId="0" xfId="0" applyNumberFormat="1" applyFont="1" applyFill="1" applyAlignment="1">
      <alignment horizontal="right"/>
    </xf>
    <xf numFmtId="164" fontId="2" fillId="6" borderId="1" xfId="0" applyNumberFormat="1" applyFont="1" applyFill="1" applyBorder="1" applyAlignment="1">
      <alignment horizontal="left"/>
    </xf>
    <xf numFmtId="0" fontId="11" fillId="2" borderId="14" xfId="0" applyFont="1" applyFill="1" applyBorder="1" applyAlignment="1">
      <alignment horizontal="left"/>
    </xf>
    <xf numFmtId="0" fontId="17" fillId="6" borderId="0" xfId="0" applyFont="1" applyFill="1" applyAlignment="1">
      <alignment horizontal="left" wrapText="1"/>
    </xf>
    <xf numFmtId="0" fontId="2" fillId="6" borderId="17" xfId="0" applyFont="1" applyFill="1" applyBorder="1" applyAlignment="1">
      <alignment horizontal="left"/>
    </xf>
    <xf numFmtId="0" fontId="5" fillId="3" borderId="4" xfId="0" applyFont="1" applyFill="1" applyBorder="1" applyAlignment="1">
      <alignment horizontal="left" wrapText="1"/>
    </xf>
    <xf numFmtId="0" fontId="5" fillId="3" borderId="3" xfId="0" applyFont="1" applyFill="1" applyBorder="1" applyAlignment="1">
      <alignment horizontal="left" wrapText="1"/>
    </xf>
    <xf numFmtId="0" fontId="20" fillId="3" borderId="0" xfId="0" applyFont="1" applyFill="1" applyAlignment="1">
      <alignment vertical="top"/>
    </xf>
    <xf numFmtId="164" fontId="3" fillId="3" borderId="0" xfId="0" applyNumberFormat="1" applyFont="1" applyFill="1" applyAlignment="1">
      <alignment horizontal="center" vertical="top" wrapText="1"/>
    </xf>
    <xf numFmtId="164" fontId="20" fillId="3" borderId="24" xfId="0" applyNumberFormat="1" applyFont="1" applyFill="1" applyBorder="1" applyAlignment="1">
      <alignment horizontal="right" vertical="top" wrapText="1"/>
    </xf>
    <xf numFmtId="49" fontId="3" fillId="3" borderId="24" xfId="0" applyNumberFormat="1" applyFont="1" applyFill="1" applyBorder="1" applyAlignment="1">
      <alignment horizontal="left" vertical="top" wrapText="1"/>
    </xf>
    <xf numFmtId="49" fontId="14" fillId="3" borderId="0" xfId="0" applyNumberFormat="1" applyFont="1" applyFill="1" applyAlignment="1">
      <alignment vertical="top"/>
    </xf>
    <xf numFmtId="0" fontId="14" fillId="3" borderId="0" xfId="0" applyFont="1" applyFill="1" applyAlignment="1">
      <alignment vertical="top"/>
    </xf>
    <xf numFmtId="0" fontId="14" fillId="3" borderId="0" xfId="0" applyFont="1" applyFill="1" applyAlignment="1">
      <alignment vertical="top" wrapText="1"/>
    </xf>
    <xf numFmtId="0" fontId="14" fillId="3" borderId="0" xfId="0" applyFont="1" applyFill="1" applyAlignment="1">
      <alignment horizontal="center" vertical="top" wrapText="1"/>
    </xf>
    <xf numFmtId="0" fontId="14" fillId="3" borderId="0" xfId="0" applyFont="1" applyFill="1" applyAlignment="1">
      <alignment horizontal="center" vertical="top"/>
    </xf>
    <xf numFmtId="0" fontId="20" fillId="3" borderId="24" xfId="0" applyFont="1" applyFill="1" applyBorder="1" applyAlignment="1">
      <alignment horizontal="left" vertical="top"/>
    </xf>
    <xf numFmtId="0" fontId="20" fillId="3" borderId="0" xfId="0" applyFont="1" applyFill="1" applyAlignment="1">
      <alignment horizontal="left" vertical="top"/>
    </xf>
    <xf numFmtId="0" fontId="0" fillId="3" borderId="0" xfId="0" applyFill="1" applyAlignment="1">
      <alignment horizontal="center" vertical="top" wrapText="1"/>
    </xf>
    <xf numFmtId="0" fontId="0" fillId="3" borderId="0" xfId="0" applyFill="1" applyAlignment="1">
      <alignment horizontal="center" vertical="top"/>
    </xf>
    <xf numFmtId="164" fontId="14" fillId="3" borderId="24" xfId="0" applyNumberFormat="1" applyFont="1" applyFill="1" applyBorder="1" applyAlignment="1">
      <alignment horizontal="right" vertical="top"/>
    </xf>
    <xf numFmtId="165" fontId="0" fillId="3" borderId="0" xfId="0" applyNumberFormat="1" applyFill="1" applyAlignment="1">
      <alignment horizontal="right" vertical="top" wrapText="1"/>
    </xf>
    <xf numFmtId="165" fontId="3" fillId="3" borderId="24" xfId="0" applyNumberFormat="1" applyFont="1" applyFill="1" applyBorder="1" applyAlignment="1">
      <alignment horizontal="right" vertical="top" wrapText="1"/>
    </xf>
    <xf numFmtId="165" fontId="14" fillId="3" borderId="0" xfId="0" applyNumberFormat="1" applyFont="1" applyFill="1" applyAlignment="1">
      <alignment horizontal="right" vertical="top" wrapText="1"/>
    </xf>
    <xf numFmtId="0" fontId="11" fillId="6" borderId="29" xfId="0" applyFont="1" applyFill="1" applyBorder="1" applyAlignment="1">
      <alignment horizontal="right"/>
    </xf>
    <xf numFmtId="165" fontId="1" fillId="6" borderId="2" xfId="0" applyNumberFormat="1" applyFont="1" applyFill="1" applyBorder="1" applyAlignment="1">
      <alignment horizontal="right" wrapText="1"/>
    </xf>
    <xf numFmtId="165" fontId="2" fillId="6" borderId="1" xfId="0" applyNumberFormat="1" applyFont="1" applyFill="1" applyBorder="1" applyAlignment="1">
      <alignment horizontal="right"/>
    </xf>
    <xf numFmtId="165" fontId="2" fillId="3" borderId="0" xfId="0" applyNumberFormat="1" applyFont="1" applyFill="1" applyAlignment="1">
      <alignment horizontal="right"/>
    </xf>
    <xf numFmtId="165" fontId="11" fillId="3" borderId="35" xfId="0" applyNumberFormat="1" applyFont="1" applyFill="1" applyBorder="1" applyAlignment="1">
      <alignment horizontal="right"/>
    </xf>
    <xf numFmtId="0" fontId="13" fillId="6" borderId="35" xfId="0" applyFont="1" applyFill="1" applyBorder="1" applyAlignment="1">
      <alignment horizontal="right" wrapText="1"/>
    </xf>
    <xf numFmtId="164" fontId="3" fillId="3" borderId="24" xfId="0" applyNumberFormat="1" applyFont="1" applyFill="1" applyBorder="1" applyAlignment="1">
      <alignment horizontal="center" vertical="top" wrapText="1"/>
    </xf>
    <xf numFmtId="2" fontId="5" fillId="6" borderId="47" xfId="0" applyNumberFormat="1" applyFont="1" applyFill="1" applyBorder="1" applyAlignment="1">
      <alignment horizontal="right" wrapText="1"/>
    </xf>
    <xf numFmtId="2" fontId="17" fillId="6" borderId="48" xfId="0" applyNumberFormat="1" applyFont="1" applyFill="1" applyBorder="1" applyAlignment="1">
      <alignment horizontal="right" wrapText="1"/>
    </xf>
    <xf numFmtId="0" fontId="0" fillId="0" borderId="48" xfId="0" applyBorder="1"/>
    <xf numFmtId="0" fontId="22" fillId="3" borderId="0" xfId="1" applyFill="1" applyAlignment="1">
      <alignment horizontal="left" vertical="top"/>
    </xf>
    <xf numFmtId="0" fontId="3" fillId="3" borderId="31" xfId="0" applyFont="1" applyFill="1" applyBorder="1"/>
    <xf numFmtId="0" fontId="3" fillId="3" borderId="32" xfId="0" applyFont="1" applyFill="1" applyBorder="1"/>
    <xf numFmtId="0" fontId="3" fillId="3" borderId="33" xfId="0" applyFont="1" applyFill="1" applyBorder="1"/>
    <xf numFmtId="0" fontId="3" fillId="3" borderId="31" xfId="1" applyFont="1" applyFill="1" applyBorder="1" applyAlignment="1">
      <alignment horizontal="left" wrapText="1"/>
    </xf>
    <xf numFmtId="0" fontId="3" fillId="3" borderId="32" xfId="1" applyFont="1" applyFill="1" applyBorder="1" applyAlignment="1">
      <alignment horizontal="left"/>
    </xf>
    <xf numFmtId="0" fontId="3" fillId="3" borderId="33" xfId="1" applyFont="1" applyFill="1" applyBorder="1" applyAlignment="1">
      <alignment horizontal="left"/>
    </xf>
    <xf numFmtId="0" fontId="3" fillId="3" borderId="31" xfId="1" applyFont="1" applyFill="1" applyBorder="1" applyAlignment="1">
      <alignment horizontal="left"/>
    </xf>
    <xf numFmtId="0" fontId="4" fillId="3" borderId="26" xfId="0" applyFont="1" applyFill="1" applyBorder="1" applyAlignment="1">
      <alignment horizontal="center" wrapText="1"/>
    </xf>
    <xf numFmtId="0" fontId="4" fillId="3" borderId="27" xfId="0" applyFont="1" applyFill="1" applyBorder="1" applyAlignment="1">
      <alignment horizontal="center" wrapText="1"/>
    </xf>
    <xf numFmtId="0" fontId="8" fillId="3" borderId="19" xfId="0" applyFont="1" applyFill="1" applyBorder="1" applyAlignment="1">
      <alignment horizontal="left"/>
    </xf>
    <xf numFmtId="0" fontId="8" fillId="3" borderId="20" xfId="0" applyFont="1" applyFill="1" applyBorder="1" applyAlignment="1">
      <alignment horizontal="left"/>
    </xf>
    <xf numFmtId="0" fontId="8" fillId="3" borderId="36" xfId="0" applyFont="1" applyFill="1" applyBorder="1" applyAlignment="1">
      <alignment horizontal="left"/>
    </xf>
    <xf numFmtId="0" fontId="8" fillId="3" borderId="19" xfId="0" applyFont="1" applyFill="1" applyBorder="1" applyAlignment="1">
      <alignment horizontal="left" wrapText="1"/>
    </xf>
    <xf numFmtId="0" fontId="8" fillId="3" borderId="20" xfId="0" applyFont="1" applyFill="1" applyBorder="1" applyAlignment="1">
      <alignment horizontal="left" wrapText="1"/>
    </xf>
    <xf numFmtId="0" fontId="8" fillId="3" borderId="36" xfId="0" applyFont="1" applyFill="1" applyBorder="1" applyAlignment="1">
      <alignment horizontal="left" wrapText="1"/>
    </xf>
    <xf numFmtId="0" fontId="7" fillId="3" borderId="0" xfId="0" applyFont="1" applyFill="1" applyAlignment="1">
      <alignment horizontal="left" wrapText="1"/>
    </xf>
    <xf numFmtId="0" fontId="7" fillId="3" borderId="5" xfId="0" applyFont="1" applyFill="1" applyBorder="1" applyAlignment="1">
      <alignment horizontal="left" wrapText="1"/>
    </xf>
    <xf numFmtId="0" fontId="7" fillId="3" borderId="37" xfId="1" applyFont="1" applyFill="1" applyBorder="1" applyAlignment="1">
      <alignment horizontal="left" wrapText="1"/>
    </xf>
    <xf numFmtId="0" fontId="7" fillId="3" borderId="0" xfId="1" applyFont="1" applyFill="1" applyBorder="1" applyAlignment="1">
      <alignment horizontal="left" wrapText="1"/>
    </xf>
    <xf numFmtId="0" fontId="7" fillId="3" borderId="5" xfId="1" applyFont="1" applyFill="1" applyBorder="1" applyAlignment="1">
      <alignment horizontal="left" wrapText="1"/>
    </xf>
    <xf numFmtId="0" fontId="7" fillId="3" borderId="19" xfId="0" applyFont="1" applyFill="1" applyBorder="1" applyAlignment="1">
      <alignment horizontal="left" wrapText="1"/>
    </xf>
    <xf numFmtId="0" fontId="7" fillId="3" borderId="20" xfId="0" applyFont="1" applyFill="1" applyBorder="1" applyAlignment="1">
      <alignment horizontal="left" wrapText="1"/>
    </xf>
    <xf numFmtId="0" fontId="7" fillId="3" borderId="36" xfId="0" applyFont="1" applyFill="1" applyBorder="1" applyAlignment="1">
      <alignment horizontal="left" wrapText="1"/>
    </xf>
    <xf numFmtId="0" fontId="7" fillId="3" borderId="0" xfId="0" applyFont="1" applyFill="1" applyAlignment="1">
      <alignment horizontal="left"/>
    </xf>
    <xf numFmtId="0" fontId="7" fillId="3" borderId="5" xfId="0" applyFont="1" applyFill="1" applyBorder="1" applyAlignment="1">
      <alignment horizontal="left"/>
    </xf>
    <xf numFmtId="164" fontId="3" fillId="3" borderId="24" xfId="0" applyNumberFormat="1" applyFont="1" applyFill="1" applyBorder="1" applyAlignment="1">
      <alignment horizontal="center" vertical="top" wrapText="1"/>
    </xf>
    <xf numFmtId="0" fontId="2" fillId="5" borderId="0" xfId="0" applyFont="1" applyFill="1" applyAlignment="1">
      <alignment horizontal="left" vertical="top" wrapText="1"/>
    </xf>
    <xf numFmtId="0" fontId="21" fillId="5" borderId="0" xfId="0" applyFont="1" applyFill="1" applyAlignment="1">
      <alignment horizontal="center" vertical="center" wrapText="1"/>
    </xf>
    <xf numFmtId="0" fontId="4" fillId="3" borderId="3" xfId="0" applyFont="1" applyFill="1" applyBorder="1" applyAlignment="1">
      <alignment horizontal="center" vertical="top" wrapText="1"/>
    </xf>
    <xf numFmtId="0" fontId="4" fillId="3" borderId="4" xfId="0" applyFont="1" applyFill="1" applyBorder="1" applyAlignment="1">
      <alignment horizontal="center" vertical="top" wrapText="1"/>
    </xf>
    <xf numFmtId="164" fontId="4" fillId="3" borderId="6" xfId="0" applyNumberFormat="1" applyFont="1" applyFill="1" applyBorder="1" applyAlignment="1">
      <alignment horizontal="center" vertical="top" wrapText="1"/>
    </xf>
    <xf numFmtId="164" fontId="4" fillId="3" borderId="3" xfId="0" applyNumberFormat="1" applyFont="1" applyFill="1" applyBorder="1" applyAlignment="1">
      <alignment horizontal="center" vertical="top" wrapText="1"/>
    </xf>
    <xf numFmtId="164" fontId="4" fillId="3" borderId="4" xfId="0" applyNumberFormat="1" applyFont="1" applyFill="1" applyBorder="1" applyAlignment="1">
      <alignment horizontal="center" vertical="top" wrapText="1"/>
    </xf>
    <xf numFmtId="0" fontId="4" fillId="3" borderId="6" xfId="0" applyFont="1" applyFill="1" applyBorder="1" applyAlignment="1">
      <alignment horizontal="center" vertical="top" wrapText="1"/>
    </xf>
    <xf numFmtId="0" fontId="4" fillId="3" borderId="8" xfId="0" applyFont="1" applyFill="1" applyBorder="1" applyAlignment="1">
      <alignment horizontal="center" vertical="top" wrapText="1"/>
    </xf>
    <xf numFmtId="164" fontId="6" fillId="3" borderId="10" xfId="0" applyNumberFormat="1" applyFont="1" applyFill="1" applyBorder="1" applyAlignment="1">
      <alignment horizontal="left" vertical="top" wrapText="1"/>
    </xf>
    <xf numFmtId="164" fontId="6" fillId="3" borderId="9" xfId="0" applyNumberFormat="1" applyFont="1" applyFill="1" applyBorder="1" applyAlignment="1">
      <alignment horizontal="left" vertical="top" wrapText="1"/>
    </xf>
    <xf numFmtId="164" fontId="6" fillId="3" borderId="11" xfId="0" applyNumberFormat="1" applyFont="1" applyFill="1" applyBorder="1" applyAlignment="1">
      <alignment horizontal="left" vertical="top" wrapText="1"/>
    </xf>
    <xf numFmtId="0" fontId="5" fillId="3" borderId="8" xfId="0" applyFont="1" applyFill="1" applyBorder="1" applyAlignment="1">
      <alignment horizontal="center" wrapText="1"/>
    </xf>
    <xf numFmtId="0" fontId="5" fillId="3" borderId="30" xfId="0" applyFont="1" applyFill="1" applyBorder="1" applyAlignment="1">
      <alignment horizontal="center" wrapText="1"/>
    </xf>
    <xf numFmtId="0" fontId="5" fillId="3" borderId="3" xfId="0" applyFont="1" applyFill="1" applyBorder="1" applyAlignment="1">
      <alignment horizontal="center" wrapText="1"/>
    </xf>
    <xf numFmtId="0" fontId="5" fillId="3" borderId="4" xfId="0" applyFont="1" applyFill="1" applyBorder="1" applyAlignment="1">
      <alignment horizontal="center" wrapText="1"/>
    </xf>
    <xf numFmtId="0" fontId="6" fillId="3" borderId="9" xfId="0" applyFont="1" applyFill="1" applyBorder="1" applyAlignment="1">
      <alignment horizontal="left" vertical="top" wrapText="1"/>
    </xf>
    <xf numFmtId="0" fontId="8" fillId="3" borderId="3" xfId="0" applyFont="1" applyFill="1" applyBorder="1" applyAlignment="1">
      <alignment horizontal="left" vertical="top" wrapText="1"/>
    </xf>
    <xf numFmtId="0" fontId="3" fillId="3" borderId="3" xfId="0" applyFont="1" applyFill="1" applyBorder="1" applyAlignment="1">
      <alignment horizontal="left" vertical="top" wrapText="1"/>
    </xf>
    <xf numFmtId="0" fontId="3" fillId="3" borderId="0" xfId="0" applyFont="1" applyFill="1" applyAlignment="1">
      <alignment horizontal="left" vertical="top" wrapText="1"/>
    </xf>
    <xf numFmtId="0" fontId="26" fillId="3" borderId="0" xfId="1" applyFont="1" applyFill="1" applyBorder="1" applyAlignment="1">
      <alignment horizontal="left" vertical="top" wrapText="1"/>
    </xf>
    <xf numFmtId="0" fontId="25" fillId="8" borderId="30" xfId="0" applyFont="1" applyFill="1" applyBorder="1" applyAlignment="1">
      <alignment horizontal="center" vertical="top" wrapText="1"/>
    </xf>
    <xf numFmtId="0" fontId="25" fillId="8" borderId="3" xfId="0" applyFont="1" applyFill="1" applyBorder="1" applyAlignment="1">
      <alignment horizontal="center" vertical="top" wrapText="1"/>
    </xf>
  </cellXfs>
  <cellStyles count="3">
    <cellStyle name="Hyperlink" xfId="1" builtinId="8"/>
    <cellStyle name="Normal" xfId="0" builtinId="0"/>
    <cellStyle name="Percent" xfId="2" builtinId="5"/>
  </cellStyles>
  <dxfs count="324">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color rgb="FF9C0006"/>
      </font>
      <fill>
        <patternFill>
          <bgColor rgb="FFFFC7CE"/>
        </patternFill>
      </fill>
    </dxf>
    <dxf>
      <font>
        <color theme="1" tint="0.499984740745262"/>
      </font>
    </dxf>
    <dxf>
      <border>
        <left/>
        <vertical/>
        <horizontal/>
      </border>
    </dxf>
    <dxf>
      <font>
        <color theme="0"/>
      </font>
      <border>
        <vertical/>
        <horizontal/>
      </border>
    </dxf>
    <dxf>
      <border>
        <left style="thin">
          <color theme="0"/>
        </left>
        <vertical/>
        <horizontal/>
      </border>
    </dxf>
    <dxf>
      <font>
        <color theme="0"/>
      </font>
      <border>
        <vertical/>
        <horizontal/>
      </border>
    </dxf>
    <dxf>
      <border>
        <left/>
        <vertical/>
        <horizontal/>
      </border>
    </dxf>
    <dxf>
      <border>
        <left style="thin">
          <color theme="0"/>
        </left>
        <vertical/>
        <horizontal/>
      </border>
    </dxf>
    <dxf>
      <font>
        <color theme="1" tint="0.499984740745262"/>
      </font>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border>
        <left/>
        <vertical/>
        <horizontal/>
      </border>
    </dxf>
    <dxf>
      <border>
        <left style="thin">
          <color theme="0"/>
        </left>
        <vertical/>
        <horizontal/>
      </border>
    </dxf>
    <dxf>
      <font>
        <color theme="0"/>
      </font>
      <border>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border>
        <left style="thin">
          <color theme="0"/>
        </left>
        <vertical/>
        <horizontal/>
      </border>
    </dxf>
    <dxf>
      <font>
        <color theme="0"/>
      </font>
      <border>
        <vertical/>
        <horizontal/>
      </border>
    </dxf>
    <dxf>
      <border>
        <left/>
        <vertical/>
        <horizontal/>
      </border>
    </dxf>
    <dxf>
      <font>
        <color theme="1" tint="0.499984740745262"/>
      </font>
    </dxf>
    <dxf>
      <font>
        <color theme="1" tint="0.499984740745262"/>
      </font>
    </dxf>
    <dxf>
      <border>
        <left/>
        <vertical/>
        <horizontal/>
      </border>
    </dxf>
    <dxf>
      <font>
        <color theme="0"/>
      </font>
      <border>
        <vertical/>
        <horizontal/>
      </border>
    </dxf>
    <dxf>
      <border>
        <left style="thin">
          <color theme="0"/>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ont>
        <sz val="12"/>
        <color rgb="FF000000"/>
        <name val="Arial"/>
      </font>
      <fill>
        <patternFill patternType="solid">
          <bgColor rgb="FFE35A3A"/>
        </patternFill>
      </fill>
    </dxf>
    <dxf>
      <border>
        <left/>
        <vertical/>
        <horizontal/>
      </border>
    </dxf>
    <dxf>
      <border>
        <left style="thin">
          <color theme="0"/>
        </left>
        <vertical/>
        <horizontal/>
      </border>
    </dxf>
    <dxf>
      <font>
        <color theme="0"/>
      </font>
      <border>
        <vertical/>
        <horizontal/>
      </border>
    </dxf>
    <dxf>
      <font>
        <color theme="1" tint="0.499984740745262"/>
      </font>
    </dxf>
    <dxf>
      <font>
        <color theme="1" tint="0.499984740745262"/>
      </font>
    </dxf>
    <dxf>
      <font>
        <color theme="0"/>
      </font>
      <border>
        <vertical/>
        <horizontal/>
      </border>
    </dxf>
    <dxf>
      <border>
        <left style="thin">
          <color theme="0"/>
        </left>
        <vertical/>
        <horizontal/>
      </border>
    </dxf>
    <dxf>
      <border>
        <left/>
        <vertical/>
        <horizontal/>
      </border>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E06C25"/>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F2CAC4"/>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E35A3A"/>
        </patternFill>
      </fill>
    </dxf>
    <dxf>
      <font>
        <sz val="12"/>
        <color rgb="FF000000"/>
        <name val="Arial"/>
      </font>
      <fill>
        <patternFill patternType="solid">
          <bgColor rgb="FFF2CAC4"/>
        </patternFill>
      </fill>
    </dxf>
    <dxf>
      <border>
        <left/>
        <vertical/>
        <horizontal/>
      </border>
    </dxf>
    <dxf>
      <font>
        <color theme="0"/>
      </font>
      <border>
        <vertical/>
        <horizontal/>
      </border>
    </dxf>
    <dxf>
      <border>
        <left style="thin">
          <color theme="0"/>
        </left>
        <vertical/>
        <horizontal/>
      </border>
    </dxf>
    <dxf>
      <font>
        <color theme="1" tint="0.499984740745262"/>
      </font>
    </dxf>
    <dxf>
      <border>
        <left/>
        <vertical/>
        <horizontal/>
      </border>
    </dxf>
    <dxf>
      <font>
        <color theme="0"/>
      </font>
      <border>
        <vertical/>
        <horizontal/>
      </border>
    </dxf>
    <dxf>
      <border>
        <left style="thin">
          <color theme="0"/>
        </left>
        <vertical/>
        <horizontal/>
      </border>
    </dxf>
    <dxf>
      <border>
        <left style="thin">
          <color theme="0"/>
        </left>
        <vertical/>
        <horizontal/>
      </border>
    </dxf>
    <dxf>
      <border>
        <left/>
        <vertical/>
        <horizontal/>
      </border>
    </dxf>
    <dxf>
      <font>
        <color theme="0"/>
      </font>
      <border>
        <vertical/>
        <horizontal/>
      </border>
    </dxf>
    <dxf>
      <font>
        <color theme="1" tint="0.499984740745262"/>
      </font>
    </dxf>
    <dxf>
      <border>
        <left/>
        <vertical/>
        <horizontal/>
      </border>
    </dxf>
    <dxf>
      <border>
        <left style="thin">
          <color theme="0"/>
        </left>
        <vertical/>
        <horizontal/>
      </border>
    </dxf>
    <dxf>
      <font>
        <color theme="0"/>
      </font>
      <border>
        <vertical/>
        <horizontal/>
      </border>
    </dxf>
    <dxf>
      <font>
        <color theme="1" tint="0.499984740745262"/>
      </font>
    </dxf>
    <dxf>
      <fill>
        <patternFill>
          <bgColor rgb="FFFFFF00"/>
        </patternFill>
      </fill>
      <border>
        <left style="thin">
          <color rgb="FF9C0006"/>
        </left>
        <right style="thin">
          <color rgb="FF9C0006"/>
        </right>
        <top style="thin">
          <color rgb="FF9C0006"/>
        </top>
        <bottom style="thin">
          <color rgb="FF9C0006"/>
        </bottom>
      </border>
    </dxf>
    <dxf>
      <font>
        <sz val="12"/>
        <color rgb="FF000000"/>
        <name val="Arial"/>
      </font>
      <fill>
        <patternFill patternType="solid">
          <bgColor rgb="FFE06C25"/>
        </patternFill>
      </fill>
    </dxf>
    <dxf>
      <font>
        <sz val="12"/>
        <color rgb="FFFFFFFF"/>
        <name val="Arial"/>
      </font>
      <fill>
        <patternFill patternType="solid">
          <bgColor rgb="FFFFFFFF"/>
        </patternFill>
      </fill>
    </dxf>
    <dxf>
      <font>
        <sz val="12"/>
        <color rgb="FF000000"/>
        <name val="Arial"/>
      </font>
      <fill>
        <patternFill patternType="solid">
          <bgColor rgb="FFFCD5B4"/>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FFFFFF"/>
        <name val="Arial"/>
      </font>
      <fill>
        <patternFill patternType="solid">
          <bgColor rgb="FFFFFFFF"/>
        </patternFill>
      </fill>
    </dxf>
    <dxf>
      <font>
        <sz val="12"/>
        <color rgb="FF000000"/>
        <name val="Arial"/>
      </font>
      <fill>
        <patternFill patternType="solid">
          <bgColor rgb="FFE06C25"/>
        </patternFill>
      </fill>
    </dxf>
    <dxf>
      <font>
        <sz val="12"/>
        <color rgb="FF000000"/>
        <name val="Arial"/>
      </font>
      <fill>
        <patternFill patternType="solid">
          <bgColor rgb="FFE06C25"/>
        </patternFill>
      </fill>
    </dxf>
    <dxf>
      <font>
        <sz val="12"/>
        <color rgb="FF000000"/>
        <name val="Arial"/>
      </font>
      <fill>
        <patternFill patternType="solid">
          <bgColor rgb="FFF9BF8E"/>
        </patternFill>
      </fill>
    </dxf>
    <dxf>
      <font>
        <sz val="12"/>
        <color rgb="FFFFFFFF"/>
        <name val="Arial"/>
      </font>
      <fill>
        <patternFill patternType="solid">
          <bgColor rgb="FFFFFFFF"/>
        </patternFill>
      </fill>
    </dxf>
    <dxf>
      <font>
        <sz val="12"/>
        <color rgb="FF000000"/>
        <name val="Arial"/>
      </font>
      <fill>
        <patternFill patternType="solid">
          <bgColor rgb="FFF9BF8E"/>
        </patternFill>
      </fill>
    </dxf>
    <dxf>
      <font>
        <sz val="12"/>
        <color rgb="FF000000"/>
        <name val="Arial"/>
      </font>
      <fill>
        <patternFill patternType="solid">
          <bgColor rgb="FFFCD5B4"/>
        </patternFill>
      </fill>
    </dxf>
    <dxf>
      <font>
        <sz val="12"/>
        <color rgb="FF000000"/>
        <name val="Arial"/>
      </font>
      <fill>
        <patternFill patternType="solid">
          <bgColor rgb="FFFCDCDF"/>
        </patternFill>
      </fill>
    </dxf>
    <dxf>
      <font>
        <sz val="12"/>
        <color rgb="FF000000"/>
        <name val="Arial"/>
      </font>
      <fill>
        <patternFill patternType="solid">
          <bgColor rgb="FFF2676B"/>
        </patternFill>
      </fill>
    </dxf>
    <dxf>
      <font>
        <sz val="12"/>
        <color rgb="FF000000"/>
        <name val="Arial"/>
      </font>
      <fill>
        <patternFill patternType="solid">
          <bgColor rgb="FFF7A9AC"/>
        </patternFill>
      </fill>
    </dxf>
    <dxf>
      <font>
        <sz val="12"/>
        <color rgb="FF000000"/>
        <name val="Arial"/>
      </font>
      <fill>
        <patternFill patternType="solid">
          <bgColor rgb="FFF7A9AC"/>
        </patternFill>
      </fill>
    </dxf>
    <dxf>
      <font>
        <sz val="12"/>
        <color rgb="FF000000"/>
        <name val="Arial"/>
      </font>
      <fill>
        <patternFill patternType="solid">
          <bgColor rgb="FFFCDCDF"/>
        </patternFill>
      </fill>
    </dxf>
    <dxf>
      <font>
        <sz val="12"/>
        <color rgb="FF000000"/>
        <name val="Arial"/>
      </font>
      <fill>
        <patternFill patternType="solid">
          <bgColor rgb="FFFCDCDF"/>
        </patternFill>
      </fill>
    </dxf>
    <dxf>
      <font>
        <sz val="12"/>
        <color rgb="FF000000"/>
        <name val="Arial"/>
      </font>
      <fill>
        <patternFill patternType="solid">
          <bgColor rgb="FFF7A9AC"/>
        </patternFill>
      </fill>
    </dxf>
    <dxf>
      <font>
        <sz val="12"/>
        <color rgb="FF000000"/>
        <name val="Arial"/>
      </font>
      <fill>
        <patternFill patternType="solid">
          <bgColor rgb="FFF2676B"/>
        </patternFill>
      </fill>
    </dxf>
    <dxf>
      <font>
        <sz val="12"/>
        <color rgb="FF000000"/>
        <name val="Arial"/>
      </font>
      <fill>
        <patternFill patternType="solid">
          <bgColor rgb="FFF2676B"/>
        </patternFill>
      </fill>
    </dxf>
    <dxf>
      <font>
        <sz val="12"/>
        <color rgb="FFFFFFFF"/>
        <name val="Arial"/>
      </font>
      <fill>
        <patternFill patternType="solid">
          <bgColor rgb="FFFFFFFF"/>
        </patternFill>
      </fill>
    </dxf>
    <dxf>
      <font>
        <sz val="12"/>
        <color rgb="FFFFFFFF"/>
        <name val="Arial"/>
      </font>
      <fill>
        <patternFill patternType="solid">
          <bgColor rgb="FFFFFFFF"/>
        </patternFill>
      </fill>
    </dxf>
    <dxf>
      <font>
        <sz val="12"/>
        <color rgb="FF000000"/>
        <name val="Arial"/>
      </font>
      <fill>
        <patternFill patternType="solid">
          <bgColor rgb="FFE35A3A"/>
        </patternFill>
      </fill>
    </dxf>
    <dxf>
      <font>
        <sz val="12"/>
        <color rgb="FF000000"/>
        <name val="Arial"/>
      </font>
      <fill>
        <patternFill patternType="solid">
          <bgColor rgb="FFEE9F8F"/>
        </patternFill>
      </fill>
    </dxf>
    <dxf>
      <font>
        <sz val="12"/>
        <color rgb="FF000000"/>
        <name val="Arial"/>
      </font>
      <fill>
        <patternFill patternType="solid">
          <bgColor rgb="FFF2CAC4"/>
        </patternFill>
      </fill>
    </dxf>
    <dxf>
      <fill>
        <patternFill>
          <bgColor theme="0" tint="-4.9989318521683403E-2"/>
        </patternFill>
      </fill>
      <border>
        <left style="thin">
          <color theme="0" tint="-4.9989318521683403E-2"/>
        </left>
        <right style="thin">
          <color theme="0" tint="-4.9989318521683403E-2"/>
        </right>
        <top style="thin">
          <color theme="0" tint="-4.9989318521683403E-2"/>
        </top>
        <bottom style="thin">
          <color theme="0" tint="-4.9989318521683403E-2"/>
        </bottom>
        <vertical/>
        <horizontal/>
      </border>
    </dxf>
    <dxf>
      <font>
        <sz val="12"/>
        <color rgb="FFFFFFFF"/>
        <name val="Arial"/>
      </font>
      <fill>
        <patternFill patternType="solid">
          <bgColor rgb="FFFFFFFF"/>
        </patternFill>
      </fill>
    </dxf>
    <dxf>
      <font>
        <sz val="12"/>
        <color auto="1"/>
        <name val="Arial (Body)"/>
      </font>
      <fill>
        <patternFill patternType="solid">
          <bgColor theme="0"/>
        </patternFill>
      </fill>
    </dxf>
    <dxf>
      <font>
        <sz val="12"/>
        <color auto="1"/>
        <name val="Arial (Body)"/>
      </font>
      <fill>
        <patternFill patternType="solid">
          <bgColor rgb="FF7FC8D8"/>
        </patternFill>
      </fill>
    </dxf>
    <dxf>
      <font>
        <sz val="12"/>
        <color auto="1"/>
        <name val="Arial (Body)"/>
      </font>
      <fill>
        <patternFill patternType="solid">
          <bgColor rgb="FF0091B2"/>
        </patternFill>
      </fill>
    </dxf>
    <dxf>
      <font>
        <sz val="12"/>
        <color theme="1"/>
        <name val="Arial (Body)"/>
      </font>
      <fill>
        <patternFill patternType="solid">
          <bgColor theme="9" tint="0.59996337778862885"/>
        </patternFill>
      </fill>
    </dxf>
    <dxf>
      <font>
        <sz val="12"/>
        <color theme="1"/>
        <name val="Arial (Body)"/>
      </font>
      <fill>
        <patternFill patternType="solid">
          <bgColor theme="9" tint="0.39994506668294322"/>
        </patternFill>
      </fill>
    </dxf>
    <dxf>
      <font>
        <sz val="12"/>
        <color rgb="FF9C0006"/>
        <name val="Arial"/>
      </font>
      <fill>
        <patternFill patternType="solid">
          <bgColor theme="9" tint="-0.24994659260841701"/>
        </patternFill>
      </fill>
    </dxf>
    <dxf>
      <font>
        <sz val="12"/>
        <color rgb="FFFFFFFF"/>
        <name val="Arial"/>
      </font>
      <fill>
        <patternFill patternType="solid">
          <bgColor rgb="FFFFFFFF"/>
        </patternFill>
      </fill>
    </dxf>
    <dxf>
      <font>
        <sz val="12"/>
        <color rgb="FF9C0006"/>
        <name val="Arial"/>
      </font>
      <fill>
        <patternFill patternType="solid">
          <bgColor rgb="FFF9696B"/>
        </patternFill>
      </fill>
    </dxf>
    <dxf>
      <font>
        <sz val="12"/>
        <color theme="1"/>
        <name val="Arial (Body)"/>
      </font>
      <fill>
        <patternFill patternType="solid">
          <bgColor rgb="FFF9AAAC"/>
        </patternFill>
      </fill>
    </dxf>
    <dxf>
      <font>
        <sz val="12"/>
        <color theme="1"/>
        <name val="Arial (Body)"/>
      </font>
      <fill>
        <patternFill patternType="solid">
          <bgColor rgb="FFFBDBDE"/>
        </patternFill>
      </fill>
    </dxf>
    <dxf>
      <font>
        <sz val="12"/>
        <color rgb="FFFFFFFF"/>
        <name val="Arial"/>
      </font>
      <fill>
        <patternFill patternType="solid">
          <bgColor theme="0"/>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ill>
        <patternFill>
          <bgColor theme="4" tint="0.79998168889431442"/>
        </patternFill>
      </fill>
    </dxf>
    <dxf>
      <fill>
        <patternFill>
          <bgColor theme="0"/>
        </patternFill>
      </fill>
    </dxf>
    <dxf>
      <border>
        <top style="dotted">
          <color auto="1"/>
        </top>
      </border>
    </dxf>
    <dxf>
      <font>
        <strike/>
        <color theme="0" tint="-0.24994659260841701"/>
      </font>
    </dxf>
    <dxf>
      <border>
        <top style="thin">
          <color auto="1"/>
        </top>
      </border>
    </dxf>
    <dxf>
      <border>
        <top style="thin">
          <color auto="1"/>
        </top>
      </border>
    </dxf>
    <dxf>
      <font>
        <color theme="0"/>
      </font>
    </dxf>
    <dxf>
      <font>
        <sz val="12"/>
        <color auto="1"/>
        <name val="Arial (Body)"/>
      </font>
      <fill>
        <patternFill patternType="solid">
          <bgColor rgb="FF0091B2"/>
        </patternFill>
      </fill>
    </dxf>
    <dxf>
      <font>
        <sz val="12"/>
        <color auto="1"/>
        <name val="Arial (Body)"/>
      </font>
      <fill>
        <patternFill patternType="solid">
          <bgColor rgb="FF7FC8D8"/>
        </patternFill>
      </fill>
    </dxf>
    <dxf>
      <font>
        <sz val="12"/>
        <color auto="1"/>
        <name val="Arial (Body)"/>
      </font>
      <fill>
        <patternFill patternType="solid">
          <bgColor theme="0"/>
        </patternFill>
      </fill>
    </dxf>
    <dxf>
      <font>
        <sz val="12"/>
        <color rgb="FFFFFFFF"/>
        <name val="Arial"/>
      </font>
      <fill>
        <patternFill patternType="solid">
          <bgColor rgb="FFFFFFFF"/>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
      <font>
        <sz val="12"/>
        <color rgb="FF9C0006"/>
        <name val="Arial"/>
      </font>
      <fill>
        <patternFill patternType="solid">
          <bgColor rgb="FFE3593A"/>
        </patternFill>
      </fill>
    </dxf>
    <dxf>
      <font>
        <sz val="12"/>
        <color theme="1"/>
        <name val="Arial (Body)"/>
      </font>
      <fill>
        <patternFill patternType="solid">
          <bgColor rgb="FFEE9F8F"/>
        </patternFill>
      </fill>
    </dxf>
    <dxf>
      <font>
        <sz val="12"/>
        <color theme="1"/>
        <name val="Arial (Body)"/>
      </font>
      <fill>
        <patternFill patternType="solid">
          <bgColor rgb="FFF2CAC4"/>
        </patternFill>
      </fill>
    </dxf>
    <dxf>
      <font>
        <sz val="12"/>
        <color rgb="FFFFFFFF"/>
        <name val="Arial"/>
      </font>
      <fill>
        <patternFill patternType="solid">
          <bgColor theme="0"/>
        </patternFill>
      </fill>
    </dxf>
  </dxfs>
  <tableStyles count="0" defaultTableStyle="TableStyleMedium2" defaultPivotStyle="PivotStyleLight16"/>
  <colors>
    <mruColors>
      <color rgb="FFFFFEC2"/>
      <color rgb="FFF2676B"/>
      <color rgb="FFFCDCDF"/>
      <color rgb="FFFFC2C3"/>
      <color rgb="FFDA9694"/>
      <color rgb="FFFFFD78"/>
      <color rgb="FF656565"/>
      <color rgb="FF34081C"/>
      <color rgb="FFB1DFDF"/>
      <color rgb="FFDC5473"/>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connections" Target="connections.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19" Type="http://schemas.openxmlformats.org/officeDocument/2006/relationships/sheetMetadata" Target="metadata.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latin typeface="Arial" panose="020B0604020202020204" pitchFamily="34" charset="0"/>
                <a:cs typeface="Arial" panose="020B0604020202020204" pitchFamily="34" charset="0"/>
              </a:rPr>
              <a:t>Distribution</a:t>
            </a:r>
            <a:r>
              <a:rPr lang="en-US" baseline="0">
                <a:latin typeface="Arial" panose="020B0604020202020204" pitchFamily="34" charset="0"/>
                <a:cs typeface="Arial" panose="020B0604020202020204" pitchFamily="34" charset="0"/>
              </a:rPr>
              <a:t> of Flag Counts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Dashboard!$G$269</c:f>
              <c:strCache>
                <c:ptCount val="1"/>
                <c:pt idx="0">
                  <c:v>Number of Countries</c:v>
                </c:pt>
              </c:strCache>
            </c:strRef>
          </c:tx>
          <c:spPr>
            <a:solidFill>
              <a:srgbClr val="E35A39"/>
            </a:solidFill>
            <a:ln>
              <a:noFill/>
            </a:ln>
            <a:effectLst/>
          </c:spPr>
          <c:invertIfNegative val="0"/>
          <c:cat>
            <c:numRef>
              <c:f>Dashboard!$B$270:$B$276</c:f>
              <c:numCache>
                <c:formatCode>General</c:formatCode>
                <c:ptCount val="7"/>
                <c:pt idx="0">
                  <c:v>0</c:v>
                </c:pt>
                <c:pt idx="1">
                  <c:v>1</c:v>
                </c:pt>
                <c:pt idx="2">
                  <c:v>2</c:v>
                </c:pt>
                <c:pt idx="3">
                  <c:v>3</c:v>
                </c:pt>
                <c:pt idx="4">
                  <c:v>4</c:v>
                </c:pt>
                <c:pt idx="5">
                  <c:v>5</c:v>
                </c:pt>
                <c:pt idx="6">
                  <c:v>6</c:v>
                </c:pt>
              </c:numCache>
            </c:numRef>
          </c:cat>
          <c:val>
            <c:numRef>
              <c:f>Dashboard!$G$270:$G$276</c:f>
              <c:numCache>
                <c:formatCode>0</c:formatCode>
                <c:ptCount val="7"/>
                <c:pt idx="0">
                  <c:v>129</c:v>
                </c:pt>
                <c:pt idx="1">
                  <c:v>41</c:v>
                </c:pt>
                <c:pt idx="2">
                  <c:v>23</c:v>
                </c:pt>
                <c:pt idx="3">
                  <c:v>13</c:v>
                </c:pt>
                <c:pt idx="4">
                  <c:v>10</c:v>
                </c:pt>
                <c:pt idx="5">
                  <c:v>2</c:v>
                </c:pt>
                <c:pt idx="6">
                  <c:v>0</c:v>
                </c:pt>
              </c:numCache>
            </c:numRef>
          </c:val>
          <c:extLst>
            <c:ext xmlns:c16="http://schemas.microsoft.com/office/drawing/2014/chart" uri="{C3380CC4-5D6E-409C-BE32-E72D297353CC}">
              <c16:uniqueId val="{00000000-6346-7D4E-8EF8-0519D3F9755B}"/>
            </c:ext>
          </c:extLst>
        </c:ser>
        <c:dLbls>
          <c:showLegendKey val="0"/>
          <c:showVal val="0"/>
          <c:showCatName val="0"/>
          <c:showSerName val="0"/>
          <c:showPercent val="0"/>
          <c:showBubbleSize val="0"/>
        </c:dLbls>
        <c:gapWidth val="2"/>
        <c:overlap val="-26"/>
        <c:axId val="1320142160"/>
        <c:axId val="1320143808"/>
      </c:barChart>
      <c:catAx>
        <c:axId val="1320142160"/>
        <c:scaling>
          <c:orientation val="minMax"/>
        </c:scaling>
        <c:delete val="0"/>
        <c:axPos val="b"/>
        <c:title>
          <c:tx>
            <c:rich>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Flags</a:t>
                </a:r>
              </a:p>
            </c:rich>
          </c:tx>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3808"/>
        <c:crosses val="autoZero"/>
        <c:auto val="1"/>
        <c:lblAlgn val="ctr"/>
        <c:lblOffset val="100"/>
        <c:noMultiLvlLbl val="0"/>
      </c:catAx>
      <c:valAx>
        <c:axId val="132014380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r>
                  <a:rPr lang="en-US" sz="1200"/>
                  <a:t># of Countries</a:t>
                </a:r>
              </a:p>
            </c:rich>
          </c:tx>
          <c:overlay val="0"/>
          <c:spPr>
            <a:noFill/>
            <a:ln>
              <a:noFill/>
            </a:ln>
            <a:effectLst/>
          </c:spPr>
          <c:txPr>
            <a:bodyPr rot="-5400000" spcFirstLastPara="1" vertOverflow="ellipsis" vert="horz" wrap="square" anchor="ctr" anchorCtr="1"/>
            <a:lstStyle/>
            <a:p>
              <a:pPr>
                <a:defRPr sz="12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Arial" panose="020B0604020202020204" pitchFamily="34" charset="0"/>
                <a:ea typeface="+mn-ea"/>
                <a:cs typeface="Arial" panose="020B0604020202020204" pitchFamily="34" charset="0"/>
              </a:defRPr>
            </a:pPr>
            <a:endParaRPr lang="en-US"/>
          </a:p>
        </c:txPr>
        <c:crossAx val="132014216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series layoutId="regionMap" uniqueId="{C98E1FAC-3612-614B-AE31-122B7CCB6560}">
          <cx:dataId val="0"/>
          <cx:layoutPr>
            <cx:geography cultureLanguage="en-US" cultureRegion="US" attribution="Powered by Bing">
              <cx:geoCache provider="{E9337A44-BEBE-4D9F-B70C-5C5E7DAFC167}">
                <cx:binary>7J1LcyO3ku+/isKbuyLNepMnzpkIkq2WuvWwRqTU095VS7SaxxLZlyJtq7/OrGYxu7ucnb/Y/YFV
KAJJ8CXVjaq5Y87EcQSgZIP/BBKJfP797o+/3T2O0tnRH0+Pk+e/3f3xjx++zuff/vbjj893X0dP
6XPzaXw3mz5Pf5k376ZPP05/+WV8N/rxfpb+Pp48/Oi3vPDHu6/pbD7644d/+Tvf9jCank/v0vl4
OvnXxWj2cj16XjzOn7fMOaeO7qaLyVyRP/BN//hhMH1KH8fpD0ejyXw8fxm+fBv94wfrb344+lF+
09q/evTIwuaLe2iDZhS3/bDdCoLID6KoE/9w9DidPOTTYdTsxHHSidtJpP/Ry/QJwj1WslxHen8/
Gz0/H+X/NQitZRvj4+dpP/vV/ala4uCn5W/60Ub1X/4uBviVYsQAXkKya0rifgHq+ve/HXQvaQax
FwReJ+jEncSPbdAbMMX3261Op+37/E8rTPS/nWG/azVu4DMqgXo2KCG/OK8e8pPFSzopcaeHzaTT
ShKv1UqiIGmHXtva6Y2o3ewkSdIKWp0w5Ej4vg367vW4Ydd0Ang9LKE/+Vw99Ffpt0V6dDn6/ehk
MZ6MSmRCI27GLT+J2PVJq+35nbbNBS8Mm37U8ZJWFPi+H0ecjEzUZTv/kJW52bH+DYIx638gWXR1
Uj2Lzkdf0sl0otF5u0wKgmbHT5IgDJSkN66AIGomQeK3o9gLW14QJ+Jc7LESNycKQsGAYlzift6r
HvfL6Wz+9egivRvdTydlXsShx8loRVEUep2O7y3vW4MLvtdMWh43QbuTBEG7HYsr4YB1ubmx9gWC
K2vzkjsXZ9VzZ7C4T0s8E17cbPmtduC3Yi+JkyixhZXfaXaidqvNNd0OO57vefo45irSrtW4OZH/
CIF/PipRH7yrHvXu02g2vksnR4P0aVrmZeFxGXQSzw86IGschgb3QzPxAi9qtYQ02n8tbvAlveCC
nJbs6A6qZwcqHa8SvRXffjM0vKDpA3bCZm/zn3ZicyMIm0HL4wXBNHLJU1e6eWfvXo+bFZpOsEAP
S+gvPlUP/SBd3I+PurP0S5lXgx82PT/220EcRrFSmQLrNKAyRWE76AR+2Ik8L/E6Nv77LsrNBZta
8MKelBwZdKvnyM3g6HY8exhPjj48P6aT+2eNzdvPhdduBn6CkhoHnexjsaURh82OF3c8jkUxb56L
g5bmZo7jKwSHHH8h2XT7oQZseoA3JV4dXtNP2nEbVSoI22HIJWLxJvCbQacVhlHS6vDSjjzxzLjZ
uZwN/MjpJBPyYYn8TQ0eEhe8sp/SWXnHAk3VS9CV4lYcteIgTNBUjbu7EzeBu9MOWvkDT1zge6zH
jX1BKMAvxiX6FxfV7/vBy6zMm4K3Wstvx14Lu1GoXhG2whq0wR5tFpGV+EEc+OKm3rkaN/I5mcA9
H5WoD2pg3zgbTV5KFDatZoQgCZMWlqO43ULwCGmTNJFBzHJPhDyiY7Hldy7HDXtOJmDPRyXsZ8fV
b/YrFNNFeYImaYbqpRy3EsS71/FCG3UPvTSKIzBH3ORnwbx+d67GjXpOJlDPRyXqVzXQSZUZr58+
lm2vaCDnUfs7nVYkcI+jZtjmWexrvUezPHsV770eN/6CXPBBzEp+XParPwXXo2+LL4/ju6PpL0fz
r6OjPt6WqYbo7Vppg5exH4eBjyTKP7Y9z4uaMTYmDwNrNg/7zHNx8PrcfNrwNYJfG/5K8q1fA0Xp
/fifpT6quRSCGB008Dw8b2FgX9WoUHjeuMNbrTDohFEguLRrNW6mZFSCB9mghPz9x+qPymA2PjpP
J7+meoe+/XgkzRi1KAyTuB35oboZLO20zelBeeIi5xDx2ObomGdjrwW5oTdIBf7GjGTCeQ1sqv0U
8960TFcDAqgTK89mEMYdP+CisHjg+c0E71wc8XLGR4RN3GbCPgty82BFKViwmpAc6NfgkdDlgngs
8Qw0QDjAkZP4HfwMLUxGKKTGEw33dJQkIc+3CM9PsOZ+3r0eN/yaToCvhyX03Rr4/QfpeDLHgjS5
QwwcYaNYXtkns9EkvcczWqY1CSNr5IVRGKDVLj8WTxoxz+p2h9OAxrX8iEfEW1bqZtfubxSM3E0g
WXxbA32st3h8SEt9hYcIsKjtYfuIfA/zk7ja/ahJpA2MTIK2h69bPML3WY+bYStKwZjVhGRArwaK
1c2vM07ZSAv5t9/xYaeJqxTVqtUh5KMlvUcBDxfCbmIUrw4WKrQw/U9nD5Q91uPGvyAU8BfjEv2b
bvU61nAx+5XoLCRbPx3fTZ/Lt5Mr17XvcZ+EoS3SEg/DCXbalvLjqQ/zprb1mqW5ObP5mwSrNv+h
5N2wBqLrPffQ3dejq+njC3dRmYZEPKy8ElG9EGI20zxOF3ZzD/1ZCK5DVuNm0/o3CPas/4Fky9X7
6o8U/OA86b38dnkW+fj/8PARnMlZWQtD8DrIM7SCDhcK8VNrT8Xdy3FzQ9MJHujhNeRrEDPYm6Xf
x4/lId/weA8Si8kdEmJP5Dq3bSmNKGjyRMH5HSV+xHWjIjlNEbZ7QW7sNZ3AXg9L7HvX1e/6/vRp
SoS0/v1v3/YNj5CoGKd2QDRgonzb9jMlDJoB0VK8ZNClMMBLE8keC3KDXxAK9ItxCf9ZDR6Jt6PJ
6PtiVOY7sd1sEdeBbR3RsvzYnrxGHDfVXOBp/7e4EPZakpsFBqlggjEj2XB7XP0pyMLkzqazMqNm
w1YT74YftYmEyj7Wnez5SZP7OE7afqKnTSG055rcnLCIBS+sOcmNs6vquTH8879mv45fSnxb4ELt
tLlrgySH2j4TOGDDIOB5R4Ta8hNoeZi9LfZZkJsPK0rBhNWE5MCwBrfCYN4kWnY2H5cZlolgauNH
TaL83WDfC42YSzkkEI1g2YwJzJvnYb81udlg0gpGmFOSFRc1UEs5rb+nLxqKt9/PMWop1y9X83q4
codgZgwgQYtwwKXTW7gvdq/FDb+mE9DrYQn7ZQ1MiCpe8aXUx1mgcih4g+V3Af+xrwOPVBesH52W
1Eb3WYob9xWlQH41IbG/+Fy9/O/OHtTBLzONqIGI9/BakMXSCtpq80vpw3wYeyQR4b4gGERprab0
2WtNbi4YpIINxozkQ/e6ej4cP7x8m2sY3i55fGLI8NIRbMNzy3BcEJDfxnVE2FMm92Vw+M5luGHP
yQTk+aiE+7gGFtXB4/S39Ncy7UFhG5GSEMtH5la2rS3gMUFg5yZjkbQVYj/8thD3+yzIjf2KUsC/
mpAcGNTAaXo8/zqefiuTA+2mitcjD5fYvXYYx7bPNODCJf4btx1ZpVFI1oQ+bZneuc963AxYUQoG
rCYkA46H1UucIZE1J+lTqXH45EGQGapCzWIU/IAwAusQNIisCckbDducEfymUYCxyJT8+63JzQaT
VjDCnJKsOKmBZQLn+pfpfZlnQUUIEDWDpMfPxgXctq1ypMkReY+oInKG9K2O4pPJh30W5ObCilLw
YDUhOXB2Wv1h+Jg+4dspMYKA1Afih9UlS6wxZ0Gl6Rr3cIPgJcKLSV3nfdBqRx3lATU5sMeC3Awo
CAX+xbiE/2MNDsDPJcuhBgp+pIIB/MDWPbEDRRH7HbXUxnv3CtxwazqBth6WYP9cA7Av0vv0IX2+
KzOloaFcLGTeemSAxgkRe7Et+UOy2gn9ximW7XZZK2O/NblZYNIKNphTkhUXNVBDP0zIkS7ZL4kl
tNOJlXGNCDGCJwN//fFLpD0R4bEKISOw0j4Je63JzQmDVDDCmJF8+PCuevHfn02p91Ki+KcqDOY3
7l0fIxvxLaJiAGnTIU8AApm8tu/5nBubB3usx82BglDgX4xL9E9r8Pa9GP1BXIVGoITHL4UakEDs
bBIL+U/LVn5wWfq8jhMSRbO4YRnDuns9bvA1ncBeD0voL/6t+o3fS7+q0KISsacgQBSjUlIJg9cW
+qel90RkAmEMRf/UUd36n85eYXusx419QSjAL8Yl+r0aaJ3d2dOo3BIZLcoBhFRO8oiTJPUkwrli
aJ3kQaNo8vRFKql6JTKpc4/1uNEvCAX6xbhEv1sDPegqnaUPizLt/Q2fEFUCs0MOQBipCHl796sK
SmShYwLyiJhQ/nhh+dxnSW4OrCgFC1YTkgdXNTA/n3wttYLVMiMEv2M7Ypu3sHHyqjL2f4OkZyIh
QqJV4I0XJKGwP+xcjhv8nEwgn49K2E9qIHjOx19eStR2eFWRg4NRk3wcPwiCjg07b2F8ATwPyHij
stUy2tR86+5cjRv1nEygno9K1M9rsNnPXmYPL9+f52UW4KEoUsRtG3DdZs4uG/oER5dPlC/hQdm0
2PD7LcmNv0krmGBOSU6c1eDdNfh9PP8+mpUbhMgbl+BDgtyUkTnOyoAZwkcZhNA8yfonBlFlOQud
f881uXlhEQtmWHOSG/0aSKOr0Wyh1cC3a/8U0MO8TPh6m4Ty5cc2RTQSSgDwMohIX8vOhHgA71qO
mwMZlYA+G5SYXx1Xr/h/eJ6loxLjQAOVVEupEAqKcLFiA7LtbmSaY3Pj48f4X7ggBOa7l+NGXdMJ
3PWwRP5DDSJw3/1z/GW6mI/L2/FEgRLsQ+wzUbbLD5LFEDwk26CNBlQayba7up3N63efBbnRX1EK
/FcTkgPvapA0e/P9y+jXcen3cIzJIUIHyqop2PufgCvcjjx6MY+SXkv2rM2D/Zbk5oJJK/hgTklO
3PxcvRTqfV2Uqg2hiJKx3KYaM1omO15YoTstYg9JbFZVIpfFXcQVvHs5bg5oOoG+HpbI94bVI/9u
+jSeLEsS6gIDekO+/QZG31cuxQSDvxeryiL2WWhQmjDskLackKyJY0ya3w5bmpsjru8Q3HH9ieTU
uxpExw3Tf47LllaqzJEfcRGHaEIhXLC9k6SdkR4YqOoLzryB/Zbk5oxJKzhiTklODGtwb5ykX8pM
8qcOSUSVL15n7WWWK1JLemqaBKxzTEjFjFUeoAiV3rkeNwdyMgF+PipxP+lWL6tOFxPyj1/KE1Ch
ygbgqiazH4BVfUJLYVKxWtSqpZ5zjB2bbDFhpdtjPW7kC0KBfTEu0T+9qR79Xjp5eEzvR89fy2MA
dlJewNR2oWK2j8tY5C1xTxPIRTKHchmrittCW9pvSW4emLSCDeaU5ETvXfWcyErNN3rj5+cyq4QR
K6QywRMKcXZ4oUmlScVScIXjpYQXARUjlVJlvh/2XpabIYJc8ETMSracfKqeLR/uyCkrM5tVlUWl
Wq1KVnI5jxvoV5wZlc8axOQzrYUy7rEgNysKQsGEYlzC/2FQPfz9xZdUb8i3666k4pOXQWw6lSeo
n82et66GRkJ2E2kzNIPhuKhChcKgums1buAzKoF6Nigh79fgSrjCafNUIuiq6CZOSQIl3A57ak61
VMgW/rQWjvu1hIHd63HDrukE8HpYQn9VA13oZjKej+6PBvN0XmZtHaKjI8IUKa9D/fI8OtowITU6
qmAIFWmph5QQxU5VKn3kMr/93styM0KQC36IWcmWmxoIodPp5H4xS581Km8XRNy6qKYBz2P8N6rv
hf02aLTJ8MiLt6xLoX2W4+bEilIwYTUh8T+9rP4S6M5KvQVQiQif4HbVaTKefQvE9LXA2srbOTO4
tpg3VaKdy3GDn5MJ5PNRCXu3BqpP/+XbbFHiplfVmQE+xPawDIoWYXN04OGx1iKAF89NjPojLNm7
l+PGXdMJ4PWwRL7/ufoN/2FWpheZau9xSBkPhWv2sfZ7pOoEh1TkIlZdOxjM7b5rMW7UMyqBeTYo
Ef9wXT3iZ+liPBv/qg/62yU8oGOIJlEVU+jyE1igo2nyOiaOlyZ4yw+aqAn6Hutx414QCuiLcdoj
ij6BawP/T1sJDv789+nRcPr0538cqapbV7M//3NyN/420r//7dBjXyAKhdSXfLfzHwt77lZicjFd
a/kPa0zsX7NCNzM2f5PgzuY/lIdlUAP3AlE4dDwq8YlAwDRZY5wF1fWOADoRYtQg/cAjtou6tXh/
qJYWCAV1jwW5GVQQCn4U4xL+8xrIqot0MRvjWSuTAz6HJiaQiCxKYo2I97JOjKoDRaYB8daEn4bU
JJKZxfstyc0Dk1awwZySnLioASdux6M5j2UtPt4uulSKJbbpGD2I5wF97mwDhdcizoiXsnpOY8Ne
czTvsR43DwpCwYBiXKJ/W4NnwfBrOi7XNkcGq2r0hZyhPQ5xRh7GUOOhjCtt+VBOqMxMlCnRYJrz
2Tt5nwW58V9RCgasJiQHhjWI7ep/LbW2RMDNTLIkHbyWDWhl+xacllSjw62J83/ZJVJ4bnauxo19
TiaAz0cl6v0a7PsBAUZfj0qusQX2Ksh32T3Hoa+qGls0gsSpFopn2Z6rcWNvEQsOWHOSD2c1kP7D
dPx7me80X0gbX9gddv97bpA1ncBXD0tohzUwPZyMpjStK1HDJEyO+Dk6uQfLjLxlDyJDslNLkVLI
2EDRbQhiXHY6NZ8Ee6zHjX1BKMAvxiX6J8fVP4Z7o0mZWWPU5iAyFG87JgjyZ3C6W7eqKsaPqc0n
rCuiwSMV4O1bdedq3MjnZAL3fFSi3qtDAErJvcbR2VFjKFlDtRQyUSXsSqenSBM9KELcjMrwb8Oe
+Wb1mEu1deOu6QTwelgif1KDC7WHi7dUSydlcVUfazQVUrXXI7B8UmZIEuCtpaKqs0QyU9rssR43
9gWhAL8Yl+j3amDszB554zItzQ31nCX4yiMJWOmLWJMtkROpDh8ecVkUiVMdTFX9DpMBey3JzQKD
VDDBmJFsuLipXugP6cNV4oWr+qNRg4Y4UboiY22TUYhUWFeF5EiZoQepy9y/cz1u/HMygX0+KnEf
1iAC9GL6eE+5Mr0BXYL2CJvt3R9/exhNz6d3lDKYTrDQ2gNHj4zPF/ejf/xA/BstLuk4QD5S5lC3
9j7CR7W2wYZGGgdZwmt7f/d63MgXP0RgX4xL9C/eVb/rL0ff0hITZQAX040Ktco76/JENdTMtqpd
EGP4J7xH9TyThVJ2rsaNfE4mcM9HJeqXNahLPBiPZrP06HxEfZTyNj6BJpShwcnlkfvu0egVjcYA
X9VTJ7oELZRgk6xlpv63M/PNvqtyM8GmFrywJyVLBjVIXLr6On4cf/tWclOnCBWTipQ0B1CdSgNx
DWPCVObOmJp+WRldYdbfc01ufljEgh3WnOTGVQ0Ma7fpZJHOF3p/vv1SUMX5lM2Y1Hn2f0git304
SOWgdiiyC6GkOqJ5ghV7LMjNhoJQsKAYl/Df1kIXKrMlKXIJU36C+YzGoyhColoczzCq1eDfUgVd
4UFLuIKH0+2LceOeUQnQs0GJ+PCk+nv4LP2e/vq15Ky9NjYfBTlxnEBMsJV1H8SqSF+HmEN6jKpi
KjIRYL8ludE3aQUPzCnJibMaZO3R3G80KdetouoUqFbURKFnsRC2obNBmQMS+ohSp9nJ8iNNEfss
yc0I49cIPhgzkg0nNbiPB9NHGspMym9HhjOdqENciyoIXV2+qlauoSYhoZq05ctSimOidmGW+TY+
YGFulqx9gWDM2rxkz6BXvby6oNfPXZllzejKRyU5lTJJhFwOu8EV6h5gpeMQUX+XMoxZVpPJlj0W
5GZHQSjYUIxL+C+61cM/GL3cfR09PpYZJd0Im+TAkDpGgSHSV1FMhdGI8sbUuOQep33ysjuyOBh7
rcnNBPP3CD6YU5IVg371rOgunuelBgNhv4jwM2I4xUyB2qTKJxongdBpQkixKmHXw0FPVLvNhj3W
4+ZBQSgYUIxL9LvD6tEffCu1wB+dloh84F2mntF5DK6BfQO7Nv4Z7mgOApYMkgps8Hcuxw19TiaA
z0cl7MeD6mHv0TWU0Iej9+lziaUtCUzHNhGToxdHBMFhGrV2PgXOVHcH+EJ5Ay7wpRPTvAP2XZWb
CTa14IU9KVnSe189S3TGv96Qb38zq3r2yHq6TnLzqqJPgh20pFZR03R8SHDzrNdZ32dFblasKAUb
VhOSBe9qUHNxkD5NSzRkN4iGi1WhP7rMiIOQ+ESMkjqsonzVR9wBOxfihj0nE5jnoxLwTzUQQ1nH
8bPxfJ61ML4c/TZ+LvEAkElPuTMCEQX+tL6ixBZ5xQTtLj/yjbBsG3/AujbxQ3WfX/uaNf44/0ry
66wGjub3o/vRjNw+neJ3NP3l6GJ8Nyu7TLiy5VEfme7f2XtaBMATvkiqDc0h1opOvH6Bbg7u+j7B
yl1/Lnn6vgZC73zxx4gGH4vZQ3kHjx7T3DdtzCErg4ihhlGFmQ5cqr5Odvqk+NtvSW6OmbSCO+aU
5MR5Day2l6Pfj34e0W6uzHT9BqFhPAgpf4raq6pWtALrLqLRJb2faH3s+x3lVG2JUII9F+VmhkUs
uGHNSXZc1sCQOBgTUPCNTrDlnQulcKmmBuCcf2xeECC8Si00NeO91uLmgUEqOGDMSPwHJ9UrxMPF
b+njojzwG5Rfw5EH9BTW0WUeDamEZQQDCmZ0zIuu8te71+NmgKYT6OthCf3wtnrof3oqNS6YrAM+
q9Bs2yBCMBOCB9eR7Dq3axVuuDMqAXY2KKH+qQbXb6YCny/uyowW5uHBc47ASLXbqWwtK71jIscC
QiKzarbo6LKy56LcDLCIBR+sOcmO8371O/989Dydfy3RJtKgqWXUDvBK8xIE8mVHG0PqqIgbAlxb
AVYr6vKTuK8lXhbUsceC3GwoCAULivE1+OvwIFymhnR/mZXa7qwByCg/FNckVFgXiTJ5QGJ/W3V/
6viq8TdHx+bBYM9VuRlhUwtu2JOSJT93qz8Rx6qmT6aLvN0khQmQ+sqqB6Z4kSekyGI4VOU4szeB
OAbHd4v0fjrbthI3+gWhAL4Yl5gf10AKdQfcTOVhHtJ3JaHbnPBEEMJKXWwSBommJLTA1De7TyRI
36WTo1daoiS9AF9OSx50ayCKhucsojQe0H+XorLK9ZY/eW1bLIFNRJq1cVbzKlYfsf2H46fprIHo
nm99jbiPgEUsOGHNSTYMaxBHQIPy+/FvpfpJW5SuUM2QETb8P70pRIHHJMA+gXGC8mrLVCoZWLPP
ktycWFEKNqwmJA8uavAcuCC0fvpYpoKqulHg/ySrivAl9B8ZWMlDmGS3iJy2iNSeZelZUzzts6AN
HCh+iuRAMbHGgRoYXru0YiTiuDyBRD4hyWrsf+JktMAxNCL6tpD7QEE7YQ3aYx1u3AtCAXsxLlHv
vqte9TlNx6V2QkALpQoF8asrI4+BeQOnkOpBWkQTt4UaunM5buhzMgF8PiphPx1WDzvZXg/jxVN5
m52+foRR0mcoL7uvdrUBPHEzXAiYQKniqNqCB2LT77EeN/IFocC+GJfo946rR1+1I6cvISU0n8vj
gA/GGBoSauNkLaftUFZVuJRUH8q34PSh2ibBrPrf1pUp9lqUmw3WLxKssObW2FEDNfT45LOG4u3P
L58CFaRWEadtnwBsFNgmsAXpilLiOXD88PJtvm0ZbuBzMgF5PirBPq6Bybl3WqLOz55XJanJ0ZRv
XTY7nwjrW3b38hYwtRtrT25+gbgxt4gF8tacxL9Xg83eveTW3/yLD8wj/EvFsXIu/3Uxmr0ciS3x
YXBdHuK02aL6MVZn9Pnlx87RUW22VN9RLWSUJ9Lc97ov1uYN4N7ymk7+tLyJmNzodWizNbg907/9
7VI9xLig3rOU/cjkiX25qoYRbVy8sVTmB4/k7f66/VnnRnxFKTBfTUjUB/zgqks3Xv9UoimTJuoq
AwFLZl6W1LboIP3pMoS3NxG7/HqKc+01oBeEAvNiXEJ+XYPs8I/ptzJdiVR54kKl6ATljzsUQBYW
TZrmqmQ07MgBWQa4Wrh5TQmzczXu7Z6TCdzzUYn6xxrkJ39UHaw3i9HD7lEaOviESiuNxRW00EhU
Hhp+RjpaZvNroD+lO9w5m2DPCdeAz8fXoK+BP/e83y0Revy4qmUrgiST7DyLjIdrQ/lxeVGplPwM
eqFJWu7WzfvBDb9FLFhgzUk21MGP+3E6uy9V8NCcG0U+IDGfqDX8iPYdi1yidyJ5+5gQcLwvU/ct
wbNzOW4e6J8h4NfDEvmPNZD4Z6dlyh4fBxUR6jxarZ1PaWo6nZCUSTKHPm6ZpaCfEsx4/5r7dUUp
0F5NSLzPTqtXaroq/Xnz2T5Q1hOLw8WKgSD3U0mBo5q50suVyh+Fqmnu8+5kPn5YpMvK2L109mVx
n25bnHvTO79E8MT5N5I9XZCpWufsXfe2IXAgewJSWwmWym32SzeheR9ExJpwX1ADWQcY6n87OxyK
JbjRn/Wo6+3h5smKUjBiNSHR7/HDq0afKqiPWz2mh+HfoAUEvYBiZSRWhV4jSyg16Ezpe1lTUQ9L
p0Y5F0y7luIGPv8FAvV8VELer4HD9uqURZQmj7ICLPgC86etLY90ARYqfzNhCiKrQsrm1bgxt4gF
8tacxL8OpVcufy4Rf1XaQEl6Xrp5XI64h/FZqaAGdj0TJgOs8O5DGWARCwZYc5IBdYgb7x3jMN78
iw+TOEqgU1oChTO7b4XrioRL1VWgleDJXX6Ey/B/Su3Rfzv7t/Iw/2/V+mRzGT2V46ZqVqn6hMuP
dVlRYZK6hhTjD1cBAOb5PZs+T3/bGgfrlp2aTpxaPVy1QnB+U+JG+SvNSdVyXPoVrkfPi8f5cksY
ZR6dLoc+22yWPh5lUb6To/JbvOPlpD0pDbhQlVUTNPVGNNRktj6JnyjJIQVJWpQXlk/IVyzQfRg2
/1RxPDb/obzh+u+r16oH70q84aiHoa4wLjFbm8YnTTAkfX9VM9lcfpkCasDbcrJN6LtZkpMJ/PNR
CfYAd2TVEuv0+nbbrzxMncBpQfERuiQQ2rX8CH2aJgo0/OJ9KdTp/mxKfdZ020LccBeEAvBiXEJ+
el095Deqr3y211wv5MMgR4Em2SyKMhM6oNuQo2xQxIowR4Idlx/hLrp5SCevMaJoOoG7Hpaw39TA
VDL8qUSxouo3k/hPMscG2/myfnPQppNyR8R7/U+p3HzS46yVtc0pGY9BhAp5bid0A22UBhbKfJ5/
hITJ2+iekXR7P90a++cWNJJe7vusM3Hx9XL/n/SqFzsn1/3y+BFQPBKnfxAg77VcMXUg2LUspCrf
7aqs4N1Wk5kbf00ncNfDa3jXQMwPlmldO/WIw8Q9xctpVkE3inZEL6hW27dUTyJk6BBIVBiZgKQd
BErnsZSa/ZbkZoH1ewQfrDnJjMGg+s1/iYt4luI70ICUcPNim6JBSESXimWdSKXnG0eg0Sbtj/al
xJu2Qrq3rFls91qSmxUGqWCEMSPZcPmhejb0RrOnHU6bw86D0m86bHbqTBVqvMmEmChJlXvp67Aw
of/ssSA3CwpCwYBiXMLfq0H0QO9TiZpnw8ddFLepa8Azd/mxVU9ClCjShqyKJObT+TOdwbYexQ2g
F5QS9WJiDfZP1e/6M9XCuSxNCBdp1ELEK/ODA3UqmVOIgu6MRAvAD1P6n9HC+QvvLD3qEoFu3FeU
AvfVhMT9rAbS5uyyxO3u/VXtaw9r3AGGutsyHRkq5h29yCMNJ/sk9mVM/X41F3jacy08Gbejyej7
gkZXhx8Og1ScDmNGHo/b4+rF0tV1mVHClMVWDRTa5IFnH4sBqkEml0WM4ZTEWPXRQGfu68vpbJ+m
nW7xZBELHlhzkgtnNQimHJQZwRGSix8Qiu1T0n/5YZsb6hCmaVo8diibtro7zBtiMJp9eY0ZTtMJ
7PWwhP26Bg+C/k+YpMq6kxvgSvcKOljoS1lYm6mVSoognXdwC+hL2wReOylUxcM5GXJ9lS68bX3u
g7DhawRbNvyV5FK/Bja721I1pzav42VteKeIavBWoBMbTMJzmX00BzIZdTM4uh3Td3WvrgNuBjm+
QjDH8ReSMbc1UK1ulUWrrONDCDjJ4FzN+m7gcjCklmJMjE3DJy7QyZjejETq569v5s6m7xEs2vRn
a3yqwQG66OLQK5FPrTYGP1U5YfmxrU+NmLIKqgdAkYPFvCnlBvPm0UU6m2/vnus+OSat4Ic5JXlw
UQd/5s5b9TCbx1+X/L6xAO9UM47Sdj/1zmmbx/7nXW2JJ6pO0b4HrSu3gwh7x6oq+ealuDf9ilJs
+dWE3PB1KHR+e1lmjH7A5UBVryJEzUbfa5E/RFMACjYzYUqb2/FoPklf4espCAXoxbjE/BbHYtV+
/IFaxOb9daCEUa9lUmmJRM4uXPs1TUxFWxVSw/St/81MQ1L5mTRHT/Xo/hamFaUAfTUhUR/UQA26
6pb4hCYkRSmmOHdWjwRDzsRtlRxBZwvPHVJ3RbLtrg5xbjGzohTgryYk+Fc1yLc9HvB8L23LZ61d
KB+Sq5j2yzlv7UIjizyyRYaw/E9p7dI/xXJVGujU6aIwqeqpkymU3JzGjleZoS2qihdefalP/j6e
fx/NdlU0d2/6gUks9r01J7d+/7R6aX9+1i2PCzSUom2Ryj7MmCBKuLeXVRyX/Tn1v5lL+9n46Dyd
/Poacb8ildCvZiTw5zWQOSfXJaY//NX48fDw3pPTEnc+XgPuUnoXaIMQueWG/KGcLO11KG+tnQrS
an3y9VVuzJxM7Px8VO76kxqIm6vzT/rou1S6w5RL3JOBCodIdJqhbUXwqONC7UCCFilprT6e/qcz
qXNFB4uFHnKtxi3uczKBeT4qMb/i51at0Peuy1ToCXaO0RuV8X/5ISbR2OgeGn3sdwhR8VB7zEdU
b7aYjMZ6bH+4NZ3AWw9LwHs1eEFdTL+T3D3+34vRtp972F6nBnJTOQaQMDSOXc8VIOFz2TEwoYZ7
q5VQ3kj/29lm329N7h1v0go2mFOSFRc16I1SVM8uS9FEktONS6W54YChfSnNC6wDoCoEBrpN3TLx
1jwEeyzHzYKCUOBfjEvw61Ad/LY/1JvQdd4POwC0iqAgoKcq1WXKJdLcEDwNmgT6OO4Lw7+8YbNK
ILfjyR0MWeb9K/cYYZ+T9H482V632c2T3d8omLWbQHLxtl+D62OPXPyDWelh2+fmVgmj5EYLVqrq
ABSkwvqvLpmsE4V5ilap/JtPtZtlK0rBmtWEZEEdqgMMb67LO0gEXHfaNKwLktwHZpvkuEjCIPAD
1WBi+RE26OGf/0VL1petV5sb/BWlAH81IcEf8rsrV58+oDdv3miHbX08LgSvBHR0tK8NbneiH+my
GeKxtPb69Bkz6FJenY5m30cP09/oh6v/xiVW3eD3NnyPYMWmP5OM6XWrZ8ywzApWZOEkvpfQEd5m
jKqVEWGexrqUuyqZNxk0pENx1hS0T/Ww6fPRh2dlRnrWf7U/izZ/k2DS5j+UbBrW4P7ofy7RuMqT
rkNgGJXEcss20snQAgICiXnxkRa4UhJMZvVfvs0Wr2CNphOM0MMS9v7n6k/H+2uOaGlii3KGPlk6
EX0/lh/7zqBJMM8OlSqSzUrd6/0sRe3athy30NJ0AnY9LGF/X4PbYvCZI1cW7A0e0xQ+UAXfs7tY
tb8xtnvEXU3euBeo7B1znw9GL3dfR4+Pr1JrDVoBvPm1EvxBDUTN8fN8usNpeNh1Tf9ebmt8wiFi
hWB51fnPwJ9mOGz7hJ5FMSngqimUzYY91uPe+AWhYEAxLtE/Pq5e4lxe3+if77r0DkOeQEgqhKnE
Mx1hKgMhCcSmSwUCKcgSB2GNeQQu08VsoYdc63Ejn5MJ3PNRifplDQROv8wyVo0ANQjzXpAU72hr
wyttiJpiCSF2Ihd5ZwEzN9z/7aqGrfJUyhLypOFwqcYJNT6oGIw9G8OpIWOWaThUB6E1ckDp2jWT
0j4LcmO/ohS7fTUhN3wdcnGGJxQPLQt8KpIrvwxaf37B2vokbhtUGnLF81npQhhOXxNcnVEJ0LNB
CbiqmVn1A/jiXZmaJGZskgowLqxURWO30wAzVGhTsDyDXEj1i+njPcXgt20A92YvCAXsxbhE/uJd
DZA/YxFlbXUq5PEoUg56raVbckY9gAmeIOJ2xRjrPl3m1Vykd6P7XTqWmwNZ/ozxBYITa/NrHKmB
135w3iuPI40ODf7opZioCyD7WCzhEdukAziHJa8qKQ7DYPo4fZq+IYlg7QsES9bmJUsGoFG1eOoN
S3RvklyGqh9QdsviRIdKXAS18AbIXc1C++l9XcxfU+RJ0wnc9bCEuzesHu6zn1B6y5JJlCPHpUmZ
Jx2YJa5f2NGmRnlCZXn9j+YRQ8v6E2fT2egVd8HAJBbQW3MS/7Ma6PvDYYnqj0dEFk29OyRiFNet
cRsrpxq9vvEn+2LDD2fjyfg+vV8apofTL+mr9CDXlwh+OP8hyZdhDc5F/8//Mx8d3f+vD79Nx7Ot
tq7DHsI0Cml3EtWWPb8ibNNbA78/bwd6u+QWT9msaP91ua9tSS/4I6cla/o1iK2+pkbE9tJkh7GE
GAB4ERPRxYuM4jmRzRKir6lXSj8MIt/xSKNx2bJr93LcnNB0ggN6WCJ//an6y+L2hpNZ1mXBS7hJ
rQra5rRtwInwokYs3CDsVKtRpup6m04W6fwVxqCCUEBejEvMb2+qx/zyuMQLWvklgwhnC3vYuBjI
L/ADjBH6WSzfxZfjh9FsG+fdOzwnE2jnoxLry+Pqsb4ZdLf9ysPESkDYA3VgE7qLWmA3Oh3MEOhB
UTvf3mhJ5v7OS8oN5un8NQZ/QS7QF7OSCzeD6rlwoRZRmpShtAFxvISldPLtzavL2PoUxYkSj/yZ
UD+U9b+dB9phdyaJ+DVexosVqWCCMSMZcFEDkXPx7laD4LK0H3YMsPzzGli2vdfixbc4sGp7n3vF
kE3mcVj1qN+8J9zyZ0W5hv/j/fg3dbjW4OeXV/0C7pZ5y4bsbx5cPLnEJUvkCo3T2jQUKZ4KJurd
xfN89pqEvYJQYF6MS8i7NdD2T67f6U339h3v+U38Ka1A1QLX+oshcdQrjCca5ZA7+YbnPJjQZ0GM
r3gIF4QC+mJcQn/Cr656t/88fvqSfvl9pDF4O/4NOo+ypyPKddDQm/wlL7QEzrLrtKrIEsdhK/aF
uNlnPW5xs6IU+K8mJAN+roFS/+7nEpUeDP5KnPgYIVx731cvLSJ+9ONWKprdRxTNV0kdTSigL75Q
Iv+uBtHspzclmjoR9F5MaV2dmd2x/Y6qGy+huZSldpdKOV1MHtLZy7ZT6N71BaFAvhiXyJ/WQMO5
Uaa/zerEYRoO7ThUmiqNuWxFH+c7+Uy0gwiEgL/5dZYSo75tBW6sC0KBdTEusb7haFct4AefOGpl
Yd3wabKxjF3r8GoybtUl2LTnxbmi/7VMgT+mpCiFZcZ61HW/uNFeUQq4VxMS70ENpMrJcYkW5RBd
houS4nDOAM0w4I2L06uI3xQ7/WQ0pS7Wa1QZTSigL75QIn9yXP1Ov3h3sm2XHSZVGhS/UvHjPJ46
1k4PcbKERKj5iTso9iK9Tx/SZ8pab1uMe8ubtAJ5c0qCf8HvrlzMdLlXyhIzlCj2fGpDd1T2nfp4
NgtUJioNHKi2nmk50p2VLu7HR91Z+rqiiRa1YMPAmpSMUParqhnR/6nEIj8NHlM0TCJ7xZ0npkpe
cb92qC6WcUJI/z4e9dlrGo8WhAL/YlxCf1aDMt4Xn0u0nAXEl/hhpNVF4LXOgEoNxqpAxdAYtcd8
v2J2SV+eXyP1V5QC9dWEhP3ic/U7fvipRD3etx+r6Ow2usN0jP9Lj+2vzWg6gawelrgOP9UAV5dD
uSwRj6889KmFTh82InaoMhlZ23uZgIpYCUkjQrasd2lwerI3L8593zq/RHLIhcIau4bVs6t7jQ62
GYHD1B9uYK5dn9eqs3+DavtDueI2PtnsI27g3M2hruCj46fx7E2uFPEtgj/uf0oyqFsD/fRjqbE+
HvYGyl6FqjKE+RAjjh/11NchKDKA4eN09qoGeppOoK+HJd4feQRVrQl1y4wuJN5T1agnMsTGG/9W
ixDbJDaszeZt3H38ku5IonHLpoJQIF6MS8i7NegC3hs9jr+PyhNDOMw9AnbI5O3EhJXHKnDN2OyN
NhHnrbaqh0hl9agddbi9TfR3r8cNvqYT2OthCX2vBnaHq+sP+re7tJLDxD+PX+Jkgzbm+eX7SzzA
GoSIYHPwsfesHmgm7leL0Ww+PbomhXfbotzgW8SCA9acZMMVVsWqhc55uv25czAfcKCoTFAsa5yA
jq0lea2ABKMOBQbwtVBFxeONYLJh12Lc+GdUAvhsUCJ+XocH72mJ6j8htISgBQnGhVyzsQTOEnBq
fZImZyNN5tVr6gjkZALrfFSC3ed3Vr29h6dwPNtiJUgZ2tKyr+lHnlc45K1lSHeahy0jdRI9L59i
X9Px62pMDgtKgfxqQoI/PK0B+GOsKY3z0fO8xCu2wRWKS9An81mZcgj7w4hscoG0XDR9eMAcyYw+
V7ApY4b7LcotaixiyQvzi9fYUQNl5+bnnobi7WcB/ZIgQGrvhatULYMLlPBXjTtbNK7V/2bmX7n5
/mX02vrCJq0A35yS2N/UQNsZ9t9pHN6OveoCQ3lDEv/dckg5GCl2q8LGlx8hh/pf0/tti3Fv/YxK
wJ4NSsCH/NaqBf+nQalmZaybSBuKANhuROryqeoXHcxuwpI8SJ+m6eEo52QC5nxU4vwJ823VOF+W
2YScjDg2LBHH+cYVccckQ/Ah/FJPi9fTMlT4NYbkglDgXoxL5C83eLDu/vjbw2h6Pr3Dh0xq3iP/
mS/uR//4QQVx8at8Qi6s20oF95JFQFOn1cPFvK2uF8+vMo1rOvGD9LD8Pap2Q9U76cPkfjvv1Apt
gJ/lgIG47zepYtbu4Hejrz0qsv0USQhiV0fa82h06cMX4ZXYuRq3lMzJBOz5qET9Qw0U5A9lloel
iy4W8MgvjLC2DyjCD0oR04iSNc6L6QOFgg4XmRmVRHz5VWuA1+DBfdkt82Kidy5NTai6Xli2LfGC
PQotjY6VJA8sP0gfU7ygk41f5XQuCAXuxbiEXrVQrVrCdH8+1j//7UpYqBo90D631cldnrapj/g6
GkZjjopWTThM5Ls0HPiSjv/5mh1v0gr8zSnJgm4N9ODBSYnl4HiCUDVF1YPLbR+2uFHGD14guew3
wR+MiV78Rvrwtu3gFvAGqYDemJHIDzaoCz+uXWdi5F+xS75s6YW7ZepILO/k5vO2X3vY5UrjHorx
0lND1/FA+zVefw1VOQuvTlsn0Uivzsni5XUV73M6+dvyYYn7CT+5aqFzXKqdG9sGimJAlyoL8CBT
jdFictVYyPljkpJelSxfEArEi3EJuUo/rBryAU2YH9LH8rY7sSuoNfTDDe2Q3YaaQN3hGOgAdv2P
ZtaOPVayQczonyBwL75Q4j6ogS7Z77KITM6+/X6NfTLtcBF42PGWH6wYpojpUJSylXQwuuZxjdLC
jYDZnvbtRr6f0wng9bDEXVWhrXq/91UlmB1q3GHyHesdUby4alooMDyhQvvx1FBJeJj2ljWL6Zbe
kn7MfVa0Af7it0gGFBNrLKiB775fppSngoCqw9T2dDCdkDptwk07hCJROcWp1fen9G9TzsxXGKBM
2jUOrL52jQc1EPvdMhOB/79Kx7bVTMNI0sBZkviYkQPRyEJ1zyFWk/pU7qjxZXpm+rjdYOM+4Qap
2GDGjNxfKlq7ajGrm86UdcMphGMSzQkYIUUla3Rg3HBmMx1qW0QqI9d8xOxejht/TSfA18MS+Tq0
1BmqaOmyYOdk06KFUiIdZ44K7SdoIK7ipnJVWugVqvz602jyyhaZNrVggT0pGTGsQcT49SfUnbIY
oQrpECNFMJStXQQqRC3ETqiLGqH5mRtfl7zZvA73xtd0AnU9LPGuQwWdnqrvsPl3HqjUkRvRITYH
56ArVqQRE6GPMkcsZq5WiJ3fG82eFq9RqQtCgXwxLqHv1WCra4W/LPSX7xk85oSoEfxHhQX7Bd/g
PcPrnTLiKumWRHSZaL57Pe5dr+kE9npYQl+H98y7MlOCVHY/vZBbvqjT1Ugw4BJCQufGvPqvEDO6
N/rk6Hr0bfHlcXy37Si6wXd9h2CE608kU95teOFs1OuIEPirx/ySJYY7dmlMXTOLXva2sfUwCetR
zZtnGWki7CVDlVO1y1RPJTLThJvxZEFmd9rojZ+fX9ONUpCLrSVm5a46+VS9Tj04vy0P/oj4O2Kv
ia/OzdK2VZoUHrQ+/m9D6PsJ91s6edm2HvcpLwgl/voLJfLvjt3Ibz7PxM0GVMmIO/ZPUgHl7Rg3
U6zvdPFIOH48GqSPv6X309nhv8siFr/NmpO/bwBTq36tFVVsyrrA/6rTs80TtSZXuyXKVYqCqcxp
wsl1/pY4BwhenE2qavzKWJzxPbPDn6Rfpq8ILcjJxNbPR+WmV4FQVW9603pX1r5X1sgOLlaSWlQ3
hJaUQJkx0iMccWmvVw0sTOj3W5JbsJq0ggnmlOREvwbGyJvrEt2tDQJraKpM/XFPvBqiuMmW9yhM
nsf/C/RvZouHRfqKO60gFLgX4xJ05V6uevsX5ZvK2vvUp1LhYQQ14eLgv6I2J+FOFPj1YlXqF6cs
YU/23t9jPe6NXxAK9ItxiX4d6lMNP9KioSzk6VNKeJ7K6VrFihkaNY83NG0SGXUncrHvh+k/x68N
MzdpBf7mlGTB8GP1B2DwOP0N22RaHh8oH8PuDlXKIvHPa2GUOMDJxWi16I9AY0bSATDlmdJ/nwW5
j8CKUvBgNSE5MPhQPQd60zkVpLbnVh32qGwQyUrIs5dEhCDwCgh933pcEgKIg5Zwf84DiTHLaZMF
+6zIzYIVpWDBakKyoPepehb0P5T4pvyrAP98uTmkHeWAyLPLK5KfyroXuJEpB4kqKlKr24Qs0KqR
A5Ibt4Wh5XL0bXtEkPsI5GRi/+ejcvNfEttYtQo0GJYYYEkt7KXer6P8eINZogeTNcnuhD7lDgMZ
5jf489+nR8Pp05//sewUcjX78z8nd+Nvo23bwc2Hzd8kWLP5DyW3BsPqudU7LvFoRJTOpkZzRPGZ
zL9jv9ToJou3mUaCG5hFsYCH8eLpcN4UhIIVxbhEvrfB/CWCX8nuECMlhsNedHkkliWUqCZJIlib
tGAdiWwdkwZR+CSbhLRwzD/CSndB0bG715QeKAgF9MW4hP6iBkaK00vyA8uCPlNAVZMKWytqtBFO
ynABS7IgKYH56XRyv5ilz9uW4pZFK0qB+mpCwq5S/qu+Ga7KjM5sNzHFYXfWEWqiykyjjQ+f8MCI
/l4Z+uJdcIWK/LT1meLGXtMJ5PWwxP2qBtt9Vf61rD2fVbWN6MPrURWeDJPEtgohjuganuBnVjEU
XkcVNM/+7cwaus+K3PCvKAUDVhOSBXWocdvvvtcIvD0wOWli6lkFp/D2tYQ9/mYVuknWlRA4fVgw
Sx+Pur/MiMx8i1d58zcJrmz+Q8mlPgBVLaDw2IzutuqGhz2cCfQKE8zSfkRvBdJVhM+AZzVtuig8
xgWxVtZ/91rcB0TTCUboYQn7SQ0s1Wcn5IWVJZooCxG1SPtRJYCWHzsrLiHEiFBHZFZ+cYhr4exl
9vDynTDjVzhrTFoBvzklWXB2Uv3O/zwiorA8JnhUuwoTTwHtYgKpibzaIp97wxk+vnM17q2fkwno
81GJ+ucaPAHOe7gsytr4/5e9L1tuG1m2/RVHP1/swDxEnH0jBJCiJFKyJo8vCNpWY55nfP1dxUlg
GSAsNs8VT5ytfmrAxUKtzMrKyhGF5mEAFUVEz+1A7dirUaAMRwI89QiqXv1x26nXR/LC+dEcoQ5t
hlGYb57SmC+w3PeW8U+nDO1SkcKvkP+2jXMgTTqYk0YLpJUXQnk3+2Af86coOC6CfTeQwn33nEb+
aSB+i7re/rdeeD/e4g5yMm5HpA3+Xjv3gp07yKNLGu5dMroyUmz+EQE2h76iX7KsR1Fgrx/SSBP2
em8ev3jEkXIqpBkkYiDyQYRK2RvURKJ2NewApGL158FdpBb5lsMeiX7cO0Mp8DtvaAoQu8p7U0An
napORQHiX1HQ7FKDorj+2+N1NAdH+BViprdShvJE6svQ8pe/XjL70Cf1E6A7lqJA9xVNAh2rf28S
zNBz9QXy9eChRr5yP+btUEUXUvYKLnZ0q9Z4RRFgWtgjBANKrPpnSr2Nuv7og/rJ0BlKUaHzhibC
7Pn9ifC0gJp1qn1AUvoh1XetE0jOZ0fmMyT4Ff8AndIo18uT85Kmyw+Ll+iYJkb7oyn891/SJHg6
g6J7l6esQwYdE3yPu9NWsd93x3Aou4DKABoutTAIrem+Vi8vX369kKLmvz6s28R+iP7+cOv8TEGR
o8pLjf0eRaaxf04T7vIMTvFpAgkWobuc/2EdR71F9J9bkHBHRhdr1IgmweIabEn7goy0GkBWlKCg
gCUs2KIGy3aXmG/6sn6J1vMTFMl6/gVNpdnD+0u4vfrKp5J0/6kmva1gN+Zwo6N+b+5PeMlAbWNZ
wvUNAXh9ihdHip4oCMmjM6VulvExt4zNMGofbJ7SvH9zBq7+60dswFPxvICKDhpK0iPReO9YR8ck
ToE3QR5o/Ivqa8mhr+iXP+tRFNTrhzTS12cgZZ4KNFVZBi+HFvo2XRaowjMGzkb/TWSgIStwD3VG
QqEfVCZEPBca06702e3c6wP9T76oH/rXkRT8ry9oEjydwZVudndCZke2ACnkDWz3UMfBi85hqD8q
bpyW3D7oPWfi8PbrR7/nJygy9PwLmh7ncPBeT04o6ZHfAXeBrGwv2ETc71MGbn4WSi9Kq4NkXWUI
pTWPVWI7QykadN7Q2F+fwd3a+HjCqCEAC7QRxLXvQ2ZQ2FiDCx+FQDabgbrV/a8r8XN5c71lvX9+
BUDhaFJCD9c54ibuXKPRkBb2PjhnUFdsO93mDue4zvZJ3wf0C5zL1SiKv9cPada+PIMA9rHa5G87
ZWExQsI96s3CDyCQHPB9Hoeej3sY3DYImgYpKMky9in9eP8PK5P+9Aln+/Ah9ja4odTA3Y5M+62/
BSKjw9oMSVYiQSuo2rZT6Luy/FUDGf6iftRfR1Kc/vqC5vZzUGoexytWUS6isQvZG8Ky9cUJ/f7r
xlekJ8HG/QnVqUv6VeMrjWQwb8KzqeCYbaeqtxJ+O44i+/YxTfRzaHz1/VY/3ZYjFShJlXM4l3Fc
dBDnFTQGgk8CfZa2s62Pke/LsVKB/VtsO45CevuYRvr7GZjw9CItUFR+u/6+Q/NtAo4RiMdZISWF
WRjoJLSz3QddQ2QFSwLyNBguSBOO7dxr7P/gg/rB3w2k0N89p+HXoau8twvo/mm6Xf4Q9P990u3u
2hib/A2eJ6TfkoJUvLK/yRhVQjAgqcXYOfG6J9odIv3SpVUsD31LP8k7Qymid97QZL87A7I/f784
tNo37jhEcaOrK2rAbuJmqGhLAfULVUT3SduSH5T39XkZtsf1s3wdScH/+oJG/xkH6ntvuqfpCe/l
OFz+U/d4r6VLfw2hbZ2XYe3lbVy/KmSDzmWobwx/nrzqYdY529eFbOA5gg+JcL5E3Vx29WiGv6df
5uwGUiy/e05z/FAhG0qu/7cGNhlXEHrDK30b8gxi5xUYB+F826Y27J3wjIKmA7grKpxAne1ogui/
HPqQfsg3wyjAN09puI0zcGjrixPeGNGXG4oSwoXp2Gz1XyhoIYLzKe0Viv0yLbK347wbSCG9e05j
TYJD31uYvx41J+NvGemzssiTcHhyFxfV/SgORJuRasC4xZGrGqn6soV6rcH+yRf1M/rrSIoCry9o
EpzDefr9lKkjDLKXYedG10pKkUQZZrSF5kTU59zH+ykqcnuTMrJ906dM92O+P5rCff8ljT1R4t6b
/fUoQy2LD8vw14erl7R9saJyJI7xbcKe+DZRwAXhexrpj6SQaNXuMUta+CCoUkUQMSl2L9Oy6M2f
10+loWVS9Br6ZzTl9DOg3JQkV59KZpFmMipy+3f5DKBDh0zYO6qgILtnGwBLiaxplkcjJVH66bIb
SBFi95xGfor77nvvmXvSmvBUyDOIuFQBK2we66wFqq86hx2EtGbUiReovXG/jIvlh7uX6g+Cp/rR
//0XKDL8/g9oetwDivemh/HphNY+hCIDarjkNtSgyEGybtESGffhbaw4raMWP5aHuKOfEsZqFIX+
+iGNuPHp/REfi0h52xlB4mLQ+QdxGDIpjr3qdNIRPiJpaC+gqAIsfhzKj3AU4mMf04/4/7DwmItH
GHtPJXPQVw99Z2RoqRsn0b60h8RBnACJiNkYhODSW0+9VlAvUlKc/wgu3w2kGH33nOZ10sfxvaXL
BTI7YF1cqUj6Mv0xUp79bawPnw6uCDwi7mUSi/pbxXL0tEUndo0V4cdelyynSPG2j+vfCr0rpEnU
N9Fv5DqDw+D+lIEbEsqC8YjGx/V5503tSCbkoeOYEH8Px7+PfGjUW1L9+WViO44Cf/uYxpsUfXrv
7XFHDCanEkwMD9MPSWtmJWiYXaRlVFtHVR2VVzdugO2ka5FEtCBj6b8gUOkYwUQNp+Cn3tJUuIMX
5L2pcE3yME5FBZLuRgJnRGIZ6hCBIRm26FXGog7ebjt0D4brnzAdHcP3u4EU8rvnNObXT++P+XOB
DjWHue1thwEMQ+jEx6P+7ypGWJS1Pfg1NOsTcEdGLBlaUML3CUdZF/0/+J5++b8bSKG/e06j/wz/
x3tzvP54sV1+n3x9G/IMMfev/gioXZaH9XRd7hoF71d/FOh6umwd/9CX9GO+HUdBvn1MI64/vj/i
z59O6PaCzq+KAlrlUHV1VicqrrpbVyQphf2/l8nvozQvTtpmFQVbcNHiYejBbUuCMZQS8YiMhCGI
RYMHxF/grUr5vf7ki/o5/nUkxfOvL2iuv4eF673lzMUllNpTnazgekWGGVQSNr1s99GX4TnARRdR
LZtsHAr8i78tG57242q37A2mSLD3jqYCsc6/NxUeUUdiRLN7m8QXiUUTKTfKyrkrIkR1T+7zKxUI
xa+RC6oS5zDU0a4Y+oPv6d8Fu4EUBXbPafQfz6CuhU5qKJ1qD4j8vxToN6iatjGx7Z+4MDUjW5Nd
hbCulEwq2kQvfGuJlNFDH9QP/etICvvXFzT4Ovb+e7P+/KTRJv+CJYFI+H3QUQke1cUFkOS1rGmX
3ecvYXME4pthFNybpzTW8zOw7F+my/CU5dFQ2V1GyXZVRlguDw+YADHS0S55dDbHn8quWgshT4Hy
TI5/Tj+nb8dRwG8f08hfnoFyadyeUsQg94yX0CRs2zF+X7hzAjpOICMc5uatFFlbEQzkH6bRMV1s
XkdSmL++oFE3zsG26f848bGKKr0wlZHWritvLrd/heVJ21EId6ig0IJ4kg/VFTMX45/Tz/C7gRT6
u+c0+BdnYDm7aF/SH0vHPZxI/Ua1ZlWfRRURrA4/ikDybTryBlXpZInYmuFshFnzt5byf/ZFAyTo
rIamQufVb4Q4g3hO4+Nky4cnMCUgpw+9IlA6Z9MtiCrbS0od8biACQM2tMlLEP1EHRHn564nJqkk
ktsvH4wotKJDX9pPmfFfpOg1PoCmogEA31tP0q9OeIKg1CCKIhDb/yaXZv8EQRl4iRQiRCPEtVWI
EmT60k6XTvh2Wu0GUiTZPaeR16/OAPnId8rDGvnbpBiD6pqI1JKQTIhSPKQr1P49mRRkw9UM7ksR
liJkF9LXM338i/r3ym4gjf/2B3/D/wyuZ9NnMMGprmewhPIc3OwaKYnTOTtIsyhoVJxK7Bfkj7oR
T3PbieLDXNCP+etICvTXFzTq0zMwDM2uT2gOBeoKscohsGQPdWKYVpBZi+CH14biXZVpvG5SP+jb
cRTk28c04LMzsPjv2uKditX/0/Kvv+8QXXHoU+iQsmZzJ7R+RcHpRA18K0RFRWEWuNdX/dj3eR/F
w1G5BbZQcllACRditOjy/p9/V/8eoMdTe4F+/due0N//6L3Qv2wx+eeqK7rvIo8fXVQ2Ep4OfZNR
dl+GW1jaxsZRR8BFelTs22YYhf7mKQ36Bdb73prmgtQaPpkQ4uGRQRIAj5SYPfZHHDvSX0mz3a0V
Yzvp2lixeMmi3D7iPrAbSCG+e05jvjgDZ/tCP+FpS5yPaPQnD/QSQsIjfJNwsCPsdvWHM7krdxYv
sJocYyXaDfwN+c0P/ob8GYgYPXVyJ7M/fHZSywk/XGckxCPbInICqQPbM49cL+yAXVBJR+9c6fqk
qjtuzLv3XWq8/fv6T4Oh36FoNfTPaNJ9nr2/oLo9pVEVoVkonIPTGlGK2wtAh04asohhb4XveNNM
lorSvW2WYbBMD/FNP112AylC7J7TyN+egWH1/qStqWEzEjhYIlDIqA96BtkbpLiUKNFlge/XmfHN
21F/HUnB/vqCxv3+DLL5bhfXh9b6NjME6fEBwAVSsK6H4xn+X+gMBRvFVl2iA7Ju0frg0NcM8Ptq
FIX6+qdoxG/PwIp9vxzvAf022KEQwYWAoFu0NoMHXoRtrSNnZJW04kV8Cpohk4a8xHHfPQ7+5Hv6
gX8dSYH/+oImwD26cb+3Nnr7CGPIqbRROGhQFo0lLss91BmNtCmFF3OXF0PdxW6XqN+ZjzmT+oHv
jqWg776iwSeH23uDfzE75VWAlHdfHbH9DdmRLIA0Shil+f7w2wu4Bw43A+jHfzuOwn77mMb94gxM
nrNnHPKnYvpt0wNkvFBMv+52oLDbYmqUrOm0Jhj+ln7MO0Mp2DtvaOTPod/B/TeEgw2v9m2inpRo
RBgQyu8KFPQQ8QiOQL4p8r62863vvZfpS/jT/oCciObYyvq//QJFgt+noClxfwYxcQsSFHwqSqDG
D/yVOE43qg5VAwjyX5Al5HFvW3+T4rHruTfWCOfHy1FRWWiktR5I0WD3nIae1MZ4b7E/mX7aLv+f
X4BXlWjgScTNamdu6Cg8JDQdiS9IkX8t0d5Fflc4ZpgVBkTQtqQOhfzuB2nkz6ESzbfpKQX/f5r4
Ub2Bemsv3Z9Sw1wHoKOxMSma2GFzNPBGXCL8X7tUO8rq9hom/lZGfx1JcfrrC5rVzyHy/Olpcjoh
g1LIMCMjyHNru4f+3kGfGKERFYTrLGXTf1oVR3lC0usR0Qx7gyns997R8D+dgcVZv7w4HfxwraCn
FpoQkHyKDu4MyuQjowtkgf7TleqoOumhEMuHy2V2hIl/fzSF/P5LGnr9DDSbp28n1GyQVQcVE3EL
yGpZ/e3LHcgjUgYLFZP73SxPzVFqzWYYBf3mKY350xlYzu4+nhBzCZ5CFHiDJfg1WKTD9SSoQVA1
WIv3mf4uSqtls33Wp1n1azLbcRTa28c03HdncIGdnLLSPbEbIFyKOGf7DJXIuIDTlpTT3ThQKNgn
rvMDYv4IW+XrSAr61xc0+JMzqIB/O/16iMnedoeFcV6Do1bjkE+0+gO6HV5HBA9xq4PZ8d921vWd
6faldn4eId234yjMt49pxG+x2Pe+MN1+ud6uvW9bvw1xBgH8qLmAehmQ6T2Gebh3kbzIaSi8t2H4
7dwb3NEyszqC22GEX42jcd88/g33L++P+51jjV3L34Y9ktBhd1+1aUVWHKniucftqClJSkpqKOCN
JF4UNNlH/g8+Z0DCb9dBYb/7QRp8UqLrvZn+GTocqZQzlq/5NgpAYQFroxmuArcUqYAOqdKRNzh6
UXcS9ntcpjhUr2UpofOnH9VPh/3RFDH2X9IUIRbb96aIfsriMMR4yUpoxapBvK//9iixahsNcz3C
Ovd3wS7I+K0X2d1ACvjdcxpz/Qw0nSn8QunLcgvBPxf/pOMMzGFoOgOtHb1ntP0rFQKVkWCByHC4
D3FI4GX3XvUHX9PP+buBFPa75zT2U+jT783vmxDGi3T548M0cEh72myLxz8nBNF80F8PhTtRLgyd
DfcvVpKI+DVU8kEnB01Fuh1dtu2t39ZPlv5foWjU/49ogl1M359gt6csLYnsU5RVJR1hem++iH5D
Np4iIRBuE1u+ZY2NmkTSjfxjIvpvdyMpQry+oMG/PYMA8/nFCbv1iKRWEmKXIYTWZ8P+7kCpB+hI
iOzfBo9Qcmq+bJeePaY59O+J7liKAN1XNAnmZ5CKd313Qpsnz6NZPY9yGuL+CaEQZ5YAzyICQFd/
FPZoTXgM12+GUYhvntJgk+SR9z4d9qp+DOsib1RPEVsLuS+SXBYWTdKJYbOjnoLv0bxMQBVPVunr
CPeH39TP+HuDKTrsvaOpcQ4lTu6JwnAqKjAQ/ZA7sLBt7f37ZGAUVENHvKCEu9xaPFH25/uXtDj0
Of0EWI+ikF8/pCG/n77/BhhPdD0ZPf6TFbztd/5//+v/Z+cSfXJKw5OAUHUZHclQBHHztyfc4EXT
0OgSecPUiQKXy1iXtP4NtRtI7andc3pbnUNTspVR5pDweNuJgmu2iCYa0KZQsQOuHHKd7pwoq4px
8K1pCGCBEVxiKev26Nf0I78ZRuG+eUqjfncGwmxB4vJOJa9Q6RNOMbjNtNegkw7m5OqAizcy8lRt
O+kmDmgZHbxh9oO9WI2isF4/pKFewCv73orT1fMJhQqKCJOSKZpE3Z9Jd2hBQuwhrghrYUMJlasl
EnO26Pfd5vux3gyjwN48pdG+en5/tG8/nvBaxgBuFDZEK0/0Ku7zHaDwG5zxGvyTW2i3t+GWdPVM
ipft8z+H/DZ6HUvh3n1Fg397Bhey718g2k4lVUgBYUhoEa1g9t0GODgVGOsg5vF8Pdsa9e9O8GP5
ozoC89eRFOKvL2i8v395f2a/Qxx9scWgj8PednYyKFTCq6gxhiLyUPVXZeT3Tk9UeoDOIqKwNoJQ
aLVl9GP6JcxmGIX75ikN+t0ZmEmfP30+IeQo4qlCmsMfv/nbdwgj0ATZXAj3XIuf3yKunoty6R9k
gX7Ut+Mo2LePadyfseT3Pkexx50fh00tb2R3mKRRMwYShntNkejqLcq/BF7gUMR8Y3aDKtkVN3/w
Qf3g7wZS6O+e0/DfnYEaMztll2z45EWwNMw+m0LZ3J6cYeC1wb2JRUGlfcifUdhqdmS/7O5YCvju
Kxr72Uk8kdQtttM1Hq04132PJ8t8OUXjjLz547cDQw8dwWsGvv71778gw1eb+nX2Pe5+LLJOvfrd
gJdllv/7L9RcQgyohFockoJ2O6TnxV8fqhfyCiqTLOIQQSqkgAQkgbTlDFGZ2v73Xyoij9AdFSZW
ZEoiho4MykjI6L//EpEvjNZu2Gki+jojQEb8a7s4krthReEOp83/fwiL4D5ywjzDnNiZ8fqfkQ9F
YwgRGgKpt4XnP5ePqEVC/tX/KdQ0c71MdBdipRaWOY2clM/EaeGxlv/FtGqembiyrSy5oEwcT48U
LWVKI2vFTMwf/DAU/B9WLVXyIotFv/7Zwa/nq2Ak6/soBavuflQt+LkcKXG48OXU+yaxKf/Jr6P7
wz+OjdH74zg+uj8up7xd81EVLPysSLOJZdWaIdhcyk3cTDQvD08ytAJ4J7qTRIxq8lnDBws74AJL
T+ycSSZZlZhw5OLYWHNYD0Jgjd5FkOcdsgVKEYZN6AWLTC2Cqe1b7czR2odE9JsHPklGoBqahUDY
maVMFddtqyBYWBbvPfoR/8BaUnHD1aFoxGW0vtwMrmWIIATDzixhVEVCi+JYC9d1CnbC8LHgXJmV
UFq6LWVKOjkOMuzl7jSpo7FtUtn+wuebkHtSuJANZib6pXOB4dQyG+pKLDNupB+ebmhnkXaZ3fky
iUlDy47MRZlZspgacta2wSw35YL56NqJy4gTLePUKJg1QhbY1/jXsi9eKozZ1LeM1Ip5M2HlshEn
UVGkkrKWuoNoD3AmuRV3P6tWzMwVArWeW5xTfxaDVomuONWU1OvD6x7iGZxT3d/nUhiSyjryFlGQ
3YVsqhlcFbOTwqobQw1Ze4SaA8tQKLnlt2zmWKqvzpnG/lJxDq9bMuY6vIaBHyeNQrprMJUmskSx
9Ba8LUoTp/K8W80/VjbIlADy64xPONNW51LWNkYuqaGr+wwnrq+rgwQe2E6kCG/341nFtMtIcYVF
xitS8lOw8yZyp4LLec7U1cKkzI9EiZJBeaw5bNAk7sL2Sq/Uc9MO4kkoxGwysoWGyECJH75Wa5+L
K3ehKL4fT1QlzpkJK9T8yAIGWJWkp3aRCkNTNDkuVuZaBrkTRI40EXLmq8Vr5q2tVN8OM9MQPSi5
E/COV4RVpcxDOY4mYpMkE9OJ44njh84IUIS0PYc4seB2FxKbuZs6AucvND+VdCEpn7W8jL96VlFN
oji65KPaiUfmGiIKtb9ZO/aEUKr9RcyE2UyLPOtraJXWzWGwhkhCbeuYF+LSKlh/EQoWO2XqzDHQ
IEwxrEi29NJqgsvD8wwQRaJ2eMlZbWRGpTLnRVvURSnzZqYiFFPFL5x1VYjBfTgAFMmz7RIlR4VN
n2G5cKGFlftUiYz9sSi9p8Pfzw0tgNp8vJRnLFtr9iKPY0ZVDN6UI/mSsVutek4Vxc2FacQnDPds
V4KV/+2Vmcp+y9pIqQ3Zzwv+KU3QmkHUHQadI785PqPx/FVRpy13r8lSWISzwx869J3keedwl0yH
91UmYeeMmv1ds7H1xOTiVyV32yMnoDax5nmlyaCUxbz2GG5R8n41cz2Oe/R8xjqSktQO1prQNhU3
5edNIGTXKSMl31WPT0cWMMQn1OZtK94LuSrMFwKbC7qdNMxXqU2cYGS/EnbrkQ2k8VuXAIlsJmou
Kv6CYUpOMg3TDFQz1xvbFGLdZkOzXGqN79W/EFbAiq1euX7SqNPD1B/YzhK1nbVUZjKG94tFlbOx
HhWq9RLH2oOQKdZjItvu1VHTiNRuFrIIlyozKBaxm5qGXHKBrsptfp14yTcmzc2R82KAUiK1o3Ep
sWyWDcp51bpucZ0obCwlOgrl86F05BREwne2C9OmSS37qTnHTbExIlVOHwNTSe0RZhhaASU1xKhK
a5VhtLlbO6U8rZhCLi+DyvTXhVgGZd4AvUlgUPfzGz63itxzwcu5auWfE0707ZnNlwgknUpVqIbL
qMr5ihuh+4BwIbEw3ekquTCjuirLeeBm8XPLSM0iMR3uwfEDbUTQDq2I2vsqk9dywibtXNQK1qgl
vjRwtBaT0IkfGsm1R4TA0EooIWBL0JHDVHRu4yT4xBTis2pG6aS02CNvPyIlBlonaAI2stzb0nG+
qL48EaS41SUHN7kqzdTLwxtxiL+o/W5GOWMXgWUv3FrOFlzKRzdKyoZjugfZBT2yTKD2uWVD1Asp
wz56bf1JDYNwUtnmr0JIGMMMQ2hvbTU5vBCOfHHfVNRer/jENq0wcm99h/0segoiBu4cxYp0US0z
XQiUz5wn6HKtRXpSqO7I/hzgNtKSvMvQgduGHm/59iLyTUkv3Jw3TC2rjCaur2qHb48jEzE4dadJ
YqZNXNnnH9mg9u+zILa/KJrLjuzKASYQKCHgV5aVCpVgL7ywYfwJz3tOPFNqPh9DaWgC8rwjJC3B
SoRccoR5xGjhd74MgVBqMfyIwj5EBGrL27Zit0lr24vCDpgZ55WCrjW5M8sLwZpWUXScZCHVd7ur
MLWUbRkhtG+DMhUnTR1/lBwrmCiqlxtlovgjnDwEFrXxXc3O0Yw68m5VO/NnuSs4XxpoviNyawgr
asPbUq2klmpatzgQNcMJ/XnEacxlJVvfgkJRjMO7cWAWntr3qa0yoeYI0cIvC0W7AV2EdlY3Pia+
FIVAc229xf1WTEduIQOY8dTm5+s2ExORs27LSuMNoVK5uQ8L7eXh1Qz9OrXJkXjkWoLNs4+FldZL
BCc4nGF7Cqyrh39/CC3yvLM90Hc2MGUuBk2gFRms6X3hPVeeh3HwNXdlboQmAycW8W12Z7HVWNGg
B1m3UOrsWYGEwallZ6Lhck00PbwQnuy4HiHMEwQ7K6l9xxNavxbnoRlpAgyohcdn7dSvJK1RrrK8
jqJGlzjBK77XVhZmV6LpwgJ6E2aZEltG2rqMNFNlz08cHVkUaVXprR2oTjJxVb8RpkVbJcqSrbKq
+agkqKJ0owW+53/x3YotbhRY8DRFN6Vc5Hi9UfnQ+WXGYaGuY4/fqiyR7lTd1XE+rlsNCzlZlZU6
ybn4lrVqf5IKkTllHFU7jt04Am4HxKwI08KSvPgxK5xQj0ylflIqzvp8mEYDzLyyfnZ+PeEyU3N8
NnrkxTJaqG6oTgNOLEY4gGy4HgbgKOFlhnVWloyozm3NDa1w0jBaJl0LQlh5fweVItnfasm3lGjW
ulKoNBNbisqqGpmcSJeeyVdc2VmaJwpqyculf5uU0Wc+9R891jQapihvRD//6gvsTCnyWg/NbEw9
J3unb0bqSKgEV5GZxrFuI5b55GSNNeEFWzG0JI5H1jQ0AwWoJ2eh7FcasyjMpjWqgnEnJpO5Mzdt
i5EjYQg26kgQi0ysg7jxb7Oc+1sOK0tnY0YvqqTSRUsSDAJcLleNHjKSPCKMhriQOiAqpGmWTmwy
CzHN/UexFrhSL5UiOu5aw9HngSeJjmZb1m0jW9HMZJR7j4lhxgsi1fDJCg/vpQHicNTBUNlt2pqc
7SyqOEqDr5oteOWd5lpRYht1YpklOzLR0LaiTwjQHQ4XK7glenRhcR9NqwynHlc8ZLX2uS5hfNDI
k8PLIp/fw9UrE1ZnHyVxFVR+KzGLKLa9iZzkkhFIoD/rqqxBshmMNG6Wh+caYgSK+Ty3FRTBbeNH
VcrshwLSCUYOk62vDv/8AIVYis88RuEiIU7iRxMX52sefpvQiDM30OvUPJYNSMBtV2B7lSBFNmzd
c6URfNEIStGLZmxg+7aeeaYrTA6vZQAqkkvenaYys1bSfBlQeRGsw1FpRddZKDlPx/08xWM8n3me
58fpo6gq6jWC03LPiAu+aUZ4eICrWEKiDldZkhhxjc/V87Ll1UmrFqqBLMnGKIrC0YNC/Bbi4J8d
XssQ2QmEnblEF0Y0q5GSx0ALmUuy921dqC33uhZL5edxc1DHdJBIUSqLgrNoS9gwnjnNVD3iI+BV
KC1hDnY7PM8Q2akzxkQZeAeMmz46DN9MWYYVEiN2g8waEcVDWFEnTAPjYuHzXgudrZHg+NZywwvL
zMDN3Rvh3KEpqE3OS3YFzUkrHpvG5OeBYprfvbwRblIbQnqEvfphQqOCfZI7RW1LqcJlj4HaNpNI
KZl57AXMiE7Wz7wqKdTTZShWjJi8sTL5ptYq1fMmYOEqMZgU5WlDPcstybxWnEBus0mSymz0cpj0
5Nt/F8Qq6U3endVhfLuunVZ6aJnaLupLrmr8vNJ9V1FscsdlTC2Z8AzkZ3GV1Y4qOUbctrXyUcJ5
Lgcj1vSV9t7zGaS52N5neIoZOS0nzVmxSsJqIlSVxUTw7iShddOIbG4u4Be3+Gre+lXuJrqnyXXq
TWPBZ3L4eU0rV6spz5lhy+hlE6LHzczMKo4NDLNw/NbIZDcs/ImaV4mGrkeaXFgwFMWuHehMpZla
ofM840qzrC40Kb8qZVMJA8P3s8BlDM8TWefbYcCHmIiSgUHlqWZr+dAga9GGIbdQrpBRb41sA/Ir
PTiSPP0ujpFct3kjq96tA3a6bHjlUi3t5saFllqW1afDSxjiVLK0juhz5NRkzDrCEoKSN6wgtWcR
3FiGxTZ/15gyVBhx5HAdYk9KAopKmMdRDH07YlXZMIP4pohwqEYe1AQyFd/439raDvXSbP8+vLoh
AlHCMBISBDW1FTM3VTh8ryOuVPkvQqKI4fXhCfpFlapRvB6i/UwuNo20KJmqNCIPUQWXntmwrh4X
QsmNCKshIlECMSsbsHop2gvJ9BywN5uqSRbcqLkmFZda6UrsS9U2ql1filYlMGMycnUN6+FAkqzS
ZQ5ocZLlpU22sLQwUvKJFyWSZF8yDprXTp3AK4QbGzFEXDHlWKsqvLs2jdzChS01cfyvksJn0oSr
s9DSRlhoAG6J4lYlYK0oYsR8UbhZAl+Xl0hfLdNPfJ0rbXdk3w0wjUTxaRNzLe9YcTpX7aScxhBN
P9HFoLo/zDH9v45Y/n1MVT5mpMoS1WUuM6kuqZpvKKXJjpzO/ZyCHKT9X2eFyEbWEaMsg0gwZ5Yv
B6keNLz96OMy/ahkUfMFTmN5RBvvJ4dI+hF3+YPNvVbTgop98GyOvYQRIrqsXMe6dJmKHTlJebJV
f+dBlGPYnyOoLROxiZr6oDKu3Xw2Zbt0OV0oPNvO9EpqEu8mVsJC+iYDRu/SEWvVuWaZLCnuTN9J
TFHPzIDxaiNy29o0ktYJg1h37EytZyj7FnL+pEp9idX5AjEWnxPBQ0iQysWN/YNHJS0GrkalTuT6
kmk4KznKAIlw6/1FZa6cRGIQNo9mwsN7wjquU0/iqNHkkY0yxGWUxGAkrcoCVhJ/2U0SCg84dGOE
UEVSk+djAXADrEYLB/jl6yrKlPoxkYqnzJc1I1HddOrw2PMaPDahyfojqxngM9KzostnItNaJs9l
yjL1inbmapxhxbjNaHk8orMMBPPhyrI/g4fSr5UKTfAxE7i/KxbxiSjNeN00LH+Zab6rQ/reml6o
x7X83IpJvZA0xZ2mvjjCEP1nvUjaR3RXmNiyKiCCop7zZS1k3tQy2TQLp2pQuNYnszCZetnyhTCy
3KHZKBlUMEmQMUoqLr3Sbww2LgwfuuHUcdP7pIJJ9ChJp1KyyHPcKM8FLf9k+ZI0jxymvSqLsv11
+NeHeIKSPVWVxrkacuISefrVtPHLqcnH/LQMnXVRp0Hz7cAWUinBw7oa34oIhVpWJWwzhtomefyk
RLnIHkkFSgikYYvY1LaFrHaY3MgUnGK2bya6TS5uvlqIR9KBkgWRasaq3+bag+lq6nPTWHWkh6Lp
jJi5BwhBB3NDh8PPFpK4TMxMMuqW+dVYijC1CsEfOdQGKKFQ29/xXaG0ncB5MDPW/dGUAnObwQ89
Yvwb+nVq6zuqw1llljWP8ALIlW5WsDBMuJaDn+Ewpw5NQO1tuGu8IMh8denFabrIG7W4SrJozEA/
sJdJwa6u5CgKu/CU3M/mFbwAsc4rVjZxGlj4WEtxNB0OyDHvfL/+jnyC/ZkSFvEQyLZl7s0ASkvD
wtQjhtKUjzBZw8m5ITNWptcxb0C/Lo9jXoXa5lrRqJpr5sqyttOyfk5jtcknLGvjHDhMnYFjjA7j
di3Pqyu59paa6Cd6EVd3ium5eljijpJF8j0XeY+HZxrCj9rvmatGvl9z5n0SeJkO69k08Ms7k28r
QxXSWm+tRq+D9BYhftnIzhnam9TWTyy/ZLPUw5SWxH5itdB+aNQmumdabWz7D3A3HUvN1mrrNJXl
PkRpGj8j3N1+buvGG1nA0K9TW59Vi6qKLN56YCGwhGlSOrI3z3NJGrM1DWwfOpraj+zUVWtRXMpO
LsFtmJYTP8lUI4uZW7kYDUUeWgclA+CiVLA/HXWpegithTiQFw0TmCObZIDMJEesKwPEQs2T0K7z
OZ/EWX6jRkV4I6Ymdr7JFcqYUWtoDeR5x1QQoQml5WleMecV1rZgrK6ahJkmmiu2I7kLQ8SgNnsR
y0ql5Lb3mFhhOk0a+bsjZ7wRmDyrh0n1cHgfDq2D319HFpReUpum/WiZWXPNa6n7Q0tHw4KHaEHt
8kisZRONIM0Hp7XEkjUiXI1DRbfgkVa5a1t0tbHNTfZAz81IpjY3cnZYmUVs3wOon11amgZX/X3G
2qm+EslIJoyNMveej0KNjqjONDVg6qLwH3g3cj3d4WsckAjTccMR4g8AR8dTy3ZTm5xcVHOsRIDo
1a4sOU6u2optR7bJAOHp1BhEDSu1jPCrB1lz5Vkglvx9CvPQcQeJRG1x3teKOBB478GLClsn5Iis
6qGS4T3OeO1zaY8luA0tg9rtFUJX0BMhLx5Ers0M1fbCicJ6/ghIA1xFm1hgv6mj2mLCB7ICeF1x
JtbcLHGzH2qDQypqwpkUpiM0H1oKteFNmIpjTo2LT1XJRi7C7XBOzXMkFSkjutfQaqi9ropRKuS+
mT9EDifrcFwjzsNK9EYowimSaLJLJpUe3YyPRxY0EFeIWkb7wiURncRynTSbO2kqTxux9SdFYWZX
Ds8bjYb7cZM45tQKG3+KGP/IsEt/LC5ocG5KIDip7chykDgPKHR/3yDtzWQi1xB9BAHIgZsahdh+
rIMqMtIAj5gkLkdO6QGU6fjsoEjFwIT98QHlnxZeanPIQVCfIxZmLYeLKr1uzNyQoOwcFkVDC6UD
tbMwZ5WSF7OPntuwX0XT90NzVmlh7C2TolUQL9zWjjiNUb4t1PmAlbNqxhdeak4sW2GTYmSrDH4H
dXVoSjl3eSSxgGWdZlYXkTvxeO5vkymmjaLciyJjTZvMbSamyEYTxf9/pL1bc5w49z38iagSQgi4
pbtxHMdxx0kcOzdUDjMchQAhTp/+v8jvxqNYzfP2ezVTrhRqSfukvddeO9qRMkvMykxTg+wnmh2X
/BPw3tH7af0iwuCMQSnD/7nK1BHHyydtccgm3rsLoiFk1TB+HdSan3PedzdLjXAf7rP5PWd5d7q8
jsX2m0DvdNGSdG4//uh8xU+CdEuSTUiqN9FeCt1iaTailNfBCzqowmHNuvZB+QOpj8MUpt8GLpyf
lzdg+7xhZ3gLuC0nZXdXAc3hVyfu0FDGwlfAAiaXl7ApmWFZgIMks3Z0epZty+IMSRuVzSQJl6Y7
OlIf1kqe0Rmx19phuxLTmPBcgRGF9nfEz/3innhO492G0eIP33odjt7O69vyKDIh313WE5ehB/kT
9/rbtJL9QY6/EGLc6RK1oT/WwyX61G9hzeVztMj0RlT0WhIKBWB5uPbNAxW+65DbCjDCaoll0zqo
PXWVKIK7PvOnarlyi4aVQPFRjwteYl9T7n2joRe8hK2HlJWWRQw9eu934+fZ95EHbuZrYx0TAk6i
jGV8JvJTB3wguyEtqp+J26/s+fIpWkyQCQJnLAsHt+uqr6oP24NykVl3AMNJfcSGA3nvA52xI/cW
1domXb6+r2WZi0o0Rf1p4br+ktKSf2qa6Pflbdg+bpiFom/42HBaPlTg5UCg1mUoRK50HvaKSRY1
MlHgSlSuh2dk/Qll1ty/yzpRlw9AgoQeut+jjKDt8fJObAsZ5qFSYaCIi2PSJSDmhwISR+IlqPs7
33H3wCW2PLlnWAVw9Q8gsxjk3TS1YyyjNT0Wel0PBZk+Zgr6g+CnjidBplPKhvJGDl8G2d87o/h1
eZuWCzOh4s7i0KEp++C7F9VNvBZVftMGLLzuEE1guPL7cNFDI75mbHYgDat31F3v37sskz8ub8Bi
8KhhDXjjK6QbKufMIyA0i3T4qcr5KBBS06y/nYBJieUqkIDK9qIF25FthvDVu12UYb74NODfeZoz
dcuBJsiO1SKm6enyliyiZ0LF6QT6EllN6Vm4hcuQgmzXTyrSCLdKVeyZbdu5bbt7tQu9Sm9kq0jP
2RxGB1K05yVXRawVwpHJX/9lNHtAe9rvemX/XLctwzZELu+Luc2qn507TKfV427cKYpQPpicw+Ul
bJsywoaM5IU/U+acxVDImE9hovJqiItq832Un3VLbtyhehy3V+TlJW0qTA1DAWKXSjK3X34LgN4e
isXPDoLk8iZz6uYg2qE4TmkWHIt2Sm+cSdCDUlkfpyp6CVrkXi//CptMGnYEhXviFaVYfpDBl1/T
SeDyABC5ufx1i0BurDqvZSVTUVtqLvKfC1c6QcK9ObGqGOKGQqGvW8KIIvy6C5oymvKfOeLUwh3T
mwEjO2M1p+2ObNg2YRiKBdBqMpdzcw4L2d0QLZb3Ykb7/zDsInctIeU2YuL1OanMC8a8zYKzHJFt
Sbf2gXVK0mB7IUsHSDWfna62QyZOePKVR5yc5j+VWwwnUnftx5JW3c6dWyTK7LaY/AIPCKb6M0uH
tQb4uHYVHrp5emVixOyz0F3aRshuB2fl8Q/Tmt6HtKz/75zC1b+dffLwP6ip7fYNy8CDVdasm9oz
cQd2EpsL5wq37wD7tiPCthMzDIEenWpcZmc4y66WtxqJMRL7QHX+e52GGCq+5I3j+FWmzpVCIho5
9vGeSv/LDJnbiUEt4muitQH7zrO1IeGZzjPspQ6+cKJ+ig2SugCs8edFNG/pnssbspyXidsOancQ
TQWu0sEhYXVH6nFGxSiTS5DvxAaWSzch21QghTikrfi/2ACR+1Hk03IaOv7lui2YCh/Iusp8GZ2z
3HGBvPPC29WdyOny120/f/v7Kxc9CW8SrFvFWfBaFDfCaaEgGpa4efS9Wuwhw233sP391TJwhQ0Y
2JrlvATetzSn08Grry04bYxwrz8ekm4uM66Wc1eWv/XWxgI4xp4J2Y75jYw9MZQ6XB1e9c6ynNOl
7t6ToGmAuKz5ecm0PHh694lrOyFTs9U0aL+K5rNy0UIbg0fE+7dSDd3Jv9k+b2g2AM1+Bbhj9XNm
848STBnHdkbYcFmINvf29xmB2fm/F6CYznmBWO+sIvijjlQiLoJefsgkYKIN/FQfpuNOHu1tgfVM
mHYaVd00t2w4a29F19dKgbXx5uq9k5E9fK1tCcOLVwNkyVf9hCUatcZVkUoRV5Or58/t6Mj2y+VT
sy1jKHa6+m0moqL/Sh3cRFigZBoPaMxOkJ9sfl5e4+1r90zkYtqmheOs3nKmEVoB5TSrH0MXTlf5
b0xA+e+907brpYs81lmuoxN3IT+jIX7aiaXeVjzPBCp2sixT3dXjuQMLw6mjvboRmzfNc/T2lGu2
B5GwXYOh4NsjhdEq1Ocu9f+ZFmRz2Dg8I7mzh6mybcTQ7Bzg0Xacl+znXEMdAIlQh6D1HklJizvp
BTvIJNtNGwouSDsXgKh2Z7GO74ibRSCS8L9fJUUmbJC1vTuFzohv1xNFdhzlj2rGo/fy198OCQBD
/q8UVWuOTlFNxa/tl7PCf18KeuNU7MOfhdZwfO4aInekynJMJmgwndzanUTVIeRUaKzYHm1pVL9c
3ont44ZGc8GIF6zIs3auM92QdfI/R32090KyfX0T4Fc+lA6Oo/tIdGfZu2uGauvsZsde1teBqry/
sH9zm/dah+33ELb0Luud9XGjjDlePpu3n83exob++tcTGIYyb6b2uxyqqXfjqBu4258id15anmja
BMNdSICaT9KR1/6EbHm6pmHshcGQXnc/ZjGZ5Xk/tENHfxRhm8ZZk/LjANrHHTm23I9ZTC4c6c08
LPyHhRetOGxkk+mxVT27jmMDwx7/e4R5yBS6Dzv3R9kuhJxJOXkf1hW+6ut1V2RYQm9KK+5hwOuv
NnMBcpobkSj+Rcz6cznl80PVdvJYkOLLMnfXGS2z7UiXQlZuGVa/gLfz4s4piwTvzb08ruVCTB7d
SoMLCJ3PwQPN0bB+QNLTn2MWdN27y+dlCXtMFKVchCS50wYPoQAoRWf145/IFumt9CTW4fPVMAjP
hFPy3BuHYeLrHWmjd10A+FnUgJfg8j4s5xQY8Q7nvoNXUssfVOul1b12Xe2j5k08fp1mBKZdpF1d
FKWuz1JlwykFOPQnHEq7p3gWB/sXnLIgZUaHVf9yQzzuuiKoDtUWH5QspPHooT3qunPazu+VASZ5
VXtiGYsHrUiV30vNo/o0p2NRni4vYNuIYSOnlU+67tfqDEjYFP9x4trjW2EaIACwUd9eXsZ234ae
S9Aezo6qa7z5+BrcZ8h/6YSKui6uc7KBEfGgcRXkNiC1Qg+7C8XT2o/IcXXJInYOyrYDM9hRmpE0
JPW5AAnlrQItzJOfl8Eeinz7nW+8Z/7CR6IS5noDktNkCgr3RY610P8U/dyqd7lfe/I4rTpI360e
m5z7oi2d77OE0iQi8Oi3bBrzLGka1o0tyhGYK3Scisxd3y9geML/V5wVp2UE5dppRS7ZOVDQ/ep7
tHnU7Q34Wov2QOniRYfR4XVz7xchgwdpq1DlDxQJ5jBBq+ro3gs/KPkzw9BHlKXCqInwr5A46aIH
4Ap7JAmqsG3fscZrqqRTZao+QR1AakJXl1X/SBwhYh8VdcJHcmTM0p9OKdxwD9iy+STzCMGD/qc1
6JWu0DAr3K6Y3SRbQDCw4NFxwFjv4raeQf/y/12MtyUMKUthE4NpKte7TkgWfJBhyPWnAYWSPULS
t6RsW8CQMrIOrSC9dhNWFg/M8VgygmN9B+X0VjyEj5v57sJfMEa7xlNsYWMB9DdZjoxG90vIvheo
JR2yKSqR0Ae7GcZKnq86MZMzQ9RZNAwhcZEuXlgdh22xHNxo6f+5/HnLnZtcGVSCephXEe485Y+E
CXIcIQYHR4W/Ly9guRAz980dkZPVxY0zz5lQDgumh5Vl89Plr9t+/vb3VyLbDYpFLcDe6IeTKkEn
VJeM2fojQs/8FUmY7c63fb1aAVRcK3fw9+QPEL8LlvBu7HbBjG+9o7avG94DPZCqH7MpvWPK/Xfh
eMzW6w+k8j6mWTsBz+i9H9D/uePSbYdl+BDhgxGY5etyh87Lzj2Cdipv0FsQ6C445AMAzHs46bd8
4rYrQ8vhSUQkGncTqux7urX781ryU50BgEF7vhOI2s7OUHXFGMZnkTm9k2x8JtWvrAFpEkXanqc8
cZXoDwDh7ZX934obsSUzB94NWdqLBfi2qiv7GMmep04NnyfXu4vQLx8V4058arkjM/m9pMLTbc1T
sP04Db1jpU9P0epNtxEdr2HK3fZixI5Lw3JK04YmhcNvUzC+3qK4RndQOBZ9J5tMvNIXMYINfG0z
744sNLwXSAahm68O8x1zaDHBf9GV1KtOAejE+XQcje0VAfdGn4+xaJCJq/h4JMI/OFk03jnXQZm2
AzNsAIeVVMWY0kR06l6FqBAWPp4909rcNK7ey0TYrt6wBYCblYEeGU28sl6a4xCs/wBJ6sQkoO0e
A6DtdgwTgKCmJxP6Ru5S31VfZVAtt27uD3uJd9vnDcVfxhV8F2mz3MnMj8pYBcKtwMHmrHsszLYF
DJ0v0s2512y50752w4MOC/B9hCIof132J29//6+sOGegZwjGxrtbkDU7LNKnCeGN/HT562/bxb/y
4F1a+Y3MpXeX8SZLgPcGuUY287hg3D0Gmfvv5WXeFiRMHP2vCiLrqmvi1jTJZlQ+ZNb8Apq8O3qk
uabV0Y+8yFDyrAOB4FS03l2q9U9aonY2kkYll3++7Q62bb2yILoRU9ejbnYnUrF+nFhR/YtRI90V
D6ntp2+rvvr6ojEnIltL/PRaPsHc+sc1SrOrrPdf+e+lWVm4kByMqmV6L7gCoJ939FB63V5Lse1u
DQXu+ki6QgVusq2Qbb+8Hf3vc4j2netO31DhLAARSUBBCku60fuwCIT+XY1Y5LqvG/pbZfOae00J
Syra8rCNdIi9DG77qq+bOe+ORWGFYXf0DvR8/akqguLZpa3eiTcscmnmvClgQ3PhzjTRVTT6gF+J
gBycrpqjncN527chSfpf0czgknVYtxEEf/woPO/b0izgbXHyd3ro79mAzKqolR+76d7jwiJNZju8
6MJlbvIyulsYwJlHobzxFtAUnsZjGey9mmyLbH9/pXG6LPgEbkS4bISyXlwMU/CuEK48+qPodmyG
bQ1TqzESLPL6kN90MtPge4dIdRmyMN6KoTCXhevtCPCvZLheWbPMwqUJRxjLCtfD85LDscmNVh7d
F8G70RuXvV5s22qGnk+0wUiBFcEAx9f5SL/xzssOWcUe/XxeD14a7pVybFJnKDw4zAHSHnV0l6Wg
DyBRXhw6BfleQjB11v6jHgb1E8OWmrgc2U6QuPmJvzMNmBz8X5HowCjh9nUT3TGhOapfg6yOabou
STFjtleSk2Gv+d8iGGa+t+z4oiETblKU1FvjzHUbHvNm7T7MayafLouGZTtmphcgg3oURNCkG5v5
RwA38LENA6+/mzIdFfcTE/5OBGGxQX+lfWUfFvPskaRkefgh69PxAwuc58vbsH18294rRe0wsi6X
M1IN1aSi9xQMQIcUBe4dx2KRaDPjW+nQWRSBnBXF0teHlNbFOUxzRWJCc/KIZhSZH7RDo2ugg/D0
Zh89nSi0ssOt6Em+LBQtWiiIgg3SW+TX6w7MiNgpo31f5kieVL4HtnFwAbmf5yECg9N13zeMQDpi
ONwou+gu9PP2KVRB+W+pqXdz+es21TAUn84VXVLYzQxUcDoHLlX84sHQ3c79vFy5AUPPNfqlxjAM
8NIkuTpOCp2yA14fOxbZIq9myjeVzlgRoOKTrg30/Qh6DFQSvPRKXTPni+kJpTsXMw4TqDIhR1ks
1Pm2ro5U1wUUZk+8pLxEHTsM71JVOd94tSV3+3C3NvwnxfaGleWGPvMwan1Q/OUbj6f7QAGBB8V4
FKcB+86EmI5pSD+DqOjzwoZTIED+DGBwFLpRXG8UCc46JnleP27/vSxwtvvaBPGVfVkCTuasXfF7
QDXAY9GjWS9CUn3HwNg+v/391edRAR91Dc9/p7SoY7rxVuVQ/Z2vW9wkN3Q9jEY3ALdTcMcZaqxc
j+/ktMChlOghEP5w0oP8MK5f/gcWa4tXMaeRsTSLqhGBPbDqrPzBWf47DRH9TbyeP2zFv52N/ck1
viUmhh3gKeDVgHiGdxxhJ5gf1ZGqgMSd39/zpcBwjoh9X2r/C0g1swMvxvJmRJIyL9oPTYHGuMuy
YdusYSlE2GGsgj96iVqgAF2JfuhOrPLXOnftCdR35TV1TXiFv/rrW6JmJbv1ZqHeN+2P8tBku80T
FhE0e+uRuCWKgluoiP+E7mmI2ZNOtYvHeJMocPvxm299JeJSraMCkAAalGr0E5QO+F8IKD3Z4COj
oz+jUejfbvEwZWUWT6T3P5Rs3Ik8LBdkIiXAvLm6qAdj6TDrb4gbviwjAoQyArAo7/b4uSw+yYRL
YNxrrrtx7Yt4rUkRsxoELnPzC9F4d7xK0My+ex6CTGyGP8XHQdh8FL2HI2zS+8kf00+BW+3Ar2wb
Mc1F0LKm7bfj0kuFBDEr3s09+VAGuxSENlkzggPRon2f95ssbJa9SCe8Csar8LmbpBlGAYKEog0G
KOO6h3Q6Ci90QdZ0DTht+7qh7TQEf26DAZtFXBQc9OnzQBKqUTe7fMeWozH75HUbzJVGAzUcjTN3
7xCFp0fWXqkJZlc8rRVJ6diyhFd4Jv1hbQjQfF+1zXlo9yY2WKJlZmh6t4DWr6kFS5aKf18EOrCy
xn8knv6EgXwvY+6fLh+VRa3NFncJEss5GLZ1WnXfVeOJ8elrN3f3w5Rfex2G3+d1LkFbOrGEpml5
SkEdcOgH5+m6DWwy8MokAtaRuW29sESy9ceUN7+2N/LGTue1e0OsbGdk6LIQ4bgUw4ozGsMknYCW
RUXgw9oG7WGu1M/L+7DJrKHOvOyoHiVjCaQrO4I1szpIle4cku3jhjZPmBywliBzTzKA6U4yCn+H
qibH6365ocwCk8QwzKNnSbECl1fk4gXjt67Muph96xMfhHYchyVd2H7oQW9RYYA5aohfurH/GWG+
43Umw+xWn1awrYsQYqRJU8VZvfxo0Td35ccNZWYhTCnJfQgQwQ8mmj26+3Qklrs1O9ApJj80vU+2
JvcNxM9WJIz85kpL/Vf/+TR6aMWpHCSh0B4ea8x0OiB9PuycjMXMmU3nOmeOKBSH9vrTJ77gaUhE
9SXL8ncUcMxg2PVnFn/sGTq8NNoBMh1GW0tOYga+fkCc+uJYLvq67InZgZ7xyNHruHgJieovlRRj
7NTyGno+OEzPUGDde1k9cViHgizykLK2fAfQ5ZVlC7PbHAU78L6uHWwPmHiPSwgAKWg2Tv2w1xpt
OX2zm3yqupmQcfWSrmldSJL/fVmF/ID5A87NZSNkESSzo3yZtFcUDfegYuF5gvlX3XRk9fyjQpda
7ZI9mBm8yhtvpb+6ylPtjBj+C9/fyCe1IJirQfKTXN6DRZPp5n9euTJZ+oucOworjc77WOMpjpBr
F+psuwPDC08+H3zlwwuDp1kouDAwtQBMv9bLbT86+XC6bhPb5l5toih8xohiXkJbfzp0ZTAc1nyP
RsK2B0OLudNodPXPLEGrffSBOsX6aQK1STyX/TWTY6FpJgiuqDrltnr2Ej4NDqikMNFBkXCnEcp2
w4YaV/lcl0hZeUnqt+lJd0InI0KW607e9MO+h6YMTfBxB7yXS4++m8a9ZiAQjsWEvqlgWQqlRpw8
lzeiyLx4Zs0eXshyLCbGjYsCwyRm2J8lQq9KBQJHzAcr+h2JtJgGE+K28Fp1OAwvqRQIGTSIeW/l
hDc58Wv5KUUYMY6gibnqDv5Cu/UV06M3sARjxMVHEq7qsWu7Pdm0iL/Z2R2hlbvyZ9dLGg0NrsDi
eBQU0fTk5+7xug0Y6ktQG6+HEHZUYLAKCk8oOvUk9A7Xfd3Q32Js+q6elZeEbj3gxYSLJo3zct3H
jQhaEVZT2pNqS75Mn6c8a+JBXRsgmpi2hfdeA1IcP/ECdFG5GL8c5wVmMFz+7babNXQ3K9HDG0wh
dDdA7iNDs/N7ssWgrFyvwjF6JoCNojHPD9cUdm2UL2EK6ltf7aZeLSpmotYoq/nkTi1UTPLHwt2a
Ktr3nPBzNpRfonZvfpzllEzgWhFEakwLiA8Q90iszGj3A8nUr3Jj3rt8DxZLZKLXVElog1DLAy0a
+aHWsjkEJYhCrvv4tq1XrjHT2UwbmXmJLKbnqVh5/D8EuLZfbihuFrE8S0G7mWAEAWjLquZX2Ik9
vI/t4A29xTwcz+ubhcKp4xEAMqUWFC2oCDtoTr3ONJg922RWc5+RqAKlJwB+h5A0+U0zLv9cd/SG
45Xp5E9e29RAz3szIHUSDCuwbXvNE5YMATHUVwOUXTf1uJUax8+YNPEhbavHFFmUJtyzbm/yyfgR
NRu2idRkFcO45vE0S5p9yZwi4L80hgi1/7Is9cpD4KflrwV0Ket5abx8nGMu6zAA6ZZ0yyI/DFFX
Ld0hagmGfu1A4t8WO2q2dpOgLAvl9Nj50JeYR9hNMXrS9rAJtq9v9ua1xmDouRf6AF93pL+v6sk7
zkipXxVuUxPEVgSkJOgGAhZJBV8ADKhPuYfX7TUCR/9q4qYz4WyhgI3jNUVdH/g+vTsa9G11pCaG
rS/QACAYwshBTlPcTYMf/2mzrki+Hq/7/YbGMx7iwRn1bhIireZlvn/AdK/rCrfUnDUDdpdGgkYE
dfMGpRfOME+iTbNsB1xiExpD1/XI80n7EujzcszjRVX9yc3rYkdqQoje3y9AGhmqLrMRPYkaDSY6
WhJ2QoEbTHD9fYBC0qDiIHLyHQmyXLIJZsMovWlUI9AYG4heDnN6nDxwK/UdJsBcdccmoG179rey
C5F6zxDrLROVx3IFOdV1Xzd0V3lN56Yb8mbSwEK6UX+cozo9Xfdx46ksVoHB342ABCl5zryRnEon
LW4vf/ztaIaG2428sjoYRox512mBk69AlozJR49gwp1BUBLdY3Reif7ja3iZYdPN9u2U1w5qXR1W
opx9xXzM4i7s5+vgI2C8/O8+Fu2Oo5I4JCLGKflzBa0Yfl4+JIuWmWNbxICHAgaL43pzEECRXrLT
uvBrBhFvB2PocNbRtVQYfJxw2X2ouFYHV6T9dbbNRJ+pOXeWUcBA/GGGwcTI9iNGxHg7HtEiPSbi
TKJVL+3ZHCV/Rl0zjpmtBMVm+k9I2GO9BDt2yHL+JuZMIBxrKdvMA5o4wEVZH/4HcphNjd4wcibM
LENHFc2jMUI23H3YGK5ppT9KFb7bb3Sx/X5Dg0PUnaqmb3FM67Qijh8Glh/rqJ0eL8unbQuGEvNC
ZP0MCFiC/uXisE0AocF6s2WV6zrYq9LZNrH9/ZWlqNwlBd/oAmfgEPVRhUu79W2gTLFzyRYfYE5l
KbxgII3e1GCbX9fhBRoXKf1nBs/1zpvEtgL97w4KnmVobfHQXug0PYCfSP1inOlpXthOIdx2D4Ym
y3mZketqsADTPuj6+QdMh0xogbxg6M07u7Ddg+GUSdsDilIhc0q2mQaYXvK7C/geh4fF45sws6mu
fBEOCIUwhec9WJrfZTNePVICLIXJ6EPpf2+WfCe/bLkOE3NGs2HQndfxpAjC1kVHE+0qL4ornxZN
ghJV2+2kA2wLGd6ZhkJSh8AGVvPytfA1fx+hH6IpnD0narkSE3wW6lau4G7EAm0RPYcYxf0NrUd7
mQDb17dtvVI8OtZlNFJ8HazFEoNtQbG/j06wnY2p1dWEWfROC8xwBtRigaTtUbh+faijK7ssqIkm
wzSplaTgLE4ArsJYIgf86xTojeNl2/emCwqpGdipIM3mDg1eT4iqH9SYVXGtwH3rlAnTeLp73N+J
lN5UbixkSBHIOWUL9p/2CZPJEhqMnyO/eBwgssCk7PGN2NbY/v7qqlm2oCUyHN0nQHdu6yVt4oYX
D0PeHGg6fb58YG+KE/ZhiNMie9b3jXKfwmkpH1SUFacGzC07EYFtB4Y8aRZidjJLyVORQliZno5U
dPd6be6G4KrCFHZgxHqut65CN7n7VKcjxpNN4Vq/w0wU58flA3oT/YjPm24iqwbGe0qelPbv0Lzx
IGfUNuU0JgNtjm7rf/fK4WPJduv+b+ogFjTcRhFiWjHVPnnSo+89Rkudru8wGQmuA085uUd2bFMU
w28E5cw9zPKmL1k5JWMVJBLTj9w2uMV0tfc6FI+XT+9NDxJSMyQMp8qdM43TAzfa4wLK8Fh4ARLJ
6r505oc0JzcBz99dXstycGZcWEwoQ4tU0RdK2vd04l/Kld8yIr5c/rxFls3IsF0qB/MxO/oyLRxT
lopH7fJzjR63aRx2XJPlUkzmmagdgjzEENAnJcQHIaePlazvVhbdo9fzXrb8mjQBLsXQ+Q5DYEEW
4axPSlKJbmUR3pRDESWXz8m2CUPn23bjWm5q8pT1TYImTzxQu/nTds1gysVYJ3/4dHkh230bip/2
4KYDl8b6FDEgkYdJYIj7iJqQMzX8fHkJi3U0R/dJUU3c74b1iRXjek4H5dy2jqd/X/66bQOGpke+
U7VB0KxPvZ9Fx5UoFEbLsUv0Qvf8oW0Dhpp30VSny7LgqkdgqyhHMkj4/h6jokUlzPhwyByqppqs
Ty6QZ10P7QbTzU03Tb+9VexE0ZZDMuPCti9Lt2n1+pRGmXsCCdp00C5CaLjA+ubyPVgOyexGCGfd
DFQ68mnG7JF7ALCfSTtVO1bJ9vHt7F45ceDPxgUR1fwEks4plkx/Qif6ThBiUTVzKl/VRy4jUxG+
DEPzWPHlBiQt36dIJ0Su/2Lox45Zsl3BtrVXWyDREoSOrsKXgrsPSMA+BIAsrWrYI4y3iZGhyF23
pGHmOcFLMPJT6Dsxin8P4dDcoE9t54ptJ2V4cTbkGG5fkOxp9YbPtPjUquZ9PRanVTtxtjvp07YR
Q6F12jDADcfsiREMRt12ovzxU4hQdKOVvSystp0YGp0J2el+xhrewv7dloDduM1K/3YbYrPvTC2O
22wW0KrjKot87wWcUg/T+oXK5rhJlsS1oNmjDeVOiGjRD7NxoFMglPDB5PeSTvzIoua8L7eW6zB7
BlA+CTnmtnsvLJqODdpUHaViOvtHD8tcvg3bEtvfX6mGC4qcgIiIvmA20nvI1eL3sSuig+s9X17A
ontmW8AMPu3CS+v0K5+j2xYhgBsu79HwdZ0FMXsCKmcIU5wS/XNE+P3ba8kf+X2JUL3me8Gm7Y4N
Bdf1VFZ4WHovRUUf/vD+O/4uFbUlQPcN1abEawUoUueXEuMsIiSLPCZuGB56W/iXR+duwNCJPrgG
xxRSsztgast5RNOHeKHtmLP3qJkPzecyKt29ebQ2iTL0u3HkmEdR3r84DZquikNJy3m9ER3r2zJe
pTvJPK40Sct/LguY5fjMjoEsTTNVd0v/MkXpoYYB7h08AUGlPhfjMYdNGTX+visKFrtithDwsgVi
t+ftSwRDst1UBUmTyxxPzZg0CBLRy7hjKW1LbRb0lW5mruYFGl7aF4ndbLuDfDfTeIzmKpmR2XUz
frx8hhabbLYSpADcj2kYtC8Tnz4tmO/EkXDA+KCjYD/zYq/Lz7bKZiJe7UcB9crajrQvgxpue0j1
2hYJa8N7pEoP4KKNL2/GdmyGt4+G3Cs7trQvC8bFb0ttWfBqTFFERxai0MiXXntuhl2Q/dxPFZHy
JVrlMc++0rq/zYr0UDa/ymXvWWgTcMM+gIOLDGg2lS/Az8So9N2kC4vHWh7R3RNv+9kSzCX2d93x
GTHAhHYx1++FfFEDeOU9DFjYnojQoQ2i/v8rqGGGqUBqiAYuQpunhtB3mMWeBPN4C0qo45y7J+W0
O9Jtsd5mI0KtlAt8mRc9d7U/bN2PFY87yZpu58QsFs9sQFBun6teVuVLBTcNLNt7zIY9D+D0jcRe
oGzxop5hCvQUOEUxuvlLSgGfCjGLaBuYW0Tuzhb+cOL9VTYKqdmKQPDZwnWU80zZCrqMeKQZA0Hp
gLqmlsceFF1zd0CmCiAxmIq2uRMUaBVUl6irMT8BtT6/q99JnekamRGVTs8sX8RwO0s+8h1fb7tH
w340kfaUEzT0mUcta9+BDN+H/ViBqtxZwGKgzJYGGfVdCU4t8qwL0FU1MXPmZepjNs+ld6P9HqNS
Mb546KLDHGSi23kg2rZlGBE8DbO2X6L5uaozz/+AUrIrvowEVNPXuXyzvaHzszVr8rF9pnkrf6Cx
kX7Pxpl9vWwvbD/fsBd87FFMrn31LDeQ1hGod1fdaNRWwpvLC9huxbASE7IWQRSp4dlJRby67sHl
7JRCtXxB7zCcMLm8jEXFzEaHlQGDHfRj/+ylTaF/0GnGhPIQBCjV92EOePb58jKW3ZjdDmBqTUFz
VLXPhSfvNreB3gdwwrC7zW9sNc7Ly1ichtntIPJwFCsGrD53gOVtVjyDfy0UyIlCUPATFyXnKunT
K0MVs/+hatxg4aEWT1tD65Yh3aIi1bHT4rrfsuwro8tOmc0ibuYkvQg4zzQFnOY5qtX/4+zKdivF
tegXIWHAxrzCGTKnMlVS9YJqtMHMZjD++rtO35c0HYJ0+qHVilpw8LC9vfcaomc9lfK5ZrZ+/HzY
VkK5d3rruxSlEcIyxBn5BnEouVOmsYcmIheeCuxO22bLFnltrS22fDvyKJtLJd+qgcHyBAPVOVdj
6WiVdHMv6YZKxdprFpmDgQwyYAYdf1UhnO/z4iDD8Nskz9Jj44j0/x4sUbsoCcmWv8Id3OhvaVQW
Mu7RMHbOu5wuFYEHcCrVgH7z64nhKkIHKb64MDaIczBdP5/wlWRxSY6Ah1g+VU3FXgmT9aGFQ3Gc
tl0KUxLsxsHju35AVbCFbf3u8xeurN8lYQIKvRaKTCl9Hcd+upNpObwWzEBp8/PHr0z5kjFR8zwI
xk56r6HQU3cMtBuS64iM2u4lM2raCJZrX3HaP+/2ifAc6A3DHX4/KfPggbAVQ8FlS2luZRMuuRKi
05bWOc/3op8Op4mou+FtDMKrLo02KoJrr1jsc3AhIQzsqv41LTPnlXg1ULgHU+cztfGI5NedvqjI
dbaGa+11i/1ea4+yYHTzvepG/iVNvSpJgVK7antVgjIW+H8/n/219yw2fM0iNG/LUe6VLp51iz5f
5tVXJzSzPQEfPn/J2twvtr0HPwHhyUnuU4NcFIRznozTWUwo7v3jI/9uYbEZNJB8ZvkexO2XDIom
ceFtch1WhmdJpDBkbtvOYNUWo95pHH5uIO5PFVQ38r+dNThLOoWfEebXNCtecYCwH/mUyVego/RZ
qGruLWkUCLaOhf+ueg0HAWn6quB2SKrUF1sn09oQnf7+bvwHhzRRpnP1WvfitTXyN8vdo2+DK3/z
PrsSopY6wG1e1zl09PNXJdR0C8XhINqpigZzPELEfksud+1DFjt8RDOqnw0rDlktH6BS9iUM/D2a
uVccot0bwXbtHYttrZk/i6gbygNsguqL0i/6v2MzZEedd7BU5DNvn85bVYt9XVpTkZrT4tAof4op
LMVi67tnMZiwqBYb2mTBEORVWhyM6OhPikx42IMTFDzDCaHID+d9wiKL18LkrERJ6WDrvk5InZmj
ncyWsMfHMYksGRYkDysGBB9mwu+y4kLnWr4FUCDoN65QH2ftZMmVaEQ/19zBEKUeLoTVFGVHWQXF
JTMi24WVnlG/mra4gmsfc/oR7/Zg2IpKod5THOYuf6I4HfY10cHxnHkgS+qEG8DSiNIG85AH9xJm
UImpwLM+7+GnLf/ulwMAJ7LaKKykqfUuh3moIbcFNenPn/7xnYYsuROpF4SFn3nitVIgMDWD908l
LBLFfmg6G1tkC371Sw5bd6iPtzdZWuJB25IxoaviUJPoYioIFGMoRFBwRxuhUn7mRy229oysmfTd
JF4hA3HRBpDAD65aYFGlhn6sHz3n7vNMyZmTv9jppYqkYH3uPDPhooBYTfVU7opmdM8riJIlxYJD
VrGNisj5erp2nq6cp7bbbPu9N/UJ0umNYPLxEUKWBIvWztxTmkuoZw0gVSH7qA20M7bTkJWltoTh
kaIa3KFizte8qK7lRJICuaDKhmRQw56U5TGtbttyK7qsbPj/YPHqQuRN5BUnvgW2jIDud7Uf6WSi
jfNjbbxOK/zdvqzo0Bo64wIILyuTkDEoD65W/hHO5lsCziubZYnDo5qxxp/D4iBkF15iyvyjLnr3
ggJnGPNyUwZ/7T2Lcz2CJFuQO1yh6m0H/4qE1uEXAVCwiQhS+U03UgQ/P483a69aHO+kAbkcFJLi
oAc+fR+N7e+qiMLZnhfWe7DCgc3S529aOV6WGL0wgzeC9XR+6Lopv+288jFjBeSWAnkEu9iPw3AL
9vlPIv3fQi9ZovPQUurqaCzDrx6KQjkKyARHvHDlBbUOLBHq4wBnpXacLkYe7M/7usXR35UQwwpI
lx9Cm1+4QhyQh0OUJtX3uEQebR5uVbFXhnEJ1msg7wy1+SY/wUeeCpCBEvgfy8SHBR2cwbND2rMt
tvHaq071hHc7ig4O6x1fYBmq4Q+yfgXYbH6dwqbKiSoSh7J/Pmvwlqg9ZmBUYnqlDjQVT3xK/+TE
edOjd/RnUsV+l//9/D0fF0LIEroHv+6wjlDTPwShVXHl26/TWFw2dLzg9fii9fzQZ/Tw+btW4t0S
v5d2UxF2XagOvR+l3i4kea73ReFV48aKW3vB6e/vZqf2KPUwOexrOXpJ36lvg8rOnI9FUCjCiFTC
qfMDeoy3YeGAzB6Vd33p7x2YCcMFVm0Uv9a+YZEYZGOfu4Y7aIpNKnCSouX5LcjA07CRq62t4EUu
ELpt30zaRZ+3To+WaoXcdtzXxl5artqkz7bMftY+ZLH9R6SCA8TB8aLOz74xf7TfNKfRlr3PyuOX
GD6ZTk4/Ol5+gI/0QGIOtWgTz9lg5HmrdQngc/wKdyNstIMz5TMciub2gMT23J9/mp53S9URbExn
0WMvCOl+8/vav3JcWzkb6eXKyb/kckDBv08zOaJP1jt3tOihHSGnA/fSLbjH2vCfXvz+988DCyX6
Zoeedz+p6v3voSv7rdFZiUrs9Nb3T/eV60ACJj9QHB2gCd2hJvwF9NE/JRS0ek3341xv8b5XNsSS
2OFRZ2KzL/MDd9MbI1HLHqX96mfNIfCJG0MC+3hW+FuqA3tZTzBkWQ6N5nDYwVjBHnBTJWeBowlb
7OuIMm5dgkBuh7KCa6IUzh3EB4A9/fzXr2RFbLGdZ2juBrZEXJqVDA+iYBfUrWA5r5qd7dVGfXZl
LpbovZ5MgoY0zw+stKiSRv0BgfU4BqjFi8a8uWG4JWC08jn/ge9lE7TUqcKsw7bG2PA7DcaLsjLQ
g9jyCl97xWKLT0Crq0BhYcm2u0FWH6ezIxITRODqhedl+P/R+CWeaFE7zQ5wvev2vCQEKU/d3UA4
YstEZe0zFju9N0FXuz2WbdRV+4jhMyL1Bo+GK2rPYp5xskTz9RVXJbRk84MGSGNfQeZsH6T29fOF
uxKp6OLk1sYjfHRTebAQMLivo9xetJn1zsMIkiWMT3ZlWYkZwwOdFfhnTaOAQNIWjn8ljC9Re6mf
RaE/YQmpSiai0S85gG2majaaqmtTu9jTo1PkMpu4hIqg/zPz2VfPHbwibgip4zaY2i0ZnZX3LLF6
rLf+EAb4jCAcb2Vl70u3x2eQt17PG+Hp/75+H9xwlgg9akrRly7JXnCXDvhlmEU2O/Z15f2JKKFP
den43gvrMtvtYOxaO7Ab0nk2PpIo66brbnYzcXDyXH1nFf5JBnCx+FPBaOZeDbjmpt/DYZbpri8d
/KegqhRxUNcZ28HSCRpNIQBtYgjnZtfZqR1348wGnpQqMGHs9RRVQtk5rjh2HkfGCEQVa9tjCVH4
t4pVTnPg6RhmSdj1VO3GQcGKkRJRT7tmDIW/66vK/gacg3/z5pyU8Zh2+s0G6E8mcJA2F7A4ZQ9K
eHCz4bVt7gpnhFWZiYaJR4kLZe5uRyvAh+jIbR9PM5+dS+EIK588RQPUUgSEJOOihRhdrMGafLCq
DeqfXjoq50Byr4bE4ez3vyrV44hpG1y49syLGmfnhShXJawJZy8WfleSu1bCI+QNfH3uPMrRs/S6
I0SNSZDzlMV1kQ/zNSJhdW+p08JAZgpYYO5Y2M3BkNDCaeaEM+unB9uYUR3hmtvyi7TvugC3LTcr
xJewAV3/jzd3ijxoC62TNsGc+0nuFsNNIFgw7KLOHQ4FAdJwymob7TAFUfhAm1ZWuwZ34OAWnF0/
uMhnkQNfwiTv82+ldRS5AyAyLWI7A3eSsK7m0zXQG9IAH61mEnf1KNxdgSrUSV/CUoya5Dnw7EWY
ZeERUpPVlQsZjTGIaS+K+i9sUyYnzqIMobMkeU3vWObQ8AKmZmN55ABc9TDq8VvMMjxJoMxAp1BG
ap/qpoHwUe42rLGxJxrfLQ8O5MPZvTMy/jWCAgUyiDDXfTJDFHpGBzubf02knZ+m2dGXuRH6ixUU
fntulft17HV9n8dO6KjHCgkomtwy6ECOjtLIP0zAs0EBFch8P/shc39kr3M/pe3faoSh7R9btG6d
mMIF5DWEx4A+Bn6P6QxxqxvjeZ6sPoom0ONlBuuorw5KT9VjRaklSc2aKSh2Y+To4aYFbIvFvA4I
2/XQcvzFfDbSxIWRIoYHatAirqKs/ulEbXYDa7bZ3LTRCNNlJQpUx2oYNKc7LHSky201f2/8fP4F
EVFaXLfMtFOC2k0+XLqAMubHAvYY7qNrPNnH6NRg8ykMmoijUcD+uWskH178QVU8hmGsfSxKY+Su
hnnjPpgsf6pmpc0FziX2o/R8eheO/eheEOPARIzxib8I7dKvdm5o+jxNUWFjFTb9fT9DEO4KfXgy
7CsQnscLv+1Tcj0pyckNDNRL9WZC1JfhM2BadVtCVX3YB7Kr52c0wvruzpEgku/Q0HffusYN9L4p
ZQPReDBy3Afoac5D7Hgj94/UNdUQt8TBCMLSOOhiHbAIEu19EcrrQKbNbe62+otO6+h3GuadSRCH
u/kgSdmhj5s3j7Bwap1Eoc30Inq3p8mgnYDuw6pOuy9kptwxSThCf+FxyOykVDxTE3VNjN1Y+UcW
9R3H7OdlFksLWamkbzR+hvFGBBJHE3qrR1M/ZBqeO0eH9Awm2kLZ3xqD2cc56IjuTtZ9BIen1ovC
Yxuk8xdCPJgHaIAk9I7N2skTf8LNPnbKOno23dD/GKN5ajV0iFJqEPAEpLKgSC8OXtD7fzEOvd6P
ovKjAxUmo7u6bK1NAgJ5bhTYmYiGuIuKQv1G8IKxEYNcKORVxwClfho0yuZQPZB+ezFGbj3eTwFl
/omQPbl2PxLKCrWnXq3ZvSuGdnzihQy/4SDAugOuNTM3BlqPEGGM6in9MqkSGJ/BSrh/9G05R/uo
ADt6Dy0rmCepUHsBekhUpde9ZzxxBOPKra4AcWSvDhhdQP7iUNEHhw00neMuGOAuUodlZnaymJrn
zkYosZaZ5zvHHJVLjghZQ0s08Mv0qCXY8H1cNFnherFu+Djs4eJGceVPJWJtkKPRDmX30aO6xGEh
+7/YsFrv3CJl3xyYv8x7z+mLZ0joklfky3VxFwXaug8Tejz0cjKmbkC0T3Nv11RgG19C46rFCQ91
seEoiBjoHqW3wTlEXt/Mj+HotP111NoceEHuVzcULpEpKt6Fzy+EasPmAZZ5LXkNUjMlHiBFQVzw
enbBH4+Mh4I/XKi9VKgQoULWMCnqirCdHiNT9H3iZL7xjqAb1O2l03UWyCoIQWiJ88zHyRODJMzh
jA4mG1wL2lGYAQ/M8iqepQ6rncuBY3y0Lp0aHKkVfAJQhsHqmqM2/FWNeQE0W5k2LVBIDXKZ/Wgt
/s8Uwb++aDxgtPeVpp5KxtzI9irL0+avjCwAPqrpWvVC87J5JL0o/3SkR5CvfVjKfxtM1L8aRIb2
cgamfLwsiprqMQEdh9W3ZsLFnSdRJdunALYd6Ssas7ban8AS8wSMu1LiEQyxlF2NegjLfSoGnM5d
kc18D5Z0N11h/kt9y2XkXPnS52JPJ6J/STgjtU2suy6LknoiOehF0alIAOM/Ko8+3ELDBuda4GS/
iHDrch8RWz9PQRs1aIDmubgKXCW2rABX0sMl/tYMbdo0PM1eKDd3hPeXIdGXJ/TK3ImNTHflErAU
Ew9yRYTf6AxtaCc95n5QXMicbhEB156+qNlxN6IpVA8kUrZa/ZASAMsYs0DP7K8utcSR5/Wt7/ny
4E4BPB7KVrIw7mhRnIdOI0s5cWU0I44zyQPcxeQdbBjzOyeT2QZV7qNbDCN82VWDsa3NSDo0N5Lk
7gRTQtkfy44ZGuem2YILf+iddXrL4ro9ajFB4WWKrpHGGKsvQs7a4Qlbqwne6mhggB8waYPC7gu0
D1kT90Ue4Cht3YGNCN1AjaRPczMaelHO1m2744xlibNaVarpY+Z2hEMwq+ZwPvn8ZvpRteP0i0/7
4V2VK4MaeTS2uA4ZOag6uOoBE/Nh/1v0qVRXInBwsuzakVERJJ0O4Ca3UQP+qM15evHiSo/SEOVS
luKmh8q7qQ4y5xT8GEQ6snOQIbt/gzDnqCo0HsGtZ1d7PY4TlKL53F58/u2r07Uo8VWdVT0F5vY6
80Eef6Owah+BcWk8TOPBTz2TXQZ501t9MxUCuL1YyyzPrzR8K5qXiOU08+O5HzMNfY6JD38zPUzm
t8/8ssn2ag6Rf2SlIeM5EKzTmC3KCNOMLG7C7nhUGrx0iHVLU8Noqz6nXH56/iKGCNDz26aL1JP2
bHSjoM1b7GE9jYzl8wH/KEadnr+467cS2k2FZ9lN4MMWb6cYQtb+BEb98vnzVzb5sgmHTrMfIWQU
TyITkDNx/Yp+FaMYphgCz8NGkXNlxyylMqaisrCLU9nN4NIM9Dskn4qCUeZDtOrg8fZOMW02Nsk/
WOBlQQEjtmzBUU9Wuq4j/8aWAOPQAx2yvv+SegyAhkutO/Dj99wrfLc/ziFtAA7I5ir43SPN8257
Y5rwJxKMqGC4GjrKrXZjDq9WnrjA4pOvJp8metJ7xTk0XM0C1yZ1VxW+/6fus0HSjdi7Mu3L/l6d
ldFgez9/GtIpS3fIV2l3HRpnijY6DR8d3qdRWsSSGU5vmuksu6ECgoJ1qF8rg7mxQ/BU227Ly2/t
M05/fxcqUdjWBSlhRerwQB1BKW186DxrInefr961r1jsbhHxup+zSN70qXGSkIECYgNyKbi69Em3
xRj7kG51GqzlJvc7W+D6Q67B+Agmg9ZbW7koUjlh9L0KRthh7JBUD5ocurKx1Uuk5yzMkzaTdnRj
EuKW+VKmAIo1e5EZEARjyCACO1n2UMbdWPcrQ7FkbjvUzfncl911mnUFqE8VhFiCgz97PFJx289E
dInv+rTcCBxrU7toXOSD0FqF1XyTEyj+uxycx5iTefr6+cyuhYxF3EOzAskAsTBgnOfovm+aJ5g+
Iwnv7KG0aZ2EvrtxpK0M3LIjmTWlF2kk6zfweLMmrk05FEdaQDEXDXvkJP6FhSIIykaff9hKwF32
J42sB5I5mKfOQXUi8Q2s8BJga3mXhBBy2zr3VsZvKTLiCqOg4CXDawFnVXAw/BI50G9YS+ASVkVR
Xs+XnAg7PYzE6mJLSndlUSz7l6xNA53CNvExi1K3e8063clHNCLMBkVm7fmLqFUOUK8s0zS6rpCt
P9HUNy9dIZ7Pm5nTS98Fq7JNWxhYuMhEQ2c+skxf8j6on4Zadht79KP+KOLIsmc5zwz3urkprx24
2qS3fo372g+pnRZFNIB7GnKFuB/JMZaj4MFrBWY+2UI/r627RQyTHLzIWfsoaBUBQSRjDA61ENLM
2qccglxbvLy13bQIC31EuF+ANHeNS+eYTLJ54Xn/bHOMoeeqp89nau0li+BACRRfhbX99czHAO2P
yS9hQSim0lbfcllFPiqBCrTyjWn7h1b7QUqx7G8a1Lt0lLn5FWr+vfmDSy80XHgNK6cnc6Lhoi7h
shCVrlB0gJq2qcxHsHENCqg/yqD3wiLO09YJHkZofo5frRxzflCOC5l4CBHMZjrpQbeEqUs1ihlW
RzBSL3hiueTzw2x9GdwDapZ5ILSizoeTRQI8Dd8olC8KcUfGing/J6rGcW9ZZ5zq2+DMQ0N/1XMq
UWNPNQ+TqmEc9wQiSDC8eTkb6jc7NJBjS0CC6MYr1YGcubFN/7mAfjRgi8U2pNZEk+Ddja2oohPs
gXmW3TFezvCgBOJwzhKItyn/xuVj6Hs7Z/LdwsSOw5vhEfg9tFe0GYk7vYETMARB4lRuWj1kc+1m
A+50URXscbANTTK0NNghffH9y3xQptRA/ZrS3NZl72Bwi8w1T+UYulYeplTWxS3qnB2gZh4KhkEM
nyAIXsSVozG8e5v1VejEqNP43O4/X6ofuglgzy871kpUNYpuqr12XLjUwjbOg17nfdAJ36Kq0zRy
jqEcPcE/q2e8kbFkIMzedXOhswvPw/X7ZeaZM39PUfeAffTnv2olji6latywwL1UZQwj6orbbA4z
cqygtV4cznv+aeO+C6VMeXWrS8IePIcKwPyDcDr6k+9tecuuBLNlgzXQFfyLmqG/qQqZvYS4+yZg
nqHYToeuOfMbFkEmYmjmzdTrrnEIGOd37eGe9IOhpPP78zH6OIihbPjvMQrg/gNCcaS+eKUkz22H
8q9q1HMA0+SXKRxfPn/LhwhShibNKUF4NxUdDwrk+pnzq28KsodrcrqD8PkTbZ0uln4FKgSH6Ldx
5iiJogoNt2jLjfTjSfKXycA0j2rIYa39pa4UvXCJiOKyRqRpQtBtPv+6tTE8vfrdx4E33SunDOVP
QRnKtIiZjanTvZvX0SFrOD/zNYvMACzmKqgmjGHodDlIel4yE3DdGATKdrUonY1zZu1r/H9/DTND
N0qvNtfdOORJJOubUIE7HxixByR34yUfJ4b+Es5UQKNqqolMf9kovYgcp4WUoQ9zvf4uikoFhd9q
4wq7Nv2LTGDqRmhbw+783mvbiO+n2mnUPW+B4Hlo2ipDE/LzNfBxLPOXCCfowuHg78bpWlluEgjx
mt3guq9nPfw/Jz9BvYA6mfqJ7NmHfsaYl3e0HvhGDFj57cvDIWhMgD6il73MEuSeK46oRkCPcfIz
xCqw+ZcIHYojBaUO6/8guk7vG9YP5U3vA2l21t3JX4J0xFzkE5TZyx+qjqLEEYjDMBxp4ki1Vy2i
28aaXVlKS7BO6gIs2jk9vVdGZkmGKYlBeGyPBQT/P5/nla23PFBEaAJXRFX1I8TleQ8LdpGALxgl
eUO+q8YpzlurSztuAUlA1kEx4B7oAFzL3Uaf2qlwrN2Yj5WBWiJ2uAXTV4dZ9UOk7LHv0+Aw5uzQ
oDKxMU5rL1gcWgNQ7H1NiuA+mCEt44bAsfRBvidhs4VbOz3pv6mjv/TjxpVnFh3X1Y9K5tNj7qrf
PinmMQGDtjoKgE32GpCTnahLs9FkWomISzmt0nC3mCZb/uQde9TC/Tv7dkqU4rdgrxUxLB/Eees4
OI3q++MKQJXZ5L13P+FmuYfvN/ARoc8SvzEvn6/jtW9ZnFQdkNQ5xH3Kn6C+2BgOy31s2gwMAa7R
mgdyLPYNDK8/f9lK9Ar8f38Oav1VNvkhvdIO8iQA3cLZSSwUic7xikb4Crx/vwCMKtENZpA/SVQ9
GhbyHYSkzyHGnx6+OJ884pAJaBfxU5reiY3N/XsHPokbp9/a2Cyyx6Coyg5FGPceFw097kvYggEG
iN74eN5WX8pkiRI3dwCSnR/oxns4M2CWTjgO8H4aN1C9K3t9KZSFu0ddMc8D+NKNiNm5mA4A5moB
yJKpJJQbz1pF/xHLKsqxksNg7kUxVuXVYEhHsNsdqy7Pe8Ep5r/bdcyA6GbGYb5nkPDwcpUd8rDb
0opYG6TFlsYt1R3RZvP+fzSVw3iR9dD3PRnCult96rV3LDa17gH3bJo5uMcNUuzqIv3WuuSVplO+
EdVXFuuyzS5o7gxdp9x7VhZDd9GOTV0mQSnRBfp8Cta+YLGR0cV3nCjvgns1wTORjRAfaYU7JWBO
bFG8VjqT/3HuzgAeawKUE+7rqgzhxmAKM30dQlpNXwyaaA3gbp0cyy+l1ry5Bfy3rF6nRjLKEyZq
0IRnzUn4FmlSjj9dJOMGrR+4kGSvJfesRR2f6xklmM9HZG3IF/EhMwyapNnpIIX9aFLD9ud6zLot
Dt/K05fqWFHXtzod3fIHij03pQRjHAC6LVjw2sMXOUDpuaZIs2K+dz2YmE/lqLOkou64dalbe/7p
bHu3X90MwCajSHA/NNMdnyvvlqpJbEgDrD18EQycWff1PHclhAWzMmnmBg3nKO2Bb/h8XldW+lLw
ajrBlTOY2d2L2UTeTZABmX1ovS5CN6EBkrLceM/HWAB/KX2ViXDItSm9Ky0h1MpcoIVCeqPk6OCS
XV3Xht6AhnrT6a2rytqHLQ57biNfoIU+3acAnoGp6cKcunMuyTCcYxOJA3lpCA6raADqGne6D3zX
PTBgdGFCyZ7Pm5fFad+CIMcBjUfmPQFt4sYi94keYl3pE27Brdtmo9f9Ty7/QQK7lMGqchexBSL4
v5Thqqhi4qMvnMWw3s7z6FoC6KkeJ9+kBJBzR0UDFIpro4MEzR9GvtQpzsNpFw1e7l3Yzur0eZDa
HaPbUNTDbPYBfGCaY5ShmPsw5r4TPHU4g7x7N6BpG8WZbWZewNiY1fez47fW2Q0Kd4IpbqisijmG
sHr+s6oc+kP0nbkvYTaSHWqJIYdaH5szwP3SsPxuGJB2NsHdUaMpVg1RHR0pjHPCp7F1hb5FmxOS
JgmNAJB7cFDYJHcwXWmLgw/frPYvj8iQ/+C+V1b7NKVU/55a9NT3UKq1WfRNUMf0HIaLDC36Y6RK
4F8vXQW7i36jBL2yP5ZKYbWHPLQR0v4qplElMoyeS2A+u94lxxC6JjEoV7+h4QeAUN9uAYNWri5L
sTAtOWNwUbWoeHhucKk83nWXQTOy763pLR13NGRQrdxzRsDBihzWngMEw9ZZ6ohNuikFawW7ApTB
3k7T6F96E90yX1vZ+v+cuO8CcubB59Mt8V11QfklBKvsXdBr/9JQR2zxcVbq5P5SRgyacXPo0cy7
cnMUvmuYF7CJH3CKPZzEtfVY/gL0/UL548vMSOJ09LEQANV9Hh3+L6j9wa79p/X/7htrSMsVom6d
75lreXolQVLQz6FJpVPseeBM9NhqXUAgpZxYe53yQgDkSgFCz+LRAPxMK6gC3kSqoyxxxlSnsccQ
BXZMlABoTsYvoTesQztfiQ4qRF/YUIXZdekCKhC+TABiz/lx7mqmdjXAo/YFgoO5AdEEzcc4OHmu
/YpOptZXEK+tMDQw3MMtK+2i0Dm4QwjEToziC5YbxBZznkCHD78DOkQwY97nCoyFvxDI6HKg0SHl
E114JoyqhxTWP/3j1Cs73So24hoBva1p/qkIzsM72zu2fQFhvrNvcIkk8y0vdFP90SfUcpCIngPd
HRcd4DY8ydGRcu4B7PGcJwk+d/AInoaY9mmfK/8BMuIlsHCwvUAvBrzcxM69EglzS488y8lk2Vfp
KE1u4B8io5dmcroCRbwOLmDp0GXpkbLZdkNMQLzklwz/bo8+rLLZruERQLNVFw3dkQIfJxJ4VAxd
Ug0FwJChC+NGNIRaB6ZcmoA7o51Z/WGNZxtAeFI93HtwRvRvas8d+cErar89VllAxc3ItQQeSuHk
JRfGqyNQOpRP9c/KFGgdxYBe+kCrI7bxy7zN1XwrxnCsbip7El5m/tSnx0HXqv5rm3Dk2T7Ip7E7
FgT18A4NeHUDJ0Nex1BDHzo36YEoRxk2YCCB/qza2aUPbj/Zpo3TIkOz0C8GFcZ9Cfl88ApSE9QW
ncNwVM9hQH36QCe44PAEgOd5/DJKGqJOFuQZxzgym6XVr3YscStJ6zDIYIYeReEfMAI88TDBDsEH
jinKf2IdDemxHwS8suD+DtOeA1bn6OtvtRyq4DWXZW6PGRHhlMypPmm5NHXUGBymtRc893VE0p0/
F20BJHqbKki5Z5575KCo1JeZi1IzKhBR22jUJXq0BmFMSUDDKQroJSQVkU571c1eeg9/FGCpUynG
9ipnnQO8zUDqNAEgbX7y6TzyN1+4rN9Bzok7B0nh0nKBoib2XFk7tn4VIUOnCVyZUuxAW9DeHrL5
vX8xgb2hD1B86+o6rnFb2AudanpofdBqEgUuWH45FXDfvIp6v4eEaB5Vw3WTBU13ZPBf8/aUQCXs
uuiyBpo8UVbgmifUL43DenpA4VBmkLxl7WlB9f/j7Mt248a5bp9IAEVN1G2NdpXj8hgnuSE6E0XN
E0VRT39W5cMBHMYq/Sg00EC7AbE4bZJ7r2GA098IzLs6RKzQZFwFhGAJK8AEy31UgB30qYqbQugV
ixqayA3AkkFzxE4DHQarrqZP3HiVfozc0CMxgkCskKeQIGmpdZL45JW1ncZflKMGPq5oBKYOhgSg
9p1bOuF/8Ccb8k9RQHn9mgV1EG/SRsVwFy3yPn92qI8TvfBlWpwgKVTRe9zrp/i5AbA0hT9TItpv
XWXqbFgNJin079yjefJSVNpMB6IjN1jBOTEP9kEjhLMVGGAKbgPE3Pd5ZSB1D1esCnUZzw+CLbZU
KA8wEQBnpQs8wfbC14LfZC4K6rfBlGNF+U3jtr9jYHadw0hAAVpVtXSiBIjsWieHiRPPeQANJu1v
yiqFWcEOuWD4FoRO12cvDhtg2Zy3lL2C/T98mWDBwOVKVwpIzMGAfbNxXZKMX/A1pRBSe4kE325I
BF5hoAJO+VIKduaB4Vr3ZB3x0aNQ1TkVk0atLUy6rFrDZCH7ffmomvs+/ft11ISBUwI35rxkyrT9
scjhK7CmYxPx6zJXrnVTFm6Ydnpk7inoQoPqUFGm9OB0KY+3l3vwZyg+Omutt2/WQFAEN4niCH5b
uwKfW6yBPn2T0LWicXXXqeTG951ihbCqYH0X/QTWGLj/6gj883XZM1tb0ucZaXDQjyffRUICWRyU
/VNXrHs1XplUsbUlG0jhdg6g6yclRfyKuM5AHTPZVc4duPPZ4pI49OO8BQb7FI5IjKoMDpod+KSb
gqjmdsyG58uzNXORJtaDmQSOm/pCFkfm5v3Kj8dXllcPTZf8PN/HBCQ5qa/uS7posDJz27QFJyuh
ABNHZvOU1Q3bhhFiBu3hlJsWZsmv+/zbP1iA5Ly33l32JJ1KOoJEfJomRtZREWxAvVO71AMBFbYX
68sjN5OLJ1YkKBo3hlJTNb74JRuyleKAFLORsL3OWvEo8ujnGEUPl9uaiQrEigo+KxLwlzJ1YkNf
NaDlBdDwxuZlxFvSGp1bCFZcKNALz9MtORAiT6JWIPD5Rz9DVV8l1YGUcOxQMNxrcVO/3Ke5hWCF
iaqfYvCjyHCCwnO6rQDSXnGeZmCfxAvJoBlwBLWFKDs/Azesj/JjWODBodKab41oDmFeNFBGC+5o
ABpFYyp5Zgs/5LjALqyNjweT2gqVmVc4Jo/D4R7Xt7jYeQ5mi61gDV37N0Cv+yh14rE/4Q0p/Ph2
5NQHv993wGVZ+AEfLxhwNP/eAjrIwajK2vwIgVGd7bkHqNitlwAYtNDA7NhagaPA9bME5c89+BB+
MVLfq4g9KBfuJCy4+/OeU2O4OjvjRDRdKrDOjet5Lb3b2cgaDpNTkfwosEiLrk3XVcDJmsZYN2ER
vPgT+wT7pHwFwO/Py8v0421ObZ1LWcep6s15JKGMtTcDgNarAidKsALbxf3mVZOESSTY8PXCyM5N
nfd3HyF+7biNYC5KJRmRawgR9dXGLSUARJd7NNeAFUxk5Aw5MhTqRSGL7KyQqQqRdnLpksrR3Pet
SAJwmEBu2kzY2PjNvGXuBi+4JeTz3BKwwkYT+n6f8dCczgztiK0aiuz6zaCiME5WJB/88ZZzuKGA
Kap1G3yRZQ1rvlWqoKN11e0CQMS/Z4iluQk0MLUnDdbt1vh1sGFtCefsmFaby3P0cXD8x3laE28i
CZs08sx5m+M5ngI2guRBMLXDzyiOwGO93NDM8rb5eQVzXV+Bw3HiI2OvBLziO1aAKNmDSLVGjiI/
utEwLNw95xqzYgadhmEUhVscVQ2XJDXpe4lrX9MU6Vqb8mEA2+5yr+aGz4oTosm9ktQ4W1haA58W
xmuuwTRMADRZWANz8Y+dV//7UJR5kVv3kCEBbRHqqmz4cna2CkNyQn7hRgzJTaNbMG6y+JPLy4Xs
88zWsuluPi+QuYL5z4kDoGHWGZQxvHVipnhaaODjHOc//tRFp5ykYm52BCC6XBEfL1LMkMF7CnUm
FMyS8K4Grn13eZrmumNFCpBpBuIPjTyiWhaKdVZlYNAHQxt9vfz987r69yJIbXadbsJ0iBrZn6rM
nfBGjxWPGF3BDxuJBQ34rYRLHIOAy1KV8uMFzmyAzoCcOaRvHXPkPTRePjkKatQPoc8SwOHquAvI
tkKKvFmlxeA6xUKs+HgUmS2x0yMZhuxPUNwlVWZEB+EHOnR3Ceyxr1E8B8jZBu2EQ+i0esq6O9Du
3eeeglm2ZkB9/rg8TXMdsMJCymrfY9gtd0HrvvV12d1PQbpUKZj7uBUKSsgQ+kEysQPOvemNJ3lF
VxNgU/7CafpxqIGcx99xwE0iQ2qPi+NYGAG/UaTAWLEhIkujtaZNkv933SBZ1wJiqpGPHJtRQ/Aj
XCNJ2YYPU8ySduG2PNcR61qgvaCtUVsUd2EN1ZtVEfVSrgvHhRPSEAMBtr2uH9ae9xnyWg5X/Eml
GYRGwQPPyxuPwfVjYUI+3vTM9rEjUcAkUkvpXanSL8iXke2Uh9Va8xiKUbhzX+7GzGjZ+JwQfMAY
PeBPTYGjrOCD3JCpYJDCmaaFjnwci5kN0AFi0aGi7fpjAuWHzN00jnDZjyJAwR+KKHUcDzcqNKUB
1Tpk5WflI3Bfh19gdvbBB/Ud1T4/PWYOxC328HhPXjpQ0cvNdcN3DqDvTs8GVQKRxDl7ysyUrTuo
N9/4TeCtnSpr9tc1YUUVHoZ+Fjosfmr4NBwIcuaHP5OTuMN1wFXmnRfHu14AGl5igvwIfLguWANb
jVI9pELWSCwvyezPhC9bhSMsRj+bwiC7AxNKPaSjyqGponRRLyyyuXVshRXpwMU4HVn0xHO8pgTy
sGvi4+HWk8VRmlvHVmApksEID4N+jKoufkbmPJY/SMVasnP63hG/fZThph9TG1TiU1XGYXBl16xI
o72hbRRq54e4daKDwXn/WMcmue1L7Sxcl2bOe1uhowhFS8ahL6F87kGUphw2eUPzTQQlnrUnIFIf
DNeojeAMtjE/GZm4I7DWHqGm5Pyq8la/0gGUmKs2i22EBzOqYUiDvrhrUfJPn9OsKL03WXDS3cAw
IMmXlvOfkvW/VzJmW+HhVCygAD5lx74NZfkLmnqaHQXuRxyC4BBffYDwa0LdXTnhRZqgjh86w+cS
wkjVKYAVIJwlMlRo0wfWSxHeAm2b6d+NSSFyBjB3XqlPaRu3E9+A4E+a8KrnBPsnSdoWQQ2JNH3o
tRyhYV6GWRp7sHqH0sUrzkkaLJzBM7vddu7rgFeq+z7yn3Atpvw266BtgPIbgRLSdfNsRSyU1by+
QH3hSfnajC+GNGW8F7wcGerIVfD5citz3Tj//V1cbBIlshzx/BFK09WdceP2sczrbnfd162QBUVd
2jCgP+4YaKfFmzIp0EqEQi/yygasgEVcFaVNq+lTAeUHGJ+FSOXtINu3JCoyp2Fhe/Uxx0kDP0ij
Yz+lg//YJ4qEE4QvQ+ZtoJoHdT7tj3pM1iCNsqPvZGbo9hUhkCQUleecOd4crif9mrVT+J8sjVeK
NQTvEIzg9eG3sX6pq4hDDh1JfQJ8eEIKEqFwDDnGJWXjmTIPTD//nmQqTAh+iwY8XPIqOOmA6LBd
w1ZoJPuMO23JV12sJKiWBCyYDr4TZW3oTcioBoIpCJqxRt4QtcwvQdI7/h5kqMgfni6vkZljzUZp
GZTdYasAkX64rDiffDg83gvWtV9yGOEuvFpmYr8NQapHD3QxIZLjEBXdOkNBew9YqT54cHrbxiB7
IadBh/VV/bGxR/5k8A8cuQ6+TxD2+sn1VmOVjYfCJ3wptTYzaDbMCMpMBFQrJ3tuygaZOwqNyWiF
gm6iV1EwLV7QZ6KDjTcaDZQfU790Di7ulu6KpIVS2y4mfCnBeb7hfXDG2FijiqQ5Uzx1DnnrTdgX
7i/WQP2tjTn4t1ArXDgz53RDbFBRSAbYz5ueHAVYlQFo26Zy/JssU5F7R6mc4hskcGMiUKfOssRd
cXC0sSVVVdNw41QOcOprOAFzqN0BTDqC3VgBopdtApCYvfz58sr5eDAiO8EHCoRhbdqE9zpCgY+C
nrIVGsV0D66dcR1EC4Mxt3bsoBy0SSxQZntGikrKTQGk9g1cjVDTS7M2WbjS/9Em+2hmrchcd64L
t0tZH6KkzmIGCR8/cJ+6M+yugCZjEMrvYI5Js4uqpGhSRJ60DleuTztYBFChpvQLhWKY3sE7Ww5i
I6jb6Q3ASeBWrFxH8mk7NkaZ/q7AlX7sVyiG6fphqplUOarWCerkh5SrsPwdNJKzzZBDPvg/PL+Q
29xC7LNMwp2QrC52eENr8Zr7qnBf875hOd87kW7Kx9GPnCRfx0MfNDAsGbqA7vuh0PpnNfqUM2jt
6QLorWmgQ7sNu8yVv+REiAs5R+jtFl98x0MiczvWXZJ8TyFARx6l5zTpTy9CIeQWbHcfmtdw+mno
gx76yIG2rsH7GlIuoin3rIeIQQ38P6ge9zXkFJo3vF6ZB7AnoCrZmsONPbkpYWcetHC0rwJ6mCYF
s08kG2rfwH3eU6O39xolh+BYdbKpv2U04GwPrpjrv0UjPJv7je5M696mGAA8GnO/xH0ycQTvUV9M
U042sQOdt2MP3A27hzQLhIWB1Oy7tw4A1qrZtqi6VGqNnIceNp2XORQTDDHorllHIPSclQ5yZ/qU
FTRNwk1RDHX/iFekLCG1AWUyLwYYyglRCQIIAYiXy3tpJnLZtWsCrVzW+bU5MnCDu21E0KsNj9ol
F5CP9yqzC9diaLnySrd+VhKgCdDs6U3BWA8OdzrcwApyCV0+s1nt0nUP7TxnavlwiCmrw12aiDj+
Umpg2Lb+lObVwutobris3QqAT1jlha6fmtIDSkaXEIFbSSGd75en44/32wfhwPZK5F3XBZBdLZ7i
gQGFd1tkeZfRb4BZCpFvSkZKjTeEJk1TtSvIcAKQJwUBowoM1q7J9lORtLjHm4yN6W/ArBg79HXG
qgcNCQoXpqQp5Ldr4abeJ7y+VbIreOzzLzXSoY8+z9V0jCC/TY4NZITohslgGJ9lZAR9Ja4R4ye4
L0N8B4zyDOjslX8Gvm9kU6piRN1yEPSbAQpSIXMzqGaj2yjsD8IpUuDR1AQN38/+uUPPfoG81RdO
E7+AklAPxu8asuRQ9b7F7S5Mj14MuRSYe1dGQ0GiSwroYRsw8ctpo3EW9WLbhc455HSm72sYBQC0
uofAoUoBqaKkbzYNziK967x0IgfJRDsArU6bFlLKVQVeCYy3R++pqBS0mussncoNi0sKYQ7BSFBt
8byWuGOCskbMwY8AuCxvOSuKbFwRqAeejZxrKE3etqx3nXsKFBdycn4R9kW3TZDeqJ0j8V3IfUNY
ugMoswvTCBh6+Mflv3BPLuOHbChC9kMDNxn1GM3YjRXQpX4DaRaReUjudTXXZbWXTVzUrxEuRq7Z
JCyLsmDLc10U3Y2PGyjw7LUJq62CH7vqVpMOIFx9B/3orKof3L5NITCOszu6xk0QT3YbanWe7glQ
O3LohxJXtzTWJvyC9ZUUt2oa3JStUkMAnVvr3uDxDRYnXrj51iv7vLwKOML+VK/evcRcCKfUFDJ3
x7DmzbpjuARgOityHZkHkqp/PwKcJMxIzPV0DLB9ojWnTpptjHuVoQ2G0EZZSZBGfVllzqOvQq13
yHb2BYawW6S4n3/oRyHEKifT1EngTpVVTzJFyCURhPkzGn/KpiTaAFzTrblfOWtwFk+x5O1mIXB9
2Ghkw0NG5KNF5+XJXQIIzD2lTdGaVeYAmotNIAOf3TgAcHK5aTXYpf0akvJ0DJGMjwuRLOQ0Pg7O
KBn/PXOxoyqAxcv0rvC6pL8DRH3k2xQY0iXvh4/fR5HtbRqnQKIDGRsf05aZ8Ffeu4H8WgOSW35u
uyCEexOTqM7hnIP+WnlVlSSKzyfeu/XeO4MW8Gdgx6kdWbJSCkyYlSKcL/BO5kbt/Pd33+/ysdNT
6HbPeEYAlefCwXPtuKHmC++8P+m8f9djZNucIogHANtBugc8gZwEn1QSwaBoEwbUiGoLAwEUs24I
9L4dby1A5GQA3MC45okUjS4CANrhR0zXoYRAkoR7ICyKzaaMeAeEGhzyarNH9mSIvudDcKZMchwk
cIRNy5Z8GXEAJfB5CRIBWU2cBbygK9qd+Q0sdmKtVpM/xiAf8Khzb/2SpnKb+GNKDgDk5O59brop
WrJ/miuv28Kl8BN1ILxYZseqb4cbLv1fKo4eRFDtswnJ9eqsbAKcXbtyxPiKuf55eWd+PL/UljIN
iVMncaRAg/PFRCV8EbMmqDZTCwTyr+uasDZekQUFbn4KRe+mhzsDxnyHQeRXXVGprSzqR2ep9rYE
QiCHuL4YAOmHRNOSwt3c8FjbS9agCjWjCE+amOQlG3L1NUrwrLxuZKzNBbEk0Lf7AV9nDVkRL2q3
U9K2V21dGlkvVFFCJwxg9vxYxDWEuilCbH0EEwCXmut+vnXd1aqDe3o7pUepwI5ZMdJg4WaBkZvL
3//41g642d+xJyO4zyD0DCdlGHsRiWyaowHEYYuggATl5UY+jto0ss5DNYlc5qOfvGaA9cFt5khc
PKJMNJ2QUD9N8kp9BmrrciqGCAYiCJAmnDjHLPDqT9rk13i4hi611bdIBRuWuJ6SV1wcH0TkH5tz
qoPE4pRk5de+0mJhzc5Miq2/pTMehG0cg2lZOOmWBnpa/3E/hkqh3l6ekrkmzq/Fd2dOqNrGTZtg
PNGuvpNh873D9RBLIVw4c2Y2dXhu9933pYZCVAZ5wZNPddSs4CVDxK1HwRxa6MDHz1pq+wYSR/pC
KNqfpKydXRbzz3zszU4bpKHK5X7MjZO1weU0NLC3lOokqWxWZuq+U5CBHuAZ4j1dNxPWDj/Ty0CW
RFXcbyUS36nJxfegGr3paz05XroALZg7+2zTwMozuh5oi8ULAtCaJg0y6U4O/V3hfIaNT7IqAPz6
pGn0sxTxpzjtvl/u3txCsPZ+k6QA9Xa1PDa6bpqVVAEIxREYckuJ2Y8rwdSW24KuZqSI4uK18CHj
ljnDFw3Inw6m341LfzU6KVZnHshVvbHFt7hwZB9lWfkCK60jw1xto3ggC0t6Zq3ZCou4UQqZGg12
hqg/QwW3hMNL+lRyTM51v97a9BUHQdEtfPGqVNEcslx7G9Tql+Adcz///Pd3W161oo7drhlOXYzT
u+HArZq8T/eg7AVXDr91mPvADo4FpvYVHii4Yp7zLvdmGNnrdeNjbfZw6CK3LMf+xCpWvxEB8M0K
DFi1BOua2Qu2JhkURSCBPQziFd7f49HIiq/g8xbfXP71MxHR1iPzO28YSliuQfKl6ehnimJfeedS
xt9gJ5WwHf5XupTsm2vL2tUihixw6pnplQE5v6FpCssxt5cbSFfAa8xLrksFUBv7qBzUrYnva9ze
yO/qbLvogfa/cEbNLFgb4wjN9qAIC6ZPY5WMN84wwEcCqNS32L+ygkFtkKOGX5wZHTm9NuFkwBjy
6RHH1LNrrlRXo7YSGRz8EpKHwfjClIb2TpZR19wUfh197ZHdowsP+xmqPbVlyAQIqqSrlXk1vgdU
rYKyB2wBx07xVWZoTXcFmKXZvnZGOcKZqUDSrxrzDN5mTl3pG/DJwUuGwXmYbC+v9pm9ZEMkmesn
LnLL6oRLmFjLHAxZeC4uleFmDhVbpozH0M1FXYC/UK9CQUUEB7g6+CvNp9+65iEI9y9JI72FuDy3
EK0rQBdAS7csHPTFTNFN0xO4RSjes9d6VHgpXx6wuS5ZN32uxgFijOgSEpr5OsvrBykf/9xguywt
1wYlRrx7kaG63Nxcn6wIwdu65KCrtyfujOVWGgALMgWrQk9PauFtNBOEbLgkLzwAn0UvjlkU6G3m
Jt9IixZIHLlw7srLhYGbWWk2ZDL0HDX6I3hytAjIqutA4a7Ph9vlcZr7+vnN9O7U7DI1gdKcjAcE
7WBdpVn+EHD4jl7++twQnf/+7usmKpuhQZ3x1KHSsO8cGa9owvt15Y70MeHg3l1uZ64X51Xwvp1m
BPqygINeNoCeWzUF2Qze4gzM9eLc6ruvE6QIFPK4zoGEpTgrwDyxpkz2wjjV6v/AIp3ZIbakWeNw
WD6h7HLQAwi+1aR3fsxuGILp+hy0oUjzHaiZhaTizP7wrD0fllQBcmtwWnewoMVz6Vy+OKee6mlJ
5Xbm2W17iVVOQgfPTdRJxykSzz7/GVdRvh1z6a2Rg8pWMYEi8eUFMDdF1nY3pje9nyOPkPlSty78
PV0UqWgx+C1UGCCpVoP5QVFXebjc3syCs5GLRiknrJC5OEHn1durWuVvvYRi+HVfP6+QdwtOitQZ
UF4H7ebMw+lSiG5W9fT78sdnhspGK3ZT60LwiyPlEpftmhd9AC8AxJPzZT+C3tf2cjMzC8yG/fGp
j+HfgRpDMQ3ObVOEG1aVqAi6AOJebmGuI9amB3DcobnhLgjxAEcaoEnXf16SDLZAx3hslninc5cP
W7jMwOy2jPrSHEwYfJMYLGhpd2qnpxcJ7j8QantU+ekNLT3wfRz/zoHEBQQQr7yEUutZ0GQlnF0M
JaCz5ahYymbXCjdfmKaPa0WUWnEAZL82nWCCcxBNtQ9zxjY6QtGx86KViQXwCS7/ivzlbvlFPpcK
sJGCJmo4mmQYTuHuUaX/FPruSfbdbRYHd2EH4hwbvKOvhkeoYCyBdOcWixUgFERyhxrKAAeTguZa
DEgfQ7zNOfZRoaBzIsOFRMfMsrcRdCbSPkTkCTmpKopW/qQ39DyWkOfdXLXqbdRcFo6hdoGbPHEK
R160N60B3GW7SJQ/UN5YAqTOBO9/cHMxjhwhpv8fgvrwLpO+/0Jy3NWA9blxRs/5erlHM7HUxs5l
Ay2p1ypyQnLZuwtDePHUoJUtRIk/8Mh/q0/URs7B06MHl6mNXqBsBG/Rjeqzod6kYKyvpJuXzbdG
4Xy/AYJNVF9U2/vNEwfu00COx6ic5LcegWsw20KV03OeWTQS/56FhhZ6JWAXQH4PeMSV0CtOWdi2
67ijYqCrNpFVQiBF4hX0ypugDaUxKKnkSU34wajK/JBQaINdCHhfC0DtmaVrI2gA7ggEgeTpiXqy
foLPx0MB3fhdlpj85qqZtiUfpJf5OC8lFA2dYfzewCuWAryIhMflz891wH5iTNCrqnKvPhmWiSNp
8VIHkEveRRNEvy83MbdWz39/dzJDJMdLc2BKT+FUjmKVQfBKglesy4VwPPd9K9bDMYaOY1nTU1EH
cM/2NcxGX+BMXImFitHMGP054951QJVekrqcQ/DPzZ/EWctWp8Pj2I/55vIIzTVgTYKoQzJ5acsP
IMyTHRS86LoIlVhFrL8yj2gDQJBpYEhWk+nU9RRSd0w7X0vYjC6VP2bmwMZ/NLHDpXJLwL95MkKq
hrDfMLuhC3tg5sC10R8sBbWehllw6rLgeNaXwIkOZmILIBw0xhy4BLx4CCq9gsTAVTNi896yMR7/
J05bBOC/00k9KxIlD7HTLoL/Z05Xm0zCmdNAtw36FTAOUsU+TOmUIxcOzacNo7CYvSd1Kg81JNCA
tSRTyW5SKIQ599CWCb/5vXDql8oxsKtvuG7UZ3jllPqLRPmp+eQVevKuzHTYYEczARWqe5/fewRa
/W9Ta0LIzVcOVN9+1BPt2XUUNEqs60aoo6mFbVLzv2tAo6ojDK38m/9DJPp4n7k2VYGNg6zbijbw
ZTCvHLnJXSaNt6/B1n+5Zt24NqJHsqEGWdOtTyHHujnLWmaS6C1kVpdorXN9sJIPGe19D5nV6oRk
Md0WoE/d+Xhor1OAXRcyhx+vTNdG7MAYtPBzGBaexBDX68rgwwWsx1e+Gz4nFcleL4/VxzHDtTE6
8JIUUGPo3BPnRtwyNeJYyDPZL0zFXC/Ozb6L2pCkCyEwZejJj1q2ZVFq1r5QZBexkmxKlH83l7vx
8a3PtZE6Egz+EMZkeFJ5oLBqGFJvFAp2EDAqpv+Gvja3/bAYCedm33p6ND4A4rUXY/bLKb8FQ8m7
lQwnxQDHgYXL39y0WIdRlnlEZWCBnjQE+cBDGp0IlYKo6xam/eOUjRtb29wAXQ/bsxxS+iV8o4tM
RV8hdPkt7INwFzfV2Xo3PCQOREEvz89Mf2yVFsNF4EnX4IYzGXkHbxy8ZSJUV96u+7yVdyiMAl4K
XuSnKpQnPHsLeEwsFWJnlrDN2ZBZ33Ez4KUHGl22IxlJAScZ/Cc8rNk2ArB2KS0ws6xsr3M9prEo
O+GeGjbk1QaCrXm07VrpstXIzz4Hl8dqrj/n5t9tST92cpzjkp4MUdBNgq1PE7XdvuuJvwuGKVhw
tJib8fPf3zdD4nwEoNI9VbxQv7UYPUjRErnkJDs3WNZ9swtgLV150H43KZ4wKi7C//oI815nYbfw
rJiJKbbduK8iUmmw5E4swO0G5L6VPG+I84s4Ov8XSC9LfOK53ljbnUcalksQysPaxauendPAASZm
mrhYuL3NTYe14X2/bGuCItcfMyGWKH7yDP51eUnNfNzGB/pFkaqxgNeOkF5rtiQpxM80bpLiuuhh
AwHhoRrlTYvJ1tQdHgn4WV9h3raUSZoZfNvE3J+415VO4Z0k1+6eD670PsOpMo42Tu3JYX/dGJ23
47v9UEDd2Jggjg8yIen3LG9BDMhZ0y5U+GcWq+0xTnSP9QP09Al6+OK2cV24iphKRDvgwVO68fDg
uEkHeG/uruuOtb2LspzaELcdiDqV5AsXLSDRsMWmSzWquSVl7W84dvlF41HcS5K+uCe6HdMdJHX8
JVzPTBS0bcYpALokp7X3vzICBFxeGBv16/kFM0F0+7pLnI0SrHquITqdeCeIGwJDAN/XkR54kLq/
YgH6bZCluX65bkKsDa4NO+vw9+mbKDmcwpwqXfMoWSpTzOwRGyBIHaMjWVWI5tLv/utAAPtlwCbb
JnnWbi93YGYF2yhB32mQDuRdeWqgqFwfi77y1JZHEEv8JaHPWEKyUSZg9ozdNHhLScmZZWYjBpk3
TPCvJO4JrJNqV9Q07VaBw9jvy32aGzZr09M21KLRcLv6k/PMGJ5Tg5A30K5urtuHNl4Q5D5TZcKV
b5wlEQDaqIh7a5WkzpIh81wXrI2uhrLnIJDiFOxhNqgzR9zQ3qlXfdOkC2fTzF60rbpBLYIkdO7i
9EOZQusYYt2wTPcj/rWGGdl18df24uyglpYMRE8n0EMVJOg8x0MhryrNEo9kbv1aZzhVNCphpSPf
/txIdNp5d+crtV+g2OoGKFbBLWxJu29uUqzNXlVhnzsEqo5/bIEMnFv+5LdV7l9V/3ZtcCAE/BNQ
4yhGywMB7Zx6Ma6muxrVMDiH8YWr6Mzus1GBRZLBrBxs0hOLlLnlSTjxVV6JeAm6Mff981S9O3Mb
DofSKjubacRJfA9Ha/XcNyHbXN7cc1+3NnfluIy3KkvfDEhX+0xCB3IHLX4I81/3/fPkv//1VZLk
ELNHbKJpqV5VzSKAWvKwF+rLdS2ce/auBbgsD1WEm8ObQELp0MDSvcatllQ/Ln9+Zl/bjqVw3cgj
msTTyfPGcDs143+a9CPU9ad8H0BC+cpVRP/uRXcmx7Rt7p5M0ZhwV/nh0H4anQ5wq8v9mJtoa2d3
pZsWrlP3b/DgYscwpO1j6l8J+HFtn1LpthPyzAHI1kUxfvZ9ZBPoCN2qvK8XbiEz0cIGA8qmcGMf
186TNDVfqY496AmOrlEULsnkzrVgvb/pkPuCqoYdqrqrt01TfoXRdrv12NJKnWvA2snwZGFgkPL2
jeegm/OKrsWYludi2HXHgw0H1EnLwTiu1RvS17lcQ5AgVjBwIfHD5TU014Hz399tNaNklEKRsn1T
1KU3SBrcsbLK72Db/OtyA+eh/rda6Nq4Ps3SRkNqEg0gWXTrVzRI7vWQB8kLJF5gB1IEIOy+sjFz
yn3SkusSSVFsbT6qVB2VcC14DDMGKrfiVQuTEhaSFDgZePkpeQgJsAX01umgPXR0of5SLpExPg4w
UWxtTB7lJRO17p7DyOnXekj7WxMVYuuG0EurqbquuBXZ2TJYM/RBPbD2OetGwI2SOr5z4pouZEpm
emHnxpgA0zh1ZHgP+Lqzw53xhfc4YrP2DJij5efL62OuFWuLciWhwt+S8L7xkBTnAUg3Ge3IlvTB
7f8B9PfxMoz+SWLVsOqpp655hlNILjYo1kXNkdGGdMWqc4nXfvEzYopt08EzflxNAc60q87LiFlb
jHow5hFj0j5Tt4x/hx2YmJsyh+zEVcdAZIsMd+hEMqSUne0E2G1WIX0ytZDquDw/Hx8yka0mrCNg
vGRXNs8QLhC3uktguQ2c8MIa+zj8QFf37/CjW7g6kIYlT8QJ8BqVZzEh6ZTBpoxZunDcz7Vh7UZW
5oPTdzJ9ClXVfzMxXOHgjeCa38gsCrZw2M81Yt18KUovUelU46OGS1AE3Hw7Zbs2rUS9yWVcR7ur
ZsPOaIX1ROpIjckTLf3gnteZISsPyhEvlz//B8Pxb7SO7IwW6ixFnFApTrDD7L0V5GRdQ24b2vRI
k+oxT+u7Jg27F7gC8RFOYm4FD2AgfsocCGeSeigEMdhf5Xv4I00VEOKul0dkDY+NovoEDHYPNarL
P3VmQ9vZMeQ+4aXodOLpDy7o7B0TjkO59WMdQtUFQb6tgm1Pm2BhH3z8jMIdxFqpYew7Ghv5yQS0
u+84wLCyhO05d6EZDlukYjXkV7LtYNL5d2OhggXSmGJbSAjfso3IFST+UASpr8PDR9F5t7879rsi
SGoIrpBH48GAdtwZCCon8RZS1LB/XCUDHHfYDjqGjfx/nH1Zs5s4F+0vokpMQrxi+9g+Q3IGZ+oX
qpP0BwKEECBA/Pq7yL0Pp9UHU9dviZNCoHFr7zV4EDJMPQr6d+6VtymVRTbNVuuCBYXR7kuq82r6
ZMZsjva4+frBqa5CXm1gx1bOFjuZBow6TJ5r1bwRw50fgocGKrV8ZNG9hJccSWo5ma1deG1+WLuM
V2awb5Nh8ELTGLMicMgZfoY/ZTF6L2wcvvT9Jp10RVMs+g//tpgbCoPR6EVIAYwVmbpO7ogfVLTb
aV15w7BnIiPmxdMy6KtdnvplHRzRy32xDxity+/CCYfuzo+RGHd2zGNddB96U75lsbuyHdp5OSpZ
3nSydt/KCAoCqpjNYYzbCSpb9DZHysjOy/EARs6QbpNvEG9xzsA6LPsVjeNTi4hio9Sy9hlWeI9u
hSJlWjRv3Mu6PWmw0TYTFD4K18k39pWV85Va+wprh94fvNh709jcX3RY1N8Lp95CHa59gL2RqBSp
1zE0b0CT8AOfJD2kFJEoFFbZ4fpGvHZm2MxdCUjDDGhD+So62B6mI+C8wocwbLoIbiJLs/wFQg13
aaRwOuBc34vc/+fPH3SKox66BrsZe+nGSbyy6O2snQRqxk3z2LylGn4+bNTfRdgBkp0HURKHN08/
K3KRvCqYUtR7I6JvDhnU/R6Jcuh+UF11E7Qssim+aYhTdgwj8cZqRfYlBPCDE3A2WY6KvuFb+LK1
/rIiF1nF0TxmbvqmmPG7PTULiLCD82WflEjU68NQqzx8uT5ZVuajnb8LzKxkSOv0jfbjJwD+20Pq
4Pzs603PjZV9+D+5uxg1E6V1+gapc34nqkgfsronB8hpvM4K7upzZG6rjEc2wRdS6hOdyyx9Y475
W6Fgd4whZbWrY7JVA1zZHUJrdxBg4JoMhf631DiBC/msIc93cRnDAfG2AbE2iAx4ChqlGBDIB9c7
AR/NxEAUbzfDoXZjQa6NuRVrsHgmIvbqGKqPyrnr8inds7qVDz13p42vWJnD/8nosQGaR6wLXyCF
Xn9HPZnBBnusNI9h50fihvyA6l9Qb3G81r7IWvu0hQ3CAAGxi0yHCXcJbC9QA253TgbWz/VxWQH1
Rzb71xNONZjC55dMtc0llWpqj1wTp9iBFyydxBfYZ3RVkUeWTxHimmHR8B0adwtbvPaR1r6QDrAC
H6CAeRFBAC+tRj6zrlEnyBxfrn/iyty203+CO/CkcT1+YW0Jjplm+X3h18PGlFh7+nJveBfhBk6H
gygOptegoM1vpcEDxn4Ko8/bXt6KDDSEq0wacvMqOzP9xbhsDm3Q5Td2jbXsoe05a5BwxSWNSriW
9TN8ihMp+3Jjdq2Mrc3+1bBqNTGJy8sYV2W1ywC6hkmwAJMpyVsXqsS3ddIyNu/GgM1wga0qFb8S
VCH2CoKApxjQ5duCM5vTS90UsZjQ/qsGMfWnLrruOKLsK2EOmMmNG4T3hzz+wY04sNY68yvujJzR
V+O6XfEog7Guj5xDprQ6DBmmwV8FcVUJkEYwVeeSAu2z02nqxBok2cj3DinUB4sjcYIg3kMJKzQJ
g9QJPfMpJxSW3SZsnjJItzifcaGN4+wAQnwx8oTNRvRnV0F4kibQLuwO4H/x/A6HJgQaYZTupI+L
ceGPwW2n/sTgVvPF+HA6foSfc5DeIRsExTGlOtVcFMpZ7KEbC2JaSHZARD+RfjWoswlG0vxCAqyu
D7RyoIgKfCqEjxh02fw7k5XTA0L5/pdJI5GeM9j0/mA+990DWZyK7iiRPIKlwSzdR0bz9AUMdTYd
ZdMQ9oAgOfrH6WHz+1PPvCm/aeBZ4iOp6gDBIPhk0HDSUZv/FHEfwKhypAKHW1f0Wh2EW/sAikzL
Xa2Dk9uO9lOJ4IRH8pdoxdTcK8fDhYpFkH6iQoVPHXp8eutqMbbqAL9jfHXGq6r4DJXnGabIA2Rp
f9DKk9VRlp7whoMI+7Q3uw4FRXZX6qBtTmlulvQ6DJK8nSemzPwlo3oIn6mv5hcq5RzfZUK1xTHz
uTcdTByG811Z4mIJon5VZCeSR8LdB7HXefD5hCLYfYliHGxyEpID/3c3xw3kTWmZY670xWSeRtyN
gjsxwPWiAVxMzUrAg9Ij0bz3oqqiB134oTiyzM+Gu1JMYtI70U+hgiJpJ4fgcYLV+XRQs5R/R9M0
0JNaxIuTGqAXmkCAoeiPeV3C4dkww76UbgGGwgQ+yv/g+z5jTmC8vznt7DsPqRjm+W+pI67PYH2M
5aWDzKd+4NkAB0DGe/NtyPX8GwTnHjaczqRhq5wDe56APuD8yEAhANBRlzA5pI3Di4PxsJE96t7N
hj0cCyqS8CmUzZ6q0IuhgATRgWMe8ekhIDHQAa3XBYfcRFP8iNI7N3s/5R10k2GLCeLG1DXlPQ4l
RXYT4N/jrwZCwP0u61pM18yMRXn0Z4d3vyTh6nfsa2/niJCLk9dkkfk8uoCQ7oK5jXD5KXBbPI9m
dNJ9q2t8omiWPmtjKtrE9JmId0Erh10hKFXD3vjwEAAGETYUu7AbkBIxQIL86HzYYCSz7qtnqM3V
9fescXtyCut2CvCNYGkmRC9HNfDEc5Vk1BnjxOlwSzjIBgYXe0Pa5n9wNe++sorA3zrO+cz3SIEH
v8tsxA9pN+evZcTrNmmgm+89NKlbkl0Ap3i+q0uD5jMFHdtdneP/7zkLGl8kPgu7+3bkYAkowcQb
mXg84IUYLR/aqq+LwwBgbXmGBK0hdxPSuk9MOTM/ocTnC6wxUc2PDeoxgZeUWsb+9zYO3SEpBWRY
H+fKqDdnduGojilf53s/dkyRVIAtfYOVOTg8g5BsPsa57qNzM2rkFFKYX0A6O2s8AwODAS/v69kN
7pQTd18rvmC0UgX0wx58BtJBK3EM9Hckht3+q6u96tsIw/mvUN3oYji08FHtcgnjjotxF+eFMQaR
dCo671vkutWMQAJeOA+OM6a3URCjwErtpKEWTQ7662sQlt14oJ4T+/uyGBt9B2kCcVvdHjoo/z4t
RQnmaBAU/mvHXSH2Xsn9eEdr/XbTYWyrKwRI9uZB3scw8QnHXYmczyf4Og8bB+VKRGGLKnTg6nVx
W+dvdHG5gmVocGIa8i5THxUbQctKROdbIVfna9cfxiJ/S1vgIcly426Mf2NM71shF4m0386B9F8n
+Oy++eCjH/vYH2qAlvrbuGKRbQUFH3gPYNfafx1Cr2mOWFNuVIpnR8yzui0u9a2QCz5DUFCtZvbq
e/14D70d/jj26W3+z5GtqFBSKN2XzcRezdwMe4+/dB12OXAm5mQcUBYcSXGowWMdYuZu3B4/pnch
YPr3qmCd60EQXzO43YwvYOoejQYrXHcBSbDFmR22ln0foq6aj6PZ6MS1yWwteF6rxSDAjV5FWHIN
ef0RKHfJMpwFQ1PfKB8V2cZQxCd0AMk1woLPvS4hEY/8EwQnBbm7acn/R1SBAfTTMxm9ZqKBbHXX
+Y7cD6Sbf9/2fPuOFaYFLU0FX7AIdno7RuZhvMujRe7megMryRxbWiElDKULyAJexiGsDhxC/n/B
kUi+dCjgHwXqemo/QGxnA6u8Muy2wgIN/VSmqUZrIexSdA5YnHZA2Y+yTb+5pWc+uE14S9PvbkTa
lCqOBl9fWJb+7oYwaBLIa3THoBdDks+T2U9jQz67NJtu/ChrQ4BQY1vUnOuLySXo7QaLRPewbsyX
Zq+P0kr2xdZTGKvMBBWYzRdIq1QH3bdPgqnolHrqqYKD1G2L0hZW8MaFZjaw/gJtJXARQr+7d6fh
04zlstHCylZj6yjAwglCYZV2Xz2cMEAFsGZHlEn4gtoYCThULNAvzNTHRVHxetetNWmd+bKqa90o
/v+ahKHz34tBcNZjV/3TYrCoFwu3TeAlvuXCsoz8B3PQVlTIwqpO23hCERdsG4hGlJx3BwHS/Rbf
d2Ud2YoKxusAWa+K4QI6/2xgSx1O2f08cY8cHVStbjNWhOT+v9eScEvourC6v8AEO/uqIEnzw8zM
ua/nOt4oMq91lRUUuLgnUQdq2y/x6M/ZJ29G8L6D3wMy/tfHf2U/+I+WQt1MFHSk+UJ6xN+Oyo+0
FcO+HOOvfk0f6yYa931TORsHwh9XgY/GfvnQd/sPGbt27nSoLp0Z2/GVwZ8KwSCEq4k5i2zu6B4m
SCR6AyS4Z38zBoXXzyVEQ3ibZFENxlcUdIGzQc9Z2d3/mIa9exktALvhqUYJJZ/9sxi6pwBXWzg8
uPyhYtEzItaNZbbWzVYQoZANcIteeEijd2znZeoxA8B074XeP6Al7JDxemrJcFuNw3Z0kFPRThXK
YBdGyvRF9wocxjg2T87ohRux/NoKs7YNNk2eG0GB/NJpXnwiugM8gLilOSNQkluakGspaJu3zweE
qhEz5DJH6uvMAIKGL5vz5NVqxPU/uARxmvQTpmtcgJ7XF1smwyvnic3o1wrnuhTI5petN08JII/l
vKcBdVG8Bo1A7ZwSYNrnm1agTeZX8JZL56gib3ISIOe63qL+4qI3HQDDPBQrnTF8nUi8Bcdf2fFt
Zj8TSCwESMS9EbgnJWXh7KiDh/+pUcJ9pN6lrD/k3miSeZmi1z9yzYfP5ul3kKfq2jqeLqj7lzXZ
IdMGk4yE1yFcApK417ifp1lP/HiPSoM7P4JrJLMfyIp5zkMF3kM+7ItUFSY6GOoz/sJqhljv+tv9
AeF9sCvZOizgFc6ihL/QqwYLpbswnzrV09jFefQ0dyEyDch+CPcv5GJVJPZjw4c5/bscWrzI/VCA
i3MqAfiksLIp6qxOIhcmTDsaCvk3iHJ8/MabGJ4Su3pUJf/V0baGNGKo4wwIJvhAIOlxD0fCpVRd
qbB0zhzG65rsadtwZNvSkiBxkvW5I8FyJ9kQVPugrczwZZphYYhuS2d1gWd41e0l0bJKIFDvYEEq
VznT79KpAgeQpBA3BzjRQMkhfsvCkKGKC1yYk+11zVouUWsV0j/jVuspwNFZ2mDV9aaBYfTsBW0C
3/qIvHkGI3XQQByb6ATH9dy7K+EL5HaHsiAUFlNpmkM6Zy8K6o0vXhRNsCcgYRB0X4TLMlQQUwks
1oUGsucXuAr4zjc46WRFuRN1NtE60aryep0UZAibF+A/xzDeMaeHftQUlRX9zsHH5SwRqszpyYn6
vKQnahxUJPd8gGco3jR14KSH9FSMfGgLNk5r9tDcFtlnJHUzL9iPLBPevuyCPhR3LiW+OuIs97ps
58OOuT7Lop+GLoFl/RR99tK4cQMgF9jY0kM+TCT95/qsW9tl/H8fhZQ0wRhBgPAN4jZ3hmAb+yMX
4gb6rfEh03O9lZUIwlboIYKawnN59EZCgrR94FW9OKJWWMYbS3vtM6y7qhrakE/EIGUBDNx8qozT
PEthxCM0cIvpVED6eCNWWfsU69ApjanLsQYcIZiQ0T5kZaSc+6HxB7rRwEfxwOIjt5x27+IBMg4E
KjTwDUn74jcPu+IYdDMyei2wRDuoRVU18iXFFq9veaq96SytLZ/5rjXYATpQBey88zhBShN+6e5e
wz3qrgg43/igj3psacKaYkIwWI2NvXtmuRNkrxTJ1/jIYVtS3DC7lgasuEbAFajHVQsNUIc/pDWu
dOEMOdD//7m7PN2eWjQMaF7x/EylkbtAQjczdqKNc/ejebs83JpNVKRuBdwBfeDhnD11ddrsdAbR
JNil08e+zbckUVbGwEaikR6AoALaleeOui15khQ2Q8icd+bLTZ1kw9BYAXteEGSa+7GNn1IFsb04
V+H+todbVxwHQr4Tmebg3HbpDM8sNQVVErd99Pf153+oxIhRsNFngjUu0ROGOGhcCjeV3N2JFFC3
MqBnCKZ+4VENMx9oC+2kwy9BCAgfI/7DQDYFwD4KzZc3sBZ9p2evmNvY4AhmsM5rHkvAwVDBPFCA
xPL42W+CGy5zS0v2gi+8qYql8s8M+cKXDMaUEAkvPdTornfmyoym1mo3NC+H2g/7B6+teZh0bbBg
K03qqCBMHFy19HAoxngWW4oZa1PbWv2mU3MBcWRzzxHRJKhRervIS79e/5q1h1uLnwJvMgawTnzQ
UP4oEfwkofTG23YWai1+I3OvBlA+fAD08Z+B6TIp5ZaX7cqL2xAzTcs6bk0bnlGkQ8Uxpv3Oj2+S
vcQksuFlJIXSnpqz7KynsB3vTcriQ+TK5glSebk6h/C/uan/bWyZ6Rq/BBQ/PEPAU57MBPT1CTg2
Eh9ve/4yi98df65TKtdPK5MlYe0On3IIyyUcvp6n2x5vLWtB2iydHMAcQBVt2i9+Pwv5Mji+62yl
f9bGefn93QfQRpUlydLwQYHwChGiMCZsV8jlgn/bJ1jrGdASt9DCd04CjncJJCJ5MhTx79sebq3d
TsPVkboxyqV/9ts0qPSdX5L/3fZ0a/HCLgJJIzAfH3QzfiolL77nPuqztz3cWryCQDwCV2S8ejby
cq+jrEvcuf5x09NtVNjoQ/VE+HF4zpB738Maq9pV5CZvMixf2yJinFinhPCcEzHgvsNsO6z/9vr2
Fjmp5fHWeT2rOnRp36Jr5rKN78oI7qkzRNFum5E2GZQ0DsDFLsfjW0mCwzSD3x1Wt4ZKNipMxroq
YezsnAxUVD5lHSDZMLGNbtsRbCJoOUFFHuCcrEj+ZPrmrEnA/TDJ9Wmz7CsfRPM2GIwYiA+3AK6e
YMorgz1rfUNwdS/UXS62qKxrbVhrlrMp7EawDbJEN8X4feYRUqesdp4WZbLrn7GyqdlQAy8uR0dB
VDGDXD0Yy1NXj0mFpbu//vi1L7CWLiSvoA2Q+3g8So7uLp3lA9PQB4zxh+stLDP9g3GwUQbKH6MI
ETF9EMI9jhzxj4TysEQmd84gvV70W8zrtYaWePLd9l/6vRMy5GtORIUPS8zIlnB1qB/cvt5vh0Er
4akNOtBQMUmDKFb3WUwfQWS+0zTcj5KdYL6dTBM55tUWoWVl7G0EgvFpZ0wzxWcJJVyZ4NaSZ4kD
HOvd9aFZe751JANxAzBgX44PzCyKKRrLu8jnjZvE2nAsjb4bDllMwxgA1P+gSnbX0UtX0Eda0kvQ
sKd2Qjnrtm+wzmQT5obCjrE7Svg6JFRXaXJzyGVDDSD9LftwZKjGirGIE8M7pzz0c2l+3fby1qls
AhlnYdaFJ0AFgTOTAOGFMtffbnu6tbYzt80mySJ1L5GJT7oRrowo92/0+8rw2kgCMCqyOeN1nyGD
FZ88U75maVUkRIbnqAvu+xioxuufsbJFeda61u0AGjacxgEKbJ4pTnAUw4AsyUujztdbWFkHNqjA
MwME5Lu6P6q+eTRQ+AHZQd2Cv0EEYGMIRAkpPqDjorPq4mcPxZ/z7JR6Y3Nd6xtrBUNKCZj8Jidn
liI2AmhywQnXXc/low8oQXPbSW3bM6QFZMqLvEEHheE/ZRlm+xw/3BbD2GABIOWDIR1UegpKivS2
B6nj+eRBlDj9ctvwWqd0KUw6RFUfnjh3BrYLnOglZHAC3t/2eGsRywaK7pUXhKcM7IUyaXJPPFXu
pv3X2uS0VrERYZhBwK6992aQ6TIPCZdwATpff/mVCWSX/lNdcWGA7+aJWpx/BUogMqEQVn5oejJt
qa4sV8gPYgC7/s97hQSIN/RHEkL0NoCzYkoXCaWCsWwPaxFz2y3HBgAoEstxVkV5Tx0oho4cEqtl
feM8tU0UUi1qEqaw9StLaPLtANWl8Rd/EI53i8cStgq79s8Aui0hhciAB48hwod62otphi1z7JWJ
9Ic7/O5AHrsUIqF9hurMFObpcXGdPE4poVvJ+rWpZJ3EvMLUdHxOT1mIuA5ku2IH6MLXaL6JBL/0
j7WQuaiHZnY1ppE/fIetlr8fhNpioK8caHaRXtEczo28oH/CRxMtur+a9srsVNX+jIN8jnaOgfD+
xsL7I/bx0Zqw1vUYI9vIYpeeRii7iUTpCJncBa/vJ1485jU4se38UjQNY4nJVBj0yVgE48FpMMGP
fs3M+BIBWP6/GuB5tcdb5m0SAjD2AxVsUn5KwUf6kSEg8ndePCsESAZoAy56IQ9lAwHDU1EgDeBx
yupX0vj0J9gMtL4LvND5gQQK/5TCggsEbRTYdRIsRcBn4NW9H3Tso2EHAhJA3jqnYIiAxkO6p2HO
ZXaANeucsoTSmoY0yWBLn+0V7WFtkuCgakGjqIDEllicTqTGE74lyD+bPtalD6tM0D/qBLJA+LcD
K1B/vwSzVvGFEoZczigUuDQimFm38wqANjDBWmiw6Y4j34MfAGnk7jw80zbHz8BP+69zOfTFcwVG
OEzqIdyoL8odfPYpgMwp5O6oTidIPYOt/ANqHRHfZ2WTDwcPHqH+Dtrf00/JQ/HPWHP1LQeqKL8f
BR3LPdIEbbVDZdOYZPAXAVnhDFrvZ5YDWgd1IVp+qaJepjvNWO4dKpK7bBcFIug3uMAre6pdR4TA
BPSE5zE6jTQ+pf0yU704REE3T6O7sKuUc9vhT6zzLR2g6QZuWHQqS8dNmBPNDzWFQfxNB5At4y8r
CXdXiOuckFmlu66FWQCXPIVQR+8drjfx8Y0tsnX8yQAJkJajiSCYYGfqjYduND2BlyB2ENmEZ5CK
6B1K3wX5eb3Fla3QxsmkUAt00ojSU0py/pxO+e8UbKV7GI5swJfWGrBiYqlK3RLWUVw64TDWIb6E
+Re+BBohY35bXGPjYIK0hs1bO4I/xONnuOb1+4bCCul6D60cRjboRbqRiQJZ6WMZAmUxUqTFRurf
FhXb2JY08CF2OIX0BFLLZYxoFiRRCFCoD27Y1v1n7QOW39+dpqZ3hlixiJ4AAPnG+YIfcYBAv947
a8NrHaVlIPMZgYA+codW37gIgLEyRfQjjBXZ2D4+fv/Itp5gKq0iivjr/67qoDd/B/n45frrrz17
OWLf9Q3ywUBH+lnIE7ho+XsvGAzQxZtucR/3TvQfw4khAJ8pzbJ7Mo6lSgLatd9NCo3fGGDdjfm5
1sby+7tPUF7jygySBwjFqAA3UqZPf+63iugNoau1TrImEHh9fQGsBjuZDrlViuqO99nJBjff2CLW
nm/NoYzoXAM3E5+6Vv4iBvIk0QgY220j7P27e6BoT8OpI7j4x64cAVwCTCrcl+009S+3tWCdOlpA
oZ0D6w/aK8LgMQ9eHbqpCLLWN1bsRVJQ2noxI2fnEGgoKurm0a4ou3qj8Lsye2yhPC9sgzZ0CF5e
ps5Xb0lqgyn61b01ux0x6wAAKKyLAzh/Hv9kjnSGlCqgMn1yc/I/su0ktIYxAkCB44PX1FDliDKV
SA9N3DS+tvweg8o4uDve+ABNpCcdI6uDKKPfX3/4Wv9bqzdVChzK2h0fREX/klMz7EyG7dNvS4Ds
rjfxcfj1H409xhjEfyYZn/nSO6TEHI1l+tlk0PqEHcnheisrE9XW2qO6jSH2VMRngetCQlXU75z2
JpevMP6P1h4SaFCYdqU+wr0129EMT48q+Xz91dfGwFrAHa78zpBSdkbuzk9SrXgiauruK7/aIp+t
NWEtYwmSfJk3AIcnPA/UuNMUpbbiWDDtBcVd6wTDlonHyjjYEAKR5pHTyr45dzGh38Dm7v83wLWn
2JivK4+3RfyAEVVZLrC6wIfmqCxPnXysUcu4KcYGSP7fuzX3KxDPlZEQOAWSx+ug6Z4FiOeKqNmi
Lax9gXXkj7PbKOgosrNhQGXiEtUcYu8WXRDMU1tpj8WyNzp38qcUxhRP5ZzGL00xb3karr26tVl4
wLQFeVxhs9Y9JHs9MPH3i//m9WWw9vTl93eBhCeR0cGVODhnma+P0qfZCQLvtwVxNpzQeLOAbELs
8wSC9P8EJTxrq6Ye9re9unXIA70bs67tgrNGhPLUSUZV0nfjrf1ubRBs8giT/M/Le/63lLRqB62G
W3wgljlj7Q2Q+DEwF4wbpN1bdE8FtxoDPb5Do7S5u6l/bCAh5LyRNvDLBpszmoANJhQfhfP1+sNX
9jYbRYjw3GtDEM7OXtjc66Fwv5bM6ONAF/zrbU1YazaT3CsZyZpzhhz2HrmNOKEjRIumChHv9SZW
TkkbTThmJAxVH2DfdCuz0wRKeZB8Sv/qwzbc9blwXq+3s7LKbMyg8CKDnVk0Z2hNPI+Lu1nhbwa7
a0NhLeFSOnLIvKI5SxToEqlwpSkl2JltvOkKt/b+VrA+9pUqo6nIIEteAHK/FM9gwnDbTcM2lJCu
byAll2f3ZeXUYEHIE/KnW3HQ2ptbq5jGEGyJPA/rbIC/MCs15FLcmd9WIY1sXCApF7WzEmsMVo8D
djnYO7TNuDE7V979P9A9Xsw5L12CxYsUxx9jit7bvMSvPd1aXqTzK/jgaTxd1kicQQ8+PDYDFGlv
mvK2EByVIgRE3Yc4Kwnc/2VAh7wOrtgiQa0s3NA6FIPIpYw7TnVeUBslxOtTjG7WsiffZb9v+4Cl
396djJnIkPmrVXsWExiHbMYNFRYbW6yqJbb5b3o9sgXgVCXhoiFG/sTrmt+poaMHkEORLYjhJQCs
QL8Hfi98GtgmEHRtvL1/f08XFZCFmgNIPlXyF5Rx60M8wJr3emetjYe1zFJ/1mMPURoE0ZB43zGN
BZzV3NxDKgnaFLjhXG9n7SOsYxPMTurMMwJdHdTghIMmBpYxpKu3dPmWyf/BsNhgPhZC3aDyCH/q
oPh/Drpo2U+f0yB/0zJzXgeOguBNX2ID+7IZ1oRkVDh6irl4kjBY/TK7jncb7iSygX0p9H56nvoV
pLBhtaEh4vTYghd4/d1XThwb1jemfSNi2VZnOYEHO4qWPvM47C6eJ7co+isDbUP7oG40Bg2H9zpz
+GeQK9VdA2Oju+vvv/bw5fd3S1s6s/Zp7VZn2F3KRw2X0/shuw21FNnAPlPRGdn8UZ9GgoSB0uEF
CPqtmHdl27DF3QQEnDghajhS43/jRXcuh+ChdPWLIOrswDy6Krf0CNcG2V7ShY+CY6X1yUDa75sC
SLFaTv78R1/Vzj/XB2KtDWs5p6rDDju0GtiE8S5t8v4CL9DnqNo8J1ZG2kb3sawDVTvMynNGJnWi
FZRYVArKy/XXX3u6dXFFGW+Y+9EZzrTPO3AYWXgc6s24bu3p1gEtW3iPDDB0OnOJ9EcwqAYycdAE
vu3dl538/RqI6aTa0PDzkgIUfgUPr01M5UdvTl1IWP/72QwnWRaFXL4Bt+T+nXHgu14j3GyGjXvl
R9Nmeb7V77BCghNCE6qXoCIIXdTQDMWnuKpEmsyRF2xZeH90qC3NWAMgEDxO0IjKL2PdDTtGPZhV
FCnCAIZDp896vr8+FB8t6qUdayhUNpXICc3ZJVVwXwGR9WGRJIE/br33FjZIGYHMKlADvN7cx4Ru
ajtVa2hSjYqI6Y2lUEkgErBdSActyu/yVxag0qXgL/wjhcnOGca5Nza6TJV3003gMBpy7o5vJkJF
cGGwUggmaF8+dhBx3BGIGjRM3uflVgly7SutKwuyGRHJ2m58A260/tMgarnPfxh70H9pExq5uwiy
KKHE1L/esWvT0oqwABcf2rqI+CXl8AsVWUruIfsEb0fIKt4ABVymir0pc4E2hDe+CdYXp9GEIMIo
Yg7XP2Ctz6zteExNhYwKG98Il7+YHv+MEfYJZ0f66pdC0jJcVC6gorQx81dWmF2I6DiOMzUycWFz
UZyD3GfntGmzcxVCsaGINttZWWF2OYK0cDXwgS56g+WG8zOrTQn9Pt4lwtMzFOsG737Myan2seKu
9+RHcSTGyS5OeKhn1ekc1Bc5ev7ewJAGTHw8nagg3rVLpSjWm04fK/POrlXIAhJN3aynzymbqz3J
J3JHgvRHxTYz2Wufs7T8bvWmnqg0g4XzZ4FEcP0zI4MfHGMVprxORtTZaghRdKI3+65jLLglRF46
0d4zimHqCs6ay+gCezFmrXyZDabI9SFanmKH+svTrQ2CKBdFVJFDPCvvm09eWvC7qqNIs15//FqX
WZsB1MkRyrBcwe9xHu7HGUOu5rA+dh0wzhMSBTEAQhttrX2KtSuUqnT8AmqMb2nYx1/F7Mbtbogh
rLAxm9eWqbUvmCGvC38o5SWlU0ROImNdlyXGE22VJ5AlDZoaMsyTlhtUwpUJbdcbRl6jHgMNvQuS
0zAKgQKJ85P7Qfm7JmP0en18VvrMLjqkPORxXcFfa/SHgux01GXhzxyWH9PlegMrEyBafn+3ZjTN
qdG6qS7ZwqcSKB9CDhdqQYtqV+JL5ObcfDOEWOuxZeTeNcY6PTitruJXQ3pnhyNNHYHbH/d5Tm65
NGG92GIHZUDE7Nd+deGzpi9CAIJ4jFBYz4/X+2ttQJbf330CmJHUcZtUXUpwxqEf3MfVAeIo49a9
bK2LrPVu5mysBMRkLx1o/O5etqxLE0WA67qbahpv2Y+tDbu17jNYQ3YRDbMXpubqUTBQkFMCdowO
W3rfVPJrXQfBRlC1si5tvQPicFgStWP+4nX5CEBxzrv0PjQyyh5MGcbOPh88l51uGx9rE4AkLkS+
JI2eRTCGT8EixesZ1m2slpXRsYsVY887OudZcdERp0fCkPGXE5CDvJJb9NiV3rJLFgzJSNoElF+M
E7H9iCqXWtTRgjD0d34Glemb+ona657TmPg6zS9BQDxzMhSick8+AwF1Y9RXFopdtAjKWAaiHflF
10N37CaYNYb9TbxELPP/w9mVNLetM9tfxCqOILiVZNmSLcdTEt1sWBnuJUEQBMEJBH/9O8q3cRBT
fMWNF3IVQAzdALpPn2OnKnqCWlyBC+yb61PEmv2hjyCIo6P8pqlBYLtujixb5yRVOuxG5xX3lEFt
+qlI6w3o3bOb6+3PLbVl69T1VV8iQPzqDqTEkRuCcASSvNKXW6X5j+udzFi6nbegCipCLYof3tqo
K+Lqpp0S1e9JO1REbUPwkZtPAXfo8G+PihFdrTvrbY0dVLp2vWlS+pIp2VfbzAfcgpNpseB4zhAt
Mwf9tScKbfI31Q7Q6uO5DMItdDQTcpyqsVg44Wf2sA1YIJMOoacEhmoxqCDfglAr7zbGwQP++trM
tW9FCLSuGpPHU/wiBQ0+AfgFjCXUt9RSWmmGl5DYbAd8AMU86uGDp74tC++2TtIYqQ7EHpTTbkyl
kuTB70M9nD2jTP81dNkQADqMqCy4Ixg3WfpWJODYWWdQdrYFCVhS87IMXv0RdAIU3P1HD2/u3brZ
vOyVd0czz6DbXHVh8BoWAgUHE3cfgBVe+aaNLGeAEl+OMuUseMVDPYHgFocaml/z6nz942c2tJ1p
YSHo6Y2n/Fc6OFN7Ig6er1vBAE7f0Vb8vN7JjMOJrFNfllMkIZsagOo7BNnzWLsP0KA8NXFTHb2g
XnmERdZFn2SIldTJQJ9YqSDZ1IZcel/9AgWmdzGfgM1EwDZTCyjBORuyPUHgtDXk+oJXXmTJmUrk
yPfQ7Jnc7fU5m2nfzrV0BFTPk+mz/9Ks99NPwFJGZ/Bi0yWIwlz7lg8wIkNtY1EyaFLivIeY4jdN
Ubdy/eNndpWdX8m6RuR+HeSvZkQgxgQpJAEYKYL2pvOSpUjd3Aguu+2d3dEMlGVaDP0bAbdztU/z
pvsWNl5drACi46y3kyxkSBvf7b3ktZ8m9sDS1PtGAPe9ieTEP1+fp7khXH5/NwR5YcZgNHEeWtKq
HcPN6MbzlqSYfxd4fvCG/yvX4kkwYTqF98S9oC2OyOTgyGqjkvF/kL+Ni1OWD4DU57gxRbuUdHTr
ZrRKbuQwDe5h4lNDbuMSb0rQpiCJn3Z4R38isqmdXdY3eBbSvu0NBE6YqmtweQ4xv2WpChCrypoR
hPgB7dRu7Ejkf4MwTLOkZD03a5Y74bUaeV6k2Usb9eND3+cKxRlLhCUz9xabskHRpm+5k2W4w+PV
45dkB4LqL2bAba8tqyevAxTy+uLPGYnlQVqohiR5m/RvWT1OGrSvATRMVehBH6aTZokjYsb32jme
vo8Czx/S7KRNle0vdNTAQyI37FVqN/nOP6vGYutFhBKFZnU5Rk8p7Zv7MIGcbtYF+tNI6qVb68x0
2dQNpGNTBv2/6EkDznNypxi6NAp0Zkoytr8+irm5sjxKSNOprrMa/HUXc8yG/hxmeP4oGsSbPFjk
jJ3Zv7ZuBB2gAlVEvvNsKBHmAIkdsdf5QNjCdWdmCweWV1EkAv9q3Kq3MGjNgYF1DbxKZMvbrL9v
62G/PrhqK0iYova1G0TdG8lZjGRoV4Uc97xAw01GqigWTGVuxiyLb+PQ8RWkk1/akrn3hA70LY+G
JSqb3woNHzjKwLo4AO0xBsiIJM/GjwWEvh1wlXZ3iK46ycbNwpI++j4K0SH0FBBxz+EZUS8+OHmd
bbVXR18YKkxj2FV4qRisAtmCQ9VEWbiVdYl86g5AdkpvgMmAGNG+Ghk7ZiU15I0DRIN0FnX6BoQk
o7zP87ydQIExlAnuyV1UBCdQrLpuDY6STss9iy91v0YkInrMaAfBoOsbf8a27EJyWjaZQsEGf0n9
qgJZDYTHui3RATjkK2cya3jicKLaleQgtByQkqzZC17oNb9rw9zTt47jrLwz2RXkximR/IR23wvk
VEOwMaP4lOzLxo2WonxzDsJ22UjERNGYty9KjRFgKeUbMdT9IsPibarypUfszGr8xc5RZvkoHZM+
uyIuq2PW8uxbRnidPDZ1Oy44iRmTsok5Wl5PbdnlzUsqY34UsRN9r5x+iTdobghWmAeMr6478gC8
IuAZ32V4fYG3eCzvmixj6y7INjUHhGaRqA374SUjLHkkum0fo7xZouqc8aG2sgfQWQHrVZa96LwH
w8IGIjxD8FVmE1ij+6lBuZcxXU7/GUOCepUFM5xbE8txa1wwdEIajk4rSIylVcmrTamVo1bOWfDn
fVP7o0tMHiXPpCiz6Mgh6oWwa9d7/173IzP28ZeoB1TGdKyz5Nkj+WckDp0HiHhlj14YgOw3lrm3
ZCKXV8oHHtvW9qCgGYmdySlfCI2Gg6pbSB9C61aXebb3g/KfsBv2RYN8wrpxWXbvdkNaG+CsoInN
vKNi4Hf4TQbTjsiV5wHuhtf7mdkANksFmPLjqdQ+SvoxefnJdAiQP9fcELNuA9gkFTJsnSZAQfhz
SCHzspEE4MBNxfqVE2XTVJhIT7lQo4SOKsvvNGBjrUKcGiQ6KPGP26UA09w8WfsYErnE510oXvrE
9e/A9MAenGYJvzfXuP+nkUBNcySDg1MkExcJAXBh7BRSBXfrlti6a1yCnZnTVvlLmKbsHnzG5iCT
4m1d49Y+NXEEGGAeN//xSIpfvUvH/NaTKHe7WdW+XRqvUcoYMGSi3sAfBW1DnhAA7BJW4d5zvYOZ
c8PWimAsM1VSNNnnFmz2O9BMTxsXOOND3Fft/noXM8trV8YT03UF2Du8Z0JF620wRzUkE0TwdV3z
1hvCdVxWR46Tf1aeJg/yojXV98FKB2EXx3Pca0xZZc4b9Zv8lsrGazcTSRfj2zMO3JZukHVTwX1O
6iVtDfW2JizqfCsDv2BfogsUcQNGtbB5uT5Vc4ttWbHJITDo9DF9Vg10LXEufeNRwF4n13xf14Fl
yRCOVBW2v//cx546qAplK3Rwwz1iIktlODMHkc2vQVieJzHoOl50TyEzOvEb7KfxQdKa3qo4bzcN
zZJ9rRe5F2ZQSDblBhdRjTd2EbxxPn5WJWBhmxSS5Seug+NUO5spHDkYksHZiBIXvPquz+THw4xs
zKLxG+7RqIYIDgGoJWX1PUQtfvXIS24QSITARA/WOA8n8PXuPrx9gXz8Mvh3cTHuQrYIubbykbIo
GQ6G184+jDEwUhpoE+u0fw7W1ekS9HYZ9LveqolBeLlrxbkS3nCmYOqCGq9MyoU44oc2heatuzDr
k6YEKJg/mgmaxZkHfY0t9g1UaWtIND16MYRvF/zzxxo/6MvyPgJhYshcxohgoOBvqxPW3ZjIhViw
ijYgdfwOtHIJZY8LrSZ/8Zr81/X1+tCnotuLhb+bQd3mRd+oqDwPCNCom2zqk/JOOZWKFw62D/cf
Orh0/K4DThMDLKubIe4T6Rs9vV1G5RP1A8VXIRho1cGr2h/rBmO5pTIDRB0nvzj7RdjuhfLJ05D6
5e261i2fZBIKMS5TleemAY4UJCRueOu6btHurrf/oVPFTNn3i6ESBsk0cU4MeeqquHxCLMg9uCAl
W+hhdpNZtwzX6aH0leTVWaAuY5sDgwtdg/8KF2EsViXsVNLm0JZ6l4DF6nsslihiP84qurH9LvZ6
E5Ko98UZyeX/mkIew+gt9cBUljUZAjXAYG1TR+y8WB5FwX/VehHhd9lmfz030LPlIVidYkdHWXnO
UaZ4k45x/sQ8Lhe2xIyDsBksqUd0CvUSce5pHOOanEEUgioFmjDnS51Dlvj6zpgbhOUboM6RhL2X
VWcqEqh7AoBzW/QI1K5r3XIBaQ54ttGROJMe6gUeTeJbqb2lXM+M/dsclqxwOVhciTi3eXpCsWsN
jXD6S+TZrzEJQfVWik0ZIax9fSxzO9xmtXSgqTg1UHM8Q4n7l+zkT+TGGhx74b/DAEB4gooVJxs/
T6Pzjw7chdvKhyc7NpnlGaDqCWG+Edu7y6IHxeV9EUjnazzW5W5y87tGNlBj7ZJuGyaeu3BgzO0J
y5QhFgl17iQARYU3kmfO/eC/cfCW6sVmWrfDip7rSBlAUu7cMVeA9Q24k/qfnntRvAQqn+vBMsw6
NSl0nwYYZuAnqBTvoSsEPhuQwF3fCXPtW2c3SRGPbQcYfl3lkb9pLyHM59YLhvJwvYMZd22/+FPo
NjQtY+LsQtPwdYpH89kIF+thqnohUz3jXuw3f5vGTZ3nfnnuGsbYtgSC6YXWZf85Z3Xo7KLQp2/r
BnOZxXenNEGJow9ZyexkcgPsK6ik3KMmU1BsnRJBzQXrnPEFts6kyDwU+1S9OA898zdOJh/KEHEy
L5q+kkT9CL0CSdTw2/UhzW0AyyhJCaYYVZfinBJUZqioH44g5Eh361q3DmsOKax+HOLoRKpLXKkV
esdKsXQVmPt2y7hdXaYxc4LsxJw22rUDWJGVVy+lL2eWwY4FIO5Gkd6NshNn6S86IoQEzsh9j/zy
NqyH5yHVny/ZioVFn9nEdmAAnH95pyNVnkEVFm1wye22ICAQn5JSlRs+slVwG2jwWQbflzWZiqTi
/+vHBYn4rvT4y/XlnjF2mzfP+E7jqb7gZ1Ppx4DGZEcAWvjUF2399XoPM0tuxwfcMg5ymrTF2cTx
8KRin38pwkU27Lnvv/T6zr6VhxtEUk3Fua1RL1hyD+kh2Qx3QgT/rvt+6+5ddFTHzIz87EU+fSxa
0o13qGYXa2hu8dSzeTdVqKeo62V+KoowCPb1KEnxPHS1U++rvp3i53XDsOy6DeTY8Q7HBm04qOGp
qdWm9lpQsa5r37LstsqGbKyK6hyGwDej4dLdiEmv4W0geBlYz2/pgZimDGR68EOwVrMBoJfi8vpe
8/F/1SfySnARJklxFjl1yA7QX48+AcpulmT0PvYVf1UmpsxkI2WEn4WEHlLpdv7e88X0WJX6GTeR
NcI5l1my7tOuanTddLA1LaLws6iTuP63Nl7Kz9fnaW4YFyt8Z20MsY9cVZydCcD+W4ZNtRuH6lLz
XeoD9+toVSUnBmKbtVvj2pFrdk5HVWxR9hhtVQNQzVR6YMmtRPj5+oA+dk4oGvhzQKbsJ1OZIj0A
hEBvM1BBfY/TKl+wubnpsk7q0CmDYAwDdgaR/n9icBIH7AThS4HDaOvhxrbETTQ3Csu2m7DSQWUI
ti+i+Goro67i+yTVxbBg3B+/A4CH/3OaJs1lITicB0qjSr1lwdA/VbVWnwq3dL7V4EH6GnsVSgBi
Q/SNCxfzc9X62PWGhk+ihJRifpZjGfzTOm72JW4yvlvXunVVJ8Inuaw4Dg8I9z0Enpt6G9JJsXBy
XKzi7yf6XzWFdQqJeqxFeY6qUT62hosjMiF0K9NhSUBzrgvL4Nue1LXop+TgmzoFH170jUFwfRNF
S5GnmS38m238ncV7AxuM36XsHCtz9qEK4aN62/s6GIeBqUJmX9athGXvRDjJEAC+cobM0p4jhHw7
REhDXW98bpIsI5dl3U1OXBRnqXm8q+AU901PXsYBVeHrerAM3YXoiibRkJ9pHpY3pDP+Lh0I302Q
zLi53sXcQlg2TnWbgTe9Zb/DDaDPpp8hgOdnCGugSLWrmlXQcZdQy9QzUVTGtE1ycKf0V1vnZjuN
izCSGUdl1wmGmXCZM6X5WSFy8tyOGvyNoKoCZer1SZpr3zLorIMkJg0Q9PXAwLeTqLXKNjrlyeu6
5u2b+BRAaiqL8jOpx+5TmXN61ggdZAtfPxNNJDYvocANpx9NM5xYa9hDH7BfF9ZdkOJXW5dkUFQK
mnzjyqp8CIUoNo6rd3W7LmBO7HJBr5q8rCtLdo6SjDylLqDkW5X7zo91c2dZuB9Cj7fLEGSOeFcn
t9XUN91DTXzQbK7rIPjzjCKQv04YtHbOpoXsapY0Um27yQOf/vX2L4v8gTe3lZBNZnq0j7uV0BH/
XOG98dCZ6gXq2+JRC1F+TpLw1/Wu5raxZeu9yMMimHIODH+VVFsGYXV9k/Qoqr3e/kwwkdhkhoIE
qQOMDfIJvfxSp9mnMSdPI8o6djFzzUZIqI6x+sEzoCBcvcPsksEgiLwAemo4S4qoPDieqt+aIerL
hQWa8ZB2uaAAWzcxgMKdXbdJjkjlFlufDHIraaX3LqNLXNUzx8lf9YIy0UEYRpC6KNSRZZcnFKHT
p8REpb8wlJm9ZlcMjoOSuTNodIFabdC9ifvciIBs/M6BFyBeCxleFqyLWP5VQRikbIqHtMvPvapC
sS8d6Y0H2ohoKVLycVyG2LrIPrROAiXH5gGCz5AcGkrAfOL4XoevWTaRTViw/r7qVLhwVM7NnuUJ
GNV5liU4KjtndLaO6E7gzqtPtIG8uPSrpwL5qIVA5pzLtmsKp87hiaq0OMe91NDk9L8nSf+c++It
kqkPiZLqi2qdagMX82Ri0FbUzjonYdcVZlXYcZoF+dmvw/ZRAqydIuBo+oXm5ybRugeEJgD1RYmB
hR2OIBzaYkNAF7Zzxum7IZJvei8Vu+v+aMbf2cWFiB00kespcS4m+TCCaW+HGMXSbphr3LoTIMMd
aloMyAIp+U/bQiiwrsBufv3LZ3a2XVWoBMrInMgkJ1mkp5QPN0yiGEMOwf2FnCnOyEPZLTHyzO01
u2YQicwoA42eOmpDDuGgx9/8lb1QGsBs7LELQ84U55+8HnJeBTXfL2nH6+Ocm8SLL3z3DHBFmKVB
Ysoz9xPwxUpgyMcNpHb0gsnOPDDtkkLAx8eyqFNEp5BHZW599NmzD1lVXfXnPu6zjZLhZuzBBrZu
PJaLiNOUxuAx+l9/3jjRnYtI6MKmmDte7eJCH1HIwoi+PJdd81DhMHUryNCEEF+uHU63XeR9qkPO
9hcCpSYAgdP1Qc0cgHaxYc+m1gWx7IWSB7ceBtmekCPQCqCj3nRB2SzM3cz5F1meoY3aSoysaB4p
IhhPbdNw/1PBAMrfOKQJ16gEIZRlFxuCW24ouJLJSQtYF+qnN/8Ptp+ZmbK5HFWVdoHjSHpgqhzo
jughu8tC2t6wAbc5v3OTp+tLMmM3dtUhRANA/qRYelIoqTgRLfVLkTC2YDVzrV+G984qhROHQ94B
FtKU4LpsIGs57rsgGs3u+tfPrLRdbqhj6bmajfSgVf4tHMC44BsoWeMGv/TanOvhMrJ3I0gnFE3F
Q5meXKh/DVtVUNxy2DAOT5X01ijFX7aSZewg5SJB5TslwjypN22hUyNO6nLnWWcQNsejrHndD76i
4HOGdI9LvV2bDJ+BN1jinp2bJes9EPLe60uTxgeeQtwIVYCnsIqTu//Hw3zOICybztJxCBDZjU+8
i+E/RvJmRpUdaJT+A8H779e300wnNoROxlWV5qiPQJ5pLDbIMEHmWtdnVMQEN16y6J9mrMLGzqHM
idKp9fpHYbofIqXVbbzMEzY3hst16d2GdfPaC3UUxQd3qIozE175dUq0eoXy+FBtJsPVUsHy3Cli
A+dccHoU9Yg8vOOY54ar9rlNdfqJ10Agxx2Ywzlyy6/NYIpTKvgvRprz9XWam8DLNnw3xhCoj36U
9fAoWygjuB0yL5vYqaGluq59y+gRKoPUj9+QUwi+RgQtW/AwgLt9v651y9rlRFk7DWn7A4+Zjm9c
vyv/YeVK3BWxJZxBSeG3mTbD42+OuFYB6zeSUq38eMvS+zZQ2i3J8NiCqn/beyXqFaFGMCys7Myl
/ne14buVpa0R00Qy/fgbGoyrXLOVPXCELYsOeCflm/Wu3YbGsSAPTTVU7aNfFb+o4dmeNZCFn+Q6
2LwLNs8/96lJILYIXKF+BALrDhVp7AhSa2cVRJbYCLgMbxJRsdE9mWlgO5dCzB5EvuYmHXpUdS3G
12dszS4ZE3kqDfen5tFXSfoVMpE528UeJDhur1vDzNFhF41pVA2HeR96p1TR9ocLLiuUCWnxOkDu
euH4m3uX2Eg4UpKCDzLzTi0Fa8rwiZegV7j3WI1zC9z9oL8AkUqPPMKdDuGTgz3QRWDn3lDXGSg7
hglvS7JxkihYWryZWbWhGbKt2iSjgXsKHf25H3D/LcfFqu+5xu0joCk6gBRpd4JeIgBYFPU+zib2
neRu3ZJZDiydRto5pvFOPqVPFAV42z5vktcG9YQLB/HMCGxYn/RMUxDU5Zzcyut2IgnkUx71S7Xe
c61bPqzMgkS0DaKXTPvqkOk0Bba8WnpczbVu3VR6aGs2chDmUdejc1/6Wm6jGHGJ63M/07oNDwz5
aEBbyfg5BJfKTUtVcHAuIYN1rVsOSzWudERdkh8jF+O2mIL4DqVp4cK3z10Y7FpjD/mDNB0EkIGI
6Lp+9NJnbfIl6gjd+Bl4qKsyOQmTFHvXQANm0uOPdcO63JXenSotMSkThGHDVo3zwqGS+8lo7+v1
xmccmA0VRPkPc7mBg2TFWJ0vFSZZCsXYnvAliva5Hi574d3n69CF8xoJOfRkeHUTVEexGrxWEBhf
csIz0Q0bHliGKqhKsEd9z4ET3BeodWCjd9/wCek7nMdbRER/OXF5j6r6lUvi/zkmqMcjLRHX/gmw
eENv0kiS7D73Fcqlri/LzD3491nwbtLY5LHEAxnN6feThGnyFrZTc/aD7Nc0mCXhz7mlsYxdI8+G
5EeBk6WszWvWp/rNRQKu2zSQSJIL59dMJzZq0CcOXgxe555AjgumiMv7jXFwaZepNyyEAWY2gI2y
G5gG3Umg+TlrqL8ZgxL0kgX7lcr2h8khi5E5jthMbnTvkEKsHNZluO9WSCUO7yKGFZKottj9HlbY
VOENiHe8hcvFjLf8qzQvjcAf4fXuiYRh/qKI75xAk7oEOplbF+scRF2VgqRB2p1g6uEvRqPkSeUE
rBZjDpLW69t4bgSWnUAGAIRfHUag4goq26Q9SSLVbl3j1kEotBllD/jjiSXC/0ZaHQ/3laHSLEz/
jA3adXcgx0gSJw/IwY8vIn8JoqOuo5z7Kpn6W8db5Mb+eJL+qrSTLUoySFe7SKMM5YNsW/kcg2dp
Kdk117x1KlIRijrQLjmkCro9fgbIbtWN7YIZzLVu39ayshqipELrIAA8GRU4J4Tlo9c1SxxZgLvr
bXy8zyOb3h/U41EQg0T1gOd+uOEhRPf61Mu2pUb29XoXM1eDyMbToTqxMGM6sh/aqX6yMZcb6NfX
b/4lRlUp1OUFTtJswGJldkPqRfdBjj/X+/54l0Y2xI4OfTGJwIkOogu+Znr8/DuQiKfUf2MknP31
TuZW2bLjDPL0fRzn5NCGWQZOtEn+THI/f1nXumXIqnJFlU+T/z8/hzSecwpxcC8szseHQ2SD6/zR
lE6vTXigIzlwZ/rP9cRPl2p3r1BQ1lH5UIDi6y7Af1YN5y9QXZ14SB670SElhbxDdtl/BJZFLKjD
zWxnm7qfjlK4xeSyH7wcgOxHIb7TbYoq4G/TIBah/jMLbvP1s8lnqK7I2Q/CSPsZiSj/Zwkc4qon
WGQT9KfgBg2YE0cHSVO9Q0TR3YRlSLZJmy4h9z4eQGA779aFgnzgV+G9EoCr6BKofhTg/rNmhX0b
LY3sFkt5WIT3UHd8YY0/HBpwTx/WNW75675tSCfapP6ptIOMY0hDUd3mArK5C+Z2aehvpI1vy7iE
Ew2RkkNcc8OcjD1dtNJb5kILeeAvEpVhKP+fGEKS9cqHGTRa/rwr9YAhTY3h3r+Rl/r7xi+iuxJI
2gUD/3ipfdvBB95UoTiV+P+atkfsLck4SKymvm74wnad6+Dy+7urniyAEjLC93/2kC0GSoTKuN2A
ZiBcGMDHJg2SwT/b7+u2Nm5dez8jeMENIL/OrnG8YBdpva7ozE/8P7vQlVu5sqPez064stkldexH
29pp2qPvsCUZ9d+xx492luXIYxkNAV55brEZ+dBAv6eXdXqD1VcS4fSEeEAIDKIova8m8Ecd3TDq
S7e49athaI5UgWjSvTMCO3IbVo3+V4yh5LsMSZPps+8NTnAP5t3OO0xygIKSHxpUAR8USNjQvDCk
AlSwLVC6pVEfjKDltJmmpsnue6j4ECgyoDo1kreRnzZm2Lc0LMlet7V29p5TkGBhs3x8HoMT/M+Z
BpS+AW9U6t8jF0aOhnXRBkQK+RGMYTeOQk3pdS8x1421ZzoUzJOqdrp/o1qBwBOKOjrZmIlDvGHb
FZImT6Ev6i/XO5sxAGrtHp5TxurYDe4hL+iZW46IItvWAqR5p+sdeJeWPtg51No54Kjq4W+mtgBy
SUuublxdKDghI1RAg10QTAk59w3TDrvjSdmP/h5hhTwLDyTqGtLfU+JqwnbBWOYF1CVkzuj++rfN
Dd56JPtjn6dpKaNDO5EXJLazbSTqNYppBKWSl0vLO9cSsyjQyG0hINaaH30Ev1K6K1EYvi3p0YJw
G88tVxxVCbAeHhfhBtJLC0s2My22nIcLsLcT1gAy6wm5stQL6W4cIe6watJtqK4p3aakhJB75Miy
ne6Qk9M6fLne+Iy/taG4POyhbwEWtyMt6qd0hCIIqN7uGtBWrfx6ywc4wgvTUnv+v202DP6DqVjk
HxISD9MSb9yM+duXWp1io1Ouyb0LywTCz9myun+FOO7XyluSQp+ZJvseS6CoJVWryL2R4UXwFcxe
OlNgl1rkw53ZQ/ZdlqnJsDGCrxRl0off2y6E4jdK/ONqYaXnOrBepyS6kPiRrvspwH4sb5ioKnM3
jHpcVSvs2xdZLoYB00T8e8hN5RumtUHt6GLZw9zXXxbmnXMo4r7XKTXyPLHh89B54Pehi2immdW1
tejDSSZD1Pb04KvuRyYAmqFp+BIJ4KbWWZl1aPiB8JwwbMhBhdAnl0yfucAtfDm3NzcC68yQokrG
qvTLI8nb7Mb1+FsvZLRt83DhaT0z/zaMO/NY3nVuVh6Ndryd26CsTCRqnf+00drQ1/KFAfzgCGZD
slXEHe86Hfc3qybfBmuzDjp7khf+vxL1DrgURU+I7zlfGu0VC98/M/s2TJtADFVO4Ls6tmOXv7Ux
AEabxh0gJ96Eem0nF/f3zgL8nicCEDLUD0L7bENxo9pk9Qg7UHIpDDqzyLa+C6nTpK/jkB91Agbo
1qTuFizo695yNjIbKM7R8/QooROPfFcoCNm2evy+bo2tK6Bx9eS0wmTH3kdxGs3AuBoOzbgZq0Xx
m7nJsWxY0q5SJOQwsQsjKhKb/9V1RHfrvt+yXz+IKsUciasxBRgDaXPglUTcbSE/9t+6HqyrG5Iz
zkSqAhegQX7xPfLmk95svGAx8DdjBDay2ijlFIhvq6MpkNtwGXQUCQcFXCGxU6+PYWYJbNF70YZx
wQDePUJN098i98+3fQo08rrWrQOSEQXckYnZ0fXrp9+zP15YVdc1blmvUDQcBzcqj5eqQxJOeuvl
akn6Y27qL7+/cw19PtW9aypx7EOGdA+SMZu04OAhclCTsu77L0vyrguqVetp1NQc2wbYHYEilHoA
/d26xi3rFZMQUHsdAMVOQAGVBmBpm8iS/Mrc5Ph/fnmbcoeXGSZH90WDsxeneyaih+DigK5//lwP
lvG2SaHjTHUC7n84ZxoSbpejcXQXLz9zHVi2e4FSReBdyY80x7PLJ29uqNNdl8bFzfURzBiWjYDO
pA/mfy3rIxiy2h2L62jXlOPn643PfL2NgKZ4E8UoNsT0GLhlSjPUebYAqQ9qkaF47vst0yVMNUI6
KHrmVN72WRXtymzt/cFWtM9SOmiHYnn9ov9BAPHZIrv2ubmcjtcnaO7rLxP3zraypOqnLlfqSCqJ
zKBAwW0jCD1fb31u+i3LhZQthJM7Jz/2I937F6fD3eq2WN7+c59vWS+lfTLF6WV9Kw6bUrAw+J92
kbVkrn3LgHUBxnE8UtG+lj+BFfa3tVmMC8zNjmW7DMn9ynE68Myb4Xwpm+DB2O2QQsgWrv5zX2/Z
rl96beQUJc5dro59Bxhk4+bx7vrazjRuw5x7X3tAKIXFMQz8Cbl9VOwMX4FAdvx1BXu+jXBOB161
fQ/XDIlkZxuTOHseOzyvr3//zOzb5KAZz8CpXMTiKCKoExNN97/tCw+Cl3UdWMeum8jMR7a6PhLI
h24kNtIxrOnJ8+USp86lpQ+idX+RfybeOCoPgFCTjNC91Z2/pX7R7hO46bJv2tt1A7nsgHc+AlRA
4FYG8+JRS6p3mncolhv2gTMsceFdXOVH47CsmEkhUaWLAJlp1UOvfX50LyeZcZG2LfgEsQ1Pgvjv
+mjm9q1l0rKAegeJKZYlG16VB3rgqYEy9fXG5zaVZdKS9V1QOD5Gcnmq9l1zIhNgmaAwW/cWtqHN
bR90qCUn1VE74Fz4fRgk/lJ52szU2FhmNaoyoknCjyGCwBDxQLRvwnP++tTMNX5Jg73bRX0cFXiF
qfJIXRIcoUOdPAy0WqWj4vo2jjlFCiKq+rQ6qgA45svEZ2GAfD/Ykdd9vmXNPQi4dG64PPYg+NrI
HqnqrkyXSl/mJueyn95NjqgIR+qM8mPqxm+ZiYNtLsdp4Yyf2ZQ2cFlNadTmY1Yd+9RMW6kkaA+g
/JvlS3Mz14Flv9BMTROeJ3hB8gEX9Bo0Rr/lxMH9tK5iwLexvK7Jp4TjjoLpdyCQc7kJxRjIurW1
rNYMDMqXfZEhTWSgxHrxCTjHvqxr3DqEs7qehiqFmowph5vfSwsR66XL88zM20BeN4grXQDwePS9
hm0EA7DFBN1rx9kSI+vMGWMrB4kBpUXGH7EzwQjy4mel2PscZXh0jB46tVghN2MANqg3jSLJ9XC5
phRVc5M2EPqLq8VcvhclFzfzwRlj032iWH7AVQvPDKgayG/AIKj6/zj7siU5cbXbJyJCCCHELeRY
WfNgu+qGqGrbAsQkhBDi6c/K/m/2ztPVtcN3boc7kxSSvmkNT7DjWL7ZlYXBls5C/ZRG1t2OLswc
zFTZuoDC/ypgoNK6EbaWM+CTC99S6MKWGdAAw7ayWJsMrFB0a6lLFd3AfKMKt2hW0vYuXPtluOqd
huOSkFaJFsMT6pkEfbrxov3e+rGDuJtJ/GIz1eERd24sJrrpo6Usc0pYVUJ9Xda3fUUm0BLjaR12
vW7pjaasvaEQ/7gyOhjdySHPPjoFGmPelkG9TZN4eEX5Of8gfVmuW1ms4TvRtnxIKIDLeinCjU9p
9OjLfn0gEEd4knNHDjZqW3wbtWnuZsvvbVcHJINzVA3FuyY+UBG0aguNE7tzrYLnJua77Dn0LjmI
bna7uY/bX7xV/EiQ7Mx7k5Ka5tqk4rcaG/hZcXBv8ILTxdxaRc8rVhaEwsKrYz9Nz8RNuqKlkKXp
qLtjH6/LG5fSfkchxB9gCcl3PmZ2i0E23gHn7fSsAWWPMtGNE91KIDR3LabMDz4t5Ymdx/m5Cdu1
zvgKTEsDhBwc+GoAbGUJUz5KoxX+vmvYnMoCM49CmGDZaNDOkOZUdM5khPcOD51qu2peneiIaTX0
rruEbSwZ7Y5obZIM9Iv+QQ6E+Yys6bBr6erfRsMKnjmrKiSAfMYRTSfcjmYwcI4QUi/XJF3B17IF
RHb6wYsjpyjBWqjI041KlLbw0BbshXGoaW/gQmVPhDUJdDKUraHxDu/IH33nQVOHl1nIdhDgtt9T
rEJ4QHEewleYePNOpmaAd21QhuLUwlzvRdk0eEVdKTdiLIb+1PFl3LjIla+tmcJfMgwXCZ8dtXab
Bipu8SbqmeyugRPBzJwYsT7WcZCSHQCH8WHhgfoJ8rV9tWsr7wpQbnxmh6XbNn0T7Cwx8ljaVbz0
lvR1RsIQeYVzcXMIphlbFZg5IbJVKB9eGRmJG+MJix7IipHUfaVmPh5lI0N/0LIofvVBeJ5LpVMR
bcBDNf2eJ7gsqiUFQkbo2t0kKfpE+dgX4laTCc8SpEi3s9oPJNr4MdE+pwojl9yvaXlvWhbOmZno
NGUxmZO/upViOb0uDdtEpdMkKyY4IBxJBRSISyEQdsObFT577SpXmtFSTdNWDxiZbxgUuJeDCVWT
bOsYbMybgLmh3sF1C2dbmDL0V7bk5KWpXGW2VOE6yCfl8eeqWTAyDIWleAyNw/tIjC7bh9rLtngN
a/jaQRWQFCxHkxAOdy03vHtkC3ZQ7Hr71AZ1rbIUsq8Soy8O6hNRteiAgcSxzQWq1lHlU+XZegiT
oShv2sGFFqnvNJqNKeJIPpKYE5NLNUIq2I5hrDYt6lwYVsKdAa+tMEsKx/XYJdskXWApngIdMO45
nbAWIh6hzwUsGZF7sZZhs3cKFxNEQlizj2rYtkM3BiY+qy66YRfoOBmBqIGK3h4PO2m4qEjZsjkv
GC/obdW2VZKTaYRHUhJFqnvxzdBObW5tHa8Zb6aYbW20hh1cFXWY2g0h1dTdQv+8QplLCw6ilbXD
UxWhMZa51sFPsCFuCK8XvwzQegnmuHYVqKU+Hl+FlXTZ2JYG9C+pZb1gvuqtHWE4KLv0B0/7DjUI
1LQF/6Fw6c3X0q/GboOq5uIIgClkxLZxMsd8zlYaLsEbmq2IxTjm3LnrPgwhgSmrdWGnKlU9WbZu
Zo2aM4rln3fQGxnJu8L8YP4J3cGznSpyg54Ctlq7BkaEM5QhEDWs5E8kmuAp0Xoylodq9U2KFje4
FUdANH27pW1tbF4m6RDu5jCE2XZrvOGbeIwdf61mbm6VW9P1QUGMeDyh4FImU0Oy2hyKjXrZxrhg
XW4oHJw3gFfJ+R4Y9LbLTeULfgznhK03ZC543ktG5Y6Fw7ovE2yDdz+sdj661MNlHol3QY6OlHW0
JVOqp1MLh0cD9bMpSoYM3lojuQ/XIvXf6rFp7R6ytqpaoOteDOY+kWAi4UYcoxmxNRgKcgIUaUx/
l3HQRvdFIVP+G2JuQfhezSWotFDvR1hM1rSa9zUUZd0xKFtIfOEcwUP3l5dpIl/QbVIOrMxY+i2B
n47LhJe1fTaMls8YbXnyMkFXvg6z1NbUdKihgSeswOaC80BWxYqrE2oJneSxl83k8laFrYP/gWu7
QwWDrWXZuIZCfy9ziy7Vdmp5Wr5LoOHnLHFFRWCXmtLkRS2uaLZ+XnHoCy+DYU/mGM6zFa7FYeP7
qXkGYklAk1qrkh/q0Xblxqb1Eu0lLhZ/44CUHWHsBgm+HDu2OcJmWw8D+prwpTkUOMUdYgRuvhyg
HTC0qfBG5tglmh6HijG99Tac3Q23pK13fZcE/hGIxno4GrGE75SbmK9ZBHm08WWta2dO1EzwIw/m
GU8Sqwj2HFm/6PS6gSaP2/JRIGPKwYYs4F2JDQvDzGyR9fkKiwbDRCaNg6kXbhAdLLvGzul6ioWv
P8qJFPEeMnlYinCBd0nGlnLWW14tq3nlU5ikNys8K9MPBmPx0G3aOpn5ydY2iXZjZIrmMLOuJTvB
49i/aw7+5dZOK/xKcy+6wY9bxfvWXTUuSt3vnkzR9QzuAwii2NTyyCE+9oolXKoIxsnRFC07KBS7
JspQx8SL2Kt+hCZxlZBGf4eyeqMeFGHSfyvqAHXIhgkZ2Dvhmg6yhOlAB9RVU6DTO6Vc3V8LZHbq
UQPNlm5pJ2ILbqDq6mVP2rDobc67aVgfJPKkEc87rGPzi0Gj/ywYVQ6+emUuDfW9Lxs2Zjbgk3uD
aSmyCx6nLaSfVcmSee8rHqkniXJa33LeSXYyC+U0zHCuBv1Bim76K5ZAmd63EqbgOxLyIHLbPpza
bqvLBh6nWR8FxB8KPth0Y9bzRaory+hxmcfAZzqSS3poGKYMO71MfXoL3XcBASa1dMQfuSJSH1vW
J6gom8X5H0WYjO6IBGcgbSZWCKx/TM0Kerooh16CHgv1ssnkpG6t2PVlEZ+Y6KClwupmERvfwMt9
C+q2CzeQsAAFhvAKEkxF2SUkr+iodw0iTJSV86zkVhDWsScCjJm51dB9dulGjn3/AVxjWh6jljWP
ppjL/rrFPJwfRRs5WL66pfFXHqgI2Dd5B652jj5gMf5sAN3TeUth03cXBlFUvA2GYHcaCIW7bSiU
mHKagpGzxHN8I4Oyn/usH5D7nKbSI+guQU3T28DI+OSigbUHCwgK3VFImvNyU7i2TlvYJKgJF41S
jVI2W7xiIA2nS7REu4rAZWXOeic6X8K4s27ZK9OuC1/WuQyAaqlVUN8z2Q/dCZz/IP5m+Awvlixa
oTeRq4EiT3IdTdY9bmL4jScgKeHo1SY9s6GTQPKDrJoweHeBNuIK0mrV1eI1hndZM2pEXWYrhdBk
6aILuDt3Ba+OaVUQBs7WuMQvqDSjYjfVKyXbxMb9WyvGQb6L0iK3E5BMkRsIbnfgwIqqW56h51jp
+7Ydy/lXW0Wj+O0G3lYPYTPHbRb4RdTX0LzlzVnJVy7bigRluUNua9pXXrG43LY45+QXZQDgbBAD
V3lDm8ig12yKqLwFj8SQTCzdOB69ocDsQTF5TZ4o3M/HD1FG9biNCtuwI2ODn3ai6f2Ss95P+obG
JXe/lMZib5JRW71tumWe97p3bfViRBLJnY4INRuiF2O+iwHB5xCEJRIhKKCOKD6KaWXjTosKmeie
sWl5G0fE4A+wHCPJs7mEYdcOaf4kn51N2fAYJe20niBGYORuaSZkJPhJBXsClwQLaqclQFpCfGGL
vQuT6qlYkTbeVZTjSLEmqvofVk5Ci6zkfVRtO1+JX9LBRATJRFWMuYfgHIiPlKF+2sUMVOfnSiPY
5LKeBnGdYt3BxKw7FBTo7blyH/lyMNeRWnW3LeeI5GEQIz5mOvXjumW4steMFrOL9i5NZZurqUNt
SuLR2XxcTFkh5oLssOEGzjmZRbICSZiYanmK+3pFk6xUjhxjwNZ+tiGEqLKUQUduG7jRh9nZFN1n
cNGj63aN0+F7u8603kMARpzI4JAkAna/4szhEiJHlZI4vC6IFS9wvsataGzXTLlo2qGFK7VHktWx
uc1RFJkPWY+MHVRo0lFliIDs2xyKab5dJt58T0kylN/LMo4ekxkca9Qgvb2uy4WCyx+OfN1NkBtS
+1ZK3BCuTeAtV55BNW2RyHHH5uHcOpvTHtMmfGquPVmG3GNGBHTMSFBteD2mZEOsSx6F4FJti0Yn
7B5JA040YdCf2bDFJIBKNTX+DJ1FALRywaCu+ACPtUrhAoebbgoC8LRJlzLtnue+j7/10YRCpe8Y
AgGDs3ywkwmdb8Uacb/BM1ZPKtHm3Yesv7czGfgdun6que0Bd/6O+GnNDyfsrLNEnf9tp1m/R34s
x4c24Amq/nVINNL8Sutd2RUKCSLgn7iRuyJCnYTx7HqzKlO7AwllEm5mz9dgow0O8FlCDz2/ogrz
Atuw36hl7bqtApvR/pgG3nd3fcHR0rAorcRtlziyJYHyY9aGDjl5VHogmVki+Hc6As3xgUOXmtyx
IbpWQ1TfBCldxNYqZFtbnDKczrUDTujvaC62Y7C4X0V7jhIFjDHgh4H4rHMbnGUmepfiMS07W3wA
gmh/nnUgDWIbhPxRh4+hgJEeGUY8S9/07VbO8VpsBQSHP2wf2XWPgQR0+TMZSs4fDao3ka/R2kS7
JU3RXoElijpEDIrgGQ1McyTdeRmIl8afppTooyUzFMqLTiG1LSKIie2ISye9BWC8fFVd0P5CmFV6
M4AZsGQoTlB4NR2u37e5Sia1TZLZ4aDHqcoiJFeQX8LNkqP7wsYtSckkdiaYsJ0g1YpIxZrCxDsF
1Pv5ngzL5zX2gUX7QgUNUg2yhmXWC3gs5RUIcmLncRxxGheDMwkEe/FLp8viTN4NBluuhBxDFifw
xEZJ0qKqG7FX8edkQBrdDWN0XSAJghEp8KmZcr45pFZq7KIQDiHxCEXMXPmpvuNNnBRXkNWe9Ia1
YG1Drxg+XrmMRv4BteHaolXfwnl5hGxVtUvbNZwPDqIn4V4jsGwNZHtRo8ytDpDnNtiUbLEGDxKd
zYF8io6dbGfX5lNIzJg1wEm1+2KAqaArI+wTOg5L+9wvEuWCFEyWe8lJgQ6SFkty4zzaNM+aj/xa
hm6sr6qyKYbMVjOSX+9qhKtqQnuppR7tvg4qLzmFBPyVMgUs5l2P/tMs2n4HW1N/DIrGMlSZBo0h
YBtgvHzey988UskNbQkKi4Azc2Xnmu9ToJRez6fk5PRMb9MIHZ4MaJcozRvhxmbTB3QNcgYE9gcB
nm/ZirasulNP1lXmYMOYW0bGGdwt5L/qThUSewJpITVHVg6RziXHSbO9hWhT67Aai2nXGyT1tNh0
ypXfJZ3lN1Xr5h7Z4TmSpEa9KGH0wUIt7n7lZ/3zgM0xsoIyICeFunfYchRLV3ypkvHUIcwibBXw
ZaLog3VImvsRkfkaNIXoBupz9hnqkd2QlXCG/9kkfvyFo5LU16WHBl1mfKnPbwFJnVwWUqIk9fKb
Hab6Q0OC5klJ7fodnwL3rjvcmRmcv9s7E+h1Bm2GyVyEoJ9gHEPpmCeiXe9p6hKgsEtMP6Ev3D5x
mC7dteWYfiPofVzN6dkKu0PueZDo0qFvokK/7QiEEjeMRctbY4IayU/fJGteycJxZO5ogm+4rckd
n5MygGQCMY8cM5trx4tlQHSMqlsWi6TarOq8K/kUowNbaNJdRSjB0EYR7r1chvHkRYGO8BxO/QYb
hv+a4G83b/7W5KvZAmh0N0dDXpRntV1g2dBe4WlTHwaCq0KYCJ8NCePhlQJ/bPK08HrNCXQYo3z1
qVOIAkEJ70mCLpYCRvkvV4n5lmDOvetnnOmwszTH7Qlz0qWV/V6EcXzC+XQvzSBVBYIMX9ssRiv0
GwEG/DEqubmq0hkJfAczj42fWvUmYCv2y/tq/T0urn4naNkhUcNFlauC4kgVAGdd//3PV78sbyJV
y0frKnT2PXP7ASbMRyx8cpgTbV3Gxzr4sLqAbzWFT6JzuJU20JxCz4B5pGqbvmpFt7WQErk1Iiol
iCmmuxJsQhfVdKn7NQxl8MYq5OESJXUH9B/IZ2wh7MWVIZ4HZxsOFDCTH3/wctEkB3elBjOp1clj
rOf5CoUJ/45WgbqyQUK+4UfE+wquK3/RYWxvCVhsUCMnzfLs0aekB2XS4h2SW7isqmZsnhXr+gdW
kPFH4XrcGshxzmEwoqrfVF5AvljLJUmvZdPU65KjW3ZWUCsHyAz2IUrGTOOGnrJipJBLWEiCJvs6
r+hXGm/Xn7ifiv0YJZTlmFDYU5WAcjNAw7G8I62YxE07qx5JDGnEjMkbetxd2jePDR34eIKT6/jL
QlM974cYuma8OAttUUxafqDVgs0fJgXKeBUYc094oNWL7WBGh2t6vo8S1p7DM0VKaREG+zxIdXRd
pUyc0oTYn2i7T9+GAQJY6E7Gyb5ZHUETrA+xmDO6fnkxI7EaYB/V7iEGKcVewIPiKAEKKjYtb9Hk
F0NJTgG80TiUp8B8RDeZI7wlJZYjOfMoCrWiCnUQD937KRXBrmkBFMgoujF+F6HL9JQEVRRk84Ig
s5lGmGLqNUU8w1+Tx6AjqchBhsGCO6bS2xpQKrORTbo8YU+rHaLBdPS0bLO5E1D+dZ3HhllMj+pJ
xIGHCCGRAwqZon5LMCWIsHeEfOFqaY6dCoo2HzulhxwvpdifRaVvEIGHCei4ECIOAl90aucpzktc
vcgAggUUO+rc40z6+VCNuKIQp9kOGiOgWGkuuimjK269hpfTM+mxXhDRGIJHAvzsAc1FNHhxo0a/
0VufXslskQ4uAt6sexjlrfshdNUAfJjDVTgO2uMOWPjZUBcCyg69gdbdoAOrdyGcUOOsXc794oRa
fVggeVllsmHVU9fHlYO8AqnvDHqf+QS7ume41o75OUM48prPMRpjQfyOw/VbaINTQAch2m0TI6Dv
hQ/K7YiMONh3NsWSQrxTvBRFjbctO4NGcVpCvgf/zwDtHpkA2gHCADkMtak/qiZF368uCdp7SSqe
QZ+TSI+Z3ZdhqF4IIwxuB0Q3j/jN628F607YYIXwSWlDi4OEqVl0BzdcJAAMgQZ7gVP/u4+deQTq
ozvGkGB4Kkoqflsum58crkSP54zkgLcA3FUCaSvelMFjkEDq8lqyFgmrDNJhfEwo7+FCaRa/XSG6
+Ig+M/LoDiiJPF56OCTrAjcPJ3CsywbKAVUdA4lFI7GInzzFaGTUmLpZ30N33HX8vWti+oC9jPZD
E1QYb+HRH1PdonlaRSmIODVcLlG7zASatksTuw2BtspmaODmkUWxxivuZSq/8ZJjpiQwgrkTVVSd
Stuyn2fvuTfaTvJOUIP+SUJEH74spI7mQ2wmuDXSAj3gwtL+HrPo8heOEEiREXLLceZhcZQ9ukIP
EH3EcAzDuYJksWknes+C3p5aNGanTRCeN4rRaz3u27hDttW7Mv2pe4je7ytKVY3BUYwrxmtD7tKx
RLe7D0ezgxW4uUqaThm0RsyUHFHroqNBgnD43lfBXG6BXkqQB876aZqX5NBQhYIihJbidTryUByG
FrK/PsDGJAOpeUZsa9Mz9U2pt3Fm4piKCgWV0tDQOUY1Z8/WwvB3qUcODixEAWC/jOI2V+2gnzoB
NGiqG71A6LkGF2dTcE6uugDcJG/b4EMBqfIhYzatm8XQ8nFFG3nYK6fElqWY8D2tKNjvMP0o9oi+
uBJEsGhzmgOZTFeIzO6uNK7bFujn9+AFiKDYSOeLNGPAw/CsgZgULKYmeCfmveNi2BIe+p+zS8cH
EJLpFupr/VtvIHy+bZFZbQkq3Edgw8UtR7pzw/qqP6J2t/GmQ43Tox6jKO2rOW3voOhXRptaB+sp
WRWi2DAWmJTpeEJokOh1phBcWPKRRvSBDtW4paW1T2YZjMxMey7McfJ70MFiFGo0KNXbvJzDXlMZ
tAvR9OLvqmfV7YrpeLRBFFNyw0PS/yVr5KvBUiEZTctYfcP0BdWFnGvkvksiWVahFnRbIHbUDtZE
wUfTWzhxpyRiazbIs7Jv7+boehVonmaxjBa+C2XJ933UrD9Hgv1+CLpzUa5hmLYd8I7DLEggc7MT
CO638EYc1Zb6CUkSYgpaETCVrg9CwRyHBrz/K4hQzOQCesK7Yow02fiiT+zJLuvwqiz+GzlTdfv3
lBSJVvncg/iIIAqsbIDMf76FjMnwnUr0K8pUmEMnXeVRrfLmgK2GYu/cpwdJSXX0Y0xnjG+XZE7M
rlkqVW3LBBzkrEJZA3o0Ez8CUUTsMM9Rrw5tHKMCCFiMFE0nxdRAxb2k1WNQMIq5DOZNYOYOEd6H
9mGJa60ljzBJwSEHVLV5nKH2exsF6DxmU8wxfphDtf7sscXcHV0L8kjqsP1OUKs+xUlivg3BIGwG
s6YyAO60hrZ1dY4/GH03W4P7pNkQs9g9hjbmxZFO78d4wHRByhJ/DJBtN8PiX9lMw/Kmlxh5Zaaa
/LEFmOON4iU/Ro3HxJfJqD/NC6L9plpUsENGieE+Ouh4jTqebwckwBogv78HAWrp1+hN1rixNwLT
z99InrR875dK7iZwd4O9gn7+aQkq/5db9cS2vQrnos4MF+wwzTpZka+lQfdhkvKtCG2X7uWMB4bT
S/CIUn9FSQqn1y3RroEQ1gBqPGqx4btc2woBNrUYTOtkbp98FZtDaOryFe1p/YTrRL4NPMREFHO2
8lcZnusCk9RNlFcYF971U0c2FoU2e8XI3l9h1N5DMjGM4LmGvmXsN0EDmE6TQXhYvQhJ9KEtDJp1
3AXOHUwdQnWgRNWSmRmE+0PvKUIfZAj0Ri5GDwczEDFvFkvJgKZ2WtVZajjAK6kky91cl4O6aeFA
Uz8HZRy6PQahzSMrpRZPpQ8wMGyhtPpd1VCJRTsVs7ydm4KJnCgkLOMNxkT0pqngyXJMICxrf+Aj
wukQ+USumMsQQDVIXDTiWzJ1y88uUV0eDLyW26J3mDKlJSnSW3RiaJenk6Xfu3UlzWuP1lF/SId6
rTaBXzE7xpHu3R51E/ox6JBX8jZlDe4TVJ0Y/aelZ8OUDbCuDe4BtLCvseUNYIJo0rKv/Mw/Axtd
oO0o6bgfrJX/x3jq0Yw5rMEabf4I8BWev/U/sHxCjT0Po6K/UmiU7/R6voXKBFftF5//GebrAm1H
i2YozvIK/4f6rSIN00A6PYWefWX38Nn6XEBkbRu7WaOZc9VHANmdPEAPBG0MwIm6L4gBn33DBeKu
RyQVKMD6Kx+AEXb+CUlSf6XU+tmHXyDuKqaXoGVYIDiu3CGwmex/QGp+giO7lNFD9lelqHeAI4sJ
2VFddhNi2BLuaRnBSmqulxLZXIIapIsqxv8MoXip9EqqBSn/IlrgZsHRcz0f8gSemv++YT/ZUJfO
u0VoAA6re3mFwMBzINBecefcT5HQfwZAvdQF5CjxKAVj7gp0Uf7QAguz7YmIfgdFKv5Ijole2u9i
PjBHGCWCxhsN6NUzjJDoGP8vRO1PdtWlCqBa0vO4LcGhYCh0X3gw1+whDNb+C47qJ0BLcnmsdVsO
YkzCE4nQ6DgQTF3bEGAvKJlmnZeJ/wutlhVgxD976RdnHH1yFLBwKb5C7nTnz3wxu9aP/wOx7rNd
dXHEiQtszHgQHJkHJ98xuOvRQH+kqv1KnPOzb7g45zpBhQ19XyD5MejoMwMFnXyWNr1e6v7PlBPD
S4kphpxcql42VzRd+BVkipFGLxxeLV8cjX9+6+HfcNX/CBZSYd7HJ4aOVhxkDK83Jw4WeJ1GQxxR
5I8YHOGl1FSPhFjD27m/0uEANEsE4+Hx3jv04pLNalCZfIVj/+dXEl5Kekg2Qatx0v6akQrd5BoC
Ld5CDCCpkRr9+8b9ZMWS8/n8jxUjBsoFuqPmSsMnKBdJiy5nC0AVDBeS9g/pvuGlLAOvgyYo6gTf
0kPWHePjTcj+0HAEoNX//gkSXkakX9r+iiCYIAPtXqEMg8vqS9rjP99V4aUUV392RylDiRQE1iNA
uYJx9LVT+Cfv+FJkEdP4MtRBh9scXAXU/kVGluW9Hr9kVH4i4xheCnFppiLNim5GjJVvMq7uWPwM
T83fAFs8AQ37KnV5gGv1+0q7PzwgF7chn2U4yADklCrt582ZJ90CvXmYcSd/cd9+9kourkNoxANG
O7UzmIoFEjWaKDT3S0no4d+PxWeff3EZkqLhGNOG7ESJ3drAfJwt4P79oz954ZcCNJhDFaEe6+jk
jaD3AmJe84lgFIZW+hSj7/bv3/LJub4UoRG07MqljuhJlSHZARomY8wHqRuXh0kPvQMelPTDV+zF
z37TmYr2H7eIXtB8oDKgJx+BOKFkXz4USKLHqZi/EOb45IVcatLoosJFNY3YxLSIco/TmJXN9PHv
i3XWpfr/2QyhOP+s/3h8juI/GOJqurLpCFGOZWOo+CmD6NGl8sCqIEMj7Kqh+M5//77Pfsz57//j
+4Dq8cazfrpyadNgWgyLwaD5Sh7isw+/yHyANS3W1PjpygiQtDVakJtGfSlQ8NltcqmaZktbO55U
9gqjOUwTcJ9jIP50XixbQl29DdtvwI8eEjjodOOflZjhpZAaG20EPB9FC1A0EzQLICsDMMZX5i//
TJgML92L0XlLu6BY8JNWd1tYCEHJDvmVTvQNavcgC79kyf5zuQPY5X+/+HYZbCNj/I6zRpcFUxwS
D3bbzvpI+JQvqA4TH7z+0Sa71EnjmPmTYAinK1b5Fw0GzmbyoLT+2YdfHHiM0KskguPPFZRbkS3Y
8aOJvnTL+eQ2uZRJk4QXAaDu9kolwTfMIoFmN5A2Xoo/Yq3CCeeS6mvBI5bT5KojjQO3rxoR76M5
fvz3tfmnq/f84ZenexgGNy9TdYSLZFucADVpmuKgmgWtndyOgepJLtdmcF/cJv+0fc/fd3Hgq6Qz
E1/QBWrbcN/DPZIE4mCS9n6c1TMgOk///rP+6V45fw39771bVawIeZrYAz2rw+z6aNX1PnXEyi+6
GJ+t20VMZ+UUDkKR6tjzhL2YEaMEHrVy65eYHOEz/VVo/OyHXMR2y0VN0C7D+5EY1Ki505v0PL37
o2W6ZP0qIGYYXNDtwS4Wc5NC0aTfjUHpv3gN/3Q48Bou/Ytc1RmocC/zUcPnC0yRYPbAqCzLIQSi
+ovT/dl3XJxuXwHbQXntj1XXVTuloRMDdBUIZeYrc99P3sGlgxGXSWlNtMx7Vk8BmDFLA4ZUnMDP
9Q9fw0VINzOn8FZr5oNXHCwS5Dtf1wOfLc/FAYf6q5yJAK0Nfgz0TqxAiWiqb2qM9r54AZ8tT/Tf
Z80CXSTHep2P/YT+i5ug4dgt8k8M789b6OIkA4YmdMxiPL+T5RtcdzokOH9CTD9/+MUprtB5FNH/
4+zamuPUme0vogoEAvEKM/aM7bE9jp1k54VKshMu4g4Cwa8/i3wvjrYFdXhzjaskJHW3pNbqtSiV
5wlAtGCqS4bS4sHeSOvoJkbxXdAVZyxhlji5lkW+QHUBT1wGHsI/73Le/xQAR3M5OnNSnJgzf8dT
Rx8mYhejM2ZGrf0dZ2Avc7+TZ1Q1fMUTOKCAvrNB2aiJnWrBbzyXRQeUynAC3qoNJiuLkP8wp/xo
10iCULzjbDF3aYxfrfxtylJQnqK0OPaiFCAhP31kSScDGyDTfdZvKb7rAhyBB0WkAlNZ/QPUKrvt
e0CF9i2x4rxg5JUoi6rluVke/12oZB0zY1N+RLcOquP6PMYDbzucRZ6/NMvTe2w3Cd5nmgutgBLY
NwbFgSNaN36ZGjNqXD12+FNV6wMkuN645jihivREKB1yaF4MJ1wdzIATASi8+dSw+ZZBIQqwwtv1
fjSu/OeC8e4SJJLUr2WXy7NTp/xgxg5i3C4OAvia+q4Q5zUQh2mM9C9kdJHtBblivItccWl8Od2/
+3IUgMaWnRjiVBi4AnUQsAvp0P3YNS3q8wEQ/1UjTGc4x+XM21thlZF1T2OIw++g3li+fjHdd1+f
5kmSeCMdz6xGcVAYAy1MDwPqrzeOcZp1Vd8OBAQ0LdROjPBeCMzEhXwTtePt29bVZwNSS07xmord
JQaGLq6Be0Ex43BYn3uN96qPBsCaJ3ECxMfZTKrmtuomdol6ZPtGC8jkBE8h+2KQqfgvGTwgvM1h
PLsdL4AFhlS5527dlTUB2lQ24EqUnl32mH+omuA1eoBEn+iLLGxn4L/W50m3xMoujGc6YRHD7M48
8xeMXGYelgTinsaRO//bPnlvRTayNriFC6uzZgjqIT0NRSpqjlZNfq938vEkuWoWA3ulRJkQhbII
q3wXZTEcJY4Gy1CWCejReh8fW5OrPkY0swCmbujH8xgDsp9AlnEe30hRfjbMLUbEjxcCt6+/52ps
Jpv70B88T4NFThGo1gNIhNgb+/ASz9S0GFSK1MS6OSZg6ORjf3Y6iow3u4lrbAbSW2BBrzOJQgAQ
NuZKNxBlyx87ID2nZhRnBjToA698FFGM09aDja715fd3IQ/2WhXdmMizQMl/yMyY3yT5JqeLxpbU
/Lppp11rgGsOui/MR1lX+jShyDSkqfe6bki6DpRwgbSnyVy/787IpOfPcc5RUN/mgN/JfktJQ2er
StAYDYB9p9GML5WBNwLeJbe45fgnkDGMtz3Q4DfrI9F1owSOrjeIsOAGZxMIyHOVWS7KLgU7pCA2
AKKIg2NivaMlWHxgumqSvXDsiCYUmxynhekBup3Nj2Y9oN4QuZIMNZIdZCaQSATerfJQqH5F/g8V
Juuda9ZLzb07YBJIK5RanIsS4T3mACJFdfG5bEAAsK8Hxe9jlC8Cn1chfMVO/gpQu38dy6I+DnxB
zq73oVkrNeNO7Broaqgynkdwkh+iSHyqphJs+Q27JLg/boxE45pq6h3HShRWA8B9Jq0UDynvAO2e
6xZlLOuj0LWvuL4DjSQUSmCrityiuSts6NMb5tZdVzdFymkfStKeUyVjdy5aOd1UqCy+/XPWRCF6
fJnlVkJRZ0+Kc1bJlAg6z90ZxSPVA0n858nq6WMy8g231HWguCVHjVPJfIKnG2gNfYuQDr+lA8vD
wS32vDNjL1Ez306CTCuq8bvzWIL+J2JgPEJ9BchAJLarkYCpc329NUNRs95NZla+TLvuLGRvhMDd
os5xQB1hW+PhYL0LzbaoaoRwg+JloBb9uQARS9j04LuMHOy8rhRz6HXuOWmALPaXn9Y71Niwmg+v
Ws8oHT9HFZo9L7Vy5AtJhy06O40NqxgDwXBhBY3seI4BUUa9fJGj3hMLE6fWiBLBJj7uG4TiiMLp
xwjEDkhpGQZUy0zUdNE42+Kd1o1C8UQC1TijBMATdSAZSvJqwIgBiBNHq4IAqI3r4Ov6KHRrT/4+
STApq5T7YrofUTwmyuq+soabeBjeFoiJVfEXMLM/r3elW3XF6ydukGSgPbbJPv6CbOAU2hRVTvsa
VzweLxPz8mbbnQHtLoPYBORjWIgNdrWuqkCAZcLOIVGPHHUZezfN5NFblMju0TZAKFFVIMzMtFHO
kCJamSWeT5s/TE3OsHV00My7KgExplEWpUgen8ER0j1CGorfDTKlu65+qDT924CKurZQ6LfcbkCb
8yUG/X1QLhoH6xOviX6q7EPhRSjMTjJMfAxV1CLDi0BU9+VRTsm/6z3oZmf5/d1ROkUZppHF83wP
CrlPYKybA7nkedcb132+4sUTJNq9IZkwOZh/kAVNeXssclB7gMtpi+VXNwDFg10KLhQopco/r2VR
DdEEw9rz5LpYpuqy4GnIzCYZzrzGkQklx+6Bj97P9cnRfbjismy0USrEocoI0Koftp6cjxM3twKo
pnVV8wGEhuAIA1dAihJZVBKj7g7Uo37/ade3q3IPCPyOmaXNdEbhqHOEepyHSib713rjmthPlcMw
0pTIwFXLsz0BpVMIjU/UN5adETZ4VP8CIMLOsEYV33VTYsUM+glpMIGJIhRx551sCeLg9XHolmDx
ineuVbUV6O4tmCTiWjOgjJt8QaXyBhpA41p06fRd4xAe8DyUGuDb0x6+xAbQ+RYMtZoGqIN3ZRZd
qrhvURUAn6B2MA0q0CIdCFSyjzJDDnx9fnRDUDyX1EWHWnE6nZsGSLlqkSA0IetZdtCBWO9Bc2uk
iv9WtQRmgiGx2/nxNwJyoO9RW1rdQaBQIw5ALxOfohyUQKHoJMhUDN8ufq33rBub4tymQ0GjGbfT
rcBLPkCrDBgnIxsOA4qZD+tdaMxLVYZwyj4yUJSS4tVvSL6lJC4CKTGJ+1pfDkzv7IuZZpmBnGoC
AMGKDg7eRPujzXpUva23r3FyR3HyClwgjJeQaUTVzROr01Njk9AdKvhilN3s60Pxb4is09o2oHoQ
RD7EvVIgSRdqj6vDh+sQ4Y/1bpZP/iA34Sw28G6qGkJnFO/60y3UNMDUVpvfpwEC4xU4cO/qDNeu
Gh660ZfmvOoobg9CtNj352hCzVb6xB1IReM9B0p0t5XnHKfY/tX3W9KJuq4U7xedZU0GyHNuuwbV
gob11JgFsoXmrUjpaxJ5N0DvbZQn6ExZiQQOiBgSMtHpNgL8KJwyYJvabE/9BjZxRwkCpOk4qOJm
lK7HoOoBDY8N0kkI7bUHacX1eLtuBLohKA4f2/7Qybw3HhyGssnGIL9wGt+SGNA0ropJsGyeZ8dC
4w3F6zX28q/Y09tw/cs15vsfHYkShD6g07WXskD3AVjiFGWuk2jOQzzezDJ5Wu9GY06qoAShfOhq
YZu31UCPMrJ/sYLeV70Dss3shc3ialjRzhEpfk9aUCcZnQFLRTG8AMYlFe1lrMYDr8HKvekgulVR
/H5yOqSEaAUOHtv95qa4sHg2oBfr06XZQFTQWeWgTEFULTgDihLamagXWKgw8RJNQxAMg2ZlvRvd
GBQndykOQHElcM/2hk+kcF/nesvvdHalOnXWuKVs7B6Vm/LgcP66PDs7/o/cL/7xyLAREHUDULxb
eG1dVuBjPBVg5gIZRpWFoPI7r8+O5vxgK049+mAx7Tw3O/FiBIM5v1nEdV1QY6QZrgPpcAX5yr0x
Dxv7laY7FWoWR4URx11NgM6aAAVb4H9RRUKwUP4zyflpibtgjgy9vU9zKvaMS1AssKjKTsQqUdqf
Jv96JNu6u2pWRtWccL1plHZtIWjVvv0CgkDvyWDAfq4vja51xceFaCSY3oriAhzmlVje8NXPB+fr
euPWYv4fbOlEcW1Arjtet0lxaThKFykKoQFdcY9pnDUBw3I4SfbKOtTdIikFKj4Q3YFv6wcolAno
QjaflTUxQFWm4ATsVh6OSRfOQdRLUtATRSD0CJ26tDfAIbouFP8nIKo1ozgyHnjRD2EDnvwjZ64d
9uamCMOyIh/NpRIHps6rQRTt5hchwdmcAN31BdRBETgqLIgmQ58KjAfry6brSYkF4EsBBYaXxJe0
Ej9IN0//IIM4Hcoi/gb61emf9V40cY0oQaHpaGS4RlZgPOWh4cNRUDwxM4mi054idTK48VbRo2Z1
VPgaeA5SkUBxBrxrc/KaRiC8QFWafUjq9N/1wWh2ZRXDxoEOykDJUVxGSrILMynY76uFvQ/sL+63
eGiqa4tyqXtQPw1bGRvdqJaJfXdeHmOBjJnD+EORDOD4AT/7uTAKemDlXrNWQW2grKo9sHHGF+Qq
TSB6ULjLRAFCALKJBtCNYvn93ShAcZuBeDYFpwBHagtC2hXEHgBtQ9plS1dWY89qqfzCHz+aBcUj
bt6z25h7Z2SfkGtvM7B6lO7rugnoBqKEAEFBJF6bEVa/4z5oXWdQhEL7hmYAmqz3oPEYS4kAQpq5
71t1fjEJ8iCpD8JFAJLTJRZYIWBRtn0ssxqcx+vdabYGFfA2Za20THfEythQVArcCtIa4QDyUna7
3oFuXZQI4HYxw1e7/BKnk4H7Kh5PwWlOkrDNK//Oho7DVhZPM3Mq7M2RrT+DEpRfshnMnSFA57F8
BdsN2BcdO7MvFgg/yC4Qoqui4FiVgUikj1CNnBKQeHbggA1zi7+sz5nGylQYXFNwCWoQ8NIHnOI8
21TQCWSV/F63ZNx3JFCBcDLLXasAHeGJe9l56CqJ46C39e6s+37F3QvJvCkGVha12lb1THgNhu3B
eamdzd1eY7YqFA4FfbmH560R91TH+g28wRDahbkF89XYrAqF4x7ITnOQi514C9qX0QO/+HDDQTsF
uYXT+hLrBqC4edfGMTcK8AeDgT2yvoPx2HAPde+B7GpfB8r+3sgW+t3Mzk/u4H4Dj28d8Cx5W29b
52mKT6dS+o7Frfy0FIgSF2jZDozZpglaPnaqCNuYow/L7ahP/4OGw55eEey1D9yBWGCKR+w0rR8i
Co0SnP1lAD3QAGSMl6yfvgNNuyUW+bH5/k/36d1uRcAxasc9XZx7rsCex8drVdfei0+cX+sT+PHq
A4j6936IAjiAVUCVeprycbmzQOK7zqvP+xpfrPrd5/OpqfA26OPzcejOzjhs+acZY9jXuuLbgGt6
4Pj7MznRnD5MDt43S3NL4Uw39cuEvft2yJskQg4M3w4qAxoK0PkA7gV6K9BtjhsnX93kK3t4Ax1c
1oNaC/PTWC7YlHFLsGBF++ZHcWyeW0nWsaV1t1/wdhwkTT5IptZb182P4tVgBU4kg7A34h4AXQGg
N1CLSIcurMeGbkSOj6Mf9RXvNi2jLUoLgJWgIfnLKKA3k9HXDDDILN9C9WjWQIWomXHUj9xIMA4o
f00BToXYP4ctGLlmllQMWsdbkhDEPIyg7qDRkuMM4CzPJT2EszY2UF0figsXuZXOKN9CH9CEqU6o
evuXZTKCyAp1b9YXWzdJiiM3YCFJ87hBF+Cdo/dRkbnnGnCY2/XmNeusos9Q0DCAX903bp0SxJwE
gq9e9Lni9FwD7rbehW6SlpG9c+cO5CktSL0xgq4AWiEt4+EYdSU9ZGyKNsxV14fizuC2sWlfOyUW
AjT3P8F5Zje3suhAdNkXUMzbud6KX5PObUsPDINgJXYR9zpffGWNNTxCZmurMl43EsW5c6uuWiNP
zRsroSd7gDICOP0tMNiuL4bOnBS/zu0R9JJ+Bh4xtzuRDskxg9lbJAiaxlWIG4N0C+pCOKaHOSbI
FlIUsGYQMNyYfV3zy5X8nSE1Jkksh2BqSFUhqd8bqNpDTdmGCelaV3zZ6aGSVILJ70aA+Vi2/S3k
Jjayoh82zXxHMRuHmnZMfaP4zRJUC0D20A49a6vaQde4YjCQgZHx5LTmz7Kr+u840dePEEHZ4sH6
cwf8TzIK364YjBwSAKWSiP/2WX9xiH9xs2Y4dOD4DXKjSIOhji5UthfRxA3IxOm3ZvD3rDfz1Ucc
Fyo45gigwY8YLJDHIgNePRX7UE5oXbEmp83LGMHP+WFUmROaTYki+zzeeLvRLMp/3m7SeWZTVTs/
WI8L/DxLIzDbdKPUUde4siUQCkY6AazEb1T2gkq9mHLyxc77ZGNL0DW/RKZ3bgaNiWkCGMb/ZUDY
CVTYFApQSfpzR/zBrC+dvmscDPDQLwIt3I/EbCFfAeL6sGigC7Pe+ofvAWjd/rv1GfKP/uzN5Ec3
4/RYMu+Xa+FwBOnBfwiyWae5dc8RpA6CZETieb1P3XQpzl1XQC6g1lr+rB2UhUL7Y27ObdtUP9ab
X8zxA/+zFfeuvRGCmabh/hoc45KCkayBPFE5jpfMFUeo/twVSfG83tUS6T7qSnH1htWCZhBY+1nx
5Fvbl1AN6Y9m7bz4yNlOzXBc7+bDHQ6g6mXx3pmA19rxPI5F/9NvuA9iay5v4xmMSdC4gCTovj4U
5zaombaFB30LaEUErSCowvtGpo3snGbF//NOg8JN1AHV8mjVdylUyEhl7It4KikAZHNGCg1htMyf
rBbSWJ/Xp0P3xYpLQ+XKAnAL7bY0GgMkR7+PYLrb+OgPj5BYT8Wlp5H4YhgmeTTc0zQe5ZAGbfu5
GvdFDKL4tCjSVhILipIirs8gVP4RN97GNe3Ps90HFq/yABTMmobUgYqmF5QP49EP+kN3bA9TCG6l
AzvUx0f3kBxefzqBFSL5cJDHOGyDMfhcbQQP3dwp3t1OEI4lI+aOV/egDAuE9zlxgSfYSofqfE1x
6TZhM4FwCBa+qp5yUd6BiP0LKZMv63al+Xz1uSXHxWTI5hZ6m6JMgzyCTF7eP5Z2eUA5/halocZ4
1ReXpCuw6ZtYJImMRgA10zpo011JGOartAENxCdT5s5Y2Bgc1x64V8kWwEUz9+qTimEA4uSWYolB
tThANCW/VqMgJ6jU2ht4Q938K36dtBHvIX0pIRH8s0weq/oC5bPAKTesUzfzimfjHS320rqDe8gJ
Khmx/EWmeNeVDTOv+HUpBOs65C6g1+kGAIMENvoA/dtx3TR1365sy0TICqoMaN5oXqvhi0Pe1tv9
8wbzQcxQH0ucTJjp5MGlxs/lq3m07kkW5F+cIiSH/FKG8ca+r/t+xXONoQRchmIH87I6HEQJkvOt
qdEYpvpGMrS8cucSI5DFG3Tog6T60bLP69Oj+Wz1TcQBk3Dq0UEenboZfrMOVKQhzcrNG/jHFs9U
JsrJbyBd5xXyaDrekdReCOrUNhi68hM0InclB1Gyqtq9BYLOscUGn03+20LjGKai2VW5yCAP+Pfx
xxaEm3Ks5BEUSQCY/6YciqRASeyb/2Xe3h2uwPNP+5zC7EvvHIsKAOGX9YZ1F0GV1aBtoTYJQmFM
Cu4DP+jlWYb97Sd+Ux2Et3GS0BmPMu8d1ARyT2JqSpYFsV9BrGVntFFfc+YYwqRiKhEOoMwLZoax
Bv4+2fndSqyBii7Ebbyl8Qz6d9/cnUcflcigHSnyc3jjgMTDKZlefGMjrn/8pgIbVIILZGz9ukoQ
AWyvh20XL9ySr0NHz4yQnxYXN7OwP1ndHHbGLqgJfEo59ZeOHafQjkVgyL4MFpTk+DFLXej57IqX
TOUamHETtuMxR7xMjn1x32YbSNuPL0VMfaWpoPSAlw3YpDulv8aCvkBo9Jgb06PDo7Ngu96SMT2K
3041dKcdiRUh/UMq7/J044SgWWrcif8OCCXpI+RR4LZuFwV9VEMXuAigphjYTn02HHbXe/mxlV7Y
JNZGDNJNmeIOhl2m0ApB+PTiHMpcVgBx8DRhyJk+jd51PRx9vIfh+PD3sKwhqaHmA3OS4xjkVnem
LtTB02LjZvBxJIKH/N28z6w6K6CicZyAVygqyIOY9obzab5cffWADgLkCXJ8OesfnPHqtki1b2y+
ms1RffJwIa4a5R2atlNynPs2hBx82INbKCHlRheaiWHK7pVAcIguBXxHVmLn+j1uFZLr2lXs3yyL
kg4jQmjscUBqok9ezjcmXNf0shDvtkTJ2tGiIOc6enkUSgMgAeh6rluhrunl93dNo67eZcKDmdT5
N6t9kXQj6OjaVZwWxRGoB1/Mz6TNEQK0B4Pv4S2ljDHFOUURlW0RYQEtkd76A4dmynhcnw2d+Sk+
KZ2pA9gOEw05zBsH7J5V990xk3Dqdr234eMVt2yctCC2n6EH+1dNv/H8W+3tSuow9e2iHbLSqppl
yo0o7LrmALbBjXioOToxtSS/HHnhRAYCItScDnX5ebbKG8DRwpIirlxyIwdTcX2Ym/vRrw/ra6Gx
ILVEX8YWAzcXlpka0H+yISjbb8kk6JpWXDWybDDeMrgqSAXS9tp6G+aja1fx04V2ULAZ7fqGDU3p
hTlrV8KcqRT/eUWhxEUQF+vulMsHcILvm2TFTSkErosBQu/I3jwScUjdl33tKj7KxWSgwMsbj415
SgcY+816u5q7K/MUDx1hXySL0fB0VzyK2/Tyy7rS8M54jg9bdydNEPAUFyWCmTMqenDekN9kCXC0
DYFw714CIbI+CI2ZqKX1NmSpiGO749GyoZ08+aGXbBW+/8n7/fduz9TC+hwa6V0+O5ifEOJwYXLI
bqpLcgOS2dfp6cG+tcMwCT6doBDqvNzHX/YNSNlSaSsGVKZixsBv4Y0Pku2LaK7ip0KSovE5Ihrk
Hc8IBXcRtNn2fbLiqksqOe+daDzauQctuvHguVt3E439uMuyv9tSW7hq53BzPEIM9MIK70sJ7C70
ilDVPG8F5OUzP1pmxW/tpqKOaJZlhig8dFUvfu2HpN5K6uosVHHfseVJ6XJsqxO1Y2jed/w4xlV1
2Df3ig+7eYQXFBsTVPmPMQRLZ/ppX8OK5xZj03YjmbGofhkw71QgBK+3vFjyB/OtltaLOWWirtCy
7Nu7DiKguOe/SdyjkKX7SefNEpc/qdWPOmJ/G4+f1zbPc8yNe61v+F38zXscglvjzb6rbrI79lLd
n+jr+pg0i6zW3A/cs+u2RFdNcawhC7YV3jS2qZbYl4lfMqONkV6E1G5GozBLvvYm2dgBdK0rjptS
28tQwYLkE31J+c8mfTGLr+sTomt6mah3jjsvHARWjqYHH5QkzXcHQs4i3fndiscaZevXpY9YZjjl
cRjb22wSIYr39133qOKxPUArRdNiXwSm/tGzi6M9eBtfrrMTxV2LEZIHWYRYQ2QBqU0ngPDJhlv9
eQH5yNwVj4Xga0pjkAkd269jGH3jp/5khN7RD+fH5+KheKDh1Tv/W/xYX+A/rzofdKfWz8uBQHVp
ue2Yl/FX9Eygtv5s1sF4AznsH7+jx/JSX4xzdvEO0fctGK5mO3AUjxaxUeBQjljqI3YEGfgOgpzW
Ty508Y6lKOTGHXFp7qOhKXtwDfp7yCKT8Zizt7h5KBiEoZtrZL2l4y1ttnJguvjkLKN85yOGX5le
N9mQqoXYMaXzGZrWt2QWARPi4DPyVMPhG3+42ol8gIT4PYlYOJdVWJbk6PL5SU7GcX01dROrRILK
MgW0g/EpRLxl8aFLnmPzuUl34V+YWnUfySLD0aAZj4VZHH13vMFVeWOpdB+uhII+y1FuHY84IEDf
+9AY9qHgxXWs71BPVofrk6OJZSpgS3Reb7QRgntsuA/QFm6CKiruzSzed3FwlKAAOWHPyEfESsYg
jn5L441sn25u1IDQgTrZKOAtQ3Ig6amKv2dgf2tud82KiseyodmKqsR+PEZOBKnh+mmsyI0s843m
NT6oArIgPN2xqFk2kCG0LOT+H+gEEfTu3pgCd9w4FGuOIiowa5hJYc3ZMvNZ/0zq/nVunNu2si+i
qE5VYx32TZXi6HXepV6NB9NjMt0X3kM6owB6w7U0tqkqt/Ap7oTkEkGf0Two8Hx0401NHjCX5zfr
X6/Zs1SQFg6BkzkM+HqIlnv2Rcqds6K4bp2VkC1ezjbSeZn8z2NzaYwNj9LNirKD27nT5+WyFXbd
g2Gf8+g535kZUhFYkBvseGThqyd58I2Hbt/rOlNr5VOZpbmzzDKxncCNfnruvuyhCrDKweICjXY0
TFPjQNseV5Cdpxm1/r2IkhLKPmjamY65/WTm+w5gKqQKEpWZNVGckuq4uIH61d0M9ax1Y9Z4vIqp
QpSNHPA/IElDrtl8NvyTwf7xxjdLbGWBNban1r73lQc13RGHh9Ksvjrp/NhV0W/B5c7lXLz03aHB
odHijRgAiaIwcSMo6m7B5HRzozhkwXlUlNBhOkpIDUfg2Az6hgTpIB7HrDlMjrv16K3ZmFSglUjK
rCh9jo4ycpPm063rvqF2IhRbb06akKWKrlSOF4PEFYbpJt1nwAjLUr6u249udZU9NTKtwjNa7KlW
5f3bFzwOzZQXj9IS+dt6D5rJUVFU7mA4AOWjhxl69EejyMXJgPLBwY3L+JjIYlcpCTLcy8b7zpCM
jEVlNDPcjrv0UIroCFzgRmT/GHjrqa+krRB5wus/uYNM3PQWdJ+k5eZJQMeovMljYh5sZLyfec3t
Q1n71nl96jTLrmLDyJR1ZcNxF7BI6PM7XxzX29WcRVRY2GjNZQIGFpyOi9sceac0BlXBeFuRJrBl
/DxkG3cqjQOqGLGe136aJlh6r5geqbEoddQhIKDPKD44QYZ2oxvdNC22/W7lHdsv2sYSSO00/jeA
6Qvw97FdZRmMqUX3VUOY11HEp8FKwoSKoJ83QrfG9VSIWCRTGXvSHY61HdiZdfCHf9p8CyuumxPl
xFAnHouIxGdXiQwqjwew3nXj0bWsnO4HQceROEvALu87cWrlxq3kYydjf574361iVUDeKK/Tpd0u
yOeHBNnFDLhpULsccvIpt6653CIi1cQkFSNmgcNiZBHGQL0xxCMeSvRefXrvbOFx/kgZfXDjVoFi
eVv4ftIv0//5Rxey55fp+da7PJiHKfhkAOAerK+FxoRUtJV0SlPaWOGj192R7vMIqiC3/Lretmad
1fL5OqdVZKdom5vnWN4lW8kIXbuKt1rStmk+o92u/embWTCA+2XfFy89vrMgv3MNZAALXMtB7YFj
S9DTat+dQQVY2chJ/++jp+lpLs/zFsRVt4CKm06OOaSmB9+MpqtX9eBBOHsd2zkfiqf2SZQZPohb
gDpIhueqnD7Z/ea5TfflysHBk6OdVwhhx6J+5saJJy95+bJnHcHS8/c6wiBMG0y1eNB0Hir6Em2p
U3xkea71n6J3h6LUK8274RX/rA4xBSl97u8hTl4aX/bAd8ZHCsO0+FDYYJM0ZHbjTpWLzZVR/vn/
PylL+0soe9d+C8avjnORvQ01tFkvwiij5mtcG96wddD/6FSw9KA4ZmfZIh1RMftqNvQ+psmJc3B6
uxyFiEwYVWCUoM2RA+S4941IcdcpbiO3bgt6LUDT9jDGDXm03HarbkO32Mrhn0QQ+CY1LV84A+1Y
HFS+Zwj/WDZUZFvnfl0fivemnWUaRmIklwlqQzcurQAtzKuN48GH2LZlPRT3jefakYNP04sQ9d3k
1A/OPB6quHqODXYpKnBBTGR+oqDP83uwp6wvykduvXSquHUhXTqh0My5irwsbpyelwd3aKYbEMFN
G118dCpEFypEbOwqZhf+aLyYeJK7qRzUWrIKRIlcsu44GtE/oIXZ0pPUDEfFjFUu487g9e2LCXax
p67OAOqCut4nwzTIFmeibqFU1FjM5yLqTEe8ktF6AjsqPU0mxCliOn2fkHh7YHFcgoOhNkLHd+6M
aI+CwDKRSkhwZ6czwS5lXWO77qqwsSAJ/ULxgLBFOKWxb7V8fkwz2cWm417JnKbtjVsls39EZp38
s25suvaX39/FNKgSgeGwFORqyk4AiDC7s387G7H4vd6+bvWVGNA4jhe1JPOvFU1mGUL7KC/vGLdQ
/NdSm29VEeuGoYSBClrKvOwS58rEQB4bx2KviSvzw/ogltVUj5LLKithoKlqL3c8mbwUDojbRda5
xyjxvsHEkhdorWwlS3SDUBzfmUyU5tdNdDV7T8w3MTfd9KFto7rekcPEOFQImjlCi7OkZvXSsGi8
7WL/X6iqlLfzaG6stmYEKg4Nwu5WkkzCvE6xOfknUFbbzqkfnWZLSkVjTirqbMqbLCYEW0rcJsZ3
hyBK8b4lVeA1hbnj1L3MkuLTaclHgDiT6i31fGjfRn6S0mCg2HnXrUkTfFU5GCgK9LyKbfoz7cTQ
Fjegh0+BoeNg/GV3Pp286KvVMRyLzk3qo8BrnxGrGLXOSZ2+r0vvykqzl05QAo+d//Qsx7ShAEsA
3qYChCYbD0W6hVL83iy5S8xaVm+TD/EepCDi+xjggHBmkm2kdHVdKD7vImOemaWUV0ThAswBk3nT
RVP0XUZQVFtfKp09K46fWm3l2iPCu5Ajqb4UDh38K+pG9nB9LqameDxxTW+gRWZecW2c+lPq+F3y
2WSz3R7rOWLTht9r4peKaKskc+nYMf6WRqgncErjc2Xg5J3StLnBlWeLkE3XzXKqfbeXOGk/CJ7b
5NpYZPagZRhHFp7TWcv6CtjFoRtsqGDvo9vH7KkyMmRwnJF7QPqMUd6iUEvgvnyfY434xvJ/lA9Z
OlAigZC1VZKoqN/YABq1YMTT+qe0cUV2ieYiuUtGkb1kXQpacRyfnNY4jX23daTRWLeqMwN2LQyY
p9G1yopXwSGqlrTW0+yb+WndtnWrtdj8u9UiIwGnYJRaV8YK0CiDdPYwCthCHDvpp4FssYdorjSu
EgjSrigaqx7Ll8kestMk5dB1ATccnJuTLHOx2fHUSR6npBBpkBmyxpvj+gA1zusq8QEDSmcvjts3
dxAOPUDOVvzrDTwezuvt61ZICQ5RmhHqlLZ7LRIJlvauL2lo+p5/SsCqsyeBsJigEiFM168tK+3t
q1vAdYAFE1lzbEU1bcRpzfKoyDnIE4OdiSe4P4EpH2q/oPti1Ag6CDCDkZ8Ph7pwgeDfvHFqJu0/
MjXtnHU+hHBeJlPMkGYAfzMESQErCGriso2tTrPyKnQOSn7gH/f5fCUmMLxH16S2M4cGdFKKLa21
D5HOWBgVRuf2LsFBsYtwdY6G5oX1ZgFYWpziTJIHk+it4i6OKPF/td2cJCHpKSATUdqy9AzpdUcc
aBHVyZfU8P3+Zt0gdcNe5vydRzNXAtwKiZM34Rjt1UF9MiqXCONblG269pff37UPmXUTKLnWvzZd
2xgH4FqBwOMyNreqL3QdKLFCxI2fGWnTvpFIuHdiAgHJ3FTyx/r06ExPiQedU9SizAiuUrHTEdwN
+7YKzL7hEJKF2JDcCDu6bpSwMLajqKwkptcOGiTeQ1TVBsr6LCu6p9Lptu4Kul6UuBA3Uc8n1B1c
O5LIpzg1zHDyAYHvG2sDBqJZDBWMR8q5daBv7Vyb3ibTMa6jQgZuYlsby6HZf/4DvItsVGJZWftm
mt1w6hJQ0I7USEJzpPGhTYZ8A5CjG8dyDH9ntZAXSsoEvF7XBrozeBtOp8E9Z7Kct/YZzXlexdw1
re3OHHWub2T8P86+pTlO34n2E1ElhACxhZmxx48kduI49oaKk/x5iJcAIeDT3zO5d+GfYg23ZpOq
eIFGLbXU6j59ztDfRtCggGw6/J3imluj9SFHwKivuoCJdXd+J9tGNByd0CUsU3/IHpXjsh8shelE
uohdRtxmV0De6s4hWbSxn232O/39nf1whwKn5hL2oCs3XHYpF167S8NNRQfLTmaG0+OhE0UeybLH
oG77BCZbrtu5ypIJ9/fGTW2bguH5gaohQoNz9qn2hHsT1Itz743eVgHBcoWaWDvRlp7O2dzcIadG
ruuOymNdga6vZh3d8zA4HfigXh1BS5ScX/+/CJ4PEhImZ1rgFDXExniH0KZ3TnIe5ZI/KfWXW1t2
6OmOT1K8FML0n8ZhEvfrWBxpTiKJBvLVGWOfOtmed26VAIEBKaFxar/RCHhH4OBIu6t1L4NY5mMk
7wNnCtaDWtexLGOnLMJd4VLwjjo6DL1rHQZe/mluuRjvyVSy9qVTwSLBf1XmBHrTmhbpRrxqWUQT
HChCKfMeqqxP2nGgxQzQbn50ememG89Jy3n0DzqwmcKqbKj/IGhFHhc90kTkA79fVvAn/H8wR9nG
Mc6jwquyNBqa6YlAV7pYwJKoWqjaeivykl61fjm/RSxe5Z1Gf+e1IiiiekTk/UDx2p8OUH2WC+T0
ELTG7ups9RLY5mIcRKpxVpRJIOlTOE79GZRP3pVgVZMMVOBudQUY+C+bjnEIkSINvWop6EM79L7z
mYRsCEE9Aej7FZu5Hi/cY8ZZNIzIh6XrBKqmrloSKFKp/ThsseraNrBxCqlCznNQKe+hVQytcd0y
9mAcakdvf95Gtu8bgQelPFsHd5qe0lUExyV1sj52BCLXC9fACDko+DkyyIJ1T7pdveVAg6jXR4Xa
Tvt99TI5PFw0DRNcqCbZtWXGo4cuJKBZ8HTxXLF+S7fLcnWa+MKAVVTUdSceWYGnDlqGDtmAp06m
pnFHmjTxAELe2EwWFzQhhyrzqIqWcXpq5xGKnNAU1w5e73nmPV9mKcPHUT9hdEZe/ZFlYfBKeaCD
JJrR5LqxoWwTOP393RmypFnDIAMnHoUPWl00zbWHdM6HeMzX5cIhDL+mHcJ70G/RhyVs60/L6o9l
TFIgs/uRthvNuZZDyuR3W6DOG/atQnwWuJ+Lwq3vQXkM7kFvXmIXSk6X3R8mApFEE/XnAcvNct2i
Vsup0z0PpG8h2CjrYkmmIiL+FtDCkpoyYSf17LmVD2mIR9pDpVkB2ZpI3//TVu2XAK29QDFABWnx
1XVYNb/ObzeLHU00CnRblqgrmvlRy5wOyIuPtd4FIMQfdkMRLDNUvnJnCzxl23vmYcZdXnVduT5k
HNKgexaCXJssNCO7LIjIZSeaqRu0oBnLIWTFgzadkCbw9CfIIVfHboW+6kU2M5GXWUkXXcxp+bUN
WnqvRRoVMZDI1W0BoML96qabmoEWg5lARYw09lGOhOQw8iBpVzRnIEt0dFae7c7PxTaCEbgMflG2
uBL5w1D2wA4F4Rh9L3rfda5WsNFukfHZRjEONTxsKwhj+N4D8X3/VpPAvxVzOH/Nhlwczk/EclH+
RYy9O9eCopsFQxiGc7MR4gpvZy+bk6iuyHKJgiOyQyZkMYBuCG8z6v6EHE3vnpSOguJQKrf1k0kG
/ZQMUKjK41LV2SXis6chjdhFeFwCXkG82xoJ/let5Tp+z90yExsRpc1qRvgiZpA0Rx33biFQ5VY6
JuB99O4oieYttkzb0hs+rzV0/PJOrw9QOmvZLus1/aTbrIDEt2AXVopNjCNvyZzXDRuehpX4I9qu
ZBoc+yKFmO5Fu8sENkIGIMpJp7I7XoaVG0suAX2fV7/dWAfbMXx6hr7bvWpy16kI+/RWUlbdCgBS
lpm7O4Gc08Hx643D3rLaJhkb7cCfywdkf1p0l/4gaMw68CncepBbVtoU1inbMSVs7eaHyamGpKag
cVBDQT4Xjtr4/bYRDG8Ah7HTNEWhHrJyBfoTQmYJNKf6u4lvcSHZLGT4A8lz9G1CJOtpgDuonajW
4Lll+dhtXB22G97wBhEVbUqmljyAELK/C7xQl4lu1ez84RNlAWJ7lAsFHkHg2IHyQdhkxfMYtXK4
RCwdB4rJ4UaZUr0DgZQHteI8i3k6hs9imPhGUfJDRcfARf7lvxtZ9nMzzV7qPBDqleq4MBAZ/I/l
PhDNGVj3/dd6QZJur1Z/QYjjQZMi/IIihcPRclTmLoI3JtETkyINz5w4nLp8i0DaAidiZiMDcyBa
SuikH3UQeUkNDcM9ifx9m0X3MvL+tILnN7xkQdIR9bVCZ0Vy/uz42LeZiWAMRMj4MizjQ104YxLw
qEqIN5G95JTEs7cFlLQNc/r7uyOkboQj5TKgrN12Sj7QjlXFVZYFPdlrwZvofnUQAm2s84eeSHwT
wcQj3aUlbvQjrNrctO04jpDdCd2d3/Dpx3m7fbxgGOTkpO9mJEFtPHRZXrwFQPPuXEoXyDbB5Yv0
99L0OlYc8EYx/nCLSN+Jqfp+flzb3IxTJlNOULYaqdCg6r4PIbLX0Dv73k/BlkKBbQDzkBk4DhcA
Ao9tiqiOBs33lNRl4gF5tHHMfHiMwXLGMVNrv600GfK3RdDyjTvBUsUdCFA3qgi2CZhJg5RNKHyt
/lGBvuHvBIgE+LOEMONlEzBBTaySbaAaDyaqhzlC4lM0YzyjR2Lj+x9mDIhvYprGUBJeu0q8BQNF
l5HD0J0YTzSLfqDpb4DKqAjDxGmXp4u2lIlwElxopFRp+wnoTxWfVMGIR6q9O16kKYTSp4lvWsYy
iFKxtp8YVz+k1itCXzyFSwgOb5jMsqdMhBMBAiyXS53/IJR3CW7h7DhyusVPY9lSJpAp8spWuM2c
/5jSViMZkXZxWbko68miviSzAhMZfo3X+qzXNBNvNUV6Zey6Xwi4/EsKUvg4/e9ZxUlZUYgKtp+g
sIUmCQ7haiddtxrlbLY3/Jn6SmfFLPMfyMCS67CYc4lDqSJbmVjb9w2H5iEBBUAIzhiUm+U1V0WI
HqE6bR/Pb/8PryZAXIygoB3pRKAPnz63zfxERKq/QbP81nEg49pBp3h/fhTLJEwaLqcAlLr1Av4c
Lqy4E4gqkELJow0Xtn3deCgvVUPWaYqi54yCRczRgn7RtM6Ol/124/LmQZ6BU5tFz3MefFlI4yYB
AC6H8x+3+JaJOkJtL6rmNkufwRA3JiBy/FL1aNRwwnGrPG5b4JPR3t3UhVwIZdMUPhci/KYLb40z
B5uf1RhhbvLg6vxEbGtgeHCge+rRtJH3NVTavJtihPIhKl7+Ul52xpnoIlWlAaQISPRcS+Xv/HZ0
32Qtly1aGtvvN9x46qKyUFUXPbcQIb2OBjb+0rmzVbL88G0BLzOcuJ7GevGAzLopmm7asWx+0N69
QJjBlX5qnZLsToKXzppfkgpH4sbwahWROszqIvzBBj7ctAMYYxG06+89RIg31sOyc01g0RL6I8lJ
G/5wG86uuzWqDi6oShLRQTji/J76GPODaRiOHQyoauqRVzdUBrtC+X8gsflF8S80bG/0pJ9I6R+H
qkGfF7+mPpjZ1vrl/NC22RlOP2klweTT5G/+hEBglwOUuEdrWQkMJ15Eu/ODWPacfxr8nWuSlgzK
haTEj6wO6K8WhAOfvZD3WzeHbQ6nYd99Xqay6AMAJZ4b0f/KaZbvZBO+hWuVX/j7DZ9nog68ci35
c1pm6ll1BLwrovt2mXHof3+9GpsW3OVcvJace0d3Vl0dT22ebm0um/ENhy9WRYJwUdXrUvdl8rce
VTXgBbrs1xsO7yq/F2uzVK/NVLE9dVHFEbpfNgz/If8sQkoTKwTubR4qJxKvZEClCLQCST/pa6+U
eeyt85Mz1VdpHx6mPLgrccqMcost2vbwM1FEo+I1cA+yes387HUYBvQcsM9539zgNTPGU6YP2tO7
ntS/MvzxvDFt5wD75xzAx12nEq81m64XD3G6f+p3dWgar4FPINQ9/8wnAbXiLAcXOk6HCh2UEH7Z
epNYzm8TcgTY7MxkR8WrGvt7SEUlqgrC2M+q7yAwjv2TJNnJzkuzpbphubWZcTQod+5U5Ul2nzGA
x09Fpnyk+5SOX3uGHMx5u1pcwOT0IlmXFSCPb26kDAgIa6Q+IcK2dC9tXzdOBzSfeafEtXgtoraP
s97hX3J0V/08/9s/bDc/uYBxPggJSiNokIvXpaPJ3+3QdPMBZDaHvz7RlF6C3h6k/IdAJ9U6XYdj
fTez8CXIm51ucUn5EHc4/2MsJ62JSHLDiHYOqaFriA0okq7ROKYGd3R/6rYNL7vTTQzSwJeGci29
+78FJ1pkKilWjxzDeqv90rJiJuIn5X3NWBvRe97lr1KO/qeqDoaNcq3FRv/AfdyUgp9BR29YD53f
LDwLD+gjZXSfQ0Blq4xpm4JxUpDKn2S4puxI3eqR9GSNx8y/qHsXGGYjKCARc7NV4uO45RjouZaf
IsVL5qI9ZLKAyXmhs5NxfJzjDT+UzndQ0Q/7hjZbEbRtBU42excP6BKyWF2JEajXpXGK7C45oTD6
Wmxp0Z5KIv/A5GAgw+UlmrUrtw7YUTr9MWA3VAff2pDt2zT7XAXk89SxjSTnaT0/GsnwftUGTHXg
lzoSnI9DjXc9lBKStgcYJ6B/FHeT86tiOYf/oQrzyslXYU1/Bt4pJ+9kdRejxscSFB7YU1otWxQR
toGMgCHvpTeqYhavc69qwP/Q6jzxVkGsG6HDuvDf5+dj2QMm2GccID+9dguG8bPlOiiqgw7m7h5t
XFuRj2UiJuCHTDVE19CL9lYBkx3FfQVQ/NBwkkDwffwMdYWtIMg2FcPVNeAkMkM3xauY+ulaeiq8
pgWggyH6LDd80nKamExjUcgj6Qtc+107Zd+J6J1bX08XnlUmy1jRCg15hZG8ISU8HgNs3puTk1y2
0IazF37bkhQS4K9RXVSPc78URxANVMnlIxjOnhVjHg69U77WcxhCx7e/X5ZZHrtocK/Oz8Hi5CbC
Z4pkrkvF8NCfxWFe0FLiKzeJZAjJV6eLpa83ggnbOhtvAeqPAg0kKnorism9ktIhTdJIuW6pgFrO
RRP3MgpepMLzorcxc+ihdDMJOjOH33APOGUAsNPdIqY1wWa4hBYa0ZGJg0H9XnKgONhPCBMFzxA/
W448xXXCq6rZcA6L/5kAmHReIjeHS7w5c9BczZ4T7XuvafaYRbYxhGVdTNKuOl8GqVaXP09OBv3U
bBwIpJfXTdp42/eNC32p9OgAY5m+YbHdqyFowscALIIX0Pyd1uBkuHf37ULk1LqOYHccJaVvXJK2
hnCHvoQg8/R5w8MdoTPPKdbylaz+Z8K6bp/ryTlSv2ffzvufzTyGh9NB60LMi/um1vFtnbhORlzs
h/Mftzj337feO+swQiZgm0p2R6Pid9rShAxIr1CRQdlkyF4jIre8zzYNw7s1X1IM1qcvFRRymsMJ
rrPuVo+zjZnYHMG4ulswvaVjnzlvQ9RHN+jUCKF35NZZPOX51k1kGcMEuUSA+nel1M5bV/XN5xI6
XLHrOcM95f5WQs9iJpO/K1hYwws9pG98mqpHPvv8t5PPW7vVEhaY+EldNKHrrKvzJqdBHfIOktoj
HmbaQQQ6znhEn99VtmFOf3+3q8opqIqhHJy3HHWTJB0afzdEIHQphv97voqNlITNWIZvtxDRHqvB
nV9ATtGTRKVlOjw4s1dGl732TMSOnnoVQujLefPFhIrkXN7PuQOEKahINkJb2xQM70aXmQ8NB82O
elmHnx0n/NblUb87vxC2DUuNhXBXaHquPH0rhs45+K4evqu5p8nQUXLhGhh+zcGiEqF9gJVxABHs
K6Jq/SeH0S4rG5pwHLUMabTMefYL/P7FDxfdrFdj37Dfl9jnHzCOnsXqoirplzGTkNJNpCOQXVpG
eQSlW74/P8jHS/wPrCaY2NAGGVj+4wXRGnKCjgZRjhOqdt16VH4c2vyDoIGeMG3bXoQYolvp8yRB
bdQO/l1Wlum11k32u23K6MYvmo3M/MepOGaSgi3QeVmCLlxekEsK7rrOLWkiy1XdKcCniru6QWYQ
tDpRA2DYuKQ9uqlFOW4pNHy8rZlJGIaWkqHjq1pe5Iht3QzpFxDs8Nt8KrZGsK3Z6e/vTrCh4Fku
QeoAvdSmGPeEa3JADmtjU9uWy3B6NaZzoIsRPqNAsbMCxYgyoPDm6lpXkA7w02JK5nRq/ANARNOW
NIFtzYzDYGmjRpGxWF+yUh8cvl75/UsFtcoIcX1atjee/03SLdKdj68AZnKIyYL4g+6m7FfGy+hw
gpERHU33ddPeVd0mRZFtIxiXfjSnBViv1vRtcgGtilDvXHbzGAo0sjV1uHGbWQYxacMiJYagDubl
pQHuO3YY0pnNKfVE6XhZGYSZbGELWUWzMtdB6tKZZEw9Lb6DJWWLNt+ym02esGAKuCtElL7JFAzI
hzXHFEYv97eQgzYLGfd9vWZZ6dLMK2PaaLrXPqA7CizY8bRsIXNtQ5z+/s4hM7Ac9n3ZOm9lMPKn
+fS6ATdVd5/l7KKLjP0DphPpEARsRKm86CBlOSapGschmTzf8eTu/FVgcUFuOL6YBSlF59O7OuBf
Wiq+pSPK6EWGc4udKjdt30xJEcrjWs/58/kxbZYz3H5ALnZcWh698dJxXhY3/DZUaftNynqrK8fi
6/+A6cos0EvX86Oam50YwNcx6Sz2cn1Yw/yiTAozJSrB1lK63kjS5xD5910G7dikJ2gwayR6c88b
yuIlJqSuRfPQ2HopPQqC1nJcp80uDLMtOmeLkUxAHTBhLvQO/OrXUoTTl0mF3q7U7LXOIFUQR4CE
XHZamUg6rx1b5UiHv/WNbg8dgywSGuWyXZ4H3y6zk+HtpBxnf1k8ekfQJbdbqId2Ubr5drCtguHo
XEgH+UQVACMmiEg0WLtizrcKVhZnMFF0cgyHIFpp+nbyA9HguZ7V/t1YoKx33ji2AQwPV3jxkFxH
9JhlFPgeRz9RiWRrtIrH8wPY7GO4M63noSohn/wGytSZ7dLWL7tjqdah3JiBbQAjoFcLYOl/03Ci
8T3nJ58hqnybISbe0ruxDWBc2i2ZhCdQ/XjpZ09fraKi10651SfycUKDmUi6AKDrJmgmelc0w72Y
UFTRoPjcBem49xz/2A+hl1y0ECaajiLcjvLWKX7QogSHZJut4RBHqdJsI0q02Mkk+hJlsQyDO3Qv
6ARrXyHEsI47XjR6q0Zg2aomz1ddpC6Ux5zwSMC4tU+9Jo05Orji7eS0bTFOI7+7tMXSFiRCsesI
zvNsh+w9jVvd6oPQqG+jXTSIC0outNbJiu/H4lRlDY2yX8iXOdGBDY6f362OLKeN9baALtg/nF6Q
wXHxWuTHU/wMmr8biEugs7a7q1HCXhT4L9j4FdSGcZ/yjfyD5aFgwu0kGArpGA3ZryUHMHH0uRc3
uvg0NOvwCLXpZr+WxfXUOOivvGxTG87PcE1NQ1HzI1vdIKZdMcSdqC+D9zETgCcdpgp3lfTlVBfO
UzYmBau21sfiLibaTkpSeOEUINdR8foroukGUrZe9nDeMBZn+Qdo1xQ1xBLzqIyFu/4E1CXdMcXv
12wTymf7/ScnereBg2Xw5qJw3BdJZQmJxym4cUBGtHGq236/cWm3K8CUJWMeGPV5lICvPgSjK7K8
ax79vsxChrMv84llFQ7yQgFxZYOoYh8dVOBuc5fDZSMYLo40dREgsYsUbxGCV3mprk7b30nLC28m
37i8mewVuC8HVcZpT/o/2Vyh2SyJKgJk/O78HCxhoG9c35JFxFWBpi/tiH5YhLFpDC5+/uT1689S
et1FOA/mG36cuSwQabEUv1hNghhZZQ6BdLD4NgtoH87PxLajjGs8Iqwdi76mL5W35lf1Ivo9CAc4
aPn1Fi7b4hImwK5u0f9OxZD/AphcfmV91UK1IUV/90UzMFF0WgldE2hNHE87diDkf8yP8gTE58PG
aWpZbBMxp8F8VsNG9KVX3uuoSJYwH5B+aDy3u6rfbG2xDXP6+7uTo5ibwpMeK37ItHmpG11eq54+
c7ZU176qtrRibYth+LfwgpYPMuKgquD+wF9r4dfiOc032xMsl50JhFt4E2rZ9MCtkPCb9Dk5coiZ
JKLEIehM8xMC6ihxiqJ9O7/8tgkZ3g6Y9NJHWV/8ikQndyBL7HdVWW6pVdsWxXB0zaoFxIs1OzK8
kHZFl/L/pQUUDdxoode5GvwNT7fEWCbqbfULnaN4BwoqMYP2Qr5lxYTwR8yHKQV5s0SH7MZuttnL
cHhJgsmbW9q+qH4GytsdAClZ+63uKcs8TNhbHtGgDIqp+CW7ThRoAfOhWuf5eRLKMvrkFqGzH8Ys
3Z9fe8vhZeLgRO2A07GtcD4KsOZT0G3ss1UMh84DhdllQxj3uZjUsFK8618A5oMux1D71VVYzmVw
u1AabkU9tokYvq/BdZAKXYZHUO+1CLErdZuSU/W2qLYOesu6/4OJ8x3fd2XtvSyCh+hbAbWbL8Zi
d95Mtq+f/v7u8OKIXalXpOzFB+pD/fTQgOzf+I4Kna30lM1Ehp8Tj4MKMUxRHMkU5Mdi0kHf7JTk
G67ztdrivrCgwZlnOLzgyle9EA20tNxnNvHxUK5p9HVMXZGEGZBd2vVuvQovUtdrFahRmuWQ5uL3
ZWY0Lnw80tEnocf6ZWnafFdyeeNH4K+87OOG59dCL9CsCoNjnXXfZU91MkXzsPGusiyPCYaTzixL
KEcER4C86phOdbo/oQcrdIReltk1wXAqR7Go84rgBTT6KkG92LuJwIp6uMg4JuHV0LczGsmb5iUl
Y38rHCW/XtzCwEzwW1VPsmlQa3sBMHUBBHFaNVTz6mxLO9vifib8jYMjYvFXUv5K3QYJYbDaTQ1o
FUDcdN46ttU13FvLApIrqwhfWJVeI2MvEt/rjy5py40BbBMwvHvuihZo+bx+4cpFsdHxnCCPteTs
6vwEbN833Lp2lnnRUJp/odzz6gMFgrq8Ch0QeTxfNoDhub7X4NkXiRKdbnK+zt1w/IqQd7xo77tm
2y2VHmmHmQ43NQsgP1X2SUPSLSapj22DEtt/z25BmzqomDfc6BxyIIRH371+s2Xy453jmioBrUbp
03PA3C8qxa8ykaXXKmiLuAL38sYDwPL7zWQhwPWTOlFC3GSVCHdtqockk1vdf7aPn8LcdxdbMThN
5kTVeJPlao5Zk744JN+qVViMY+YGgYgtwO3qDDdgP72SXpXus7H8Fkpx2VPYNZODOuf/z/qKF79b
hkgy92q1ERrZTHOa1TvTZP4E+vAGe5xHc3WnV+dlEBHbyJnZTHMa9N3HRZmjaWeN6G3qlb8XsNIl
MuvfKq2rjV1jG8A4cRBRN126YGNma4VnY7cc067+7rrhVpOGzTzGkYP4BLE1r4YbssopAWtIv+tO
S3zJeeMGhtNCjhg0J6kYbwaVvQbBCY08b754bT/diBT6IApLB+ivP00vyb7OyWeINsvLfrmZ4aNh
E6zRqOhti8aDaKdHtIHGrPO2kJaWhTVzfIR308qCBVxiOTiZayiXxCi0NPG85L/P2942gvEmYIzK
sG+kd0tWpOOSuhRaJsJ3gUkd8wVcteeHsayCydK/VEvWrkgy3SrBskQH6csoNguMto+f5vbOv7hC
EbtZyz6LaUqq4xTmBUkECbsttSNLJO36p5HfjdAHXE7jdKJbhkTD49xJEZfCfS7S/rgOeRUD9XFd
1RVPgBWWu8ZryA4V543jwzY9w7t9iMGFgi4DyJyDYdS3Ky/L4uBIvVR/zq/OabH/7ZpxzRQgn8Df
POQhDOi7YXWsfOd373Xf/WINEnfsf9TelhzRxzkIsOP915BTNZWqLUZgJSKF3o98bCp0Ykl+JCh6
kjzaElWxbWvD6zPSi0C5rspiiJF/FrKpbiruPrERT5zzNrOsipkJZFM6uTOtMAJuii6BEly78xck
Ty/7vHFXN8CpLXPrwlB9Fqx4G3bZnvTuZS1rrpkHDKpRZevI8Ouzfn6SOQrCY6m2bGOxvtkWO5W1
dsvZx9ejWt3nucBvbxcoqWMSl5nnNPI7hyzTPNBZlCPr49ECKk2SO/n4iNoUqy/rY3DN5F/ttEFX
lBVid8GCo4/urv0K8uv9TOkWVa1tDxmePaJjM3TliCFSzubrciXyq4S++oaRbMtg3NoNc6EJQriX
x4BfsiIeITs+UMf/A4jpZSk410z2VRzEprouQ8C33PHHLAbnPsdjcANjYzOQ4caqnfrRYT2+LtPi
typBmO5lDb/MPmaCr829MqSK4+sQVwhjdPmT/VCLVsQZHhGX4eddM7GX6iKCGt/s57E/V/MdmPz8
L97aDpedQ55xgQ9ZrWon7DgmgRKmy6F0HNe5DyTnRZ5mNrdyBdkw3XqQ04ZuWLDPFy4hoZBeBtZ2
zVTe0ni5RHM2y2OeVwUgmeIbZDWqjRW27B/v9Pd3x0Q0yMJHIIAf7zX0p8PTetdN+VaC2OJfZlur
8MuA132H3w4CRPDnkKy4KbL+eLrQLoubzBTezBvWjWzA5un61Y8VSFWSdE232iJs9jGu43RWpECD
KQ6gcEVYCVk6d0cCdVkq2P0rm/HO/Aqk2+ijctPfuajbGPH3ElfKESdFi8tyda6Zq2vVQMvA89Pf
aLkdd6Gblodwacsr1qqtnjmLkcxknSdHp1AK0LKYDtWXDvLnV3KZy8uiOzNZJwGpqRfaYxN5hN/V
lWp2bHW2eAstkZ2ZrPNCTzkQMcXXT/Fq7Q/32cBulYOshV6bqzrY6sm0GenkI++WOhtXFY3Z35N6
aYpDNM35VTAovXEKWVyNGo4si6oigiy4yqjUwR2o28CDG+btwR/6jbKVbQjjMuZ0dFzRKH2zQFEl
Vil7JVk9xeswXkbxCPLL/9ooZOXE+ZBiEkGLjRpnoCbZEcjKPl50VFPDmzMdLq7HSPobDE/fNBS8
ji4Xl3UtumavaoNGVL8QINaNJwcxFsmGWcW0qvqtkPRjJLJrtqZC4BvqN03HbtoOnOn5EktNrjgr
97qYDtP6rcN/Q5AGnLeV5SFidqmCZUIvkZdjOhzN7zuVRV8ikY8/QYEMuLh0/A1CAotfmK2qDDy9
C2ELxiEesKlIpJA9y/HqOT8N2+dP03vndiSVLlR9T6fH0IPsYHEg1dah12l32ecNr4YoRN1C3WC6
oZ6PXEBK6xxpc63Ty643s1eVLiIFnLDCz69K+FrT6WovVLZFSWpxaZOKve6jIaD9wpC26oMvtXLF
Uy06CL2EHEiUq8tsZHh1kSLcFXOlb/TChp8nQvsh6YdmeT7/edscDKcW+SrB9zFNoM5DX5Me1A+U
cB0wjItv5wewbSEjxkYTlIz8taY37RRGSZblS+JIpBDPf93y880GVTKIIK+QtbhBv9nXv9r2qa8+
eTPKLpcNYDyUedTNU4PH+A0yJKfyv0YXeJedeFSDfPl6fgyLicwmVSxmGkFHa7qp9ZDtgc2pkna+
jIbUNeU8WjF6Qd8sE2Qqg0daeQRpnsvo6lyTPZ6rHGWQck4PQ+epK3gavypI+eiX4xYDliXAMPtR
F9q5uXIpRigAQS0e0Ch2LZF8PtHu9bm/cbOdFvODBBUx7uY2mFbHGzLIgZwuh56Kz0HW3TX1tKfh
eiVBadZvciTaFtvwZ1/gFe7QAmO5bbnvR/4tBHr3so1kOHMIPr8R3doL1H3nVO+iCoT7UswbxAI2
XzM8mQcFEquFXPO4DYomPtU3A8Qw8am+ef73f7zaxKSKJ2oc1rF18ft7d3k4sa5BSekAfp/HYJLH
Eo0258f5eCbE5H0fUH2nY6sxE2d2s8QvF50ICZ73pl6Di65OCAL/9+ps6ga0Q4B8/154r/cMBOw3
oyObH5fNwLiYJeQHoUS9wlJtvZJ92ujhKp8G51FPwUWhBRoW/zsBFjheDcU/GKnvfLL3ownFwrym
G7vpY58DidV/P19XQ5MTChmrWLpqX1PHhXz8Q0by6xDt87HTQRWGX6Q4S0hkOLiSfSWykWIwcPWy
J2AMlkOw1sHGfrLtW8OncWMWS1ZNzm82z04ckVKBlLSXVzoDWSjUDL+4eNmdX3jbUIaL+wIa15Ay
wsID+USehgWw4zHL5x0fcppMk2wPmdRb2hC20QyX94IwXZYqxWjrUl6zJXvNA7E/nfEz9faEbKF3
Pz4UUTf/72bIs2nUupUii8FO+qeF7yRTeWESkZjNpmRBbyH+wddH8B0n0Zp2icu2HnYfh/rkn17T
KmXhCEXbP/UMOsNirJmIQdOVf0NZQO6w8dBrcn7tbVYynF6BjYO56D39k0H/55gLnFYxh8rjFo+a
7fuGxxfzwKUYmHsj8vKzpCfWdXQbbpyHp4/8e8cSs9tUTcQb+jLL/yAnl151CkSaIufBIZI63IjV
bL/f8PKCTP+Hs2trrhNntr+IKgFCiFf2xY735ObEexK/UJnEw1WIuxC//ixyXvwp1maKx7gq0kat
bkndq9eisqe4qykF+uGEZ8uHRqEeeHv1bR9gOHniUMcP2zl74RpA9rxtoTXfoOW32xTjsYREs62U
tmT0fY1IhYJf8PdKJZnI6cPiTz9APvV1COqrK+jL7a+xrZXh2UvorWkblr6sZEfvEHHzL9Kvs8dd
o5udpTqrmqSsJDy4bXICnViBbrEmipfEidiu5D0x+0tpwZibsok8JHVzUUPWxZDl27p3WpbHbCrF
9WyC0IjWD221LAdaDcgMMaQw9y2P4cjt1HJI1yPJjRrBeKfCKP8CpqldgpSEmLIMaGlzZhwGbhqj
dF39xXKqdSxDHz1TLuvbrQuOxR/Cdele5QbGQmiSQRnppRdQXcoVOBWCiDzUIF897Vsmw59JEalU
1kP9MtJcxmONntVpRpPyvtENfyZ9gzSZHouXtpu8g+4nlPb7TRU92wYyzmmOx1LJfFK/aJAqHufQ
159Z4dTn27/dtvaG9/ZZyqVXSPdBkNQ7ihF6McDgzmrcysxYDjUTKOaVvuqGlJcvw5LwuEOe5tIx
emGJO32KKllt5SwtH2L2lLKwyRvaQq077bGJJICBJ5xoSOYr5/uupTKBY9RFno9qhzyMnq5PPHeW
+xSa4EHUe/sOBhM55shpKIawql5kkbwfooQdOu3+G82p2OcHploDtKNByRCV8gWPFvlDDNpv70JN
wnpjfJsRDE9uJ9B5pWlYv4gEqko5xDlOYSuTO163YiP7bXGHP1pJy6WRKRq5X6iUd8vcJaf/UOP4
XRF7425hdo2WbtV5C6PzAyRLcAH2Jcr1RVz5VCH1l0JtEI5SQ+rlse2KqipiNc2VfvDbcOiaU+5C
uMY7rTR/ZXCnIt4I/Kc8T4GUn8YiaX9MY9ksHwJU01E7J4UL+CcT5FtaSHRHykoEfnN0I0843/MF
nQjeWDmPBWnr8huIewdXPhBcB7M7rwSYGSibNgDJ2cnJ3QgUwcJTbvO1KpZ5jGLRDVFxhsBn6G68
qC2mNRFkY170UIGQ9UtejcEhj1zvU1soHQ8gS9owrW2K9Tbz+hwIm7Zvndp90PnIThodLE5cu7R5
j/XdWUmEms7/ThIMYBhINZleFh4kR+Un11rnW0wVls35B3qsricGVgH3YRzVhzEHQLCeoW6+K/6Y
agtlWLaknoT7u+7Qrj3njCCXEYL85PYEvysYb+x+Ez3mhxIk4KStINAT6fJzm0efSDaDvqka3rdo
jjqM2G9Hv4Vu3hQ0cxy0S/pOA/p3AHL8Y402nQOZnAOIWvjJrdjRn4LHvpr0A4Bq/Hj7R9o2iXGU
Q0544diI08tcj0nczDO/87IJXIUkyzeA37YpjPMcOi3dJJ1RvNDQgeLIxOJipTUJ/Wzr2mabwTjT
Z1fPXQOx+JfKF+mHXMB9oZ3CHiaoMm4Y03LuBsbBzkWVQnFAypdxquZLkNaXwPH4JUSf3kEkwBfc
Nodlx5uQWD3quYqWzn3IRfXIoB0FrmT1tG9s4xPyqp0jqfvypXewHWM60VUTt8hYtov4gJjQOA7k
XQjtIoJnnvyUrM/UqNlsLbWsjNkiCzWhpnbyaXrpw6IG1y9U+P4D14tlB5m4ONoN0ESKyPiCdqnm
QIf8Iy0gk5cyvi8Ym9C4EDhzh/BkfAGjkw+8wvyhUm1/0PW48x1vSkQkgqa9aj1cbNuQPzl16P0d
gTG3BE9YBWjT7T1kyTuZ4Dhe9noBRZx8AUdVCy6TcAQySLAHVLghNMeGL9FMxl+357JZ3AhN1OHo
U0a738tMO35pgMQjB1yxVHjaN74Zl6Y0CDxHjC8gww6bI6XZ/HMpGn/f/dZEyJEOQnkJ7+uXGd12
WZZU57qOfmUeDvnbv9+2Zw1/ph6YFIu8ql9WlU108y8xm8ox3p2KMHFy+QQW4RCN4y8FD+q7AAq1
79LJre5u/3yLeU18nNtmfTkmWrzIgYSxF031aU6T5Hh79DVB+cbZ+wc8LglVl0c4KzlROHkbIOmB
thSQISiKR9kE74As8PW+DhtiguV0NokMz+DuJeeQUmjy/Lnu/a+3v8S2Tqv5X13jenDiRGyCmYO6
fgz98hdn4a/bQ1t2kAmTy7kv9NzP4iV0+uk3TJQJsLVXUyn2vYdNqByyGqgSdnn3Ikomj6RFFXvq
8mPY6R+3P8FyLptAuVS2ncZttnuB7uzHbKSPgRo+eMA8OcE+Oj5iaj5wLsO6y732xQ/D4QBiH4K3
RrCzAvIHVg48PkLNy/jiATj0Nysj/XlJdfvl9vJYLGzC5ObAG2iUBu1LPqn8yDJ2jUKqDiwBYfTt
GSyOZqLkgJxy6wanwYuTOfc4475VVX+Pi9f7ETrSUF3/NfvDf0BrWbzBhM0tS9MwnQTiBRSz88el
QXksbnPVZDteBUH0hzhrArnFpJ9TibQiBRxMeuTfEXrFR9DvdRsr9tYnrFMYDu24VeYDnbqc67Q9
LpQcwkRtvCptQ69/fxUrwHQpmsYflrPwoZAw9+90O5xu2/ktR1t/tXEaC3+AHlC3LHjEz3fO8lff
g1kT1eZ62vnbjeNY5qXXKaH1OWD9OXfDOwj37Fxx430Asp6ykH67nAvIgIEnJmJyoxb7ZofQuizG
ITx5A1J+LYwJYoXoRGMW+4fwARi/oxMctjqB3vJiTGIm/YKkdlxcTpdzEg0IcM5j4Adn3+m+7zKt
meuLeFL3jtMtZzLLu5mou7YcH7JexGUnNtbJ9gVGmqAZZg/8LHI5M+bToyPA79/MgNrXJY02jPzW
1XRdpHXjvtr7bSUiEOJGmEKWfUzzIj95M3oVex86F9kYPLtetac/YZ3LcGFv6LJMgHryPOX6tEIg
FCTN9hnDcGG8P2RCnGY5twtuusucVHdNiMyN14GGAhckueHPllBhJv6Q5SO5qxcNbaGn0p9OkSzv
b3/BWyfCujiGI1Pp+qDdpzUgEEtaXMDTMn7P9SgPUS3Tj2mi/5UgNsdhRD5mlb/FwG/bYYaPy5yF
nGQOZiUCFH95535kv3npXPLv7e+ybTDD1QcAOqMqnPQ5KtMijlL3WHdNXJPwpAR9BJHOxhFksYyZ
GkyQfgEjXeqey6Jo4j5Nl7upKMvz7a+wjW5kBYeSVmkvKpw+8/RdD+pv1m/cNSwnhJkKdMdOFJkT
wAIQG/rWOuHZnadvUeZ/FdkWGtk2x/r3104+DmhaLKg+o+vzUIPtkDTAdVD9dx3twXVi+5p5QR4V
yhVttpyhUnaHLqrPQ7YH3rQObfg2EdAV8lKGHZQ+VWQ4FuQhzDcirM2uxvnsNbpYhiLDxUXWsr1j
QumTi9rf7V3zVgV8/eWGT3s1GFEmXXl3HDi8tAgfV7yf1w1fCqRK/JE+FI063p7KZmLDkUNcV73Q
xSL5eZnErVDv1OJCyyY6VV7w7+05bItluDJDQb3DiPpcDjL/WRRgkok1rk77rjJmIiyVTRGorCNn
SZcfaVAsd8sANv3bv90ShsxEWNRVQcB1qM9DWbpH4dDiURc9+qoBg82dcgJXZlft21R/pMWESJw2
ysgZgjYOaiLS4fnDklbDluqPJWqbaTHmpFnFp9I9Q+YAmXivqGLepfnJDXyxEZYstjbzYuCG8ws2
E3Lmg3ZiMoP2bgL3684VWmd9FZDytAejebJghaYmOXlLPv/wWR1cb9va9tsNpy7rSfdIu6CqyxR3
3vNkrnCpwSv09vC21Te8Ol9qEQUQQzoLMgSHtknquxQlLjAbbu5W2xSGN4Mtdm50SMm5pPOT9tnX
th++1K36fPsLbAtkOjJNxqz1e3L2Wu59YriK6UM9Df2W4oJlfDMFNjLotOM9gjONgc23feiT0kve
QYMs3KKJts1gnMdMQ5atxzPznPjAI/xGO4CsdKvIZQmmZhpMLaMnFCBe5wRApR5H//n/faxNwf83
gepqlxnM/JcqZAPNTSiTlCX50dbZr2jZxKfZFmjdWa88THmgZukGbNLSAQs7Gqh4HObgsbn9yy37
00yB9VwpoYTA6FXiH1K3/JpmuHB1zS7ACY5OMwW2tE4mWJe756Vxe4BDK+fUef6WpI/t9xsu3Jai
G8GuiLcbYJp3Hgf7PfXWB49u9vBarR9guHDeiyLvZErOuReRd7SY+x9B58mtjIvNvoYLS/RVdpCZ
5hcv0tEV4kGQHXF7P/p028CW4c0MWOKqASJHVXTpx8j94YH6YP4vw1vW30x/EWfFG2ZFeKGuYuPD
QIaxPhejR+bz4KK1cEdpDTYw014jK/MyClR4GcHJM569UAIlA355byMFYPuMNX68cjKkuDzq+QW/
lJo9JhMaXYTM23NH22YDVm6bYf37qxnIMEWJRsn97ElcVHgNOYt2yNk7H53UO6dYt8CrKdC9gab+
IOMXdGRn9yiuQ5LdB5/mAurh4+3dZImnnnEgi6FbatX4zf2q2iCK5iEvu3/A1XOZi62rtm3DGh6t
SjTEJ3OpLqIsvC+UhUUbQ6jI23id24Y3vJmVXkhqkfNLDoWXI62Cx6BK2d3t5bEZ2fBlDzAe4MWI
f04qedUCxLneOH4AK3C4A1sKPzCbRdXMRCtqqi5JgL4EXiEp62EvnW7/fIt1zebQ0snV7KJcdx5p
88AcxNLWFUfa8PdDucnwYlkjszOUyAVEiinHicNQyCaJCK7d1Hkf6qLeQ6W4rpLhzX2rqiHKR/9M
SfPp93Hcgnzs9hpZsjumiim0wiQgEGq66GIcv3AnJZdx5meyvnKIC0ZWBbDme1VMn7ue/7o9p80u
615+5diq0o3EFcM7cwngSC5GD307ANKors7ughDylxu3AYtzmI2jbED206m4f1al/AnNXLQJDJua
nbbBDcfmMqXDEGTzhWRL2T32aGpOwWNT+o234X62GQzfzkPqZyBynS90GlMZ66Rhy6HS3ZZanOXp
+VuP4pUd+qAay65Uyx0k0Mt47BHI1zQPZeJTic7tQ4N/3La4xUn+aB+NynJSQRJeylmmZw2uB7BX
y/YYOZtsqbYpjIu3F/XdAIiWfybZ2N57UVHGlQ5xSxN6A/hkMYfZPjpGFS2TkqgL5Q5sjBRoRC4V
MJH1v/tWyfBzwO7mIuIT4hVKk3Gf4NkA1SJ5gXr8lpiJbZXWv78yeQpCf1fMrY9ju5ArwECcteP+
neFYOu37iHX1Xs3gZaHPSI8nSgqe+OHoLRQ3NCcNEha7WRLuUf1FTPyjlbQJQbNU4oZDWT1+T9Bp
9s7tiz1qTuvohm/rpJ3RbwtTt7z5S+We91l3kOhbKje97lsmw7dliNSO6Hh4SQr23AOGcUokmlwW
P9yZeDMFTns6Mtp1CKuEqs8QGZmOMpvOYaU+Z7P39+2veNsl/pA5zVUR5WkBhUzI8EAPdOmdSwgi
qY3bwdvx6Q99U9cZQN7p4WglrEHXSeP1B48w7wgwBupxvI5APNctG/vW9inrj3i1b6Ep46HeJOZL
DlHs4kDU0E7HAPfneeOktU1geHcylXXHSaUuJdQemwOHOPmlQDvBng76IPpDu5SWi5qCMv3/O7/E
If7eXYLnaGn2UNysExieLcMCXLpifflS70fKF/djQoJk4133dmCiZucoKqDIAoTIm3At/kpGR5/K
yJ9PDm+2OjptMxg+nUaDA7qQkJz9zsGrOp/VESnEL0kq97SFrwtk+DTQhQl4tlN6HnXwLILMj4tp
F8vZOrhxF2fg+tPVQsPLqlbBD5SksorTpRhV3I3LEJx3ebTZIdouMw8mvqwpSoTAA8uZi97KTbFC
ixOYLaK6HRkyfKG6aC4B9VDoo8+P0TRsNrrYJjDcGBUwkVPRBXf9BNXWk6gdKX5GDTBeW+iD1V9N
KBoMwQ0/plObcZ1rRO5qCI5lzf7SC/vU5w6PnU19cNtnrJv4VTRK/IhFUzdjWVADrw59hDRZhgLo
8baVLb5gNomWs4OsWLkmokERomPdg2gD9CcIeHKztc82h/G2TumMHhAnUZffyJuk1dWxD6Ec47Tp
FkbAZgrDpeWg9dQmlb7TAwTTuuqxl+NBggWXh92ezqnV3IZTj2k6sDJMpktfgso7HZz+JL18AH1S
vzWFzdiGa6tGOiUNe3JJwXr+nbbUnWIncGi2YW3L+GaXqJyAPsc9Nby03pwHsa6HOf+4jKTdKlZa
DmqzRZSk40BJ1+Dp2Fd9LDWC3gi9k/uWQcKz8L3qviF8+nZ7764X+jf8z2wZlQV3ClA9kAsIdfxH
3gxovPARpUjiqVM6ziyWDrDe/ip9fXtGy04ODY9f6dsXrTu8Xsqh/0TGjmMeEGj3Wd1tibrYbGQ4
PMTttVtQ8FWNGa8OqRyT41BO4UaWyGagddZX4aR0RSiHImIX0lL51PLpCysweLo+8HUEFrlsqrYw
5bbVMvyeNsHcRrinXcjsdOUTg3Yiu096kMuABqTg/Vb7rW3FDOeHuItXkgY0HGm/Umapur8L0DRy
um1z2+iG2+upVGrgDjR1SvYMTUb20AmUGm8Pblsiw+HJ7Gez4pJdlA+lYe6hp7r0BnKefBRMb09h
+f0mxkyBabgKpoVcvHAt9Y6BAJVoCOT9xifYxjee23Re3AWnILvkeH/FeSScd52f7rxJmc2knrOI
bHFddZF1PgePM/pDqg98GGS7Uee1WMBEl0GetBj8bgzOCZSTL+gwnO4V9ILeB5W3hWCyrdA69Suf
Y0huQjCpYhfP8dAM3oL3MD8WLue70uOUrfO+Gr/PRvTNi5JcWDkV92KekW+k+Vi8n0D3sIe/Gqef
CSuDLkaIMJuzi9R5FJcN4kU4Qdx43yY1XFgXzuBkfc8uvfIUum7VBPRPgub2fcMbPpwEk89E6kyX
POqB3pQKsDu9mV22bSHDiZdJaRU1qX+uZUOgbONkB0/7z+kwzOfbv98yg4kc44GbsaKp2YUqcA4y
UD7foftuPPnC57sqvdRUJmhrT5BQjGUWj6x/3zdg7wvkJqO/7QPW4+jVFh29oEnrpA8u+cz5MZm6
/kmjh+mkkDLYF+f+6CkNxoktSRlcktK9k/3i483eBfue7CZ2DIyMg4BGp7r0bCjbWI68GA9FO1W7
yoD0DwAZB7dQLhasfi+Dh9ZRC0SMIIJ1e/tYApApOkqi2ecg4gwure/0sUB+4+SjS3bfAWBCyIAO
dJNm4sHFQ1LvvY6G/C8e0Md9P93w3Bx0pP7MUyzMCk4juq/+mkI1fb49um1bGp6bLq2a0W21bvpR
Q8WFpOklQsH94M5oG749h2XxTcwYT/uslciEXqCT8AtSo/3dwnSxo/sQUdnEjLVdlDRIJXlQY3Tc
ONVg0U06MA7OTbcvv0r/gIp5QT1FQwi/asPyyeNSFYdlAhPJxvqsIeCNW7yJFOtzUAhVYBa8yKYh
R9pH72U2Vt+1P3zpVjUjlIG2mpZspli3wasoJJMuTKec0IvnBbSKc7V4/rsQfBh7+KJWcxgnsejE
NCbCWy4CRAhF7HkqdB6gMOXU+3yNGldqaI75w5x09JI4IbTg+9AN2KHqi2XDIWwr5P3vCpW011UB
jQHkPvPoK4Rqxl+4RIxb7NUWfzNbJ90qzwNATMhlgex8DKLVR9kOSezV84Y/2H6/4dBt6XRcN4N7
GUU0fVMZ3oDBHOZbLxrL8CZqDKojlHuBu+CmVY/tMW2Amj022RTs4W/HBjJ7J1vtl0MhwMRHAdfQ
Iej4hn6z09qy+iZmLPehxCT7BJsHLhX3BaSOwVUxfXYj0GfsCnYmXkxmadQNaE1DgqFfmhhgIlff
TSzz3dO+CQwXVsngl6EzuRfeIzcvkYCOa3/vc8wEjVG0fwSZrkCoPk1BnMxO9Zfrt5AZ335O2oxg
enCKltuwcjFFlqCZflmSO+KA97wOd7Ekr5vIcGLJPVY2ovTOOneYAyYqUOl7x7KUef4ty70632sM
43BmWc1oG0zzhVd0SD8IBkgr2FZkHW1keCxpPbOHkucu9xqIP13SJH3Og4adKFfz89B0yHXXZfnv
7U1lSSSZUDKOlpnWpyiQcT85UKHOShf6UNLp8+9CmYcO7KXeor61bAATWMYqV0RlENJL766MBBKF
xHIK/MNSkfTp9vdYwpQJKmPZQMGU4wKSNcz6LLI8OaGhfKMWZ/v9Rg4sJeCk9RtHX1InHU7QtUbx
vtD66O6tHFNTMVTMwBTrOaIX4LvKQxqBWxpC18VhVsCv7VuideleXQVGmgYpFICXS+or+Rn0HPJn
MOyEIABg97+je9SpKoA1l4uqQ/6O8yC/yCn53vFNluw3Tcx9k+wW1cLeyfui/NtTpR+zENRJ4LzZ
Qhe/aWOMbtgYFe8IB0PhPPu6aM8a0kwxVG/oPXcXZ+PaZ/uAdepXBiBFErlIEqt/wKfmH2lQ1McJ
QhC3reuuoe6PSyU+wDAviDWHoGyBZxg7dEV7aX0OKHHjruSHWbRPdbdckqkOjmlNTj5F4+KofzHG
zxvTrwHwrekN+0NjpwJX7BT8g2vamRfNJ5fRUxbpj0KRj3wsTuGY3xcauoiMfJybLXiYzWxm4C8o
Ubp1JQSUi2E4ZJkD/LAQXvutlVG2RYVns5wZ9aNE1b4I2NOUZUFxCN26mw+BM8gN470JRIPtjDvc
uCAP4SFz/ORQpHRz9HYEuYPKVHhO2PKxo+yxL7P7sp+Pt61l+R6z0CmL1E0BCYuQDQ9JrDMZHJ10
s8755tnCfbPO6dPUrzy0Ej9BnqUPX/qC6+m7SsawODc0Sdw8Fr0ql+pcyWHR33g0qej+9oet3vrG
LjR5cinyLUw3Tv5zdNsTi8R3EQwn8NHfTX6/8R6xTWEEiqzsI9K0afEzm8Ijw2aG2P1XkJ4dytHZ
lcDGChqRIu/DpE7VTJ8IuJcPzBXXwd/UVLcZf/37qzCUcOD2oK9Kn5oKi+K10M2blmTPawS/3AgD
AFkTNEgv6mlsgh8ZGuFBPudvaWHYfrnh7GLuG/Cpe+qpBRsr6PWGONHVrncIfrnh48FYVn2KxOZT
lqDePKVEHoq07ffFfm54eDuHq/IbUU+zO05HTujHYIYy5e1db3G4P2qcTerx1h/VU4eGJNwUr7xB
gJ0JcHrO+KEugc1NccnfmM1iBbPgCZpISKUzVl4hSwkNrMxxlv4QObn8cftrbOOvWZNX+9NvXOF0
M4ueUj9zDyj897HOp6fbg1vOC7OcOXXBMIRLL44DVBe+Dj1yyyHO5Luh/ff2BLZfb7iug84YzVB0
Pgq6lIclAsNjDHnz8Oe+4ddpXy3OMPWeW1cCv98J3zXNJD8WnTdsHEO2fWQ479j7Ego8rTgu3EVR
JW0OMhFNzJPIPyFJcvS90X/fiik47vsYw58Xd8yKxcF8jUuHs3S87sJZsNPlTB11yNolna6VOKqp
PKHQez93W7cOm5ENb655g0cZn8Qxh5ppStqfvuYbu9+yQc3apet4VRF4S/SkmtB/mKXK4hUBeuhp
v1XS/41xfuOUNEkyeNoUU9eI8B+pfYVEHSVO2NYH1bsZ/xRQWZTpoRh6Uqu4kUndpoe8TgsxHnBd
aPziPIsFiZV9kdFkIyQcsPSy5thdeTJlDd4+iTqEaY3CzEbAejPdyqEe9r8+o/DQbVSmx2vvu//2
kv0VMDh84H5MVf2pSqeNmqRlU5iZMlx+We0kbX5N8/RvvYj23ORsD7dlwKGJ8L/fsCCBwhqCHTe1
0TEEqt9J0afgb9jAtumMO03JQAWRE7c6Um9K0lM00eKT6Jb5U9GNxNnn7SbRiAQFc+NGaAyt0xCM
PkUZ/D0XbNko5tk+YbXKq8AIbfdW5kldHdOWYisDwRlXS/LoNXTfvc+sBjdonE2Vn1XHhk1X6oRf
J9ajLySD/LAudy6RERDLQUtJRlGhFR78B3GJVkKgENtlr52NO46omJ9UU47xwzz40BQAvQGnDmVO
Mm7x+1iDi+FthQte3hlo02tHwaNbnFLwEjR+DG3FSB465MNbcQkdp0Eaucy6aoHHSxAxHkYNBFBz
KAHW5ju3nJlbRpiapzkYyFMVARPnUfRFaMq/3j69LDvOzC3LImCqC+rouUv9i07zl3XoZhq/3B5+
3bhvBGmzAE4guDLOaUGfUKBoPBE37RKOh4j0Fbnum2G9BrxyGeq6blYowZ8WyO0hSSCiL3WabEE0
bL/fiFiC+5OHjEp6lT06nBlEZUAmuEdZAuHQrHwr6Dy0/VR01yRpBUhrXLXKQrv+eL69NGvge2vx
V5u/Whpd9XLuvbD8SZwSylmsVJKk9zojrTqAurii1X0NzqQtmQmb05jF8EHlQ0rRu/Oj7tFj2ARQ
Vcjvm7Q65W19ScM5DpFRyaJPzRBu4EMsdz2zQO55xCeFJ9sfggEEi9fO3azEhaX8HZQdP63pBr+l
G4Aj22oaYS3RhPE5L9ofROsLa5b3vO0uoZt/0dkWpsm224zIFg1zuLb3ZNcwQ6vjIIkChHAflgM3
iDVv82o79Oh6V+0cJE+TqubnSjuF86WfhlUhqYAkqt73eDZL2yL0qxF48/RKQPSkK6fB1W9Tbt4S
rsyitmSor5UgNXpCk1UjP5FlKPnXDhiJ8N9Gd6S/v+05FkOYtW2PQaAPXerDtQRbQ3bIQaDVx5U3
buU5LakykwKFhzzzs3BwnpBDDT+E6KaLhabyKHTwL0imk4O3IJulOXrKoZy5xZ3xmyDgjYBglrlX
XeyI1oM8JlpNWXIVlCYfsxm8/2PsiCGMujhvZOfkR4320U4cIdg9qh9qzpw8wNVWuWuFdmiW7llk
tXb/UVPNhjhMOP3Wl17mpOA68vsAXP9QTi59pErFxD/MXuSV4ohyN0CZkBToavE94imI/08Oqlpy
vucTp/kXQFs04JNJV7D0OSy4j2gxL5EcDk7ZZVEbO0giRvVdphn6sbfUWWwXa+O9mHadrB1V5c9y
Zu/I+BMi6MfGkXe/070826i+2CxuRA869ABxJhF76iHPmM+Q4OxdFo9ZfcgmHfc+sKOQtjyzZOt1
Z/ssI5booiiCLHWKK8dnJRIijVx9WcLqE++K8yjmrZePxSPNyjFbRtH30Ct/Jq28g+7kmq/sUCa9
7YiWoGuq0rMZ/M8yK6NnwGXONEd3OVX8VyD4pyXbTPVavN2sHqsKghVpoYIrEUHoveBk1MF96Bai
3jimLLYwGUfAtehL3x2DK+LKY0qnOZ5q8Qmf1sQO018Fdtzt5bJNZOwy5pCeyjrAZYjXfxXZiBcK
zsNsztuYdnkVZ5v8Y7Y1M7YX94B8KzuPP+HEj2IPwKI4cMDvcPs7bJvKuH4vaM9IO+3zp2jUH9wm
fIebw3vmexv2sOwqs27csDSnAy3VVRF9t1QlYNwtukKg/q7PNAw2ZrEskVkwFmwY0inqyNUTowPI
Awdbugyeb6+QbfB1B7w6zKfUzSr8VHVFuiM6g69Ax8r31YbbWe5Vplq9nNqZlIvGAtXscWb+ZQ2K
lavOQ+58mAJ9l3ZbvmExtVkzbqV2FhmO89VbPFbHRTKUIo9ZpYbkS6T9JLi7vWC2T1oX8tWCRVpl
vPF8da0c9NEO4V+8kp8KZ/4IlNz96oFj3+40vHGi5AzCimNL5ytpoThag1HiP9QmbN9huHgiotaZ
K2e+cj4tv0JHzv+QIFPomEI9KjnMCXySoTKMpdSQBNh3qTMV7fNIo6igVPgcEvQ4h07YxEWdbZVE
bP5ouHsLVfYphwjsc8RHAGrmIymj91yM39A2/+9t81sio8lTAlVZBu62er7O7fBuFeRdOvG7HukS
KCZUW7q8lmPeJCxJOKtdkJP7z+sxv2bqSmjLxKWzjHfoNLorRvfZnwN6bvqtR6Ttw4xAwFtF2TAq
8gxJqg9ewI7tzECkLx7WD0vHZcN9LPHGZDABcz+0ByairunipMeESucwrz2Ht61j2QAmhwnVKpmp
7KIr1KWhQ+Mc2lFe5lp9yLMtKo63iaG57xoBIPETHdVjFV3deY7XTYZ2gm9ulH6ccv8BJKDHtpAP
Q1BA9EqIs5e0G/UI27cZ0aDMoHFfNpi3n7pzScixJ/QhDeQznQ63V89mGyMkqKwfqlxV03XKwddV
tGXcknCPmCeSFL+X81Xc7IHdyUIof1wJJyxeFb8zWUagbdxiarD9esP53Q68K84op+uQVgQFJ6+/
z3t3j2Ibfr7JW6JKJ6gIy6erW9UQ4CbiKzADj+sF8vbaW6xL1jD9anlUg7eRrNPh2s7lGYWaD2tV
txcBKEDTdsM7LCtk0pYAZy3p2l56JbQdLxm6fh+RRFcbGX9LyDJl76Ew5/HQLfm1n+mxCeoD0NAQ
LVlfJRq9GHkF7vrmOy4A59srZvua9SLwasUCCDJC2n0Mr75TgTuIoG0R8gr/3B7cEg3JOumrwV3a
F7UM3P460/bq0eBldWweoNHXG4L/cNG2fYTh1JpWVZ0lrH/OZzQXMqWPPpm3pFIsVyKTu4Szknto
iw6usgqc4lhGQ/etAWrvby9ydnFZwC+M+7vrAmo1IfN7bVtU8FE44QcvUV9uW8G2OoZLk2ls0YmW
dldS6ifiNtPBT+YtNu63V8eL1n38ysRer0Aw0YruqiaADEmTyneTqn/WSVIcb/982wymT6cLUUlG
uv/j7Eq6LFWZ7S9yLUFFnHq67LPaPFk1cWXdqrJFRMXu17/tHeXlS45vnakDkCYCiIi990vYQvFN
k0zG5QhwmA+1rqtcNjXLADkYabyqCtoXb9LpcRhl9xkcNlcBFznQuf+donasUUtB6/YlK/ugiqGr
qpbdLNPxz+UJ+thlUFPwvitdb57ytn2BpcU4Tt944MS5rPfcq09g/3pY7x66khvrYetu3WbvVrwL
wKtURF6P8y0/N0n6TDp0M6Q3AnzjQhZfHB3cN+UWCe/HPoSaRCYJc0PXBQPFvy7d481proZDEvDb
RXjfSH8VUTEWyTy1oaBbDcDXv+QBIEz+gmLljAI5fnmJPjZBajKZgB1UygBMTi8ALs30bhCdIoCm
NY3Y6MBmJIaNqwJMSo4izQtqHR41kewwNKpBUeYWxssyArO8r4YwdpdKdOCoQd6i1g+HRZEsN5fn
58PrICPEROQkmTO0Ve2VYCBd6h4limCOflZZXg7dyY1yr1VxMY1OUsUN4pGdd+xDov03jjJzXHvB
9eDy+wDB7l5vnPIfTej6Q8Z+oM04uU5B9Fl2nI0xiPWqL/PgJT+bRW1lhD6a07UPw+tzQM76ciTu
c9kuCgnTnAEOWVNC3i7Pqq19Y1OMU9WqIRyGs7/I7hOT0RTcTiAO6TbuKh+ZJv7frE6YoQ66Uqnl
PzUt8uxOQnsTuP4A5GRdB+sRHX0gSUAhR5AU4Dlq9lcNy8zA6iHrqZ/7+ty13HdBEdn6h9Rj/Vas
1rL0ZhKWsRo/LVosi1jeSvAgHJ3E/YvNmV5x51rnzTgQcuII34Uay1sqdPUF1PH192TZlJy1/f76
/Z1/ziNAGfto6s/M5zk/gok1KQ8oI3Ffmi50by+vgW3p1y33rhMfCiWDbhNxRvijPgwpJmmNns9V
mR9li2LHXELR5HJftgF5/+2rSyIe8TIK71wPpXVqRApuzMFIMkHuZ6MLi6WYWB/KJpHwMJEgvemG
4NBlsi3umq7d1Nq2dWCaeqT7vsB75+x2UQfF4aR66iGjsbGh1o1jZpLWDWUY+gxWr6lnWX7mIuPe
TUlBh/zk14IHjwyaB78n2m9W5VtWw4zWyrwQg1vl/TmZpuqWMY1iFRd1ZF4po42Ina0L48anJelV
s+jurBLwNvKuzU7YU9lu0pvCe5b9a2J7eBhSxynd9qz7fBGPVE1D/q0M9SiPIN4R3YtuFeS34yoo
Uci8caZYNoEZx+XDkC1IpolzwYrktmoA53MVf7lsJZY9YEZuOxxLcmaVOKPi2LtVrv46rlaZL3rZ
hdkmXbutG8Pw86DXROSZOKc9XaYYsHIV7oCovumL+keA5PuVe8AwejVmaQZMizwrH1Y+lzq9Ddpp
ARpjk+rZts2MI151VU8qj9RncCp4Ow0VhlhOqOkJqmKrXtTWhWH2LiCWU97n9bnEfYIh68PS70DH
RXnc+Rmg5tctvWH+owPStBL6Qud8hrxmjqxSCa7mW5U2kBjOe3K63I1lMGbQFgc478ukr89+DtLZ
bkWV68GpY5CBuBsjsViIGbD11RzmskzUeabB/COVIF2E/9pyk7YBrM7g3aHlDvMINfm6hutq89iv
yRJLP0uPQXoVzB+e2AzMuohrhHlXNmfka8An6NbQK49RPqo31sA2QevQ3g0B9ZpkKmpXnucJMC9X
JtENY2LDhdjmx7DtmYZRIzyK2e8GunMAG40XOoGDuSu3UCi2LgyzTibkkCqWt+ekBQ0fHNR4BGWy
u5/AKrC/vE1tU2SYdT7NdTDptjlDIZl+hoDeco+AHb0i9bIusGHRSdCIvF+6+uwKhoeASkAiw0bR
Tofr/t6wZR/wclLjanWmzsjumPDIr7YcsvNVrZvxV+h35LQnvjyPANDWcdKPKY/7qC237mqW48EM
wALv0mYimoszRN9HQEVAs60jFd7QUT0u0bgVk7OssRmD5aKEPNWYqmdf5s+CRO0+IihFuW6S1rG9
szENIcawKxeAQkFOeDOCExdwbOnW1+TXsIVcw4bdPmPw2KV6VpG8H52ijyGz8tYW8tPUbbLGrT7t
gyuhGXqlzB8jRKrFucyKBMCLTMVdD6KppPT1IeTBl7ba1MyzLbph1GUd5FPIp+Lsu9W869Lot6uz
+W7VPvv3ZXB5WSyuw4zD5lrILOt79cxRO7OfHaf3bmimhiLO+eBfk6FYF8ewb+ZORe/MIzZw0PHd
CGrVvcQRHjcMZEKXB2LbvIaJ8xK3AOKXxTlPPUWOo8NJEDO1LXX/cQeuGZNNAUGqJrKoZ4gZ1juU
0Ty0A6K+l//+48V2I+Ny7gpvIaVg5Rl88+AcweH/mNce4BxppeNl8IKvl/v5KMzIiGvGZBVxFmeg
lH0V+dRCb6Vblp1wArlPHVwKmjApdrrwuhtZZM9Zy75d7vVjs3HNWC2fEE4qURB9VnOdH/PSofdj
z6Ldv+8coEDnz4OH0ODlzmzrZDgCyjQvqykXb3oBeSSSSM1hkrLaGIqt9fX7OzcmCqnkJN3iPKaT
H+zyrgE9bUJdvlVrZuvAMHs+A1BTclWdQbeiaiiXoqTuFjgPr9s4C22LYZzkbkAckjAhzhwn4KmE
O4F/LI+agokhnKLfVbX5graNxTB7Ld0lKvy0OKeON/3kbO6QX0CpyMZKf+y7XBOMjQcGdrKm7V2S
yBdULecADoz02DdDtRGQsQzAjM/mkw5rAg3hu6Rr7sc0beMAwZiN37cshIm+Riqk7oqEkrOc6RJD
3rWNHtwc/IioLj2guC26KwDy2VJLs0yWCbiel1ENTplVuENk4xCrZPBfxaT5/RQ42Z+rTO9/SKd9
AIZEVORnZD+BPeQDnYuYL920URBmG8P6/Z3xUSVFiJjoANuoxZGp4akrlLoJ56zeWBPbgq/f3/WA
k3bCAMr2LoVi+g+WSb+NM1RrXRXbhY7rf5vPB9weeCnHsy5zeQIs4Zt0Qbuhp6LdiRLJ9EGW/cbe
tU2WYedp2TXTkAzinFdg8nkDIXAoQPfRBfnXqUA1xa/r1tywcea1FZ8JU3fgYH/OCbLEhUJC93Lj
tjEYhzoQ6QhMgs/trBR9huR5dqrK6kubIwRzuQPLepuA7G5xxgklX+nZnXm9oHDbBwT43oXC2hbM
yjIEE4TNiaA6TaLhnPdz+IP2YtjPSrG7aUAFwuVB2LpYHcy7TctmBFnxzFy+yj551H6RH6ca+Zsr
tZ1wbTDB2LT2pjYFSHd9n+nixsfCiD2YD/WPyyOwuMJwHdm7EYix6aq8Sss3GUa/szF4+JdtWBDy
m9DhKyF9vrGhbOu9fn/XEfSC0jls+/LsZ43uvkgwUY0n1K9p8ffySGxrYVi4djWPFvCLfR2d8TPy
RGDFJzVqShGk2qi1sg3BsOuEAkVBUzxeOySd7pQO2LBraBgOG7vJ1r5h0EleQdQ8mYazKvIKQ/DK
FxDgXntoh4ZJj3qZM/D3z1+FYj8VrXF9ihB9OUWuHjainJYRmMhslc3uzCDm/BXyHyWFCEU+kztP
kIFtJFZtHRi3daUnV0YROsglmOQT7cr9MrMtkghb64Y5rwRWpAf7/TnxZKZ2brtiVvDc30Io29pf
3yDvbACyNFMqJj89C6h0YX8mOl9OGUhSrksluiZ+2FWOCxb3Zf7KciGexJL6v3HPEX+usjCTURpl
SaEUup2/0gWPF+5M/V50qRd79CrGZ7g7E0Es3VlCzzpLz5I6UDRVDORbdOpxNbs8BNsKGCaMQIjb
9mrUT4lYJS2cLt8vwC1tbH+LC2KGAY9QLnerINNPXZY8sgpk87kKj7hrbhX2WB6RzDBhEeJlpVnY
P+Wq7GLuUH5bR16n4oZP4iAj/Tno9HxECeVz3yebEBbLG9nE2Qo917JwUnJmIwLy0J6v9ko27b2M
im9BlVzDx43FN8mmoXlNCtgFrgRrUrGTKUJ6Hp3Zr8trb1mdwLTusVZJrubsNQURzAn1Sp95PnQ7
3iUvlzuwbC4TcZskddIggMrwrFhvNLwZwvB24ZNejtd1sI7snf9QqQygk+Ek5zJsmP+oh75J3yLV
crnhXm1TtI7sXQfzSIHX87C/umzVTEA+H5WNuDcNEJ/fGIOtC/OYbgfX6SEqc04VA8R19HTrHFw3
l8BvtyqdtyrXbXvWsHRReT6pm3A5Q61anVTW/MjLRX5Cgc130PBtUeJZrk+BYfF6qgoyg379lYHt
td6lLCe7VDv9D7/t/INye3Vb4lKy4V9sG8wwf85ZGCG5k+B86kswX1ZDFg9DeU0VPuzPhPDqpYAa
Zubj+ANXLt/NRRT2+6Je+EauwbL0JnY3qRvHyVSTvQL4fkbSFSHcSKqvRQ9N1MsGYuvBMHEyQyuW
94F+WpJWBfsVl5H8GpPOiXYuHvnt78vdWNbBBPBy1yW+ICJ9dSH8ob7mNFTFj2psgmzDSGwdrON7
Z4dU9tOIKHD2SsO026ekcPegRfx++e8tlmHidFUb1gWOVBCwsPqHavQvWSP16UO+EoVniA1e7sU2
BMPO86XtQdPeOi9d2hXeQSKDO4AVcIae1+UO1ivf/2YEXLOiDQJnCvDQJPnqd+Rv7iAsgZDgw5q6
7xh4CNxMHInfbmxd22gMO58hxNcLt/DO3NGghU/9P5MD+svLI7E1bph1SRQJM1J753Qgy2/uet1d
6SRbtJOW1s2qNjdBKhLsj/2TECH/ng+y93Z1kTRbNQGWdTDL16QiBAncMvsmHenHZR7cgZssTidE
hjReNIfayW6GCsodlyfLYuL/U81G0iBC2p6eu070MZZkPPgC4FMgebfqdWwzthrOO+vrqoaWreyz
b3nDyjsBbPVtO4MW+7oBGLZdConK3JLkrxAkkzc00ezOSxYX0bp8KyxhsXATcpyCSLgOvNl5SUFi
9SC9ZNwn0TjdzO2YnELubMQObEthmDjIHHWl0t4/5w4F1zlPhfuayB7gQMcL+Ovl6bKcsGYpW5IL
MtIlQzWTrPKDy1CoG4w0OC79cD+p9ESGZOt2bZs2w8hL7U/jMGJlmILXJcVQ7HLm8ZMT5MWONJv2
bps3w979DuXAVSLzV9Chg4dhTqBZzxBRiCL/9+VJs/RgFrUp2KR0aaSfZIdHAHfC8XmYIhIvfrV8
uq6L1R28MxIhXQc6mV5wpgUywCeQhy16N6t6anZFtWwl+C1LYta1zRXwQ8tEMmA1RXXwsBv2MxG7
AMIcuxAZm9N1gzEsHuVyqFrNuvwV7H75AfXZ/N4Zgy94y23RSn1IX4PLlVnPRquoUcEkcR52wyul
CKA36fgIYlcUA051ESvtBLd1Sv6SlIrHvgNFy+WxWbwZXb+/WygeAmEBGNTwlIwePeaJYG9hxJcN
LLetdcMHqKJdUtdJi1c1ooAnq7JhXxS92l/+93/rjD445Cn9788LzcAwPbr1XVI5ZD+GQDz7ben9
WCAA8zzWVX7nD8UCVo9kVreJBkUAT1T35mYQTE6DyntIuqL6Rkb2rVtqiMlHqXNdXY5rgpbHiBC9
ZISdKR4WTYxToi7jHm+aLS9um1rDTeR9D5z6zPsn5o3klEYeZB9JiHLx6zaGWf8GAdpUgkEgfxXo
CHrii7fEKmxA33R58SwXA7P4jVVJhhpej56BvITc98pUytp22KuqpztVZ781AacWnkjZhhVbJoyY
t/887T0+FMVrIwqwxHBP1+WRi6XYqgaynEVmNVzpct0OqY/wy4iCuyTQX9Oi7j6Vevhcz2G6X6LE
3Zg821iMW4IbqioLalK8uhX2fJhmgFJATq/a8ke29tfv77yCRlhw5FPovHAhT74fDE+Lk0SfL6/8
R8dPwEOz6oCAxrf0k2o8JJ74KnnU7VnI/D2d/CuyeWsHxuyAooBPPJPooGs9YM+6H0ke6D3xs+Wu
BzHBPhUq2MjmfTRTa1/GTCW8FC5DrdcBtG9d/8yv2a1ru4bndDvlIUHljIe6y09O0Zy8Kj9eN/+G
1yy9DmdzhaaJ/5eFh1mrWFcb9zHbdBiXJK2jRPohHw+VX/9V0zT9Fi5Zfl3344bLcxoAa3WAjTO5
DwJX/Oi7dq/DrIX/U1HgQgp4puV4aLP8b6ijBYWC5RWnINbSLCjINHDBHQBdhwmILjf7VJGbyxPy
kcdZGzZcmgbKjvI2nQ5pdcO12Pn5P4GA6uVrncrD5S4+umKtXRh3nwo1KNA6x79LR+398Y7MP4rw
VtNrSmTX9g1bXdqwWAqK9pOCH71iXGvs9wBtXXGKrc0b5ilLlXvBGK77MdqJZjrxKNhYVYsbM2sG
QMhHBKfhcJj47zL7TdkfRvqN37YtrGGiM4QK5hHUxYfeeQxwpIPJbp/Pn0AXHgOmteEHLLZq8rVD
xTvTUUWHg9uFB9lgSdtxudaeDFtt9BAmqsII/Kb0P9G+G0/gDR+3aAksk2/WB0wZQMZRQIZD4y87
BhZ+KI7t58Db2PWW+TeLA6qMhZqScTwoeT8k3xaCdJx6FPxujraScbYuDNttGBg4A40R1M3nsjpN
EaAF/hLPvbPz6o2UtG2WDOP1WUjBSOAOuCHgrRfsRHZihbe/7Blsja/f390RyLAU5ayC8aB59ggi
q1NZ8duRNxvmZXE8oWG5xcioZCl2ZwQ1mYkOd14oY1gy5Fey687u0Dhjs7pJw8HDKufuXRmlMcn1
xv3MNjeG/QYRKdtRzuMBCpe8+xnMP/kWaa7Fak1SdiS2I1eodd/0wKBD3fL3dctpGqwoe9Ey7BVd
3Pb6TxFBsHHjwmf5ZTPvz6twSljlj4diAUf9MdkSALZsEZOF3W9holDiGA5L+BYVD/X8K6v/DNPp
qgkxCcMjCiYGKnAyLeO0h2zGzuUhdFeugT7gZGKGbToTmP4KvN0OM3KCnzyvD+O0ItM/l3/eMuUm
J7wiZeaosccGHH2cHPQMmsHrVtPMA+G4nkGbCasBIee+idg+mNJPl//aYjZmCsj3OAqSvXE4zCDu
Bx7RUw96+nW5bcuMmOytsx8yaHmsJsmHxy4Qb3iObbgqy2+bdRV+1o4TpEmGw9A+gjw9zqKHRJ4v
/7at7XU477xs6zUZeAhgOz6qlbiu9oPme95vEZBaZsWsqACnS94HCs2T8CbjT026cTO1/bbhAGcO
7JaPdNshrLLvpOIHMdQP0i82DjbbbxvPDFplMmGr5ROWPoRq2AOE/XZ5wm1NG35whjLRNEYLmsYb
gAYJchVbIliWSTELJRqocnptk2Mt02mvSfeLLcttNPkbNK+25tdIy7utInUEXhJGxgP1f/TkTfh/
dBHFl2flX6YyM9QGd2WWR/gCAq9Lnzi/Z8FcoAmdl6LhNK5C717P+AKuq9u8kz+gXZftonFhd4AL
hjET7nOtgPWZZLFxtloWyKyjCNd8ajS546Fp2kMKyfHO8Y6XR2mbwfX7uxl08qUYhnXti7A7Uqb2
opQQxAyvO1FMjnLIFdW1Xw3joaPF93CGinlUhj9kBwmUy/9vmxrjQpMwaGgPPq5kofs77PPd0G8J
pdtmxrBnRR0RBeuFZkDobEn2aVrHQbHh9i3nuFkmES1pyGoKa4686M4dqxNiRieUkz9UY3JFbQS2
r5mTdwOVcEFwmM/sODRfy+HvVTNukmkvEXUmb0C7JDrp8heIPq9bSjMNHxSzdriHht322ObPWm7c
eS1zbVLP+BMtaj7DB4U+ceLWx3Ng6thPDl2JG7+gW3Acy34x0+9TWCPxBtTuoacvSXm/gud9dd2R
aBLJkKAOIrfH3aYdvL0QwQHB9sdk84Jt+3XjAMgZlPVop8U/yB20cemLf0ChOMaBotf9v5lyjzSw
Y94aUonUI2vqeIkOtN8wpdXXf+CmzXR7qLrSKRmco0emI9HQH+I02aGwUceJGI6Dzn8MBS8Ol3e/
ZTOZ2fZgCDtJoVV3AE2ykPEUFGqKFZQebpFdmY5Roq+9jZssMuXoEuQ5uvGQQd4qoNGp86FzHVUb
I7F4TpPre269wCMBbuNQEDiiWnKKZer8ujxLtrbX7+9OlVkhd1it641Sqbo70/L75XYtG9Vk9oaC
YjaF6/OVa+dunlAFy4d0N2T17+vaN3w+NKq6js6ws4HnINWvXxhvd6FkG1F627QYdzhJ+6iXDNMy
1vKA63PcueR4+c9tTRsm3DLwxLYOmi51GINBNNZde51fNnPnoFMfgqHDJYvwOVbtuAfp+XUXG5Oz
uxx5lQoP1wOJipzDOMx0j9s/3Xi2WWzVzJWHvB19PTBMdzo+jKw88Ww+sYHsBzfduppFH3sfk/LF
6QeiACdG0oI/ehSsGd4/bXbXhi/EQxHyeO9uHQEf5stxnpv5cpS/La1fTumfLMvqfQR2hW6VXx0b
1BXVgNzcFCUIRxpJd0NCqxMSHlvQJ8veMhPmYIHyae1ijKo9svpLdWUwypR/TljfVCFDuz4rdj5p
bqaa7i+bg8VRmGny2XWBl0uwsbz2Zowe2vEfwrceBrbpMKwYaZOKpZGGEwqRQB/yRsUl6b5e/nGL
JHNIDUMuwB2pRqiHH1rt/EOlt4OuQNzp/q1n0z5I9G5sQbkAEtEeT02/7YGS1luSQhaDMRPgc4mk
Ya3Qd5CkNzz0PpXITvRJeSOWcOOVbJk8MwceaVUkimFhlBhPFXXjQG+xWtuaDv976PShu0xVBucN
gmmGmISX59e5KTPN3Q+cTuWMp4DTfU46lHRtXNFt873u3nfHZFn4kBhesJP6YfkODrpPkKKDblPB
u+vuXSYJd+dXXZII3Fby5YYGn9zwpk03/t1iYcR4eIUNnhw1z8U/kYzYnaToRKEIYC8GdqXf+ddE
3k3PqEpdOet2DJ3sxIsCdDJbFY22vzdsmAVe6WU5LGhIBWTmnrgLXFOwcSO1LathwlkiVRhILCsp
vvfR3Th+y2ZwsWzRwVr2ucnxUke0EG6Ci1si7zvnZ+hv/LZlTkxqFxWhgC2Cnz/kKO3s0naXZCKu
tsJjlkkxGV1ckrgKstF4ArBfkfM98Ly4Hqqdd50CcGjyaqeu7tK5hfWP5NFHZqN2t+hcbPNtWGnQ
Tc5c+mgZzrBRYjlkMwgpL7t725yvfb7b4lnb4U7bY1ZArBMPzU2dn+dsI0Zr+2/DQsHM4up5PUma
9tYXD4xc+c/GJTlAoDMPHdg7FH6d4nlWn7Mtp2L7ZcMsxThnOs2S/pA4SxEPffbqe+5Whtm2Aw2z
jESaediCeE95aRGzqUqPCWEr3UFQxtpvt4D7H68pM9lZCtqhxJzn+hB1DXSNmtsBJArN7F51gjKT
n6WG4IQ75WF/kIG+Bd3gzunaq845ZlKyIOVezPOAGaJOeE+y5ID08hV4AewQswKqzHyWsyTVh2RE
YTQY/4Z8S73o403DzNqnqSs9zAj2eQL6SDDcgwnHaZst/nPLhYyZ5U7QEGo0BJfgFonTx0uVBw8Z
H+SnOpofZ3DM7Wg2fu8bEuzlyIKdHEAzWMwuBZZnuU4gj5mlUVE5AR0e4nU3z15z3/QTeW0cn2yk
Fiwb1szLCV+OY1fW+sCn79y9F+lTPVy37GaeKFioBoO80IfJ+TZ7L5R8v+w3P352MRN5Oy1drihA
/4doelL6i+KfMtTB+52Kif9Ui3Oit8ppbJNjeFHEW9TsdXikuMvt7J/99rXKt2hXbG0bnhRgrGKO
1tkRy8+oIvHU/G70Ncje1eKMxtsELHkjk/oQLG0cRtOu2mza8t8m2/k4tk6r+jUiMAY/qm6+KXJE
pyAJenlxbQZtOGreBoEcQjQfJs9+xHbpdJ1WMjNL3sphaACohquImmU51HBI+6gT03We2Sx6i9KS
NF2Cg1GTW5k8esOV7RoPG3fyG9LmvD9kbbnL82aXXAXAxyYxa926wK+8UMP0A56cCaJfgE9Gr5eX
0bJLzDq3rlJwiICHHZY5Bff5U01uIn1ddoaZVW4dBAJURjOUoq305GH5GqRi7/lZsHEUrnP7v1Fl
Zpa6RU7VktbBHkQRxx8u5uUkZurvqjAMDrxcvs1doDa64h93ZYLkITNfRFWCNWjrZ0Vek+BTG/7o
vL+Bdneh2PDxH19+mAmUz5wGL50G3mBI3ZNDp4OHWJvS4qja6br1NnO9WrSN56e4yw7qM0/+cAgL
FRt53o88ArAi5mOz63QhorzRT75DvNMQ6td/y8sv71Nb44aj9Iuim1M+0TMIsJ4FkL6nupNXsvqY
dKIl6gEdMQNT4A5Ofi94+Ek30tnIbNn+3HCUZSrkJABiOXc9RC7TsW0fCsh/b7T+kf1i0s13Zg46
C5bKKHhMp6qWf9MoKDk5Rl1Oyvk4lS2gZ1c4/LWn1TLevYJ6XuaiiRLvzV2q4CbIMiDmULGNwNpV
K2y+PRMAO1rZVfRcusH0UxUrJIVMjtj6/4+Ma/3/9fu7/9cc+jUyAl5V8tTNb0Q69t6BkWXpb3sn
LIt9NvJ0unIw63K96yxHdgs0DbXzXTSMzge3aqblJqJNuRU7/TDSvA5n3W7vetBFF9CFTfNjh/Le
f/JRojA/7rKZzqAegUDwsFN5BFQM7/n6klINjyJnX4KDoRh3Q12EW+kB2w407l5JNCvpjwM5i7au
ij10DvTdVPXBuIsSRjeeybbFM8xfj77oc8zpA68hEZzmY4ZMBCig4l74QRbj4XZVJmWdWON527li
YtEckXMeCT988AtwxxzmaViuCVSuHRgOwedelYmicl5oX3fTPnFAO1moJnGPlw3pwwUB7+h6HX+3
M9K0ybOx9stXiI079x2FLGnfhs4BnGjNxmlo68LwBT5zW0DikdrmjPBH16sZJAOTftJxu8w62F8e
yIeeEwMxrlSVBgMzDXBtSLSPuheweh0cD8q617Vu+APXkS6umW0JPCsidZB7X0CdihKerQiD7e8N
F0DzyEMpmMQ+Ij4f79lQecUpHbWjbq4bgOEBOJXUT3xP3vlk9B5y6csv/w+477qU5t2KYfINswaT
ZMO6nAPK5dfyGDTQjwlFXx+Sgcq9VNX0AF5bP47oFvWJbU8ZJp4WQVSyYUq+u7pv83vdiCCPZw+M
O58dSHXkG8tu68Ywb5lUeZJ5nQRTTyh/umBeeEx74T2kKUneLi+MrQvDwAtcpbEYU/HqpH7zTeqw
OqWpu4i4aLfuWh/6Q9D/GjbOlcMaRfLqNZ/AkDsLsJK4Xa32Cn64gkD8dXZuPpZmV+Wt76vqtVuA
jm0rUe9zXv3QC7m2B8PGxzIsuVBN8Vr1s7NLlvKLRznbLWP57arFMB9P3A94j3L64pXk3Nd3Cyt7
uYMouEwODIV104bTtS2IYe0lBDIq0jN5B7q98T5txHRgeub3CQhXDorVG+egZWuZLyoc702Xs6h4
pa5b3wpduIdhaYeblPRbl2HbSAzDd4qZlKjBKl95sIrONmWyQ/Wh3LuD9zdq260KX9tIDHOndAmn
bFiqV17kdID7hXvcNW5Q3Tdu5Xy5vPgWH2xCiZClzd2JJsB508G5nZn+2lGebSTXbI0bZk59ClJ3
pw0f0rlp+yZOCw2u1M6pFrLlrCxdmHAiAakznTo9zqio67246tsAyewl6LaCWxYvbwKKAOSH4hJd
xJPvLeCV5Z/yQt7LMbuRVfLDF46MPQKVx6tWIzRsvfRBxjY1nXiiVc9BhZ2mz57yt2imLBvK5Byd
eof4EFsTr9FS9Td5pfMHqsmZk+bX5d+3dbB+f3evqp1lGZ1hEq/Ezc6NWJz432sVIlVbshYfxTNw
5prYIjrwAjEGX7yCgPLUanBo8qa/LdxvIy6ibdZvFXHa+jFMvB9FHTW1FK94G0xvQDXyXVFWw66a
gMiATCIyXV12Tb5iHZRh6NwlqQRHuHhtIe0IGZaCOH/ysnA2HK9tVYzzHJVgoedHmDPfGb+Lcqr2
k1t+aSG9tr+87LbJMszcnbU3RX7rvfEWJEpg23xoc1fuKqK6XZR+U2OxFQz++E0H2nvjVFdhQV3t
+8mL8iD4AgZmCRGhSnjzcZRpFIOQIPynLYpgjoFtKcq4AEU3qonyrSuYxd2YwKXZCXSdLKl+minX
h7EfvGcSLNfUBWIjmMAlyYJCpKkjXhdf1HFY9Xns4B0R64BEGx7GshnMJEmXgF06bBP9xLQ/7ubA
fXbTML2pOd9SebJNkeEEUHvYdi0r6lcJqqXPkgT3oz+kL5e3mq3x9fs7D+NXkdNXTlo+0dlN8c4V
eiReG0vCoFV1XReG6Yd54WZ1xsWrBtXYn6wQ7A7EgltalP+WG37wamCGsSe8WcYqVO4bKI09uXdo
i/xaHA18QVki2A98+dpnuexA5iXLWtK4yXLNDoUI0mGvwSHWZkfWqmQMbxXIbMvxAVE+P/grotZH
hX9FxjY755R6wWfVQMP8c+i0VB2johufx6Kr57hPnSINTgMud9Vywj5e3Ar5Rtcry301gNVeQdS5
Bj1uLFFaS1EpV/cQZvknZVz52f66WTackpg7VHlmkXide0R/AtbNB6G9L5cbt1zQzChx7gygcM5Q
9yo5b3a0AGH0DmxMaVw1bnICmmczZGYxJzNYnFQi6CPINr3MHvuGywiggP/H2ZctyYlz3T4REQKE
ELfkVIOrPaddvlG0y9WMQswCnv4s+r+pT11KTnDnKEeg1LClra01NOPZSZotpRzL3mpqp87cST2V
d+Vzksj5wFLpnLVb1BkKOkt0yFzWvaAcnmzUSi0D9x+u0FxHSU1ydW3G4BWq0r/EWHbJAeSnJ6cn
+VZma4likwikgi6sZtYUV+kB0a7rmeHNEN4st2ff9nVjAyJLGERgAZRXPWPvLyI1/XKg8/b99tdt
E2LsQKQkPoN6kbrSanJiSbrfIovc3x0IQqc1Yo9hTb2X223ZemJsRWz0ZqePFvkzmfQQomY4ylUC
upt3VqkCYzPysNNEwvXzK+ULg4ADElkBY6w4mjeXlC1CjEDP8t7Ncr+KPvyrrQOdnb94BuCvAzDc
xnzbWjDSD1pyr6ETkT+DcB7OYR54d1RV42FUkL/cNREmc3YI+3CJxiz6UCTizhtxYS0ZzLxuf9yy
ov7DncXRi0JLUl+91RaxaIIvBKStKRaFcg4L3tYPwFamW/Ahy5oy2bQNABhpwTryxAIiyBcPUsPz
iTvOuEd3BEmMSdiaZV2yvh3qa+a4H6FRVipYPZYirhr9uRyDfQ8IaMcI8wTuGNwRPv+g0m75pDuu
sjgkYgvyYVlVJo0L5Fqvh0Gtunq40Z80zAYKkqO4I+mv29NumwgzuF014/GyLa7QWat4rAfmNXD6
EFs1Ntv3zdhu2kXoKSuuDaxRPs1NmYWHvIUD+caytQ2QEdhwu/HLmkYgl/QEBrsaYCjZ4dJSYkvc
N0JmYNdp6vYEnGzd4dGRVNp59qvR3zjrLONjkrm6pHBk668ZSOiLOg4hrN7HHsAmp12/3iR0KZWR
YBRtfuU0wvWxmeB8epgn0Gr3fX/dTt6kwmHpdWpxXPnTn5sXRvwIuvHlBsPHkgeYnC1RJrMDj1x1
heNNc5cEzj1cAdTJXfy/2KZQlmUBmcwtTp1CB0RW10Zz+XVIl+IzpfC1HUf+Z98QrVP/ZojoyGYI
2CYV3nkafqJ5Wf816qK53P66pTJksrj4UKMy65b0KQvSzIm9pOfRA/62VEcxQ8WhO7sQE4GneaBb
/exB2pvsMrcjkSmeSiPNaVJP6mciUXDuveis0mk89gxazA7fFKuzzZAR4qzrWgmxGPpEIq98Ji27
581S/2n1Zp3FFoRGiAumormNSHqlqK5Eh2LopumDT6Uo9z0BmayvQUY9dKRGeoVl3kBPRZFG/KB4
u/XEZBkik/o1JwxCXn2ofmYO7tN6xmnd+JVzv4hsCylrCUaT/5UViQO7qSa9wuyTnJoRerVeQLqn
EOz8iuZbAv6WqTApYPD2XG1X/PSasK56aPyAPEQVMtvbwWIbp/Xvb0JxhvWNU2nmP8FsxP/IRw1N
DBLNZVyV1Ua2bMmjTH5X5y4B5E1G9VMH6fSxCb3mnui6uVOiU78cUnwLWmBab3fHEvsm54t7RTPz
fIw+eFw9rklhUyvIKTTOAfCVNJ6c4WvoQoLgdmu2qTGOcp1PhaiUm10bgBLmuwa1Sf13Homo2AGr
Qs5map56SRXIjjH3WkTRH+QLX7DLL09QjryGbHMd23phxDqlRd/2QUKvkvf53b85ISBoWyaVlij5
D+kLmlYyjIj6qcIa/iKM0ldXN8slcrn3waPDxsloWccm8Ys1Alq/RFQ/u8AH/KwGJOfkSDldRVPx
Yt+NxhQ87RwPOshNHlw7qSQcHtPOnY7YwMb05JcOlfv2RpMPVoQhVL0DN7jiAOsg31q7l3xZtlTG
LOHoGhHvRY3EYM3qqvRYPQywPfjEmvqq8UTwnHG3e3KXbAvdbJv8dcm92V0SFvqNyMf0gUAE4MTb
qH4C8Gr55E0i/yXFyL/vCkQTwJcMM4w0ZKeueGWs+CkhrOwODCZxyfF2A7blZUR6IrFFQtvPvUJB
tD9oCUNzPPkXhyjYVCm3hKEJ5YMAWVN1weJf1UJRPaccNe3PC6Ap/c5lZcT57DYQnvSG4MrnifzE
aZiPMd7nZ29j77WMkQnoSwo+UdQ6g+ushYTt8TJH8LTpo2Y65bOe531BaKL5PDjNQKU8r68CxjaH
2S2bM/ybv/jDPotimK0aGXwRkFmqAhEy0xke6hVoH3wMp6+CyPwwTdzdWFSW6DBxfcqPsqluy/r/
oBADU8+Q+F/uKgVKri6K59tL19aKEe+8dNrAK3mAomtRvMgcW4rOw/yfIWu9Qz7sRCuYqD58Ui9V
6blXxGK/Yur7uOnc5JDncKm43RPbAvvPzRw693UQoRAvpuCQUzLHXRH+gdLBP7cbsISgaRGuiikK
MtibXDtviD6wSsuvadCAlnP787bfb6TtEpoJ+dir+meXpcmTl9Hpvqpb+RGmB1sv+7YmjBjvAke0
ai7YdXa64hcbE3aRTpnLGJL3W/667y8ogC//d1PPIjrMczpVPxM4Af6IckK/KaiFxZB50b99bJQb
97j3+8JNJppoSxfq8QO5EoBrDl4ZFJ85ZBB6AXDK7Ql5f765CdODkm1IIWaLWlIQROXRy0tXPjg5
6g8be5WtgXUI35x/OlQdyaK5+slQ0ZgfQdxdTfayQBY/9vVgHbs3DQAFBHm1qGRXNkOxQSROcMmH
fZ5ChJvcNOlGqu047Po6MPaP2dTM53K1kbr9223ryAhnIhUfEiLrnyrT3l8ZJ/Jj6UH4jMCULq6m
6vPtZt5l2DH0wvvfMWKVz0I8Rdc/SVS9ZEJ/0pO818UkjrxUn0gz/63LghzhsHFpAOzgUforzPG/
t5u39dII+tkPkkEvuP3MZJrPoNd8YEEzPqBIcYau9b7HXW4ahOuxxYtrWmcPq8cU2Gn3iUBE3u6B
ZRGbiD2IhSyZynj9M/fpP9A76k+Ot/lIYPv4epF7s4BpVzkz9LPUdUi6MIlBhUHwuZDe+bPvxxtn
eTdKf+FBG1w1TBrPfHHmS+gOP/d93AjvOfTCsqW8vNKUiI9Zu8inibNv+z5uhDaMh2emmFP//Bfl
EsFDPfYp38L4WjZXE47HltDrpiatfja9j+PBSSs/Xu3SWZx5kdpYObbQM2lOEs8K0K6XxVW7bcWC
E6vxrPFBj3B6vdNlwOolxrN+0EEQoAO/J4xFXjniBNxbl39I2q4iX8YyTZ2veh6LrVzeEpEm1ILk
EIpNXYLHtZYFj6IfCufsZf5YP0+lJ7rPk8Lz9MYIrMvsv6gCasqtgDlWCFCRixff0YBqZ0D8wCgj
VNBYHPFedXDCFrVPjyX7ciRqXrejDkKhsLwqXvBADIp7Oy2xX3oL5CH8feNHzat2AlAq/CRZ8Eyw
Op/KNglhjRm1Mz3SEW4phxL+w80GUvH9ZUrNGzfPxBgWLrrDsCTiUbM/c0aLA/Pklz1RRs27NkxR
w3Rifv7SgITbwJ++FdPRz1SyFQO2HhhhXNcONK1Sjz376AyERIevOkqaCx/bvVO+bq1vt1Bo2UIw
wS9eVCL+SAUHX+b4v5D67bJpJtS8XXuiKJeKFdlLUg2BuqgyoOldWBfdFsHp/UOA/rt9vOmBz5ti
YSQpX4iYyYOTKWR6i8o3SkPvxzs1L9ZJU6MKkczli8LC/DzjKS/OJHBQNUvSS9PlW+LZtl4YuTcE
MSvg0Er6LNfq07FLBlfdwzJN7Uv2qHnB9twkSZcgzV+8pk1OFVU1xMpnOGDcDgXLSjUv1oGq2olD
sfxZ+B3/0vSlV8XpxPWvYZxREL7dyHpJeGdDNO/WzG38cBVcv9dp+U3P7L5zxYEU6lOjwV3sIZXT
PVWwCr7dmmVKzBu2U7UhlA3m9AUZAKniDL6IaZxxvcXzsSwtYgS3dKI+GF1avniz1/0FPvIXPuGl
YdX5+507Iznt64YR4bn28QwjXf+5IJAEa+doehj6ZA//mxFKjDwcG9/klywvXiA4Bp/xbuqgLZpk
5R4xpPX73v/uTwkJM4BbYSLmjzgH1TicUasDYancdDG3nLIm8U0OuJ6UMvXv1bL8nUzBl8SrLoIv
l4G7Bz/iGwU022wbAT7g0W2AWGH6Ilw8jAZIJmHZzK54ge3vAQ/fqPm/v2Z983pNl1ZJQCeC56Tr
HHkQ2qPsMvUdLqh7VhO6/7/z0ZTOgAKwWz63YZfc+5PyXiKRplt6ju9vI755qebzHMwlIg95DmZD
1TDsquB5tXCRbSAE1h/63z3EN8VeuPDSMiyd/IWNo/CPHQOe1XFx/qWwXORcufeBCoL5yDO6kYa8
v8B8UwOG4G1Ma+Ba770i/JZkaX4/A1yNKh0TzyPFL1lCv96habLCA4xgdxUrlUNxGMI6nXRwXQzq
NO6rgW8ch7b1ZYR7xNuShU0hX9w8aT6KYoTMKRtUs1FutH3eiHaG2ilLy6Z8cevSHY9llCG9rpyi
2QWv8E1xkBH4h2LIccoWaY5pSFnxT+01zcbg2xavEeKQs+OjpFnxEpQBHEH6AnnaAZ7QlH7xxmlr
Ct7fSHzzRs3CqQi9gYXPvgal2z1E86J0EWOiG0CZinRxKSCMS02SaCNkLLNi8jOSZRhIN7DgXgun
e2AlgW1oWc6MH2/vKZZxM41fomYusJl0yQvpiLoreVl+UgnP/wE3bitJtDVhLKyxrfg4u0v6kpOm
az4P8FAc7kTCRwCihZf78+V2VyxDZTIHK9dfGk+r7CWHySWw1lHfNBeGWs0WLcPWwLrJvMl2Vdcr
zqCs+dLgHbSOSdDrM7hSYksz1jJQJm+wDaMqxBOSfJ4y6twHeD9sDjSp6ivHU+VGYfP9NM43xVeG
TKYhKafimfZt9LBu9NQbDg3kh0/K96NDl05/Q0UArq5b5se2UVv//mbUaD1OncuAMptbwJ9Kjhtz
BHT+vqdd36xUFO0cLDNZkKD0wbd2vRSIKD//f1yibDFvLN/QdYM+nxRE0KFwf2ir4EcYtfWPsmiD
QwWppvPt1WubfKPciKRnqvRM5bMPq2Cch96j7DU7ZHrZig/LWciNLRJOEUXYtshPIhQwqlMfzN0d
60VwryrFdNx5/RRDpcHbinvLxP+HSZi6o5s0U/Li+RXgXC7v70e/GaqNlWz7vJENeTjHq0F17JlO
bv4xWW3IHRXp4+3psH3diHXKdLeoQPj30NXg37sOCqO9KJcw3vf5dbG9CQpeNpPqao/dyxWm3AGq
D+fSLZkBy1IK17+/+Tj1KyTWdVDnuC6n7gPolkAonyoA5mDfVCGn39uQsWa7fiZ51GTVC0Cwf2ei
ia6Rx775qd7lak380FiyLXHSYYDT9AtYQ/wCOWjIpRLWH/Dk2l26qtgj5YnUzWTBadxBgDLq+TOr
XTwcC8jBxCMkxsTGdFv2EJPl1qoqJF4q2LMXDu3jDBJ1LJI5OcqhrY65breQApaZN/luIAKXtIQ0
z/MivfTSjcW3kXg5pPbh8rxr4Zo1WBGWFEoALejGw6gUcmpRz/Wxx/Nus1XhtoSeqQ1IgiQUmRqC
e+bO6gMEhKs+bkW/bNFZ/q0fvXMNMUUCs3qsfLxXsHtI2CxPtO6hwqFSDe8knTuFf0gz7TbgHS01
uKOtV65WhEl4TsMeBfecS8CUbg+mbVkYGX3h9Zyjf+6TzvBQynW+XKBoVR0WGf1x6kHsy7xNhlzn
p0vr5gV7nmQ1TLHLBud325J8I/W2zZexCziBRuTTvnrRg6cgzxpNGRt+dQtKHlvlGtu6NvaBwSnC
xWO0eqnq8LECAfdYVRzDFjIwOm/PhaUXJvGsYTMmI5uDe0Gq9tT1AApBz1ZunO6WmTZZZ97cyXRQ
6ACj7kdkK82l0V0DAExYPXjBMPCNHNgyUCbfbEwLB8UHv3qZZqc+SOaO90NF1DGZM3eLym0bqbWP
b46XBC8hgDAHwXNdDaM+ukWeQmITCcyXfTOx9u3N9zu/ztMkb/mzFjU5chdY8IOjZtffSBwsKbDp
PcXkMCk6LqgJ5LT7LnU1tX/DnYXpQwA2gT7yECqth4YoZ46XBS8xH+u8Codd0AV4qfxv7wAIdpyZ
Iusa/LD4DsX7bLrkoyujjZVmyfJMBtqAzSvTFQnuE9qMh4Em/bemlF86nJ3HPIJ+nSOcaKsobFvW
RuiDDeOSZXHWoex0vL6RZ0nRnoDC+uCUm5RN24Izor/LhnysovUOHM5/S9znDm4y5RsRY+mCyUQr
Ze7n8Dnjz34ekBOkx+kpxTYJHJfuj13jDht7vWVeTFIaB/FTUqdUL920/C2kFCfiQYiiH2V4nB0h
n/weeI3bEWTZBUxKGijPsnMYxYbf1emlJI1/KXuqjqW3+TpmmROTlFajMCFHXQXPc+mj5lGmbfaA
WkW1BcCxdcHcBBxawLI3ZM8wIPyaUPdXNXqHfiE7E3CTjda0o5NkQcSeYWO80sAVLkAB33cims5i
EDZuAzkt9BlwY3VmRENxoB/nfSfVfwzFoCLGaY7nHh0BJAHhRSrkJ9GIotioOVnKtKarWBr0xaDm
gD27ufzDgKC802N+Ej0ErIYREkbCi2ne7+2OEd3V1A0g/rrqBdwIvLTrmvrOJ+mSsfhzOxosS9Xk
pRWkKmavrP+vBqxUhdp8jTx5H/faN2lpQPt2mQSD+TlYeZqoBSaOOrbaoTsHyLQWG6ogaXPuqxeC
pRpXSpd/JDTqnveNjnGayzJZgJPFTfRfav8swMKNCrkl9mPZXU1K2tgT6VViwK4ngWUYo57GFK62
n4VaL3CdkD/39WKd+zc5A7zngZ4DBf6+AKk4bqbJu5uaaB/e1zeJac0oEihah8G9R+qHomqbI1+G
z5BveIqa3ttIS2xD5f1vF+ggnamLOqhQULCWCcD3sejSPwJGJwe3DjZIspZ91TdObMJaodzJDe+7
fP5OwLGPxdQ8RWkf7NudfCOchdvIQtZjeI+yzD9zlPoxVFuvu2bZ5J6pTLRTJTvxY1jwjpc1KQSq
WniHfL/9ecvYmNQzPGENaeBp8WPiafpZ84mcvaDvyxi39uXz7TYsm5HJPZMp9ZRyNL9PalWBkp6y
KTm5HQQvbn/f1od1db0JBLpkqag9QIaznP74d36lTP7kQ5adbjdgWabe2vCbBrK60EnI8aImk7WO
L8ekjB59iRGCB5hXBX+5GYmKjZurrTdGWDcgQcNVVHlPrMma2JvYL8YWcUmjzaizzYeRjtPO97Is
4fy+gMr5wcNmFbvhuO/FznQbGwAEDBxVJj9TLyiPZTv7UAr3Ar61ZdiGxwhmkHvzmigePHYDIWfW
eMUDb1hyxCPrVh5mGx8jnL2UZo2C+eHTwEbMQN+5kNl25o3FZOmACXrreLBQwMK9J3QAcnaggS2f
BpB7V7aGu8UxsjViFIpVkrvJHC3hvarXPVVG1WVxdRb3wMcebweFZZRMtJta+iCPMu380LkrPkIM
l3yoQYk97/u6EdPdwAsRZcL5gYQbRFgVPqJGEWzkqrbRWf/+Jp6TAsiteWHhPV+lfTLVZHEm6LfW
3UlJ9k2zMdU6xSg75F9Z634UXtLEeAbYkvOxjbwRv8zzvFQWOJo72ByyWI3VrA/7H/VNhFtV5BIS
04Pzox0zeRmyvDkD9vr19sT+S917pxJpItyyAfV5mVFI6Qp4MU3Rk4I300Ww8JPOpToLTz57U8UP
TLDzFJJLr1MVwxbAPS4JbIomd6xOtWw38n7bUjBinXQFAOhjKv9EhePFODOmS6hhaeVkm4hESxMm
Eq7jPq2nOir+zHnu0rjpx79YCLVXaNsFW1c7ywllwuGyoA951ibyD3A/UKzTvrjiZOJHQRf/i5tu
wbxtzawX/TeBIyE3XsBrgt2DtfME4YsT4aMTJ7V4Xhy8pN1eIbZGjNAXMmyDNq3qly4UkF5iDNy2
YiA6dhwQHdK2X7Y01S2BZCLiwEXJp34Z6aNHkAtK4BriRSIDut2PfyGn76x0k2UmPByDXU38eyrC
MH/KIhJ4yaEJeZ9hw4l0yq4eSZpMPbbJ3LSPSVSJOY1VEQJacSw5leNv1kSynGMCuQQSnUQRjGwj
EG2dN3aRNCyDgftS/MnzAtIleiiH53DJt1TAbJ83Uvsh7GitioE+SijUtMchnVo3Thxvnw6pb8Lo
GgVwDYFwxiMPHV5VcdEOi/rWDSW0juOlmCN/Yxrf7wgxJQ1YC5diNQ/Nq4KH2QnS/8WhcJ0tzL3t
68ZRxHqnXnibqNeMO/mJeoULnq5aUJi9vQht31///iZi+VSRJQFR4VVV0R+PJn4cqHLrpmv7uLGE
GhK1wk37+SEriy4uMufarMJft3/5+9smMRPJmnAsxt6rXheI7B9I5pBDocuXuSy2sOi2n2+kkn0H
qbVyoc0r+J/qbhXFblO2TzOEmGSKxOVwR2/G6jWbIDI6RMjAHJyr+6bVTCKHQU8EiovNqxux6veU
Vyhv+8MmLNIyMiZrQucsJ3nbVq9plX0f0nJ47Nx8l1MLjB+MQ2Se/C6E7EH/GvqZF4dDoS5R3zo7
R8Y8PQgoH3MaNq+zG7zqnj40mdwoG71fziamGEHjNHM4zFHzKhP1PND6ISHpXUfGz6GqPxVOdnd7
4duaMUKWVBChxsbcvDZLkECtkf4oyv4nqhhpTIvx8xjkp9sN2WbZDN9lCKZRl956GGV/NGBFULkd
NZj2+75vHAE8TZLQwUXzXPhtd+ZBT85+5m5pddh+vRG9nmyHKJzD+lVNGXlsu1I+qZRulb9sXzfy
wilDCSoYgvI1IksNMg8bKkgF5/0WA93yfTMpHIoQ3tl48YM1FBRinyTRrHtMp6jYVXP5j42QWGo+
1kqE5wwuDCcGlv7FKbeo55YVavIiNFtWfNvsPbIq/Caz8iyy8S4r2t8sdA+1Jpdd68ckRORuCWZT
7XSvUJ0rsljDFSk/qFnuMtdjcIgxDl9Ocf9TVTM/zDN9Lfrwj5ts1gQtKtP/cQ5S4TguXoBfH4zq
Vw+xpd8FZAdOrFci5kGwPOY9Ky/M+XsE2/Ps58lGtdO2soyodstJhEkQNK9R6HhnQR08u7bD99tT
su6i/01piUmPUEG6hJFkxSvEhZPT5IIXBkKU9whv3Y9ulG9BByxnv5nceS2nYxFmON6koidP0tcm
mPNjF+EZ5nZHbC0Y8e2gyDn1xYi9nHcqP4StMz1Ey+pqGub1sFHKexd1E8AiKPrf7Cufl6DyEwru
2UhwxF3qChT179PAFfsZ4VJYnEFClOnyo25Khg2mhDuKVyLPgdKGwr0qzILyy4R7T+5tHC7v9Xv9
RUZhyJuSAmpMXfGaLPD/4GX0RPjQHRzApm4P7HsrZG1g3TPeJJxR40NHW1TFa+GXA/8eQvSiFIdw
5l72M0l83PSLudIbjdl6Yxz2jaMpXLjU/CC6NouBJvyT5DBT2Fd9X3uzNvymNxCfYT5U8ppXn5Tu
Ic9GFK7raiOfsA3VGsFvPi6rtB+QYHWvnfRdSAA56eQe/aCBxWfRKJcc+yjxft+elvd2hbUjxq7A
k9GtImgiPDQEqgVNjppKorYeEWwfNw76imnSRf7Yvzpt33UPA2eJPHO/6JzTvl9vnPUQgcq92a0w
zzUwF1ro7yxytrB3751m69AYW4E3lHwq2UQfV4bf7MqDckccm+xbk4afJo7a3e1OWBarSaTINHPh
79SB2I/ng3NGgekkdGJxPaV/9rVgBDcRjS8SFURnqfRfjQuIX9fl36op38K+WCaaG8E9F3jHjGB+
9Aii6LVb5Lj3Nol5MKkAsG/EJgjZ7XNS9/wi3a77K5DZ1nXS9tONSIYAVjOric+PXT61H5BVqy89
ivwbqYollE2FApRhc93DD/Bc1FUtYzD0kbnTtD01kxzO7rC1ZVjWqon8lyrC5Sbo50fh98I5Dp7u
P+qIpj862Iw38PGaIY2cevn8cntF2fplRDYTfG7EELqPCXCOjyBLBTKuc0f8ItCp/7iMrN5Yurbp
MSNcgRzsJL776OEqIpheDlUPVabbvbB93Ijwjrk0kkOPWlEHMXek8lfRhp92fdtE/DPos6wXJ3FG
Ncq7E0rnlzFZ/r79ccuWYfoGFUlGslSy+oGOFUgEib84j7pqSXn0y1C+3m7EMjqmX9CcQXkwwsP+
uVhghqEzgHHD7bG3dcE4oudOD26tJnFuKBAWHE4eMxK7s5MGX/b9fCOwhQsck+hqONcNBZKsE8nz
Mf8xNcEAB+fbTViiwCSkySyjdTUOsINvtHfiQZ6dYD4wxgxexbE/0XJjF7HNhHlIh1L4Ze/x8yo+
eGjglHgOQIs53u6FbSbMWNaOG/qtgLJT7v2TQYbwSBg9ldPmu6mtASOGCU17ETb5/DCgYnqgY/AF
arDdYXc2ZlIjMsevkUhK+ihaR1/g4+Qek1ZubHWWX2/yIereAfw8h/BFHMIyLW4qKHeVlYaL3Sjk
xhRYJtjkRDid8PqyjtCG55WfICOdx0nldYfbE2xZpiYTQoyQWl6CJrlIzT8lwN6tiQxgcycYZJxv
N2HrgBHNMuhggiF75wy68uIcoO2Ax5jIH7Ze923fN4KZ4q6TdHM7fGjGCYB3HnxJ2WYCZjk8TQ4E
BMeyGnXT4UMShfUTUzSBUNu6kGj7lIjO7eIyRKv7RsqIZeJlIkrTOUjitESeNHWVjqXX/t73dSOW
QcMsZO/V+HqRAsjhp1NymIZk2FhJtlgwIpn3FGBITzZQXIUOmJZZi9/eB3+Fi9Od9vXAOJMBTsz9
vqX+I/M6bN0T9B2rZetCYvn9JrGBZWIAb4WIs+c3ffHEaDO0J66r0v2LQAF3izBna8bIt6mYAxI6
BJeqFOT0MK1ieFvHNa036gdrmcCstiAjNpkNTIg0oWmCWdZNTeNuxSfQfv57yNvfWtMv64DVA3xQ
lnSjPPDv68p7TRoBrrXyhQLS+dETjC8p3Bbbsb/M2NhBSBDwdD3wxE84Khnp/CK7ZYQ7+TAX6gEi
Bi49gyFekq+DGxH/1RdhEJzGsp/mjyRyF/UHeUbdxMWwpsiqXn2M5YI3z8MIq6PpWJaQWXkaWza6
+87TYJ23txdsp0HtpUgFblxYwSzDgziCJt8YK9vsr3vYm6+rsi192Gtml4E0CvXJIaRZPx1BonDL
A3BPlffPrlAx6RMiy9iUJY5zHkA+6xJ233j919uftmyJgbGPyFU5gJMkufAGwvYdBBNRxw0VSGFl
dZAtLkm+Ak3rdmOWzT0wdpXEx/WBAdZzhlwPu+hZqG9R2egv+75ubCiZKzjs+iLnPKuqiCV0q2Kn
nL7f/rhlrk3GBIUBgDfoAOfeCDyyF6pnnWFXb7qttyXL2JhUCd0u0IJWmGMJ05hjk+P+SBO6wb+x
zLLJjZCq7dN+CZ3zSu1A/e9DoumD1OWzcORxyre0eWyDZOwdDfik/uQiOSBTOR9oxj6w9a05S7bA
OrZBWht+E3GZM/Feu2n1iLRjPhYSEB2BGs2+KTbCuYCrDfZW7Zy7XvzRAObHEspkNQeR4XYDtl9v
ZASckQqKPGF+8TpYuQiN7DXPs42jwjb2RiDrdk5qN4Gxm4DS2akYp8+Js+C1YVI7lH5wFpkECV2T
yivgdPMoZlhhUweimnIo9kAu168bwcu7YMzKspGPMGCqY56AiZjM+bfbA7+uv3fONJMMAU0Xp/R9
uAppf/q+lsaIw++gL3Ik07RxUbfMrUmIyMLEa/wkLC6D32cBQEtBlH2vg0LTfcNvEiI0h9wl1Vo+
kg6kApiQ07hlW/uD7dcbgQt9FwKQyygf5yFVF5L15JTqPZYgmFqTDjHgkZ83pM6SOJuH/HfSBh9q
nTg7XrvWr69derMl8LR1fQ1A4SNwwflfgrQQERHzziT+PySIgEPqM+TYOCEufKCybD+485jsgKGu
v92I2SGX+cJ9Xz6yERvC4KImP/eoGborGm3f0jeOXNoJPQeTX11IUX6jsBiRIehw2pv/6evM32jE
kqaa9AcddED/Jhglmamr1iK5A8CD39MU2EAhaRi7adjd+avUs9u2WyBey6FmEiNk2gZ9N04Kt133
QnCgwSIC6NH+q4MMyQEq4/YIWmLDJEioEgZouVrURWs8mEmyzCdshRsvQLaPr317s3oFTKCr0FXq
AjLP16H29KFl01Y5wPZxI6o5qvUr7UVd8K8elTeIz4+7EEJYuyYlgiTY4WZvkY9SzWp1JEtOvsv/
3B5zy2FmmvB4KskcRyOoM4gixDDKnJFywRY1GOA7fbsJy5o1vXc6qB04XsjVZQ2KbIBOeNOE5QH4
ux+ZizWUsw9A5Y1wgQeH+HaTtgVrhDur0rKE8rm6MDreERBIxTh8Hbrhjhb6mOo9hKF1ZoyQH5q2
hiGaWh5kjyRJrCwnKJX+c7sPtjVlnNOyiUICysXy0FH2RVVZHzsi2aNIgl9ugtpgYiEXXHbrix7E
E2wZVez3cBTd9ctNSBu0QYK0R3JxYSlk7aG8fk2XzcqnZVhMSFs3tP3o9U52r6OqOgyQNT6XxaZe
mSV/MWV/mexLt+VRdg/f5w8QEzoOY3Utan7nho3eGB7L4jSxbUDQToXr6vpCIufqlezY4FWSzNF1
8fB6n20hh2wDtf79zYZXBJVLZEIxxWX+/zj7tiY7baDbX0SVEELAK/s297HH9ng7L1TscUAIcRMg
4NefRb5zqibysPnOfkjF2UkQSN2tVmv1Ws9kuatvr7cfK8GecvQsQsauuae17o+S1OGpaIaNk/La
Iljeq4YxEFMetHcGjdPpKREaeV6SaXAp3LZlCrmMW8evwQl7nblaXsyjYa6gxIfLdDlO9AYhEB1U
pZSee7huAMuTATFEWjwGNWo76PwnvMxj4A2/XvVwG9020bJNxExhTTP0jeWMEOH4W/yWKzZk9zpA
PQkNX41q781YdPFE5IsaZL/hB2sPt3ZkFgVIHx3S3FdRyI5p6qavLR2Kjf1+xYhsRBs3NCxqZ27v
K4O8ZSI4CqL5LiJqFy0n/usm3zolszSt+dh27b1EOn9SI/oGlerKDbtZCRR2U4NEX5ZQRS1ul0Ah
GTiR+VdRtLdT6v1uyVZldW0ZLFdOPZ9Wqm3bez3BgHq3SJ/rLiFXcEVgo/kDxQa6bn9oM7BS9YPY
y048K1TCdqivni8vwUoCY+PX2NDBSnGxds86hyKrl5C2IW2WvmXZWNxeN4blwKzzsImVpbhlM/RO
qjB7Tgr3e8Pzl8vPX4rYf56a/1DOCVlR9tB8Qh4x6EcJ6SWNKrMh3l1byMOgosfrSJ19qHgtr/Bu
V5hYQFPcV7X3CWsgk4z2yOeuAOp/w6c/Xo0/lHMoqIPDJgIJGWGQUNFIhvUYvYI36DpYTGhz/IqA
gi84Ktv7JkQaD+axUxuB1+ryOnzsCqENQavA9xeMiYdwNwAnKhNghON2zCFPeN3zl3HfTT7uyf12
8HJ9L3OnhuYhzcSxm7eFpNbe33JlUk+9QZPdfAddzemIJPslnMS04ckfB9Q/5HJUkBh4LRyNgEg7
McERu/JtUPzCFf3W6XbNeqyduBGJFFPntvd0hgwh7m8fhI8zrWc2r8I+Dql/6OGEteumOGG19z1g
DDEW5MtyrwL1VLpDwhQ9oHpyXZoX2hg0qcUIuNsw3yWoBDM2fgP7GxAxThtLB1f11x4UgKP+r1Xx
pnC5GTTIaKs2706lSNk/Y0OgXn3ZalcW3kaiSV2WfVCY+W6CPlVMvOHct/R7NUevpPI3IuyK5dqA
NEDyCW6pvOw2aUHEM3V0uB0UiDAuf8Ha0xd7e+d30LXsgMqfs1uD1vVTypjZgw5poyy2YlI2Hs3I
epSRodktuu++qxkqEsiOb7Tqzn0P451ltFHDWhvI8u60qzo4SJY/4trrFeIq95BrPJlx+LYw0gIt
sDHM2mTR/05WJbsmnMO6OdGl00xx8rxtqmufYDl4EngVCHVbfSc55Sau3Sx0dmbMuwNtuUifKkf0
9wGdIZBxeeVXIopNSqshWa6xvYrbSjhi3k2m8fJDP7sQZZhITz9fHmVlymxgWuLINvS9Tt9Bm6k8
AKamP9WEqOsWxEamoRej00FtXBDpRm//5t/1sKnEuvbqy0q9cw1d1hISGK17C2lU1I0TSPdMuywX
3YZ3rCxAsASVd8+HShBkKXiPl590s6c6IDHPwBgYVpsaZx8ZFXTcQstg+ZBRQrCfngGDTrwTb0q/
Peqk7vR+7Gn0AFmD0AEACxKal5d7pd8Eamz//agUbZ5KFdBu09lyQ5AF/LvDAwiuBAmbDl7Yn/8V
sm5Yl58UL/kDVnCrzPzRhC5fa+WiGS6zJpJm9Rm86vOpmAJ2LCUIfeZoI9x/ZBEYwDbmpvBHd1S0
OocZgOBx5XtfSa3cbOPxK+9vW7M/+y04gtPy3DJeP4FQofhRJelzgzTueHl5Ptqvlg+wTBokMd3k
e7165cFAD9QtXlSDUrLsoHw3ynwLqfhR0r4MY1m2yiaANsDMf+azL+8qCfJg6gb5AcnKuResP2iV
7LJyi+xlxcr/YF1uBhmlINx7hWxasOfFmMZKNuGODEF6M9fRTdlvZklrJrD8/s5paWN6J/Ar9do3
JTTQIAr9a07d8rpG7NAWBci46SsBwMPZ8wNvz7PJeWShDK80MCscyHqGPuUYlufEeJ23g1hGxD/P
zuCTWIWDu+WHa3NkxYAEAvWsDHv62hscbIHxFA9Ds0lksfZ0y8uZT2UhK6CnTY4TJ7owPOc+iDyl
NpL5lefbCEw5G5kWMlRnE0JA3kVbVuHKl6v8z0Ze0rFt6Dx67itqCc3d5IW6f4H1Zt5dgu1Av4JD
aouNdO0zLFfHxq4hr1WQVwjqjfdELgqtdTJ0W8fZtecvQeydI3DcZVP0dNQIVknyDK2l8hVKpFvQ
v39vQOxzP0KIjZLEYU2UJZo4HyBG1T0rZ2qcGzR/R94z5EtC9k9f8tGfT8gnpv57b1Lu+TcUtJ4/
OYQKnWjXd2oq/kmSYJzFDuduyb7RyMXux3PgIQ+OA72Kz7wYorE89KCZ613M0SSqL2rsTf3Vc0G2
O8Ri9ur2jo5ZEmy44Nq0ef+dthC842zqIereeABxa6AlXpda9Ab+Yu3ploMLCW65omvcVzCte6de
o5XlDCnj2T1ftt8Ib/nRqlieDRZYOaAbNnrQLiiLDANKwkTZcwh6hxjos2Ev5/DGA18s2Ad/XB5y
7ZMsd9eCjRl38uZcRQ3gjY32Hye0i+8vP31ly7UhmsDbSg+UwPR1Cr2cPXGemPQGPdGgPG6nckuA
Z20U6xg6O0ZD0TgNXmsfyDAwGpIDDHO4TfPCbOzsa0NY7o4O5RAkmLx+HDgkh4cy+62ADYshEdps
pHYru6xvbeok0q1m4G5/nfzcg1BVT846TNIjZaa/TXynvusCf0scZ2XVbcykn5GJVQSJqzuaLrvx
yzLgX3Ld1FsE8GsDLL+/C1/EJ6k0HhSowsYlWQwc8yJioZqta9YVT/EtP3fLQpsq6BEeE3TYSbD7
CBIMB8ZZd0NFhdhf39cTyu5zR69p3EDMtGGUfaiS0h0D97Up7wGB/T6V48/r3MTye99T06w8ZPUN
+OZ/hE447kqwKcZzY7y3y0OsLYjt50UuC10iN6HEhQpS5YW8/9x0ut3aUlYGsMGTSVnnASEpfW28
iSZ7Ctiw2Dkq29LMXHu+5eSCh+g9Hcv6jPx6oPvADXz1xfESpjYccG0Ay8V5IhMzVsP8Pzv6lOF6
1xTzFpHFSgBhlnujc7AMVO0jN6yMyfZjgCNBJGcAgTJsr/HlRV47HrJl9HduJxvP4xQgx8cJ1RMU
GaWCeDI2QumhJxvsLuWegWkUlXFVfZ5c93s5Ac5+eewVj2TLtL4besYFNumGtj6bxpVfkzJSjwKk
sthdPoGHHvTHiR/tJqcfdGxK6BReHnVt0aw4YKTCbUJf8deqU4YfJBOuPLRjuyU7sCzPBzuyTUnd
5xGouiFmC84j73tqyD8V0GlHVVYPuEJMNyxvzTYs908aFZFOIBobnK12EPWLdrSL6rs6ZVvfsXjJ
R99huX9KiB5l1kyvkqAY0ii+V6mobqQI3Fh4ebvzwOvkTlxvfNLKuvyBxmTg+0s7jTpFGpT+TniF
6xyyxqCT4KqFt7GYrG3nyLAIITOsWbQUC3MEBZAyb5S+1lzJxmJOI/qsIGCDeDP1ZF8ooBhURKdD
5Pj3I0hhQfZQTV+Mm/xAHngHMTZ348tWrMGzIgWFXMsw0KQ8o1dWPZNqqPK47kMUdI1Cs/p1ibIN
2MQBzO1xHV2fezTw73DVnt7mIKu4AsiKrdIGbKqqVzWDWugjT1FsiXtF0BJStsLfMK8Vc/4DssnB
miHLXj9WEi0zsqg/paBY30Ni5kdVZfJoZt/s637rXLlmzfS/sQ28X6jjKxhbVDblcxtm9a+8KcPD
ZVNe+xjL/dnAdY6KsH7UwhwZQ3eGof1ZFfS7QKYxgfRiP9ZbxZw167ICgQgzQK4Y9qEprMhzrxmJ
w1qh6dXT16kJhjZmMx9LD/keqc7Ur90inkl/m2XJ/M/l2VpZCxuq2aGOls55XZ2JI8Kd7hPnxnOn
rXdfifc2izXqHhV4WSb92HdtvqNt9tbk1V1Ku3OUAj54+RNW1sAmG5ykno2fDc0jGPDRhdNCZYbm
bXDjSLmVH6/N0jL0u914SnhUOjnir1hQUj1gCvslVF1+/7WHL7+/e3gzNK1kHVVPgH2/MXDsxk1P
No7YK85gQzZxfG9A1hdMDzoA1yhvsSOlRkFIPi1jtE1ncVSCAn9YkonLH7M2oOXblIUYqZ5QEjTh
yzzIJtZNGsUhGN539ci/RiDA2Pvz1nl7bTjL2Xs/GzM3QI2bU/E2VTpeMB0cj8dx6W7p1IHi+dvl
L1s5UdrkhAo8Tk0QueppycOSqNwv5IeIl3d9Rr/n+PvlYVYSPxvQ6U4FV4GH4MjA5bUrJokErGKx
E4U/mhqAG0Oj8EhrtaNpSDY8aMUCbZxn5USiTLquffw3XPYGZ3I/DI6XP2hl3mycJ/eyrqZFqR/R
phLFYlwQ+zo4AsJoYreD2BAKMJdHWjEGG/OZehlEBVC7eJhap9tVhfncQBiBVMWvZOy+lLCMgrGN
67C1sayIACFUED37iAj5XD34CXRXWxW+Mk5PFcufzdylcRhlG4OtTaEVIXBTj4xiSvSjqpP+oAr+
WwPyG5O+aW66iODy6Ep60vBfXt53wajv23Eht0CkI4CRs0BNdzV65E/XrZAVHaBFHWi/wwo1rPdh
C+iKWooNi8NWicd3pIYMM2z78mhrZm0FBzEBJTICZfo/G8MCAjZNn+yve7i181d5V4IaalZPk6TJ
SUfobMwyXLJcfvrKxmmDQQOejT5LOPIKETQHF/38uw5AEISzTqtY5cZ9vW6gxb7frXfFWic1kdGP
RIfRjsPr/98uLcgWKm5lg7apD6s0CqVulqkqIRbNZTns/6WiqmknNlZjbYhlHt99RuImEMccnPZR
VTUvdmlrlir/kL42UzpvnWGWU/AHpz6b+nBqG9ekM2kfk2Kg/ZFUWanQEgoQQgaugsJtvlE957g9
5sIxyRhDLpvlv0iTku7VKWpIL+1JgdPhAf0faA3PkxF1/MvLuPb9VoTgjvSnjBn1ZKauPjSC/U69
sj7U+MPlAVZ8iSxz8m6CA69poVERlWeNg+iwG7pW/C5Hf4t8YM3ercBQkRJV58Itz07mkbigya8+
I+TrMKOgMtZ1v3GQWonaNsY0IVKbLtflGRzs5xEV2100j1LsZM2T+rjcnBUiCfWuyOq5Pl43c1ag
mJulICCRYYPLVd+FU5LMMVKyZktmceVoHdiEiRKErqUjcUAgEYQvm+mc5RwtjyW0OAy6gORy1g4m
/8V33fEmECiHXPNhgY1AlehDdyBXpp7AzQ5hRxcJ5iJ1dN3Dl63wnb0ZXqRRUXvlOXNJ9LmDbKQT
+55Are+651sBw2/qtMs8WZ6HovT3QmbVTSiLdiOh+jiJC2z8aQtVOlKCh/ucllW/A115iiJh+Lbs
cxOlv7M22v2bIlSMXJfDBZEdAVKXRq3XlmcJMOqOmlk9AiO3JS2y9kGW+0O9ys9nlUYPgJm8aZDi
9mM6/UqmRuxZORenPJTVcdJz+pghUGx468cxJ4isoJBlrj+SjsvzANmLv6qg7Tro7/rezWUT+Dhm
InX/r4npKDTMzGX2BAqNr0u2WPW6eHBS6m8E5bX3tzw/LNoyHBIBGwNPzqPnFO5PIEyqjbiy8vo2
LJWSHkdQp8+eFoUuPdX1oarz7taDPOH5qgmy8aiB4V0IATZ1djzXE98bNpj050R0Oj4kvU7Yp+uG
sVx9ggxpOesWB6thwSkWQ9uj1l75exfC3f9cHmNlKWxYKjDPTpiRXp5nL5F3oBFIbvlMKrHh72uP
X9boXbRSnUoBXyqxr0jCotuxLkXxjYfgd9lf9/7LwO8HcLQq3CDEYvtNeFCuSA4RTtOXH77i3DZB
oi79pMKdQnO3VMxSkTwankZHhkotemz5p85Dz9/yr8rmyhp9YEP9GilMVIlAnfNMQ37eqYsYiBKU
g3mxlUKv+Yfl3qk/JR1eX561zuTedcAbjtKyv+OQBbnSqiwHDyqGHQqZ33lojZ9+C8lAGrFTBZTJ
P19empWPsDF8Oizk2IV5cU6WAxPt20dkLeqRQTBs49C8bHh/JrWBDeOrVE6aunPlGTVrvRdzVSU7
Xuj8Zxhk+kyamVynvxDYcD7pjVHVjaM6F4Pv7Qx01MDkVof8x3VTtXzgOxcZa42WkoEXZzI2YRpP
KTj566Bwdm3lXEP7yElgY/cCnvZtUU7qnI7pC0Ch88mD529sF2srYfm4aLq+y5yuOMuOv0g5e3v0
TpLbEjtTDbz1RrRdnvbRels7edWMPZiG8/IMDps3yZI4GMsrjdXar2tkg2lhovw88qk/Alxb3QJx
vjBvzNf06S0LYDl1KSoODHWGuFG7FFxCvubDTk5qS4Fnzd8sjyYS5DszCwogGn198Gnr/ahnKY5j
3ZQbu+rKAtiIPSZVpgQpYKdq/NbKwd/1OCZuFFg+ZE/HBNmYPTHnbV6iC/+8BOyQg8gAEOO4m9vm
NHJFD+AO+1Uyth96cCZ0PuwrU1eewgObTHFmpee6uBk9D57f7TM3CcRRgAwEfGcuIIqX/Xxt/iw/
p9jJ67JL5FkGpvkiMy4ImnyzZEuCKvzYQbi1l6PTtPfdtqzOrnYgpwXOHsDgzktlajkfVrOQcebV
14FcAxs5SLkblnlGirNhrrefTW8gTjehtwj46nojMq7NmOXy2gXOzS8YwCoeCqOg0eyK70FdV9P+
8oqsOA23/L4irA88Xi1Hj7ZDwb9q6xuoTbo3nCVm65i7Nojl+VNgSpBns+yJ9AP0UClJTgmB5G3A
Sn287jss569CMjdeiQBMhwildz946Do2ndy5Tg+XR1hZCRvAl4ucCw+3uecClYhTiUO5FnoLHbj2
8MWg322AKXcY63rUUASos0MTmOdIttHrdW9uJelVOyeR55UIjE5+4/igu/ObYEvzfmVt/wDryUDl
iYeDhj+iQiFpsc9rechTJ9+w0JUM1wboqRDSmANDr0I48lsmxr1ZCktgWH5NuuZ28vubtC3vEJa3
eMtW9nJ/WaN3a6F8QF1QUcUuW4a/zdzKuK5Juke7SRGjd3QjFK6VfmzcXuJKKZ3SwPOQMvQjIJTQ
ZmGxAGrpFXTzD7NE7oA7EIB42wcQVKfXeYqN3auwXq7GIGfdNcMOYqbktQCHdLgbmAv518smt5jW
B5mKTX2oat6JpvDUWQNd9687esWg71yIp8Rtxj41+XgNLSV2Td/y/NSZPNHhrycdgblRj4HZm6jm
P3OZ0ivRZIEN6at49H/9c4HqB13+Mi63RMnsFI9OpNXfvhMAowiNvjhrMvJqIi037hRXIoNNlOg7
WeEOqK+eA+YmBPdGIW/3OESyl8srtfZ8KziQzvHhwA625FxUtzMf0h/M9/y/Lz99xXltrJ92UohM
piimLffjTQ1+1Sl861ozAbctfuX61yTkW9EIfnt5vLWvWaLUO981vQc8hIN8RRG/COJa8jo5clM5
44Zhrw2w/P5ugArQOhYRhLuwa8cHNRlc62ZNF9T76z7A2u+9asDVJEM1oiYNP/mpaG4CWmwU5Va8
0obwcbCH+XyucZmTjO6JJlq7B4BdvAePaR3ESmmxj5pNDOZKNmZTKEY1rWWYjCWq58Ub6EQXRjwo
ew9wITJ9H/Ko2dWEb21Eax9nxQHmubzUepJPKa5bnR7yjBOVf6kSjYfVkRrjusnjiIMsqXe4M3M7
dl1eYPNPQVMjKvrKRLdJNpqXEDj4B7fpfv7/m4MfEVvGpted6zc5hL9pG32SQFzH/gK2v+7h9L+2
rDvZFKCIohDxEHIvIHF1ytANtvH0j7bR5dXtpM+bEh/y8d4RxOn3aTrfNS4kj+nwzZ+24AkfOeMy
hLXkKWelYlKQY4UpiuXgdYccIpGny9PzUWaDp9tFWslxGCNzRY5GYGNpQmg0d4F8CXQ97C6PsPL+
dpGWTgq9RX3igkbaf6kyCFEMaNa5wi6X17cCexgylilDyZH10dvkQT7IBex1Y3HX3nxZ9HdhkNey
r2dOKATpw3CvW2R7tQCv0nXzYkVx5SE7yCAfDE0l3E6JovuZONXWqW3t1Zff3706unBwgG9aF0UO
t/kiAlDtoHt5iz1j7elW/Ca48Cx84WFJhxY6e+DRfBn7udnY3tZM0vJYI0JCSul7R+xx6X7qKvfU
LTSac8HFRiVr7QNst0W3s+FJS45QLftSFbiacL3AbLjU2sMth02gxTuyFjEB2hzeszfKaef5m5nt
ytP/KLgKEADkOEUdc1qMEIgH2m/ABeFVNmnXWo2ba1rlPT02ksm7hmu3iRF1mmtQyHBXu8JK0jaX
/jz3YLxvef63akHzFYzF98tvv2I4dp90wwo2o8GN/o9HMQco0d6DOHI0edWVE2Q5ra67TvoQnTwS
4+TubsrLIouxsQD0fPkb1pZ3+f2d44YmnXz0rpKjlORv9F/nh//FMXbt4Zbf9oBx4vJzefsuT25k
Uprj3Duvl998bfYtt2WQzMl8d/aOdAI1hQpH8m3OjBMH82ZH1hLV7QPXYj6W21I+t9rhClEtRw88
n4uXpG1vBaseeFfes36LHnZlV7claeZU8kj7gh3BuvAyj2o/Vc1jkpETgEIbhrQyW3aRlfsB57Jl
3jHsxQ3uMJ4XyYfZ2crX1h5vlVpYntHSWbYuU07RA7jdxNHgqvSrj0bg4+X1XjEmu5baqLDJ5qU7
hvch/TwZ0JH6Yqo3ToQrS82tvVfMNclq7npHnupHocNjldZ7ofKXaW4hir0FZl37CMufZckdOngO
8rcelEkVRePtDCK565zZrp2GpQdCI80Zcs/M+TsF/gGaoaypD9etgOXOTa3LMYjw8iriX8NSiEOW
DMHN5Yev+IBdM50lWkZ9AvWPwJ2fGZjimqS8C2v/1vje6+Uh1ozUcuem8+fKQ5MNtAEZa9G0Vur8
juVBFezbXMl640C4tsbWfmz8js6gKmNorYUKXY+TRamqjb1+ZZbsemkIPhs/zcz/mCkh4Fknw7Hx
+Cdv3mJNXJkl33LlynW7yrSUHqE4mz9RiG2/NmFLD7kciq0epLXPWLzw3a4DGo4coozwNlxZfJbl
L83L0/IVmbhyEewKKnQjmjnsDTuGhZpPqhqjL1mRBNeokmNnsOunom1kVCcZglHePKD18s2ft6iX
1+Z/Mat3c8PRXZjkFKF0EQipAnhZKMC4HY2btNVrI1h+zNByEkQptptkqh94656MZPd6CDc8ecX+
7VroDNq/ofIZO7ZZZMCyg/N1MkT57rITrwRquwiaDiXYcgXFwors1Gf1A51wulZR+bBEacAwt4pG
azZquXGf5T0IE+DGqet8S8qK/60grRePouaHNm27w+XvWZktuwjaJzTou8TzjsIHyVqdvTm5+Xzd
oy1PhtD5wCC4hU2ZELljDOy8gSu2OiRXFsLWg+lcJaQZGwZZA/EjGiUw/l9lFD72SY460ehunM5W
lsEudvKRuGKsR+xphTqNRQAR5fSvLsneOqV/Xp6ntS9Z/OSdx6UcCTVdvgT50IMXuRAAyN5Cwl5q
9LHm1+ZIdgezKkIzgNLIP5qWZzuIVU37sODpHgpQ2ZXGZHn2CO3nSvCBHWu0TR2SPn1TgcyOl6dp
JWzYhU6aVLgyzVt2FGXwJE34Rqf8GEX66+XHrzmCtTsbMnQZOj0h/2VwXush8bEbnc2y6doaW95M
/MyluFjAGhfkhy/0Yq28xON5Uz1Hm6DTlTmy+5IBcxMRcJvsmGfFl8SgC6VCCgOk3ffLk7T2/OXz
3pmqMlnvEi/xcKJSwH4mVXjqvPZ/A2xdWYY/2oNHU4ZhgKABqZ4ZUiJJu79WqoLYXcG9yF230DM/
kn76JtJMxW57DSAfW7LdEzzLEv3zbu0fPZ/8TFz62wTa3dh01qbd8qtUeonIsachbZ9O4VB9p02R
xn5ZbfEMrEQ5W8VFNm1QagbHhYTa3yr0dlQMT0nRPw3ZNeDhZX4s/2pojxuvakReh+xlnzD/a+Fe
W5e21Vt6sEBU6GtjRzTlgGp2Os4utHSVm0PCYEsDaMWF7b7fxOmws1Stf+R1EHMGcfiwljtKm9vI
CT7NQ3++7GMrHmB3ABsq2gFCm1jsCXx0YTN0+yG49uGWA6MdZkJzLhxYBdUrm1H17uZNluFlY/+g
XmE3/oLjh8jcaHYs5qmJvaA4yjDfLwKuyveCWObD0UGF57ppWnzlXSjCbewwqdxrsxhqargUpp6Z
fhR9kIz7ywOs+IQt4MJKB8R/deNDS839599mNfAPsj682TaptaW2/LqPApxsZOSBVHP8pgmv0ccD
vZbL779mr1aBqo34nOaj9o/Y1v6CzNmRzthvVD+kccCnv00grlwJy7N1BraiOs38o6pARJ/o7wFU
yi9/g+v9S0jxgVHZTBhAJivm6yTFVgmxm1/KVVyC7tSE5rjQlX3iRDkvIVFBuwMmF4LBvJpmkEl0
3fiX2xPyrQsain8OuQ8RYW8EQQscd+6OPZjnuyNNC3VkbY2QVEN5TrMwUzvj1/0/BPJ5AzouHfY6
lbp6gKY46D1MBu3EpG74HWjfps9ybsroULmoOjUSzdysAGpMDhQPAWcGuq6L2v8Ebh8St85Ceg6O
u/6hiiQ5U/A43RhVVLeU56w5yQjNW5DMpk9hw+q3El/s7CUPMhMXFc+9zykNPdx7t+BR3zM/HZpf
Oir79HdISyiapkqkU8xMLoo92OEDfdTEkfUh5UN/anUfvMxoQPuqKNhzGwb2FRDkjfe9CN2faADs
vlakkMd0ksqLm66EuAxk/dC3nw4a/FNB1dWxrmuwKYA9gGX7dHBTsqcBrinAjY4rOshm5+e+6Psv
KVXRsWcGtJO88AuKO9t5FgAcRg5acOmQ7OXIh6c079L50LRQVo2Bg2Tzc9hCID52pnEyoAyX49e0
87pfmQwBwJB1UjW7dMjFbtLIxhG6XMAoE9zc/x2W0XwPrBVN/kI/YysfacaKe1RJB/+QGkztLu2Y
d4fLTO9OkIzuFURez8SdaHOsM6G/Tl5khn1Rzm13B22s4lZ4EPLlkUzvK1qzfg/cixlinei0OqUK
6PUDuD/C4gX/XeLE3HCV3HNfA4eVQwAgJilopCv0/5DTxHBYRM1zVGznOlPpv7Zek9K4GdMO88qL
cg9JeTXFkYmAY6zStvmSFKglA7QXzkAPuQH7xpya+ohyY/1YTX14Eq4O0rgbzZChmd+PPqu8wgmd
yA6rVEJxM99JNGBOL2KqzMvU48WmJhDzDcU0NkvbN5Ta6Ciyck/bvlcxCQpND0RM6VvFaXgrA5o8
T2GXqSP0YdtiV6MTpIx7RoIbQp3ZizGrzV7nVU/3pBs797YcNB0OgOrmvxztoO5HdY2XrNzI/Zuw
hH1L4ZptDNC8d1fwKB9vxpBS8kVqz/MOPYyPH8hAJbsN5054B9w+mmfBi4nEiRcW3zOnDPKbqJ/Y
uWn98Ub7bfoWBjmvXyhKgi80wMYT66Loya+qYY7eQ4NshrLK7IT/NKGHPzZpkO5Av92CfhDWpWbm
PGYQLvs96ar/a07a4iHPwKxkuIf3b1PqnWiHCYrB/V59RmKd+fcRU7DXue7Ku85T7C1skJRNLQvv
pzJs0SBTA62fNp35Bs3h4hMEIfjPToKA+84VUATuU9X3aHruCm83QD4lj5OpwMFPziNg2RE6oP5x
5qbo98yITH0uSIvV8fA/3VfC0CcEA3GMKCjcCWhYoZlRaXSFjN4+CcFAcjIJcnIgPqcpFu6gviht
0NMNrRM0A2Z9x+/qCi2dnwRkVeQMpD/CgNjjpq4VTzVTvLlPm6r/R+XUgQF5o5/tFc37FAJW6fDs
ym4SwMvJab7tKfQ5gcCJTHtKgfWu4qTh8k7wDrPlVXk07CuwbB4BfhbdS9MQPu2EX3avqd8FLwl6
074NoQzKn3UoYftBBMz+KQCF+M1YzaHId9nkNvOOIKY8ekbOp4zmUwpxYgpWqt00FeK3Zm31k0ZR
9alvnOgTkILZS5j5mEUoAmH5TD7If5IKIZYQL0vBbpAUeE3Y0lc+Ufdnr6f8NCJM3iQNsJNkUb58
RRrp5afQZIO/VwF1kscEce3rjF7bB6gatKUXZ2bK59uWQErpxPKWQFUEnYXZXnNOG7TeQRZU7QrI
1Xx3+pKMv9FX4z2byXT+kZbRFJzSIRyewtQ3X3Hn0vAYGkzds5clXOwE9KSGOPTDctpXBMZB/IWL
VFFJv3DsRSAU7ahu49LT0UNUsQEtU1X3V0+EOqKiWbX7yE81jRPDiu+lAF75YGqIh+9QOXecbyLK
df/sdQvdcIVrGLIjUKd5UI3fRXuuo848Jin4MQuEgG+TnKcfPfa9UyACvmM8qHXM6rH4ZERFHxln
+sXxhwillpJkX2XKwA9uRPOD5y3/jK3L7MFxDXBzO6fj12TMfRHzQBFwfDqex25GBknmJ3RvV3Me
h31O5q/gpEj+D2dX1iQnzi1/ERGSQAJeoZbeN9ttt18Iu22LXWxCiF9/k/nug4dpqiLqzdExA4Wk
o7Nl5hEtLqNkeZWEmtu7Jxx4T99ODFIEZcLxQ6C0+YhKsFMh4FPOCxNlQq57xzeQpk2cui0PgZmc
5qAaF55Q9SNNodLUGvDYoHO017kT4C7N/PG+oC4q7wz4qf6qCbtSHdAxSr/2kmNozJUXdjZ7Q0pE
ZVRWwHJca4xN9l8av/EwaEJCwJQkJY4+ZrK1sBq/L77UXsseirQqn/Jw9r4AHCWdfZ2ldPppechu
DTByZRy2fqNNlJJ2qN4kTg/90tIAv0pNrfiNNlP3GxpG/YF4IvgVMKvKyAUyY4/QpfIiiWT+NgnD
DlvGxnTnMWd8EJDH9yNF8oo+QOWShree0pxh4GARDLtEjs6LzTVvb7vCiu89dzJAqmvN942e9S8B
ddFvYZq3YdQzIKxiH1VBe5ioYLeBMzlvWQ6d77gSAMreBk2HHy/YqO4GjML41cjKspiTJi9ihFIz
iROC67AUvHpUymmLWDmW5RHuA7BFW7g1GmPdTRK3LHFfzDzBGQnFC46csBc/7Kj0J7/HmbMSOKDI
GJljEmYxXBvl9T84B3wqNgnyijypyBA3M1RDRVPpcJf6oTg0YVuSKHeToUYSa9Sd6hS8ZximcNUS
een1kHnVJw+MginyMi0cuUNpzGGRrKT4bRJcIgghF20PEbovFkKifyzG+B7dCYDDgxgm0d/OdtZH
m8ERRcaFqkA0+/lcRsHAxHeSpm1z640l9s3owDoxsVPiAyKLiXRExA4EJFJM+yDwYNGkM6w6rpCi
vseVFPRlBP4zITsnc8I2j0LgRKv7vi7lsHMh1cEi6qfF9DCGQpb7AT9x3oEQJoJPJc3aGzN143Mx
uDPZzehD90cRiv61mEeviTB+Ag54AqR6X/CRFnEYYoagGol3oLWTfOcFBCFmLyvvANDJYlOJdAAY
wvFsJDFZJ4tFK6CibAMoa0VAOA15NKJZk8YFVrWIyn5y2Q4KnEm57zC/jl3XvhdcT8Nk3/yysV8V
z6nYyVy3Ownn6KVRksuu3LVp3R6wcs4tFMjC6VbghnRiMVmE4C36ZY+gT+OeLBBxFntdugHWVgo4
t3S6Zdq1b5D+KX81jsue+t7UN2XTkrspSOlNq/ImjXGJ5vdBV5ZPoWPcfh8upILdiMjzySRl6kF2
qccFPnJjIUvqWvVdgpKfxmFXIPIBLSdNoVbq4tIknYfF8Mu8gexk68g36Jop5wiUlvSioBrllyGl
6YvIk+LZx22r49ad0fIhyGHmOIFi3LizUCfdGy6aJu6TIPnBmlG/iaQtfwSY0/LQJhouVLYEF0tf
Qq/zMFhWfkUwPv9obVv7cUYdBIogRtMblhCOX0KcbkZesRykwOmq9jGYoF8fjbxNn1mRZk+5XBKZ
ou3hCpCMB3XsuUvTMUPuw69q6ydVZME2dKMaQeb3dsrFD6/uzBeeVO2haJ3pB/M4JmRk0AwVrsoO
bZAiNk5n9cVoKyLHt0M0AUX9lqV+8YzajoxzHZrPPbjbA45JIOOh0YLEngN+9w5PQ4BuwwEWUlTT
a1ZCwlrV4/QTCY2rkZ8VSCkqz0m+SkHpDzaKKbwSLiLgOGlzzCzM+gZAFI0qJD4mZ/k7Zhi2uPMH
e50X0Ecu5iaHb7XjeCO5MgchvOFrAKTsq26QBkJ1wrn1kLtd0TaHXgKX+ScJ2KTddai3xKi16U8Y
cyd3WjTYs3qU10D0BYBTDvzez4AdjG07jTd9pdTBVZA1y7oui4hnkh1EdGYWpY2Ut50L1ZHdRKHY
nqLcHiFzMPepYVCO7Vy0BRWa/J+bmY7XAYixyDh6vhPBgP+9d0mYRyiiswcLXWEbBXUrnjxd4ZYx
pJmPiWHM7DGmq38IjJ7yA+rVwP+Q0G9i7Ybdc9H6MHoOzf57EmgsupIluSrqdnpNqlxct2HHdxYS
nC+zE473bTGou5ap9gZRSxFnYzk/d0E+RHpqi++0W9g9mmG1Ex8Fryzx1A4lEf2VLLFRggLMTgLH
/+I1dfEuLMQE43Sg7TWno7hRrapvOshJfmXY03uDKTi3gMokj1p4+X7ocQ2hkpnvZFPXuwmLEBGo
/r8xRE1TlOmmn+Drkrnce8SWb0BpsXyRERvYLu8hraAAeL1pQfa+R4MDx01bTPWLqhr3g+JIaguh
ptcw4Uu/wy2xflOxXNBurymaRZU+VEUujpRghFFUNzXMMRMkooj3n2S7TLaYUCEARi+4tq4sQScu
jMXXonocJywIBNIqZsqrZbTSN8iI6F/KQFY+ymSV7DEzob3yLNzOLiB+c58AfvHUBuI7xgNrtMNK
ELg1GP1IoyfffYR15iH4YMhZqqbqn6XApC54ZPdOWD5eDzCfT6DN4HpGAzh1d1nDgWL1QmAIu6hy
uNvv4B8czY9Il4gT2UBXCvItKcnczwXGQbRXJM1JdlXTVtTfB7APsqN0nL6QCO6M718j/UW2IcCz
mnbBJMm3Aj216z4huCMEZ/lPBiETuLR5pC8DuAtT5BTTnSVd2KOg3uKkIs6a3IM21gk+ETt0DpLl
Fr7QU9VgqgilDA9XxJyUX6vJnco/UE0o+h0mLyG/W5KhHKzqFuofXgfhlxu3ZjC2kHSTt8vTsE/Q
mQmwUW0tpHeTKNDIIWPY0+R30rCCH7VfpSIOOuF3V+5c52rnKO3WN7LAiGSHLoiUtKmygyzGZokm
OWLtvic6/VQgEkVaWtayyD45dEizMQLKJ3T+9PU4pvvMowXO6IDEI7KpydxX7uAK8GoC34h0FPA4
5SdYpsRC7+WpYgNCL1y9mt94uLp6XNEuVDsL7rBnTxW++OFODtLmGMuPmIsp5EW3c1Y78gnRRegL
OFCqvoxjISEwLiYfQ5AE8+l1rygCmgD6oGpXW2ace9EXHepVmMUZHjtGILUIQYXBv/GyuQu+lGG/
3JWpZADGVku6jyEHQySTCSsAyaPcOSQ4FWWEy9tg7Sj4sM+J7xt/b5uwqL8WWaKa+zDozAupl+Cc
1LJhx+Wia6/6dDDOIXBsgWkatrCfMPQAYb9gnlB7MYNNh2e5ZXb0ELN0gDQFobODejJ8qIth0i8W
c4HHN1b6c/BUdbz+wcIc5qAQt6dxluo8PVRi8AnCDFyfD5VXYfjkRGuD9twg2H3hN+X4FeZUpfsK
JdT8CnaGMNj2NUCKWSjG4lgbJZ5sM84YTJciDU1MliNiIdWSb2SqTvaOGMDrj9rGDJh9bGUjJ0wb
44ZdeWi197uqKkbznWJXxpiJTr2zOa3oDzd1jXfrVW6Kqm3iMgAnnOt5RIp33RsPCC7bIUMVAU3J
tUCuyyJ0WRwE/UNwVCwwO8SZE/mlq8FXe1lBcAFQhR56WfkyHSOCphNaVGoeghoisyKA2GDYzQiO
RtI/9DpvXr2hR30q4LiYA90Z9WIzEnxOQtBhMyTYR5Jk5CpThbhGYb5BR0RLVIqSRHTjvhyBkoZi
SZnuoWkqf/UORD4yiMBNQXjTzqPd6brs9sgyYIFBwZGQjtqCjTWS8I6HDSxvOTeYLDcA7wtbLAa6
NzNuQzjHGUUHlrTDZ9mp+ZchTL76nhl2Ts/1nUsADx6CjD7nxLTNjYZmw4OWPn9IhO7G2I6QiduR
LKyOPqJSjAtwIVDg1fBt4LiAMJUUfCji0sdU2DSXS2kgEFWX32IEelMeA0pwi/YT6obIU6r7Iiym
MNJzo7N9zxGU9ri1s0OFLv4Tcl3+AIB+cC199Y5rA9kADRyF7Kvru1irnCIbE06y60DuTiL0xvBl
iYblM2/i9xBlQ4mBQgOETGT6Tkae/wA7ZoCuZi/uoGii00PuJyTuZ45MsipbcacZUe/p3JE7OtWY
neWiVv0eNAFSJx+xa1mO9hB6fkYPnfZKWAHjXhkRB8nsLYiD6THTTMaCYo6CMOD8BKGanzyVogCV
jAlqLX0ZdGCzgw3TlqlIIX+GMng6oGiJiqnPv3g9blYbjATgFTbeKKdGqTcgrb4dLAoAQVuOV45a
IhDTFf1h6rr8Ck68eRjaPOSRHAfntk8lEISTXyJHk7gPPtcN9jhEdXOP22h8TnCVi2M6tDh0pdTL
SsIpO42foqk7qhjD48IsMrN026Ot0vAXS+bwKejq8sUzHlJagepj11X5t2QW9LsGxRxhL7ww3p9h
9CbqFYCDSduh4NHyFjm5l/TmQMfef5MhMOgJJFzzHfKR10bUM2Qt+wTtUgQa5hE2Lh8d1TSfsyCT
j8abkjSqiSvNTyoxxTJ2Ea18GULe3zPPT74GAMjEwpQkQeBJ0EBIvKQ+JsM4x27Fyjnql/p6kSlX
xXpwcf1q1/Eij0DPdQLi5dnntqhjgPw4eEpEItJ2B5V0COMLJ9m3IsSZbkOaQXSlzNn3Ph/Srzrw
OxkzB6ANiNkha/MKkx6X4VHVrp41DaKRofS9L2xOqmhE0x/TVPKej4cJVcy40nPBdnNQGrXnfpHb
u2rKO4hvoDfQ7Ujj0PKAJsr0SZDC766D0ZricwHbdq5bS5DiJYaEr4YXY/UKtaeweMscqCkWtOlQ
OCuL6qEvpXhygKLbmTJD3j+4dnjMJDgdTge1IGxTUbxPmYejqiEsntqsVLs0RA7R66w4aD3X4IFw
GnxhgxEmhhiMQJFZh65A/t6kz7gr1bCfJ8wK2UM6RtmrBPHcDDfejbhv3RmZdLFvmPX5Z95T2V7D
yWf6ugZNtV6q01OCS2P0vgx10dmDU1iUGnLW4LeiwYNKTE193O116LmPkqJgAwklxNStH1T7LpCw
CcyFbCIJGTe5rzrk34uQIA6gsGl7I+duzv/05Uxl3ARgouEIwc3/CPTQ/yCh1LfWzdu3njVwtlVj
kS/zJtdf9cR7ZDyD/lVN3vSeJUn50GOq0w5KLMkeATsp8AUOidWMQtJEjYodi3mrjylxwOpDWTJ7
aBVbbiFnyo+yhsOiBP8qFKYjdtbgJPpUfE8CCl+fmyz8lQLPfVCobd6DGYyQwvWqL06PuDNqRx3c
4tyaOAmm1EHQyuyfukS9IUatFe0YeB71HRc+4pqW6/KzI+Fydsi2nBfV1ajddaZHr4mrVt/1AlOR
Y6uhWQ1oCEgmbeEg1VGFIi9a5s0LiNH5N9fr2ANrMiHjsnfopxSXR/M5nU09RAMCN32V5oP/NsiB
oKKP2kLe723p2mfwk1BkrgJOrjVX9DVxOP2O5t/8YnTY7yvwq4vdgODDvaorFB0hxy9KlAnrAQzs
CZOmh+uQlJitu8PQOv/N1Usax9oC8qZZzsYWcbQbYIWQAe5YOWQI7GnnY/y1ZPrYOhatCA/olHRX
ZCw3V7Zy4Roa3IiRxqxH/FTHm2+dsPO9HSpTjo06Dmk/OSb5HxddmVcr6hGZK4YsAZGL4OutI3Cq
ceqx9k76yGKvbFrlV5WXDDEqRvwajSGvvm4Tv3rU+ehWh9Tpsnzv+FAxO6IhguyowVzr4TKQyVpP
GVM722ycQox/SID9qBabhXEO7S4FEORMT3oDyLIWU664KMtmBEgGvQe9FwbXaDab5BguaLTTLeON
tv1/tJOh+Z6qirgHOy3qZWH1tiB70dS5pVp/Ov2Ojb79WkLZZjLJhwYoimz2/agniKlEdU4ifOvh
y4f9BWwYOWcGFSDvgIAZqskhhBCyDjnwZT99BZuoCBqVlE78QGR2lUzwxFN9du7S1vYun/TXT8ci
Y2bY4IpDgtQuUiGYML0zfGsSMZ+BY24tzgoxQUBI9PvBEwcbhmVUmLGI3Tr/cnptto7OCjGBLLKb
MO1B4K6kiOo9RC0AeYbWixoIQZ0xs60vWKMlQJ8ua4V+UNYnPyDgpiIOqYYz9rX18BXMsHfyWjTo
qIKpaL/ocdndqT3HltvY3bUGcqXbyiMCjKeFf1EkmLaDJHSMuKfr/UUbQFaIYRtCMkyq7n8/PwCK
ZEGGZ1rdNalKzizR1lesEFCmr7zGVsDcFBDdikSINbJGz7FTom542WesLLinjc9zR/GlofQ02mnX
dcUvD2hV+KBz8jsb6J619nHS+7RP2tE9JH35wmoWBz7EU8BdGefPDW7yM6u1caDI8ve/LLrwgiDP
QK89JN7o/OYF1KpYLcur0wu1tRcra+5TTBh25mWhQovyf323kM5qPj6dfvzWj1/ZM0Pc1FnSAl4V
lkjuCeBPqAv9vOzhKztOXIu0poI1ZBziRJhTne/oArC67OlrQ66kLkWOp5N+epYNOAx+F56jv3y4
7EG4FijOwiEFJ7V3Dy0a/hGSryFugcecWvzj9M//8HTiDStDNmM+E1lafuiEuYXE5z9+mIRh7IOK
VDrnVHA/3GC8ZmXL0LiSBhNfQFysgMhAXRdiV35/7ulby7Qy46xrOGBqNvznMl0A55VPvw6QPrlk
j/Hrl/f+ZVtZ6Y/IbefggPD6G2gkJaq6/jkdiA99GR6+MlyL+kwqM4qH19Wdzdo7sURCDTKlijyf
3uSt9VlZbwb5YRsAm3ZA0ancAQhrIowJD2PUuM/hkrc2eGXB3kg0RCTBNwOPE9CvDtPZU687I2m9
tUQrC0apLwcvPgdOxQ1QpCMgs6VXKqufzsNtP0TEYhdWZoyOEhouXgWgViOdpyRo7ohTP6Wu96vB
wBIic5Q4kjM2t7FWa2kL3GyoW/UdPIykGLKEin1/mEXx+fRmbz19ZdFysDV1Sz8AyNMu6K4y2dco
7Bwue/rKkPMhd2jrTfjtFAqM+6YN/b2fkgvGdXDkoCtDZj260BojpVOo4QQHP9Of3El/aTp3j//2
e+n6Z/zNh2KPy4vWFs0wnKvj0ICORgdljsIezVAdmpb+/t/Lmjvjml0w548uDBHi45et3rJnf10k
Vd6iAFPyAG60D2/0iCYbtYU646S3dn5t5lDin02egugeoi+GOru/azCUe3fZb19ZeGCRIDs9LDwj
w0+DMQ07GlxGC8B+rCw8yXPepFy4hxxjsiMa6DIOuPciU9eFxzMXHt6VkfO6EWr2Bv8A+fovosU1
CCDHfJlVr/UvAsyqMJjJB9YBGTgK7sgXRnMRQy8A2vzfB0fMUMwdeikO2eR/zkCcjGcDZMJFO7sW
v1CGo4SZaO+AEj8k8IBSvvzuXmtf5KjDV7NxF6YWsLpZVx2Hts7QtWU3PhoRZzz0hodYywujvugD
QZx4wDO7X9slql5qCR0xu3RiXy9bppXxQuwZTUZdAVkBxM0eAaU5usXZL9gwXn9lvLlbjS1GjmEg
iq6Hp8mdpzvWqfyMB916+sp4odUYACCl8XSMvP7KbNfdjg4arZetzMp6iSWTxHhIPD3QarhGryPb
aZ6Q19OP34hR16oXXm6cGf05EEjmUFbRhFl1lkOPvG7Vz9DrMQyLNedS542FWstfGLSOAEny8C5Z
MndXyyDcI7f9fPpLNo7pWmO4LLMh7dFPgPcsg98+cD0xRNEAERXfheOecaLLnfAfHkYQrvUvBiLn
ORTO8pIRM9AYpGfQ/kkegBaSQPcOKmaopHplcZlTWytiAESgSrwP8oINcCnxPypzyHXb3ek129qR
laueWpcVQz1g6kuCEa6Y54ZZ0YAcT2nz5bIXLC/+yykHYwute+g6ptHAkBuibQSYcT2fmSP4odIo
Qg2xMuxEWiSg3bLnGdd7lN/jygSHnnq3UON+ChFpjvY+aMQtuB6X1N7wypW1MyrD2hIA79BtVUeU
ogGyd7ndn16vrfO1svZk7JBwBTWeLhlQOtT5CYPZOVNzS9N2gX2wI9AL306/bGv3Vy4789XoO3nR
/SKVniKewku16FhednGtVTK8Fojschy7X3U4QoKVqp/gsrqXHdy1PgbgGmnVF0H7qx/NNy8AQCkP
Ad44vS7L6f/AyPkqDkdpDOBBlzrv2ZCrY64r59b3i+QqbVh4LkhejstH71husb8Mo+xs67QkkADp
G/rH8VseVVl5aPlSnlGdwbBQFKStN+xNMMRh6n4N52bCbazOaO1sbP5aPGPMi9BYIO7/LO4lBiAJ
zfscQ6dOL+GGW+Eru1cT0N2Es+wdDLVdiYoKjsID6HGfF32I8x+x9ZqV/RfahKELwMsfnfXXmDv+
iTjBfWb11XILzw6mEZ7+nK3FWhm9hs9CT6izPydiJdqiIWKfTlykJxmEazWNUnlzZofCe+/n5ECF
t0clAZjvAjNDeagu/ISVsTfEigzSK/xnSYDrNV39DrGFc0rWG9fWWj9DpXruQ82cn7ZBfM41jZ2x
egm5SiP0A4GWSce497xzhbWN7VgrB8up7dKqkuQ9KQD3dswP7qMmctFWrxU1VFWXogBv4l0M5sE0
yzwCgBrPmMXWD19ZPQm8gGVc2XfiNmQnll8t5qK78Okrb561LXVYOLrvaVqhBrgAV6FtcebG2vrp
y9//urDqfLJ2tPjpMyrI/g645zCE4FvdZ5coNgWAG/z7BVoIx2f1TN4DS91rwBAhVgec9CXeKARG
8N9PByksqdzRQFaky7Mn1efhDdfoMZ8+NB/Gnnj6ym1XBHiApG+g10D4bRA4b0E2Po919ljb9Eys
86FTwitW9hsA8oYvkFAkAiMbkB9DDv04PpcTOydz+HHhJmRrj50BftBrAwozYwwgO+dNzz54/uPV
Ql5nIY1zzl/y2bsZUlBem4vmWIMBtHbmiR3A0VUDPQAuSyPWwAWmTfbr9NZ8eG7x8JUzT0CDdEqQ
XQ//DPvGVC++c8OzjmFjV9YKVyNIgCWfw2KJBn00qwPECmMNzso/wITTX7D1jrVZh01PodzPDmVO
PvdhB75kU193DF3H0y/YWqKVaZvc6YewqiFKkZaAcxsAHSgrqzOW96GPxgas7Fr1FeCvHrSDDNWx
tKiK9yMCdsGeHFLW8WTPDT/e+oy1iYPqirp12xwL6NgB4g08gj+hTnd6kbZ2YWXiBEgZFDUhhMDA
mOiPymHpZ9J3Irsr0UWaL9yKlZXrYAorkcz8kLhgbVkBpCsweRXAz6e/YmON/uuooZvSexDxTWbo
daJs8b3I4CYue/gSHfzlIlQH7LWTEnpgnXZiyyCKPQfn2nUbV+zaL4Oaw6AIVTbHpQqVAA782Ibg
4HdDBRJhSC/b5bXQVdZ4bgX9fqjJhumLRo8whojBm8PJJbNWcNd5K2PuhfbrLoE6iOj5b2Dqv7Ee
AMrT67+1RMum/7X+WZv3XT9C20p7ei8bYGxdiKSyp7TgZ8ofW8dnZctOpuepLB164AnHhA0X1uWV
mdqf/v1bT18ZsHDUDFDhRP8n5Yt4tY/KjP8+/fCNa2gt2Z/VXQ//VtJDkUn3HdtLAfKfRSS6jDyC
RlTddwxYstMv+zAexi6vzDiRbsNoUtMDortDEoyf7IS55cFsDpqKp55DdKArz02G2LiZ1nJXFVAu
uQvMIrDcUMWrpiqPzRQ+lHVlztQ8NtZurT6CmZRQQeCmOQa8fi90AcUKgGWL8n3JT90sPOMpNvb/
H/GTv84vpnGBgM08Cv0R+FJQ1V8r2p2bobb18FXoHcy1G7YpZAa8Hnw/Cf34dwikT6+nN3zr6Suz
ZilmRTqkoYfMgAJnPJSuK+udSxC3nr78/a+FAcmHKZen0EzldtqDZS7ALJw/XfbTVzYtJSfAIVrI
f+dg/nLMrQLkuz+efvjW2VyZtBqDTENEgR4gw8KvVAn6RAb+30uYAqt7+hUbt95aUmtpNopysIA/
6JaFt0BtgyUISZCmmsHHzAT1srih3OsOp9+39Ukr2xZ1zVLwLOgBXnmRfgUgJRjBFoSKykW5OqQs
wn/vt5mVD/GrYum4zNldUDqYNZ2A8XP6AzZO01paq4F0wdCk0HtvBgJ2F1TD4mQMwjNX38bysOUO
+ddZpUMzcoblGWZxg6XyI48COpWz7MJQjK1M2UJRc6qIpdAc6UB8w+yynQZ3Z1964CSeXqOtr1j+
/tdX+HOOCSI2oICfQt5IZY+iNJ+V672dfvzWFqwMWmbaaY235IsQ4nsSCszfUk3nAIRbT19ZtFcP
kjTozYEKDMnRJEAvVgeNObPBW09fmzTXE3XAQDoUoOIgW6jkflpc9WUrswqzWzp39Qi+EXIR6Ljo
GYezYWcrbVvburJd6EGUTt+3yDTp5ECHoR53HgEhqynOYgU3XrEGdxcZoFhZ2rPlcH7vCSrexM5z
5Lghjy9aojW2uyKs1nlpmyOY/ZCUAK9857tnIZVbv39lvyqZ/bYykNsXs2diL+1BJAIHKoQ3Pv3z
lwf9p/IdMrqyXggXcd1BEuvQdo1+Libu2gjUYUgr+Z5X/Q6ECG4ACJO706/b+p7l739Zsih80JIo
DhR4eBySaYDsZH0BHMRybVz2isVS/nqFgc4lGHT4ogbsqzvu+7+9SYJyvZys029YnvTRmq0susD8
CUUKBABg74zgXrdBDCb3uRGNW0u0suhC1Dab+oIeWguPJl3DUcPIHsOlEHDZ719Zta2KafJGhEeQ
UJHXkDMoUTpEyHH66cvJ+Wh1VlatJ/CiEoFoO0uhjoGenXoVWrZRCvb9sTFgjZ1+z8YurKHfkMvT
YM4IeigNDw+9b77Qyj83vGHr4avkueqgf9HRpb6X658qrcd4SsF6uuyXr4zaaqOmvMEKMReqFAU0
/GKe1Zc5M7IyaInCMK9SlFaxEWXMNMafjigenv7lG2dzjfCWY8d1mi2/fGm1Q+Bs+gGNLPcavR17
WTy0RndXnvUdyOHAKWSgMRUlRjVA9eTcvIaN646sTJfY1Cc2R95paHiVpJAcXEQ6um64g6Agi2dM
DTy9UlsHaG3F0AnEyOm8OUJUsE92rTBjed+oenYufMHKiD3Dqqbz4RnasnQjKWW2byCad+ERXRkx
I23Q0C5QR69V74bnxcEVTn+R5dI11ptMHZ2RDoAnUIDlBz752z+1x0sWnq5h3hkGmPqywXCmqtI/
eyh27abxLJno410Ft37lW4aOzQBHgW5S5mC+i+StnLJzeeXHZ5OGK8vFmBibZRzXcpF4t4iGClA0
xyu7AIEQuNxCZf+SZnNI1yBvIa2dOgdJAcST6BHSJeOVL9wfl63/snR/uV/V0MlCKaABzJQStMtF
eOUYZ7wE3YWfvrLfIqwS0FQLhOpQ3ARXWTlx7bTnSqYfuy4arowW3JXS0dAS/5Nx8+DN1Xvf1k+U
1q9dUj9dtjwrszVtP3CvH5I/os5+mWb4NuiBX+TX6RrZDVEZN2B5+v9+RSvIqnZTml12av6D5Q7A
S6coqxzQlsLwsFCGEQpDL6eXZWPl1xMKg5BZL3Hw04UTPDE1zbFRUDVeoBcDyqanX/Kx96LBynqZ
QJu0YlNzBH/VR8sDI7tlZwpQHKAcevoVGxfEGtaddAnAdEGhjkFe+0lEXB8ph9+17oWfsHzaX9bl
JakSlKjwTwUxxKjoYLoQCUGNK5D1mat/4xoKVgZcQbwOapNdg2KKhC6fuO4poA8qfzEZePwTOV62
UitLRvtgEjiw6qidHPLHpXmG7ti50dpb27Ay5IVGR/1qGezIIY1sGKSlqTw35WPr4WsThjAthuj5
qDaFfK8aAOlcTGM84xu3zujK8UIKo3Y76PkcoYjjvvWQVtaYF9O5zmOdcd6cMbePK+J0jeDOMkhJ
os3YHCHqfiDU7KDGcTQuv9PgCEx6fJjQLrpon9d4bq/s3JRx5//3WWEEGlpEpXQu6oHQ/yK6pUIe
MIR/FOLoCOq7kDyc+ZlYdGMz1ohukQylNwZLlyLU0102qFtIKwGWNwLxfnp1tt6w/P0ve5YkhGRB
AyswPuiAlqLZ7rkmuC8xlfn59Cs27Nlf2bMHspWHRlFzBC8/iBGG1suIef2maaEjgPVUlEPltDvz
QRvGsQZ3Y1RcAmDZkr26eBsUfHncaXlms7dWa2XWREwdEKYU6skZ4JeFh0FQ1oXWxehcan/r+YYF
6uM96armCN12c4C6dx3rEPgvjklsZ5Zo6ytWJm5SU1YTtHGP8PyjuIdusQs18YlyetdY6JCceU2I
I/TfPJyu8d1SVgWAYC1EYSxG56YBhNLV2PQgkvP+RZvxgfnteKM1tAdBmmrPRAkbH7fGfbeYJ/e/
1gs438FtMkI1DWPZ2x1mPFw2n5OuUd/SDYEXQgXsaLlDrgmd3GNqzk3U2Pr9qyC8hdMoilQ2x6wD
hhyituql9jF8ZM5SdeZW2TBIsbz6L5tHNuWzWSfIrWp+g8k+3xAlmN3iXYGBgmD3grg5bfobxihW
pp9wTCCZITt6gKhiv2MCWh9qZucm+G44kf/AvTWE23jf1RjJSf9AUfdHXxafNRQWO+Hdpil97Obx
cPpDtnZlZfgJ9PU8QmCVyUgZmEEJuRmLqf3kXAq7of8BjQ2TCv1xqI8G6tPpDi1p6H3Og88uvOrX
kDEydv8f4kqQFo/taNiBTuPDKOf+5fQqbRysNWIs8Ip6clsMEpeeeQ5c+XUZ7isScQj65BWaL/vL
XrOqjfXgXIBhG6pjYQd7I41304vBiUyDUk1KjD2k7tkJpxsbv8aLibYpZgWR2SPUaG4rJvS+kerV
b2Awpz9mw0TWkLFkLgDnZyNBuYweWeK8u/9H2rc0yakzUf4iIgAhHlsoqvphX3f71W1viGu7DQIE
CMTz18/B3yz6yq3SBLOrqIUkJGWmlDp5jl0cPCiqoG7kmZqqaOfmMoo2/5DXg/elK6I6O2bdf6G6
s2IKR9rZZzeDs/oJmqt6e5cPsg4MR3Td5CtH9HDtc2jQY6GFhXuYX4QPjIGoq0CO0fAJmmufqosI
BEBeNwGO0juMwQfifsX9wnPqnw3c4vUF1nWhnNZ9MI/OC4eXYj1IKTIbwpeoTam9j/tGOtaFEtA9
VFRU2xbY57Yt+3iQVQ3CTdE8b/manSJh1wblGc1eVeFirN88FM4h8OVRTsGGB4ZFyzJCujSrrcK4
fSJBfA+W0wswaBXUVBCvR7osN4UPAsDrE6X7gN1xvYp8IiMyagEJuKx4FMjAkXopW2O9tm78+wZ4
1bhbCFCEMd5cqqFrf6xh4ENOBzxOpM0rg7PQ7CUVLsbwDuO4GW0uXtteMihGh0N400/eXQH96+tT
pPuKfepefYXfdy5oR0ts110zA1y1dKfr2p6JHIrP17vQrYJi1rgnFaCwxReAbzY/263IPpQgDTPM
ka51JVRDXaXNQM+J0y1vv2V5AZL51qRvrmtbsWWei4jjIo+2fbw8lKhtPnXg0jdMva511Yz7bJQR
Hj0vHIT+8+0qBqdJKh5AVejQxKvQMHtqFzn5YO/1nW4B0V0jcNgvF2a6e2nivwoM8yD9HhYLdIO5
G6Rtn9X/y3HZe47LDzIQ1ovN4Io0lqCCw9Z1KCLKkefainc1A6cl6ORistrfGxY8HZst1Z5B2QEZ
Dwv2LBleKd286RNL+K2pikj3CbsFvrI0CJD4QzkFAD+jSsPFfJVf22L46g5rYlu2Z4hwmkMy2Tfb
q16qvob+5VQ0l7ArqtM8FDVy4tAVCOo+cfMRhLZV8OD7+a/rk6b7KMW2wYGw0dmy+IUKxpOlyxJw
cs8p0jmAIWK7GU4Gum4UI68AbA2yyuaX2cuSrJg/haV3D6T0ZcuZocJC14Vi62M1QpDKadqLv4bL
BXzySTVS+1T30HcRfjGlxyZMMfoBfnUIKmzkHGywMcpuL5kr3uMK+8Ey5vw1n6ICyFboAq7QgrDP
Xph/R5Fv4kMA0ityIOKHQ1wokaPCyFakW2yItbQXUKE8ZQMgCY4EU/L1SdJ4RhVFNgQlgN3ugAMO
KIRBRW23p44Z8yG61vdpe2UiHKogPXTpMHRveg4XJHWayPeTY0NXrJyDl1zyEflUH0U8MfiqoWjG
jAUnGo+r6jG2uVtsG9nT/XR+XPsWIlM4uO5XedDCOyczGHcf7hvJHFex623almICSva85e5TK61v
kHpAsSp0VQx+SrcIikV7nRgLT2L/uJn84Q4kBzWwY6qj0I1eseUMUMAQCgR7DhjaFa4cmmeWl9AN
y46ejVWmULAMB4sFmajzCrGjDClNC2Iboh/L8HxoI/2FJOtIFGzgS4XaHgESx153hZUe9EwHHx9V
IJmdBRYymgRvFrgtnv0FcJMWaP5zi8s7rU3C3pqlUGlCoTsRemUXAdiSjy+DQFVOOEyPdCQmyidd
B4o174+ElU8lPiOfIKO4q5HhoHOqnYOYPsfZe37lL1rPHasql/zi9xKyD7ZXf4Pczc7bnIP4+9hq
72byqo/G8rJ8F8K8LPni0tse5d4srqNyPgYwchzFoP1AZpDRLMEixlYQ3OeMgLnCr455PUexZkjB
2TnkFnJUrxdgKOENXtYaG/fSY7Oj2LPVFD7q4Dnopdfce9rlq0EK7kQHB6+E5LaPVjL0jl3sKnx9
XEDbADRGoME+NHgVN7aCydzNh33mnbIXOMHw6WabuPFEoYkJKmGo13SMuNNmnSGVdJlxgNlrNVe7
hHgZT+gaHPNH9t79qx06z5PT9A6wCqOEnXlzPiVbhSPMsUlSrBgCKqPvQC35Agzlqcn4uSKb4YVA
E2lUDNnYcmKDxLreg0HsVs1lMaaJdU0rVot65Yw3IaJkLp0HfxVuEgzRwcu/Ch0L1zrIghowSbCU
X/rKvYH2HWQfLH6ipRHCofGetmK4nphENXt0O/sr6hcgdYA7XA58LBkgLXt9aXVdKMYbZo20yTxs
5yKYxOeNZxAGjYqvwdQcYkiMHFsxYNu3C2CWuX0GpfyPYbHa+E+J8vXhv73G4Of8776nHgDRFceb
xla4kKxzkXSGQoXpGLTv77/PWbaKHhsXF0kknHLPeRB2yY6/ylYIkLRl8SFA2fX1T9B1opiuR+Dc
pIfjNBv2N1KkPfcTHajY13iBQO/1TnTzpFhw6FhND7lC+2wLXsdDBT3moDEKeetaV2JwyFpBCSrt
UP8OgTB3Q9n71B+igItslSc0q6BRWYRIbOdstQANWfy4WY2Q+jeHHvqhYmKj45bDABrztMtA5xKM
l5aYdo+uacW0KktsBJoqc+p6bbx0VeyVR27DGLRiUpsvoOcDhZmUVZ+W7R3kG+OgO1f0iE9Gbbxi
VFbdSjCuo/llmUliRcMCFEhRGCLum/sdrSsPRjWbo67JoQ2HrNdJso9OAfqcHG7zdGCro33Fnjrp
g424wrQXJPtUCPrB8p+OtawYUVC27ggNmSkNwyA6dVBWiUfLkefrre/j+8vZYNyKEVXYhnPVYtzD
4F9GENMTK7/IegHb0HYiwjFMv2ZXqgCQfs55uRXoxrE+DDYEf0pT8dE+0Lc+QDnElm7uOqCEHtPI
yiDBIxAOm+Vcd8Ov6xOkG7liqtVSi8X/M3IH2in3EE081q5ip9D8Xbpl20Y8V04nscoOoiOZ6eyt
W1XFVOdyhD58Mc9p1d4vAlRYy0PRQbaJgid4Mdirpg8V2wFdVSg7lXxMp+59GKY9hXZVc4FeeIz8
9ZFzwl7n899A64UCmo1hM6bjRj/OUKPysyGOqvnQJQLt79/26gCLqy0H67Yl06B1oBxf32whebi+
vhqHo1KY5KgfyB2ICaejn32pZffRgTxfDqU7u4u+Xe9Cs/XVh+kCZeSQAUMXUvYgoP2I+ocV9QrX
G9eNf///1dQwu6MDdRhoA0Ad4MpfLSk+QavubNXh4/UedMPf/3/Vw4b8rSQVAqBvT++HdXwOpfXY
EBNWWLM//3qarsH9AfaSMQXy+2b1ijMdfvHQugGeIm1Xfjn2EYr7mXsCtV8Pvbhu/z6onUTO3bkp
nY/Xm9d4H/VxeiVVPoVgCYDkDDStwymdwfl4vWndAisOqBPBCOxSPaaV8wi1nLTNaRp6WyL5IRxT
6FPFC5XgWrcXCGil/STO87amcwPRK2mdr3/AfjB4w/OrT9GjDFAT2GNuAGW774swKSAjNhV1UgxL
OmZVLEvIEkNK+Xp3mqVQ36ZLh2VOHiLQ2LSJknAJ2jP4n2fDw9+bbzShr5KZzKPFOYTEoAwGUfEY
9CJzUg3Re2RXn0G3f7sEMzt1vgkQq7ENldRkw1sxJIVtmdLoA3SMoahr39Ty3HgkCaJj5K6++lId
go85GvN8THtbuDGYzhjEOKrcsH11y7H//8p7sHmCUnK4Yd+CUxBn3oeZHcLjYC0Um4aY2sxXHwOX
co7FPJ5yYiJk0Y1aOU0EIPuoWlS5prKwU5CE3oZjZngO1bjTv+hMeF637hDKFJVkv8e6fULWMu2A
sby+/XXNK8ZMeRZBiRKTMgD7JJZTALHlQzxNoa8+Soci6OxpK8a0HGlMAwvawqEhjGkmXH2Pzna2
7Wqx5xRVEGlrL2cIQh7bger7M4oEmdWTPUJy6x+Sbe+rXhpKjDS+mSjBN0Dc6mzoqKSF+65hF2jm
xpn90ASm4K5ZTKKE3mWlDOzjOPfIzOGnQG7QZHfmIYF0n0nsR9eFYp9TBOwIyLCwHakr49qv4xqa
ezHYDg1zpPFhRLFSe4JVugOmP2of5yiJwI5Pho+F92hBtfL6ntctg2KtbBX5jEySTHMAvF0neg55
8QuV9mUyjp3hM3TzpIThsZKclgOWuqN9vOeambwpGlOZo651xWqh3Md7lEphI23tCZKYSbbdC6MP
1rSuPirPARlFD/lFsP94N3UWPdghCD7c8ev16dfYrvqeXGZ0hYYAMgIcAgVdNJ6QrT0da3rfVK+i
B2grJyvscDTBPSyyv1i2vX4W7WJVhlyJbujK5uxk30lArNmLV3XjfZ6vFCVMwvQypNn6rrIv6xUe
LZoR+0Tm3VmgV2OdOEOcOamhBuNXz9fnSHMkcZWd6Ra0anM8EqXNTKZ7mrGPdlQvJ3eFeBeKo1PX
sue4Xqjp8VE3Z8penccyInaL+wB07P51p+I8CPvp+qdomlYfTnsXas1u78CQwx4q7vkPCb1ig5PQ
TZPqq0WGw2qFxXCWsY7b7jKN5HfYAoLsAm2z9m7K/Eim1z9Ew2/uu7spvtq43lCGYKvaJ6ktUtH9
rDI3DUUeW9AcjYDWg8gr6FHaNGyq2+tdapygii+QrlMG/Yov8OfvPFuTra+TzL/I9sv19nVrs8/r
qy+Si6T9uKcV6eYnFXTnK8tEMqG5IagPzWCZB9QNWva/bMlu7PFnA3nvaJU3bbu/+KB2F8q77uwa
DmC63pSNUFdB4A8WJor20ZmQD8iRko7Bw+TxAFFPCJdH+c31OdPsOfX5Obeg9whqApmu/L7wfs/1
g59/HcVn4j0S33Aj0a3L/v+rdYHaTC2r0ee/Wg/MePO41unG7d/HPkDxj5Q2sihDcMXZ3nqHt/S4
C7c428JkyG24epoUkhuOaZr9q75DMy5GqFciF8bb7F+wwVoflnFwTg5FPmaj/iGRzND/Q6H7arpI
OUUem8YpdaL+hm7OrQtsLnX5ua6y79cnTfclioOsOdREomhtfklwssV5X33uoum3TaJzD3zA9T7+
BNc3btXq03S9QMuStMOchu4cd96vyqJxMdvxFL6ASDJeJvBIR37SIGG2deRjOz5CNDyEBPxesERC
5zRbL005nthqp03/FbCq1BMQcKHyFLoEUtxPweRBWsB+ZDwwnKE0E6M+d0duj4pnkHKnfcbvB0rf
rRAcGvkJSlSG/arrQTkvAG5D5mmBkwcesD6XDJnalQTZ7dx4fhIBK/b1+vTr+tn/f7WLQuJUUHDt
YNiLe0JNaZxveBLdujomnm3iotRYtvr63dEWAo0dOuloVZ2YKH5kbDJVxmnOhCp3SjH7zWwX65Ta
s/2bBJ+9bvtYyMgQ/3StK35DQiChgEz1lLZQ8U6YPTt3OWoGIIze+6frS6DrQjlceahJtVFeMqWZ
hXrkrr7wrLyZ8uzYPdpWTlXbsDSEevOUgjcodlZ5l4ORzR4bQ1ZeN3rFRziNj+KeGhM0BKAhJGFp
QScm+uVt0kSf9XaYo+rj92rVA2S3nSl1ezzftwlZsg+j/EbL2yzIz9S+8anpxVHXlXI0gAyFkBzl
z6nTWSdoll56cGFEZPo8btvtmomftQjeRaAnP7LyVGVW6WzHW6rVn5ARrVIrs1nC3QhFxKOJXeVt
w6Mqu0rUd5vTQlM93cZIfJlCVLB9lP4s+PP1D3jbe1CVVGWzIkplkc9p5HFkO9z2LJcIwCK8/Fik
NESIt3cYVV/GK6BNxRJhh03DXUvuQ+v7Oj5cH/8fNty/gw9VqVVcx6ma0UPb27v6xFIW335e3nWf
83txKc48yb98JP/YH5y7dEub5Lcdf/rUX6pzEX/Cz+p0k/1zU7/PT3NMYlOS+e2rFviZ/+uQN3dz
ihGsmOkW3I31kkh630AgNppjKgxhXbcrFI+wDMAr5j4+WtRO6lv1HQqwD/kyqrKxoHikriBsCmeM
lLWY1jRiRcI9k0ihZiuodCwoOiMZQPJTWvjfu/p33Xxchm/Xt4KuacX0Qa3jNrMrp3S1g7thvPEa
UL14x3Q1qcrC4lOodcp6ZT/HteKxy8BCYCYo06ynyr/ih11mMXfaHWTGZNyNbuHccNR12AYz0c3N
3vGrQ8LmN12B2/KcioTdhokJOaJrVomtubVtQz0xVGpYZzZNsdOcJmYY8tsXFqoCXlCTuDA3HIqf
8+DjzMhu/IyeBpxawZL4rZWft8Yz3MJ0X6FYUzj2rC6KbMK9i7ljLC1iVb9R5ClIyrvZ6Kp03Shx
dmSrP6xgVEu3k5t6P4Vh9Jq9o4JgFqewhqUrt3SbgzCpJf/AWqB+D9mUioFpcX0LWiQJ0sFzOYi9
QHg6+3OdsKo82oVyTnbCjUVtiHxjb/uJT57yVSTj9Pv6+DXhTaVCsdZ1awaKjK/EdUM4z037VIoH
xh+PNb8v9Suz6nKRQYoQzbsjXiCsu9V7aP0V8D7DRVS3torZzu4wFxKE+WnTDJel8hOxmvL5uqYV
05VsqYEWx7RLF3maqD21k2FDavZ5oMQ/6lpWsMxoGclAaIAkYT5ARuvl+ozrhq3Y6mRlQ1mVeFKt
vSwGpv5sL4atomtZMc+yCHBylJjr1u0gx+F+Byef4fyjOZSquJephUJiX6Bpwe9tseK9qol97+sU
nkl/xmZZPIPP1HyDCn6xaWgtXGDqp3CNOyeHlsyhAtkQqLr/bnURZl0Usm3Cq5i9xi1HcqSqfl5f
VI2Vqpia3lkjd3aGIY34mkKtIY+nsTt5TXB2OTEBiHVzs3f+ylb90V3aZt85lgxOWSAS0R7zAioz
CrUmyTt3t1LY/ujdl3zFvsct02BQuunZv+j1yEXZLjNUOQAYgWISTjXh+iDzx24wMT5oQq1KiRI5
HWOsxQdY6wPJzoW859kv+Eko9Bq3psYrqNpZ/Vhvfc8x/XJ7GvCanQe/quzYBZyqLCg95LRrUE4P
6eIBYerdIbuDlKDB5ehGrjgGv47cMuv+Z70Y/GJjERzD9UvTtsp9wme7LyF1jidyOt2BKxnurD01
kPi4bliaPf8XomxuFsEqcBe7dPqedeQmm4lhU+pGroTteqOBYB4e8uZxi712i3G8SegxMH5IVYKT
Zu2B8y/QPJ1QkDhGyWAitNFcz1R6kzaySDjk+ZYWFQnSZg2G+3kX6Mv74W7e/PzMWlOM1XWlGC6f
N7JGNXaOTfFQvp7z6n7fPcBzxJQ8HVtiJY6PflCVbe6tuAqCic3nN0GTG6KJbvhKIM8Fhj7t+I3d
rzH+NEYvIfvSORf4hWODV6I5OKXILClWeY9XrS9Oa34M7ENVJJnTSuL0uIinTk9vu+FBBOUxo1JB
ZHMOUJ1T4D3NWUpAA52zPHgRUfFiGUepXlTARwrUghYMdUZhFoPu2XCY13gDFTBmBSUrW8K2lDX0
XkTOJxqaJFo0IUpFh/GZ4R2rhQMe2/s6a2KvgIIhxzHhmLdRgWEzL1wHz5dYTRciw/IlJC8TN9X5
6uZFMdNsAkvDUmPamQySYRoSxKbr+1s3LYpxNhS8vLWABWEiAvJS8seJghklOJS5pZ5ioKgba5cq
gvlU4mE/UyJkY5YMu0Xj4FVwWMRq6Iv6cF5ofL964ETTwEKvT4xuypWYmm0LRJrk/iaNe1kU+Kdo
Mo1bM+cqMqzIRl5Y9h5SwyccZnAly9bDNz4VHDZ7GDXLMfDNeXGa547fY16O+kMVH9bxyfWmfve4
uO8Ffncy7kSNL1fhYQ6b/dzx/jcruKjuzuV/Yy+OFZ1QFSDWVlJY7oDN2JQ02Ub/dPgwoLKRDISM
Ldnj6CxewNd2WqLg2D78GxFWrYu3V1R52yPHjXLHWV7f4RrzIYptLgHjLJrR8oQdblsvA97ijDcC
XeNK3KzBtruCWuGPbdo13muc56MHdaKYpucWpc84WdMSLNNfsn7nQqqtZntsp4iZSnA09q/CwEax
Ln7lWGsa5OtzM063bdBdrk+8rmklDbyRyZ+mCkAHDxxdTkM/sW42RCFd07txvbqIFRR8In9Qvi6a
Rs7wbPZauqZ3b/aq6SaXbdcLF7M+tM9yLh43PFFenxDNZlHxP6xpcnsqYT24vBD5giDhIVZcb1s3
7P3/V8MuCMpTGItwa+fbbUDyL03TG5ImumErsbMKQf1aBKRL+QpKHdRTuuP0LnBaiyfduFqmq6Mm
XKjAuDUAge3awG3J6R6Rrt8BUe2LMQGpmyDFUvM6A4MEtGXAZST+eEXzsUU3csVQF1au1jZjXRHo
6uUpJE8TrmLGWKRpXgXADSyyV69B8wgX9ZRB462NkcaLkDk5tHdU5pCGV2PjezDU/dhVRFvc0eZ0
rGnFUKGLBkmxDLOOgNHkfcqc3uBdNKkSVXjKB8VPsApA5kN2g8fM9sUuZbxTwbvZ2Zjk3If5xpum
itUqpBuV/rhjtXBbbJyHXj4EzQMtgc8/H5sgxW7LYcwcUBYBz0HGhSSO8OYb0bjExOmm2zyK8QJn
3ToynAcgqOp7vxYp6X434fjJN7166NZBCa8uE1UL1/MnpTq391vz7OHkC8v9/wiFKkBL9nyCZDDC
bEPlbRb1H6aOJWPWGW6/mrTwH8DmK+fZ1/M4QegNmNz691a2YQwTbrKHnntJJ6x/XApiWtPpTONN
VYwWHFxQLytOlmXTxruTw8kyMOUgNKutgqnADTZbGUHjI2lihBjP+wU35MmXQ5tV5QxZhIwazndz
mDr75PljH2dAgx0LYaryVBMFKx/29N7+/rSG9P8hB6Gbl30xXi1wAY4WtkjMSzQ+hSWIr3BlHcH3
fzjLoUKnnErazbRXNABu+8dDH29aMeFmrauQ/clqVx1yM3jVakyQZI1/U+lCwPFA8zLAqHEnnqbf
e3SBc8OrHItMaH1dF0rcHdf8/6ZScPPmDq7G/NGqX3BXsxtD6lYT2VW6ECesXGixIGtgd2T54g/V
9qPfQCRviI5vOzhPxUwxq6pz28Mc4QMK2GyxhihJ3YNAxIKbqPh93bbe9gueyhwyNyOfRj4gfeh8
AwAhrsMOCgWmYuy358hT4VGSZ8JFyBx/dk3TPlaNtTy1DakPwY09FRs1FjneoggKX7qxCJdUBNYw
nUNHrMdOt54KjqrtMQo9AGdTqHqD53mNtzy4uT7vb7sG7y9IFAaZN/W4pig5fhqJ/QH4g4vPipu+
aA/dVjwVGVUWbi8h84mc3BIkJBNQ0sgMPlO3a5Tou+Q83ADrXdOmJUm0VCfa9ScwABn2vm7bKMbb
NXTe6qJdUxItpyGElgUjhqZ1I1cOzZ291VG2F0u1eHCpuu4EprRHdzs4MSq8STQLDrUItGnfce9Z
yLKfPvFJ+tG9E+Cx5HR982jmR5WdGu1qyeZhbdNc/FGPaUABah3StAo9FegkeOn1nNYrII00v3cH
ESXSo3fQhe++uL4JB/a2f/ZUxNOK40I09Q0SANKJPXAJr4Bq1iBkQxF2Z308Nk9K/F166dVQSkQV
uaD3q72dxs5UJKqpqvFUvSkLS72NC1v3B6rpRqJxD0Kh4TIDQOncVjxPWt8bPsz0q0tJeux7lJAs
x4xFsgTadL8X7G9uNrLh15vWhBsVbRW2Fsu9pZE/keWBwqR4B1jIP8hEzrGz0RfubHnscO/lemca
IwwV+56Ey5a+dgZcorybHuIhHNRh4Lw8ZuMq61AV2uXSQckyjTKAftgDtwWIpA8GBRVvJQHL82rI
7aS57dxtnP/25dYbRq4xbBVuNU3gryczrk2FVbxjS1uiuombMh2aWVf5hrYeAq7jiMbB+3bKXTtu
/PpL3Xefry+qxqJVqJXvb3Vrj5gXViGP2j7isALCdijoHIW3eCrzENvWdomcaUibykqxhWAHq2H/
62Z+///VUd0qAO8kNSZnf+sEYOzBqoghkaVrWrHaog9WMklQovT98mnw7PdRZvBvmkOEirRyp8DB
9RRTjhxBXvQnPIxlqEIYxNP1JdWNXLFTRwp3KHtMStDQp2AY4q4YTVSNurErgTivywp1wGgbqSvs
lnxuUYzYxDsI9vrgNR2ooCvfiloIaKADgFq66d73H0R01w0mtkBd87sjfbVhtgwaJnJA8xlGHbE8
Aexktu4WSCNfH7/Gnv4CReVbwaFpCHuiZwuVNw1Ob7i/WHgoY3NmmCTNCvv71736ip5XgeMWI4Az
svynEgAx9rUhu6FrendDr5u2tqFlPZpeWxAbY8Q2NSXhNJ5MFYgqnNGn69INaQWklQjOQHUW3LDn
deuqWCti9lREM7BoXXSHK+QJiTe4MHeQhmXVjd3977TQkg5ybQDmgqrIR976t95cfShqEymMbtYV
k/VnZHrgy4Z0xkNz6EXxQp6v70fdxCgGGwQTneZwf+Kfodk8xRYiCN1oOpemhLBmx6tgqG2bxsZy
MHarsPasM6R+8TwX9wBDGJ/MNV+hIqImMbgQVMX5n9mgj77sbgdX6oV+OjRJKr/WLJoWbIFoHk6n
BnclBM2J7UG50HT60GwfFRdF5n6wHJtjezrDOeSfuny+5PJYpFKhUV3AAsurCngDwHGoHdyQ3lQo
pTlfqtRa0H6dbZ7nQzrUv+leS23dAQ01u7+qfr6lJjyRbnYU4wUegg7Wuv3pha9tzCGKZUyVaExL
JdaaI+kJ3Jf61Ou80+z6icW80/Vto2tasVqP8bUp7aBPO6+E7vR6lpEJg6abEsVsbWqRDE5hSOki
77idfwDQLRFZ+O3QyFUwlGA+t6sswn0a07361T0N12O2pKKh+qaa2kFg5EHg8hPEo76vQ5Quhd3e
dFt9iHXDUzFRE3Z7TWU2/IFczW7+vqsP5l9UTBRdPbbw0sfrk12DFIpU39uiNEQpzYZR8VAry4at
oaRPp2no4oH7UVJ10cH8i7f3+ip0D/6abxMZvG9h25Uxs3EPoZvp8qcbumKjFpgonKKbvG819Phi
kJOiLq43FUPrGlei6xCOfj0Vo/etHAqByrv5GaTOP49tdcVIq97KO1YL71uQRWE8EPD7uls9Jcda
V+y06noolsnI+m7RBgorDDebDuoW5+uta7yACopq206uAC9Y38PGgUAag1L5AgWtGPgxU2TSTL2K
jPJ3EbbM9defwP6IGxBzdp8HnkvDVUfX+n5meLUloyJwGFSfvW+W7W9x2I/Prl2b7iK6xvfDwqvG
eV6hSKiX648dJhU3dJjjZoBQ/PW517W+r8mr1lk1sQCIpeL7PPZ+EK+REwGxA9E6Q9TWHGlUdFQG
4G/l5RH/2exYmgmFidEavJP5UCU7d//1j9BtIMVqyVJP0UKr7jsFAOY23LLoBplxAYJJrz8d60Kx
3VCIru653X1v8/qzIFPwk7rLegKEmn263oPmgEkUCx4GkVfgWeI/p9rv381l5J2XDUqE1sTKJOzB
zx6HpZ9e70y3LIpBr2XvMc9GZ0vrP/WySdqAvhty+i4QBxG9ngqj2iwxlWO+lP+Sbp1uRw/iNJDH
/nL9AzT7VuXSauY64jVknv+VuS+TFTjqeIXCjmG1da0rBj2H7uCTHv4OQiifV+bOSTEjE3h96JrT
pqsYtO2PdeTRon/GNvq09DwhYZciHYwsdvmxXOuEW6acrGaZVXQVPNxigdtbPHvRUMXT6rwrLeSA
bVEmONEZXEgEV/E3IMRTCZVWfwMzY07Es5jJU8+/CCjKUmbFeQWi+VI+E8+/ncvy5vrsacxEVW1q
ipFZG06hz+7kn5xA3kSMfaeSpMOc3URTZ7hQ6naAYu+dhDiNDW7yZ7BrnerKAu98WJqw7rpvUEwd
Mn9ZDqCO+0ysOkEwepgLmrqV8yRgiVZmus3rNppi5MicOK4UfvccFeELQ+Egk+392Pbvhe++VGVx
M7SmR3ONB1bxWH5vQ5pyGJp/ZQSKyssyi/DLsIxzdfJdbpRf1/Wyf+irYBVwb1wpQtQ3SsBbzgmt
HoWNC/gc2Ca+Ec26qxRbveXyCC6++beXzgyC8XaOwZ4SGAKVZuFVgNZEcoLX2rz5Fxoc7ylkPuIx
zJFb7MYfVVXeeGVzDMPqqSitiAsLAWqU3yMna095301J3pmCuu59ydln79VCII2wyqgu638r6X8M
7fVLvguIYmftuypfy88BZWeWMZTO0GPv6Y4S4/GgS+tydvm/Ofg3UXTFp4cwI9ahYgXvL1Ktpeps
O+u67+C+BpsTr0PQFUOkpAIbhGHt/wCz3vCTKmDLbrgNHIYXfV/C+ux7d11PfmegQC5c/6aAM3M7
nghGn1gmH3saGvylbkMrTkAEDMw5e689OFjjuuyaU7M2JvlVTYBRkVt55QDKkrnbN0a73H0Jg6V4
8oKiBZODZOLO81vbMhAN6bpSjF9UA9ZmabNvyEnyIA0DZ2lRl+XWVfdOTm3Y2gnDA5Lh6q2xVBXW
5fWBsKaVZD8AMa/HZBiKj0XZslNpt8WXXtRzkQyOMTOn6005EuRzlDdWP/Y/C2u+2Y9juTU9ikG8
L+3PZpZszVZQebIqbgUWd2T0A4/+NPGsgqEKHof+64FZ17riE+aFCj60Hupa5uo5pJYd2yVeoK83
rpsgxfpnYNmFE0Xhj9zz383W/DiCCJq1480gpkdLHnw3UbFfk4yCKgu38Ak0fk9Qm4TcYdQ/Embl
J1FnD9e/5Y+XfMMRqJRZPMzysfMy68fitA7Id3sRQL0oEWFVjiu4yxfeOOeBhlP9ycuEtZIYOuuz
FfdhP0fkyxCsjTg70CirwAyEYgWwFkHjsIrgrkLKnM/Xh6lbT8VxlCKTCOXV/MNZev8iMie7BB2b
D1kzaP7+G0GItMOx4tv6o/bAKQPO9vIS9JRcwokDcorC4PORryAqhCzaaOVmzF9+/NEqJW5EktWr
TRCytw8kjpqg2zpUXAk/LM5BXoAWN7OjJMsq/3EeBDn0Ac5fiToc4dvRySD3UMPdNaStvpC6M3GE
6D5g//9VIF9LYTvuCoWEYSsGvAjgMjWnsi5w3q2CiR9SZgwdNWeXlVTWpR8UELAcn1yA3k9hYR+7
/TsqvT1z/akq3YqdrdaubyLi/uaDa6UgOjDRK+lmSbkMcMfnqHkjBXS/xvIGyVKezKQntyRnJoWb
t6OboxY0FiFhbrVYxVkGnn1boZw0KbzZ3fU4m6RYmvVy3R7edqTOH6ayVwvuQ3EPog+MnUe5vZ9A
ZBhX3Hnft1Wa+fx+2YpDxw7weP53YxHq0ppQfA+jc3MqLH++tWtuijV7zP/bgzpqOi9CFBBSNsV5
7fM7L/OjW7xavm+IferDooey5bjElU0O0XFCovG/31JZbOPbJPAttR+cVrv+x84WcaJFd1seRNc4
ag1ksQR1t0Rtcfb/D2dX1iSnzix/ERESYhGv0HTP9Ixn7LY9Xl4UXs5BbEIgEMuvv9n3yR/HNBH9
4pjocEhoqVKplJU5FFDptKU6Bstg7vMi6/rHtuPgeFnm/NiAkPqBVXWth5grZfV9bNf0P9keaUc2
VAY5niBanDikrdZgcY5qeld88R817iqazeKzRUIw2/FiU2XBYQojs9P6homv5bhFBqhl4+v8ODmm
SSLW6x86DPrY8112H805XSd+RFYywOHhRiYtX6FZouPZaR7ybDgXIX9tl+o+2/tP1od11tctkdDt
ydtEENSelIbv0T5teKp1usfmcpYax8VxaKNXKOFeoOUCWU3wmxf3FtXSdZZnniMEppUrj6MMJCT/
vDl2gmYnJ73hA9dVdWNT8DBcSHYUgMiATUacHCPeFaDQi3uhy4Pw9I7ZbfipNeW8JMPQhvWMFffK
R69qnz3QWPLye5Hrx14PSafVr9t+faunVbSmiXQ0d0awSproMYq+GxE+dbVKIOGdMl4e82L4cLun
DUtZp3rcYPSybLqOKQz9JKCyiRmy0ylqhPIdY9wYzLr4zooWKgPZhC4a71JDcpbVbTJp+rAs+bGa
34XG37mU/z13SdfpnlCKVuYQlDgKtSB0Y8mUl6+94MfeeC+ldR+sE10qX368PXd/j6npOv+TFUyK
rsFJQnrU0SWORtIybhwn8HdMf2Nrr9M+bt4hS5IXTuo48kehopTaK+nQ3CHhq8258Jq70jF0nQGa
WpwgqqsdUNn6YTp2JWrQMme+3J6nrT22uu65jtsS7WI3A0fVVI/Umbox4X40umkFpqz7hJHoOuuD
GvIMRSxEpDLzQig6uRoCmtl0uD2IDUe5zvc0WTNSNSFIAVtkf0J1GHnN8rH4PAe9BOw0LE+3+9na
VCvTZ3jY7A0Fhk3TSn1s3b5LsiLv7irUoOsMzyBDb4KkvUhzGybe1A8xE3bv/rQxRevavJyQxVYa
NKigVG/OCN2cycbQ3q7yGMVuRd3HLK/Lu3hp6TqlUw5ahkGA47cWi6ffWt7m9YtkJc923NbGQqyL
9ZYAQpGli6sH5I6rDz7yB8fOlP6dC3G1lT8i96LpiTMJLEQmHPd5mWcBEYNRfb69iTZSunRdrFcK
qyrjdeRt9KoqAwfdUDnm2Ge9o9tUUmpofYTCITApMfScQUtzCnSdwyADgPk8P6E1D+TOUP9u/hCs
+d+hLovXLSIrBN5EmHpoPCsfXFuMD0Vf3TebZF0L43V4JXaDUqRDznFgSlueg2yBKvjt6fz7xibr
Ihjpj2PRl7lIaT+xg2eqB+TGHvuc/NOjtPmuw4usi2GCwnBZTFMEdswh0cFwdCQ7l135UDb2iNgj
RSL2FOX2vrNlLdbeh4KDvbwRaWvq+tnxpfeyyIynmdeJRLnBlLi23lMn/PsE0nUmLugZEq+aOOlc
wiEvfiVOXdGO7wYwmh6yJrgPY0zXuTgZdVltketKlSybo3WpjG0/7x3Hf9/I/1Ftpz7ALP0Em0Xm
znkce23w2Jt5B4/S+2Qv8W70v7YSthWnjBiRTmP9ACR/Gy/TcBl6WsbIHP64vZ3/7tn+I+FubB65
ZK5FuixUHQmny6vyvXInKvr7WpN1ISb1bbDME9YathhASqMVHxZo3SRujf3bzXaP6X1rFNf+//Cg
wnGEdVXgpG1ficRpUA+eRSrbuVVstb7yz3gAQUEg0rQpmCP9DwCo8kdP8L3im7/vpP/ot1NtSkSP
CvsUsITD5AX9uyUQ5ctkAKO+b5FXQZcPTi0AzLHIvvKq9yIK6WPeCLPjrLamx/3fyecF5H386+FI
nKZIJ+ZQAD0zfrzv21cv6lHUhf4YwTdVOCO/DH7eP2Zlfh9rD0Tf/vfb63qchkzBm7dWu4eJesWB
OzTYmZm/x+xkTV4LkkfC6xqtZyR6bPnwiRd1kdbBjHoHShOU0e3V0W2swbosMFsW1WVBhmoHN8Mb
08icmOqiuet8IHy1fzDzdTlmUqQeK3/oVpexyMw3y9gp9PKfGnycOxt1w1+sywHHpm/wEgxbwAEY
fckqXj5rw80jwUU3pZJm9yWF4Nb+d92bQnQR4MlRKvIOYq+mKx6gvsUSWRNy56StQp3K4RHQM7OT
Nla+d83McVkrv0WyB0hRNHGbtf7OrG1ss3VpIPX82nd8KtIRWt7ABahZZucaQDD1CI4DP5nH1sE1
mI/uXhC0sd3WBYMqyObe1JOThngq/VWHVH8QfLqvfpasKwY1ab2OAYqeOgXkMjO0fnCLotu533Is
8X8zzGRdMMgCJRfCGrTulh9LM6GqZKyduLLjQ+/Mv1RYqVOo5p2zY2NHr2sH4RHZgPKVCKGVBCug
YNWRktE8jJkDKuhslzNgq5/rSv1xAiJb7ncVXsIOHlAzInsUzrWo+WjYzqv5xikVrlyAC7C9FTXa
z9x3zvhc4Pj239/28FtNr86PilSioIBKHGSG0wNijTL2VbVjG1uNrwy9B3gpB+AnOITFZzKdpvYX
21OK2Gp6beBTDdn5DE0H3icyvQztA9k7ljaaXhcRutAC1yLyozQsAohdB26UFCASj+txvC+VTNac
7e2CzeJWYZQO9RgeAhUuybC04V2ZC7KuIsRtYZoCII7TMWpx9ep78MSoaOnebm+Zjd2+rh+EFnDF
VTsHhx5qjMFUnRqgNrpFHfNujzx/awmuv/9hULqObKTcCbuSqXSgKnHB+l+7dscvbHjQdS2hMw5e
47AxOID0ACTQXy3SL7fnZuM0WLOqK96CFb7EhwtOUK2PqAaqOrltjqKisSV7TARb87Oy2kwS7ZQE
A2AS6IE+iboiDuheULwBqSJranVIVsMtBNfm7Uc1P4E5OxUV/+hl/4beMfTrq5T1QWXi4EHe7/bE
bW2qlT2DV4eFFjqch6izCVHLuWNVooz7VCx73mhj1delhu7g1TWBgt0hrDme0D5MYXvfx68LDNsh
8jQxmK/GvPlWJmGUNM4rItvDXZOzrjBso6EaA4ovBzMNwJPhGY/NiZ76uFj2Cpc2dtS6xhAAOug8
TOiinedzxsQBFncqJNvBpWzYxbrKUBJfZXWBGcoYPatqRm1RmIS0e9fN6tjSOw17XXHYlKg3Ntcl
nsRyCEA8tLg7S7w1P6sjmMmgU0aA4bal79rq1+xlMWvuSwOsiwybtq3p7KPtjqLcHtdnWe5M+4ZV
+asDGNGb6l1C+AFw60dY2BEKjg+Nn736Q/Hv7b25NTErw+Vc2Vk0+HhTfqyH77Z54erDXU2v6wyb
oLf5YNC09FG/FL2F0Uc7fbvd9oYzWBcaGo8OC52vnz19NgOPJ6ARb7e8sdXX4KUxR0oSaAA4g/a3
Xb5GVfXYNMfQm488kjt9bKzrGr208MK6JcE+X7rmLL0H7v4TBuqQ0cvtMWws6rrUsBmcsCQhxkDH
KQ6cD1PzIlGjfbvxram//v7H4W4jzkADZNB4IJMZ9Rrzzlbcanhlo5yWiy844p6clfIs58o9Mdll
/9z+7K05cf/3swsApUdfYc5t/a3K63jydeLxu4DSZI1TQsVoFiqFCedz48csCh7BIHKumr3tvvXx
KyvNALwMS4451+Fnzc+K9Afi7VFTbTS+BiW5pFMIbWBLggCTVH1bmrQc3PSuaV9jkhYtpyAzBMFs
NfxEFuJ37kMWpDT5p/vav5rxH7sxhKpZn0eQhV2co6EsDQEH7Kq9NPLGllzDj2pNuRtZzLvbPjmQ
Npr+uf3VW+1el+KPr/Yy1H8Agn49rs2HXlPQO9OdCd9q+vr7H00zKK1PZYWmaxK9k2ACM6y9b5ev
mdd7C9bvKMdcM++tQ6reN8ch2gPQXIf+l9TCmnw9GuyMWqLrQrK3AaLddXXkrdpxuFuNrw5SiNEM
wDG1AaLep0wtsTs+IeW90/jWjK+MMwfji29mGH9E67dckTw2ctyJLTY+fI0fG5hf4J6ADw+nj1GU
P0z5O+HeB+Ak62rBLnTAzV2gcRaUp2p+q8rzIsKdfbj15SvDNEXfhZnfICq63gHtg1iiwxjs7MSN
KV9jxiSQ+gWDsO6hVtXDZPOj6++Z/MbZvIaJ9QC746kITRfsrVB+vMxFbMILb+nhtu1v5NDWSLFR
VXLgLjoIHfKu8pGkw5VJT10XI1Pcx74uf4Zk/Hy7s61VWJ2pWY58f0PLKA1QEZYINRYxz0N7isp5
7wkj+rvhrnFjdlF6lBqUZ3V3DDlAmmo4+NG3Uv6YNYllPyX5fXm0NW5sKrgHcHyJ/Tq2j6Mfxlmx
qHQEHdLp9mxtxH7uypIN6wQzfgEdjPC15tOjP74fzddG/RjpsJPZ3liQNU4s8OoQNczowhSP/vI2
skuj9i7hGztrDRALpj70IgdtN7Nz5s6bdiADoX9WuT2QPinLu4C/ZI0Oq3hfVCNYMg5W/ghBgX01
7gJX8nrvKNgwwTUeDPAGhJcy8A+11YeORC+Qgn+US3Bpm3bHLjYcyBoRBjb4uqeOjNI6q6bXSVT9
+2Fa7gNqrFFgATiFg1LiQWlERctwaJ3OL9N2pnw60Kjgv29v1q1ZWpk24B/acWfJU5HN5pRPQfHg
z5kbk9pZjviC5v3tfrZ21SpwDscKrwyK8TRvg+/lEk0naJvbxIZ1Soc6jz0ixifD6E5yb8MG1/iw
YrFN6PkTT6emfsgK/xcfl68ZtHUWb3yJSrqX9NkyxJWtl1BMCXnehOncyybJOenAGwaittkiWL09
cxub7D8gMT3aSasqTCMA4s9eGHmPtUZl032tX9frj0APbPpSAB0fpCScyYsvqml4aKsoug+lQdbA
sI7lI3SwWHBwuj4pnADIZvcEcoH7jvA1LCwgnaFRWHmpG3TDkdQNmP4WR/5z3+RcV/3Pyam6EhKQ
3E95Rdl4htD4gpQnyye5s0231vb6+x8dNGSCyOQ8+pCeXfpDhr+eQrDRf7n9+Rs2twYVuUbKCUz0
fjpX9DSLr3nTPOWhfyALe2J58Gz94s49urLuLACN7BAYP80GlPOBk+TKHEnuu9GvYUTU15MxbuSl
nsin6MjVoKZ3uBlXwY6n3fCBa0L3ARmysXKZl5oifCRB/csNlxOt6Stzlp0x/LWLMFojiQZOO15I
x0u5K7h4IHbonmdaOZfFddlrgBpy7+H2om/1tDLooQimolswWw3NXwNdHssmovGwgP7i+sd9nVzd
7h/7dta21F49e2k7mEdBho9iDN+jhPdVMu8ueQZM2XWAf/SRue6E1xnXS+vJt+9zr22eGdT69obw
V9ND8yvbbsgInZIQzbuVMD9LQbqvPkpA3+6boJVh19QBR2tJvDQYShZDgG1M3U47BXTOeZ9IXuLf
+3paHeB9tNilzrr6IwLbd6b3z8Ifs7hWzTMSTDv3x7+eppirlXkbLsQ8hFP9kZfyu6j1GVS8H5HQ
uFAAIalf7YEatvpZXbA58DOmgoz1x8G3D27+ATX9PZKy9ER7877s+p2E+NbSrw5tUiJkG4LGBfUb
K89tx0jsZDg5bi/IdQP9JwURRmv0K1C9WeVav78s3jJ9WhA3p4VT1e9wiaruyVuji5WN183Utb7H
+0uJB7KH2XGzpApwk7k9gI1VWENfx86GedErN+VzHmHvkh+Qa02HwVYHgNjSaSKn2x1tzdTKwvue
9LTJaX+JhmUBF1Olkrkas0c2GPd4u4uNpV7jvzzWz56GAM5FRkjpWctpYiNId9zX+srKBWlHU4wj
BuCDEw6JEB1H3P1yu/HrLPxtH60Mu4FkR0YW6aZkmD8TIh/Gwn6Ixu4RnAl3fv/Krt268zsPGgWX
RucPc6REXGVQtLr9/VtTvzLmPlsmoamwF+2QLKmHskvmTO6VRG7tnZUNi5GLGYof5iLdQaSNsgo8
zN1yZPNuDmdjAGtQVx4GdCLjYC6e8zyIf8K997itdlfW2yuv4FLp8JJF9F8SBCotplDdt6Rr5NZU
hOUkS4F5oUEaqf5d4fEdc9367pW5uoE3D81A0LR04mFyHzJ5p89cY7QMYrlWlFN3aZb8idnxDVXB
AiLIe89xW59+/f2PWALukkt/4N0FbC20ekej1h0uTI06+HR7s28Y6xqc1baK1VOvukugg4ujzNcR
FYjQpv6qnb0qko0dv+Z8z/qBElGS9oKq75exh/SHUwWPvUSN4O0xbE3SymBNB9KheqLtZerrFgoT
3RQbWt53ZIUreyUgeK7HuekuRkcQGzLj98Fje7fwjdlfg7W0KCLUgY1o3LTzySFR8zC7Zjh3UdCA
kqLodoxrYwnWiC3uBNaFCHh74boF/+cCPMOUjMolv7wcjPmH2+uwcf6ukVuSETdqvGa4NA4w6BQE
JKH7pW7bxylzn5jrX+7rZmXOGVKUOdXMu9jOPwRt860au7NughQ3n+zgAydwu5+tSbv+/oftVbiG
GjMW0wV0Roest3FbN3jM30PWbzW/Mm3jo2ixB33cBaFjFSNOdROPKhtLp9rjOdnaXquT2Ed52GCE
bi86bJ+u98NrdB0G9og99vm+SVqdxEFVMdcr5HQZnPcB0XGhZBz0wX2WvYZyjdw3ZR2Y6VIWkU5a
H7RoNLT3RdPByrJ9SP9RpeA2KHVEFrvGs58NK8yO49hY3zVgSwS6Dwap2kubNW+o/fvFe3WS1O69
1Gx4vTVsq65nd+iNcC8lFdVBVJ7EA8du69cz/S9B3Bq0pSpt87Lj7JIN1afKBqlF3Tjz87TU/OHK
rTSweseeo42uVvbsz/PszLPrXgqC+19NT6AISQBB/24CdWqi4YPI1VsD+769Y7e6u67XH2YNgetG
t9ZjF9wLLnNlIenXPoe9eSE56n+uI6PD0dxXJhJGa1AXFMajfrFCI0LQGJ8M8+bDYny9lw7YsPH1
q3Tgg6Ie1GfVRZDmjfHh4ZrVuA6nQ0HEfWa4fpxu3UwHQBJXl6DsIa/EeH3wBmcP2bhlKCsv1aOw
W0/U1Ze+DH+PTfTbrR0V57zcO2W3Olj5KM90rFUdhaddSnhavpx6qYB+affmZ+PgWwPVegrWF02K
9tLT/iuh3rlY6hMuiFmsUF8fZtHO09NWPyuP5YSdZpCiuu6l+cSyMK2t+RlW/tn/f1TlXjcbnmWN
XAPrnAhdt9WXCtCYuB+ITop52fPpG6uxxq7lwuIiq8YGnsVO8WQgNAFK7/y40E7eF/CvQWyedZg3
jaO+QLHnp1V9f5AWki63/ceGwa3Ra3PgM9uUarjkAXI9OI2icfyIpOLXCmxDt7vYWoCVixLVDJ5R
v2kuTrSU54zW3ROp872an63Wr7//4QBFBT77hbHh4g7+P9B2ycsPw9LM5fvbH7+xSdfMW4LlDYc4
rbpcddmuIf/Qlkdw3L9EXD97bLdubWsdVlYdVKoGU9nSX1D+ukxxlS8U73NII8elLPgnU0Xy0+0R
bU3Y+n5Bce31ZLNc7Nz5MZ3BA9rN8s44cE2+NfvCEXOlmksAUH+SBwv5TK58o12eNz9vD2DD5NYQ
t6LujB+pQl0oK4aknUDvKJA9jnm9WxW3sRproJu/1LZjfqcu3bi8BkhMX99rcBwer3e9+0Zx3XB/
7Fs5I75EqFBfRkS0RdOeSe0/D6G/d5JuzdJ1aH+0X4TL6KlC1Be21HkCHAdkHvDKDMlKsyeRuzVL
K8POrKPH3sUs6cx537cmOyI4fM690hxMXb3dnqetTlb2nQ8BMS7X6kJAcvg0RZn+hMhDpGXmjwd3
cPO9rPdWRyu7AGPiuPRemV/grl7Bm/Io/eXLNdOqiz0sxNaarE68QC+RMaClv1Cdsy/I4OdJFM3O
L6Bwm8Pt6droYo0xk9wpTBC68uKH7GmkU5kgqo4djj9ud7DhPtY4s7HM7Ng0i7xMhJ1VZH8U5fT5
dtMbUfqaoMxmpLIgrSLpEHjxOH+Q03NXPuf2ETcBVMK16U43XnD1qn+5D6whZ2CmD5Ye7LepLie3
LQ4KPK7uR6DQbWEOqrZexg+I2MCOnkDlJercGEw30oPGMTiBQjdGAoKgzKdtGy+TcQTWiL4FoW3g
yDmdWtFkYO01RQnWrdoDpOkATL6bXQIfao95ArXngP6cZzj83wSYQCd7VdmooU6bazMFXwNt6vb7
3ORjI+MZUjvil1tGvTm3/ThlYywZ8mZnwiaejzEHD1qmkxy6VBP0wPyZpn3jluexDfwaH9oSk392
nUG1Xcwc5kOQqRy8ySXxNMwi88BiF0YCkQunHLmsopaefd/nmaNY7AMkyp8FD+b+jQ3QOk9KCpal
0SH576JemnFKypBXDPjOWjv0hCIBb1GPZcAWdQn52C5LWiyFqn4tciZte3DdcJq6F8R8g+ugGjd3
ugq6esFVRtJpa1+/nx1W9x2E2uGv3AT0x25Wxnib9+XvCdQDQ1rgNa9cToGz5OHXETAS63+wssLj
QsIn6Nl2ad3hAtYdWN/n3YueKuXgrk0KsLoksuts/2XuKxD643pZF+SjZCxwvoGW0ADZaDzhhVMi
q67Bm6EonLKvHwYjB/9fU0C7yYkb2xQ+tF81z8ITLSScU0y6OZyDk1MZaiGNsjBR/yoaX411XE50
DpxDN6rAkx9R8pzRp9ANweLPp6iI3aGdIL3u5mN4MXJpggeaV0Xxr6W8iH5ERKCpI6I+vB/HXVva
miVjpSQwVNCCs1BuIAo2KJsmMk+e7nOk9SEZL4Iqniukd9pzWRWL3x9np8qMjE29VIjiIxrmSOnK
sfTnl0gKnZdHZxla2sVGOPPwBpB3NOP/oeig/gZgEmm7xCHS83+FUEQfszTzwV334tDSraon4pe+
/8Nxsp4WR2fsrf99bCpdejGTQENfvM54/ae2gqbBk66nIH80gdcYEFuOgrW/Oz0wXSYS2JqFxqNT
YwkD7lj76vsjr8tU1ajhq2Not2Rtf+AFVcvHiHmSZTFofLzpp3ajSmbP2hdWvqv1CLL2AxUkN0UC
nT82VzFVnUCVQEaFz6YUh0nA6bPT+iUhR8UbvjznuqvcMZ4ikTf5AylUy7+WFTiZ+dEnVGmsv8j9
By4H1ZMD6GolOAxGxvg3Z7DSek/CFV4ZHiySzw4W1hOhfrXcU+wRME1iXgKjHXsyWdP0T9baUnRH
FTp++Nw6LIg+VVL49AuRZIm6ODLYYqhwcPFWRppSTueqAnVqgVN1sfQNDJRk/Bp2viPGpHaNEh8j
f2bdTyX7oQffvolG8dKIyMUVDmp4/0/x2NERjJJKy/Z9CXHbKkumttfZnCjF5m6OKZW8TlU0t/I3
dxH6qFi12rgo9kFd7PADdFulfHYnK8R4aHOzLGcdRDr73iivnS+QB6r6Q5eDWrI4sm7p+Gs4qaH/
POKSys9hALLs7DDJpTOfhSuDZwpxdO9lqAqvHl5FyC1ey6GtvEx5XHVBXn4MQXUhP/oBIxbP9UOB
isoOzrBg8eTNtFDJMqKdE8W2EeOvuc00I2netyDcgtaXY8Ynf8BzQxZzT2j1G+tC2s954VL2xsfS
8oOSkH07MGrG7DBPtjbJMNK2fC4AFTgPGRyWF8/9kPt10kDFOv8go6w0R3dRtMLjCKRlUM5b9HP9
q/HAPNBCf32UqngM/TmKXsEL24HWUeVVhgunanJpxAGaznr85RDwkr9ZHxLW/+ZkyNoPTcA9CDyD
SnRszqz02/EflTeB+QIVi7z4t+XVzL9bAz5sN0WMQiielESXHW2VuXROorZW5IuuZoLC3MiT8Mu0
EVN9GVjkQKnayfxAtDE4GPrmvUe8tnxBslAuHwg3rJaJQ2c1/ZuBzl5flI+pMwftgXjgUgdN2JOU
M8N40vSiyr3YnYiaTFyNraYqHkoXbJJUSarPnYlEJGK5WB38VrzvoClTjxZ89Xm06PJU4uUBB2Nt
WV681BaXnaSeUQyDGlPdK/4xCCBS+FQx0zlfLahgmq9tW8zyEbrA5UjjTgyWeEcxtGx6P1IxT8tj
CyUwCL14cJvTq0vCXLBD7lYcD+Y11x2BHjjuOjX0YdXSYiLAOhKUcc6or3Q8Ah7ejCcU8w+MH2UL
YSv+NhMweeh3xjW0KJ6NZ6bJfcoB8m76JLAEdWpZMnrt1SOC97WYTm2uQ6+OnWEc5n+oyRh/AZSB
8vkArP8QPqq+9YdD7blhW8aQi2/aU1Z0HbhhEHR05Hc+ZxWyEYXrWDc2y7j8mHht6aMhwoOXHooi
4/IEeCARnyCe2V3p01kZsToO9NA3J1OrvDtYkK3bUwhrChPtO03un4tIVb4LkQKKUyeuA1oBmgDe
nmH6osVcnyoaemGaATapvXSB3/OSHBDUuKKTLvy4I4h/lzgv1AK2AL/s/SOExeT8PYIAN0tUGYK0
7Kyj0YGdBMvS4DlBDdBRfJwsIcOl05o5OrY1UG/5Ee+rePGLG1Z6XRCbyRumFhJuDuBE5wG3OSjR
SQbR8OdJTq2/xDrj48iOWL55eC8lEhM/Ic+W+RyHiq28c+9wnh3C0jcd6qHDYqhPfiiU/onlaj2d
doosdUxyp6TkmOVk+caFa3+4oJwA/ZWcKcQ2DjULA9c9wmUsRZCoEEfchdWENvUJIgVFcBI5betn
oatMvmbWLxuCx9BpRhHBMGDanoscpLrYCazK9GHhDIcrn4fM4tXOcQrMB4Eq41dPs0nGYzR05IH4
MjjTq1gFaAB44VkEkYOG1FNsEQPWiEomgWMqmQprw+wRjHATk0ArtQN9UTgEglNRzH50QPQ4Ya/j
HBnEe1o0k/daRog4y0M04ej9BcWKLv+QVYLKOZYeZIyXtCXhl3Fy8+Aj9qRcvrHFZWOYRLoIJ+/Q
Z6KQYIDhw7zIBKInqnkH1SNP/YC4UjuGceM5YO6Jw8zOuGfbUdP+3ZQRc7YgADMetGqIb52kch34
ESAYTA9eVpH5hauAnQhJ9o/tIr/9VMuy8B7GanFb8+gWIUzlqHoc5CAGL8LC+ZnZ6MprnnnlLMY4
itpCvHOsbtU/ZtauNnFb5qyxB9cnM4LEKHeAWzc0wG4jZmDUIlaA7QXICgy1/071i9P/Dq1CaAvS
aTuA2AbxUy3/rRepjHpRCyVmimlR82V6rsIpY6nmTBvvAAROM40n38t8UsS1MNw6cR8EI/EfpzF3
1QtwRca5uErm1Ze5mGhpYrXkNEDZ81wOij8G8K5T+wwaSCk/OG21PEliOIijZYf1vNhh4fVz1hdZ
C2C/KDQrH10+9qw+QZTH5voss0jrn53n4vp4AA8MheZyxFU4dOcO/5Q26RRWpnmoCoAnl4dGBL1r
U5y3UgenKlfDoFPEK0ZbhPeD35Unf3BoZS98Djo3SiM2eCVwJ7PXqzOehLVcEpXRSA5HAM5+OEtB
EkSgqpgOJlK+/cBVX3h97PYiyqtkhj93hgNlOW4kyDH03pwnyzXcgZTIIghky3se+bI8LiUfs+xY
DjmuO3GvxkVUiHNsAH4vggBG/l78ThtsQviR6AucUVu/uaixyclDXZZstKm0uYUf7cfKW8AtLEOx
dI+8y3D/eiwRhWt6HHzDQn1spNNDOKMgjC0eMnaVQqkixmNxhimGOLCIwRVk+BO07KmV/0fRtW3H
iQPBL+IcJHF9Bebqe2zH3rxwYicRIAESkpDg67fmebPJDCPU3VXVVfhV4MD8nE/epB87UQo/Z5yj
EHcDp3LDHFaq9LgBO4M/eiLwqn4b6/P+d5c53hVVBjtShpeZeFXoOp7h8/at6CLZS9HtaNSaYu2i
9CfhfpDPg0Pq6ZPqYs4+nVJi/CGMa2l8LIUvMGH1O8JxRC1XkJFZJVksYQUjCw9VE/gcMN15Y9te
yLRZ0eGif5naFcs6WbrOdqwQiLaaR5kFIpEEIedsfIGJBHoOLCatyTo3NAyaTwcYkjrMRhuaoog2
UgpXnNrU5MiDkm2c72XtJrdlnytuhv0/iXbRfazx1G4ci9roON6HTpRiPbCAdx3BHLHns33d1s2J
O57LPfnHYpf0c7Xj7UdcThiJzrrDmsfxBOc+S1uVPDOGU+QrASO8TVRzRg2MObIwl0LVWc/n8CfJ
egwf5z0PFHV2LlOo2yt89wneUaQb0oGgSFHHvzViZMkLsTeT3krgTm4SOeN/GQfKW+x+TSLopSld
XoapGpNkS/lBzHC+//Z773GPZ4tGehixad8u37Rcup5gSpymLa6n0Aejr1sv+mSqLEAAXT52IMPM
VSU4aSmUVRlySWKyjSbGV82z29pjJ/rxTzRqjrTidlk3mdaLiLE2UrVsXoq3AaVjULXqcEhucII3
xQm+JThWQ4ca/l/sl5k+7wSzyZWhlYTnf16u0j5OybTQR7fswttq4ks+PHTdtsXNliKDAr17KlN1
V4bczariew/09bhEjA3fOkfAelRlAP23p0FjOxNdHE9I9MuzZC7u8o0vTp6sb5P9A30y50s1KjQu
uroZfpoPmmjlXJV4XkCaInV2W8CeYzIg3HSMMverLXU000coCkX0GCXo9haMpSHWU1+NgTGewn3F
v7vekfx1zNXg10oNu9pfcDo97vehhx5OIVivQND8naJTib5vysYxiiq/+OxvG4kJAwADZrLVS6zi
Na0pIB3mENwM106E0pddNIWTKnaHISpCTl++HccO6053MrcSKeqT0y7CjbBg+k4RHFYmq0YO2opI
+GNM+q39LmOCbKxqtjsZzSWMZYC6bcukxtSotaAozHh3TPeBAK3ZqUZtuY5O5RRx8woNwZ5SJMhO
0lUps/6pw7Hbt4ozUM9xNRQtKV2Fz+yjNxHazf80BY9uKHanzfK0ApxaHmEEkrv/bmSlGqtOo7n7
GGliTdGgf5yzH7HebxuqiDXBQFcNxHFMUZzNevsoMN61D5mdYrxdMOOH6CrFPApPvKB0ZhFPGil+
yqN2RCdpBtf255SDVXySO5JqtqaLgXDImmHRtkP3aPkoHm2CJBhTtxsT2/1ELKXvdCRmO8m953tU
ZztNzWvSdXv7BMWnKrsGNscLZA4ypvh7qp1kVumPmXfoR2qy2X5FHM4CfAMVNA5wXsJ8vM4/POaJ
drlai7EML3ELF6jKpWGfr3tm/JZikocLn4HNjmjRo+YQgWRovXY45B0xEKElr5yKNx3jGqB5/Dmn
DBMrRoKJtZjJMCK1ST22CpGOgNzR5L2aHMunto5b9LFfJFalTpsBjXOERc4ooTfzX1w1i6sGjh11
gw8FqG2uk3IhewKLTaPpT7yKC1CPrLVALyqN5XWd1QtaWFAIoZ/504y2oU/rFHrGHJYlUx9hE0Cj
4xTfG67z/TpPWgxPHVrl7b9tlWta4YdzCVpEuPTpY+FoSp6LVG5+O2DJf+o+e/j7zsVTXLaw3D6o
SGECPy1kLPvtGsWgjujBLqlNxyPtO2QEnRLH3AY0JY/NOFcOhSObLiMpYL6EP969o6NGjaq1mjtd
HHyAbRs55RTpe8MZ7wFsQPAYnQu2CcGRVdcdJ8qKGq2ks29Yyhni6Sc2dOCvUckUkKi+DIoGws8R
FjzC8mo5z55tmPLsKctg4T7XLOrQTzSZibGDOC+2DdmPpJzDtNY9kKpDn/HCtaAwusFdzApd5cGz
TUiESs3Q5UL5MsBIMuX4XcYK85UCmZUMJvqvyBg9Fpl59TQObT0wIdmfqBfeGcRNdWgjq1ytKZsu
a7dgKsZlb2f5XCB3o/+tJ9h2XzMcovYWMMETvGjCrBroJGrPsIvjTIgg//kFrQ3+eeTNbmtVUE6i
V79ypN2Ba7ZGIgFDrgM7ogROrTq7OPJr+9amQ5jfgkF08DeovUj3wOm1tf+EFRQfBDuZyOCVaWzu
8hQFsDyALIK08TDOgoZHigKMt6ssrU1cFaO0ye3QsjgwfpwzNg97XSJSif+GWWta4HHMe9YvF3xg
XKa1T/lGb0b5Uh9SBDLSV7+VEJLUwaTAtRgAGrx8uljzL7i0prinJhJNyTu6W99rDHHYrT0WN/8N
kFZ6n09KRDvbD0x2Ot1qiTkIExS1aGFGDBf6yQI4gG2MwsTJjz0fwHLV+HES+ZlmcSh/xMAQ+286
rvP2Q0d2REpFjsGge0jg75v9VFNb8j9aYPkBkhrp/ArHj0hv5UsJ7+71A4d12oDeF6x4AAC1z/fB
DeG3WFHPW8zc614eNudwFtGfDWX8gChHG585y7f1txQpyhCVGWmbchAl7vG204Nu2q1LFky2VK8A
ywCdSEjCTF+ED55i0GE1ftsAnC1sNBxuq8AxprdikrDiwsb5tvxzS58hVQzhrdnveAc29g7r5cEB
r4lxX/lrS3OkFNX5OtjiigaAvI6T5XljSGpQwRa0wtXekR4PFuBjBLtEF+d1NGGmvG/HJSB7UAt3
ZDvp8Vh4kXHkKW1ZqLhdlv6OY/IwF/AKMDIilMxbjS88rvUwrWY4lGW0f7btJH51w4ofSjidRHdC
w+4E9Z5GJsa2McxGAb4vpp5NtsrLhsjAJ48R8o4lvXhIrcJIkbRuuvIxyQENpYv9lflQvLf7SD8w
omffaQwb96aM1/W8SOwTAGuJUKpmMp0yWPuNdcBVb08OHlQxnmgHYAzV5XUcU73VrV7oryXd1pcx
de5exW1hQPgiaQRoUGBLDSrKHRHD444dG9XjjmgTdvBD6v8C907KV6R8pdkPBrNJzNIArIYD9bNZ
DxNXIHqAGCukudLlUrKNoQVuBTApz/cyrYZ1nr6WOErtN4T+N75xAdJ7BKysVCPwsgCJKL2eT9Me
lctp3zqyXwsLe3LsD84sOVN4LeqqdG0XX/HawdYIUouBNq3V06dMt5ifZqy/A3fI5qQaljJfGgp8
7HsJ8XZFoPAWKiQHMN1M3umnksxLftuPSX/O8Br5miKLHax4N8lQc9SQ/OBE0n+mMi6w9ppz31WW
6GJ81LGDmzIzXDzDJsCsiGVIBXsoF5W+xvDd3KtYCjmdt42zB4CK9GsgBa48dELllRm8wBV2a6nR
GJf2ND+PYCCm8xIWpw94ETPSlNuePjqwVtljugp4iSFbNIVTOuiYVzVtQ18xS4epYlC0XqPBDmVF
JTpAtB1hfndhxM8ZpBjLeurDkF5yLtqhliqebIXFM65r4hyHxSrl7l+yz255AqSuFegcQz8wjmwJ
MrE2I5tC7tsHUbndmx3gXNpYzDSidvmiu/uMlIGdLEP/fSpT+J0CnsmxSIp4DBcQiLqg/OGi3wN8
9NatS+/6gJXoihQxeUWXi3oGP1aORrPrd3pObqDHYcIk/2hSgNuNhq6P1buamKtgNDjs5xDNU1q3
1OO3BxkPJS9Pc4M82Q3QCu9XiojUqEvNZXV0+8dWWQ7XdcAq7XkB09FXUz4M4YFHt0cF8GIRDc2n
5JzAbF3Ueb7mTyxJhx8i8NEd6Tjg1OY8xsCoh0yFyxqtJAFOm6zY+Ji2KDS4BPBnylnI+S8SFru3
IsmMhpGpX9gRO+ZIeitZ36fHwadhq3WEELJrocNynxgclHOHDke/IEEhfZRFV2RHv+fly+iWDixI
NqLLL3v3Hxmgiq9T7fs7lewdgEaPyn/dg8tuRTw16mBRscs6iamb6naPQVBIYXMCt7JtX2uKPAGG
Co2llZ8wvO5iDBGzTwG9Sa0BYYAEeEEKBY7/Mg/0sUtXftkCWIxGl6IDfZJE5BebkAYGg+HCkEMi
dOjx8FDlwPAk7I2sLXvjqpvXe9/ZJFwKEJv6RBYT3qCSnp6Q85Bmz5x5vNoKIofhYDEM4h/XSSFO
SjoJ85k9259aKfG90TOZN+qD7KpFobP/cGNJ/na5yr5Cn3Utqp3r6PBkix5G+QA+egS5os8ndYLd
t6SeNF38HRGT7a8ANH37n1tAPFS7alfxZoD3/pNuzVUDc9LUXVm8JChNNkvVAOAQBjWPbqDIa638
HidvadJlsp7JGtufPso9iqaCHE1cB5Vv0AIknSI1xHC2a6xF9GtFcyFkg28Zb38VmIL9Dq0I1c8G
ZNyGq8lEKcIAkfByNo6Pv8EspHhY6JnIJcafSSollm27zwLLAemjZoMHw0eL65Lrtn3d0O1tCC0E
eFYtrDMoVmuSPo4M9znm8NvFj+qYjmc5JsFdeCw21bS3y+tgTDH8Unsh/uvR5S1/hEJKxxmMZfy0
B8Q/13SGu2C164I9EYSFuopC/nCfwJMJTtNYjTyiBR0+w9y5pzkJ6yeWTSeM0mU0ozVfA0tOWRF3
f0cjcmDtYIeHapcMpCqHvrkGEbVeMQtGZWUMpou6iJm5wtCgn44wGtB/LKGJgksvzfbppBeSBjSC
7UquFlYUfyRUQy8EXVFSxRoe2EdTTNrdUUh/LhxD+fQ9a2RAYLxO6R022MyPzQDNPGbzXmZnMfZl
/JW4lS6fCe+JPELpVqBJ0ZI9iGAtws9QgMAuC6vlAfafKIOxFajcaNogi6E6C9/ZMGFcmXHlY06y
SzT+ERNo1T9wY2fmIMZpqwkMdl8EAi9YFfXjPP3wBJTzCXRWNjy0MLxcTxFnqjsHt7TZWWdIaK3p
Hm95LbE7+BSDCdNn2kE/cJx3PLmHbaD5fB6Z25PL0hr8lUuODf7GQmUR37NoHXKcFh6Jg3G5HBvH
qdjvW4G2pa8w3PfDQaTA/E/oR7K+5jRVEz7bZJ4L4cU3wfxWXLfQGlb3MwQv6Pq3LjyMoQCWCtFC
hqsS83X5ZNCGy7d1LHosJeRlN4z+1G+7K5c6oSnWyx2kavqLkrxUJ8DJZP81hwGHx2yl2iq1FOa+
Rx3iMPdb2l99UqqnGIDDcgdgAeVinReiDwQWdwPmSY1IcoAXEcFWMYFL/BbQrelJ4F4u2mn+Z3s6
2/Lk4J62fBZFJ4z63FxCB/kUECVJ/b2VcawGd5zNDoj4T9inqcNNo7FWepVRbDYPh5x5zEOlsYmN
MELo96I+PIFwn8hjnxIsVjoNhdEf6UDzP2DQFmjoiwL4drZF+1wXAkOMqlIYi3RPkINEJfZnAKLV
g5gwqBfoqvMGHY2kjQ03pTymXv5T0XYJjZclYLysbBOUdE464MGgU6c7BA6tHNiJiJKGanjIn2Fw
XD73lO75qV1380hx5rtDGtQGAJPHUVI7UCTAGd0wuWqfO6Qow6cRVKtZM+POROZifp4gk4eigZXz
T4z74Snfif6DWpB8xqWV+8uoMszn0loFSey0MTDuuQRnJmA3j8BdyxK4PYk5kFcAgYM7xyXgzMsG
UUtUp5bJBO8zp7zhPh+u862Nvut2y7DFm6fqFW1W2x5GuuTjp7OFRf0s2uwVmcX02cyRZAc55zld
q1X1JfLOCFMZiq4ZpvtBryTgCutM/OQmKsZXs/fzZStmOT6NJl/6a6lbwB0+HVt/hmAStsoGuwkr
q6FGcOuBFAs1FY2Qw1ChoaF7o4bbq4Cchkk26Esl+qk8Y8NhyDIuH2xf5CBl1hj1T/Ee8WFgIulc
GYDX4oLccgpjd/xOwyGxcHxslkQSceAT1BTnjK3odnYYy78Cuyz+bYMs78Uay72aA+j050Hk2UeG
wDrxswA59XdI1PCwqg78r8arGz9EJMe9W4FWRAWULTVvO5iGAuKkje3303gLeM3boMwJcSedA6zQ
++JTqiXZf015m/KuxtnmU157aviOHX3Ln8bJAzw+QCQ0Tk/gOwfelLmK8guNrZN/MT6u5dMWwx+/
TrzFxUb6KHGvM0AB+dPmeRkdJ+xf5Ee79YDiAu/Ln1M8luqBl2X41S3Ruh9NlPHwrjbixZcoRxkD
mNZ5BG2X8HlBTB2PtPh5swxYIDCihPzO/DA9oeXz9gSYqiuekQqEleNm3FtEZ9S8hHnvU1izOLsX
iXMgNoPvPDv7MMj5gjnGTocd+fH90QimKWwbmGensBo87ghMTHdC3A06PupNxiqFxEG4fNGJxIfE
xwtvJGDsd8cJzy/9mDDeZCVdPzO95t+4hii62qWI7MEs+HB1HCl7gagAIWDwyzwYDKntAaOHKi9R
mFpy6pRnCANdXTFAyNYBr9CPRuVubyTNF3df6BbgMWK5pe7vJ2gVhoNaIr4cUh9z++wBWfPfI6bF
6Clq+xtUOAN7ekW6dbiLqFePfTmF31gMiyEg8B7K5hVqIAtIel/ZFeHzu71I6fb8ASUK/xWMOQ7S
jjbwIQnb+CRUviPAamyXF+i+yisFOV40bIgJq5OpHbZnJDPN7zueSl97xbtGMQPsOEJz98XQKZ/J
DgHV7x6ncj4HjNHyoPJ8+T0WPnnzsJu4h4C1/FcSbt8sNEYvClYCr6Mcp6jakyX+RAQVei3vxf4H
Ix2YBYxy3bOHV89zgvn7XyuHiQP/HtXPre/L4u+AUZud9JTmpAaliOkbUDP/46cN2KNTe3+PVMHc
3wD06XEH9/wHelZ0ai00MA1ckzFWrJ3eLgX6iCPX0C2cYSi3g6wIJptjdvSIB9RP+VCYlQH7LfP8
XPRwtiAgaEMNUkfPuFh2kFYx2i2MWZsUSL0g5qctkPnOS7xvN+Usb6xcQQ+owZoTEk8HceKr9r4p
kyBeig0ZRbhHo7s1a4dviXWmS2IDoFXredxCiQtGb2NhvagYrVgjYzOwq53Nsl65yxEiHXZhf2c9
7L6cmv07UOrkYAmbE4DLzsUfrseFiXSv/NuuyUKOLfYzllrsDB01esN0P8cJm+KaADksmyRWfLjn
EK6DA1k5Sj84luQnZqwbApwYuxzakvGsxokrIHPpgjogSRxqgxZAyGPa98t64Oj4TA2x4JweYWXo
huu42v6+M5P0R8DvcQPUb03AKy371uyK8u0goEbiIO6zPT0DqJp/KnQlgLS9G+OqhTQFJjVuWu6V
vzV+ABohOJMFZiSYj2DvtZBZLNCNL1l6sG3ePZty5WuND9bFVRxjzSlRnv9BphnIA7TTSFCds4n6
ZkuCZE2U7f0reOzhiapi6h5BIGtzWnrN2iMUUMP4EHLl5rNDnOiR76QFmq/RwBSl7d6WHAePtuX2
OPqSdrArD/mZqhgCbQ4/8RcJFeG1nQfyBrkL9YfORCAQYgV16DCaZawZdHaiYsbJ+3KENyC0ZZwP
Z0CePL4keebHWhpdvONmzMHB7wOaTyBRyA0Bx/gbPzMgbPgfZr9ipAvNuM1yHLopmpZqu4GWDdM+
+BrcQEnqsZ/SBxvTvMLufDjjJwXk5dG4Dx64wRrxHOMDpv+kGvd+iW4kae4x2WJuhEcDQ7MO4vrk
oAlB3dLRRBq+My/eaJDyz5Qv3Qu2tuEzMwHtrnUo8X1nMQwgdqKlscvg3zEhTEvd9jvo0EgM4h9a
YlNckBWPNHe10OEUyjH/2yMLT56RY2PgCTe1mDm6yJimHdskPZSSGFVRVEw0/bQdHsgI1q1BMDi/
mDbBxRoXuIWuovWsuAIhTKE1GsV3lJXagI2KccMA4oxs1Yp+fxi7fDXVBge9tQF2iF8H4rryvkgR
OQRCajuk3YDeuEOqPTKES6MeBc/BreW9+3BwQGxA2Ec/QpvHb5vPxLXvpvJnQgAuoatOtkPetogd
9dvCfvRCoD9UEwF5MW9Z8eiQ9PjVy5WIb6qiJLaVWTdV1GBeClSJQEx05eCzohfH+xaTn9B+xtgO
uPWYGg+5Yzb2vas31N/1BPQFM5dhSvW45XElNrjOiLvn0QhZTdoXy29iBGBBjLWs1rMGp9e7IpN3
61TmYGqnfP4FxSi7pKAJO9TKEUeBzngbDMQlrPHQW9yNQ6qgrBnT/h7ou/p26UxObTTl/0GH3EeA
XlU3HjeSgsfKCtkWzeqAFJ2gOxafC4fAqBaxEu8LQIUO0kEQ0pVR45S8AolO71Sa94gIjfDOVODm
8SUmiCP3Yw+LDXuJOaZGjH452//holPDD0QpxUiiaYvB34NhGpfTSm5a3mxy3QnKaddf2m0x64OJ
Os7OpSHY1oSa0P9l6Pqvmw72VyHM9tHpgF0XnHtE2STlKv5NvfNZFS29ezUbnfNjtw5QvW0m4i9S
5Bo2jmVqaANHBMegYZbeAKqVbm4U0DAH+biXz2Wa3Zy8AEse4KBoSJU73Bot0OKvEs9INHLbPbwT
RmimiBzGx2I146uDSPqTrYPrK97D/6tugXMtRwfnUORnhr1ERAiZ2b8CcZvopZds+4ac2H30cRi+
KSSLGvKpCVOB4u16HdthnY4K8a7hCjjjph3q02l/hNCC1SRPdX7mWMt+SXyUQXaYUaDLysUeT5K4
u7Uop4+FGahFK7bFdv3u8JJsx3yOsvx8k0jcwdRjrRHyNr5Gt5AmUJJ8NE0eMlX7wYurY235iipK
X9o5p3dqJtF/zETRIUnAxvupBz+e3D40SGc4byYrZo6+D/QYxRKdNORJ3YmXA0po1Hcn0B052vTQ
DclhGqBUyLSG82hb7tOXtQL4XVS6ZAXvkthfDBq35KRCsBiI5Jgd1iiHy92+/9tTT0BzTkmZX27Q
lkQgpIwumI+hy3eLR6EEf0cfIcPPfpUkUvlxASPwukaB/sIZSJ7SWHc/DYUoGvICA1AS3S2UQ7iR
7Ych8fJJbbxNjQTp39hcAophpkyfN1Cqh7UkUOHAAQ+S/8x0MgIiKMivuRsW96hajI3AbfId2yt0
99BT458GupuxL7Gr7XXPcc3iasUvuaVk/Yy2RJ4AngdQl3S7T3eu7oY0vY0KYzL/noPt/gpYRPxa
LADHimQduNqtnxdXSx2RqOpAwR47CHHew6rccqQxVdvZmij5Dz6Mosog/aot2kWYnqNuH4F191Mz
6oHAvVm4lOC5YYOgdiO3XzQkq0D52dqldnTcXzAsLXcGSPBdut2uf2ylQsaN1bixLeaGSwswfNXa
/BAb6e+g6FmKOjJazgdseaM1zKAceF4piM4pVbbqIR/raohBo0orww94yj0EwItdcELnOfkXM5XC
g9ygp7ECrnpnMlG2HCiECqLySUg/09Blfz1MQN4MDe6/Zdn7x5uUw1cjm/TRAzML4CIp+S2J3TFZ
beXzLHNVt2TH1aVFeoYMPq2DXFr0GA7tnxw2dk2H0vzExbyzSs95e+JAJS5g8D2IXqimNiivewIX
WwhWmjaC8rSBGyVMKArctX8NpGOoAFZDs3ULei5PU3LjCaDegjgh6ab5K1njzD3k0Ak/YjWlxT0f
ZctfuI300xfkKGapkOcYhrrFv/awtQj0jOQQHZ0oSKOLbHxw3TiXJ99lgBn62SRvZT8C1WyxLYDd
BIhjDgsZ4ck/oIWAAbLA3x4gWLeV2gQ6CMWUu4cmWk9VuncwYiYj77daoPKBZ897+waEd/idEYji
wWsBnLdlPF2d0sAScP89CpgDvkfTjqvf8g2I4ADS6KCktO/Q3893XT+1zyU0EW8RxG84eLEajw4a
xqdokuBoIjucvaIGguQs+9LlDa9uswA10rSG+55RXHdbJ+y5KISDV/R0i73xYkzPeGU9u+NuIX8R
uINTteDemQ4do0AkbQqVFdQZAEpJJraL3nxxQSNrxkOG185UIkrXP0m0QwSR6Tyuimhx/3nNCa0R
qyHvCEZt1J9VHuK5SI4A28M5nR26duSPCFLDxoEeVvTj32luo78lCharHR9EUU/A+XyNHSRQdbEW
6NxWoaFpyYkz74NM+vQQeYowa5dF/C+4FP4vQcrmjw7rNeMjJhS8UoVecSt0GYbTURL/hXpKTivT
ySfqezJcNL7ZOySBw6duN/EyS6uik5Eh+5IFZtrKQLIJHehYfIdx2dUxIDHly/pNHhyYrgcyx313
7KMAoDvs8EdqeBrYpfe4d6oS11K9b34+L47GT3pmbqnzMeizgURNYi915nEjC/TTFzPx9ToHWdzF
ELG8dynW6Jwe+wV7jaHrQHbL+HM10HgohlRo40d3x+JtfodwRv7XiXR9lkYBb8Ti1BmCjfQNWx3D
Dwg3HVISIJU3zeJsed8SVrSnGdS1rpIwxpBPFTGeaQeR6IjRR7RTDbmwoXjfLXibZMLo3Pg+IU0n
urIJyMSGYhtJVo56XKO2cMMDuL3oq1+8oXXRWfqAi71odMr0xcBDmNQ+WPFvph3/Y8dCwqgVrTlm
M0DGHpUCcENuziVUjEcgtdEVEBXELiDIIwrvgkn/t+wcwOCI8IrysJelgSh5awF9z7TMigulkJBW
HlDnG1pua6AKKaGu2GElXVy5QLcE/sy5hmd2/xM4FB4g1iE4V9JmHyvJMBnjwfkHGXf5U9xOEMOB
DQHkwtA9iCp1+TycIg294Z3NwZFCLA+6kEYBJMmQWgsfBJZmL3ocNWtkp9qH2DKfnGWCIGd0Df0y
haPFBoPANmfq06te5/1lZ4y+MGAiRwMVQHfYJg0l6oY2LdRArQfAp4zF9xg2OJJRgCdmb/uqe/Jh
0FC2+IQ56JeoHdrhCLNG+4aeNdwXG6Zz7OMBwWIYteSxz1kE1GTC80321b+ngKShvGGzsbVsI/KV
YF8EUlasoel5tQxPvcfBdDEmEJAvRPJ31KnyZ98jzZKDHZujvKtTMdyUR7h3mX2AoAo4JLTsrj+s
yAktEEfJ++IN8uXOPO8evHmAAVOAFKbXXqH7y5Ecu9R61PjZ8tWvz7Rrx9cOEORLPsZzM47l/ANK
N1ov0c7nMzCA9YHERfoVC7WSuzRPbPeOjN74Hfh4nh3GXWO+dlGZ0gvyukkAZpIXc0APwNuOXJPe
2gwm6d2KNUWv/LrF2K4hJOyV2Ob8B1YVJHtKdxSf8bB4AXdtSKtkpTvtXjIO0e3/HJ3Jcty4FkS/
iBEcQXBbc2koTZZkacOw2zYITuAMkl//Dt+qo6Ntt1xFAheZJxNUwuRPczc3jx7W/rNJgaPZ3DJp
jshhQfcCwBDT8lmBRCUPHmAdF0Zz/4+XPzHmMkHlq+XQnKSInPsa6S3ZGT7/cs/Nl8Y7pGPpj+eq
CFd90M1oizMEHheyj1gTPsZqDl7RGgIee4eJLt+vaq2GE5SZObgkeSjl9/PW5Y333KsORf3Cj4/a
PKxg3LusdvkBUp/73uM+lD+jlUwZEdES/3/q4kyyJrvpd2IcjpvVvN762unvnCGxv/NOg/h0UbpQ
RwSMoWmv4JcAHPuxfpFNwG7uzs34FLTxMiKK0N92bpKSd8KLAzLS8AXiL7fUYVFEJuvuxST/D5MM
U7KP6pE/HEhiSg5dQHJ/17k8yXRcL9zKyZKVSrw5vyafx8G72QXlooH0YCvelyIrUaWZLw3uL5/e
vfDq+D8aT8oLQ2r75DmTg320vcU1w657CR13ZrcQwXjsG7Iap0IFJFhjtsL0Lstce4JYwF5zpP/S
W/p4Na7iSS8Fj4rnNesNnqy7Z4VV17rANjmUxh3Q/zsgWSJETnma5nE9Ix/5pwXp/CYkinMwsuSU
sRXtU5sF1sEXm/Cd38qRP/iun2X5g/YX2lnWNY+yS8bX8yMysbz1bYStVsHyPMxRYn7ENu9vVMDn
0HNpyLcRcD/4u1NiGu/wPIdDCsfF/Me+hu1A8PQiuGZ52gdM1w8aa/DTIA09S9hYIE0GwmvPdcJb
Ky3arrFt9hlz+dqjpyL/K8g99ZEM4DbMv3zZWRllXzNP/APywvw98QR4B3+ahpm9fhNdfJ50hXSh
/d8S/vXO7xL0P/g66N12NPgESHfeR59KQvNFaCjyHeW9LVP9pks+pWRtMXVGnyzoEUMdp7YZ+yXb
Y+BH/7LeVCSBpjx5aJRyzlu58Sd4BqPZ5MuvxeXEtcsMGgHZo9T77dB/O7MiT8N3PzTJnc0C8RSP
uroYNadPSM7JA5BY9FyNScXIEloMv8XtnFNThfpt6GT11DlNei64xfLfUG1MSY1+d4xzBPiKZGQN
MEDYzSe0ixwURfN/0u94loo6g4Sxw9Y/nmPkVDg2J4X+WXyFoT/0r707ICORGiovnqCxUgtrMXcz
GYyHcKgisIOiVPJoyOn8jTDb4TlNR0CF9AHvebE+V/C3t5LT8J4jK6+2CfyIooskKv9mGpNUdF15
jaVbn6XQwEN9pb5bFy7uQsO/+vKHcrNxgm34shj5HAoyymMBJNW9q/r+l6OlIdsF5f4U0QJ/dgpC
DgdvWor8Vyjy4VqoFH3Esubv2IygAfdRQFzgVCJ5fUzVTPZbFsLfBdrLplNHUje5Qy1YvVdP0uXM
StMwXyIscWb0zRq05yos82mnyiqbjr07egk2WBuUX3keWKxsIWJ4E7Ek5tRu7PwDNMnYHfOminuy
J0G3HATB2E86Fl3nRp6ascBNWhkfOMgP3OI0TLP8wWl1+edNc4/TxwaY/Gut080XroZATRekzXa5
05EtXgut40viZJr0YCKz8tZXETN/SCi43q3dhn+qeJTT1QtN7l4GnOm7gkQFKco2mnDAu5V12ZPy
T87Nru1OYw1Eu6LNVXoZORUjkafCBfjJXZChWi7NIwR7+McpVKJva1ylydEbo4D9KYG13bkx2M9B
cm3x/KgjN6oIvgj7m6sUSnJ9fakIDkBEdKdpmwfgLi0fL/0O6FcT012wI7jgHeK1ksSjp8n+ZVOc
pgeMAO8jXiIOTzkUiMPpMc25eL1PfsyydjmMcjYhabCEH6JOSgwsWxTNua4pxGr70JLDXwoOFeHU
pEdZ5DM+ajGHFfpG4gKiBtJJ36qMsh27tiTSNKfOvc657mG/xFn/g8kwm88Qr8FZLdyQflhQJ55Y
eHRJoCBOi5M2BNDB4WYUNQUnn+HR5Dntw33edfd5brJqH6uR3JJMyvwe0xhjp4Z+jneuleIyre2m
eXrbiaWFZtgb1wbtPuA6i7+O7Ar5lC3JWh7aOR6eFsDjm2hafzm3Pbrm1ALrsyzOaXX0G4J0pHM7
uHRFly2EE3/0I6ogx8LVzzjuUgxIOD/UPpPs1Ake9ZagpuywS49c0VNqzjgt0qptUKAbZvjvCRz0
YpNw+Cfl1LC0QO7+aolFiRffNNXfKh2XrxTuvTmHS2CWQ92WzXjrVE2CKSvjQ+LH/aMdLMHILOXc
7Sx5GKu9yrnH+cI8gvPIIjejMiFoXhlPTfibSHXyh+QJXh8bdMInXXTNbZRVvqcT2ejdzFbDUosk
Ee57erejnyA6Efc2GKFbUyJ1DFlDcnJpKaWsg3JuvwaT9bjdbeCFZ0UUSX+kVJy5jr4zrCe19whR
VnbqAdQCGZAvYZyj+xRpu9rLZoVKADxJL4amztc4aUW7ISxdhdpbG6Lf5zgdg3+TPxXvbeuj1JH8
Nvfp2rpMRamaYva9bHCu3FsdS2JzQ/FNrx7u1ZgU+WmVXjTWjNQFtvySi/RzrqteRge/lP4pqcLl
UXRT6X5A+4rwT9EjkzwF6dA9YLBX1QGOTn2rlnjyzqECie0OstTOP5y8sNFfOuImNiZOivT476rY
CWJGUs3hnlwxGlUSFqI9jRwV3DsAQ61PaI0Kn3B2N7hnbcw/TrqxfaqHxGsPJkv7Ozfy2W9T6Qev
5ULZwW6SbuuxIAT1OS9RWyVBfK5wcFHJfesvX0Rit/fdk+yfvS7bPxsq/VrR4JntNGY2sHEVQpB7
M5alp7qEutWkHk2+l7013qULlzk+eA6YLnewSWA0krQKZGggnndk85tqf9+6YR4dPUzK8qXeMO9i
7+TgwPcL3bm/AMRLcyiAqOWNpKYsD4Z8ZEbaphiz1wTimWQLzQbJLpMhyB2XVkXiSA6nDonkk5De
JUAtD2wlzWMyLX51Mpr04o62DL68pC/Uh6XxhbSS5ilo0NAfrGVEwqclXnSpcsfTr5q7JPMfRPi9
9lagB8O+8C+3OOjmh1A4iC2BygqDpMIQvYd9mW6pHHvxnx1LRoSpBg1ptawS/O9cIDkADNzx/185
oFC9zgF69sxdTG5z4dLgov8bzUbKU8Mls+05Y//FcARA6e9NzouIacV5mxYF63GgbPOhoPKRNOiP
wWl8eQmGCDBqt1b0cmybq/VmdXSCoW9+M4cisu4quDaOxcIEyJDGI/n/lhM46h/QkdCCl1iK/KEF
uJmInwT99AZWu3KLUsyZ71CCdXR7Nq95elZrk3B+wC1sPkbQjFfPM6U4jn2u5/MYNfRchH5qMHep
AnjOexv5iE1IXvdS5ktyxKPTCAEeFOmxJRGKO9z0wXM7xMsVnruBfW21vvNNCXBBQ0J7duXqvbNU
d9WX2zoAlaVAB7vGIRTUlVKIKmckipf4fuEg3/CCF6r7TsB0LgNbcHqpxzgj4TsMjrmxdPQAdr3r
t/nL4oTdi0Jy/EOpeIdO2YqwewAQytB/BAEufTBDaX7XGO9c/df3Y/5Sk+LECDJiVecyMi6Xl1bu
hBRIa5uYv3jvxzjc0xxMkmOQtGP8zeiAtL9LPfDy7/y61fXPrEZ/f0bhXNxT5tMtDsocNQ5zXNjJ
M65XjKkSxrYPorPrTbJ89Yi7r94hEgSnr1WCzfGSF9rrf882xA8J2fHrOx+rKv7FWWkOBxRaA8vE
/lKMKjpnBMzCBWx6O5fsbVpN3bLXjD/+reUxCC+VsYH6pkDB6/6FCEFRis/FwrudbfI4uLjEV5rf
knelv89NVYW4Rlg2X7Rb+mj3vuxp7amLIq6qXRlaSz2LqsfyuRFkcq/ojlF1G5Y5kh7XFoDqatCa
L5NBSFPfHq3FleYDTHU8tORfSWBPPFjAqxiErx1s8N3g4m0nzGkNQ3rZ2zY5zaoV6d0UesNy72Cj
ZA/OMPTZ3xWSwF/4uhnwvxQR6wpMAbaueh/oEMs/4i7w5Wfe932Q7nTKIvnhq1rQ3l8UXJeDKdqL
JrZXq1gO+0se6LHLUf4KGTnH1orSS191llvP7hOvrJvHwVpiIFm9Eos7Kxp9szjfAczY7CiTJFeX
paWJSx7mhlTzTnL2AuruTBueCq9a133TZWHDjlhFkq4olJ0l+egmP/taVhXn98nAkL+bIibq5lxO
LY/4hCTUX/O6nx2afes5fd8oLlo0dJ2p1zD3cB8OaRfWaBOuGw7xnR+PhL53HcDA8N4BMw0XvHs0
9dQaJ/x07QisoRYPfL4b/KQ6zhiYwxtAdly/NG03BPewZREH17RailPm+FK/8JmszyTcQn2kTIZT
RY7T9xotcaT3uioIYrZCBq+F0/VMzV6JiQclkKhLg+BrT2kUFywN0ZxcqtkZwFc6CwRdBM1QfcaW
H5x5sXa95IrnobJzL+mBAZVHNruJEs3q1gV0PT36fbGUFxdSaX2ymvag7uBFsVFHXQazvWihU/7q
05xMzTN8XN7wmHubzz0t65ruQvRW/gWIuQ9Zsp0uWopzHYek7Ck5qLCPUF4wK1m1I0+fxRD1vWQr
FByXj30NxMQ/BiOoGwKb8JvhYscmKR6jpLECHKrqung/9UKvD1OdctUTirOL05qKTbnCxIZNjZcA
Fa7u5vWsCqn+NivpUnLGUxo/dk2Fi1RriD2eqhY2akk8Jmti/m8ESrp45zsGjh/Pbn62dQgBY3pn
fYxbcHVuh4ytoWRkdp9czND1mJBHYaLqgqe6K4Ll6lYxyfN59DXOVzDhO3pO4v7yKWSBO9BBLXcL
Slx+1FWr/6ZCIEKbaFDv3Lrl0xopuleHCrVfHtMYq07uwtjGY9Ee625ik1xKttt91y8YcHk7ZOfA
+KF3pHEAbY9KBF3c0pFW8pNnQg553pCpUxiX+RsGENh0lHBZD0m3qfzMl3oEkrGIKrts7Dg89e3W
4cWO6P/HmX186NOYsoRl9pB647JJPlQNTLpPshmwdF1n7hAaM9W8tlECn5jMmx4nKotk1oqu8thi
0+xIsY3/SYEobBZ5e9KB+YQ7H3CJ+rovi8751To09BxtaJxfcl5Hfefht6y0qmuSHaTSKImfHPcK
AEfnw7IdqW1Su+TlFyySMNEbjoCfku5yuj7fKZkiBUx1ijddlNO4lxJl6m1bF++XvmELVC5gJ21a
nbmKUnGIZG4gwZZEUejtUnz/d5zy6satiqrgamTbdOjrTXld487nd9NdeYDiim6xdpGvsrFh6auz
aFdOo7rqway3uYB93FnQHyr0pypVBC9ntze/BH1hbsOb4Q7zYx8N8YirRxvTEQsu6882Zxcsz5Z4
ftKQcffQtQpKT7rkGkWr1A1TZq3TF3fxWz3sxwXi/bRyWClnXNhhGbiwzS3ck+yi3n6lrVDBXY89
O52yZLYJ48846bshqYjHFajVGJZV/TfKhgDIgMzZQ5rN8VeyGuc3oxmfycQeUh6WlsQkTvs2N2vr
Mzql6czRZFlpoOMB653uHApI8bsycKR+b+Y2wWWT5Jx5+8fMXskK80xkZpHXzDLaAr9BS+xCN+9/
ojYyWocrs+5Fxx4Vcw17jHfgtMKuYum0MLfVGOVXr+ArxNYmt3VVua9W15PVpcjq2b+LYAOJcRfw
RtnPdpnH7DEVm0d7LHqTYEFJDxGaLAkQdVZQYxMShuLsbJbYXoKAoG/wgsY0rh9rzI1DcDZRWosD
2ZhquQBydcUpilvpoUWPhohtbLXXvU4FkY1y8ZnTLCbHrQEqKg6TUbE+sf5DoLWLCzQBM8t5LrIK
tw/Ij3GJOIGdP8GhIoLNIZjZLm5oyNuRkhbjvYbv/IApz/qbGWc7n5JSVvbNcjp+qHO19vuY3iP2
WtFjRxT+1NLuNvtk7arUlcM5FoPTf6qw5SOAtg0DUOQgiPq7LBjJT0xDtTJE8xYDCxVOM3/bGYTk
Pm2p9zlmPI/1D1kyox011A55h9AJfxLy4IOL17qErhMerF+VDK75GuZcPPS0UE3n2rG9Pg8jav0T
S0/vzvuVJj1ytcANFexxmIiTx+gKLM8o+2cZUrre+NU2PDgjjR0PPDimwZTNjH8OqeUbvnrAjX+O
RLeFBVjyYZ8yhH+t3USVhgzj2rvodinWdzc3y7qfBkdEpGUyJ03Yn0LzPVvVTHekdBb3boXJ/AiH
Tmf7PkGnuJRkieVZrk73Fahx/IkWysmjq5yoJr2aN+Vp9c00n+nKawjyTMlbV3uYfSMKW35qPfzb
AyGZ9hP7Nfy3SnDTfS+mlZxiO20hTx9jZEnF8lVZSy8MOiAkXLYJc3ER1vLgryqsiapqqX+h8vkv
Ys7i4WGTqWgNnE0HdU7t73oluxmcifw6f0nhedeW4nP7SMUEWfDegJH2/ooQCUWE2pkXwNd5MFbm
FOLZ3/W5gsOOSmXrG7FEUzM3lQS/kriO2VS5CHXdw1Mzn45dj5iCwitoxOK8vZX5sAg+osISq0SX
5MtJiJvbK++2H32lBppiF6cBKBsCFFsaLXrJz55zEcENtEe1W4eaybadK/4j+20+UaRgmhtBZfPh
OdHyVjvC+86dyP8vjpDj/jpCJ9M15xRPLJA0eWF/p7ZkHDFDka/nrZ5FH4gbJtC3pccBbulgeC4F
FWYYkUC75zlD+kOGo99tdaonTbHDcphdWQRnnx4yaBcuPAJKjdwwRU8e2PdCupiuYxUql/pIX3wS
zo69A7aj+PboBUxOGUaCv9XPsRDmzPw/kC+nS5Sv+u9CP9ZLTDnRI8Wnyz8nZy7a0Y9Im8q05eN2
mQopKfCHIqVRjGKYR7lG66vXts7fIHPmdc9d5cmLgn98FyMVbTvcc3XslPD/y/Ce1x0/9eadRlXw
sGJqcwJhF2Ts1fml8bOeZoRWHd0iYGNsVtW/JH4aPHVEVaglo+qGpHSJB6ybwa8OYhTJ86bggrX4
oevyyuCiJzMUZaAQeJwatpDyKFV+CN7v4aqpoLz2Aw1BUBe5vBkhOOMWfSSvBbWSD0Veu68jqavl
2Kp1G2UI9ep9XaVUPHir80hNiv1pe65vgClZOhcgMxMzT1OZvQcBBWnkYjQyXZm55N1rFb2HDWUQ
NGgq92fQmtGnB9Es444+X7jfGv7l0LZjq3eDh7nYdE36pPkdx3Su4az5c30evihJEKbZZr/Dri8+
MvBSrPw1mhlKOulSgjN3tEZejM7j8MBUaLr7dFT8eILuH3kS1WidbVRAS6whuN9MgmWPWFu88mmS
fWkSJ3inamg6qLAC0ugzUfh/jNks+7WsvBNFijmYT7zFHgM6CV6pc+AMssPjCZx765XJyUWzp4Nm
5dP54LrJnnsgVFNJKNuovAEFkfOnZcsfnjhY6eI8LEWRo79zCrkRH5kjlmPTvLoDxVH7nubXB4se
QAFgzFUrNB0GrsuaDCWAir+t+6XfVc0ptG1XP+cD/ah3dT6oEW2ELeXKaZQpbMAtpv8uSljKIpSQ
YJ/VExLkbkiEoEsr6p3Um852CrG5d0pUzf8hPyw1uQvxZr1fzsgkcIyK2A6XBU+XwMrkV+IEkRy9
AWdH2cnqVPQntBjVcgDsQSk/OlJB83SuZNtxwhJ+8G/kVoSXSIjUHKDVZHY3WamGVydX+VXYCN8M
99n+9nnTkl0LwvuySj9/7OhL/sN/rpdD522QWgtNwHc4kfPbEQcuymcQQZ3+wPQivMsf6ZQvlm6P
+Ax0auMjR5Mc3DAPRE26pQQLSMu+P6cDdUQHqm2c3zZmoN97tbTfUcrxf8WgWmr15GYVWeuJDMN3
HXJG4HPWRMHtMMdk+CWgBIsCTBwQPiOrKMC/EQ8HiEsaPow6TDLg5uiKE1p9F/ZZVF+RpUNoNkCI
6DAOqRe/yzrC8QFXeRf0/54U8U11JIJNYNukZBLOlDSC/pcpWyXjUvIcE5BIOaZWmLO1Z/1LOfX1
eE4Kmpm2YYJvqUC2vflFC/BAeY3zyniYxncVrGNwFVJxDK5Nr81dNcYkLlWashPsCu0LSn7Gkt7W
PV/a8kVnXnKhnWWhCY43jSz64NJKZQgOEOcwZfbYIaqgovZSeA8aP7HbuQNICIYT0TWIzAhjoI0b
pCGHnP+yi5cKvTyFD/sxoxKc5aBqFzaXRN8xFWr4EdMYtO+7tG0+wPL5CpMqiT4yv89/VysunDWy
lOciJzCzi0RYvbWjLn+YsLfjf6pagvYX6BaHp45IXb9jV9nCOGk/D+eVyLZ5kuiW5qHKy/Ghw4Q7
Eo+q4rNt4w1KGPzGf6VfR7ygXpeYQVVOwB38gIt8R36J2RfTmH5aucprixyGj0Ef0Qk3KpCXQtkI
+9KnCPWtCVIlT+Sy2/wcmgoeirspV67aHpf+uQeAY/Hmw2G/5wk7R7Ml9l43+Ow42T5mzJi53a92
taQ8QKJw+GneCfaglMgUY5cv/80rcfVrC/OMzbVO4oxY2zzLXtv6YRPI573U5K73hIYj+ZTLkSuT
YqSL4ZROjfchvCU/535gvAcgIImeX1VMtbOr++IEkcLlH16E/PsfPAOTLNEU8cwxttziFRTl3slG
WrTm2iFw/Jy5y3gWgYsWYIKq0EeUqdq5n+HA7z3E4uelr6P6T29rmxyEG6n6y8ksQRM5FtG1oKCz
PtfTUNfniKCjfqCUDeuFtiDz3VKBeQU/gkkx9DoG+8YxXntaeg/mRwIhFrRskis7rv7YPKp+Axoz
3bfdc2gLLHcifAkBPyOzHypCfyeYABJ2XID+wisLc/hPtr4AbCXvscNam90TyrbUQPrcmQhnMRdn
pF6KKHaK8uEPaM98OifkdbZ0aFz3lypSTUuxXyA68cdnTqLWs+q8H4QEwh9wDwxMnL5UcIsc6rX2
fp8SwU0asnj3Uz/20ynXKwybiXs3vzY6dDDlghzyX/G0T+RlltAheKU46cy975U3YVOxnsomzwUd
09tI1Xkmv+goK/8g1iIUjdTNQxFxFTGwZZD4n/WagC9ODORPtog2j3UM3XffHQhqpFOqgSryVD2G
CcrI79Fg1J6xvZkwxwKA4M7QMnBPNQxWVCzqbryYYJUUF0ZuTm5rmZm8T+3KTQwUYfrUHIRNgpvd
5YwqtK92XMMEKNBn9QmWri339DNQczG72fCrISIvn+gmE8MTMBytsyEphpOgtBwZuJ3royU/Ssiw
LeP7RBSajYT6S5JNBQeS7QoT/2Up4tS7V7ZA6KYGccvCcIYTpM0GsUHPFc06Ysk0bPAQk3Pujf1L
eXX4g55dohWFCkljZyzRP3UUsnyXTbPWh2JM2fLIycG/wh+q6bDkJFIMkvu6s1NbDtdcU++3L/IG
yST1I4230biyOznYK3zR1VxeVbBCuVUCeq0fipir6tOaBs90aDFF0oAdhRqpisnIN6r4jslS5jsF
+f7solSCeJLf2hPvJ+zR9szNdBJ745nOaf+ZilW32rNrsBCTYNno1xTMgI+nB0WvqS17aYhMgDaM
FDbshNz+rppzEb7xQuPVjlO4Q4MtuucrsopLlKKNyiM7PVSMz90On16RY68WTSr/bFukuwvDSTzT
iSMeCPaS74prymhADzfWE/gTrDo/UxALsczYEwbHXrjM8sKt4QzYiEpzcudhyo6um6oKrKrMulOl
WvVkOe6/qCa1P3S8MlOG09jcrN/JR+2xOoD8KWoQAn+ruUD85GYGQG598yfa8k40V/q/pJoEDYqt
o96qBnKEmdjnD1rAjMRjtOLZLliqR4DdtLywfhbNTfirfFdFFXyFHXgYTYHLJn1xPru0Oe7N3i3n
mNhHp/hArCUWQw37NNxSz8nRl0xN9GMEcD6mHm4PdJBNyC6HRA8Y2wJyZaxCj3xp5ZfufSAZAnpS
8ppP/iNLBvmxxs9BZSLDt0ClO6EqUldbkiqr0yM53s2Aaba6F0uX5YzIOGefyxRHJFJ7Foi9nhuw
YQZeJiV81x6ntdb5viAWdTVByToYqRFuoSID9ldQKJQcxzxgiR6jNXnTZsheq3kuP5NKq2Cnu3gz
/NdY/xzXraLBHzp+rexk/dud6Ebg9yYfsoiJELideJCYO9/pGibBYdNxur2J6cvdRS0Wagvg88Zw
Lpqjrj2+DE6g2Us6Zgl0V9Mb/21pUkdfaLGBRhvFhvMo4YQX7Wr6ArDfyz/0OqwUweDofLt9AtDR
V1K/GcLs3xV3mbQXCWGNloz20x+KKAdCMAKJaSfiEZpSVRj22vP5O+ledmov4gjw2Kmg1whu8Zb3
y1iSBtIBeIVKt4deRmwPxbqwylVUk7NBt1FUncXSZ6+m26qmqWVgSaR+CUkZ4necBdaBZETKyW1R
qQZauMX+0s708zFErg6OQuF2HrbL4b4YLljb8SDI+RqW5Rfrg4BCMfLTtAoSqGLPMXu0dZ6TFv7n
20kWTgHasbBlhEg0FN9i/lNdVyuqrUL/Qosw+l2KHcwFD9FQNMelMct/bZ/A/WmKMSHRXS6opvkf
o3pI2u5ed5JjnSyd4YtWWR7wInKogYuyjTmH0yYoxpmFCAQc4h9/FdyZQHNv8zn2SFX8nGiKB+wQ
fIx26Nz3tAjz3z5xarOzns49Lv+x4k6RiV3PkqeNxKvTBF/BXIAZuVXISaqgObY+z4EFUwQQprWE
a8em7M6auY93Yz6E2SnrgdqOvVcnxQ6jdiofQdohH7sVaOviU1Bs7+q2p5ld9ZUlG7wKd7mGvktW
B04GZYO/XNhBfFLE1A8i5GHVE38XdzAsj0MyoXuTiGqvFGvCBZpBrPctzIE4Lbq06XszLFRRyXUT
8LzI7RAl+ymy19myPnBO5GdkiJZXmePxH1rDCQa9wmmo5FDbpXUxl+Jc3Uwy8g3LynrQwluCDEqu
Qngw8Rgsp6lhUlqYGfN76Ixu4fXMtbkYjgYRTAhgTfHgz7qoPzTfgn4KMdC6l0YUKI7Up0p/rxTj
GieVqBHtvYiSeBpRIangvIYhxa53rDN19sxrMHes7syGe9qOuuQpzEuwBPjN3r1w82+juz1lfYLq
ntTybXINraUyAq/6L1eoCS7uIvqmkX2bkf8BlSVZZi9y8OrRPYxuNazDJaQ/NGatybZ+kTSNJ46C
HfdE3AyXoyxIhoktDjLAkh+PFYhQ1z5weVORvtqFh/Vp9HqKjXWWoN6CdrL5X4ccN+SmqHAX9xY1
2TlSlcTxhlmk6M6jRyOeoZnY2lrdFSGvYIiYAeBMjefYknolYYhlfsewBN209wUBX/JFOSZqd1EW
ZPxnBXSnyI90rn+hhKftIE8SbzV/3NXl2O+zTBY/W7/GOj6WJT02oPGq7PxbVA3ESMUKc7Wvomqk
xF/PFOOcOD75DiDi2BICHPnkSHUmQFSAOjQj8ayGUMgMD9PE10+XUcLxA1Bjwl8bmR+Iliivch/8
3tfI/t1cZzGXDeRz+ruQ2z8PflDImkjGTMYUkKdoqujbdWiS4ZIHbvw5TEKj3uti4jmmTcoPHttm
otlXFaPj7fwc0Ri0UdBAeZ/ORSQfYlBzquXNEIZ3pRVh7J3zocyjbxq3ko2yhGIjIRwsAGokFJv6
2tV8ARudYfyUL4ms0XXSUdM89tV2MpfNyBl3KdyaOj8vzsT0QYvsVD1bTOnin0IeQQtZ5mJ9Clt6
hS9L40NU47f58pHEPOuIW1ON9aIGGuCeqaeqYFfdrg4fe+rLnesEM0AVcR1W4ZsIW295Vn6ISubS
b1NASbdDswshz9pLSssTSjBZ8fmkpjzIfphKifpbus0SZsei9RhSaRkE9QBoSh78zFA6MLlUSsUc
Cro9D+vSXOe4xFNcnHjKDtbj0j+KHMLmz8hrugddsdNP9k4qkJJMDhXtDDMn1R2dhSSRNCXP6XWs
EdKQvmWw/IERd7PxgHLTunRTbaT2sBpRnbvcQzYiDG9fxwBMf68Dt3hHe2fA4GotUiGp8MGP6VQo
0ZIHIQ9YOo75QxA4mn6gZARIJrBL2ENFGi1c8Rvxpbu/B1GJ8Vc/BYauYy4OHaqzv3rrQHmWH8gn
XDCPsdLncoyPKq+b4hN5xCFcn3MBjHMUgBgEEkaphLnz52hYiTyjqKBhj6S97xrE4uJkY5I3Gb1p
9hDm1O79LGc5pJeJ4kiOoZXkLEs1WNe2oKSK1nnSuIpzOBw45hyqb8ZMsTAkEoxiYKkLM95LTvVL
ygveU7DDVJbQiUPTWEPgZW8s3MB0aJcx8M/pPKE+LdpX9nMhkUvZn9Kt+h9H57UcNw4F0S9iFQiS
IPg6WRM0SrZkvbAsW8scwfz1e+jXLa+DZkhc9O0+/YcgVxqdiYGSn1rLQPA2VzGzCEh4cigQGaIb
W57VW8hludtVIE4KTlKaoYYNkS1neoDU6Fk/ZZlgXU+4xzvdVkchGwnWbywa4l5wVmG5bBlGcEsA
85S6DYCX+fb8bIh9s+izKg4nSRlb9S1Sq/fOvNSaOy0h1F8kK5ajzdYBHhgsCbnCLoXLIllkWfQC
DKAuv5Myx4o4s4AUz9x2MVK6lCmlB7wCg3ue2bwDJ4YTi3SxDFwjeCnqI2iwLou4l83a461dqYeC
55dEtOvYX0khhHiMht7a+ElQdB8ziARqrAgypA5fScDn35jmTHhmppqrR1mNOHQOc4thhC9uxU/0
BfKX9O7cU+JDBYxxOCEa8Ilvcfiy7e/tqNLPhp+29jcOQ2nHxtXBlOBOSzRBGxwSVJIm4E67odXD
9y91Fkz9rs6Fmss98nE37wrins4DistUPyV9sRTmSm2C6p+TsRiCfMtyGnTGZqojth6ChQcU2IUo
RPzaowTVfwsTYmmDHyHC9om+hpXMh5kSjqml2ViR6+HYhcyGTBElQCXB+iSs46W2zUpgXniXSECZ
86lPayLZQnndkwuKUFwMl/+WuLZum1tFpP6r7wC/PERcVdovs7SOfq8k7Zc7DfjWXOYBc+az3Vu6
hJnhLm/kzR17P+pmts9FDC3gQ9p1ON3jHubIoSVNIAy+JMnLdK7mrj31UIFsuBod4Yww7E120zOz
w4VOUJItTW/q5HO0ait7V3q2rP/GZGEaZt/Iq0CCIPI2qk1d3WHIZG+7Xzy87mtByRpQSU32DXAJ
SkK6iL1saOx8beQyLI8wrJMCy0OpAwdrEIGv/AQgit8NnJL5bGB7s6fJU/RW43Pd5P4hctfsEbfp
GdnEqNY3N5qb/jB2nvfKVA3PTUj+hlvNoyHhRqPEbGWE/3w3wrpJnlWJpPbBoJivuCynbg4CgccB
vxlzf4KMUs9HyE1427hguxjsB+7P0yZIHUxPWdYG3HmEaSwEkKkiKw2Tz/F4+NP5tRBpYd1da6j0
1bURxnj9U1WQbhjnyv4HlqwMcXpFv+I8wKFBfmj2n5M09McLeQR5I5YF7QO0iiSCgo7EeyqiXgwL
mRJR777hgPG742xrILjuvJCXEUPSBHc6fogQoaj441vKmkutj5CjNmD9w1W3D+YvN4gG7ryVz6s5
g/za7sdBgh1x2RsFXAoQdw8tgeKFgPl6MoBv9q0D8LvQY4+ftPn8qvjfSE3x5ljOluzJFxhawa3f
kSUzNrkjK97TggcTTYVMfr8LqznRv1TEgu1gw3TxDlPIkmynVdCu65+gTi4Gson/VblUQLGoQvWb
z0T6XDx3I7Rya08m2N5Ztdc1h9qQZQa/A4L8oWhC1DMXHFO/GfHJvTdBU/3x2zZI9grXcsnZ7ST1
73Ckw2XGLIiznq8RacjJRZxMxhz/TAcKascVq5DADUEDH5FhpvoI4583GrVmlnPl+8pLOCpxI97U
ULMMC4mri3Pls2PrJyvsDs1g64kYbJRYj1IXuIn6rgy6I7kkONKu8RvzrBOcR5e+7+yYgSGwv7gV
ZPa3trPKfh8JuWYSVCoAz2LGubMvigwhSVAG1VyTcQRvFjpMMzdVpGhmHO6TIJzjQMWDbG3juazm
1N81ymm6M/bh6g9lXrjHJK/IGW+Z5GVTL1lMFEgKz4M7Bp98Mw1L4j56YOiWB5z/OrmxeMmancam
gGFXLcQLSIuL5GTDDcuPXDiIX3JDnmzrnbVFl38KkJPqYdRI7jjK0VN/1JaN9zuaTDvdgQp4r6Yu
R7VHWJuKtxD2LzuDouYIMcPA3KjcKMABkVeG+AwJDyBgSyw9cjt+VFYPCEn5fFYMveMD79m0eeLe
wYU96jDnhUS0/FeRN1zBcVOBmQjRRnfU8bGK0Vk0O797ryvKky6nlEusv8J5Z8G8o7lMC/aBeuRi
agLyVjsW37k8wWnO4htB99A898Qlm3KP+MYpOuc1u4p+YbvIZ2mx2C/wnqoTS9YciL4lC9SrWfM9
ZwdYUbFT4uGDjZ+MfXngZCe7Q9CgCvjTSP8c+4L/8q0AtPinudc8qKEKgASzeeYmx+lK5sktKOg5
Se2AV2gaf3H/dL2N4z+qW8he1Rx0dK41C18Zn5L2G+amWTx3gMo/sSgaszftzAQiwwJfz2Z2+tHe
5dieNE6XZcLKWi3pvbIHbmizM5LX7VnOFTwN2v7CELz67SrolAzUhbLrrbGc8C6gYLAghfHbHvU8
OtMjSwQlTj02l35H04CV39yyEfkRL7q4szeKvEuc1oy6CRfKv+O0elV5Wzv9R7aYVN8hvSKzo+aQ
hxdYo0ome8OhU/R9mnwlYdNfR1URLmlTs/iXzF4NdDBVGAGVLiDoZXa11r1UHXo4JpQkhJW25ue0
MyKXJH7ERbH6d712Y/bc29Fy3bdeKX4J/FHzI6ICy3ptPMmpRzZcIQpjLquvk91N9TkZ2ixDFIOk
ZLGmzdfzJ5nQxCG55A7sLxQ7Y8Re4FLhbZ7qQG+ZfcMOb+Vofju4WnwuYimHbO7k8iPg8Cd+TfHU
O8M9vJ4+HGAf6qgmv+SLMYCE1BEi6lOqMza8y6gfdvCwd09MPKSgmKcctZeDC+vZKRWX3ZYRqb85
kPbta1Rhb4LqE47DpyTosD4ik+neKOvJxWuqyHe8Z3Xnd7QrsrqmsSe0WBUgJAbZndDBipeeovy2
AFc/rg156hLIgOl9cNjDvJa18hymd2rrNjy2fHGQ5VBeIVNC8cEqK8OLYeJdzpVK1TexGbibqvVS
fcErGn+HZPjiA0WGtqCSp+Rb0qStcB8Ivtre81yAE3vP+GsPj/kwyeo8hXJp3gVBNU15EYzYbQIg
19slqWJPaDqa2FiAO9QcH9ekRbIzgkAlsCrENYQtnFevLGc0D51Hj9+jZND3jqaX+IEkznD8XQh3
mPEViIWiyAP9UzSL1Qz7yoSqvNON1dp/B2csl9vQxZ4DRqnuKWXi0td928sE2q7Hyes8opaW3Kqz
0S1wX7f+BL2hb3qG/sprpvluknlNU0Dyp4tnEk3xCDgfBWn2K5j0vDe9+dOdXGR7DVk0PzQBKeuN
KgdfnLjhOivY30vwVXUuZHA/idz/2PQp9yUUECFBm4Im4wJkQ5/9wMoiSFSIyZtOka/Gt6IkPQja
UUrDYFgkB4dZJDsSa10lJ+TV36y9vO6ecXOlNrVj9NhBH5Xy2MyrRZoXLtq2pm/jHzCbKIN2ZfsR
WRgQKD0lDy0uiSmH4aHEOtg/FYPl5ReqrJByhB01aEyJkl5wW6fV6MbLhBht1EKOOiUpaP9TVQwZ
KNk6hKQJKbHrd2ONTXUH+miqHjE6Ljnm4SVwXxM5jPkDeVFMpuj9jqEZSghbEc0c4tT/k9Fk7545
Clnc4DtQ30LX43cCQz9/rGkGcPdUQqSvCstl/IYKXmWHKHfD+K7p0aiYg5mZ3J9G0aHymrG/+ept
2zEZa8bCtvYhN3ZIB6WIkrutWt4XiREr/D8VKrgJNv18Wvxh3fOIL2r6UgYhi6cjzOPupQqZ2Laa
0hn7oCkIqV+4CBG0xdWTdBoXsmNDenAQJv4bHDZWKMv2srzV0KAmNnRBql9mJH2A5A7v28zgLopa
ipeTDRZAFkAsxiE2ycCOwXL43J5eiA7G1YkUDPnWbvKG+teM2qkxRhH5WnZmTDtxEcpAWseegsgA
y3N9ldvrQJz48dDv+BRmtgjYX/2XwrLXU7V3nOFMUpRXxehkbnxyUli1r2KuFWDWCjIjjGZwan/F
yCjBxmABnecSP8/3Y1SM9mswKwRAF0uUd3cKl3fXiEfYP6T5hAYrnAZhKQ97LYhDZjN6ppGhd2Zb
QuzBxY/gElFo++jeKsUrGSrX7B/R3AubQ9IzRbwfVcT83rg+okznkG3eASESYlcosx7nGlJms7Nn
2lo27MEh7G3ieiDuwiGdLncIue5kbXubeoLHQmGdqY/83rN3xYA8Ly+rHMn3qvAh//dDDf8bwUlT
bEiqgLNHZdE0nmaWn+baWl5hP0tvVincgMhntaQqAcyebr3uqQfykl/loDN2bqTw1bFc1SRyZSb1
pzN/lh+cdZCFzbkjjfLiwNe3jk6ShQeUWciBLj+94FvMdl3uBOraiKdlUFcKSIidGLFOZFNhoVBS
3Ttd8skZmnMfV7xM2J+nN3SEFY0mmx5NH4h0pvYKC8rql29wmeOgRKeo6hXSS0soDjx6EFl4VEkC
r3zsbJM+MUSSdE2KYUw5acl3uYekdvtiB+cgxjik6rr77HXg1va+SfpyPw8hsy3WS3jhkOKjKttl
cTFF71UrO+s5BYXnnIi2oeSKkST/LsGsS+YyAx/Lss7h+JZ9mg8P41T32AkTkAWfPUH4hj+fpT2i
57I4gXPIAGthIObVR5xxDqhd2o9LP5EVs4JMvPajH/SflN+qp16T9n9ljnTjRx9X8GSfyoJ98J25
pjcfbYNueso0lkJMcIxG24nwlGx2eZuutAQxzult4aIxw7jgLnCKB81tc3QG+NKGjirKItOczK9L
6BIJRIE8jwpY9V/QSU117AXf+CPNyZwDnCr4cfCktd4tyQtiXFQye5dmrsaZupcoZ72a9ATBsGYG
i76ELmmw48g/O3lg80hedtQj6gAL8dj5xVPrhc8solyS7YTnzGtTBSCHE9tlf25lk+NxT631/CiW
0Eleo/XlvQewoLNb6MKSPK/sZ1wT2gfxDbc59Y6yA5tGAcCi3ScaKuVnkIRV/VZ10DUOfS/94Cmc
iKhuuOXHHZ85C8VDVIATeG57gtIUy2YItTob7N8skXGNEljCBTcCm8gf9GSc5IaJlShz5rqjehum
cHTvucTtareDtRyDZuIIF43pL6U9JfkO1RbZeXJTRnQCmUUHetsZKLDwJehjh85bDOeUM2qsF7KC
nUKB1b+mlqlFQRqGlBI72BfsVbPGoKXUjEIK6/9EhNOR+LV3jL/0b23wpXGXa/jJt9uITwrYTkfY
BKAvJiQJcskDJUckP5R/Btuq3CdeF7BkBUDSZN/4xmv2OCaM3MPXq9uLThVBUOYyDl668+iT2hjA
K5QBxw2tAGZayc1Z5eU0b4wpHwPLyV5Ts1Q0+UE2Xpj8KVpUttEHfHJWvKjvEHT4+vRrA9Gb59FU
CkabzeH4IGhMYJqwEXM+FHLe+E1rDJuitsVFtW9FzzeBocGKeloqDSsw14uT5AVzhkp+ou1VfLHG
HvhUiqcq/hA1pA3wigx0vsENvKZHZvaJPQSh15JT10PTkVCHSV169TOtwryoOAgqjtCWyCrd3ygs
0MT3CodplRxHhDHMD8vkt9XN7u0+eGxoxAhvIP+AnSWkYzHF+EMr9j48/AJGeJaqJ1Axs3dkkw0p
vwCfwe7fqwTUprTxAZMhqf+791iS/LWuJAMdFF1HIHBbY18UP13qoT3nvcksINW1w1ZS2gUq2j7M
MLaDfPI1B+GMVU7SuWE3/WuBZz55AyOJQZwXnLPcoSewXtmsaXh8uyyV5W5w1QTxDBvKu9PzADP8
ZP6dBobUPrLEgEQw2jV3GI/ADnE+i8HqDb4OrlbZDoV7E6M3Up/k1Xltb1AdeLJqQtJm39MNC/Sg
YSo7IfcGV8HsOb7j1OHVjb5DOB8SinPXJIOWBnOgNyC4YymGhsUrC8hVVzjD/MX7xBevpUQsi0QX
kpWscgHzYhEW8/tAXNx/N/G6Co+pN/mpXHLiu2WMLdZafsHkgEaOT8CTbtud68qZaKCW1sL3Mmow
kOxw4Djy7tue9IYN1GYaJ7nSte0pc+ETXJcgN2DNwEruJ7dFCMNb59PdB1cAN/syi9LbAwtAlJ1Y
K0cYDdbn/xQNRlgPvbCTKxINYlPSLnZz1WnR/eH0yu0nh8UMdbt54uT/ItceNGuZ0QnHPc8mwcwa
MeiJ54PYY+2Ygu3w9hLRZ/6C36PSi2FqZ8jSqxRqfGmHf9kMIK7BE0f2aCmvTOK4Iwg9NeoZyCpM
z5NQLh82z07O1yYc3PzsYx2wt9yQiNRxcY3ak++nCi2bjEcUNSc3Nk7bPa30M+8W6jVuB721Kr8V
lhFxsayxOVWA3+L/ormQPZBtshf1mvawh8+OAnXat3Em9w/ISR10ez15EcSQwc7VS5QC+E42Wlsd
s2k8raqympH2afJRJtwYKNirzbhw+bEX7cRf7KaWtorqA4FTlIWm9nhnJbHWP0ijuLrcB5NCFSwl
Y+IXHhcpfziuz+1hGfrMQlV1W5xpYHT9gmqAMKa7h0KqSP3MQ3bZw5bCKATuJizc8T5gNy0eJlp4
rZ92n2O3qfqFnJDxOXOeyQCxEBFqKL5VvZ505Yzau1cDotOxq2CUsXkrnewZ2zHfdFb4ZNkHygaW
Lxo+KWOZp3T8oF4yzK55NfI4uWMc+m9B4CXOm8lLsB2AKOw3XBpW8NFUdfeWEVZlqWsVrPKCwmFT
1i1pdYpEjWSqJzcrzzTB4qvivoQpGlWK/Rrq0mTvEnq5O944ucftuGoW0gnMGXQzvmFWa8tqg4LJ
Go4tKmGNYzUMbf8EJcnnz8gaV/7yUprINh19n6gWWParR7qEctLoUpM6AYUG7pO+Z0FuFWdIqFV9
6QquAeye5Vq/yy6L/WvPdAId1sKaErJWr7dVsER4pdgrV+esqwYHF84M2m5fqDoInvj2MOcbf2jk
0UezGQ+KEwLkZ9D0eABovRWU2I+y+jLYArBUKYLvb1Va0I5MXzieGTpxkXhnqxd3vLzLYKOzse3Z
K4/jfVNKwXnb2BZ+VcWlkr1vkOHWKVigLvFBwIkOWH2kqvxRpXH6ERsUNnKUFihLpvEORPcX+Xg7
+5xrtnbvgR4hy+7KnMJgCYSS8h/C7jTLjQfkbme66MQE9QNvR/zx52m0zQ/AeHNB75drLTQgNJXn
5NU2QhzCEILbexHUekcjLKC4z2yId3DqazDigVtFJDenmLsdECQOwZCVz/wcES1afhVeRsBNsO5e
mApQdsg+xd4/zmMPg/QX78icyQNSxSIeSwQm3PRMJzk3Mbho2IeoXOLRQdhJnQ++xkP0HbH2rLfZ
SIrnHaHSnh9guy60XIaliXFVr9EFXpTt+Ju5BfgJ3TYynagFLJnlvgP+CeG+RoIFsOWggKYN1a9l
MHyHJCjKDTVByfifDc+m3HfeSJPyBmfOysBlCl6ZJS17BYC9S7RNlVt891GJES1FE/VPJU7pv7g9
ydvTbmOePGZ2+WRJcqj3dT05bGgHxS4oMIQ/OknlFfgcZJL85PEsUqBpnsTOirF4HqMTlQcVtqSh
NNRiIUCjuYbk1ek4m6yLj+GaB31y5XPCicuj2DKJ7ocWpueFH+/U/41Iz1Vn1+UxAOcnuT3Qaoj6
MoerlMQpGDvAXNjjCtfwqcbIYON2CHvZ3VixNvUpBmFHJ7FskH7JQITqHPJyYO1t4GwTzaWUm2Tv
rJcjPS6s95M+oeOuJZhqrv1aP88O3XP1lc0NIamkpA9jM3hD2r7gm8QMFySR/BQOxiL+c9krWtpW
EXMxiw2amRD0xeoirHNRnPIn2cHQs2HKXZYWni6BanHGrfIFeVsf1GTmjXfWPIxQRVvk+ZYrdKZ3
UUSmBsBx19V/pUVa4iGxkgA0cqGhxGD1Y9n1kBEBAw3YV5X8Uk6LknKUVLVEN6tpsS+ZQvJooqnz
8sSdkshz1U3a+2oK1YkMbHgWEIDhvsXOeGOmKkxP9G0RdaJRj3cAUglaMscx17GxG3ALRjXJw1NV
U1m6HLjGYL0IDUzmJ2vwlaEIDLvUEJzdzBoFMXKT+wl3aCLBs7txisIPCMAwFaiNv2b70DhoZYix
GoHV1OdRe2tjBbYj2ZUAaxaMXpjboGG9qrpFzt0FITfXM61rzozTi/v/BE6MrX78X5Z5RRLfucZi
hNgal/pknpGxCpMfE7QpzR2dH6RkE19HS/gY6YoY+Gtvufk0c2Q3kAzufCHW95nNp8i4mqL+rdfN
oNYBF/MyBMbLJa3/iAcyube8m+s82CdDuL4k/KSl/7aZgJ3RIFb300mUxhtoGHKdqTvV9BMpaxeR
OipAMKdNszwxcTnWb+W1Zc7pA3gpR+nAAo8Bp/btCfwkjT3lcckqh+/yyK0g/s0OBVDpZo7lKN7D
Dr4OtM+qx5eUDe38mkITrq6J1xBfU9pfr6qFYV/vcYUJ10m0zIT15fGcULxDTBbXFWjtV9VSO88u
qXe6PddOc+QD0L/8zi6a30pP/I6sN791u5YPCfJKYJxKKQ9jhFsd46lAy5hz23vkS1FxD+06PLpU
Kfr1jcPTh3EB0/rFy1ejLiF5llfJWrInvEYf0Ymcq0mb9AMsFta5JhzwpaHiL+ZOqZRfbWMcJGdQ
tku+pZompBQPE4Vmc5MjX3M971f1xy9B725XrmOzwxpK92WXsFB6szMFom3X0yJe91v8YaOArjn5
kh1y4LQBYX1/6Vgh2Wt2y4VgAtygsQk2cD0Zbe4ZDGOvPinoZceaCXp56vt2+DCyV4n3EjWQSrtW
sISo4pimMjbZkf0WsgZkwbhUi/8YtXjDAXGP/oClz0rlHw1eezqFIguqk6ANWh1oKzTlrcaN4GFP
XbLnAqdbSJflSn2O55YoTzULe939TXbaQ/UaGvZHgX6LTGKSS48BRD8XxpnLa5PPXntthjRW2wxT
a74r3DhIzkovXsIabfH/cC5baGtW6JYPIm9XAlS+YgpCp8nfosUyTDX88okM1ErcSHZwR4OaewB7
1BDugIeSTl8BGu7CVe8v0CcUIjfFOxt1Hk5v2EAomSJrIK72EdroleADMf8wKNXvyG+aI2yQsf5q
J9u78F23WmSxzjE7s5A9OHDSDsAdSJ4txY3AA1+mup7AJLbEKCB/pilNXqGYrJvb1lP8gC+q1lfs
z3wWWIW7P8Q3zVelU15dxWKxZJNL4CcPOgYK/+iWiEFbeBz6yF6Xf7XmW3WvSiXdbdVpjDxo+tKc
QFb25lsxvIClkz524I8Br+tPqK+Mg8XQcShRZw4Sg4nVv3t1ktBXBvqDv+I8DuyTJDMjrGRrUvV3
5dhd8TNzpfwF1606ESDI6ue5t1vnK8LI1JFzKESIeIX5OkPUpKs+bfdNLudkp8ak+4wyTp+jcGr/
ZeSofO5DRUZkRQyPjK5L/qsKPZOi0Rae85wBLud9Xk++/iUTsBi/IGg2LCQs1GhJV1Tt4L2OUq6B
hR2S22v8HtP2aAJo2JELaowLOebefzdQhCJ8tg1f0eJvHXqIKWBkxxfbFfELrl4GhkaDE9+vtsHm
nHuYKbGOrgv6KlvJ/0SxsVHkjR8TVv8H3lzaFslxxxyDmaINiL99CapIcTtUrODF18oRG6kZCKg1
Ei6vkaBdiUlpFjE84eho7jATouEpRcqk2JKG1t48wCxo4gsunonE5FK4jJMQYmjIyDDDdN02jlLb
eUr44Q2YpyUmjd3cQrD4Q1Z9mF4js9SJzbsh1+lvM4cTigNLysIlHOVlk/+52hk4doEH6OKhtKaI
zsRA+dYFfgYPJ2l88hBfUsLB+mAVX1kPEmnZYaUtjO7p6Yti6zlEAD/ZWKBvJQtM78kjAN8euyKF
xBlp1FNPO5F4AIlPRxtxLOyAGo4waYFMK2SfgA102yJNnUyXcn8BlwkiXdKSsZtzqgDQlKNsPPh2
IZsDRrX+F8fyCjqcY5663vS/tGz5pk8rXPWKuBKR511YOxbHxY/d4MEOeRKvKS+z6ldde0QmNd4s
7zHCqHH240S80M7lyr1ycvt7pglDP3ep4pMV0GTXUSFhCTeHDmKjT0BulV0oC+To59GRJISSQww6
7123flLeGD/kbfJhBK4nGvt9TPzW98JAi8E2ingLu27BRgf7cN8k7dGvy+Dv5JN921W2Iie9LEvH
/WNQ5rdfo3TjBmfHvEvxkdySOgQ9OwZresDHznEAgsT4i6eN9YWa7YbW4rzmvGLGYUaTHqhZGCTr
2mmMs8bnKKqY9KpqfSdEDhZvTFnjnV9rfugwjU8wCE396sfE08DyU1/DT6XKxgaH+EgR79JwL99U
Awh9L5zYJAi7ccmXWJb/hFsTS6s38MheI9fjfhGoOOLm1/pdw4gE6fqtx6fYntkrDAHue8tD6Wev
FqIShng3G7rYYkrX9pinMaBqECMu1+N+4baGDSyls37oKOzdxuynynPRRfKrBYbQHnCz9e6eI4ur
JKMSFFPed37JjBIHstPbIBu0+5IWATRIExItuVEDH/h7N7ZJiPQ9Fi0BAwN0AOSs7MEjUtthy0ms
7uDVevUas22rTgDXusB76ox0XZtqVw/G4o4tcQ8V2SUXuOXlELUPTFgUK5pGhl9saxhcN1iKC3Nx
cJgUK4O57cNHu1wVozme6LXCpjtCowfs4gWktVwwVBezxFxpIBmAj8SGNqwwv2BhxJJYdZsDl6Ls
h43byT8LI5Lx5DbF/JrxMw1YuE2tVOmmNaazH9g94i87kZOs6XopRv5njzmK+CKT3bynkS9sb8Bi
8vyHVUacsLX2Y3s3LclIFzSbmvxKsBbbFqfKONkvoh/IBFEqVpmIT6xGEboTU3SC74A5Og62ypvz
4DFxvRLGJs3RhukTn5sTnUKXRc0+NExxNzRAt31ZRA/+lG18zTuHaCBvqwaSgb6owErpTXa6dVgv
GO+5rIgoQ1HY9eTlQjB3dNo33wXjcN4dNfx7isYJty27pnM0Fw46s4l/QtCZihtfe8ZNldh4qXRh
OOuhcxSmvCLHDMMzFcW2tjnj+EvTU8F9Jd7giaBlHlRxY/8X5Ulq/jBLstdlV5s5rBB1Ir78ogqp
ex4wnF6izifhnpiBe1bkS/CXaMNM4p8FWAh3P2usAf4uckQ0vMiE1P2twfU5f3Lo1o/aDA27XF2q
19Hq9c2gz52QaPAJZFQ2iSteFy+5TB4EmSfoPio9xfW4Jo4dr0v2hc9/ECqNBvQZVm/nAscnTL4U
7h7uhGLyv5qOjXJFF9RqxlAOHg1EfFITm6yFH0H9IUUfFK1XDEusuqibLSFXbqGiqO/JEzCaKcJI
fpXu4JktblDZXRbfJ63s+WwtOXBrRs3KJvTEacf6tMiItMBZJPJX9V3iwGWgyjNxJbbDZhjRjnrh
YK6igTkj6kjSndoEvTSrq5Ju7dXrx9BFMc5KUlpmmiCUQw5k62pnTf02yC5F0iGRF4M7/wr0amZL
82ytamwiCiEHqhvEaeYsM0SpJYFP7XssRRyx3veRVcaPskpp3Sk7fFDQ3BxeiEIP9vQi8FWWTwkY
sPEvMS1cMBnA2vYXYcS19YS9DK7UefVc4K2WtyStM0O/zwJ1mNAFwEljCvB0fc+SdDbheEGxZtfA
7ElPRREvrc2Cr6KXN6Ix4dEjZlEc63/apPCCyOoPXM8jisjnEnFZEA/vd+DXg+63S0NnRYY94WoL
oXbs17RBaSsLbR8UbOuMT1STipPPwjc8xF6m/OMQWrM6Josm7TLzpP5ec4HRRTTrWBbYRfdJKJLF
B2gr969TWH6ZbSgaauWV41eUN3KV3I/GaYntb5y7448Eq0q25QfFNV4rxTkkrD5Ir6xTzDfjHj9v
rQilVgUv9G3k5IWhnd6qXmZpszBsM7v9UEnKIt+dBURdr6jfSDSNBktSzAZLsXABmGdzU4ExFXiv
qTeyhUML0x8Yo3J9LxJLPpGkbno8NwJAYgLvsBsOc+z7nNVeUH7AxqmeR8RpJnYQL2/ROGKqRW0Z
D25R4YosTOC4BxI65akp2rR/bQSdX6KzwQAsOh5ZXfwrBc1srCdUlMnmJyoLzY5EnsMiuQ7eYl40
X1JSbBwD+lAKtCAYLM4y7GjR5qpQJTQNzpgu+nDLbZ97z0Vh/KAtA9Vds7HyOnmnqbRMr5m9hth9
DFvsqTs8tXzuYHFn0lFI7cdyIvkGlG/EWu4Wlsu4SH/lsLG9xOd6X2BhAnqbvlKogyQ62jGks7HF
I3dMStg5f6CJ4qgn70g4N8GAzy4coi6OShGYnwk6AqQdqulDAqdAgF1O4opVaVg6D5WaCN46WKi2
Ud751uMa5U2P/DsiCGAgFbD/Q4vmSUc/9f9j/9RaJ2GUsPbCF5zkW9mwJPhB41Dc/hItQv8PZQlo
ghuelyoH757rKgqfEa/wrULvKT3OzXyyexhYmYn+m/k6+HoX0zXhRFe0EXd8JEqHsIOzv4R7SfBO
XUSaQN3Begb8/4XtbBqXDyyH8/oxxL8wvCKsdC31w/U61IGGnZyLq1nA4ptrWLg+kLVnnsBIbFuP
VE9Y/Zput3OX3xJq2rzT8SCGp7EBb/jtyR4sNx+7jd/R2DOnJbl1Zc39C29Y0TYb1bUywf+oefs9
eRREGIYyrGJ/7KYOm/nN6Jlw/maoZaOYlBj6f1hRHCcvEeltZmsEa8wdYEG8+Er+s5jOHUQ5KLm4
D5IRv7ybh/O2nDy5ICEOpbgyGbNFBUPmt6eFvfL8wp6d3tXGgQS2Han9AKMMZTEb8T7KWQAzSTCT
iNAjbonHbFKH9TeFZaeC0XuxRYJftQfg4V1nKqXkpyPr+T3JOzs7Mfyl1AhwEfSqy6LaNr50NcgI
ChWKuryQW4LgZst+Gv/LqDUvd/Bo0EXcBWGmwKu4ut3WOEa/5OgaUIaYsEWgsfNFzojnqm9adW6C
gLuR7xVzcyPGkrYcIAwoWAdboHVsluu1AzAM2ucYLzfho6yIDhXZXOxwNFKv+afOyYMPSYOOU/KK
WpgLWjsOT3ouxUei3bykOxki4k93ycfrBDJKrgKB1357sIj49xHfZq3jCSLloDdldCB1B7di4088
16T10z8c0n7ur7kIfyBCgwjPNsWVlLLjsnR06uN+5d0VPpfx7Hd728rcLKOOpl275Rph+++8b+1D
OdV1/1gGFTcVx7Fwu8I5IvhN3zsrSGSnlUglcpIbEK2ZYshaItmMNWE9CpnpqQFWbNmfRbwma/OS
9DTw0Smmhq2kOR3AUFB417Fd4Tz/M3Ymy40jWRb9lbRYN6oxw9HWWQsSnKlZlELawBQhBebB4QAc
wNf3YVT2ULVqs6pFZkRqIEHg+X33nptwRmWdHKMs7WBCWOETLycQk3YWFPmqyhVd5GRs+TbDIrCN
VyCvjVVFzEPBGkIq2RoVhw5Qw+YThFdM/0U3mfM2IRsb7mbCHslW+kxOW8Qf8yNhV0SYFUfdyUry
hoCUsMgBi9F0X3n4WTbDCe3KFoMxASC+kTRjyUJqmmR37xO4/FpKpR1o56y7bhIPNfE2G0E0RrHH
0myVY/ANoVG5ltyX7Zhf6UPUNq5s21FfXKZe9ggldpHfi5FT6x6CArYmIlV8ohGPEftJwkh3p728
ZbJoHK8FGYuLHXAL1IjMIe8v6vBeqc4qd1gb7OpOU6zpvZjUckie7gX7ZkAfhmCVzJIgkS9SZR0u
xt4N0MHYmxCuLmysdkMW2OVx6XFGb0uL0eXRDjUmoxQ0qDyr0YcjaBvQO44OZl95WlLTsjepy9Pg
C5m5Nz0ImO3ifc4sENIHxD6X+xnqMMCUos3GLUCSoCPMyCsON6mZKcEl95EeaVVhapk9BWUfxY+b
xWCGNc/ZtMsRd31+q22xVAgH3PBkfIvvhucvO6ZZnXEvEa2E1zVlBAA6BjJcOpTZx8CzTOoVoDwj
FJT4GwElDRBjQzXwcFnSBDeQdMzgY2AEb6/oN4AkARv1FQZnWZxsKEScfbqrF6CBMyePWUbx2tn0
cvgjA9lt2u07zZ9yC2ETIEOOz1HRlYGzTjqnt7emcii5hLO94DytbJQOkp1XCwKsFxNp5gcVynyS
wLp7L7Zhe7fzUvJa0XKBAgXlxexfGHk5bctEAPMhaDb2uytJ4S12rfSLK4tRUmCh/7CdXD+KruHi
kEOAYwllmOJ1jd7Bgxg/prEaYM8W60JOnGAxm2EpAX3++0h5xeRUmYmZqMG+zy9re1wSJr0/3Kiu
BPBVClrvJ1RGViwF3LXvJXKAgZUzLxAePPSstds23btQMj+yZ0uNCPaaT8ErKO0EcSGeJbtBqD/o
sTN5mggiG5KZby5YHBHuE/GaCF8dBxKs8ymB5vsTgzzJ6Sx2Cp5vkqKxq6OPDIWyaT+LsNKjr2pw
kg+xBfZigyetbaOksDlgVROomhUlu8FzhsVWRLirSOjFtjLe+QXFxQ4hFGD35bGFeymT9YkIH/Y9
HKjQLTA78RMWvYHAannqpdIebjw8MSCLIcv6P0yzUi7RKSRx9xCWDm8NNq6qOnaUwQJtsFooPgRF
qcagseR6LoYSvVIaoClKEL73I2dkJvkmpsV0C4Ya668Zz0lwWzhAI9YQRencArFbnmxYA+oAl59T
P2U14wgrFzsk4c7wyODJszU2DEKCpnAZZKXGxLhiK6CoZusKkx0EX53i+VwiyXGLe2jNiTFJ2W14
Bn1ovxpDSyAwYGJy702btXpk2m3qPfgjUBLwbVdsyZwRQiDOee04gv88nWFXlMRRehw8vjMT+WMu
K+5jnYEWwdzgYrwmPboBHMOvoWZinBFHk3k6Jz2QgetGdWaddTXySbvkoITY427o6tMQ1Gm36g8C
ozO18cMI4YmgDkO2NA0+P25eMCHHk6Q1LsYS9iOpbePE54QAPk5l/8G3Js6DjcxwbWfUyiLW1bp2
73nsMDT6GHwDQJQtaQ5VW16/4vpX6aFLPSM5zaGiOafQLC7OKcYimBe4y5I1Er71PpOUiBRqIcpw
lxOQE9M11sMdnuDdzLbBvQyZ0epLkYUw1PIQk29FmeGBsOd16qCegjESnxN3UGpKG+iHkJB+FhgE
q/UyNu5FJXlovwU1EYmTYB33hDpQbOsw57ErBIDAVeHklXuQoQmRwMa7y7ubhJiV46XRj7lro+ib
KrU28zx1E69+DLcMVAfZGFyR0/TayyuZMG7ZUWFTWpS/cym3YbgjSE+uY9LKW6Mpl7zLqrzmhUBa
PdQJ9rmt1B14GpeCCIcPVhnTmgHNhkTwNkdFEK9oQhQRAEuAcKwM4igRC0Rvj1uixbycuvKJGBQP
cpsXqngaZpy3fxGJYy2XXzGRAzrUhqGgWZpVzG5oFozweYhT+0gXpNoX5e+EnUtzAF7sFhsdmSC/
5w5CU+WBvj1yhwZLDSqJfeplbxPAcpIDZN4fNSYDTgCFJe5Ldg89+AzfeZOWk9zGwZA+WypQ2N0c
mBTXROMwsaFv8h/SldTkepNRiRVBjo5b+GSFTc1KufDvRL9Y7aqT7AIOsTLCewwdNMeUTDBPOgFo
sx7GwBBUr/D0YGCKwx35U/LjVObUnIxIkGHqqGdstoEfWvpxQW2EgNIPgOmDrrcmsD+uwJS69+MS
M1VQyO4c4isb7ux54sWBA5FtAhsf0nZA0nVvSQ2OxtZWVjZR/56PWI1cgNnUZPX2O9EZHSNLl0G+
bpvp+vkBY0DXL+VfGgc3OvzWc5gr23xmYwuChktF+u304VH5QSVOmeGSCEvS77RTj6VBcNBl0fGP
inKwWKRuYkrs8hUgKOtFdVTaj1WFFYXgoWNC9HVqBchobKm8o4fiMxGDMRya0b/m2LqJdcjUeEzT
DZgbJsZmZATMydtwU87CiluOAaVh5ql3cuqasyTWHqOPQrT45SBY139104C9t+3Zhm+nPLP8tUOK
6TWYR9gowOit5jNs8xqVlVbZ4DUgQcJX5E1CwIPeF6dQ/wCOHqrcNenvG4wm3NqzJwe8XBkew3VM
cl0djbRveSyBeepxhxLsJYtRxZ6LNdNRAV0vdtbB8S04caJFspSz2sscA9rDrIKv794oSFH8mKw5
LD8yqvjQWxFor4ULqUrlocLUbh9LYYxsSxVtGMWdap1rBH1KAVkcpyTo7SLC2+2juDiLU+4y2M/U
iSri9woPIBcOij4rvYLTbHEkUQkGoGp1xktJhTjFRgktqstedXnXQjeiSUjfw2HAnOGZ11zczA1S
7+A5ls+w67CBCGVgXHLn0eWzjHkiPWbo/hPtQx06gsmgOp2bgbl00+AAsx/dose8hXzJ9t3l5vRS
kVYl6JR7Ptt23xvKpxrRvXo2qBOY3n1Cpq+NxIPGBcckPhv0W2CqzAf5U9bm5PDMzLrEQpWiq5ib
2QKr4Fclda+hCs8lxrCD37ojHaC8NV33OsSL6YvVtdi4NdcBMXlzDedNMGd3w8gKGa8D+FlgA8kl
7kdlods4cimOXAvOXZXUuu9uiJhyffketxdmG6kF1nNW1wkFd8wkkM7rBldqVMEy3ZrYHF9w1lGm
1ClbHnIXbakkQJqUznPhGm793oQhnbtAMfNzk/oGC1dJpsh2pH8chD1Z1d51FMx+unsQizZJHSzJ
wWknA6BlkzvVh3RNGWw58obZD7xTaM+UujvtY+31bnIpuVvpt7IL0EXYlvc+uNEe8513SUsYPnD/
rsOqGEy+fyw5zv5CFAtdxUzRtwgccmEp+msYOUSAUFCYEgFmOO4CZzEbC+k/DR1RN57UIwxk5OMw
nSFwC7unfyHoq+9DDvPkxFU0qSyy/YZKrbUoGV2PLMKvamPiWTRryDK0KJsJEwT/zKIH+W6YBgF2
ZxikvuCQKI0Zoz/Xj7HGh5JfwzYQm8SwL5BZZvYbXuNTrbV0gtvTaM5EujQZSvXCcqExLkElgupx
ABbgENax+6Rgu4OxAyk1gdJiE4iKMUPnpKHvB9/1Q1qMOBM004F9ms5MrG4qa9/Ax6H14z1qCvPR
aCur81aNqDrjbUk6y7fXiz8nBDGoxcH4zwemqZ0trWJe3UW2skX9YNBE0cAfsOjmImhTGjEf1hKe
O7u5OEAZ3SwkMuS8pdYmEcZ5sQX/1SzgwbtRGddehe8K7/PkrXqSEmYWpamXv+WVuUD04cz+lORp
NuOA6ps3ydLCds60pwrrWLUWHT411+q5SHHVrkxOZRbu1IDAKFAUaLMrJcNC7jjZjU24SbOFjeXa
kjYRgE3r4JN76Dss/Lco7D1VRySS9PgTCKUz/6x9+lDPTC5L+MsW0F7XPZ0J3anlwGmSs+G+e8zI
EgF9DRgruGxIN54rXKvtraJDpdtq6WnWfKqVj6E7Upqt4IgFxHVq+INrwI4zwaEMs/rFirvuFznv
1H2Y7HzBtqnMubyL8XC0azfxjZxwDtWO+xT1ljbzRVdnozaqT9qTVLmj8taEh0vel9pZjTB1P2Kk
T/aT5ClSr3MbIuutp1D7JMpxldpt1Lu+8UEntEXPTcdL+ESfOcPaGkcjrnlBIBhcL5Zrsc34MOY/
2Kt55Q2ykElcD02ciaBKckrF0bQBfdKyxRKlU/H0ReVdSb6+ZGRa7FXu0GCCOXK0KWR2E4TCNTul
7mJmk+YaHHlEoFCxibwtRAdhJSBV4RyIec685ZrGJgYpFXa/xiqfHgqHrXDAmtkSw4aFbhjSN0Fn
UnxHWqgL3gnMSYB2sSg/qAGKFRJ2YoT6iTJ71khrrNSzXvVTN/qgqHm7VuGI7/3sBkssb/XM0u48
DpUDSRLGfPCVsXZzntuJOQX3aQyJI8yJvITr0AgkHsXE8+/CbmwCgGWTQcdF2LeA0yzP3PUqbGjS
mlLUmy6jHPq6TWxthvI1uRi2OUVSGJhAbBp5VgEMTixGeeoeW12LHzFZ0nxtdeaIS01ZWJTzzHAj
XDzh93qxiW1gcoq9lUDx1Dvse1Sxmp7hPoMqEk9EB3qUdR7WrenqjxbYbxot9ELA+xj8wj2OuMQk
Chz3ap73DfZPwrH2M3eF+cYRGuJgDk6XduIK6g2Rnny4Yd9TvSFGGwngBklkAUxn9Qu3wHxqpBi3
Geee1yHJmntKur3tyCxwY2HPvTX8MnyJPT29DRyWHIj9EBOQlYrsPKEJfwhub3D1YzMRe8N2GxLa
dCOikRmJGTD9wstYL7rrfwR1K64ETYGmxJGn3fKZo7utZDH8BV+se7dL6fjrIEuLx6tp4YnOXfsJ
39dEGCxLzCPIJh5ouAc4VDV9clvWippgR2Fg5zwJ4ifTmBQ0JQi/7DZwTnBWSlJvXQIoXM3dL6Ki
04nxnhKWRdGkwPRTT1+GNST+xq0QOCFHkOx5pqY7nAkN4RPhK/MZIcVT5xWXvZOirFy9vZzEa5oE
eC35tS8jfhYgMY4n363Uk5cqgdvBXOMlN31MHHw/1ZNTbxgSCwrZhgTKqhGygR4LW9+Rjmb9KKTf
rCuj9MzbpcuAY6xqLCvLZWYws7P1KJcOmrcCELWWqR9+ei0RhCjlDncqS4nc2HQ4ytZlC8C0Eh4m
ysb3OJiyotP5mx5b9y3Voj1VDi0Y6y4M2nY/EcuhNAL4y8FqW7NeFxjLYN1c15x4KFt/H+am9re0
6xTBa2oP1R4DJ096OGfBr4RCMw6mBaz1iH1MMrKIGhd979tGScg+Gd0DvKBkAoHp1eaqRmjnwQp8
LiDDZk2kACtbB1f1SPk0adhptoFMUZH5ikVzbitzdtYICZUbhWXtyQP7ADIqRMGQjetZwgokx1la
LERjsUQhGl25HvPCuqF5fooC8JPc/vxSqMOCRe99BO3iRTS2c8NpuiBWJLN0+qzJQ5XRwA62uQT+
iLlpUHzPn8u1igtbahGIe+yR7hjRKR+4e7/MhbExCtWzOs9JNF8dRvR+UGHjQtGmidohUlglqomd
nRTBWJ2YIiwXj5JRCk4gwVzwtX4vMFyrKr+znQfWoOsKprWpSAY4hqsu2iv9cCV63/x0QAx9GLll
gBBJHO8DTuwAl2bBgsiGtKzeAmFhRiY1SMpxxIQarLAiVGRBge5QgD208sHzeuSrph5YFIe2OE4d
zvBjXOD53ISey3yT27ivNoAXena+Fs41NmHScO+KVts/lPb7+kzaRmWXRvbGm2VYbXP0vam65XjF
ip6AML1EwDpcDFycz2iLa2aaY7reodea0gDjgrOm+znbjOUU0BpmcrY7wR1wMuSUMV7hXcXVY1Qf
pizCglGWkx2QS/aocpNVnM83rGSri7BSyceREqNzMLVTwqEi5T7d68wPqGgu4TD7REMf1DCkx6bg
ABcZfZhfsDJ0F4+T29HkNKT3IUVKZIvwQMSAEVszfQ5rUtE/SXnU002dsDZD1PWKOJrspcRYlCY2
10zStxh+Uvzm1jkPnby99K1VTTdEXxv1XOSNQy65TVtRrljpygaPIjz1HaM6LbYdQB77NIANKRFX
yqL+wDxVGM+a/O5054IJasl5E8tcwwOgS1CEdc+9Eox4haA31WaYw3HPzSXi5szrDxuv0efMTKty
Y6VlY7D58UwsA8ZkxDd0CBjuLsP8CXczm4Fm0ZKJgFezvAkO1/Nn95aTSwld4qhuXB0KYMrQxkxS
nGsNNoJrh/dpvKGuJ7PfNJFHNa2h+WQelbP4M15NC00taitgxc/GwpnlJSSfzhq20HHwxgsjXcQi
Kjz2Tjgl84WlV6i3igUa3Cxc4/aOhHJOJjdhrL4h0VIH+0Uzbax1M3rcgplOyGoETZDHW+X2ubsb
ptAQF6LbGIVXyOw6pwo29l5pc7KosuHRFES5Rq4kuUzpJHSnJCzSVYkZi2rLgBQ/E2Row4Cgbzya
zSnJziHSU72xSUw0e/o9VXkfBL7gK+hGBs4DgvWMVc0uAA28tXYgJTrA3ExrxpOmvpRqKIcjd7uq
+kjjxnC3eZXbnRdh1cnJm8Vm092V5Prs+ymw5uFmbNKmuiOCECzsePKZlSGHgRAXhSnDY1+yW3qd
LdCwG1YItFbzaU/mLf2/dv2MTdGeoXzyxL7YGGbTeV25LnX1DFsl61s/w0TGc6t2CYeSWr2UZI+8
L6tP6+D+CiqbN/PS8jJFNfhsF8PRjPc08sZUBht2IVWJyy1hz7mZYHJdISmdfEj59LJ84jbElIjh
/JdPuU6/MXTaMgeYXvA+TUH15LHYybdlIIYxGrICk57vp4iJngYTixo44+iYmlB+Xyo/QIxyA0Wg
qtADrRnor/Cm4XEXUaiDLr6VaejeypxjxqaSxvyDtg2HYSIfeiJL/kQqPqJjtCAmw25vpblPYy61
Q/ulI2FKCr1iHCRkgXiP8kRea206c3bXMhperS+pejVpokH4ZS9zankQjQj1lvp0tLY0sOy8BwGf
hWrcmzYLbvACCU3XQUuFHyA71gngMBtuNXx82JmaU+jjyppDRFetW01XUNIVLNFoFUFzZiHW7NuQ
ZkjAIciKpEdAHm36Kgu7zVxScXsAB8wInrLfi9edgeCzCQNP4oZ02LSdqIaTuB9R7ikir66rSEbp
YM1+exQr5ZRZsoVuR5Lfw2VFddf1pLviPXXFVnlBRw1yyyNiBWDVfg1idJmNgyvnHcK9/pXEA6ZE
WCmUISgheQjbuVs6R66z5nXMynmHou0Pm5Y4ar5ZVGm6e+5dJl4pTlJ3VhPDaF7m3F5A7MXdS+B2
an6RGB5H+tYNPf/MdM7AD1wSGA2vrJ72FI6kt+BhrPaR4xQ0cTHL2Tnw2EgctjkCHglrWdUM9gqH
t9S32DbtZu97gHLg49HEso11yKgou8omYtMpI7vJDHIUazbtdbhPjW5uiKe1lEGuRDaK9ARcPsfg
MAxNinPBTX6Q/HdtiLI6PeUajOXtQovmchPqoffvgCMuAwxNQD6RZxj+RwCjNll5XcaUYzWyLPbF
zD5rE8A5uP6brLvNMUsf+XAN70lIuo8rfiy+t0kh0jvy/2FxoKuuW7aV9IJHGD562tCLRCyIu6Ru
LgtiKRYiAsYF8XLuIJwI/QmLG22ovBFebrz6oPjaE2nhuD75VZZPvCJ4BfBh9z3iX1jHPugsOWwW
vgy9GlB8jWgwoNRcfJtIOBgnPPpb3rFuuXCoD+2Iboq65UKS8wf2KWoo/Sa1oM3D3K/ux6Hz2nOu
fZ2fO1FQhbiQwmw24VIPsDOZbH+CkcJ0X1dD97F4rR43MaXOI79YVvFhW5yaRPq4zFu/T91g080C
hE1JE6jz7HjQUj6t1sQGy2I11/cLPSVzZIyu0+5kh4i1EyVPrRX3y4G+ldkRImrsSgeI0mNNp3nD
HWVLQUf7VMx2/4vMN2hA8n7+XSzxI+F/G7DVax82/yHH0qP3hjCyNBoRV4fPCrEdwHzKNhxSie7i
nYPkbUV46oGyl3MQPieDgXPThsNRHsfK6OuDY/qdGbFLNsYtjixkQs9Lm/ZceYTEPdoDBTM91Bj8
l/Fto20y1RDAv6yWk7CEI3brsPzezaJqhg+vGkoMJ6N4Fy19o11ty52nauMyOlJgWIGz/lhmc3vn
UYLBZx783YaPxLSrw6D56unKvULQLAx5ZRwbTP6B/dAiGXwo7oPbBav50TPHtrlnhrBu3dgI3J0T
FJzdHIiZX1WXhtjvFnUkoe1DRLSnqGMj+8Qtzd5lqWFVG6L5/gZSbrUDtDA/tKPpkCOr4fM5yv+B
eDc+tSmd7QeyWd7PmTvyKbQm4yD7eHkHsQritRGBXBNtQq5U1FXu8w4Y0tYcJtfjCWIGTtTWqXpq
0sk/KkXGel20I0bUjK3zgwGdxQFqmvs7fFHZpraoBoW/7W9piMBeU4XjEU/rYHJib/3sFvrzkB1q
2w24GihXXA8GKL82z+JDqpaZ1kssfyvitNn3Ls/huerW4QRtZHi9V9DM8cx7yklxYPDhGWlVZe+L
8NrrV5DFqaRBNiWDbviWrfeN9LrHOHHYMAAxBI2BQEBBnyQLdTNReSHbFZnX4ZPGsACKtALTD3LB
VDcGwoKKPBYURIbzYqbkU9YLA56aPdJEwEyGLRnVGdK4Y92h94fntCD2THpweQv07FxoW8XxwGnT
hSpJYuXEa5xmBxrwcpJ4bBe5rRp8LVPa5ttEmNPcw028zkfIgD1rt7GBCNAXEI24EBO1B7mz6PNc
O3mzhkZDagOMK9umgznlaCUMjFW56/3KuQdWAsx0LOXO0qo7gaFzdiZo6zsBkOulkPRz0AfSbZn6
1WNS1p3aiSwEbtFxeOMuLNy+O9kFllxEFewWKycTBpuSBg5ARBnUjBCRdJ4d0YoHPqu1XF/jcCbT
8JKUQLKl1NVTMyv7BpmvIxwOxuZFL7KhZkwK9oQCK7PF2sQf62YvCGjRYU1NMIBN6CZUsI9KMhrW
uuXhHYfA6Cny5S3EDcN6mMqPeJO0S34zXMUfngIITJJXDahWocwH8L/Tvmst/Z2tKzDAJTY/Mvoj
DrE7e3tyTfWB6FA+b4KEYFqky8UoDi6Dc/VuSPCMW6cuNL5Lyj3dtdmGHbhWTn7FGtedlW+SnE3a
HoM8ZU65qGDhozFWlvBBWtYdAdwxcwwaUqVueLd7TnZ0Ti7TLuuKUWHEzpb4RMZgCS+hoF/pWXK/
ZTTwFB2Ycy7i8gyqfqCshcU84p5BQYwZCC+yRJv9yLk2T0HSu0gEPmDrzvHucXBNDGf8u7YZS2ye
0iLF3MociXIYPrXFBzWsOznvHf+6Ze4AQlBrStKRU/8UL5RLY3nejd1CfralRiu+o2ix7iNQQcUt
LK/8jj66cMZllnXHsZ+e4M3k7q1Z5gRCkCfwI9FckkF5AlUU5S71UtseIC8gBAQRDeLOGNURm52l
OFK5kDFus7Ze+Kg6rHYyOLqsfYfLbLCV4oFgwQvMdjkQE4sCv5DC3pQcP2NRfIcvfDGmyMBgOewW
xyg4HRpeG1bPOD+trI8qZXpCbaER0o5Kbg+fiu6b+0ART9G1IQFI0ooIGmxT9ZyD+yizFsNzYYYp
t1WRwVF9aM7UES/lhRJjo32dtRr5qdredqejZymWo4dOBmx+IgEOpPvA8DiS0GtoKGbBoBMyZHzI
CX0nkYeYfb3k/KBndwXYcV4boRs+Clo0mAsARhjz0eeZXXwNfeuybBLK7FxWpSpd/E1G5MS+ty3P
MA/f/vj3v//nv/+c/iP5QvsDwdbU6u//yT//bNhPZQmLwH/+x7/DL+d/v/+b//k7//JXdl/N7Qcr
pH/9S9fv8z//DV/3r+8bffQf//QPm7rP+vlh+Ormxy9OWP3vr89PeP2b/98//OPr91d5ntuvP7/9
bIa6v341JM76219/dPj881vg/34F/vECXL/8X392/fn//Lbtvuqf6R+7IfuoP/71P/v6UP2f3wzP
+pvvhCGfJYfluIvv/tsf+usff+T+zcPqYAZWYPlM3V747Y+aZtD0z2/e3wKPfDZyvOmiNzuh9e0P
Zt7rH9l/s+zApI48CGwfb5rrfPvv3/+f3qH/fcf+qIfqHud1r/78Zrnf/mj/8UZefz/PZ9L2HTCh
nuPbwub//PnPj8cMlYO//W/0EzIYCoIxYHb0Gc8kD41mXrdiuk8GUvRsZItOfaSknVaICvcwOs+s
w23C5OBEKjDuu//zEv71E/7TT+QJ719/psDhlXId23NBZNju9c//z8+Uc6wMMO9cueHdyS3LX7XF
07UG2LZjUcZYidmOni5KilmNpiLcsS6h0Wf86IbhdskdoqCJq6h/REBpyggXk7nlrsiGLiy/Fyye
RhLTBiryfnLIW2YzFOKZuJcGclR5+M1Zb2591XzWCeQGUth0A2gQnm7l3IokN9aeoKmeIePOd1Ao
0w/WhD4HMJuNa86QYbGlk23vEJ04urn6zu3/AtJrXAFZPvemFW8BdHs7xm2aQ9D6u/moZvOcVb4+
Yl/bzsYCdd7HXoWxOVtxpjWaCbtTKp6DAnuc3Wsa6Gq9pjIzXKfqOIb+A3tVTZI1xmal5ZGazK98
A3OieNTufsxH/Oq+fcJ+7t1g06KRBjUmsyoIy4Z1x7MuCifcrhVp5zUq3b1bMIB6ybznuGlAZJSP
Dr3LxySgZpCEEMsSAJubbBkZFFt7YwImWGEcBgYErBqljQrxCkjgAgcJF9j8UOrstSkCwlpC31dt
daY4vF7Tzw3lDQ9Ds9AkQIiSflcV4VSm72yutn6ChEA0Ojzq6aUlpLSm7WqiFQupgCf1yXaQHS3N
2tIb7tNSj2us0cV2yUu1SVhyRf18WwW2wmbEUbSOP4qVw3fcG5N556aCbxeYeucWD9h1y5UHSQPS
QPED+MHGU5W3Fc4AYdUtHufGfcH5v9zrFluvhfMtCov56ImGxmQqqjb4TzejLxRmP3Aa8MTvc2d5
L1p0XPQaa13MqyWjoNsMqV0FKAU0PrSeJvCnxEdHgKcu5MzCwUVaIDhUdn30oB1F4Rv6ZrvzU/8z
oSA2nAIdeSoADubrLbFfTsSThXPKkY88iCNbUI+LAAooTvMOZKa+5pTFl63CQwxMFkOy9K+OHgw7
PkD1pldP2PZrLNgQb8mkV9EQbEe/vtc6eKGK6OfkF2nUevNwWCItvgeD85XMM9ZW8qIUZW+Ibn1Q
sIeYFfQ/YAlTndN3T+wQcBHoswn5JYrH5Wah5ha9VT7w3euWcGj67PaES7yx/24l075tgjvidsNm
7Dlj53og/coucwg+fLtqD6NTnI1Y3usBYNPsJ+9I48+L6L7Y+pt3eJtP2tvS0GutRmvw14s5n62p
O84O4OIxXsCkNmzPMe6u5OC2OFJwudlmzwO/eojx5axgSBfU2fQntMsASW4fj1dppy8IZYQZ73FN
R5SzlF+z4/7oR69ZUW4yYfryt4YjPo3WfPTYJqlypv4isOvV6DuPhvkxzemubKgctZeb2VxwKtNQ
vzZT3nCfzwLpBeL0rMhwUoy7rji7XYo/EtvwMxJHwjVCmbtp7TFko4a73lmapzHsj2MsZvZXe57O
kM3h8TfVdunmBIOLZ64tNyMAICmKl4pfICCuQ3H6SzgXn+C2P5lnckRfCEMLAsQo2faz1+dkVdwX
To3k07jR79QIuzLu+NVXWjXzirN6vo5DukSL9Ivs4I1gqH+guR4Geu/AQ8PpY1qU98XyXHXV++zz
M9nJd/QKe1ebXsvnCN4ZIZBqi8+OW9kG4lcNAxcjP01+n8wuM3RkAO14MoqtwEK+TQuv2OVFfITv
TjR7Fv3rMOpfIBN2HMmyyFqSr8xk29bN3sVxyqdxRL4XXMs0hgE8Srl5ArLaD+58k2D7zEp1FrZ1
m5W0RbjNwctD1n5Uk2w8ZvIUL3IE9Hg7TryAjjukEcYgdUf2nWYLT8iNYSDhFMFedulqihGYOZCR
/cTEkBmSHnJbZIdJ5O+90s5GzQZESkiHFuuwdZZo2ALjhm3Q2q6MZydp3onD48T2uidgraASmkPL
aaib5LAWxHQVsBOSfeFdO4TPbeCuMerfV4P5y9XPRueeM4GjhhfnarAKrq1wWCbiYt7I+leF63BF
6pNnEoETjDaHmMFnRYHgtYkPbX+gQHjBoPMSj9RjtIXk55Bpe8em4OTW+aGj+qPIrhACDpJ2deiK
gLAEFiwtUGOcPoxGoP7nwOJEPE/DfOBwTCtIuQqpRNwYUETW0Kt2OcIzu96HMM/knYszKqJN/Bm+
xbChf/NQjOFD0PfDbQplnvtkEbWM7Kya0hCULecHltZDIdsH/DBoJWaUwuXYtR6PdjX8WEQIbmau
6kMce2uFgQozhis2YXYhve6sLLv6cjW+vWuGC1bVd5XmzYXUh3nPSunomzSrplP/HQyEvych/h2I
NtaZeHzFSLB3OYBgsI2nVetxREv99Fw70QRHZ2ePBescM3OOaLjg00xxWuwRVIIgcd6aRJko1RvW
YNDnbWgYZ49uBC/ce5gkVh5Z9I2eVkY3/a5Jo85Yb4JYP0M3wvdJaCDryvpQNgPMRFbrK9upOwgi
+aEilfYkYH6uoIYRDVnIUhWwwIzwRk/Ge5hTapVRNr/Nbf08MnHgbgzwyRHMo6buhOKNCT5Ob1uq
flZ4KLOTZdU7VhByMzKEcRYfUJTcjiIl864fggebNnuzG51nXk0uRFE8NGWX7aoq/iQdyO/nrL2c
zZyTD9FIv8J2qB22EOUi9pRL4M3grAaNd35hmOv5qzqi6F7sPNZ4bcczhz6igr0qe+uFooxTk0/n
BQvdvrW6I/il7tiVxpsqRwAEMGbgelfBf7F3Xjt2Y1m2/ZX7AxTozUsDl+Z4Eyd8xAsRRkHvPb++
B5WVnSEpS9nZuBfdBTSQCWSVIsRjyL3XXmvOMfnx4pwCMbbrDDKZrFURVpaRs3Gornji2zU2C9Uu
R0VfcyIGdNORxiTqFGyG7nuIUS0blzREO2mqjpSTmANjJqudnNjMgYJVY7ptUFBzaNfZWDyqVn5B
PS+uDe2omkNxBF79YtYRC6AioK/osu1gmfSpq60UjoinTGEvIaWcGNDdYJ1A4KsGTLtMVET9N/G0
GXg0putjU02WEzPx9NjfA/Jk5oPI7bmVx/al1vpp39MFsmmQY28yjelQ0t2sqVEB+6JptFoUX5wZ
nVqicSfotGygxEUnY0jDXaLHDW1DCdu230/ut/9pAOPpZUPN3SoVlK1FIpybdlFEPTgf/G6YTojy
H6FSrEd2Uc+HAeAADfSvZks8wMwIin0+Qj4Gysn5tMpChqRytJkDBo6hSQYyUTXbmbvhRIgF0oY8
WZPTnTswjsLrTBC2IoJj3yijUzao+6pBLRKFso6QXtpnfe3f5FVtA6O50xCFHAXfdP3OmLfj2N9q
k1B5RbgDo1aSZ6knELxIHqFtfDVCdGHyEnwEeu/bYh9b6CkAZ5h65EYzsDAksbLDyWUHNIBZdyV6
Eq3nbRWha8Y8C/YAyw5GDMTrhSpukPlzRqbHuQ3JO5JHkvpyqKC0+HJrDTeDjXuTd+3sFARorFCx
40oztAOGCUo0EwEMtUiM8hCc3Ycw90yYlMjhG3KK5W/RgGAKNR1zsl7wfTCY2odzvhIm9XbAFnDd
WuIrtCmo46GkIVilDZyk88wD0w5PYpG7Xe2rtsytvkWGt+xb811fitUdnla3UJFBEJqVnpFovUAI
KFezcRGhLkHIMZqjpHcJ8bKZvEXguvfRGLvGJCt7joUciuKPSB5n1wSKuqrUnLRPTODL7cnHK5Ql
9jQ3NOqZSrkJ12yiJYcFrHgKbLYqvkecrMLNyjDgBNDbIrEHimxN9EjyCaMmaoJYNPObLR8HM3Qj
tFazz4iD7HW4omm7r7O8XMEQvpFaNXqMxTeCQ7dlN1RXwkgyUlaSGJNb8w4NrXyLhQmZX1RRSiS4
4Bq1XyFZHB0tG5JNamCDHKP+bZ4b6ZQ1dUn/dyjXCiNcQL66RwfTWBP0XK9yhJL7DDfGMvL0RHkU
3WmgLqR3CtpOSp8GMbPWOfSOYzMzn2z9MvfymvG0Vg0Cmmtx3ptP1RD2fN1jf7DE6AhQcDwZSgVJ
QZTuiZmW9obJ+DMl0XFfD8J7LJsfGNzUdSJp1pbhV0MUCH58M+1MN2578dUvjat6jN+kvC1X8YhW
IcfM5ShmbnjKKKnn3sjtMZWHa9B3rqiFN9w70lpO2VFLP9gxMHNwr2S7VupfliijbVqRDCjiWth3
U1/C3DMOSa8dY6mtd5jqdE8xdBRfZfLGrt1s+3p8DqF+3IqDM1vlqznH+hYx35Fjq3k1p7lj8cF4
rA1I0WuI5LJSY8rpVIa3Ig8YwNejLyH1bimG1kXGzEeAu+HSyX6qSpx+ZP++xeTLt7NxstKuPCah
+ZZGTIJM0Bwuo8NVO3LAZyaBo0iV12Xfw2bqAB9DS79Bo91txhAEz0D7TEplcdeO+jmxhIydi3MI
BehaWvQgnaB+JMa1giqQAiu6z+DXnCEnO3k3Rqwx+hHnpbZPFAvqZtDyTSjeJF+hbS82ipy/1SBW
Ga9BttU0I/QEmHawCsb3quIEnhX0IgyKW0/T880AktVRJkm50QmOIYQpW4G3UI48VfY05148ZPJj
KGSkP/tU0hPqtVjSNzVLQ9OPwqq24zH0VyaKekcBtUwQWtHYWRm9oNZ+gFCgGFm1FcqJpxZFzyqR
2ptJL9dQlno7MrKIExUFQxH1V1YNIhdHRLahmeD4svKcRNK4DXTluQVJssmqW6AbPPR+/RAYgyOU
SnVhP2BRiyBMqlTDnqJIPUsVDw0er2nZyClBdDCqKKZ51x95UfmejjrLGTk+rJNcvtEN/yoZwoMg
B6kr1lGO5VbDUAzQYE1SGu5uUrzSJMEeFoBjH7ONnhts6p3WLfgWqhaUKasqqZ8E3HtJIc5HWuRo
hoMt7Lmtnk4KlJIMfpKYTgzxx9SDWHEYaHh6Q5Y9FcSzIQnB4GwxriMTyw5B95An33xtOwo9sKF7
pkC7vuigIVqGjVltgA+WUX2A7nSmAb0SWWPpvsRxW4zjtAeORlWwAMf6wN+Ok0gNACQaSWoTrYxe
Zi0GHYKu9IH3e933zZ0WE8vasDLOo3UkCPuO2NQ7yNVwjUxri9Sb9lp4pJHNXjfK14RdPTaLvb8S
zR2Xpa8Qm4wg5Xbl4xuj997csZ3mm346zqysVLbg1dJmlFaVIhk8Iqm3BMEzwK9fBSx5K+Yuox3g
F7fD0Gh2VTCHmFbBmiYQ/zZCghhGJRywETlNJRr9+6G1Sm/u4V6jxX3KjRp6ntDRgUlETkBgP2ij
HKqWaiFO5hDtY/CYdQHdqFlC5lGt2CL8XVsHF0BPX1FpzrbEGdKONMxNEZwhux6YSLdIXmrEDXc6
0L19xwIHFU+fu11hUMLHc5WtuxYQGMGvH+xBjWtk6C3qQfNCKz9JKiFxhITsR1WIcWaQK0JO2NIX
kp9ZQjnGJhqkn2CiqZHUhafNzxhjjYtp3REmeCfhPD6UAwRZZMMuhXm+xblLBWzdgiy+ieZ5ABzl
X7KcXW+66lQ2BzFBKtQxcpYyzDJ4fHEUAu2bm2rt18kSMXFQMFA7Ha1HPAcEKoqMbbQo0HdZTvUg
IK/UdctjTJi4vpg/I7PMtunYcz9RiESKeWvNXb3qQEQ6AfRCBoBRKe10AwWRkQePDVLbqCxmQjCu
ez2tnXKoIpszFyqaWvPERv6KlJQRQAt0aAT3kga4BfFewXEOSlyh0nYUhEsxENfSZg0LpgKl0Gw2
fmBxjO+NLTTw89AIkKviKt+yaYlnIek/WJs2SEDTYxHJyJaH9G6wCIbm5uI8Sre1joaVIGEpLqrM
2Lc68VBhpWzIZriNgAS6PPCNjZGX2bg43HeidIVUUTw2Rfxu6obTIYtH/EM8bR9QL7eStiKaepUY
s1f3+bjh3n8gtNljO0AhbCyn2Nq4TKruIRDQnTxYTkvqMifG0OrAG76W2jhcY+Id7MGXDRebKqJo
pInrvuy/Zmhsaohsrsn4e6pncgdn4vlCqhjdiqo9/gNWdxnNpg9kVJLp3hAW32wUshLRjGu4bW0x
EqM1hSEWLeRzdVbufEkMj120MAsAjypI3L0pirZFjPdTz5ozjr/HzFLvmWRfkZTYnmNkC4pqSQ6u
1ohmB2clmWkzfYrFbvwStJW0yiAlkgJK69pUhzeAaStAJgiI1clB9n7Rdek0pkv2kzJv/Fo4t22z
JySLIxp+ALtDuoRGXNS8oOHR04v6NSbRUGvMpyavLk1ItGTQbzRKwwEUGrg6RPA9QlOagG0+3vGy
GfCpt5M5XsckeTrY6j/aQLzCVEVSwGQ9CqRAQvQq/U3hX2Akxt6oMLWNa9WFl0aFaJ1F3AWerCTn
aKh3cGAPjEhtBY6HrUqi6eYxu3aSl4WLX0z0mJEfZoV+Xu5nZJQw0eJgG7u5nGOrQQxEXoL1VHfH
mOb4JGs3yJOPVhVjBVGvjK5Cd9QgJCPx8LarC5R2KLq1UIwdRIs83TdzlNzXoQPD/VwgyEWQ+VAu
2utBBTIf7ZdBPw6M4Yjpc5sl/cBiLrw3PCWSVhyawuTNAvFJtaVtixgw4IDBPvoi1htj4bV2/IDi
m5dJ8G9w3t2zKHPgnoCuRsl1h7UVreR8gHw2urkx8fHI12i85oJTPsk7X4Eg3eFCepabdjs05lms
h2tmNNeMSrF0Jht15lKFecxTNBZGujeECK1QE3jp5L/rWLDpriFdxYMGNQ6Gvt9yFNW0gpGCfEIU
husvo6dnphGtWrlgYk3TBza5glEm6FzNJLJO5IkIzr5I7nZ7jKPyvi+NO7y7oksyMxSeoKj3yqQ/
S6a1Aer8OqCSt4O8PwytMjqzpF4Y/mhQutirkYdd66Pg6qb2hMGw3jeiBdjDv9LpqRZVsYO0WHNI
9Cm8B85d8HmPCvh5O5N07FUhdWkUqbZmPI1Fi25Jx4GsBlni5YP60KsyzrNy+srWaHhtX1yMSZMB
jV2Ewmcn1j+qyGLS2fdurtPoBQ3kFWa3FkkfZzk0mAqAc6iFYr9YqphehBNGVbg+dNP3dJ3hJmRn
0ZqeIzNuXJFw5tgiFrCT30oI/+5I7zLUM5o9bO5T9AE//xl6Of6KtscEz/uKJKEnFCjbJ/XDsEEB
v00FoH5GzphA1up1UjUIr1p/Petmclau8qxN1mVWWHaph6gbA0rbco1FBLmLFd/HTUaMjyzfAllS
UTs3+a6UAo5vhLbPwn0sJ/DHFWujJEs7A6ngolLimGeGTtr2xmYwaRqgTN0pbX6vqggnlFG/SuaN
KkraVSeF1DG+sR588aKUnXSE/LvO+5z0IsY6tTiwZRKO5GMs6iGclJE0LM1e3K6MPgS1VlfAIzCY
j+JJ8o3AlSLVZ8nPmA8gi/82C/x/PVA+Rm910RQf7Y8TZea2/zFQ/rd/obGzbCifhqY/zZ1p/b28
vRSfJ87ffuMfI2fdXEbOxMSzp+iWJUvMlf8xctatLzxRuiwhEjIYq/5j3CzJX0g+EhULhtS3MfUf
42ZJ+sKk2ZQsVeW4ZaGv+DvjZtni2p/nzZquK4os6vzLy2Ac/sO8mdzrMdYJHWVs2j6mlN6hPl8L
oUC/c/EqM0eN/WslQCmDsfRWUYHAZ9U66ftj/GRM0bou20d5wOI6jcHKiNXoeoH0KNgfqM8Q5yv6
AYwwKeNJ6YZm8FKynR11WDG2RU7wkqfgAI0BpJvQgfPVoV+GO2DUzYV3B4aX+dLgIDm6Gk3zVoz1
U6svPzMm73IzPINWbOg40IUv6gdVG+/JdOZALhKGLZXWylBgprQPfbNPJUq5JRKGQQPUY8tCa+Lf
pUg7bE0RR29SUKeijdnjGRHIJkXIM9alG0vYDbo5eWZidoOMzcLSiAIokvARVkRlrKJx14nlJu76
8TSWocy4qQ8cyHYeIId2FTUBc79lZqjpO5BUJVNxX3ZphZXNUxDySUKheywrIbPhlFBSpibkSy0Y
7c5iYISxl6NAzlYv7Wlm9GtZpPhFUg86ZYg/CDnZ4pFq6KRSitP8qDw24edSiG+QoVJKGCygRBiy
5gfyrSa/1NKxbut+q+OfXDVFAX421mneqoUb98Mz7kYcWh0T1dynZzPzOYOeauIidmYhJAEhFO/1
WLmQdIDXcKzNdcw+pqIuT/X81OC0XCkD5C7AXseMAE7W0+6oDvN9g0F01Wp86WOKbSA4lzr4LT9+
r3DxmGZ5g8xwl/lUTnBrCWVf7jqcMRqRtE6ZT7s+1p6LJD0oSPuWgOZI0VZHh9kvN4o1QuTxOS2G
4V4wosEx5QtWvEOKythpNOmqFikboqp57GEUeVGcLy6O4qobVlYr36KHY9Sslqo7tvSbAg2EpBEc
CAH/sDAAO4I75IZAZqlwa0jyye+VwJXJsc+t/Fm0PF+yXkhjYfKRsxxranecjDF1CnjdUrAv+/qx
ahhf0AVgsqxCfmkNbrTWgCgXda9x49+OCX+9HDKs4U6/L+riqhKt2zjsHstGv+UcHmJr1E5mm77O
KhSIiuBhuy/HnVRkG1aPlRSJ93LVH6fGgI+C+axtL6Qt5jZCktsMDk/cM1zsG3VTD8m7IeDzCeEd
Y0aD/NXk3EYT0jctPcQ1VeF8bCOmAZqUHUD5X1AhYKsPolurnestoMvnyKfH7avzzgrMbY33yGMa
aK5RUYuwH4SXImJqHiWtC/HiBqlK47RxsGcTfZ5V5RKZ4c2ElIo5OLV1YzqdwbTCZu//KujFcyXp
k4MG7I2o6BWJovuIAhHF5aXvKP1QDua5v5oS41FTGaN0oVeUCfkjOcZfTQeHw92MyWJdh9VE0NMA
mlN/jIXqhi59iZmxuolapp5l7NVqPjvDA8FC0m97JFvXP1HwiH+yoiISYrlncVU1yfheLUNolzpk
LcLctlIcUQp284RDIo+Dr4yfaQ/5t42UHCi8Pc2Xxv1/4w79T/fx/4HKMKyGv9qi7SJ/ieqv32/R
/MYfWzQ7qqlYqmFo7NWfVGHs3qosGqJhiLKuIOL+QxW2bNOSTOfA0FRRNhX+vn+IwvgTUV5uAhXl
lGZo8t/apNntf9qjUQNppC8CcZXU5c8/6a/GUe7ouimSW7Tyva6375PQ7+RZP6asH2ndwCFMZDvT
sjcCxl4J/HIIurlBUoHxrZmITlhwDf6UrkpaF7Tur1uszLbIeWw2WRs/fa5/qhf7kwdAVSDt64Cz
dPCxP7xcYhvAZxiZxDE/4XAcWYTQ+DQbesQExCocg+wBMx1LN1M2vLkOTni8S0oYO5hzCBwhnwsM
lWm3mlBAhpnWpt9AOxa7xg6t+VzLFdss0dSjWhL0mqJblY/iyFZB8qPsgoIGSQCgqSpMjjdzbDkk
3aAYkJOXBvh+GiIsl6ZD2pib3FCeATeattSh3EgZm8/3ldAxQ9DMxYWUdvRdQWPhzugStXDS7iup
rZFdK0qy0vkgQ4KebO4pXHLK5Jmt9mx07WQ3g/wA2PJ2HozUIznzaoHSMAE3Nkmthks89uhOYb3C
b6ltg5S2Qzgam4afSZR2BZ0Hag5VRlu066wXbaGlHV8X6k0mMtYvQ9bfkJTKqT6Afma2ZjDtJimA
bFImXboYX4mS+CbI5ZXaxVQDJEVWwgZeCkIDEn0x4DEFbRQGBPNblwZfs0ygBzEsISDEM9Z0kya+
WFtgVmMTRiKska1Q5TzlCFW9RH+eTOtmmoNLqV0F4DicfhDpNummVzbNG7L6iF0RRPcc1weafJvB
D1aYyd/Aad6I4ZwhrAq+JtgkzbqTnFBEqZEJUgDCfDvBOcV1adz2U3jdz8bdQGSHrQ4fmI4hVvak
14x4SgUGdkKTlNwB6Skse1g+mKvHECV1IEMuM2J8r0GIhXoJrGK87RrhEDj/jSvtv9BZSNI4p6BC
/m1D/OksdCzQtX6t65f281r77Zd+X2tRzEKPFxlQWbTkLRMJ7O/HIfkLq6bMscZUVeS0GnLf349E
+heTYHkmgDJcRQnj2R+Lrf4FJQTgFU0xGJBqkv53Vlvktj8st6bFIq+w2BuWoRgsZN8vt1DAwnLO
aRX1fn2WQ3wkY+WVYDwEMmGUsl21ZbgadYusGJHB+H0rCY5gqus0ZM3CRlSecwJXUgkG1LQxCKkE
LataFuUX4qViOKkxjqK03A9Vw3hjwjWt0/V8ndPJ6Y2GxmVx7BG3CGl1IjPExqq+RQjiqUnvRSYO
r8n0YuQV03tKM6OJlZXUjA9To+3Sul/NbbaJ9KfWJAkPu30k11vG2gdCQfaCGO6amf4fPYcNtbCd
4kzVKiyT2hEv1xWuai8VoNzJewKwETMFN6URfJQGduARmvIUPKJ9BzrqxvyUIOxljaE6tTrMwW1L
i0iDhFc7Eo0U5DA7kopOVZe6BLVMSGEJIfWIi9g1VbGd5Y041PtQPep548qoG4hJ2olCuJUGRHnV
foDhrMmYDaXCU1B39X1Be/U9E9Ak6bAhiQWaFewpRehJYnYIm+E0NsZdkgkPcCf2qALsMU8vuqXf
WCOmbvp7HD7XcFCA5xnniI+T9YMRjHJM+uEN2cGlpXWqBoVtDBYEkw+Gfx5hFTtC1C4ETz8j3GHq
oNe2Ij8qKmkqGHBHIMhG0p6F0bquhfiCG5+hIV6BPLtgSj7lZrTTYchqbD+NZa31ntNxjemrzKIn
QcDsUTX3RijcqhULVTYdZHO4+d9V6j9jFLD+E0YBYd29vH9Fu1V+Vxcuv/r7UiV9EdGLLQUeORMs
RywFvy9V0heTqlC2jGXFon/DKvbHUgWSarHGWjqzaH05AfxeF2pfKBNZWBSVn4DCZ/6dpUrllX1X
GFqUDDp6LVWjqaSBgvl+pUrmodfFyCffeLRu+7Y6+gypOFpNJ1D8VyKDUJtQqpAmvMss7lVADASW
IDMcHElnWZ2FjQZtmtSvZ5w+jmZxhNWBF3gtcxUG6BpQhgI+uhB9xHW2tVCzJShYrRb7baUWrYdp
ga4AYwaKjWRXVvfhjEZOIS2e5jW256w5kpvEJDFiNlylaIrFPYPq9zpFuzgRk6VmDSzTUtt2oXb6
tO38SR0KWu/nT8fSJUunCDWXXtqyzn8qmymY+5RaH11xJ2KRL1pAgf5uYaMbAfphv4OuviCiFEl6
TRrFSxUOzWBXI4dsTARzZfSQNNbIJKu9NnHcZqN2KWrt0nF+dTKk0L7iRLzXMKyHfRNn8KHNcZ0N
0WpIY4pZs3xAblI7Vq6eC4mBwECrDOhjZpCsVBrrlmBAsI+POSJIVrv8UCsCGwxRmEqk30i9cgkX
efuSdU8tDIqqM0+xKjyOgFXDXr70CTY5H+16BmKRZhmgFpphWfaGcOoIieLch2dNgRvGwd5DEMMh
mYGM2nQYxXyOwYJO301utZ3B1FuIZV6yULiWFaoOrlYH+zRlFLT3kQIZ6dTHqKo02LWLr9FsF9Wn
Yk4//JIyDA8jysB63fcWPHfjqq2tW6HsGBcP5NEVC03s0QI1YUtImxpTvSCDXSvA0UkOul52p2+j
KE7nUO4uHek6/eznYFL5fqRiRPZgWIwhebEN67OGMBb9INolYB4WcZVXVkqjLe4fMpidMEqtCOkw
Ai8QJnRT2I6X/276tRSok03bWnaiXCBlqt0wvTHRqQUfnR69457pSEO2pYloG+SMRIYI+h2A8Nie
pexuuVEI7Tm0kupp5BdAVEGJJvZIlAbch3FyJ+AyTeeaFx4gvs5UEGJVpXiSEd4XTYzdXZ8TcE+n
eFrUZxNdnFwsInqJ0du3a8JGfWegd4jTKfG0Qf1gMpjQFOEw0yPYEHiOqDRupsl/9UO6UKYeH8YE
DaE4JrxGIjYZnT52epURR0eSWatd2gHxtEFgRr44HCpUoObc4fCbpXudnRmveL+dMPHbC9LVEUaG
dklBijKZNP1GLzPu0mdJUlgm8spCj2YJW9hohGoSlZyhQNqLWn0VVqpm8+ZJa2WkbGAOBKFqbmQm
tx6ZuhICZUA08lT7K7DvtGWsmaoovxA2ljijgsZTrU+Jz4MS8DQ5OdEA3yRo+OQTOkm4QtuC1lKT
nBqdyMS2nTeCFZ978lldBR0C/MlzHnzzN/bn3hQvhR6ikzOfClRYSSXwjHMqSqprAaalkAmPIShx
hpsy6BLt0oBxNml8haCHtjFG3TqFuKRQKIC2spw5LyFF4nW2a2Pak4uIrKfpHYD3/REuzUXTThD4
ga4nZefqKZZK0gzEXDz2xvgQFUShQJdkoQSLJXU1zgaQKTYYgQ/cyi9qFZ71kRNN2hvEMsymU5Fy
16lvaaszlMO/SVcYVrcW3yvxh8KcZ6X3Oi4eydxLSD2NOPgQwJmj3gbzl6sLt4aM2XoJOtBkOUHM
mm0b4qYwi520nDZwFxd2oHWPEXnIA4M3p86iTck0ae7761DQNopI/lDFw7vm83DSft6XYXU3SeEH
1SkzOJ6XiQb/lHcM6dWalFIZtR/h7oLTZC8mZmJnzoyvqGzopd6ZdS/u6XJd9KluPVBwAwRZsgE0
JlNhTXzMjIZqXfr7ceBjht33wQOwLDbNDgt55ZJwtq2ahi1NVypXaZgC0wV3TmEVCx7LruUs+rQ0
1d6rHuxCF5hruE6NHZvcMRLjazNsfdcvq4VJH6wTlbXdnPV3f+aEbcwD1uggd3owe7aak1U/vQPo
3YIjehpDBPpQcF7DRSWpb7QOULg/shxLOlx+7CzLJICxRc5KhUs4h3O+yLsNVjm4xzh1Z6YYvzXT
o5tZ8b/Wmnqpa+kC+/8xtCDBw/oJp9SlU1uv2s68CKlE6CwiGCeSGrqdM81yYqKxqLOARolHPEFN
nAASFXrPAirnCEl+x0dq9O1toyN8riBwMCCvXeY2Z8AhiCPxef/Ftrqcfj4ZFOlrUvNooqwpUBqp
On5ob7bl2KPMT6GcF+9YQ4gzJ7/eSldyOZ2nTLmVFKJNQpSlgbGJ0vncZqShMpARWLbYdKqq37R+
flOVd2UVuY1PDzcdCX/jk4CXOIeuMGScuPQnTBUcXyQbra0dauq2bK7EXLqF5XVutK/wvo6RKt4G
bEyaiO6OCdc5E8V34AonTIxvv37b0jIH++ltL85Rg6AsbKJLsfGpmJDIsgPxw9umlrHjgvGJDmKq
dweEVEYGKU+ZVpiZV+Q0ulVpeFiHSXcKiZLi8TDRNNJtS2poL3nu/vqlfatjfnpppop1lJ4jRrEf
vhEGeDU9JJTT5QjT1NJpjA8rbXjsqqukfjeJYIV4AKbKtydNIXAAM7yYOpaCbC7ZQKB5JZsVZZN8
ymi25Hr6lNW9G8+qFyPG5x+o+UeOwp4fi5tqm/btpkc1pXL+SkMk1lSJNZICGTsd5zwH7tZaCe5N
uVk3ynSIxfSqjkq8+MquN3XPVxuX6mgFvWEXxOWGY3WFYXqJ3jDGwWUQA/1JvAag7WjmiegMEY5t
u294NgjiWi+Te/1SRxmTivQ6NEzERuIalAhcUMXLscibJRklk/DeNf1ffdA/9mHB4Ig6znKJZjAd
jaUF8fkeYKJkNUFWEBUS61BC/dmBrzNsagFlXZFr+7QiKTHTMfalav+ER91L0LZ6iAXYkqXwse0I
dI6zZ1WcIg/USpO/GWWHZCybC0+q5pUakE+aqQ9ji+hwoYjZqtbDC2ZLnqFgk7d2gQeQuemMxl9b
ElAbUtZASdnMTMlHkMLXAjdG3EfMuAKsaMCQoAL6t2JVDrxE+mMlJRQsC9YPQX1Rmns1k56EWMQR
RdaGU9qEuT4aRfl1EGkqBsr0WC3JCcDvHAZHRyh9+LH0CJJ3XXSkZXQHkQsDE1gloJicNGPGp8o1
1Y5anvKhRkHEbeMlUvkX65D8Y5f52zqEjV7m6KWLxo9N8Vht04kZG9V9rx0aBsVJomxHVPFL8mIF
jElg9JVpp5zEtjrahWG2bjXVxUK8Scf6lIHN6TMd/hFnGTl1Gqnd/Pq5XAYDPywZiqyCAqaRJfGv
8cNzKadTL2mZhHxTkQkHZlMg0ekjEXNUn7EtyySRjan/UJEQPCe+zZd+h6eO2EiiAWB+jO/pQCrn
GOJSTNkq5INSFi/fXuPfEnT80ykPHb4/1Bq3f80R+Kd/0f/AcZHCs/3Pm5inl55ZwMv/2TbpS/7+
uZG5/N4/mgOGtjQHNEZ8zGQsjUnQfzQHlj+CFkDWjS7Sj/zWN/i9OcA4iVO7ZhkmrinFWBaR35sD
5heKXxqOv7U+Ze3v9AYk6cfVSmMCI4kcXtWFJ6CLNCg+r1YcdAhHBAsC2odU4fYVhGhRnqziQhZH
rtEzO5N6iYh1B9FJnZAda2uqDxv8uNsvWZTpKelfddyuGAt7R/HtsGAegGA0pXYn1UMM3/G9w9FC
Fk4GCe5xnEGyAR7zolZ0QoNj0jwb8HEn1ySNQtuhAqnRpn6UxFVGz626qtVzGhxLEdrTgldbi1hW
zHtD4dzB/9eeZkbVhsZ4f9yb6UoszoG+Gca9ID0O2qYZAjuHpqVSDWyV2DOzS9+eRXR/CYGGLEpG
/WzOb4G5AzXT6JRlw6bRt2p6VOq7Wt7D/BKD54Gw6swrxq9K/tp0J0Nib3tUyrtZv6pU0sax/e8M
7ariiIeCruc4uSACV1qPopFBsrXTktf/X4/kv9LzJv1yaPB/ybKI0pTF6zcKyILCWH7j9zac/MWS
UQoxSkSmBJ2DZ+b3NpzCdJb107Qk2l/IpXgK/njSNAtlOz0giunlzz4/aVA8luqVsZSiWcrfasPx
YH6/0C8NJqSUdPMMACCwz75/0sRyFiEZVzra8mWjrlaFQT6zn6wt+Vo8asFLIChrmTiIjL50pd4I
HMThljHXS7yGGSaRjbSdn60o3QzRbPOYJAhJFdlJzezcR4bzaS37k87Ysu98rhdNACMofFRTRNpE
ubhU+J9KWRS5VWXIPooX/b03nwJpsCUIaeYM/DOx/yvXMhC+aSIjHXXZxT9fq7BaMrdN1UWRDYzK
rYFRK4AbCTPG+ffra/243y7vi6xYCU2cAlbtG8bk07XG1sKNRpyJW0yF1yJIz4KbxNpG5M4I8UM+
0fuHC/7ra/7YgeWa3FqquFyYK5o/vD8xNXLU1wEW/fEdL7BvwC3IaRZd/foyP39lXIQqgpsZocNP
d1hYZxrZjEDLY/VgVRyRaFFMR6M/ZHhN/+JSy9f//e2xXEuT2dqYExs/HvAmAnSzquUrU2jScj2S
R+Li2ZIKd5BL8kFPSnLXEmuQqLfycMg6bHsgTLWWLJZXo34wEa8V6poNpx3gNblqRnwXU2vztaHg
ETUMBzkquyvA+jATMhdxjG1Krg47A8vkS+W/VsEOGrqmC/bUZw4H+FiTMdReIFTA04Qh3HzQEndb
qswW9oyJyTAcUDgNr3m2F/o7yIfGXRsQRBLuweDZVXsrl4u6L3An4U36OsSFK+QrQ5e3fSeCoAIX
2LxG+G9+/UlKS4P5x0+SaeTSnl+UEAu86PPNX3XJYAD8Ul0plm/ayidRSluBtsc/FqxUNPWK72Pd
fAms6az2YOwwdoNz/IuXIf98jy4KFMatkgS8hwfx+5chhFaZ5OOkulpxK+qkg2UopIoQ4Rjwv768
NsPijV7cnn1T6ZCoUdo/+jDXbEn9UJsGAZk53nc9f2IKK2gA16RTPUPpu5olyaMHtRLNbheZr736
X/sEP730pcb59EiXsTC3jTWrblhgjs98DCW1bfRAUleB1tDwVI4BppOk2+ZQ1nHmbnDg/Ppb/HlV
+f7TWx6XTy9BqQSTWQcvYUEEWHrlVvWLiBNGBf0cRN22FAQ6F/nfXqO5qqJYC44Kta/0w62T9uos
1ghC3OUIYasqlOosewACziE7wh6fZedfv82f9zAuqJuyqZooko1vOuFPb3MSA2AlUcXbTGBPTfcQ
QbA097tfX+XP1rE/rgJN6/sPMxyIfPUjJq0Qcd3gqxq9Ff45Uw56/Bdv588uhLKZa/07e2e23DiS
ZdtfqR9AGgbH9EoCnElRFDW+wDQF5nnG1/eCMrNvhKoq0+r2U5v1S5RlhUIkQcD9+Dl7r60pM+xr
/lZ/+jgGFEU8hHycyLpPlZa4P3JMWptj+Bvt0dVff6q5kv7+nLOPwgZj27FRff36Yg1pBQS0wGnp
q/c+gqEdPvz1CwAf++uXML5duBJTZa3FfJ7YSJd+QbDQCByrCcjiQpwKC6ZOg3WALsFqcYoHI9xv
2IJGhmN+zt1EagnBuyf8kLi2zjNWmQHZQRO7RMGXgBIqisa7nqDT0QwPpmrupBjpFSx+eFZWVGxb
ZS3a5Go2LPF5jhpaZTYRXZP4ByT0bewMUbrvgGzgc6QLC2rUj9dQwN0amVdRY47nlE02oDtpn7l3
Jwp/FRBg0k++478aDTwQUqpIDjoKU96adb5qjfqUesoe64Vb9rUbAC8o1HgD+fdWhXmizB3bBnqK
eIHEt4vAJMl2vJGj6ADgcRmhLFeFhXQ6W8mRtSpq28UPTJgd3Nk+2ycYgQdI4flIHkvK2y4JwU7J
Ek3bncdLAKy6aYg8rfTBKZVbO0032JscX+9WKmHmZIqiW3rI5Z0o0KRpZLSQGZjnEI+tzazQ1kcg
jww2ioAvitF+25jHQesu0jSs0vHFI0ktbz03y+ubaBpmbsu2qpJtKEcHEi4WJM4sg1ReQT3wg4Lc
EZWeMhJbBdNuSnxdw2mnt26gjW4qmMMecXwhZArLlplgkBsjxZtMguASLgHDucdWS2/K2TVED92o
EEORVodSmrEa8cQkBbQtdLChukcrt7DRiTcXJbzG3Y0Z3Iy5jJ/3Vk2XyXBTj3cjTZ+0P8HWhsfp
SCbIk3eZIUeFmlavlE2mQiQajx5nszAnbz6478xnUMhdfUK+RkLeYiQzi8iMWNQMt9pDNkTr1nQ7
xs/m8FKgppO6GPlfsrOUOygmThHpOFkcaVGQo6ZLN0jyCEnHQnSeXxeMyLIu+62eJsdCqiBp1Ixz
hy1J5s84t+GdA++xq8/R8zeq0R5Cc5PJPAWtug6k+EeTG5ehDs569xJ2hBDa8rV1StEspSzc0NlZ
VA3xfxqTj3CNOqPWDxjrtqVOHBryxi7ESZYZ6PbUlcUx2DOUJVaPlUZntUSFoikY2/Jhk3AB7EDf
RVn0LIw3vqpDWETnIOdmVSr6fB+STI4O3r8sBTKSJG4sxkOvZZfOKtfjMLxFg7/rc8IcCa2KcmsH
gGyDrQu/BiEWCnZ8wpgQ9XEGrnYqUW+1RQxdTp82GGt8w80ms+QVmiwAMvVNHbjmNF4Nyzvr9l05
PU0N2D6CHXXvUWcAlgconEprBxhhMYHplk1ImyWiSX1FjOQqCXcQm6NY+psyRZmXsH9aRdl8ON7p
NE/Et1UU/LCBzXpuy5XZJZuUQ8VI0S95quZrK7Ub4sxd4iGupXX56+X1XxVIxv975e8FUqdFslLG
tXDGgujtuqG2uMCrc9LgD9HgvxWH/6td9udX+lbPmGoOaCHhlXKSNBC60knulpUR/P9sSD99oG81
yyiFgjF5I7h8r96wt62/2Y/+1QXj6zAENYqgqPx24AWJYIhCj9jGzZtCXkmy23o75nV/87X8q02c
URO0TTZWzqrfNr2hLfK+RITlyDO2XALibEirhOdEEQ1pvN0yMglFMwYHn70D2MGpMfeXFP6YwRe2
HrikqLlk2jD/bp1xNsRI712ZbqyJMDHblTzQkyoWQ0zrmja5NY1qFXAxWW8kVgWkMJFLrj+PcF+7
Ll1E6I8z8nIjhpdWknGEkBeGOBFG79rwycNb2eZYHw77DjiX2TcrsNqrilpVqQ4QZmtOU378Rg7F
TjCqtDj51MPJ76EQGCcfSC8ALboB8qILyCvvIL8gqfm6oP9Rt/d/0sf9pSH8v0iy+tfWADf5x91r
0r1+5NXP/af5H/3Rf7LM38j7Zl2iicrAQZkbPH/0n2wZ/CuFOm0m/vjVxCd+E4IGk60xNhL8yVP0
Z6dX+404TSpThK7c2yiX/tTTnn9fEX+n+P4bw4mqfi9A53mkMhsD5lO7Zc2K2p+rXTKhhhEVqb6K
Ou/aiOQN33GwqB8tyTh9CZqQcgFEM9VTM3jbzhOnFO4Hm6jJljCRRgFJfK4UYTKlGAMGzbWxQ6/r
3sRWhderlcAvdhH+eMgC1I5GRiICSLOgj1scY3ifyQxpl3bY7nqgCW4UqijzY7QtBGtBo4acpH/o
CpIXZHYnAnGYNGlohCzvOTM+vmxNdYX2BhLCdf4IANLfM/a1MMxo4pC4lcfUA4zW51E+M3Jz689j
+SnTfhBxjOp1nnx9/Z1a+vdDb25Dr0CeQ14iYyEiAPTeXuK8YoTYR4wfDTetcbeVyYChL+M3RQwN
O5QJXWJfv3RH5GZOqy8dU9/uVCN+nd/W0LCuwAraItW4Mve22e5L0lXHrZZZVzWP3yIS6WCiMGyT
/eKjnYIX2ZtQkbQUg4qPyS+mDsdN6UaBPsAfiN8Cwo8Rr2iL2lZqOHSjvyzTF0KDoSiawVsKtpYK
JLrB4XVlP1pVMsClXJ/evWw4MItfcqixOqcR1bUs/EcDBAsCEBAUWRq9sA/8+Pp/Sjt8l4h77GK6
6Zr8VHKvgEG8+JO6GzHrr1vioSup7pcodk9jByWpCU56a2orCaYAFq5yK6qmIYwXl3jv4X4IZKgK
ZAwDus717DSYGpCXVlnplQ/+IzbdEnUklA/vY/Skg0/zx5Vl72wSBg/feDYdXhEjPSmQdKipydOO
+nvCiizcEc+lVQ1LkhnxsNn9m0n6UN9CBO0tyhGiCZ0iIXdqtAeo9r28XDVqUp0srh0UomYbjhul
tKS1ovVbTVKHbewlW3D20x64MiVhQVhnXmJcHOMqPY0pF8yTxBnvJ/m73sKU4KqHkn/hrLro9UlF
Rlbv7FGmnK2Lt2S+72NctSz1ZLrkOMzg0V+g/ZucgEYH0gQshFngUrbMQoMatKPwQSPEvr1VdB+l
WvFDjpRykeR+5dKKe+70esTHqDwnIADdNGP7iZKKCW7XiTOStDt55HxQsLsUEdkEyaScdXk4NzhI
iPej6Gwr+1BVlgF6mEy+Eu2iblu3el3qBN/2iKj6R8s2mCqTez/I8W1UfERSONwEkouzXmWQoyro
yHIxkY0QoX2xAEW03jZE4AKqLt0qwrsQqfOemsmMpuIWRrmYmQy6IbNtPR4gdSLdPEhUB1w84MwG
K0/QH03vWc76W2K+gztD6WF3FVhPjN4vDnzvKCMHHXeJ7wvu/mERena468DPkGCpbcMwJxWNdJpj
heKcbx0JVoZiLO2GK2jBxVDIT8qUECyA6giGSvpBTjGcJGAR+7avncC3/fu+0QHhBwI5nulvOh1q
Ax7jpaZDwjebriY5AtCMpsczUBpLf5Q/N0RsOAQxXAcj6XdflP3YQBXGF6KHqnmXyQUqCZNsBV8b
VmV3Z3R54chd/8ig/cXU1kUb3YRagqFFYtFt8kwlkTJ/zuKjHSG01ZNne/QRWYGHDaFIN9Q2vZQi
yhhQagTkrFm9d1WHfDXkdAehswXg78d7rUQUhK7gLcRM5OgSi5gV+crKboGOdMWWdn8A4GlABgSg
fyEoAZd2MWw0q7rgfEuXWudJMJk0nX9nb1oMEE4vTRYFEtQ1AQw4MzvTaRRSmtT0Q+44+mRKeSXe
i9+GOjKoO20nvOw+6op+qVjNrRWefVlvnA4jhZNrabdt/U/UAQgVCCgYExeSJbZgGP3EuP6Q6qle
KKm0ggIarmDpoejRaDISjYkCj3NMM2Glyh4MMq5oM6NqjjnF0TJ9qRu4xQW8YoKJkS02OUM+Owkx
IAWpA3rcXhZ2126KRJ5d62lwDuGAIFQjQGsMqNpUdqiV9Jmnw1p+jXk7wFLx3No2N5EFSzdAMqoX
dr4khUh32oR7lPNrOjyYcKB3/ZisQTDwc2rLHNRQzlAXG6dW6dRahX+uGAxqqFtAAgUc3a0fZlc3
jpjx3HpKBwagNPZvAmplGSPEeFeW2bvRb3pVnSdAmBCszNhZQeYR1uA5Sd9MaAHhX1d2Xp8mi0aM
Ysc3emWPS8qTdlWn/QH4GW3xwt8HxYgoEMhcTGahaue7pP8o1EvTS81WD2L5wHSCXIt4vMtr+ylC
FunMkZLrth1WMULmCyJabxl1HLPomeWX2JdXchFYTuul7IbNaQRAYZA2uAgSaTUUILFDPwJL1eAp
TnQAdRy9H+zBcy19abKhLayqvBPz4T+Uqc6ZPtV7sJ8vtq1nGxJpf1R0r7YGm7qeDsOiniZoU63t
qp0dbEp6+XCR3A504ooYzmeccnu7AjEp3+mFtJIaJdv1YtjUZBYu2tZad+QoLwxIHFf0cKcaq92Y
Rkc5hLZipMFzY4IJntR8rfeKsmuDcMu8DZRqvR4l46OAKL38KhI4kWFxob1C2Lmbewohp9NAe+na
uSLKyY8jBeiU0Z5v5J5oWYm9aBjRjAiaacpOUcobucZNLzkiOI+ZdRMr1QlQJJWLHjKOGDTyU4m8
r2390PAgO0Prb6HTHNBGwjOrgpc4mJPKylUXhfbGLqrVpIIxyoPg4AXZOlHVZcGpwud4Kt6HulfW
CRLs4tSlxUU1gDPREVDWYdRsSWVa5rniO+Cs0lpahSE9Ba8GF975e9/oHmMB/q9S7Kep0lCkXKq6
ZBMeAJCq4xE1IykffQ0cNrPteyIXycpmK7YGKGC9D+2l25fQBpbKziK5imRbeiEEJzZbYGEV4VVB
sDIltXQ6NUeYWAvJyf20I7j1WW0Gsv8arAhBIcd0IrxsMyKqWw967Q5juEqaHJadvDFqQn/svoYv
bnjywqNshALqMzvs6Gak4FUPemTSCrwHuznsU7pjiMyPfRT0W8XE+A3/Wm2tjyjia/Lhgy500Azj
1c+Iz0HWtQ87+QeuCQ56IR4Fon93XhboN+mgnNpo2vKgXdrC+4HI71FK8+dpiBd1pF+GHh1F1AF3
DhP1Y9KVjURx5ngVJYdefVohMta2qldtMqDmEnSDZ0XV3J7pWiVfNAjjFrYYL2qHCkxCgRWyOfVh
+mZbIJISLezXpejcuCn3uRk+9mRzUXHYLOqFdanyZElQKBL4FVnbvcNE+YUkhvdKvlZ2t/HU/kOx
KNctD5GG1BvBQlbu4PKc0T1do1SsO5WmohXyHQQJ9g2f2Phe3PsZkkEtpUespHCLCHBY9hHUa9jQ
3BAVBMbOXoEoPsa++mnHD9iwCObEg6XiD5W485HUuriLSUYHXhjRgHYQyPlupsLBk+rklBrlQ5oA
FuWniVuwHlv42eGzKc3hqol1Nw3Rm7DiA6D3jZ2csMPdMEwOt8GLblQnYlBv2tQ8kZxlbSMrvq8s
YD4AkxMpp1Pmt2IDrgo0ifeDLL1LJTdIXCit8tqzF3UZpDu4rkezNbrToAAy8Nmqd0pT6oA9uoMS
dKAdp/KAzzfexaXxqiRBeuTLdFojue3Svrp6ml2sZZ3FVTeKJ/sMk8/b+ZY53zhEXSuBtO6q+qGo
A4MOLzY3z8jldRw8gyX0HE1w/CcsCN15V+2NoL3tTBVgG9rQge94GdZUWEVobhNQDd4MZA8iMCg1
/gm7pqriGYPx0x17DyF/Mm5aO92nI9oWHjScHL32mKdrcz4rqH0YLS1tfCfdnPqcJWYetCwZxlKz
+/Kb4gd8bSkPQ4I6vh9oqZKmS+ew8l143YRImECTUkm7lp5krS0LMYM/yMu0gS7KQ3NPrm62xvND
eFk+r/H5Io20bknuGDCvAU2kaOBYaIQIVz22lK6AKhcaOxksh6O2hDh4aoV2ursJamT1pQiBbnfB
RghE3BW5Q1wmVlc+eKQgYhYBpZPcWNcYxhipfPR65NIG5px9WifagSO0Wkcey9chePj62XTg576u
RFc2yKizVYh4e/Kq5z7v0bCHb76PncQo2MJN7wIzF2Lt/G+6BM/N/LOpoSNaHlP2tpIGjB8PJ6Sn
wFsUeVf2+nuRXZLMnG4rBf490RC7kHmChcJ3kpJxrzT4KtF1ya6hxG96SHZGNnZYYLpaWTW9GPdt
0y+D+UjgQTe9tPz6jlRl15NBtQKqPuPKTt2kCKq11B6rNFaXNXnOfHnTvcgs67Yn6CW1+RJklSCq
RnqFDdrdEGsE06rR7ukYYczCixMn47HNGrfscn5Vg/8Cfg3HUemd80K5aMbk7eu8SSzedpoPVbb6
47+vuzFaD30ApbvBIjo2MtMYwT3TYV1wKwUUCYTIu6IanaIc+109lociy2LOoes2aIfTqO/wHU0k
/OUXmM5g+qojo4Aga2yw69VR6zm6R1nKccfzDGZYar6rTHVLCBbDfiABeD8rg+FgyGbaayOxfTFn
DDgssLp8f+N7DC+GhqfEfzJGGdCtcdAnAve6fEQnG027YWLBLGRra4dcHH/ErMQJmVELpy9NGNuk
YjRUqYMbJNFbWA88vcEloWWRzz08Pz/mav3RRx9K0xtuMXvBOlW90Xvz5QsazeGtJrf6EDQGOWkc
3dm3O9AE3Dq1wVvwwBQvS0OCd03Yl0TwVA7+AKg/nGce9fk6W1CgF3HZVcua7wKE+hAf/BiBDLn3
OfmUlGhXzeOp8DGGJpxFabucvmwoos+0ReXznhTL4I/IOqlR6y+bh6x99RRssnbQnnUvJdtDijT2
Ku+qt/POPa8QkcJ/qSpIRUuH+MwiPzctotA44f6vvOH49TjIKutIWydvUPi3askOClRlG2YsTe3A
MPDL9EAJpJE1u5w/13ytLX42DYx38iIXfVXa63ige2KlpEsnVvAeDDPsh4RsbN2PMm1Up8dJNk4K
sClT35IYkIzRY0LhMt+c830pq3zSxm/OsPcyP1vNC6IUTSc/jlYlYFzI+RwyVE6Bug8SR8c2vZh/
lec3R2mWIMty/CZT4Pz+drzJ4Bgyr0q0d4oOvtNcJLHC0rBAtghl0YHUJmj2auRTcAqLBN2hYl4Q
qolZEFVHRVB7RyQdg5/kbTQl9px6ItOOMzf43Tn1CFeSz1pYjE+pkptf10bSWOpU8YR0x1zKCWvu
19eByhuQTXgVrfZaMsz7+iJK/AQKJGsj9onrVojgUTCYdbOeyDSfvlpmAO7t5df1HQW/YeqZoUUi
XqVENgwEDUZgNPAf7UQsCBx9tMv4VZuq24TQe0c11GmTWGR05/ZkYi/DxNMLCWuARbUCcpeIEqnu
XOzhZHlzExtIqVe1LV3TkXttXiC/Fu7BLynJuneyzlgRBhlcA7Mvnqt5CxiMpmST11dfP4qZnx3M
qs+UoxuBL2I7arjdJa+Pd6LmYJTLET55ETOFFJm/YTmv2ZfpS86PyQxg1nFbkqBMy0yYjqFtS5Za
pKvk61X4XWWvey2K+j4mvudv1BfaPCD5eRalw21RBCp/A4UvLdxvAxSjMuvC9+jfS4K7Zow2fZvu
zRiKiOfqNn2/rHkPueHEYJ4CMMO/mxWTwrvO70zKCvqO/tO8CMwPmbCTD6th2rwbsvJcRvq25CYM
W+5K1H9zO9MuUOD3PPm6L06Rpl5Ub/HXw5TvMpavT4Q+TUVTgmXY/jayERJkukaXCVGiJ5z2KfU7
nTE9fGvglYMGfjLw/C171dz+9et+GWO+X8pZxcJQDyGPqc0iqZ+UGGqGHZlDEJeyQhgJ8DGx9NPc
Bm7wcEmNcRIsy/MqUkz2SZm3/Ba/azqFb7plcuC3nzXKhxHjcFg/BAgo4U5/irm4aXmaAz8kkzR3
Wt44vvG3uWYYSzaZ3PgbP7H2feg1X0FTQT+lEB5Ar/3bB9EiQWrmiGaqV3nw5nc+r399PNzWkkvc
9lvRVTfc8+QZ8PiaMUsYSaBvxhjS2KP0AObGUJzvnLYu8LRVlJ/mJT5mBcaQwQbCXT8q75POnpnn
2sIkFwzE8x+FkBCspnMdU2vW3ci4fb5883c5m9S+vrL/GxP9TbggGMSf7u1/IpvcvRLZ949zCNzk
8x/YAv5xDMsWfMAvAYVfv+OPsZFu/DZzTFDf89AhqZwN6n+MjfirmbX4pzuAMfEfomVhznAUVhzG
4H9mEP4xNBIGIYSyKUzDkhm9zoyq/2BqxEP/6xqnsdfrrG0y+ig01bBYfn0wBRSdIMzoBUV5Vric
18krCR953VVZkwcXspYLbZIXFdvglOPoK4L2mI7UB0VHIJNZ0REnEgEwfI1zyUj2hjJeJ8n2Xc7F
GNp7fqiVS5fqFTVOmO6nUD1NZHTjs05eOJjRhve74wyYGwBU+yiJnA5mMTj66IO0aLJcxAPaRKx9
ZJZjPW0dDymvqPIbO5gebACPdEPGO2V0Ih+wN532YikG/41gpLUdAOfTp49EriUePXxhnWa+8eqf
KdkErj8lJy+iRK1jA8SUChg2DlEl2y0nd+WWS3MijPglHnLHUz8AW8sUBvkx8ogUqokLRvQD0nK0
3vEv3yXZhKC01+a0BXw80zhNmyiJj9WAZBJKwHw4bs6hWpB58JFTfcntdBQxD7avl09Jkb7Yw1aa
0VwcLZqWp76nJzF2JtIQaXCh074FRvIB3PVW98A1eQTK9TH6hJAiEJmWwQ9N7fDD1OjGfdLOxbc7
x21F/r0t3dCzOzOvit3Oyl/60Tj15rAMfOlH3WB696xrCfl3bbTmDsSgM8l85MzAQtX36nrsM5e8
T4Togk5Ol5AphdsM6iyFA0dIOqtm6xSKfhjYoL2BrZsZWJX66VJtzIF3FqrUXOlWNfw3VLK3Vrer
EaoBZSatjUbtWz9xCEFgtixhKchxkZDUSj+4D3/UHislsKhKVV2taRBzZ8lZsqfHqa8pqnRuC7Mo
Oegt9JZjdR05E3EXsVwScTLy6b05IDOFC9O1ExekSD8LBOLLvGzybd7pTmNJzUrKQPBPVu9U/rEk
aMbt4Q7zPgjZI/ltafYSWgOkAAstZ6P0AvJ+SA5GBgvIc9JuC5WwtCGwSY+vy5cgL0sWccgZ3JVQ
MT91M2dcR2sbILG24068hwD80QCBRlErVSfP6LYiAviVDWj9Y2dUjW6XeOOxqQkTMWtkknFgwCad
YCJnyIaTNLpTJoOwqZqfz3ir9GnO+qynVyvbafNOccich3HNNuuNXOOs1GqX4wVn3GpMLoad3pKB
lC5A5AhQGOgRCBly/UGsqWJOBLWvOnsGrybFXYCmLpTsWzugxS0XGHoEM6tegh45SbuCrh1mwuzc
fGoRgy3uA6FkL1PRzVpwA2O1t6Mxv2kwCiVRdTZlCs4y7h+GkVyEMn75aSX+Yyb+c0jpt7159n9Q
qTEFn0ko8w7961pmQFIQfmv6xNRzU5i5vh4jJFJhDOVCJIe/fjFlVun8VNL8/mp4KBi786rIAn59
Ndp5iiQFnr82rRxLun2GRnnVuKx4QE5t+A6WhZzA+CYy89swrp/+5uXnhfmfXh6fmIETVcfx+23h
zlICL3Nd9dd5jJ6kMq2l3xy8QV+uJZbn5e/fRVovbUKmrSw9SJO5+uu38E2Y83UBAHjp1HOICi31
mzBHaDrx0/rsqO+6I9Oigx8Y27JMl2Tk0T6P/+aCf7kovn1iU8U0JyuQGHU+868XPCN6oyJmyic5
iE0lMFPCGW8aUl4g1nF+konm1mk7cJQgflXvH8xauc00pHxqsGutl7EWa73J9vlDi87UsvQXXAso
rx4suP6EjW20ojxJkiBQCQ9ricnbHAtXmVjqyIa6Bbhlcdoyt6WI3mol3PnFSz75b7qJClUhz2bJ
uNUlGPllSKA7FJpyGMucIfI4nbIivW/t5ODNo+sg6F9LdA+pzxG1rug+C75CDgLMTkJiLVPVO2Nq
MMvqKaoxgopJqxknKreQ7B0EokeBCzoBybdOfJQI+Tg9oFe6ksr6EI/WlZWGEp/yF3RBWNEc0K1x
OZ8uam9C8MmD2FYce8lQQE7++4np/2rGv6sZTe79f28knWl4n9mnX32Dg/OPfi8SVRnPpyJTghkI
6YTOk/Z7iajgE9Up2mTZnCs0UqX/u0TUiKmWDST6SIrmMpDC7s8SUfnNQiItgBQgOqJS/M9IeDiL
fllqTKRO2pyEgRqTd4KH+Zsm02u6PgkVpu5tHN0xWqfTF+/lrHMK+bEbdPZ/46hI5sbwjIdMtBsr
KG7tRF9KkLFV7uDOKI6lRr1kQGcoZuRFVDKkDYnRwAd9LxclYGyM7X6Ub3wrkBZxe2/Fku6GXZTR
5Q8fraBzW8Gw0c+j+6YdidZsAhhTY3aaJBq15STuWoUICLtEHq3aeEgVqd/TrbsvE23L/IHmjKki
VIieGgLqli3Blb0en41soGxIP21bTHTM6fqw+R/iicyWNMzXoZG/Jj4T5ISJmGWlO3Ng0K7bBZNh
i2l+/TwQLRElaKbVuhT0c7yd5afIL2LrGdreq6hIBIH/bHTZXZ1sojAF+D1ec9Um26rvyn3iRUB8
0qh7DnwYCiOBwX7ZhYeIvNVFDRBvTwDSo99k3oNMdCCBWO1wQ66hvirTpiaLxCw2pKDdjUrhuUV9
hRHyIlXZPSpmhk3VM/oHY9lKMjtzz8U0hLSeyqsY5zpXtw0mnB0cwki5pQ17Pw6FggPdo9tR1xG2
3N4BWU9KMTbFSQHSEaRADnSpoztIPOxCxTg4kla0orl6UYppWEzag2a8mai9HBP2iFPq8DlzWnR2
KWK4HrMCKrxI/JSCOT+kfli1MUyjcCKlOJmDrapkpQyWtExH76JP5mvYkGGr18fAYmrl0+jKLNtb
2IyNV+EcZIzHw2m85D2YHmGhyEu/PIdxkTpEJhZI/THk9d6+buh+R4m+rg29Jaoc/DsteZrB+U1E
ZK6TiM9JUlICbbzHoW6OGcGRdQoiC/Cjy/nnyTYAVQAbAFHxmCJl45dSQfqxvw3ED12J7R0j+mwz
qbQCG9X1ZWhUrWm/mkZ6HA0gS773MNQYOmXAvYWi3YBPixa9jPzL9j46g9qOQX5C1dnclwPw+nl2
3iUFChEte6LSQ3kxXNknlrgDT/FQPlY1cRhyugnG6cjk/VVLtNNYTlihCyQmSrnTILbTGZQ3kSDf
KYMYU4/qdmy0fUGgqDr5N1rSke5rKO8dw7RByZ4lw6S6K6aWqOqeFHQfUDwSlzJ5stRQJ18tfRXG
sbQhEaS1IKSxNhEKEsY2v5kumchFiXac9EA/FqTQZRmHDMJK5EA9VzFXMxSFtmkwAYJibNymVR+j
hqTOOnELu98r8aonSWVQ7FUo5ihDuPmLDFe2JeSlGdxPpXXwSnK77cDcB3m7F5Q51XSrIiSxeXaG
VH3U4qalPfdcqdIPf/4lYUk6U5Csu7q/j8xym8ueQ+wpPfm4VDjjGGfFgGE3qdzYHAM/4vG9Fhk2
oaa+Y7RyssbuLh75GOr0qnRcqnG4E03WLPK22YnEi5dEqPPMpMyBykpe5km3VQbzzZbRaGXZa5oZ
bLuV+kpeZ+LYRafQvK2Wam9ei8ADG8ZdHdvc40GqgLrP+XQ1VCvz0cj3sp0fU5TBSrmUVWmH3Gtl
kYfamBludM81aTkrfU6qlb22bP8k4lM+lutC6zdJItySzDQxVfCXozU9V1fScNvSNeXrW0ic2jhX
0V2nmWk7vjoSl3dWjZHzs38fEpRchN2hHilmJW8J3Am5aLbtTLJ7HjzLW6VDc+Cx3gSazLCF4RP/
UukF8o8UEJHu6FVAHEG07ifSTJVb4hiWoguXjXSjxPeG9izEuImzam0yBuD1RWagY3ka5Gw3BvIZ
ktI609dqm4Me7MNTy5gvIO4yC+1d7lkbotFuZE5N1rDxonHXZ/k+6oyVnGQbYNDrKROrJg5wwvin
FpkWZakzR01w9DuhCQP5R0qVUq3nXwej0fVbWAhKk+1IJ2WVEDdtXe1bST8khO2VGYOvND3a3Q8v
2pcGYWfxufA5A47+hcccW2q/adV8O+a5izJ4i8QDIpyJP3EX6Bn3gLypot6t4i+dEDquuQ0/ksk1
bJGVref/7aTgtaXzIiGtIKAAPKIPaVX2/Xs5FsguehcnynowvLuhqNfI7kkIfuyz6BCX/Wq+rlHN
Xzfjcr7Oo927QwtVtNYdi1Bmu/KISCUrMLhhaE+Gukmwe3FjNOTtkd2zL+WGvIXiPcgZHJhxfkZO
fwoyZS80e11FpatIH9OwRoVxLPU+Z+iaHP34SU6mTVBVx5KVSGWDtGa8KTpIRsTJk9b391rSvMz/
TSTmU2KMZ0nWbjxDeyxy6Y5vBaOQ5mCsOTZDehYDMeeyf2nq9FwBfrVJQFPtQ26hiW+D64RooUaj
KBfjvZnZp0LVdrYGoLqAKtTJuxQ3XBBk52Ho7kfLv8Ysook2OGQgrO3Se1ZDfm7q7iVTPStTcPBh
dNVGTn4foOk4SrfEClSh8igr3lEd3iqDW6yBJxTWL/MsyvYaZyDuwFf822HVqdFTlkm3NPdNs7u0
hjIjdZejNlw0fofUeXcaZ6A6lk76ezj6NGXqtYJOSGGEHNW1U2TWAl489cxtRhRaJDJGbWIpYgK7
C9hKM5DMtw/oDo8jYxwrWqt1e+m0EMUvjzRyDFkkzOblNQMGVJz2boq6y+QLFlH/wfYz12h61/aj
FZlo8ILzPUkdLukNBDKjVC1u5Cn7lJ/J9LskDA+zwtwa5fgqRH9B6RUWzasUB49YiJ8r6Lh0YeRz
Kj8FhUOs376UsqNJUKGvO/nRL5hlWNIlhXI3WtHt/MwYSJmMXHx63HYpCcUBaXOlNmwmlLUzyE+7
a1DF1oZyRIj+lpTDj36gpRdNh6KYHtCTP8aERaaifUmEQpgwkyRpdkEdwzwm9Ax0lRfWRDYShsLN
HfTj2qzHTVX4riglxEH1KZrkJ6b9of2qNmtEKx4i+P9i70y240ayLfsr9QPIhc4MsKn3DZ2dkxSl
CRZJUehbQ//1tcHIqlRE1Yt8OX85UCqWRMqJxuzavefsk4Z6LZkJ5ySP18O25qK0k/E4VdOlMecT
wi4OUyWKWWb9SFfOtVdcOo/H2ovDu9HtXjy6QTTUxl9pFvyos3cf7lVjIbw9I/xem2EM9aq7aqgn
5C2+VnNwHGw8oBQwR8MD6BAdGtB5XeO805vcp4n91EYGPxPvXNArKuNkoLXqHGa3eySEmQLZZwpJ
zuk6dJ013U76n3nUrgwvfa+r5yGbgWIWJymHO5bxWdJbFZQdnr2Ng/Q1jNQh1NUduALMJPpGB49u
/uYM2tpEdvdsEY0Zd4jkGnlIvJwFkqsXqaOprfOcOudUIbqxfIaz6f1QyqPRXtnGboj1fI5q/9Z3
ud3GqtDiygb4nGnjuZT9szvyUhQtq8svHRlXpHabKTMOtE1vVOI9s4Bcs5Bq2xuPskL/awfXZPav
kZq+2X5yjyhihyjtSLDITyfJ78eBtWN21+kSzDqkybrQhK5X1QeHFfMY1/bbEFNCirYCNlhnlBzp
3tJPNrZKfNG0WyFor5swusnkzJ/5D407LSd57yZP0ovuHobukJbRz2gCNVlOnkTUSXJ1QkZNGbAN
o5sm89Zejck4nVsnOFrauzTwYpYPKTJ5CYidK0LxYAb8rbKUGe3LeQf69nEUiNDHCGUnb+BI6Ol6
SsBoUnObPAJFhEViJgymRnWPsjc2RgDRHhG1IUaLqe6odRj4hrqLN0bjGxznxxXxJTdjnyVrJRsD
R2WDwmYKYO7UNxTWw00x0MMMKvKiHToPG5NHqSlI5a4W6Le4sUih3ZQD0+1Z3MEE+96J8FHnEwjS
pA3oGz6TSoL8i/yqVRw6W4/EXrCB6PrF8MyU9pJXvCKYam8L1AnsM9LfiSg5lKSxVphRmxLxumkE
zU3bc8py4ttxzqud72b5zrWac2Fh3eXgte1BnWHA4mwTxSLkUNG/BbLexQ41uimpc1pEpmTGYDzw
u3WVym2JmsYs9IcW0GJ7d09MdXHbprysCLe+NzMgxtkG+KW4zYnpTwfaOYT6mfWbGjLKCpVdRlJD
VygVItzT25FNnZSE6GDSmB293scRXvdrOIth9m47sb2dJ9Pa9V3Fy4juo35JAueX1Uef5DUnqCho
s/qqY+EbOA4J7372UmYYxkyQuKIJlrYhKFsYj9th6QsmJChtaKn267b9FbuYVomlme8GBQCMnwSu
cM/otaoAfHleiM1REmHpDfqYkMl1aEZoGRxK4sNQo162rQnVW0VP2w845+a1K3dadGvHYQ1txsq+
c6cMkqfIt16QU8944MtRjWzcslfbZEzic+3YmFaINGJcFQNiqbdgE4eb2HqUVZ0+w6ilfpaAX8Ws
XeKrsKaKfEp3EzKGjVcTuzSBTKYPP5lrVm1E3eqdDGSsAo78DHR3znytT4gBSP7NHZ9HPak4dfIs
Euwot4JyYJV52CESZDmllwWbkMwPolLjcWMOLYmh6ZGbEOxM9KfbmNfG8sh8quJg2Dpl+jMcVLoR
4wQtZG6PNLzqQ5f6x9pmLC8sTNrmuBF+nGKlUJyXQLb2afg893QTHORFzLwd+gOKw6ONYtunnU92
drs3JWHTnAid+wRSdgSC+QAnTh+D5pjaM6cqFqBc3aVjmLPgoiHzYdbvXW9f5L5GDpLYKz0Ub/j/
T96cDisQQWTKzxkQy766UFf+UnJtBVaFDCjuvzWd9yIr57Pvk+jNjZB+BeoYBfhd2rHDDh5wQK0t
dntvLMXNkMbTPlPxJ2vqdMfdKDj6qF3dHWWX+Kdmkt6pafQ/f1f5fnfEQ0IF6MfcfjPbgdrsr8hF
Vm032OsiKYOb3qAboBJjQkpY3DtO5PCQjPgDlr5KEEY9CfLNTkWVzUOCwSDSaX9NsnuZ+/aR55iA
Jqd8r7JcXD11K+Bf1go4vpQpFiO/fAmX0GO7uYt4Nk/96LKgEdb8CAy3RgccmoSDE4FeKweHixLJ
Ix0tlDQTbq/JaW40tujN1JkfiNTkxkgoPpA0H/KyaFZ5lKjzNCMPRgO7YybpXFDbDY+cuE4TGv8j
yuN5p4r6dVQkbidh/WzEXfXg25+zNxsPfGuHw4/dHNoRsPUQcLIBLLvmsj5G0TfwNnKfedFHoTL1
XQjrxWnH8bO257Xu5xfpJMdpJgpdYgv+GpOIITgVNdgBxz7HEZPLiRmALvUPyeZQxgZV+r42sx8R
0ydqnZWZ5j80cvnKjVGCpLtSz/vSbvU6VdYDmqh9y6AFAziZBMR5RchKnEZgXjW2XoWWxj35EoO8
0upJG8hE6zzc5V5FfbA0eg0U0xjBxUKRuaRmQsf7RCixXMlgKvao5z8CzzjFsnpUif7EOSOxE5T8
2zgqqrxjCBsiHUXNnKxWPYE7EGxjillKTjLXyCZA9mIApWW01kX+bpjVQf6oB3+XlWRwqvKHPzrf
9HyJ502d9T+xZ/xsquaVjYMBMCE3Lu3zJrtm46Gfgh9TgPTSoplk5fQdCMvmu9rhUzCPdwtkO5qz
mzDpKog1w5NBe2E9tkuYEcOk3ppQquXvubD3tiCamLQJVpU9I6f4sij9giI4Mbn4Vut9ZiS/Gt+5
db1m7QzWySi6n52LPSAhYhmbF2ag8JHVBPh59iNMmFAFmklxSE9ENdGvIVsEGBWhZWR2Lf/vBHCI
2vAxyx5cBoLSoXyj7rk0QdqT/mqZf2A4F0VH4GU3Wmiqpf0sVs447XLOnnidi1X1XlVo+LyieSW8
x7ea58GEK955TzRirsrwdoPl7ptWXXxE6QNvjUoYtuUN0GifU3OSfJQDaSOSIDug0S9iYkBbxDw9
jNUzXP82sx8rEjRTk6ndhk30bs/iGBNnhFA6/RGCWS19+9aa+RRlQXZRhIW5IRE7NxFxKfM5q2ns
zAUzjZlrgi+0WjdF/2SYPrMWG+WsF6Pq7bW9CkdY5YjMonVc1/sGQFNgWotPJbvOnTr2ZnyNYu95
gvZSNx1FDTdj0QUMSfbuZMF2+Uk9VdyTeHRt8uZ1yBpkdOonQPTvOTefKSd8QtKii5hGp+0/jY1x
6rlUXb2Irkq5W2Z9uuzfGZWf+9w9JFb/0BfYJ3jmFNS+Gm3OQEdK5/kNLYIPVfIjTRWjZ/LMsTz8
8vgb/cC1WcaWsY6OJe6P5fdL9m/uJ2vvbom2rKdT0cgH089ZeCQ9uZaxcCzEwc0LTnL+28bXw2Vm
TBpjTWkrKsUueRyiHL0YlDeCEJdRUiAIsCyaU4oCvMH2RlhSvRr5rIAzbklViWkfP6S+c7BauVU5
RliBv21edYRP+XzQZWrbO/zLA/kO7RKoGNDvWFVVfzCy8Clhrl0Ol9pHil3m4pjEY8VuEh2iglhF
j36wygHCFjypGaskam3M79/aNr8Gbka7e7ybm/o1JGlrUxj5FRXSQ1oy9g3apdfvq2sXcnECa9EN
mt5Tk3A4GUGg0eOVh8naYmUiUmHk81WjPKaSMxiCe8Mf372Y+qHFA1BVfA3h6tm6dz9C6e2qmcsu
QLbCYllyGx1wdG3Q4PWylrBPKCOECWK4yw5ThISc6IDbpmpfJ53+kkYfbh2neBnN7I5+2h49oW+f
Biv9tQgTBpTzNReeJMpfTN5JASCzxwySY9vwkaeOdQbieW0yZ7fUpwOhcD3Uxb3nR+/6PS9NJhsG
B0Z1WiRW4ejf4urbIod+sTCPhh1AMfu7mRC6yObQKuMUGupUd8WPOLQfHB+RCZ26evEnkSjwTvSY
RM3VX85lyyIwxCgCEoLkLdzSS8bjIKZH2g1kZ2bQBhgjB8W1sd0H9sPrkrTYdd0OMS3YY9Y0s3zz
0VU3PNOEMyAnaOvXwOzivYlU7ldpsJfPHApc4zSl9kPOw5yZIMpFwbUPtf0ATJrJJUbF1dx99/yX
+ptVqGNecuQYCAIDr0O6TZvGP7MOhTRs99EXR8Kaz81UvSbz8OI22LgzMFwB5/TRR+uROOW9w0lS
xsOLR0OBDGgcsMWPlkboiGyzyVHnQKquqOXEtmnn66yLKxLYA8JnNhFecRxwZQmhYTESTCNpn/Ww
7hAl1l58aRMSn3sovyKO3+ny5gTQrTxneOmjD9k16c7TLMbOIJ+CfDjjqjr25EvSOFugZegyhMO+
JjB9GE/T5KIrL69wFlA6Gdsslvu3EPdLRB5STSvCT+eXssy2TiCPyyNb2uE7auVVgiFvPYp+7U9w
7GvvtnJQLob+E0Cr/bJ9x0F7cWNxGAr7gTWeesBnxTT6IymcGxGW91ZO49bkW8VhcT9Fzn7y24sc
mGO7Dev8GE7fKId5J9GKD51+HWvnZ2GGjNNqnt4ap2XhPcb2fN8bxPr1uY8MB6Rc0cIcChHg8AQU
tTgIgw8q/GWhduN4m9JHXLn0d+hkccCytjz6d0Zoppu+T2+aRD7JBN9wN6O/V0VE8F22eNJThStU
5wedpHtRBvq+7w9xqMt1WuH/NGbkWl3qbLSiq0Nem71NsgFriV3Yiwfi82ts+j/z5X83XxaMZP/r
+fLLWxt/vBX/i6HE9Du8wl6+7I8JM1GULtFAamFNuC4zXNQq/xwx8ydMnGGWCSGhHTJ7/j8qROsf
8C5cYMSMkC0LvcfvI2ZlmrbP3/dR8y7sl/9AheguSpF/KTsYMDPzRdgBpU06Hhjvv0hp2sqww2F0
8IbhXm66h9h9CNq3IEDEg8UWh6C598arKXn5DncAsR5VfGcz0ggieyOclJNmRc8UMxpzSr95KuoX
p6Iieo6GZ3MmJ+K+a4mRoBfMIjnuoUVN/oMEQeDdhnC3mDNa1/95UP87gVsQAv7uQb3ykF7emrj4
sxBi+aL/+5gKCJVEnDpo1CXcgt8fUxOQCv/joVPwVv/1nDr/YDwP+te3HdtFrfDbc+r8w1d8K9+G
g+15juv+J8/p13P4p+eUl0EJotpd4RIKqBZF1G8q9jYRhS0XIoQqwcdZU3ROUnH05Pss1GlAb7TN
fRNLnDmTY9nfJNOn4bYrosxjNqEIlFsb7gDV77Fio1nMNm7SVrunJnTg++aHcgT81nx6KBjJ/f5W
K/VRIxE/pDNawuLg5IxgPQE+10TmNxblRx6+DbL+iBQUgSa9wppzAcorYj1nGnGpDNBeMl6EqzqM
VBi1aCOCkMp13jGZt3N76xmexwnvUEkaE6Pp/fKYasS9yg9WFZ9L+N2jnHb4A/J1QPLNuslBpBnA
wJ9kmF/GsP0lOc6tMm3uYYvsJn2rhu5sN3InpL3Nc6ffSFE9SMLOPYKn/ucd+++8Y9byWP7Xm8Ht
Zxt9NguxXv++F3x91R8vmfcPVHS8QdIUXxGai+D9j73A+YeDkIiXzDbtRdQn/vWSCfRGy58soXVf
hG30hv/UGwkTSTqGEoIxeHUd1vL/5CVbxE6/bwYm5HtX+nhTkFXy7Ra9/O8vmeXPmvNko1ZdD1rD
MhmXWZn5aCA+giaTXQqrUwdAr6jx0hlFS5m021LO0XEwE8H05rNHuLEOe+3faD/1yOUhgVua/T4s
tNqHWccULEQsg3+LqCUcGKnu7zDt7K2kb46ctEEeua3Y6Ca7t2qbVlpAK6Yrz4hCSHwUvY9pg4IO
+efeSIxPaej43jWt8RJm5S4ovXqdBvF0Ska/JcytVivZmOc5g6/jhTQmAe01T1JQPEmF6kNk3okZ
A565WESHkuPglw0oEWo1Z3O//e1ZuP9jrfpdImv9f64u+6xYkgcgo2LG+fPVNRmC1MBAqErD6j7L
WRaKUkwYkWvrkansCMIKzUS9RRk9r902ebVRVgMpY0pgZmVDHei8KSu74BR4Gb1i/Def7y9+BOip
iHeZXaJ5A41lo+b98+eb3LpkXMmkZlDfRN1EDNHDu6Cx3HMH/rANQ8goKiaLLGldui3U82laMRWQ
4bXzqxvlA33RYY8pNNHlWbwacfMAbsa+yfyMpk5n3mAmfp1ixBitt9xveLC039MfssL4FqTy7usJ
yPv5Zq7nYte1Y7+f7eq7GZnHkenFdmprWusdqcfxLqwYg49DtCgr6+ncN9ahdSDj6NzusWU60Kfy
fhf2MrsKyRwoYn2taNU8zJB9V2YV/3L71rgtRYMtOHEugefZdHvMhjUVVyOefisgRu4rVWrCebYT
Qxucvh6QIsed+PcPxwI3++urh8uNbdTD5uQiKv7zxS9Cz8RrWAerOCFiVQTXKsVqL0PrvpxykHag
zAjRk+pgmfPOC0iBCevpKU+8F0fk7k5VTHh0kufrXibxXrhNQWtv9AhmKL4pb5YbXcbWbpqPUTmP
t4OvEk7DftjvCvburaOHVdoYTJN6Qm5Nw3I2cm5/hp5Fg7SbrXWJpmtlxKDwmbnsc+wAkcnY3xQ+
B86pwe1blLetq6Yj0jvkAR0zAYLt9D52c4T1Q9fzUtflpQnteq+a7jMa4wSvrxtf0jn87na13BMQ
+REqevtVMIeQMPhFLk5NAK4Ibgtn4KuBOVRzeFSdbR8abYVIxXJrm2XecySXjqga7T1x5jnxsCGp
3gVh1H9/o75uxG+FCER27pF0XGp5n8h6+Ze3uIKcwmAASlhUZ/FZND6taGc+VV6UIyZQCheceuoW
iBKTMsw7E/Rc8hMvRuGlx44G9wwijcyg2DrhQ3rIikqfgfvkKupvJoAl/Nx7Vqb+/GXDs4LK3o19
6p8zJ/whlB5vE1a9Dau3dWFW661tumxrGI3i1Ga9IAM0PMZNbj96+Va14KJK1xy289y1235ZX9ux
hvOQeavIvxm79hMyW7f7+0vE9fh/HmasVUQOEIlqs9EJdrnf95EB7EKGqodefxkhZiPP0tNlshMt
s2aMO6AGnHu377+psLw1J4tCaGCU7iX+xSf7bIsxhY6bBuVhDtO0c9t3WyGuKmV1G4wjLV+7b7bl
3BCJlFRAJg2nPfMm0OeB3crSrXO8jPSsAQM1tCEgwqZWWe+1Mo3XzFzCjYkgJToGpbcIqqMfJwNp
e6o7B6nxhHCn4Df6JIeGuXJNZqCh6IrGVrtNOlqSDtHUu9Ek9S9NRzRe5VNs2geXsxpjJGb+4XSe
xbAt8rQ52BObV5dwHlfFPi9RiXnpa6oYGfpm1xxm0R5a1/9F3N8A8cCyjlYMkyfIZbwrC+tjMglG
dL3+vRRfHvEZrJ1feqsiuNV5lWyqyv1wRGcCc8EFLxIdbkFbPQSl7ZP7xXzJC1ZDJuBzwuXdplo0
27DEjKxwUACVYOSHikNt4xB5LxmmYH2+eNGGJkzQBtncdwmisqwd7+f0wjow7oDLHXxs5o9z6zzS
nnz/clBG/EkojW948Lwd/0K0muA4HFIdJRvXdOutAr1LM5qAzmhMv8faic6ikjul3XSLN6YGlmtJ
wEb8m4Xd6JMI7O+pHTDZipn/NFptcHyztgVbKZJ58/UxVW34N2n+fbYDgKOt/2lWaX/oGm8PPKY+
MYlyUYKh8uitV8sLYSTbdbTO6ZA4AgyDGMxlxOOdnE6AkOi22ThcpTYYm8WHrveLayjDXbZXRcGs
OyZBzSH0L8uQljh5dh6qDidaCZwkTxjktBVDdoW/KXLbEGGX8VS2wtmXg8xIj5K464DewPXz0nUY
mMfBs061JSaUM2mNOjaKN54Pvb+MA1p+NCDbJVStLg9pC5u9bYlviNJXROy3bk8w5oI0YFQANupI
XWhfO4F0QSs0gsIv3pLJufczsgq1Xa7R2jTrSNrduQgO+Ga9u6p/sjoQwzoKXmfZf7iBTagnkpei
l/txFOGm6o8Zzd8tBsQeOQ7iGB8iDUqgjT+n50CVoCmC9r5ThUQWbG07YzKPVVUX5/hXXlrVsVfq
BXTtzs389EAO+Efnqm/pFGxD5dIFdE7F9JbERHkGyn8ydHObOVO0+vtV6C/pX4j2qWQcjouWpLfi
mn9N5Sv8HgM88RNrbGMzSo6aURIJxOQ4tdsItgEyOHYlfI7jQeWrIXJ7BjclaAOe1Z1GBj52760t
3ua4vLUhZSKaF8bGy+3Lv/mgf3Yz/fFBXeH4gj2cA+5f667RMUqqDBuK3ANHvXqb2oXxZNksnxku
FxJrk+HGRUGlASFslvbwli7y33+G5XTxp/IDB4TnE9pBscxKZdt/4SLjjghtoxsMsifqYzum/bkK
3H2pJn3OLRHdYqQK0vS56Jtif/6jeqh5ezYCTstd4YcIL2Pm/JJo4rOBgG3VJgQ19Y3b/UGAmGQx
HywnvMMZh28th3mWpqXalwWK8iqKjFOx/PL1O/ZdvRdBejFzYZ6m5Ze+HUwsbzNHCkZaG7N3vvpJ
nN2xwtmgeGrX03cOFSVTkrpFcgfSQFE/VB7A8iI5CR1vDQVvxxxjtR/C/k7WqBWcLrrOQFu6CebO
319SizSfv15Ui2qfcl8KCLP08/6yDTaD5xex0XAxZvmetz0a/YbpFfAfHHLFI0mUOTKiYd06xq7t
+naTybzZ1Fb6re6SkeeWFKM6v3jDaZ7BEtY5e6MBrcRKKwhBY/QwBtlhxEbluQqZdhW9oV+P8FM+
AV3xrFg9uxFgfC+fsBYwu4DA+gjkGGjKNNBkHrJhKzYEjwxr30CKCPzzLp1d8PCdeJONTdHVg3Fr
Y/uj8tC81ISqrcqeUf+g0ANmYbNj31kHWlirVqIPNuJsK/fJ2GOsTdON1DXNmEEaYJbIuTQJnmR8
vtHEfgM1hRsUyrsxhziZO69OhasZJ6RtlDtcXm8Eprhnryt2PprDpZfirUKj+UB35GASqzNArdba
5TSFsWXkKIepauYObKXH2lgqFiVH21fXpsMfilOYDgSLD+wB6Nm55gArTrnBuNQ0zr7Sv5gOYqXu
YhKEtQbyUwv8H5HaNFaSrgM8l7tWwMDUrp7Wdr3Q+8zodRwUR4hiVWDFXAm/M1e2adAhUl62kSln
u6ZkBXZAeig9cy4FRtQU0AjFIpKrcrjAJLrJwDqkAnZnl762s/8zs/SHKwRQ29pzT2U7nMfgRSbM
XSq3t6H23Nso8nN7kvsmU/2+s2a8AeV3PqS3xi5p3CnkWsVBFsK896glojQk9UFx+4KYKExyHg6d
56Uneck1TnKFtmtLeA2eDO/BkAIeTuw8ZKqz1laWqJMTGUc71fI+fjEm50cXMqIx3PESOeOPgWgd
Nor2llr2kdtAwB02Chrh2zlwk3uvmad1lqE/GAklDkLmj2OPhUAGro2JpKweXB9QslkERPJwHdFa
DQy+1FvgFXvq2X0ogVIxVToWMzekdHPcFVN7yRb0oJ1XgL2AUsQ58oE+D+/mjnagzjTH5zJjKiev
pl89wdBvvnXN/C0NKgR4QiK4RqZcJ/pYZkW3jfMe5ZtBJw2tUUJ8pn8xOnC3UaOZTudkF8wluP3H
PMkkvMYMMN5I2KxzU0djcMmzW2bCgxKfvfJC9uJYbd3e/9HSf1jNVb1AdfHl5BN4FliMU9bqTUh7
nIPgqs0SBr+Qnsk5pTfI67GeGwIdeHjPjmL8LyZ9CY1oxzkD/H5HNzMZLOdcDH2DjP2ezDP/0Q1k
tSawajsUhv+ID/F25ii3seOfTh1kZ3Sb9Ta0w3BN9dMk7cqeOPtGk+xxxWSkxPoadnE97vBQ3oBk
3UisWyikrXs7kQ1hgykxpxaq+F03EEEIKO1uGEoLCmoCAtYZsJkgjDVpnqS8hWsJvXMFyBlPk71J
EyPY5kFGfAW8XYNugZpnFH4wsh5k5m2zVFTHGkbcTtn9EzHUuKu913EansbSVGftQ3YGDo+fyz7N
tVHvhEHwKgHSJwzo1yihzMuqszHMzB9gFBeVD4TEZZls5vd+ZpBqUpytujR7iPIfmMb3XdOE6wbS
M/o3UJ0jCsWqYKzPUrxKQv1WZ1m4rzhr5+HwahmgtfwGAnzUlZuxttAOES+WDpxeXLagtcjaetsg
HFmlmiz4rlyAbHU1nu0cNqlV2MUaJ+24M9KBFICmvJ1sHQNqM+R64PSDFviF5vk2N4fdPGXBpWvF
JZjClsISVgmdvnCd5ouwFOrKpnAdXA3oVKFnYbS4HXdsXLAAknVq4yRFdZUcpgbVjOx45XW/S3M8
+hzoY86A/p3h9QGqTpNLjd2AvNZQLXd1TZ/ygSUJcsM4v7lKoEcDnIIylxq5Aa7PPccWZYFUEHkT
k9aINiML51OPoG6MOTMUhoLeX9IlNxrKYum21Pzq7JvVRajuBzpNflqtrnJmSg0P+IW+fbsmvP7m
iSPHBFz1ydPRXc8etLI7G9dhSUhyPIYPcztwjUeqdU+EBzUaFzlX5F/YsCfpCoVcv61VgirTpMtk
vW+cRi2e8jj5CLORZV5Mzq4JAbR46DtwOjnHBbPU6hBZJHLzTV6Z0YkgkF9y8OZLbeSI5Poy3w+n
gZY+miRcMk69gBihU3NetPdIDxHAYTbad6h30R6UR7/P907bnUNtvrLZb4RO3LVhjVerltfeshB3
zEikTSPcCwEVQDdDvcWITLkbAeycq2sKi5KimH01oa1/SGX5YtYccyq6BNY3yGp4MGuOkU3/1oIm
ADDW0PgpKHhiGFWc6K1bM0wJhsbvaXP6iQf6oJ2BJB/nKDTAyvwwCluhfQJu5Zj0xGzfvzW6nRMU
JRkYAu1qStNsKKZkPcf1d+RgxV4N6CdG9YyCFTkJ0KvpGEVgqSreG8RtCEVD8r6HpiRAbrSTjd57
wLeDAu974y5AiT47eZFxJw2PHPl61qd+MXbUQjP985B026gVPaN68KLxpxXzz9RDcIxGQKeqcGcw
ltO20/Afiqj6kZvSXUtH3w9GRlSNb8Ok9bHBwA+pcLHKCUdJGjKNj2Yr3jiNf+l9WR9aTKcrCHWv
6mPs/U8WANyT/fTp+b/s2fYPnSK9ogVta/spiOcYPYadFrS1ZnW2g/zDy9iEs3g3Rom9Gaah2Y89
6eGZs7jNGvke9CNOdhQAm1Yy+wlmpzgkTbkc79K3PO4++qBuL75EMDc390oiZzBrNMcVtDVaus4N
M9lu3Yg9J18imXpza8g2PxhR22+I4uCZi0MegsndsuKeVR7TvbT84dQHHQOsBnVnKc5em2Fb5UiV
ZJbx4DfTTT1CxDX6r47QTGZs8uKbLyNDpwsqm3LtNFm7XdKTkrm2zmAy/DN+Ua7deDPF6a4p2vbg
6LHMIHgSkjGbw3WkvceWAfOtKmO68izQxUJS9EOiwD1zXhV00U1LVDe5W8S8AwXKIt+B7u6Zw7Oh
i/5QT5M+SGSHKw/6ckOCHKex40xxTs4U3VaMft46sseLpfNLwgn3IXLqb52RqLtCr5HcwU/JEZjp
gz1rvY01VJDeys/0HO87h8CQManIPG+JKBhcZNwZ7oPafCGEi8pUhSYkxxpl3ID8H/gJhjbbUn+o
zaxm3NghswWAohSs2SzXvj1tyjyzaDuFLzipiD3HR4hEsvyV2Elzcp0967rJV4BCKYlFkrPNi+bf
1V5EjwVhH1zLkkbHTBMn8+/IxJzPXc2bg0JuU2qNZ6wJ76NhqE5gfADVwBawa1h8hq9ecO8drHgO
blhu0vMITGVe/sv0/OBmNKJ8lY4Z9dVY9meNxxKVWGWvd2bQ+FskxFzTiTmMGIdHtpJ3S5LQVIaz
osiv4kNZORP9qebHOHjJuez6+ThoPZ0cRiMU79UNFimkYAhT4Gaj0autYMNM03pSjjYOXQ6Kr4Ra
aoYK52oS0mbx3Es8bivPM/a+UK9Rm4lLWu9GkatjMiF+NsYfvR31zCzDBzhdoedcLW2Alq9i6Iw+
VoRai3vXS3cO5UbaCbh9BpRwu/WZ9Lrud4k1y3OdCoyyzvBxuU9mWvw0QbKz+GVvjozaQ7iMVGjI
Ql8GWInZitSE8bErxnjXp6V4KJDqipiKbBiCYs+wgYPNWBtrU4j2OJBRs7av0Hc3Md6P41jc1jDJ
4RTbzlGlFaBKL9z2hcJ3LehkxbpPjoHZlqvEHjS+Plp47KOfbnKLYUReQpMKqs1GfcnDaTe34pup
Ehsqp/9QhbK49z1kqHZWnb4+gpjECzpGeXTpwTCT8TeAbVxriO7SgkdmdOLFLeUeWrVQm9zSXVvd
S9hNTELK+DxM7m60rEX9+6zA8jHYhucu2yS8EalOwxUkxvfci9KbVONyjgM8C6Ii9Nxq9IV9Odwm
wkk2STvKOwN6zn6Kl8mOfnQraRMeHzxKt88PdjTjSfj6hkC5w9WoPVzNS4+g8PJd19XqQA8JvC7m
0H3t1A+tbzfHUjZP6QwUNQ9r7xwCTVl7XPX919xg6i5VlmW3eHM2Oor6Y5hN1b7O/jd7Z7bduJFl
0X/p54YXgMD4SoDgTFESRSn1giUxU5jnGV/fG+lyt+0a3PVetaq8nJXKFEkFIm7ce84+kthNcfHq
p1hGSrm7AzP90NMfVTO95zgctjYZc0ntBwCjbfnYSmy8AWf7pAQPDQvtOKHcgr5tyYSpSMbh5z8S
Na04CaLKmxgjnvRWeklLw8TWml6rcJJOOQLvU8bteqXEcuJVVj6dw3TpszU0CscRx5QeKCjUu/LV
n7L8oIzMNnnbEgLn6ROVbL5v9Fi5yOQ5cB6BpIbOitXB6C5+iyi89X3cprlWnzsZG80QTuAnY/Ya
k1JrQzOO6ZiQk22Twj3SxnZHGVddVVyllOIPms2VW0756da5eBnL0iukib6qhnc6Crm6KVKmYMqm
ugyAA1kZEzPVeIKsdE10GRJlxCFV6zSzIejrkN7FgIUsnaVmw075Jc/TsVVJaOzUdnwYTCpQEuka
lVO+wVglzWCxwSEtooYOvUTvzkYTHaSq7A4NPaugAFStRGGEH1irD3VAPIloSwHwVUo2pNkoN3Du
nTOLYtwn8eL6jJrurKb1zRZDekmbqrmN83buRfa6vIkcy/OlV2S37WvzOvdztJvK8QmD1wDvvowc
oc8cyyY5tpy86rEO22PV0zyJueegj68yVCBht4b/LG0DOfshC4i65niEyJRrEzDeipinpc+tNi29
72KwcZQoJQmV/HJuM3ec23MMdd5JIhSKdkvKh5BMfzNPKOvmtGuIeZu5Jfnpxuxn0wXPsC0TTCfg
RUqaoebatLCzgZeU1w0ejqF74jkbGJeHC7Z0Km0Y41z+h1w5NXQEyQCsePDFqRbWuC9mFkwpG8e6
GPZc9vIT19ky0thW4VivyzYfr1ODDgHc3VFLGxNxosUDJBL8YLk97DqzOpm6BCpbk/EgW3AeYiqU
lgSVU2ylUIoDq8PJXnWn0Fa5T3c9ZW7bUiUO0mul2fEu9lOGc3RNJ2SfD0h70gefzYtmFeaghNRK
EOPWqtf6wWuKqfFm2uowQMkYPwfx/DWE4RJQgMR68MMvkpDIH/TRu6c2W3jgK05gtriQ84pLWt2P
LrLxEqPpELg8Gbs5KgWgrvYopqryqpm/v0ht+Q0VHfuV0nH/ioon2yw4mWFiPzHfyTwpNLeaFvmb
EvrZ8xSz+aV6AWhHmz5AMHMHDFjVhpydRUgvKGnD/MYobLG/Wm81c5hdGWLqATVlb9K4kgkh1Oqt
PMcLfH18TWt4CBCJsQVOZbbNyzS52H3DFakfvSEopvemtE4RtIIrVqf9qBOvXVUxTE1fbY6NqsL1
AroKGuEqV4Jr2yR/kydNrKM62cs546W+lLl5B8Mjmokb4xk8bHy8bObmpxQN+8oooo1f0tfD8SuT
6tNGG7tvvwWBjxRW8ISXcsbfYiIcwobeeD2bPH63gln2lL+YyJ126LtoPAaMmmQVnDTDlqNfAJSf
5ReQ8LDwBoyEhfKKRegp4Q3YoSJoCiK0jnQCnWJkzeMIe9U00wLYmOZJcAt32VijRsiK9UzO04iL
wYnojAGhYqrOeVzb4yYfQ8Npw2ovt93+54pvQWMxlZhKJ1f1pePdvxJs0uPXwciEzoOWqWQt/jPG
h3Vmxl490ueKiFzFS8P1rsc70NICaCFVbwb0IN4gF6XXFuQCp0XVn9u0ehgqazhUWnW3lFUTJjbg
DU5B2azr7c+HcJwMZLm1Gm6kmZc1AlFkKIhh1XwblvdhyESrznswxk+Nwa/Z2vqLYhaf3WS/BCUT
vSHEAMDfcAyVVKIBuzQ/qwE7EoHnOVMYboyz7FvHEJgL1CAaSAKOYVfce5NbVJdH4QGd95AM0aZY
+jYW/gEtk45lMlPp64rssNOkK71rH9ViYPue+NgkPbd4ZNpgXTAbMvqZebltHa0UkpUugu4ctLBZ
f87SRosZZFCrG7pfxUGMhIGFUPM9Pxv3uZoydS6bcqs1dGVpUaebDKHyofKHgyqQE/h9zZeSAuLS
89E8i7zsBbZF47FrN5PxlRehttNzhXgLNayPmslPp8zfyk5WHho7fOwLLfQmo9lJRT3vgiX6pOvo
lVTj1K8y/SQppXmCo/SNTpzP0Y6gw6mWaIqiC4PTMCRosMuuAgcPEHpZfbP5lhuifmjNgPDG/CVX
IwGlxD8bE09QWzTrnKbTYdgKBcL5oHNTmpbh4DC8S8tCr6X8HGV462ZhjE5l2pdAIMkeBYdBpNvj
E7UlkBvFn0iBPXEic7/FrObquQoxQp5P8Tz2DIHTfitXPWZlA7VJrT1KIjkyyq63Fh6GTTcq3RpD
2LzRZCZyHZ2P2n6KZV5AJGYoNIVC1kGiMAzo8bGpUby3OgT2g6ZuzFB8p8Vg7vy2xVHHPXiOSNdJ
8Iox07RoBNFcEBJmaLngWdULilbpvVoGtqOW36LQh75UAW0uRyLCujLFj5LovovUP/eKZeDXyva+
G2qb5RXSu7e5IYXZ9B104UOa1cEq0dTZ5QLfERnM5uGnLXqg0r5rbTcfRHlqrVLdgfC+t4TmGEP7
MhWB8WTImNHxF57tWJaQM7aY8mONy1GNcEbFzh1yyQLgE9N00eP8sa2QlsVE+jQ1G65EHnIfjipa
lPClicqcFhZz/25S3rQEe7FVJTs/EdahLPB7o7l8odwwgommMK2YtT5+E81UnHq+T5Po9PzkYlPI
1iXD2uIMA5xPfdJAO0hJcvr5j0CWM47/QWFAHLNwYuPA+PutYRB3qne03A6xnzwo9tx5tYpuCDbO
m7JE7RkWllMt1u8z7YtVMYBx6ciJiRjZrSYm7VtbkipmVNSHDPIpZizVixT1XeuG/dThziP+6Tny
DXU7RezDgCgbc9jk3FeJ7xWgIm2pwFPPKx5M1goPBtIbtZg8eTRPnJDPCfsEa6azdsoAnl/Ha601
pJ7NnWLRq1AOmT+SA1I0W1/mOqqXartqpzA7AB8hQbZVz5iQ+A5zpJEsSI5xPsMaZxcgfLae33zc
KrVvnso8qw9ya7QX069/QNIKv9Uy6gEhanuLMuiuB2Linht/qnKxw4ss1uHcQkdCA5AKizZV9S2R
0ht3UmvlJ2DHOtOxlSzfl5Z9iBKjdu2BnLYR68i2iu3Gw4NhYVysmzdBQFarCek10+frlAJvUfQl
6aOnIQJmcoeKTrk+D2VQYrhodqKGehqPUo4zZymIo35f0z09ZS33yS7FuIrPvO6NZjP6X34dZy+z
Cpa2iDS63bQpcHeRNmV5c4Ohx1K1rZL0rMt13qIPQa1JBMsQ9vs8r3qMb8BHYSwJbBzfJ9tCxUAl
5LblGJ8CTS23g1Jdq7mlQtQM1o4+vCpFZnqZNpKaEmPZi7LGlST/eUKKeAJ33TvFWANz0KXBC1El
urj42PmM5zmM3tpABF5g5ekq4nN3D3xkuct9BIwWla5v4cEOk62VcAbWY7OthTzux7B5qXO/34SF
NR9m8Vwb1AuGVXebaiKvCrK1ww7Hs6YytF3GZesqEuqqRDx5qVpr4q45vna6+gCharESrxWL0jds
b50andtZpz1ojmtzSJ6iaMFPaXhVZtpxKzLMTbzGlg2Vox8+8pJSoVI4R4wBWWabPwG2IuBxWGJG
IjtztBEMDj239zZSmLI1XNo0yDGqSZZVYVV3Gn+OkusPfkk1Y5qHydc/cxYHKLP2FlPc2anG6Ssy
XiV0VCHs50z4z3VruAktKzHG5KR0YjzhgnrNUvNhnLVxg7x0xEBrl1u1m8HkRj6goUJ+mTQckKro
zh2aQwjBiWhOXdGVTmKUNQJRM9n6EtEAGrsjuiFUQXFXfaVVn3pZOEpe7Xe7bgyP3OH8c1C3pM7S
wh+GICHvZr6X2cDKASXnNGFw7qMlekFWLnXQvBcDjcLSOMiJidlEf8vDXTUk1iYcsYe1FWnelSGf
k7pjcKGa866Z7oHBtCHOiheNuCo4Sf2jPQTBLrX6c94yHaLm8KJcWK6No34uJ7dVl+tJf8MwSHlF
yTegOKlH8zmr/TejIQq+IYPNlQdSKtvg2aQ5tHD0cq+NIMuZ86XAUbpWO4EruRDUWLSNxoYYMl3m
XKaDHHpNQ3wnda9FfBX7YuHn5iP9Wwf/70WqOAuoJk0qDJ4tQB1OGRSWw4yWGoRL76TSieEN+jhi
Oyj8DSF6ZudEBQFrSLr+m38pBm4xOtDiHLBeftGaEMuVwQizUDaDDsmJR9duzk0WnZqnjSUGhDzT
Jc/HfRiE/irdj8dUCoAFcqWe++lDTZRXEg5vGiHQpdUd20zdyfMXaQebRIqvYk6uVSAPzn/LGh3S
KjO4WgcwpkZ6xmVpPNui2A9pfI0ZFKqpjl8QAtRPCcF/PFd/4bnCivQ7rcXfceBPH2n78QeB/fL1
f3OxaL/opmEJeoMmQnpUmr8J7BXtF0SR2jJbVYgQFhaixb+5rcTCiVeRuyN8sWWZuOv/FdgL/Rdg
76pOui+Z6AJFwb8jsGc3+qMkBNE34B8GYai5oOmiDeH3f2djkYcgk6BBk6BDEioPt6NmbkmAdgN7
RJ+rs9bUeD3vMaSHMsGFGb6m4V0Vj7pMdCONAznPXLmLNyVJokrD3RP8ZcXIqJZvaZEcZosRHc10
bT/6L4WmrdgClcdZbemif5TkMCUOUTVm9iW3e/+SSxd9cpbMwmug00rTGVWBiyQRgws96CD5idv/
7D9Mxfe5BJ+ReyRjwL9dybDkxcqYgOCVlHFQC5QXDiDDvmiGO5o00qB8GDCwJ4ZQMRPXOkK2YQVr
I9pZWebWnF8ku5HaCJOBoXtAzy5BFwbdje4k3kurgt6LEHrgsrJ8PGDYEVqq+MZh+fRsxegzEVhu
Iom3YHFXDra1LqAugD2VFhzhm5V8OpVMWCKfs0GcasHUQTIIgUTEF+i8oondBg0BI5YV1xAZupyv
KtQqsWuhmoyQ5TD8sNIYpEmwHsn/GlTzIIpwl6Wq09uB10dQj0oIEEV4CKpwDWMAO+4PZVR2NtWm
4c+7fMLiGQg2u9DrQph8xeTCw+ItcCJG966C22zRe8HiuzJ621VQwcJ5M4SjY8HtmIp2U+1UDcZa
mrVjkGx8Dp/ldUr6DVwEx9fjEL/qCW5YtH/rqeFubL10003dxgDcovdC3hfNh8lJolmQFRVlRSCk
kxa3uuSoxW3cDm6m3nSmMIVy4zXlcPX9QjhSdVteZcQ8dpKYxDPnL4I74PkVnWASeUcPSIoj+HNz
2gMvUDnUlQ0VoavG76wqah9XhSRC48pRWaiJUBx6UnVJoCMzagOOGW9lrO7L/2PDSsCkvNaXcVkT
eIZ674FHhiE3QEl1Kukzw7M7jLecVFcJHcNA+eqXe0KkN3pE6jAvK+XH0nSxG6I88vFfacwVR5tb
li25VRyQljuA2dhqBdTL+r1obk17Z6Tk0EZd1SYLguU1BGKDjGiV8W1kaDYGUfc546OcWasWPlFD
SoXM/Pzb2IKTiiWv5KBS5W9ts1cYtUgzi4eVO4OSLkj68RtWbcC5QbQkzgUaCLcyVh0ZjgctixW3
XIAwKcSoe9eeK2TzJqYaiDp2fUsM0tQY49asgTSTVuYIOo0cIKPaYM1xKxX4QinouI30SXmTcIkm
X0WcRNWL0aVG8zsrYPgQuS2fGdWBs/w6avm1uJe8WGOeKBTkY4VmacwnN81ZThAlJprTFSN0YxiR
HrNWzIsBNbPDhx3PYN/2EsQ1jP1hfP/dJv4P/DHm4i/5nbL+171Rl1UVQbnM3fhPFghhIv4O20XC
l341Re3OD3ZJzzcVTjKw5Gi3suqzrEIRubwz69CmKo+ahBh+p5ncYlAhT/zEe1nZAaeLXe6Yo0Hn
TSgeHMtV2RLXhOlaJ8A7LBMUdJda3pY0I9p6Wf6VM8vkjtJfSqf78pCN489noCkeZfmywM1sjbEY
3SQNE2EW3lMeIMaroIgyVTg2P/kq4kPsbv5EJh+AFV++a/G3zPP5boaxr7ICYcW9rh6bUV1J8d3H
nV7wWS8jVgttkmE8NOFTRuNfH/9KjvgPT57ffbp/EiN25pSBkuDTndOXZLxWielkImD5A9aKyYVH
YN5WX0I7S/F5kjh66JU39VGPqvW//jlzZP79z1kj3djSTYwuHLh/PAPzXpKsoUn4OcNoH71SOQpW
+xQ6msxofKXbXgV8wt8X1tluoQy7VXNp0A5XKpYtCAVr09gYRDN0m0Y+cO9DHqWWcDIIEF3V1b3U
QSXupIj/vgqxSWCFyMaWadJK6h7+9VtZTus/rVh7MeyxZ/JuFiv2H05zQoctWbboleDAqe3PjvyO
jlvLbB4Luq//+nst3ru//17CoKfNp/Z3mQc13fMwHDP0tBq41ZVJUnHP8G2jE4fxSXf6L77bn9KW
FgkwhZCMMUFFYKEr6p/cYIMlj5Lqh1A22G9m0mBMn8cqTDZJqewWJich0F4y3lWpepMk1+bMGCQb
feptWAZIAe3JUaX6V85IjWiqCs6R8MCg6bTs8vlS+c/JLSB6ZJTKz0B7BahsR+FLLOJNzkM+RO13
XVJ2fngF1L+bcbkoDemo6MyCTF0trwIx/qWxhhOSna2W381Rd8Xk1RabxfgINWmWP6qZNLfuPjDD
MbWdzOG6lBGgHFdWjEC+2iRAwhsEd8EJsch6mI6oUXfB5G9HKgKNVChTIfgWeVDdBZ4wLqJ/8kW2
aaRvjLZ2UihtW575qbqjqNir6ZYtFBE+K9Uf3cy8qBD/IyI5lpM34mUvx4NqcpYh0Rh81AmcfMu7
DYYrATgrSOMdBy0z2kQjzZfzhC1vqRpk/oy0PBxo2FIUpMtGj5Bi332asZswp4sh7fbTK0LplYHn
oR3AJ4YbQGuuJnGN7EZwwt83afvaVJcWkXtfenEMlNHs1yWHBMF+LkHWNXi1iYllh7y6p5Vmzz+0
5CKBuPLzaEWC32bIgQQm78v7Wg6UrHidgZsxcpq5iBKjICPCQYDkjMo3ZDjO8porzjzUJbzPZNNX
kQvld6KrG5prDXxfa+2TgAK44C8D5QY2yTHpnpNGwzHZjdKqalFWAmLXEUIpmMCKAW1B79Jk34UN
pExN2hoYP/sGgQdCvO5doPmn7eKm9FjbKFwXAcUi+g+fFlCx1RYdKhCdJpq8YkgJX+rXIqj4hImZ
7ZB5HWeTrssSt8OhiaJ2S3AAE0Ja9KQpZnuOy8g4/TyX19ZMVmzy0YQ6bWi4PMYNoNW6LHBVSWgk
UEQydmyK7XJciwEpFeVRmSQbKa+3Aw/NciLp2T3pPXlObzP3aSWmtU6Cja8dEchW3O47CiFVZy3G
0HVzQal46C2G9tz32zK4pgpJNMuCkG5TBwW/eeqVkQECvSa9P7UBtQHxiX1zH6xPlepakfCo60fT
Ok7ctSPKWutTDN0qV65516yW72BRU7PwC17c2O/tzFsIk6zleqCalTmxAhx9aOiImiWCaL/sAz1Z
RUE4riV62F3cQn2i3Tq9LqUI1Y1N6uDyVCIDX8G8pzlNGVo9swJoO20l+gnkCZThKuA4LFVqDSis
RaHuQvuCNNlZ9guzwtpU3wpz/Hladbri6myCsr1FU7fNMka0LQoQnrKa5TItVfV4zdrP5RJhYkJe
7hg1+FlTvSep+vNV5DEwpP7uy9I6iYO1yB675r4UUYMGDcqzOBQ1qvDQDt0ChH1owuCXepBc7wnZ
uUtRbJAzyiRv3cLq7q7GEtwEHi4s73nzWiZ0mMBUCtR7iOhiMoqMVgG/Gl0WnovB++kld9aj1eKz
UgQPV7oJFbSYzE7rxkct92xZcNu7W1advTiiT8/vLjeLBiCwRNeNFFjR95gG+tWyUQGo/vViwWpY
rg42p6jNQtMMClgSNjWCuDSVBKslpxc8VfRd8vu18mYzEm7bx2h0FPrOk/m5fOairLhk3eucfZ86
0x56GF0U2cyTlhtVp6Qk7XGfq2hNA8TVKt1JbZexKOOPyqmCjHsmNxYmIbLfPCQ1WTnsYrX17nfv
RWRQpfPpLYrI95RhFWLKVRxmW36sq3G4dfGLkn9F+ZJDVZD7nLpDR+Itr0Hu+xXcSp2Yh5blG9az
2+Zbun916ZoK6F5ztfxvpOsotdpmFCe67GkR7tMZVCeKvYrEpBKXZYE42UfjIEu6oyLyp0fn2iNe
QnnbKI9VsvfDbZle8QSm4ac2r02x8f33CKw0eMjg2lIRLz/rATi48ZwyN+m0r99ebJHA42qfFOmS
DKmLT9qJTMmzCij+XCeZxlXAZIdBp8ibNmBJ+SkSW02mpoBNTsxppUtetRy68qZQvmTSaRU41XSj
q+rUp4NHlaFi5NN10j9ec9J0lRixGhHDjUF6wme/sJ5frO7KzrqAlcnX8TjuNwab8I9Qz1YWCSLB
ddCYJTcHiX3TR4Xjt+DDr2P8IbE9cwL4PD5cVttjsiR8FQUpdIAFzeMimhnXQftgJG5E7nm4S5S9
PZ/b4mFiB2zcpQhafmQz5OZ1W7TEIUHbAATdR5UbWEfottAoyZf0zOHDxnBQRB0yZpi2JYde7yQo
C4pOX8Wkm+eDa5v1ThHdWk3sFymoHmYSGtCRu7R2aOXJG1tGy0AKbDRNrk2med2FJAq03BlRa+Ou
T6rAC4V9TRCPK3a/nnim9EiCiciDxPanpM2DjctRSd9LCn8wHVIT7oFGFwhJYmK7OutYcyCYSzgG
jlONn0jp0jsM/I0kIkTWywKS1s3QOsXSsmSTzLPDKDXc7Qa2W4BfoFpTZevPr7p6zVUNMZKOoP9d
67+Z6svEuCvtyKnHuY0AIurXo9Yj1EckAJ5xynUME51D7jQK6WHd0cBVoZTpuu/Mk0p5gAM1aZDV
a48C+L460pdhk8xiGpqvdV/QTbJXxL+tfcRSecfqSnmsit4zoUaF1I2a0jomuQQG5aSJe0hJn5dv
XHMVrcKf4N4dMrK1wAAnDVdS7jp6IDLDMpHtQooX6KxRwH4IDk6Z37JiKwSgwn7Vdaj1pesA10tV
v4Tak9ASQDyB9zXBD1UjjqGvZaGo7E2K/zUO10HAtM3o8RLebTYbuaK5a3zNAsYdH0nJPlePOoNO
XuwUrreGgZ7Z+DLk1sH463bRe44cX2PYVDPaVGBVpsp7jiASpup6rrG9UhxleEiZFiGy48vE8mJm
VNr+uo5IXUPrPQIYFXS/dZ8X7IOGAGBWI5BRVQYZ5M8tX4/PmhswU6eS+QNPGyF0FvP8YMpcbByU
piy7MFpPaccDwEg17hzGWNuh54UmxBbERNiw20nsDuGgc+16nzpMrVSPyyYhmTov/Fiht9FHbVUv
27vdeRpXwtEcHzPu7suX4dxxIiTELZI9AoHwC0vrTucxQzona+FmroMnrUk9w8jfJ2AWTLW9uvX0
6mvSh1NDVyqieRBnE6holS2Aw2JSj3b9kC7ueW77iJE8apTRz3gkknVKX20W0jaHDTzMlL56eMgS
wXy7Xiv9yQ7jW4/iMYq9OSFsvQ4Q8sjv0eCzqw/rGMXa0u9odTiM1GPN/GTAN7M4zrADOD79vUi7
NRnOMIrepW3YCJwl1Hlt8RiUfIVGm7/0t8IMvaXwhByybgiiWdo+eRJ5Gae5MCU3leb1AJdqxsw1
KB+1ziPfUY7LJGZQVHJkrwYLGc9wNeYDy0E2tzrUtJ89yLHdk4wBi5gOCFVaJJRNjinPh51p8DgC
N2zh+VQHwZqehnu8nKc7RuVoW743I1HtYBHsYcBovTR05aPR3+a5PttZ6C01e4ie4Pts3ptAxYao
7JYiK5X8LQE5G7tJH6ShPg+i2c1ttQmD+CaQyXdohrM8evp5u/vPYOGvBgs6N/R/zu8hLOzj/gc+
lrL8gd/QPdyCBUQ22Dx4qu0FdfUrusckShYqFS4Ny7AFjf3/myxo4hdYEbh1ZAOojoau/L9+Q/cs
v6UK/iLsWVAk+IP/zmSBSIE/9QeYYOiAQxZ0iy3TH/jTZAF1zRTHSzMrVSsM6Dn9JZQbre8yAHb7
5/RZIkqHnFlRbbJh3aRne2argnCAB9rcGMGrKn+pdK8qIFV8VffYlx9BejJBCKOSap4T41ExdkW0
kyl8ud/h5Y8txqYb/Z7T/LV2arxL7/Z4oEdDQdXga8RrFD5jnnnUBkeLwL4zIVM4DkgnKF9Mcx9P
TPAWzvEurr3WOheV7cnWulO8eT5mhHpOC2z50Gmk/ew7WJ6WtZlhpM/4epdL76paYzZ2qvgHiP0x
7dmJHQWIaGQ52bvEjhxfA/GNiomhKuRlWBvgNh15Wumvi0ocYUGxqpg90MzDA2GJaj3HLyHXtHKT
frMwMvO0f5BEdsw385f/zC2pp8zk0hyCMNlJWzXeau/ddKTUYFNyZJdSg0AirPiZW2ye+i1mNIfd
3C+Oxpdvukq3kfOzMuwRJJcOhQgbgbluXG1LitJzLRwMox/0THZYK+KH8iBvox565pZgqH5THoWN
EmzFVdAcVjqc6izytMKNpd1on3peD7tK/WJ+GulZHb/p7T5Kn33/MrQAK6+afij8teR7RrZrsbkm
jvaJ/ovuQ7rGy8OdOODoh+jZ0TZgHLtJcvrcUEnwEbtothTAyx/YLqjxdAzI1Smfz6q/7qA+Zw5D
mmmf1rt28hp1b5mMm6nv2Gc5SR39ufyuceaslDt5XOf0UoTlsdce7JkcOlULflhNQ5aYmYGt6Asv
bjSdO7LgNov1ztWhrdolR46sZ4f/bIL/L4iZRmv4n2+Cx+jHPSQzsWl/RH9I1laWP/frXmj/YqCq
ZS8kvtpkUzTYbH7dC+1f2P4YsGqaupjOVUHb8DempfkLE1SSEzUbXbYBZeD/9kLzF8wWdFANhW6j
DOHv39kLl3Ht71ulsrJQFIBtskerhqYtKM7fD1k7eQDAVpNNWKrYOjpjYg8xhYfHgmFn/thbOKYG
v+28qURypcmBm+n05kKAEEvI7khhUSjoyR2Li1/IM4DUx4kHtg+5NO2dYBNIBDFmRL2RPjLJAKkJ
OMXs4Kht8BmRhWV3PSJxChsAR8dAIItBP/BgG8ngIsXEkJgcewDBEoqGbWDPwh0jg4Fm9jrqKjlY
S+utnsd9UprlCpjMSapy+YBX1NyS/pOnTYOqDCJEkKjJYwznFkOt4nLjtby87zECZ8WX5WueosxQ
o/rmouVsOWOWIj+ZgYu1voZOvJc+q1S+6mYbPSWquStjKj/DZA6R6FDmLVjkIhmIO0q1h6nCgBLi
T3SVYrzYewlBJbMPelqJMgDAF0CnCknHMtzhzvZn8GpS7CNUBhcmFccoH0cilSQHxLXya2P8P8XM
XxUzGuv+Xz3Hbdh95NEflRLLn/n1GVaNXyzwFJQzCqvMlAW/8+szTCSqrcGX5WnUaQwYOqOivz3D
ugGx1oDEyfVokUX87xMMo5DtQGPcAUnEYnf4t6oZwX/+9AxrmiIMFBIUVhZl1U+Y3u+EEhaUFrUN
m55cePyfyS0Omw8jow/nh9qzaspI13HN0OvBfvwx+dZmRLXjqKParTBNIQzVa6KsSEYMrjhlENCV
nirNR6mwvTHKA2ZIPyyTrBuBtrwsSTsZL4XI9kNr3iwmX36brScSL8favAPi3xWFebaZ84TDOYOj
1nfVSRvJDIrNR8aLToNzawnhSyuN5MxLlx865MRoh4+5yK/hYG0LJl4AJPD8lRMpaP2+wgyzapEa
VOLblA8bdkyi8FLxVo3tixo/LnHI4IA+qqE513WziVMi6X2YP2XjFhh4gsXZLKyHXmm8akQjzNPV
2t/NhyWTMYg573n7sk+oylNf2E9t2e0zMD0JgW0mfRK9Cs62xqCAsa/VFzfsnTld/tR0jBkERp0w
dQPjUce7bsrdoY+AzviupFlbptprA7mKTDc3SLNLpdqbPNhPSvuYt8lDP/v7JjfoWA6fopevYQMd
w0521U3J6EjG3YDYLwNM5HcejsQj/IE1rvTHydawqJWk0MXMlfKUljaZaCGi9ICrY0ZvhHBoNw2F
VyTNU0lMDcv3mwrIqCBncCZdMUsjlMkKcgvu8klKaKFm473Srmb6LWHVlHQ/CvAgqW87MxdRt+BG
h3qFFiaqNYXUXGxsnm6njyhAXR8tqmMO1UlPCdlYYB3Q+r8XOgiWLHoRvIuZTKJAl52JVL341dfm
o2HFu6q3nomWXgzaTlTThTMs+sahY3bNJ4J5iBxmfk7CAm63JK9tzJm+lR4QK+57aMl1mKJojddE
/CwGU+QXZygbtDDZZ+0HE3q7atWPPYlzut9i5tT3MoE+04CKw/YPACIJIKK/SG4Dep8meY9HMEJq
n+1rRaLTzsU4ouyquF+rQb3Bbr8P4yeMH05Jq6tJpYMsgrOpyMeCbZyj1XfRuc+9vs6alqPIRPFp
x+2pbfXneIiwk/vXvoYmQVzAEjxbZJEzE7qyWFP1anoGohAinbEYB65KXUF0Oq9bwmdslKgGRooR
o14zu/5sklkkxUj2XuzGetHSaY88vyHOI3vC6v/S0EwdSFBC5pNVI2RHYyEOrpuuOEdJir0WMGha
f4Q6KaNmczHDwkMmKafGdx1k4Viiq4kk/1w1/ltGHjANFcBTMV3Zoap3xGHVq1YFwjfpYBtEUL+M
NY3AzscBSgPbml6KNloLsz+KBcbZ8JOVaVxqE7KP1nxo9BE4Ug7lL1ir+F0QtetvRVZtiQgggi7Y
qpQrTKLe1fLWkGdRGzGA3vZW0U9ySvwxcTluJPlmzNKhJehIxdI1X6Ja+oEy/1gJAScR1HtMvAP2
lCHeWmn4ZCsou+VMeJIIPuVu/tYixwmN4EeI/5PxYkFZvkwSov6k+8ZLy0SG4eNe0Sg7cLMq+P4R
E0/d96j0HyuobpXt33Pjf4g6j+XGlSiJfhEi4FHYkgA9RYny2iAktR4K3hXs18/BzGI2Hf1MR4sk
WHVN5kmn23YxcD1br0KbQBjfar+THDk/Uc8PdlX/Numx9hCrahq7JKIUM7Y9c84Mc+idzzVvMVEd
rEJdhoMFqT+de6ha8oV1XJFWORLmMg9zET+Ti3Rqmn9WlK18matuK7XFd9wa712WPflNd/dGCDzs
J+/2QLp8Vu1sCA6IjTZpRcWVAU9I69e5z+9zuYRWSs7s6AdVK++ZNfHFxbeKPENXbIis0C6Gbxu0
UEqZJFkHeQinrN5j8k5Wij6/AdS8WBXcHoozgT9rQgU1QWwLkjdltWXgugkyk5YwAMHXAL+eHswJ
3Sk2ELnTomgTT98lg1SFmK5vfsr4nz+Qh1yxoeSLML+U4wtpDnugAaEGAaQHM0Yff26Mkqgcii5O
JdOUT2ND3VQ00F9S/QwXE29n2TINdMut6awt1ocuHObKXwMnmzMDNSUIY7asTUurVDQ9y5d008Zo
BGAuTIuzBwF9UZP+aabsYe3a+cCqfWkUAbZde5qU+dwOS78nGhuji/9Tu/N/mWM9dBUXwwL9Fx03
nhSCXgObR9mTaGAjrFw1ci7hAXPo+qtZEMEkq/eCiYMxm8QtVoFvziH51b1db5vZQIkOf2Zk2eLZ
d2tV7RbYBGFZZIuAQ4G9wpvaT0tUYBDzv9grPtKx/IvWjI6MHZ/Kmmd97nDgy/zLaOtTm/M+Wvco
oaTN4QfaLZnkVYbbXKrvKm5+VgVo4MUDq140OwnvMXE/RyTP0wbxsDUtWxOGuK5koFJtPyLK8X35
CpJvP60DEMe6t0K/Ijv/ryduk6Dnpy56yZIYIw+pc5uGrL9QryegNuk1makNGvnbd3MNnWVfyPmn
GD9rROizM+yg3+7sbmLVL8NmEjZnR/qSwTWqjPJtRCvXkHPn4pNs2lOV3hZA327STqxytG/bY4vU
HWS+HJcoYvGePccEsm2W7pd0HIp/p9kRGHIZqpi/ZwxNpizkAsVBVbcnx4vJr2wP3oRmyx7kd6Hn
LPrnOyaAMO/ULnHNb08ZF9Me3hcze9AGZv+ZVr1puXEmZ+g8O/bFRqvZsdBXVcmaz3V2nmUhGzJ+
LNdAUtkwIomKDQw0Bt8NRohOsWYvY5eV+XTCvICy2rWRlPn5fmSfmTADEmV1Kp3qxR/yW6tbh8Es
bpHX0hehOI2LJWAXCH5ZU2c7Eu9C4UMUT4HrLX+xJk4o3bMU9QkDq9m8gkY5Q0zj+UXEjyJ2Ah7Q
MR/S85f1IPfGZ7O3cac5ZlCnDCBS+Qe14liSA+yN3tEe71UUvYEwIZRmeDCaHOIhj3FqV+R6Vibx
Myuoyr+kZvGp9fVrE1kvVtZ/SZ9s4KRcEnrHiss9eXWJl5x5pHnqqWepIwhNMZEoGvBc4ajY3jbJ
iC7JE1QNR7/4c0W9T1hg2uoPznVo21eIiITtbeal5eYCz5pF8x7L2a3LcYDX7cWUWOS0mVdTpm9A
GndSOI/khR9JLs7912bOXp1JoKowz63R7PoBykClMafioW+yQPFmrIp2fP0k5r3alkNfaTI9U0+r
RahjMhTl/hWJxik5zfGzpvY9qDDb9e+NbV60nMVePMenirVlUj3GUn1i/KB+iVBrUkp5bXHTLfnZ
MUayBdGequuOflqHovf8rU0Yjxp3vgZWIlnIrjPBKTSpt3HLdWin7ZwCBxD6jNzywsqpv/hqeG32
yjjhp+imfGuJMdAQW2j28kLYPRQdtzEDvyAniR+LWzQnqbLXToKcVL9uXl3lTvdhUSdJQIptrfyx
wU5Dq6uD0qB2Xay5D22EjE2vldsh2ZUFyymPpbfOeJOsOg45LFy5+1DwgR/NCeF0sew9IqQRhMZd
ACRUO3RWhG0VVjfu+bkynG0HWiwvuOGFd9Gj6t7nbJlQ0+6jXF5LawpXqji2z62KAzJ5UvhwLmsl
mx2uCaCQrX3QTMgCy+gHbNspM+YZ0YSGz2BYztNsb1Mx/GO4KiR6nshrnvvcicPOgkdVJCUzVxYW
jnmECcECP/ER4rByMT1QSSZpyDGXL7me0aNxkJ54rXq2O4XydiLr/xpQg2yCsWZetZrqJLDJG/fP
YxQ/zQwdBTSE1Pqv4bqJGBvimUcH4dabuvGODmcOalHz1wHzvDEE5OnKbEKvmfboaydwER++zM7q
A5zfHUP5ieDCe0LNa7byxRPpxXGZveC0ZjUCrwNl26vWo0kfiT+fgIVkJrtPLjSwCjbC2imOTrYu
JnB5VKYgROrZOhWmq/bZ6O4xyAZCkStkDR+Rtc534ZCdLf4XKrowGSAXOLACmpqi1HC4BCAFFeyF
2kGdtFoVhAOpbzu1KcrJG0uI/PZoLEjHQoCLBVPsTKntmZ5s1OTvTP/DUNpuADFEtHU2hUsD+M8W
CiE1FdMEtU8+J7aONboNWevB2cm0ALftq9QhHhAfN0d3fY4yHsMlfzLdpdrRvV2KaPjoiZ0qK3Nn
iOwze4ol6okqyp7qYYg3qZG+2P4C2RFTzJa38MVrvbOMwXskcESghPoYrZsWqZZOBO3JMX6W0jlI
ZXgr4BX51Ju5YNtLFXt1370301rmy61Lk2tazX82Hs5cHCTnkaO8U3dIvDV2kWTv2DwqXx7t7BlI
PTWf5bz0QxfiPtuPikwyK7uJSW2GdYKeQkti1r7uAnS1kz4L5aV2LpkbP+UFNibDvLqTe9QN1NAc
1l7IXaYY6jtUw4tnPNjtG6wcgsFmhy/AJqv+GwFhWA0EWh64xZTMpQuAU9AfrlUH246T0FxzazrJ
tPi9ZVznUc72BUHWcMQcy2OfQfHbkVfsshOYy+04vDTe1nN/ck8/eQYL8T5+npHmaXq5tfv5UBsU
B+tifACUGYcza1EQpc+Vg/MfheeQzQ+xpe6RaJ/hx4f9iLoN/bkwzx4P1UJp4ag3muhNXrchcV5s
ivaRV4Npcp4kbjHXGSBC5MYQRLFzpjBAL9JQgBkJx/EAOoJBu9bv+a/Zv8Sb1AGwAdqZnzF7tsrB
2gD5IvVaGhtzOdaOnlHrR0FfDmSHl/88R3E1jOeigbNpWV9F7d/GqTh5qnwpnPrcrt4HpwL61XkX
R642PuM8QN+7zdbC01CMXIMzocBpxuYoYXksl+HipHowDBHAH+vRzNiQS8e66ULd9L6KAm/5V+fz
xW28F+ZEbKn15Cvp0iNSC8IhVx4GZJ7Jzs/FoH5iAXfRKQgHUDLmMsjFidcS6LEbuqA/XYU9k19e
NRYnvbJ/U6zJvayPMB1fWncJbGfRqfiLsJib96HWP7GDobchTQ7Ohp9mZ6GRbtYlNLDNLveXveEu
B4iQz64xHdXjXPgL8iR1S3sLHz5F7UQI7KA+CqYdzsTzOsLXTi3wTK312QH4Mpdhwm6TgI9r7k2h
KCXaay45hJJJPVUlJKipUhCSAcOP46ZT0Kii+VEp2BzIpzDTGpwLq6TAibMP6AEvgAgoeTS32Nvk
OUOIumKotzZCJhAJNJtMw+jVhxlTT+MhlojvqLy2Up2WyeXQFRaJcEWFg1HojwNj+kMCg/NCoOgi
535T99mNsHSWW/suLWu6hCbAcHDSfeQorn2Gyf5jjt7zTK1hQg/ocv+wGDT+SV5cbTSMGzLYsbIX
j/reitGNJYv14C39YcB1TmHzlxnZzl7yegeqcI9j+TWu/rlgfSyf1T5kAQkQnRi0LwMBYZ04b1YK
c2bkxiJhmvKRSff8Dy92UFcCw/alVd8alKfR1e5+i6whd9+IKec5Zhom0YT0tq22pWX8pBkMKQL9
ttz9G31wg1Yyu5uc327C/jjRnwEI7V/8rqUVNY+9xQnBzhR/kPZt0DNRjCgSxNsnU5obcu2lsokl
h2Mj32pUdWnKYWR/qK4Gi06fkyTRBQJpUsh9NV5SX+4o/1GD8CLzjzr6qvX3KkMTkpGROSFlavG5
Vj42U7OAcmGj9jF0Qjk5rZ0d8RjCApxcxSh5koK9mt2/tkMJu2Ho7rFDA9g46Eac5mrk5gWvwtMw
de0hNd2TkWgJwocJkW11HAmbtzr/1kbvGhUOzbj2msmRUHNS5/MIQc2xYWKh9REnnG4yv8sWWCny
F/L8n6iRujSpjYIPgWSUcG7VXbnVvJTJDxvOeY2VBrL1H8o9Bn3Wpa8fOZcPan4sRBxojRYIgYZw
TbVnuroIK8jG1UdD3lfirpzRb+a3ocHLm3giqWa913SOf0iE2GIhI0/plAncL3C/PO2mehn0g7xm
jnix0/yhwD4vUv1fmtD8CqqaS47vekgFnhl9OE9YfuC2AMmLGzLvaWxaFH5JQ6+kMKguznxr23c+
4qvG9CFHIpkIfzdn1ZmaTlQYaVJrn0iTwBixNV2qfiKy2RJBYr3GcUG+TAlw7oqvmjKiCWZJbZn8
Zpz/qWxvSak41jCA0GE2Qd6nyG+MZ6Y1HqpSOoJYD4exfihwwDX1ffIWRpBoVxeuwgxcRc5QAwFk
wiq5vBTpwAznVmgT0nH7z8Ss6k/Uvm6Wufhis2vETNmcp5PVMeytY871piABXCy7arL+YL3IeQwm
gdsNjzbUno2GXpO/MiP2dEQUTefxrLDWdirwhUfh0oVdDKTzIVl4HkLpXjEw31RWP3opqTjozpci
PVadddCpFWGk1cIJIMMN/eswWkj4ChRoPuVKOFS4zULCgo6+t4vYjC8HarBtNUpK/joss0MC3WBa
ooCo58BHFV8DIR1ZNPc96biM0bSGE4dt+5Li6FkkgnsLGkwXjra2m2KU2C2wIAeMBz6UtRJhcGXV
z0bV72FmNiPhWvp+0MuwHd8aJhLcaHsrAUyKMnZGg7rqenUJlWLPA3lwIu0cr4by1aSnd0Blxv2s
P076U89fW0QfGRTwiWEuZTuiOp3Pbto6/k/EFjAl+ToeBeD8cyQe87zbzQmxzM6PSopj7kYThq/i
2iQ5pa75KrHEgd29Up0vdRnWw7zXV62YP/P7KNQRdpaIi3JUuSb6YYEw2Oijm2H915VdqCUvEE0P
cekhHQbvB24ilq+64T37Bcu0itOivSMS2rmeS+5pdCqkf8izD9hFJOTQ8qkdgjeWjmmFbPVBU69N
n10ZdR2S/BGE3r5Z9K1ylxelA4bgjhqJgdEF6GhO5uxgDqjf9PyzFNXJnL6KFs60EWdn6h8vLHFi
Da2NioaZzlISBezcPc96HLXsATzHJRqjIGq1KbSMzIeeY5mnOPUeDNOCydZ0n4abPNiNbgYTKIGw
nrNf2+PKj2soimx2rlEZw2se0b/OjKvRCs7xAxAYnD99XJ866G047Kj3bUhyMnqbo/57gKzjFrNP
bLabn4oW9eOwNnsAPEd39WKB4FpyE2BhPB8GIM5B48/uhTZd2TkeQVehO5kg2pBrw9ZomVn71rhT
nOUOV4b80sgOp9+CfFAf8suSflXpsi+iYldzfMQKAu7SEc/yqYH6HNtdLUjqnKn0WJVY3sFS7xUE
saVGRH/QfCY9II0SJgViy/1ZjDUH+dVVd4Gw+IMy4khOA/XptKsS7LbeqjJjErDiY5elCkwmS2n+
pMfF3jeawPXfjXYmC9QI41ohuWWSZHhrYsoxQa0G4eRWxohPzfwiynBkP8ViN85QnZRplAYwUJkk
ehKKh4XFq9WaK4hFdUkHTZ4czXoTLlaCcaTJaI2XBRJxx+zwtDhZfKZkH8MhZn9lZDCYWx5xw+gY
5rXLat8CesOT7ezzqBZo5fI3b3INRgka8d4FS4B2YG1MfYXUttGNIGrAwyHNJGjeNRkHxLhN5hSq
t0gfHYDpDrTLn6onMiVpq0uXOoz+NEZdEekTfpvNL9Vr73hlCJB1fioy84UE1J9holCeu8k7iF66
+2Hmo0+a8XFGn/tsZRxYRVycQBqxI5tGGNHWYTIr+6LxtZ67yHuJ0qp7jKxnEWlHp/Ccv5p489TP
209vzN+k7fwKQKJDZ8AwtGLeMdSA/Vy9WP2S4nLl0zZM3hLfab4nmXUHTaiLn/bFQzREwHpSzrfc
JHWjVVQWWvSEf4pj0SxWhIn+VXQVWbMj5BLBKP8kJ4C5TXv1c+S+iVrmcHDJ5raqldVzn9tUP/QG
7biVDD+OPhyppMcgjnFZKxfYch//xSxA947lf0aqpIUnNcuT5jtEmpBaH+n5ADhS1YrNHBqAErsK
xJFVYz9I/Dc9II9ufLH1ltSGo995JTJPli/SPHgQVvwy1U/Nar0o4NIUw/Q+G8nJWGLiZRLfuHTx
KQMLOpAgkGlIlYdfG6MnJgcb87D6F4ny3OlYf/QS7rsq2EIq6vVMviZIRQKvZEY66VT0hstdbY7W
rW9BWY/IWAPVPoPyaK847mM0UUY4LVlySqN4P3j+P92qKcRqAqiyDEqh7g53GLXEyylM4PCkv6Q3
45FquGynbnhZNLKk53m9sTG/Yv7wKY28GAh90vAYpi+aovayGtiGhNAN2ILOrV5deX8AbNgxpJ4e
yHClMAubCTah0VjA3KgkOqV83Ko4dksCKNVmVtjArCNtmGlSH3X/jIVLoRldP0zbdDe5rrHxxh1T
RyeAaPIXDfyARld1F8u5FrSzHRykbddH7R7B9mvC3pNT7GnhWQtERHs8Lphe5hJ4VwY8Ks21jFuR
P1czuNyVEnYt5HzG8iw7ovhvSAtFuI+B5WX4nBc5/SeXS5JUe3OuCrhIE9JrwsvjdE5CZcBnK8YW
e3se3005D8e63Nd65/Hs5S5VN13M7BNiwbiEYOx/yVostVofdDzH4ULZrOltcahVei4dJUJ75WP2
NqUKRy+d4HeMymU7mqS11HYNMS7zLxOcONgCuDYSz8OjZ/9qoJ53xeLvOmxiM9Y4AYSTl0e+oG7Z
7oouYYpCcTu3yZG5+I/fFF+tG11in6SozupuaWPe236dmQ7TBS4jNCqy2pGbq7AgZIt0i8injseH
BHBkk5GYtZ/H4q212umYYQ3f+ybaeGd8+t8gLpNgpC8n6fnmD2Jh1rssBDkHSYk+rnF1XqGIXhZ0
CRc31vaLzVnhzS2i86J79qy64OrkQpj1XMDsUjurnMS+ZmM9YfthtnVJmDBu7YIHfpjkQ0Lg2ONs
aDJkLNngWWSCYleeTzj0mKHNLpsgikA+NTX5C+NIMGmHPbVFOzCmoHtw4s/UaRpNucMgKy4XFpaK
Pirj9uwX9AHWUj1Qxrtbc7JHbrFnb9X5mYP2H4IRtsLvUx3JNyIPOLCa7qgXgOo8A4jPegj4eVUd
9eg3d/mcF0LTXb+cjgkYMbdvHoYJ/3xi1GTMuCgMU9iqnkmwE5BchiyYBAsmhBurTYywafOwT6wi
8K3aZbL/Do2v5q2Fy9VjxVavWW39y0Srbc0Wo2c6soCJkmpn2X+Zz6Cmn62wtvtPFxk+8zb9Yr/M
vXBOotZZ8pTGEYXUUdqd2MfLAmZb0/DKdK52WLLxweHw3qYDyHkr17yneF68JxUN/80+ijKw4SRQ
NCYNh1GTJlaaALMOmeUhPSCNO8RPbe+7EXQ0oJn5FjV8XSHT3lM7IgTNL0KVfeiGuVz7vjEfMCvB
i5tHPDFz3+5Hq7pAuQM+4yNyrR3k4UvG/Ui2l0hHsBojbiGf/uzgDNGu7XvcfusvrptNl8Ea/qvd
7jWaLJBqeLoPBSyU3YwzFvFtc8/k/ADeFme6UaSHEovvxvES8GMKzGBrYMUF/ZHX3rgtKuZ4uY43
Vk9YyLilne8yf2YxAb+iNtA8+EjQQHdbVtjpE4Nl8Gt7CBsBjR1YRwmGglqVCQI58bX0eEMoM3rB
mYY4buFmQJWPNvphNthfRo7C1wE91RymPzF5NynAUU8Vi6y2TEOtBUMRYZ+/iAkQoycm9lKJqM5j
cesTZR4z0t/CeGL5Y6Wmw2IIprpJEKjOqhQZybnSiu8J9giUQ5giGJvs4SmKh1MNT+W46HGN4J7R
oxh9jCvlpcnNau3gkP/PR1I7dMrshHp6Frt48ghrmUnzGHS32+W19r1UVvmQGt9u1VqXLHNIWfTO
fmOK0LXnBzdXbJByYzvyUtBPgxmm/o4CW/XrrDOC6TEBDzKS20zcppvD0288dBpODHzKkD00CtV4
IbRhO4QMjo2259LxgftKQb298jqksOm/0ZXAqSbTJ1uI/KIdNvaWtMjrnthkldGxweGf+j53lVWt
h+CyHecVzSIkf2RkP1Y4uXWZUkZcIuVwSQCgnzE9mDtd4Snrpne9RnOop5cRzVg4rDTxGsjBCq3Q
04VzHmp2Lcwwd6AyJSRsHVFtjiAYU+9q1/5uVHFxmM3nYZrkY5ZRnXA+tidVnmdtoLUowD+uE45J
sNQeRP+cW+4lEw1Peq3ejOlLtonzpI/vvtSzo+jIHnLb/qHIHbitctznCQYcN8OZbDoy0GLNOVNl
wnmsLs7gqz2vm5O2x3Ii1ogXdoxpkJMztVdGW5wlHkfGlQsgvmFCE6Xhu8HLFsoGn5/WjSx0G1B5
3RK5Qd5dJAKvDbIUe+8J2nKWsK+zsCFE8i3KB6RDZWS+aCUDkGLMlxNplJ9tEUHsGKhdoGDxJKv6
aA9rFEWubYYcIvU8ucBREv/JiESzVmDeiicmTWRK7K8G3VdLesPr2ID4HBnXuSwLWcWAT4AFzDyh
YUafjm9eP38aUfUNXe69wq54K9v51jNxyESavKpk/HAKGe2mnjW0VfNepy7zqGmIBEtzj9a9xpgz
+ct7PTmPZct8wxN90DiS670jGk2T5h0+N4esGnZiJCnUqNka4ems5N1IPBlkq2iPh1ughjexeIEp
Acvdx/ySM9IF3FqzXm6QyScY9WiaAsAU7WlIjY+Bkf3RiQz+TPQ7lej88w75X/+eS+O/UcPVBUjQ
qfI6mN3ivsxZwjSFoRJIUfoFrnw26hgA3KPZe/qZELxtxuV+ZVoQg3VlyI1QaMDNH1lVdR0x4BQr
3sdtJRb4CoPjku96+hnGbca9TzNkAMAKtzUqMShn3KlS85dgZiuNBql0zxT78pzpz66s6weXeKir
bM5zQ38lYlMBQ6jMJznzC8cCPV/2Tbzp6s4Q5qtrpQ++EXEKT6S+loMZ3UaDUW6rjcV35jJTLsFF
BxEU1Z3fZNGBn9EjLw2qkuVAIACYHiGPKfBu9SYwCODLFz/35CWmBP6/3/3/v6NBms6kqEa8YReP
lTYfZHcAsGzoHIqritcjQ3cyuCsQam8ZxvHgxybmLGDhUJtwKxkocbQOfZU+6Fe3s8m3ScjcZWNf
TIRO9LbRXnxn/i5b3HQVlM8jChmdLcJV6Wl611lEAyH90JYhoxCeYJs3UNs6mDZZXKE/c0BwI1aw
KGVf/cnio6C+LrqLPfTj0ZQWVgCsk3UG3CAasPsZlfG6pHPD5Nr7Wnv8vZ0ggXTjyNrHXcwPtqDb
jodrIVpq7X7l6EUxcIU1rBXAzUl55dWWaiK8orn4Ujy1ZJ489GPZbB2TxsH2k/pkuFPom2n/VLvD
pYPFymXHVht8ntgrc+JBipbpArn/FrNq0oRxHTL4rIPSN5VDacFGbN9Cfn9qh+ZITBXpbBj1gtoQ
7p7MKpOZhlgQxNm2iHd1MRyXVgWuSVpIzeh1U6Nc2cQdDlm3stN9AzwrLCzwSsvcD6fUbk8uAIBA
OLzY2MOyaC1M1bUkEqFmzuQ1R5kigghWqQWM5ZAs5aER+VcGxfog59YloPQg2vGykA1wnorUZ8/i
XWqlH6YqSsHbHy2noRbv9G+z/2f6ucbcFoq0tpDbpMvoKVsqZ0dpLzf1KOFz4mdkLV6/aboeI5RE
klsJ4PcZRcRmGJrmieSILeXmWzR547GV7dtEIvKhG2oWTt3UMHrpv0RHNRDLh1LvDnrTeW9FrpdX
ZP2MYXqG02Wc3MvpqSljB5t+rF1MzUfdWaHmnJ07Ri0Ohf67mHE494y9CiZqDLPzbBfPgB+KdLk6
poYTBuVkn7tPjoGpqMuRIWgDCvklqj+WMflz4XVWBn2xSbbCIbXoK1vr1/I4a5sxeTfAFkAp/dE6
921k5keuSXadM+3X16zHxa+zg3TimsLceV4zO3UB4A0MB9sttmlMZeAFjQbrTO2/BtYvW6wVlNq1
UIp2ICR5yBVOgKFB3IoXONm4rhVqHLlbLdCTvD+x6WxAmhQ7qSS3a3zwK/Iu/AXpq4zj7xhePDRr
I7DbwgqSzFvRDe6Ln9cX3YcnliJH3vQVB2YHY0XUCkExQpRkIUd2/qjhKSxIrobOOlJ1p7HVBvZU
2qHN8L4rUQTZSa1tq7L7dkili8g9xqWIALFElQn6hJgjYMCsd+hWyqjGEM7H0NreEvI2kh1gT7tB
0wlUNUbUGd5TKqc7Km2Qa4i6a6QNc3ub0ORa6wfjLpiBMeKahD8K7t4GiGZq8gTl+q1lzt2l/eNs
S2a6SyVRxBUf9Mi/nTVxDU3je9yNfN+W6p9MiWgaBloPWd6MpNdv7vM0iSAlYWubWsiz3RLUaWsR
U+hh3JbzTtpweWEJBowuxx2FHMkkcthI19APJCCcskhou8imjx5MKFzV0IuddN03Qgv7wMYALeTM
hGVY7K09cioyWbq0ZoPQdGlvJHmKZ1/Np6yDV6wZ1TdEipuX+wyuCp2MWNZ+hCLwU2X2JY6nRzv2
2WsZ6clzs2OZtZ98TDUSRKROtXTDOXGwpjnjocnL59LCbArctQuRgaOtaXGlte0IsYxAv2xat2zl
4HJSrFMyhlWi9YgmbKTYVn4JnVAe2lJ58EO9NT7L3JvjGu1m1jX0GY5hqVUnp0eg27TsNbRYogKb
0l3ew37tab4DK3ksE2dkImrg6rUCs19JF3bCbVWVMzNNAp6z/K/NmnmN2Vj2os8C5u/TqU1/sP2i
VpHZ18DPz3IiDVEnVFtfS27EtqqKkGYfSl/HfHvIj/hTjL0wTZMnOPvx57Y+1FHF3E/URCcQNppz
R+ogvAMS7RM2/3kzIoEu+IEi5d7KkddTsuzfmCVNEOKekbgc5e3rMb779sOMNPXuWT0smSW/8OIw
9fetDL16qK7ZHL8BJwNiZVH8ijQjY4SwzWqOQGHzJcaTcBlS3XscF9Y6HSTssFIF+11yEI26no6l
ptMleo0DamEIzQXyL1+KzSQ0fyMHj0ewRJunEXbCYCXJNGDZnNre0oq93VuIPXkxt05DgA1thRgk
0DKOc05cLMe9YvwLVRx3n94cLducH9N2a0OuubRshDMuq38Oo6ZOdCCr+hWq+KFK75a0Fkd786qq
e5suYel+1hrlNOu1aNa21vDpts9GSnnEWao58PhYqHk18+gsjOfvNvqGByMXczd2IhD0/5r/X5Qj
rAIa7A+PqVgob09Z4QYKBNTI52F5cJnvwqq3Y/U3xYxbin7vR38VWz3JmyH8Cotjg1Ic33ic7mRh
n11yLwSRCgWEEYGQrpHd8amHRYsTatfxwoeIDUqFUnSHvMBFmZ3PL4r8HN29FgTe+yj8R9O82eg+
kk+TYB9IzhdURmEUm18ewSbNqvIm2W6069cO4g090YNw9Ed3Mt9il7WDgvJflM6vMTNNVNmPZrWn
WAwfLiqChWl8Osh/ZdqfRPQ4QMeIezZRmMRJct1CYnt2fearTvs3tIcC3l/+q2OTYhPi22/tcB5q
j1WF9VZ7brMZ2a6D53s0MmvnS/bg8IHwqQ/EoBKJxrZxk4EO6cR71ceHrI92aCCOLeAQHf7kTBTG
1IgtP6RmBbLHWQ/OIIk/PIQwXYZeBgwBJASyAf/GpHmM856mK9nUunGwEvA+uOLx3FyVZOWp4R2u
rquJwmaXkUzO+n1ZuCGxNqA6crUQXcJDRzk6pU9l91F6P4uuQrNHk9wy8F8Sk9BTRoaGGz1nLQNg
Be9fiPjINPKxIxbJtoedfM4niv7GWZfWDhPDAbiJIrh0VvvFcJj5pe6XEurM2WOexkJ7IEIJ3KKg
iOhJwkP8dZjATMtuwQksjKfIZH9BKDfSCVf8s3JSG3IbAvmwo3jQWURD7J6XiFwA60YWzo/bcGTM
PrAlVryuRRhyi5UtLb4jhN+a+nAooeAVCVNeXbu6TrWBdWXdmRS7HN1FwXe6JWqp5x9d+2sqETqb
HRQ0phwz62QgceVHrOXfxO49WqO+HdeyhFbZ7PIfrScPYM4J4/IPJAHUXFlPWeI+DVSocTsDGJPE
5CUIkBKQEpqHJRoiRMUu8Ix8qKdYJygH0RC2DyQBQeRwRcT+k2pql9AfVNjKGlc657GLuKVFfJoQ
7au5ujGl3eWowJxiBrcnv3R/fv0f9s6kt3Imzc5/xfCeDU7BYeGN7jzqSrqackMoUykOweA8BX+9
H35tG40C7EbvvRFQVVBW5r1kxDuc85zA7+G5ol8aYQJNTXNJ3JoHjXJvcVamyEgattP2FB8qIN+V
a7wbxOlaCsGos0c6yfQTseSibmnqfVi7Gw8Flp22p6zPNp4w0K2y44CN0ZLphgaAeFUErGVjHIqh
WHcR/S3WBKN8Vd6R+e2pCwi16uNDIVKKYVa2vexuKRWwGvw3hzC0hzBa6Jfi3DXuh9R/siKCKp8f
hM160VmHkXWPmvFkughztfEpJ8VQ0L8YnPX0oB+OSBJyshJrZybZGbnjSpF1kmqgLIZxKlBaewEc
GB2xliZGOfOIg6OKHLrhanI7rgJCAKvyq5vYGnQVKdSa2KugTT/+g5Pv9u/Uv/9W9OpWoiZo/8d/
t/4FlUlsDeZW8sI9ETg4cb1/gfOVeWbDjYFFzlZq2ufZK/CtdF1HiLVK41nK9LNz+fIZ/YZRgGut
vzgV0fNNyBNv6nT9z1/n/zsw/1MHJujK/4cD86sb/tV+yS/8L/tl8G/wIDBQW54fuJ73f2gSi/vS
Q5ATCp+jjM4RZ+T/dl8G/1dOtRD/xp8BUZM2DqAXps7/ioPacdwFwvkfcJM8YTabWuHg5fboDa1/
wYWa+Hq05YVABd15lxQ9a95/FyznrHBgrZ3MZRNsmCABVHWcwyftQLNh+ZEHu2UvHXWHpj9Eunom
/Yz1vNiIgmjAog24owe8w2ULlaUF0dpCFpQhi8Z47j20EBAd+rzuUX4aHnrAO1nZiC5y60153Ncx
va8lPwg0sRniko8ge8YXaX/WxiYR5KREvdmedO+85ylShzxO9m0Vd2ujf6g16su8KG4JeDidO90J
IdDFl8aLNXnvuY1qbGgCrhQpLGiQ43mQkAlcfHWeUXNmI+GO4Ud6NQO5ZSjTOB++Z7RboZH6eyai
rQaOvlMARQx/F2n5NauvOXO+Y7fbuu0Svkk76LCrM4ZXr2H4NxKYymRDAM6UWzPOn1LXucLrWVdR
/ldZn1OOFakKZ5geiVhpotdpU6OvOKlOXvU7wa/ZY2ob7fypBNjqJPOhYzDSVu8+kBwbYrgRk8Ps
B9ua0MqiAUZs6Z3XscOcjUvplkQfBogclXNurUlhHBJsNjk1SoJ+VLQLvVejZmFUawjfDYBI1RJw
JJBzRQPEUdpUtRo9QuCxOpJ50sHiUm91QTjDGfXW39Qvb8uH3JC46YX6dxcSRpNoQB7VtrCm00Ca
mtTzAyFPVCbebwaj+9rP99mI3MS9uDiuRp+BDWOv99wID8Ixdx2n3eA4q861D0CbnwY8BEaCfz5w
oxVJGzuDp85dsjH20WLYcQjnPGLSJQiik5ugoHuwhnOtPYaas3iW72HxWoPVm6FuJtkt95coEHWK
U7Ee8I6gQERoKAssG5h/imlXuh9xhofTGpcdvPZWGYYcIy2+cn/ZqAuASjq8e3ljnypKKmX7JAt1
zIfLBmmt674OA/nVEYgoRG4gNWBQI5Nd+75+0M0Xi0V6s+G7QUcZn1g23yssppCOs6PGVmVU1HCD
g3rJm7NHYfY/kYFLjwEndHPGFF45kXCMm6PJU0b/wVPUITlHkAYoj6HgukgYH7DS+UimibvAcn+1
wqK8GkKMvOzHhqlOdng+zVUqUm6+wF8StVjOV/YDBmUEa6upKPB4Hk0q0BHb5yAgFA1fjiCdcT1E
v9N23JGdmh2GxE+vONvOyrScwxgCC1BM4J4KDG4Hs+gq1AOA7yK2rAerUFuTHQV+YohdqCqxHPXN
1c/TV9NV7l3FnfuC0bPz++4UJsNTZ0QPJgC+AcUVxVNlPYebnG4/qfl9+WtGceCVTGrJT8UmIRJ5
76mGkiH5M5TPiXnpEJwVWiHvkifpenvcOSZ0s5lFqLSm1xgtOb8ECZE+vfvBGfFgAtz1MtT8JG96
w6sIQXNlMxLw/NzCOmVPfO347j2UuyBuYvtjtMKNto8WBLwYH49vvgzDBEmKElB8RWaz7cFW2fJP
UZAiXc8odZE/2OWGWQLCSrywJoejQsvo0Ty04G5GNI7pLqhxN7GXmFh69urFqufdVLRoHZp1zgKs
tZ+m4sOjH2jyX065t5lC+jPb4OHezbD/o1XOA5OZ1yg2b3Px1GJsq3dmjuCH9axrveKNIFoe1/fV
QaeD2g8Hk7HzE3OnLOOUjs2qdB5DB+GOQ8BK+5lM4EUj/cTXxMIH8wp/vxRB/K5wEBKjb62eEnKY
SmA1M7U3NkMxEwCSxKTgMIV5L+rpXnrmiun0diI+rukc9jboqCyDGWz64CxBlx0dEfKdLX7E45Th
vwHAmkNvjPWbsvYD8NrZ+2nd4WgsS50WE0tWHSbcHtm0jJw/ykZudPMOtDVAx5XxP0zbwlhs/2QJ
pPmV9nEzBcTI0cvHY3qTU3jI203vHFP5pw42Hc3jnImdYjCuMN4XM37skSjhFEUXix7uRYhDi+/A
3bBrY6GOEaI85MDEIvIaMT/W6h3m2EvH3tWz0Wbb8adiPkn7lhA64nksmAKLESF0IYdRT/hRx+Vu
SFFuK39jWr/i5KfG4zjrn7bL/uBoeWBTtBvTp9Ty7w1Gg27C1xAS3cQQaiJXYbCRyHGd4ZoF4frd
IuSXvot4FoysAqhHMjTmUCLq6pXFBs1uW3DuCKxM7OvQzjMmZlCAYs20zd8JmgPsFuFPJvLPf/67
ENZRDU6uz+qbN5CUfG1mDC+ZSXqEqSNcn5FdPigXrzMCWnsry3xljxOfFKqBGStO2BBXn3MGyQBJ
McbfWL6IHKCiktcRr8fk/Yqsz8h6nAB9oubqunqdcgdDU6N9KQmz+N2mb0UXrGZCmwSjHxhzy9kB
IxErco5vj6EqGVqrMnsZin4dSsHg7VnRt6v8zcs+eIM2HnNQ2c0Xk3Th6WCBsozJ2Out8rdMEEsV
3VaFoJKQQw/pG0CIc0nY8ZgiaR6LnSaQeRCfvppWyuSjTZsHsx/WwaYYQl6g4hHDHw99AkgTyb/y
uOdyudc+TvzJOVYsP2M88ZHcz07L0L3aKg8LhXYR7kybwDu1xnfI6ZrgQO3E34Ijj53KNmA/gjed
UkJ/KJRcjd08uMSHhbzTFnvNCo4T4Cw3RmBu1nuud3C85U5P1T4n25mUDUo2sQpKchvt4WJFfG1m
I3+zMxnqAWgUjmumUauSNI94CJ+B0wMi5A4CnwtjAYHHgLIUZKEKf2JX76PoJSsYkwuTJs9+po8C
AFC53ksbhV9ok+8EyP8eex7wBFOiz9YncezwomSIXQCCrlu85AEPKilajMEKhctOmb+oYygkoyxO
MIDhPXeG/uYsZMySxHk5LnRIQ6hVGcdHn6y1h+J7zqbvHJzFVgzitY7dWxTWawQMUMw1myB01wY+
qBytT1/Ami+s4TlOZ4DiuwTxqBvH59xv0k1eBR9GxbQdJMm+CeZ1TIpDCve2t9KXPsCwFSf6Ox9w
HoT9Us0tDpfw1c7qR6pHVLv62TcTUlnDl8WDNyCCasJxK9PsxHiznodrbZ46x/6JneC7KwZs2OOq
b5C7jsZ3w7ZgxmdYEfrdlTXHQX8qqyl4SIMPdyQckromOHbzVVT4Y5IS+1VUYuz4IzIa2yLf+hq/
eFC/e/K7H5y9AxW1Q5xsw/3VyLjdgT+gn4BEgjzLTy5eUhMp9sCStmfKlqjHSf82UnbvydOSxhwV
Feg1smeJOIXo/Ri6FGotcWosTx8YeAwWzg30HJ9R+FOG5bkig3GUaMRMYum6g9LtOkt4NpBnxUVz
MmbiCe0T2bCc1xxZVbXnkOYtYAfLEjpc5tWRs4TcMR777gM0azaR0BmpcOWLHTr7ErQ80aP7yI8I
t1prc/G/IVkZs0uCwrh/W6bXQ/idIvnOFveNHvcY9Y+x+avOWKyHFY/N3Q7kfqrzQ8SUsuz0Pudr
VIEiqWbgJs7vHueG5plLxVdZuC9JeSA1DDQaW39qb8Luc+J6p5PyX/Jy7wcoY0n+C0i0ZwqfDO5K
aHeD1QfwQnlP3ezIL27z0nvyeP0fIrfZjni8q95dVSY2RLf6GAVDmvgPr+nRKAz0BQSNj6wXKOMT
p3sKe+oHhEqFVYlDrapH2wRjktnyr2T1ngXTM/tA5OlcJilpnogoZ8gA09rJAH0bBjP+vvXlU88M
A883iPly5rjMhOuyOjQ+hsr9DGBcbbjgb7V2XjJW7ngGCUuwJh7F/DUA/BS1lCJ/kEyj035cst4q
bGujh7cdUV4Ipz1hV5BGbw7TxZLauky+PQJbS7o4ipwQNX7QQ/rgs+PoXGnijNwS5L3NSvy7kK+d
3xEkxHSwXuCh0GXJ8+DhldxetnCRnMRfXYe9InK5k1CYgXZAyjQdu8GBzrEkwfgb6eoLjvWMOb1d
nEKyI7z6VqMTMfDQClGt8B0/j4tDwkfE2lG6yMM0hpjF+wtP+6YseFN8LLwwDsoMb7EmHXM+EcJN
z4Zplzylehq2c4hTPWP2TItrL8SNuXj0W7C/A0yKtLuoC044LksuFu6hKN2bXnyazPfOW4rf/Yi7
VOqcnKD+kOoJv491FtVPnKHEjI4D1UbJpdZxWAzFT/41826m/APn7D5F8Z7p1C7J0HFC02iK4NpW
0SUO15IMDE7zfW51ewvMugL+08blyvIwaVGkqPnoj84pt9/wneyl/27RLOXRb4gxq04Oe6sUr6bJ
ozrOa7v8yViUpmV+TRZKUvFsBV9tw6yTcXjlAAQnsy+EdUEcX7BjBJxT92/nrXTugSlumUJ3lx3M
VNJv3vrhraIGYxpH3ulDSuZwJD6GBcaLzh11BepfPtVIrZbUuDAAvOihu8Ex3N1Bye7MjOUNR0Vr
vAjNwgp9Tl7hiNUSNSCfLvNrM39n4c2ljLwdYUA8fRoIhaPhUfP9ZGCbZ7D+LlLODglhCUbQlfG2
SaApmmrXBBdlhr9JGH/IctQ3YEQk8zvKK1tfKklulHUXGnyCc+mL356Ef2vh4PS2Bn4hp2WbjgA3
JZ4clPTs55sldbKxx1WArFuWz+kIPNzbiLI/zgKlnN2tSX3c8WKAWPryF90iqrB2UjuPAssv1D5B
gZqSjdd1dD1te/ZCCkOOHcRCxTPQaiSGxYNXoRYgSKlhQWA7Vwt8iDCgeSbhZ28idIgkV3LwkFN2
aOahrCuutm62ku+wL/vDosh08jfb/WnyGSSb++DIBrEpS2IWsMxm8fqM0WrsSZcnGPVgQwTOyoRo
iBpPA8g4kaVPuVGRpskpORqCCbPbMYgAqE7Q/Atqr/XikZ7q4R2UnMvUpSVDiCODgIzVWI1P0LSJ
hspCez12xiM6hi2e+z/Kf00LnzSNgOxoSz3JOMK+WVMfmq9RrteeEDuL7mXq1TFyfrDYMU3X29bv
n7KwuzUUnGFGiidsfYMp+TgRJtyWj5N3JqiWi7PbVhx+boCjO6W/G0OuFsiaXr+MDZ40t08zurtu
WbXq4ol52YP+0xI7wtyF5TfEjIVfQ9AUp3Np/QlEzy2VHx1NcUgIdswnhEXkk5USYKWAwIAl2uNk
kc42z3+cPNjMQh1dYBmR8zXxbCBsJyv51NHWxySFVAUbA8e5moZ650x4aDSSl4ANGL5qJu4C9Fid
DVsLUPuMjr5qUSLFDS9Kv5i2Nh0KFSzARxAU10h/eMOiT58hBRYfZpfT8+DUb8cHEAjb2Beb2NH3
WWE3cZqNuxjmxT0P+p0fkoA1fobuX51/azNb1EL7VoinliDlyUS6Cm6hsFdDDNfHLlfAsW4+06C4
kKhxiD83iJYLPUAkbMYG3W1GdGL+IzJHghDKMICN/jXSvTbWc2D59dHoxJ7lLhQ0YtvGkXD4qhzQ
sRSwykfSpf14nXe1ty5Mb1gR/H7UrmWeLmzdsp+B/HIUBHevfs38b1OzyhgpOwmWW2Leok1e0rgm
BH4TIoHXNTY0wh95ToL6L/pgJ7MegDKSgsEL0+G3QcqYxhHdA32/N8O4kv4N8ThBBuwbsvEXi7k3
gYqkBN0teb0nbofGXKRvO9RJbJmPE+oJWVfIc2GQXakwNubEUlTpndGbR6wFD6k3/CQxG+bGPfQ2
ig94sQ41GMPQUd3S2n2pHcmH9zIX5d7y4DyIXSP2IvR2BkpPBjMbBPqeWz8YMNfD8Clv02eP92By
ueSJc4tjdr3aQ7tN2LNHG0Vwxj0iej6PKWnzMPiFmZsVyNHE4e765bHL5m/adVx6xRpm5h17R90i
5bbXXn826veKaz8yfrwCIFz0YRugjnCxLTclaPZ3o812CNN5MvK9KBxuYCoI8dtGBk+A1tYf/6ZT
RsXoUyXCHEvbeUtIwjRcPMOHdDda6wWwTW1/nZplIEuL5pNATPc8UOZjhVkXbXmgHcJm+mznmmXG
ZuAP4mm4dcRrUGVMX6GsX2MDySox2lxShv/ayGbxGX81cvxbNx1acjqzOWdpenIgGgn1CwbZaOwY
D65txHTKrbam5cJg2te8KxFyw9RQiGiBAQp9KmDB2xQejGHRqDXvxNpeXF2d+PWTmcm3kZbRtPf2
RC5yeNZZd/Y1I+ruMimx05ZNQctipoHDP6dPbvSC7ODEkmmddO9yExIbQ9CqD1ZJ5YR6vy2g5Pa7
btrr0NyJcuYrTGikKZf9eSUn90WNF5tmy0mik50C7pVFXa08bFOk4zarsEr2djxA2bHka0viVazE
LUHcaku+8RzPbyFQSIQng7COsC7vw5R/V0x8DBvaRNgRmocg6FJnf/ox3llMzxCAbK2SMRITgAKa
FebWwd+FCn1rBV/E1idXBBR5ZCmx+LRsCljPoZetSGx/cuUb0hbgxQmgo7cy8fdRUd8nHLgmpjrx
q0VlXeWffBynDnRH8SbcVyl4U+Fv5P6XKmsMplxbGcrTZBGhmRvkN5cYHMcYTge65GjsX0acXnnp
AlEKwOxDfUULuM3m8BqAXBbhr8x7UvPieSGiSeyymfANEhd9q/4rFPqoHKritF/kLV6LoaQJzgJq
j8VXZIfPbdNvMJu9OsPOwA1k5vG6oziRaGGAFCAZY4KEFDX7Fcu3mZ4jEb9Qnz0My87ZGFZt9rdg
oZDlMwD4ghA6NiJB8hJW5jeW64PX9c2hB9GzKSyMXYg+V4S0PTStv2tJ3UAS85bk01FX9oUa/dba
DWGAMeJ8P+K1xxUBaJG7d7RnAw4+fP7I4aOyQAZtCxnYR22z0bCcSxYY1zoO7snMFoJGnLdPuY9N
Tq1mFJdyWGTzLcia3oirQ7YYC7MOsF7GyZAWH8oHgtbPi6GM2F2QmBqMk/b1FyLIh7kpjlyamkQ7
DngExu9+BxVu9jPK0dAhLNPH46annYMKfEWKpLXp+D8IFnVF5RANyTHFhXozSk5k7DupJmOshXSG
TbFJd0WKboCBiNmUCFG4a6Z42LG32sXgWfC8sGqPj4qJE0rrdes7NKD+O9PWtpkxUIMcmnrYbMz0
/OxD28bB7ewKe3fOuKJB4IxedILNePrnB9NUYoIzlDZR+JTC1IHufxZNI/exM6BtSHE3oN/22f9G
88WO+r0E/lY7f0ZufNY0QEmaakfMJ54R0wb2W91J9EPXXPk1aUpF8NtrUBpVePnoQ1a4W38yoAEY
tipVfDSp8Ud2KOpjah8muDYj0dhghaESxe2dTa9o1d4B/wDNHigBNVCcuAJnFDJ0AhOGs2ULXqNO
HqbiIOqeipSL1UnWLZKqnmuuyU6JxxGEr7mNxjMf/FnjHkrTj4KNW5ihTy7rlZMgAuyLTc3w2eZp
qc1+JzmHhoG1er+dctQLwkCAaueYWlLNC8GI59L4aXYwgp5ImnrtVjTLjpTxXk/JSXhFvLPF8GTV
xne0hHeCpchWRhJFZz8qNzWIvnPkmlAc/fGxM5p5H1ldibX0orRl3fXyFmMWAjqRQwbH3OEGzR3R
FaMkoG+mNbB4Q7EujHhGM4f1oZxCRlxexJuRj97eUM5zRgrX1lbevtQMDGd/CS1JEOLH50lE00bI
ftoBgVSZ9p7nuN+SjvjHsViOTWyYrvLQ1ZGLkKc4a5xeVqLPUw5vr44eyzn6BM8AgrXhNgcm04+N
e/rnh1nyuhs1TZ+Zd88mPpiTN6tXV77GlZ+/mP6hLudqLWLx5CSIey00bZ51ccZh2CfB8NPZXoBC
qD8oqLDrtvfFJahRQI/9uO8Mvp86ZGLkiZyLMhya49yGNnndrCo0i42BDKNx0NGmxf1rkXBylGU1
gNlRJK92DqpDMPADOYyX2l6EuxG3gM9nsXJdPkJCE3eTX70K9H+HcKjPEv7HGWQhby9WHmPC68Nf
7a3ventjQvyvnMB5yHzrHBpwQnigea1zutrewwZAAT56c7CJZVOvG43KbkwByet6ADAzyAxUbX/I
/Snfhs5PQGzgpi9b1HmQI1bxVH75bDczVSCFmckcC5zxUSjCjaKckMcuyv6E6M5XfcsHUeL7ZXzj
JKegcj9U6BaYbjnKcwo+pHCUV9gSGWJeYo9aSVJtotmcb3NpgGpkeB7hPdr44xKm7ITrBlo58hdW
04XLcz3gdy39hG8OsXlYsdVDOlUdvOUtbTaj5/bHKiO0CogZ1CAZhruuTy8GmJCsmOfTzZmj5JqB
EcuWdVcap7+9KXS2Ue18D/YXX0X4JoNpWUpDHo+L4uzG33mMtFkQNNWpRU/UbIso/xgc++ILbgBZ
vQUDFhTCVz7TAY9g23vtGqg+8/5s6Pg4+YvWqQNMlHMWrJXcy4DNZT+RWyUvCa2nYogRZv5bqmDC
Qt0bfPZcnmMNOyJJ3noS8kgxxW7dgqTZtLJZSLXz3o2stSyS77JVL1T6IXJtajAU6Lc4TL4Mi5Vk
CHWVgozBXM1TWLuRppFOHvOCxRkin1uo5nElJsQBU5m8Dk6P9bsXFzYt0a0LwTg3Gd5ip6cASGYW
bpA5MCr6xS2K22obhvVXii/lV9sUkGXxldZ+XO072/hw/M5gIk1J6dkSP1P/Xvhya/cDpXub8NbN
3otc4HlJRQxXMW+n2O4PWTESYxizfG9wx+BY89RG9D5zMDP02Pvon8iaty5P/gHq3trUnCxJ7/y4
rMipRMdb7MAXrVqQDzUQBrYYfGnLDyfxTT7wmhmuexutyYXxSrfZp8UfI25/pocxcV50y2oqTaJj
09SUpQd6h2TvJBOte3TsubeZTnQ2wolu5vRa3G+l8zQazKoi0MD86d0FCk7fZwFqSLCbrSpQWgKP
SDPcT1iqlQUGhuOQNrbXK2UQlpeVMTGpskFi6/oA9cgPMkeYXfx7UJKmJ0cZiP9wXxle+RfHBsDE
Ggth0CPqz2pQAAsHDyyhsTU9wCGJ7N6cBk2ZX8hjY+a8Z319Mti1ysCnKcOhuwYQMo1Vv5612UNn
xtSXpyreoeGnUOmRxBfpmn9VtiuN+bUUw6NTRiH3SY2LyjBPAzgfQxZbzrZ4QzT4homXOg59vc+a
8jMy8cdGQfybzRI1x8zDgFsi1q6PiyX+AtkE4zCob6i7FLDAhIXa3FSrWJSUSzTStsMMPZeQiTx2
VA4iHfwoMtxyh3S7qG0bclHwhKqeD7oKyk3TYtmUOexLJ04/jK5aK2k0h6YJ3idGTQ/SDsp9z02m
ooXvgUrFZgyBztd/iUdQP65iNFeNh1ip1exDl0JBiyRj9LwtMACTTYjdbHP8V4d+ktjlWaXvfXvL
55xeA9kdzETXJ5gNAvtSsLy7jnX3HEzF0Wgf3BgLvQH9xTCKv8Yg++fSB6Tia8lHUsY2n4sfbhUQ
txc7jaxnQQOzwsnOgsvuvX1d2rtwURJXdXjgEzQA62E54p65JkH7SrRMBz5JaZSGwtnnoa32E6ct
ch0ljtATyUODsrlShR8+ZYi5sfrgfEGKeW9QRdEHysfaNt2N0c5ks4htVkbTp02kFaJBlDpDVf6B
kxB/zhlBLuW3j8Hkouda3/M6Jzys5xuUqXjrhsa/O5ozOxoShDXLf6w0xjxUmLiv3PQlxUAfca9T
GqVttR8sgfN/Yj1XtckHb1Oza3SFJ8z0intao/7PCX+KrbY6wuDhny4B/VhmXd+qqSpXUoRiGztW
faNCXqcAAk4lCQ8XxHfZRSiiiiMjwZWosWAXBQON0EhIx1t++MsPdNnGIUiuQpT+0URhD7YJGqGO
oJpbyvyt7DJxQLexc2lZAeigv7rzRPSUGx25VFIoPTacCis+xoqToGGztUlrOIZZEg94NddwjEZs
TXMQg49afqhWDysnM9N9hO+NVkobV69Nu/uIBTBxQ30fXeQ1wvtyjCy5Ry4C0DYyMB5WTrlR0Ifx
wEjG815pHVEkkCOvCSLDyzojh6xvg2X4V8HaZOog1tn2sWoYC+iG1jGdc/kEbWtXd8W3QTr2Rcrs
WMW0mr4NkdRDG592mGwyne+bfhiuLt3dzqnl58x4LdK2uimrRa5lJgCZAO6qKqnWcU4yd5QWxdsc
l+VaxqPPayHcQ5wE/UbZW2fAAMdRDjmpmpo7+IhPPNU0boUoDh3XyJvA2oNVconjTNhYmwqlu5Fl
p7BjOhR4xTPop+KZpSz2eUClDeCLfSYmH9uBzfS0J1Os8MErUEfnOHq9ddXYCFMz8GootlDRIqHf
e0xhAdxX7cYB6HCsnfwH43+C8nWfmm7xiBkA69wwX9JJa0zybn2kXHtS42hvp5bbpzIBoUTlkFyD
5Yc3OL/mCbJywlqqbYzoca5q49FafsipFCtpua841mMS/4joaBNzutmZx+yJTZLrhOPtn/8+8Ini
qQYxbwvdG5uqhbXVCJ+ZlykB66QyDGjxhbqgWjvxXUxPnjdMTyKIx5NtuG9zm4Ubx+QSkVXYXdxi
6i+VZaOJUirdZR68IjC1sKB8piFVGZ5N2QOFoXbZQJyB1wBsL4flpT38OsK5hp52mBHjMvYKk719
p20oC1G4OKL2RZX5N0cbf30Wptxauf0optBDpkcKrTOUvzQj6Lpv6A0zfU6msCOaqKAfYOrJko0w
QhT8+cYz2/5qQWPYDHn8zoYBQ4yN+rejmyXT/lq5lLLj2KJia1o29+gDsAr2m8o31HFqCd7tG4GI
CLKSoHq9mGA1HlAeMFTTxDEZDqqcoLUPkGmjo9dXEeI756NDWP1YBsy5YoWHFGPDeC4EOw14MfAo
EUD6pDbX87V2+j1oO3izbYaZo8Ikg+4tfXT6CAAA/NFkVvNXMpckGdvR+wwxb4d6zAUtF/6GxEuZ
NpaPMvLGN7zYe48bCLsaIDkOY/+mw86/QSEMIHhAVK0zBOEk9yiisSbxgg+tlNhgI8DwJ7FQ8YvM
3Usby1hhXkTbUZUhEMObh0M77nOKiZJ4jMCcMPkbAdx9jwp+m2TgrDBl1Tc9jPWBYFk0TYnFcogB
0NEZm+qjWZqykHX3hJByVqm++ZIpBn/kuJvACFxUOu1aoH7H1GwsbFjNrySCfW+woQOtTzQP0GD1
GqV+80RJfo9Tozp16Na2VVQT4FrABZ/QkJGsydhaR9FjCsQlzpmZTHWRbvDbqv1YTC/Sjp4gT2Y7
0WNzSF3pfqSpvcsKZvAaAP2DS4zt2rSjhoXo8O3Xuf8BOvfSRt5j4GF5SAZ2HPGUyn03wWCPpUjx
FGU0jhvPnvUlGAinn0x8DF3wt8ndZyW6bIu1GNSWN6zVYqkuJ3Eb8VirxWztLbbrcTFgOway+oZA
9IcOBQVO6ZJTetQfMIrSV37xoYHOWS2mbhd3t43Lu4jMz7TXb3xA6SqLI5NxvEO2M8KQGMLiBgc+
PsoqfPVUt8bj7v7Sg7VcOVyaU8G0PFZ9+OSZPkxkw1/3ZQVMBEyyaQPpsIP5TD2SbIcgZbU9DJ92
2c/HJgLq3eTinvgwgw01WqzKvAuBEFQGM26UpID+ZMQsXq1zICWFVI11Pmox0YeS4YXiNDB77Krd
SPuxCNlXXWOia7NNdRIC2EqxKL9kktArLIb91sG67y4m/op61mWFFsXY+y18/vTuDVRjjHKTrIhR
Mb2DVuO1DQaAvTKQBxm9h2EHbzX+Qkr71vqgMypSXbVZDi9hD4Q34eZsYqg8lulQoJ6aLGuP2QIo
6BdUwWS/lHGp9lj4tqnf+RckSGAN5hLAQQDtuYJSspmclYQJAziGgSejl6ZhVB6HTAnJ0A0UZ0UQ
vfu0pyuT8Kittu341LKPXxi5nJ3D4JxlRfM4BMVIhUYYnB0x8xU1cZNAx9bkc7Dbjw4Qru0LouHn
ZAE8ZAvqoV+gD9mCf4gXEES4ICGyBQ4RJHewL/hTkAuwP1JiY5sjirKkN9G8oOGs/gFNLMgJiE2P
SsfZYx9cOwwTO5fRMK5pAkBGowofSvC9B/weK7HgLARci2oOAnBL/ok9xVYs6IvU+tILCkPCxOhN
4BjdgskwRoAZzoLOyJP09/QPTAOqRo6XslowG11x9hfsRrwAOPSC4igXKAfO7aMzwL5cUogN11tb
WM+n6mv2UIEG069ykc1IOB/2AvwwRmaYYDuzTbfgQMrp0VzIZEbEFiFwcgWQbCjPPhkXTPg6gCL5
1IBabM7mED6q0vzbmWCvI80iv2NgOenwmrto+UTCxYg8TqxhQG2YYLs7bwGadC5oEwXjJFtgJyS9
M3lgJCK7rmD9OzmbYIGjkIxuvDB6ArsBOEUsCBUoc4vmAKwK87MOHTDT3HGBrmAIrBcIi7vgWPwZ
pI8irXeP2RZzfjBf23au2fb8T/bOZLlxJMvar9JW60YaHHBMZl294CyKpChS1LSBRUgKzPOMp+/P
I8uqMrO7yyrt3/yLXlRWRiglgRgc1+895zv2ytc98hHZRu80BXmpoL3U4/Sj6mDAeOTLHECl8m8Y
nMvSJkY8wA6UUN5vSgCc61Ca+K2EDQ6QOOYMzgzkL/CagGekQtAMCkbTKizNrAA1TfIq4dVEClwz
QrBhZgDKRkFtaoW3sRXoplDIm1jBbwqadAqGE0DF8QO/2Y2yC7jxmnpVyumHVCSd2arcR02RUMUA
r77XgJ80UXA3EF2wYMYF5CTV3S2NjLssGQTp4/pyVNge8ylQEB8Li1Mhuzejp/GUu2IRl18s5Pmm
chuUPNb4LVZIIKBsmBtvoUcgBrPN+WF27+L2NRw6qEaJm62ihoJEYYZII0aWqdBDnYIQmR3B6gnb
Y5BjOfAxj444r3DoGyeWc+h2wIwmZuiJTX0y+x+uwh2VcI9sAQBpzkAh6QqK1EFHIq82fDbliw41
yVD4JBuOktFiNwCr1EYAlmKQSJmNAmJW8KVaYZg02hy1AjPlCtEUK1gTPUj6GwrglM3WBkCzJLCR
JVCrsvtBNhU6IgF3HK4f/U02OCKtaOw2abSujEIiFYhPrF3DKsoYd/vawcN+uheZfQU4CqIAxzkz
PFh1CkJlm+CoKrhUjD99IrBiCEEB2z8Fr2qhWJUKZ4UfxN64aLBs6kgtDPWlAPhwbj86uaGfTjID
cheatmQYOUTbaDMsWrt4dmkpbQcDhSYQNeZR6DKMVr2kKdzzGSVl4eMsbFNrPORGdutbeTHiqH2Q
Q39vjsGRtf/daObvkT5Hdz513ZjGh0a5E0RDMzdRM+6k0AQPzJKzuokDN9rI/JNlVltXAW6LtLdL
+E7eoaCpsO8pWJA9M3QzzJl2EiBcIvsCA6cer2ylxYnvEWsDraG/1NQC9YGe9CS/2Nj5888aed8M
68xU0DOp8GeiH5xFC6y6tPs7C0JaOoBKaxQ0rWgA/HtUij5bnYVQaLUQxlowHwAhjj+c/i1XCLZO
wdg8eH0KzuYoTFsGr80joWMzKIRbRANk6VF/qk3mxCVTqDdGCJMH/K1xH0MFg7OhwtUKD1crUJz6
NpZIXQHkPIWSS2HKRQYgJry3vN0Fypx4Uw7g5/QZEF0LkW5QaLpSQeochatD3qttm+wugmPnKqBd
r9B24IjjVd6CuxscZo0hc6flBCSJoq861tRURMGif2jl2lfgPBk/VQqk5ymknqngeo3C7I0KuDcp
9N7Q9E9CwfgCheWz4PPVCtSHEgV6FXFqrsIUDyXRZInTEXw6w67D6ZDSENlL2H9kQSJGUDjApr4O
Ljc8TW1gO531oCt04KAggrbCCYY2+gu3vfk+qlSKLyi8fbFNKoJss4HXhvvZmw6BOTKMWO0+SoUt
jBXAkEkHe28FNdQV3nCEc4io9KVS4EO1CLgKhWjTtySG3tiF8bqEgbPRic1AUxPN01NUkGJBbUJT
0wSwmBmInhJ08Q3sxYqleDEqHGNWTUBU5xe/J5zMo0vA/u1NC0E4tsFXo5COmgYg1VKYRwnv0YD7
2CoAJFMefTddDAWG7BQiMmxp97op00WLDTiELHrWACW7AdtlqiCTPLzvugF20lUASp8sqLayKMSC
jkYEl9tTuEo3VuBKCJaDQlm6MC11+GgwciEHGAp4iUT8SSoEJm0DTlAPFtNBrAclEx3Cc6SwmQX8
TKlAmg5ETc+8egqwOf5EberW94GFiqDM3axgnI7CcqbwOeHLk0erkJ0h7M5OQTwdhfMcFdiTrliA
Syf/nsL87Ebgn63CgOY3V0FB7Z94UAUKrWMwtQodmsMQpZ0CGBeqqBOfRwUZhdHRLxo1QYeDg/SR
reBylhaDYQUorRSq1FPQUtMGX2qPttgZEE0J8XTvhYKcyp+4UwU+1RUC9f+Mlf9SRK3xTyNq99/y
fzt+m75+H0+rvudXb6Xm/OIZnhAEddM3QYCg/z3bUvN+0R1bkGBJxCXjGyH+EdbtiF+Ejd3KcS2p
6yaZ3X+Pt3T0X1zDJtbWYfThmpYn/5S90uHQfuOu/PnjibU0TFPYrmW75h/clSCf2jrtEZibVvVJ
0iMY12gwl14dH5uZRnnnGawJOpaJSjZM40AS+224TKfhhQ3GJjfksc7HYVGP/pPbZO9+WW/TrmIa
LR4qcrVAQc5rt3ZXVj+z+iOso/K7+AGG+6asccnr0/08gU5LsW6EP+BbMlbJ3+0KaG/8CFr+VNnO
kxGMl1jD/m8lP2ojPmU1M25rumJppaYlULL3wx++h541caVcBFq76ZqWd6GJ3kIb8JpbdftaVB9y
K1pPNRwurtbsZyPFoUQ9IUEizJ7cydnH7gMuRqUf6MjTuospmGNC2e2XUZdetNi4ojc8ZtIyCcJU
imRa8/CUEAAzqSfyStgERUJfFa4GYzllVqr7cO0KxRXKCVk4ulFRHtMyQF2EDw78fmst2wTBb2BM
L5nDu2+k5wZZ8NUp8WtaaNwHOdpwtptj24Auz0uOmhHi9zD4Qri5Qo3wo6+Hl8SqI1I08ssAR2C0
Ooaj6GU0hrdUg0zYrDx7Bulh3XsEwCHqG+/mQdaHzOXdHpkjBFJ/OhDpTmhGfSln1GpuXWztqhZr
iFeEpoUoy6YZb1zrOkBCXaaqdZ4TzSPyndVmN9qs5daL59fCtD4N1iSEFcbZTtl2D+kUriSK97jV
mIcg8KGzxqImPw3OxKoaEUPVnaLYX9mD3Ghb0plo+QdUPHbj90076YvQi8FhFgdiEnejBSaXDJt5
1oFo6l6EyeolbacK811IdQFgpHK1hAiS7hJF0Uc5UTWSTSfKYx/YL7LH80H63weFycGbiUybKQUC
jJaJBzwBK03wORTJjhn4C5IlEvRCizA+oECzI6tlj59pRYpSb2DZFArvlNXYgGfiExZsV+9V/4zq
LLi0I0ayTPZkinQiR0tELejgbDAKa+cSHJKM2qrWpxWtlQ+zh+Ta6/rZFL6+cuQelwpkJyOGSppY
yDN7cbK9vl9DlXieCu69DLTkeurI7JKZvhkAF5E9g40goh22SsB/D6FlrX2BAffQxlhyhgrSUFP2
Kw2q5iKWkMKdAu5kA/tiFrGzK2Dn2IF+aQPbuWPjiYAjxCKle8/MyF6KHijTrDcIF+LyWWeoSVjf
U2xwa1cKKx/41SOlVE8j5aPTe/ToXFbPNlZaWKMG94lmjv1mXabiVTOzd3S4SChbcveEDBCnwJ0K
v+Ee6mlg0PiLBzi9AOpAmqAX06LuEoQaGx/BLp//jRG+1m72z6byDqcdnS2DpUX2pYcIYD6UWWrs
h+IR2zhDj3oa7iU8e/qFOIywm2x1K7g3k6hdWyJ7B1HzA473mnbngyXTM9vFD2/mc2U+j7EFH0lz
mKJUaPSWeY390Kq4IrMuz3mF85x2Mo+eXaEDd+GdxNoyzGfkLUGZMc/EGMRU6FvVWOYmOkRBA14Z
V1JvqD6cWfdLT5ZPQ0/mUzEzndIc/dzWtbnQQ/1Wab2+GC1Wtkl2B57jS1kF9tIqta98kLswmG7C
F/cAdl0x0nqffJpvsf/Noy1IVCrnKx9rop+IHIokMMsAyx7at1XpZJiY2EHJzAwXRWlQNsRVtUpS
IETjHpx6QQYlyIYkFjBKenefZSXTdrowxk1OOOVnyeeozfxrzL8ltUCmrLoGoXrW9PTdI42c5T57
Qo/8qmXMfvzSvHVR+RZVrrv489XJMfqoi6b40f6HokV8FCVEZVrO//kfv/vTU8FvzP7pf/K//qDf
/dzmP3/+kOCrWH1rv/3uD+ufhcVj91VPl6+mS389hr/9l//qF//t618pTzxPSNv1/hn74Z6T0hcU
JD9/3t3nX//y92/6G/9B/OJ4lO0eZYV0JHXHX/4Rv61LYeoeVgJ+C6+0vwMgpPkL7w3doUKBYy0c
j+KlKbo2/Otf5K8/j6/priN1w/xTFYpw5O9LFMcQJIAbpqqh+JHyv5UomNZdbL0SGnTmfplqnJMh
S+0mvbx1Bsb7ufqcGVbhfzsCg6v3putN9NUTfTukqKippHYNTYUR+uNG13pnpVfNsXbBxsUjYdyR
CldDpvc9k3b67ODc0ZNs1fkpqTUgDejj5wXRy4n9zhz82AvsRAbBu5vADrvFxpYj4SBYg5AQwePS
Xxi+pod48EgpnadXTlDHNBiKk17xnxsD7Ly0Dnd5Y/HouZQyP/+R1APFgki2TahNm9HUSFxokWg1
aw1Gw2HyzjBwMNEpMrTAXkv/SSCbZWRphILdPo3UrYTrZ8e7OZ2ne034V4ly9IH6E/phVzy0dEtX
cUG3KrkVdtehigHEOns630TSZEVm2ERLmS59H27H2t9mLXNI1Cn3RkFn0hAAISHZbErdmWn9IlHz
em8trBHLwRDDLZp950j3dyZgqu2RlAatD7tuIPwTdRXymVl+jYwggXzASOt1SMsukI3ZTF6borbX
SoFFVrTB0opuUwWuRM+DVsBpHXxUHmmFTZTUrshGGIJABE98d691Kckj5TMtuiMaICw6Tk/YC9zb
uvJOs0FnHU3MXUx5OtJ5Na2chGDhMSwLrJHkcBPji0P15abYXZi9klablx2BFTrOuzrNKAM7oF4F
70YTsR4T/HrrZzFkDzR2kv74QpcFMdNsDcuhuJrN1XAGeFVJn62EaN8l0lLgXGrgYxLflD5Ohf9o
dvI1T+ADxq0D7R8dXZpd/G7Y+w0aTM2RNzlQehayAoiGKcNXRFgRoigBg/BmBkwWzBLhtZ9UmJ+n
5eQMj210qTRaywHJnGQHc4uuSiMk4YWY8ow0MbNijEH8b68dGpmCQ/XuIjRRVVK95wFzqCjbx1F+
1xTFWUsh8JcPdVU/eFZ5HzIK0iJlYdS3BSyLwkn3VdGfqOi3c5fvhWYSkykfwlKs0vRJ16ttRmc1
32PZ31VoU/SAdDRtWqVzs3XaYtOnh1DHZ0gict48ge+oKdmY8ML1C9ad/Rrq1T0S6oVZuLuJgAPT
mXd6EB9Mare6Vc1NaLk1SfJhjsGtetDneIsiYIvS8MUa87VVNGjsjE+GFxs/ilFVenukR5i5CSEo
WmhRsYJrbwOU9Mls3Ad+to5Jr+nT4Q6z9V0auUQVjjedGC+r8E5BYtyPOc4gCxhKM+7mmphdEyAp
DFvZx4eWz2SjESt0fl+FMDB8xyq+Zqq2ybkMtqeT7uMu3Gza4RC49wA4RdFu6IAE81dZUG66Tj/3
uPgF1QNyj53B2ao7E6L0M1L6jUvYLb+UQdG0jMzwVInhwOjlUf19ZlgPQoseJ+ndlcifXOOtMyZc
VRqgM3NNsDZGEpMyAOdFWezjhrrf5qeH0TcBoqBsfUBwVB38nXRWhlMu+97DEWXgEdNXVU6AQFRv
QwoHemEw89YIIzWmfosKS6ZveXckyOFimu5MPKfqShdjsBnCYrdRpyP2af2kzg5q/hrq8Nnes3HZ
weUk/YyLMYWn1v9GS3IfO9S0/LIiOKa6vZSka3ck9cXJu1VGXFlBArX1qo7SdvvrTO0WSrlxp4r9
GonaesRLF32r92UhlZ7DaOuN2dHEpDqbC6/y9nBb7szvvWzp1CV7/G0viedcYzhxEYOIisEKhjOE
fHIpjP45YrRRs0kxnXHVA2HOgMjQcO2IzShwtI+ZXDvEFcrMPmhE8aATJjGvJm8QUHY0Y6doVkwD
ebeQTsVpAuCLlfaY26T2oEtwe+8uwBE26yFiGvtQzXcpX2rN6NGO2jd1K6tzzkScBuPZkRcmQNSf
4TrNNzGzBZ1NeHgVvrc1XfKGY/MhEeVDLp1d3bgn/JjHsPd3s3yQKHVmLXwM9pMX3k/AcedGHuY+
O09R8mg5xoNmhhDbCtL8HEIgvhe5Sus2l52GDTA4BRBIdezJ7JTW2MlB7jBDJ6+7h/dHprT6a6ei
uiWe04xBJ1bBmiH0tjO0I/9bFpiP9zNybw71WLFY8Cw3CiRRGmvbnbck56Awn1+mEe8SC7H6cwf+
1OJtrZGTzo1wV7AzLHgeA/JV8yI98kJlXMl2jVR1XPcOgXHqyyIBegSXxCr0o5FoW0Liz0jPrsHI
iSFjpidNKrcPTWqjwQT672UQfBx8aOjX6aSl0x5lJT3X8cPF6y2a6GQNxkMoAtw72ZExMbjBsL5g
tR/pZIegSxucmeqmCtGTdgSth0ZHvJe39xP7QCjNHcEGK8uOiCYbVUrBEo8ZAFXW6cTdS1IKSRn4
LlAXgpfwjppuH0z6HVA4EHS+VDUUvklbe0F29mmUN8B39GI62hnhtygPaXZy1C6Uxypclm35pjnj
eT65nfEyFBIocrxO/Auk1jfEr49FmJzbrHwLZL4dBuqONLoQ/oIjkyQO1ro9fiLa7VoyI9WCwDL2
z3rhwqaZVkOBdCzglhH1agpwV0+XepygQh75N8dTYQva2p21NXy3dRd+ai2LLFLXEQdtVjKg+ExB
c1eQLtH+Bghc9GndKMVGQw3UhWt/1oD5bfDW0xzhkqT6Tu9rNFjRtvfzu0Ar90NsPNTzcDcg205i
zmPMQg22C5A9mgJsVPStknDmzTOsW3RMKRvNhoRt01+QYbjKInuTCPxgip27BFV2V0/uzmvF0alY
iFJ/j2hmW9MxbwQ7Mwxu4XIKgFewMuPTWypLS8dHKlziSwyicmGicwYMpm95li87BwQUoIihfzQx
vdVxhQgzW8DlwxwCdRP5qlHn6zAOACAjTK7an38fwp3u2+AuowGiTUfT3LpYk9VdIJqvjnDMJiOD
EhOrunPcg+99lpj01VVwLKEezaXV5PvJ9r7UwaRueR8Hzsp9m7oHXV6HELD2OB0bTe21uwtswWzF
dvq1/h6m2Tkx48epIh208ponK+Vnls5iKNprm7U33LKPMg8PTv9h2RoiUROPjreNUiRZuBxGNMjB
l7q/szw5Z335MHfhi2+dNUJ2ycpbo6V6dLroknjNJXat72G9Ze978suJAbp3X+JBjeJsL7zg0NuM
VZw7xw+3ZTJuKuEvFVu6jvR9k1b7rHB2MIYfbBOJK0NJzfrK4mxlgZUweccz97b1QGWLoPokYJVb
rwgIexbxIZ+eZzj/Al1fhIVMGNNdQ1GCa2jdBT0Cdt7BdnBoBZIQYMh1tIkfsFNm1ouI+ksVk4g9
fGqhBUOGi6/fl9QighjMILYOYdEeuoa6Bv/BMj3xlk3ydN8Y5oMJD3TikCfmIdUM7BfIC+m7eZ6e
47w98DQuJ+wv4KZXjFQR1bNAzPT+h2y801p5kDHMsoQEwY6wMR6gGU6xV6J3ZkMtCKdYxIxnZnfY
69V4108whav0VbPRG4KStNlpo165+AV5BGJRme7WTNxDYqCIkf2TsE14FuF20rxLTsTi0D/kpvNl
1+PzJPPv2Mae4Cf0KX0O5hCfY/5atcVZOtyJYZkdNdx8gSEfDC1qWK+C5zJythGSDT9uPhoICGQA
rLMhfqzog9J6Xnr9tNGL8ODTGpT5cKfTItIiTgIVPhZhUErBtp0Z5BJL4GS8GU1r0/XjEWEmmeGU
0gwuqwGSUL4JTe3SQ44lcAirU/DsNC45gU1wNrIA6XPzIWvs8KSpQ2EwpP1mkVDoFjcxeVc730hC
DTsH4YdXd7fGdnd5uJlYQlO+XFuMU1CkntSLEIf7zV+Rura0hvm+6/xb3fIdo/1WNfabGeoviUxe
pyB4KofmirD7ZAEBTY1H8otf0QOde+s9kv0hqoJLOOufwfAU2sYeri6Pgv9smcGzkeXfpSeJrRLr
yAOEm3TdVX1hHLobu48yRx4U7oNmvOAxv+XeQzy4ByNKz3qcvZrhdIW4cQTk+UiKUtpkx7h3T5yt
W4xjV0ilzg0vuTteJ2d8yI0fU6HdJlLi68fqxTST9wEgdVfysOGuGuvs2Os8MknwpN5c6jjVp/B0
VD4aId0c1lBMe5upJjsLre2fyDR6pOK9WAlbKZnhZ+5uud7d1LfRcrq1mGgsrTlOWM66QUe8LN9S
LzkH3ESMDt9Ca34xh5bmXPwKneXqxv59PiAvAA1SVMOdT5JI3bQ3gqVvERrbTuJTLCNuc+3RHtpr
n6TngrhdfWqvnn82wvE+FyFgiK1TdE9jNL8YbnUay/Q8p+5bkxw6KybgZXjJ4AIZlBG131JJf7Ts
ABOl1qTihBSCGvQ1tbu1lhFXP7pXx+r3kZN+92Rz9lIG9dpjVVtvbJ2veaPdVKiH2Z3VTYFkAMWN
+6Yuo0bA7zyOj7VBBMRwnmR0togTgtL3qA7BcrQbrb5jCVZP+jvhdde+s088zTfD7S6kdj5GY74P
QZOpr3kpeECGeE3aXwhZODt1cDEnbqzSeAjS4VLVDDmbD7yyx6HN76Q1XAG9v2Va/T6HPuYB4GG+
nb5iuVqgzyOIaXzR5HAbG3HPlb04oKj96hj6zSnqNApBl3Sb5mR04kVzwmOgHTXDWnuGsVIH3mXo
hir/KKLgWX2oNKz2tXgPy+AwuJdsis91FjzHmB+GqLvi4C4FzcjMu/78+bV3QrvlGMat4UKqizzD
PKnd4Sy4s0cEr4PzocXmUf0qf7ZOZSDOcxS8lKN2kzlSWe8l7Hnuh/bk6LxY9OBSN8Bq2+CSDdax
RtSDdv3nbVO5/rW1m5MctUe3Hi4anwB5bXxKT0GORY/Pq2MhywHTsq16U/9pEM5nDfSvDi3MJn6j
beiuZuGZkTLP2IArcYMmeJkCysC8Vu/HiOxLkR/t/OY1Z7YOrtseJ49YLY4UDGBwVqWpOT3oH0lZ
33hJDOkmKNP9ENLM8B8SRlAGGtqlhSKATs9VXYAxDG4pxGKnvTAThDiOYDFgeyc4xt45dUJ7dKA4
GV2zCUOOy7RPDuvWGE4vCU+kFtuHMKXUzoMVetyzaXc4l9Z+or9kPKCDzt3AClrL04heI2lRnObz
baAyqERzdfHacm/etTPFFTefuqP0KjjVhMXHQ3hRT1Qn/bNHbhO+FrgF9NLLaTEAzfZ0Hpg0PRv9
8KKOfpriDRoVWjriQX09nN1rkImXURYnKz+nJdepDNY6EjYG3C+5O794Bn7uID0loXdjznae2vbq
SuZDiEAzc7xKs37ConmutenFNdu1N1rrKuIsiER7n5RcEcmRI4GpVNlSPaUzI7RJ7y/kLip+170m
20sLX8R7pJf/CqlBYOmSw6oM25VZJN+9qHkfWn2r3g7m+F0I/5jzI9D1N4JkgxixJFErxyB1wZlo
9zPh5lrV3tQxhY7zJhO2onRmXKe62YZ/VZ9R3dkdvELTm/bqWbXygAGGsc8b7JvhcGsmXpmo/otC
u+aufcoN74A9qkqr+4ZbO+YWJzDiDI3lXLWEn9fmqqUpJSJ1D4gXdXZDZzgT3vZaFt2NBLh3mFw0
jZKff6ZpgznNAPFUVy9RXZPdPe9CMLU0dnjpIeuw/aNOeoT22cTV2qI2j2DoJE6Alac4g9vhfTmV
HzXlD4Eu907rkXZRlA80TnclYgeccyKs175K4KRAHQm5b5EZqxWVDKDlzycgUfROWp7kVhdTeNCN
Z+jp25R6UN00cxBuM/a8CdIrfCxP0qWuxr/PgAmUjNF2J3xz7xk4C+iQW/X/nUtUMVLoJNOg2pGs
G7J8OyCzZLbO8/3g2wuc3wvXdO7GogBCUtwR+bDT5nSlls4C0I8Wn0vwcV58j6G1yzJy8iC4zdOi
1axDSzw7SmakZQrvnsMD4b1ls8XJIm9fCQ67A1BECYxS8mTDbNcCQgPKjp4IjPkkXE+53JglgYpp
vot6Au/y4t6LKXtdOkb9XYcLO6d7pn4cj9+qDeRKDtFJdAXiTWtbImoaQ/086Pk+Kl/NnA4EvOOx
JkWz3EraTnb5FsqnUWdbzxiZ81xVjzII7zOs6YJkdHOgncVdZ9FuVGer1bkspH21Xr7LnPrgC2/D
Wwr31jxkd/4AKgQIpxtkLHTtoSIh3XW8J/WdrFNBNe74/WXDKQ3pgmIat9GmtBO7M7ZTk6mtGh1M
JU7UMoB7nMp1YQ47II4Unid1TpBwbfWh2NnQ42wL66+TEy6irdMeBl3i70cQaEwP9ZTFVNuPlvaD
mdQ5KNKvNEoIhhTZVoM7vtSb/gWmhjgUWfSeOvZ4DB3yJwgcan2aUh2DzS6rvhs4CJlmQjligBvp
LtlKdOKjEcScUR4jD/oo9yKN/OQ+K0sdQ2dAyKDngN2sBPu7pFzHsniyfO9LzGG1NpvGXtHxI2LE
erTKGFtf7F27MoAmuPG9BHkSszzs583WCpJu7WP/ifV8WFWgqJeVaT2hMH9oku5HF/lkZ6+JdsY7
lQ0GWaJsc6cCRkSX6su5HD4LAyLZrBvfI6jKRhG9T559DZp4h5wNy+4xLWgRiRbLggpWNgV8d+dE
UhZZKykOtVxzd6R8YrvLAc4PHcEz0vxEmfAjYIsQjHeSnPB74BuxhtaIWA+iFsq1nKBb+Zn+4szd
K+TCFzhAzdpq34BKZ8fB8ykurGucILkrRaZtasjFgaMlu8x16auahFnXNA0hdTwMIIHyhDC0tBz8
hZmxRhNiIQkO2VQeWS5Ta98XGMeXgUYjwdDcVSg4G62pu0qWBx+OuSpyJsUiYEEokldrzq8AfIlz
MVQoi0lHIxw/JLoHZNAo54wqwQVYy0UfDIj24xRoT1xX7APBBtR04DNtIncjgPSauf1d1cEdJD32
xzAEu9ozsEfSUJjDcl7iQ+4YWWTr2m6/DbK7EaoCpQuel802dCFuUG3gD/s/X7zjMoHiDE3JefJK
iJ6a4eFJqb0VCESQQlxqMlqvhk00YVFVJ9FMn5CC86Wsym1jkZyFthM9p0w/uSsRP07EY/D+Mmyi
ZOx0/lGL6YYjyF1Ub7lIEDLIxlyYrrbv+g63bNYShkf7rxmww/TJMbJwY7s+mJE/P0z9fxmT/m7e
uv0qTt+yr+aPE9f/D2epwmC8+b8z9PdfdfM1/XaO+vMb/qbzMn7RhWMyRJUMKBFnKZ3V8NW0f/2L
ZvxiWPR3UHPZumGYTB//MUX1mKIKEFOeaQj6T7/ReUkPCZhhWK5AHeaZCL3+jM4Lhv/vVF4Oi6Xu
MsJFzWoo7Rhf//h2ifJAZTr8e9eFreUN8QD840ukD5FFJDKBVhCB/dRbyD769R7i0jLGPv9K5/9t
LMT/9PsEM2WO3JGm+cdUCGKdRFyN2GrIrpiNz0F/wO8yGZ9jdt/Dx/3NdfgffpkSyv23Tycc13BQ
2hmMiP+QQeHYdaUJ3QE5RWBUOj8HOyChMfRhH0t+b39VDa0c467BrYgDNy/2aS42tn5Br7V1cLP8
88Mh/OKPx2PpumW4MFcN4egOl+53ZxvyF123GKxDYM/XWj8E6PonhNJhHW5KuA9+/oFghJAMgJ3N
QXjQIsDv+vpwRmb8nDn+MUFarjFVKm0XKjlF8gQDOrb2eRI9VpZ9Utbk2rMf0tr+PgX5AfE3Zn/j
vhq9x7BHLkSOD9mRon9quh+wdRfVXCEbIkQ67ygfyo0JMEj/ImoMxhbRJv13BILLsIsWuFBRD6dR
uA6a5w7JkN9SFyHege0p1ATF503T96tAZEu353S7d0bXgXVXBRIMWKVA4xXITGXoZibnwLFa0pn5
DPjzcdV0K2rp2MYXJJjDFiTYjvixiHqO6Kn7MZYv89NG8VRaM2pw2CZTt8LlQOGBQrhABkTP06Xh
bPChPEtblONnALGuyJH/tgvHwRu16guQfOEDpkc7nllnEQM3VKbRg9uBN2Q83AA6nwSNGbjFZIBF
IU5rEnFM7AyIwZnMT/wJWRb2AsDMgFxnNNG+WIL0tKpnxpuoxompY6revkdUr+j4l4T5kRKX7si5
X3cEGXUOuKWIPIAJ+Rxn3E2eo5m8LX0DIg/D4nvpNoucJ68tnvnMfnIeGCD1GYCtHHLfF9qrcXpO
A/gzfHSNt5o9EkoDKdpqbHyzuDenFsa5XNScPZhYmDYOEcaZlEg11Vs28BGBzho+jR47afk+WZ+l
y0DFNVdyQtvIpVCHINkvsHdfuugMS1oyutEusx4oQtevBIG6QGzp+W/KwFyZKvlZajvDjR/Vx525
X2Y/gLfWraLYWBKiiiWR3aH2mc6Hgq1VhBLvklSPNGxrh6oJ3MQYAnjEwuRXD2UHRLLJl3n+2c84
uydjpQArpLUvvOHB1E5G8W4pzjnXaaK4mZtnbX4XKVirnDtRVGsRfAkuOzSHNr42A7cJ16UhmNk2
uZxYl7RIpQF7yxR6dYycUH1tqDOInPS3uQ4qFb5HhYbQE7+txhNpMzyh6EB63uHRGg25iE0KMbYQ
dkZlOCPA5jZxBA8KtinHAskOlj2P2BK5mPBHJl3zziv9nQWbaxyyVZVpUJyRV3kX9QlF/BVylRvJ
aQ79pc8cDUHdFs3UjpjjLRLANtU2koqi5JmtmZM39K+sFLE+KRcTfqASx38Yf9XcxFmz1QYNE7rF
rfMlii0i3pELq4cBo1tz5XPbcCqrMCfVKUBwysnUQXVonAkVjuqUp5b8Xt2nsgewXFnuMyva2i7n
W6mNH6JmsN2Rm1qPtPokWAl5ZO+yrQx+tGFsrSij7qVzoK8M3CwWTD+OV31VF+W65MGvnbehxKjK
7VlaJCsbXwmwlSR9jwJjWTM1MckL66tnoRi/HZSJ4rMovQWilbzduzRL1buJ3pojSXqDkOnrm5AE
r2L4MtoW7mMGjQJlLlgiEH7rsEE1WjEVLRa04sn5RmAB/drivmSctuT4OjvBfunS5CD2jiWkz0i1
5vbqEcPknKGcDURVci866DgIE7Grr6TmMiNZNt7j5BsoWtiQ1SYFopXXcm/1dPI6liEWPJT4JMO9
p5iYwtcUrQGEnZ/3rnpQeQ4QeqMtIRSDQ1JvJ1Gw2hE5bxLraAkWMDvZ1dzDWvxMR79pBE+1xSCL
JbP6dEYmmeNzNT7XPEQRa6mRfU08gA4CFw5WDjB3dGOp1nHYF6uRBKt6tBfMC8IRCqUWkGD2k+az
jG1WQHa/zs/xFpIIok80UO5a9VB1ARG/xmb4L/bOo7mRNOvOf0WhfU6kNwtpAQ8QLIKgq8Img6aZ
3vv89XouqqOnuqa+Gs1CC4UUMV1DEiYzX3Pfa849h9ZougpzwmFHpb/K2NAZt6nT8b1uFJDAuo6e
GHkts0gWbtp8RW9t1QXB0oEsaSQ6rel6RwObuiu6bNxrlP1BbW87UMqRniWDgcmcM0UuzuVzDRMX
i5T6/iKZINaqlh5YELFBdDEuh5Z8UICM8pDuchphU1zm0aLZmQMoB1IlM5dgw+wDVE0sMhY8bM2F
R5EhqvejOe5UMCojwKmp9r6VVrNSKbh0ULUtzESWdrD9//7z/xYWUf/BTxJQ5J+QQ/H//8d/3wKH
zH9yoD0+8Zf/rFkuJFCu4ZqqZ+rGXypU+M+2Y7qOCvUlhsR25KU/ZahwknG6VQ8nyzbJjmr/7JPg
Jbxxz3McTcPD5uX/xH+WDo6fXEzHMfEuVZx+w9F+dun62im8zEsQXsG7iancO/p7CeV05J3AwULj
X+HEIMB57IxTAH+0FCmstx56U3RmFoA7YlrmzQmtk12d0+UJNVmtPkfTewsj0Q/j+gt3+F9977/d
qi16Wj/4+kGjIJBYitZkDyfVsZkvvYUt4vBTuqOGC/X7yxGS/GpsTBpZaHGxSNnK2P1wQeLYrJzS
EDw549IONTI2sKTxc4pWw6wf86Oa7fp6F0GAYOYg7u9HgFxJT5MwoIyXtqAi/Q79wCKC27Mh9UpP
AixpigI3QLV4RuF44Izz9KNPBVK+JNef9bZeMvZgINYjdUwC/yl8caJjNrwnvEOz3of63Q7uKxoD
fVA5HildLifyhnNfLeVbuvIZWOZMj2n6EhU1xPBYu2yHjRuz+1i5ASYDZfIqfKjaTR2tZvsdWSLc
5Xe9e3Y59m39PbdPw/hcCBN8eJzBmlZYzNEfNq3/zt0l43vgn7iRGpbSkFZ82iwVBaaS99R4zrqj
pNOtBsZLTuYwXJf9O4kRUN9wawIzj/DDuY2S1E5aPNvusx7du9ScsxE+ggjKrmPH3yD4Ho4Oohuf
pOwL+6TMR16EBAKUGxpQ5XPYkQ2En3SiUSZ6d9Wafplnh/I+mpZqdkwRGWdd0jK3mIZnactDgiKX
Mi1qQySDoDc4ttWxRligp7lUU57RGUNOshrwhdG0Hdw3rY238s5sJMGHH5ffpP5NPL0P5VH2hoxj
b90gf8YVHTJ2Xv1cpy/yCdN/9sOdwsgY5MQWCF4eYcZzNATgTfpv2VGTdvKVVV8eyf4W5OuQiF3w
NNCxwBy643llxAzuo4RoekD5ER37rVEjEZmNEDLQZMh/lfrsenABujd1+26F97ID5f5V+y33biJ2
tALAltvkgpX23I4EKgBcNaAS2smiKCPrz4Jy3jzJ9i95S3HP3NcdhNooo8Axm5hQ2iPnwX3xroGj
UKmYMx/azSN3zzOwMlk4LarX9jtGAgaDRUqXew9Nd0cXH+XQe1SjSqwFXx43j0gSMC7sBWaNv+hS
r77J0Q8xITj5N1v47yKOFqhvx3E1chAkMXSbVMTfd7ChRG7qNLTRazb96KI4+kRVAo+HpouF2XIL
pPFCrJ3gHenWSHNcSYLK7FKxfvXa3xkqLkcsrjLsAkffveDi/fu0wr8E1tynZ6m26Wk6OHXjp/tE
UTvu2x7TJoc+8QX/G9uzmDZcTcydCW7j90Nja7+y/B5UdZLYcXXSKH8fGwR/omFgNRG5HTSgPdLN
qaLZRbTr4yhacLl4CERpBBIZumQSylrgnhT33FpncSOz6ToSjY/fjTsuPptB7Nu1F6fZwsCyKqaz
fIrfIsgYgp3TEh7IuyV2AdaC66gQULZtCk89tOshzVMTSuB8t2Q2JsVaOPCdFjjDmQdwhdAFNzQy
2kWPxkWTPsw2cbp+LAq0mMqLOGEcCiN8krSp4HDl/pk4ViNE5mO8IfUvukOgOJ0VuFJaV0UWlweE
Qd/yIYPDYw09WkkCayEJACgMYBR6lUeS8QgMeoe4QRy/gJBsvjjauU5fxQUHubWTm0aFwcKrj02+
FDcc2CN5gUtfakuWGsrpez8USDtn1nhmhmV0afuW+WYoYx7LZYDUDvmT4Ti0RH+9vBDGUId3VPN4
ndti/DUeO6uOlkOd+lIrPDjRl3qO6gtzx+TIgLnlpUAqTO5HbdWN3DauyMavg31PmGiFH662BgLK
HaYr8eMN7ktLHNQLYOwhACynM9/Wz9epzs0zs2g3WxkN21uWAThJ3FMiQRkUbo9BrXgW3uVBU0N1
RNIf33dc4eLss4DTtF47YGwlFxAkjAK5jZBQRZ4qJL7voAuXEeUoUNB449lk3MXvr0k56FuDVne5
d27mukCJ91JVW0oYI79nsDc2xH9yQ/J3+X2slHWbdtt8uiDz80gGyVJevQIi6vndLw91uM3J4VVr
5llmTQIYxr4Kdfm/TlERO2JB8yTMt1xHluAAFnclP8i7ZxZLSI5K1qksgSYTlUPIqgZJE0DgIz8x
iMya5IEKBtrNl9qcLOQFCnCSCWBsxH1JOFNUdluca99D+fHMJCDUZaOkPNtnNpYsDvBiYIgyyMiI
VSFHSmDoMuQw39Vf/PjC0ddX27LcGgRqdG/Sb41a1u3IGpEvvpo4JvXFbC5yw30jkwO1gJoDUT07
JFKwcDNNKXTowABGqM/WxBjJHXKzLSPcJwjzphede+UvctsBCCxgCRL/g8e/TodKkYvHpE4ixktW
Wsoelm8ZO3heCGeUwF9rIRkq45wTXrG6rJ6OSQyvvKukNU7WYgdXl4yqW6Yr2VGycoBKAOI4p7Uh
5qg22DXoIQ98gOmY6IiQtATA3c1A9yDbgqRUQMQJEGchTwWt4vdsEYsfS8G8KCasNe4dd5L4E1lD
SZvIDch3SgJDvs+MLj74iYiZtyJOQ9ffdfifIb2pRkLgSTIDBNEyZ/P1Fu2N0YXBYWfIQ6SyUYat
HDeJ5l93gTxLx1KVl7OUJcxU8hk6RGxFyHzxvcXuYZRkUSsadnA6F0S2I7lgsVd+8EZEnhDzymDK
3XL78kKt3rr6J0wM1xfkXGMZSW4HszNnD9xVCANqB08EiTU57sRCsbgahcAVp4IJYB3JUCr6xYNx
gjOo4y0W4uayd7r5DJnJyu2FkRfni1Mqd9Rlwp6T0fW9kpprtpKxl6nBEumY4KAE4M6IMl/sCo9z
Qa4gJ212XUIy57WHZWJcuC/JCTl6tVY3dtKRkyFdeRxQApV5NDimYUMhZbllFfBwpWkC7G+2rvca
K6cIzY2ArJrclHywG7Ype0SuLnlLggzanh8tZT3ompwMHg8iYy0HmBlQQLOI7Um8yEPOHIjVlEE8
fU5dlF4ZbTkvZI3J+aHjGfKSWMXZPqEsmSusUoRK7QBs53wbNF8rEBxuoW5kHcvalSFiCuRuJi4k
RtDDAMrIR37DGj2LjXQZ54JTF5Lw1XX/JKRSonYrxycXvE4HAyWmk1OiNr/bYTm6vh8aHe6qHMrW
yKRwzlztK3+To3IEmS6nupxGYX1h38l5jTHjo/D/LQeLQdfk6PQRQ4EHC64XFeNHSl9sILXtpXw1
LwTjhX9Zl3CTXzeF/F0yFXztxC4PDG6R/OpgpysV33QekuUzy8fiQnQn84ycXnLla54c6yTLXI5o
eRCxa0kHngA7Jmc4F5PZYcJ0hlsMx+89ol+Fe7B/k+JxVUs1jWuo/EO4NwblPCBwNwoRwMIEhy9H
gjgiPKOktxpKzOxnGU5x02RNcdjKj4wfTyzkcVPwMJtHOb5kP1/39kTfkirG+/tx6ml8E/MlH4dH
8yIbV2xHBXeadZPR2c02dYdybfGwmDVZhWLuq6yWZhOacdk1nLQpNqPGLg75xcKRHc8yKvLHiu3F
KgpaliqDVIMV+f1AGVA7/JwzcCGtcSkIayrwJYmbfxgonaSnqQYO3CphsJHn54Bj7cih29IJ3dff
OnhS7Is1HzG+nINyioodghPmuv7lZxVv72qbGGCsrRdBDANeWY4Q2ZBi9MTFYFydWV+xaH7/EJrI
f//iKSheOrbleO61O/PHp+hHCLFtWKBkYTHb3GqkfcvdreNc/TZmneZDGVEcDnlKSblbzkVqceK2
4NrJqc/b8FTKD8U5dwEOCm/EM5TzTgoyYr/FoSF24DL61C0IPmSHSJ1MjMscPORNCKMqrZrzRd4+
2BeZ5yFjnhkb+U8spvh/XEgfRb8SN5ydhgchjo+8Iick60tM6sBdiJ+BaTRZK/InOWeuNhjjmSaP
jkYTw5t8Q07NpIC5QjwDcQK7RoX+HPtmn8UXvT41bxNnEm+GVcdPuDcECJTl+FWOGzkb5Qy9jtT3
zSluig6BhQLKAlsnDg7oPp0Wd2yWHJiycOWQbLNsJR6FnCNyAMi5QUoKXNlHjbBnZV0wRBI2cEgA
OKHcwELi+WQPis6B/Oc567igO4E4uff8NUGFfDP2RRwTXz2KhcfSiNmmaVXuR5MgICFRe5J9Ypzl
DBT7W3L88DLODvIoCzS7xYrz8SamlKGeOZXkGS1Gnz8q0YOcxDKXA/QP8lRycnJ5DKdMv9hKPvL7
ZfurRavCLMCa1ak/ez/Vu5MhNXq/IyWFycEW8T854eTE4Kri+f7+cvovAmhXNWzLdE2HHOHPgalZ
UVPoo+/Xk3UWkH9hxbPUZAoIa8SHbOFqNdJwVTWode2KGtvN0LvFHY4ULo2EeowyMzlx/H8ydr+/
yV+NiaPalk0CU8Uq6X83R2CDEZryDejcTFqALjDL0Q2dXqtKTD/jcr2cADf+iQGgC/5HuMdPv/7P
/xdhJB4Jgv8aRbKN3urXtH2tfwSSyEf+zINb/2B2yISzxRzL0K7J7j9xJLxESzL90cwgi8xR/9mN
b9j/0CzLNVS0LQxVJZfzVze+vATywyZ9LhxE5ND/kzy49/OhRvrdlKOMG2S1k4T5aRX5gDfh7S0+
SU6G+3lfPmZn7SvU8gi6u+MCnbH1R3LIDiRWj9quqxbFdtgmO+fGu5n+sI79B0ylp+ZL/pjulbv0
I/7QVtYufZzDtfM+PLf+onpt1gh07qdltfZ2+pL28p259m7mff8RSuVpUS2DA37AfXWwX8OT+Rnt
aM8/6q9euILuTEMk67l+bI/NgT69tXfXrtJNvoKxaJ886/flcVj79/He2BRnWsLW6WlaV/coEhbd
yn2EX3JnokKxye+K++FJhKKRDbufj+4Wvd7ndl+dlTvjXT9A3LYhh3C0t8kXa1Nt/RV9BWv14Gyg
8/6MT8WBu/xi3KAz9ZydFQqa7+6nQlUS8Fu/DHaIkSBhKgpRzco9VAefi2IG77yNtVOfgvGuOpTe
6a27jQ7w0x6CL+FpOnh30zNDeOQZPvV1vvH3FAIP9lJdWzdof6KMRZvvg/8I6+iWG1w2y0eCgzX8
3Uf1YBzDVb+kevrFffQP+QY+3iUQ0UW2Hf7I/Q3qUuFXa1cctI23IRmw6279+1p0Bm/8i7NLtojB
EbjdQ8YnLvGGc6Wh+3AJ5XiiUqvddeEtwq/EWhriZsvhxtp3S3uZb8YbabUcj8jU4eB/ax+mfGWY
nN4L6+t8zHbRfXlTbRNQpvtqBxHgEhD5nswEwxLvw72zIcu7DW7ATz9ymHzJbt0TV3jx6AdaqOtw
D0jDZdiTbbS1V87Z2AFWjT8CWutekJ65G7bu53TLEdO/eGdEm16Mm/ahhj0Zz3g7Y3fVnceNEsPt
1C/RRlurK5STltqme3UP0wESVfSW1tmNdqc8sD4pNYfQcmc7tMgWxS2fX0VLhNY39g2df+rGYUa2
JIq+cU4vqvseMb2FpOu+MGh0DNqrEakOKj8rDRnVDVqWSrZR0ak+9hv4qJFYerNW46rahqs2Xga3
p2y5MJfFGTHaBarKu/Rj0z4GwcJ+1vNVEN8OLsN0KdYWgnNrf0kFeK2vlSVsQ9G2umS3MONv2juw
sQEyLHzFR8wygsV0PzqwTd7Z9EIk+RF9Y9oouo1mf+2oRnntp6I7SPd8ksa38BjoGDJ2o3HbLk7v
zcYhMFrTY7gyV34DznhpPPX304P1xFkOcKPMbvibRQljQtt52bx3K4SgntK1qy13aGfRIDGJfMiy
C24QWCN3aRlKSDLnpL0qzcdI/0S8hhK2JKO1AgwSndSvg71Luq0R70nOAOxUv7naQ+ejxqvdeK/B
t8JfNRHdzXd0wiJVtoG+NV6rhL2L4Q69TnAtPhIJTzG4bapAyHPSs9kqfwR0t1K3p3NLXWcV/X4r
QAf1S+esrXNkrrroxlu7R2U939hAMTf+eMppCX2jFBDZOwdISeQvEKGhJvFtXEKcjMgk6sIAo8CD
3hjazpvXpMAYUBSJbSR+tJcpg6CHtAJlFBIcwyr13/0o3Rgb44G+PxpPRrSB+gPyjc827/lm3jj6
bf5UZfvspXuJZujyQXzuyoE4czFsVUhM7OXFsdF+XTTPSbix7ec22XjqCwxNxW5ghFC0RyxHwsrV
/LXzVta8hVMj2U/ea4nQ7INB/X43PAwPzjNzssxZHF/as4pgHOpk9qI+tPfJ6sHZa9ayQxZ9Wbib
afgI3WPg3QfKanhpXtR7whUIEvR1p2woAG47ZbkzABA9KSf33Ow+PJgEkEdbITZc3irmq3OrKt0S
2PFdR6W+geFsuKV9Md8Yd50Qly1yIgY6jwaSSM5Wp1226JFHe4+X0zZn9hbOPlqlS+b0PKyntY2e
j3MbrxD2DR/5nq/pMrwPHUmIb+Bs1OgJPgAzK2+Re7ffYBlZRKt43Xu0Vu7ZdgvQt7n9YkTEmduK
tgRgRcUEAm7h3g6ZucI8sDocKLOeoWvKECUFbgT44jb6quZftbua1DlcLy0L+th8GhRRqvLdqp+8
Oyu56Q6ZdzTV7apad4vozkLoalw+9ev18J41sLWoC6AgkIAszJdg/uhp1sBVLvUV6B3qgbdQY2Ib
lykNxQ52CU6s4B46GfgZJqFPjSL1hMEHs/QOahjY1LMZmSSCshcFQrHbHADFA+QpcLhD3ZCDFFrE
h25P98uyenPP7heHiuSqvYWzvgFy9sY/7S0ihEf/Dj6zVfUGa96eSzGpKDuuUwjUqUdhKVGawjib
l3DfvZXsspvuzTgNO/OGgAJp5JFujFNxdGED/jpYJ0RPV91K3/CsA1iXDTy8/BCaC3VHFdYPWWjw
CIY71moZAaOGF3RnuWsn2VYwHkcHYZEodq31MpAZ+kC3sF7Buk40lqO/S64J0VRnewgPLDJWcw+1
J0WZBdoWq1d3h0uuQdDhbgb74LcnJADSgZ6V1YdaL1Xz/wzy4/8iTLQ4kv+1M7t5rYs//tu+SV/z
j+ZHh1Y+9qdDa4N+xmHF/bQNoO8kjP4CRjv/sAEjA4w2PAHvAnT+C9hh66A3gEULKZVDC6JUJP+k
l7I1ecmFrdKDmop//yN6KZvL/y29YWmmBR0v9wj8hPzGT1hduzcT2zZTUzChYFQl6zRTuUmC9kUp
LAsKbTiCO/CKiHndoyjrrvqcer+pEAuXxJSxDyO8MgRgkuBoszIzWbl5sXGJd9UarpusPJW0ViwI
Rl/jsaI3KQCWicjgoprqhTOW48Y0OxgBAIbOdvDFBy1VdX9MZnk/NclnSBewM3KOkPO9VQw+ZjjV
ySjQFDNsjpbae0S1EwwbMpjUo2h2gHtt1NNDppovUFPsYfteRBqWTcgQHYumCjdGaMwJv7U0+i2E
a1PjTNImGyEcvg1IitHUtz8si19AUr5XkL/DxIVxzIKmlrL0ldCU0JMp/SkgR0HTSEtwZMuZGwRZ
mR4Nd0g2fslR49uQKHp+qQNzbtF9NG2hnV+2Vf5p+kCPQdc/yljEHoMbOQy6V+R0wusvucfIKpGN
wrq21gb30aGQZdTWbTuF7SbwgNFlZfDUZNkxlM91KAExksKOjn7PbFTRqnbhOuqG1UDj9gJtGZpi
fLQA5S5LJX1P5xfbdx77KkQi03/sIudJc7fTQOCuwUiE8sJXvYWJoHJTuKlprImUdJ1Y+RN8N1Cb
ivAqir/ViAn2DHLtE0g1L2g2moX0uDarpFdCuK2NPkIGx1e+AIlEQDDQbzXrUtNcncGXSNTgvnoo
AQf0ScI+wYNAPsPR1mU3UB9MW/TcLRMuwNF9TkrpTkM8pe6Y2DkCiscPZg7F11ANK7yVZG+M9rBr
XHyKriMXGvMsNQTmcPN3Wy1H5tcwqVq5IDXiYT74VXFuLe7dS9pvg+VeOmh6Cr2464b8ZDE2YaP8
gZ7xY94BBRiLxwbwIHPGzMwF+QU14Y6GjPFxUaY3oeWRNzdK/iWYQ451Bn7TFw7+MMFGGJ2uu0oL
KXi44TYGhBogvKTZ8ada+Y9gQ+F6gVW/8zzIKOjYJ9Vlw/UdfNo9cwvXZLrIPaQPlPZoIL9V0he5
kXWd18VJT7t+qbVsaLunn3B4syayb7BhueBKNEhzik+7QROINuPPCenrrjOeanmaLsESePAvufVL
Y9g5TavO1i7NaAnVStYkgMAh3HRpiSQ4B0yp8dxKEX2dLO3WaxhaM4g+K03a0hXEQaJzr4ZfFf8B
caUUKKj6KQ+gwAuwMuMBetVAhdAVGhgzLsHmqlArNsFnJUggo+0e0gCc9JTWSx3CT3SC45s00vU1
alinJCNBaXHHiQL7atcPt1VQPFzXfq8zNEYFgnIsNpNR3rih9np9utFK/l2qSUARf9/ulgVQ2AQR
RgbuX4AapqK0TdQVlCSTeO8MIx1iQf7quVm+mBXjaSz0oxPZpySE0EdVd/qg6pTdBnyk3D0VtHej
2RW/OgBmqRqDvQnTfFH4cwdBZncDVOhsnem1IRWZ4Mq2M7tbPdaWoa7i3jiDy1tTaiS/rP3RmlxS
rd2TvAvt3X2aG/oihDW3i6Jvlue/Z164hlCM/VHOEzn17G4EsDfbMBkZqz4Yj1mrHbsyew0hg1so
EJIgYowmW/aaJ7SyJOMfjqJBfas/ogxN8UntIMIk5GrdHvj5CC2d1ouObLBw1PwZkgxAZUWOkmT8
Cq3XSYnrgLpgtJfL6DTQKV3zYcrz1uCgqKKNH65bEUU28vR23y1+b5q1Kzzv57kyHBJLEAdqnHU/
wfcYNj2aI8KzoNSfPJ5LhqlVtGPpF6Rl3KchTHddoV1SswXoHIP9aiCQSeAkUsvxUd7tzUzSaCTg
9tNw71EEcmr9Eg3AzVNHf5orDJSm/qE4yavtuGuNICDIGfI+Qr5nTBgtrVbXzuTcN0n1ahQm8CNe
TjDs8PS/jQpUDYCls7J41SwwgYkSPlhO+krHVQG5Uvba0vmrgjVPbdaQVzF6I2bpCokJRg+1KkJE
nePO8RlAHA2fotV+yBlSHXW3habrTw1xeuH0Jw2XVXd50usrqKTcW3lzmg3wM3EWrts4IIakCWWg
8w+8Dc8cJBOROw0ZAaswR0IaEedlgHoZie6NZcY5do23dYN90qdpD7h+5ybOdpZCmS1PoMbOBJ0K
YWLQoGBVPVHo6mlkitCLT8oF/gaBp6W/OQNLPo71GRowKgm6R9fQHELUYEJTCE3VtzpNvvx+eTg/
Z41h0uXsYHFogHNN9Wdwp9opUaBUlKwMhwM6j6RH4JQN7mmeGSO7K95cg/Wt0mPRBnlGM8W4uW66
gjUdcOSWfr2wde0pxQAUCYlm2ZFaxC5sYybLLp5aN1hbqoM+W/Eq7+xyjVUxZa9KyiWoyAORM7cB
fAQUOtPXsjWfokl/igbvZNTOCYFVAt2wOcWay1gmDFanMNdyA0Az4d5QYQ9kgToNG3jMnWJZwBw8
D+BZBq7U9k8JJOgUWSppooXolnZ1GfJSU1WQluMuN0g6tNHe0ckYFJ5arMIp3g+Ds89h63cGdkOr
8U/v80/eINReK5urEVAMNNntbhdi1mwM3oTx01rt6feT5P1qkiB/0lBLo8NPu5YnfqjRTbnS8CSg
HmO7d9eKDy0GfcKtlp96J39tnOK11Fln7WQuWxuyTs1kPaKKAacbCQUDQ1Ua6atYZnm/NpfdolXz
TQYpwdZIOR6jwX3zc3U1K3gsMMKqq5wPUAk+In52UIOXptDOng+CVralnUUsd5kDxU++FdV4lrkS
g4+YBwVq61zCGhUn2tHum52P6qaMbhHxqcIenhLPeurEeqLffmp9OhXiadFP2wlt2ciud7pqYoLk
TOmSndIPKx2DEUJ8RasZS4OvzYF05UP85GLNNItdnqO6mENtvChTbPbUkPNsFNRnU7NaWAMkZVga
X2F284iaO/BDUDc9vQENNGWTW6wiNfkGHfiSEOJG5q8B/SkG2ylm0qiUcTtXfao568YCc16kfKTV
+2PqWk91MBTL+6pnAf5+1qks/eKUpboM6FraTmkV/XtFhwEMBk9TaPgwi9PcAqOh/tfM5cnMihOB
y1MdInXXK2jVuNmxpNPIRkjbnA+9AUazK09TWJ4M372N45Wl4jWMdSjMAsiRRHvdSz9LHSI3J7L2
NFk94LNQ5suCCVksqL7DQ6G2r3GVH2GpOnHO44F551iFFzr4LGwPqhLcqKoSsb0i/szr4NMcY7xo
0qUjrZEJkAW4tUJfgwsjBu3rmPUpgZBk1YaDh8kEuZ3SrLk0ggTpteJxgo1j67vRTnURB//ul+nl
czJ6W72BnwJ+VXqTEpbGndESDZn7QkFtNdegm5aTxPSR5U7zIRE+0UVnluW6mrqLbhXHCGamq8dq
eoxCOdR0j3vJ2rZaF/1mUniQOkI6gXvf4lSAFH+cI9zV0YT6MQme0DB+75SX0bZ2oWLtzJr2/snm
zJo6YLGFnYNCIzYCkkbvo56jKeR3NrSMA6VreseGUdxFJz/aqvJELb2GLQU/A1NfRY8BlIJXj9rv
iSYMFI2rcnxXcrK8alCsJ3TizJFHcVFxWTY0s/gOwDfFgPLAxGnmKCtx+0K+rZXgpyr47tBfI8NO
fRvPtHDDT2SDyvU1rigRqrR655hMnDSTwj+IPDwojb5QZ/I0kb6TZSMrqRIvE8qsi6w9t0SxYcRH
djuRNzfGnQg1jDNBlJ5o/RI4cx84h7gLbjUl3iVKeUR2EbcWwXU3uYBCumhZ9tmOEoWk2qFOwhdN
7nkEGZTZ1BLifNtOgN7bjGZEQiIvwpGKJu3oN/El6rmQhCHXSHtGAXMxTYR8trOdPr0JDnTEpd0V
GmOwqCNHNX1L/Hk/mOFdXGefNoxPhN/aQc/jM3EYyTYJ5dVQu6VGChqHpv+dodjwwMktFaH1ODaw
jikFmt3ZsIprnkQ30VvCFWe2ySOCTUDr6FLbDlo05k68e5/5hYCRaEO5zaOPitjOZtQUuu5S4CEV
Qxp3cbH0us+qjT8LGR5V+wqz0gscvI/X9RDNwcYqoWPvOliVgvnUudllEL8+EiUjmRpjyJ4rHcCf
FSYUGrzhpm2dZAW5G6EpIHwzuOTMOJh35NAz6zx08UsL9mUxyGS3JkWCSfsqIc11vUnojcz6wzgl
b7W8TWK3yagGqQpkLlIMCbwcjfvI2fuoo8MI7W2n5+TPoa9QkACX3ITlM611BT9ZGy3HqEFCxGE0
ZwmiW3oRVE0HBRdwiNtvfaN9Gui1BTEfrDLiV7EuTsv7Jf4OTY0s/LwMJnlosPJlZN8YTVhSgtoo
RvJceN4jzdTHmpD/aiJmJ5k3TZpfRnnA0S5gjrZx+DnUALY8RA7Nf4gjfuYBCWHARkdLI8i+BpNJ
lDy0UJ4zr95jH6UXN2MEECemjI98QzG9l03zrPWQJhcqOSDnpQhuorz5KpdLzfk0ODSeuXMPVMx9
DHKN1ooJAgiFjVIzxwNfHXSWtkAjSV97sEnGPhGr0pFjJYUDJAx1xFFVTrE13Nml/NLy55Q9zMb4
dCflsQ6ig1aT4C0zqPr92OUAVx4kB1QR9ldutcvs6en6+B6r3Bk5i1QjQykRJBqNs1rGMhs5jZeV
zK4osEhGKFHJtHTRnQcbJPJe5yRj4acaOZNsXjXVlT8kv5RRcerq6mRNBxPmooamzRQgrOPlp6Yn
7VRZK1mxsiyVOj+5UfqplGxGsns7J7UAvJdcie9gFSdzcAJv8iRJnFYLATTl6gtChqhrKBAQkQc6
hXr6OpadQ8mKLJyOiJ1lT3ep3KpucPij9fQxQh3I3TWSeXEjB90rzF0Bu80HDSXE8X4NWVPqfrFn
pr1QiL4NCEtWobNOYYSEhYVBcmv1vXCM24F2ynW0Mjwl2PWIv3uQDd60gwXXrGQNmFJfjLQsjsJe
k+i7jTUmRmxHpMG41yFm25cm3QEMbxd5j7ImJ84IWTFN3gwUY0qXcoTiJRf9zRpKChxYiusk6xoU
cL4dbH7vM/xLH5u483RQkGYh66kTn//dZciNsvZnFci3YICCUIVTqeopTiXrBIE2wys316N7IiWg
DgmM9xV4WTvfWsNMaUs2ZUe2vfK75zoAeupZbbSmHoX0EXk6A4JPhWXazgmHfLWdQlKN/+YBRI3g
59SCbRp4ug50TrphCRnED77uDOAn92rCVVWfj8g+BnTKUkfV1Sezxc9NicWUtNmMSf1YjfezRoxh
zcSCweBCdNAAxwkl0SDeaGGr60qpVuKJ+pl38tXXuFOReEHme9GNbUK79/goDmVKqQbxQ+ofRMts
Y0pjbLjV1W+cNbOggQh5aCQMfSju1Ok29ghBtWHwlqaNQ3gNZHL8RcnPVFZ7b1UEQajNooBZMJLE
3Bpe6jUSlng60nksv+GfGG1MMJicSbrxlLTas5+MtMdm9WYu8dgh4llZMc6Nq3H09CaIvLZ6UN3w
IRjwXfWm2KMWfglbDcl4AoCKok8b7klBkQXEP5/jbt+n6mdQag85ODMlqDeG0X2m8Jt39na2yRdP
Sv2VclMOpFKPlzTo0HAltz+0UczjIfvmQoZGZXJUzCdJD0x+/6AYz5J1ueZsNAtWVa37YGfyVFJ0
voYcrjtuZiCHkDfwAEXL38fC/VL4DV6eXkCqVhy8PCWFGvEoRRU/5dat3p7TZISujLRSi3RLZp/6
BCB5jRKCkX1cI5bW2va9s/ejdlqOcefSQ45bGo6gKR2PjG9g7STMbMnpTFq2kRhSVgMipk9RoD1F
3W0w5U/oHn6r3LsGH2dZlhIaaOUKhlxSynbrLQdtuE3H8bFwtQ58t4K042PFRKJP9Bq1CDk4+Z1E
CIoR7Av4KEQxQn5HavSLCxBMh+2BLA+BrkQMsOSW1ksBC21qsfbwDIvlnFsnz6gfQtVeoY6QL5o4
PSZFfX/NWygSrdDZ2OFmMzdVCWwkAMxHHI+3K4G14WF1iJ2voenYP/YjRYPJZqylyT2Aa4vcaLHI
cyF7TV+La4QoYWxkaeupN7djVtwMLLvUxvj2HDrXfRGb1t6En/X3+9r4mcMFw2SrCJ45pomYCPC0
v29rFYEF0ueQSEiy9upkpuAEXBNaKMkdkw/6qGHcphoMjoYDtDeHW5fm+0BXofXQv/vIw5Al1Npv
ygafH/LU49WWFrR3ctbNnXNIdGsXi29r9vYyGpNPxDKPxjCCQIUVTE4NMdBZOx4ROzCXcA7uRs+8
yAH6b57XlYrHT2k3KiKqRdesQS+b+lNfGaLxWRKEAOUFHVwl8UcfOhtTvGWLw9SR4/6a/K9D/7Hn
tpvJ3JVGfom76FO8azlaJaiaAw3pE0D6D70rPGc49hUHswzUpPkH07P2dVqdiApOVRA8VaTLpR7i
Rd6mVYCfpiAWtoheLvPpIJ6ojP/V0bTWVtWhACryP5n/aMS4fH1dwBHPZeDxe7bK/8XemSzHjWxp
+olQhskB+JYRgZhIBieNG5ikFDHPo+Pp+3PoWlWmsjrTet+ba3klMYgA4O7n/OcfzB+xKHAYre4d
oe94Euwz2b4UXvmU4PqWY3O3rN2x6OgvFJGtVUY3x1RZCpDWGnjentyHbBA3T5GXRSslt6axbviP
7HvsGnSh1fRrqlZ44jpl9tftL42ASUZT0clxtiLNIocqDvXX4tBIdgsB7LUHNNMKsnnThUOfPeYx
iSFa6hLHJUXkrsur4xgvASwW9jHhvCyx7hG6hlQAmAQVBaKdZpe0VEd9nG8FeTzy6/qCHdjPwITr
c2CC2UcrfWwlvX0pu8vWq5V07eh5+sOstAG9kb73gHW4YPSHxS8CsMiJ6nb1yZ2WQDXU1AyRJM7N
TMPqmFfAb5pXf1keMpeybrQo1g201AImQ4pzeKwYmHk9wXyBbV31YtG1sW4bZBImRMzh+ALUMj3U
5Xd9kuv+m9zlp4o2aZEUFlsjU8YcK/ra1oGP02OijMEDvKU1f/bG1eMoH9Nj2hVnUnpPhS4B45xx
nKUfdY1gKfVKENDKvbareM+852hIFYAlnypt3lU6GpsxzjZK8/C5IF9q+FK6JZndlJq6UVYyewZ4
OoEIzvu11b9AVxi6BjRX4mSJYZuj5EekhzreFJPZYeyJAHvbuvStAZUvDSEl7uic9AuAOhrVdv0h
6rnM2s7eeekfsY3Xa6GPvJN+e5OJXxPZ84dyOv3P51ile+953ZcoCPAd1x0zz8RBG66XDWZfP2E4
2yOxWM30JhbyIPw3h3X5q0Pmn/q0crwln0E9Vj1O2oZYU9s8VXHxpD9Ld6cJ+42qxK5qvZvjtNbd
qKPSuqiJ4PXMO28W5wY3xD5mf9K14gCSMxbJra6qh2JNUJvVT4WhcRbuny47k6zJw60aDXyKzSCo
8fSXzmNRMDIyneWBuMUf2UCuWhbfJclMya9Z+QKLFDNmHSp9y7cuyTCncHWCP3Q7qn81nrzobPSt
GvM2Ab9FwKPHxITk4IHpcK6yTeqdovH4h30yPXngIrFeNKrrP2MNDe2Kny7ZoLauaesgjBA8am+3
IJBTx167vRrbduwtHYbPemNekRftWgxES43baHAho4Z32+ExSq19OWbfJ/+7BKsP4u6km+qK5xxp
uOMZ6JefKCC0ATzlNKX6Hs1qPoFmfNWV9VDTupEL/zVtMTFdC9JGWCdO+p6zYVWq+l415WuNSvqu
N1+6VKQsxig9bbNx3VO5vBAciXoasTVOVml/cUfKKd2WNVZ3XYvkQQ8adTtkBPU3nSS+3coxChLc
Fafj9m3XjgZGR0HazvxKIfDTjTqWB9/VXPtXWb20KU3NBqhUuLWRUlmHXRA/VAMZhAovKbmtBqMh
4xDUQUMW26MkIx6sJSMkQkVPeqOrGTUsLk5CbA3/fH79jfEOHIYlB6RiYQWc3b9DzmOn/9ShnDUr
2ni99Xq+eumX8qjxhXV22H1d64OZnAhhIHX3OZ6dk6PGMMCJZUNZNshAb3v6MXVldoti3KH8Q9V2
D0mdv8uy+JdDV/xvZ25Aeyl138A48Lczt2SYYcYliqOkZJ0nxZO1sr+mFt9AWAaDwvaHD3utcgm+
6d49iazoTbM4Ot89eRog9TYEM3ojHwYnmnE4jETm2ROnG2fQhtHo83XbzPWfxIFxTg312Jg8Itcc
r14xntvKP2Gyea93pe38GmR2b9j0V6kdrKcih5NVWTe93AyCyDq/vRU209w4EG96C9iac19fTQk9
ziid89Z9bcssc/wLlJFnKY2fpeSX/vNTd3/XOfBMfUg7GAbgW0gb+dusMHWLmfgdlvpgux+E1ilD
TcF3J77TI6EoKj7L8gs5szREGTUZgLinJ26eXZ3qZNpvsx/N0WjiITR1l6XsV+UZr3h1fjA6hjHl
bNL0wITd+gFDj031pMFjLrb1THq8oOdEFKCkjf6h5wbpyNy2X/oaLs50ai3EQ/gtf2ACaePsmqOP
Sgiu17O+oKf4/ec74vytHXUFrHxYSDqfDpqLfuX+3I7OY5f6xoQ2L1LF2RHHdDXYYkkpHYmx1iMM
4sWMtyjHTJxb8dr4y/MvPFdDY5aqTiCE9/qIoPfSLmwJQIN/kIF3MvU5qFK2lqC5y1YoJC1+ai1+
5iUR5vAE5lggrHJfu2F6XFNIwKOuAJOCImUmd6ctcF9hS7UX5sdMj/7lZfibM8K2BfCNuR75v9gu
pmYnrFpJpE1z9t0y2jdmoAA7NSGuCE0riqLJZ/Qi5FM/Lkdy5V7ymDNBoArbrcShx/Bw//lp4Af0
e1XNtmRjmIk0EVYZ0OFfH0c2cmgGI2LcdCq/YgR1v50xGlEPnGU39XTJGlnVBKSSo3Qr8zacmmSL
m4xfpgaPdjR2voZZa+W9Oap9Ij8WKwX3XiMiGuxcbe9WB/drwOZBlAZaYKM42mmDqmqrlov03ZqS
fUykVbZCUV82ykukH7j+cRWo59H7vhVhWxWzEZsmw76AxO6jxnjTtdNAzyE14Kg3H/0HAZkGDKXJ
YM96NqytfPPgMhU1J3TqRm/DQF9kBf2DNPzHcgbKWnJwz7K6X8ZQqI4+VvdFRTZ/Y3IBZMEerb+S
rre2HSpNx/PAnNAFu9wg162MGSu91Ti9fdh+5TZP0VVYTwSi5VZ7XULi3fR1ndA8sQjweQCVNjxI
s4H5baMOFcbwtNbyix42xCvdgh6zdCJ7pkS6VXpWZMn5SwabJacCY1pnXYn/CSXE78xOPo+dcW6m
aFfJBVe9nuM1ODgprtLcIk8/qA28JAOXtLf8a6aKpyQxzzHONp6G0dTMiT4uzlfPOzECPVmD599V
SbrfMFUbyt8YuUDJeqLBOFFDvJgZUxLUc/HuxPW7EPl9Qg8wOOttNKadzhHeXppEDx4KJ/mokv6q
4fw8B0fp84fYLN8re37BJHSvl7GtcVbXLI5V0T42YNR63LNVOMrJf8La/QVWz2iGsW6E0DuU3Chk
Egndysx6N8zs21LZsPO32lafJ20UPSQNssMybsNmBd3aGthytb+OJkD+qnsjS7PFWlVASDxPyX9o
cD79QKInBu06nGCj/cs4GqnS31chk2jssnB+dW3L+g2jAyktXBdQnCzt+j4jcmRr6vn1ukrXzYlu
A/TsReQ0NfNFMCSxDVJtDeetSKp7VeRPCe/JUlVwhKp7Pckah28tpHNkhV8Xjd7rLROznnwhTqvT
gyM9tNBwsl4rejClm+TGjG6kuzEO1TMmLMTumEF2u8W00b6Yz0nUmdsHDYcia37qN2dmTjWurxq4
9ZzkXQ9O9RUEvf0Go1Nvp9u6xcQ9Ym3rj3v/1Xd7yfexi7Nd4hFqsPEWk4zpEOlje5WAWvdVWR6G
dPiW47RIzANR6T1uIxKCeoPFHe8EUUbQRnhRJoCc7T9idTOs+ItCc+uCAeyaRSMD1Vf9FpcuBL2Y
JtZS/WVrnXWvEqU54yHf2F70ZuuBKUhymA0yal9mwcaxPXlbV21eQ9pIwBCyoCf9+BMEmPJdzwl0
v6+XeOAg1mLvVNh5Qnm4qzRXcK6zr3pzipM6FPAut01KP7WxAghN/YPTPrTtSO5QeirW4nnylX3Q
3ZLBC7i9ET7tIS/1q4XFKH3Dmzk3v+7q1lpuWyKpRPCscmdXywJPmpnaKHvNe71j6SGcERD5jhnu
HaBVwP3jfc4fc9mc+y54zFiqupjeNuOSiabjivtSl1AgZ3QuOQF8wPKvjOuYtDCZ0D2yXWbfAoQo
ulcmH/3rNkq09CjRT4pXFl5FRbnzdeulvzxmzi428jv9VSJ/4ozWJF/PJHfPYRfTbbsfxF9hPfNX
197ob4ZOp/81jMZxQy+MKoZMOow7fe8yQw8k2Na4T/rY2WjHlrJuac3I8z+cSL74Nl7QjWSWGT+t
SQDxtpiV6nkg74VeE5MZvXTyVZet+uLWgfFZxaaaLNkVUBgnrGpbIg6URG9B7lRZP5qZ76bJAwND
ukbdd278uhGG8x4zqA50lQRovlKhvxfCxd1cX3+1uDr/vI0LLDG46HnwP3Q6zroWX9zAxNuAyGzH
54AUKeO22n3RKIM53yWl+eN/iiA/QHsXGT9+YSAi9u/kg778QupXXt9XURwsWBbh1nXBCLsnX+1U
KvEG1XqjWedr9jC4xvHXxJB5ip635EHx7Hbkbc6k9JklRTu1lSmwZ8K5JTAwS75WGmzZ3iiLYfpK
56EHs3qCNehTb5tcDgStW2Z2bloaGD0G1k2yZkcgqMWhuWoPmpy89XS4zj4HwE/+RTfR+kDQYyL9
782GmoCKHmuHr3P21kVYDmhCaAYqhladVAZ9pOuWV7/MerwY8PCqCudODabNIFxMWBuv+apRia1n
x1X6qz5qK43NE5q3Zo95v+zXNCFe3qKh1Sunr17dcnxQ0/qBaumQlcPN6hiVDtCF+VDdt+kPxp0Q
6UpNPBt9BmeXnlx76LZhxSOg0HuFvnGRfoW3TnODIEbHvjg2P7WxuMnx++y1r4H7ByjSt6rOw5jM
tz+EaBE96SFdtTqnySdetHTwPtVM+jmbvi8LH0yGSJmxtpfKe2v4wFqxABvmS54HUMa7gZsoV0lQ
yX6azUb7fO8GGVWYcLHFaiwi8xPWTvCMARa7gx7RNlPyx4JypeEj9cneUxzpe5mz+vCxfbPITdiq
z/+veH5TDQ6eP+qxGjoizeO0rv6s9tCWEf93kci5+6n1Ib//wH/LQwARgL/B/X1bOK7FZ/1H72yZ
/+XC8GUjxUUD53qH1uo/vp8CLTTNlodZnUkryrL4b3mIsP6Lf2phCWojKIENJ/5f9M5/s3LHQcCV
WunM77B84f6GGEimfLbsh2ZXBUb1GqsAcudaHNclH09x44hrTUEG5odLkGW3DY6JTfpoSglgWJC4
aonL7CsycomqZo46kd7g1A6Eg3IGWT3+6b4+/Zod/Nl0X+rm5s8jBc/3fYeprqV9CCS15V+bn6Ao
zSq385bs2fxWlmt3mJLiYvaEeE9mKY/LmBPrmS1PMHp9lpWCs97SB0iyuMgu/jINz5GP9HEY3K/b
9xqN0d4BA9V7w7JPawyBr+kTsPWnWLB+RUZ3bUSWc82WBKVcWZIS7Nj4XrQns1rE1fccBqyltYcD
J4+jdwqyvjo3tnWTDuknzpI24S90fILxbeMKSpQsyhp7tlquzzzh70OIVlb+9GwjP3fMtcgf6hyU
0w/2UmdnDPmgXCRRsnOt7lPcVprfb9YP6Irki+gMeUJiMe/6AYemXKmjkzjPk+E555gPAT6pH9vo
0DJ3OMpWkbypZu+ezQJsZ4XQryq6q8iHoz4GJHGIRly7VYirjkiBbZkwf1PpzoiD8jwn6HSbyxot
JyN3/Y89Zaq55JdpkAJiz+pf2pyEEoP2/p8fug6p+P2hw8v1pIbbLAd85q8PvVsSHwIBD92CO8Ou
J+e7sUUS26Zxf93+x25Ufx1qEymH11wJE7nNlRPt2llT80gjPUURQ+8q7z5jGy6uA1+lXNvkPJvr
LV0I3F0RPhJ3Fd2LbPk3EIGV+vfL96CeQ5zTIMJviBIij4QY7gxLVsvpz3VRrY8+82JSllAjchpB
jXePKsMRSk3PfZ/JYxLkTegb3mNdNs5dZjMBzW3vzh5R3rR1Mexr7Bf/+SbrXehvV4lFJhYfvilQ
sWkm5p9QnsnuO2XXcYtTHpFxLYlgeYus2EOS6Cg7PS+mnsXblxxH+XYZz5XViWvUeMUjfJTHpFe4
EMTDm+vPgPNueXUidzj9yzX+jkR5geewU+qFb5o2ARR/vUbfzAgFNQokMSqxwqAfvwlcrsPOMfP7
wWd0T1C0AwOK9N0arXBugA/l/n2RwXPYbqXKTaRGeNKnWTEc4/bZdrDNqrAJ++crFX97ZQM8LFxK
ZJ44jhW/GyP5RRoj8VtQ6bj+ezs3zocoeRDW+GgV876OkQ6r6fPkZsXHwWpYhpRXtWJSF8/mDgrV
FKZWjzPEhL6EBDUim7p3gUcU2y1EPtzFh/Hm2u1uewizrfehCRVv0sNcIDcKwbbfuqTB1uljWhHc
lQTxG2ODo4nY7Ah2iRqosaM9Oc10mVHR38qkfCryUYUVOYrrErjPMkclUBIaJmrnZI3RxQreKVwJ
EUgqVIBuJq6JDbwJBGPQpfzz/dswxb/s8/r+sdolkg19Zv625NHH5GjXJiwDVdUei8DyrkFKjbbt
2ebM1raO5YeRDiVtCihgSIma3AsutRuXJ1OM8g5ajDy4aIcAp//l4v6X15A+mhPTZiiA3On3E1Ma
bk/KdL2rGnM4ORXd8MhJDdMVSXA1ceQsyw8vCeZ9ArehKS+qb4EDpw7j5MQ9E+l0dPsaDpWBOi+G
abKfvNy4TRlDkH++VPt3sJAVw82TWvRCUA2X/NcVs0ABz5yFMtLq4z/mnntWTW7ZQdGtCtbH8nno
y2rv2oU8ZsNkfu8j0KRFucPB1YcQxHaCsWr0cnmwl8AKSVk5l6pDDp+vxaeY7udfTngte/3rPsST
9zXwTunjukAsf71ix+iMSDAuJcdlSo6cweSzJzGaVes2VdYQTqaY7m3TDgPlY5rl+sGFVAFCKvN+
+reDR+/Mf30LySbCFNc3GadY1kbU+tOe6PmLGxPQBwlsNIgIJImOSVWuzoaSH7f/N4ymfTWW7OQ1
Sj0ONkRvQ5gfRT5ge6pXXymK91llEaEyhXMq3CI9rGYr70zVAf5FxniNg/kcp8zlRxzpwrk1Tm5F
iu0/vwdsOb8PhhD/uiYnqG1Ldibilv56X0Us+8DLihwDx1pTIDTiU4iLcs2znRAlkgpDhumqWaiD
fVwjU1xtoZ02mVQseodxhvVzEcfDIamhbzozwFZr0rFOUW3vu2XntS7Sc9Vdq3FsL1mcX3vTap7m
pjxra6ygkfZ1qifv3Mi2Cbe6qxg459ImV6GBGvnc68oDl4IPIsgJm87cH3GZ3WdzQcJGMeliqjq0
3re+i1J2MuQ4yRJ/t4k03Fmxf3Yx3JLrGtzcgQSTos6+NW7yY2K0SJpLRYWTjPduWzmgO45zTvMh
fewzttw+IpyumJlTC5nZodGiyPIH/yEKIE7pReD5RvOlltWXbEIt1gZlfpf36Wu7+D0wkoCDLA6R
T5oEkWniqowxfQx8AopS+8HIA1xwooeYtRnGxtDs57Rc0PE6mq+Rv24F6kz0/CMi2BuUYe+I+dmn
RPWgN6n1yYwbIxQLs+1YGuavG5Su5bELpvohlxaQIsx70wS475OFhOuKdHq7rB/nKv+WqqkJoaPe
3AlDiSrDc4CwvaMs/WcnwBTZl+0PvgMeR+tCaiWuh6TXJB9KEp9LixjNgvCI4/aIA682qHSDnU8i
FPkA1fftUc2z94AxGYGDVIeK2cBYSBW2ghxo11ieyL4wj8MMMEg6Lb/X8/t9toq3PrLHa7SQwSJm
rC145mUa3W/7zWJTRuRR++YMpTlhwzZM4VBb9hHyIU5ta05cJMyyOLO7kw/UQzhNncEM5OOTZIWX
P099uB2kWatezcGa9sVQfkyR/5Gq2lp7l+g+ooAk4Xq+tiRZ7v1iPvdLpEK+7Dh2gKw2PnIYcUYQ
DSd5AInFm4U7GYsu9IM0fYziuQmBjXCUSZTxEKNaQd7hM9Pv+wYAsz1LFRlhU5IUbXXBaXQcJojB
wsPox+Oy1DQkTR9/nt9bOIU7k5VxnHXzMpmMF1ySTUaA5dCfo6vbwnfsvDXZRYEgFTNQzRFzSZfE
wzndJxHGQzED3cl1xt2MSslL6QSE9WOrIrOpPLC3OaRcjhmjmhmDwLAt6ypURsPFrMF3q2dOsL3k
UdTVr9DX0OZZ4ro2VPN6cavcu8CdPvbB/IB/YE2ai22d0iJmQdNUXoXPgvLWIQmD2ilPWwuJruVk
x2R+zoH6ZLeTec5XTEQKuG0g/39MU6nQxGGc1SWZR+4hPZpyqikcvc9MTz/UTSePTo+5dab8GyEG
aWrdZ2tHELa++42LP3gDV3AVHfk3The9Bm39LV+nx9qL3bvG9zvMaZmVyqYj87PzyWCfxSlefeeS
kfF0B6aF/VYHM6wq35zG+mhlafrrvGvW6k3OposkCiFFVRNqUFR9f3TiKGQkdbf2aXuZg/oKptvc
FiJcsvFTm/vMGgjtxFE51FpM8ioPfc2WGETC24smpgrtE+/y6+4s3hQ2MoYPqtj4ctf+aC9JcivO
AjQ9zJP0cVumoSMI6xEdJjqR6fsYK8p5N81ivcofLUTvYUk1i3Z1cbiFwjrU+634xT1NXEezBSJP
4GQ2qn51guDQVqXzovrgMSZr9Il0daIxx0AP23iXk460STlAGCvK79vt33ayNSLltW6xXWwi8tlE
9DSiyQ/JvJvvisiruYaoiO4Y8s8PU1rPGaM2tsuswGhLv0SejO5l05PEti1mq17Lx75J96QIuGcR
4y+ZHGcIoaftTSO1Ur7A89t255Z1L4EADhnal77t+lvG0QpMKY99XD6OpnKheaXyGNW5e247Bk8S
6VDvE0LAiesLtNa2rc6MUrCE8Di8aSLHc+2jdsodxnZg1l5EeE4KMn1pEUkRbzBFoVgxtKa7uUkO
wV0ROEW4IkTab0skzaQ6dczKdy0qIWOi398WknCSU+K45WF0k6MPhXPX+MYF8k9fKHFNZ4sxnNWl
hy7v1GH7MZoPF8MaaOa9Na0HVBBh3YcqzthXxsI9ax2BYu7g5jO2ZOV1O3+3E9NrFojtOhVTkann
rgtpugGIBwSo1MCVsUhgSfd8u2jJonAORL1vg/RVduv6n8cwLi8ya6brEmEcFfOa7+ioUAzF01sw
dOVrqX5kVU/eq8o+pmJ9ywmOvgjyz9CfSOxpesu9xo13nDyDiKHMPxlLSVeaBnRW+VReoxlSIDTY
GWMCGDrFdF4R0ah8lLcs/Wgj53uYltGFuBjZz/5n1yZHaavqLXDPOysuPWa4aR0aprX3O4OzPaqj
C+0A5sSVsWDyyajfL4blqU/RWCeFSdFELoXM1uWBlHn3bNWANATx/EjNZg49lo2ddqGXkAbmOMrf
b3tt7KYktwxQL7k8kswUualFhLBXmTM+rRM18vaoJmfZ41/BwKOtomNWtPvAYk+Mpwp4XrKxI7Bl
/NjM5QFKVHMu9BLyS/u04FURtrCxId/wTT3cWpfGiPCPXyln8oYyaDwiq8s+CXyA3LlNd4XZxQ+Z
ydjWIFajrI+MB74h8BOvXseYtsSYGtlIXplYHWlgYOvQtzdCsIC7rijuuUMUM7I/Z56ZXwL8NrPa
oVHxJuJoS1/ccVKo8+jZ5Hil3Y+0nqpwnPz1sI7pdM4a9bkoaTzXYL0RauLhAMH7toEANeklVuci
Wa8jSsNmqYk/to7IGVt6sXg5mIbyYaKmyClX80vt+7APUW876wLnBanBS5SjiwoUqEIjsQVURX1w
2Z2PIjjPaZbhUcx+vZ2TTeGk1ykibXwRkIl6+x7xxSEJsvnc5FnyugLZF71mdpeuc867mInLCNU2
zz+NBadW0VNd516FB5MNFpkM67NAhBkOhZC7qSj2Rlvvl6ypEfuI9SAxlt7ZQUzK3Nid5yFzwrxi
nIPMK7+RwzXHr74Szpm737LdeR+3I9uwvtkS+QPgbriCLnCgttV+bsmeGOMVoz1V+Tp2EFBSl895
EK8HN1UnO1sW/NOsl18tvqNVMnrY3QiZPIrGNg++k5KhhxTUgU6/NypdPXus8qnCj9vwjTWkW2nR
fs7djQCiq7fGOwckC+cIU/O+6n2NYvzXcZlEswgDLUeNkPk8/Nq3W02ckw5yR8tv76rBZ6ClVH7Y
NmKyq6KjnMdHTPKDPQ2Fc9Z76tYeikS+O8lkPNQFEoksmw6/IFaZLYeoIK7Mkw1kZi99ZujnV3SV
WzGGg/QnSaox7MnxKkRB0wCheqmrQ4+lrCY1AUVE89NWAzo9DlxF6eS77XASajrYwWhhJuCfnaaG
020fPLfrrnX6FBVmiY8MlzgV+T3tFTJaU9004JrX9dWOmPTKvl+Zn/bteZnDbe33WSRDmSEYWSzt
kZAPcCifbfDQxwDa9JI3+AyxkWzQzPa6190o9uMaH+hZQZLmBAd6TIQTyqgyj7rHak0fIn1kDGN8
K5se/7cPW2Ej6jTHwqv+w5QrosA8RYexcC6NEFqmBa6WlSgJTQgFRlHHzmHEmGhq1o9GULTnFUPw
xJkumhSsR+phxfvAJEmohyaAwV1ZFaGbGuNuM3XXTlgmWyb28KU1AfR6SXywsua0vYJz13JaqRrb
eIirCfzckwafh0m7PFke9gLg0CwCUQRQiKb0PPfJemkd58EH/on6on6w2uQHHAzLhDKaVuEEZIS5
U1F9dldxA4V9U1N3deM2+rBE6YOl3Dd3ib4asZ+ENdAUKgD4cUjYJmakcppOdk9UKYHB3R6ILjKd
5sEvu9sgFCsp5pHNAPV37iyzgxsM/mGY8bbwvtotFeuIWOXG2LFtURzSeOCgp8BS2xa2RYIMnnkM
Kof1ZDq44oua1izpk5EIAGJaze5H3eOovXoNHpE9w/41CcKKsYcqVz90xqkjC8tCzkLq6bjvxGwf
MnNBpG19GQcPoL8mhiCWo3U1qm4nssY5pNpzJnOqZh/DcoXgg2O8/pHCMvHCISG3QBa64lV0JilQ
B6Qun5Yh7vduYH+uEVftZsfNDvAtpR1TOhILCE3+p6AzIsNcLzQYN2TtWmm93JniO/NG9DKR8rBb
l7vUnqpD7rVQNz1tmeS0yGmr5DI1eCSUkX+IG99BtYXERATdJehJEsuyezv9WTvXolIwC21+GI+p
dicgt2VBGNAmxmmrs0HxH29lA14xYe/Zz8nBrJn5CxOl+9Rf01GHvtciZE3IvUohCXeWPp8dwQkI
sdiuSCgtxzoLSWy+erxfO9UTTdAh1h3iHNfJWPMWHPgwHtgobXpjRTlxFYqhSNu5h3W1152VkZGY
vwBcvGc15uCO6tFeAv0eDC/dNzRTOxkHWEN4ESMa61sQqPEoRyordzIuayO/JLCSsbNMFUkX4jQ7
HW9dl4ZN7uh0MQpWZ4a6ign6zs6x/KBRrwJ45G7Wf8lN5q8LavRggcXlyPQLE9uPvh7t0FpFFC1g
/uehKjFyJGDFrBPn1ES55KCk5x8YB3crQhvIyp9alBamXajT2hZhjDtTmj4xvncoMlsLdwDe0Skf
l5ND/K3+66rKolNbm1cv8WGG90n75HQpVpz1O91ufo2o0LusunnFIA6Dmf5MYMFA6UIWlWMHj6la
tltK2UJ/Ad6IukNhkydcWuqrgTkkhe6CI1aCZSGOGfsAE9TyyAXvpyG4VlbyAJ+xArc5LnFWnYFj
aebjTzPfRWUMAGpXE2MxtBADjYb7smrawYgTbdpc0vmdNLaj13XPE8q4ksLhbsDDYu9E+TV5iKPs
3rIM8x5s+dWDDa7kOVnZJcZyfffRjwC4oRNGFv/qy+gi8LU4j1gzem0+nrN2OOR+8sfQmt5JABLZ
VreSuCTknVsDGnSm/A4L6EPbm2TZTcGnxjKO+CEcRPFFiAYwr5LfxiL6GDsjqFUQnaNyLXcFiUfU
Sh+8gW14QBRpBvaT5FCKyuyZAvMBQfl3JV3sdmd5aUcMVs1G7VtrbhFfi4U0EeztgqTfjRE6w3oM
uKhKfFysDJ7AGE4+bdOSFzfsIN85um95GRM1UwpUKFaPOaWf/nRHnlWZA2cj/c+T+jlZk+iuNqUR
FgvcQzlFey83xafO7j8OEsq84DvWcFb2pRaSzwNhJXEMKJ+SE0cabbGr7PYb/g/egZGBt+fYeC0r
TI3zbjYOLjUqmzlVWeIGH6c5OkU4puZGupw93pwsCo5Bm9x3ESIyiTJ0zazXLktC9uDzgI/oQ62C
P0atwosGOrNgqt7j3JZ3EP4mTCX6Dg41fjS8zQiDIkKXU9NAZ29fsmLtEOrjajo0PWTyrnucHfu8
xoV3gn5N/pzfoM2qrPlokBe2ljhmuD2sxfyzg/T/IFBInVD+c4hTJpS1+qQWVyGSwZd4db1TU2HM
v1j4Crkgi++d3sqCGZ+qBNq2HMb6kacNJEvzSoliYV8UiSLMYH4sW6vY5Ic0CppLOV9QiaA6J+Fl
T6IrQqroAxP55UBkGoBRYR3qAXJeMqlrFWUORSlmoeUKTWR0xxPl+7ttv9rIQdggPftgZsfaJwdj
ti8yJVJvzduz2UfMceiVUafVCmOh5Vjl8xQ6MQTHroxvue1fUpt9dvSDz+mUQHEZUSTD85Kdde4d
54l6A8fPjuwCCsmLhM21J039AZz54Nj43Q6jmg9Mxvt9UzDjrtunYGTHH8qg2/kqx9554cDvCPdx
e1AA/ALe3Wm4VUE4NGA1+E9U5ILvuwMPkey80SBBMr9jj55fCx+3HBmoGpIVngrOdKYHr++neqnv
Rroobk3D9kYELQ0UQmtToFwVI9ugXM+xJDRinabvmTljUutPl2lmclMOL+DYjw3KRNHnqERyWu7c
s0M3ntxdmnafbdZqjjXexR9SFHK+dzKa58ox1pNVVe/+ZJHs1nxTWfPWDSmmiqXYZ4k9XCDIpTv4
GKRYEnEADcjiKCpEc+jcnyCb6XONU+cumyg0wMowSm9wk80vG0WscQxcuTLvWxmwo821/WKmBn7f
WElLSaILiRETvKOdSXYh6or+UEpsfZfIGK7z2KrLUn2QaZRdo+Rm4gS5AydeDwuy396AqzWU8V5A
vt170YJZ9zIcK4tUS5aATwVhjzvhRWwf8P1Npa45RsAKFgDWvzPNtpifOStj8q3Fxx6n0rvJmyik
SnFpA3mgGGZ3cZmXq3i4bwIzInaRqxYBKPpMgxyvNCfq57x+Nsw2OAszeFXRZYUHcBCzMFijlO5D
iUzbTorrCDgwQxQI8wJaU3P1lTfdl42kgoxHvI8pa7zKJmKKMA+P/Y+Rx/9h70ya40a2LP1XntUe
aQAcY1t1LRhAjIzgJImSNjBKojBPDjimsv7v/QHM6s737HV11743mZIoUhEBwP36ved8B700aRHX
FD6d5UXnViPafM4zYATAbMLIqgpKtiV0naLhAzN3Bj4JAikbVtG5z++kD81TOE+D9eAMZMsOP/Kk
f49N62muBtJna+9VLRwhRmt4qwnOdFjf6hT+vD6W4mjOYU0SdzBJOk4ecfCcURwmh/jHSqg5D3Ut
mpuvjdh8SHgNnW6FDa9p8eZzbUQLjwSNCE0jVRVrbxpmhk1U+UPC7s/8mAxyemP+NZFYzYB07aH8
dGFeedRhraOfm0T+UliBsCxqjyVYmwtxvk9uksKkl8XnfNSe84Ywmaa1fiu0SXdRHl/yChpy7S5v
lE0PUWYWEDbaV2skH6rMegc+eP0u3Q4QeK3r4Tgi4rDgQ6uR4kUr7EM2uKS1ZqNzKsAiBqNcPf/R
ctDc9uotO820Cddjsctq2iMlNLrGO0WGIjWgh+cjYj3Q4zzsBfCrEqOJh6l80YeUzjCJaHnvdUeG
l0dDjD+X1nyxkp5yJqIeimkCdLHNYsV67cbdl6GjzZe8ZFN7tijA7jwUr5z/YQ21ETbFxLDuRIPx
wK6HLpBYQ+84pJN9RtZ6zjRhRt24i8p8OCsHZGGRwTbiQSjn7FuSpIgV412bJPGT4z8yk/lsJFNz
roneHpoCvKq5SEjpMORE29Eb1SOiYltHHgxvFJjNpftpaWz7XCepddetv2VQqt0Sr33avsho2X/p
s3vRtR1mVb06uUWyQP3gb8ra5rRRWB2hPsDeWwqbx279j8yHGXKrJY/Z4ItH4S/W45gxbmsNbLHT
OJ3MonA/VWMyBngLRvLrjw18KVrBFfvQdo7VEQKmvnv1XbFv/XYnvUydWZxHEOGLB/p61YlEUYRb
Gin2QvD5uBTlYfD2aRZbJ3NuviZu5e9ZquAAOnEbZgVpaQn8OmJxnd12qlezd8jLZnyIlL3qtgX9
e4EnNJuq8oTJU/ZTWFKVPPrDWJIUOI972FLdQyW8/YeqgAn9wdQvbsSSNOOAPpXZ5O+yHONlrulp
kHetHbLmeBPbEugTTp+thczXhEM1rIfRfPH7UOePPtRO5Vsq0uxAiUu8sFiGw9iKcQ8yYjcIxjEA
FIlj71GnjBPBG1aPkXwNS9OcHAFw+d7LXn5mY9q0Z+vxv5wEpUxUtHu/QcHklRA+RmP5NmS8a1pz
nNLeOEaRiETbjO7DmjNQQ10YwPuIOZ4OXjyGg+GwU3e/Ypma1E5uf1ummAo+mU9LbylsrhR5VTSk
90czxX7gjAmN5yF6X0yBekPJLox7CvFasTxifK/uE60CzKFF5blzePlWqSdhqmPAMSWmwU2mO8/P
pDx5hxhz26Ho+88Ub+mwUn/hICG7yR4qID5fvOmVAwETMCtdGGRl16quf0ns7SFWxK+ox8cn0XNv
b22lhrN9HsdfcuByV2sG+6mn5jlezM9N3vu3pk3ag+Nn7/2cT4FWrFkdLiyBZXr1ItrcW9fE62xr
NyUx+X4WE5okAoZDOv1168PPTmzQeE3c09aP2Lo+VYoaxY2y6WBZeAgRyZVBpum3uhMcL23YiYnF
AHDtMBplxy1sRsYDaX8c1OduZ7WkHzdGPPEqxubjto0Tzg6jlR+NUcv2FUyw2VRfM+WThpK7N86R
7nVhE6cYTamn934OwqgUARb07qC1DNsW0bAlRL99WusXvPpezJw7isNExvN1aD3uAm0o9oPT9/sE
Fd99YXL+j0cE40uenJt4Cor1ZmYwB4rW7L+CTvkUOWjosegtx9TyftP63i9yyi/boK4hpWlfoBlo
YW/tqZDYJ9cWqDfweIqZ8iaW4heqJnGSVOYodRiJZ33N4CBnR49891SkdKkLpZKg7ibu4uQFtmYJ
gwyPjqFIPrB12hjbu6Zuvms9poLjPBdh3ThZ2PsLaVsNqYn0t4LG9hSf3nK3/Tt2li38hZyjYFrM
dB3oZuyyqq0Bkgz3H0LFmtbrwUVt3KKMP253QjPGXyI8s2fJpLRP1TNFpH/sVyWlz+dxXrkdzQh3
JJ8yayfsztzTi52CbqEUmLvZCD2W0Z3CRxyktbPygXPqeUX3UrMrLgHY8KgoqGyaFH7/zJxX6HLd
vZmvIy5AOdFwZEfRvY9y9703dOgsOixCu6R56lQWPb/1FldsQ6scx/LTMYhzfy+j+d7Ol2nv6f1r
V9X4Dd2Es0WiP1nMmk+FMoHoNe1jjwrxokvrZuHO9JbRP/W+luzohTEvGNKKpPDceV7bomYiCXHJ
aXYrU3cPaSd+y97zDs6k5mMKczNKomzfyCa5R676zV1m92bAWU6MrynWxYfZjEi9VjaRoKv+hj5U
izFUVpz26WFHcWof/LoBOTVbKdEQxtEZ5vxcazYE77g4RnPd7FuNTTTj3P9op85wa7KASTKrr59n
e+LLtt4fE10QWgsb+urgtiPrya3MCbAQPV7oOYxqLxCvIR567r1sUZrlSKr60bFYzquzveor3U5k
VA4BAsQY0OaYXbCmap5HHAqJI63lew9RWp/TLCkf1NKEmV2qcBCljXvAwQROs9Rr5a/OceK71tEe
PCF/bTeNmmAgyrj9TO/+NR7KL/44uMHHk4APiow5rQ2ljMWuSZqzpdxbkkokdO2tSl46cACrxuLV
knZzVusaosUwP4U5xMeJJsCuFdar8OL6ztbmdm9UfbPvCe+YvQkVU2b92RP3OwrStJkSOFdsto5l
UZhYTC9rr/SC3v5hMte++E581KOyOxUMJ4vc8jm6cebm8G2vmbVEcpbu1Z4JsZVN9KPOeeS2pnaV
I34wVRc/iGZ5wkD1ZlD73lxMAucqStTHRaJpahzEiNXWYBRSrdNKa8k+Gf1QXZ1K/hJdeiTHHE4n
o28Qni9OqtqTmO1lX04GNpYCBGNnmfFj2tfEOhO6xHh3XojckAh97r0EB92wjEd36on2i7X3zGij
4+KZT+hMZk/Qn0xHNCPlCpOiORBL4P1FzzY5p8q9bm8ltjxskVQwMSCMveVBATbblpzkOXOOLc3g
oy37rwXP2hNmp3BuK0JVFdLjJNVOnmCYP8zWdco77eJq3ltdOU/bXYB+y4baVn41a/vTSD3fWjli
i7z8EQ8j8K7+XNtQ7Nuo/VlKAPpDhkOt8xliT6gndaF/6rlCfJoD6GnXQmqjkhAcGotWhMo5Jdc4
0Mh9g5CSa/OdcL38cz9E95VABNR6fWiYen4x/fO2BvUp2TciWubAhoAa5AkHUzOd3nG3/G6cRGD9
X/UwirFzgjQjZEi1wA1hErFtaGXTy5Dp0Kko24etKKk7TZ7sJoNQUXvjnRkjri5NtJxeSbaU3zMV
81g3YKEjwU6jq+7Pv+Mxir/pPEqbznMrlLZlftsuGtX+NjxveBxnRiVA44fai55Ky1C0JnlqtGwI
OqWYPMm8o+lFb7bs+tDx6CsABUgDO8oo74vYxncLu6Ro6q9TN0NHRR1tu5YfNnbyTYGCXz/frB9Z
f4cp2K5V6XmCmKf4ZDXeyEy4fNqWq2WVsiSiCirg2neMPhTND6b6lV2eYkYnJD220HXM7HXbRz4E
9CijtO9GCmRXy5dvCwIFCjqNFXQtDFzba+ixj9ZD5Zvf/Jmemu6r41iCMhhkqh0j6d/T24/PmTaT
2FXV+iHCFpMq3Lcp0CQWmVvUePlNOf6752inIbM+aeaIesEy0UXmDbxEv1XkOsbKZwpoYRJY61O3
h+pcSFbc0VLMmHGmWQAjv6Q5K+6m3N1Ue7auPSe+0a0YrvQwFvP0oLJVeUu7XnXcWENFCcrZOaMd
EUTR90KL3rf5pFqH9s0of00pbrPRo++hyfu4Uek+dWF+4d45fKiGKChqAzKf01W01k1j2vXARQJR
aeOp1uObHyfdvtCw7XK6R9C7itbYY+KD2/gP9fhqzp1AO2biB5BtwIrcUDwz/a/6or4g02YEuIq5
AUEy8RjIUejzmVCo9SIoQb+JLNzPmEbv2mwk6LkxCXF0usP29XULrH92TUwDTFkkBq86JofSZC/d
KA1Rf4yBRiLkzRwveXbJYnO1TdTHodS4CxNW222UXyjKnCx1HqzJPfcxqmexyHoPbe9h+4kxYqhD
RSJYpSK6MylDnrqNVbjgPDk63ZzsS42TOPqJqc6ht/sJ8UBGY1FvshPQBGMsyh1Jv6m4adN8GJdW
O6PiuKEz/yziwj/GtfZoqZL4ITunvEMVZ41FctguNEiM/t6dGM2IdaGbkuZotjNYdlO4NLLkKa/N
IczGQaPIRAPJjbCdsrbSm2tDVvVYv9lePQZ+v/JfkxaFpU0B2WIxoRLukX/4X+u6fFF4Lm6Viwyt
JVQBCFwP0m6iqa/zmGYsB0Fht90OSaDcN3Z96yNhBS0f42bdWFpKz0SnxVG07kVjLb4VGXcix7Jm
P5b+OY3zGDAnG9p29WrR88UywkktWrLvVnWytbzMdDceK16o8mR6ijotDSIACzyMeRZsZWS8YxZk
7IZ51m75ALJpME56SqDbVmtUmt0ilEG12CzMcurl1ya+H1F6hrWV3ncsmVS5QAwgwqhov32qRlGQ
jjENDy7q0lwjaNpFYectBLXKvERiYVjz2bYajEmRcURK8dSxe57NpnnNBmuf9u33JJ2uhoUbedun
eLyTgHOdHSIEw15ukXFlzdu46nsrneSw/S2fs6LWTn8qZ7KCJq49M8il8Fohcy9+bmkfR5xyFUZg
YgVqFI/EeKHujVV1AOCJRbL17+nj+A9e9mTnkO3cHtSl8js/6OiNbk/kXPc8SS5kdju6bjtmeVq0
zDlsq3mcScX53O/OpfSAQE/lhchVOoF+RSwhp9OJDYwOY4ROaPSiHdDit1HjQf8Q0hqBLvL+sq1c
2z4yN4590Gum1NS0/MOLe3L0lqNVsvhhATFdIIJV7TizR9BjF2l8NM04RSSkxv22HGziXJavg97q
oWXYU9gO9k+PbJ9BA/GSpcTk9RGxiNbMYKEeycktDAuVRjeCHhi/Lkun2Ggqj0PzYZqn+iSwsuHJ
YRCelGifspgipKo9eMUx+A89jdF+xvGrTWTnQfM4GUsHMS73ujiMQ3LLRPu03cl6Ux/NmldFG+s5
XZr246gVkz6puxLxq7x8DLY1evDKVNfND7VdBIthK33r0K9d84KGioTFvF2DObQ7VITgvGQJrdEr
nAOom2B2o+Y0QPVw2+FWJsBSo45ZpJdO3w0jEftNBYsU23yOI+K8epuBgiDCsyj8CzLYW9O70cfa
WugavIvGfNqWl8zN+93sudpu7hn9JFnBM18hJZXwpzpVHbVOF9eyyIJmFbjYRf3LXVW9VjpweyrT
Cyus6Wcdxj9hH+PVn09ioFW93pPFWjG766l9e1KdnIhPZdHpw6RMrGLuxpS1aBPhW64kVMRssk2P
6CPgNKbTFz9Gel8oCs2sn3KUI5QjczX+AsGBYJIwnJ00aMbFznyAUln+pi9vX7ZfVbP/yBySRdKn
/MX5/24X+d0omO0xDJshC/yo13fTec3nJOtnCLW4emtOPJSObqD67m17xJy16F73Feg3u3QUbw0r
0FWCPKY53DbfPDRuF/2RmhjhcFs3xyrDaTFktQZIaPHvyGCeL3Nk7IjjGs40jr/KEsCxHb+jz2X2
O/FTwSXcl0iXAyHNIKk5nGmG2GlDLK+wzfZNbfyMNWJOpGK6s+34C/2Eu8nD6JfONES1kUBrAJXX
KXLlRUx9Bsp6KALR2E/IbT/lo2CEO9UA+JHBINddTfWyeFzy7CdDmOJWtzLa1yWUs4zWX+U3nyVP
7H6UNWB4MGC5I85WrzVhDveU4LgEeZ0wfmZORsMIHTQV3wq9BhzJGRhnoqNl9m2MfMRXFlbO3Pld
oUbq4rEIO4fY8aWO6Dmv8u9VkfmxaNj6cCy7Se6cyPhqFYxsaOc5geky8upUYgQjzXHOi6w+ycRc
qtQNfxcvPTNGbn9kPtEqi5vuRpqtwSBJScV3QGdn1WWtPqxVoOlNct8NjCGSPB+PIGPy1gGfs2qY
475EjB8BZhisn+UU+Q+a2dOM4cjSK+NuUAjhwEF4B/q25Kwqzmcfx8WaGIiPRoSf/rJbzXqE14AE
ZNoA9ke7+tWCo6BuI4qhq2NaKaUKgAL2T0TkfNOExmbtr1Qr19zZQiUvmLOtGsrCVpcB0d6LgjFm
uioIfAdHdm2Uz0VC6KcSPcEMmOv9EcfGokcvFgb+Xrb1Vak6VHnJ21JZcjeiAqWT3hz60iGZ0Rjv
xTR756Wdv3Z1nVwpSfIdSj3ANi/WGT+NdyqN3AAbK9Gxjdm+Q0J+KWdnVy9jH+BBP5iCvamdOF/J
pTm0c/40kzCYFu7TTGIM8vxhOCwrkIUF+daVvAkjPW0XT8viiRMlwhm6j92hznpOzUhTzajlJM1c
dc4XUsmoFs/ZuVEQhHzsgCxCLKysrvdNFypHnVRix494PR37WjVLe2pRohG1pvl3hkBVYLsQ5zTb
P3/IfTfNP3IqhIfDpPsnu43Sc81QQrOQL6biF51HM5RsoZxYGbEws0IOOGOeR6oHMyRXaJjcHkmR
SaArH+Mhqw3vHKGuOZMzQviUhXLX9SpABTWOHCocqPwvetTrD3ycDZM5s92byDjA6Y/4Ogbve+qL
4pRMbLHcfoHKU++qajZtb4rJYEyufeeDVu76OEyd6hQ1GcAEBHR4DlZ/1FpEyUp2Z5uz+M4BLepn
62k5sd8mmhrXlmb0vjOckNgDVNlVmYFd5nt8uhYnGSMQ3u6aSR0hmNqXtnS/fzTIuuiXFzWHFKHS
ZSuHCVY6I8/UAk+iq1jGMkLb0yJlgkW/i5r4lx89IhQsT5uEsPLi8VIMC8E1U/SU6/N0aHRnOhZG
9LUwcQhkCIRAdP8wdCKxSBQ4zi40Sy8Vl+20OS3mg2xq97HU2r3UFR6LDAE1yPiH/otVifZxu4tE
BzobnCB1e49+042q7Fy4za5Ym5XVF8y135FKuC9DTudkGsoTLZTumHZ0FabmXYMqWA0pGvi8PNW0
GS0PWbxrWcgz0aXtZdrbNDuAJ3L1ZTWr84ScuYZYjEaohoO03q+yZCIsCAXuIjqosflLrUZnOdRf
y0G0AYIPM1AqOxBpROxCbj5tXEEGt7ttLUr7KNDd2NoDAW93g2l5h4Lqi7IVOJKEAk2HaqtUFU7g
Y5HFnzurxcJl5rftg06UivCKDN984Mzc8Gl7PxLnmq2m0zZJ/UtDibLTovSlbp0Hhy6pZzFOsQEq
b33IdLLlgYnRy2btTXEO+T2HWXT7h611rQPvafPq5NU9/VxHg+a1nkSrFOUvilgag1s/yUeqwDDp
kKYECnhDsVxim3mtARV+qwD6dsk4D8xM7hNHnUXBkEDvmCUUDauqjiRcszJMHMZ8WiclokEdYePi
PkU2yrNtid3ebt7r54n5YDgLjQxp3Q6Re+UBBoPpGPtDeaXt96XVyKGeqEFQf44oEup6v5Qiu1Vd
Q2IYc/lIHS1e7hml0GsyrSU9Z6iwj+LkwRS/nHIwz2ld/ByLJUeXxZgiMn6gZms/LnnpZtlejqSe
0kqGhAlZJWPYF2h040Kl3swSufxW3uXKQBFhEIqIhpJwW8uPr3Zcn+fRJ3YEr+5u6ZJ77IUes48G
scqiP0Tds13z2ZlrTxAhHoBTzHC0sYe6h+ThyWq3nU3wKhILbGuXZBVc5ZKB1NqKjtBF7gqEbceB
qEz2lR0miG/b4tKv9yutXwLNiNk5bkeNOv+azEl94//YOD6V41KzqPOwdCVm5c2Ob6aufcrzOojd
SJyb7MON0aEThAFT+QHDyirQC3sOfYG6w9EEI/zofvsAEBSkt+1XctDR7OacdwZU905aeGsq0Yuv
3Pys5uTejUbr4sSzc9nqAE4E9aVBewT5nDPbWA/lGcXuJc9zhOHb/dAOItgqUCSPgWGqmf1XLUGc
OuDnrPpm4vU6aHhimDvzjPju8iIV6AGjOhuuSes4a/P9NjPZtljy/obbhCefYUpGUsTU/+KRHHj4
yvGUJ8N97SElSvhUOcOhou8pafwGzU/jQo5c2wN+wSrS2bAQbGzQJlpvbM1yDSal318lNmkfaxmI
9AEMdBcdpoWErD5nori26DqUP/byvZ78wMUD+K2GVJ5m+gynKM6Oox91MD9PWW9AUchSRie0AXaT
MoqTZ0/vXgynd3VsVj7RNNG0uE/NKm032COzsU0uVc02Eo3LfJksAQA57XbLskxBBDXsHsl7sJX3
adQkR+Eyq0vd5bj1CgZwgw/Y3x6Z+vug6tc7MTIZnQ6AD3WfnVTL0v2QIKRph9nYT5aqL6gS0tvC
sQ3JCIqyqRLWKRrF+1ZjkWsGA3qKJJQh2WGG73PCw6vHrY2Y+GO6s5dmfuDhBvnvmh8nmrZXXxgi
dkdGDd8RlDRMbmz6iPjpQ5v5HIJt4tSRDxATp3p9nyT2Je4luqsaQdEaizHwfhx12HwdTh3/pM9p
fs6Hgk4xqCF3AblEHignLX2Z6b+P9OKW7txGEMtX51CqZY9bg2JQYPWmeHhoANAGxLGloTFpxBNp
lrq4C4X45v2bfQUfHil7RxbTBUVjGixJ/23bS0v6YscxS4cgmpk7pNUY1maSIm2ib5UX1s2jirKX
nmDA8mCUYatcNqz1oMESJsLtK2752yf4JtNJXahqDGhpl2lnT+HeTuQuHnVCrK0nAVwazTZds3pq
+QPmIaYfH7soZzhkTPhAaCBUaexeSLXOnq149PbdOn/pSvnF11iXVTf+iA0NH13Pah8jJEdQXZLU
FGtFYI1kOSTrjF92Bg1JSq29NhVwl6tfjCTtu16fj66tn/qRC1NPY0WpheI9q18xiBMIW2n+fZX8
aGJ5kC5PDfuu/lLLUn+JOfuVNLT0pvPvlB9TdHX6dIsc/5MNtv6c9xRntY5QgakKUBSfdvEosMlR
oksQdtnb5hxoAHVtfJHWTOxg+6MYazay9Va/SHhft4RWOsNUluD1UDG08XOP3RsxGxbiufFuie9y
sFs16QNmuXMGnv1OdvP3blw+pVFx7R3/u0OxeodYC444MNbJGxK0VINNAam+j3Hdn+IhGfd20j3Q
YD0vfBB3TunEobZw8jMnQUNQ0yAk6E5x6BuSvDd/2bg0yU53GCCasfTu6/V12yVwNofWS+UdmJpk
nJ3mIoB6M17S3nARDWdPSZX5D+UP4en1XW4wrbSYbQir2yvlRJf0UylndWq0lAcjRxZhFSbj4LH8
mlhNvcct8zsi3DisCx2hFJfI8i5mNuiB48fVb5wv9pF+sXePaSgY4+ZFVuN4aF0CYk3XfRF62Z4Y
vF+3fbXtGvdSkFTBVCq+0kaA0uBKsuonn6GZYx67RT93Rmo/bzddBbg95Cq8lsxswf8m5pk46gZi
ZGcEoFhSDnFVwCIuMAhFxKcgek8K+gtFER0Kd74h7OUdl/pZzE4WGFRyoRUbSyiZzjzZV2shbllM
+SvCzZ8IQLqHAY1+E3vz2SXlcrdAKuY8yOkz0UKUaZhyDKbUja5o4o4rlGdd1zpiSYIim9HYr6W0
0aLyFdXytqxeue14ajuM+KaaiR9YjZYKBL8AobJnD9WvXenis1UY34u5eclwTxzw9qQhbSuipLKx
PsSiMBALmxhJu+KLMZn3ht0ydGrNn3pCwFNv9hM/pdl3mqMemUubT3IwmVEaVWiN7vdY884bPyNr
rEslaYUsrLAorNEzWnUmCUYVw2VZnHPdIb0idKNiUcXqruklhqdZd3cmCgWeBFT4K5kHCxlTm4yJ
FNiKJRHxQ7YYP41+RMmYI26QMzdybLMeObStEqbcWyVSSSTHrjrWOgccU/d/5vaMkNcaX7x5JyzU
2lsBKpPu1WtdeVbWgPAPmQffJ59yUY/3FjPcGUl8OpcF5ZMZAUlR7G9G73YXDkhPA5mCB2dFPMqi
nY6lSGgAYpQ4uguicgOzd4hJP7/YY9/vjMnpQ3iQ8j6bo+f0ZK11l3TL9sxVxVWe5DWehRF5suk9
ueoNBVIND30QYaYZF8djVpn3kDzWadgGYqqK5nMTYT/N2FyDJjE7DqksTWSK0u3J7yKCM3SGjIjH
yk/kOU6nRcFZsJASuN6YhnNm47oaOq7b0PNKvVEetThHwZhacYjKF6NDQ6e+aKzhQRuaKBht920b
BQqRvbuIPc+5PXzeBgLayGOojI6MN7q7dc+Dp+PtDoRGmJTrmKfCLSPu3RRHR6ep0Gi59hFOXjx6
Nc9h/MNyu/q4CEiCW8lepYChM3v4PRa8LKYJAN60eD9XwsAHvDchYp39BZFOYy9wEARLf9uWD5Vl
ugfRVM+bi97AJr4dOJ02enDonj1nzPLX7UyK5jCu00GRMjgt50Ls8ZLc05zFU7RSv1gp0TswZTXY
SI5NXgKoy8fq3KPcZmCNerXPvvpZURwyB0d21f/cvq0059fIGPVzTSO6zLvoVgkITUNsGnunHYYr
+kP9B9CI5K7vmT+3FXcKPvspcTjOW1J9GXE+7NKieolmprVomFk4Cm9vFXqBKRDv3PaGJpP63Ims
FiSeG+iNQCyrsGXnc/dCHpd1c1RuhmO/kPi2RJcaDf81Smg/E3sycXoNDhEz/Sv2Vi5I29iXrvPu
c4YhV2mN1i5RzOfKqLMPiT7h11x3Z0xu6skoD16lzl3KBbbrUVwYG15moulfWk27j4gq3EF1T0JL
qR7EJm9dRi44D/s56uCWSFLqgj4bmM44E9z/ApmmFLCR0adkPz72ORTWmP7bcWA2gLwC4tvHflQt
3XCY1h/J3q2Y5ysYA4y9RqQ/4RQt/sMC5F2siieLp1bksWQ0WmZHDeJLABFpCTcQhKc/beQNYCnO
CcEqXau5tyBQEIjpTCg2qyIuECPeuS1GtEJHIM9EKz/pOfauxMeT4Q9Ze8RyUTr1a4M0qHIj/ZnL
9qH4GKbsbFh6cza0/pMcPOwcbFp4ksW58BhXzV+l188Pni6ft0o5om9PUetjBtTi5pBHo7tXYPnC
ZEG1lCe/AbgRRWuLOiSqGNkhKZeT9t0yUyBY2JoYcTK9+pf/Tet7/AC6/JUq90+YM6g5TQwdcPW4
Izd2yl84LwAtRtIZMLCTsslApLSox1sproR21PhcqF5816O7bdKrHHviD8lDTA+k4hqX+oNx9f8J
i5/+c8IinENOS+7K/jF0YYH5A/n0f0Yu/vtz+BI+fwmD//G31/euf5fV317Ynd7+ymD8pz/yA8oo
7D8YIvHvwTnzBFccytAHk5GvQAcQ0HJMqH8rfOp/IRmF+MNi7/R8n+8SG3fxbx2xSsl//xdh/rG2
qlZcle0yV4BL+G//+nP6b8hJ/rz/un/4/V/vR9J8/w489E9f+F9hbLJXAhaDxKJQRjZ8GfAVmDTD
PLX1p9ETr40PYJ4q/LNdaE+ZNXwhbTVQSDDRaGbMhRJU88wmC2nf1JDj6CDr0O9uedsR8ehNEQdJ
iw7WzPLO1M88YEV9jc3UwLPWIDarDJzwWbr8nicc7m06yJelw1qFMpTZ3jTv9KJ8HhsUZXQuoid0
A/nOHWrrlBvyNk39TTjFEX/3l3nEEe37mJiknyosr7VsnxlxA9ubjOEuVel0mAGckqGOqsFAIVkT
jyErde1Kz9r7Q/WK37t5tFICWexVia6pIezkRNdQpreWssmARaAnLq5jXdKt8ZId33GrhXtb6hST
VPpERXFPUMY1SU2CZ+clZKdS9zbtnd1gA+LxsmYB2pxh9nQhSkROGSSMDdj4yt96lEVI0zJU6RSH
pVru50WfAmHxL5cDMv9R19+7pHjrPE0GhGHAirA0Mu8mae/LMkqhBzmghRubKsCd4/uqYZBqDAgA
u/wCAxL/phxftMb5ocx4OZR9Pb3Lrv09MwHx5Hpun7kN2ri6TOP87DXuT2YMzZ1AnoNB9qGCFKFm
/G90po6pREtIhYa23gAeMzHXcxa0WooESULVC5dBNJ6IXRf3Hf0hFC1QAibIxbo6VAzZyb1JskdF
nueh7gz3ZTR+oNWLPi0RO9edx1AH1VSOaruYiEHsmNrKHaecEEiohZ1IjuNjV9smh5fSOMRGVV9L
TqKeW/zszdjdk6aIrNB1k2+ynaqLWMaFraOiHWAn+8G2kR3lfbfvxVOdEVEMt8l3ywfPls+dRxCY
O4bzlOwXEsuROeJVlIdK4+yuJ/5zmeUXIKDczL+1EQQJEiSPoOB+WW6F6Zyyobs2frp36B1TA1/U
ZIaWIODeBFXvMc70wNarAgMo6nUFBNoBwKtzvmmFjeknn184B6UUxfM+0tEBEYK6LV7/pVX/mv6U
YGl+9/+6ftvPmgtLA7f/t7//LevInz81eOvf/u43ADjI+3tS7yvBluMd3/qxBK1/8//1i397337K
/2W1Fjq0pv9sfX5Jq/5v17c32b//HUj3z2/8DzSu+EM3oOP6rPvMif9jDaZp/4dBygXpFujW/A/4
7Z9cXMP7A+CeAS3X8jwbni5wvj8X4fVLEM5IChcIb2g/uP+lRfgf8/psQHRUBLbt6J4vQNH9A7eT
7m3qWTOdT+H+YGJMjFUMwC+/+2p7nxHGQKD+pidqT63DigR239X3SCDv/AThjAPooyaLfXg0o/9J
3nnsOq8kCfpVBrNXQ94sJ5NJJ1KkKENRG0Hee6+nny+kv7rubXQtCphFA3N0jg5t2sjI8EFIFcSB
uzm5JQg2gh/Hprknq8l5vYDQ16tDjwS+Ko+OZ1XDeQXV0aWMXP+6NMsKlNz1hVSqdyHNyAZfvPN7
hMizYu1wuT3nz+6a0seove1Hfv5+eY37Ux0VRO6uvV1GWEsecCnbkXQIQ3NVPPU2xCC8kl6jeAAD
Y6Gyxi+9dnq5V6T45xsipCNqEOLSnlGDPZ56u6piSjxf41Szull5nFtq2FNdcC/a10ZkkcWML92t
5kVsBBuIqer5tb4VR+bzaDQbo2XvQbakUVJvfPR7nT/oy70aXV6VCcZCfTxmkfA3cAOakr/i4R5v
NzJHlctgrsbOeoxyFXyB8JZ6SepJghWqVT7L50tXcYJBgCiuQstim7QtzXKe3GKn+Xnfg0OvrDHu
XGKBijF74wIHe976n2qBkHYV/Pf7D7tKEJjq5mwdq5Mbpo7lygXTu6IqV7sN3P4qBJn7CinSazV5
FrEjF1/A/LxaY8h49IOKI08Qgzphtg4fdGCrHAm+L8iO5yeEm+e908iN3Evhg8h6/q7gjH57m9IG
882VuymRq/Hl1W/+5bXXa8wtEAzr3HNywU/2jeSMaGv6UU0Pu/RUj3PltX9jMxmBpV5oWIv7+QFP
4W2F9AKNrf++QRRh1HBceUVMHu5YDD+wCcDj70ogmuKDw/MbIwVcrbBi3Bax3bk9zHnXxmrfyqNY
WxfC6/3sku5Sl/c7u3HsvT+TNSNxPqGcZw9AIP6KyTmsLzUo8N3TvVzT/Nov46O2yqG4OnwtHjHS
JpfUEcv0SpUAeyDv0cUvPj9g2PkHj8jNpayNdyAQQfWhl+e9XpaSwzHdnOfrczlAzcjoX9P1YX5b
zv99jNo97vn9O/784sR/Itd/iXT/hoL/5VN/w9T/M1BzIV8tEPGTsJr/mnr+P5P7/wrv179Ry/98
74ecCUCeJ5YVjE25Uq5gxQ2N+iOR5U6ewLb1CpGCeURCdP7BzsXKf0Ae1xAAN4hb/jfsLLcqFYyi
/71w5RAyf49pWsNIrJaHZK9IGtUSSZKFeP4Lt0YUI/xDC0tYa2uv+sNudFXRWnVfqjsZToZs2iqa
RHxx/aqG8KlqUjZXNSmoLp6MarKW+1zHdVSela/hMK9ragAXrPYqJDQb/25WjdPBW7cHJ+uohkc5
xq2Xi/LUXg0aqt+nBXLGrjDr90HjuqEmkyiadKmGxF5WF/GG2VlFPRw2pC6KyWukz5Qz+PNuRTUr
bCpSBg5yfHhmSM1Sx1vfzVbNnmpWU6HcO1J8l+hZUpac0ea9apKGRhokz8ugEMGKU2lb/9neqmZJ
zbYcz/qcEGRBNWfy/VQNq92f3dXbkXpr/MlYIMP/MygDGlFTDwqUT78vDe7jCuBgdUg54MLhZbrR
zafuS9+JpKH6dKVJjTy5VXTpLf+f+mJ/n5Cn9gorUWrv53iOCLM4pps1wbYqwflJXFd/S8zek672
oE65PJrXIVBJz1hyzph+ZtRLLU9GEFdVxlqmjlgt5HG2P/ZgcNdYu6NPxTmK1CVYboWocEkgeMCf
4ehf2ARmxdZzr9aTO0nW01uGsD4qhp+IbR2hEmb9pbta9zcekcTbt5X1IHRVCzeTbFRV1aUmrMGq
BBWqDva12vosg1rNz1019jSFRnv09g9nv7hE+RY2PujRIaeJBqLZT/d+yX06Vz2cRI0fRA673aWa
89d1SkcPkTfmkySuvwqIAsv/+ftR3d8VIIqbk2gJVK1VIsDVBdY3S7J2OkTfb5fQvXlnJUMygU5R
TvLimflHJXyzNjbWFxbV5Kyk6mQ+X8otvgj+s2x/mmenclPbNoH0iWSaPrwbnyIrQcC7BsgAX0UN
PMxmi3a/PWsK9FFWF1BcAY/2ib2ySowOZ2uwISPA/DKnJkepjE4slU0qH9XlcBJx9u1EgZ5wQXrM
Lb7MDp+Il67kkT4qVB+2dF5WEPcFMAVMWRwvlcy5MWFZo3fXrOvJSk+qesK974r4PjVhnUcT1jln
8nJEY1g9UrfUPuRhBjKNGZnuVU9oFy9QVnTWUq28zi//7KPmW97yPnx1l6aUMlf74VV3J5Mz6zks
6uK3kTLwQ2oTZPRdor/aKPXb5y6zzwGlg4GoMJrw8z2nPk66kb3eEaRF3+qqgH7Tyn2sSvqhnQwc
6+G3LinkzbyAaKSmSHDf5GADdOnelwTec2JikGm80C2as8L7nTp5M5qEexIKZxEB+ay8uZuqM2rn
osrgEvDER0XfsWOJS7kULL9SCfMsCE/QjByRXfT7kSu/6zRnAjISGPgOfo3OdZ2R1ZWBRevJkMgo
fGT05PMHHmj1b0xIqPQFeBoJ4gFLUsrTDKh/QmKrBFgFWIn0zIsCLtJd2F1LIJg7Xj2rxnWvtifR
MqJ99wJl+HBfPCDDlvAU0JI8JtWcgnTFMo+0K6zMCioEhRzYeTp7d8/uYE8msl0AsvRFAOkLN9LL
4YTRo3F8T+wVeFyAifU7j7M0Sb6tuWom8QvJ0eR7ZBNvlfb+mdqVpqe8DigxzxPK4ncpwDYYykOs
1B9UdL8wIPXT2t9ky0aF0wftkBkYyi4SDmVS5UOsjO9n1mnL8sRyVE0aKvq2GuQAkF3Vb5nTOOpk
YqV7Z1WwpYPS02jeOqlxFsRz8AvY5TvA39YKap3wxLetyTw9qCxLg+k8HllSZoHipSIBC95LgHea
Kv1gxlqtcStLujI9ljOf0sGHYg7nD2ZkntMvYOIlLZszFAycLE06xvv04WXRBQqrahkoSp5j+Mtj
sj7XKjZZMHXiWGaWYuMkdnCo0Enyg48J9ctNZl06ARqcJ1NZlfJwknxh76oBUAHXpXLSLJ47Mffm
GsjZhrnk0Xy4I29veDaeE8CkOjs1BZjQwqvNZHoTcKSCmBrm0zhNHdrwg8VvJ2OAjSe5+VIe6est
Op6QKFElX/CXRv3j0wUtMEErDSDItR+m/wIHcGAXaF93ftR0m3Fl8gqKF5hVGfkC8/IlZaSP35cF
kGRtyBqRC2w19kQOpErWURw7MQtGZieeT+FABGLnDoM7j+O01dIb5fdWqnNSvr9Si6dq87vodMbj
1oo73Kronj8enxSxdNTbKujspFpZQbfqim/90S3ztEz20fFO5pXFR9fnMuUPxRzVNF87xc0g46fV
643hTtRC6uz0gjSjFr+VHVTay1rBQRmOgjhIaZ166bJypuk0jfc6ScfUCTCmWQswOxh/o8ZF1RuP
e62sNe61V6rnA34XteEgr1ppGmSUl2bpjhKrHMQpACSX03Qa1NVHX62XtJpW0aeDonTS3PBpZeNs
7BdVa5xJEdJwGko5MQ2rq4vJqrQryOIYCIin85RiBR7nAYHu1MgOeDKNA7kaHyiYPt2t1ElTWkFL
MvJAqrfdYllRMuUHaZDG9CvIZKiC4KVpFBXTW+7+2vS0aB495UJVBa0sM/yLaQELVIYsy5BrKUah
lU2dg1rrOMt6LR5PP5SWMjIn9TAp3ZAe9TJ6zHBdeJwRzbgJOuC4NWbi+VeUVc+zAS2Qqfs+8G2t
oflclD7UuUFhdan+21aaJMPLtd/Ic0Ah3wZKMYzQFpQJEl+q6RzLeIbJmSY5rglqkeUo61WOWUas
8ZiyGYpUJgToBEjnSdrrjFm/Wcs/KYeHk7FP5Yx0AMjI3MpoJrEgCwY2TcECmtZkPOE4ZuyP1JjB
4sK3N3IsYyG/9PF7bO4PlY1UhogYICGBnxbQx2mPT+F7Llff1kkRo/l7dTxidSz1k0sYKXFJmr1U
ex67ek+rRqUnhUBD7RLsVw6t4lrVFkTrPXZLCyqV4n9/v7mWMuTzYXXh70g5glmmciAIFIT6xalz
rtAOpv0kN5Olt1O9uhqTGkz3xm+LNcukysL9tZt1+/42GCpD5+2CZkXJXVnUUnFBmxN1EvauT5AL
nJ1xJjkRyb9OJoZxefBc4VrrFIp+cfC8WEhcCByCnvC0eLVrBul9E1t22vf5NjeniZBqpnJKYlpd
sx/eyH954Qfuqu6QGRvkhrHrtz8pw3dRwCKZSvmD8Pmos7b3DpCWTgXM5IYM6T+OR4plyCKbEmJI
Tek7KIffWqvu1b0XNUoRpAf+UZBamjXlWQFEHG//fFM6Jvq2gOGO/YKgIpqgYnpkJfGhGSMg43Tp
xJhkQISQvxukftTA7hqsJOVcLYKR64d5GAGFh8nb8C0yiEW7qBY7h2SAnB8Y07X1ZpqYFpmbFQ2Y
SutI/mfSiwIRYuWpGIOnlRfkJbO2+U4aQjn4nh4Qe9Jwcm/evShwhOApKZG5ZUkRQlbTFxklUCLp
RfjIiEzTlTpo4Gun2L4mcrE1PeqpWamT0yFcJkAiY8E4bpl/qXIMRHxHtsp1BoxwvRyQW4D/J1rG
Y3KYjXsXTTgpdXNIG0FDdvrL7mEeKq2SYfjB5a/FFHWQbn1Bk5yhdIPgr9/mZmW52uv9JvgPtNIL
KUDGWNohTQOhj0GPBUOmThowhnWhLWMiA3D7W7J8yefX4D+L6tdyevR7TL7Zs+TRki9LS3o4nRIN
kBbL+B/4k9Uga4K9Jc/Idg50ikDuqtpqWOiiNa6YXFlaMoAL+Xpz8lTYJmfXh43L0c4/MTQAdF0R
dhlVnn4QwQh48uvYip3UMbslpfEZz7duY35pr5o3x79ptpsbr5HHx5y0VCwTjDcrU/j+nq2p5ORv
bbm2MnL3pH+ARTukQcS+41G+e4f5oXcK8ykx17lKWGkaK/el6XhcqRHdQSIAPy2k/Bum4mXJcpwA
JGd91AI96LIswTuyIIgwSAw4tUIEW57iM7luH6JreHbW/t4h1IQt5FWBNz0haIRcOViUVKBErMks
MsN9L/44hdIZmaquk8u9f+mWb9bTkA4VlxhIXxHMCPYAuSUkVFEivUFKAX6b5fUkR3FCu9Ew/oRp
EFEOS9zNmw+CloaCv6Eg+Tw4ehoi1iLFeFgv/mqwa09zCR5QmSiUtm6ju+kdwouzt+p2yRSto0Wc
QmDzoGV6ZcoFlleszMXGLK2Giwjj4FZmOBlW3xapDp5H60FyxyuR7My24pxHeHnrEd6fD/uwNRhC
XorNazV8bHGTI14LMQQxKnTy9PZsI+hHwVR0q82NX3dv7YdDCDSCNJA57hpXdNEiV6VG36VfZlzG
rUqtWiSGcNhJnLv1tG+q5Kx1lch8D731CP/Farioqv0BFxFhylqDle4WTkIeDmKcvfTFFJy1d7d5
12DT4b3toyc7QMHgxgS4FVNgxF7aNQs7b6usQevWCFjB6sbC1cOhB7SHgJY2aTudkW5YIyPPN+Qt
gTLn7eKgBnAenDXXn+7b5bpNqFVnZXYGnLCDsDyANUamzpQ/7Id9hRcdPGyc+VFbW3eDQ1RwiHH5
snY2yZ/ss94a76jPwmXx4/HHkefxHcH/2jLrISzbcDB4WMywcKZM9Vc0xtdbpBYDnPCcwdsvt8mA
K1IohGKDZhN+NxRZWbPfHAx4f9AcIJYacMr5Xs2aJ2vQH4YDa6s6zcEwhPvTlXQXFVyB5h/HCOfy
AnwJkTog3gn9KTpPvxi+ka3J4iKBi7VyUJUiEim28gS8iq9NEg+3al7Dks+1skdYRWIQoj1FZZGP
7fQMB5MK4ctBi6hiDpoAjw1rwcjJpy1LYcFa5xfRYHsxm83as7aLYEYu/vnpdBZvwZcCvH5PaEah
6xHM7UXYSOcGIlDhvE0zw7yWIhARcrtp9UWKKJydjCgjK2MKS5bjSwRMZxX+kU/yNKK8GQ2TrjbA
LU+EerjdNUkg12l4NU/aXYfz7hUeZldWu947FXx1ctCmYR7knkLi3M5zOZdYeqQLmRQnr2f4wgqK
gLs3lsZrfo42BltHMOvW3ts35xjlsbsa7m260xHugT9BmHSToy17MIwBR5z1RVglK7nEozORKSCq
kZ4xcAwF/esjqvwHKz3b6cVv0S++RfaOdm/cisepIyzQioFetGf/W+Tu/28Uv3/TQfz3yoz/uQoI
lAL/WgHRvR8m/8u7StbU619Ndgo/5QXv/qcSolRECUEGvVKxWERL/BclRKFUL4qm46do+IsSovof
xTomPI1qoVQt18pVbv1RERe5VSpXJSFrjddJMfbvqIgJV/P3rFqii6hWChgQoa0ulUhR+V+yal3L
uwcxmu9lq1mwcJtUdndgq9CKhsOrCGlrYIa3czazkqqBIZ+6XbMKcUlwApuvEHU/GRpW5/raP8MZ
YTAydA9I2PF4AnEs2Ef0W/ef5mm6YMlBBUxTdVZezj26pHCyCBvDRv6w+xVW7KZ7si62kCYzIpsA
5jcLQwn77o7MA3SOzplil3afld9FuMiuPBHoR9HLUkSoW6P9dnRXdXQOJdXe6E6veaeYIYL9xcv4
LSjUfqv1FrVAni0XHMtODX4u6zD6yYqHN7bZgoXZIsXeTQhGtKomZyM5dHea0voV1RYZfrNhDd4u
hK5jXdWwPeBwazUHYYPO1NQwxLdEg9znBTXNRFQhEm3PQ8I9IR3JoDSotj/TzVGdBvtmwVtqxBdC
9r4V+/NVDcKuhwql3bHag5DNXLdUB4QHtkJYi7h6gJzJQlrSUAMGyIpQoBS4Zd9o+DCKPVB6xPQJ
0gPtTWyCSMmz4daFI+FBwnybQ4CEKG8QuVEGG5CQTHdjD0R0h4bmowS9TER2h3AcThb5FhuFvVdI
Ygd2FDUjRGaCi9zI9roiOwPRhigIsL/yjg6SISHJoHQ+GsD45IgPI98ELG90Cx6+aEG+TXuneac6
vAwqLr5oeL4SDz86uSuCf290OR5hEJ0RgPDh4lhNoWtDmhJmq4H8j+57w49HnF7NpkfiViRRIh1K
REafN3mIriJMIDvauVnpmpaBCcPdDaqKdpmjwTM+V4XiIlLqRaNyKd1NDh+nm7stqTEKpv7qYJMK
6LG2LlnZy89uDesEtGMH6xLTRC2dq52fEXlUmKlow8TK2DRQiEwfpuR81M2c7I9ztgi0DZ1nEAYU
LNnpGU8dw78Iz8gIIrVMYiHoW0hw4Aq030pRGXik2tanFgak3sVdO1un6tVjvNCtpRG6th5UrXxG
2pgD0n0IV4M0whZyV0pdhw2TM8K3duVC14Gf3TvHUASDJDPQCOXY0KyucK8J6XYgVs/O3mtofKOh
sopRrj+yi/E6rGYYZO0O6tpDLHfyrqpb1QgFv7zTVXvCfyCTId4OuAJqN0mQLm4s4ZXnSzOyeBSp
uey+4QBxmhc5DwXiYKH3j1AJ1hCFgSwMkXVKE2nrR6bRml+t9KG8sqZKplkY77We/kjlUEAu/Eps
P8rJ6TRYI+hnSNDPmKSqp1+WD1khJFZyhQY7M/5nJ2qGgHWSiFQyBLlh8c9R2Uq2NCq7QYDGMKB1
qTyZc4KkDm2/qlvTKdyzidnsRZaPpAcZzZGRujVrcBSY3sOjr6xYRv/XdeS0CAzHZKOCj7noIJ0m
Ai+H75sJr8AZpEvdK0Dqxnjfsu6F32sRPFcFVwuvF+NsYdnXDhzyS4/xmPaIegSXNyIgn7WZ7B/m
hRvGCAja0DtwSzTYwCIwJi8V8YsYU1hXZGIPGtzQtyaA8miuOq+0aBjPyZNlALLMAa7DQcToLdUD
cUkVBrp3DD/uLiJO25cpkdUMRhAGSACPiSXrAwKGJIGfckBRV3oD+MK+15yUIPmqDLAXfMQoCAt7
JREm8od4AEK/G1d5ALYJMR5DLEztmpHJctZiEbztkkbotaREeiRDKHMAcOiCviPAWuq9Dc9p55FC
nNDA1iwEp3udmWAOdnpQr+osmjOYqhSpirDEEyz5RWoYQIbBgQrvC98Kd9qpcmP6tESQAQetp1ng
oGicx0Zaai56o/u62dEKYrCFgHy81C7yViiolykLT5+K4LBGBz+6ZFbGXVP47GpmzYttDZuzEzXd
1QxpiJB4KKDeXBDdOtyhtAEDvy9Jh/GLU3b67/4blmEUghIdsrS4I73o73rEAH66Hfj8Vu+tZq3p
DdHr3Rr7i0VTsPKP6Z1BPnfc9tNKEdpoeHTrbKycJ11dM1IzISuzTpuANWrnwB1ZO5rbO/UOzgFX
Cf0algyeSUB7XSG6eCI3kM8dho2XPwAhnb3BvLG1weYrHUCaNn0TqLkxrk5bNz1mR0QLTp86T7vk
+yUfFp0BXIzh3SDMq7TAvbNp5+D3UoS/7pO7V7fORPXuzTJyJmmkaPZlT75Yiwv1F7m8UQswBZrb
cHHQ7UWz326GTXswHLZ9XxnddpElRVD+UL2ztkgCBoM+8g61QGjl+6QEox2INPS9auruqZfrXqb5
4a5M1Ay1mZPX8nFWm/bBf7CST9Gl2XB24TG6OJtxTl/Diku0fULzfZyXc27gyKKKwdneR58My4dF
MdwMX3NSIGTvwTs75lRlWB6QvSsqLtVuY2Z90rGpmej6R/CfSxsmcsQmRgaCszoNL+3a/OVcwpdD
bkVhCxDQI5SqsnrnIpETSRFe6HC0JDhDclqkU7DRVYG8MUQYYz1jZk8WhEFry+QRZAU03HP7uMpy
2YWLSZ+qubircGmRiNR6Kh8JuPmIdDXw29pJjN8JVqrpWpk2xmGFBDr2W64F8zgDPc/aYhIiYjAc
5z2ADJqKaSMmIevuDNs7FEkEMfc0lCGRF8E+R8OqkbY1mS33x2b8zDv/Gw+HEmaVWMX8M5ftj1LF
NB2SuF6F+C1DFP/VamZU3+1W98oS+jEfForWNiksyS7T2lX7x1VK6A8IhuRgN+xP92527CVQRNbB
KgXFIbGDN7jqWnWMBOreEe6dyKag17MlmFdQAM6lysbJGmiFWAHUb2DDTDZuYtaGBWK2q1rzMXvZ
0Ko+MV/M0T9NXxFudSrX59gd2aSDITvlQ4Pr1+baI6VcDQV40DibFftzkX0ob7bm4RGqqBthnM6u
sU7Kb7V2hSa4m4kQNYJikYk078kmLg2K/tt5BAd7hRzj4L0sRt95mor1solYYuUXLzhbU2kOLyyT
cKkGXYRf0FtCarMZgEbZy1BkQZGFssVHc/S/0dDDRxls3u0KCSWmNpCNURQNbbsZ2mEYRl6EoY4t
XyHsJpjGfKiwabN/MuV7nxRd9CYSG6Qqr0LCQCdCYV6Vo1QU2mfR1WMv4aEERbbF092JDbte4LnJ
20TDKOoOuuzHdteJqIdK7YQvNkbPSyZiInJUFvvSNfSi4cftDrs2qDzXvGIX6r6TqmkEo/EBmNR1
RkPYkzufYRG68GBDITojG4/oNuk2SACoH2TWZjPzRJEIdZjGEVUmVOKFCAFsD1rWs7uemioD/RGo
yA7ovT2w7MjzZDNK+G88SHkIH3kQGvNLqEQliO1b0B+EA4Q0QmoXwwdERUXlHSzo8b4aEprUgya0
ARLLWVlQM0Vzyp5JwWJSruy+/VfcIfWJKkKITcLJsK5H4x3+vlAtGPkgTN6wrkYaUcjZfsXPts3u
/QYYSnyLuPHs5oLcbETYYb0LV+11RGZ0JHHp3n44KzV+q57og/y1bvSrVwtPLbd/RwwAeiYAkzK9
lvFN0vKJksTvLjl75MDRBAN1FiI0I1YXHNjBww1Rv4enkjqwY2b1/iXbNj/dml3sVXUhWLsgZfuq
ny38pqDBsTO3PIRaqvt0GHF7Z3tr31ubM4tsY0fJy4WYhHxYAa3QVBv7BT3BhvxiVEeWkzOXyUMk
+Vd7ZMsSRKGx1WTeKTlFT65Cd+fGufFNTWu6ZipmuiI2l8dM86g3T7p7FhHGIOEAydrEgwyENckx
PytqW2H+UGAtdDEWsIcMZgJ/hp1HQyghFgFMZNNmd0VHDdMTht7EDiMo6IIKWQN9mLfhJHG6Z02x
YXeC7GUGq2bDanmsKRYaXBRVdxkN0wdo6R9UpZOoOSwSzJ//7m0NZjc04mHRyCGrJ7yyaIFCrCsg
HlyEdGxqLBXhuRLpUxJRt23bbIVNAUpoajjOKKFUIXwSbIdY5RPY3AEmZDaL3esmyndN7Nk2NoVR
H/O/EEljd9hn0YesQK7/1O6gCRuiflKy4JwbLPChWDdhVuQop0WvbAbvrJkZJ8LkYGfJUIpEXMjn
YVmXYB5sz5uHtm3BRovJwZKREyKOmDUu1axYMrbwwlc1SWA2Eg+Lhq43GfIaeIclliUAiSj5S1aX
8yLbFBS1Rkx6VrD/Mm1siwE9FcOAIUFwKZ+mdVcZsXX0yo7rWcNg56zTNc/KPdhbDYc8eeIPyyKV
AsWGAPG9VQD4VjZKNuFaHu45vHl303wjpWfORV2HS5wg8Re8wRQroJVFUozBBcUS+RRfZNxE5AD/
dwxza/sMqr1bV7jg4XpYWtt3JNVD8gGVCmRj0iS4K6R3bFXQO1RaSx7ZbAkFS44LVSOKI+EGe5Dl
o1l19oxzY1AFGxIi7uTkVjt33O+JkKZyBI9t3wdX+5VcmpVE5JcDT0y9hCD/YTQnWKLmYbtyPCCi
K6g3RtIwXfropNEOjx3hM6eG/R9NuVGJw8h7POPEDir5gJWQJAn65WnmBIHDMQS9cGSJN4+djSXP
enHiwFzFwZQD+BQE9wFkQw7WUtT60xgAEeYqwSJFVivr1+mY1gdCw1EUlnSZYJB7TXsM7ZzJrGkA
DLmk7sDvOrC73Tn6TrFAiYNWwA9cWQGSx0HJFWTKcxzP8YRNMs4a8ORCkgTGcbIW9L8T+Br9tx90
aUAcOM48MMoJDBr2jkFxb/wgwQ6BQ2TIcVZC78lwcCWnHQZFtO+QuCahDhi2lYEiRQ6jx9C7CXAS
mJbbFKuFYKEDDE0MLycH5S9MC/Yj66GW5CkDSWpZbYw6tE5T42LYMPZ1MK4rR3HY6hkMTIwYncTG
MRgWqJyzjlvlQa6Nqh+GrYXRheO0VMtkY506Jojv1sOYDwZDvmllSrW0+9Pa9z4mDZzY5BhoTCg+
ZzLD6W2MgIPxwZYhGLdaLyOmAUJMZhnRjKDbXzqGp5Z3UjiXPCxVdXpglcewbaSJUc4dgwxRJsKG
8kKWCVyJXpWnW6PpOr600pep0lExG9mJFCCBb4rPsKwG7sFHd1u1uZX5T5u3UvAz8w9vUmUqY64H
1Jc5nDKtVevg1jS8tViawHw5Qv1i3qB43QSOUKrsAVNAdy92VKx547Qw3uIyVaPqFGUnSZT1Awr5
CWcEwMwRPiAnYB1RfdDz0SdCoDbbbrslPRrDftCMr4UM9HKcAc8nZEJwmmMmF/sXavOEBuuKfnxl
TZMyU9eqwIGibGImRYU89mFiGYa7fcbqJo2ftnQtIco0lGPeq9Eh+NZpDsS0YRN8sVkQAQIstLKx
3IgrBixlOn67Z+iIGNFQfklzxrLzaS90ZAMyBNObNOsJkkoNnHyn4/omThXakSAD9uNYsO2HtUbW
UycNgNC17ZvOSLc3NJLBDEQwxZiu7KnRPWDVYQkK2WnkJpxuQXkttPSsjtjzoq6XADaGGTDThC0A
1RRDkdgsLhMngAn65oy3ggyFsM8UABRAW4+xdXwMdLaWz1LtpJkdFBV4B/MZkUEsWVBEg9K8zeQz
/rD+6a6ZsNi9dCy2P05qUhSlGNTUdDC9gRlyZhmiHz9a2rCGs16AgQz2LEV7RH0jdEFHlHhv4Fcs
imxS6jb0p2oXMQmDR/3Y1YpZYonyZGwBtzskzdfUa5zdlGH1tcYnGEyyCfUTpo/JB2JHipEWVTEN
R07Dnuo4Dnue01vSqbFPUD8xzBGbOVHjAR5IKNiGGdG1erkCwpjwMcCyglO/9W66HbSHelzRosBy
Cd8Mj+tjnU3GLGL2q1JVVfqE36mzl+795819VW3csnMLYqHs1atVQTJywmCt9lL37i0hQS94oAjo
YjZxUi/sBTB5/NoQHNTeo2N363VRe8wLRf8vY1NihHrX+ABiuUd1m6jtXdjhILdYubfxtku8u+ap
eWiuAdqydWiyDllHBD9RvZwllu2irxfFMbz3ouiKOlns1MSeLMeSfls0Q+wZRDn3VsdoabnSvBp2
FGKTJCYlAXBOv1H2+UvtjzHrEsW9DIXoT+Ha++gFUHTO2EijQu8xRJn8vvi1tX+PDu1ATcUQZOxc
AFbHAdWItOZuddpW06LIB1jSX7TL4deOey/CfmzGXL0gJ6cakJJDN0keyL9GgMRaOBR7Ai0Da0Sd
NRhX6Ns2Ggi0qA9EwP2nhjJeEMVbn6hSZ+BBEWsQRbFNeAiV9x9ILgdH81Q3e/ixEWA+hfe9WChF
6npGyge97OxPqIpvSMF6ODE30ehhonLBckXvhicnZxlO+624BWK6WRgzvN3mEQM69egRvyXa+CvW
v5PPKwQOl96lKi2Zk+Pr5OQRkvjni1Nd25elR5C73YsLop9eoKy2RILAxGFW4bjHCDVjJ6925tQm
JAc1LnZm89Vlr9B0F2IgMXTzLlWuo0tIZim03tfOZZhnwYkRFbhG5h3HXRVAAtoIn0re0R2ckeI8
kbvJqJyYAbhR2MwyOvSLTe4/7da8mbsQy4NODsnarL9weyCE9smqMOmi3US4iuDrrgfolAM+TSIR
w2oQ6B5A6iAWb4lPByIE7+o+UegsOmtr08Qx1ym6txA9PHb9qJzP4AhSSXoCRZBHFpYVcH4ie324
23Bl55J6jLAzgv7akiivXUYQ8BxfDfYm3jmsRI/BzdqV9M1ueB0EAQwiRjjWEwWXi/UKGcIYiJ17
Sy6tG9aDOIDcTb5/6m6IEAI/RFpoq433MyxYf4N8CSFKXmOx3JwNmjXe9VnwEPBkfEPwLSwaKL2m
4H4QT0GY59QQOj3KAYiA/qIJaIV538onta7VQePh1PUAjfjsjoJC5EeiBEONrmYPS1xXyIjlLhA2
4sDin6yzi/zVr/Y2eolVAxYJOhegrKqzzBg9Wn4BvI/orBhOKawza6JPpjAxulmIE8usif4N6A37
FW/ltBcNi3UpD4uFDTMssj1yt9CIX2OYcLNslsNP9hzpPBGAMsJGW7hxe7cA1d/KK8xed1XpkrGM
tBdpI9gEsLDbjT4MKp1lSkDw7VsTNHj/ZoSu483KqnT3/XLYQN/m5pNG9zF4HOE5CTBOOJBOGf4T
IvimH0tTIJLW0tqjhEFDgAfqtdlwjzbhDLHMyKEivDfXFmKxoGa9mzvHRZGI4UeFVbbROYvBAjBL
ccUiVH3z7q6cm112xG6j6Cxbd3BkjQBsby+3nO5y3v/3KvKi+Kz9a+14ZzwZ/1Ur/n38ny7TxIAp
NvBMrhcbBTyh/6ERF6/pYqVeQKldJYkHTnL/DF1RqP1HlUht9XqtgKs1MkCct/+oxOUWBVbyhToR
MXDQa/w7KvEyBf1FzFgRp+lGPV8sECGjRKCM/ypmJKs18fFWjaKFw3Lp8pyQWya+lB7JqHwlL9SO
oE0D0gIt9aGw9euVrZsjbfehXbvhg7vKYQBTjEqrZauUezq33dZdrSflQ3rBo7d+yRNr4ZIQ94qM
wwQeJjeEnyssg9375hfqW3d9WvvLfBWiaXuxt+Wq2RQH+VzD2b9vXnWTJ2Pj/2XvPJYjt7Y1/Son
7hwK2A1gcAc3M5GJ9IaeEwRdwXuPUb9Gv14/SX9ZVdJlVcuEuuMMTvSZSCWxyCSTwMbea/3r+2JX
HqpX2xMHObDAMq7D2HB1rb0MomDB1ntr9s+6cv+VBkxhoBgM3f/x5bvKyXX8w/240gt+SHd8/8xv
VzKgFcsWukx0QhEC0+pvFzIf4TJi4tQC0KLItmb9Nl8KggW4laXYKrQVSzcFn/T9OgbBIkzQLbIJ
AsDQFNX4O9exIniRTxcy9xCQF9vmYjZMixSJ8lOywx7bthehDeW9ixI3M8KVGNl2ThV7y6IY9uiE
mFscidQ1LSjIJJnnrbrXQASj6AiOlVxjGjCkBaKBOyud7r3BavEsa/FMkvz3UAnO+SgaBDDqTuuQ
tHdX93aezUU7HYKWib6MeSVYnsU8Ay4HLM28aXi/d/DZQkw04z1UhU0TZytFZ/s41AeMCRtJbrZj
RyMG2EUsFxSQKzWaKX52LvIIpZD3aKmluoT7SXM2b87NgDUN5oZZyiEF9CIwllVtTBupEuxpkXM+
5aKelkgr850++dRdJsuj3zPlozTrQH80XyEgylcgiGlg5q4MHSqWbxj+Q9HE5U2cKyrB53ZIztEg
rGXzlT2i9wjYi8zweJBjXUEPl36YOnf2EIkAR0Vub+IETW8TQgSWQFvPw7y6rXBsgvqLAJqNPeci
H0tlBhx2E6mFMiv0otkOtjYcoz4yoSaPlFJa5T2JhCPs4hxlpumOMoTxPDHJrsTNhLTPslxdjvQV
xoNmBV331szG0B19r6DhOHTZ9UjU1x8Itd2+KEGi5I/ewEPVSpRbuPYjlHtfWSDfQeiQSzdpJFJs
6xN+GqU4Zrn2VGVSUs3bupBXE1K+WeCDL4fPk1fC7jBLZ4oz5sQTRP2C35jzqFK9Vr1Mi3XqtpIN
379W1fjY9xUhoSmvVn0rkR/20cQHNe0cLxJ06ONsI13VAH42wIb35XTeKMwCBi345FH2iq2tp9m5
FmZ7U0h9fasghxq8YlGETGuWPbhU+EFJnM1xIHrLtgBwkMuMEeca1olmnE6VUDV0lWim2lJ6/Wet
k/8yITjVgBbyx0vklVn1j9lLFv/wmL9+zm+LI4Ey25RNG7a0aWrsF77zqfRfLEtRddli/P0aiGPQ
//vwPSugwfrHqmoriuAR/N9oFE35ReMZz2oGh/NvL46Gcm0Wfmomsjjy5Q2D9Rf04BXU8mMzERVS
WdmB1c1FFJWvTWsabtu0KrbRqbpKEPUQhL7lNyt/CKabXITxupYD6cUMheS2MvL1rhDVri1HY6/0
sbTL+ylbNbXk7wEhC2PTlu14zDBlYNnzTC1ZVKxDyLpLn31AWnJI5bOGjdLKWIOyDIzFMPVvsTd+
wPDIYNyl0zytKvjAwriD1K7NlNyuriqqFzsOX8au/RBj9iQl/lYy0RaPytYurT2m8WVlRZc6y0+a
PtzEcfih4s8UCS7BlgN7me3igrYzcoaob++GIrqVk5ZcdmDseqAjTQYRWrSLcir2ee7fEylcw5vc
A/3Ee8oNnxfSM1Qk2Hq+gkQm3wlAXfOmsvYW/3ce9cqDZelOb9lrzazJzuk0oNvmiOKBllNUvBR6
f9fqbLwtTmAQhI3AdFRDh4AZmRecLlAdu4sUUXOQ6Kcn4c6Ux8cwGC6ZRY5FzZdDjRahqx2vz14R
LjpJGi2ldtxNYeRGfsc0Zait1VQlGGY1LH+eOgL3okMk9A/QuyuWibM+Nis9ewu1F0s8Bsi2utha
J5q0EH3r8mRdTb2/jnt5gbQCm5ty0+rxQs7FDVf9TOuN26FrVnIUn7F+LKcMGldYreUgPIA8VoGB
QYuBQ/Y6WmIHwtYJI28LhYzodUc4fzQWoc5LdLpjELL3EGPyTLgbhgCXn0QTWouhRE0uQKpFbI7r
NjZdoKOPVpRcAsu+DaN2XafTK05LrspoY4OD1wGG9jGCqRhWQya9hLH8WAbpwgvV89XPlrT6ujMt
JzSjda239yGPeW1KV3E+Hs2UDr5XrnrDX0PzBJNW18VMbZVdg/CgTSfCI7Ft42FAn1X0UruSE4oV
jXwnA7masQsh7IajnIdB+BQUstta2kpU3jlRa1g3jbIxrGBT9EDLi8F4kxTrInfdJpAmMpaSfzYB
+M6wertwWJ9A49xWQ7/183IvScTP5KG2oa9cH4ZNhsQ88R8NGcNtAcnSMl7bfLxyj/MlFqpLFuiu
YrDGd1d+i2cc0s681JPY90b6BDbSbcLqNioZLm+T/EnJQDeWydFStM2gmM+pRWw76GycgcPaT7yz
JbPBCdR85/vVpsY8gt9o7eXxlyFO3ytl5J3SYxxXpv8M3+gwWBVwCUyxi8nULZ490blNk1NQZY5p
5swzGYE1T3vtXfPylT3UL6Bzt4oXns2+NGa9PdzG/sQD2W/E3LMLvCDaqdU1Qvp5t80mi6SdpcIV
MMq7CXdoPGXrykzcqcCspyYnbVSLeYQhzKngSy2nOPb2hYxDzOLWOwttqs92oGRrtRPxufXa6Fyw
hG8qxSamhsP+6HXTuItlGk1FZnHWUHjgaj7Bs3zAI2NmbHOGoDl4hl66fpEl2kywWziUg2Ee69qn
KhuUlzyn6abk4oj6d8KOJNod29AXf0IHUMmRI1qIO3oxZTNfzzGUdqWyCAKPAaiGDWTagkNgy3eM
rJo8RWnHiyi1iMNU1VnXRbnP/fRNy5UjalhG4dPqbTL7DH8LlhTWeqrNmfbkj8aDL6UVEI3sNVIn
LGpmx9oX+i8QronyyvpWTeRXljFCylLzYmcIfy0JHx/w82amwBxtTWDbst6vSWPv1Tai9GKZ/HLs
dNzknaQ4suK/yHYJg19fVY22TcS4lBLtNU79m85O3cDyL0Nk34D2O7MJfIwnKZ3BemIuymy5x6eo
mg+23NPXHtp5Xgw4jHGV4PMBW6tqDXHSALrhFGUGdobmgnzXjZJ0B87xoEf6vRgGtw94bmiVHc8D
NXhjHabKC8d7bmsTW0/FP0mCfWVepMEqnSTaJFD8MNJ1T43vx05aT1tAdQpNT4DrD71Wk2LQCxe/
vOSUgWTOpiCN12LMcb6qw2xMjHkKINAJChDTrV+VTunpS2kSt2Yulfsq6V8V2wJ+ioPSDUVc7YzW
6F67SC73de+JhZ3lsoN4kOqLLN1n4EhnthXTMvWmG5xwI5UjrppZaCmEjTqk8EJDQNX7ar+q7IKB
u1Z+xw6VL0YYPgcOJdUWuTrXa9YJxOKGskxljcBKCOi9LOAqjmV8tAFKRm3O++4RzWnydmlUoyt0
tHlS4vS+8tSb0gFUNOhwQzlcfZhmbMTrZAIo7uWHygwn0CbA9IYgfivzaZjZXUX7xFD9hZIPBxF7
X7Q8S0/p0C0bVZzHHoa1Pbkxr7qM4Ls7vGs7T+XoVOXxXWGk+TuStLPlK+q2S4P8Lh/99CW2y3yr
24bsWEavzas0sei3izBfqh5KKC1SxtuEIwQJM6teeZM6bqKhHL805ZiSjDdDcC11bjKglUc8BNJY
cTyvNO8nlSKzZ3JL/3+/66Xq82e73tXL9PKPm6YKi8/b3q+f9H3bq/9iUL4y2abyb8Y7OJT/tu0F
A2ha8P3AP7EBZqv867ZX+QUjIIQq01LJtbEv/u+agPKLqrJZttimmmyMrb+FZVWUH4tb15oA5TMe
ZyBjxRUAyyt9ztA1gSb8AmUVi4ZKOF0ECPJSVhm50au94FTtxGPVu7HlIWVPi4B6lqbcqHBSC5w3
dcvJXUFbDvLIHh4GxJsnaZLWw5Q9MLMyZ9rFqQEsG7SwZMEl2UdrjWXq6gJJhLYt81pjODCbJ8ld
qkRiMSAaNXOcxVkdznqD4FPWRaduHPYSB8miyE6YyXDOj/exBIpZa8adLMSunDpjZujaIk1A83Vp
eJep4pR5cOj0Mto1wEbdcuD5EFVlitXQPlhF88S2L5114PD1Qhsdv8D03Y35Yy93tlMrOuT+q+0y
zgleQc2s9gXlgJlns0llNDIex7tOmpaS7YLk7eFscwK3S5P+USLaypn0QaavbCRg6dj4cVxui10L
M7TLJ0fP1aUZLLNhnUZOXq80RCg4QRaNrCyzqN6UqphHAdvG9JD69p4yw8wqrCe+zdXYqPiXvLu4
SUgzgrslJZ1a2iaMoZCWSRuh1U6ouNdNj4BC5iCi5Yzd2bwVcVPdxXmFnCDUzXTpNUBuZ4OYzoXn
KzO5xLW4/PeCQA5VcDv/2aqweyma4CX5cUn49dO+rQuWTGX7Ov5lE2z9ev//ui6YNiBn7m/49Nix
ybVy5v11XZA5KUNlZkBMN7hfP9W8NfkXMM2COiEfwNIr/71a4bVU+ek4LFGQN6+4UuWn9aC2bS3u
ylJaqYpSzrWamtFgxZssDtdZ0dNPHIKnvqZdx/5HH5UnRdhsIKRLm/a42op1wzlBDqM3JOfMDmls
qQnl1unwVElWyHrwHOo3WsddHrVntcJv0ynpFy+dEFiPj8HU3zZKRMkG2tgk19lMbwqBjBvdUK2B
QPb89SCBZqiiYIlo7ND2NQlQM2bGOOuAjWaE0keiUUFXbeJK7KaigvzcFvMp+WLzHXOF7zBePyeN
4hZ6QAoMpFQtbPJZuDhxNLiiITUYdZes6i6+Uj0GtWAsXH+Cjv7R2sF2VMlvhaqKoXdy20pG8mm9
JiVnNG2M6LQP5kpuTTarEOhLfC4FIxYl30VtQVXoqF6mZuzoZnXJqbb5fq8sRqP6qLX+UozlpjaT
eNP7IdjfIWsRS04YE/CSzcKgoQOXmfB9A7CUZXeQlYCsQ8peDWnaexgGpLALigISjYR4muBsloyd
JwxXpFO6YSUNqG42Z2vK7VnMwL8UK2sRaytJNoO7mFUTteVT5Rm946kK59XqkIWy5ZRZTC/ZwuY1
jmPj4iFw/TEmayM3t9iKCPjbKifYws/B2ZlTvboCsHeB0YRuWccrucNTicuoO05+ZbwPFgetSHsL
htJyAeWSl/XNuT9okmt7ngZ5gzmUQj6xWiG/VpuQPLlfza2xzJzo+t7knlq6eowwddYgBL06N7po
tA//Xra+LVs8/v+4hHfzkvm/s2bxOd/WLFYmkMGGLutCaLLFqfm3NcsCMa8ISPKyqvJgv37k1zVL
+YXFjPFU5mAhXH5tivza31B+kS1T2PDn5WsDj5XuV77z6Vtp7s8Q89SZ/mDNYiP1eQ+DQlxPRRPS
YKhi1e38plw1laesYj9gxjEqjZXUBwz691T3MsxsOAXDCss5JJjCT5IdB4toFk7SfWMZEW2J4DnT
sudCNfPbieXoIe9UWAy2QUxe8tKlgkDLGWTdnFVWLdxBvwoTpcSW4XaPOfZFs1omvlrAqe/The/V
3kYxBu2LJufpfBw8wAFlrJYzsxL969ijJOSYJs9DmkeOHU/Bqmo7dd6rqr0pzf52tKLuECR6uWis
xL5Yqc6xX86jjMOJTI+gx8hRm9h/BzMX9xjgW2rnY+UO5mC7liHsZWFjWxTZBExZssOZTJWH9dtu
bvJAB32hluN9aA/038Ng/KAA0C7tyiQaZGUwgWWmjjieXo+hnGH7ypdcqStZ5Hl4XO3zECWjMf+C
2QKzfOJYbDnmraGg0R0l08nHlhHDoKF4L5RsYNM4QXs2w+uEpX9JdIM8jJbt+wmW/2woldTFRI5j
Ua2Gud1M/nuCTeQZb6V5sTJvXAmqqvsMhOpisA3kiWHdw1/PpaVldfVmtEM3E+qjNcSBo9QBgH29
rakjsBOzPT1ZjrqOzF6qBkbmpTFYtoP5qPTDbVBGaH1H8lI57adIkBBqKLcalU8thyqD22nJnl/n
sC5GMkmZHO89pSB5gyRX96YlDR8C0KHR0J1KqTJOCfkBTRG0y5LxJg17CsOUqs6i4vFCLS3jh0vs
51prNB4RLRNSQ+HN9CnXGeKTi/vO7IubrkuBc/qtuS1jSxDG1xoYPFPJxGo/MKo2hNV9y7ZyZdLO
cXRJpK6dqsnDv9fCb2shW54/XgtPL1ISSm9B+MKvo/2dVZHP/m1V5Cx2ZQTTw70e8OgsfDvhsV7y
Shb7Mf6pcVT7tCp+7fpC+zU1ofEp18Pfr6siPQ9OfXyIqtLXreHfWxVZrn93J3fd4X1iCtvqWERF
JkWuEicQYsNAAxGeqZuYB/2NSQ1NZu9f+Xs6Nn6Ez1ydZjYOslkkR/3Z7CrgsvLg3xt6bmz8KXmM
+vp5aMv6UFAdocCS3oqqYxSTLm/S90yJBER4VK9gs2URUleDJtsEQWJeAg2/4SLNB3Gjd5nfzCcN
iWaVZjqYmTEk4VWNH5U3eQtV1Ldlljx7fssw4HStc3qFtwws9Jh6ymElKizStMrIWcYwAc370T5T
+3qh1HW0h7iQ7zMvGN288JiUlm2ibFTsP0aM0Fh2pf7NCDPvprP67Byk5Edm/SjEMxELdePHk+kU
CBcXFPzelVaKEUGnqUkrRkuIw/VSdy/1ZDJ1XK2HXKLGVKA+e0tlD8fmlDxUk/Bv7VSD+GrnuVtR
lHJS0xp2Eq0tN/ND7VzmSN9qoV67z3G7ofIKOsEcNbawMn+MPR9uFlcT5ePMvhGVNfUU0MsJtn2t
zwQOPEpPpuqg3gvOWl+0bzXNAYvyoWHShbVk5o3kqt+UXZ5v8lQWjmHX2kqHcI7p0cOBSidqOI2S
yE7YRvNlYbZKSSX/KrwUcbvSqjzb6w1ivYKr4CCsqntow66Y40I1LzRj7eM4JNKujj3vzq6EWFe5
0c6DoGTgLE2T41Tk8cEeymvHSM93oZmGANMLBRZSHgT7FmPFdXdNbk5IgBzQXM8Gg5qfbk3UT+Vy
osyoNOHan6bioxuZgTIt0EO1bY33CVfzRtM01cFQWeyH3M9mMV+WRoPKiQF/5zms6txpTKzqXqP5
rqaGoH7G+sNIvfjQ6qDfcQL2/y56UViiGPSn6+P+JXkZX/6xbasw+V//43/W8fW/LuH7FWr/zbex
fv/P//jtC31bKhVdsIPEcaHRt72muX5bKhWd7AzYdRwc19YwEJLfNpC6dg16sSTahk447Gt7+PtS
yYc0IfMVqZPZlMv+XjGMc/WnhRLqCnQV/bqOs5xfm8HXcdNPC+Zox1WiZnJ1J+h8GRiyUl0silos
cpnxY1ss47TA2D4ePz1Xvu9jP6uR+FF/54XRLAmVJwTRoGuJ8PMLU6JTy6bRmrtA2vRBj5+AZOxY
LYcyWIZ27EgJTTNZSR1iDkxbZdY8S+pF6ZfdLGRjMsvrnp2LZswpFa96zsA1yTSdtUoN0udoGp0g
LNxM7S4RgYskIhjuNXNEiNfDvGMKPJz5q5IaqzElq+Mb5zSJb/PiNbBqlHfpTqdgVafiNho7phnL
nWQqK5mCWTzka5EBnbCZ3POTmRYJSgPVsxleDN2+lRvZnGmlTHzN7hd+Fu0QhK6wdh/Q/s1GPXzp
gokB9Fx5K1vt2FXWrc+MrF8VT6HfbCuWvJq/OPEKukFuKH0Q3SmVg4cgI8/OwW+MQYBVw6VDlUeZ
kMx/VFmHPjFvC0OZ2zjjry9YN9W668toxvq/jivr2NudNzPHIFjUTb7WVbGQPGBn0c6skVfEaE4F
A7UtqlZVX1C8150hBJyhyeyFvbeUp98s84n0DNM66zOXJ+w7qzd+SFM+eUmNIDfRFuzfHjnROtMU
PyfzYWwMDCQ1rZlkuJcHaalCVjMH5U7WsW0pc7OgfW5qHHobXRyM1NoW1S6Umg0OowWliQW7cgB0
pVhUdxJVQzoZi0xPd4olOYJTReIdYntl0rOi9rj4i+tToeL9841BBo36rHHNp9Fj/PH6LOsybQdF
qu6uj/kW0+1gbAOjXtrl6JShcdb7+IsYHE30RzUKbzvhbwM7cXTqunFiHsKuW6hGssjYWheNuQxL
aZPr48MU1o8+70fS8D7nwNQkw1U9pktpqtX+R6B0WJF010zVc2Sb+JQJXXn2eiw1eB95cgjMNXZh
ajwGf3xNa44yARdYJHZJ3W9GI+CdQ2DZe7PWH7Zlls2lnhLw0MTOxM2U50BEjO5Yl806a9Q5XpaL
3KLe9TVjJ1maU1neogrLUxJ01KeN1VUdowfJs2kxoZ8A96/7bp5mzTLAgNl30EFasGcK7ZZ2LJ4S
o9pMXXww6WI3dIHRgru2oCWkmrsoGY4+qa6iLG9sn3RdIm09JTxN3TEIc5eSyl1XkcxvkvnopSe6
jM4Q6IdYrZamPuw7/43q3UKk6ckv8OnwXEtoi5YK3iqlWWqIxC0cj9wNu2DyNv83l4Oi2azRmqpr
wvjpcsDKwt6tF/VdJdu3BUJlJNKO6TvNWDhjWz1OSvJOQ3TTK8MxHAynaKI9AudZUeUXr1vlOqg8
g0jbWK4qivOhZTty7gPbz/H5qKRlMJ1nxUl40q1O/iRMzF0xletW4+0nCGPp4Y2ESKcqmU0ejJVu
dvt0yNYj6vQGo1ZStisWDcdj9a49liZNX2Xc4Verqhc8x9axEPnKS6qNN0QLrYpe1SW1+m2LvnQY
2kc5AKGSgXC0iDa0Gt8fMuMwdQQ21Lih+M8ZX/NZXAeOyLK67NoO0VA6l4brr6M4dV3mRmO/D2N4
PYXYcVjkVke62BCKKeq9r3XHVGsXUQ2B0hy2ajU5UQIXNzhFSr9PbXWVFcFE2i2dl5U6oy2/yHP7
EJT3uuiOXl+4efxuWzRjjWwmDTAyrDca5AtNxedaYcKtCxel+J5sfBSQ3WhysS40Hl2edPrza+G6
Jfg/VgaF8BUnH4XzyvUU8/nJFZloqI2wqO+En1AbfGwblivfWNFvn9d65mpSvdQ0Tru94UoRv4u6
RrTsnQoTHFFUrPDBL6SB9/V6BQ05qZ94XVSsh91SbjaDNB30SnWu91fBPBdy2WWl6y57yzkpM1ep
Hjqf5gXjT3n7UFsEGTTtrvTCt+sNprIY+DzCKtHNvdFet2axNrWHitjKn78LPx6wvu4bqLezbbFk
HUYbm5Af3gT816V5NXjTc9Lvruuhxiv3KnXPiuDD4EV/tSD/7gti8dK4BSnSaz/fgFKlSUXPfkHP
mw2t4yXjS7TCirnpb5vSuEPYSmTW2FUV4348EzBW2321FK1xUDovmJle5vzFW/DzFgZ1zfUnJ8as
GDI55uve6tPeSTNi39T6rr/rRU5CoVxLtkpJzUNVpbtlJnadxfASAZ00IRxh6nQAjUWNpZd6SGEY
y5RbceJbbaQHjjjzyArpkNvbjDgupV6fAneCnLw1d3lQPg5Zdooyn+5htFA7yGJ2u1e7/GTVCQ8S
Ek1G9UC0d9uVBnJ69U6PKp7Mc9Eg9MrG9iFto0Nq2JvAwICWaLuqFEs/8t/TtFx15E+tsd3LibGY
jHlkWC81OxNVDMc64iXZDnJ2c3LOKxTZulnpUzWyMzgKKNVdEgv3Cn93VnrFk59qZ52/hGOSp40q
3day2A1asC2StP+La+J6jX1KL9Isxpf8FSkoKwrC0Z8O+4VCZCwIeP+FpLlVr6+0xPv2O/4ncB3/
laL/REA+XepXreD348vhJf34z//Yv7y95P+4+a/L51PN18/5fqJROJ3IcBJtoSnat/T+t+IPWJpf
rncoB5pv0lVe53tJXFV/ob8m49flBHQde2HD9f1Ew4foE1o69XBNQIm0/x7N8boSfLosri9gcKgx
bUHxGIIk38Pn29KPB6so7bLbmiQLPfsQ54QKtT0dJqJUJ89w1N57IHDYbxtSoLb29Om9On17oc9H
G+2nneO31+dn5F3Qr7Hfn14f4XzdqNesWjcup3aTKDdynx8y/04JiJOV6vxoNNWLlxC08Xlam4Nr
5iT+nVa/lI2b8BfkxJqL6UOWCTIlmWOPFCPEsYfU1+sWnfd8ZcVPLRlz1oNWxwo4vP75z6D82FX4
+ku6BiRsYhqczqjM/fgeqqOZTH1gtVvliEJpI+6ndbkKjvFe7KyjsUkO8k646oN10G7/H1/5+u5+
WlSjodJ0ObbbbbZr78tDdRpu8ufgxl8ZTnSoDuQXbxjm3VuH/Ju78w/ZSl+Xi5+umx9+5p+eMINQ
0qCxeGXpJjl5m3KjuMFROxh7bZMdhkO2yfbKKf2rV1V+PmlcrxdhkffmMUpSXP65+9wlfasMitFu
tWPJCAAAEAh/MDoe7EMIYl9sktsBbAsbp/txo6xLF1rjMnaNJXzlZbvh/y0ZcFzXm2xnv2nLbled
GphM4TY7heHcSJZJ7QbenmGH4VqvX0wFY42lMtP7pcqIB6WleA6aOATcSUK4mRMWCdQFfHCymure
Ztr4VWEI+hwOi0Sd0fkux0UbzSNHcZijoTQpg4PIl2ezXg3xsh3XgKaMR3KbK58Z3oH07FmGmlwu
i2ZlCFepN/7B7rdefR2VJEeclLPxywjPhB/7HtPY+AWx4oQnEx/YFwGCAJnUKj3Le5nQJ+iBl/JS
HuztLQkS4tdMkSlzNZ/H+8YluUfuuX2s/NlIxQ9ARwqm5RpD2fhrXuA45TP6N05UAkMv2EVHCwkj
MAiSZGE2dGGWlroqU1LrHzYM67z4Yj/G9VtSPDXavZp98WWSpq4VucObuu+30lMsQTJZKOyzV6nY
FD6Z+Fn1Ib9Ge20dfqlJC5B4f/NfmRM1Zx2zudA/X4eTfL4P4Rbk2yF+7tq5nyJ6n0vC5Q9tgnse
y6jL5Ah/KMB787Z8YQpvegsPoxO6vlvea+XZ1oE90aHil2S79XbcxnAFHsRFvsjnZB3cakCsr/S7
gMuWQSK3ndOOuW8W78TPF5R1Fv7RPvHuK/0mv+YK0DrOO64VdUFThoZZs9bAdscrGOl7gj2gj6al
eu5BVjOtrM1Kh4JwCTSr2HVLSFxH+Utw2rL5ZmKaSWymZXtePpozSf5YOvaxvReAqMhNLRggJhe/
9x1sT44H7sfa8CMW0JUC/Jlc/Av5gxNr8TAeFXAx9NMb++xr0APva+4D/zYLIGMxLiCL+Zi9yh/2
trwUT9UTFwGpq5KkQbSqpkVVu5Y91x0uT8OpmFme+1/kZca01x2GYInuWceJcdXc0vCCXKqUzO/f
GfQ3pwVfQGTztp8pF3m8YXRHO8snq0edfDGgy1/ktXSuXqKDcS4flfN4tHaSEy1TB8oaeKcY5EAD
BBO8EjEON79Ij+bS2F3fTGgYc2/z3Kxt/nYEKShbwDVbxnuTMXPYEGLZ3grQ2PgA3HL5NAD+cKwl
aeT3CNLNU/MSnpKDd9M+dqRm+ZHwcZ7iDfGC61eDIbiZNlcaZzDv65n+QtChYXQc1EC5UId53TvK
q0I24opgAxoitp0dz+jtOZLG7TnXp7mpzsR44bobxksQOpnOowiKkL3Mlt2Wu01/x5KaP8oQkrKt
JXrkuB26b/QpmBeW9U2xF5iSRqoGs3QhrfIddyIy7F0aOEUwzOKd4UgHStaAwJ7NZbPrSJNiJkkX
/Ze+nBfUObjwVWJvq1pbysM81JaDvWR4xCB79szMtatvNKBxwPLXyoPyoLm606wZj7ZWSb1Wlu1h
WreI/sQmxUs4QQrr3lRjNlQuZaiqBNE+q5lV50ouGUebRW9RsUjPqmCzPZPoegSr0lr4TJRCYEQg
2C1Ce2fFW9IvV8DRcDbYZ9bbqTkxRDUBE6ZWT5HLJGY6nbzxMIwOoETF6YdN8ZDdxFuOJvQNNnlx
j2S4MF/t+FlID+ajP8VPtWy6zPB7IeFlOZ/Vt/74RQJkGznRXXJOhua2zpJXM6O478/hmanADPg+
3Gg/0Lh/tSnqCMsZx1nSzXo6Ie/SY3fbnVD+JUU6z0sy2Wq9M+2lKNSFFKspPwy/eFAAH+mH9WRe
1JN8Go8pQd6WWfNk5r01L/5Tc+nO/mPZn5Ke0Q7ROeoAwooRNIjERutk/Y0PLIPmPzUj/6W66aTF
tE1hSMrYill+D9WFicd5c2N9NO86GmXqtXSuul17yDdw6bZyutHvecQsDYc6ByVUY6PPVE6xM2/X
gPfoAHF6O722ZrXpTAdSB+peubeO3LTvIF9VBiYX0bsXrmjoZxeVteBdyFvqD1CkihvrXu5e4/p9
BK38v5k7s924kS5bv9Bhg0EGp9tMJnOeNNs3hCWXOc8zn76/VFXjlFTVFv6LAxxfCHChrBxIRuzY
e61vvWRP7Yu8qtyKKCWRXaLd3pn20nnlnKrDwueL49mnlViGy7J/mjvP5x0SrlPBqygEE6stqn6k
XYtxp27H5CW2vzXd0e42Q0cTla9lOeEQzJd29+Ar2yl2WSSQtrfP0rWOBgaIaRGxsrMOG8sK5ykJ
52gd/b3eXirhlfq5U9AiEbWToFkGEnqQm+Rc3fseB9bwyQiXXe2mFT22ZQ7obnIRRbXlSotXE6I0
1JOmGwSk5e3VxMuzFZHTY/84Z9yE0VL9xgbIh+SrdAm1fAt+hgzaiOp6Qk86Zd9MYgxIvU5Bfk3b
XnoGPD3GcSFScBrdSykWTCIlQ6s/MigozdoQd7NzNcD9Nks+5cDM9FcPJeKiHdrrxO0Jrbr+oeMA
8A+ZfHXkAluiaWwbe0ftKurHiM5oCfvaQVjbLlNij8BCjEu/cA2x1+P9mL4iql1g4Vh0mC9zkGfJ
UzY2C3P8GfkP7KwWNU7rKefpieUTrzn6spWh7PXuZHQnzEyr6C75YZzLF734nr5gdSieo3tU+4/+
DHS6fYohK2/JCLsT3y8sWysUXI+RW8DxRDVmhOkyHHkSN6R9IAA0II0CJQHzi6BkaJeAAX0sLZN4
7uJ8HwixUPt+qW4nNsb1vEoudbNIp830GhRX7d5wVhna3ZD8yyF/6O4JRcBDYz+Lo/pQXTT2Oygz
0LdDd4SLOS3G6/CmT6wkN95NFa36dItZFr+px62ZvMG3PMTdUj5bD7bXXHAgxOviPaDk5ge6b7/b
/iJSPUVbO+Xekg91uY/wAdcLK+MhS5pNvMnc6lWiLHskgsLed/f5Nf1DoVVy5F4P7EVBqRYuitfo
V3wYv+FrzRm+PoaH5Nk/oZtXdGaWSxFsHFiwP6tnh7KNTmB5q300bVNBktGX4M0J5ag99Y7LbAOW
V5f/J5rsKi78pN9HfjwsFNYrtdM3ph1fFXjr8jEEbwM26A8T+mC3FOopbo6KSdLSrjbh5zVP2uga
FEIew+hl2OcrBbwU0uOyJlBG+SaqH3i24c9lx1QS4A4bRRBnhTa7+PX7k4mufZqV/VmomxpqMJTj
TOA+HU0sFH1ZHIT9Hl3oSJFivKbRd6Gv5ARnJ/9mjF5VvuXilzWe+jdhkoThzsNF5fI648mZLoNT
L630pHxj9Z4uGTDdYt7M2kFoh2Or7Krs3kpQJfaLOvM0fcfEZgCwQID8uCu+V78SObnYL0IoNM0m
P+bf+bAE+HiqW3k1eS3+ijRMt7mVhQDWuaMPN9wfSPSVzYapgIZJVjnIldcbxwTfII81XBJcga1c
Ff7zzS9mEXWVPthsuQfrSf+DZ47XxPhJyJC5Z8qv/Zp+TEf1ESm2tk4f/TsK601zDNlFk70svVFx
KRjKS+zd+PDA63kT1Q+nXqEmp56YWe+9Vt8EqKuaZQAPbWPdpLaL5Afa12BdjGSM76vS6x6xfKoc
O2mYxYNno3Ct3Mnkt/J9LcRteF79nF9blqq7ep09DEa7AZyiMkNf+AWTLmetHzp0rG9Vfqe/2Fdr
ugS2W/uPZLBn85bP3jWvPXydU3Z1HK8HMFYDRQRaiPQirneyOgwZjumnKt8l00Y3NgIeYbgRcjP2
lwqUVLATFUrPrd7/NIvJhWaI6Iu2ZHITgcGsooBiCIPEnSUg26hyxWzR7R6RJhjJXTgfjWPKCW6R
SaQTrnHXwE0ClLNiS2mfFHk0aZS3kyvrs1OjTAMkpzUrURFOMCLF/eboD0qxv2P00v9wrmDs3jp9
0cKXgd9i2mwmMWRKdgeq5nQp7kaqQsjLZbU03wr/bL8y0vmWr5uRs4W5VbBQ3Ucvo9Z6lYMDiudO
DU6Nv56ahwZF8yxuooPK9SVrEXeYcow6LD/7LCH7IvphckVwnK1pHvJlhavRchVjEZvsPm6YbnRr
nwMgfpr54bB3eRnq3200PXUTR93kZJq71nkiags7q9evmq2+Snfpo7PBdwTH2PAQCLommB25Tl7z
6P+Z6vX0o4/yX8XnGPr/D5NbdIb4/7vI656zUVbk/xbbcvuHf7X4TIeY9/c+2v+oVP/Sdwli4yHP
qHS37P+JcvmrxacY/3XrtyHionUk+R81mvh/9fgUof0XMA/M7A5+d2Ah/5Hs9eMIhrYexlE6fBpy
VVVKYd46w39rEskxnEwcr8El7n0y5OgvuzW8BybNBWfpwvhCrfCx0fzny+kweWwoJ8wAP4skRkWL
FNTX4UVJrXMxVemq65Cl/+0q/Evf8N8+E/1P3FEY4yWf6+NnSrNcmWWShhdbb6xF2zP9DTXGAnNh
XzGZdt7vX058nF78+aEQThmGacqb4epTiy+UnWYDsoBnKTIdZWjSesFEBrtvOaTlZi0qBeaxbp6J
dMc4zz9Ok3bSymk+BUUducYY36ujdHaTFX8xYfu4z76/MwclsdQlkgnTsLkr/351gwrZbKYxGo6G
OPcC2T3EWBOtqRs2ZjKhCzDkm2IZ3bV6/v138s8XNtA04g1DnOhgXfp0CRozzoSRM5MEcsBSl+cs
PHLod06Tev4IHkATk7KcWvVJjXzlz5Xof+8/3j7W/+0/3j42HxXAu87jYzv6u2vtbzd1l2n+LNMk
uvhZi5DA7PT7rKv3GnbilSHIuZ4peUrDLD2rG7Bu+4X+xT3xL5+fZxqnDfYxGDw38MTfv3gFjXub
+3F8mboS8F3W125rReTgmYS5lyliabv4maplus4N/tN//OUjkrI0VFiM122GAB9efI5SzW/MJr6E
vRndz346sF/P4Rb6jOpmQ7zCQCM8TnLhehjKty9e/ON48fbl42/isgsmFBp2o09Pg9AbVeZGGV+Q
tKdeEGiNa0hlqef96A0tF+COJ1KupOjwg9S1TaGyhh+z1eSQol1qa7DsynWWvZuWWr9vcPW4UR4b
60ahkh6F1jykTntVkmTtd5W2nkN20iHIqPF8eif6/ZRldIDHmCiMQZSrON+GUTwuRGnmz715zKpB
2QDciPdTt+ztlaaKrV627V1QAo6osyY4JFWwriW9ijIh4yZicJc2PnjkICj33VC0bpi3xUpYvrMz
qip1UYizqWbqYp55i11WWh4mweVYKY9R3pX74PZjFO2w0kRfXnM0pkpOizgw6sZr6p6wGL1fOmoN
YLI21bvGnl7pB8HBYyq4curk1JhWieQB3HNK1SRylmltfa/2tXbfiulo1bnb+qMbRDI8N7lBbo/k
4GMmI3ENZYotyUTnqTBAzYvwYBpTvdJSrd62Az4jQ/1Z9/br72+D96Xl4zOI3wkVoGbclMgo4z7e
hMOoxwbykfgyTMY+a+mPOjNqGNNQ63Wn+YkXpREnoCJJj7VM4E3M9j0aYVDfwq53ZafWrhHWljcK
nWbX3Jfbsud01YQKRABNHAqs73ei8q+hOaf3UViPh6qfjoiJXkoZxU/GyEKbGKgDCoUKCjtDvc2a
P3Cad/sMbMHC8Hu5nooJcpHKDWMguUXGlexFrzQczsbLaAti+/TWeJgGUh0hCl0Kbq1dbxsHs8uT
baRwyg0qnyZOcu7U2EvYI3ZTTd9i7PzwMAThYbLteF+H9krh6i58NRsfzW2EU4TdIaGb43fKqZ/V
DfP6i5rSxepsDJ2iksGqMmlXBZbh0PeHdkIPIa+bpZLSGLTtAEKxDmypCQsG5bO9RmMxLGOnjL4Y
q2j/3E1N21IFlQYcHYF95+OFNCcFmU0XxBdVLdjTutnYxH13SkVDczxNprUqA98zHSV2Q6N7mq1y
4BgDOUCUPVjbFhWBWsX08WodO5isr9EQqF7rELjMJrBLhsha3hRwrqmE/UamlN9ZwaM3xe2hKHzl
C63B+xDo8415WxtxQdo3zcFtN//b5gBdpnD8LI8vEeKPGYkFy7G9nNVBpZc5bccaOJUj6y0SH6zx
uboe/AyPxMihyqYaF5b98vtH5ebI/LRd2QaFoGQET8UizE/vKMwnR0NEXXOQ9VnJ5ForjfiUVLTh
IiXrthY4liLR59MgaIFhUlFTPLhJpz7i5DwhdLg3ZbYWphhf2s65S3KU9G0x21/saUyS//lG0cve
3FhMnXX2to9f3RDh61LSvL2IoL4izAEKrIu3jrbB3kKDCGkXY082n5TOFLtU9w2vKMrLbMijYjjx
Vkuq4vT+A7YHLNWGFnjvtOFdo2TKurY3lbDadWlq8SaPK9htgTLf2cOVQW702A157zaBT3vYsDn0
quXufbOQPoe7OIfhMOSq5gYapDkWWOSEuLLMuIn26ShRj2UTeNLUN5ZzZb5WtbKuqjZZa+pUbQtU
73SLqn4zWYBgrUqzrriCFl1o387K1VOucMjWKvGmZUFyxNKFebB7cMrSXzdJmrrmnPUPc1ZgF5fN
mZKEFW9WjX1ZNugRC1iq0IPMU5FIeCPgSxHAxVfdru1lBNhlAbxvyTqK7G46BGnWHpUhs728SWl5
2yAssig+9JZKq29O4dIGsXSrURn2Zo/uqW25KTW1gMmbB09F2vVu4DzXupocsgwjWBQn5kGkwzUx
cbLpg6p7uOzK1azARQ2w3kZxHS+UwGnOuVO9FbO0ToHT6ghOHXgfTVy4v7/dP6m+bgWCfSMa8CqS
0uwf1ZmG4csfVKO9ZF2WHat4CkBXNvmaNlHrWimd6WZOh6XSFaQo0YD3m8Le+1WcemXdBMtUQ0Za
1jVm4UzTHtVWGMtQCbwqDvSLlNSWVRCPTx1tMDrPxF5HqnFXa+zvdu8fmk5t1iHT6eceSL1jWSu7
DUhU8lPNMzr/zYyQ7hqBruxAZNJ0sWlmxDoTDquVOKzG4uxrIaF+qd2drK7fYQmRx1wBalVFrPZK
qX1RzH0aav/5dRnwFlmCTZCk5qf1V4hQrY0i6y7CzKSLhvbFHGouskqPL6vyS3OqWwZFAda6pah+
6TJqj2Ju+y+K6ncZ+cd1E6CExG2p0rjDIve5pFUVUbMedxc7qQ52K64WuMYjuCp0l7L7ZdVB/xqn
qFsCfeu0rXmXlOM5bJK3YU7875NOCA2/25UzdCAVttJBBpnXzQAL5/hRjNP0IALNgQlG9SKxG94r
9nRfO3p1UMtxEaNs/eITmf+sVB3VRFaCWICjCgbMj8tZkXP7l6YyXOw2nTzVzPRN1mQt48wK1E+r
qDTighQ/paTawve9bMKu9MrGb7Z+qDxaI+ZjSIJi38cBgW12gTMFGfRwyMWwyUovzpvqZ6XSldMa
LTwpVXRRsTEtmxQPuSaKu7hJjW1JT/2Y+KiCRauNnh2F3VqUMeb1SNG8QETPYzJ3Ky0axNn359nL
ra50tZhBVtXZAxPspa8xbwgqY6f4ADGGRFdJqyungaeJKWyG2hWaFjh8jgsHdULprOmzf5oaHaa7
ITFkDsZFiSv/oWhoXaeTcwfjhiZ4lsybqEywnUMCOatxl26qfaXLesHun1/YZfsvju7O7XTw4S4D
WQBNFT26gyDNUT+VjYWhdnUjYrIi84ZsijDKdqOTGCx4jrkuK95xVE4s3qVJmNy6jCxlaan4fkol
oW8YUZykmXLMSlZ01e6znc1spS8gOimWswwmZgA5V3HN7nkz1V+bca5WU5wI9q2K/aUY7jNdUY6p
uZrSYV4NVYMElO3w0UwH5c+/ZkyeTJ9epz6Wttth/HzJghzo0YRuI3W01I2srl76uV++0MhsjPKH
489oD4PkvrOdpzYPnnXsV2tf2uUm0EoA5UPS7yJrGPeRgvAcOTZ6pVIrXHWSMQugPu80jMIQ6tRw
hZP23BgpklQRG0+9Xf2aPEoL8yUYmpciqatvbdot0xY6gmFW9veqzV/0XnfuAlSULnyjbOHPabNW
h9I6tUX8VHRS3Wn9SEbZIhvy+nYvgO+nCD2ZTU4AY0YSt2wgA3TJsC+Rf/Fu7Pr4+33hXU3290tP
TYadW7Lmss5IGiofH8euADU1JWVz6QCvgc0CI9Ah/9StvjwGVMVLC+1GEAXlPSQLUrPL6DBFHJl8
Wkm5OnCkMVr9MY+clh6yLDahMTPHjFsGT6lt7LQ2hBnAoOv3b/tWnP3jXTPQ0G6LiA554+O79vvK
HBioNBdR15jJrNJaaOaAdGI2vtg4/+2VMDmZ8HvQaMqbHfTvhWvg92MWR3pzKav4pRq3rTJy0ylW
9cWOc/s9nz8RTQMajJjuEeN++kRp1yDZYZG7GI3uapyMb6Cz+osXuf2STy8Ca4SDIQROKNufP0zW
hnXaiaC9oH1FgTFkYj1FE5nM87BBiEim4q41c+eLw8w7o/jjy8JiM+ElGeC4Caf+dI9RItH2as32
MlfMHLWio8/uq5uhMp8MnqRrxi4/I+GSoegOgapkrqqMv1I1IhKuRaH1+3vnH3s7/RGsaXRMVFM1
WEU+7e2pOfaySpru0g7htmzQhWF2bde60pIza4RYY1RjObRS2aSCqA42lwMqcVLpoub6+7dyayh/
uiCUYhxB8O7BRaXM/3h3YTCbfEwnw6WodWwit3t5SN8YM9vXzE5+zLydQ0Wr1gwnH/WX+VpLdd4a
OOh3YenfG+HorKdZWK42OIuyF/vMCJ9NOxkuRjL6m3rsiKZKI3kaq+plCEN5lHFTP2jEUVBjfbGW
6J+PVHyxnE/Y2VHKInJ3Pm3tdRKNiRk0wyXXtQG9STyukmIwN7mMxgVvSu4r08mwICnM8RMUZyLx
r4jvnXNSTcfIb41jn5MZPSezF+D1PddRaJ7HIrorRfN9mBvtBM3C2Obx9FaAf3PFOKRXw+x8fP7R
gpaOR50oz41TO8sahytFaVpvnFG3zrOd/QwpSNdp6UC0m+fvQaxHW9oox8rR/M3vL+yf4vm/3/O6
gLWhacaNka+CC/p0z1OlmVJp5v7CDGDAVmOkq4a8iVh2h8SYogOcRbOcuwM1TXBQxB4GAYJe/zZ4
H6I7R0mznanfTCTjdOmoONZDPJg7BfLlgUL77DsWbaumDH90KBsbh0zqcIo3eLWjtW1A+VLiRB5q
O5wZBO60WOgXexx9pFQ6ssnUH6+Z1mtrvtOSNdo6qwmuFUmfZgOgnvG8qCovdvAA42O0wGqK6Szh
TUAb1O+jrk6BJJaQPmvy1IGInbRukaeOQOahGvCgE3Ojd7OzpGpL3VTim56KmQOzrVxSBeHDkNR/
2GrSeYpVNsux77ZpYuyH3FcwL0ZU1I5gFihrez9XevQYJxy0IzNYNqPGDAMcbRHb5dJJewLsx/aR
DkK0Forer2djDM5lj14ilUVz6iakYXqulquqLCLAvipT9jz55ox15o4SmuCUOYqXMqbQRyHPZSaW
QQIsrB5mFAmRuVHr21WLRhyUTAy4ZLQufF3Oe3+q9jVwEEzoBrY0sQ+SrL7rnZzouQTJmVOKM333
0YViiHPixqi0rYAwcTXe69U8YG8xy+P7D+U5S6z6aMoYOGvCTT42KOPisR9PakpHbooBL0XTy1wG
01rTaHMWQqznVGdOznVzcxHPS9vXgoPtJAS6qstszOyDVlXkFOH5X7R6aR+Zgex0raKwi1kTsoi+
uFSsjWKKlzFAjG2l4eyOGFcu9YAjO1L7bhX2nn7b3lVQ5Q854MZmNRQN7UEWqJ2NkIousID6/jCO
GbIr/WRZfbjQ+0wBOmI+lJg4HqScesRq7cSheVyp7Vhfmix+HPrc9iytTzgvag5JCXXstqiGRJfd
aYPQOAkirx0dMSz6WvfXipDpvp3e2jJvWQlv8ZyT/JXEdb53wh7yAOCYJcbzeQV3KDmbSU9aYduj
3oryijYwqZcWCoxMOH/EfSy9rDKOskG/lItv7IaH2iy7bR/rdDzxuarJH07ebvwsvcdRmtwNoVyZ
il2fA9pbeGDS2LP1KF/ZesHz3CAvEUmUHfOExasbrLvYr9tl6Be7wLCMS5W29WOqFQ+wXuHvJTrS
MfY7b0pzNETSSXdJZqEu8vv2GGmQPxXA95uhTJZ5knVrhRHSked5gqnksE8NqDx9u9FcrSUbK+v7
V0Mtm0VsdJyrmRCt0jSf3EzAI0iGX73GOojj334JJv8q+/nJtsPimnRpuFaKaNwTlAGnNw3Oio70
IM3m6UFT6t4zocvkBYeUTOu8PABuM0D7ZOR2brmDQLXSLmyd4A7qK8rG0doGUdTv7cCgSZ9kbtMg
etQDy99Sp4fbeWy9Bv4zHQML8AlK8T7PnH3d+eVD0KUgb7Ftbt//2ic4zlgb97bwYYwNeGOc7CHu
Shq/4fBrFPh9eZRvjdeo35QklNv4dUJ5raQZ3peQ9baUhohTbTRhZlg+1622V279jKBXbsHDw+xN
+2pMy8v7Exzmee1C07WOlmQXSS59ZERLGRftOc+M/BiVETqDYA5XWosKvQ0o9DUzVHd1j3xbMFFe
Or2pXawe7Y8vjbM+3dyzfQ3HLDcQDWXBCChfRCdFKWmm5+3PKciHgzYDr64E4xBtZar4tckaeOoL
PFOWmaOgiGCcwo4Dixvbe2PwEWv2zR/4DDdRAW441WS0t6q5caNYu4Z+rbnFz7FUevZ+PVkVjlG5
DgviJQByGMZBt517y9ypLXyxqq1XoqWpGWawP3xf6fZOXKKRVRm2qPiTy44onnow4dpywp2wrKz1
sLhwmkCz2MlT7Cf7tM8r14ZQ1BXmWo2IC+Obx+8VvoIeA5CtWz+i2EnPYexsmw49yu/32E/0d5sK
lmMrw0am2gDooet9LJ7CVNSzVYfTpcpozfgCX2mdE3XRtuX4bRzp0JVR8EvTfqSZPbjMJ6odh+Dg
ixruE3Xvr7fhCDgATL9xcn2qekTWTXbi1OPFTzqIayOh1pLBT+mn6taMdpHQfVptdX+pHU3ZyArK
XM1VH+iC7FsjIgfCcJxVMUzqdSpYZC1l4/fRc0Wdvi3sOl5GlYagqoad0qdVyKYWnEwJSC9uZnKk
Q0dw+s6cUxrM8Vqv0+9BN4T7ppHOInac6aWe/FWg6PaD7Leams6u0YZYG+YnyB7Wbq4eoyCf7tIc
Kp2SNxdZRdPVHIJhiVuK/Cc/TFZ2J/rj2Oo/7Xx0IbHT5YuVt2kUESZSg6ARx/5Pi3QurkXHm1OK
JTTrH5qFyHTmoQiG6dJmw7DxO0NdBJlTfivTh0hqePWmSyj5GmMt8902ZVJp+CLd2/EUfnHW/Hwy
06Em3gwunMkwi/2jOZILq9dHPUmuQyzsFctQuNCs8Csz4CeoK7+bbgGONOY9Bl5AGEMf72ZHgUHW
SCu5RjYqhmEIrXUQosq9gSzGMOpXfePoCCuT707dMdkaZbt0gHgD4FbKXScnzWuLMdvGEU7OhrWn
Mjv5RYX/fjT6UNUyvoGXxPchbJuD5KdTaierIBT8uY6ZavO0MQG9wSeXnGqnQ92kKH6L0+Q3KTPu
hFUtBffsNH51mvSiPtE1qo23SnOU+0o3aS0EoPOh1U5lVzCJjtSfv18hSHr6dL7C+nVzJLE6gA0X
8vMSMdJtiUUZmZepwUUeW5vM7LtvZUu+gjWxBwm1upHYff0ZnsealJM38G/wWudoIyOs2WMWtdta
xX0g6UfSHc9wLxT4UuPaTw4TYB3oB9VjOEYxqk//9L6fJFHwnESAKqfAHHcW7te1VU0VPAglw+SN
8F52PxjBMm2KasWT+ZR4rTExVLehWdQ5OhEZFiaHpQOb5aoawx+c/1CnJSW49dBqLk7W30J8muuk
qj1FYvYHZnxml6PWbC16hE4QZ2s7KGe20ZBMqRkixUyL71h2j3lWykXP2eWCpXevDG13kHwfm7ZJ
8UoU5rAgJCBnVH6JZsptM0U+2/szC0OhwGbTgwPn0PaxHZ5aQRpzEkf7LkJbOYIeWTUB8/gojUNY
LGT7QEPyGEhPywIo2ya1S8xXsiVXK1PJUBe0SCNdvzeLPr5GSbDyp5CK3wRZSV6MgaM+YxvLcyzi
pXYMHOrNIs7a7aCHxr3xDDiiPNVpDIgNNo3HE9LBBV4w62dpTOf5ro1xmVPLEa1AgACSTG0zRonv
6X1DlKBWq6d0SF6VxDJcIwWP6cuCOEJpx1wD29+N7RAvyw5ogz84ztFv8SGUhn9OOsDvmko8x/uP
yIaGXOaHMOz6ez+0sp24UYDR/iyZBtZ3g40etTSTZG9366bq2itImeL0vmSHYz/fzfXwSzfDU2/W
09rKqtZtoaQfncwnANQgKSCPiAdwAu0MzEJdRRWBZL06D4uxFLPb6MMtCCn7bjKx2nd9el/TTb/A
QCyXWWuqh1Z/yHMdl0fkz0dBYNE+H9ILh9YXkLkEGdCQRnzf9JscUjnKU1scp6RCEJ3wdmQTHGMz
Xsuic9yxzS3oBnp/yoW8ZxaGUaoERT/p7bxK+4jeKL+1oySB36Cjxrayeima7LmjRn2ITPtsGwGv
WNb+fSXAM7ZGWZQuz81rqi5K2cwnoU3rTFELN+4gpQR6VXtSLdVb0EZ4zw64ymNFPQZddPLDtD2W
dVZ5p7mJ1b3vq3su20Cgd09BaSZrIFXBhlKV8XnWZx7kRrx5kVPtNA5ZnP7CzVQj/BylPi3NKo33
udW8jlHxaHbpsEZnQec31Ea8O6bwpERW0GMq3vWPVqXIazO0lNw9Dj9AixujEPEOHP8OVFq0k9ws
FYQQgb42plFC7hNb8zQW+wQo+aZk/LQKQ56rgAb6EiNuhkddrxdRqxSXxl7Cx5qm0HeFlihrOzWs
ja6CEYxr3HtlaD7xkFEkGgPbgToiOx2hTHdUb5ma/lmJ9glZukMsSaU7NwL3EG0TbnudrI0Bh2QM
mMQNlImgygT8Y1on2a7iYLWsGqvdO8Vsbm0LNxMHkKqd5Llv8h/gDEOPlq6z4qBtHYvKNPZpqrrU
LfW1UpOet2xz+MpkhQkpQZWDgqRCK7OjfAuI0cIZKbsh3g+zemF7SnZNll77IdIWgx4ErlnAlywR
fi6SsRsOfQphze7KYu8XwwJc3HBK2eC9rAMLOUhZ7cser+Z8oWcvs7bZJ51yqaNovIOgme+sHmwE
psBar3rKv+ISjOO0VGt1Wrf9UdVDPnBaVs9Oly2Hzje/UeoAs1EZTjOWyQ+FfnMCzJGzizkiEV2F
6MT0b44ZDk+YDVhTy7j5JYzijhZQ5s0ca5mWzSNxZ9M5uR2IFBF7hcR2oaTjKipz7Tw1vbOYCAla
a4phnuemOIl2vGtaumNNCWeAl5n2dqYtukoP7zN/BlPjk/Omopa6FWK4YqzUOMdCyKVmq8izW7HO
1ao8Knr0LfHjeVdakxdGED38PFE8h0+00EETeaEIGHlbRv3q9/W5CvNw1dBJWRtMYTZ6GaOyHpkT
ZibGQR7Q7D4lLwz0H/orPz324STYkyzrCy7Ne5/+Yz1h0Rxjb77l6CGe+1TCT9YQJDH4g8vcFV5a
N9rSj5t42erpI5qlZtviUccqAbG9D0g+k9K8A79YMfDzd0k/yUNf4QHOKtXcwtvahyUw48GAsMqh
+s0MfJwpdmGsu9CQzJcjcyVJ3Fkw2enW2gyoeG7DC9ga4dfifubUTKOlupf6pjSj+bm1wxW7ZnV0
HKxw7GtxpZ+D2w+gTbWnNQ3A6/Q1SIX1g06r7YpIgrKeQMe08cigWg2/OPLciGof+sU3Kzu8Ep0G
vm5olIwfi0S16luzCXPr0qsTd+j7HNRuuwm/sRHvJawpX0NNP7bZGX8G7ZSoICYwD6G0ZIbywlLW
rPIs5wDOWHgnSW3B30NiS14htsoL/9TRS4O4XfJ0Gv4VqqS2VTumdu+v1JKWueh7p/sRVuNLKdQI
cJ9qu75dRY8CJbOu+yt7RF4wkSyv1OFBRGVPK5LemzIUChWMDI9p2nmjrud3doMvu1GxdzuFMpxL
jSwjTkGHIgvWA8ubm8zBfzN2HstxI2u3faKMAJCw0/KWxaKXJghRJuFdwj/9XcV/ckR1SHdwGN2h
PqxSFZD4zN5r60tnAassvJwr1B/Uw03wB6+EDYJU5jE1WPqkZXzQvjluwwmeWKB8uZdu8004uNwM
39+ODbejwidi6Xxd66Q4OcJ/zRxTr40kfC1iM3vxQ7Vp+sl8SCfz29+rUPOzMJYvDT2ebyNBuSkz
b6zR/10hNVNqUrZL795wO/w9ac0KNTPfm0li3hbKeEqnHL7arf+iFdvMptD/aGH+2MDwFhyAFygZ
aKu4Zz69hbZF/pH4Sl3zOX3OeKtkCxjPOWAsRBT5rrrFKFhK+Lj/2EFQvELzVkQ5J+MjffXp7x8I
I6c/LmP2Hbf+HTkYErmPP/8fNVgUsOVoe9i6rd97J2kMTyIeyaOqGyhuOScse7L4vih6olaqqtsA
1CVIx7CtbQoUfet30l4YyDQfYmkfoynYBcKs976Wx//b63vYfqSZE4rZD9XSDP112EwHNyIQiprJ
ewoZSQ5V+82VGqRn6Z2tyfQ3gZnKk9+Aj6q66Feclwl3iBuvWgB5F+Zi/b6wkq+m6OpTNVF9+LcW
u53z9EvN9JjMJlMenUxbLz61X987j03ltl/EyMDXMrAEddmL8J17Ou3ui58ignHJl12OZkUy9OAB
tw/67sqvw/gvjEtcGzDVZ5B38Y0j13PJLEULT67PTkII4yrH4JGZDI4llZ/Z3j3VQ/ODkvdb19pw
NAvoUY5dM4/kOq/H2dlMgFvvdWuygxcvoEPb62D5xxFg+y6OVL1z3PSmUOLpO424YcvEXJY14t+U
qji9hPHgP7pu/xoLtsJuezMxtSJ5GwbWLt4UZ9uPf42k856UNExFY3hbd1L0XIPb7izPV5ckK1d2
ehvKEuF4RmvbbjqHALkwfvDwJqwRrbRboQ15nkLm8rZKnj4UCTbqlj5xbTTFqbdBp5IfPQPsfOA3
e1MWwc4N/W/ColfqHexFeM52mly5c+NlG8OeYwzchSb8rhvvM+taSjU9E/kTLMK62Xmy/5aihwJ+
W9kru8jHcxn+6Ij9PEXt+OYqFJ6s/Kd15cTefqZEWlZx4pzHoPmlLS/e+ZP/Yx7kdKdgfxzDZHwG
oLeIZVi9z6HxQ9Nf3LXSxL0a99bJDvJxNZVNd/vt5cWuAPeX1qMMMjygxmDvZ92/+npuzrd/QAlT
bj0xBEf9XGeMP9DwkhaHI1lHEClqv7COKHrkoUysM/YL8oacTrzQwwOOILg1BR5z4EbL8DsV1VL1
Ll9sY1DiyxYUQoPnKS9hSPiM0O5do4c1EXosGUYikpO+L05eNZJYkHXWegr5IIzOjpfZyH9cMYQu
LL+EZFcm+4lZqTU2dBvBlK8z+U37Ij6r28YuTRmm9lmya9Ton+KxYM08p8wqpwnfu0RENXh6X0U/
XYvNjOjScyPNF91Z8S/k5Et+T/1dlzFyuzmRzK6qeIvumBSIxLT3vujjq2XX3xM7vdb9sO7bGcQj
4a93CZqy1SwG8ZwLJAnRPB/tMGog6niSTrGLHozO2Eqi784e7ekSiHuxHSOdHZuY9YtCnvEwhmyG
wAbam05MP/2wDA6+HRKRM3rtXRt3LbPddunTej3WhlOsEDcTk9jb15zh9jEZu/IeCeozYoX81dBD
hFSIRDnmxPlrZZrdmrgMG1WNfOyHEjO7atpFXsvu7Lde/uSjp0R2mH9nZfdal2X+XNsi2aaeykF4
4qt38rw9MlgCP+Dg8VYzyl+kEuYROQSD/HjWCDccZo9+cfYqq36dDfyYhaWep9QxjiRFJLTjmIpv
JfzHDwNW3qqq4IYgqNoAWCd1tRiqbayC5FyTSbcLNKB8RMKESQzQ32dvCJ6ctLYufmac+QKDJ1bl
1Ly97a3iua03QqXZsWT0uUT6vcxZ3JwGLvm6z/XZjvz31NL1Whj9lg9cvjIhsFZdJA+zRyOdIFjZ
AKZO7qsYhldhmy+cav0xdN3s4mL0WXj2nJ6YI7wxKA5xdYh7lkX5o3IrgBx+/BNllTiZ0S+XWU/p
S/8+SUYH0aBE9omrl3q6Ke/iAo8u59a0y3N19nBS3ym3f+fKt456NH+mZrabptJ8agkg3ifU7QfD
GyI2jsxWOFm/C/ZuJAjdeIfCvJcVpAnic7uF55jIShOzZS+Kf4Ea1n34+CfV4HGOLfMujYpmw2ci
V9wl7QqtybiLTZJW6qKJ+ex+iiSSD8rG2DnPb9U8Jt/a4cmuKejq3s5ORpf7+POdYW8iVSBMbGVK
AKlTI34WZWE8OVYm75XxPWF4ca6iHxVxcjBgZbgbLWBr9oxFtnfIVAiLQh8hT787oEqXgze2h5kc
PieZm3ujM/ErC/0wBZPLKLYJ7ianto6BJpzPLpJg2c5WxkNO1ujEcog32h4WLaOOc3P7kXVnviKm
Kp7hnVy7/2oWVnuoY/80kQO4yLVOAd3E7Vq4HYQfFsPPQffFFGp8KSNLL4mbpmetVLyfxlrugr6a
LtlUXcrQ0WvIKvHK68vmkYT15hBUwVtbp/dxlww/Crt7VHhES3E3UGns0aBYu6ZmGSATjidtO+25
nzFkqwxfAQuUq5cYep3kvbsZcs97YH64QFbGkWTH9MRdvx8B8FqF+jX1xZvpNf4rhoL3uQJgwZPD
2geNLt5iZRNa4IrjoMboLvAG7MpGXTxkbfck3X5clFPibHDGQECIVH8atHssfK/cNh4DKOVHV/JY
pjeb5fzWJ6hxRExh9HjGyY3E6hooFtaRdc2IbYQfxKBw8MSivs0+solT2Rxg2QmmKscsmWtQR110
PzAV26lo3GskIw993VrEVol058/GFgmlcy39MLg4DlIYTmq3fKjzqPqCpnjJuC7cpw7e9IRCGeJB
cXEk3o8KEx30BWT7Y2JTUXPtTuFblljLGSLIu6r9Z4/EBX1TC4tENNtDFTjJg+1W70ZIhkzX2wZH
ZeAvykjpBbBPSVxsuebkOIyOekRTH59u8aZeDIm4jz3jwR3NZjOo/kLKon0V+YN+n6MqftNeHxzN
1L6qxvs5Sdrxv9erfy4ACHC6sRJvSLZb8tvv9TtWzTRuIz+/gruvSQ1xm8P/h6TNuilCfu+FiY4i
ZfWmw7Rs8qA+vUwQaqHDML9qFyMEElFw0QKibFHrYQvMtD13xLRxMetsLSaBI9svxDJLknaHRJm9
YbVG9RStHBcEUBeUdPgTjJGcRS2Rjc74pDhFarOHpzCn/2hM5W3J9enN34IUgOAhMoct8KmRd5DY
Tgg92Csbco2o91TnmXly3HhYNIPd7HAijKuxAfRYsqbZT4wpurm6bfThZs8twB0rHfrth5Jvar+Y
VjUe2YStch3UO7N0UUa4JbDsqi63SOW+tmkbsFkwX2OzfPeCXi19Ky8P4PZfAiqgZQ0/1B6+dyzt
L7mVPAhdN49+0fxD54PW8D/+4nxrDC9YRcI/+9RZyVIaOKzy5JoY6cV28P17tQ16pbRuotcdhoRx
JRBCEHlkh4eckOKDN6X7Qibtvq91s3PtkTojFqeOARdxXObFmifqtanc8YuegcOaG41y+4vdnvIA
14CThv3Kd5FaemyrfeLpbfIU2AKgGXTtulyV8K4XLWpk0O3ZU0aa9SpXnFu2wSjjmEbmbjLhbsxE
naDKUY/wh/NFYGf4AHQGJ8G2f3mxKHa4htP1MNgHpNnkaBMWsCH49FbxIdrt4wZBAcc1YvJH9Cvm
vjfEttfleGjq8M3GVPOh4E1sr19oW4abGyw8NEz39lgct3Ijdeu/zESgNmlKDTXf17cDogOJarex
PmBMQhRd9ds4mdlA9sckN+xd448PwWj/yKYZwXva6vsmZbSZm+IYZ5EBNXpOVihjSNvJunhD8gzE
oZxgmk4TPYA3I99JMlDLYmBfyFIEk+y9oWYClYsH4MPGyU5PNOHW1szq+pRM4wxPDumx1aAYCkwu
K7Zz1jor+ltuBmADV1EFGnVLuDFqhFU+OlS1VM2rwSPveWoC6qvc7A7KRbpBsGAJJb4D1RVY3lZj
OVz7SFXWjLbPpp9O+E9uR0xGpJG0CCwc0rSAxV28ZX29/fup9h8zgQAZJMo1APa2YchPx1rkTAkT
rD69di2MHqiWb8WtHTKRFYWV0SExydTCEkhJUAzc8s8dmMfSxP7n9ysZ9MO/3tCfU4FAMtoia8Bk
s4+K8PcD0PBbEmBR71yzyB8Qw7NNDMd8WDhjPWwywW6MzWS+apGjDD2Py8Aff8VROq200X+ZSVA8
hkjCVomprY0YWVZp9OLPIu3+tZv+j4lOYFvc7WSBIkVDwP/7O0XZYuMFLOqrWel5oaQxrcqwfJd1
ESwd4cF0YhGnB/erTEvx5gf9I/X3hjLvXJr1eLTbsHnVfrXBbGRelZeIY47MCMtZP62IyftZe5D9
JVAhi/XaoSrCaxvU+crs+2o7dvoRBHV1Egznjuivvrq0SIsUX/SDkVngzJLsGV3O8xRkj8GkNeyL
rN0RVB/eRx6c7jQvAFPEY7BnooCyMLt0pQRcpyVcxKAMvk6G/ulzcG5wnrTHbgrsazW144bhMwM1
OH1T4iLr62KymSyGtH3FZGIyhpcuio72xFFjDx3pIWZrrJypfeXvvKjUkJ6akGhik9lg6iZsoHBT
NjqAu2sH/sWDubwe+Lq3fb+WCRa1Xm2DMABaOULAG7zqGkn6uHCugYJMkbESzVxvUiUYhgam3qUx
An0wjO0IrKcQ+NNcmlBspo67w2X2NcmyN4EFZu3POdg/rhGrc77jSVpYN/3YmEXtrpnp6xvElHXt
Whd7dOIzfZZvetGuS5Vkn90RyGPM7j8enx9z7t8en9KixnAtzlYXnKbzafnPLEOmKun0VYUFwDk4
WTTGJJEOxCkOAu2D4zvlTvXdcfS+yLz0V6KT1gpY9I844hlrIh0Dz1x+adxXNDqXdJy3EsLxoiET
e4WlN9pTEC5c9Go7lc3e3k3Mf3mm/rh9GTCSPwn5AQ0iqQOfbgoh/EgZUdETSg6lsAvZxQYzuzEG
v4sqKDdYlEw2q4az//tB9kd5xpmBr83m5GCLAO7j95tRYRKK/Vk3ULyGAY9JlYERy97+/iL/8ZeT
ZHtKGl9LMs79dDbBymY0kE/dlfnjvJkxkiw8hDhbaRxUe5cE03yBB9Ou/v6qtyP498sChgQBLK5H
hBAhfp+KixqhXqBrq7+25o9Zm4tQ4y1sk5ggscozIAE1739/QSf4Y1gtJfMKvr2bBIVUl0+GM7/y
hBtkNkYzJsTHwWisU99N91Mw0sjN2Yb/l7trWIfRjOxst0FVa3abxmvSzcRKDCoaq5Fs9PcIJUOm
GaO9hkmhEcUWBM1rtz1ZeHWqsjZPlS874HSxvY/nzls6Ok12woe9HVXeV2+o5UI1WfgwK6hIY50V
KPc0IXiRmk4MrSEixXiyy0h+0W0KMtMPtkZpQA7T6VM9KiYUrhxWUeAcamsaDmQ8gN1UC5IuoM1J
qVDCMgOzx+YcB3Hy4ITHmDbOGIPrOPi73gPZmQ6qOsmJk7PJAqL2bvy5yGepHZvMjB3BLvTYC6uI
F3s3mn+mmBkoa7xzh6IEP5EH/Mepu13ZaxY0QbaDr4D8wIACxs71bghhV2Z47mJh/Bi9PFpFfR/v
Wcutk6TZMtPkEVbtWZWQSWIaX3RCzABa0+zkkS7O+HsR5/A88OuuaPxseEvZvG0Rl0ajS+qez2Df
we67mgbj+9RGJ8e0XgZjHi+uqX8MHhTZzvP7g6t+BXOjXnxsiBusdpEpsq0Op4awDyoVEa6CBvFe
Mw7jfVxV+WIYgxBh+gCzt381eFOsRVkMEUYidy3pz24r3VVOr4o2eizI5oqp44fG2LAF2Xh13NPV
SmNLmtlX7LZy6c2Vt2w14He+/CNNilP71brV43Dw/IJljjXvY1mOxy6HwdkwwhTK+Wrl/bvpl+lO
WiEpjgWYv6AV2FU9p4ee1m3zqOOSAW3v0OMvDRciMCvA52LihSavZEtnFwcCSjEnhwwZ8vmV7Orv
tCjlqiuZbqupY6vM33JyWBfMfQu8EeSE5VEY9ikCTbdykFwtEGvoNxFv6gyoJvrzBQIUyFBuli9l
GkWbYarKhTSz/nZAA4SYIVlFMcRRzwMaNtAA5x0YP2CStsu4viqIZVM9Bo/WfsIVKi9Ge0GTR6is
o5CgRsPVHOpghVm8XzgJFNUEN0iRy/RgzQSt+hpCniX0lyCewHEW/aV0UoB9YnjsPKN8nqLqMNuC
1Z1tjKfCYVzvWwcFKOEJLR/EVOuWEjT616YtvhK8hOq+nOxVaTfrjwvMRTCC0iLnKY/MiC9PAF7O
GWON3vvMYn3T5cQuSXDCuq72vVLhujbMeMv22Noks6xu+nB1nAci7W2BBKsJA0bAxbOc3EuTuPoo
euZv+ZmHLbULD3/sChucYN2rhw0iUbXcu0FZY/bm86291zKBGTiX9FZxdqqdfG2O3PeuScDG2FGK
3TLnZvPkmiUFQm6/G/jkL638FYwgU13QfgftGXrpcMxBoHCdZZylVwJC4m3YltPzZGX7Rlj6K9Ld
lBUpqAwjevh4/NIJvGcoZEruxRVD+Yo9f8Y6T+pik7N1yAyLLo0ME+Z0qnqc1HDfZwQbU1KFmzlx
CSaOgvuE94DhgtEFqe4Pw89mqBAMGYNad36/Uak3P5eYGk1U1Cys5asp2HTi9T1VyMkXTCdy/BIJ
hgE9kEOs7XtjGOBm1019UBo3NUGlwykSMBUS+OdEtljYOWFtMkOunls2aZU1mAtvLP0Nm2R9ZCtM
9VUNJ5l085YF3loFznR2S07rshKEWdlVemrBYqwmDAKRb2IKn3WwqGfr1VRsuOjkkcCr9IRisl5l
Y8AmSlf6mjS4Wp2IiOO6UKxlyZ/pegajOsvfRVX9TMr5fShvuG8uHcjQT6ZrXDF+9DdVVrHL0X/Y
QejdRbm8iyfZnCzi/BZGC6rN8jCfVwqBTdBfknQAZjkzT1BIfqcoBtaN0j4N/JdJBM3ZGqlm4wH6
izdH3PoZGbP0q+HcKwB1lrkZ1fQadfwRI2x2tHpKL4AerNVtpY8mC6h7a5G8ODJbzMhaXrZVPZxI
bH+POdMMXmKJHnIl2gYyecsMkSsNlklsoi5JC0w6bbGKqNuIgHKgpSDk6BLf3gYpgTCYA7x11jHb
LgrY+Qah8xMIK1oFm1FtYPzq56k8I49Fwov+oBjan9wb/rG37UvDrnzhWCI8ku4zX7P2q+sjpAhz
9ea6wwGNm9pW2Dqw9S56n5M6TeN4k8icLzA27jwJ9TcnXRZrstpOTvk4NwQfGcqCekrk0S7GkWI6
Vy+Mjt6k/N0oq19p6w93Xc3QMOb6qEXGLj0xF7lVPoIGcCFCMI2Z6iZf+oqYwzBsVoGBlWH2A71C
ONigLdsLYTHzvbnC5ql+ZC4Rk5p2SMScn2SX4KTAm0NwY/MWrhOiLZcpJsHdoOofmU9odmcod5Hc
JMD4JqCEF9D7Qj6kbriLHJcU2bxy1wGO/m3JAJl5szhFbhZ+zSP8Yf6ymIfgFOUvicrrox2H+Rrl
Nr8+a9eJiY1Dhma5w4V9VwPP5onmrjwv82+7t0UjbONVFOji4/SUTlya4nbpTa3zCLVAXdyK9iKs
pnBjWsPHiBZ3bRDthI3DIU56si3Z4imTk4cgydNU57iAecaMjJTWoR/WmG7tacGRbixFoyEuucID
k4rbg5ZH0x9lknELY/Xc5LlZzd4mTVH1aIMOAdKNjX4FE55ywJKCu3vxu4FVXFm+kRx6M/wYa6Eh
8+IheJXIyfaN5V8EYCdrdLvvyqHCSJCYz2yBDzajuYNVYkceU9i2nmRTSJlPAdIvzHaaCfuJnv0U
c5CdwBLATEQOloFHTMTMmgwZ3+WVrrhMlQmdmzze3kbw4DDwDv34zbcRoVTsrLeRYLpplK+d1Aaz
evTDYqbt+3uZ+4csWDpkYQeY89B/WHjef28Zckp55SSiv2ZyOnEl4hMx6UZLSCak9G0gg78NeYH+
kFS5v7/y/wWv/V7T35QYDF0A/9FSfIbxMfU3GTDl47Wp5LLoah5c7NhIovLh55vbgUk8b2tUJ7Mt
WECAcc5tkPZ9pspL3CdMwGXNYzez1AW+YY6fHaaPLD76kfSFots+eMZEoA9lTqMmj9ZRmxz9qKbi
0Io33ZAnCBnU98wenkgdcl7Cgt0IImpJtgFNLrAh/Y0tYps4zdfSHY2NDBsD6Wwyv6hesgDiz8Nw
xMYQW+Up1PqZobu5z3AXr5Ia/4oc2+hMNbmatHNGkxPfdV2CS26s2u0gYENboUUhIwF9QhJPDqYu
WKm1hsTqRuxVgR/QHMgQQcF3H8TuVdHb35f0ZctEPzYiKbjN0DUJJ3e3Y2W35xIhhsjw/92eDkFG
pJLAGEe7JMQ+7IbpbpbjOonhmOQ43Pet1XDRcnEu0qmYXkPxwylVfGZqiJCT59sweFdzVjvcWsla
cNQ/1XwMK67YazrXE7/ESF+7NEhWTueqM4VEv9fSe7Tt3mCyd+m4cx9w8jcPfV7HS2uS6a4wY3m1
5dDd9RkN5BjJezOAlWukCSvaFvVFIrNrkuTxwhkg75JbOB78PdiT5pWBvXc3BXDybQ62i0X7tmDe
okjKzdN35JUL7pphofG9bD2zqo4V+6FVmyBTZHXvHpzRBTHs3JUNfdLsZ/EuBeb3WnhfVUsTgTL4
1ZozbLV+i+gRNRsR4SfS6JACqXXQ+8llbAaxLJQuYShXNnTzMqYBzDRDWYLhUrzbZuX1p1Tc/Kvg
8e0AWrYHMWM2E83eJBabMVXZSvZZu8mzCeilWQFhz+rg0jbfu7ARu9ybmpVL8s3540dikizRoMiB
8OPdwnsfch+ckVHdjKr2mO5qEZdX91ZvB22+9jJjXjLv/ObUP1wkCUeBAtcszHqb0zwzd4YVbVQ1
6jeaEzbKZPQR0KmcyxRpUi1Ur07lYOC6AkQe30LfE/JtmeUj9fVyjyN9UE91DLIi6mKFmm18l2Hq
nBxFhxRE+drgIn0nczhU5YMBk+QAA4tE4ajbx72v71TdQ92iwfViuS8Enr2m7ptFGpK0JaHuNa75
JRsrgNVyfgKpR6PteK81iFNQcRbNTDD/RIKLiLEwHmOHgk1Ewt8FgZve9eWz2cF8w4xJMzWOauPi
F90CpKqWH0u3JDaPHeakU+TH249Fv4nUfmHGaBY5ab58cItcPXA1ksCIhCS/G0vU24vKIMgrZbWz
ab2sPve3H3BdqjN+QxAtKc+mD2hMUC2029fnsYhGZDasH4faOytS/dYTa24eagPofdrZAjcEsSnJ
tna4oEY/9b/NaI3SvP+egyEm8JTAkIwmIvHDgjaIfl2XZHSFchwuiT3rtWPHxIxVEQZHTKVbQpSj
p4oGmuMSKFuUBsbT30/sP3ABUrKRg4+CStX3TcT5vz8sZjH5vV82ztUKgE5h6djVVZOtS3t8qpRm
J9IFxrILmp3qyMqk4VmWA9Zmesm/v5GPgfzvTw7Xu+3YUO/Y/O+zQ6ir3QllXupcRUkMTh8PCKOD
IDhiW4qBEEYRqgkCZpreKvBrmnR40TiRIhV/8xE9XhC6V5tSZkiaworPnkrJIa4NUcs92hdWJ8hI
LaMpj1HOPJRxlLlpBP0rnsAVlaXa9LPt3MeEZ9DHq6PPHJclU32KEn/aN419H6JNX8yWpTd1HHZ3
YW4///0T+POxjYzjBrAwwGTgRPj02J5rE5mmnN2r7eSXMfEkvgq2n0oRRqAhzCxitwM+7dO75/XL
31/7DxKTJOUI1eLthT0JR/fTuoSXLRAiV+6V/X8B+kUayxI+4N7J4AABMpgWzDhIJxl/pa4GVK3j
Yh+G2XiYhDEvsjK/H3FMbyszM5bubTGbCbEN3KRBwp5+hTY2rMbRHCA0LmqNvSzT3QPlZXYK7V9m
3rACu9m+/v6X+o8P9KZJ9WACkwfpfqbygWFUPQYs71qNRsMCq8O12WX2uXGUu65AY0DfxCfUEY4x
++Y/MxFvd86nCxqEiwOY2LMl1/OnyW2SzCpv+KSv3dCPW4cHQTkMoDmTFxkb86EpagqHfGaLRmKq
cMozMP5xUZXTJsMU9WiASPzHIB5v3x/vyXNY5bLOlRJh6udB71RYKBMCP3oYG1wEnsDB7f4q44bE
zlbIlalmc/FRLA5dRUpAFR9qbFmHtJNfZVmLVW9lxJnquT2Y3vA4l+WPosvXjZW5Z8xRagUuoFt6
dqnuw2sInOQRlN679kgsNhq23Oz6mmvTkxpx04IJnx2kO18yP4ofYPjYTxUxFV5drAeza7YGWmLM
Vx7jQqYVHEjFngnOjIYiOlLcm+s+z+Gxh718xh68GmJ4SXT23CfCAL9SUHKSAY2rKnpMPCYcwmL4
Cipa3FvPY54XBwcNo1PF93UTzK9sX4z9oLKjaJl+W+nYnwrARRvL1N9oH92NO/dsa81hgCwQTsuR
T/g+qRqIfmOzDjrIFUOaACDwg1f+cxZRrjiVvqd3IyD39eCiYcsbxzpyJxNCHDTVLhwcZz2JcR3p
+ZjV4huT4ejSo11a2TWSo2EoUbpUGJhKW+0hjJCE1H/r5p4ISv1ez28lU981Utts2fptssPdpteZ
stMNrDbvQrTvMQho0Qy3945gebrlwM78BoUodtor4CpW7BmzGTxCXk4SUe9HanVt77j9edp09auX
eHA2vC+zEh1TKvsQ1XrceHx4hlNZD3RE6UJZMdtxK36bfI/lM/uXQ3Pb/gUqRU2rmL3M3XOSsPk0
fco7L8UT06liXzvIyfIOwS6GgHrDTp5ks0FfDAOPAZpttZ5a0S3bG9O29U4fP3JdwwRI/aXSlj4M
6c1oJ3xrM+qELzrMg71N6pZlyfw4YRw8ioatYAhywxnSp2oYzZPX6h9mstajbheKdd++qAbCPvtW
MfpwFaPokYYuJXGnyrnYmqCxQQFCuaVlFZF7Unb1wlI+vgw+lLrRHsyD02TeLnIdiBxpSdIz+NeE
jQI0WJHsuxwlUZuBflRtZB+Mjuow7m4prHaLF0p2PjtVnix+mY1Hx3TbvefnF7cZx73B0JzAHR66
2WrM/GJTVx5O7yQi+aixu5VjJ3LDXubCWWufTNGumLr4cBMqZ2Vo4zKTksIEeN+MbBdaYbc7O5nR
WjX1cSgxZasw8ReF4PCNo+6tCSNC6kr8JMCAjER+64ofjjfZZ2/IKG/q9FetGBe6050xO9AZMn/Y
O/6znbb3QxYGb6FTHUyRWye3MZsrpLF7qteXMcF30xTjhM67mDa2GBse5k25QvKJOSxLH3qEAUcR
F7d9RMNVVxNU1ADFXHu65Z5NbZTolFxtxc6hNR8MYwC66/vt3q3ZTCBKJq+sywdgEqxmgxt2Xrio
Q9qoP1doGQs/yPcD+tg1qKO7FN0VGJUZKXRStcePHz5Z0Cqfjp3VKjI9opGVELITxwsYqunKBDNg
2Ad8yw+jcvWj0SIUaxxh3+nCLfd1+kRjtIiynr2PKb82ChkttI+PQtTK3W+B0bVHNHT7EfHqXiaQ
DtG9X7Cyt9sQuyzshZTxcsOtrBJQEq6FBwRlR3AFt2GahXEYhrzfwF7+FputfVa3Hx//FGQETIjp
H/6FP63aN8S5Zbj4rACdw9v+vSIEMw5gemrjB2lExle/YMOU8QaNW8JxxRmcF+RGERIRpdzlU6Qi
ePS0nnPE+rZrXTwGj33noSIzGvOuUc4/nup/yhMkT3QqVYYM2Oedz66q1vR1jm49fojnLxGwsQ2S
evNQFxcVpezcFS4UcyyYKdg4eGXWVP8YcvxRVrAE5h0Qv3Czidsfz9j/sXc4tSstTN7jQyl4qa7T
lIV50i1EGq7pmr+mPWeq/u6l3fyPwc4fFQWvzDqeHy6vznbi92/GER3nfFlPD2Gn9+NU7ScDtuLf
i6Y/hTPMjZCqwkq0gFzJzy8yp1WYR5CwMRg39z4m1Y0AvwTdj4ATr9hlcX4lw/UkoupewWlZNx38
O3RQj7HiMf33N/NnveIQYHuT3KFevinQrN//xu5AlPesR+vBG/PnFtmoyGFi960NJMe/sIkYX6ke
v/u07opOS9ECHiM3JnJvdlhGhdP3LihSej7rpVUoC0tIBwg8HEF+e9KjCnH+4flDy/O5xHK4j9H3
4Mr3WB98XjHn/pQA6E9tLg9e0FqHiUeEXNoT7pwwk8WGYW5JHXr5gEK7Hi2wU+/x1zXMO7J63Uwz
yoIg/3/Uncdy5Mq1rl/lhOY4AW8irs4AQFmaYpHNdhNEW3jv8fT3A6WtZoFU4R7N7kA7Yht1ViYy
V65c6zcSeU6quMBYgVMJk3VrtDDEs7YWMASE5QcMG/UlHfmKthFienqht9fCmGpWUp/AudfJ1H2o
26ABu548UO3HUQsOq5MaiFaR8GzFSpl+Vmr+mbBHVabWx21oatEdvbhnev8mzVlrPFGic6yMSwoY
9/BB0+U7vYC07XVei6MmjPlq+CoAUYAO3N1B3EE+qv7p97xsIXibQEpyEt2p2uGeUTo8QqpDlqKY
mwHHk8zpVq3C2vYkgU02qp8m+RAOyngMAzG5GczkgX5agPmFlLkkMfp0AxIdip4+4DilteYuFts9
TNHyezqCVU99n6Jh9TnWopFeM/BiqByCM6n6VoSyR5+cxkAtjsN+EvwzqpnEslCQ9rn1PIg+APZR
i/eFLxyDpJe25XwdKnVX7hGWJllNZMyt8oKuRultUWA33Jzk6Cb2yRa1rMShM0nVfZdOyV4So/tg
CG8bhIZuzbnHEp+qfgzvRpG6RZvXa3vuDapB0/FdB+bG/158mi9PiVaMXTTogfaY97Ma0phEFMXH
b7B8K+clI57lLLUsG+AkTI8Vaahz/Zy+DYn8APxXZJTKobwukRxDLsgyCgIaWP7u89iZn3BzxtBo
iHInCaieyCaOjto9KvbaSoR4e9p0TO7pvRs6BECO3uXUC7+JrBSuzaNSkHMbIMg8uPnVlJ4a/1CF
6rcUKMX1yb4BA2uGqfN4Qj9ZoRa5pPcBpkZUuKpAbNdqvLcS60hDixTaVOwArujK0mpzUL94Rmrm
LNE8o7N5unEDXM4wjTKvDg14EpKRIrIxFXeqMKau0vqG6xcGKt5CfihM+evQls/GKDbsX20PXh/9
JYwLVIPyQaoB70QLxCssTClDkANFLvs7aoC/A8+pQVDaWmIIN3qtPKExi+AgNqzwJze9KQbfGlJL
Ry1NwelDadrolYaecdgURy/C4Munb+vnbb8ZajU9m0WD42r921cndAgzBMbjumTMUgaExn+/8fSG
NtuQ/RIRK9vC/wby45FjT764GXpvuH3BXkopALUuqY+DGn9DSg9orGWsJBLvLSz6qhqmSPRLaFpc
LqxFcKGkMyqP+qgf1EIsHPpciJvX1U0nBp9zc/Vulecn//Jb8oowJcnQuFuXHnXNIFI+BlryWFrd
EVkf/0tb4oKLGITl5xUVkko/VrPnJyXz2K5JCu3RQn0cypYzCbdmr3zVlBC3ZB1FljgVNmZo6rdB
L8euNvGk9nOTFlhcY3oC5OFwfd+/PWomXSV+Onfai+7j5XoBc/KMKNGVxzTi7ZR5ME5M1FV99bdf
QUAS+/FsSPH++qBvjJA4YuDtAPCigyty0BcHPPDSvJP7Xn/UU61HkS7zdmEOx9KjE5NXRXDWpOJW
H9oJTdMUV+MZ4uB1SMPEBQ6OqgZ1aYi6rddAGlv5ae8siGaQLOlztdDEk+RyQSIkPSHyEXbLaUTe
1BOfclOmnSsWT12stI9oJ996EeaiGF/521AdfyNiRVYSiGhmZLUrqtL4ZPH2CxEISegytJVXf175
kctdrmooL8kYJmGNRbl0GT5iX1eTpDfE86Co+pGfC3nUnL7W9G0xXW0NeE7Sr4l30Ukbx2JbAkHc
tgNCg0AFb0R49R+mieoKgj+mS+mURDtFmnTtRy4zW1WbnaQs0lpAiMCOF7UypZPMqDZM86zooXXX
lphIx01xAHKZ7E3cply/hXakgiiwfYiY+3KotKcJh2ov0GwgMmdJL3grB324q8QMMYNumNwXKZZe
DA9ZpeinHtW5CpeRs8rOEXRF/9aiN4rwhHkIYyQIEw+FyEoKug+I4wYONSl5g54KcCWyuQcZgCIK
cx8plnzxsqLdS9KkOujXFA+yUXy9rZvhl9UX6t2slTL3/XxsAfqQXDNQD0nVN7uqAqxSGMrXvgDx
X4zidENDGqHsMbrHvew5gMS/q2W9tUFoAggYaQjWg59+NUPxIAsg+LzpmI/oiKP5eAO9AOSrKgBa
z6aGOBCChKujb5bVS9+LqD03oqxvEwsCJ4I4wvHlLyTFz7pVhPcVPW4aYDyk6Z3ZtSd5B2GgBgtw
0O4qtfoRZxDaJuHYCGWLvw9wskxK42MDON4pCzIh0Eu7Qab/KrV5DFk0JrvTH4ZIyB+VfMr2qP4H
e3KS/miKcnFstMDOuly/B76bnMB+kPUFZnsUY2ARoLXxKZf7xymBfVy23ccRljb9WeEGR9I7udR/
aoWsfEbII28dGgjRrTFT68i+UfoPR5B3oomxoRS6gVSDiIjDW0lrrX1v/nzxzKh67aeuDRinzZq0
UdntIvTQHEE6Bt5wksYScaXcr4+aaXyWWxOYgtfQ18yK26rUJUfpcbqWDAxS0SgFjEDh5uiHw/dw
VkGKvKw/IDnwywr7bGN06OqoguXvgyH/VhZmDS7+6wtrE1BT7eYFDQYYyh8SM2w3qOqnDphQ4HTx
ofK0Z1HNC5A2yGT1tDgLYdxauv3Tn7WXkjBOV1KLF2Xq19eRyouKDIbLD903sM2L2EoRQJViQE+P
9K7kzos+mNCbJV2h/GTGX9CSvdU0ob9DGTo8atn40AV5ufeG5pvcVnctYWdPLREjG5/jWtGx/YL7
iCmGjd1lrbRVcvNBBNBip2HhH2r+Q8C+j2MY+kedoOQEWfFYpJN00PGusxUIB6B7knLNHfBNAGSS
CCjOb1nwwETrRZTWoG7lQSU8pjoYWYQ0h9si/TIisuBqYuXtE0Gsj6nUZxRR8WeGiPmzKGMk6a0t
/3A8JC38DA+HbuJMUN/mQL+3lgzpW/a+azC/dwbp7U1rqIcIFc1DUyDdE2khUg+DlG7zNBr2mBzh
xQzXEBxoDltiqLYaWqDgvhR0c4kYmwYThmNvZR9xXMpwZf8kjNi8Q2FEqRC7LchpOBtiVZ7rmylq
jC+W3v5ue1qw1wPx27WCmKNZoM2pXs8R+XKtPHUaNY03NLIYunJsrLsBSZhGwRW0zbCFyddSCulN
3De4kSinoJNhsBvV+d+/qqVUI1q+htzET+LkIyRRdZNr9K16O2TGDoE26aiHY3XIfXEnV5Z1Wye3
weRrx1ZrYzdQUV/1AKGu3Ov6MsFX+VGSJOPfoZIZasai6NC3gd43OKQ91XT27YTUBMumqD52EGZA
0ll34kvbXwSEjN8Z5kPSNg8QKQ5MbUJnAdBNNOWiQ7zLnw1cEEbfumnoNKLesJU85K8sQAZSoXgu
0IpZY1SpDr6CHH5NAxnlAIC2YxvtaBUmLlmHcexAXh/1xMcwKFeeylzkmCnJ4BSmn98YArDWSEhG
ypaBBFm52lY4CICQwXeoNlL13vSazdiK4ZOWREd69gKM16SyZew8HJpk1UM0GsdZ7tsB3AolBkKW
ZTBf3cTUvG0q1/w6eBhMi7MbQWHh6J1YygESmPFBKwv1vl35AG+kT18+AFL6kKRgW1CGvNwVXVlQ
52+V+KlsKKPHo/pTNCCOQbOttOGWaOZv1b7YCyUA2w6+pVjIa5vg3Z0pzXtTk8FhUni//A19GMLz
hvX4VFiCXY0FHn+1eO//EsNeuJEyfRvp+P2ixe4mMwGJFgbNUYyOlWnAUB53mesnc/nChh0BnAoi
iEmjlhbtYk8CyU9CRRfkJ0Osvg+t/JAb+d40sedLx/txrE4ChMI81NfMDTSm+fqKYFydhiC5IYFh
rjpeLkNozeJgVAOfeHeW6HA90HJ6AKXy1MmUd4oAQVpBpValUmpoBu2sFS183G4CrWKRk0cypAN2
7j/ZOLNdr/8rf/jHL6j/5//w9z/yYqxCHxr85d/+z+5Xfv8t/VX/f+D5a/K5/r3n77b6lf0I/mue
dfarDr9h85s1YTMefv79b/P/8x+mv4KkqP9NNs8lxvNrrsvT3MX6qPn73wRJU/+bYqOis0vmJ8ls
B/eX7a+BVfCc+s/QAgrT8hzu/rL9lY3/xpCDog1/Jok9vKa/vSzy8hv8+fv/op/7kIdZU//9b5dx
E/wA1XjJYqMwEidnqQSlYj3j5WIpn6nV7TVURgKdp2uT7hGWfbU+//z6r0danM63Qy2OA7JqkPeE
XD57d3TvzGOAfzoEt82EJBqQpV3uCg/Gyivl8ii8HXPxRikr1StmbYEzrkaoTKLkUe4mf63e8xJY
/py4v4bBmQHIKi+eZf24bKiIFx1CPo0rOtJtv5HcxMUn/k4+Id/vpNvml+96K6ngHFGXg87WLBx3
aLPWsqdR59CmCsPXkVz9Io46Qsu5G5u/a7wFUPnYYnWz8gEv49k/Zvl6wMUHjH0sI/zO1M7ZbXUY
fqKNH22F+2RrPkD5OaCE+eh9Enpb/SR8gXKztn0uC6ZvR198ygE7ZxjzhnZGnMJFfXEbxnTseA/l
rbinwepYU43WL7A+eVxZ6fd20euJLzIecfBQOvJZ6RAV7TRETmRKNz6CxtcXeInEfTvH+Ye8Sq1K
YByZUAjaGRGOEJuUZO/JGMnCOjGVbeI/xpaEkfxns6wfwhRdNnRCTV+2PT05p0Z3VAfoCOJdWGNe
Uwq3fU9XPEqPOf4GxrCdimmfTXeDHxzEznP8NNzIXviUYiPv5eXRQst0lHz4Vj4uWp3LVXAc8dky
CiTP9K/odZNMg+HUMYKKx1MtWrdWmdjZbz/QDkYAO6C8oRJwGq344FvxE4DuzOkQpYloifTeLw8q
kdkbR5IRG+NNEukRyVHDHepgHyffK1BGUfylh8hVFS2tCcLB+ETdPoTtATa8lJ/14pMGbZ0GnlLm
oL3wSVGUZxPMt26RpscJ7Twd8TzRNvIC34b7FH2fbEworPcPgSbbMn+WOGZbSaz2cj/aVnQyJOlz
JJwb72aQqAUXnxE1qSp8InXY9LOPpC58VKTGlqtyo+fFGZbgsRlGx9C+B/zJwOntRjhFsubkuqu2
MvJUObBcQCuWf+dDMMQAVRNnB7PJzuiJt/InHxU4/qUgGs4gU8kVvmWl/qhU91rXM94POTnn0+dA
2BWZsJ2yu0YtUV3GENMAq9n9BsC1wUMA2hGGe7OSQZXZVMu4wDMIGjR2TXWra9hqFhMlFe1B1EZH
4cjkFB9InrDeaPb4Fzq99U2n7GGYVEsK/tg221TKrrcQv5ibX7hctJ0OjPO3pEWBrVb1jgKoa0CY
tszUlhB40aXO0QAl+fXgKAXgdFSULM9HOL5i/7FeVrHFrfNR7KEoGT+D9mMbPdYKJekxBXKLK6gs
22nn7YzoPAj+16QSZsIAyIbArlv4B5Odd4jMhrg+iHvQ1iTy/IJmK2reHa0tGy1sx5AF9k3uRJPw
Fe82GxzV8zRNTN/HcOdXlsR2H0R7xcjuW8ChRG8ETxVwvh9G61j0LWQL0W1wuhc68WvdBZ9GwmhF
BpRFw00RCBta0g4ClTtKL5BJ2BFShSCw59Zpdwu+coOnkB3p3VEImbWYOmX70FENbscfKGQ7RoBC
m/kb9jdmjNCns2Oh5LvG1NyoarYyPcUMdYMaYR2Ec5QzT0k2L2UOuIlF74E5gv6j9p8COd9pZXMI
gm4/YAnhjc/JVNmpZvC8wJwPlrnGg97ov1UIpyLAuklzDCziGy1+Jp64UD92FuDb6wHr8iX4z3AF
8FGXeXpJ4OYuw1Wm4VSnRJJ2FiN9K2PcYZRrteR3Qy9vW9SfX1KiReitvJ63NXfgOVI/6vm3oqV5
8fv6LN5NTOb3819jLKZRdk3tN6TSZ2T1tslDtvXPguPdDo7/INsiBs12sFsZcr4q39zdr4ZcpOhI
J0TqWI7aGUeZcaM70bb4TlPBbj5mm2yXf7o+3DtJHs5iPMpUCyQIDb/L7yRFmFbl+LyfTb3fNMgf
xKgeTCXaNZvrA72zIRgI+CSpqUpmulhJHa26JC9U7SyJkR2JJyP8cX0A5RIM+bLlLkZYLJzS+WM6
lYxg3qlHyGbu8KndmYd0k98l3/E6+WJt8V0cbAOTil3tSg7RLXeaZ0Q5Y7d7Ds7tXn0UqBKt3N3v
7NOL37VY4lJvfSkoOAplzNnvZgDf7ylfA5MsXtlMn7eChSeiInPocIqbU7RXCUJVwmqnKaGcx+CT
NiLBFiQoFOGnhBGDQGW1z/DBsFCiiBRw6aue2W9WX4Jzo0gKPU1J5CMvZglzXYnVTIQ2sksf0023
L13vBHbPDjb5yitWfrNpF2MtCgoiArARYC3lLO/8e3OHrvzOOyTbwEE3z+Ha2+K94+LkZv9QbdNG
RvAouMGu3NQr9bW137FYchI/To3GnM0yspv2XrO+l+jnKXA1r+/tN+n1xYSlJQ0rrGLg/l2jnClw
8AQrtipMZyX97OOfBKdxL4GLTJXd9UHfPl0Wo86f/NWO6ibQokMcKWfuE5AueXIcpOaQhr8lXO+D
VPgxyMEG01s3iQO36OuHYvDuCqHdANsDrxXf9FCbr/+mN2dp8ZMW74xIQq8mBbJwNiDlyel3Xfk9
9r+vj/E26C8GUS7nbfiyXChCp5zrjbSVXO0G+9wHYzM5iAvtkn22U1YgCKsjLq4yIw5l5GOZVnRr
7rjX403gxg5a6p+DR8Q+t/52jdq3+nEX8RjBjMCoMs5Q+HHciBuYci5PNu4Z7dhsygO8Rjdx1k7u
9QMjLd3hK7PMUwN/mrOErEDl3w9ZsfP9zI0TaSXovlR1L67RxUdcxCMtT6qgoFNzDlFYw6mXem78
Ja7Qu4ow4/JNZHhr9Sm1YEWHU4dCb4kcTfMVpGNog3T/0lGvhjICOzovlA/hVDl+ruxAS/qOBGTd
DlvlG0Iq90hLfMhj34VqZ2djjYbNUyCTctXjXvIiR1K7vVqOn420wOBxLHZRqcikvMYOXz3Ubas7
hACcWv4hhIEzaE86fu0IQ20bBX6Tr8JHl21T/W72N0qHuzjEDWEYdx3JHdIeyC8dxaDY1+A70rI/
AaC3u5B6M/pATpqQdmcCJWytOFPq3mJl8ylCPFSdZFq/39squjfWaD9r53MRmftwkK2sZCPjFQVF
o97E4bjpy3Ll664Nswi8CCOoTaxPylkDXJsKyJlRIcchamWYBXZ2vlNfX2rSC3b1VQQMRS9vwCkx
HTf4AORFBKgj2zDtN/Sc7/TmSDtM+lg54TZz1kylVub4ct+/Glv2fL1QfKKQ2XwPm6/9+Klqvq5E
uuuXNpn6ZaSzYi9Dp5Ig4N0h/Gcnbu4UN/2WavgxWrlN1qazCKpNJ4dmXTGdlnqMjvoIAhGuCWtx
ZUrzn/P23FOthHam6upS7WzQ63jsalMmY0eMw4EgmNl4btlIlG0y2A1EtZUR50hybcQ56L36UL3n
tXpNu+UleAMv/wTGcq57/cgmx6PIh7HHs/eoQR1Ymav8pu71sj3/zHUR45CTllCbZOR6Ezy09zLO
B5uagOqgtPkbsNFtYsvb1A3OBd/17LvWz+tTf/+b/hl/cdql2uyzNrPkc0hdH2052YRa26z5AayN
sjjsQEF4c7PA51LI8RsYHOga1CVWzsKb98nlWhqLXin6hxUoNY9RpDNv7+1MWLm+WmsjLNKpAm6D
qQ8q9fQeORqUCtGA314fYoH2/itg/euLvOl1DhA7EuCb7H78Vqk013c+PWkXU9NdvqXY9L8v3S/W
bXGuI0/I/CxkxPhju8HY6oiM3QTp5KHdki45XXA0etv6sDLPtbWc//2rMxfB9gYrytfCLeDbfMqj
LV5gujs51NMgD3DOo5VzvnLMjXmbvhoSPX6pViqGHEG71CMSIblvZwBlLD5n07Qru+XfJGh/PuUi
rAQDhVMYU2zIDfVI9MLdotoNSOrZnTNs0M5+RkpAcNq9cri+uCvnzVhEFcNTs6aXGBg1fphavyrw
0iRRz9dHWd2qi+DRJyrdxOxlq05b3Yk3gAW6m/Cu36rbahfIW3OFLvl+8vlnQRdxRG5GoB/jPGDy
u7Colw44LeDuIK8J4a0s4BvYBYh17OcIWBKat4mBtZ78gH7FSvT/N4+Gf81n2Z8TWkFso5Gbrtum
9+39FNigKDqaSrvWVZxUspV4F3xde/Ou7cu5o/n6HAAMGmlZMrv50qnvNeS17PIXLLuUx0Pripj6
bOiXW4dy5bW9cgDNRaTBczKbncWYb9ZRxDlpza0/fRa150h5Wtmba1/wTXiJ+yxDFO6sDu03mLd4
fQi/Kv22wkwP09qt2d5bVruh5uJM1NnlUP+khRMia4mj5Gv4ibVrflk6k2aC82TNE9/qm8r1di3C
kTcfvC/Ijj00dmLTG3Cis9reP/U3a63E1e+9iEPIeKcwmFgLiBz32DBtjE96f0Bnz+k2yIzgpHJT
3XmbtabefPyvZFXmIgoloRWlacJtmSTdtpYLkBEGcC+02FMou0axA9GzssHWvvoiIomCN5kQUeWz
Yh68/kupBptYK1ai67s3F4KVlFzh5Gn6IgqFSSf7vsm7VAmRaKsTN/bWNsxCBOKfWcCfMZa5DM2W
JIK6QJXkZO4kN95omOe54aG/zY79fliNRPNvfvOtXo23yGxyPcR7SRkJeHG+NWv41mq570PzAf0P
t0oQvNJj7dHzK9xdAmR0kEmWtfFTnxTofiCgpo4PUyI9K4F4mBJet5b6+fqBfv8IvfqFi6ClWWVe
mKg9kBe5VFha20TTu9113+kTH7t954S3JOu0lmzvU7BZgxq8u5dfjb6IXAHughp2ZPJZ774Nkegm
xqPphbaKC6oUHsy+dq9Pd3UDLOKXkdOSbqxJpkDaw1krd91+fFB288WqPazlCys7epkY6aIfoeHJ
YEny7Jmq01fyylW34A2+3dCLGBTqPmKpnKkzpApXJVeQN+ZO3LTnZJvfxQ7+WO4tqscPiu+cQ3et
VrY2wUUospBtHVRBJMVFSBqNdVRcVz7Y2giLyOONCOl5ISMMzSGhkRg1a7YQ716er7bgIuyYqj8p
TcYBECYdAgMix94BP0E7IvuBXL65vgHfjaR/RltmQFo9daoeGvK5NZ4qKXY07EcJryvbQn1nUjM8
CbWbWd8c3sZlKjL2A5Y0ki6cS018gMcMU1iyPDtD2NPBBcq0FbMaUIRTIifRKP2ljWH3poru7+Rv
0mguQsyCVmEc3MstMtaGPLfvA/0mwq1oM+i8XKBZPMSwQOTxiOSTW86OAPGHEu0RJf/ZyvLG8jwJ
oPM42uIQ3ZkZVHMhUxEKLU9aOWwkr43sPC5wWlCkFg/VGMF6tW9tKN/QsvB2lZGmw/IClcE0qj60
WBZc/xbv7K2LRVqcHTNVIWppqXBOy1Szq8a7LzBsuz7Gwg7k5YBeDLI4IlKS1KUkN8J52CYfSBKc
/pd1X98rN+GNrtqo3zsoHPNoEUwnLlgPB74Tf9ld/xnvpcQwxMlG0LlHAFuf1+LVG81K6yLv/Tw5
DdtZSuGueIp31aa9nXCdp2bgRJv2JhJWtuGCwf6Pyb8edbENLa/vAsGKklMAF4U+vriXEDgbG3j/
cboFeXoyDP1WihP21krn4J2b5WLCi48LcLWIkz5LTrHRHsAC215lbFCcgJCSYkNRu7pSreyn9y6X
izEX35p9nFLkZUzp1NwKKsVQzx1P6Ns6+NKhmbwyHqDFN9nFxXiL4Kjl+GjHeZAg0SE6CRKagrIv
1EfRs/aFOB1SoCYQSb5IRnLmWb4NcnR0WzRRoWOhJ9gAXBwV89QI1hcMNDZT1Tt9qv5uqZ45dZQc
M0nEuApL5rtR9m8ipd62YnRQgVPFiXDfZsW3MXmqdcNRoKqX2IU1Q+COQJ20qAM9gwKvPn3s9EYj
wvELEAfDfcvO2njvSdlX1QzvpUD50WvKhjNYGaWLnYeNYx85UWvrODbKkJIiNFxMkCMr52FOaxaJ
2cXSLaI+0q00jEM+Fbyd3XCY9uYt0iS2sqkcYRV0+LYBj/j7q3OwTDuB9Mv+WHP6SG5O5fDF0DFL
bHTIXjghVKDM1HpbWapbN62jYbqejNDkVMcCzGPBnJmQhmnjye6RyY34aiUyFFMXuN30A3qQA1vR
0dLD2M3mJQGG8c3XAjZ8+zlXs+31dXsnn72YyCKf9Tq5sTjR3pnLxdExOJ0K9OT11hlbDSu/X1I8
7jCs2F8fdcGNfBNHlsU7lVvMFKo0OXV4LjmeH2Kbrdrd6LvlBIEOVk/SPJJJ2vVstNCr2wQt1+qL
MCfc/8ENfrEEi5S1amM03gV2Dj6dLibutjyWbgFOb2XOKzvUWETs3FKKGIFldqjTUz5Eet4WnOaY
H4Zdv1/jw6yFrmWqihUm3ALceU8VH1bQyYSQY47Bpnlxsm8Im3H3oy4+TNSyq0y4qdJm5YZS3inZ
X6zrImAbIZa+QckZiQ6QH80jtuxu9al5mvbaxkh38km5M4A7FzusRSlhYmZsPSmfrVNB36KyhbO0
ibdr1+badl8E9LJBubaW5lvTOtKrtCs0lxp5sHvpc2H1WABRBzTbtRrLvIPexiZVkTHQmXkhi1Fl
M/AKmFTCS6OmAFoVbGOyBGMX7KuddVgr375Xx2Dl/4y3uEY6oRTN0kCvlq5+jsbvhyKgpupvBKd2
Ex0o115Ijsl+uAs2a628f7Pv/oy9iMNR19VFFbHvMJrZCHa7i9yUXa4dAanspMPKmXr/e/5rtJc9
+CoLArnbiJ4eJyf1K0o6wwBRaCtuEtc7jGjz48OAgDACbBs8HIAFfSicfr92aa/9hEUE7eqmVpqY
xa7gWbXydqoDpwY/2ijobpVgSOmgd/6n6xOfY8WVHbUk1eS9p6lez7wHpLjI1gGy/bw+wkIN5q8Q
/WdpF+FK13Kx6QvmNaP5vWyH1wPAANRgaUCEd91R3BrybjyAQxYGd/2krs1wkWmasaaNvjzPUMUp
PZRt5Puuz3A+ddfWcBGfurELE9h4xP0yd0JEfMvugJAcvh2nUHy8PtbaJllEAHGQIbInLGYRjRsD
YxYpi3c+mNfObO+ivNz40JZTdeWtMs/g2gwXcQA70jADFZ+ccDhwgJAiQGduWwF87Uq/Ye1jzdN/
dQxzFQn7gaz/lCrEmXp0hH4tY5iP0ZW5LNUAihb2dygyF5VylnGDS4x8gBzo1qd+n7WH65/rvY7N
6wi6lIWpO506zzyaOeg7AVOw5FvbScCJ4ZyHsqtLlQ3308E70I3Lo6z89qdhZXv+m7fWvw6gOucT
rxbV9I1awOQCG7BjcUj3/jG7yQ/oJ69ms+/gKeds9s9IiwzIm2pMIQU+X3CbHZqH0gnc6d7YtQ/r
9cF/8279M9YirACrK7wATge21Jsa+Jydori6bfat71IgSLbTBh0K9FRWsq93DzsmXgqUcfQk5MUO
tYRARNSPKUJ13GM1ZE+ISnJVY4BWOlOxVpd+97z/GW55LwVe68lDznCScYLE4uj+0VN/TGK0iSff
AbMKgL75Tw7hqzEXF5HgAd/OVGgcFYIhtcLrC97/yrl4N6d7NcZiT2r4IVrmHDNnkLh1A0H8kB/M
/5eb/d2cCRU/qF1I+UkvJ/TV7kejvI09Ic9OShbuumo6yJ7yVFLasKT2VwmJQJBMvLR5V/mFK3ji
JkWPDH8x9/qM3903qHUjXCdBQlyCxoumUfwpjLOTIH30Jd0dRIRCefBWKLuN7Vr1d2Y7volyoGgx
TNMo7LyBjodoszW+3qen4nNYOjgVddhyJA4a4rwW0l3pzsoPILNQKP8g3iIjvlvLkFd/wuJaFKng
5bPI7KnsnnvfP1gFfkmoBsR5vWl5fxlRc5P594H0XcaiorV4LyUfDNRUp2C6TYRgqzZPaJY7Uy7s
rn+L+cpfXgGvF2dxieptnVhlyOL43vAcG6ZdKupz2Wkrm/y9y+z1MItb0zeFBCHSJCP279tAdQvp
P8GuzPxIMHeoFcIVX0SjXqK9mxtqekId84hYyybembcSzWxpQ9visHY9v/x5i5V7Pd4yHOVq6BdS
2k+nwVftHl5Q5+OxEPV3OZxnORf3Ewokkvat7ySQTdptIAY2GtlYQP8a9F+dFTm1D7ELWampJk8a
n9XgPsu+ZqA1JjRrLFXAk8m8lwzx5KUtFrbAYq5/+/du5IspLKJbgJhDOQboi5NaIwzb2aqTuMJG
dSXK1xuQX6utrJdn2bVVWwQ7KY98/Lrk9JRvxKN+tA54IXxSbHn+Ykfcg1RbP1m7YKt/8DfV3rov
9uN2frTWn7Ln8PvK/N8JRBfzX9zRgS9hJVd20wn3nZ3SYN8ojc+Fbj0n0mh34peZ+IZN9W1vVI7q
fZ+63olBjOpT+SBNg0OAQy9krV2krP2qxW3e6ZYwE1HSU62LLhZoTpFMB71BIrJzUoXep/ng4ejn
j8UDyH4klndFbeHV94DHmp2p2n6yOrSu8vuybLZ18QU7i13U6y6OGST8z6kZHhHa+BHoJZJZpa33
8U06TFsJ6dZgrLDsyM+Ae/dZgrdGo+9Mw/zfx/+LZV88Q2ZhFmXw2HYxxDYx6ne11D3miH2bp6BY
K6+/k6+bJreMNt95mrwkliihXokY7qQnUcaBS+x2ow5CW7ZsRIj+g3z6YqxFlMt6fdRCuZpOlWn+
Gio8i2aAECIaXV3fpHi5RnDE8bKUxdux/XV9My/U5F7elheDL+If2WFaNEGRnbC6g5uKdjyWKKlh
bGqMcHKl3guQT3WlsBNTosYP5EPUkcdS7j3vFAztQTFuUlTAK+G+M2o3jZt9oWm21d5qsbyyAd4r
Vb76reQjl2k4lhGqnsfEzsJo7qa+O48co3HCcQXuZZbo6G3t1eSxQTZSzj+PvQRB2Di2FJbKbqUF
8l5x5eK3LIJg2Gh9MUqsW7PtN9gBbkjAHuDRUkKDqnG4/pVWR1vEv1yWYkniuJ2GOtsZhrqVUhNj
xvjQ9FtEp5xO3FZ4UwiDtW/18KsnraHLrp8HMvfLpVfRjZm6nOl6eH7KVGYr88lq4NR1K6fhnbTr
Yl0XYQxxSVTB2iE9JYfmUO70g7ZDenW/Rnh8J4G5GGYRTOQG8qWFQPZpxPu4Ep5zRX4YpWYlf1kb
ZZHASZPot3nFKF5cnoTxJq7NW0tcwRC/Vx66mMsiGVO7KqgSjLVPIgTEwBG2xa28kfYwf11jhyPf
BtoHePBwu1ZhtObI9OZa/leUpAV6uStqNYgzeaqyEwKeN031dfKA/WIiip2PTVPUUY0QqSnVLi1u
xLBwSlPdWxWc+geq0TYdKhvPkI1OxpPq0k5HTdAKvuqTsW9KjSbaSUyOVnUjWXdVIUAGx8KuOY1z
6tNEm7T94uPhhZQSb9X00ZSYX0ILOP+kabVdlHslzrBtw+kLLZlYeMqVYl/QimvxowkA0dLFt/Ps
uyBySSejY3XfOn5PmlZ7wcfdccSytbodBmWbF4WtYos4wdis6cPF7qTGXzIMSXUdhobwaxi+6XHk
6LArm2HaYJ/1f0m7ruXIcSz7RYwAQf9Kl04pSinfLwy5Igl6b75+DzU7U5kobnK7J2IeJkIdhQQI
3Avce4yVx+EubVK7j9+iWtkkMXnIhsam/XGQA0eGLa46Qhcbwg3pjsKjGxRLRytB72Wpm4ytOUIk
KozFe1aAiIPFE6FwLPjioSbxyhZdO9hc/J8F7wVNIKkX+p0Dj0r8VrjzBYo1J/frUWw510D/Bz1y
UQFpkIuZbQz1/tyoUi/r6AZ8+zvFAAqJauIpUfGeotFjH/f3UPuBChA0FUR6KknzGhOlBHJr2tJK
Nqty+mJ1/gYD0gNEAyHUUqOlEtoGg9NYvMYcWwxGZz+YC7tyHKkxbIGRHDdQvNzEmxnNxPZrcPal
/gyMc34vDBdd4a/Q97B0mrxGDMxCbuDYUTmwBPvIBu3Y+79yeMc28XgXdtnsDXKEwhacHNvwFYK7
JvK3FahjaLd4ocIVwmog9Q/MBwi3MXihIC8+RCMa5agHhvlHrsA4HTSvofF8OD32MP26/pUXY8LZ
XLgAHg9FL6RxNnnClFlBnO1z8jowEUXPfC9BSEEzspUHyfwv/hGFzkbkYrmvxNDaFOcRE7fTyS3s
81aqt0tQsIsPxAXyLg/jJBmbCWS3DSRm90CemQIDWBPd2bG1WsQiEaRnFJRa0fB0NreaNbPs38mg
b3BNMrUxvYkM/60c6VeKYpCPg3193ddWgcsCpJCmapSjFAHSN6cYnPq36wMsJrOzZeaC/RSyvoGR
5+TF0xMsM3d5coNG/wrLevlxeTYKF49S1W/zxMdKy0e8LXfgWNuKU7uqOdr5/+NluVRwPf+yPNlO
beVBFzvMamZuAQcAH7kNzNrf27toFVSyVEe+GIwLgLrewZ5p3kZzPBmPgdOZ0152s3tt9199q5/7
5FnJDuZ8YgWheCTm+EZTJlNuYHkDA5fro/wf84GJBGpkUKvXuPnAEiiXSxlirEHBQHFFBdBgD+OY
20a/S1ToHXSQ8A/vEn1NmQjaZIuH/vfQXGiOY0nspwHPXaVTbF18h46jFQvpX6P0pseq1Xe6PRHj
MYOlbZ+i3Z5UVt82bltvdfBmUffbtPG3b4R2Zmz0oYGPm5dru4TeKmC1+lBkf2yF0QZV2FK7yGG0
3RrN2+xpHsCWQNDwGuyHdJ8FggnboLskr98VAtqfLP+KcnpSh+QQ0XpHIH8u58yEh5nLiAhqL7uD
vNmD4cPLHB0LA3/TQ8WZYrph9dugnJg/HQw4YoSy8VF1zwGAk2qpb/DktgrIJ7FisiAYakViuRN0
SHt28GWWoc+rgeyhOFEHPYAKroSwtO1xSeqNdhtBajmDBOxowHWH5HBHeA2LyVbTv9pUs0uVnYSh
M3XR30ykt/t22Kg+zKEiciTRVyVOmzoXzCiEkTvs2lJddDMBSq41sYu4hK2W4hE4yecR3cQGhL6k
BzqAGAX/N70pHgSZHoNAs9rkmfbKUZJAiCYUf2a7IppcFLh2faTuanA4khTgSMHqBsMiWbOBLD6y
2geTDlNwJD1EnTRXSr8QOUytAcMLFgl5+zKwF1LsWuB1iAR11Chzgp7CWlECxgk2vL4BN4/Og2CQ
U9HseRgfAzT72qR68dtwP+rF8xD5bpmuirQvhjE4jsB1BJJ4BH4rlzdj1rFOMSoNvZWNvs9sAL4t
OIg4rQ2cgQUr+38SNs/H44KzWBAWwe8Lx8Hs7Okms6ctRC8tZcO2pbdOS1u6NZ4Px0XpcMLBF0ZM
L5FvkN8TPXZYcxrzbMVHaAlCD13B/6zjz9/PAtlUE1mtBiPxYB5mRlHkBfoAcSdShXals/4LoswN
0UdbjoUPY9q3EWqgrLwr4s8E8ltFHs73aHLHDF+CXyzcyhI4STRruXfxfX7+M7lAmKZQq6oiHRAf
LEkD65imwGNySAEog1+BPcI6IQaqZizzzSDITp3CmxfSyGtVq6WOwcVycVFxHH3oAWbYBgmOOXow
Jnk3Du1TCiGf7QC8ev1YnYxf0nuxzx/ih9WGxdIVASrQ0Iek0OaGnP3lru/bwCiNAL4ZdAM/ubDe
qvviLnYAFN3Q1ox3AIHkHSoka+luqZWJJg0KdpAeVGXgsi8HhiewP1K47XohHOiA1g+t9qnb+tV+
ADWT3MR2YMtrYLXlxf49qMGVo7RpzPSMYW8SiP8g+AOwUL4DhA1H4GjT36U3KYWaKuQ0ojsGQZrw
eD37Li722fDcnmOQ3gnzDsPLkBAzQIBFOShM/lck9UIj9UIlc+k+f7a0vHtSNogDGPRYWuxfFf/7
Nctk+jvlFvX+e0zPuDdQZGiswtJPbbByqV0+WGeT5F5GQudLpG9/4qi8AR0VeC3yFt0Im2wfuOJK
UW9tRec7x1mwUXJdENUQK6pWH2Xg9TQyWfV+/ast3VvOl5M/IhFVwsbAhCBE0oAtX6wqPy3nnrM1
4x8rTRMEUoZpzLivye43iR3a/k3jiNZ0DPfCSoxeLMueT4nLdVNJ8qZRsUNmZ0RvLkHBfhiGVC71
wnfiorFvrWegtW/FJbwskgupQrHQq5uPsXwawHWo2cqzb20MLqoQIlPwOfCtuvqV5KdcR2vt4fp2
WP5Y0NrVCFpyVP1x7jnbc1M0Qpyvk2ewdOvApdP1baiJ3rW2sKk2vmOsfazF/Xc2HrduzeSjEFdj
TmwHcPbn/MKCOZeFWxCE/XbUjlzfWZni4jKeDcktYwqjML1jyowXEl4zO3mATL527BzJqqxCNhNr
KNbCxhwW+JIAdOX+vaoqF5ppiOuzEmGWiqe9au60ja3C0T3qoq5lG/ZaAWf5CJyNx8VihXTyJMmY
on5UFbNFFgDWEg5tZrGdALhsARaKPWUlXC2BS+Fm93uWXLYnSPR9XeH5BfoP5OdmIQ6o/O6jjYaL
H30AyPWm2QT2GqJmKdsa6Itp2LE/zjDcbOG/3ud4EuLZ9zzYzU4MzfIIEc071YsfJWh+hM64CqRd
2EQXY3JzlXSJJaWCc6IfBa9VTcjrvgxbvBU+UTW8ae/kQ+CW/+BWfTEol33accikJsCgwhYXqu3M
aNRv8lfUbIGVTl/+pgfbTzPuYjwuAflapQ2Kj4Vt6nuSwIsJRu87WkNlSPBGaEYJNIO9R3ATGquK
0WvrO//9LA4JeFANsY6pzg8IGcq13gh5rgn+zXblxI+B1Tcze8P5+7HhYsZ8riI5ui6KhK00OoVi
qYWVUHOW1ig3gkNggjrt5sJPZK9hhReuNRcDc0kL74pUaXtECEIEM4USaREUTiUrVqnuCphAy0G1
XZnrQlC6GJILvSSQdCETMdd+3/9SXHErWOOduGHvMhpcvvUPgK4Xw3FhtwKMUFUJhsuMAU654bHJ
KqeWqFsnLQAC6dEYiFsOzconlRbehigIAdinQnJThtHA5U5SIWYmxV3UnzT2V8vuxEE0Rx12J6UP
xpS6jbvcqaN7qIbhNaZojyzOnjJdem1r7S1tRvyyCkKDbQpmY+7Wg3DUhxYWvWn1V9MAwz3m/mOR
5PCRkJ/j4qEMuk8QIg94gMEfcz/1b7PjMPssi+MU341VsPIRF9Ln+eT4O7/ih3iA+EF/YiKoCrUI
X4K/f62/GIELrmpg1Ek+hv1J6hOngvF7mJlS/nF9L/4wXC4TJOzQRB3xWwcNgvAC8WEpGF1Q6smp
rzWrAQizqkoXkqyvcce+jCHITG1i1JQN6ALKKT2oLbHl8EudUguOFp8Jyd6pNKLjBmHpottKUbyF
zRTU9dCMoFN+iIm+SYn4xsr2ve2LGjZhYBAhTxE0bFTo44HUE0i3fUqtIHhMugoOo7djBjWR5A7I
KJcJxSGv6yfAn2LHjyIYdpS3EGaIbbmZ7tHaF81iovAWZFgdkcG4tdwnY3zMO3kXdZC4FoutVsnf
Bgi4tPuiVX+I9GoTSVA/LsoTDuJjEmVu31T3FXtJhAJluNCtSdkC7dFMFjzWLAU+2GMgWVLUrFws
fyihZ8sPefzZEUQBexgWkJJI+GgbjpDWgJi5F1fU6vz0OLDouUx6K5Elr4ryPYWJEXB7o+poMahz
6EwmNbNK5SUKTjV6p7CVN8U6slqBmbh8wCWBWNDTjfu3EB6AajCZagYdLhhF5dAFRUVEStBVGj/F
8q5S3sfKgcW13h9LbK6k+BikxDRId1Qo/GCU4lFTRXRCB6sUQPlit369k/u3DKghY9gN9CnwIUNH
b3GV3KAv52rJrC4d3MJ+0kx7FLomoOeU1yr0t1EI5Y46NQ26Bg3kyb//WkJNJQgxRNMxk8swk48w
MVYGeBpJI2jRMIkA6Cjw420jkaMfUFvBL8uHxEzyxBUp/LdyW+s2sh8/wt7baqVvDX7fRVLfjmhW
h73/aUBVHFbu1w8a/4DlfybfX1AqUQphNC15QnfIdhqknA2Y8kKZ3Zx788VmLa/xDY0/BuTiR8Ma
QWnbRvJ6zTgy3QAo5tDpMEYPc8sPwWYsf6nFTZi8hPVa+ekn+v2xrX9/k5/FOLtEJE0WiFFSS16m
0VdYIdhdeiP1oa3FUMWL4v1QFqUdVv2bDo9HWckrsx2AXilq8knHR72H55ucaCBtC2Nkjwzk+EDS
UMck0EONgWVM20fIBuzH8SEgPhSNH1NSuV1RfeTlKRQSpyhv0jG3crEHcZJMJkv0xKZivxW0DWn3
CQM2VsmnG0SDPrkp+vjIghOZHhJJexAYruu1lpmymD6OPdVMH4pvk7DT+o+kzU0pe87776G+68rM
ldX7bvwrzKkpdo9adcPSZxTps/AxaY9z93XUWpPJrwrYkw2iUWNAEFhvzUbuTMVHsJ1w7HBqemQt
1lDY6EF/RCKvJbzru6C9GZTCVODDpFMgq1KHiUAP+ulKouZS2f9uFLgBEQVe0/CjvTxAUPfp5Riy
qN4MFpwl8jXx9R9t/t9DcGc0DlpRGIt5iI2+kQGRSg6z4EkAWkGyKl3JP6X5Cenco8/X+nrIDYyW
SNZkmMVOdoAItSPJMo7CUXab41rBc2UJeTGsbIKfC+zdJA+9HasgqLIa/91H4nWviqzWsw4qGl7Q
pk5FniSISax8JO5a+seycY+cSRCFKZB7CfIFOtvN91LD6d3sWZUs0UmcdTTv/NX/jBL/2RU698pp
4dQoEIY5zW8qcRtt/n8Qr/kGf20YLsfCk6sWBYLtkKmCm1WHkj5q+p5oE7xf14R//48w/3tO3Dsm
Mlqq1BSLCEtyyVLceqPbeL7p0CdI7XWe0Hw2r82Ne720Eh7+QY8lhGG2HeU1SIf3Dfh/Yw3HxAoE
4zXsJXep/2OTcMGiJwINfYqdnsJHPdRA2mlyJzc+Gftc2Y7zQ/7a1LiYAYPFoFIafLbGFT9n1M0M
ACCfs6xjtlnTGeMhSfy8+Pt8kzc+SVWMlibm9Go8KJE9VNtiBwcEO/3GXXLX52bzC7fIIjXD5+I5
3KY26pneGpaOL6r88Uu4vF2BgzKVwKp6sdA7nXZSZd8UlMmW1N5OpMqBoIKpl68k3ZZwS+jiAiAz
CN/5wvv1DzAfC379Qa6RIG8Dtg9E/fH3sxwO+zct0mES7dXFrYF2yiipUHVeFTle2lDnw3AHJpm6
SJMDTLd2BttQHPTlGlzPHH/XmOiNTU6AziJazPa4ShNeitrnQ3OHJ69HtC/RI/ayGLfGORXHK/yv
peN5PgJ3WsYIgKcA5rteB/uDeNyCZeYMSnkiFTkUsGSJRtm6/tUWk9/5kNyxAb7BCNs5iiveVB7j
02xL4NulXZfH8KRY8na157YUX89G5JkscahDeRysfZR1jekWAEU/cIuHWaIPEvLQ4a53lW7PNyQL
9RsXLrcrM17ZQT/CIGcb1YDJb5jNIbe3oHTyDC8dlK2UbeDE1qcMg1zBQfq6hxKsfX3glQMicZXI
EcoFjRri40pQG08gyQLnWCuK1x44K7tU4tIyYNw9Vn/epUVulnhbk2LFP21thPnvZwvImsHoYhEj
aAUUMCbZroSv/26puFgCzBzLQwUjNG1v4vFq1BpqGWvPjrV5cKGkK8u+1DJsRAjB2ymYNlO06uQ5
R98rUfGHfXO2VjQfO6WBuZAXlZPTqtRUo9M43k8ylGPUU1SBK9uCNVayQ2FfX0MeZPWTGCjFOxdt
dQ2AJ24j9LAuL2Afjs/kodZu5lZwbJxwm+xXRVYXT/TZSNyGoGDJsYi08+eCkdVAMuCHYEyQSJ8Z
wK9KB8eoQ1UXliSgLCwd/ACX+Oao+3AaS5VahmiNAK9paeWgy0sHDr6QMAuisgx7Si60GalM1XIE
ylzJPAiyWeA52X0Q2yIM12gN2H5h69mpKneKUoHGvOvKra5kwF4f4qqytPFZ07wxFCwSJNup26do
Wje+WXQOPHKcir11Kton2fhWdf2LOonuSMB9rhMzrGtTUxnM0f19X1KLjOIeD8SjxpQD3Lwq088L
SK/ivWtNbIosvwd6F65d25UNsJRNzuavcO8aPerqthIb8G/LzsrZdxEGXtM85ll+G4WDLfapHVFx
GxuVGRqRGze528BsvehGPBu7fDuljSsNb1K/uf7D+Ervz848/2H8lWXQsyjW6swTK3A19GGna1lm
N4Of7fIa+u9l+RXq/cYvDVvJITyaoyfsZ8JDIkeHBlgvUTpWIZobQXsQWt3EFg+zh0S/ZWO6K2vQ
V6XBrCEZIvWa2Up0C0uKoofcXj6hcBPdFXPNl2SHNrtXQgiPQWJn7W20sPQSrCwh4KfrEihrXAAL
jUpVhEKnoFZI6I+qtv7MoHtE3dkpRdmMN5lmqS+gaCrvwP5CiXJl7y9s/YvxudDGmqRDlUuhngpi
KHurm3sA+K5/xbUpcrehRNXaEnRq6vVx4CjZkbBTJgA/ziqrjAAgAr3q+oAL4fpiTvMPOgul+QAJ
MkXUqDfFp6x/Dkd95atJc0DggvXFCFzAgH0sMwwQGzwDO9EgGdgDt7Tr4QEILh04sVX9xpJ6J0bd
Jssx1fSt7UuTYZdF+guMyofxr2B6aOmxY6kZqQAT4XbTwDq9ppWbCjctpN6bJL4RBwI1ZmMfisWp
SsO/oO3hdPW3HAp2B6BpxxAnaR8BuJlB7ym8v76OSy+G82nyb5egiwH0KASKK7S8l1Mbut+zhY9q
i/sOnlR35R3aSs71QX9ss6+srcGd+UBG3bqVfeq1MrlXg35TxvKWoS4vyPfZoMLlmpkSzWDcFMEE
A6A7VDqTWrTA4/G7Wwq2TqoloG9++jEStQ4X2vx9FCQrEQF8CPezO6OhoI7iZuIukT5YeC/UD3p5
HxGQPIzGrpnh6KjnaspBGL+AtXOE+JQwbVsiMTcGsSpyP2SfPjiAInJXMRbSyvZayJIXy87d/1ql
CKBrgWVP/Rosmce2AetXrNxR+07bX9eXe20sLvcTPwjjssPhZPUOKsZ2gnZ35VW5BCW25+tD8TSy
OZpfzIvP/iSsahLhy86woQawPZRGHT+GQZM+64FAYtkGt3vbAk66FubmMHZtU3Fh1qj1HDZICAkM
ZpxTqVpGgee4DHaVrK1En8WICqI/nJFnKQn+Wh3CFTMRuoF6BRRie1BVEwBfEhDJrq/mUntCghHl
f8bhVjMbpyqMpRxhNclzd3a8RS04EG8VumXsWynh7QrLG7aP4SDhV6lV1fRpqr/G1rdQjQPCFYIH
sQmnKiUHHxcaqk270mhcejJe/ERu1bWgTiS5RXKpneSx8TeJ5IiHGCaF1O3JQ2WF92v10uWQdbYq
XD4TiyZikdpQL/8VIKTuhsfZltqwRtdvN/BHBVBsbW8tppuzIbn8NsjwydIDfPCwYlbl3yVoYV7/
1mtbiktovtbGSGcYYcL1d4rMXEf/sVv7Wmvz4JJaoQTgwQlYulkErIPtAcrpcD5+aO3RHne5J9hr
74HFU/l75XidpxEGzJLSyiJqz4VoshxqQFQEmD7DVbNdWUO+If2v6HM2GJdXikiqBzXBv181/WMs
+5XrC4W0H0YwMKoO+rKRVuy1SgHrn1i93h6CGvgYJYnBCYzfGxGI/w40k6FDy1NrpCe1TJ+C5lUN
vqSgxHX50PrvtIZ7L7y1IhtPeDMdtAcNXImS1cjS2inI1Pexw2moVLer1bcyC7aAgH5V/fCFNjDE
X3qwWlnmCOQkD17Qw2Ac1A0fV39bG7tNmzOXwT9ZHf0D+keOHmlu1cXqth3JXhRyXC7AMYLvbqcU
+0SXdoHMzAm4xV71OvFJYLDzZRCHhvwZ0QdcVuAXgtsIua3lk4E3oCmVT0oSbvLh+/r+XXphngcC
Xt6qD8uqhJcMwi841zPNUYQcIjOj1R21sodlLp35MYVaHmyyvHY8JtJuzP6usucf24gLu91Qx4OC
yokH9+7ZFX7GU+pfrRt9IboAT7mycvOu/CNxne1aLoQiRSXd2ODo68di12+g3OtGd1AEshHUV07I
2tpxobPVIlGOOuzPQGjtoYlMRXi5Phu6NgQXKpXOZ8HUCKLXFta41/fBQUGhAyKD5Iu50nb8i9kg
6IBGUNZ2VMN0BfhNKzmuV2iX2ikXO5ILqVJbqEwQIvqDRstP4rYD1G+WdIEQ0urKLt98zr4iF1rL
dmS9HtXUk7PvrL9LgoesbXatT8Afh7GraDcoKIlSboFjYE1RbyYVhNc7kPfiPckl24+PbbCGPVzJ
Kvyrf8R1yNAbxHt9eK+U2z5+EINnaBaYg3ZCkcUMGyRQ2B+AbJJkd5n2UEi6KYDQdn1TrKVshQvM
UdNAMFVAcKhhVW/O7UHkHnu4b6D1I87dwbe1yu7KNlS4C3aEojKMvEfMHKFwqk5jp67czn5ajFfO
rcIFojpL8qzEu99LaHuvNdp7nCPFKdVbM3wVClSyo89W75wIwPLhKZdfpPozlUuzoM2p1stnNEgc
EsFMPfLE4m7siDnOsRwUNBmyTSWAJAJeikO2H+v3oHxmYmK2vQKdnEcVfLxMcyDchiplgmY/ykzw
8GtvpRZ6asVX2R67Cm67ykkYfzXiW5l+lgm0D0RQESi1ex3/X/HdPia2HqAxYxxjwFcURmEs2j4Y
Q/vk02cKKJVWw4fgrSwPfY2aJbPLoXBTCYI/NXhy+YfUNaaW3gnG5IRicjCKuyD5iCEnDuiZpWWw
tAi70cf1XwFiwUC/r5dEp8/Ltby/BFc5P+k/PM+zagBAOKKa5SWuZ0Hndi1z/MwHbgP3XWF0Mtje
t/5XXupWpR+Yutp0Wyx+/D75Che/1bQXmrFRRPQQ/HsRmIGbya6+8AktNGlQ/zBD/AD4WnWTuQ7V
WTvhXEQ3un/nKk378Hvo9qsnOrGVrc5D0/mMyBMMkrFIcTOZcDv1+l/Cq4rmmu3bk2Ymh5kRpkVW
E5uRt9YlWbk8/ujrn33XaaR5SYw5M0JjJQxMP/xFhXnTVyt5cXEHwZxaUmZfI4PyqhISwDWpkIpI
jH5nwl/D0ksDkBlp04xvQRSD04tKj25GEsCCa7DppU94PjYXqgpUdiZlItTLZt0SiCPhPhkD6LMS
g+cKLx+uzofhw1UrSXodSphiWUEAeLDz8FXH2zUWYTJcELBxP4epthSy5umzFIphQKvC490QobLP
nQ+pL0otzvGK9bNfcfUq9buVmc0L9MfMzgbgzgAMYogKBUZ6mlCE1yLfgtbqrkgoKqqG5lCwjccC
+mXTvhneh0nbV8awsrhLIUCELZahwLYVHRZubfMKYEcJHZ3T0OQ3fePfiMZ9qAL5WcDRdEhuFcBb
/9Gkfw85r/rZ2UhhXQlCeSv+9L5n8TxU6w0IgsM21Q0HK3y6Pt5SEel8htxH1EpVC9tKpydBnFx9
hKRXGVkjVI5LwO5XNY94VspPwDkfjvukhiYEiQT19VNeN0CPhlaeNvse9O6wAdGHZbVbp8Qu07cy
eq/CV8Po3KQztiXFs1nKgr0mr6Fzlnfx7/Xm7rVGUuZ5K2O9pfBUAqTaAzx7fYkXaynnk+YurPCg
V/J6wBCzo4AEC1R0pKCdhxsSZOUFM8+3q7lr+ej8nhV3ay20okGHBUNWtggry8iBw3iDbDUPmTxN
b9dnuBjpfh8THlyXp8kkkQ6jkQ7l22475N+lfn99jLVV5PF0bKBVWOuF6I33+l/6pnCZS+/yV2ic
7SRn3Aru9fGkhY2BUw9BWRQDFR0MvMuD2FYyIaOCSZVwVmX6W497Pqx8NoUuvwiBVu16FtxB98zJ
0AUZjAdV9SLjmCh4i4ilWYfCfUfDYyi3dq/8FeQHAyYrZGjdvixceYDId6iDTtPXllbtRf9JwM5G
Ly7OtVOoJoqrselGlqbH67NaOoAXs+L2otCr+RAQzGqm8lCrBhJEgCTEg3CbfczgGhlhRhAPaxl/
IZBeDMvtxyETCyFOJRGGRKc4fZbT0AzkDkI4ybZNH8uuXjtzC4/v8wF5bYBa0EFDm+cZm/Cbm+f5
FGy0TeYUx7VS2M9O4PLUxVjcK6jptKFD1elf51vGWFDLUuTdRMz4W3CmjbifHLpVWGOG32vpfwmk
djH4HAnO8kXrT0YZwgn4J18IcILPqAO/bSPbSeWMM4T2OmRGgLGhTodMYsem+NoC9wJuwD+oQlz8
FC5bRiWeGIAIiPACSMyx8FTx/fruXYgzFwNwuTGIBxqDsIJkpUBYNHozgmO8Gq5Xzj2PcQMCIFDl
ApXNPI0hFffSV5N9fRrzZr+2X7gk2GaC0glzyhncuaQ2I2pnltdqQX3tDHARDIpqALVrZ/sSSbRw
jE3iwAxppSSx9mm4uOILE2kKGQdc1Bozn/Oo/pWTeGXllqoxFzuAiyOt8e9jTfbRtu6deLC67qcH
BZdhy2/Mkph4LZGPah9is4u761/u5+3/x6fTZmoUpPgNnX8wCVJaZH3YCJ4iGL9ENfgoO+NTzX+J
QWdKg1dOFM1fOPaJMoz8IHlUQ6jGwPMV6zH5EOLxgWvYQBSlDt8H8lSjKGAolTUOL7JAQQyQbEbz
bVLqrgDuWKiJjp9E+0KUnSgVzLB794W9ILtG9RiHJxw1M6i+W9ABWnThIPQAKWQz60pbzcZ9IsMK
dzDsRkpNKokwqwUrgqE0EfffSdCtwMXovGevLQz3/SEDkYPHDSpqH+9TqJ6V5UlimdsZk533hj3K
AeB+nds0AN2A8AHRUiuGx40IuTNFL8yu+szpsc19kwqhWQ+Di6459fdMgW4E3Yi02K58ycWMdPYl
uZ2URZEig+QheCyFNm0r0GNegjFMiAWZ7K8qb2OrSaL8PqTZKxGn3JWVCcShjJTOOCRsj++2ESLJ
DsgQmwmh+y7U3bRF5VPoNwZ77lP4UEBnry/bpzDs9mUHrYPKAAXaz6yw+IxVcZer+IJgWQU5EHDj
Bzy6TXFi0JbEkxjGBNja8bYumBvOZHVSWEwzqm2kUxAmheK11ETo/pbqF5vlbASo/ZFOskgdH0I9
vldhj5LCRVZHrw59CT+HDkhZOyureP2r81R6wQetK9BwHFgBS+RBgyD0oRk21wf5ibhX9pbK5VcW
CJAvMlLsLZrfkp59d1G7HeVPmmZOLWzF9I50gIAPNwbIeW2rOYoCA90USpGRbjEhQKX2lyjFJtot
ANmC/AaEQAkJKlT9xzehXzkKi5Hw98ZS+YTc+Z0sGFiTuBE3Rapa4RS5ErAN11dlDt7XFoVLtkRq
68yXMEwy+Jui/R7GwiaJ6NaZsosHeeUbLFWKFPlsVnPWPLtmKD0b4vznfFuaxx7LdzwT5+o/3uGf
XQbly9kdbPVmNf+r1yY5r/XZqC1UUKNIyAVPMiCfLlSPSiHZin+DG49do51WSPDuixtrVBVbqaBN
Cmhi3ilbOoYrz4Gl5UYRSZdFEVJ2eMde/hK58LsUDXHB61QVFqp3wfjUoOWXjPCd8dnKsVpquinn
o3E3hFxNGr2eMJqUd+6E2zHtmSORxFEm6MGNzAlrUFbQUgz7Fd0Idd43/JKfDz0vxNmSo9Qj6CoZ
BU8NMpfJ/kNEpneYEtly9Ay7CQCa35vxRLLeVtrJHSOI7Ktk40cMXZ/AhiODowOVpwTUaYVfWfjS
waBeEKChl2d7sQgO+C/3YGTavlgAzQFr2gJEv66mplQLxynS9jQh34pQ3vplZqvKfSm/+fS9Aqsv
emy6O9TTNuXwkSawJG670Rra+InVOZRph3ujlz7CYZIcsCrttFBdVXwTxKOq3csakFxjCYrqPvQ9
39gYtZcF4W2lsPvrx3LxMXC+flwirIPM6Ac6J0IrfAy/AAMPtqGVoNVoWL0b78pdCNzYG/knzIWL
PcMlND+og3woOsGTu9wqaQnv05XIthgEzub2s23P9gbkJ6QpMOZD4Ba7pNkGh9mDCGhgS2tufFN3
gUj5u2bec8nofF4/Jd6zQdHdUGVRwKDRJLkw/XDFNUbG4qP4fF5cyK4V+NsY87yym/hW/aVa4mHa
zYZ4hRPcsQHNzFnfQllVolm6oJ+Py8VwPNziljX4ZD2JnNx/irMXn97I42ipSQRDk8gRYzDvZQMl
+bXq9FI9BetqUIQz0DwpX9vEJVaXigoJpHayXYA+Eawu0cN1ZqsgXBXjda2fpWh+PiKXQxpQdAW0
UgVvoHCUqGovCFU3ZbcGeYn9Qza++GVrFoKIQmBc3BPJcOsqsqi/ippfXHeKqo5CNKpIGhfj0o4Z
QVUUWHdRmA0Azbz8IulHk9YvCfAWgmwqavFiZJOjlo21EiAWV+FscC5ADDJ0rGOWYT/no9cYLW5t
4MA3xAlgniDnKMb4u3iKnwFOwsUls5pmhJcLwGpmX6grP4b3TvnX4YLZFhWhlShpP/D6s8MlGGrf
SAUTPJ3mZlA32zHFpx+gj56bPkCTOiK0pIp2VWBr9MMxiwp7GPsnmkVbtfpOq9wqYq9i9UEx/Ju2
+h/Svmw5bh5p9okYQRIEQN5y6V3q1m75hmFLFsF9X5/+T2omxi2qT+M7M+HLdggEUCgUqrIyywfW
xTclqaEakuGKzjwm0N1TqP673n1cX8lLgRYDlZCmoUUZbEOLsHCIFSOpTWhZVzmsNsicutySJJU8
bC89bM5HWfgGM+JjLYpYHKc0t/s4dVP1hwmoUay+XZ/OJVwDilR/57PwBj70oNMqrgRuDrANb7IH
CH046RZeFXKYUlaqS2fgfLTFYUypwqs2TMQRPDC238Ur6o8rxfRxeZpeN3o6VJXGvRmcFP58faKy
FV2GUroekQrsm8dxqj0lTzxOyUqrwcNIZXBc6ZrO33Jm30Lhhd5P2L1ZCA0KlXiRbgx7cpSP5k7O
GySzyIVfGaJgyKPZVvJxcKI4WLOucLSmkcRol2LR861beBB1GKcyqbF1fX0IRnPVjQc1USH98VLm
sit/Nu9lOHg+1iKqSCAdFKE0KkCFBNpwLV0x8hImFpLewJRHBBTBPvg/tD0F336emGukQu3r5iKZ
LV10uBQQcKC9aQZHPyGv40CQk4tRoUJGV4t+qmnuXh/uYkL1bMZLTAv0rqe2JNjEOUMuXqfyqOEg
7stdtFJANg7l2J9552g3KHUUz4CVr817tIzLsakXI8nzD1l4HvC1+qxJfPTzgLR0TivHAlwVtmW5
5VzM6TzVjbwAVE3bkO1kmS7Zqi+cUUvMEI9qOFeBV0cBdupkCty4Rqak3AgRSu6hi8HI+VwX3iiM
asDmtUwcCXAAJv+pohkQwth2W8MxqbsqCpEYSt0M8yfjofSPoyEkpi5xS0u4h95noDqYYOmK8sTS
uzhfkzY4QkdKwu9zMYo+n+vCJ4U+U6a4EeKI6jm6T/qDYZW4QiHD3MY7MIAiQ1R6FvROaKFtNAWv
XWiWgPkNVEwUoG9LBlGWbfX8+5mPLEXed6EewR93kJRK36ZhtPumt3tQKAVUJq4jNeuF94pSOmm6
NnsvZ3DpygCVEWSviW0pbnZM152DBi7TTcN1K/ZyveJL2PvzW5YuHFphUtCEzz56LsayxAZp0bv6
1N7mtyi244TPujjdrYY2Zd2tdoVT//6vwD3n37BMmyUD4Vrgz3evUjsqIMLacAAHk8SgZYdqmTfT
qUJBYf650r2nMlsxDjUUDMCn7raGk/vbZNdurntPJjGmZfZr6rUB/AA4RblKd2r0DKSc20X+phy7
DaSINoUiULM51RbZlgTUMgK9DONuGsF7Te/8Pll3iIY7jXps2OnMQBkJ0Adk8yiBWA+ISKfcm11E
mvwuU2j89eXWCCuw+BeuYDtkkQV47FoGSulxrSPrkFe3ZZGjEQuq9UG2DhLA6ojhNCQGkNrKV10U
OEWG+i5JHK4gSKCVm7HwSSUPVXyqwQulczBBFTFKtroXm0Dw09jqnAzdSTO52Rtw9wcSvBR1XTql
1SOOATBs6gIJaYB0Lxf+2I9zCrVPBE1zAw77ld+Fu3QNpMaKeLoC+SYZzlISynySlJ05hR76AaRC
cvdIKuLE1ITIqQFxgf+mZHjmC9kiFoyHpAR/Ga6ZqS9dms48AZKVk01k4W1VYaKEEsC7TT24T7sK
qJPuAJIZSZQiizQ/D8bZguXBqE4grRIoOHeu+gxA5brZmVAmqR8U93/dnYUPFSnKEFmO3al8VIfe
EtHbYTdIIiHZyi08JWvimAIyP8fpm46gN6/MV3IM4nyzXwkw+SK846moCZvgpJLqpiyi9RDlEp8k
mQdfvBONnpui6VJx1MfcawH1a4Eaq/xIslwSz8cX4VpXZXXCKE6owDuDV/uYJluS/6mtV0hIetfd
rGxKC2+gCJ82AsDzIwAsNng8kRuGiFrSrq4PcwnfjYuKQ2EMYhUUcKKvoYEW+jRQkgp05zsOAm/C
fU8AXJCPBUQ9rC0laPBPVhVaLvMEcBzVWtMIve6y6PByaPafz1imAEumalrJcanMfDDsOdgDXzBr
8RReVjqDB7NEJIzctLSCPq/jd+P8O/BiT3W16cdBwcDzW2BykSDL7M4G2RyIytjGepXBZC51J58v
+Oc1cOZFYmE0RtRyxPzo2S18P3Si6WSUf9qA2dasM93r6yQEMlecaGeALTMgr0mYotjsMNyHEUjj
IQaNQvNLG3OQ5uCSgmwnH1y81+yG93Zdqq6lU08Hi6dR616Je4yUSNf4QoEFFe6oq17oP3VK/IKM
MpTWEuqN6S8mqxhfguZ+meoi5BcBiKryeW2jLdsZTryr9jMOAjkmR+Yul8LKn2kuTig3CEWm01iW
7YskaUutLIJjYAHgPBXuHNrTuh03fYA27oYl443G48hOCRF7S+UCacF+pccdCqxigxrG77Dl934K
SlN/aG6DFBIjw2CbjOurouoY9G2I7wYR2wfleAfVxV2hW9tG9Z1QKVZx2kkcwMV44HxGixug6vuO
dDqcWu/Qt+Rxbr2I0X6TQMvtk1RMtoSXPM75eAtP0IADYyL6vGp56qATGF1yoV3p3VriceYTtTxx
Z+MsQ+Opp3pf5TU8juOvI/QWoOdh00E6dUp3Qt/EK2kiTDbi4nqo1Xgywxgj1p4POgpo7B0RqnrA
23a7vMWIUq9y6co7n+PCq0StZoB+rpnnOACDp6Eh5HcOXva5mYCCKWK8k5PCkdkgri3s4spIdIAN
KpDoQvl7ArAAbQv9HwuJhNBXvMh/YdVJ6w8WWkXhaUKyF0BYDe2fsU1AcFC4ZfHB1bcSwtDJeN/m
IOC6T9VjP9ymoAYqubEnvMWzDeyh6ToFBUYB9IKmkVXA8gfIID2kCQhFS1W8xNpDn8tg2hLjXAar
PAlUxa/64JhYv8FxujVitN+0MrDDpVvofNsWkaRBod1dttg2Xeh2PVHEEBmagXwnVzTZ8ZbNaPEm
10XbViztgmP2o/VUL9+BPws8odC8Pc2mCSduBvtqLTVN2RwXbqVUej9NDayksSarMlnXE/rGoCw2
rHwG2nXLG1eqS/kL6cd/IrgnO4sLL6NE2VAl1b/PosI++htzW7ufh/+fHcVLQdvZni6jz2GK+zEE
XeJnZAHhV/NDfYqgQbZC//9q8tD0/pRGtpX/gxfWxarj+dgLxyP6SQeDw7/HTrTbMfxhVB9zhlpF
CW4WzTX2WhejzQgUabJIQzbxhQ8qqnFqs3QMUOZP10rkn9ryhg+v3EdHdSYtuF2Ko86nunA+ETSY
0pDBnAvKTiW6EkV3z4UAWUfpxuWvotjTFB10IMvQ9NGuCBjGQUktuVpkH7EIOEjTFmbGcX7VXXcw
HF5sIjDANh6qXKB1efoHWhiyEedTfhbNqVVW0WTApTmfJqtwESMrYKCbHDQRbvLsRq6ZIDm/fOGj
CkjftKjrBMeyBpo7jj2iN/YYtnbbygDysqEWLkoJozFjPszXoiAxBtXdBAdl1KUHKVOJOySX3aGl
zZE4Ayv9YiEhsQrBQKWG2E4PNo7E4L/ypt4bKE3lrF4LvwYoCAxkInjScuWnxpDgmpI1U34aPrNr
YPoUXm9qDg3GWXPLLPFeytdVBhxi51mKCgBm4uhIRWlZApzLrcmErTMQnIFcr9S3MXsCq8tNWvL7
SKmerpulbGqLHUNhlVKDzPmJmoLEKgTTxivhEmWfT7j799v/7wIuNkv4EwozVMN9YlA3Gp/Rs3Ab
pQrZRVG/IoFY82jcKwN7m/oC5cYmAaGpAtmWIHIs8A2wdnIyK3Jr38tT4QwjnbvZnOsr8VlsvvaR
i8sHWKqYt2EHlTyr3Kch6OXTjQ8uU0g4tKPvEgERAqhVdC8hCVdp/gQGbRfgBtfPDj3VnCG6G0Ep
mYILtQc9iombed5iywKBoQF+CmNdQLgbZL9xdVB05mSQ3o0Q6YNu31NFszbALxMjIevjacTbwAna
8FCzQz8kHjQANmD0AXtEGq+CmGcOo+Xj9enLDGFx941TBhhUCkMwi9C1OgXpxM6DFsF/5wb/YwpL
as4pjPtWSfBy8H/qFcBJLTgdpnW/Gj4Gb5Z4kt00F6NdwzJMTixTtT7fZmdOMDHKoAzmBJxgxToC
J9PYbP6Llfs7wnJGjCXToA8wbqONdiiirAVpt1RXV9eHuejwzoZZ3NdVjfS0PqIQSY23PqrcNmQQ
hNUgy5BJcpaykRaXMwvrqcysFgKhlIOE8FcbANFI3K6SUVd+0rR8O3Jnc1pczEIPqqblGRwrOWij
chhrEJ5ASegQK5bqjX5+P/MA2WbcPNa1eDOG6Uh5DflGqBvacMsnwtrWrqzMJSnkriewXfUvFotW
KSt+iRI5GdY0az0wNiHIfIxjY6J7a2h+61pxF0TlkznqtdOOoMFub5g/fBiJ8GZi/MgM/1Czug2V
7GesyAirLx61s1kvIoGomgyazSb5mWVhWxVaLUbw+7q5XMwI87NR5q84M/yY9n49FkjSzrd/3bnh
LkDtBfayibp/QPt9OSVwNt7iJknb3jKtCO6zcc0msf/Fb4JsHDjWoGXr5W6GLtqtZJIXQ5yzQRcX
S6Gj78MYMUlxgIyDY2rHBJnvmQdEpDu0JCQ/ZaBg2eFY3BK8rP/9eu58VO/8aKUldM9VvlK5hFbp
8q15NrmFS9Zy1TJKijRrRya8ehC9dafM0OZwIbGbrBaepiVeROptnpmhHWrVvmgGr/TnNmWttVOF
7XUS70jPHgtB7KH8w42X6zsgWY7PE35mZWVaN6NmYAOaaqMKFKGiN65D31rWmCxx40u0VU3HehoT
WBdvs31ioWbHJLAWyalcMg2JtOmDzADegZuN29LRqf0UrSxCZrKyFVv4vKrqs3yk0PBMDfTHjdXa
DPSbYWpB3aKGN4ba35eDBuzaqWXpWm/+QGRhPwTa3o+gHZHr5aGWUgVcfgv+tTRj4ZHMTh8hx4K3
Se1pK/+5DxwNlKixCy3u2IH+zjp3mXof96tQyoEmW/aFmxpqlgQixJNhfnrVzbrStxb6Sa5b6cVs
75kzNBbOSdUVdNNquNLCIt3m/V2kvky4alKquj2eelFzqpIPBjkjJRuero89u6Ard5yxcFGpD9It
UcCuYugMR2gJsbon5KkcAVWT5vX6WDIn/EmReXYcw2Foq2zCPCGfPib2jCmYw6saqky/ym2DPML/
GF8tGZBVPgRNnShzpRYK4gTFbvF+fVISC1kisKiZD2EV4+ibXeFOxnMPQZOo+Lg+yEX/gkqYTgB+
QJS42KUJuZ8M5K/JcWSgl7KMdWJIkJyXKKyA7cADEo9IrqvLQmAxankXlQPkdbv0manFCyheSltD
4HrIxnzHGvVOS0HGb0QHdLtAflfxfVdoIXCfg3BpNHgVi5/HTL/NkFxUmeYoefheqOy2KsYd/ve+
J+pB79v760tzCZLGCDgoqAqx87kD5WskUViKmVoiTI9BFKw68J/WPuWOr4r7jEWPeD0ib5I3+7Ix
79I6WYfDa8a0dRBrT2EIagyj3kUKUSCG1Gwia+aSCU/gmkM6Eb1oCHy6xKGp9nz9oy+95vDRpmky
gxLdWPbrW6AlgXpGkx7LngLb3B8GjT3EebrmqumFqrEfC+MX2Fn2aMI41hDQZOk7n/Rn0sW/yq7d
WRVEeizjVs3KZ3XW6dLUXUxvQxbYXDkggHTHeFxPymTXDAOM5UeCF3QMvSJmGm7b63apF/DrYPOb
+vSHgu7nkkBOQgT7MOjWozWuhhrNlop6Ujrjh2IC44idv74KF+4ahrKpZhkAV3MAzr/u3CiMwOrV
FotgATdZm2DrVKHahm+DftT1oT7Zdb/6OcZ0mAnYS3XNNJbspazV1SCIs/aojvGLOlng/tJKJPPH
8T5poRsy6IVqQ7HU2InyGPPiDwnUfZAyH1zayXa06ntDMVS7ojxHd3U0jiBLD9CeWbOj3ubuWNVr
tQt3ImkI8OCW4g3EjHfUitZoDivdJKZ/SmOAcG9a7/QsfjcjHyqOjHtxfyhJdatwmB6ZwN/br0QJ
5H8BbUDTP+pqugXfEfjJJiBsHqJee8zvGEjebDKdJq1dqRDnqfg6DdL7Os90W0XKkGj3U9odfB7t
eNYpe46GFxbRuyDrvBh8P2GRiBWUCPtfZaYUkH8sbT+rQLVsZMcmDvdj3pleatSTnRoqvFoYPIcj
QF+iuk2jGMXI3Hroq5nOAlRfSUV/1Jl5RMPGi9GGla3Fwao2NUerWq+rpttAiwHKrEELDQGv69v6
/fb6uquLyEAQ2hthg12lCZqZUHJE7n/K3+Z2vyySJWq/e3oMhr5mnYBMn6Az4qu5xikId0iQt0ee
v0bsZkx+Jr3ksX5xPmdDLML3aBI0izjmA/CyIGClHzIAB17CDom5SHIbz/H5txNxNtb8+9llHPMI
cogGptNUlguhLBRzh8egjE9WpK87ZTgWBQBBODKScSXLuIzJ20bQwTTnZdQ/Gnq0mpVOn66bxQVo
xpetWsbjMc14DbKg9qjfZXh61aAfdWa2XLTTgZl9PDRPvidLI8rmpX9dz15HIZ1YmJfFR9tPf88q
oF0veXV9d5lfJ7YIzyNz6LtIFO2xArNbXHMvR2QeqB+KTGhTNpvFySqMVs90htlMYLLU0ptimOzc
+HV9n2SDzL+fmeCk+yWeYxikQBlt0G5TuLW+fvzfBpmX9GwQbkRTrOewhdGKkDq5M+EnairBLX8P
0L7uy8I3VBPDSZp9A+ufwH2o8Jfrk5D9/YVjSBCbhbWPv091tN1FiE6Cp+sjyPZi4Q4yPqHBRscy
ZSMSuAMYn0eo0sqEDSX2u4yWy7ARYzjPo5zb+XMoi5KbCTWGepokN7520b9Z0D5B7EN0oi8ykpzn
UdTqxXBMoQOWi2Lf9zyyR0Q7LO9+ldb0XnTlyaLlS8WKZ7PI7sckfErq8ZUH5Us4KptBlJscpBq2
niu/TauV2MznFyw9sAniPX2+Vai61HsutRFVE93ITqSzVlqrgMHRtFx15KUNxMyJIxjzu7l3+y0p
D6U5gQbhWI9/cgiEkAel4m4WQF5zrNMXgPbA7lrwdSVkt96FdmvGLJC8ERXsMaq2VNEZhiwoqoxl
p9RvVmZn7sZ2gmqtuUbnpBOM6RNXqVcW2m0Nuor/f5tEZA8NEZUjPbdsRRza2i/AX5ifhIWShRA2
VsseepnsxQXiFEzxbJzl6UomEVmTlp80+tsy61XTWq5iWA4kOG0dRLYEII+0/9WPvw0WoPMBsrdR
9lDVfwA6XpEkW2WTAWYVaVH20mk5/67FmYwN1JFMNB+eejX/jQfMrm+zhzhO7stsgIhdbgs1hcJ9
vwvKzu5G/SlDN7o/rbSgWk+QcjBkYfTFQ3X2ReYCkNr4qZpG4ZifxjQ4GOhSH4ixDkXoTTS1xwxG
Efk/QmsTJRDF6kEvNd1DimuPdjp7BDusWiKZraqrRvFXROiSI39BVodxjasMxIdEY/j31dVnVAVc
s0uKU1wRLwyKG7NNwDes++/pCOlgMk7brALJT6RAPgdbVg++YSusRru+ljsGyF7Drn8GIn/VxsYh
GnvPT6GlYFjMHXnlkvBnkyiPQucOHX7yHkSwNERh0HB1I7rpK69poFcSRqBZ19udkgBXP0HmJgeH
3fVzcSFhNE/U0FTVAPIUiYGvE+V1kBgVzYrTYAabyme/K4N5aiEAVvihT+ZBFHwbqKiIDLVYT9Uo
iUIumQHHK8qADITOwJm8CEPafERnthYXJyPclgawpUpod224RnLXq8VHqj/5VbGyBsQoqNFYlcPY
ttOIh8a828qgkPTTINb9YElVXz/Bil99KppduY5Uhm5CdmgJygWCeQ7g6/bEBurVeOG1RhDY3ZDd
U6q+guUcIFztVQctRlJU96Ew93ifiW1hNJ2bZZknrNbtUBOnSWQLFHet2LebvIVM+oRib++V1UsT
kpUaPuYWetxSbqfWqY0gYKurTqADYcj0ENrGzWOgW3YkEscfFbDIQbEawI24s3ZNV2wz3XADdA1D
6cKprMIHFxLfaIw86eHcw4bCUbNm6Cj249d6Qu/gwO67vHhKp4+OZ89iksGzv4cXWDVTx0Mcvc46
pDe+2hNERMaBWlV78g1ya6hkb9EHicnO4e+3jTkbYhGGJX5Ni8zHEACbAtqiuUNywwxzr6rioKCN
juOARjy1zap6ytrWq7D4kk/47k6/znIRpJVC9wneNC1aV9zI3CqWPYFvUqw4qtlrU4MsGgpQaHmB
loaMiU62wIsbRuNDMvEKZhn2FrrntBvAl67PTjbCwiUoo9lQAb2zU4YWDgggulUQS/yrZIglbeAY
5hETAuunBncCJEr85/UpXCgKftmgZciWTWCx8EMMMBletW3Xime47CF45DvVVaVd3rLpLB5sCLzS
0VCxYpDwdjlwz6FMIexCUvXrhBZ+Us21IEcFrD2t1LUFvhq7ie65tW6fVa95h+mB9gSYwdAmELNQ
dRutsyP6zsQuAcpbdmfMY105gJ/fevYOatWW87iZp1v0t2rRAoR9GktxUqPUy8OniZ6Kmj+GQNVX
NZhsgueRSj5Bcv6WQKXY7zu/LfAFQf5nUNiumt78TL3nQexJDOn7Y+brui+czdhCDWgKMBIUTqGC
x+5BLPtJhAeAFE3dMlkFr+jUeJBWfGU2tXAxNMn1Is9gwf64md6zLV+VT9VeufE5iC6NVewCv7+W
TPb7Q+frZBe+pQM6iRghJtu9ZdSLZtJnx/rB1r3idd2nCoXpouO+XrWAMRS3DDlCKb/OhbfM/BFg
ybAQF2igl17cIGaSEoqmgdPcDJJDWxGMGUCXTZ7V2RW44RnyLwgRCy+5D9RbrXSq+zF0UV6UbP2F
csDXD1mc6lrJVb2fT3XtxbfBphMe4FloDEm9aGU52TO5KQ/RJrkDCHqX3LbtDsxz/7XD/7sei5Nf
QO2N4JAhDomhlyd8kD5Jno+XTe3vCPPvZ+cZD6baDz8n2qA/uIc0ZyAThbl8jP4OMf9+NoSvRW1C
IY9wGi1xy5I3nZv3RX933X4vm+/fQRZntTAbTVisgdMHfi0afo5Vswn9+BDRV8hLq+0vaebzQpf1
VxtZnNLWt/qx0TFkV5fQsOZQ7drF3LzrI+7EmYYakLINx5e6StALozsVUdZ5Md7qoC/mIUh3tOEI
zrrV9XW48ND++lWLcxxNkW+JGF9Ve93hX1wcmV1u9Y0MJHIhfP860iJWABEWBKgV7GvvdG6w1zaQ
ePX6m/k6Mo8oX4LfCFRVTr6St1pc4Cv8MvZSe7Hv8rTQBGZZpu8l3xsltDLQ1j9Yq5EE7mge+EQO
vL4ZWGdzFS/tQDiC/aFdYEfqA++fAggymM294nM3EJrdJfuA//Drh9onsh2ZTe/7lfkf01xKNia0
IlOZ4hD3O+pmWw3RYnWCQKRjgdULbb//0l2TdRNdwDt8XaKFCwsRJpvNiO0x1njye4qducDYP6V/
ZrRDvk288QWIYqlVXAoQGIHzZp/CrUsWP47erbhUE5wKZORXBlpvkHGJMVNI5Sq7fCWvzl86+ucj
Lo5+ImI/amqlOY3mg+Wn4KljTm1ug5A4mtBdI1fcQEklN8RF6z8fdXH6/USzmF7m8zkb8Gw1nKly
c3Ta38bAoE3O6A4+YO/0V1lv2IqAH96VoRJk816cdApMYaIIzNtYB5tZNmzu7ZM3rMiGWRzzCTwK
oOvChg6r6lOd7J8NczFsP1vQT8d2dk2ADyZIFQF7DW799bDNQXv3Njjmj/lmlUVYl26987EWcYYC
JdpxRMfiCWUkFFM/0kpyrc67vzzz5wMsDp+gULSw1ACToQZyah9p2bvZ+E4m9PSYMkP4fFhfG20Z
JlhJaFT6/KTiDkjJ3ZlXz3ikt3gI/4uMGkJvoSsLGS/5tfM5LkKHBrohfKgwajS1u7HfiRZ85wEe
xUDuXb/ULoZj50MtQog4VhS1mPzmVLfMpUp4O+nKryShyMmgH8POLNC6hWjzAzFlYk5OmgPYThEd
NlArjytXQftEMWyDxt+0U7Ppy+JVTMNbXoaPehJ5QyBT/blsX5wyHUUDNFQsNgRUurkWC9Geklis
KHhmChBhXF8T2RCL1U/jYLA6DgvjdYHu48Et6up/HGKx6pCjmUrgNdpTEYHyO3iwQFx3fRIX4J9I
tJK/C7Xw3alVomWJhjgnSeOm0XPMAzcpQaXSlyutECsNrbCibRwjUl2RG2jVflM13ybRXQDdLZUd
cvE7GCAZBxq3WhJSXrbvv9+28PAk6ibWd/MZNnUQce3M9tgCNRgksgLF/8P1/R1p4cnBhp00qolV
iLbGrljla2hke3SHCGp+6TnX1/x7pw8UN3QkXaHgoyK9yRYOnUw8TtRBjEc8ce6yEd1LBTd/aoqK
Z3sa2GNboEQCltiWxzcTT/eDsD6EMMACTX0BSAmy3UNEO+QTNUevwcENKtbWabgW2WWoPQqt3AR9
+V6F5AUSNDdcB3V67Jtu0E/o5WT7SldeSY4ULwu8MLPQ/h65HYTrh0F2Rj7BFF8cI6ZKNZ2oyHpS
y1qCLQBG6owuHFIIXoITB6D6YYq8SUFzSRVULwnp18MYHuuhfw8qHQzS1SonsduAfCvo0agRTV6g
/zAZeFN8QGU0gHKU8nejRU/tpN9VwV0+/NCS91EBDlk9hUjZIqXtaJAoL7rYsTRoYJvqXUciBD9o
+YnZfiD04/p2fvMD8xQRbBmQj9bIN/4I09RyP9O7AhqrOx++joSyx/D3h87XIZY3s5JY+jiAkOKo
bIxdx+/r6kSoV6wyEGJ4n43jDIRi74p6nO9qKd/R8ipdjL64q7U6MkQNHfFjFCqnqX0vegKqdbSN
VS/XV3J2Z9+M5e9Kfp7SswCkICkzmN8XkJYNIT31nINEP2WSoodskIXbRhmLZYGG7erD3okJ+LX5
ndYbm+tT+RazLdZs4blF3gJ2E2IqUfSUsdJR+1+V8aQqP/WkdRXSgosik7iV7wHxYsyFKycEDHNt
gTH73bRSrC3oV3PwXGjbrABuBurybu+q1c1kQF7YMRsvDVw57dfsKa/t4cJnpx3LOecwFt8AB1fm
e6XxTtm6HUp0V/+KlD/X1/kTAnRtvIXn7jMQNSaY9tGcgeNNAdXekT+jvXczGAU7QG17o3fmXYcW
B0jwlRCoNNoUepHaupuqVTxE952RQ5lrdIPYv7GyGHoourlVhfFodXpi++O7UlVboZbrQM13YAcM
Qf6NKn00QdA4KDZjglVl0zGkvu0r4CEptS06+dZNrXoQswBX13pMwdvaf0DLVIK8/P7EXGz54iax
WGWpHVTF0LAU2UNhrPLoSavA26JkYBRLN3GCdr9hHRuFpwG1OMV3tIa2sXXSBF0VoYzvRGL1y8oC
CrNcIxU2nzBQpKOrMRSlzUDlngEP0QDWO5abNii86zbwPT3/uQrovtOoSkFdv7A5YEc6kqDIf0R9
EJQPo2MFnVPng1MTSJUg9FZL7tIYBPtPfdW+CMZWAOLuGgZcQDH2Lxl0qQfegNIXOAHIWAQGSq4J
ybIn8M97Ea1dhStS2cb5BfLdcv9+9cJyIZvC/AbXErqKwvtwMyF70znDx5yMwFNB4hy+a5cwIHSJ
yjmzdMZw6+FrznwrCOJU2mt1egzF5JWh76WVehC03/Z9vteSysMl5/bKcJsFIB4SVvCoReWfkZu/
uIjXYZMctRDPCjTIeZafACEfrWv0JaWKf9MBY+uEBtgUSVcxGyVWGKBGJUx/5MJ6oaGTGnjVAG5t
LVEBxCSpNZBKPeY1d5i+mSLcfcFDWjz0fbALoI6uiGRXh9opgvU1GfnJNYXZ6N3C7d9lqddS4gB9
UdkkGH5EPmpSSr/pRXarjv2bJkDuaurqTWtMz6SqQb/XoMIwBntmtU88GNFg21oHnQhJkPv9aYWd
IYRZgKJShrbvhfXquYXyTU/7Y8HFodZWFO25aX1sVRBEMoi07ErzN4UHSRgKTH3jFDrZFqG6inmy
4rG1g6pLRPRDHeKMQ1x0ZMWdVZ2MWB4kz1+ysNgvX7qw2CwxOkVvSX/09XYLO/qtGYcCOkJ2F9eP
WZO9aF32EhR1YidpdIPE9kMKsDbq7/5vPWSA5UfvQ8V9G2pTrQ1fXbmdpn+AGvzJ0sN9x/1VWmm3
aJ/cZDR+VHmLIrpvOkOcbRh/zQ71ELuxQJ8/bzatwNYG6qoGYsKA8M6E5wtVfsdQ0aTp6CXRa4Js
vdVsRO+2gyfIxkfRyEzuKSium2rX+S+Tvza7h7icHJX1tpGtJpBxlKMLKLbqi02AFvomNp5yJXVM
YKWiMjpl1PT8TodqDp4JE0/c1qoAVY7eIDjn1j3EJCZNs0cLSP+wfK5MeD9a3DRoJUdz/Y+4qid7
UKOtSbCX6KD5Q6HWSkcD5lyDGzRwdPqcqG9mb6zC8giL9qHnENRIUmLMFCAxUxnBQIzNPTAI9mkq
KgaowfFjn48uC8Ot1typ9BQluh2C6CkHk3drPhNgPqOht0dzcE0yOJWyD4TvQNbUDjPNRTuKn52G
8TGmEXhs2n0xKK/XPfSFF4+mWRxtKcCZEAMh8VfvA3JjYalGrh2R8nGTMduVRet0eXhKMugrpKdq
fraAAj7QnsfyCFJ6pwbVAccrDNSYXQs25v5YEnJQjQc2ZLiAH7paOLFV2ARA+yGB48xuYuujR+eH
qRQeYz7o5otDW1utQ6BU45jj/5H2Zctx48q2X8QIEpxfOdagUmlySfILw5ZkgvMEcPr6s6gTt12i
6hb67P3SEd3ucBZAIDORuXKt/rkWiph8Tya/rmvxWWde1ahiVssJ1pWYQHFFT4lp4OsLdu/7A+Or
kVUto2nSsjKaEmJtE/ciKnvLhOL1D/Q9cH81sUqK4VbLqm4LqPuBY28wdtEcmp3qSPNvEER1+U6z
n64bvJC5fLW4SpAhlJjqEJZUILOhBvVryg7qJgvfBg8i39a4x1XYgKM9dYkg/b+8mRhWwRCWiZGd
ZSfOvphmNWnbGUZ6rOeTxrdVpgsqKpePxD8G1tDYZDa6FMypKQJtkThWrOB2xe+o1gt28LszXjbw
r53VlZKNMZITCXYm8LXpZXaTJPt0sLy6kLd2pHvXv5e6/HVfff9Xc6uTHqXQRS8LOT3yOQ3VSAsL
+HBSso1hFDc656HSDXuzgqvpYl56eZ4/YPoK/eqW0sDmEIQzfqYM2ZSJSc8kdwsd5BwoA2Rds2k1
JBAVpxgcrzO0+jGqapuqa0xJOANl1Bbyh1lWPimpICv6Xvcxvq5qdbVUW0MtYTTkIy0CgoTR1G1U
VRIvmSJXLkdH1fRNKr9NlCEdIFCchG+5vrHfhylXP2E5sGcH0jIgbAbV3+yoWbfI0J4sYLYzA2CS
wsi8oQVdb35XTo+a5NXJTZRFQFT1om1Ylnnt464uoxlF4J7vTPk4a38w5O1qyeCY4IdBWPbM/N4E
ItE0QxBlunZ9k8l31JAF2yA6zau3a5kqFmeNlB613DxxpcBx0FGzMW/SUgnGgQvMfdc4XO36KumK
UlOWdAafOrbp7YziGwL8GE1OmTZB3hwpp47CXip1AvHZ4E9oowKaq6CeRMG+RnUn6qjH0vigkB+k
vq0sI2g7xavqONDRdEu0cqP17DGLP4iGZlQn/7Cj4d6YTHA/baw681AvBpTjNeKvSXyUprdMQuAy
a6ed/rQ8aCK06kjvNFnrEM3cR1237+L+XkM/VY+M0CLF00C56hj1KNJuWb71tbOwSvImpnf52OJL
APe7LwhzO/DLxP3/dQ5+tf8rN1zpHIU8S0lBVikDl03COUrDNvm/gum+WlkTLVbA3lK8dVI8j3+P
JhqTrahC/51qfWVi5YZHWZ6nOIEbXjir+yLAaCromJATsxvFm+g2NiFMvahioRUJVpX2DuxLslPr
Hsrsgmu8fJkrX25NSy6Bl2aSuZ0ei/5Xgb2cGnnbdNmxbmg4Zm8R+7juugR3ds1ImHLO+8Ek6XHo
DQjnzAGef8Ec30c09RRbpOV0OUX5J96tWbQhpzLoHOXXI3gQnTIHa2ZjGtuSHXQ4KxnFF3M2TLcd
uSDyLf732q6uPBONB4wdNyZOagfISCfts1pE3/19cGF1iFbeKOuqPoYIRnY0Jv04sAaq9Bsd4wkR
/20jZlLIxRd94qpmi9pNHeTJvJnkcps06ZORAJKInk2vTH6d8u31Tyza9JUzkExjlCqOvDDf6oG+
R+cuoBuyF3aDL2YXlg2pKsgPWngJ4yOcBUFqTLMxUSIfiwJpZ0TQp6j73cjVBykBt4tUNaPTDDZY
atWy2dglRRLRQ2vcnKzI1Zl1Sudfaf1rVKlbyR+KAa7f/L2PuucsPnSQT1Ha7djckNkOGzwd2/In
+awHTnhjqxZ9rzSLu3iIv1rGvhhjwLBMNJuyd5C/7Yccsw98uKut9JUkXXB9gy+H/7OVr8J/n4Fb
KM8zBQQ6bEuZO+9NCFJ5PWgZ61B9R05kC4qGFw/0mcUlAJztdWNM5diDuuXYdq8MnaZZEXjd5UZ8
uzFnBlY3pokauSwYDBht6rTA/mDGAWRjy2igCPB+MVidmVpdHEJZXajLWpqh/lBqTIdSjKgUhuAa
XH6tnNlZ3YOhGtSEGfhK8k4a95rLw3lj+1BueEEZIsoCOWiC7Bh7ligv+j4Cu7iGM8vLDT37Wvo4
daRSsELQ1bmzuZs0IAQVNCUhUWnfRuVrAtlHQ9sR1jia2TmN3dxIqsAHfhfM/Por1oF0zLpJkZZf
oTE1SKHDVIHmrLWC1HrUhubI2Y1ebuS6vCu7Z0uNgtzqd2mZP47ReCwZxBWskxwnew5NzM6AzA9H
fDSbfd8ZGC1CaavmXkcr/G+Nm7DEUyXJkeEIwEDmdgSMS5XstfD0auX2kerQ1oZSDvcxX3CI0wEi
SRU4T6RnOeo2UFLFLNDIf+YgJXJG8y1FKk0LbXZI2phOkkc/EvWBVEnulO38PgJUzCszSOTk1FPF
N+oSSSCpfg0I6ehFHcg4i8AUl+48YAmyqVqYvbFQkf36Tasymyeaq/JRL3KPWXnnpKgQUcVw9HGj
8NSdR5Ci9lCy3pTdTxXjQHYreKVeCjnnv2FNCtvxjFccTeqjzneaQdym1twogzpITSa8NDDylL8p
pewgfzDVt2g+zTZzSjPb8yhGceYDSobD8EfgDC+4Juid2ETRFKCM5fXUD6TD56SRmXzLPPBVAv7c
h5lfhDzgN0a8TzctFCqFxPsXHj/nRtfN1U4y4lozP40Ovjb7w23qRR4YGTDZ6sqot4ZCuNCl+/TF
5iprlPoRNHttJ9+SonLz4QXqII4pHdLhviLboh4dxQ5TIDlnHg54fNnZ6BfRvB9lOxg4lMQTONbo
tzTeV9OPQf/FzDCGJ2czhxJrUbyAV+Ig2cpWg5ZZX0N13Ybil9MbcxcakEEI9ZrQDdVm8HCPvb3n
Wv0CHK3qWKqGYTgDk5BMhkbkHDWAfpvSKYr6fmdVFjlImWU76L2/MTUG0ID9BrzhTub6STX60ErG
QLdLXMameNT6aAOMzxOoxTDcOltByQs0/UEtSaWfnKYBlBh3TfuWmlogZ5FXcHLbZDhjBkTA5h1T
dHdGcI+yUz9wR9FVlHtBTN+hqzg9EwCGigqwG0mF+GKMGcU/DUACaaad0Btv0H2MHpTICirY1ee3
3jzhKzs1SvwTEFpmP2wjpfRYm3qzId2oKGJ7akZcGRxRrhQ/ZsW8QXXltjb4zx6CVFTWnUxOHVmB
HqyOLAj4Ca08DAm/mUxXbcrfPTh5HE1vAFKI+TaHrO9UjxA979HzLOXMi1h5k1i5q9XaTWn0AQSi
nE5JbuOE3IMWGNN2ZJMX5rPRg1ZtiHZQbvcSWJNZAY0s49nOOr/J+A3LqnsZRYFOLxkozJWAE/MG
z/ENXuSSqYckAdN629+WiZT5Q15AdbNpfGqYJwvcJY5Z0geFKnhtnUDyiPHHJFiqVN08bq5f5Qs5
wJcDvioXQWZgqDCgIt8asvmH4X0QS9m2b09ldPrvDK0yR5lmLY4cDDFq+9mMuIEkSpcZxibM8Lqp
S9WiL4ta5WpW1E+lTFr5FtJ0qJ1vmtDyFPSiHFAdB9PGmEVOemnKrTKpLwZXqVondzgLBZdvWwW9
B/mQlk91Q/ZdAlFuFBHotO2kuyF6vb7OC502lCP/uuHPbOgs51DlRKbDBO8kq5lvWi3IdCGqUWQb
Ej/QunNGiFPZ5n1V3Rd17XDrLZK9aCxDBeOjIB/e2i18dhNq0u1Eb2p533BIYJfPg/VslnHYmsjw
52Ne6a7RvvZwO6aibDQyBNeXcTHMni9jnRzqZZuUEhy7vFMTzNc7ZHQSX/LVMLuToW6IfxNCgoVG
V5kiqIAGS+97+TYpmpuegWMv/gXhYx4fpBJ+HBQ6Y4G5iBJtnGedvFC0I68v+0I/8evXW2UXsVYX
RrF8PRDc2dSptxiZ8eyHDlpj6Z0jucxfRgNsDavnG3mHsefZcK3CEQbWC8n5+TFaowHAsCrxcYnm
nY9VaqVva6gsbhYBOh6MBSBpYT/6OvAwwna3yPQqvkbRFJetia8QIZalPN1o0khBtTwLzpggYfms
Dp3dlAa4gKgbsdc6UARjc48a8vP1z7mclysu4PNrn1mwoY8wyhn8m662N1EM4lFIfHXkvVcJ2sO/
+Ph23Z65HI9rBldOjk7KRPslHdKglTuwDLzYpddkL7IacEk/tSpz0LRz0graqJLlyXoZFujmBJQ8
KfwpMtFF71DHrPQdWkcGxufU0CBPErnvU3QkoeGTzIU/Qgo6H0yvmpEx6MTr69k1szcNnfb2qQK+
s66OiJ/PmM5h9M1G5zZpqJPO3Xszel1l+bnNDxxpvwxm72if9qaj830+vRl6e6MzaWtBixl6e/Ui
vq08xQkwOO82Rk3k+ac137TdPTe2E7KlbmAOCOdcmvPHRPth5fkxJpi5qyxvqCXXajkYt6xfmvlU
jd2eFHxvg3Ps+paL4sp6oHKAOKUKHDfcvDf5igdUhTu9Zlt0PsJuLwle55etAbCoy8oCPFijZaZq
ropmWiJmU93wBq+teAxKuferFEJu6ZFW8+823SvxExrhti44z4vT/Xa8zqyv/GNlQI5CkmEdU28o
MZPtbNxLyR+a67+sSvH+k509s7byhbIWg9ixhTVAYilQXQnZV/ODPtto1pInHae7l0GSDp6xYnr/
cd24YKVrxI3aTAT81rBdMgxuqONhyD5YZbua4lGaC7b1AkQUXv/vStcd9riv26RnsGYW9i1nUHrM
Xk0ol88V9yr9kA+3RneUQCxngxIsKcEzktyM4w9QorgoqzrzFF5f/QU04tcftMoAJQ4gkTTjB03Z
I2ZpD8qo+TIIJ4lmOGn8m6l4gDedY3bcpXYH6hOorFu6a2kvBWR5umxXAJ6R2tCoEv2yi7np2Vat
U8YYETpZLoBq6K8lijc61IHmrZ6NkIN/USXtrslfYkhBSgv3fvRQVcxLIC+hqtDTzIVc9Rdqn1++
3MrhYry0y8rlRlBJ+Z3VDy2L/TRHpVLfWoMR0rnfz7rH9AeeCyqBF6Pk2UYsf34WW2ih2Km6bMRs
ZNtEi8B/Q/BuqQRmLudEZ3aWD3JmJ+loiwIv7PByfp6gqaXnuP6+ZN+XINvRwNCvyeZR4TdkgWaC
mJGlIqd3Maqd/YTlsp79BA0y3mai4SdU48+EyR9SNd629qNq7xQwEozme1Jv4lFyQNJE5oNcxGCQ
2nTs0QReNp7dqpA2NhHN74j2f+ULJ4hidIOKH6UP9g8Upe1W+Smc1v8+m2R8vYgrH2hNc1G0BuCP
GcSGgKA7cq4GBP31LOWuhVlvJ2PaIS71p5kYW/C2NYPkFhkm3fsJNJ6lyCcvW30lAqwnR6MB6H55
Oe8SWhgE/X57ztzGqB4ouNsVCa84hd70+G98tAHZrSFPkr4rve4204Ya/WaO+g3RBU7hMxm99qtW
GWMq5XJep8gYp53sQpdwkesbHmw7iP32GVSrXn9STiRzwZKzgS8QD1FeTPT+nlB75S/tpGw0UBjJ
t6kqvxo4cyoFC1E0BEP13uU/M00AhBF9hpUXZEUMTurl4UwzyBIgo7MQHKCespWg9BcPArWHi0cd
EC9gN4mia99SnETOI0PDSzafnpvhYE4/6+rhesRZ/OS3L3hmYuVlGNdyuVhMjFXjtMWjnWSCRO3y
0+rMxMqLQLFirNslGa9LEsSgVLWKbYPuKs9atyX5KdEgoSL9sonslJb1mJSlO+bbFnypkaU6FQQL
4ihZCLlT6ZHYQPkOezI/FoMwo7zo7s5+6MqzgHh3jIZs2YsAk6nDMfGzDwPsEbWDOTWuoFxRhzSc
XPMNRzoWCitf6lqAUOrv5175nIYkY1cU2CilMu8TtqfxL5WV7tQdcrzDjbEGI23xg4CcxHqUmjtN
gZJ1Km+uH4iLcf7vj1BXkGcb0AIyKLjSdVdspCG9i4zRg+jIY2aJGG+Wy3Ll7H2ip87Cy9ANHe2W
Qs0yia+51CWWT4MEKliqS0qnrFxRDVnwhT9rOGcWFRkcXGXR4EK1rxY4lsY03fQEThLK3019VwL0
rM+yyEuKtnTlNOrKJgt1KayOyvMIgUW1f7JRuqTFESLhwLSiRKvqd4oR2Gxfx9Qboe2WA42vl5HD
QWwBcTI/yjRkgbdNc1BAyggKwk1uGq9pRqGAVO5VrRDW0S76urOTsEqxTMkeuobiZ0Pn2wr5LWoB
oO/BOD7UdfXWaRjGxIGsBfQ+FNciLgdgG80eSHuBbnjNvKjSdGh1HdYHl5seNd90Gi48thJm8rPs
po/vU4axcTFb1eXE68zyat12QpWIxLiGujO/YDxeDzqULFFBzwMQmLnQpvOvX7mLQezM4CqjtBTe
K0kKg3Za3rcgj8+t+wkkVkSvoIzDXAzLCHzydw69Jb05M7ly+wPPU9NeHj4FHhRz0G8XGgwgCQH7
1txCKGx6OZD9/ZirEDCyapDIskKioSuRv3DMxw7gdb6+j5cazl9WtXLgOsgGzdb+PDNKgJqZx8Df
PXvLtJ/lgNIDA2Sh4aMGXD0LLF8Oo38XuHLdygSK8GZJzxQoiFfVsGnJPWj/Mb79UbW7LOk+aB5i
KBdkgTWAGU9Rd5/HuuAcXS5S/PNVLXnlu+fIYoayPNxnEOUqaE+U+gc0ZbcSGZwCrgdiTEM/b1mM
ahRtQjnOBMHjU8Tiu0v/f/tgyauEUIkYSPzYiFeiCrWmwqsKthvTn6NV7ztwrJs5KAM1j3aZO2l8
3/YMnZ8bPgWK/G7Qd8v408zN3maVK6e600IZSulbj4BOcQTCObWJn0m5N+KF2QzgUFHus+YhxVSA
AYESYvU/mvFGxiBIooPHAjy7LO0gPw6O91ZyWywcelxQXb6b9ZsG+Bg7ZjtoioYGEg7Bcbgc2f5u
A/n6cNJjw8zHCtsw902ASeJNFb+OvPAmLDDGSO0ynzIEEUCSsVz6E2YYUgxvXv8R14+kJa+ijikx
e0xRBr3FSGUIZQ2MY6j3/52JlafU+kHXIcyHqqf0aOh3i0z2dQP/n5To70auXKNilBB9WHzxkiKw
p7IPjV/NAYp/B+Mtwot4KybREu3byjVCiniqyVIFj3PD0eaXqO0Fq7ocWP8uauUN57qUy3lxU/jw
910B/S9KN1350xwNj08nwRYuZ+3alVw5xcTsSD5In05xQJ20ceOfbL9IBVeBOTiikTmhD1p5Qi4p
RObGciZC7c90mJfeiTO7EeaH/kWwvh46rTUMAVSzljkviwM+y7Gi9HcyADivgWxX6v1e20l4rQv2
83osA1nn17vNI61sCcWRbDW/KAC50MHvwJCZ1HsoxmbbiIeytzAgiFpDgmPzufNnyeto52nCloNZ
JZMjqSambEFK9taBSQRA1eurvJwo/3NEP3OkM1tDl+jIwOA8QGznQ0ojXOgTlHQ6khlteT3dFYMF
enARU6hoiSuHMvdaQdsaZts+vWswkkuk+NUGC6b9TGRBgU1wzz8T0LMllpDtSOURB7VqP2xtp+GJ
dX0PRWdz5UhYQ5McypCIhfMdtZp9yxsIl00/J/Moqe9x+XTdnGg9K6/SphidmUaYS2sQbKoaWPIF
rkR08leeZKxJPtsTvg70YjHxOrrTVL3oGEu5vhBBAm59FsnPvoxes4GpA+xEShuwHlRjmu334xsf
gLtE60nrTc/WkDSkd3BtocxpwPP/YDdBRKaAeF0xLPzz6y2vWctQV8VvYAx4H5CC2URwPC6Cyc5N
rLZTShVmcmXZTtQWVLXCNObkala5kDjQmLg2Btdi5T6uZ+rwUT+UDcbzOvKgZY1L+PzalpJf622Q
a+p/8gXOf9rKibdq3CRFjp82UBcEza3ipJ61Nd3+j2m57AG0Or9F3u1iqP9r014nr20fFyXmb5dQ
v8SpxGcQ/oYMnw8Ul1fSjZYf0oMwXF1ydOdW196cq11SyVhpZkBXAuTsDCpwZe7H5Uai90ZCMVAF
FvWIPpaYOrWmuyS6L6bGLZXKZ2BNiW3u5zGG0HPBZVu8wzpsn/+wJayfXYKOy+1oLD9MHdLbmt9p
7bsxN3gLJlvBdRNZUr9aGhp9olECS1Auc1PVY6DrBpkPvnYbGChWoN33EfnT/b94al+C6pwvcvFp
Z4uM6koFAwS+eS3lGGPr3LRBX7P023kfQX5ieFHAODn2hWDJl1zludlVVokBLc4xM4ccJW5dbb6z
Lepd39RLgezcwrLnZwtjdiXTeHGVs/bWj2OYNrWbQ79BK6Zbu+r869YuPnwhZGoQHfVDEMCvFhS3
kkbrXF4goFDz2i51EvDqVaAv6d3sCbBHV5YdCdleKDB8KSRYGD4Az8GnDN3KTcI3yUojDd3xk/n2
YU48/TcQyS4PFLd1cKUM8L4HooLJxSTz3OzKdSo0VUqbyt2x9UYPFPeF328+s8yX8SCmgbhYizo3
t3KHRWrkoL6Yu+PimuTZ11igNXCJktuBHaZtUbDx6OgngdApXjpHZ5bXEHKGcGsO9qdlzJNtKEDE
x+VqRo8KiqTjYQbf4Ec7OmK+rYtn6tz0yjPmpFCTgejLHk8+dGP7x9hHAxwUIaAlDRZQseGX2+wo
PFPLX7z2fOeGV55vTjnJ1BIfN8X4THuknzqng8du5U2zuX5+VdH+rnzfZEPNLZMULLKiaGePXmk/
aoAp8nhfDK/ZjPIwinALkUQ0256WZ74F+gSJbAhYAqL0h160Tp1jgiEPefETYxsuw0Ok0p+lGugb
833qD3EOhk09ve0HFEwhMx+zn0l3rGzwUswJsGYMbbx6m2GWXOCDtEve9XwjV96VKwang9p3R9V8
4GniAjFzikn8bvVPeaq7JP0gVb0Z0mrTTklg1GACTv2KJBt1NMLEhqYJmkE58C1W/QT+NLe3nhQb
oa64T+hD1KJW3gT6dIqnxy4DUWqV+glwjLTRglmSQrzd/U4dnWreyRjui9JT1EBYCagnkRO6FMPP
17nyfl1iq3JDxv+9nqiDd27zgTkwK3ckB+CAEHScTroBzRnw+WqAfqmI60v0A1bevrXmicQS7442
YBqzhlrUbO0yjGbUenMcgJcm8wlCNdfP7sU0+XzZK9+rDYvvheoBlIEZ9aHHDupR02d/amy2Y2yS
wBKkhealuHluceV2CbPjTO813JYMMFQ9dsfuNE1ADrd7BZXG6SRVHwYmwfpyByVRoFdfZvXU8kfZ
oJgJgOxM74wG7kVs4+Pg1ti/IjgWHXWWvLqlKRrEsa8A6ZAosquUs880sDKTV8hLchbmSH9ZBqen
Nz7oR/yqL0NLBay/D9LpR8J+QG3A5cZdYVJ3loG3T6BgmuVuNmDSEVx2DCSAuYa5o3CgD7n9u7Zz
V1WwS5oEGRPmW3kCxs3GbzsoKvf7wWz9qCmDyii3qaUB5UEfrPJFthmkMkHsM7Hcck3S3wu+qiCi
rsdcFCPJgPODR1piDRC4Kio2hZu4eAvsErfalj6UOEUHWBRQ14Mt/SIGxBM4+2WGBACjRX6CB+wU
OdZz4okO0sX2w9lBWuvtmvqgl7pJOszvIai9VC6Ag0F72z3GQlCr6JqYq3BSZXWB3ra5hJPiQXE6
B9qiIXyaw1zkREKxE+HaViEFmlAUhIdwBuUNhksheY8RPrfZgspVyAcsXNvKw2PovIEk+hK+kPfV
rwoIF1BtK7ZW0P5A5BEujnxnMEfj6PzLrXytVmqtTDqsLk8xJZPcmGO0i+rIkyDels/WBt1iFc3M
qD1kEfJdJK2bMS7+QEERfaU8A5x5UGSQdbKPXsd4ahX3B5NWhgMSzOmu08Z3ChpKOUl/JcrYe7IF
aqw0IpAjgg6TGyXlaxFbyb5IOWIYq41NFml5aHUQ7CQDWGTSt3oGTUZnYoAl9VjZunYbYZrnSceD
ujA3qnRCh9tpordWsl1jHFwS4Xpj81Q9rCcJ3uTdbCSw/pR47akgqati12AQFsaEW5Z2DpgQPXl8
y+w2LKEjm8lAnka1q2QnUKW7cz64FlS3+ihyy/F2Gqxb1lK0z+GGVJ/V92mEJ1YB46A4RidIr+8N
aydBTCkGzJ5K75X5oOQPWQ/NpaYKLEggd2NYAmSW6bVTYlrJbkyfZpKvg4xMgypeqrV+SSWwPlQY
jblPtVdzAjsRlB8yc9eqH0R/b5sfdi47OdysPG0NCJwyajpdTxwtscNh5huLIy+pR7doC0wD9T/B
DugqeunFJN9U/R631bNHtyfUseTaL/V7nUqnhRKKzoUzsh2NP1iJSZ6ydfKlv1VwpwHRSWVvIJFV
ytzpZxM0dt2JFKFU7CzQjmft7PGMjG6J6SUWJ6+kx9Zlj5jLGsbmOZVsz7BZ7Va6ekgpdnR8hCwT
gN3OmN9C0rfxik6LAzt+b+U7ywRCE9NGPfgi8zaI+YuVkk3SAAlVNW7UPWR4xEp574B8zcni1Lf0
Pa1Ctc+96lcE5FoLyK7lFhPHLOGPGj3R2T5I9S1JW7/XkeePjwnfckyYaeCm7syyAWX/O5gDX6ai
e1Tj/CUfbxsKOsPqNtPYbZXuJISxCDyrtI9uqVH5oMi4gbwi5LZzb6gOgA95xZz8gOKta+fvPP9g
jXyUNPb034UTc5WaWGncN7ltd8cCnDCdjcyWULdIf6XQbc5QQFLqGvcychnuWCP9quMfpDADMtxN
MxHQJV1iffjiO1YJC5i3p7KckLBMuteNPy0Z46XsDtSPT6a5k1CxTGavMZA9Rr/rpN7zjEK75KQ2
mhuDWS4a97S+yTGckc0KOBJvbQBiBLu1xIIrTw9zleBUxZRXWQTvpoUKD6FfExYueVpgbBFx2jDy
BfYECdXnWMFZmQBdYyKpExKqzleCvvMW4QvMbUIPySu8JBge/8XkpuDJ8w1hDZ5GSH182lSDovIV
etssYlPO4DV9uBDxpxNYVhzikc4V6SwIsps14LqtqymeItQLJuietuyxlJbzL4KciV4+1irmz0qd
gCLI6o6Zcm8ALJmrkRNPNhgvnqTi0Uj+xEXkSnblVj0N5FRyS3iiYdiMmKvS6OzJigZvDf/WPkcV
XE72pCiHihyB/c7nAUVokLMbmTtMkqeCcCinyUHhyW7SW3/MbZ/nlSNpiPq45bMF0o22l7wEeWkj
aULUmuAMWat8w4A+XmlKn7WQwWfmA31ZEkaUYDAqBMM35U5cHNAu1QzP0gBrlXhgZtagWo3EA/DS
HPC+gKR47bCbAcm0NuxyOJoq6rwpBjiYBxq2QKoVkMwFNXuu5ciDOpBbgV1Pg4LjBFFq9ZlLv5n9
M2rgxfMXDKs4A/0j41nJ6AwS9z9K8ZxWW0ynutUybao8SRCsMwgoYsGtREEpiMcXoZ6a7mJFcRTt
qFk/uNR61y+s6Piusp/akOV8qODB0vRXlZ26GLK0kQh1vTiZK07IWrlsvVkYThPsLfOyX+SU+eMm
mzxF+gQ/zTtM1sdQrXfxwNIW/JOw5iRwgtbKTVPw/apTgju6vEDGJw6JDpBV+lLYwR2JCvCig7Ty
uD2vU1upsFi5/90ZDxloGsmdJKI0EiXla7VhA9RMESaAlz0dPeNUBlmYbZunEkVt0YoExYA1Ulur
yhLDCVhRumXbhZ5vCDrAFIRPNkGZbK3PYyKB7XobfjzflnfLR3qbAilcsn7RikT1zzXKulBnQ+8V
7N5L4cxBtMMo2gYiJ81W9lgo9i6i1+ga+1dKeiI1FZ6HS1U5+oN6TthvQN/vd+8gAvsvg7C98mW2
CnKAbmRLEI4AMSyPOQHKsMfykDUazxNmPDFbc92RiF5u9sqTaJggqVINW6o8GiHxQZjnJWF6Aquq
l/v/IuqLTsvKqcwF70upRpTQQvvlf1+lmMB+0TbiR+LFxuZZcFj3Ts2pB7RwQPRlXu81D2wO6AsF
oVfhmu7gddvxxCB25oAt7l+MEl/0XgZ0z8F6r8j6mvDYoAVJJXC6wHtBXOR9yajw3Ecy7iCj8siD
4DuKzC1/fpbBWSCYaFgcM+xrhdKMDy4+z7wfPPuPBbS4KGH8rjS4PL/PVrcK9hmXEqoOyWJuiB4Z
KsrEo80rSLZUrzxWbhyWJ60Fwt4l7UE395lyF7v/Ro7j8h09+yWrW1MYOS15lbLPOwqa+BobzRw8
5Cd0m2rXEIxCXJyMO1/56sLodsch+IeVp1uFoDLt9hBRdrgBNKVTvy4T6vhPvtq484wJea+Tsf0i
+PjlW3u26NUtilVzzrIEP2I5XOg7/SNU94SvDQJyYaFMdLxWsbjludFNMgyOgfRmo5iEZNRlJwy5
QrZRuLyLwfhseatgDKxdxPMS1voAs+fZyVgq2e6iXtlvGm+pq4LkvAPszsl3/1nb58z4qskGdhZu
a6AGBltU+wSudFBFLZJdS9IhghktZ+VbhvXX1LraWUREraBazo5N/liV0W8gSYGhoqIC/XIFrplZ
fPKZb0D3KCnrOGNH0+5Qj7I2/XA3y9yViX7bsQ5z1IYM/fgSr+4aTJjGRk9k8H1P+5kNgsRVdF3X
VVBW9bVqLY4j3UYh5O02RQgMLva3P/ynAfxsg1duKqrRKYgAM/5MIWUD92Tc9JjrAP02SLY9fXvd
C3++Wa/t9Mo5YApmlDCQipzLMvy5792kqwK90sF3VwfUfh/KY2LvZGnL45fc9DQooPMYMHdd86NF
nRYj3GADpFbnS3h5yBqYNSeoxsR836gxam1gXpAnN9YVtxxe4g5w3Rjk6VW91ccsnCq6QXnOG+Qx
AN22LwOikUqhhKaHDn4aufBbnrkWaMbSFAW75RcR/AYJZGBW5bVc2bSgJjPsgyUT6E4c7D6/VQm4
LvXC1/BOLTUAMgyISd1luq+nqmuOC4MAdaX0gVaSb9k3ZWJuULsDow4zQdYDlF7iRmPj5RZ4Quf8
SHL50M31e6pqjW8nIvwBuZjznn3vlV/sIHUTN2AOPLaAXYK/839Iu67lOHZk+UUd0d68th1DztCL
1AuClGnvPb7+Jri7h0NoNNA9emZINUAXEoUymWZ9zM2XHjtgywAPmoaNdEyzx3YEC6UDDnY7tIvF
xZRFkKvEs2YLujgVaHnGTVmUfgGasgEMQ6UTtBhuyZK30kI7eF9cD4vtxmiXFR0P5pCXHIjD2Swz
zV7q4LCsgQK1w/8B+/SE2ZcvkhjYRRDEQe1qjpCQQPEXQWezVXcgQld/sMbmyYPsaektqIUkgRDg
RYjEYaxaV0C6Aeek2JZQtzpMDy2Kho4HjQo5XIk73WGuN7h8OM83Enw4B59wimPSrqsJ58i2kIZZ
aNhgqi9Cq3NUI1EBEvogU5BECP5gvWej3hPTHALrOlHUbMF6mTjjCooyNuRCveVV3YjeY+crIye2
uEhwmiXwRiTsUplQvBhdOjSbvpyPuUbdQZf9FQkhXWm3Vv6aG6DWau/BPraZManRTTdOZ4WztR2t
H02GNP2kRItzO8fTFaag/FLG7Cy1k1DwYQTewGeONBUUJGRCbhhaoP6I4iIyLdGygUz1q4LeknkC
i5sogj3b5ncSx/GZo9rI43bp4fjsbQelGShbsOCt9ZeAIJxFsPoHYZQAn2zufjAx2alZM77NACVb
E3MYr/oP5vksYDWfQZMYKaXPRrvq8A8SKgJw4RM6jbkYaPXEkmdPRoWakSrVt2TLkir95KFD6g88
X2STAzRprTRDb/BtmU35Sa3QUMlInMjzQN0uxyUsyhKcERTC28RSwTyjQ63Ceb8kTsKddaZGP4Hx
85g+mR3yfS4aLQLUlb5Ds8eV6dEIi5Bgyyvb64ovVhlIdNM+jNZm9dHx90MYULIl/oLpH7+Hn2S1
LHuEqA+2HU8zFBFRSacbyHBG3cZ0Fc/wil0RbMRt+uc9/MQuBzqLPoMZkcCu1OIyoX4Z5CA9Q6kl
Qu2w3cLFhQ1xZ1OGJyY57IkHhapxDP+WrOmFDntrUh+rEpx9re3p4wqyRMEc/NkDdWKQC/CmjJht
YeNbzw44/xPoGjR+atwYC6YjO/2uVA+6/HYZrs6i1YlJ9vcT99K0yTJyEyZHrYE8cbWHqpV/2cT5
992JDQ4nZjIRMErDxhQmBpgAQVfHZj/R5bfsZV9Fu4Ao23p2Ov7k1Ghc6FSAeXWOl3eT8xMCJgta
iCAzcrz8iqquGpQYiW4C8POiDJbZ0KIuQ+az4l8i2l8OMWpDTbOyhA9NJk5Ifd0gVLy8vSIv5WKe
MYOeTq/Bglx9Awu3a5gv0/wF/c03Sq3eLSBev2zv/KPn5HNy4c4oZXG2MpeZwtR8px5k939conXy
T0hRmXdcAJz3qtSJh9a2TnJDh7kqnZ/klN5q9GGmd4JFne3q+1jUu7bfiRVHKk2rY1b6Lg4Xq/Z7
xNxV8WhYoTOhscq+imX7TjInwbzM+yzVpeVxIJM2Napq+juemrsRGVklarcs1yMiNheAi86BC+of
q1qyzwYR1EDW4u3kTJtiDDoIPGEWXTeCGMSml7dV9O04dMlImc6VA5ujbn9R011nqE9lUQlOgOBK
0tmvOPl2WlPWo9ziBFhqF/SL5htWfN9M/SErd1ojCdYkssZBi97FSzOyfSTVYVWQtAeD11KBSJrY
gTa/XN7As1wwJ0Cmc/jRrINTOgasdb7VB3WxKdI7Nd8wjXc2gD3bW3tExwn6XoKauG0RIon1NfUT
wc0kWjQHMllLHEMvsMVGi8Gd+aqJrRubrDd5e0SLqGCHBZjJ6yLZRjdSgyVBoSL8VdLUpy75d/Xd
j/NucEPdUF4luWphXw1X+0btLdtQ9k5c0SOUBDRodmJanXOb6EAIDeKQuiVDMOmzn9KxLPApsa4B
2DIvESYOAkrtfbuCDRf0uJddxzh3+E7M8S9EaMpC/mi01cMMZhP0tQYzIiXH/Nm33+peihp7boIM
FAI/y2x1Hiz02j7XMnqTxnJwAmmlGABYa2eH3Gxk2zZ6biRItw1Ri87PrClcO9Maj3TSbs26TZLI
x8lCQ5GFblkF04zOMhiISfEoRdszRNjzDHwI0thuTDm9jgkYg+tKgWBiKUHEzg6UfNqBkc2nve4W
K3p91xqtV8Osu/UIZcRV+UYIrCjjnlRQsW8cpqkZqRAwGXtjuzR30JoX7d+Ze+d0+7iAM17HJc9a
Rz3IaFkaK7fpv+nLj8vf6NzdfWpD/ewR+gJJ84HhI9pVkBBDa6qd3seQXmy/NcZDu367bE7kEdwV
4FSjZWHYUD3YjDVTvop1zMAN939nhMN8q8pnm7DQy8iI15JX2kV68nbZxtmQ8nTjeMjvkv9eLHrU
legzcY1Q2aSR03ggF5f9/v4PamDnYOnUJgf8s5UtyQJJ00P+lB/iDRv6Lq9Nv70C/Ma4sMWPHpF7
cOCPvuz/Jj8WsAUxfvz+CoRYCOmCTpJvYkX3Lm+ryD84lKcVaUuI4Q3HhA0KsxyvtF8wFn3ZytnC
9+lGcjiY5LpeLxj9PAxhcuM80yvyVN6WEas0gZ6niF19k+yECTPB4vgOAhBadJZTEPWwdi4yZi3E
7a/TAE0z95ChfEJXz3QoQ0xzLTeXlytAfb6jgNqVLg3sFUl7NUiU1q97zWscdRNDMmfsx+iyOYGX
8l0FbYI5H6nE5i7kEbOwaBIVpSREFjgUIcD3Pp2YhepBRvyhPf7dCjgAgSRn1VPmhXoMPSeaXCnr
7d9Z4NBjndc8kSpYACnrrleh2loK1nA2PXvi4w4HFp2e/ferQ8Ui8XsaaKUX7ysfWoxgve5RsQlj
HTOx4NUVpWjOBfqnpjnU0HU5Vof3U9yCNWe0w3QuAiaFIGs96hYSOM9uklpUrWAL4t8xp1Y57FCV
urAsFlDNKXSDV7zzOyUaYznCQ1wAIAJYdDj8gEwiUWyWElvVdiNXRiRDSJzUr5k2X0lJAjGuOPgL
h1FkfooaEQ6oqAlc3rIh9pA9ps327wxwwYahjbJO2Der8+yeGPq12Qr6hC97JNbAxRqlI8dTPWIN
fZAfpOd4b2wgirPv0MjRX82skSP5Su5EYp3sKP3WLWCVAwubJJKhsFh+qY5q0lx3jXHLmtMvb9/Z
V/Q/3gczHGaUKipaUItE0FG+dKgJ1um9DcrORELyu1ECTdPDTqpvk8kReMZvLjPNsnVQsDgQ4fwc
wnVOI5UD2kcOzn37SvCCZxlw1k9AjvXDuAWFiTAveUZAXVGhoP6PTQ5cii631qbHpk6tcVV0vSeD
honSCpMak6866CqM26gqnR0kHHXy04j3tXJfYa5BhU73EM++Pr2pYNCam/KrNoWO6byNpgW5kw2I
R11dMZjcYy7KdJy/CD9+NYdLQ52pRZ1gp6RNfICgTe2iUAFExHid/A2DAtoOJQOk4ET1ufP31Ydd
DpkG2uhOocXaISkr9LUk7jILTq9oZRwgwb/7WKqwsg6TFHV8pKPur5hV7DQQDj5fdvXzOPvPaviH
q9ERtdJZsqOCXPng3Gar/UXTdukoCFvOH9wPOxwimUqsmfYAO8nY3C96v6MrdBlWgVOIrHCgpCHj
nDkjrAxO9dNe1dfCiCoMplzes99g38diOBTqmjRRa9bmtHyTjvEe78t4n+9QLH0GvdBP8PIf65c8
FDne2f7Yk3NqcKg0xKqSr/bKykVo8IysTbxjY2vLk74RZfdEG8nBUIlP1c2sFtfZ8xeqR0i43SWp
oPdGcJIMDncmpbAayPZohwHytMr8dUju//JDcRghyTGaRhuG46hjsqHjr+nj4BoR+t8MD60YyNFj
llQYMp2lrD/9UhxG1Ljd45ZhU7u6dqR61Ysc9G58ax2MADNFDyOmZFG3lbZmcHnFAugwOOjoYzLF
K7sf7awKTfs6KR7zcdyQ4T7rdNExYP/Zr5fxP8eA5z1Q22XRB5bkhrA1NK3zjRVHPht707x3Os5t
C527cPVzqApipCJxQEIqik5FW823kjYO9OZaFnyvO314+8+7vVvd9Gr2ldZrQW+NFGZUfxdz0Amg
8xdR2nbQhmRhlhXzTpazcMTcoNrZm2Za/cuf9Wy37olDvauuneSk7b6uNYNiq1EkudNqF6Mb1YP2
3LM5+sQ3/RW9gP40XoH6HKX5f/dE+/jQHPD0wzrmJrskJKpGywBpqPZOsECB4/LkKKSq1YSg7QW+
VL5iBN3Rg/Qu8QrwgrZ++gA+i6wP663qi+uyAqwzORiiULOw4wmra6jyxWjJVTYOLtFeL69QAHYm
D0V63hsFC7Ic08T8EQ0KUSujyAIHOvk6/e8r4Q3jyGtYWH93ifNj7x0oCh2TXeJ52hwaDPepxlEp
vv3VRvF9n7nS2OrIjlWLKxbBVf29VUUNLoKt+mW0HcUVKWEfQ4Y+RzOg0dL+u7uNb+VsHW2dOmYh
QwG8IIWvieThzrotZCxBua6rus6XNQYt6zRLQhwKEkA06Gyl6ns/Ci7Qswj/YYOPDkfV0OeO1Wmc
uPDTNVpUjN3ZIJiBpA1otrLk1rKF7dRncfXEKBcq5iRZe2NkC8OkL+RQoZUJlMtC2y8dDKF5yR0y
bi4YQhy//HLZ9wR7anDxo1zZs2PHMF2iRRMCMigeULcSHaPzgdzJCrn4USqqJTXL/4Yl1AcT1K7a
gLU7YMzHl1ck2kwOuuc4ha40kSBA6eBdVy/b0cldHUN9SyOUv2C780s8cLIstrsnl5Re1Rnefti9
4qp/AiVGZAXLbgpM8BClQiJ+0afiULsfB31tWQwumeSmGE1PK/MnNdMF+3c+vjhZFIfbSZfZWlJi
Uc0zRcW0iuQgR6d9+dxj7HhwE3U3vGpPeQjiO+/ypztbrHVOTHOArlbgG0JKUTtknd9hnAIs4Nsa
7AYgtULCr3GTJ7SEOpG0Q8Kl9IoAqndfhKdRtM9cRGlOICFvKH6EsxmD5sH0HH37n8nVkrVoTJH8
xYL62dvltaMp7bIz8cElxHJVuyWLfCSTAbVjJKGhADqbB3DTfHUWSCUzfdj2Zy+BQOF1zV+a5bsJ
KXN9q/d+m1xp6QtGW2twGuUZunPmOEja2B+gVzqUA4bT8cgtXL2+bskWLNYY3GSMN8AZKQmqnlzV
fesZ5QDumNiLtZ/VJHvESfyG3lLQBKBJtGzysI+H7TSlqFbiDAOEi/zGTr6qGeqg1PGIbbqq8gVM
PP4IKgfIRlN6vbTULS38q2M/Ka7VguxcunIWdNiqBaZoNyPZDO1Vo21n5aaf8B9gxCPpXrXkWM1H
U71XLAUcEWA2rEZv6hPIL8SgnYROdDkGpDYDA7wJxNHRwP6YZJ2bWfWLVj6jsz5eMfVTPEgm5rvY
Tj22eecnpuIp1psi35UZ8nXGMXboJpHeHFsJKvKYp9CLB7GinpqhrvQ+nu1uj3SEBuKJGr1Ok+pB
hMLV9B9Jl3sO5u+aET17xQi5XGhvUXNDpuVAFtsjw1yAhyhfMU4eR5ddReCg/ANAUQpiGQ3uKFtN
97oe+6bqPEjVv+mLOjmMfLSvgup0NjKcgzoG40F8by1HuYas701ng0zDWQWH/2yD4qk97o7QGyuX
bAP2zK80xOiW6bHG6AmkcvozDTCgIc4vCO4Kk7sr9DY3Z4dBXfmEEqgMskfVV0pPD/7Tkll3t3qN
d3P8LduJKAfOBmQfUMeH/71O7XWVYboHmacqL64jSqqJLHD3hWU20jKzxcn4fsR8JLog93Q+dXuy
Bu6mmGZ4fTzDwnqLQ2OvLuYFpi2mYvdGgMYe5Wf8AkqFvTAtJFoZd01YRmZhPgV2Qb1yP+LiZWVI
y4u3yk5/Nv7gzS0yyF0J9ZxWBobAcCWWcjCtmHGjguhZtJf8I2A1NdDNWDDBOqMX5L8fmHK5jk5w
DbTakQqepupRtJMC/+dfBYvcKGTJEVKQloLw6CulP0uF3EyV6V+GrLM9jyeHm38dWDFJ9KLB8qxj
d2WFkOQOk4ONs8UmBkXdq2enMk+tcVBiTX02xhLWhcv8YKeqZ6CkkReHec49mj8MMWp56eRPCpSM
Nuv0RXNeTagESJVznNsazYpzVCs0aC3MFF7eiPM7bhkqRChMFSoynyPGVhoku5cRnU7r4hZW4tYS
7lzk1PVOJB58vsdD/bDFHRNaLgvYVzE9tHSbDKjm5QHZOo/Sq2ag07z+Dmr/7eXVsV//azz8YZE7
J12vgYByQotAtThhC+4tabb9rog9HUS6avF82dpvItV/zL2Hkyfh99zUYzPrMFdcNdKuxTTjN/mp
Cfvr9LoLRryYqgi9kgQ8ya68EZ2d35zYD+vcqw18ucQh6fs0IcU41vUA2szULW+Jj8DhJzRrcHeg
o1eYADx//X/Y5Z5sdVK2Um7CrpJJGwgVoygVg/nj++XNFTjqe4P4yd4iEnWqmM29Zmu7tbMfRqG6
CbTfe0vQGSn8igx8TyyRrkEpDUI8EDZCGiw2XYyN94eZ6XtjZMAzDHd8SJNo8OgPsG8JXjvnkf1j
M9lmnxgfaT0YCTuPA4W+m/xSG4JLUvS1uFs4M6tGiVX4qKn2QTH+aGbLGxbR7XH+IfqxDA5WNMuo
YqgADkc1SikYeZHf8bCXqls+MCEsUQ76Nw+1D3sctGixNaQyBpYP+q25M2/bAORk11kPuTQ2z9OH
08/+BaOg4Pw8GJ7+pvybtNwHsvEzPZVN2hHNZEhgtvO2H0JH6jed9eXyCRC4Bj+o0zj1rBKCPe06
NQCjmm+2gs8mssAhSLaWOrFSLGOp16tZzbdOKbAg8D6NuwjzfiDt0MO9c+demW6k6VFZBSbOZ+o/
PobGnV+KFxG1SS8jkY1qgFf5EFe5K9od8TsM7ZUPIOsMy/vqh9pGoq5qEQZr3PHNaSITa0SB0HAh
9A0xHiM09vGu2Jdgo3ai2gc5ntAo+ywXbjl+NqZre1pIOYz2sx9vqjDxUy/tfCS4gzj8V/0fJ7vL
neyFKBDP0HDScjxk+yJqKfQByd+BlMYd54GCzqrN4CaWDv7AFjyDxBshdXX5QImckYsONElty76C
u6tzFuWQUhzsblvTH39lhR93SXNV09QOVoi+bJV1X3YDFORvLxsROR4/7rKMhlE1Osid5R3Ebr36
lu5tP7ufXMb3Dp3IxJXQl+Fftso+wwXH07mbX8IMn1RpQCQHsDeDZ0Sdluuy3aXgepcMw+u76LLB
3+Rt/8F5fuYFNSqNyqDIxDJXRFYg+vBm0DktYGcQBe2CgEPnYGSUwDc6EOboFhx92Up64zZoMlXq
x8uLEhniMGMc4jVRJjg71b633Y9S0lz0VEHp8rIZES6+k9WdhBa1zByE1DJIUpLv5WuHzly86JqN
qrlDkGwaL/kKGgTMoLpiShjBUeOnXuZ2Mp2kwRp1J/YUrfOs6meSC8hvGPRcckcONdp1knPNxBh7
kiPHJmOQNbsm+RSWUxSLelpFC+Kwo3QkG8cap7pq0Acyt3g7KftVJL4kimv48g+ZUzpnLI6ytMTL
KjkapqclVkIVvLZl/7iMr4YJppn0di16FyrBrnvTV+GKLk3HGCOjBcNP9joV7VeBLwkiBYOLFDRd
lkZqAW5qCDtsKxxEefufsWVlRwMH2XhRiCf4uHxhSJIyTISxt5UsSy6BmlKpdIHTfp2HWzq8CJbH
wpALnmRwYYqVqF3RdA0a9NG1guQHhBU3THAXJItgxkXXiqjSIHob851FSdsVZM1hsf1pR3LqtSi3
pR44DHWvO6h/Ig4i+oQc7BhzK5Uz4/IwrzXHRQcVExNiE1PlFRhV1JDxgIkuDOEyudfHnA+Npaww
OhX2tnZat1Vqv0rLUJO6bZ45Eem/NuhNMycJKWuQX9oQNytFPCaipXMxDESxuqmj8KWUNBh9+taK
ZLF+kzv+554yOCjCUE6XYmoGmQBQCQdzBaWmLJQC9Z4RtLwiy/RVzD/4622sqpqiKBiCM5kUOvdB
qdyhStQQeiRa40KoyG1ykEtjIqiAnEOnza7Sy4II6teN/GyS+5zNSFFDlYC4dTJfO31xyKE99v8+
i59tcB/LUNeqlErYsI7pnQ5KxcnVwd1u7ZAgBz+DsNwmWhP36VSbkHXIYa8PtNFD0QYE3wEjRBie
wJnWgbZNTO95hhXl8yK566QvtCpOGTMTUZyjqu4Vq9yZlLqrMqDOaIctPmNLJjfNewidQ5fWikb0
OeWTFhAFxaQR1OpHWzMDxdmmiq9h6rGkd1IFztgmAwt0K4o3f31zfPrBvzxG+0aj6ztJ9S7erNcQ
UgJYUY+N3IiQ/wxofLbFXTbjhMlGm7GSQuM6GLYQl2nddJdHRmSCC+lfVbY/G+TiWsVwJA08kPSo
93nQ4uRA1cKFUGF02bUFB/aXx/DcWU1toIFf61oofnzLUs2r4jeKrot4SKNa2HRzJnz+vDDm+6ch
YGImaU7eOTxBpH2foa+d3kLi1Ccx6Dsvr+7XsPazLQ6OctqV6AtkIIvyXJVABpFAyECi4ZyKSnW/
xgafTXEwlFeQ/FosnJ7S7CEtjc54LdIdedtYybW6irIkZ2YTPpvjEKmAEKKpqn1/NKsflS3vDNnC
AJDmKwZ1jXnfYxpiVkhkZrnAYc6E8J8tc9iEJzAkESYsVI/6V6ATxAmgHo3CJFpzaIReBPXZuo1v
rJ2x+PKmfLv8RQXIqHEgJaNE2HVlJh/z5js1O6+n5l+CPf9Yhha7DLlAhEGMExUj+N7c4NqkEVIn
oWYHji9KZ5y5qT9tKf9wVmW7rHUNW8qyRbHtWyHr6S5c03HTG4b2+b1wcvHX8PKzTQ5fehudb7lm
U1B9Tdte2yNHCfRsobsB8jyPlQamWeA6AqzhH85jO+XZ4uDkFx1mQjoXjRwe5q58xSQ+G+IuqH/Z
Wc5U2D4vksOaOdOGPO2wsVMIkQDpnVfICqYEQ6EmFN/FrKOiJXKAs6J0mKo93LMNxmANUMU27q02
aI5lDr2XFDSOWmDmx1KFVqNf3IrYFQV4xz+vrSaW7Ixd4TGku2r1KiaGV7X9dY6eOcHWCi5f/jWt
mlOHQA+mug6lrAWKZCWOh4b+56ny2ibz5VwJc536pvFjyWZBIkEVmedQaK5aOdUSBPEE4lO0XL2y
trd9XkEPY29qt4ZCwppYQUO/F6AWUAkoGNFbM7WpT4o4lNDFowC4CqVwSb+EmWWFGQW5wOVNEoAV
35w5O1bTmSw0pU4T2ZUazoZgAM8QXDv84xyFRVNrDIce44wGmO/rTXKnzvYuNXQf/KQjpFUkcCJ2
Hd2uei6DvA/CjzK16sgxMZ5ct1ABMNZ19mqQnzazBuVoyx2ce41IL3krgYy5sjHcJEkraB/r7Gg3
S+ZX1XKXOLb2khXL3Rp3d0ml3xh2/drUrMlfOZQrCMXS3FfJrUXuWoJ0t1m4pfHdmZ/q8ctsfCmU
63yGsB3Ez5TErxHb5PEmnnel9eZUj/F476R3y3o7ka9dI0jsCr4Knzcg2lzHKPDLx25W3AQKGhS8
lpc/vOircOCqruB40FYgXW3YrgU9PqqUkaJpV0nxlCeis8hA5XOm4BPK8ZmCZc6VZHYqGa1I3yXj
Va1edO3t8oIEuManBpY8t5ELR5gItg0owG2LvnGH/n4CI94CSd0EPnbZoADJ3nlITqJEQpZ1qm0c
nbxYYzfurkgr73u0KmS9KjAlikj5CaTZkLIhlfC1yLXzPEZ4JHsUfEnrn/A9CK7d9/N8si5INtLK
mpAAlSNoZgWVX3vOQQXBICLgULrRtpe3UfTdOJiE+N/UNS3MWfRm1e5jZVd3B1Nj1YzVhw6XAPBE
X42Lzgo0jCy1AjfJTCvKrQPuXh/pFncVNnIIDjHfGIosq9nk7JtVtNjQZWNKRnB560QWuBefmRS5
JbGgTNash3bU74pJBN6Xzy3fTKg1pHTSFoGmDfb38QUaXEP6dHkRZ5K3n7CBHxlKFF3NiA0H6L6t
d/mK7+4qoenR/bRPr0HxG0dkM4fObWdiFi0Pq0gEhaJtZH8/cfjKSvtSVrGNlqKHBPprTtsIggHR
45zvGxwaChoViqwTi9jHQ/YNEug+VIL85TDfi+n3znu5bjIlZUxo85oXpaatuWpXYMk17iC/atmY
vFJvyOIIbpHzh/fDDrd1cV/Z4yzDjq6b12szYPtmSKSBfte0fWgPQNxoFTj9e53217vkwyYXwPaW
3NKmx+XIyI5HaANMCOxQQYZQAXreizAJLU9GEGt5JgKH0rUObu+zRO36pXrMQVLeBEjBNEz3ZvMk
St0y+Lj049iHOfElCb2b1VJ1uBQgMtZCzzcp6YbGHdqq0PAM3qaB3gyVaKLhN7Hmx56w2/7EbIyk
5qSTWD4mveKmA/XmoQxJXW6ddHYTiCVlgLhMszCc1riWMezW4aoacjTYvSnltoQsoaZXrikVmbes
spvg6UPsh8sH/XwM8PEbOaBPqrIf0VKDYxbPj7XZHvTxOaWZAN9/c9I+zHAAD4aPRYkTmOmDyU8d
7738ieljGbxahykSjzufj6T+Z1DlSTJ6h05SpsBgqmVRAU6z2GkPXdwdSGLdVMKw4/I2qjIH+l0x
Saak1HiJD28TvYpbTBfpiuCQ/ea9/7EoLjyU4hpZUQlWuuc5kFxU1XyrREaZeujpBl1BIxRz+02M
82GSxSUnPkzWeKYWujSO8SgdqLXT5NWv5cwtBtXVpEMxxpEMhBni3FMkkU7W+TvgwzgHZLItG2NG
8RGnjN5Mwx4627eX3V/gmKrM4RYbACaVDNxiSljxvkC+XPK+6a7i2Rt5I2pUv4zMqswB0dxBbzRT
AETxkIFwAi0+8y0tdsN6TdbjYImC4TOdFewW/9hADoHsEm2HkwaHGXzp6AxetcU4oU+pDwXn0R+v
6pf0RdzRdvmeQxbqs8+Au7RUU8xfHqX6RQdbYlVJXmn/KOTMv/z1RIY4VMG0XamOKj7etJpeqqNV
pL4eTVB2DYLq/Jm+yk8b+Z5WPTkGed9C2113GH6tgfk6QbKepb2oh3bKBz3MAlYSawNh+UBwAt6P
54ldUyNFVqw4Ab2cRQ009lrMH42qGhGr8lftW11TryD7Vs4OTsb09kq3ar/3mpDT5vz74x9Pes+Y
nfyQqkdQ0dXIG0NEY3xio9X2jYkHvje9Io3zJxJToqVzyDMtqWGPDQLAter3SrZbSt1Nlu+WfWfH
jykSRI0Cdj2TeE4S2TMGisA13knj/WUXEwHEOyafLHytZbu2NPYF+uFq6ApvJquf6st1ITt+BUnV
3rwypjyIbWSN6hwNxBbaRtPnyz9DtBkcTHXDZCdZjM1Qau2GZBJGxV4uWxCcpXfWkpN1znLS9BZm
Io9SGebECetlr+QRlh7+nR0OkkwyNeZKGjzAij7qIR2imopbzbkfS4ugG1q0JA6HBmk0+rTHpi1y
u9XrMqgh61I3KD1WVnR5VQJgfx+iONk9Q2k0DR3s6J1sjK2M6eKxd66p/TymTxTOUefOz8sGf5Oi
/udAvj/gTiyqZd+BiBEZY42C5MlCt8X4KMVvto0uL+lFtnEfQ6hm1ArX6J7sXgCIZ/1R1R1IsBkO
ChtcvNNMZp+XMmshMto9hni2UyuijD1fqjqxwUU7EFJVlGmAjbYwbuRsn8ztcYLaqFxC1rt5jav1
UKpvaOD3/s3WnhjmkEfq57YzU/hNHwxX8iuTQhzD7gn6ss/i8vnZyPHEGNvpk+/YaFmlGhNWmVkU
dHXFbpFuhJxQos/FwUdVjmtMWI83ErLXZrfs1roVhfjsk//yyDpZCDuNJwsxWlCetRIy652puih7
g6N2r2tNoKyt7+S35phGtEm3XbncQJzr3xz1E+Mcqsz1ulgy2vaPcjwjdX2dQMlsWLQwnYQC0uzr
X1onhyplKuv5GGMvoc/3xHo6mMLIFPTbP+uuOv+KPFkaF+RoBe3BV4ylsQgV0rtBaaJpDpwGzTF7
0a7+0/cECmfwhWJEJ5C/QDlAgNlnFAwQ/nz8Bj78yVrowzesatIHc6A/yddFEoGcDXxpYc7kfTY5
SPflEFndHpMSrGN3wkTWH8j9nMXZkx/C4U6X9RCw1/FDtAaa8ZKb9pu4/4mhWlcrpi3a10VeffYO
OTHIgdCaWHqSYSQCXxtaDaT1ipsyYMJqJrRKk4MC8lQv23fRv3opnNjlMGjUqZKmU4mUhV35jaNE
ppS7dgdSWpJ7BI+9SsSZef6pd2KSQyJpbBQFM4ysmsw+MtO1ZYrhxpP4hXC+GeDEFgdIDjXl2Jrf
Hcr6ZtoYdEC2g7HuWrfofwX/IxIjGADQXDzcQ1FqkYHBhRPMhzr6nDaL7uR4halGYNXVdWdsdFMN
slhBp9K0BJfvE5E5DpvUSVpBdFXAnKRtB9v2zTULaIYKovq9NWPBWRVA/fvOn8Cw5ThOos+AJ8Xu
NmXfR7q+ubwe0ZHgAKmw0cE6sz5IBwG4ad3VXTi2dFdMovys4GrkQ5w00VEpXrGUwcw2tly6rWPu
7br2L6+H/d4L7vAOwCc7lrZpVy8UZsBDsJfKR11Gsxzmn5dbpUQjIjrZUhHVumhlHKpYyVKrxghU
ker42rKuU6276jA0e3lhAlfgxw6zaowrc4YVhfXSJfeFsQhCJYErvOtFnWydXln1OjJn6wrpXtGu
CzWLtEX1plT0ABVZ4gDDpB2tQZgG5alauTXyYZOSm3zOglzk3ecD6w9oeuc7PVkTpopVZWCDIeBr
oR4brzb9+qqd3A6stOL4T3CjqRw6mGs7J3GGj9Qnkrdqmdf3ZF/M+b6BoBf61P1FSbeX/UIUWb+z
p5wssbezLFNZbSXRnFC3r2q85EkWu4Ukb/Xi1lJuGu3aHH9cNityeg434qlqtZI1badOf0i60GjU
3WR8uWwEItCXjzPf3Vm0fa+D0QP1N4p3WNckx9g2n+TazFx9bqGCWNag+9E2ajamSGUCw9DlQEIj
1ge0EuqQK2nScteUpr61V0ny2ngEi5NTr15SKaCF71bTT0v7Rl7QJDPSTPaSBB0Rw1IiyyVlS0DN
VLsqSvtQNgMs9PJONfpwnY9j1YD2enVzi/0uNGpBJc4ZOq9y8iABYS4qEr4S31nI9WtxszGWGyO2
3WW4buO9tMYWyGjCuXlIFBXMLsSvG9DSkHEXq3RnIuXgj0SVdzmB3J7UL1mkq83espa3ZTqadhPS
OurqR1pulnZ4sCqwSki218RMdWqzDIprk5cM/DI24gy9KmE3/TaY6Y+qurOb54Ex26yDq65vU1pf
J2AQbBFs2U4DYY3c2RIFve9zJqNjpvHNToK1aXLR0pF5ZUrLIG0QsoJVsnDHFmWMig4/lIQemqIL
Vf3/SPuy3bh1ptsnEiCKkijdaujJbbfn2LkhEifRPIuanv4s5Tv/5w7Tu/mffYCNABsGusSpWKxa
tRa4uPQ6MAG9YS3scjaFRRS/pr35IGzBME9D4emO9sBB25yetEzXPVNLFNfa5ez658GnUmw5WaKC
HOx63bieXYSDARBfHqxtWrm1gZbdHOQ7daFC4aSpdBVUhuBA3MPqbNi3pM1vnSlR3AMKFyNjdfu+
rTtnvUdJru+ieM/pRyvCxs03LTRNiB4pbgXlEVzHfOZfmhjkBTpDJIn9vMl/sMFzXptbDTg2tKHc
RPdIoDWBWhFRdfKlOwLKY/8X0Z9SkJZGwhPpL4B4dwWUBxReRjWl66ecjTARfRaZ1poVRD64u3N+
gq1lOWLTQEQ71vfGJvuA7EwgfODdVeGrasdIN0ZhWGNWr495a3Y9ASIox1RcEKrRrX8/G11W5QZP
aYFCdffcA3RZa3duuYCRofGK5Qbg6M316bx8Mzh0lZWkzJY5NDXDmcyiwoiGTsBZii0ht1OlgG/9
w8X+aUWaN5LbE0BsuH9MuMbDyvW6SsVp5Q31EUfEnjJ5fzlT8GlQmsYyM7t0aQGVHYwY0MZHVr2y
st4Nw2Gocn9JSy+K9gsy2DTLwOYFcl9dSTat+gbp0u3shNnD+mAGwWsCYZrk4PrTwQFsCFwG6AZR
PZgvb53/jlmm3kGdtzQ7VF9PRTwElR1kmY4ytxFG7UteAw/NtPD63lEtq8y7g61Tlu7qtsEzPX5L
oMO5MusNYzCUW+gdZyflul4+gJ9jlFx23hHi6BksQgbtY3C3Rkh20IAK+LzRV/UdEBYqSXQVR4St
63x2JJeiBplbvUalNNvMGig9AJkoFFndf0gBfI5MctwiMZq2Xfu9h02KPMea2+rDtVtJXVlWTaLk
rOuu4ma/BvRlNdzX9nBrDZbiHrp8H3yORnLSVV9YyFxjzgYzO5VFfsvFnRZ9Q/iruA5UiyN5Fi1f
EMSsL+KCAacEUXau00PHn6/vdNXRktyJO6RGY/awkjWvNQTIaqc7NLO9jcx6a86vUa5C5amGJfkO
UtVxDtUlvB/HpwU9vEzYQMoo5k6xD2RhuKhlTuWuRAaJm5z0abqNtdfr86YYhiPFdWImGtEdzJtV
zHcZqGnIFAW0UUkxqgYieYU+YW5k5zDjotpUu9nOilvFhlaZkJxAIoCGjle2Isuip6XmR/r/zlS0
Jnr/e2Rk6W6aTEPRTLAw19EmEh9Z/U4c7tvzz+trohrJumZn7oyOQiDWxarnXBwTsLXoSnYwlTOT
NblLF+ynS4SxFNq0179ChtO1H/EmithxtEc/KZG4jt5qrVSsksLtOJI3WKAEz6K1QNDbBlQC8zDN
cRXOqNkXD9dn8fLdZ9tkFXG0XPa7eH02jb0xGEOlIQxN9+zNDCvkpaH18hGBx/1f9Xljc5xZWxf1
zJopOt7QfE1VrJmR4nEljyeP2ldkSXKvCuZdcXN9fBd3yZlBaZdkzCJWvralOHV+W9sCkgDfr1u4
jJA5MyHdEQv4Z5DNxGINKRiOu+whb9OnptePCcqqGaMHsrSHOafQH2ifRDHeEnDE2s1N23EIUFbP
1z/n4tY5+xpp6+iFVpdGhQFPHX1zikd33C3ddwD0FLHw+jt/pTzP7EhXidk6GdjyVzvRcm/m+2bC
K3/+UcxmkPApuD6oi/73zJh0jUCuc7b4AmN5Th/m/jVyzZeuVBQAFVtFzhVzO3HTZm2j7KtpZ07M
sxpLcdoUkybniYlTLra1YjAS0X5l5W0tIrDGzKk3gubbrX9dnzXVgKTrBPnhJs9WQhCm2Te56e5S
U3G6FOvyV3oY74JVV2c5Gc0ddK0PBf3eMFXvnsrIOswzn1EAEtPnK4onsepvghUPA2hoHEexNBf4
nv9wTTJ/gOVwiOiOZDlN7r7JGq/KswAJqjJwDDcD8fLY+AtIQb26fi2qzGdDGxSkObZD46UzANIO
3fRTyDvwDgqz8K04CVyI4Mb2R2wPPor0QcTvm+huAKX8kCNh5ZTKArpqxSVX1NZ0MsXaOKCV4F0w
fNsf4M5vEuDReRysMfiozCWobhA5/ewkbm236+GcNpxs19fTioAfsp0eQAvkpGwfVQ1S8jxkSpwp
Wz3P2rKKnOB/qFnXMTqJF+9MJeRS4VJlervMqmtSuogCcuEGph3dp025MXMHAmOqvJfCQciZ56Vv
m0xf42Vjcd7n7J5C6KA208eySE+26jWgGJecrUyiCH0sBTAjVqL7pf6egMIKGWG/jStFPPO7inPl
tpBTlPWCPnR9vZV4uhvDhY9+7+z6+caeDR8coQOqt1HY76wt0txUfF+a14jcufxOoLPS/Y5mPceL
Q9VOUmwkOanpGkgPzytIZ0b3WqWP35mK81nhumQuvn502yWfYKEi9I5E36GAd2/ZT9fdvGoZ1484
9480RQYvwTIuoHhEAhNc9ZmvN++uwTbXLamGs37JmaWMJaXtrqvoVO1bgae96N/HTjGcy31Dn5c9
lSIYXucALYh4Pd9kw8GNu2yW+YkE7ndH35VBvHGhOJoN6HEIdHpMrefpVs0mo9obkpMB+f/MUZHE
ys0gCB2gom5vr0+myoIU05gcbAaWDgujMzyN8fDgxrvrFhTO5C82gd4eLJxwhPax8cHTrQaiwsYg
ARtOuarb6/LWcC00JRHX0eUXMi+A+zBRs0U5uv2hL9s0A2p7UZ2ny1v904oU0XRJoTV2CSuich/I
8EvTAEEHl/KiIhv9h0vt0xL9c6tz0dAk5Qjq+W1xh9zjYaXdcT7+Q7qjor9al/pv7/hpbN0qZ+eq
qZqmNwxrOVXJm5ZmXpWSEC/aMHbpViunIKsqVPteru8O5RAlv1G7JeekxPbowimIjd/JuuJt8YlP
HcCRVDnPy/v9c5CS8+hAnTECio5bdOrfeFTemxUNFENS7Q/JdURJqmtsZQboQrKJKvTg3yQoq0xA
AyET2QSLn+CSYUCBm4f0YKtyn7piHSWnMY6W6CLdWXslGJj3ASbHjUbDWgntulxotD8nU3IeltFn
zOQ4CNNHfyRBXd6uD/ceBUZmey1b1du3ruLFdxnH/mlUVhzPY2tu+hVnYG5RsTL20NhIwv90O8YF
Sqy3amm0f3hc/3egf6mN27TKBgMDHX0X40Sg0h870MPxAMp69BdtPsagCgplhl7hz2TZcTS2J2Oc
YrdGINNJibWzeP8jNhTvp3+46z6HJ7kZy1ysRFvogg4FFLeHJMi6L227Z9ZzAYxAVOhBne/MJPEy
Gv/oteEnz9CqIbpAT6zDzJKwEcmjU8a+KAt/MofN9QOlmgXJMSXxYsTZiNnv7T7sbec45/qLplPF
RaWcBtkVWXaGKivsrOe2TgLrqL9Eul90r6wPXTymdnw/oPnT0e+Ic6M1d/N6qlQ9npfTfWcbXHJR
VhZRsax6kilKTob5TPjRKA/jSLd1/uYYP/Ih92MTrHLzx/V5VvhGV/JbTm+MfbOqZrZl9GHn1nOe
f7luYXU9V64YV3JNQ83qIlsFuRfzh7NYN0YBRSAnC6o0eSVx7puM/6t0yufWllxUOxm1xlNMpkb4
+1jrLxBFuj4mxXpBJvvPe7N1mF1l63oZRfrRTr/SJn13QT+VJ8M91+0nzb6PwL5F248y2l+3ff1k
ELl7gZXGMlSrZqOJ9Kk3URF7RnPScxXBxmUgxH/3JJFlzk2QHfZYveXERjDvQ40pW6CA07o+tUVo
u/6cjP6EdEXmul4xAdjLM89Op+0A1akMKlBq8Xj74l5irrMK/xFKHOm0ogym09pA1getJR4CvafZ
YOgtHvECiTtrW1OwBraZZvgRrimvB1xpAHk1W762oOiyte9oUQhyiLO1kBLrXxYcqAWkLb1re2Y+
bGbbDAl8YGmnB7O0gtKiR0rROCWgM+pA6ArpMsNsglIgbpnGN20mPgfXTg96I1DHudmdycEaWpVB
Fte+SXnIIxaO7Rcrf7KbKWgF81nzEhnVoQULxdjUnpsuN53GPZreG6Q9NmiHG7Jq5zatP4j7gtxX
+amx3plee0W5BEY/7GtRhn2uIn64GLGfzazkgPJWN6luIepsYrFp6sqPi2MTa2GCGdNt6l3fw5ej
iDNzktsxOGMuaOqQuX4DWonOG/AYoLsTlGNtaKDKNQdgQVUK56m2j+SKCr0brTnCqa3b4nsrXni2
PMQLOt7AX/fYd6VilKo5lfzQ0k8MjYdrxauvwOxfe4J9myzjlojjMOwUM3rRLXzOqBwilXbO3Hpt
akr3I/qplvB/MCL8CbML1t77yO9vmcIZXQx7z6xK5UmeJ3xmawNQbP6Y9fx5IsWJoo5sWNvr41MN
T3p/cVED/7jiLzUzf0cD14NJX9NYpWCwrshfd9XZcKSgyJ1I3lYrHEOgTWvMu31WRr6TYXeixqfD
u+WgPNC2c0d23WSA5eue8Mh3eyBQrWxb101otoghpjpgufCvz4Dq26SIKHJ6U+sJvk1LtC8kerE0
e5cvERCfvwbrTquprxedwqZiB7uSv63NuMNjFLM+d4i3ay1o8vTIaH3scsBvv1wf4MVQ5GzyJRdU
lxrKVxoG2HBy4jM9WLOjOJGq7bqO9+y5a+a8jcW6vlXFXuzouabOF8G/RcqW63U7XttIkqdplzaN
jBiGom/Wh3PIQJqaHVPbw3MQMGwVqO7yg3rlPYeYFMqKMhlW0U1AqzLegjZ7DIfncpNt21B/07Yp
lDGt5+vrRH4LNv81ujNz0lYkU9+gjRcN5dx2Q9Qg/SiZPGGjxkC3SQPMa0P92TzY1Qw+xcyv7Mqz
l/skh3Zk5gJjEnvz+DUdtw26WUm9Mxvh63gzpw6qliAZR/9dyJLUj427uS1R9vg6DG/AmYftfKeN
P3TL8NNk8XQTrTcT1IEEWNa6b7GGZ0sVWlPk58Z3Uz/Q6NUcXrJxZ6MGZfRBUU9BEj2l1WmOE78w
boXzRbc3cRqa1U1UfZsgXdfqr9l0JM7eTBN/cqOQ9Z2PuC52DgsN4IG83viFiqsfRaDqXioQDWY+
AsEgcZL9FFch6Z+Y2JttCgFK5k0m8QS/W3Qe6hAgKbN3ah/b/KSDML5ATnFC/DtBITMp++2CVuKB
3JvkZQFuIbvp+NMI0aqOPAsHQFfIfoI826taHmTtvK+SFrR2yR5acZ5lf4gRulplDfGCyasJhClb
dD/Vd9Vy1GuoobQP2XCXdK/dNARNRnwGtstyhnAqdb5OfesJgbY8SEiYokQ09W51D047BYNpH/Ly
cQTrb48ZAfEoxDN5uzWcp8aA9J1tbHqr8UULsWKDeW3iPoydXoJa7j0FytkZHI9X6eOiDTddBaIa
5lpNYMXinWX8B7RCd2s7pRPn+5HiJ1xax0HK2yd07b7ShWIg8c/rO/eiOzvbt5I7SzK7sI01jcD0
dlcVhrc4sOvO4ajfFy0Jrlu7nLU4Myc5NKsocG01MFdokV/vzTDeoBvD7IA8hyNAPB2AjkDh4S6/
TM6MSi4u6WcrtVZOnL7dDcf2xKFJg9FiqQCYVImJXwyozoxJbi4vdddOV5TKMpXPS/ytwLO14dt4
mD0EBp6gmWJ4KoNSSBUDLCmsEaNDU2dQdCA0iKFJRg4W3sdl96IbO8UaXnTknyOUKde0BbNZrKlK
fov8AJigyh16HUKsp68GqVwMcs6MSdFU5mSxaawbJu6tO7vPfX1p3iPju2JM689ccd8yBVtn22j1
EOi+5+S91X/Q/oddvYtkN5W6nyNyhFigV/ell46qMs7luP9shFKAxUBGIdiK+YlBVdMdyIaiC9cO
FsurSACh3AFUQOo2hYvX/plV6b5qKteOqrVOTMr3rnqkOIJ9b/im/nF9ZtffkSfWokRnpuPqhDLp
7NkViDWrChM72sWBWJDKFrEiIrs0lHMT0onr4lSH4O+wnOzqF6e6n+ElaHUISzUVA5jKknTUIs22
E70F3U873mTujVu3nju9VOBkuD5pFxOtZ0P6C0QZDz3vCrE+wt461wqjOir9WE/mHcm7n1aJvmzT
2qdD32+zkiY+dYtTNiDTrnX7QnuhCMqvf9Gla+L8g6RjGA2E9yzCMqbsR5FBuzE/0umRY+9A3/m6
qd/Yjitbxln9z1lEipadxp4WUBU2VX5nFy4ocOImmEfjrqsikNOI0cvj7IW7RZAl93b9g5WVTzXQ
aDo3RpOHXWvdcBaHtvnRGfc0ju/yzgqXhIYzwhlaAzaQqaC1Fy+28wmSTnExFrQiDCu2NpBoHrth
33nQQxti2vLeUytC/cY5/D1LpgWoq01dZkoX96ilVl+KCgwlEFyPnOarXd3H413PjXDoH7h9cMVW
ELDppF9HAy1Q4WIang3h1iGvfTKgj0s3g2WsPOJmfgtuv5yDisPVQOsa8x8zA55jfB46uqlJHURM
lQi4fJQ+P3/9+9kiW64zlVMNrlrIdftaZnmTs7aNZZumrRUb6qKHteinLckHWSQdybiSuYEeukTM
ER1KKJoPoDqAEAAKFr0NgQolwp9cPjOfZiVvUVhFqkUGhtjV9xPYFXK0npH7od667QMrZs/SXgTy
LnzZMD6jy/DGhkwfVJpBIliZ2fv1U3XpHj2bA5kfujRmYcdtgQOcH6sSBaLlmRv76zYu+/r/Dlgm
VIZuiFbjn9WG49kWiN1NZaPWRRsm8LEOcyzTkam0u9qs4nmGjYokrqdn+a6pJ9/M7dc4te/z/Gma
U99JuZ9E5oPTryT205ttG4ccrYjXh7uu318n8PNT5CnFEy2berDmnAqIstb0fsT7aCCG12nLvqq7
IO9dX4Cl87rViwfnzKrkiYVhOjM6IbCrYttzkd4oxQ1agnYmSPyuW1JMtaxyxViRlhOqXggsWSjM
CdpIiuTSbyDCtSmUvKbghVnXbo6rm4mQ2Trx+rLTDuDGOuUGKBczeje0ZQ2SzQW8JDXyBSMVnk7w
wnRj/b1lduGNRlUC/A1s+xQ9J934gI7ym5JYEB/r9wlYbLx2dDqf552PDKsX8S8LNJ7j8RCT2muH
5OAYeuBUO3tsgh55+0mL911FQ2d8dtoftaOhATB6KnIoPqTZfdf0ISA9YUfLey0CI2pZB86EV/cy
/qq4QDLDSfwS3KAW3q9jCdcqqKeDnm9BRryFDFxeeJHVAX6cHx0B8WUmjqbGjkJ/0JIJeyYtIGpe
d4Ac9LdjvOqbA0HsgexH38CZ7PPqiSe2V9joVSqfKvolWzo0GrPAqLrN9fW/6DJMaDeZzHKp8du/
nblo6oDCeTYyHZxQj2Db9IW+aUZFeHj5DH3akGK3nMdWZI1g/EuRFJmWR8N4Ltox7IbtEKFXKY/Q
uftwfViXD9CnyfWTzoYFnTFWlHmOAwQkdht7IuZ3tRGFnKtARVQxgzKIGZz/c1rWMS654TQL9B5b
hV9w+MXhVFvoPxfoXaHDvqDOJs2JZ4DdvHpMi2/u/DEhILdriC5FtWc6eISkYT/oBwTZqTc4PQLc
r02Nj9ffKC32qE7o6FgvPdqQnRGVDxpLtxwiDMQt16SEwtFfenLC+f7PzpCR0ygiMbwdsGq28WzT
0RP5oUaqiY1fBXG91i1UT86LV+mZQSkkbKkZQ64NW3FFx6zacNlP+0eN7HOQHFOw6a7X+Mbdo0pS
C0Xl9GIi8Xywko9CIJ7GUQXbmaiDEs94tNIEKK0F2lJs8+lLl99b5LtOnvIpfqaTqup/ceiOjVy6
yYhlyJzWENhK26mbl5No+sAdo2MGIXXdeCjqt4FU/+bInxlbz87Z2YjKkWP3oHYIdpawyD4a63FB
hfNfHMAzI1I4FrWmheVswdI9g/BR7I0Wosjm4FmuSovpN03fX/fLmSnJvYAwUNNjp8Hktew5d5ZN
bpjtg6OBaaoj2bc8QnHUakBO5JjVRzaaN2gpO7V9vY+0gXpJ3LEwQWOoj03eBbUOlWZObF8X/6al
wjr7TsknxUXVTLSYFkSDs2cOpedAqy+ZVC/ly3v5047czZvMhEzDBFg9Lp9tvVlhSnSLi+V/11+0
nsorsy938tqTGxtJhIf51Eybqb3NrK91z7eZ+8BY73UgcsbZ8idGSs/U7+dO1bh1kRflbFqZ5Db0
TJQ5iKNRrmdgvI++56UvxKnKRNi2K23HV63FWxLw/+sb/HLkfzbNkssAhY7tTgl2eLkSgIR8nWpf
851VP88DvPqu2JMwDZFE2AiVq1x/+9qkr1Hd2RHGZa7FOsMRRgPAdoQQK9odIInK1kaytwRlEKUm
3m93f83keg2emTQiC7np2kAUFxfbvrrN2u9VdjIGegeRMLCGZChg95Xfa8V+BkjA4/Xs20P/NeXl
h13V1AOV+xNjZjCvApEpCrPF8p4YjlB4N4UrZZJ3sxkE34nA1LhttWli6i1tG1g6QmhKgop0im1w
MX4+2wWSnxudTNNHhl1AnX1MuGdFXGHhYmb7fINL/k3knWH0BOd5TcWu3IXLNrpfO0vUidjLr+iz
4Ug+StBhsnrCIBRGkKdH781g/myiY9J8sPgnaoheO/0YNbHrDRHmUFMV5S9DKTd1MaL6/Ag5McYt
jYwlw21IQXE01984zQCqUUSI66xd2c9/waeXSKtnu0Mup0b5a9yh6Qlhm+WlkblL2C+BYt11h7FO
3TWDxp8HyEWFPbcI3L9ugXax+p4mzos5UJ/2eRAXX9MKhSw3D68bVWxPR3JSnPfpMOXYnoK/ae2N
g7fIdQP/cNu4pmObpkVtuaWDkBZVxYbNgKjSDTbENtuKTbfXIWSn3p/r4f17Dj+NSX5v0I0SHCow
5ix7rY39LGnCLKo8LckUbuRydtZ1mWuie9Zhck/EOJpzA1jVfNLYvgUQNiP9tm2TbZS/gUYXdxkL
dRdqlomxy3T6tXH5UzRkN8PwNeKdArR6cRXPvkXyADZDdbGhxnxKoMhqk5u+V/XBX5hYSlydIeWC
0eryKjadMGuDD83JTXR0JLUbqKyEwyzCAVLNih1z4fL6w5a0iIyLNrX1qQFM0b6J+LBx7Hjfcsd3
hbYRFveAtN20vN5AccNvZuKxEbupLCvFh1yY1T++Q7rRZpHlIgOV26nP2aZh91qVq+5plQnpMkL2
lix9ujQITTeo1rM37CNIXn84KIC2wXhEOU2Jqf3dRCYdkj/GJV1JeTNOaTNWzclK63HjZMVXaIMg
KOn9ZEghUTq8dzjLIOOqDiYZv2tjceRagO2+cbGX0UySzaD9f6H9rnFAk2v/mvM33ryl+avjvHY6
171JfCflo+H8AklmgEe2qXPFzKkmTtrxpRkNU6xhbUQ67iY3v4EOj2L5L9wyf0yTdNURTfCcrGvj
to4/2D95HO/q5uX6ZleMw5QSeZB11/IIXeknXTiBrrm+Nv6/e/jzYZjGn9dKrU9tzDJYGAHQsksQ
onaKMSh8w19KnjQifQL19lNrgFdGiC1N+kCUoEMd9tdnS2Vpnc2zGNNcbODOYnihCErs0PINspod
hOg2LnQIr5tSrL5cWVnIUJrOuvrgEYQe6a8FTHsV31w3culp+sfiSOe/iGZ30CvRnNLS8WP3e2Gn
PhfDW2S/8Sz3W/fBhhJzkj6yjHhdMx1oY265tnhN9qGhLAOdDK9JgbQbVW2vl8h8//g0yUs0kS36
0WohIjlPuUfy/CBc1I/6eIMY0KsSBOp9v8+BGI5AdIUq5IZB4HfudoKGJKvebc73rcg2uhJDdiFQ
+uPLpLMPyY480st1R0NpJTDv8IS/b+lRD1fXmfgAKxvCS/W98zbuM6DKGoXvuVTm++MDJM9gmRBC
pwU+oAlHxIYUDTDj1tnPJwOyWMCT/C+abi68Ws5NymWGpK+WmqDZByhW0u1ajl6mte+Shc6peu5D
xxtPBS7GY7v9N2/JP0xLLioqPk1Xd/+hzXe3K0yn9nfI+im8rsIhyvWGYiELy9bFdVG6TMBmmCgP
ncqEFPPmRQZ9xxwm6Mk+aKfoBihEcMbVDM1oJNR33NcVbWgKZyILZiY5tXS+OhOzJbtkeqtQWKXL
VuFMLlsxkaN3TN025QaIsYi6kTnYI5Znxz59szYd+v5rlBIA7v+G3vhQ2xdfkFJW2L28Nz/tSjfM
INBkyins6ofxmw6w4aOJdrA0yPwaRN+3+h5pFmOTh4A5qgjVVUOWljLW9RFSSDDdQ2fYyb6AegyS
I6qJXQfwd8D0OUDp2mmybLKydWKb2O9eV/7QGDr1TRSuIuDgM1coGKoGtf797JZbYk4HgH7r0wQ9
HN2Nb5wChXqTqdyYat2ky4eNqTXzPlr96BQYkDa3x11toH3Q9FrsnePa0FV8gTAOrZQdB6oxrt92
NsY5MZJJK2G7SOv7AoyJHfhK3FYoAoZLbWxwXp9LJ90VOaC2lQ2xitPQprdZaQQJm8NoTAKbr80t
pf2zFbWnxZan8Y+SnYzsCzVeUIOpzGoj6gISf4n76JIISNyh3WXsX7B//fGB0l0C2Y6apx0monTB
3Fjdp0rCvEtTbeimZVio8RBLFkNrRVVBBSClp2kC06f2Ct5Yz1IxNF+6k8+NSHupT7qeNhWrUZsZ
jnQ37Og23vXKLlvVWKRtM1VVZDOjbk5zlniEttu6XcBboSpJ/37Oyif+fDjStqGVU3D8V4NWAdhG
PfZI9KulbNuW5qahkDJ3O0BnEKuZFYr+P8e09QkKF7kzhOCU4K6zT6vQyV+hfBtq9bGwRt/Kb6zh
2zjc9N2WQ6yNJDt4K68eGd6wxww95g3gAq2ScuBSAgaic5/rL+2wwQTlPu9dqM6/TiA/Rqn7HhKl
G7EvTlqgathU7ANZU8SuLbDNJQa7N7f9vtuu/CHmRt+pOtcV++B3SvTMfRS9ZVRO1jSnGsoopb2z
hu8T0RUO8hJFyvnM/Z7ZMysxjZ05NVz9frBir1sW32FGYAlnZ4nen0tz59T9o5laodHmgdm1N2VZ
BEgMhWa/7BOBFlnWeYZrrsX+9pRWwJAnhZfxL3GEOmkE6p8+UnzzpWrHH98s3Yh6NJN0WOz6tJDm
tu76/snJbOYPbr9z7Aby5ii8bYo2mzYWR5+2WytCnfWgXzk5vxPIZ3OWGEgZMAMrswC5330BxCvo
zKMOqvJ/EXWcbevf+bkzQyPtmZPOTn1qfk33xsE8DHv7gO0daqF9dGs/gjpCALWaryqOmkv59j+m
WPJ1ZEKxXYAU9HfTPZ5l2ziItjNkcOMHlS3zUqx6PkrJ4WGX67NBSrrq5XkLVDLKrPhWLflbTKat
a99iAQGHQdU02Yl+JeY1g1EUngu1JqvfW9DxmIrQsm8XgTOSPucASFIgK73ebL902W1RInu2kEcX
OgHdwL1qyoGiOSABB5os3fR7MQSa6EARH41VaDbPQz2hRkv5N6qLE2vqZzcjJ73Inmy9D/TH/881
ltzwMpZGkjZww+k+2WXhCnXIPLw2x5/Zixm4W3uHM7QrnEO5Zc8K25eykOczL7lNvvRA6jdwm8bW
2aIlB74M2ZmvwLRtauhiU5U9xUrLMBHICwCuZHVrIKD5PEoP8cw2QzqGohq3QJYC3LqP9C1CkkDr
upvRRH2NpF6iFaFi5KovkR58zgK4fUNwsvrAPCzPecD36Hf12Zb6kIbRgWNVsa1cSqafHylDekJE
FfrEqwL3etG+Dh3GPy0e2Fe8sS2DxrT8ind37pLcYqm7bNMWmoUQpsPW3JKI+dfH79jrAK/4MJlD
DzILXZ5qE7sHOUrpjdQNIYCwaVvtYWm0nQH8MHqHsoVCH8/+YogUoJv0mc1D2Oh8M2BR9GntLXEO
aUEiL4O8JGsIOqW7u6EH4NQ5OiDPArj7BikWLylsyBiiJYq/JMB0WcPwiPQCmoRQSzMqILqgqUFp
AAi9BwRKmCzgu4tCp6leQFWEw/zYDEcx3NYZyLtuh/pnQr46ovCFQyArCvFS5OFE/dIgQhGmHZCZ
BDTn/pQUvpm2nlEkKJ0BwY4uMlH1XlXWdwaPwGF+Yl3rDRwinc2mtOuwMLujWOhxdPlGK6JTUWfP
jmChq1cIYB44KFxm04Ckwhi6CfGA1XtkhEEaYxu7i5caqD4bzgblAoDhGr9lLXqa3gWFuhg48oIa
/59DPHshUFQCh9uks90AQGwuEFnFEOmzgcRokIaPuU8Mc0P7xu+rbk+TGnp0mo+ujUAjeKp0a61n
O1vWFiSOO0jlBlwjfobFzCttA+XcoLGqTab/Imm6GaofQyK2bGT7tC33rTlv0ZJ0Y3dAaSXtwe1p
5RVFddtFQ1iOzXEa7C0v6VMzvaxk6C04Bnt9i0F4IB7wASbZzmb0sxLJsSEz8PFDE6KTKhyY5uGZ
gdBh3FnO/Eo4KPnIct9NHQi7zP0i8Inl3O2Jye86Y/6Z9nj4QWoDurBbTasDo9nPHZITKWBgxi8j
QdO7DtRM9VI7rU/JHZSviw4quXnnADDS3y9p9JPYWOk4Aras+I6Kzm7UIM1uka9jhUcQJM8i0E3w
PH8pLeNrS5oDXiL7dNQCQxM3HIqzPKmDmJONQDJNayyIl3RHpzRunG56zZPyzkCnaBw5g5eZAl1+
uBGQFuz5rZW+L3MMqOj/Ie3KlmPFtewXEQEIBLwy5mRneh5eCNtlIzGKefj6XpwbfU8eTnbSffup
IqoqrJSQtrb2XkPixdNt3D8z49MC6zBp/V6LHMqepf5HGU1HHsknhOzfOnR1Uj3cNHHu5fpP0eue
Gb3qEnukCbDQJtnCNm1n5eMd2haf8lRgsR+6Cji3Kg0LOxo+o6F3ex3vDdq4bLLeeB36xJydQXMQ
D3m0NzmB48ohK4IM0hCqUfqkzA8hV4BYszzZwAUe60GWdrfKxGxmvKZ4+BE2gOmTuGhCFYA02+Yk
B0Vr3cR9vlMs4k9asysm9WDVhgM7v/nQu6lWOZP5wFh5Nyn9DWNo3+TUiYBxygrNradXST1CIxnZ
I5LCprcVEO1AhvfrzPASfZDtTKkoVAzrrWXeljDHnYAeoer0rosvTS5ZkFP5UEa9W+nFnrG4cHgo
PZg9MB7aYH5UhrbJ03yrkhiw4GgfJsIRNbRoyuleJtFGTcJHiQ0KkN8IL4bqGP2hpAAzGQMwsZ07
csPOiLI18E8TbovaXNzE9S9LuQ96KU5K4k2R2KqgElC5OuSp5McRBZ9CApjDtKWCuQyHRik06EAC
6q7WXtx/t7Bgq/KfqNoZKNyP0HgYYRnAxn6XQAAgsXYdCV8HhP82p7cldCLaRng8k70wt3yoifm6
VZyg/bAZphu8l21Dv22GASIbL1b6bNWfY6HtzPgDzFJfYy9RcVe2PyVaWGzw1KS2S3PcTtAl67LI
CQs40SmTy9LOadlb3uL7oWA9wVygYfeAqxwzKzzVhuZYSPgVjQShDKCwrHgNQpQBlmknZLozox2N
vBikLN2eXXD0erBNvBNTXFwNLq7C3PbNhiaBPh4NtsnJo2o0Tkpv83irJ3gaZo6VbtPsQYTNp6b4
ev01KK8hqRwGO4dXPfF5+SBhZaUOcfCg1rDvmwAAQAPdukGlF28faGPYLHcprJAo/I9ea+FkMc4q
zH+SZJ+zYCKblJruFFmOrtDAAMyqyT9oHiTNPadfY8dsa5pdiR5NiPzInia/4PnwXqQ5LqN34FLd
FP977KsGrprqBrJdoIc8p2rvAdBy5HkPne8KuFS0IPp/+vhQygi+EgheEd/UuoKPeMvKh1gNfVNJ
cEDJPZf2kpwD+iP5ShoHiRY/lgwiJBY59WC3BAoK6FMYvwwUfNshmkH8mtLYiTR20ORNYwfh3k+t
2DEAnJWjdqdPwtZF4eUm0Nshf8fLYxNzadcz5A9GulHTJ5iWt2AA/7Sh/AUJz22F+q+djMUuw804
CrarzVeL38AkyukMvsul0i2kTrXTHClPxg4T3vWCyJ7J4V1YwMSrdZOQfw1S+pBJwoe+6wPvEtcY
NnVW2+1YOFrD8BVLfBPAy7LS0ahfYxtr9V2DHGrYGkB/W3nz2Melq2SBCQldWBgj4HkVT0Jcx+Rx
xIfuC+6SZpdQfddq8XHQR7vos0crxQpK3f3U9O4QQ9657u4lvTpNUnZTVeWWWjBmkvRTGie3AyoK
SS8hlhuBolVeqeO9ystDwpHXcGptythy5EJ4UjK5Zh/aYaW5WdocNLkKrPQdt3Cg0e47Jr1jwtSw
Ju9MArd0yn0qIOfWKuBGmjcRB/i4U99jUe3S3i9lYmcpDUiaHlh8TyqoQvZe0xpupfzoUwT7HBqA
5uzD5eM2NSV/0KlHexYI/Z7xdmuUtwxYePW2kaAtBuWYehy/xnKws0h8wy7O53XkTTp1WBk5jENJ
pp2pF7HbcIjZkHwTSYYX8/ZGlfJNFcmQtHmtIrIjwoDTluSayHcgcDIk6jbr6NHsJxjuELvLhNfE
/b5XXjU5eZmSwguRp+WZ5Uf1exZ2Dlc7p0f2p1Vfdd06MRwfKzgzUw22uOONljdIsRpb6qsN+CYP
BhmDAgdS78VrjAIQ5FZtLYOmWIUohF+l5geqJUHKJZ9mT3WkOkjtIkA+iwoOQHXvmZ0FWR1w7DO0
U2GuqwAJbhSJJ0XjCemKAzNRF1l6MnYvVNdPOCAbgNqhgYO6lPkWYTdSq7Wxf9ASC11dK+weJ1Qp
X7Rm0+PgkJb7UpVhKQdYzpfPChTtq+EeRkGY4Q6tP4+apm9mUOQpmJ3p0BX5qkY4iOrTI9qSzyqX
31IYOBJsIkPX7Xqw7BJQPz1KQNyXblLANJq43uVG50M9dNcrQ/Hr5PG6dMqygOGtinis+YMGQz55
Kwri1G0GhokWlHAOGKH/M6qfIF889UV+1ymjB2iI3dD0aOJSx7PYratZaonYEhIl6FEHeg3dUS4O
eDfg3iMPE2CdnTT8Mw3RfSyDmWMC6ND8MCgxZVF7SK32EJp3PCKuGqqo6D03sXALY3IkLbYF3jrR
1D4rRuICYOPnPQScS0B6GpxOMUYPDREBBKof0vHO0LO3Jhm2Y0F8U+OOnqVuoyrOaJWbTAczkYV+
MkCnjGt+LRlPvZHZEnLHDJtOzX4SGtk5Ke6b+ABBtVh0gSy9ZOVTE+21Zl/k+6SwHNGnECmoQUEe
wZSHTW4YkBavNAZiAMvcMU0Cw5o2chojpn/nrQ7CCLfDht9QApW0Cl+uNF0JwHzdGrw8X8MIrdT+
lr6RQJJlSRej0KzTxmFj/QPkXECbNzXJn1pl3FqiPpXty/XX2lrB6xeR9KwOVMmoBE0xqjE9Xk26
jIQVCVSMXL9M35FkOzJ7Fo0/VmuVtsslSMOiikFQxVoaQrRRV5RGiHELAd9mc7DpuG+if1ZmN1c4
/n6K/h5lUQHhba3juEnGSQ7m2h3aNGxWeAS/yZOc2aM6z73QVm0OkvjdWpV1Li5dG3xRAsnUiPHJ
6sWxw9TqyU/KbQ98Ni6lblxT1LmEH0YJ4N8ztRbKcQbeOj3Ae+Roxg9R/pCkAMDnJXQWZTV2a/0+
EblTNIA6ZC1EhUKb95JTgeKcIKnLUR4xssyT8O5OQzTg5dwbZw5Vp6yQ1S4iNs5/5qI4EvKpiwwp
RaVigtOI9GEQHhhTv6+UfmuFb0XB7ZHGQV3flyYDgl/cmng66DxogO9ivNvKCcI6qcpDFhbB9d2y
8r2WCplapVnxmOblkYW7iN8NvYVssDsOueJb4RodZ22wRaFZoH5tsSlDt7mF3L6GO6Mo3Uy6y9H0
JWuqnBdLUppuQAgWrE/r1+Y5O+QtNAXMtEawK6YnWZBAj8f/O4QSXui/R1hUoLpKMtNRYcapSEqP
y4dISdfqSpdO09kIywVj7dTLMS7sSgIlnOLdgAeTsD4FQqMpIV5RtrIfLsfGsyHnZT1bNrWLWB0J
DryU+hiF4j7RID8oocyikN4vhGaAV4gvB4cj22Kae303Xm48nY0+R9Cz0QVwOkkKnOaRd7NwahaE
nHt9AymL/qkuZTdjxJWyeFOjKJ1qcWwP5Zr9+cVuhGbhOa6pqqwuVTwjrYA+oayL4xgKm5YfRmN6
QAy6mbraTb94+50NtYjUrBmIDva/OOrdnunPxaxM2HO76U3dGVT+lNe7dqKB6FLqoFG6mWU+cz4y
R61UH/hit+2LXZuC+pOhM53DPv3657h4X539vkUwV2TGm4Gn2H70J4xV2BM+oGS5suMuWXbgGP33
ghN5EcWVWkXaO6L9pMF2ojHtyBMvKNg3jR3d4WnAE1cD2QYFuW/ISP1SM8yYzee9YFcUMgWIIm76
PZaBROy1KvPFiHX22xahuwH5soAbODpG0WuaW7tyLh9yv4c98iqY/3LA+r0Oi3DSADEgzAzrEIVI
5sltw9fK9Jd71GfTWcSTRB6BoNCZAIxJ24U74bc3IdrME5SUbAlpgv6SDLbkdbBnJU7h9//8yxlS
tzuXej2z5b3yLe/5ESly+7nWB76kTPHHRliEHvAKqrCrsQDyjm/U1rXQYPrGq5O8TNDEQF3LZU7O
7CSoXewSR9uML61NbLQYnLpAo8ONmK2/rQnCrW2BRUiqGq0Vha6JY5uyICzR1y+zwraMZlOoInat
ci1fuH7qiLzoFZqt0iYAuwBIALXECr0bIkOKrUtXzt3lnuTZZpgnfhZrUZgWFQyHZ/zF6GkO2Rc3
0aHcdsH6p12b0iLQQVKB5lOMmBqXb6kptiieyEm1+f9EKyIvolWbajoMvLB91DGz677Gg7W0K5RI
rg+ztm6/btCzdRNMhWm6HBZH850zWKB0r6b8apjUbVHZrgh402B/tu2Dwf+TfEO38CAhGi4Ga7Ex
9KlOzC6yMLB2p0SDH8XldmVucwD4K30/G2KxJyr0IqRSpcUR5bawjSBJ/w+MGT09Q1gIH/Pm0KJC
Jhf7uLDQpALLIvuPduXZL1hsFR3sCU1Bs+uEHioCVBbUfn6Lh/V/xvwh6tlQiw1TCjoKHXAcsC0h
6DA+Sw16OtKtbkYrAIeLkf3fA2nLG64qIMeXy3pxlNLkINRA19qVrTH/1P/5u/2F4+yoCskH6D1A
zCm9KerxqFsSBK0H/ZGiXKtF+SZM2HRgUr/Sb794ss+mtri0ipZwszJIcaxRKxo09Si6TylVVqZ3
iRh79qk0eXFxFRBqNkmMffnfuMMMwNDIyYLSRVeSOOae+9pt+YkbYC0JWvt4i1upNyNtTFrsEgnA
rdjofWUwj9eP3Xyqrn29eZHPI0pSm2LM5qdKlrj6IYQU04hGT12A/5quyK2vTWcRRAwDLlgsQRCZ
UNhTyYuGGvXKbK4HEbDW/pwOnbSuSqZmLjNVX6nSvUWWHCFfjXFbQo4BHw61b7QNBQI2FEyHbyiK
OhAqL/2oKt66uDtAyHJTiPtcOxErfZsgUyz3phtaeyoXgdW+qFSDVPoJIBIUbwnaULJjaCcFHoYm
OOFmA2LUTZQoPqVvWTE+T5Yfq5E9xBAJlxKHpxUe3HeG4Du93dZJ5zbouffpTilzp1Jr9EDZvuyq
7UTi7zYVOipTlQ89sSc0G6CrqRCoilHltujGHFcAf0ZBlJQ6NAAm04Z2rO70tD2lGrtpWPLcRW3o
qzp0NowudOckHTXPrH64vugXCQa/g5kmL+KmKgtlAPWsQBbdbNGJlCEzb9mQlHWloArQZ7bzfrtW
7VnbTIsI2hd0qHnRm6cYDUELPaaKrVFcVwLM8rZVpqGKkvkZD4xRKaGQT9H6yNyV1bs4EapaxCCo
zZm/VvfsBKKn0csm5HhOpQc+hqd53EO3zav9Enw61WZ30sox/CUj/NeZPxtx/kVnIwo9Scq66HAO
Id4K7M4xg13hhmr9j+BP6AFgZ1ejX0z8wEPxmhld5ExJiRZpRj+0hgpI+cK+WrQKauLR+JyXE2Rw
qr1AA8OW5Ahf/y5GT6+PQFFPlE8lTTY9M3R4k0N0qm2zE5g6DID0dlfjeMhp4TKm2AOzXvoM76kE
ciwoEOeitU2lt0X9rGsoP7QQIJINh0CLF84FdhjOtwzRX3Utxl9u3awLIHUITdy1nXYZ7nO2XosY
SeHaJ/N2wA0nNPD8g0pv7Lbak/5E0WNHaSCGbO7QjraVBmyKPK4chOw1ZbIm67K2VRYBNA4huNKO
nXmqvd4rczfM3Jnhkr3S1FF9qPZVAV9Vpb54Cs5mvwipEdFa1Uwq82RNaHsixRy4n+ZrYo1royxi
SFPHaA7EPS7zoXW6XtvOKuhRF65kmb/q68u9rykyRSfWgpHw0muyigk8ma3MOjWu8tpsM6/atrfZ
DqCZm+huxkZCB3qbnIw76sN7UkBqF72kL+atvTgvlpvOf8hiwgOt61ivNeMEWtgO9lngoDAXiiI+
Bl41I7pkAoKD8Xvai2hZ0Lij08ANTNsMJF+3kU4HEXqUqMoPjuDOnOaOm7UE5uLVcDbu0o6yUmjd
o0FG5+X2Z9JGepRuSxcIAFfcjftVrtulbaQpmqLKCgwA4Ub9Z2ibWjWcSipmQLcSBdqHgpIOhdOT
+gX/RwD0jhngkP/hLH+PushES533kdS2+JY7uisiO/WBu0Aho5vXlUMeek2t5WII11S87ECdUnRt
6QsplUBUTWoR36lqvJPU1M+n8cBCa9dQ7VnT4bvRKF5oJI8yS3ahlh2oANQWWiVo7VkhJNlRUOCR
AEkSOCeYkKea+lTBE2a2KnU7SJj31rtZWO9ZXxyolWyJmDxDPJMo90Azd1ErcZvyqeLbGGzLufdR
d71TzyLqpfBpZzyOQ/+g9c0uG/AlMu5WTf0RanQbCT2AyD2cVuO5hQ9UlDSDwKLNBC0AuaT+9dv1
4n6gOoUxOTQPoL34536QWT/kfYV1mtpdVOtAFqF9mnvXB7n4LNcgrSBDWwHRQ1+cLoDlklyXZWBn
OnlPaGlH/LFmL5mpH/PyTkYyxMub2jzA9zBxro9tXcp4z8amixKmygn0isZpPLYcPhdRCR3O/iC0
8ZAX9LOP1Aqi9xCVV1jCHKqzaFMLc/QlrkXbCkU/tyqn9imC5ItXWYALygbwJOihK/jRXRm7FZy5
Aa9wC8jGdzVIXqzdKuhfaUP6VJjDHdORHUQCmFHOnLEO4XzFHS06JfDWmLIvRUYxLzPtGukyGw5t
+laX9A6WHH4YKwcFGLUhtzaWKF1zxnGliT9GqDHX+yn5zjIwpVF/7aO9nBwVcIdVUTudgI0ikT6G
WZsO4KE4FE5pJp4G6MHAvjTlFAGwRk3q5Iqxb9Wn0bxXxtuiAZ9qclFR/4I144nU7xBLuatNFsTh
D63fVLbvRrKnuuZEqDYaym6C10BrbMaa7jheRLLeOHlnrW2d+fP8dR/93jq/wL1nuRhCWKKkoU5P
0IzYQuZ9q81d0nt1s8Y9vJQ7QI3ORO1GQ7JJFnvUnKAZ1VgJVGjG3KlVAPDWRArVX9H1r8n8HmPp
FxrBOisqJ4rXUaygqx2V3sBraARsO2vwsy69H4FJMAAhLfvWgfGcLcfMMQEyUeSD2at20mlwZRIP
rcbuSSTZcWa5hRiPXWcelKY79uVX2YiTRHuglsQ2VB9N0blmbG3ZVLhS/sqHzgnz7wxsUmWwS4AR
46hyDHjPEWMnAUEDToI/0cnPWuiIxVkgA5/d9fneaudCdBHQAbChxHjLFcC/IFdd9dSXhAnfBmjZ
gcue/RBw93vgArqQzi4xG/ArHDJ8ZcV3ORheBAxQpeIyh4mDX9vhswiGSj8MZurLgDpbwJiokAEB
cGmTQk8szfQI/YT00NbdrTnbQ40y7B0ygGnNSHX7cPwxdbaVJernzbhpaujoaTVz8+qh7VOPDx7q
Hs6gzzZVhZ8Xpq8CiJTF8kYti/cR+DfBJne00o1STl489m4DvC1pdUdA6iJkGnQyX2nRe6GMO6Ay
PzLGv0iVHKJ2cjLd8kxaPA6VdayM5HsS5AkREA4a2mcbCxjZkYM+98H6/n0kJZAqA/py0s6CG8ZY
yI6EHpKOFAqEnm0vvxSGEbSh5acJ1Emb9FsOza1hIfthJUBd0KAZLYhO0r3FIycWyVci0TcSPlTa
kSonkkHsOdL8bExAO2wBdKnttKocTTUdCuxyLpFHeCUDbNLCyfCji/wMQvhJZDN0uPXxich3Sf2u
CBSkgG1CIQIOaE8GMEfGgN4SDL2U8UltT1qbeHnZ+zXlATDmTlFzgOeTDmNF2wasE5FvOzzuzRCY
XDSBIEAUAmnbHzujfDCn0mVVBOHpaYeq/baBsk1+IgM0uzrDE2MamEmyDQWMOySgPRX0VBMO7By4
T7LNE+kTKKlPo8o76OjnQaP2wGoBP9OCTlsCkF918L3WlUelbYDJmdyy+Jpq6LRWbFvkvauEwwsa
ZUFebRUJWB+QJ9l7N7O4IJHiT0W1TaMYdZ19mGJ7joWXFq9dtzX6zxywePlTAsQ3jE4ySDtWi85G
TLycGntRWH5TmK+llvgSyJ7Iu/wwfCqT3ZDtDC5vE4D2hLpFWWRDoGosK5ATMJoXy+q3EyD+12+7
S4Je5CyKLQVICDVznsoxHMfhw1XVL9V02w/vchRu5ZZvcwM2TxqWZ5YXb4jLOSxUyskW5P9eVdVN
1aLynFZohrxIK6jom1buYThmVGpADbDTVrV25ni8iKV/DDFnNmcXQ9IUg443EdiPN7x0hmP/ozrg
SNzon7g3N6ZLqNv8NM8AA/feusXapTfvH8MvnpoTxy0YTxEEL11CnOF1JjRx3E19MNw1nuIMqOBt
gLOUupWE5tIn/mPkxXuzRpsBtha1iSdDjcMLHz+3dCSv2U3WrZb6s1Lc/8J66UIa9ceoi+eYCBVV
MdOBnqyHWZUu+qWx0LqDp6PFJ60Lra+Nt7iORaq2JETV8Ph80/2CSU2bgLrZluBjrgErLtR4z+e2
rGPh0lcrtI7xLa0ULITSNwCZbQs3LlVQTab/5wf8lS2f7dxuBNwqkofxyLZJBjEah0KCYH4QFa0z
jbbidLfrkiMX0ps/5rh4gqUG14ScYz0zGa2jIbEn/XEl9lzgWf0xxPxJz+YFe0kkVwaGEDBz39RQ
hutk9IOJk3v9JlnTgb3wcvljtEWI6YYOl0vKpmMlU8/Me0/pDnhdrMxpbdkWUcYKVU1JNUSZ2oPt
pTNL0iCJAWwNcId6C2hWu7r114ZcRJZShoK4OmBi0oTsXf5I09PKpNb2+yKCCKnrTdYhgszgAQsi
Zdwb9sqGuV/ZtgXg15H3utvu1wAbaxNbhJBGS6aQNtgf8C2whxoVTuvu+szW9sQyaHSpZXYUI+jW
pxX1tpTeivzj+hgri6cu3pOjJUDRKRAsJpT7yoNRh8BVP1X1ezrW7vWhLi4YISD7G5qBpvnizNZm
0jNRQAew1XOXdyiADfJaMLq4ZGdjLA4tgGstJaL8114osMUBSv7OnK/BAR/XB1A8D9b2wdqQ87TP
4oSQSw5sOZg0KhDZXVPZhfqdgIJ/ffEu35NnM1scXTomGiDcIV5H+bCRWunFKDu8wONPFjbbMXxQ
k3+GnIL5wA6sFy+mCmcmRt9Kdc08dO0zLg70UBZcKlMyHiegwZJsglvcmsji2pIuTnQFR4eKQH7+
GIvYkSUOxzfQpbL760t6ceufrejiABsyjWNN1cZjqYE2PH03WbnRxCubQIVKVjLI6zP6y3k6ibgE
gXjsyxo2q3F6VFCVU5KVSLg2yKIaqldG2PNQwbJRgL7prabdczAGr6/a2iCLUyw1GVxMamGdwgzE
0lGG8FvtKPyf66PMm+ivdPjf3wZloz8PFYmgPZnW0ngs0H8tzeesvLGq23Jc2QKXCta6eTbO4vCW
LE9gwTt/F6/yaVDeJzvTLV71AIy6m/W88xKO/I/x5tU9CxYFGwbR8cg8AU36CKnn+5CYs+fHY6zE
9xIavGGO5yh7IbH5VvKingnYrauad3Kpfckmd2VZcQ3lWHYdmCAwrzV5oIEdfX31V5dlccYBF61T
ucvMU+VP/nAod6kPvuChRYd3CMSNvrJxL0GB/1iWxYEXGWU5h2btcaxaFKU7UL0wtWKjQx13qvie
4rboQbpJycoVe6lTopsaAcgJyrGmYiw3QGdJ8BaJrXkDROjHtu98Jzax6aDvaASFC1WidmM8rj8J
LobRs4EXO0GGjNaEBp9xqird5g00yPXN9a948UmpUcOcS4AU2eWfey2vJizqpKP3FeovsTXaLD30
I7jbabrPhzjICsmbxsy/PuqvltpfR/ds2MXR7boo7ipD5icC7mWV4BlbVdAYEvcN5DzSZj+A6QcO
0sDv57ayEXdB1libXGtcgKR9rSxOuTncK8rRZAxcazCtNOEVfR1DYQSGrPBnDTnE2bNya66pal8C
CGM3/F6yxW5QxyQi8GHgpxDCR0qhP+kJaMXxRzPRGLVF4ckt5DXGatcQHWbym0RTwE09FQ1gJuSf
iYNjbD2b/U8USw8pg89svw/BfU2mXZm0e9alLhl0F0VNGwZRKwu/9rkXGyoSuYXk3uQn3lWosFkB
gPNBBpREk5S2yvJ9rptAtWhricnauItYUU9QSOgT2UJns4OCEwrAoVME1VHfoFGPXlz18SHuu8B6
Q7+scK9vtnlO1/baIm4UFWRgej3BX1YCuX+r2RdsRtcmePmk/t4UizwhZrWSx1U2NxnZKdrMGvaN
rQQQ0wJeg+7XQ8Pais7//eySGMNBVIlF8SVD+OWN1IZfU1GlQYVCbm/dSU0I+2RjhTv0K9O/spZL
itNkAAzeZb+mqfuw+mnv2/f5IT/cja8EM03cPDDRJU8epK36spZVXmqQnx+95eugjQaVDCq2bw+S
eoa6usGSm1CAKRhu2hCicGDw2Uoy2p1KnQlQQ0WYwfXd9EvI5doSLEKXGEVq1cy0TuQY3kmvwHK5
gPzdUHfY6y/Ml7zK03czADCDk4/As9ldq93Me+naL1gEIInnpNdDhZ+qMfVUQw/IyEFnPTUi9ute
D0JVoisJ3eXa3++gZy0CR2tJErqK4dy0R20R7WxI6sQuDwaATLJT5Mibdaj75QzjbNBF1GDhVOmG
pfKTIJENX4GgpPVhipgX1adRar2ygqemyW6jZngNQabLZpO0iHjXv/jqz1gEkBSKG6KqcNSachuV
P2Nd2X0NXZiUbjtdeYCKONHvetmPTW2vpfV9n6wAMi+/684WYhFdKnMMI0i+8pOlQC++Kxwj/wy1
XRWHD6MWHuR0hFuW6Q4W3/Ys8+OEBiB9A/O39jz/H1Khf8c5axF2JoL28cA0jr8d24myFfFt1ecB
3M82TDI2oOu6nQSVSSUGi1fAlFN2tb5F/6cEcdjyuq5aK1fN5+2v02BquqkT2Fvp+uJBg/5rZUhF
yE+d3z5Proqm0Tcsze3e1Z9hzs39NZgOmbfdtREXOdM4AnVe8ww6G2bvmjKUmtUJIr/oPavEgRKO
IypUkiR8h1z+gHJRAcZ7lISTnY/Yq8ZdP5E94Y9yc5/Hj5E2OGWqOdUUQV0H7c/m06hvRfglQ09R
liWbQqd6KvNgUtN9rGwsKCG4jHbBqEeHbPha2esXL8uz1VxEt47kVcfQxjj1OTpbYsOKaqfmcIEQ
Xf5eg2FXlNmmQKYdGYEq4V8rIeolkGbqO2OrgFJx/fdcvOXOfs4i7Bg06uM4xsbnk/lScsiAoO0O
WKnfqVstSrfWnAICR3t91LUPvIg7xMotPYcI5Env8kf4SRCnQ92OxdCiovLP9bEuR9azKS6ii6YJ
QgvUL07xtsrg+2ajOUUTt2q95D0JKm/yzDCGR4zLV8uul+/Ts7EXcSUdO9HExnyfIi1TXBDzIVw2
V+W32gZOR6tC3GsLu4gegzm2nY77E1mS7suDrc9Eqi1sfZEmQVQjt7sb+EPf8Jfra3wxOfs9zSUe
piZNq2UpaP0j0gZWv+Xxmpvp5bh4NsQiCkHHSK7TnkOP+47f5mgA/0D3wMt9ID+dxisBjnmFGEoV
rMkrXswFzsZdxCI0I8Meqj3kGOv0i3Roo4+jQ8rGqXlu6+hM2D06o9eXc+VQ0kWMgHBZkgihzV/x
Xz2Pyqu3AHVvrg9zSb9fN8/mtshz6qIwoq61cAwHHw8/eaOg6weordcOeyj/zBl2admTM3mZq0Kg
Y2X8tV2ziD3QzQVQIFOs06A+l9a3ma6VFda+3SLMQHJPkyCjMq9j/ZF8EB8OXrkdvUvefHs1t/Wh
3tJNdoweVp8rKweRLoIOUWpZVsf50iSQwMo6Rw1NgDYg4SFptoFKfygnN6ox3XD1oR5LV8C8nWni
Q56GDa/4Y8P458rXXrnH6bxaZw8aQJHM2NBScrQaVFXU0o0h/xZl/ygh4Df9EHT8dpjuFOPZKNTd
CH/OkL2t/IT5kF652OkiPEFVNBUyLtgT66S7WINglTUGan0MY7gTJAA2QgF5zJ6S9qkjwcrYK4dq
aWlYW30aGyViVONC4E3+GT24eXuQScTrWPYLl57mTQGZw2/mraHZL5djfp+0JUTWFCDyKfNOhIaQ
W22tfRlAqDCYrXy6LdmH27lTBnk3FfbmoDyrYN5CYVHepKU97uNgTTXVWMlCloaHRFIalkOE95jM
znZEeIOQNzl/GpNvJTQONUmP8CSHBkHXjj4XDICsaHprzWZwx5ZAh7qHAFN7oL18g/79bccgdqhv
IirugBNxlCa+aYx/aum1Kt5DsgUVzoazomONim2KyScycO3wkiwmlBkB1YWHaJpAHXdEVA31/VQi
BclfUTmDOVcORa1nktwW9WdiTrZm4dtlNx2gneSDoCBK9l14kzNIatT3NVBMgGPDnT6DaiUAhXL+
bA7PQ7hLGQAFY+S00VM3JODrRHZj3UujDMdO5qa03RNF+HldQ5hypay6tu8WwZxZCe+pQqyTrv4X
aV+yXCmPdftERIhGAqbA6Vv3Tk8IO9NJ3yO6p78L161KTFJHf9Q3yYkjch8JaWtrazWAU1XQ8mEQ
HqpdJ1fXVLsvgg+wkWzBYhek1nlDFS5cLKlM1DyQdd+GIdwevBe9Va+JYVYWNCvtMolALSnhnuxv
Sh2IHQA0LdZwYrmmsL8/Jru/t71BFFlVDGZ+3f8mmceAtjlI6Nj2CYxfylx3NNM/0WbXJ/JOgeA0
DL2tKDeOaoNeQwNmFnBm6g+JaU4gSaB3RTvJvb89Q8tdBuPPb5odPnkE+U29Qx0OzbtzIskQkKl1
bL924BdDLQj0DJWfOtITK5WVpLxI7qkkzaaW0YXQ9EOlQGrPTTgQ7o17ZjQ5MB31PNOgIik1x0SG
9uTtX/xfask/v3h2msVNoQFIiATW7oc11LC2yq5yxrKutKFgKlpBy8v2T7TZAcZ7V1egbYzaQAZ0
lfNdmTfXRntvsmaVJ80v3ka1pcXQfVQhE4l38UqlZzws3+eufigMNMsqNTlIUDxvTBWgSirolC03
DUxDVUyFElAPZj9QiV2lIXUT4M1ABuqzPQFBMXq0wHADMHkLT2OCKdHGUu+vZTyJODtAVR/NiN7E
lICXtSVAKWoUpLG22gQZXfe1CUFeaMHhUl6G9SFI8r0BFVEUkNcigpZ7Qk4kIW9D7jsuNFilPHNa
GBp7sXeUcecbZQEvVNt3MuTiKi4/0BBo2izpzhpQ4DJtfyjaO6H8Ho1lCDo+dLinSakKvC3ZBqRf
x4UJG/kOCRK4cSKkaYvGPju5IykmpVJitnP4Giu8XXMg7sH3+TF0MWRdm4OODFtyFBck32owcA1q
trq9AYylJWniQzOqKID9G7Mtm3S9W7TyuCTLHIqP8LbK29ZKAhl8TUBo+m0OBljbqxYtD3pfbDP/
QcpzK+UHXXdtj1arWhm2PH9TAgk6UD+HRoXTOhTgh0/g40kLXVGYUXV4YNBi9LIf6OBaSa5czPhV
JcPGLCCuyYOVlrdOMLyycjjWXmRjIvY5JOzMTl8buA4EIGR0Acg2EFfnJqDf6bsZvcj4NExVrETx
HQUaD9g1kIceoML2bKgNPnhqFSi5IwpXHOrtBwhAZbw6lMzf+oVyX6SnGIDegd2XfmTFkbvWqefE
Ehy1DKSgRLdNF7KCARRGIdYT+6lNYUUXxIOdtaVdg4vj3oUZILvmkUNbMKv4vofoVBaIDBEXb9vT
jzTLUrmRdlLVIq+SPXSjRyUybz8SnhpcYRRrWLmH/0OyWipnpkFnuQCC95IEo8IxF7gbmG73oJON
LVTfMY71Ku0c/b2ot4rQY2LxJXkaeJYS8MIWVUmLRkYAt49IK9cSdSFGIcHDoe2A8htcjoRY/jYy
MAah3wvl3q0K0fYk1I7gj1jMHVmWSQ8DkQbd1XxlguMY4TQxq+x/qEOmP3W2gxUz5abS4afCDQni
ndGKq8UhyPMdrzRo0RrHftwrEOK5vWuXeDp4zzIp6GGmiUQ9i8sSg5s+So1LevS28MpZQc8SdAtp
X25EZfZCnTENNcdc1knQDKmKIUYcEovcR9XpkSNe3mzfAxemy8haMLgvKYfZmfAt5KwtMbRZGA6Q
HQZY3+vBKijBCmhLaEWG3TWW1D2kzx8qtc/3sWs+DJH+abbNLkzwKKkBIO8WqHQamCi5uI1VJwie
Wi2gFlrqQ4OR3+UZnjgK8CJeWyNYB2oAVBgEa4nFkt89MzZpkG7hPeSUiWRxTWq3nDSrJG4dtdHP
xGWWXhO7xeu9h4MpRPpSw3zlgjHAjQ8JAP66BFQ0PfmjvheEiUeFNp9wiKnjv3TB4gPiIyFgLVRf
CKOMXTTlATKHFuwj4AWa4ew5BsYpkCFjpVzN6oEqkMKPrlXwlKeOXHRIRJKtltW6lGH4GZ8Cc9e4
P0qT2J4S2gMo8tn4hOR1tuZ26zLnG+ribcnr0HdotYdoxM6n3omCM+kaOrJ3vG3oLwBFIFjs4Uai
Z1Zo+heDJjvBd11IKN8+63gcTipWXHbQG+mN4IpPdgkr7TlslFUzNA5UJCFaHJ0No3pW0uCh9BRq
aZHuGEaxozWFUBFKnbb3Bb9oqV799otm14iSpQXNGQ4/idDnEio+hrTrzNO4XAxFt0f4I23Mtayk
KwMiEoouOR11bTd01y13D2oKzVtcPsxE3eAy5LjU/ySRh+dpAVtgoefy7XfOekpBMRh13eDmUaVI
fwAP+KaX2CwKAM10d+6AGwb0+0QXnoV2y7eos9KAsNYtC7ygXbO+vjQ0foIKt9UQ777zc0HhKQo1
O+ASpgYAVuIyw8IXLJMUJhTRmUUgo4Mj69xeh6JYs3ONmLFbSIUXXlv+EZXv3tCfFA3eK6DS3A60
1F79NoGzgyzOiObDQzm8Vt5jBbcYV7nDeNZuV2wCiRSWDyxlq1UfXn9gRfRQG8o5j4hDKQDSPeSe
+bC9/Yv0cUHfyqyzcyMjXK6KJgqvpvmuVMnBwC21N2HqARHPGE0Tis49iqlKgoT86IyqeZaasH08
QFKO5M1bQOkpy55kpp9knxxTHm5yDdAyD3RK3YZi+6ryfiR4HJKKgwIJ91o9Fma21qGKwIi8a/Fu
YIcd2Ll6eW5MGLtr+jn2VCgsDOs+J29uUv72M7BDwD3Web0CjmYFOYx1PcDGkIHwnOw92TyqcX0y
inujzTYSclsNcXlo07/nI1+Ng8GJzDlI1ZH4zNFC/zPNIwPKvQ1I2zn0tc3wieXm76YBEbNLAgo2
WogESbRgTYvwqWNCtSvBtM+hyLpE686skWdGL3Y5TzD+h3ht4tFdW5dhZA/0LlqLDm5VkG/n4p21
lvUo4XByJ+4LXL0pa1amsUdfILOzFEaD8FYYWIoLZ189aabRbnhlvvMOXJFYXknQVpc6zyHVS0er
+5DKTzmHSPqQ1CtGg7Nk4AafFCp8qAergiVD4mGdgFimRKcMDWEJ/RBWRnZaX8v6WaFvt1eyKHV/
/X1ymPi+rwOZjF2sX7JDfsSOuRTPdJ3hsiZZtLIz3FvrVe+08FrYK478ictAILRdW5KlnW5xZXaC
YMUVkBTDz5D93B7qO+qWYCnWGw0MM0bC57CMNChhB46kJBaVtR61SH1mbBdAWqT8jJThENT1odIu
ECLb3J6jpWvDtx83OzZoiApAH38cesIQp5Nxpl79deFACdSp0e6z6jsCvM+P22EX2mTfos6ODaph
RoIEuVwasr0h4cUVhNjbIRZXNoWDm0FgXkP1WWJN9UEymnFgJAXHWFetNPtNy2j9z6LMkmWBrOIz
gighB5KVcTtoVTvuX29HURbPoz+DMcj3ssgtK+RkinsWBNTtsEL3Q0Wno2XmynVNsvLLEBUcWSfo
cDK5O0myuXWRp5WMOiloBoH26JH+YPTSoab5lrgobU+p129pBZ32Hi47BvyEsv4j8qngJBV8BmNW
p7tMjw0y4HyTQf5lMAJgOoMclsiqc/EGMpmgWd0ITL4utWMYIwSj1C3t0e9IKeEESdEWhz+T4IOM
/99fh+Qk3mxPd3Gr8VrLy4sGJEauKJsEB4Wf5FZBzW2OmiuVNgqelpIcNoswMkF3Zat5LU6lz7Df
yjWcAhL/sefpps1zuGRWTufTVa+Knm8XN9rkd862t8z8nhKG+syj2aYAbRq8AkHhufiF0UKh1DQ1
cFJnIXit+MzMG3o2msTK8Ubg1/U1lErBlC9XSpM4s5wxDLyWFJ8CHOb0q/QHCOX+g74anc+gG7Xy
nHSvvYjtzxZ33iTq+PfJGdJl8D5ph4ies+HS6y9hn22Httly0Zvp4oeaxJlVnGnsdqnbD9jhpX/h
Htim7j/8TrOE2EQRz4vC0M5dIVsJtBcT4wRplYfbO0M0X7OEmFbwp4pZTM9StQ8Y3IHiE2TctsQQ
vDELVt0cr6klLlT7Qkk759h0NAZrcPiM3HZ9ezTjr/1rm//5KuYse5WtzvLeAJpbg62Jnu5cuRsN
o/CcJR2iKAbqFuDivFzdjiqYwzkYNDNxeeyjkJ4L40GrfmVuCJ2wx7BVBDcqbbHmnAxvlsUiKodZ
ngHzVtcgUrjHFHfTItl52ptJRlLpkUEWRGb1KQT+tpLyvRq85fShQcuzxW1giOLPzkveTRZBELhL
wVLoCpjqZenvstHx1JXZVM/R7ERe4J8Q1XtuvXiFfu/JhRRCjarc1dG1K6RkVfNi3cODrtXllQ7n
gELy1j300TgLH5iq30MnwflnkzxLWyQuo6TLE3qW2b0klZsUzxidUZ4yV4DjE63UWd6CUSAOAJnT
sxIM6NjLBxcdHFkpBPlx3L63luosUclKK4VhHdBzBVVePe5t2KXgNknh9wXsMsnh1DMI1ukScYWR
yfqZJS03Co2Y9KZ2TqvHjEM4HrY2AV1xyd2byTXvnpu22Y/+Zrc/nWios0wWqiBdB2VNz3pE7Mg0
bLwNrWL6CukCR4O0ZCaFu9sRRTtyltUiv2aF7LnamYOUFCrwnAnMbV+eSDs83460WMj8Z0r1uYRt
oOKFWglKeg7TS2j+zIMOlkrGjhT7EA8Qt2PdHpVOZtlNk9LO9V2cqFFJV4VE4U1klhsYS71koSrI
NaJYyvdzNIMkT1P5OBcqyHbWsOqmPay60/LOh1zu7WEtd74nczhLa+hEx2qgYg49hTgZ7Vc5bO8g
xmr7rW+T4Rxl90oH5zCwQ1pcYW9Hv73d/1LL4GnuqZGJvAJndwdMvnNWllfuq/btMKJ1MssqXeab
KBFwRgwQqkiVEL2TeNfU8FzR81WlmJvb4W6XJyCHfv98Nd5D8SKMg5CxzDLal7J8uh1ANG2zVDKE
hpGkTTWmr9yREm1tYNVrZSdY8qJpm6UOAw6pKBzAMBgK1W7bR2pIUHHr7UIxrbQWQQdEg5qljSrM
+s6PWjgiVlAcAn66N/AUp4vWgiAP6/P3FzRwKrz/YK3VCW5ArbfivgzALVS2lercqso6LSBFAXxA
SEVygIIhzvUvWn1QeF1nyMW415XY1zwqNmH08/bqEI5wlj4CGGfWhocwKjSR4s6zY1RevqzZWk82
baKg8lDvmHmXF4Im0hJWc3LG6XMMjSx3EEsm+ogkxvMJ4EsXQMYuLhy1ryNFBIZGko1XHXBh4icR
uX65O/Mnk33RJya3D+6yIE4KtOeatbqGYlfJx8fVNRTcTGvkXym5Q5T/gyKOYLt//a5J3MSU8kIy
xt3YPKmRCktNY3v7i96urPWv294kQuYNQ1iYuDW67XslJ3ipKhyvfCsivMdX/tYAFUWHHu7toMut
uMl8zrIMlwtdzkIk5/Fjlte8vUIGkOp7yB3bYLStjBeOlmB8oE9RaLXQagQLQpC4bxcv+td6mwy8
IFLHqYZSIoKjMYNlH0WvtZGugW7CdlQHXEKwggUp72tOJgH7IVRBm/HpmfmnDn6+XCa24QfrvEA3
3gxeb0+xYHjzNnZWgLdegOp2LklpQbPaLjNApeD1W6bPfecdwPESrKQl6t50h8572C0LvbbXkRtq
E+arbe8wfuqkUdUTCg2QbAv82hqq0lZoC/6BZGkkXnn5x9D9DAvQEZrSGiDNKSWHPGjXkCSngi++
pFr57QfOkleC54+wNDqUAlH+QpQfsJWEsXBygloBVH/7U+Sra0UuVjnQkVJA4CAarnz5IYamtJWH
4GgE2Yplv1r1kGhvXQ/QKIOtr0lOYJQmNTRfs+bg1iaQo78YfCO7En6aJhCsil9umxLPKW0i12so
B9ohT5+S1l21BdtIXfRK0L1KNWUVMQZndPzBVMGYDQJbpZ0DaivOxs/Yr2wDLnNj066DBnTh36ul
sZLyZlt3W1bsYkbOMR+g5lfAP1iyTbnf9kW45nqA5HhMqxzS1hT+sMQ28aJlmIA7NCA1w2Bd45iJ
lp+DXt7A9vLCoWJZ6MZr1wytU8kdcoJGS9wKQ9w4eS85elEZdpiQYJ0Vfm+XMez1KmgMxjHKoGHA
V4+G5KOB5WQN3U4aAXV5e30LMuO8mQ+HXVCyGhzpo8YsvisE+t5vRxBUynOrRgkd+Sp1cbshYbbN
09/JADYq+ZR9wZm6PBJouMrQclLIl+ruJC801NcK3wu6i5I+UPeaNALcy5KXBJb9nwDjD5gEiHif
mF2GALUzcLuSVob/JSU1opJUGGBG68Gwvau8IlvdwbK/PY2i4Y2FyyR6DPMDDfI+3cVgqVP2sOQc
AkGIJfbitxHOqmLo4bVGEyLGeJzIiqM63da0ucOPIQCGdg58qMipTjSs2QkmF1lC1HFSczjcUgyr
Dh7+2cSNGX4ycZLLUhfCg91FTQAeMR8zSEnfjvBfqrn/rIw5bckc8OCt6X4HA6pmxzewvF1ra7ij
2yLo6HJ1+ifQ7IbbDWZT6OMHCvRXCHqG6W9T+BYgWudM+T5hZqqwRHcxmvzVlC0nbqxR4RygQojB
7YoY6wFY76cHKPcKOkui9TfnKw05kdA0Q+TWTnctXVNu17tRq61ySPFInNIWP2cKFiCb7WoDXplS
NO6rtIQcnFHBavnu9vL40vP+u5X156vNtm7dFBmF21570QEzdXmzZe1Wq98KDjkfFnTPcWbgBT7U
nMr37rVBR67/Mvf0wS9JocFrBNKxzZ8lf98Y71X/y80k2IFeWu2dtbDn0NNTGB1bDVWBmp4UgIuK
ctj6PcwfVGCICTQcFJEJ2NJClAkANjoziAbs8fc14kG8VC/GZKvHb2V4McxLh7vE7Xlb3FbTILOd
m+Loy1WK5dCnoGXAokHuLqWW3FcpfEYBe+3cL/VydxCpYCy+tE8jzy66+E6qm43Dizk4wie/2pna
L7CmwfzajDZ3hvJMccLDRR17onQIvKbxqYBK7R/ENObFW9OfX/OX3FSrg72iMG/cFhFEXnwH+rGw
/7ZGvwNA3up9aYGsIrY5WNoa07izbBNWja41YyIwS3LwYPfcuoKtIS+27HUZgjZwvzCp8uU8OMnO
RpXKWuNDGiqGYV+eKmdfrX7rfXKOqr61+rZijpw3w1HWAcIw+r5Zw6pbcQY830E1I4BosA+WTztQ
qAHzzor4I34kc/dUP3bm2Uw+CvY5yIcCniU1cB9peC6yx3JoLEV610Cji4IGEvcflFwqdoz8gwIb
5wFyy8SU3yFg7GbVKpOV+3hobV9NXknDAQ/SykNf8U3XK4+0ztCrCl7K+GrSH012JuRDM5vHuI+d
LqI2zgWgJvNjFd1hoLafJ/tG+gViCJQBILwPrgcz5FVS/MiDnxXr1rEX23UpWUSL7AJyvmn+pnqX
PALmEhoKXkBRa9aPAZ4ikghS/kBYkhyXEvLKlGcpU6wwrpyhxTptfpdgEqSANsbA/WB9mIEOUD+Q
kECqa9leKfdJBFccH2b0CmCmLz5MunUOlU+0jWTpLczeTR1VgIpCGgbjBUdPogVHJPyQgBJ3wwRl
fGx1kDig+OXZtVVBjU+PafpbdYHqxA/1+wd/AI0lDGwDNTPD5wnVbBUNUJtWagsPy4TBni396fbX
CuDOSmcrL4AMcwBA4kptBGtt6d6oK0yFIdSYt8gsC1dV3cfQ4Ogvqr8qCqQOH/AgvFygw+Q6gsy1
dGvUGVxKNEZ1os9r0UI1gJQliNWt3U23ax44hAKsFK50UGJWfkbXGjoc/l342UJxTXSKLuXmafDZ
iRaaHLL6NYI3a8j5c7rOH2Vr1D6BTBOwOBwvzB1EXEVqC4t1wzTubIJLxmvd44iL3DysvW19UV/w
fDZGrq16BcmE3ulSJ3NGJqJgwseaZH7E6oBawPUSWpSQ+/1+Him5T7tBhZECSCvPZJU6DaC/P4ud
csRtcStUkx3xKbfCzUokPW+Hto8HhqQBco2W/YCYmx3I5jrqf/nswDU8u6VrLX4VDFMVxB3/PsmW
JueV3wL6gmF2X+pMMtzBYMnSrQBP30hgQIrO4KUzYDqxs8XEW7nkwYCJHd1RRj0ob9XCaAcFiA3d
jndNaHWwdF2cBpytIoVrLpgwhF2UVreKvrESAppjezGFndDFhDBZM7PbDsxNql43MLRmze7oA18p
dvizsIGlQyW1bzGp0Q/5FAnp6ot1zXSIs+KJ8caAUzaGOIRPnGeWS6ASLm1MJHSlexxg3K6yfmXg
JBIsn8XMAP1BUJ6ooilf/kqT5cOGllBJ7tlFlyE9b3UAmsC5yFup924Dmp3dPY+XPP1HL2z8Lu7P
SeTZXKdZHGCnKPQS+vcAse10cAFy7VSgPWOwSx6jD928UQ1kJa+B7D8XLeNx//+1YSfxZ1PeKSEg
0Gir4Ybmgi0to3bKD//ShRRqXy0m/0msWdnK+1JhEW+wZWzvHIS4yujrYBU8kdBq7HbdO+WqQ282
gU6I6H4oCj2rW+VQV80+bUGwCGHbgdtT6F9q+LaBleHEGbNiT9QzWOp7638GO/eIQjLOA4am1qUp
XosAHokdXA8JTv0YdQMxbRn2njkTtGIE61idZfuhoywOOL6mn/2IwSLnUCjpuka0aERhxkU92S46
ydTAHzqGDzliSYs9QiTbAY7XNbXGKgZq9nooBtgKNsu8JnbDFqTZEnFHCa8MDZgNoOlwpAKdmT6J
y/zFjDv5hLMUr7vQzs9UzKbpPw3GfQTkX1FAmPhekH1Ew5pldq5AyR5mW/3FPclr1fH27Mis8dVn
PKJFO2GxlzBdmLOM04Di6UGOC/rUe91C7brxLyS31DcGcYZiLe2GB1T//3CEsyzTlkR21QAxx/5F
vSvs4C7YQPDPgiup0BZOtPNmaQZMXjcYYkxnuDP28vZfTScxNXERfTCdyFlOMaV/x0mNpwH3hxCX
lSJKVhlleJwfIJkTO6xvDw0cVEP15faULj6GTKLPXYkYlRsi6choCS4bDmDu2xh6DB/BIbiHwTlG
7W6lE/quJFmDHwGk0KMn+AmLFdCf7TF3LXHjOCHKgEPTHEpLrZ/kbnt7jItI0OkYx40zyTOeRqqE
cIyxeaWvRefwTbhWrtD9RI2FovnIr+AlOMp9UgsW7Fd3/8ax+HU7n0TOoZenBePsdmaO1lQKVBpw
2QcydtB/A0eP8WZWUzajM6idNIEzgJAHFIolsTctaR9LT75TKqikBynMtrl2SBNl1xYQ/6kV11Ya
U4C6WVzzcFnVNaowAOxm9S9lNZfa2GMXL5VXHc9BUdtHZg+XqtCSR6ej4p5B3EPwfRZXwCTqLEEa
vDdMsLD/VXXnv+Q19ET2+Qdk6GUb4msxDiDRkhCFnOXKTiN55yrhWBrdG4ZkVcmLV6jrorknenYY
n5zkAg2gGjCMmq7MAQiCxG8dBVq6gsGPU/rXEpkMfpZHudo2hctTHEY9jh4ZiOv6lAPd6PvQRtEU
m/YALjQnEJhtKU4tbfA4gJTJ6vbPWDyjJr9illmJ7BepW0b4FcMDaklIe+h2qIAcGiuiAS+e+pNQ
s7wKfpfv0YDDCh0SOy3DPwpO4OaAF3VceXoHuBCxA8rycTWJOsuyVK5oDDVxDFD+9HHj4UawUoP7
pEeHhN6bKdv2YPkj38M9y7PrgD/28BAjbSsY/peC0H//3mwO2DNjVsAmEE7wWvMEF1/HgDEal3oI
eGNHdwrwgrk2lPtG+UjbGvRQyC4dIFJfRueG//Z9zzL1c8ovHKL1Mb/IUGRRyWvT6mej/TT7j9ID
EyvS13F5L7s/4v5JktBQM8kugCB4Ra6sDy0Xj7dV2loFge2wdgnkM82uef/q6U8Qn7JYvSHSgUjq
gfRwIGMfBlTU3DSH+rThYGJY/ytoWkuDNyZ8BFMIOf8ui2cGPl7twb1N2wAMWPNdOmyL5C4DcM6H
91inPEqNAKG+2LjV//NRwfb7ntj1RuEpkbGUfK91iFc/UWif8hg+PtnVbD7AMd/lLiBAKBDkZNW2
vzT5qCf7mP+4vXuWlLChBPrvvMnI7IRpSrcqNTxaXxJwGpKOrrnao68ZMchEVTFM1es9dH5WccmA
pcj79y48BdDeqPKdaQA4Hf4avcwaGXqDhMAU6CHUH+QY1slU2iV4wkPuNYA/0AvYPRY7vdCuDRpb
t8eweEqaytjb0YgMZ5tZCuj8kCReJGkALkmXwYGx1CnYQ516lEE0LDDvDuG+Aec9EQReSsXTuLN8
oDGpaNOKalepgLxR9mmKwGDjfzDfcdMAs60fZxC+jj3YjSYkW/lRboWs38vspQ2hpER2Gtj0gqkc
P/eNiHNQS8GaPGMyprJajeplxcZwvGOPN0uCOlwR7IKlM3syvHlrLiyCuI19Xbt2qmST4ldHYuhV
DcBfqIeqJNvBB6xFF974l86tadhxDialDbzmvLotmXalxrAJyq9vJ33Q2gUBNIddaPxZar3Towk/
MAnNwqyEGpmeWAGcyW9Pt+D7ziEWlOZ9K6sqJiABXYyEthwOG1mCJLOyj2VQdwkRnJaLHabp4GcV
i8cb3+w9nV4UA5YrJUxZ4Wac5DpU+4lNGDRNQkU5YbevGklEVFzMetPgs9oFMBuADFKXXgYVXNC3
HJ9dbh6jFroyaOzIIIfCuNjykTaG+K7Q4fKklAH6P47RiB7yZNEqmFUvmle0TedpGkhWHXRTY6fG
c6ozFm7EUbaeA+/3f/axZ1mKcD+pjAT9kAJuo1phQ8IfMlfarhoZm4G8B0NJEHER0WmOfDWYJMNi
Yi5npGksUCQ9HB8bxt0crusP+R763/9fKgd3h11s+8fiMPwPbZhp4NnkcjoMsBzttKsW7OTudx98
8P+t/pwGmU1orXi+BvlN7VrEOXpa2VGCt3ys1TZlHtxOy70P3BSrip0buQepzHMcaXSlwHPz9odd
kk1j0x8yOwdC0oYyh8QO2hfuxlx3W+Ai0JQpdpDXdoRNxKWG5TTa7FDwPA5+g4r01ao/OIebIlNt
Ix6sUu4dXLR2ND3rafYZ6cVWhXjc7bEuZiy4r0Igy4TVyJeA1iR3GiWlHNOtX1QjcZow2krysIJP
ga14nmOm2V0s/b4dcfHxyPwTcs5/Y2494M2u0a7ZaCGd5Yfah6V4xbZZHBKMGjeeuCZHYhqbnJOt
1iebMCzXdRjjBjTYEvB6RgbxONrd3f5li8f/5IfNajiq1L2bkES/FB0wUGrhUJ8Lau7FE3ISQvl+
VJlh4kGiXuouLqqz3oTpNkbG03AN9GAcnAv1OfZ3t0e1dMmZTveYNydfuIW+EHhwCOnzfTK8GnzP
a4FJ1tKVbRpidgalhk41Nan1i150B07wEulJm5b2R6aKiFuLXaJprNmR0+JtO4U5vXbN4Xko4wYK
EP+VELW286LctwVsOZnkGOWwiYCw7OTOiQxo1wb5Jpa19x6VN/h/4J3o5YNGWhiJuyuJR9vbc76I
Kpn+ylm+DKFYaRgxJl1jr3lZPCUNHjzURtuAi1JYgwcNkDq6H7p2TfPhVXZPnQnRqfoSqr+K7neo
wvZb+kFUZY+N+9Gj5UFj3QIVR5Dpxoz6V3U4WY7zjCt3VWSavXZlsBL2epwjkBgkYGu1CjlRLliJ
y+XCJNwsr1J/oJ6Go/8a79hvZU/sZOvtdbs4tuvyPd5ClHIt0uJezuWTmLPs6htNkEo+Tq4mv/N6
GEuylxhTrEcuLH/yPSAkkvKQ9e4aw96ZTSuY4du7z5zfsY2+q7K+xQyrzLcpSCYEzgxxmf7DMLPU
FfteyJie6hdQZTZypdsweIcyoKjkuZ2+IM32PZcYULpkcu/BMjGEGFvt27JpgMmxCWAbztAkKh67
SCRotDyDeOuXFVDSFDpbo3ApD82Sc/3iR29Nu5YbF2ggkQiDKMhsZTLaeBWJXHQbk09Z/5m5ps26
59tJYXny/gxkthILiJCBjqMyeLnfq2ECILG8C0p7kO80iR9LFuzqQeTSvJyZ/xNzDldV+iqSBoOx
S+YnjimZGyqrOxZCewy889vDE0whmy3BJO1Dqdca/ZKkP8PgMeEvvqi5MZ4jf6erP6OZLT8187XM
UHDOVIME2bnaiWqRqpVoFLPTkskFdXMZFXY06KASvFVyYReJiPEs+izjQCdnMstr0xsoxWcBuaPK
6o0auicfiwEvSoICb1GABeCkf+8fNo54EistGTQgDEya+gAgQHjNYY4UnLLCoi9as8re+lPo1Fvp
zdykK8nhW+6jZ2X3xAqRkGGwKQTwiAY/29BtYiihVvt4OiPeStYBIipU9Ld92zWy0G51EC30qHim
cengBmQ3kE6G3uTOMMrSIvCksyRwfy2j8AUvDsttp8lMzZKAJsPIqpDw7UtYRCX83CcvnXEHgNW6
UrsKrrdRvMJpsiZIdXHuQac/fEkLvNt4bbT3GVy2oDlwe1OJ5mqWMyAUHXKatVCBIsbBj+BhDepV
bw6OxAUGEoJI+oiDmiwTKMn6LUk1donxINwkTpseOeryJE0FJfB/OZH/syDnwvaqF6pMN7EgYcv2
K4EpW+Fkxx5gsVGUWgRVE6SMuWp9XJsJb6APfFH0YjWAR+TxeH37G43L4q+sZAAZzUwDoMM52jDQ
O0mRa7zh+xFMx1gKznZs0fatzFMIivVn5vmCVbH4hGBOQo4fc/KxvIDEkdbE44Mw25ePdAsHCJtu
EsjdYR5zWCVXgs3xhe64NcrZrh28IMyCGiGhfaHs6+Ooz69Y8dHYRNsCPIhmC11jx/jJ18GpeQlw
XXYtxao/sWUMx8XDf+Bk29sTv3igTmZhtl8ltzD6ypfxXJtA7yOsz3rzu4sGp3YNqA1KTyyK177b
bW5HXTwhJlFnW1KvBk552KMeMZ+6AWKsyUPyv5j1YjX9Z019df0mHzj2WtJ242xXyp1k3FX9C+8F
WgPjB7vxQef0Z9/1eRLkADbCfRIMN9nhUQtU8C+/i0eRdtGuH4//W+FmZ7enaDVTC4xI25S72JFf
TFs/hWcFqxVisLc/0SKQYTp9s1N8NBbq6w7BeLZRKAedcJfEGnJa6tTGa5W8utV9U6AT2SWCcS7m
m8mHG/8++XAZc1MYkSKy+f9Iu64lx3Fk+0WIIECC5pVGXqVS+aoXRrmm9w7E19+j3rjTapZWjN19
nOmOhgACiUTmMWipNyZYnd1MKW7u8P9+ZZ0N0TNrLLTTEGKEbA3EXHNUjQB5//aVZ9lVkKxEhzwO
HVPm9oiicx1uhuG+ymb2z8UL42ymkxjU5YNGm1MMAtLaAXFk5eNWlrCsCdR+ff17zi3qJPaMLCzC
PAYuQ5Yoygyw5inn6mBzs5nEkrpVIFyZ41QT+MoA37IotRcCGD4EsGd2yOU042zhJgHE6tKBtaez
Xbv1bhzf4De3grjHo/oByUxuqwAtKTfD1zz663LkAkQd8m06nAsnp0ImicoidNsO8NDAFWyfGAEK
JJevf6y5USYnINNGmfVSjAcDvFbeC3AjejeCn8j/NswkreXQtgJlBJOByD18ZBhQK7ABnflWlzfe
nxWb7PGgzILMEA3A30DNwnDazZSn69O4HIX/jDDZ2hJ20kHIAMuxegqnt9apT2qaPHRyHXLrcTFz
ki4nX6jH/f8emOzzDNLAbZ32gI0uh6dT8tVuTjd14MQbJP8z3+i0k3/G/D+DTXY6pW1vQtweW6HD
12nALAxiaHCDw1QTJygRLlrDG6NhZtiZrzaVnExUdRSCtQCSVV9a9sT0uUfi5WDxz7zMyVPXCgBX
gAwq0KLJJh1uSt2HqtIHFKNmtt/cOOzvyyRCRx5eH6k8DFbqJsWzX4oN0w++Nod7mluxSWTIxSiJ
lQP21BWd06E8WsuX6/t8boTTn59dWilvQ6NMgJSmrAftB1R7ModPnjlK0+YYr7tCDXqgJLMAvcbY
FTUsAzJ4Zw37XJ0DS83NZxIZKp5XShLiHDXwZATD04eE/v+2YpPI0OttBWOWfDy0kOo0v7NZjsBM
oDYnocBojEJnUQGWFPtWjNtQdEDNzAJl50aZxABN+GoxKvgq2hIKyiVsAewxseNFsjTvq3Vtd7VX
vs1bcf+bFPCfMzrtMkHVoe4rdYiPgejeiwhAfFhZclXYNdMcZEyPhpE8m7FwTNOw63Hu6M5Meyq/
2KC0L0wf11MN+Qn0eFR0r8B+nIl0c6NMAoRPw7YZdQTYfLzton3oE9sCEfj6RpwbZBIcdDhrV2oM
mFg/hqhWwr6JUzcP/qs675+byZpEiKIJVNVssd+730DLEnRPDAcs8PXZzMTUqWl2qza9Bu9c/aBA
NK6ARn4kHcjWg947zDyZ50aahAh9SFMIXyLkFdqDDwGXroePAazjYMo1M6eLX8gykFOaQC8DX/x3
cO3SoGct9IoP1niTguqjAVXXillY1sUAezbMJGD4Id5Uta/ER7hJHdUXVAHWKc7xXbFMHAtvOZAW
Aifc8Lmc5WKsPRt3EkKMvE0SJUIWFp7cl6BQzEsCCJ1YR+V7bwFuB/ow6beKeDZk7fblI9W2kBb4
by7jP79imlXUQUXzgRhYZBifmxAJrgh+SSpsOL//b9/TZH9/T4Ac2RAAAnLQ6aagnavIZx6rM4No
p8/1Izs7m9DkXMdNzAtfVvpB9wdvENyAKYxRubKBpNAAUx+f6CVaLfqr7Cx1SajpO1la3Td6uK6S
wNV9a9sMPbpMXyM8zWOrd5Qgx92uuTF2eNs9E8uyhyGHf2Nl9+En71SnNHZq9qkkOfhKucvoJjNu
OP0WJHdk3L5b6BvruukyaSo2L+q9qRKQpEfrDv5nQInCMqKjmWorrR87QcYz21L01X8RIM6WZRKH
fBOadKiuwcPF+DRj/ZESE+a9hldED9cHOm3ba+t/OtVnKVGoF3qiqW18rAYT0JZ6LwBu7Qy4qhbx
Zky422fCTWERdH3YmWBhTsJS0luigngXHk7VQSTHit6AKX99CM24GPvOFnESkWrh9yzuECpyIzjk
6mk3mc2m1tut2fk2R0eeS2vR4s2T0tBOc+O+TBoHHcwPqLI6XAN+eAOPBbeHu7kZ5Isebc2mJMse
juZxmziBAMpP0npVYwdCCmwfRPnWDKxfxlDuhi7ZVI1qJ+q498GtUJv8SRFgXTLFGxkeOtVj3ve7
EroKfhusaUofSo6uohm7JAHFJAlXNHpMTnaX0BLwi2E7knJRtSD5cSQwJHZEPh5ZecviJa3WY/Sp
jDBp9d8HE16VNWjtJFh1PsQ44JY7Yq/7KKR7ASgraLfbPGZrzgJHS7Nly7O7AgrEw5Dt2CgdlnG4
+4lV04AqRRLXl0DS5XhDw9Xes3ywRUaJanlofcQUPRs4s8GnrY6sY0ashR9rdjS+gt/hGhbdQvlv
MSbwA1TJo5b1iFMFeR6IaXdBDR/Vdp3xcJE2yaMxpMe8hmOCBnfbsnuWRu3pPllBUAvctw5E/yFY
9+ZWVRME+ACobHXb4o5u1RZmTHC/hTQptIRsGPXAP0DZV1AqEXXrRPBiStpwoZKXplGXMctWSnIv
6mgjFctu0sCrB1h/DxGkFgq3iSGIC2ZKL2ABx9XnMTYWrXWbsTsFgg95/a13oRvHoa2WkY2Ts4T2
sq0Sa0VzwykyzYXwhMfISlatHcujjw1ORH7LId1Vh+rKSPsIXlvDLhuyF00RTsiUTTn2qj3AvthU
MltjvSeDZN1AS0HAYjYHiVM0sLTZpw3kUAtPlmR1ikJS2UXtWwNPOvjTplDwomSXmKGLNp4EpiM7
agFIto9xudGMW1gcULnVg2MU7InyWeVsE/vrLImXWvhZDo0dBTDskg9puioJZt9948lnd+1T2QBF
sw1MgEZT7sL/Svr3Md+0foAe1KulfPaNB5KMHaFcq7MjH18SiD0A2apB4Cv3onLfRE/ReCeZo6g3
YfWiyY1ZfI+WNxYLoglPiC/4pyyhxbo3rC0wCi4pmoXwvdxamtoATdFkycSmr71oeOXjJ+R9Ic78
gnhbNe+yKnYyRBqoPnbw4+rZbZ4eG3+pGGsFKkKyZXaVPEfNIRlgz6w99FwuMgDfWxNe4YW2HmOY
2Q4UaK87UyvuNB7Zevqhcvh1kMSOIBap16lrNl8EOCmWPA3kUIIuRWBVESPB8avS1voHMQBfr6ar
IXxkcG9p0UcsTLIQJTwKRO2l5CiD8KWCGAe+YlD1yMDvQVFQGhikZU++aMG2KLyihcJcajqyu0uU
F5rwTT74bjFKN1K9DH8HPFemgqQuXL8+tgEaVX3m6SVzCPyE863k+hu0KJwK7dUujPCyHewwfAnS
ozGuVb901IIsy6TyBipf+/BYjfdQf8cmzQ+jTvep8hZDkG3k8QPzja8IKtCx1thhA8eVQfNEPboR
wpBpfvdKv4WwiptZJuyCXi31Rs/yI9Tx4VADwNoATZSyXKHZizq+Cmo7uWspJANy7nIdpR4NxW+5
bFXV1uA5GaA2HQ4f7YiCcQQtzthydfUX3JqBj4bIfmJ5PB9PBoXmCo19t+hgE5dUCx+9cD8vcCNy
12gqN8rqlT+2nhoWMCaCCl8dORU3lhKaxZ1KFwKOH2VW26MJkcp8uB+NZB3HyOHwGHK5oEvIUW+q
4deY7EjyocOJVPT0LeyAYc7rXaelK5/Gmw6Rp67Yuq/ivR+rdzQcjilbShDAGP3yOUNPFCE3He4a
C1E1NV4bqHFKeDNHeXQstP0o6brOg7fR557R+DcNYbddwndjv+pHfjQUuOHBfLUE56mPPFqcJB6G
z1j4Di2PoUzzk0zfMk+fGg3XVUHQg1Z3vi6dWEcALqNlVRlQbUTddpgFNl+4sIELB/pFNzk1qTbJ
E1ItN/SasvgYPSlw3VvpzklIFZx2b/ys1mC3bKxXOpNzz405SRLGkal1C6rdUS/aFVQD3RFOoEb0
dD1PuJAl/DWzSZaQmGafCrxpDg19oP7SoOmK1wFaNDPjXCoG/DXQ5OWSmjGeluAbHevGOARQlUdK
a3dQLCk7CPsNz6EEZhHwwTzWVmyu5jq3lpPnywBUgQb1H/NQQKkEUdTTqle/ar3ra3kJ/34+Rz5p
4CdhybrkVPDQU7f5Va4zL74HJZk56jG801dBaIczdI8LD4i/RpyUQZO+rRLSpuahlMKW2s4vpR3z
YemXEN7Rl349I3dz4R3413iTZ1HIyr7LK2yXFiIArQERKXm8voi/GSp/5eR4PFPGTjJnnGvaDz4+
MVum+OjlI+6XCbvFlQKnyrw8jLXhtvkLvL7hHGw+UCgxUS1dd4S5VdMBJwMdczV71CG748NGnifg
xFnfDe+/kyaYeaH8eIdPfuTkhRKpqqIkSh8fFVVxpVLtCuk7mq5vch5tTCQI1xflx7JPhjvt77N3
SsTCstJbNIp1pFYGmEpWOhNt2I+n0GSISbghDZDnTEVB3exBNWuUD6K+kFKCdSZxpZYbZtUbWTNw
/9Cdi7rMVQZ13xlw9mhHO4S9Hc3NZRrRu6z7iPDV+j2JOhga4WYM4COVN06ElLOSH721LHUodga/
rq/RT2jrZAaTUAYz5qxSgiY+mvvOg4SElx+ypXqnuagQr1Mv9NK9fL0+5o/oORlyEtQUYCJVOeDA
1yL3YlzaXao4mhbZJVtcH+k33ODasZiGsLiV+dBjC2jLdo3sf5WCcRKulNV/rgv596SmIgAaJSyJ
Tr0bZPndk9ylbuGUWw1KDvWNskCZbtYBeO7TTVn/HDZsIqxwnOL1CA7EzlpUy7xY6S7ONQQy5B4i
YmjwfMwp5fyEsk/mOolnVtNCxMwEfkXjCl5niu1TdF/MYA+xh2UhFgYeWGXwoUYAZ6fhq1AzkO2f
tZrhZfuhjBB8TNM31IkUt6SFV8Uz9Ykf99bk503qQyKgcRD6NYAuILNxaE3TJISJ4vL63pqJLtok
mA0kInXX44PHCooCeI/Fxd3MCJcPCpS7ucEsZk65uZKEkNWU3QikN3+lRf1pBBw6edWC5s2JeaLc
lp2lOWOoVx6KfB+skvcyDz76sr4pq/E4tgachP12J3iyYvovnX3FGWwhfen2ytEMqkVH+Fvd+Khh
FakLq+OjbpLjCCw9U0zPR9ofNs0tCDy7FGzkhjxWeNolUrhViLZ1e6JEGlnq5NJ3h/SUn6vk3Wji
g0+fZfJ9fTV+XNq/v+qfxZhsOqHXloxKKFK1+meYkT1hypeihIvY4mtFzbbUmLM/u/yF/4w42UeR
TnwhdIblbyAL2NzG+QwS5fJG/TPAZAvVRqpVxthH4CpJCEt+G8F9OCchNjfG6c/PLkHRAxOS5ggS
pFbuQlAtYT61gr2Bff3r/MziJp/ntJfPxhmAqKkzNozHtrNLy9aO5Xq4CTYNQYK14Jt6c1Kcnhnz
9Ml/Rvc/6ze5uxQiLRQ88YGU0NE3cKsu9sSBrZ8nlormtMtmJn/5N1nWnwEnN1eK4hzzYwyYIeR6
YOH6b3RxcvAsgvVJ51Q6qgNJlAI1D89vPIATvCC35+b9O7Rcm/fkVgvNUdeivqsOYWOhZPbR98ma
jWG2zkLzdrDMdcj8vaL592Ebv0a+tuhRmQXrvN2qvrmuu3Q9tAasYKGcbfkLKxoXPmqDtYBolB+v
LNjLcpiG+Wlhc+X9hAalUGTUEoGCNmQKGqeH+IPWkLu+Gbw8RimGNrs4Jo7hpy5ANK4Cf2Ipy4Wa
60+1BcH8JJsp1KqXE69/vsQUZ1illea3YaYdmAq5Cyq2fQJsXtndDiaKd9VLx2pMGE8JvdgH/Lbo
kPYmh1YkEKv6LloF4NZqlRj+gmGJSvO96O9UchzwZOewejbHN5Xfwu/EgYr5L2YW9pjh5jLDD511
yzwbbrT6hAaxije1Vd6zgt3WBFK3Esn09T3OZoLQFO2YV0GIKFeah7Y8dvCcb9ljpz6YBUzxtMQb
s1/l+KkPuSvG0LXkJ0HNEQapdpahCJg1qAahBBi+x/ieNAtsWAA/jtB9dDL5VJhzCigzIfo3hucs
BjQRRO9N1pgH3xTrpvsMWr6K0DtWUVI22tckn0nv5tZmEqDLmMURbFpBfoHwcg4PNrisziz/6Z+4
ctR+YxrPp0RzOvgCU5JVBorp3cD1NRRmsLc+cqQUWfdaSuL60U2TfDEUe6K+hyFnbIdCLIaWwzPn
RckzqEJDtLHtbXqywvb9NYFBqHf9p84kC1N0ZQi+DJoNVXxMOBpaBKoX5oERPO5yc+ax+ROLdYr1
IExxVQeZG7pCf8f6qOtCBmsJxN0GMpRSwvZi2DclbNPiepNUysLUPmFw7RQ1WRijcV9Vc0Cmiy/J
s18wuW1wfzF0P5AMhNAgLhTAx8MB4rUq/CFk98j+85bXZMaTm0aMcaKVwCAeZAhpAGxk+N0ddcIW
Cv2qlOehrI5Y/pkM82KMO5vk5LYBrdeHtnWAGNfdtYCb0KrbEa3G2e1WHCJXhRKshJXPjPqz5jSZ
6+R2kRXNTC1PgmNmwFeXfZhjufAhYFVkEayP5ZL35ZaSWxXeVuZ4d30Tz3zXaVhXRw7Z49OJpjgj
DbdbOtoGGiCwvHSRjM0cmdM+/XG4/yzwNLZWtJOsAcn4gFI+fDHh28gVtxJf1+f0G5lxbZhTGnMW
Q8pIDnmmotwUyRWnHz34vxKem36R22oM7Qs0qSiEf0ZjxWCNlw+WPcJDkkC0Cm2hVt5WUWT31rtZ
IbNCHCGJ7nETAojGrlIDt6AvJ6S4kt6P9WMGtq6io4ET3WgacbSwtrPg3oSMENxcVFyNkoX2aOAf
qTPX1AcU1yPHCD77wnyp9Q/cGE6FBM7SP0ozWio9VL00cWvm+Y6pe1/v7aGmTlbd9uaTSHayUxzR
rBJgtUNAa8bkpW7fjBo62vQjalEUJ3af9E5mLPpg0+ZQTRVosYTg52vxQtFMkMjRHNBMtKuqO/iT
4g1F6NFQ4/s4ol7cM3CofDAhxiWFEasaCWjPdsuo0SAK27ZuAKs61XyOKz+yk0R3rn82yi+ml2fb
Y3K9mMKPSlUClNfW445XZJXG2gaSNHZtvAVJ4PlQ6PbrYK0q7b1mNMPJB9AeA4KgjxoArDihBmTH
fu1mBnFz8hDh+u6TNx71N9rYbMBMWZQxJNil7sUEcrdGu9alaVdlusq0dNnz8r5nYPQbLEeHkS8G
/ZWLu8qCcjyx7kl5S4i6KHLdTSF5OObM6yA5gcrKhivRcmSdZ+q3mW7BrkRzkhothSJbwargWGTN
dxy2q0aeTPiKlyZuHDYoq2jYlETHY7H4jhsLElg3svBdyo4VX4K04wnIozCiO0r86GepR0APSiHu
FbWg5MUmXqBir7VIgIt8I1VXD3A3YJR6RGNFwXaNuduQBwsN2Fwcy+RDDqUXGcFmCAcIdN1Qku8T
eLhoarIuenD48nrpw4cnwY6DOed9b+RPPSP7pDPg0MT3DYHfKjNveuiN9WivhRL+RspC7Z81P/Gq
wnLDal/gKvat+yG+q0u8RMI3Wd1p8V5mm6S9Cfg6K2679C0nFnRf/NQ2s4dTl9aPgLij/UrU2NiZ
sE0IvzS9DkGw6IOjZFlWKJXJV67CiUNmoDGUaBlBOwcQCE7rG4BTNk0UvwE/vmGZnHn1XLznz3bl
KSk6iyYmzDJwqBLtMLLXpEFez2h2EwNBnqgzzLqZ+2eaUURRzbhkMjqKRQ2Lk3+pd9azr6q5KDy5
y8HGyMeAlfGxK77yE9YAveA2/HX9NM+t2uQCtwjpSyZC7ZDoAUrP7C0lOxNJfwZL1OsjXUyCz77P
5NaWLGhzU+BSKbthbQDpQ6wbFUpxnQiWgyIWbd7MEGsuvxHOhpzc2A3EjWN4u0IzW/3lj50Xi7Dw
WnhDE0V4WY0OVRrgIvVDsiXCYAuBfmAGKZqqUl0ai0/VyJEnqmTFUh4gRNV4KPQW2zAT2uY1XhBa
gkgh6SKr/mMs0d/JxlTmqy5GQtoMu7lK/PcxHrcpg7R4K20KAKUKrYOKypXKuplDdLl2qlrctHSm
6WD6/H2KqN+FwJiAnD8yJHQQha5zKJkxeaSZeIul4ioGYqqAqnL/1DbKsgmVz5Hc8nAj6Ryp+nRi
f+YHf37L5ACIQEniZGyBzCnALACQgs69Ii/Xwc+mO9n+Ka2rGAIW0ZGWoxNb420JicgwftXcsjO3
ucEBaRLOSKKZDOtyWehs4Mlp0NqhsWjcY26jc1JUTk28zu3wA/iH6qRvZQ+N087BEOcWdHIeesWP
07ZE3bSEYQuPLRv4wJl3+cwQU1BlFRUpNS3Mq8Vxk4mt0mAm//jJf/99NP7ZFlOyRiUSSnRfAYVa
Q3vE0GyVAY0myT3ejveWOYz4n83DiNpXbiiwIRAuP8EvLOKmgNGWnK+H8gtvV1t0sMyjz6LbxJA8
DNUv3WAO5US1R407NJrdbZcTpz+/fJLwWgVt8hJKModw13nBqlmW+N66bW1qZ54cRi+/Gf6MNknT
8OqtZNIT8tstNlqlrg8Q8bZ8pst/UXnrR/Mm27rV8/U4f/l2/DPsaYec3cNdYPWdTjHJeH2aYrKs
0VhCyjJzgn53bq9Ehyk7xGrNqFcqdDOycrT7LFm18WMM4E/zDolSAC7N+n6sCgeNxbU6rJJoWGqi
8cJmz/RlpyLf9gUkiKGFe8eLHSBZy6ZYkv7J131IEXDAGU9IsuDDNFvfbfktQIpwIDqBaB+ur9e/
eVf+WbBJmGvqJPWVEjiGkrWo1uMtgqywBvXF5gYSUH9thocxfu1zC4XDWQW6uV0yiYAZ0zUcFyzj
AOMX81fodPvAg98M+mQOSoU7qIy4wypcXp/05bTjz5wn4c/yWSXGAnHXCMMV0b+sEUXitnatYfW/
DTQJeXU0wOIAAvnHLE+dnn8Zne91PWCQcz2LmcBnTdAaCtE6rpJmPAYREHPbIHq/PpF/U1z6Z8mm
BBRghmJUGU409bzYJL7EfVGtOvTXihAd4rCDStC4KgpzlUCjq0Y5hiRzCPPZ3zAJYA0UEZPUwAXi
QzcbnivlglOHePQtwctzlR3aOQ7J3D05VQ2vQO2wBGL6UVuOsAbK74vHfKXbwW0N5T7rlc3Smy5+
R8OAzYqq6vCRnyRAhi/R4mug5MJViio3LLZG6ExRKD+oXpF/8XLH5c0AwdduBy1zgz2pqItf/9SX
2ylnv2ESEaqyJ0MJwu/J3WbZ3GQ3mlNsUPaAfD7A1eHC8HS7WFMP4oHNlxBO4c5fH3PrMIkLQWZK
nZf4DbFxF0DmdWiquYv8p4T96SY/m+ckCqQpmGQlxF6PvaDw842AkfQ3OXvMxmERUMuLcyho94Y7
KL7blakTgNvchOKWlZHLC2PBTBR0aruPazttJKrc+QNQ6DsDXmpRnlBbDvVKVdiqT6NNDY/GAkBO
a1wC7ufxXtmjuLMzI0BgjNRJZL2lWbuXgB4OHGSF3DCWRSRRgdCdDtsbGFm9w0KDS1ERdV23gKGM
/qblxPPHeyt6jC3g3/UYRpAcqgsGat8oG0CAGEWcehPw4EFAhs1qX7T4V5klyz7WFq3/OAKS2YHb
SMoSamKrRHkjvHb6bInfvoEKrF1ZsTd0uaOq6VYf9XvLCBaJ33kKCamthv1SJ3dmvY+bYUtONnxo
yWYN2xh1jqsPNSy6Ydom1FA1AfkqBpA12dXoWimF70VqthBauKub7FaIajOIlzSRwGkqnlXqdt0E
QAcBVsfvU6oC7GytNRG7faPuIrJUS7wDKFS1wsxLsgzC39wdTFwbQd8vLaBOo065jSp1X8vCRTXW
CQogqKj2ltDwzgC+zGSQyhrhlNdYz5KkG403b10J1Tpz3BhEuSOt9nJCAkFC36npWwdvzEayeys0
t5HFV1mCO7qGQUhPQcCCwjVDJLRa26q4k53Ex/XOqRloiSS980Olh/YTeOWW3FQSWgPFAN1gbnSg
ocCJT6NfdUDaBTCtJfRuwaKvg65ys5E/jIJ55dAuQtV3qwBOLr6w+6Y9DDEsK1BvQ+MIzhn6jbAE
PHNuFA7x7X3D8NUVRGHSuaEBtWuAvqETuYBurpeX+gqA/e+quWUVFjdN1kPzkDWbgiROxtOdro/f
YaftOHpZwACrx6LWHmVbrKG44WkEhoFVaBcjszOtW/VB+axL0L1V6uUm2sviw0/YQvMh0AJhXqMR
oEZGr51mQbU4n0nBfjd5fqRgZ+d3crlGvoDFZAnqRP0CtfFyHXlB4kIb2VHglMSapSldOFPMhI3f
JvFXRlUnN63ss9hII5XcCl/cFz56ScwqnDbsjkoB/DhcMTq3Je2B5i5w5w7U7DvXauF7wYAX74Tn
16eOmBA3mjAdoWD7tnOAvstIoD8rM3U5KkGIVpUSJaJhM/wq7oblyUmv31SP/RZ6wi4K3V7uZQtl
C4nGdGnOLNHF7Ops9Mk1nRWkY7qIAjwurZUhty2Ium22G9jj9Yvqcj5wNtDkiRF0TVVo1RgduT14
4evJkcx35Y2xxF0Z2nMwg5kr6bdX79nLQpcwD8dRx/NV0RcVaEVVP2epPrdyk9t/LEdtgDdFcLRQ
NQ1K/UkVcIZn0hkRTmYW77RPr+3jyS1vyICANgKJQhGmG0TNddgoXjJYd7VIFkqP2wR+C714TFrd
nhn69F2uDT253HtjCMzWDE8IuX7XtAu+NdfyLltDKrjcZPfDit1dH/Hio/Bso0xuektJdHhgFOPR
rHAJclTgSGcTCEUEI4iCifCsHi6nXTO3xnMTnUSoouWpKk9ZubY0kUCWi2LZ4sWtv6AQ4IADMDPe
zA6dgh0DkCEic8A0G32b0q94mBtg7sRpE4g2GeOioD16L41HFyfB8GSprFGIXNRLQF5mcFhz05nE
ESvlCs0rFOASsGLB1bVZOoM4n53P6QOenemhgJilKoIY8xk96qKT6tKbYSG9k8K7MrMLLz+1TcVk
VEUTXJ+KY2tj15YBL/pDUSNOgXekKsuoWquocZrKPXhLrbJPssegm4HlmBf34Z+Bp6/DJk7IICg1
Dyr9BQGQpVYFO0i83hUdeOS1ML6buDYWJpxYkAi+AjO09/3kJQeOdVF3DCZr9alrBa+snIlbP+2d
kbJ1BUOXGt4ppngyrXQpT/bDAh2b+Cvg2yK4yfiLAZYxzR5419saFSD/rBtB0azCf+pPqW64CnlF
Wwr8nip/aTB5prlQvYNPCOwA8zVTN6XolxXbF9bDkNxT9ClVCeAozOUrceAaR3bLbT1558F7CkVj
FNES464fSpuTJ0VZieGowuO5jXwXHZ+VgiK21fN9Z9W/qPUYRpuqTmDNp3aLno37ZgjXkjavelMu
a6G8B5zOpSwXA/zZh5icnyZhfT00aNOD5begboX6lAhsBNp62y2ydfVQLIZV5jvjnCDt3N6zJocJ
VldiNKBdeAhIv1HSj7yGQse3FW3SyHCNUPXMPlk1yGSsjLnXo+/lkunZrCenjJpxHwSB6A9Si1dN
Eh+qsHGpetskKl5Cr6EPgpggroaic4k2dyMA1DFAoO2ztYZuc5YEm9zyD/7w3IDhCIJjrJY3JI0C
JwkB6O+l6xe1pyIHvv7DLwags999+vOz6NAXSdrDFqA/tMXreCJ/gaR2fYTLAehsiMmNLws+SJiX
RiesZLCiK6RpcKJz/hVSo8McxWZuRpNLPwavoBoDH8N17yfGy5DNgJAuFw/OJjS521GqMEIyYJ+N
EHWMVuoWIGQoVsLeByn6Bo5NiQPrIA/y6okNzx29Xobtmzk8pRCZvL62p5F+ZBlnv2Ry6YvRzOvU
x9cDZsoOtY/BsGyo5XuqWFvs+fpYc+s6uej7otYLaeU9lJWgGslAMpmzgjlthH8/G/CW/t6LKtEr
2OBiNlnzUQOXHPgjzEs/r09jbpBJeCqrMuEV2uoHLnWnNoZFBmA7UqPro/y0HTkVXv75MsZU9rvA
IKSWDFFw0z0hiAerfBG6aNlLdR056oY6gYMaiI8mLey8VuXMofutRHRtLSfxqMpzUaWpbx30jB99
AaGRY0F3YfaWa4atktYT450u30jzrbVIUaW1SrVdrB36Ib4Bg2sRAUNR9mKZZmAKFa81fSdt7JEB
t4sZHX0Gwj0ZjnHHXJ6hx8M6J86smzaA5TUI9BkQ8TG90eTLkD+xTu7bUazNfKuln8lQLHO5lf1x
JM9h0uLRXXiWfrQ4qo2BvunbY4lXfzv8Kv1PK4J3ig76tnjrgOUJCHQaS6HZWf/dFtgcDcTfrNLR
gXrhCVQJsLywFDZzeAGEkHXl0TJQUdkr91q6N+VtQ9/japexp7b9SpMULa2vSvtk+sMwLBqwbTnq
vDKToKX6ijnzRa5fi5Bl/3tzS8j7USlxfApAdYANdkIwtdk7G+aeHtfPqTGFSDYa9WmRIgODYCfK
I6hSzD3h5o7QJMKqRC2q3m+jI17Anm+gfENLN9DrmRWjxil8/djEFqWgoKgMp2kSaOGHy8korQ45
3fhWB/9H2pUsSYpj2y/CDAFi2DL7HB5zxAaLEYSYZ/j6d0jr1+lNeTuL3pVVVqVcQrq6uvcMKaQv
qL4fpQLiW8E+j+hPKAi/MESL9zB+GD1FyycrSwwZWsJph4t2KO3CyE7GjCZQJIISgR6FOzWn9xPt
/HYkQLdp7qSqn1QiJvzTPpuAoseV77iUg+2K5oz2Fim5K6ONCxMSO0+Ho0R6P24h7wLui9xCRwcR
X4eTX28Q9OwFlwYPhfxQdj1KpIZZINcrtGQDPIsVNA85O0nTSwUoT01/G8jhtECs911olsovkz87
1W9G0Fp6GGPPJcP3cGxdAhDz2PxOYQnYml9AuWP4lth9KflyIdltjQHwcgjlpxh/l6iA3kcpUGCv
U3KPf2O19GdMYD6ny8BzHRuyMTBsFOzj6HnQgKtj1GZGanIoOrHmsRgSOy2fCwOyAeE96T8M4UdP
f/vwXWxrc6SSWUG6Zgo26Duj1KvBIIybBO62vbFL0TOR2ItUoloshTZ8vRA7PoEOymB+N0IqYYrO
pNvNjb6APNXaLo4is1TvNU6d0Hji7NQr3+r0y6Giow0gkI2foDDaYSJ6CpxRyk0HDpEAeRwxhqpR
C5O+XnUZ3cbVTyX5hvIRDZOlyDCmLH0Fu0XI4b2Kku2IazGCYICeUStXEqeEPo0G4fQQzld6aNZG
B+mFIw8LS6d+I0q2IBa2kewmBQQG8kOhwpAkqhtDfrGKz4FirFzj11Oki42+uMdjNmUEGjrCXQbC
JomOElef2kHyhXIfZ50VTjGYmcBx04Oiw6Qx5Su6W9rVSsnFD1hc7noak1jSaglejIU/RJpV18kZ
DnGPKOWJppjJXznYcxabjMYyQMFDJ4BITj7ABVPl56Jo3mA57hphh/JKfC7S3EvkB7XXHmkTnmjc
eakueCgSf+TJsG8AGlSGvartBhQMQaWBvsq7IT20g2Zp0c8fSGpdmM30lqi9lUK+npZnEXoNifJT
RX6Ex1lDJLdHvyIOKLSs3tlwrCPov4SZPyWxNZeUevU1ne57ctBzZQ+2yutU9zZTshPNBivIwxPX
35rsYRBbWwo+sym/G1i5baX4oA4/t5OBq1na38VdQourTo+JnCTdCdzm16Z90CMKltCvBBSugibC
7cGuA24uRlskODTRqwYo1+7UGZ0jSNOOhZ5Osm0GMdEoxVnPT1rQufpqZe96J/Fi5MX7CziANprQ
MDmJW+bn4QtqUJa6hxaXXWBjOYGFu3llsvNfeeOG+POTLp4vrNVpJMesAxSC+Wr08P9DQjZr3DBA
i5zbA15/513McXGNB5pRTT0Rhbsxl+5RJ0IAzzKf1q1o1iAmagF6iMlLELSm0mfbKjP8EjysAMIw
OWgCzTj5XC33IVoqVG68KGSWWBBTlH55YzjQbDaFGhLA7Lcmayp+VwuEF798vtUvlirQekUFpBgv
vUwxa/RwON6hzSg7fQaJDBCxVG4hCm1uL9jVtOdi1EWukBgkGbMQe6IW7vTqQwl+47o283gFMHod
inMxziJVgCV2p5Si0gJkEUDWCqpXZrcZDwlk9izMLTfzAMLUXgiS3Lpy5tWE6GLwRfhmRcCSVqzZ
Oa4eUzXYxVCHkco18+HV87UI0m2MnL7GffCHUl6Wex1aWjjIcHgdHGoF0icIctD0uf0Br1dV/k5u
iZPs5KCi4qS1sHiTbAUVqCYP4FSKvFmBEn0idDZPQjPo4RwmvMjJSl3vajZ7Mfoimk1yCpimgtg5
QZ2mF75bvAtvT3BthEXUaqYagWsMkGRyBSngu6KvXa63Y9Q/HE5L4NClDkfAIBF8yIUtAUVTiWxB
egR1cmU2K3fNH8DuxSkPYX7eNFqKGhgD5115FLLcTpovDXjSHAyG20t3vT158XUWMSWSYSsXdjBW
Qc3PMpgfoMz3p7GdnYP+ARI87pAODh+2EdqGUvEE2zhToyAJrvyO+RvduAb+RO2LWcO9K+aJIOIA
boQvyQm3ip099zZeh15or106axtmEWoKxE+J1bgCWlgq6eyYI51Zmc/1gKJQWEyKMMZW5f+M1aiu
K2MuVHPXD9LPtQ1NK1+zsmdyNrzcHneVlxzWprU25uJmG+tuHMFk6E6qAWZQkwLCferZmjIu+S83
6N+5LfZMDyCekgAYhPP2xMinpnZOURdOHWhfgyrXtj4h2x107JQiqCeLJukRJAwLryvRokzWQSSR
Qo+T/ikRQdUBz2jUCPQPjwMUmfVcdpX+Lss+GgZeAlgXaeO2wxPKSF3xPjSvqfJEgskyIlRBoPtR
FfdwLjXb6b2FA03KQlcwEiesjkLgVgIAB/ldWL2x/lkgz5MqOWVnq+VnNR7aCeXlUzG+GupDqj9m
xler+I3xpEM1sKGGmTdfY7iflPtgQJt2qsF91qEslFri9K6A98t1U4SkGG8eaPrB251UHDPlWGiw
o4BHY3VMUOmNq3sGkUBNeZMJ5BgNH84sJgs2lHG37IPNJB4H/ZcDZ1vDt6JIv5j0keShJaABwatZ
7PG7UUszB20lpR/D+KIoH32TzG+/Qq2hHHGqsATl+EyMHz3mdh7mZj3e07K25cDnM3OAvFXfMdZB
H57G7rcHYj1O7m5v9rV9t8gQqAFfNYPII6hwLsicJDuq0dvtIdTruc/fPbc4skOndAIkiToY0HRO
guIlgwdIlVBzxA6TDVB/KHkHh9zU5XwjaJuWwFU1KsxcOXflC8nPKvwom88SH6WaxTenxM2NzKZI
0lK8/ANosbLyWYCVdAhAigYQEFMLsPFfh/Ajgm9YhWy/zU29/s2RbBn169RHZtO8VVhjBiE1UkRW
Aj0Nnt/HfA8DNRPIMMj7aRa8L31Yy5h5/RXhWZ3OzPpdPXzEEMCoNChGItWAvYcNgzDDommPBytV
URJJ3K7PJEsfZCtUictD2er45+1l/S9Pjb/Lush7YsJTmkN9FAi22C0gc8foc4cfBka4JUm5rRpf
0tS6YrHWtfgvScnfkRepUDZoShaHko50T7SYnz2kFlBmHuLBedV8bQ62/7xc/j3Wn7fzxeWSAms9
toncnhq7d5pN5qYezCL9zpLcHOJ+qyILKwdiafalBnGehRLVT2BOoO5guKzNIBJInZWvd626JiuS
TAC3FA1jCe+GSFTR98JgnFAbJgwlGQa5FvYJQ2lQM+AHq+vnrn7Npgx6LQh73b4FfEwg0CpEIQoy
EBI4k9ik05ra7j/dXlA7v/xhi4gw1kIrBLFonAQpMPtpArMxQp2XWwkXrZzCXy8MrUDEPhvgWAXk
YayMbt+HUIo7tUZgaypZuZDptT1w+ZMWAQSiw4pRKKlx6sIPwOU8UZ/OfcDwngnyrUGND1VO7SrT
7ST6wBPY5elkFcmxguqaHD6UOJvjiPMpKJZabgsYF+KJrJ5jSHNBrBoAvMSiY21DNcgaxi3UXwDV
Du1ClC1Uu5w42LM2gcjkQUUdLxo0u4Q8dE0qq2gpztyeSN9T9FBDHCBDxTJ5C+H3jPpNsjeCgxH8
jvJjmhsrS7L6lZaHHzcN3pNSCwgtfSWSGd4rDvGR/0GNRB5Nfhf5zT13147jvNLL03j5JRYnv5c5
9o6mSCdab3kFXJ7E9jGQkrVRbghcA24fkmtn8WK0JaoAD7kOpW5VOg0oF1JVA4JoegkhkHZ7mGv3
0+Uwi1dOFUgKA1vJOMVj6SrNsQStgsmJzYgMeTLVZDUUgLm28rSj80G6sZbLhnkYo/IODLt0SozC
kwftU6HNWzqIsUXK6GOEoF8QF8SqK4aEJchgdt5C4HkychO+QedBbeAALEO4CfqhUXbkQEhO2OGs
1ECLZakZScmmSup91dZ7qKJA0zlyBBWee21nhzqDEOo+ymVvKKdjkdTbmqBtozR2KyYojFEZle2X
rpV22hjCWXYAL3Z8hjWGF2VvInBNJbi7cWyXMhRjm9+eDiYpVaurf6cGJBQeb6q6dXL+evtLXW3s
XX6qRWpeBeU45iGVTlksufA0gXQc2gEJEMV1+SyGkMpWjL1YnGM0hZNiX0UfrH1IwXmXGzeTT0x8
4av+USuRfOkD0ShBxuMGu5RKWFFqh5pkTzT2Omg3dxBI735WFmHtWMx/fnElqmMFujXAuafa6Wyk
LU5u8S227E/tzo3N/CFRzDVbaslYOyWLe8GAIlbZDug7DQxkska3FI6Uo02OSgs9mqH3+8nwEji8
pdBHAn/NqnltSkioQPU5a9pHom+Zto2Ep3hWbRIVu4aO+DBSW8plSJmjWVBAIh21eNghqm+VXgOW
03i5DuhlSGb9b18NuJvjMqLDt15EzoyA1yRQNLTJlPNdLKeAE9f40x7sbGLqCNodPHuoXvlFA4K5
0JX3sWw88OpAYLqI82H1+h0HdTYqbC5Obg99HIghee0I4YI6MbUy2yoNdScKepeanWHdaNVGfS7h
BqRP7oRbu4UAX1QpOyadeQZ1GBitahA/mpTUFnrNBnfiySiy+yFEswrwZa7DOQB6PUR0wzk14/y7
brrHXBbRu9K3maI4JYQ6Nb10e7F80IZoP0BmDwKDByOc//dkKzfanjaSNcrhIW3qO60f/JZCbVuF
BrpiV7R4rQVlpwTDmVCosijiUZbKTcnwopEbM0XPR+YpIPbUGlsRkUCcodwbBZu3C1AVmY5j81on
taMb2RPVhj3cQu1i7tPoBbBRPRBaUF+ZcM901FGhHi0J741oWJHxxli4AdXKUgN0KCZtqxNtN+sl
5IwdWxmW8HKZm7x/6Qxxk8BYSw2iUzSkB9xkXqPiLYhnYa9wv8unnQQJX5oCBE4mO0frb4CyllK/
oY3Ms0MpcE8O3oTRr8LhwDs0EXrZpjXMrdh4J4/JrpZ73OvhqW6BAxK3uuIbYXJnwNhNmvoN1XJH
T6WNCJcEgFHtJC42UxV3pqqrZsJquPsG1FT0Y16eevlE1Bc9+Awqw2YS2/YQK+8r2Qrq3M2RgHIl
MfuGv6Vitp9yQE8E2e/aI/x8TE7AqaO7kn+pQ2iFpHD0WHLU3AF1IEO3u4RSAYidm2JMvDAAqANJ
BRDvBxA8Hmv4XYdhs8uSahdNohuM3SaOtK9CCXcjz21e3BV5D3gaWjVC6YYiOBvGV50ZFtwr/EIr
rZFuNKE7SJDlH9XfTA/PFXKUuP+M0/AlI+DfQTDBjEruVnAM1toeeuolOOT5ptL7+7SJHsPesJKs
gYz06HJZAVCgfKgMNLbT+H40cPx17IMJXxZ9V/AjHCWsH6ShP6pqEUNoGtwHFLhVABALqYL0hYJP
oR96PIipdidBXoIEPlXLE6WyD4OOhyh+j7LERiHZ7KZHktwXNRSUDO6SvnsPZembp5GvwRVpJZ7O
9/uti3iRXgYsTnktkhbMfSvwZD+wByj1e8Ccntd5R1fh/TKUHaHSCaVO+U+yexG9WYc/KmEpjT4N
xF9hS5+iC+FoEEPZoAnuqPboKtQhwTGsNyL8z6ElJ7+tzPh6LP/7GxbVprBoEjVTjfkGCSC2ASKS
VdyNwjEtrNgGHTQ0ydbYzp48kJG506N9scpvvVbHu1yGxSVWQ2GqpyG8q1nc7dKs3Wlw47w9zesJ
1t9ZLm6sbiSdLLdoDNQtsxNN2XQZccYogyp/494e6mpd7XI6i3x8rBmcn4ZQPs0qPFrc2STbMw2q
chne5srz0DReQERbHWfB1BhsDsHuse9N0rSWqL73Jd5UBnxfSx26JbGZlcZG54cRbH2ZFW49V5nQ
X4ib/nz7h1/PJf6u0bxTLnZjHrZ6oVPsBDiym1C7Qjj77ZWP24OsfGt1AS1DzRnFd71gZ+TzpqSO
5jjd3x7heg7272moixQ+SgKqy4Um/VF0yvoU4XH2lE2PkHKZzRccUhUrTa+VlVOl/1w5IWRsqguc
47jL7lI52yRgVNN2DUC+tnaLjDcOBULEdn4l7OkXVORmRRYoDsK4BAodJt1KtviyZmAlqdffeX/X
cxEgChUIc4kLwylGqZKNh2lAEbw/JcGLDKgG0hU1fG0YCNt6227gldqbYwXpYXhBmHkC57h0YM2v
wWU0v3W21fDfQ68sqxT406ohEN2lBk0nKaxNAWIUeEvfpyVuLBAdsce1RsJLOnycoH+InE9q8PFU
4oSw3EjU7j2GkIuKzo0A+cq0A8uvz4G4jA9jh0sdL3TSJm80VXaBlkBuK/WzAAgGvOOHIHJYy1Fc
zX1mFDZ0FNIOVYEelcEA3d+684Zi8NpSsEgNax919OWJWlXzSRnbwy/GIyJFJRDJZgkGWKQd4P5B
vUhuHBjeeG0gugK8W5IpfQqEwUpi2TJg5JHmPxn7HpEWhSJeZtDokwmS0uRLqhsoFuiWmO80GZFf
y03SPwS1YA36aNay7koIIyJO/khhGUYCuF0FM+0P1e0H0Pn8nnyQ5j0twSWIIlcdQycyejOJnxOg
6scuhI0KdJuA74OsyfxBnErGrFHSrp4UmOCALylPH6JwmoR7qkpQoXpVkj3Xfssoc5CueVplQPLL
S+bcYV8Jh4x+F4kKESfN1BMvAhH8MUIzG4AslIdQcgifi2lwUxVZjjraXCNIf2F7BnMeOGNYQwGF
mXgXk9wG9RWFF+qUlFiG/A0bGbvWUIY1eqtVSkvGLtcEdEDaWabUTPCPk4wtAQEpBjKnuhfh38zp
RuiAx5+RYSijC+k2ryo8u0Q7VWYRapA3wR4QBLcKH2Uxt/NgsA32WvHCymVYoSmQE+4tTUGDangz
gCEbIREqdrLF+GEw9hNRocDujmCcy7kNwVFHB0e2MmBYVFc2odQJGtWTYKYk5OdkSLwRDj11B+2p
+IsT+Oo04azxZcaoAjOhwybMfCU6Ka0OSxPVljPZ4/lrCoU7mnRuUPOdnLaYInOk+l4evytIotNw
y6bSZTg02K8AN+jmmACmWR5H0RGx4nREqSBpoa0i2nn2HGUMfRrjrsj0O01Hug8Xl1jAqcIaDQXM
U5Q7Cf8/i3vb6M6l/JjxO6H8YejAiAxlPiDfe2C9EjBBbwfntRC2uOqrSWWDEuOOyZBfpMkznFtX
RrjaCr24ftXFVT+FJDF6VC5PRhVa/TBshDY7wlkJatl9+9PWnd+XSWglqn6XM44DN3riSA7BiPCW
AcV0e8JX8RCXP2eRUUpFwFlJcB3NrJ9wloLysjflh7/DRMiBe8u2/oZ2TMq89Qrd2rW0SETUWg+H
OJwXG7kDq6EHlYb7Zlzpqv+XQszfC2KRNxACHXjKcEHoB+E0OpAPPHzS1EpcwYIjH3pVdgK1fea2
O2El1Vpb3GVHoIxHGkDqR0JHAMpCClSJ7Yx88/fGn4WY0bWb2YVb6IpAhNlGNez2t125GZf9ga7V
JLBcBOlEovw+V1/67C0OfLnLv5Ks2twe6/q2pqpIqaGp84b6zxyjVMDOFxMhAnsMHhJQAvSIifKB
00DlCyrTEI201hAnV58GF0Mu9g9rG5KEFbZuBgOKEFp7el1sYsTUrtJMEgZw9gr2EVy5bk/16ra9
GHaxnxLIledxobYnLuRurD+qSuCsejpfbVzJf0dZJqIADlCxydFMkugu7viO9q0PcXmHoNavRRO8
bxWbV9QbAFaiirxS8b3+SLgYfpGlJmiPcAWGWCclP5bhi5Bnd6r61hWZx8M3Mey9iUl4FqAoC2Ra
F9NNmBwMlCT0KYICimgRTbH0PHUonBBpDUnCabJViW9oq3o6HQ4QOkDtd41kOsfOfzyPL371ItEt
G0kjwDS2JzanUoJUedqkfA7dPgCU5vYuWBtqkeyKrTF1o6ZF50p0NSBQia6YEfqvY5uuWPNcFYK7
3ArzpXXx8JkggllpWcLO0T7bCCbdc4f9CDAatBpntBNn9rDbkLUDvbLN1fnPL0YNobw34mANp9Ix
TsUGDP4tRHY3GUIXEBDo6TnC3ZoW0dW30cX3W9yNcab1TSXQ9qRUyAejbx4/6iC9GWTcpHFrQ+10
ZZZXQ+TFgMsQAiVYMYkQQqCLanVVbho5NMDRUePpjg/Pt7fM2oouAgeE66HQqajRuUgSuxgEUxX3
0pqzyFW9g4vdsrxzkrIf+uhPCiPeEbT/IEksqjujp08Gysxt/CaqE1AAT8Q4TlDW5ck7ncZtTwuA
ft9VFT6NSNujzyBes3Vf+bjL6ygYB1mVO9SuQuT/nTBBcmSnDdqmwitrEARYGSormMCruAOZGgo6
YuBH60sFoYFXmdI0dDwN4nMDB7ugQ29FFd0EgHMCy9NkiH3AhsQ1ucv5S/4zDv0dd7GPgYOsGqWS
ozNQl9tZeE32Jmfd7IHo1/fv34EWty4dDLlqMmM8TVr9O0oVrBZwcFoIl/HCrnPdLUJIj3QPEQl3
ct089yI8b2uSHdJ6/OjB0tqH0XM+ALmvwrFNHWq8ciiEnqHZmqXnMddeUNNhtpG/kObBqASIHQ3g
UrEihNVaGsNthYW2VLQOEcQPgUux0xhwWxGKFrzowHjvaXcW4T/YU1hQqLolo88d4xkrDKi4gnjB
clT0WsMq+tyGmDH4rLkVg4Ojtv22G94oAYpltNv8S45Hd0RfIQFDAyUanyTcTEIUH7mbNnf5rMEt
gkQLa1RclHY7/BaceTK0ZiiICATv71FT7EBoLYIasAyV0RhpSdBFWx5C+UAyLInfD0ODJipEqAn4
Q0nptKMOl4kaQk/3dd7aGcwmIs1tNd0FNBloO8get3CGKjCe8Nrg2AjGsyqeS0gch5EB71hqiaIA
eST0/nr89OQT1WavUEaL88GFJLRLi+E+Rk9pCIGWHWVIGsle39z1EPMZmu8MoohxSC2F/ijkLZ9g
dTVftklhM5W7EcxJW7jTD6HDawj/1k+1KlkSCGNy1c9OuHYwBrbSCo76pOkfpBAdSYPcINA3Wc+t
aV7AMXL6syK+zBgJlvg6jHpaCCCByC7KmWsEjcUhIN2y3JSRz0myHdLMyafcYTpAo81dNHVmht8e
BG9KPDhtnlpZyODR+5GhFaN2WKWsdjRIacvTOYS2dKnKdg6V5RDW4loE355GeFUVdLdESMIFIN9U
CozW16L89TwcdBNdU1VJ1rXFZT3kQimTuaqHXlFlTuhDIB+vzcQOz5COjaBzANPaGpQoq/lZk0q5
nkpdDL64vjWAdMYgAEazskdHgcFk0QG/ZmUP43HYqTYsS575BhJmd+Omsqqn4Jh+zj8P+RHQWqvc
96tR+OLXLK71HpWtLpdQzO637Ni9ovN9lKH1kCKbKKDBYzFvVsRRfGGzdrlLV4PVxdCLqJgi/xuN
Ei6ts2BG913/RDb6kvpG2kRQdjEzk1iSKfqomNgaRAEgp373q/jsgbsofXi37+J50f8RoS9+yyJw
yqgaxnAljs5AkZo1ar1N5N8e4XoGfzHEIrcg6LJFjEFYMSy1Yw0VAynnd0ZQ7IJm2vDkNejfcr41
KuNAoZG5Mvi8lrfmt8g1FODGo4xzXAywgq63ugdSrMO9vjAFDeKLJngnM/Ec3nlW7twee2WHLXVn
6zhqgctCL2MYAAztRTfnz1XmiRHauP1ejJuV/PiqtrT8d6H1xVulD3ELQrAGCk9W7/AdpK/go/jC
nMaHcsam2cZHhEeH2boj+oFVAecdexREuZUPfjW9u/gZi8dHA+JuWWvYUjycZdLeYv017lfy1as6
fZdzXUayMs27HvcW5sqPrZnuJI+ldhyg92KW2/QMCTw3zU32OO7F3OyQqCN240Ctc1muchEvf8oi
rjGAJuqBReNpxp4zn28D+4tvZudCYxVKfz2Tu1jcRdhStIDCnObPvOfB6ifmUU93oba3EhhWR1pE
KSPvC6ISgEeQu3mKlbndDhXQO8lfuxhWjuif3O7igdU19VSpM0pFKCBhzmEpAF1+JOBVYqx1Zq4N
pYiiJiHDVmHBujghpM0VtYgUcgau6FhsZIitVD4ynBkMCz8CgOJN9KqBLVzZrlefrpcDL85EUYQj
aP8lAT8hBoN4hLxBfs49JXZgsdg5oj38zGwyT3u8HYOulqMuB16cEzVP+okzTnDXwDHUoj7a1XeF
A4adKdmACXjS2ltjnsoy4l6OuDgOkQ4GQTP2OJlh7zOWH8pB3EYSNaEpBgRPaOvKgamgl1Of6xyq
t2tx99qVdvkDFkekibN/feQIz8pQsaVslcYzr9qtOS7ORh/jRZBGBUH0QT1zX1sQQL0vnN4OTPLT
+/XaLba2potbeihFQwOLhpyDp1kiiG1VWzhya8Zv5w/a/7pZFxd2I7XA/oNgjdkNQDVbQDhZkF8A
TtgCqd6ZM15L2IC6vrJX107n4q5OSZWiKZyDs9NCuw8ouR13Uk/67mP7S4U7K6wuCYppq0F1/ntv
fE266HVnSdPLQ0LJOc5imw2ilVXTuxETsxI3BfqkSQ4Kg9r/rEx3/mi3hl0EI9jV1JIgy+Q8w+SR
D7tSdt+jP6SNe0hewdreHkHIaoAVbBLXAAJi7TuvHBS6CEpcgIwxQEVzbJj1/tGM7Ny6P89wFpgq
wNgGEDQYUFgr8145PEs0TQ+AR0KEdH6EoBAjmJkdbnWk/zB2QgPUXL+hryViFwGBLiKSBOglkYcU
85QOcgqWhdraTM4eJ32vSOhzQ9Pm9hT/1FNufdpFCIIXYp+RFjEQxH4z1Usn0hxuCL/oVD9PRflU
Bo8VJOIZOEet8ppAU1gbq4NRyXsIU/hyNDoxnKZg9dBC9mqktaWDpxInkp1pndWjnJuhuHD7N19N
0y9XaRHTwqiKgdjHbtAmdlePxkedAntGa6jJollt6kZewHooAn8kEw5h/g5A5koAkFbC3LJ30opd
x8b5J8yZlGJFmKoL50SpRwliCwHb2NaOE56okttYdbOrYKxYbBrdMTRnTa90LSYsYmAWi5rQlgyH
E8QzoCM3HJinBj3IFBohenQMisqJZbqyAvO++Me+AThERjt6pnQs9s1IC3XsCyk6K8DPduxt7sDH
dM2u4up5uBhl8aV5XaIzIWB3Rvkj4i26zqMlElgODyiSwv3BeFvZWldP/MWAi+srhm1Mrg14AUI8
fDQlB5x+KzHzffM8N8RCd42ZeTWwXYy3+HhiO8ia0mIZB/7eah9gdtye0NpnmjfPRcZawbRQARou
OsvASIPYlAGaD0Wl24NcLRMof2exvJaKAUUgSsn8xEk/sn291WzFE1z1kG0MiIZiz28gb3LiXriB
ylPgzxYaqlttkVOuiqWurChd3FWTgpYiXIvQ5UmeSvFVAQ3v9myvJ6oXs51jw8WactiQFP08wnwZ
AZSjfUZ2Z+KE3xnb9lRxk9lr5rwrn3F5EXVVDAZ7iuo0FL3MrH4Qqm8ZqnQrE5t/+I0zvbx9Yr0q
ja7CZqmJDKPE0ZGA45bE0Gv6F4OJn7G84+xFlMRtQqESHT/fHv+q+N7lNlrEFKrVkChkEBKaqwL9
MyA23QPwDVFrhlvB6l12B8f7M7+Tn5tzelJ9WKSuXC1r67yIN8OQ1gVvx+ictT38BmFfDBgcKdb0
Oq7mUxc7aBFlqojratFgomUMB0oo1HVp4kP+RtCgKlg+3V7WlRhKFyGmEIxO0GhIzqWU2ZMAWoFS
+GVhOHmONEb8gj3myuN1bRUXQUenfVD3Mg5IXkNrSdjCm9YZtZWXxsogy247M1q5ho0BEhcCvzHe
g6UBmnP9cnvx5g9+40gsoZ96XImKNMfPQqvdEMJZei46rcHMvPRuj7QSt5aIT03LtXJSh+g8dm9C
BE0vbc02a20u8913EbdKUSQk1/FZOh2e3UDpsbSA+j+A2axbCyUrO1xdJLKctrKcxkF0hnKvywfq
1DQ40gFP6w4C0mG97QVH70ML93tmplm2k9vWarrCQSPOlkZYzJDi1GXxyudc2zTzn18swaRX/yr4
idlv3DyQHg0hwJJvf8m1C2KJF+NZR8pgxKZRPCQRk1247WEG1ogPs5U7HFT/58D1B3J7MbEUxjKK
LswabGQwceeBwXPfgYhye2ZXU82/cUtdhJKQB2KKyaFequumDiSuxPDwgiZ5fhTaRw539FbLV0Ly
1aLlxa3wRwDgYmryFFes0pX5uu3sycYbDGVi6sRH0Jh8Y0W0W17ZuMtevJhzueAcCVllq06xbxIL
5gxuemjfuJ+4/BDs5bPg9bZsoUX48oXn2TY8EC85UkuFUVdok81c5Q3uQT07JF7u/09fYNmRH9Bb
DbIMF9Tghn7r6Zu5fFt5a1XAlXOizZnCxZrzRAZhSUG+McQpeDZoNeESlgBNuD2btW+77PKxKo3G
JMFJCXt7LnLmnv4YvbA9OhB2/L5WKF77tougpCe8bPgw34SwssngWzOhk5xDlo8pT7W4unFXIrq2
CDYdUWvY7SHeKl7uzEaFgin7jZ/8whDBBoVvs/YSvF67/Xs+tUX60g+cV0naRaCHoxCOx0uNN/C3
goKUZI9++hIcRU9dq6LOCfWNK1KbV/1irzSsV0VYPc29HNAyj2THPfVUb8AL89f6NSs32B9R0Yuh
FK6NcCDEHTmIkd3AAIan9/CBdECSXdmZa08abZHDBLGqj0GIl2f2CjKmHVn1k2B1lvqIMi28hGzx
pGdm+1puIDjiovQh+Oia38mb8lfw1WOzVopa+z3LFl0LEP2ozr9n3IL+A3WbRyj+v06QDyo9uA8/
EV9zYSBvzf2B1o59DXmr0/4fade1HLeuZb+IVSTBhFemzmq1ZCv4haVgMeeMr59F3ZmjFk67MXX9
6LLLaJLAxg4r7It83WzVnegkXfQPPAvK/ABPbftsihniULIBQ5G+fcblLZJ185UNKNE31sO40tcw
BXTSvfZUWYAW2PNmgqdlahvr4Sa9XYbG444dml+RJyqrL7eIvk6CxQWwMQOxf06WxoHxJhXNCabW
nhp6c33flasZ8GgqnyxYSwVg8whimiDftrg0KyGNZJJ6qaK89CZZqSvi95+kmsmBy7kz2PQAdRH0
Ev6ySLS48MayINCHEEHbALXDUoBxAVtCCh4Ez7e8uivn3eLCGqBL5ZQun37yZy9HkAEUAHRmNPgj
jP+ZQEJIcOQtLqQNtTxZJRg5pxy+QyUcmWa5cCzjxWgFcexyS+9sy3BxzMzCAFRjBE91xfzAo+tq
o3nlCt1tH8JCfuHCJmldu6Che1AzsquV8pePymdXXUdbmG8h9YDAQqvdELCnawNQYhG3TPROudjW
600VWk3DoJMOk6zmHprhUIEiK8De76dkzr1S7yrgtgprbSZPQTHYJWYZquXX0eRqcu3WiLeZBfgJ
ILuJ3jmmDM3//D1dUKZ66zWd5YfRcx9BvdiC1jJYRRTKoeBJDqDEdJ3kQojbTRqgeGpp4SX7NUBX
s66s59ZwJE3B2JH4lTk5enhXTu9SKIGgNa7i4edCi28graK0uhNhgL6YiuZAngbTO1Mh2BmEgpRX
kAn9SyWknIueVSgziZWBOOkmJezuZkHWKVqE61mF05RIbYRFZvIcKBBIrsF2k56vH1xBOkK5kKiE
Uy3BHg7hQd1FzWsbCRtjgn3F2032eUqtNpaRzb1MrmRrtQ1a2XpJP5bm6SJkCZ+djXAcIHowLu5V
uZKW0AiNTp0/ejKOKiwb3HxVL4MaX1vrtyKSiGhBLgICKdNok4QagYGVqI2D36cie0fRElzY6+DV
1VRABZ+ifEnABxDV/ita09kdTrmAZyBtAygQ6XDSAWBICIjp5V09WqdSmvxkJje5CWaANkFaGWTx
Inslo2lTuBUa8Nu+vjcxNLh+q1Au+BlmNZVlnSSn2XzSq2o19tNmDvI9G5qtFWSg2JUrJufraEb3
kaZPbWI4JXoG0K5xJBCRCITZrCldz9XgBua84D3BnjRXmqHtIg0GTPnsMAWZdzWvJtNw6qTBv78b
o7XadaDyNSAwBhuoTAP/aNy2BrUJPA3ixukVywUF1VGLtLZJS+1mBM04A/5a6rcpIJnRdFTYrd5K
64W91/YJ5OJZsQG2yI5Be1bC+hikEFEvlY95zNfEwvZMMEdU9Q38m04FdHPptA8Dus2ifNNp4Qkk
1RVakbZcllBl6CBbHm4mKNJXurmLQOEzmlPYYcxc3UnDLsvAke1PNfSFjfB1rNEfhlhx0mN5Rg9G
cCrrx6QCfAwa8UOxD83mbmwjLx+LXa5ox2LQ9gGENgK2kmjp5R3k5Rs4uVPQFKLBTeD4kCTJlqGY
TbqjMfzsJsmrO8Clxm0j68C2QvIXmfhMj9b0bpQnWkH2on019dnWygLfqPGoRP2soIe0AlY90/2K
7MaE/NCT0M1kGboftaN2EXT1oMbRpnDeBJox+KF0MHBLdth7hq7sVfJmlihCU5hB6EMNxmTulCkQ
0CR6V9L452BGLvwe77Is9qqp2bECKpCDqD98+VhClsmEga1ufhZgZwUIkdEAiXUdLhnotHQfvSYs
Gi9XU18rcAc/lQvIQ3cEEMTWT1l1bIcR7w9df4lKTqVKdxqg32rU79KB7mqTeNcP4uUS+Wt5LiYg
exzTuUNMIABYpiBct/1LD3V12r8RIqIsXb4vvhbjznyktH0OAenkBD9QN1UkL4P4m0oJwOyige3l
ztXXUlzKEwZ6jDyjoUcYLoLaDrKvEr2x+pbAQiqQb6vuV6ZKgnd5OaT9syavrixZ0RQTHWTgsEVb
fwh2iq5inwpyhz/0UL6W4ZKHwDQoxLtgApdsisBe5GSbENOowC5dfD8xh0/0WFweMZGq7KhZ02MQ
fbR5eZuwn21Z3l/fh39oZXw9FVdFtUpXjUkNbHkLUU8bColM+s88dsF8zOlPna1hBUMst1n1a8Ha
gn3JCy1bDRnGMvlcGzaw0jH7oXnVMfSUO81WHHh2xc/aunCERevlyurrmZc3fxZdFDVItFRqKZ55
9JgLZwp32JmeuQLf9ZfoKS9icDXlazUu0hDapXEeY3u2Hm09GZI+YCdkNjzwzCP7T3fRBcIo6ew3
EH+88CmBFfQjCh9YPwofXRBYP9sfZ4/ejkzL5sH4jxeq6dcrODEHbgxkkezO6LSu+p1oTbKEl38X
sl8vgAs/0gx366TvEBNWzcaE15dsecBwJLU3/oTLcXMf6UdWe8N4CwG0Q3zQ0PQZHhRvgkSkbbzK
rw2scWMoHoCJ8MsIXKuzm9/02cqhg2WPO7EzrejkcUFMh9WymagDO0oZjJFm2HX/GjShirPgCuAd
gptx1tO+xhUwqUh2tEi1mVrsM7pO2/KkqTWU8X6m0TMLbrPxVSfzoW57V09hfZijMw+1ggzO6oIT
KQjfhItx7azksLGHVW6GatMKFv+a322wBxd9B/OX/TBCVqCJIjfBXgl66UjaXzQa/TnXH+Xc8NWu
velzyCPLYPBMQrFFqKpe30qEi4mBAWsmms/sGDAQaEPA1Zn+NqsDXeuLi7JlRu9a2cO/IJgZiuCp
9/uuV7CP9JXR1W4x7GFp2VottC5ah6S9Q+UcWhhI+w1IKywOQED/R+wnKRqwmTJXIzoyTeYSY3IZ
nMcoat+y0AEsbzzVwD4M7ocAIg/pbE/QExmiw5Tc0gK3KwSgm+Q9KfYY0flE6ZwM0HeqvCt97NXt
PevBeppiVx3uc7PwGH6urs3uNMJgdlC3OjCGmkF3koGxnVkxLx78rHkq8hZqd9smfeygk2EwDZIQ
r4tSRYPERY43JCkQs+G3GR/yyI861cvMxjf1GyIXm4bBRhGKLcpI/DRNnYSA7FhI0OICNUCGo1iL
IgsGNMPsFOm8SaCgDB8sm0DKGV+dlaYzjsiV2T6Z7lMYzgTx4zC9oPm+SCA05EPO4KzTOQxtBYm+
jHCVjaTENSbiFx3zJDoeYeOxCXBmcwq5OtidCTav4Dr57KWexzY5SPQiQFhPNroPc/USOLHeJYMv
QarJhsYJqA7t/E4sr5ZtUXv+D6CKf6Ic7/usQGylR4W8eMQObnObZ14FUhd6yLuF6T+79IGirgGr
FG7j1Wl8jE7U7QXnVxBpCXexEa028NmQMtTwXguGcMXKdF9PuhvpkHHAWAmObwJ4gOBCIdztFvVp
Z9XhFJ/kXHUaOIRA61XwVBdNO85u0M9Z4tmHhfadNkxBv6CPAXR6Mh5qB2MJ5F595JVu7Kt313eS
aCNxF9aUVSQgFpLYAPiAoMv9MQflsTJ2bSNS5LzIvzt/Nu6uUetBK2DhxKDCXWxI5LH9aO3G1F48
ygH49KAix14gjQqXp/Io4llclLE7W13jcM6l3KSJLn3mJvmLCnAp7Llyo3BVyBBrG6jntRsISXap
AS8xOC+iv6QCjStqyF4Gx36lSDwJI9crSYmqkR3NHJEhXWkRBhvRYoxWhx+SrKxS45ADIZSxxumg
JrQ4js1VvoL8oZcn5hrQYa/CbUh1zPx74rA28GnykIBYoUA2M05Qz8LS7PouEWQJGncXKUTvzUAa
oYdGD8qPsoP2H5KUv1uDy86pZM5tpmDnwxFXiiBwgKygESVogu2uLUf87HhlGXyY5gjOHwGUNYn6
u67uDPMYxYZ//WEuys2c7zYuPBU99Jml5VzVngms2QPZqFvoS+2SGtP9BliDYYajw8rww6dx1wq4
cH9Ai/wToDUuUhGzSWHwjne5yPkYkBl/A5/XAw/3Dq2V7mb62QBOvLr+yIIcT+PK/KhMZEBPlfiU
p8YmLqB8a7zHyE+A9HW0MBLsSFGJqnGBy1I0OcLMAYV+A7oEmm8gaaCugPSGT7zut6i0uXACLBkw
RIXKOujDPAR0UEnWQvUKcVL70cPRcBpQB6Mbff0dXgpS35bhDloxlNKYTVgGIz5rFd8Qv4ZWgZu4
1NHs4M1UVmjja4oLsAhwrgRtfUHpfyEr/vYDuFNowVsTWjkJPRZRcSqo4qkIU0kD84oJA8Cy3BoR
pKwNwddcjh1XNn1blTuWU5H1Q5z28rHIRrcIEofFvwVv9kIT7NsS3IEcLQZFvDyjRznN1vC6tZvy
tdXiDZw/IQa/S5Lf3bwPe+j8ijByl2LBt6W500g1CcLCeashFoyemtkQY8NXTb0ANBdIXv2I7hrD
L99hi9U4sV8LgsGlQuLb8vzBzOS8yqrFjAAVeAZezw9oAoNUvs9soN0Bmk62qh15Rmiv5zXdVCIj
skvU928/gDuqsomeaj9Y8qlPYNBjMpQbgd9laJ5DUjqU+x2s0D0SLBqF2ZNZQG4A8yqtrt1Gye2O
ErfJ2I1SJVDmpT4sA91y3rM6shd5wwKUDLDRVkFTraGQIzqPomPPpSxmQkyjauKlfUJ8029PxX1S
uQtq43MApdiabGe//4up+/kL43GocOWKmk7HXlUk1OVPVfWhioTpL6TP35bgql+JwX9OHgvEs0zd
Vq16KuenImlWTcRcIMJWvSWJ3uWFu/fbklxsC9VaMcphYpBBQwvonbiJb23G1JNQsZSbAvLodqdD
IOxv3yYX0pKxkCGGg7c5Ks8jHHp03clF01bRs3EBLJ9jWlRjhbBZzZ6UaAeTKesuJh4GyaLaTxAs
eUmmCDrWWdqglZhsJrI3/ew44NpTGju6kxpb83uYZ/7tO+RCGJQB1a40StxL5e8B6BzTfJq6X9dD
tOgdcnGqwDhS0vWIHst0dIbS8GRrckvrmc6Ze32lS/nRt63IRSQ8AYuMCvhPaPV74JE7cP2dXv/v
WJf3zW/ow1xfUxQFecxpJfdSA8gjkIJ1ttYY3KPKIjIcUseQYmihx2KBZwlXayfqFE+W0DatK3Zq
J3Sg0EsN+hrWyfdaMnuZEgOCc1uMh656kHSIyob7uJa9iewMqCvAJkDwugRBkMevxmEh59MSjnoM
ONXSWM9GZsdh5F1/Q3+4J3XQehYKmPzJyT9LzisGT1Gj7GQECCTn8s2MwwqpscBHoHB7H54Aij2h
e14kh5DYMKxxRE2Fz87FvxORr5/AhcWuL/UMWoKLVCPzNfhz3ZUQO39Am+l2Tu3xDgbm7sIkae+W
69t0ZH+4i10KT024BcPdKLbphw5XWQvFI7hdwq7HhSQbG/fr93ExtA5qVY00/L5ZopsOWuRltc7J
MYc+TyAsli5/96/FuMAJf5SJyjK+R1Q+a+w015WtFgJexyWI1Lcn4iKnHAFfalBQ9JO92vht7aCZ
eavYJeBt6ENDfHg7/gCT/R6ua/oKtH0bnUCoBImAJpeDz9ezLu/ibO81NZHTOR7kYz7XazkHFUjr
1wmIDHUiKl3+EAm+1uKC6cCIBVPUQDlC/9dHgxI6FtM6/I1Oz1O4fdNsZjk6mBQbxSk8aQMjoWPv
jI/tI+BbP64fuc+y5dp+52IuILZBaTYo7A0oMScBQGndtG5beV8m8bGmBTCqORpDSf5DQ9fe62At
r8CpBpNHR23u2nkLmqity09qrEFleqdMCUS8GrvTPiRVsk1ag6kqOQX8waLmI0aDly2GdvSjhziL
AVpblTzEsECkZrltqluImG1D6C0zBV57fTqfKPzDWD77A4MStZbd9YSuR/N9Bt8hTIitstu6fNJ7
wVtRPucR114Ldz9IQTgb1hhB93JEqw/EqrumbHLIbIc3aVkewmlOfdOEullRmuQUFwmchsb7lESV
UzNFcjBQX2XBz5SlP6ppVp0yqKdVG+CO1q0AcjQUAmhxWD8NOoOZ8iJE3oa5pzVDD8ejhQfRnwKd
uVIS23PaHAM58Oo+s5ycKiuWvYFRdzOm+aOMb+FkQ7vuVQwy4VoMoJ0zQZWsottCDtxkeKxAa9XQ
JjKK9dxBfrqxh/RxnEI7/WDjFh45N6q2s6LhLpWnvRwBAZKDOlbeFekv1r4BIFcWUHA1wPDCkQsy
aR8WHznMrRRS22b4mGeqbc13Q1hgIKAeejTVs3Z2JSlYmZC2CLVx1cHktc4qu6+BCiGKn8UPJcNw
fsazSPkArXVllcD2aUItknYA/w2ARVe7MFBWJNuNsvkrgip5JRWnIQcoL25DcIMt06vTHgaywNaE
0h1gjU9ysyrzra7ex9Af06DGqsrmFtCNYwWOdNhXdli9zs1GwygjUOdDMCV3Fnwj5sC0q1S3F2hg
AfPNvgocqztS4/H6UbvUsPgW6LhSYg7zTlVoCOOCe/1N95V17gAik4G9g6pPyO68NOw+X45HCsi9
loGGTy1ULpPbvcehDQ0buBBCI694KDehg1bvYygLshxBGP2cHJyF0bKBxrKhodSFy1s5OAHcI5Sm
3QV311+m4Gb6vFTOloHanUHKOqTHKR6BfMo9Mx5QtpSr68ssd8+VMMBbMZswkMq6GtFxlJCWGYmT
j6LiWPTCuOsvmNtQmWN0Psbivh8z1wIA1cw2ZWKIsivRStwNp1jj2Ke6mZ0C1vjSVGMe1xxyiPgb
8vPiSGoUD0BxZkZlVzAUrEG6ahSE8CQCQ76HZlcr2CqXJJa+7VDuGsyn3qwUDAZPNDV30FJ2mwal
9QQM1li7AQXYs4IKf/NW5K/XP6voTXCXXi7RudarVj4GU+5VyCQj4H83ZiiC7Yt2KXeLQIy0rWgS
gBXQQ9IvOVb1e5T8/rtn4aKKQbpWjykSwtSMd6kOfaruUJe7SWSs/oeS6Z+khR/hG10fpTGFisES
Tyi0OPxprazKTfeSPoPt5GaOaMde4qecbxDCJeNTGMqdlAPAMYAVoDn5FvmJsgs2UIW4z7eJa7lk
NTxglHsDc6udvIZCwEG90SV7es6Pova2aLvy83iIcIcaBn7W0Sqz27Qvd1C02tA52sYD2kBWsxqT
ZBVXrYuPLhg8Xm7WfL17LhE32KBmWgWowgzf9Fit1mX8RucXCWOgIfXqoHKvb6rlAFyJe/+a7xp9
MBotoUd9nvwRXhN6rzphZ0Evr9oO+STqaAgOCj/LZUpQGZNsZCcdFhdGWW1mqt0XEdCmYEcU050B
adkwgHsZ+oTzmEEQBh4dcgqZWamFS5moVL80qPy28bjIZDVGnLazBeTQdDO4AKLeJC6suO/VZ6h7
Q2hiHWHHQQVKqBUgPGVcaDKjUqmndrlxUGRaOYaT9QpWKS7SF3NFvBFm9cKaUvT2uTBVwwiq1FIY
9qS6taMzUkMm78JI0N25NNn+9lK5SNXDxl1KGaKhkWlro/2pKSgH1Fr1Spq7YwqvPjNACQKfHFwF
edB7cDV1tfD5+tYW1Zv8GJiyybISTHlO0L17yR/kj/Ihv5Fs6tcAp8IKooXj362y0tyl2kzW8Vt6
LxyEX55F/HOe/zUDTsYwziOGrzybjplQeyJQfoJj8UCgQr2RssMg/xiBPk9j//rji7JQfpLblUPd
zrBxOclb1YH3JHDqaL+aKzDk7Si1RVN3wd7SuMiVJWNcQDVZPmryr0C7VY33JhZQnESB+V8z3SiY
k85CHlHOyloOjnI3unN9aizVa3O/jEtvSu7jOBVMykTtKl6uKIpYXsHjCZ2LTbcx4PwEuZbQAQLG
XrRo9Be0ZrqP5b3Gbr9WZ0GMvgTCOT9P/Ix3bIwQpqZLkEIPU33Q17XTPIboZZYO9MRMZ0FU5O/S
alk/cCJY34qQ66KPywWrOlUBVIGp7omEL4GcubperCWoVV/fsp9Ypiu3ET/pNUrAD5QKrRmNSdvI
gmU9C+0gAZCzDGG2cGpmX5qhe1qDtjUc6xp59CaGOjekSJT+tqNbgr+d1EfA4JdGRhb9TJrSt7K3
fA5sK6drdVw0pwfoWcUF9ZrY2MjyvdVBCVpfX38W0RvjYmBdpKauz5J1pFXikgmCtIniq2UrOOWf
W+/KK+PFkxrFChulwt6Q2XCwsnFL2irZzGPvTTOu80xDe7tXuz0YrYjBUOQZpU0BH7ER7u4YopPq
XiqYYyjhfozmlZEfJ2sAtk7adnjtJWK0DP/k3HyWm5OSnCQZjAu8Nr+brG2Uxb4GQm7bRBmw1Nrv
Ahk2qUF8HDVg7+ob2JTcgPiyKuZqReVmLUHajP1qiGjsKQiy/MRewvcfqxJZPgH0uIlWc/sG48oW
bEMHmCMGzE+8V9/i98WCAEJjZmPnzzDoTX1huF+C3LWvoX7vLTJwdyFHgqK49XS0y5pN4Uc+VEiN
naF5UM6CoNtKJGMp2Gm8ulMkgW6UyUgkSGw5AzwbgxY4iUjkdC8Kgry+k9ZRjNWbz4a5DFX5+0S1
9Sc44kZwBqUOsrQnGLwW6EBk624VC8UrBZnqJwXsrBEwdzIJzRwtapOVbpBC+ahInFRO9kavP+SJ
aERxsSEAko6hUp3ICg8pt6K2bnqKVGmGmK2pkc2oiMriix/ubAkuGwvNDExvgiXycHJT+AfsCsyD
roehi/XE2RpcGCqioCxhP6keJVCzyrlxOw1ELmht5uEr/Ju8HOID11cUvDi+egxMQGtgcaAeTblf
13Hmdv3b9RUu7oSvZ+KLRXkGHJSOqnWs4XcQEuKx6i2GZkKfay76z4LocrlEOFuOP9NKOrctFCOP
feXAe8EwXPNY3kAvwS0P6oZY9zGa++jtAUfoi6ZUl5QILPlscS6r0ss+VqUKhfFSi883GBz4gU+2
xIuE+iYXeyVnSy0f9uyAoR1ksLHTMWJi9VELrVuqsPd2/BgqWXBpXcY+nS21nIyzpaiey2VgxjA6
7NE91uAYHc92BxZ3CY3qJoVXGuSbzHaTy9uiex6VtQ617BQCncgNgMNgMGvuf8Bb8bWvGsH2vdyK
OPtty2s6+22jHrSWkS91mVUe+iSJvaKIALLOwGGXTej5A3+s9rCOKGyDSQ7BL2+lChwjyOqd4n6y
2yj3GcDyRh/6IdnEhuIoamUni7JpUHgtjLOJNlcbPQ1+SRAcvX44RMePy9RYGVuRUSxxSyX7FDDR
Jv64voIgbH0SY85ekAyXkbDua3RHLMiXZukGAL1VV4paBaLtyEWuchqnzCwTQKkwiq5A6LHCn7A6
Ai01FLwywQPxdSJrAlMBaSs+dWoJ/u4pgFgbY0/X39rlovhrX/GVYKTAkmzOFKDSFldtcBh86ca8
0UAzh/oxs6OtJnouQZzkC0AAviHNZmIrKHLqNOHsEqkH2Er2dAXU2VoYq0TrcbEq0eZcyoHuO43b
6QnSZTWQd3AEDlzdM960o35IN3Qb7GJh2iXY83xZGMXQDmAwBT72CBVD5OtFvrr+9S73Es6+Hhex
4ijrJ/j+LXF4zGxl3x7CNduACwHaqW9A7RG8QnC7fmHCmXn1cQZ/C+mlI/gVF4hC57cBXwgmzaiz
MJyt/3VgULOHYPSk0W8Pi3APsltHwjvfapg7hr+yUwmlfSHZTnRauACTJ2nGwIyCiwF8oTrNN7rF
QVbwpKIvyqVGsl6YSr5kX4FiHCxLOiQWFZx6QXzRuPiSk15jagpUsUJhPKusST2uJXL6fxA9BOeC
L9H0fJAmecLDdG58Y067cIgdhIDxJoZFQQOIP7E1stf6VYj5YCjuNC7n7l9Fydfe/Vd5VOkZS9Ge
+VSbVqE2TR6XThC8G7FXoq1I/e1Tdu3aeur3G1QbLL2elZ4d5fJ3I6Egh47BGK+DRs08pob4w1ib
tppAkjyUpdAxLQgpZmq4TGsTHeymSVp1c6fC4rgebRpBnD2UYJDVZk5R904UrrWJvcSk8mEMZk/F
nQqe2DDLjoQGDXRtm0G5aeKfU/sj62IbXkyGncjFb4VSR0oNCD9A92BQWpdBnMIKVAO8vhqypqVD
LXLSx8M4hnsqQUkANCcI6rgNWG8aM+BZB70AXOxJkN3LVefVRgALtcxc9STL7bqPHAa5KEjWGMFT
FabeUDO7CuLtBC5dksl2RCZH6n4NkD1UmeEXysOciiSvBQeHLwYpNCkZm4rklMGEOaQePrvgaF7u
K55tp+UnnN3/Rt7WSZAE5KgOr2nbbCR4SUvZj1INfbmBmLmuuPKYOwkdPUJg6V1LkkBsSXB0+VLQ
SvoGupEaYJ5kO1gnUoW7vIe/HxXc2YJQpy+/4+xJ60CFqchSPPVUhpWv5Fa15WuBqA4UfTMuooaJ
MYRTqVlHMwMiaOgdafhx/eIQJR+8ii8AGUWjK1IGMUH6VG6DzXJb0FWyXlqGgAMJ9ojoxXGxNVbL
WWc5ch2TvKvVnYV2f54LPo6oLuOh02aehZHVoTSSQvhKmL7+CF6m28KapLpTbiCd4kA3yA99kYyg
4HPxor4YziVRWyjWsQxaT4WTBsTrXcH3ErxAgwuhhhQH5hhg50WlzXwVTJBF3ZKCQ0CNJ9lHAyt0
U/8kTOFEz7ZcJWc7nkYgievdZ5JqfKS7ZRZWu+aqfIdPm43e9l8+5vJzzpZDoTJCChDRSrdxjH3D
6Su4L3XbRSA1ftLWKUQSd6IsSrhxlpd/tiopah229Mjl8glA9LQA65ep8uNgPgOg+0zjHkToLWoa
NP1v6qhrHEWDVXkJjFPavIRseEwN/C4lFX10QZ7AC//qaqUrgVbIR7066NBIa81nzJ/L9KmcDlb5
PsiGr0cws8yOVkohufQxD6anqwBJRpNiE1VkaCf6PVxcaiGmPNNQQ/gLYZigE7eKXqr8pBJrr/ai
ulsUonh1YGjjyP1YLNWDM7iqYzihF2xScKEWwkDsE8EsSV1SyCtZCg/SzphqpURGSCQ1rKmyuflZ
aMUuqCD+ZFa7CbYtTRKaQL5F7yq45WGWm5B/Gp0uKLdtOHlovKMvbmyKSnfzxbM064Gviay90gcu
/sIu1AwoPCSwkBqpodCUAUzNtlbOVtdP0eXx0NeFzIO2qzgBENFAY3aZJJfUiW6R9liSlxcetksJ
jSmX3U2OBduvzEapCdSyUjsphHLEZmqCXNPkgBzGLOtoOqBCWdwNcuhfTevEX6jizBuNTfUrFBZF
oo3Dqw3rbZaGs1pDUlWD2yB76ebbTv+ZKz/hSggYKwzPcnAw8w8wQ6DGKCW2KjPBfScIm58Z8XlE
aSD0HxJ0JIcOfnzNUZ7+C9G488rP5CIlZBOV1qoxWIjG6UUackzFmtP1fXT5IeCcbFHVsDRembOa
dKUe4EV31FFE6pJu0/75+gp/iLxfS3AJVVdgdDSpuNYIaiFgHiDEAPv4DLfMUo4YT9kLbX3dqZwY
+hCC8Hr5Sv1am4tmuTyqJXRcgX9ulW3TA+bawIy78v7yEZewc7YVdDOGEB37LPYGd64+dKhwQHMc
scNP5F+LkiF1iQ20dO4LcUtLWvXvkPb1iFza1USNTs1QXUKo7HwWep097O7oa7BRb8lp3htrdV39
zmEu5og2qGBtXukyNque1pVuQQ4Hk+kVNNYXoMFaOGETfEbKBZgOuoaDvmyhxh1gOcWcAfJGiQ1h
T8NNN7O0rWJHd9hPwNAFcfZT9OHK6+UlMEerk+U8kbNTGwOspGi3ncbgYZsCLj0FxZMyhusAuHB3
CIDfhhrfATqkTozDhELQIyZ9ysLEzoYbCYOrLpc2BmynprT1NAh92yVLNwbbaSqkEvqbVsflog22
xGoo3BH9TlEyl3VaDHkVMM2s7Dlr4B0XvOhGIjgnf4in/+wiXodTDWMaRTmI89ZhgnJ1hFmDj+rb
mTwDg2EYi4rABaKwQLnglpmSkYUDvinUo5SnlDoQcIsG2PFNa/h0H63eIVAE1W3po/TFimSXdBoQ
W78emMsHsx78pBgSbyiOuo0MbYzRht84aooYGvmRq95Coeku8KVD8DRuYGkDxJTdPYNT/CraYpfc
Xr/9FC5AzqWSalGTJyeLkE0TjY+Kaih2mVg/KsgeBtg/qSbBrzu2Eynb11ax1eXK7eGSEbXSTdPX
HpsyN5NqFzgvSCOajh4djdzPp9aOZ/1VEOxEh5GLqcDwMzipqWCv3sNRAAB9DXkbGtvI2ujs1PsJ
Uow7cQty+W+vHUQuxo6tEaN7F8lHaTBXefi7M3b5VNsSKBHgGQvOg+gZuaBaqhadkwF9QgZOR2DI
61EFgxoCmtff5fVldJnTLBlSKkuTik1oshujegnCnxrTBGnK9RgN2t33u4lKZW6pswYY9gCaRRAc
aPuYhQfA5GyCPp0GDQAmi6oIIlqVq2WHNpNaNaisYwaWnUXj3SxPD6NZwkk+kyVkyKCyUnj+3AxK
aa41Mk1O1sCRE+jeINBgzoOWnzk96g0SWGOGIZeUhL/Chq3LbhOVi9e9AW9rjd7FBUoULbLn7pQh
/c5UsG9uQNpJxxiOMAWs3xt2kqv8dY6K+6EHnNb86NJqL1HREO5yg+r/Igo4jt9ftFGOgRzVOMbo
KkJHNNrIrLHnMLPzNvOv75vrZ0GXudgpy1Iy9yXu/JlV7pQWXlOEtqXeFihtzfnp+mLLf/bng6fL
XKRUO6WSumhZjFJsl5VSMMExuKQreBYBdZmLgOU0aKUlZ/Jx6jFVmTHuHVqwy44jvn5oxk6cvwf1
vtRk+ISuFbRHSP2rG003bZNVCTTKcBvJ1Mn6cd02oz1byuuYxw96dpNaImzFHzqhX5+ZC3+TCRke
awhRecBNkMCIS4eUbZOB29i/tfRHP0ybpCE2M6Vdnf8cIJRy/XMILk5d5gIhrYq2qQYEjWwz7DWn
PqTr4j7yY0fZhrivVTvxkpX1mAiYnJehQP/cmLrMxUSFDGaBQ4US2Z1cdLkBJ4FGcmTrgWM6wY9u
q2yZl3hRuhjZ9rKtiOZDolfPE4gppMhTA3Rx3NnherhfGALQvLlZ3Gzorf5XV4D+CdI4y+mDWDFm
kkLvRm/zgxH2tkUOEdCEf/c1P5/5f0i7st3GcW37RQI0kZJeNdqOY2V0UnkRUqmK5nnW19+lHKCj
w3aZF3WABvqhgNAUyc3NvdewGSZvh2jIFSRexBQPoqd7YWiu5tkjsOjqB5CN8LxwtX12y02q1xB8
5Vx/pYSbkYVM0Yp4LXRLvvEh5dbqkpQi5atqCyd8pVtcn+ofShb/nJwvcPxmwEavWmMYMVXx0OzH
w+qRMi8mHKDms2IvyPoAp91DMX+yAz+IIZYi/yScAtAfoDXfv4EJZgibCaW1sPiFQp0hwDltpkNW
QKtEny3QHEHQyt+bJTlUNQHrrONEOt7hlZhIB9WoPInXrBdYQfA5nzQItLTuak+s253jxHeBDqwx
vMv/Cqn9fXq/ftjm4ytqQoU6QJF3ET+X5kCz95BXXbukjroN418RZDMG0Qulmgslg6PYWLoQbwKO
NxT30RjBwoQIjSuKoSkEpxYKlTRVvPYH1fZadW4J2Wk11jsRLQV+wMokHMIGpnmZZmfLbtFOYp+c
ujo9pMtNEcfAflF7CeK7opnes7C1snj2BKjFDAU9JmW7K8dyh+TDnsWH63uYcxd+YZw2M+yMRgBJ
FstHCLUkDQpvM6cgcxnu/r1QLLEzUkO1gZnm+jChh94bdr0reIPHT6gvU0g3IzGZ4SIm4iyuWcRq
NRW3pmrFDvrRh1VCF7280l4b07wu0WUKzGbUNSxtPuEMPq9QrGFnrCw8FzLIpq1aC7FVneN6tblx
Y5fXnf46VldiHcv0LMo5KUBO/tL5Uay+tsIa9uvA9dmgxE82oWbd7iFM5PJpbhdzfEINQ6UKxMVk
5tqsEw2KE/WES6tNzEh9nlBX70pu8+hiNP8ehkVgVnU2Z8UCZTFYnHvprn4OnoLdyvtInNDnPVnX
KPWvz7kZjNk5Y95Fi6GiG9YajzWUyqdiMos+toqMlxryRmJ2y1DrTTSP2C1Vd1jwus3GzypEKTv5
uH6wLwfmzZSY7D0zIhiERVCCql7Ts3wIvGFfuVD6cGR4B9irO1ntx36/Wzg3Emd7sFw8MSrrKhXB
xZPKECqzhYmnGngNHHbWmhNeWzDm2oMZUi3ECjInKSRWIUGuVcj8dFbdMQPPv5jgsUD317/oxYlR
UVVEKsm6bjB5MpHkvoDDxOC3Wm/L40s6CZascAa5GI83gzC58CAqU9gNQe8L4I1IZWIuQsnLt9eV
/9e324zBHOAijVOJCLTHlV3t68luH1bN1rU4Fg4WhGpSOD9d/3SXE91/hoQIy3/HyCXpaVt1dY+C
OZRyjsrOcJbD2tpuvMLjVeKuf0ODLRDQtk1UITRgQ42GYjmd5vnz+nR4AzBnuE3DspSqePDlVLAm
eHKFJZencPFFvPlizPFFsSZrSqTnvgpApwljkXltnt9PN3q1akYaKDagvSw+Nc+w21TM6xPkDb5+
gM2VFtQhqg0NznCj7WuocIcZKHdFhGgPaXH9x/XBLkeqzVSZsyzCSa3TxAJQhMzp1HMnOsp4WNW0
AUVKvUb+TDTJyWdofDSBKai/wvAM9XCzL9/6xbCu/xje0q7hezPzqJTyiBRN7/e66MCJ2Mo1Tj70
1eT68/EzRCaOLPlYQvKkgupZmaHOL6KipOigH42PXRh7eY6wucwpLMPikjxQSUrvZL2XTC2On5To
hVQx+K7nLIeMEnq7qBl1v2SolSyTZhs7+JGp6a5xF6MCCqFd7F76UUzoIWapVaLflkm+1LzC9cAM
o+Zp/Ypid6Mmz4sBIbZ5slo5tVpJXUxAx8126q1Sl01VfoYNxZ0GLJYMjlqjvsiA9xQh2Kc6zA+T
NvKCNryB6ebtHJUPEglec7jsyEFnNdFeklvIqwDogXdgDFmKpruZUvhRofYy0mM1zvaMvnNZyBgv
cmRCHq+vKDf2MCE1qJe2F0k4+N3rahjbeoLTHbLz+rQXbN4jm7uZmeCaxiFeJcgHfUgV1s1Jl4wW
p7XobehAZrZADa9X48MsRz8qpQKHdtk3+s+kfigFvBBTZARosFWKZQQL58a8nId/HzO22FAJ2pTh
kSL7sThhMxR2Fta3A7RmpFqytRxkwjqxE50+kUmPOQHl4nW9GZvJr8QcIjtRoPW+JvenYD4EeCSL
/UceHpougKvSx/U155xithKQzUuUCBWmqok1HmCiaVScS3SNA1cOMfv0p3OQTD2BLaE8dJ6oxruQ
wGzGqG8GXqZzPe0wvh49m4i0BGpH5AW3WVLBqj79lWau2EucsHf5PbFZICbuDaRQ4kjBBa0N8nva
iXYJEwsVQhF5XQBngbCiol3QOb3+EVPNhYKpneSaKRrnJvuVcNt3vEkzMVKKl74hVOiR0sHYAbdr
IRbmIMy8aSucZWRigzrVWkBSTYc0ZX5Kb5YdfM40czoMTmiJZuhzWdC8ncmEB/TAxIUMuF+QpJi6
hur2wLlOOZ+OfW534OzSqWt7KF/eqIBWQXMxNBrv+gG7XDv93i9fpbHNrqRS3I0Jurc+2gH9p/q5
2MEZHEr0GQHt6szUg+K0Ux3y3lF1mAPzUjzO8WP1lMY+TNNew/CKsoriv0yhSwtogPHi1mUe1Wae
6wbazDOOGtrmg4J8AOW9Ufaa/nGKPAhflm9C7vbPqSc/ZidoW0cm7EhgDapY0jNsNNpfOTSy0IUV
bBjv/mXRYfO7mAxtiHttllIE1M5ujooLhNT4sJo+qkCgJC1aTutHd64vOmfvfnWgN98CPiZ5lsOE
xVcC1RUhuyYKjX19iMtSg5t5MXFo6jvMS5ag7RFDcW5urW6UTH140hIIp8yJHQujEy6hVaHCYfS6
o2SrB+p7nT0aoeGKcOrTk9Ip8XBqCggytj+NVnDrrH0wknDX5NViNQVxJJknx3gZb7D54UzEqlW5
FAWKRxXK3uhKmsG5vF2XY3CMT6GGXDUv0+CtBhO6qi5s8jLHHSdOsmXQClx49/pi8CIJE6uqYV6K
nqYDgJoQzZOhcAjYWSRxRrmYGsAcV9GJoqoi+1qL83HOWn1EWiJDpU99KFMoLI/An0i92bWgpwoq
Jxm5+OU2IzLPt6mdMiMmg+xn/W5IXyNgE/7iw20GYIJGK5ZCE7czauLC4xRmDtSPzQaQmuujXI7B
m2HWeW7OY2ekM+kiKOYlko0G3XgIH1YL8vQNT8TMsNXH7rM9gn7qzjeB1XIkni5ujs3g679vBh9p
IXdNvYImyh/1tI9T0QxI/j9+SCYaCFpQt21GdZ+mj0L7OBDdJmHA2YDrH/lXKreZCXNytVjqOxGA
Pj9doEsd4c2TzTfi3J8KPeZdmxfzjc1YzKGl6qJ1eQYUQRUivZDxpNbaYF+H76P+keUwoQvfi/a9
7B70orCy9lyT8Hx91/DWjTnUyQjiOQS4dH+q4MJO3iqwfsXh8/ogl99c3/Nk3xrDmKpi1+OIlQjj
6pThmxZWi/ytrM9VgB6ZTiCGPJ7LHpZp0l0jRJzDsS7avxcVXnAq+smywuKiY9KOWqSD3tsGQGhA
KUQ6ieTXpIRWJnFj/1q9ujIYC102BD2rmyiXfTtPG0/SJWtKKlOCR1kKPbK+u43p6HEmKH0pVVwb
lXlTTTIAUnrR6n5KhRtZG6x2ZX8VgoAOC4x3TEmB2GorL51tkFpxgwVQknL8KtajbFDU+Wc3puJB
iA303L/cVSO4odeQF4XdPNpaQNia8QgVaWCCZ2tOlD1RDSuhRrNPaElhwFqbpawdqNb91mlE7Unq
XTJ00FuBKnKiAfyn5+mLDEs8uKjKPypKGltL0MWCiCRct5IAFihaV9/OS57vknyorIXA53KSl70+
9os5F9HidEV/LOblJg06KJFI80ufIMvTB/hCBAJRnvqohs1gklOgJHTtRqSKowslei5icmjJ7OmR
4YXqfqbTHvpc4LUOQ+0Z4GX6RAbkMWmkn80yP7YUOV0nhLeCgcw1Jk7eQ56WGpgnzChKoHXyh36q
vFJI/A6Wa7gOIZ2tFFBumuEG3aWBm2uwQwJXrW/2OvShkaJMu0wNF0eMjACGdtlbMAx2Nene0jVe
KA77Vgx2NIAiaG20AVyQiI56i6SbQledejrBogxG4t6Ut8QG1vmo99GhhKjxKMROpCi/klyEE6Xe
nin4DGNXmfmEtldmkVi1k6K3QPRIIFhc3qoB2eVQKI7b4lXIfihZercM0MdsFWJ1sg4CcNqZ2L8V
2tfTm7S0R6K3zygX2LMc7Bo8JHqpFUydFsc4hWV61KCW04RoyyTKblYUUwC8UqyhbmTAsMSWq3m0
wkiC4Sspfs+4jZb2HDSDcz3IyNwTwFzkmqTWrSgVvQ/rVQH0F9AVpAVmpQmETpRlhsbjUPjjODYQ
4ZtGs5XwTFBLsTJrDVJuY9nXD7m2GvHNg4RMkkK13oAoltYMAF4RCEa0kShbqoZ7QVr0R4zm1YP4
XE/aQ0rApdPT/Qh56BZnpK+nBzVQd+P0ERQQejaQ/cvnZLmf4vdhOshAai81ABCQL80LAH2ln3Em
WHUBJ7z2KESgcUqhNxiHSo9MHZbRQX4XDYcRjtBCVNhKA+EMqth9EENJHDdt9JQl/jz+zMvXef4p
wBZ2CaHaNZZWV2hWDx53DEHuAm/13JykGSoOravKuzKZTEnCeoQ/a7E1e3h1l8tZUt22PUXxYioQ
LKYJDHSrQ6c8tNlo9crPVrsPZ4jKT0gCAQSTkl+T2lmJFKDCqByzmqCYFEKU6X7MHtPuKSCBK8at
jVzYakQKQYzlNY4p1IwHODgqTpPXmYN3cGjprQJ2UIvVgMx2HZwKJbkPIJHQwnwp7gen0ot7haTL
fZa+0fShx03Zj8+yfihj+X5GHbQrHqWic5MUIQtaWcv4swfhqFAKRxMrCyZlFqx5J2m1cGzsPK9g
IC7by+TVUA6AgjfULxpIrbyG+Ij5r6aCeOyC9RAlM1R9FWgGmESKRm4JBQru8PiBErNFEeBV7CWB
PIQpRJd/tfJgj+Xi9clLOwHYFf2sx6O2HORkrwwwCAkWN4h7SH7scKbMAFLPhXKmZJ8ivVXrg1jd
9VR1DW0yG/mULx9tgAHBvpVQe5Hwjqjkm6h0AyGzG/x5ZaXCQCutlg9T/hir57h4rTo/yY7jFKBE
PNoinqH5jOVdcEL9QLgL6VmHWk5ewr5W66yC1Gas3KrKbUx2AQZLsVaS4EFi20mxU+q0tHP8trC8
r2Bxb4QS7OV1hK3EGdXaEtPUA/HCMjI0SDV0P3TYAcN4swfJbdBhbQPpkLGazVn8NeLqH6OfWfyQ
jMhOi85Wot2M9U7vCERorgeDyzgY7Z8LnyWvlCHg10LWyX5d6e6iQkNKitxaUJxaQlse5ygrVbeI
XwIJjq54ivxVpvo9PJOLB1JDGhTJAQIY3sfmN9bLIgAP/4+TZJJuXcgMvSlKpFVgkUvhm0gXXOTU
StrKGupin2kHKXgJ0uJWmCVOwr/O4Fq6sabRm4RfkMmUyCU+sD77E8odS8Yjz3FyNo1JxCPw+5sJ
YCJfgFx+kCemEdzL/a3R1bu65+ghXX51fq8Xk4irzSzWcEQFWH+5M4bIAtNeFBMrmKJjCM3sBtKS
19fuct79PSCTdxcVEpywRY645G8Z1OTg3gCIysQZ5Q9vwn+G0ZlGa0J0uYKwxUoskT5agn5HAYWW
AJ2GdzStXfWmMevjuG/eBK4s62UgzPcR1JmEdBHg/luW+VoCGR3JluCJUfggad9AuhsoGOAoeTCY
y0+379kyCUDXCLksduuOIbJZ6oNFdcGV6TkFs/T68v3hRfM9FPOmL6JopFmLfmx4Dh8KuGEbjvC8
QjU7Kzr8HZRx8ymZcKKNha5PcwU/B4+46vOKYwSp3qrvykc+z/2rJHzlaLOcOa3JSojs4LFUO8Ij
7r0CbwncVaiwvQCxDu/1ZFcp3vTenZMH3PxOdssDUa27/9ovYIJLkLZjX2gIn+lcwiXj5xQiT8pe
Y/VeLFOE8/AwFP3++pJ+IVGuDcrEmz6XtEkrdMlXNZiBdL3XFYhpNFED9EmT+YS7DKltMfbQn4RG
hj5Hj+1UvfVTswukzgFMw4ZhAXRqspPajokJxfHCjAzhMek6F0gRqyTGS9SlTzRKnLaSVT8XsvdZ
I3dpjPas0ZvDUltZroBxe9CaZ6XntJo5IVtnglwaa8BIAtztj9prpz4nEw/9yRuACWrTkkDgKkQR
KFeqnaS4A/Rrry8S715nGXkKOkFFqKHIpXrTkdxE9mBCKWg/3PJ1pS/XcL9PHcvKI63cw18e7L/R
+oItkyOMq3DwpIOE564Jv3mOBMhlxOJmRCaADZIhgMGyKhW8wSdKRxP+M76RdoITvcSRI5Zm+9RY
s1m+XP+qnLjJkuMiOZAyaQaUaaDjXgCvxAgDRzXGWwPapteH4tx7/2LFwYm+qtAF9/sJnG1YTon1
fcBVQOdsRINJjGq0JoNRb1HSFe7TYRdCIuz6NC43gjYrxUSoIRn6USRIvUAWUKwpNvMH1KY9zZE8
6kve7x41EKv20meoVkGThO5GwUISUfrNfe4DZ8AJXrzPysauoGsGOWqQbyqHZjxrzZ0xetenfBkw
sJkyEz6Q8WmzQHAJLa1kdYIKb0AAB2CrKo/lHVAMJunG04rjSKWSk+ny1pMJLM0UjjQdcR900A0p
UdPOFJszu/XC/nP0R+Phv/PZQKjkno4oHnwJi5sj6JGgnBj3UG2yKBAD9sz5nutvvjYgkx4V8wxa
LSy7/FCcd5V6jMUZj3r1lGqVp+ezFeiSq0HQ6fo8r39JVWQijKAYM5HgJesL8mcLIap4ebg+wLrT
2GnJMAKSJQUgZ4mNJWmfQESkT5FJ5wm87KEl1RMXYkAHtO7tDMWW68NdTMS2460T3rxDCApjSjKj
9auCW6JaqzQx7JOQHHWn3OWRDC5eCdvRmMDSysI8oraqo//bO+S1+oULG9w8BQb3K5XlXIIuxJ3i
pZ2yHZSJNTAXDnR5wSddqbzjrTztILdfPsdoJ7uDozjQpEr9AvbR9+pNdg+bK87puxRctuMzwYVm
VVQPEhBThoyqCkChEVweS/L+P64kE19GSRz0pAFSATRJG6aW5pdpxb7cl7Zw91cp9XZSTEjRp76C
kR0+6mrOElmVv462eJoHfRHAMP7i2H2PJrPRhdRyAM0ZAFgikttLtQvGzOF8vkuX+HYIJp4A31SR
JQVIE/pNB/q5HDs/v5W86iyB6RAdtENnVVxs7fWtIbPhpBjnqm3KRPaLdLQXHZrBCTVTPdtxJnf9
CMgs9zQUkVEuFKtVHMvTfOokEzVvV0nAzFvNClB/6E41CA6VlT2XkNzjnICLb9ntx2XO/dxl5TCO
yGxRCzjSg2IDOY+eCIYv94pTofjFlaTkTZk59ZXR6SrEL9bAFu6UXbcb3ZUIyAtp1+M1xH7/O372
FMe7lbAziQEo9ozUAd6o2WsPiZku5izjxaxp+xmZI97UkM0bVcwJ1P67+b5H9ddaWTmof/ijrR2i
U3qMAT4H5jX1BriTknsNApJwIoUkxQ8u+opzecgs5VNvgliPNThZjtbi1g+Fm3urhlz4Y83ueV/6
Yna/mT3bBS0j0kySgBRjDTn9Q+1BsPIAC/Uf65iA0Oxgl8JLVDlRgWV5qlIoxho0g/wR+Xae3VbK
DPKxZg/N8/UjyokEX596cw8rqAdmU443RAozhTjOrXA8lYQ3nYscy+03XNO47TBlmCvGiB3UOrNT
/JB2CZgKxlvi9ico7niV09CVUWrH/opxKGrzr+zot7+ASThCJYcW9RKvwqeD3dypjnITfVSSWd8K
pxiCOJJj3Ce74XfX2yj4jzteLLr8oYlCNPwnElapDzEYwts6YFfdDPeFaa+li9NMPDL0pR62LH+P
wuSJ5VJraZFglMp4Lwq3SRN3hucxHILPQpTb2pyigYbnW53z/MEvZajbkZkVznqtrzUd3ojpCN7e
6sCKfsn1vcobglnChKSiFk2I5gndBzAsbDueSvVF3Pd2FsyFIbV5LqZSA77GG70v9tOx9/Aa9CZU
sE3ltreX8ypSOSXmzMm//5Cifq8cc2/gmQZLiXIlXNUElaoIDqjTQ1IQk46GI3fLMQTUtJn8NFPt
OH7uuxn43Ypn4cLbpcy1kilLNBIV+2dAO3HUJHMhqSsAb/G/rSRzoSS1AaP6CuFN6CO7aL1xSJzr
I1yEQm9XkkkUky7M2kXXV/G3usBVjHKMhebuq+xqWEcJegSr+lXOaUj84bL4ZxlZEEneosUWx3Cs
h+zVoX2Pd4UdO7kVuF9I2ods9/8weuGcC1bnLkvVvKrQsvfng1Ka8CKy0Hw8L5ZkCYfkZvUJ5wls
cbYJK3NHy4mgUbcGs77bawY0Hgbq9eLv62t4cV4KoZTImr7+778vDV0QkkEipepLbXbIR9GlgC5c
H+JiYVLejMEcu6QnLRVy4PJDSbRhgPIYZvJnQ2uvNiK/0Wd7WKB6qoo7aTTeBzH0ro/PmyJz3gIR
qLWuFVE5LH6n9LGn0d+ctM38mJMGqo4Mn2h8w3rxYTB4RM+W8wkv7oXNCMxBm6pELXO5gH+GTdVD
EM/oy/LkSDmfiT1V4NGP4xysTLYMT4Uqs5qad7lcfit8z4M9RU1GyiSjau/nsHgAyTZyxR/hGvut
7ASpK3u+kTl1Y96smMt61jMNbBqAjfWiu2vVm3whT//T9mLb6eNYjFUAXq2v9PAvXVpTCnn4VWXd
ov+qHG2+2zrLTWontk2c12oS39fBAEOv0Sla5b5AQfwgDJDLEYL5OVfnvUTIvZqPPyBKWnUoYhHZ
KwppN/axKUKtnAhITKLUlYjxOIF90AQPofIkkfBYSZPTaqFHRXJPp/lQLu1NvWQw3s53/RKf8zan
lhIIB0UNH7IUsm1iAvQbrULOM4iz0TUmHLXiUugDhewlmCamrBEnDrM9aXj1lPXBf+17MhEpTqqh
7GacJ8jDQ3GozW7atDxm2kuS14Di9YcxOETq4zz+msRmf32/XH5ZbRaTiUfNEJIy1aPVWgJgH9GB
jJpbVU5t1/vMSWso+Fwf8KKXxSb+akx8khuYqg9r9EiOkwv/HTeedg3khoG5EWygEOXneUEKRqFC
orp1c1CeE/1umG4rL+LkzipvIzOBrFWyHlxJIbov1f69rX9Hc7YLi+h2WIpDv+SPStbuYjrcoEVh
E+kuDh8jCQ9cdah3JJyANR4fSSDsy1kDkCYTbxU9fSPAc3Wkua0XcqRlcz8FqBCHyQdthAMh8r7o
2l99DG0o1AEXCgcfeHbMI3QSEnrUC0G5SYaqN2eSyzf9otxJqVGbnbIk1gxwE6yY3LkfPrIe1KoY
xWcz6VJOjLqcEX/vCBaKMMwdPLEpFqixdW/1Q4a0FxGsVQD8CFUAe3qDe524soN4Rszr0v/7IBgS
DM8gHC1+GTRuAktqFLlEVRLdp3noSrLq9vFtK8RQVIldDXhQmvIEUy+f8O8RmVBGFyMtVG3AZlRC
E/oBJkS+zLJ9vL7nL4f971GYA05DOoxx2KvAnVFHnF8F+MddH4E3D+YUdylJ6i6l0f0c3k/6Yi56
bkUNj4DBG4U5uinJpU4tMA8hfNfEB4GsJlQ8mcA/XMvfX4s5lWnaos7VY01apzvOsjc8rTIHsZXu
1df4l6pCe4BbZObMTGWaSmkgNqNW4Pv1BxhIOkjgnVXUSwXz2czgVEJd8QacvOuLdvnFovwzU5Wp
BKvAsNJRBE0ie1WAKkS1EkTGu+YnyH+Nqd0PkDxtPPrAU/q4aIAmb8Zl0hAwdRZtMvCFJ7DvPoXS
/OpdQ2u/+1QO6V13guHYAgi6vVrC/D9IcJfj7ve8mcpBNAjLkovIgYf4YZiil4QAjTtK/Y2hA/re
FJnT6vJL29Z3VaK4UGx4hOsBRLBaqNLGb8MAoMdCYGY81pzLiXNQWSunORxLuV3DAXrfJpDnFej4
nDVfv+2VGMea+U4LheJruuDp9qWSvDZP1m50udfdecczi/hDLP/+0kzkqQAFVoJxNvwIanwgOudm
/5bZgf0xAVpsFU71DH8Mn7pgr3M+Je9EMRGJZnrYiRrmKUEZgt4KaLjNvBbmRQDUdiMzAamkYyNN
UrZejKhc1POimJKANGYQfjT6CMO78rZtl/s8vcUamWoEcgXRzjCGhTGP9lZVp7R+p+QjA/g+Uwrc
qJp5fbkv6vxvfyETzGploAOF8Lc/J/KNVoNhGlAwW6I4O+qRsu8CyGWojRWox27ep7GXdZCPfyqR
RMRRb6aQEJHTYw596Rhgx0qEpGGHkm2h6TieLwv5MQtIH1BfzOmDCuMAzq9ff92VzUqYsBjWVRaQ
YVR9uHba2iv9HGI0UADEvvtPXFiVvqfBrH6pDgAo8c1aKW/AHN4HH9N5eVd3sMXkfFHOviJMzIRn
UZgsMM3wQ+HUlQejPmc9Jy/kxUfCxMc6lIQ0SDuYxmHanb4TUYpHbZC4rSfBaonuOkex4D9LrfEX
5OU8XhPyD0n5P8eW9VEqYlFuqgzX0eCuviTxQR0hHkNNwUOrXDR5Z/VyDev7QmDNdTWJyAC8g04P
VDryn1MEx/bhZv7Ru9VZfUXfDPprvMIZbyHXf98ke41Kk7yka6yFfmo/H7oqgajrx/UdfLnIupkZ
EwA7g6iJIGKU0UKlRbUkE7SaO5iA2cCLnPiZBG9WbNhTU0FKCMYzyEce4TEMfoNQ/92L8Xt/MHGv
oFlapaoWwXQ5t/okv6Fp7vR9YKFcpcr7YZHtatSciqZuFAqcyH4Rq7yJaYSJaV0IFk4AcxakDzH4
JU5mR6B3Ypref9CuMKN1QZ2GVXdtkh/xy/UlXVfsSkxijZeEcFHzQUZMSrpD2ymmhjMIhVfj9/Vh
eGeCbd8IVbeIGYSKEATkQ4qC5xG0N2udYb1XPOwftF//iqq/+bSUiTxTCj/osV0LoM0ACY99DUYW
Z16878ckXy06jZDZxqO3saMnqB5mdy3mJTitXUCCgJoZyCLQ6jNs3uuOl4xQ5rFVlJoUquttonqF
4aUPYn9U7MRdP2lC3PpIDmHsDCcohkQOz3ZJ5hxMtrQstD1VphrLmede7yw2XuuyA3ca6SWw17Zu
d4ZL2Je9QO1ITnUKwJryVxHj1Ob2lzlpJmu1FKZLMKa0Vv3wM9tP+BQ3yaNuw68nqOHlDJscUM+h
oMzju/KGZWPTojXLkuATdPmTGD3046/rW+uievZ29zJhaZxANJ0NvN9nvKIiKz2syErBGu+EE4Qb
aOKsgp6iPXldaK1nh95OP8bECn0eLP0PRf5/AiRLIwZfrKyMUIaUnA0KLGBD4SE4Eg9mEgeeBCXv
smZL1UtIUQAqYSetYk/nzrD7aO30DgzO/4doKWcXsyVrGAFAtTNBWVwE43V5yMqbit5dX0Ve4GNb
PXUmaAoNJLTq6t36Jm1LK/dimL/Fd4qH6BDCazzmKqNcRPXLGtUNalCViiwLRWpBcJdKUfXBEfwM
W4BazObYw7T3I12s+KGF1DeIsCZIU1+OTnXnlE/w5ph0K3lHM/9zeAco/xjfEg8wo/34GHFLl5e/
zOYnMtG5VmbwZKZZheAdxELS0oObJ2i+wBRCB64ywyfjMEHWj7ub15D8rytvMy4TsoM6JyROMO5q
w67JdrBY0DzHmoiu0B/X/jTXG483JBOrYQoPlnI9IVbglhjfBz8+rK6t+RFict1bcOKBJS4nFZs5
rjt/kw4GixEbdYDLYXAhJx8CWYsg3VptbRpO64ayme/bY9DY/V6Buw7verh4rjajM2liL0aiHiwL
vvAgW1Ia2RKwEwWvtHoxAG9GYQKwDrlaUMiQOKH1iczwt7L8Bddve4aYANynqjoL+aT6GQixpL+r
AfbjRIf1T1zbi0zyl6VLldcaUUC0hZhlpo/e0JCbun6cg5+t+hItT+O02iKAVrPUXikP1kx/CSDM
dfAdbkLZUrRXONxzXoW87cPSTXpUx9NQwMzXJ5vwoX9qqpVW3pdoIB5O5ZN0HgMP5hTILvhZ/2W0
0/fKsgwUeOAJc1IjLqu3qOSBxTCel6PhQtlpX92Ijzma9J+o8YzH8SlyAiexePqzF7O6zQ9gQpOS
R3GziE0N7cJ8D/U8Vwzblya+T7jC9byRmGBUp5NaRH0OF3Aw3m/bzFzs3AnfBEhYiyD0m+t7UbwJ
/ko3abO3WULKkM0JHOKwwhqMhcPpvgm5VWDe1JgYJCq06rWRKr7o4XFTmsaHEdn9SYK6XOdIhadC
wg+pMZx4OaeKExgMJvyQrO2KtMfcINDgkew2j0T3+rnlBDhWBBl6FF2dSQhw4oAc27iP5cqR/0Z4
artETPipK3FshAxXuIj2NlVuK+ibqrX28/pULpdnNnudCUGLbAREn3E3zQfBH8/FEWIlB8XtvRIa
EE66Fx9ndzrj4R1/8IvX1/eIxALEK2CY9LbCHClsw/Wp9oP+NquUJ73acaZ5/QpGU+y/b8RVvm5s
J0xTH+ziP00Jq7jJX4VbQMQ9Po3u+haRWIi4HjYw/4pGyJ+mUDYKzTl5aMYnzqTWK+7P14fE4sPj
WSxooGOnT26zFyeoTbj9gKx52g0WxBvhKpZb8Y+435c+nx9xubX0z86RWLsiVSt6OVl3jvJI7+PT
cFxZKIHbv8LiWHbX5x8vplx+E22GZGJKNBTCPHRJ7Wd75DPmSMCvrqivaAdZNSvxuOw0C0ju8dhZ
E0SOlkOqH6rfhuz2uglT2N+8x+f1UCOxDkeNqmUBBbbbj+F2nKT3BpE5wYw7ZSbNSWFt20g60tXR
0jILxdMZrPLMDUNrfW9DZPIWKR38DtDed5v77H5+GW6h4wHTA15ap14sYG++PhOR+npJVK3Hae3s
9EQBs4RMkV0+wDbeDzIb5MbW7T9Fq0ANW7XCXZS7igHnOhc6OKgRvrdWbXW7dJ+cyGdgtraR7I36
A03w0qzgdfUOKMtw7nE36NYo28mpLU3NU/+PtC9pchtXuv1FjCAJjluOmkpSzbY3jCq3zXkGx1//
Dqq/uKVCy8J9t1e9qGhDAIFEIvMMgbGXPFFNWBR3uKCnp1NrSzbuJmMtDw3cr3I9h1Zi7kWZLkim
BGeUh7+PUtJFU4szKgEqvfzstZ+TtZvThyr+fTsaiAbiItwQU6k3ZiQtHdCgKvmZa1C27+ugS+Pn
qDfc26MJnm/Kx0P+4okRQ0WnllkGMQJ3QvqtrXrtbt6nLvWrYrO+4DD2SA5FX04QVz9K1BfDqv1o
WiRFbmgO1F0G+feiKUHSxt/+5fTYyb8YxxzsRk0zTC96RoErfwaSAfJslQfZLMxQIy9xFMpIP0Xz
E+zMj2W/GHew5XW2O8wvQdM0KaFdZRe+uk77dSjC23MUHOePhvrFUDNJNQ3EPlZqmQ8wa9+QECrr
m38ZIz8KmRfD6GYka4WOleyk0Y9AhSzqKrg9k+uty8/I9PGguRjD6qRMlRMEyWS7fqvxoEefYGOF
UIR8XCA7GmieXngy8s31RwMYgJt62sPtn3C9HnvxE7iQ0pdAPAwJpqmFjR32JeA+0U610SNhfjTU
n4GBrUIDbp8w7hVVGAT30Mf6XMwfhkldA1ZPe0JR8llDDE1SkUCk6LrnxY7tmradWeUtoj+ETZ4I
BAzXjYYS6+JNiWPne3k9dGI/M3ap3MhxeJHjXp3tIkvRvaPwp5sPM8gnzGRaQvHKiRx0T/ELrKBx
o+MiojOIVpV7nNUjStwpwaqWZt05FZWgxUNE3SfBgf+4/y8+3aRmkDCUcQoVVgDYQH+sdzNP8iGE
hhyuA8ul8hnDT0y1uw4e/NyyH1X+i6FVyQRglzV/RuDDnBmLCAyDG/ko8xYOoDqwL+sgW4NO1F3j
jz4k2MQGZqJz86GFfPEjBuDucpLAJyA5jLYjQdAw1PwMijmgiBVu/y052qhBdlgBkXqA6PNymZWC
uovZqeDDKGzg6dDqv27HBEEhA345Xy+RlIDOsABQwNgMkKfyIjVsdxDBy/+vtx/9hCz5ediab+Yv
wACHyvm3xTjoen39DaZUF6WuIC0odRxUAyGwWt1qJv7tuQrekQrvVDUrat6X7LkKHPvim9rvCUpt
60ebz3ah7IfKcr6du5dEDQtgdKqw8ONg+JdHlnBJUExQbiyUj8vG8jP9R0RFUgKiOEi44lADpZd6
hfUu6seT36V+99QE86b1+kOaesm+R61clBR8XMU3giCP5UwTzail2CI4qdY9IDkFiIZHukX5HpGi
94roUfbYrSYqJAuOyEeb4eJwJlmq03TAXJkDQZ1Ubl7JgizkOqjgMwoR7k1XdOA4D1rb4uIcXpL4
WH1vXdZFpDAw3jQxQHsihIYo8BEWky+mZTcIe3qL0jEM2zuHbmOUwNUwfZMLJ8EjpcSlMnRev808
OGfqzuwDvP0o+hWiyPfBDLj4FX2sQ7hTwmN2ckdPA0ikNSY8QiAYZiLyy151n8LyoTjSHMYwYpiK
4GL9sH28HH5WWjOzRxZ4gVzcxft8v8xO/mPcpMCGIlFR0TNyam/ZQBxZxIASbSwuKsFshU4ae6xE
849ZngOoiwrgVtc7iZ/7ikehZgZ6ey3B7aZDeNdNNyg3ToCfGo65W57kjag2IcimefhpO3coOk0o
+CRa6WWo1VXTIddfbBqQ9I3lDwSyuLdjriooamlcKIrWxV5mGZ/Q+jHg3mb7KDtr94urunCNspzV
YQ6M4D5bjwC8gdHmF7vk3tze/hmiE6xxedIqJUuiNgi6LDOEk5oz/ILXKQSjjEB7FxeermZMFgDt
qk0sTfsoU1xsXIlWiQGLSzwotPpbJcNBhC4Q57A3NQzFb0+NxZ5/xN3PoXjIHq3UZbISFHr1Fkqt
Wub0w66uROvHPtOtUbhLazSKrstrjDIHGfVVvw27/bhbTXT38YA+i7jc1wPPxay4bTNnNqWTjfFw
m8R3QB2xghIEijX0XiMov58TKP8eGVxZXBe9fn1eDM5vlhxsNHP4mGz5hqca3SqbcdNswnxrhnXv
/RfyNVdZ3RdDsmB0sWGa1siUsUUe34KNW8bam1K1fpSarlSf1QK6jM0C96LEk6pIRP+4GucuhuYu
t1jW5aRcZ4IYP/kS+u3Ke+lSuJrh7cLUFiBF9H57y14N6xcjcndbVy9SVpQ4HbFKjlm0r5gnQSJD
Yp8EdX9vQZD69oCiKXJpdJuPWToxqIFUk2/ZNO7jQnZvD3E9wlxMikukY7XIqUIR6JhJ+epBUh6e
ItiteHwe6mDYiGBxonPPXU8QAE+lSMUmlZTqISoItJCVY52LWNYfl8KNk8/D71ZLyXJqRM3JMhU5
UOCEaozPpZK/SEt6tMawKd6H/N2yNjSOfXUZPL3+nVj61rbSjdbphyqtj8OSH+Y67BF0+2DpCshn
QQB77d0ym7eKhe0dE0jYH5e2COyp3Cf92S7GTTmbgZnu5EgJu7beWHHpVCVkvIGOXqsyzFZdAAQW
hG0eAmgmTWHrM/YJkc2/LCg4kLs5Iq/q8uv2ZvlIwG8tKhfepFi3U5Uk7Ylk0wMEr4+S+UtqpE1W
3SdKvx3qUwaZyeo82RqIYvPWhh9frdx3FL1mI/WIej9Gv7GoE3xVZdu1sh+pFPsttJ3r/H2BnZFB
VHgA5vCbOVbLX1SRXVmlosghWi4uTna9lMyjNKAJHkq9bw6uNLiGG/s0cmfoHPtS65oott5Fvtg7
9Hpx9/O88eDCyISYkZ1i/6+Q/TxA/h83BF4a1T4/1IcSQvDuiJ6ZEJpzNYe6GJaLlok2jvVEMGzv
531gJw96t+m2aCshD89e+iVIjkhm7AjmRwGLnuLrSbTqXPS0DbOLTHY15jk9FHBOzVrIeed4ZEWZ
KG4KIrXBB840SuOSZW/FBHtJBexcVHy7uxwkBPge5ut5kB5bMHOYyDucXL1KYWLvv8Bu9TTz1cx+
zHXtAi4XIOauOt5mER6j1kZv87BMHkq4QFETshvzUVZOZvSNmhA06OE4OH+D3aaSHussdwm0YrT+
22i8ZDC00DtXbua/RgWA9Zg+dA2MtCuoEvXGtNGK9fn2Qb3+qr343FxUJ7ECowJ2c5SRdjZjaMos
RtjHWthnWRhX1dlUtmYbuZo9e03y0rfMj9RtFMmh8cNiCeLT9SLyxc/hgn6Xz7rSTPj2rL1VAPe2
oL0FVxDYtTi5OwRL0L1BJT6UAyBfVAdiuKJ3vuAq5cGPpqbO0TrjF8SwGJjgtRGL4IiiEbhUszGa
FXYdiI1I/XagmNxB2dXLD9B29bvQBhSjfb39kUUDcsE4W/Lc7HM89GyjD6Bl6edTcHsEwZHlSfpp
D6WcbMQuUki2GRTN66RlJ08KJAkFUg2ixPnD1PYikcxaXcq6ApNJkmST5bpblvYmqRRXiZo7Oepf
MoLqP+rGO80sYUprj24G7JZdrG8wAUn2q1wbrqWXPbON8W4vw3XQ1uf25fn1+BeXrrXsBtt3hJt1
Ct47Wg+M6BKdmj3cP7xlyyxvg/hV9KIQRDKTi5r6gqyBsheZOsFO3ZTdZfoOJ82nESJR+buCA3t7
rteb4hdz5UJnTiopHWRcjjBeHJEQVgEcfeBdk/uJZx7jzOshtq7ctediF0N11sihjVe5zb24iC5K
TXkGvrKA/7YmmLt+alSnWAMCxRoLP6DMDzbUB/NAFCUEyanJxSkY2wC+aqAoJ2v3UVU62QzEg1DL
SXAX88T1fqkjKFJgXqQsdlmWuatEN9JEX5T8aHUoz/U/IyJ6S4hehzxuuWmGPDNa6P98dJUBSD7g
CsbtrzkoyDExR3E1UDRRLkJRmAAlCbvyVRKCxuvHRIa6aXqPcvZGNw6LhfdGO4teNIK4aHHpXasM
yVprFgQ4t6xYo8NgxC326vcOjRZGXsWZAZj/9rERjcn+fhG+ZiOaoQeETwqjLrhhb4oqebo9gug0
8CL6dWan6awhp2Hyjb1LXvPQOPSeFnS7BCyYSNQ9E02Jizx5ZcMrSF7IqTiUb+gcuctdurNBjIAo
JzOvlYQlcdF24UIPTesik1q86JksrbK3/SlgxHJR11xwq/Gq9eoSJ4PEvpXSFLCHBoFoeVrs+B0W
DIJgKkr2LS6e5EuvJ12Ni2Ny8yPcn8LlbjoyXVjN61NIVMDu/r9hZQpmyIOME5moQ1sRcopKWB0M
mul01mAfC62QPGVZXK3V/WRcH0hHkZqW3SvY3kEKk+UBlWun1dWHdRpCLa/vIP1mwC9pfRvgn2RP
xluDqqi7Rvk7/EghUdwrutOu7RzKVMpCWSGuUUKtEZYEePTGNNokSyaB6rdABqTKXZqkvm42P2bS
/4UudxlWmrJsqn4pvCqyH6RhfhiH5qh0ldfDRseYcqcaiNMOZ8UYECukvdZSd6Dl2wx3MFUeT5MF
T6R42o4wkyuzbi+RwSsl+kNGHO3Lb7H91kyTb5cVjOvOpdlvmz7eTMadFe1W6bekD641nmMlmMl+
aZ6QfDhp9KvRX/XqvObg+X9f0Pu2hs0EM6YirPMTQX9+PNQdLJd6CwXoQyElwQjAmKo+ICXzOgVG
RUO5BcjZAXOpbDI3WSCzlpmOWQC/cJCWhzR9RFEgKGE6uTwVNtzpI8mpFdTQsbgxONVrHFT0mKzh
2r5OXeYVGQpb0n1rvEcoJIBjoQSgvghA+aIIw4PDFWtW7HnEie/9GKKp7nQX7xgTKh9BIv5vnoTs
QP+jnGDLhiZbum3rPH0Yvlp9pY24brFTvMWevN54LVprt+Q/ylH06r9aqrwYjAvRiV5olFqkORVz
Aon99zhudun6mhlnCj2VdoAQCTm1vSUal+X9tybJvbzbBIC4jL19stk89Vp+XKrMLeTRGeFcbeoy
Jh608KOdZ2aPJ8irr6aPF5PmQmoTtYqRrazLSE03VepwQhdsrJRQtyy8X4OsCQXX1NXYczEi9/Js
9REd8HZk/VRSBOtBlTfLcd3YEDIF4iIDBkNHA66BXIeIcX+993gxNBdtY0ldlv4DN4ciBwT24Xty
v/5cUPZXf5Wb1I+8EUV4Z1182D667YhCMQ1FLRvBivN1x85QgH5Q9ebUySYDBmz0fDhHehM7VQaM
RwHgpsjX6upN/Tlvvvy3SBB2hjUSGAfwUUhHyJUh1N7+rKJZcZkcajdyDEQy8ht9cgnJgr557WnG
RCJeqwiOkoUg/biaC1zMiUvitL6HLWKlNKdB3a2T5K4ynLVhBdGCerssRzmzvdiIg9uzFMQjvjY3
ZRmVa/C2T6th7DLUduNaB9RhR5L5vkwl7/Zo18mfF3PkIoOtlEOiM9XYbkrwmn0aoS63Qjpjme5W
XEwSEq16+J4VzFI1if3bo19H0FyMzg7yRcoqK3E3jAzhDkzS72oIs9EpzssbPTN7GNOnPlQWwG58
QU0yKoIO/GIxmfJ6neriR3DxKU0jOUrsgZykDdKSXfMEeCF9gqhRwIB9nbnXkWmmQhrd9Q72xbhc
lNKWFiy6CVGKoj/f7sAcRetodWf/vwkJovPJxaUhrbqxS3HzjMvsL+YWasSCjSsYga9uTf0UNWZk
NqcmaoIiu5PK6l9uVp7Ra5Z5XkSS0XwQ1wCpcOKdupUDghq5SA1INBsu2CitpuSUtYbHHmzseEuS
RBDOrr7zPz8/X9gaFksxKsbC6/X93CrO2PylZKLs/3rV82IUNs+LE0bmLpPjlRKcsOYAmjCgf3Tb
H6eQvMOk5SO1gjgkpAzScx1InvEgaliKFpILMDKV+5E2anNKdTOAo7Bja8XpdhgRrSQXRaxImgyK
6+00wyYyIR1sIgN4xm9uj3K9PHixlFycqGWU31KT2rBrMBbgGImn/QJp0dPg+QnBNTR966dml+wA
6l4Fhd0PrOaNBI4vQ0VGk/YjQ1mPAVBMi+XCZdyHWCIsFjf1kQlj5WEcorGvhyn4k742uPauB00D
qvFiMz3RrcHXqCq7UCPKgGOrot2lCtRLqn2y7KGPfRzi7zPaStayidYXkQ6O6MLgy1ZgHSct6RCr
s4MRKv2mGF19dIjuM3Y5JKzd8qkzoOfugHpdWV7JVuB/l2X73Ax8JUsFe8/ODUiho/g4BypeTE53
1jdN4pQh9F0oRHPmNwIrbviCByIwkiBHsLjgVDWTVVgrzpQ6vlvT97XugyzdGnTTRbLgbF0Hfl5M
lEuC8jZJZ1XH4fqwkIJ1bkgtZ94bHojmT9Wx/B67QER+1+5q30RtSxAkBSmYxYWvSammWpew0XTS
7k3ddDKCB0t3rwP0T9qtZZbOmK+Ckokg0eSrXLORJLrOKrBS+ZxPaZBO2yx6JsbiEUl3qLoI0qDr
ZdGLNeYC2CSp+Vy0GJB6cMhTF4fB2ZiEwJq4yRGWvjtoenq3w5kgLltcNMtlDd1n+GSf0C0qcjMk
zbC9PYJw63AJjjVCxX6wcEZSyP8cWR20fY5/ddXGYvIiUMaIT/oWhtEwLH8VS+iItg6X8ci1PecR
6vcni8jfkGd53Vr6hhG5xqSGkYIurO3XqihQs6N3I1DzZa9eKmCUbWLOjFsPw9bp2N/FkOvdKEfY
fc47SKaH7d/gIHMLN24szV7MsRftKL6MUgDdgmsR6Z68swF6HQwUfxwtA7vpo1obpnSfAF4sOK2C
g2NzcYnOltqqdY8bMnkrtTFItXNqT67UPg8E2lsiScPrxaLPc8PbskmL0VF5Qp+IAfDHLT0B5OV2
v+F185Gx20LTMhbsbn1dLhzhgZsNM8vZ1HBQwigcQobA7IkL77QDlJDCSBAaBKfU5rInq5fjPLVw
SnVrE4+1ExsiU2/RN+NijzmXVZqyKVGiHLsFBUPttEyFa7X0G0GvT5I2/y4s8PT6ASiMBBAs1kQA
0H31bMktTpJPQAa1KDBfTC4wRVtvOOdBDA/u74Lx2YxufUQuLC3NKjPRXIIjugb9ET2oxCNgMjDd
XHhfJHfo6nmxWNJLFBq4gJR1pgUWBQISc/nRoATXAboXDB56zTv9u/Fwe5ofjIw/T9Pgyfd5bZtz
bSJJoMHky37u5+gONwcFmj+Zox/tI5Wddd9ZaPW56hl6tn6/bWGerQJM6Gl32XNab6EUX5TvgEKU
77d/3e1vYPB8fRlgajjhID7hSWKWiqNMQyBV46ZPRF/79qobPFN/LtdRK1LEpMbeRqnq6gb6VhQc
ZGIGiwZMRPGSVc9jBQ5hT4NS7gQx8QPn88/voMnAqhNiwkLy6wtsHdCpAIABNd8B4vumDEH/lSWn
IO/HNWylSrwuO/0BMqzjPG0gCDbMf02q4tByVxK81qxvTYZTaRxWulXTB22FoRexXCN9M8YU6mCg
4db7IjnUTeZlS+8m428juos0K9C6bSQ/rGbpT1niLUYSGE3ndGPpaGUednRys8WzrDsJHebGvLdn
9Ab01GvK17x4ovnvMvo+LaMbL5mTNWeofru5YXtZ7VsRIhG9nwbi6ZPp5Dbd1KnuD+gxZcfCOs+D
Lagh/+Hx9bmK7DNfvGOtSFNbk/HoYPkTAjTmVY8Uufad/rCGYF+ilgoK4fPUC2lkf3hBf47M7oSL
kYehr6WWMT+pRwqsrgPBSG1n3MNO4UxQphpdrHP61IMWXzh2WCNqififf3hvff4G7t5pctkY1hq/
oRgTL7JMfymkjUnRwVYgOZZ7hvRjUmuv17qNRWfn9lm9fgd9Ds7dQc1aappiY+mbtg+t+FGJRsGV
wCLfrSPC3UFpnsV0tcA9tdLobprjUK5TFP4Qne31FBsweZNy+K5KhXd7ZuyX3xqXy4Ebjay1xT5t
v4AGIz/Gk77pq6fbg/whDf5cP+6+mSxCwdtLWZaiBBJALHjGWJY/vgIx5amO8V5tBrTQoaEVlpFn
iNDVf3gzf47P3TuzNrdWDrLMKepyJ1O7zbi+p6q5A2jQ7lQcoqbc2wB1J7nlKIO+HbHNa6CeiJGE
AwKFTg59Ld+Trs/duqvuZqUDmwqExtvrdP1K+M/P5BmG6MLmcd2xPT7PgSL/Mq0fSf2ijYOgxciW
+8ZH5zmELaC3q0ExziorbhZHOzmDnvwM9m9a+evcPUaKoP12/bn+OTMudq2rrdhpVwDfqI87aKft
xu77Mt5PNko0uWiw6/1++3M0Ll7pTblIy4rjGr8Mv42dvkn0U3oXBfHWesRH9bXXLD+KIGKCGMEz
Cee4Nyo6YVGHBhVsdBLLXkT4EhxWnkioKkY0lSXm1YGGJMN0QNOcBD6JA5h80BhRfAYHGf63J83n
anKhqRkyeIysmBhgL98pfe2G/Llf4l2xFA9jhgwKaji3z4Eo2PPEwZmoeTpS5PzFoduSTeyPTrqF
BA7UxEWNQtFn40JTYsaTYrC9AiSYa3VPRmYLZiPa+1zw6cncr2aM9dMtKQCizZJgNtcebeVlFpaq
2Dm6cbJ5SuBaGmtUMnZwtjV/msHfEss6Mh7wy8VIIVFKwlMCqdxFtRkjs2SVscSVFHd9jbZr7Kwh
oBfISIrdsi9+abHYPVsQw3hmYN0QPYKXGNB7RE6dgbzGUJ+Ku++y1G3bQXHsWGSa8ocu2X8OAs8C
zKRVNVLGAtQGy2tafVvDAc5Y3XGzNjtc1UXSOW3309ZeWpTDpXR5NmvIQ6qqM8o/BCfkOozi87ew
bX2Rkplj0c19g3yhVdTnkZ4zPFUVYFLazif6zjJAkqGdS+zhm2BgwXnhDSkivSg7W8YiGPcmcfsj
E/qcIYes30v3ip+B8q57t4cURD2Niz+LXLcdlM0Anij0XQ7ZY73EDNeft0cR7ScuERqIVMwRC9+g
wtw39uok8XyW5D046WG+0G3RPd8e8A+lm89PyEUeaUrXTOlg5zLtyuN4Ys3P1I0es4fSg+gjmhu3
xxMkFzypdFzMdYmYFoYOqGtZza48ntvpcRaplormxVNKa6Oe+kXBQFqIRs0AoN3fd9QSrP5/Iyj0
hy7yfxaS93jIe81QjGlC8ytQAohL+nitVXsN/Qfo2oe1SDLgD52oz/G4ZCar1M7KmCaaDmWvc9Q5
mu5oGOxuDvLjCot7gLVzh9kBmYs7/57VnXXSvunrZvGYFLKojC2KSzx+S7PlpbOT2ER2DVz8m+z3
OpYcaFs4EfVPNCxPzb3kFYJXveBa400gFtQ5MzVCTp3E41lRq50yuq3cQ+MfsipW+XB79wqCgM7+
fhHvFAKP2bzA8TSnLDBryS+i+tgUr7dHubKVrA8cnMZUpYnKy75Hkb2aq1qyUgnam8zVaXSkt/Xe
hphHcSfSAr9Cb/86HBfaCHSjEkph/1BsmyewcehB3k2+GTSPtWvBMsCXAwtWZm5+ViBFrnvZwYRa
gXAD/RMb9/VncLFPa6Olj4b2b2KF5lYe5M+D0Sd+GmQCDpJwhbmopyRN1VgLqMoMh5t9Y3CwnwM0
cBg9J+4Fe/Sfl9XXiXGpV65PUdQn8JxupFMify8ywaUhmg2P+IDxux3nHfPveFyDKYx3ut8eIufD
2l6IrPvnGfgyGx77gUOVr0NH8Zm67QIAal7AWKIsRV9IsBt4QXfa9eVMwI48JSDGxeSbOpS+3c1+
Ophu0oyO0U9ea73FhgRzhFaQLF9p23ydJPl60BPdqAp5QQU+fgErcIS/Nt1EG7N3mAwWRDcDc3JE
51CwTXjWU12osjktfXNSCiCeiodyjLaCwPLP2/frtLj4pceGHA92x3A7g98CIoCCv3GWt5CPHDwm
2CZ5yJKNRtg+vnIdfx2ZizHJElW5ZeK2qlblp01PQ/kzo91jIX1faOtIo+6pRXTXq5vG2hldC5XI
ugtuz/6Kc+bX38AFmHSwLXstcUzmdflhwQwSAklAMt1laQ1C9+RSkEKV7EUz08SVI+rU1lNtP8v2
fSaP29Wq3H7eol3izvng56iFERQSiuPa/zQg72BVyS43m8FVdWsvyxbsMM1Kc9WssAMYNuL/KqV7
tYruOkpR99VgtV1tbRMOsGXpwDE+jGPojQOID0svFIEUt8AWWKXsXe9sWE5IxTbphSBZ0SHjwuCU
REqjwJUbAtz6TlunH6vNCt27PlX2VbFDDcEryS8JZnu5HDkKDOUtKK6UxnkBELCoV9hjHMzhPBr1
nVUjySlXwTcThjYudg5SGyldIzUnG0DpuX+003NSWk6ib8u287S82sTm6syW4g9ZHjuwRhYUvAVH
hge60JFW9crSLJL1T3MxPHXaT1rHsGzb3N6eooG49sSSjPqaSDj+NhCtzQPV+m2RJ2jK6P9yTXnU
ClAkc1fGOAcwNO4G928XadvVNfC+FV9cNRcENp6DZZSRJU0Noo61avtI9ogdCwp7orVjv+AyLwPW
exgV7JLYjHYdgeatEkE8VHGHfBDshw8h2a/FjS9RhAelRIVMi7jGhlibNBxlNKCLYmdV+r2q7Sk8
5ld73Clps6372ru9Q64UpL4OzZbhYprWlKsLrO0w9GQ8ztGPoT3EUXq27XWjztTTy8y39Oh1NuIQ
xkGCO1H0FbnoWQ5ET1Y2eBYl235WvHV+uz0/0QhcNDLsfCAzwQhpl2560oCX4N8eQXSv8xwsSdWm
QknZNQTN/8i38HAKmZy26c4RajfwVzP2/wuT9Mt347Eog5YlVgG+3qks1vdEfo2b+K9WEqGlBMvH
Q02SqCyV3kTOMsAelcKLtRTacLEvcGPv87iSpImWKIe782nYRT+gDQHP2UzbMBEqGJ1sZwhIMl9O
xg7qRe9d0afjMSZjrubKPOPTUWp6RaM+qvGJmkG+FD8p5BhM3d4R+joDHkyX7Jdkgpq8/CiT99s7
SLTI7O8XR5DIrTLFDaK0iQMGK1z4uVrhvxuCS9IUuPUURoYhJPW9BT8lVqmg8yJI4XnnBiNpNIu0
jXVS5eY1ZlUCaiMDkgURQzQMFzHIqBR2ZuFBZ+WFO9io/MpH20oE/YgrhZCvp4sLG4CHz5PRY1NS
FeJBTRuoEpzNpcWP7Hqnqd816feiAR0MLl6xGG6vpxu794Be3Q+kDvW+CpdR39mdFND82Zoa19T3
NWwenYmowLZTo3XkYhXc9sJfzSU2UdNK87DiUgTjAnblQwgB5aJyhjC/zyqHQEIONRz4VykA4dSP
ENfHg+NellzpSYLSwTmlgo91e2MTHqUi9RJdCxbe+/xR04lLskUwguDmJDzWJILuVxsRlDUSVMYt
mKvJZHS0+tDL20ka3XRJtxBa2iS1KOG5neYSHnoSR0k+VRPSXGZFhSo1OLfxod6ud1VYC77r7UyE
8FYRetdOlEpYxjgD5rCZXb39SwU3IhbEoSvNbLbrNdVi6nyKQbgXalVaMZQZsOs7T/n5N0y1px6Q
heSoPkGowCP+slFLJzqio6pkninKg66f7s8fwEXCvi91K4La1IniaypU3ULXUh322qg6vdWBLTU6
ZgJr4wR/BeFtHiZPUVNvUd/Ra/Vuh8wrvdavq8HFzDRJe3Vi7p7ZNt7UKzNVQXPE134yhCdUPbtf
vYRbSSRtzA7pP+/DzzXgEjLdlqg6VS1kFPT3ZgFurUX2XLyluvs2p38BhPlv58mF1EFpe1Jk/we0
ZNYccKjYJSCOb5Rw/Q3P2zB+N0WZn+hLcwFWmnp1qHMFAs4pKN+5uy6VVy+/b39C0SBcPARerMhj
AnZ8CauIvpTv9Xw51Vor2LbXw9x/vhjfmkzbwVQ1CuELO3qWzUMu/3V7Gn8Icp8D8M84G3iyXIbg
BNV+zfYU5DZ06clTVhv+FGfBbGWnaTDvx1LE7hUsIN+KTGbLbM2lBI582WcEhiVtvikkIsBVE8GW
59uP4H0oSr6AXTb04FgYat+4fT0EVT/BobMEL79cfGp373L9u9cyz8hheZ8fFlOHa8U0+3ECa7XV
GdR7rXJp3brr2Lup3G56TfarqvLQIfLmNt53KLAMBaowVjvcIU9JnXwB3WZcbdDPi/ZV6SsS5H33
c5JnVAHBy7efoh7C/Klgx/wh8fz8omxLXaR8dSflCSmz5rR072ufvtAKz63kOy1+sQrI2r8b63sF
N5x6PBrjXoKWQ6+u/u1t9RHOb0QavuGZlQCTTB2+7gIeRKl1gU1HgPljG/q3v+YE/2n22gQF2vQ9
lzv8KitsoTyo6aUzJC/4y0FGgqMOEI7V97Z9UGi/GZPO76YjQbXNbH7rtr7VymDs4GikvowUkDoY
t1tJEGexgMsi2qpc2Jxiu41VBdj8tvnZrmED+/j6UbBg/2xNf7kRPoqBF1/Nqs0lLlLJOlnR5DR1
dyaausmX1m9GzVmnGHeCkX1TlfrOlKNzL4HvQSZsR4qnDTXCenkHd/2tHaOHyuoSR52yX3OjT54+
zmio5UE+9PleManxnHWr4UJ89I5MauVEplq7Pcp5wlX7Qy3scyNycbiS5XRBex1xGOlTyNTQ5fOA
OiOEUZqwcP//xTm/riAXkafCiqxJx5ZrtIOcGIfGfrTjSRBPrt/cuqbbTPbBMHmQjaGX46CgcwhL
ke7A0ERtiOSXyWkBc4tTBT2MoAAOUXCg2EX5j/N0MSy3ltS26rop4+aERMoZYy2YkydCdinMWfNG
cW9vRvaP3RqMW0kT4BBaKBgs0Z+HQQ66+Ykkp8k4xePsE5Fq19UU9HNq/BUHNlyeUSLBi6w2HRkH
2DB+LuRt6eLN7WmJBuKuulgzpcaoo/q0DG9SBpOB+qjrT01kbW+Pc/XOvpiQ+jUAF4pU2TD4rU8r
AOqJBfeG6n+riV6MwaXTaq1WCdXM+qTXi2/UKHSXUDBfkp1Cn/RRebTk0isN0IYy62A15n5YVcGj
/Ao8FOft4idw90yrg04Ip74arxSZSUVD4sbPaxSmvDLLnRpRy3Tme7ADSjC24BK6GUAQSEwXqrKi
YsvVAH3xU9jfL4KnDfiSVHXYsGpuupmlup1RBzBhFL0I2Ze7cTB4UE3aSu2QLRU5KVnjJobtVmjx
ebMGGlrz0hixJxPfkt/xoguU/0fad23HjWtRfhHXYg6vjJWkUrRkv3BZlswMEgxg+PrZVM9tsdHl
wsy9z+0WCiBw4j57K3nmQ09AUD24QOf3z1PnImqJKLndOE59tpX+Wasrb8qeoAsVduM9A2A/i3+V
7LtKnvN0OZbdGCSYuhydwaMJ4PfGO00g+96JCm2XX5Ytq+uogqHI3Pm3ZZZQxdLqcwGhZlqj62EG
ktz4jiXinbj8pb9W4lzxpDs6yToTxkKxgta510gKHlARB+sfTvlrGe6UF9OhVALbJrD7Smh6WaBl
57Lz5t5PTtOhfipyUEok4MVUfo0YZ/i4bkAujA6sH/lred7aKwtldG40UCJgQhdUISztmsd0BjCO
gQunZ2+0fNRq9EJALeJKOuRFSBsYSX82RidYxmVvD22QIL6q7JVoMpf9UWlF1C2XfdLXr+TcBIYq
Riiyq/VZAkQ98yam7EGr7KXGXSMspwpu2Gcas3nhVUmapkP96zzZuyoDGb29B2hPEsJ2L/csvo7+
879vF2rzsiSA3Z+J8muRoaFi0Rezh+JpYvu0I/44wunKb2VpPg8ifeH1wP5tXv4+0M+AarO21OsN
S0HFd07zUyorrtyA4cPpwK71rKjnQnpmsmhOWrhfzpGgnFjPfQOehxUG1dwR6L3BcnvNg5hR8XIN
aHO2nMeIYzJjhA8fkQZDoITNXbWbb0qkCJgja/VoXXeV/sVzlkAb9mHr0fV3JTAen7Hd5nwhqT2V
tYNXPQGBkcXvhbFzWtHYxB8ixK+vyJmooeq70S5qG7Wd5ZxGHXYqB825jvR9+bv5Nu57oXKNaGOc
uZJMQ8rsChenjl8r2/Kr6sSKIrx+epcTy83n46xSzpbcsiW6UqzNwfxDwVRH1INtX/HSIw3ZBDSG
CEX/KYV17UlwNobGjZ0rJZTQJ1BDxXRyHeM9qYcXg+2zKi3cKgG5UE7dWSUQOkqk05LIkPlDs6qr
zahZ7JXEzjVmydPKdF/nxsNgzDRUKAhFwCytGONdkQy+kw5piLQZQjtdCgFT/b+LHP6+FJ8Wf3v1
NFteGoKrj/InHAr12NHcY3QxqsLEV75f/1ICO/IZuW0Wk+iYL7mKe64ZD+D+dVvkyJIRUuhFW2cU
lNza0gWx9cUb6Bi2qiIMsxQeTZkUS8vkioAmSDpbhgbJ8jysml6QmFyMrDercAZkTqDUIXXwOGig
+INyB0J/wQrrHf7XfdussO5zc3TjUlAI+i31ubKPw1SFs9a5lgrcESEo/eiunLXB9Y91YRwAzn6z
JGcvFOJIZSHLa6whQ6GnCtp953U3qd/sklNxMt10Bx5R2RVPpV8MZzcrc2ajqw3iFMq8RvAro3np
23lUfA76VxCMFjJHXPThm+U4+4GRdL3uMY54HpLXoSnCZTwtNnOdRaQdJrqMnNGYFa2pk2oNTBZM
PWZzpGLSno6x4M5fjH++9mOuJZ3NXWG0zoZ6rWB2+Uvu/ErsOjRyMzBqtMca8/5/uyY8UZ5WZzMG
ipTVeepRe4oPHVQf2E5t3Pyvztt6Taw67F5ElFaC4zTXa7TZZ9w0ZakMuCaLVnhJ1pyQoFNaiSor
a6Rx5emZXCTSNo0+o69Wg6oo2RVBfdO+lS89OInWcpGae9bT9RMVbYszJo6ZtjahE94di1K13Kkm
1B1MwesWWCweGm12ad7lDF9tmfPjLN8OTDSKJXhVJmc+utaWjSSB5dXU3xqtblNddu0F7OdOGl4/
MNF958xFPFXNYrTYS4e5cmX+VqIWak9Ho4TeiKMKDk60Lc5YLL0i1U484rqrZydL/cHa1/GeEiFi
T3TtOGOhaSzXSI5dTaEWLhDU84tn3QcjVoJONonQnRJ14S5wff7D4vP458zCUFReADFRy+lDoklB
pre+po9Pfa7iQSe7aUT3vDT8Um92Ur7cdfoQqOYj6KV3Tb5TyiONe09h2qma2jdNqipPMR6bXqQE
fbmC+2XheOy0k+Yopmj4CCupdQuWFCiD3GP41VV31p0o1hM8FR5BXZNZVpMJZob1OAH9KKeN4E6J
VuAsDOIiZjQ2Xrxh67sOAiiZEG0nuLY8KFrKO2cyayyxhv1r4QBkGe2bBJCyP/iap9yoxxKUSajo
CyJM0d5Wa7cx0rNd50sj4xo7TRf2zXEi3f94epyhkeU2b2QHcQpCbjduAPulw/+4BGdh4OFAIA1+
jzOd9v3S+7Hwua/HcMXJ8Hx4GV4X5oFxycbqtpO6yKoiiFQIWnDqZUvpADptKKCG/pxg2XyM3rEK
uTDgytbASoHwA2tRrvHrGwK2WW+5jZ90TBmlR3wt5LqgavXzezuwztCjCKzer4xINK1yuaTkfP2k
9f5sflJZNAtGLvCTVhmQVVV0kV3czV4JRsObDtahvS13K5ZWTdz0QzoOhjuKyrSf2qH/Pv2vH8Fd
UnWcF1YrJUYG7Nyds3c2HyvkJtQA71INyLlchjXq2Iqu7DVMoBULc40CM2IgcNCn77NWu6aVQDO4
OJumFSgElARJfpDVNiypgn9m+8wC7wDAtLLToJXN3DnJwr5OFzcf9DdQIu2XSvtWlGWUDSW6ZEP1
3ewSTwODy3VfebkKsDlv7rWU8qLbstWjJPqpRNK5MAVv1gPCNe2mAl8ONN9bLxaRxly2Al8HzD0g
ZkkppQRfWR/qPSte4lYUbvzBJ3wtwTlm2kia2anYmBnf2fk3hNUQVUjdcS5PqvmQ6kY02GC5TGtX
taKslbzrB7v++WtXiHPXvc0aCip8mAiduX2/+EAmhDYo+qu0Ab/lXo0b//qKl0363xvm+SWsMTGY
ka/ycOCzGHEFWx2zEm9yZkXXF/pDJvi1EtegMtJJNVGrh3H6pCWrDqB1VRGPsBsLbAVraSwGC50d
2g+O5oqYci6I56xRydfqXJhvxSCbKA2sDjXy3wnGMVtt1/a3shUwGtnDTftSHdIQygR++63ckR/g
N3wbtb0GTqEKsAeBK7hsqL9+DeernaQuzThdu7ltAw0DTPYuv3vt8fqJixbhjOI0kFTHCB8+bfqD
DUB79PfGLMpGLzcTNgfLWb1pphA0Y3gxPVQqVQ+pjafUPk7UhmLZ0ULCPZxUTCh2SrDkPv0vJAP/
+WE5U6QyTdEY4P2Yl1z5BrKg+JB7Xz13p+4Oo+e+s1PO8oOoCCUwRXyjXM3y0lDn1QeSw9iO/iIe
DLmImdgcLGeKJEuTrKbCxhpyo2i/HXWM2lxzZ7przLuxXNyS3ja5Jnqm69W7YoI+IUcbV9pYXWwY
Kb6nGqmHOFrV1mOfvGVeva99tD5FLE6CW8o3yFk5gWFGwy0d0kctwbCbXnqaYggCyIvlXUt2DBMw
TUU2PxHAm23JwBcUQ1Gv1mcEwncVWLKg/0FR4x1hfAo/rlzbEHSRL/rJ7arc5aRzlbRNUuAJ7vO7
Klh2TNvNLFglF1aZ451J9tXi14I26qUj3a7K3Rxkl0mWoPN/tpLbqcjRUgIVo5kJfNWlOux2Fc5X
1RnpJgnADextlTPud0a0DuyKFOMvRZubZXgHpZVES2c9R+IEQZzxzqqXXU1f0/EkGUQ05nrp7m/X
4lzUCImVLFEbYCjSyTXNF9a/ZjGG24x3KUY/IAvMCSClAiJVlqv3h7wWfblLZmX7Azgv1fSyAbhu
ic3WiPTqu1xNd9edwsU21XaJ9Qw2D0ExSo0NDFdSj7RwLcXKxt2Se215r91Wp/xWBSFB0kagtOtB
/seCqvNEu7zoM7a/gfNMqUlyCVBqGzYbyTBw9gm6viFAFVoHpDAD2X/vJYMr06C9bz5aqNgK7q7g
hWjcu9Q7YBktZJVnYr9PqL/0+ncTeMjrRy14ILyPsEzQ/oO8C56pjwrrtlLvW7mNhuUxk1cg5eu8
FP71FS8Fc9tz5R6+RBoTXUCnBrUwCZUeH7J+nvoxnCqhmxBtjnv9kuRg8NxYbyoKS+xMIzbcSZoG
zVADfas9aGDOTVSNGXjUDpZv3hYs/B8/Iu85ZlmCZpCBm9zbD5iyC5fiQFkqMOGCffJ0Rgtt8pgR
0AVoMzlZ1oix18nN7HKP+b6PxnyJZ/pS5IpwPENg9ngAcT/JMzASpY0km53SvR2lnvMCsZ6fi7cE
TeBEzUF9cxDdXL9BIo/1L0SxXeg6US37s5UHib4dUDYI1KGY+ukns97rdbe8ESm/CQyfzlmEchqN
uK3xLUtIq0jOnZaKBs4Fb4PH7BqLlLRziSdvFmNUjGOodPNuSlGwmKtQcIirmeZjqM075JFUkDWH
lPlAanBgZTs8DeImP+YRuF7w+K71/kwXYHiFn229ThurPhdM0ewWK/5FA7fGwb3iga6QKUEG4Wzw
wO0K+U1U8xAdKmdwykEnkEypcKjtQzfdTFYTKsVeA+up4ERF94MzNy1AZ6Vcw5Z2wRhoPigZlLB+
Jm9NsHjDHnuL/VjUEbg4PbD5jDxrkaLmCvi6sbtZA7H1E63eDOfBNGevKJ9rCFXmeBhKPwqM+MWt
Kpj5UnVFtx1+tFJHTToZsxQ4GShigR3ZJ1IhCBAv1uitzRrcc3P6hQLJX2E+9GZ+gC0L1Q+Gvmz1
Iz/Hdz24eF12bALUpk6O7k4fwPol4pT84ivZ/IjVSW/ubKObqCB1CVxIclrqxk1KE7N9YHrI9x1J
AtTJIguQ9AQ1ZnZMpdu6eDXpa1kiBzEH11KGYGntqGyQtLMS/Lx3YMMVWP+LbDzbg1ofwOY3stxK
JWJnf927teIt5Z59R+tQeWEvWUT9yXDlcM1vS286a9+hBBwyw0tFfASiS8G97yw2ZZ2YOCsZkWnf
Wp46xqIU6WL0u/ke3GOux8TupRKR9srIutZ14zsMP65KpisXd41KmCAKU4THyz1rsNXkmVbiHmoQ
pZSJ5TpDNYbpMkFCrFZ9NWc/9DH/TfLqTtKNt6JvljDFcKgrTQb1zB5kx21az55R9aDKAK+BK1UL
DUyqQ8a8NX9Wss18lTGGAtoE4Fk53lp6W7ntOHmqdlKt2m9TLTLnxR3Za9p3b9OS/prVxNc0qKYk
5UcsS+8sQUnqvgC01zAUkE4voBgeshhno0mvc7+4lD1ltHMX7QhGE68Cd8NcmcGkqCHLR581IIOm
ztGqa3QWDhIm9BbZ9EcQeWiQA4CokqsAf+fMiUcSaDcB9JnkbK/NSlTmgZRWYZmhLVXL+IsVNPL2
1aygEji6mQpmM5zD0B0l5xbl3iOGHe86pMBuNSzPxdLtVWpbXl1CWlDNqC8l+Z6CnaMFR8GI2IXR
napjXAJbiYvHZrzpMkyqt8pxBn8nKSIN5fLKStzOalyMDLiV/lrJD2b+0HUP4/hbl2+JCZDZrT2M
Xlw9zXHyO09Xru3Mj5WfSW35ipEinJdSv2pEBcWLEdJ/rqsj8zOyjMQGxFRXOzkdW0q9Qm522mKF
FUaoFwzUCDzQpXLM35YAy3G54aR3pjQ6Kqj5ACWEWBQ4iLRoRSWICiKXs6PNxvgkMC1wDVaUDhp4
2kDd3ujdBkKYRLqhFpR95lWN0/BoSrxkrLy57vwxC8bhvo/7cMKXQ/bv5bomeK0Xc6bNz1rNx8YU
lqxuzWKe7POcg6Rn9qj0rJuZwPldrtNsVuE8kzX2Y8wSiZzHdZhM9kYg/ZJ4Jzuukt0PzTeSPsrD
NxPTULl940Aqs5+y/fVPLbpYnF+KqbbIIyiSMOHQuPEEvGHppsN7gxGveBaKf4vuFedh7LHt5C43
4GGc+bjM4C2dMa4M8dvkFhPvbqGiUW4Dc2z8j5+T8yjatGSGYeH5yDn4czQnovSVJu3T9bO8HJhu
vifnVCxSzIuJLBhVImhjR9LtAqQokdEx7gPpPnb13bBTRE/o4lzk9rFyfoUlcU2IPVq3uVG9gCAf
t0VBOw2Fac0aTgYB37iRHFhZHxi4K7IelKyzHvR2JFfTvZaANZVqxU8AGBZX7s2PtFXv5GY+mDkN
UlU90pQVe1pUjtvIcu5JTQmBYDbE+5RKndvE4GDruqe4xmdMtOLX6EivlQOx+llrjtJc7pXUCFdh
YdPIRVW5i22WzdZ5LLnemDYGhOHFlelbV+zVlQe2dWEj7eSDEV9TLFeqEz81joUWTK0dJO1eT06Z
3YSJLmJBuQjA3v4azmoqbWp3HQMydJyRBOWlJ2eGCyAE2pmJtygUxN92MBRQotVmkNf9/7Onow35
dft4zLlhWotWjrN9phJm8MGw5GRPMtQBDIykX7/oFzOhzUqcdTRAZqFqK3yoyNtIqpGgpBZqH9JO
15nAPl3OSzZrcTZy1hKr1ShZo6a3bsy+x1kRLKT3oSGIsUmw2RdzlKnOMYlFu7zIHLc9UM42Dtnk
6GmKePg/oyMjefirfQe6utw146OoyiM6WM4+wrs1tZoA7piVL6j3uOYy+DPN/T6XBecqcHCfL2vj
4Oa0mBPZRjDqIIiLoVre9NALBAXJ9ZtysQJrm7KlI1qAh+LXmap6JoUz/ZWrz0HnkcdxjjAMLPXH
CsWzG4hpRMsBLe6ILZ1XgrZCsNOLbe7tT+CsslGoylLoJjk3fhdoIfFzSESNd3JIwO8pGvy45E+3
i3HGWKrKPhtH7Dermv1SlgHrsqDKZQjSG24lzmMu5ZWb9Xg0+qir5gQNQrIqKcWu5i87IxhD+9UO
AUcRUu1+MuzzxZ7tcpyJSzsl1rK0RzF7bgJrSTykMN5om6cRcctMzD1TMT2PepDl6dD0iGJ9sl2d
MOSSDJFkjegunSCTUtA+kjLyvTDtp3QhAWq5gUpMj1TyjwlOUoce6alKnhXl1LS3ZKr3lXoDwTpP
Qt406JOLgf/EUxwRgfxqTa7tjwtH8ZtZ18/MPsvqazO+F8gjBA9CcEF4QJFTGxYbTXywOUr36gH+
CDJQ9Y29t99V6AmgHUCCcQe+w6V+vr70pSe//XacJbX1AdP7EFNEhScOq7SOaruIyMKi68tcjGq3
63Bmk1h5Zg4VdriWr/K9edB28T6HmCEw9yHiL3EW8VkxvfbZOLvpdM5YZLVFzrL5WutaqFpd0Ma/
zLLb15Llt+Bbg1jJmBeh4+yV5iMpiUetyKCV33U7mmq+0z9TwE6mpvKd4pCrUkDQq1mKwZs1AJyS
vdQ/1NO0NsV6/bExjv34rpHHom5dc7pVGWhmlBp/85dNJU+xQuAtkVQ6rin5rR2Ljnh9Ztf2u16y
rfUGi0GONBpR+/LSywUIMc/gJ4OqfKSXr0Wq+oO5J+yRItIVfFzRJeKMaVc21TTEMKY5CmnF7Qo/
m3bNLjthhC+qwxFlepFTFC3JmVRCekNzTKBZDIc9d0V5jK3xJZl0gZ9QLznfzb3lm6+U2vHQDNga
QzfusPignZ7c4QGCPSmIqYdoeYP1WnaSRwEAVbz+IYP8b9h/W35CrC4UadRdLBdtfw5naiFQN2Zg
fETOYnawjUWYoUhRdta9qtFVRey1VHQvszO/VsdT1r6P7ewr2e20/KryETQnsM0T8QjJ39E8NlyF
pD906WdWfJ80UZ9V8IU0zmo6TT6aVgeAiB1jsjaWdkvd+4VeCsoSomW4sHMxeqXXKJxPar2rqekv
DZhh1U5goUXXgDOTjT4MkAbC2yqY5bIJRKWAShRJ4pe9Lqi4XswYtt943fHmHRtqDVaNBNk30QeA
Hc1Q1R0X9DYu+m8dNIkWh/oaKhBJ6MiCsrjoMDmTSZtOrUih2ecG8iEG+sGV/i2XStEOL2X82x1y
lkqmqkLyHM5gBcKtZGHtcWUNKUJRzeoPPkBXbEM1NUvhCTZLvJbY1NHAgDyB6tXJU1ORoNIWcHYT
N7NQWVkqz4axxNyGQo+qustN/dmyVbedkKKnJOzpzq5uEIS7loVyqexqkMFISsVXwGsDqma3R3xc
tPYhy26KWfYcvLhyejRrGtB5CnTnUTF/ppDM6mg7uGmXf4+pEnsgL37LpeysqMv7TO6JKv9X7+Lv
nfMkn3ZW6lYKWdDzPLWeNaM2C3nZCbn6ddu/mvZ/O52vZTiDpOaUlDRDW0oDojhthsgkQ2Q3dliM
7bEESVfetQKbfPktfi3JGZa4a0HqVunaWTIekqYNVZq42Uy9rqACHt+LeaZtfi3FGRcwD7S9RlRy
bqXBpf3bkBqBRH4zSD6ViidNT2r8mseZwJ9efoVfq3LGJiPQCWYGPl1h1m7agtq2OKR0Dq9/uYt1
ku3mODtjWVqbyxnRz3VA9tbr/G1gp5r4wC9GDPAsTd4RBx2GgEWoMAuARhfRqNvFOUvT0xHzsqhN
AD3BTva36ZHlIfoWDXQseldhYQoQzCr5irFfdgOBufJZBgwHotShpYbyUQRHvch/uf09nElCD2ay
SVytIqzVz8rxbGVndqEt/5CSSOp288/O7W7QEtxph/Zg1668hIv8o2UPrDrEwKGn8PaityW66FxY
ZWByMpEVnZzt+YbJJ6cnB6s5gslRYCr+kAx/XTgumMr12UoHhilsPZJ+6cG0c7zq5EQIVg+JL+qY
C1ZT+baFndPM6kB/ejbz8bFW03OvyJHC+kMy9bdGgoy4vbE0w5UayQN5PcW4seDmXz9Yle9koP+V
lvoInsRuAWuK8m4x9GnQRW2nFFKpwCYyChXAJTCkH+2cQ9IUolE0xYj5o1QznxX5x/UftJ7vn42o
yhOC0i7rWtXAiawlYu0I4Bs0jyHqIDCciuDVqTJnzzTZUNtxwKuzrQourmp/NXb1YbQWEhYy76Wq
/VDMDLzyYL8rqXnAIRW+NUidlzv20+xUUjiXNUiAtAyKZrH2TBaq7zOnUFFXhK5RumTf4hhZjjoY
nWvOw+TmPdJWJdPR3WbFzoRVMWmmuaWVYgKln63bLC4OZbrkQWfO+zRrn8cKzDe5ES4gkiRp6ztV
HfblspfzRttRqMeHLbPfqqo4xTaS/raoU7dh4LdMyAejyn1lgT4rRws3mdzEmVxooh5HgiV1EmaN
5tvNa8cqX2dW5FDjUOn0Vkkz4CnK3TJADQKERmrZ7jS1ARVgRh5sVTLdbDGKYE6kG5kyEP2n2eJL
KFihJw3i9RI6kdUxS8xDK9cvE5mP5uJ4bY0fsJTFC7PkT+KeCle6u3f6+aVTC79t4iBdkOqjxO6M
kIottN2EWUtCmhtk5AerMw51m/3GpEtMj5UZLVU0dWCbsgYXmAE3J9SL1dk11IPUFl5cdE+V8la1
u3Y59MaBAEdQQrGTUcmlOmL/6lavv8csu7t+d/+Q2f/HeKgy563IMqnKkOIc9Gid65128buBaV6v
DzQQQ40vDKyLIr+8WuNrD4ZzXZKt2Iudwi8bmL5ZQe/KEWbYv4PAHkPitTJ+1ztRs15kNTiXNU6d
MUx9rZ/lFkj+5ZSS2M16DPxMgvj44jDXlzOCzso/M4CqLMo6nxHhlKfxGzED5yi9FE4gqUGDKZHQ
CfpgAStGaDhB3O+WZ7N3hzeR9zFEh8y5HzsbRo0tMux01kaLAc0ydXqNZSfQMyhHj1gT/BNLHFO3
QkDv5olqgWa3CieoxM/2eFASOawKzUvHnWxAdGt4oTZ03QvDswdgiQHjiNPZn9vaW5K9TH0aqy4U
u1DJG7xxroOqVbxah/JInFXuVMp3aQk13gUj8Ix49vySmD8JTSJrQSupKQNHyw41STyq2t5k35U1
UCmqHVTVc2qogWYCD7byIQ7LsabaziAFuH/GB8FjEJ0Z50lVoA7sTkYYoUfDtzFQvZunt5XfGYQl
a6ELMJk3/Si06+sTu/Ic+I4XgznO9QGRHDrzNTpynxWYTzAxeAsVr0tuIbH2KFx2DbSvLcvF/p0y
shLc2RpUDxMw/SQHKYD06q0U5cH8IkLBX+Sj2zwKvpPlTLQb5AVBSnmyXuXMAxBg0ELnpf5Bf1iS
99eziN1b62OOQYf5Mv0QKydcUJWDEM/fCYH62R3a5Oa2SrIUojSwAYaLCNAfInJehVhL1/yVfwNc
zM8Pjq8IHPcfyj5/29hPG7xZNquUaiESbOyqD0b85TjlHsKV5oAnAmYuT3pO39YvrQXSvkLe6vhs
igwwmPW5L7jhorvGmd5hLPQKler1rtFvM8ZfXeq1bzp4HHrbrzFGkoTC4FxgeT+/ymb7dt+UWi0h
i1fhYsbES0MZJOLzKak9ZkQOmg6eEb2YvnO7zt1ah+FuukmDbHlQMUwXH3UaiYyj4J3zHSxzauWi
63AZWakjjpJ8h8EMKmbQxFZI5bfrh76e6bWHxlti2ma1KuPM9eRGQx1vYae+FwBoRWfMWa64k6Ad
O8naWSttjHaGQ5Xsx5q8tIUiKDIJbhDfnZr1KZZYhbMb88mlUh2SQYquH5ggt1V5iiRt7KXWZvDV
UoKpuAFiVe+D8as2oeLHWDS16V6GGu3MNBBZxofasY7t+G63r31yjnX9FmKuuuDhiHbNVS1KxpQi
hiLk2cTUs6wYUW/+d32qv60E30Uibb70KZFgj2XDA4+lW0h2eP1gRaHJZ4axeYp1TPG10E35TFVk
T7/Pn1a9iM5NggomaUUp3Vd7jHZ54644i8bc10t45SHwM2ydmcfK7Gi4pCp5Mmo0awBANrJ926JZ
o7NDllQ7I6+C65sWPL/PHsFmz5JBc4CU4ecc+00v0cSENkYHnNL1VS4ChTa+RV1tzmaZsl9kC8Ry
zjkrHpX+rnCOWoK52Pi3XjoePq1vYYRkjf5Z+jANj7H8oY7LfV2LpIUFluCTs23zOxpoPNgZU7Vz
XCchiL6iUf6B1PzRcbqH61sWHSxncxTw9DEnwyvNZkBdwS8L2I43NYJV/gA3+Ptd8D0cSyoVUhqf
GQoki0P2Jk2neJ8dUh8CLSczBCXcKkCrRoNHpAeRq/hDPf9reS5MSmnVQApJg/OentEH8QlKCa3y
3RzeTeeA+daghMygThHiijYu+JJ8C6YGYLpDZWENG2bMDCA1k/YfJqRG1E8/Td/eFc2lleAiC74q
LwVCR00Z+hRftZd+KlAeMYBeFrgQkX3XVmu7uaP23MYgm4AP6YJmj3FEzz5oQEKmbh7avhGhe6F5
auqS+/wgikZECe8nHGKzNgaPp8UZPk/1L/YP1CmkWzl3MdPm6mEbFYYw3hAVzfh5PSPTVOasIdAK
vgVYzy19tjN9K7LD+SiyAMLVeFNUtbLioEnzf/Nr6Hr4VWQFVqT6mdCoi+4LF91oZpM3ixpr50HB
IHJ2miGx2y0C93uRaXJjXfmp7oXkZcdSrIJxBa96KMGEYqKRC4L3G6XxbYpxaCdQUqippruVKaV8
zkIDg26Dq2JC6gZEdiwqhKGtYO/8BF9bW32aGmifkLLZOWhCFbkF3adOUFEQBB/8DB+6rrOZzIgM
iFLv8uXGSjPBixStoP7zQepTlsiNjbhgbjGdl4KPLyOCJUR2nJ/MU/R0ZgjM1p6BFrbfyfcqmCdo
Uz0Aa+hP3uzTwbXl9ZNldNf+v6R/gviDH9KrUykrcwNmp4VKljn5HcIcKItHa+I7+mC48WwYHjl1
a5QztEA/ihqaIsPHD/GZlV0YsoIK7oqj0T16mJtTQX+2uMJ+7zpRDSad1NWXEzLwGxHbnei2rv5m
Y/mW0SqMuIBlJxIA+SMQENBB6UxBef7ibNbmqeq89UEEnsgdDGy6J/tVOh5cPwcZlGmpyzBs4dkG
UEMr3VbrtSAVzl1rn8+HEgnv9fBElHbrnGWiTh1bVYbDHj0zym6hsLdvfTtq70Zv8CbQGBIfLkcK
AHOB1HWQBzviiWSYRe5G54IkwpS2ZD3gzCvlmHMsQUZhgBhyCCmYhu3b5CxycIKnzA/9LeqEMjRF
uDTXv1OZngY1E3xhkX8xuJAoMWPFnCgi6nwPKePCm/RdDHk5OTRANXgizyIZNMHFNTjrVGQSlChb
hGDG0gHm352kCkzYpSIIuATxFs+SWzjalDQTqn/m0PpF99DG3ycQw+Wi8VrRdtYvuHmHaNah/6Cg
HpBbOQYzVBckFK5TCXZz+StZuo7cBvgJQHX/uUwVT4bJAMQEJensrdCn7KDvf32GHDvRNV/f9L8y
u6+1eLiCXjgjRk1RbHY6ckPGu6GU0OEAX20G8ISoiHXx/DaLcdePJYVtZCPCmx4jJqjl9QcJvC7X
jYfo9HhxUnNM29ygMJaG+kFb0Pi3y7eRDvsuMZ/lRjm2ytNggIytNXcaKLc8mXSv13/Cxeu42SbX
7WMdmuzliO/X2G8dGUI02CCw7KCW/3J9octl0c1K3IVMlBgKL/O8JhrlE5iGQ3LXRZVXeGiN2ac+
SHf9jYTRxCfBuqsBvnZr1g+9eQhlqw5NLgGdt07w0uXQFRH0Ee4HH7bRIwfoVYNcpjiPpzIgKA0G
guUvhgObbXP+cKqXPJfA2olwQD2oh2RnL55Ru5CjA89yHxSxC55Rtngq9FFyrw5E5ZDL/dzND+A8
JdUziJqWgLiyMI4M6HTuFgQB428meWXjs5d+ZwH4TdHLH+AsIC0kG9Fs38uyi55prQbCsaOLvmPz
gziPCWhiOulr3a2MgTbSMdKaq08SNOeo7ShuIhn+0GVvbLS/5cQ5QD8EACu0TmX7p6y1nlI8dphU
zcwnx0L1CqNBKGntbLAHyACmJHoG1tTWlRzQocxq6RZQwAJlkfLB+ixHzDPjf3XsDLicFB1AdTzQ
TtDsFB44ZxL7shlZpuDC6YbhGVMCjsXGpWhlyf0PBzOmTCNepmsQcwauhSJDGzE/laI6hkZtOb5A
T9TVcj2w+6f/Q9p17UiOK8svEiBvXmXLdFW1dy9C9+wM5ShR3nz9DfUC2zWc2uLFnpcDHPRiskiR
yTSREYpJ7pJyfG8xx4/JrLJ/0RYh1OL6AcVE/e/3YzYmPZ/tFb2KiNnWXZPdjPhf00uyEGPuuzlc
Ai1oIHzimp9zh2WI+zbr2/rvd/QPmVWG4bMpSRFOyEPvFXUZxKnjL+kPgx06q3AtA6T8mPEsBgTO
kuqRevAdm20SRfJzefBtBQWvBeMgZHSnlt7Y2kLBIxG7uVwLsiTRbq0rOfMm9VBV6mLDX5atjYFq
iKvFd2Bvd4fioWGWt4AWOalFA0XXnfQfCq1QejPSmOHhA0k8jNZhV3Zof0qbqk0EWL2vPuC1T8G5
aVnW45GhGHZKHeqx3PaSFSTg/MgHw1PzwSPKLYajw5aKpOKvP7iAmfy+s7LqAHWSAT6bjP1mMYct
I2VoGiIh6cux8j/uR5M5h1zISVIvBaCzFZhGQLaI+0i8KVcOjfyXjURhqm1vtmSMu7+mUMlTRutR
bzCvPoyCXPXygi1HdRRIyZlfvfWzo9TnrVMPA2alWfHYSrU3j78moF6uvz+XW6LWtxXO28o1TTMy
48Cu1xsqqFYSgcJ92eeB/iSpLmgdfeegIzRER0wvTpAr06HYLER0XXb6//wMnii/B732nHY4Vk36
UTXQIlTNULDSi4jh75Xy7Pi63doooWKlK8jEaH1AhApzWx9iH4jvXb1l93gBhjs5C9s4rDoPNRvx
oNPFAgQ+KCRZbUsB1pc7xk2W98OcmesE/Crl0HrMdtkDBcjpBJG+Nf1febusHmxarvSWPc2i0urF
G3z+C7gDLk+a5TQVJvRWpBjd5ZHugjxsKyadu3iVzi1xoUUrZ3kpTYCCt4F0ggjqOrucR8kzggkw
JOxUV9xdv5j4n9vkzrMtk1QeJKZD2MT0pvKZla8E8BDgN/YWRGD69pWVdz1FSY5Ve7t7mwCO74ax
d8vesD0zdQq3bNJAp9arlqtvyxiXO6DCG3fuhcK6a/DM+9Lz38pHAtkAaKaN/ZlC43UlNoQndavt
FGRuA/iR6Cm/dMfOzH0djDOHMoJrbGw6bA2j72P6Y6YigvGLMbyjOIop2zo03iwuWyhz2hR2vji4
Yus8ZH3I86Dt/fQAoihQwrP3+aX4aVRC2ZBLrvLcLvcolcYEokYdSTNLwfjb/FpiApLUKbjuQS7l
l+dWuKtbKEZvyRYCU1qmiCZRQUkUsIHUEANHs7J/vG7tUiRxbo27pspYdLkBhr9TiQyvoyxgJfQT
6aHoLChGvmAcMlpwja4bvZhxnlvlrixE5XRzzv6GAfnqcxnGWy0qjivFwCgkEPyqtv55Ab7PC3dZ
FZpZeWLH7Lag004xoOxLIWkX4LJu4nQK5lYLDGs6KCUlnt2ouxZZxwiFNdBoUG+siyh2MDY3Q/Ta
mfaanreeVWv1xhqGv8Zq+JWROlIaBbzq9qOUdTeDLe1pWezUNsbVTz8KTPSxrt2SlHrQJvK0SkUA
061F2ZKG5mwfFwVqkQB/plB8NmR3QuvY69L46Eg5EWz9utZre8E5g3JY8qUaNHoaFNOtJ4bpMAyB
tZ9JkbqIRtK+Exzni3VgRBe6aVumaSo2V8IATSZ0YaFWezLb3NWbKphl62FMQXg49EFNMfIhK35S
vse03ypy4WFw8WGhQGVOdJtOUkhk695UmAiYuZr9YyPOfhYXQqsW0roEI/LgfQOs4q4CJCDf6mH9
QPxesOfrHbpmivNXOrCYakbgN7Ru12SQRiuDXHrDxKcvuFaXYo/zreYcVNrlPTWyiUJ6IQVSefYY
Tpt1lwwf/biCfhxPGn7IEAq9bnf9Z6+tj/NYQ9mlPckHehotaLA0wWwTQVQlPEScmzLlpW8osNCI
H4vHdDNGxj59zw8rqdwQGIBqQghkfrFuRfSnF9lJzreU81QWcJuYEZqhuA3pxcwBeeWPKZtDZflJ
FpCCKBhj3BNLBqYDMG5k2dBbAA/Oa23cSYjg4yr3lGanVGpITNlL8rA2Rz8jBNLv6AXPIE8ny51q
7xv7eRlfQekEtCnKAkvzgEl1VKRapwSJEBrfdiZvLPozrd6dShFkk6Lvx/lHSso2U0FPdJLSjxLf
b3BUwfcTWeC8TmUh7B4VfD5HOtkDeBRUGl0/gxcxKWcfii/LTnpcgCVHoZCysZlrWPYNSKQ9lmEA
JnciM6dBAndcprtedkJSV7t5qV0bs7FakfuSngv8y3rmr9wJh/N6pCxN29DgZ1u9Cpxq3FsTSAQA
Mri+bJEZzotlLDHkFuiUk1n+xeSHBqODGET4L9n4+d5yDqyWwfFnkFJCLI+nLKSREjnRCl4XAXW/
pLWubdt6kM6CR6aVoFZrcudkT5Zb17rbESlooeogqY2/1LJXkM8cjBFebtSbyiDbTG522dTfNZky
bkw1A0uyUVhuqQwORtrbBk89nh3ZiZ+Sir6QFNU6qOj9qskw/0xGVoKrzX7pyVNZFO7Q5mHsPA1p
vDfSPITU+Xaa833cSOEo3zLzxilfaAvefAo+YOd2gGTXpszyW1ID2+rc2uDYdWvl0LfRnJcF2N/w
uOny7cTUg96qt4nRkIBkSYPkPosS/FtxxYIOXtur5FLz66ZOUWA3Arkb/OvH5OJw+PkX5Fx0286I
KcAXe6LZtozfLMDal6Lf12bVBF02IBJR/abM3FGrD4kDYTdrDIv4xp7Drsv2ctpuMkiH1+MeRRl/
KR8K3YD8BJRjRs2F/48qiKckaSE4eF8ouWvHgXP7jd7ZtKA4eN0PjD/dlY+QjKRB+wQZozxAd/EA
YqooOc7oqXfP843hpX4WFT8z0Bhf38DLSeZ3uOBw78CYGZYzdXjD/57jQBMEAHI0AtcCfrZnkfUm
QmMJfKbDeeXOUkhiV/DKoxlSrXatwRbEJRcZgs5PBeeWFS2mmV3DxJpI0XUgxlcI4P8rOGhFh6ey
yOLFdOOfbfxjoo6mILEwHfgr/R3jaTfVrn5KUVF9wGjWdgR3pblRN0CzbLMg9UWTnIJvqPLDdFWv
6FDVhE+WwKAGfzJJu2yuNkudbwpdRYE8da0x303DD1V2kHIN/mShPKKLRvSvO+0/huhylbQ2awHN
73Tqz5O1K9V3C4/V9SN70YqmAmZi6bJu8N14EMHEg0k76dQkn0oPgg/oiDqi0Pbi9/w2wnfgUVhQ
qVQb8XEu5BtJSW7mkmLO636YTirQ2VNXbFK5FkQTF3OYM6Pc2zq2c4axo5pClByqpFISxGXma+vA
GZaZzg/dJNKfu3gXzyxyz+zS6JRN3YzwUyU3trOJk3x7/Wtd9tBnJrg3tkmNWi11LT6uDTL9o/W0
EHyGju3GIKAh+/G9CCV0yNAFwXPmKh85RgQVt71pjupG2oqcz+WA++znrDty9hDrJrLZQcbgKQCL
EX0GWUqgfC761vHiByv4u3zIxqAWi7Nerl2emebeKtsmbZNm8hrra2F3Ym9t664aIORpgOSPAjFE
Ha8RcNso8zyJFr6+KH+8OGfGuRdHG0d57ms9Pk7KX3n1q9AsSA8BLQ5Vr+sf/CLY1jmzxL0olBq0
KfsKrtBCAkMfdXnw7HjbzQwqRqCZLfCgPkCF1G2FU9QC12BwTwvpZDlPzRVk99oG3ZbuyI59Lvcg
nY2SPRJzv92ognh4Xc21feWemsrJZVNLewqinyyox08Tk6q5/pSpNjikdYGDEO0tX+fPaa6qsYJk
YC3Cg2lr2GgH01XDKiwqrxV0UATOga/4awQ4idayhzvbdE7MOkx5fX/9rAg2j9e9rY02lhetoSet
RRxQV6DHeRnzN3nlSlZE3NKi5XCOyKlIgiAUqgJddZdmu8QcBEGAyMD69zPX0k9JMuY9PF2C6QRT
uu8dUbvpC3d35bTxYrdSUyVFLFvDXaxIkSEtp57OGC6GaNlgTj8ZG27q2IhiVXm2jbF19SoPQSC6
aZfyQLTpoaz1DY0hYgxSuETdd6x7YAC/qNZDNtwXJRg5u2dgVtBj/Wll+7Qp3EkLJ/Y4N82uWgbf
rMOqHF0qw3HkBnIC9CFs5BZN72eYyO0wHrqm9mFhxL6ck8eudw50zLeTIZLJEdx0XpM3gwx0GneI
8JT+tSsctzDfdPXj+ukUfU/OkWmdlPSABUmnCiQgSns/m4Ik9yKW4cxVmpy/MjJiKFKKE9OFIJL3
ndDeFVv2KEN/2o50D2OG4IFYnwZp10KGz49fl0Me/qe5zvOfwfmwZNGXZdSStWQIFv4nZ7nJEttT
yRbU5NkY6m+1X93IPuldgKRG1NIl42jkPjhBJGFN8XLs/v188NK98dQ7ep/Hw91sSpHjmMHS2tsl
1W4nB5GDhMyzT0KpsncGXQIln115Hh5RRPOvf3zBAeOFedW4r9BURUA/KcamyKEil5ahXBDBEfhS
Urhyo3lN3qzpDYjkyfGRTXoAbnSAqVFsm7LDkLOHDLmSB/EpzU0sEOiySnpwVPMl6SvfIs0N9G8+
J8fYsaHcmF2KRF+uMNINOrSY/KxAGD9Uf9W6Kb8qDCQelWsooFCb5nk/lNmDMQ6bWQIh8OKUd0by
KwMdU2krPkDFwYjOAY2BbLT1z6V9WaOGEaynxQEKyAGbh1C3+kBq1Rv0/wNMKMY0decoBw3b61Qd
lvgXzV8SW8bTT+7U2YQSXxrGVAtag3qkB5K4zm7sQdnFGr2XTeAEgBmvWy1qqLJXirelTfZlMQe1
roPfSXYpEvlct4J+ofsyV05TUtx3Fdvjn3ZNQDupMzV+JhkzGC6BZ6kabT/UiwtBJarIrqOnXipP
geqgKV23oidZEFjxesQTgK2aRJApFDILJvOG6eAwbOZQHfad8da3aJWiM5rluZ+jeD1kqqf2nRdP
+P+gSZfH1+vn9gsRfe1AcVGmXlNdchh8ypT3/gTa8F4u3aaDLmuyU5otVGHcfmhDdQTXcacF1gj+
DlaDGxHSuIm8K9Ps1gbEq4tRpTVI1A4yaBZPGUjHx8l+b8jNHINtevplLRbCuiUaoXrklD/mBJJ5
WeyWrPNAfuraVuLLyv2sNkE6GJj+nH25e5IrE5sDtKycgg+gD2l7zOq/CrWDKq0muMFfs1XXdoIL
eUsTUJR5hP8ewvJRXjwQiNW7OkItCsXr/arxVRxrfw5bH4fDp2F5MHwzmjclRgkwZwM6NH1fK24i
Bg2uadW1X8a9LIldMKgvlKDm2uo7+9nYJJCZcAfFy6P00AQ2lNGhzh3Gbhc5t1bp9ZgkEHFpXKT4
P/P6vFCzNJiWmdAGJcmSuNL4mFr7sqpxIlOvsGuPtYcMCEImTzdtutet8hck3CMbGhf1Ar5XwDy6
YwPw0vXje7mWceb+ubfIpEWZKEVHT/IduY93xgu4S0ZXo27tD/hKoICRfO3tulFBGGpzGD3aMuS9
BcJQhonkabrNQHukjQf0QN0cUdR1Y4rg4/N9w35ZYiOVneEOOl4+KX0WTpuvepvu2XsxbOHivPDZ
d7bX33MWlqqOVdmMEtAFFEBBNmj/SqEBOpGBRCOCtqHpd3XFnmUKmpoYFCFqpUXdgi4qY38pQ12H
fdV6QwzlD7o3myhxnv/HDeECcwwF0IaZ6w/cLSGKsdG017coW5thFphHUedL4K9tLkq3hpaNxWqN
FkpoFG3oqO8NgGE0zgRfWl3P6pVrbnOuWFJn1KYHZGtaEj9jBmGXVouvDbeGgqbYAcpqm7xU9l0z
I1tIQWybQyYmssobjFa71XBsyzcNoPi8xagNw/PbM+BtoyTBiHyLF/4+Tz47CYDR5tmJE4HzFIWm
Nuc8LaKg89Az59Tk96nyRMGcaEEfJ4YsQQpYiuq8ycbrxCbPxAvXGaprOXcpfH9f31qYDk+mWweT
QUqMwjX6tYp1P1nDBpB/y88rKhhmEdTNbM6dEjPNSUORDKSGts3IEysVV6aA/ZJ7Io1eM4n4D9cz
cu3DcnG7WllyPpBEP+VFDpKcwUtSVVDlFJng/GC1zDLrwNd8kqwfmqMFylhH1++dIMLlG4ukYwax
l5aeFkC92gqt2FrzSNkE182IahZ8x9DpoR4fUwAS4oP0I9+Q3XhbuIq3vIthkJfha9+vBz/x4SSJ
1qojdm3GMEAcyR/jEwGFmpuogQn6sy0qJX4reSs/TOOBH3q/Ku4eRU/rJVSoYoCHyzBV0zR0Hsjl
mCxH5IU0vQtnbw4Sr3hIJ9dovWafvcgnbQfyKLT2mSfdGm/KW1MKDs8Fx/Obfc7HjSVE8eQRyDjT
foC0MQhSH5rh5DTM7XvZ7ZwH6FYKHMaF8/qbSc7XpeXSjrZtDnckySH4B21abRGdpAswkN9scD6p
txt5wvwOPeXs6Jg7EAh6VtsEqjYEuopgksyoLu5a0HVdP8IX/Mtvdjn/MhjI+4iFmzKk6VaBYMBk
KUGS1Y8xJiYYij1lQwTbuW4X52F+M8l5mDQd2sqC7NapoxOo7Ipt21Q7W1IEPuBStv2bHc7NkKSu
4mFiNgqK4MF7yjDDuhIJyTeNl+0QeAqexEvBz7k9PtQiSUetpmZrAVPSPBD1RKbfvtIt8bSn/0eg
vYYOV7aRj7W0BGTcgAit5tiWAj8LshJaeb0OduCbpHcVUOBj8MKVIg3NVekWvRZb7fCe+cabaL5O
uHYuENMqvS56AzzZnQ29M2V6qZmKuf7YCXJwrGX2s9YcJSkatD6KcxM0Q1AYvH6Q14N6bTu4SKvM
jdIpB1xSWToSdMadXPEp+dAlfWM1heAIX0Ku/PatV5dxFnhWZBhBf2Gsge7fcueFeUgebE0Kur0G
nW51o2o0KgCMFJzqCyHeb4Y5X9RkGOQoY3z13tg7bDPpTjTU9xlJBX5BcEn5GEkHd2XbNYVz6qtf
QMAU7OeiC9oLArfKhzaNkyyJTnRgwOXeZc2nTO+uH4lLePbfNovzNJWjOXKTwNPAw3gT+l42+ygR
5any5Fp6HWTx89xs9HYQbJ5oZZznyQpr0spcH+5aOX4fgDmrGulTsLb1Rl0573yIkyn1CMAMbKw4
ALl2kdfFPtkOQeXHKLdm7n/AiJ9vJh/rzCbU2+UmQyZpJJ7lABm1OIJ9u4Qd+c0G50YIdSRCSIZT
NxePZgNlRIKSC2ANIwh7+zgarBsMqwcdfa/Tn1JyVPP5TdYeZ8j6qN10gCLQZpzvFPNOWhAbmfkQ
5COqHOxmSJcHyfkp+AaCR5uXkjUUp8nqHLHQ30zz2qbbAM4eFDvR5KPAuTmcu4FcLbEqJaWYcHIQ
5DWu3g8QAalBoDS6iv3r+roEd99Z/37m3GITzE+kgjO3GyPQxzYyh70iKYJATmSFi3hWTuKWQurz
1EM5RTZQyLLfwNIkcDICf8ljgDQnbp3cBjhtbleVwRdt6MMcY5QOYf71XRNceh77Y4G8uTUX3I9Y
u+sICm3xGF63IFoL51aQTC9Kl+G4VUrU9SboTK1oRHEtpcvmf7Fk8JOdeYp8yWY5IIpov82YMBuV
YwcJakje/2+GOFhIBeZBvbcheil12i6uLK/UARErVLeFNuR1U9fPm8HTYFfZoksU+M4Txpr9wuk2
8+T4wCgLPpLIDBeHNEpLRiMt6KmRb/UY88TjEyOJYC3X/YHBsyJrdDQcwFtQSezq1FNAhN3koLhu
Zk+DnoBbz7KgDCFa1fr3M5eAd7QvVVUqTo7OIsKMEFTfIUTkBT7hUpJ79gAY/IilkdoUk4AQFEy2
6MtvjSRI3krf2E8bckNvsg077CQot6F7q4LNo9ilQs4k0daufz9baVG3xiw1CLAYjkopj16LsuKs
dUFtYupvskUximhnuRgldticGBijPsmQWW4DMJBGmV+B3KCDTDHUQyBm7K3q8oqo4S6I2Q2ZcydA
tQ71KLXoAc90C511T2HgEwBp5Zi+KGh4yfNWtlu3Jztt+WCaIzjD68L+PYDBTNjvGw1arqQhA0Lo
temiVp8KELnK/KnED7Iy+Nooil8E+aDxVcw5+7LAgyVA72Kn46fZA8QkIj/zDFV35EiKVwZl5PTb
6y5HtMVffz8zqaJ9T50eJv9OE6C69pRiqBJESmFMXBEOSrhCzvd0icpqPce51bTxM1X7LNQ1bZXa
SXxQqId22f1aNGJivkQ7jgW+7aJKrlrVXjV//o8r5yIWCLuDPV4fodqneeYOQP6QRMMue17bUalw
yk8QOBpf+drZRuuKAtRtC3ZLNXJ+TCcb7S7Isd1YJ+O1Oq7WB1eJABWfvOajdI1DvW3uaThuasHD
eWnO8dyBff397IcA+6UYkoywfAaT3gL+YmN6NvWj7bc+Sz3oB+YBAbbgccluRXjnyxdKsx1V1WXN
5mnYhrzD0GhWaSd1Qtl9lox3pZ4D1qeY4EIy3FujV+bpf3ruvo2qv99ivdSVee5mMLM5RweA+NH4
mZoiTPm/JHLfVriDTWTZHDOK2CozFr+0KEZ0VTTOQD5evanzs14farv3sC+C9+hSyw6f89swd4wh
TiwPhhIX4GBZ2Rhbrz7QJysYPCkqAunNuRXd4X85yd8WuZd2SeZFT0CZdNLYYenLSOqPtSGjrtuy
sM5OslwHOcu8uuyCFnjSSQa5aHJLWwwGq++03Eg5/It9K6Wp1xY7amwMcl/Qd1IcRijNX7/llwPS
79+6/v3ssKdpOmfgRClO83zKp62OTkFfvA+pKLS+/EZ+2+HeZFnSUMhr14phc7C11q+LN5YXgsV8
1Rv+fJC+rXAvMVSqk5jQSjr1EygObBTWWm1LZjKBDH7CGGhSoMBmNnpgWToNtbZINynJMYvagaZt
dHa5Bu2+5ZdRSeBraSA7UIM15gcBVwSI3b2puk8Gx1fxHxnZz9aG8KwEsDWUpUqme2x6pcltBlFc
EGh40GDzyuIBOq5AOCzeTCF6rcu+MWRenwNKo/0kduaRpvUTeq/kwLIgIMqgHsUk7bZa4m2pq8cE
IBRNN6J6Jq5NANNwXjOnCJd88OPMDGJpDKsRpVEoDtbjz1a9m9XbtrvVauJPJYQg5Hclzd2qSvxx
+rGkh1Z9skv6ISXLni79Eafpk2QAZ65KK86TaZGwcMZnpYyPEPz0YzP26ZgIpt4uNVx+u49czFJr
aj4WkoUTNxp7pbS31B4Br2GeKWfHXi88q8g9QvYoSHpSUgq8++XY8J8TwiPnE0yI9cYMb2CgPF+j
atUUesDqLgCJ0N7WRAUykS/giewYAB6dBXcKloQ5GAGLbSFbvyFjAD4IMMLWyP13mlcE5kv2nkVz
FKPI5ZJTEfU4KOBBEnhDwTXkee6yWs8WS0c0Q1TqzSrUTQ3FGyQ9uO5VLqE3zj+ywXl7ux1sPR8Y
Oq03fWD+whaHiNPulxcHIPbZx7SCswNNf4CDenvdtGiFnLtvJ92s6YK8F46X4YI0arRMoiqXcH3r
rzhzm7VNVLORnQIi32Og+OBc3NaASpC7leNDimhIHrrQBF5C9LiIzi/nr5VUYqRa0/qeyEemDf5I
wMJQOccyLzwzzwTXRfRs8zw1VmEUSRIbxWmEhmn8ls+Llw+FyxwKNBtorPT7bsmDDrN/1z/jpUmI
304Q58pnlBFzkhYrA2SzRS9k2hr7Msweuk3t0+3sw/h4og9FtIiqDP8Sg3/7CM5DyU4TW4oEHyGP
JGCV5knj7I0QdIL0FQiDUK63ZR94FK+VTC9X0xcdHX1VF2XS/5J6/PM7eDi9JqsxTXIZeSWmMtvk
sU6qIzPywW1s6Ti196WSbS17CgcLEJhOe2k6IZvs5fLo90/gijuOkVj5ktvwF9ocWvnoV3btm7oT
lDTe6k4T6KaytdCXUos+un4CBBeZR9/3FHS+CYMLYb11sjI1SPP5tVRESxR56K/Z2LOrjH6WXqc9
rnLVfmop8dLpAwEY2OaTCGS6gBHrYWHeF1blQfoUaA3DZUaUsLs2q0CLZoaz3mIsMnOA3mRbOwaU
PT0OU21CV1lJ/TqJmJrfX98aUUxrck5u7ps0aR0wNnWzCTXf29l8tJ3kwOyDNcdBrPyKSRL0ve1m
mF1PSx8srchZRCicf2mhfZ8OzguadmGDWxDOAVx2vhystIY2BOS9AgNSJZBwhZc+iLpnomPBOcA8
bqmkT/hckEMIl/ZoOykEtEVTfJcARufux+TiVcWKx9gqkYmtKjYrtWkWpk81lOndzowqtIV7XwZk
1EsAMw2hYe2nmN9Rj5KQ0FkVeHwehY/5elaDExGJUyEFc3pnQ6O5G+UwGaESINeeRSeIP2j7uNfd
XH03uj6QoU8JHWL4LtXX1RbMAo1XAMHqqKdZQWAXm59V0dx22sHoPhKGSQwp9dNCdD4EuYXJ+VHW
a5JS9MgtFqtzZ4ij69lTqt4vvegOiw4ij8qXcnkdH2sgbHIYfLTSA8AyV7DA4K00FeXddBg3VDB/
dGlg7vyI8Bj8ojYoMohBO1EyAsNME1B+ZZAJBN3uRG5nVvlMt1oXTZ+1o9+yA8nnOaqXfal8jJm0
7c2ixqDKO6kSCM2zt+s+4uKx0XTM+ipgf3F07m46dqIh32QgDxgQY1bLfdf/JU0Y9kWDO8WUzHVr
62v8R+J1Zo27lW2tOMy2lQK60A2Kj9B6ymLP6uKT0YEeIQUvp5OE102uPu6aSe6GGt0IOi9HxStd
HKc+ce1ZVDpYz+c1C1wIUgCyb4LLXQI8o9u2EdoNoQ4NalFnULQQ7poobanbaq4VmI/uvQYjD5gT
jK7vlWAlf2Q9TNVNaUlXRPffK8HYDHQoRCsRmeGiBUtrporE+CR23G978LlWauZnFY1s7WHQ7qzi
VulkQUZzOUL9Pnp8StM01bwMFG9h1mztpN5lAKMOaKeMyB07PYVuU+OTzNwtIg6vy/HZmWUuyVmm
Rk0TO5dONRsjaSR4KlCQLdhzYR0l6hxquFyCKdNyvuvM12m0BV9VXQ1cOaAGFwZgHiZrUwknxz4k
Nwri1MRdAX3N7bQtfJTY2oME9bf4ob0xX7sycHadJ7tiXOPlgPlsIzhfo6nMsGuGlP5v7REI4XaI
AjowD84+2+Wn/zD6qRhn9jhvY3Q5VCdznLMZ1ZYs29aosFy/MMIlcd6lGZMpbgx82zVvx4hOD25D
82FB+bc+xftEKBpzOeA4WxPnbNLRrgzaYmayq8w0HDutcXurATiyK6NqsVBxAmOW1D/ITE8OlV32
vjTnb81Q/6wckGgXM7LOLgnriaLENUJ2oeqau9QGsswuiEvk8kbX9CE0bHSJVCas6lxMFM5+PufE
OiuHDoGF/fryMBDgWzWK+628Eb31Ah/DJ0WObcwpAc4bzT0rGgrq9eMbyC28doDQ4PLLIm8qIvbr
p0HwuvGjxr1SWiDcHRDn9g4IqxNEfXY4pabbgTmKgDRd7snmfzOp4uqfZSUgh9FBEhLj7Unij0oF
7hG0L1JfeGqMwwcFExnVo+smBe8Qn1SokkaHeKQxakPbZv60U0NgYL0zV9wVPx6MYRWbmkB0AhoE
fSkHdLu06F0N2OPZsn0JFcvrCxJdYn4MN27qhmYVWkorpQEK/6C7BQVglEPeqkGlTXu8bk90NDmf
0aoKWMiTpTgpGLavmg8ZrIPloHtEemrmV0eBQ65FskWXQ9/vi8enB1USW45F5+I0GT/q5bEnupdg
VqScbzO93lfpqxGzcO6LYFZBQ6u0Aep/7pA5UTEwwbToxdTs7KdwPoA0sawuThuf5EoJEBD+tQDI
MNDp+fo2X64gf9vho/2eKXVXLnJxKqfmpsytkMq7OWG7shz8si3ALfWZTCVETp/6QYQLFJxhPuhX
MpAqJrouoUOnhVq9bFToUAxy7OtyE+mpqBYluJP8/O1UlRVrDRAczE4dVeW8oxYLBNt5+bNZpmYq
IBiATOHvrkaK8yJj1oQGWeWOUIGr0TIAeKF4Vu67YGV2Vfet7IpogURW15WfOThbq7MxQSPgFDst
mhxj5IwaJOW1SLC6Neb80+l8r279HWd20qGAFJvRYXXNoSagWepUN67GSCvJXrLhU+HCpSl2FTVS
TCbw4pd7ydq3dS5SQY2I9lmCvV11ea29cqMHdFc+JH7uoZ62GzC2up2e6pfri75c0zozy3mihsZJ
YvYwqw37xtmYlrWzE8cvk3czeevJo6xUGDp5JexOkiAF7AByyhq3HZwIw4UubaBSrAcLiPeZAhIY
uztZyti4y/gRa+WuymtRtHX5Vn1vExf8WFba5mzCA5ttFeSKb1CXJR4GxbM4hGwzlDKWwFgJzF3g
IcQ4/Mt++9s657dME4x3PYMLXfO8EpELcAZgzBZFrf+Sqfxj52sU8uwo0hkydvOE96FQnmP1kMx2
YDRbSUFJXb4bk796Gu/ZYArcpWB1X9NAZ1b7eO6ztMJF05vGL83nqe6jdsxAnZdHsXVgce2lSfY/
OpUvlNiZVRtFK2XOehx8w82f9Z0eKBvqqVspMI5rVcZUQR0qqg0Kd5hzZfE8j3qi47LbJN3E7NlM
MPwG0Tct/uGUGTThlV1jtXd6WYswYGs8dsXNfIX3Z+tVrCrVx25dbyB7mGmiAerjbnVj7cy9vP9P
OJHv+/11/8+sVbOZgd8X39Qe86BKThMoUKn2slSdX5XvYFG77k8EvvqLROvMHEip8m6MEdzrEFTv
hmMBMsXZEqpPCFz1VyX0zAxTFkzE61jVCrX6P9KurDdunNn+IgHaSb1q7W4v7SWxE78ITpxoX6n9
198jf3PHGkZpDjIIkDwE6BLJ4mGxWHVOf6sdBtRis+NyIwmf0UTAzGvYznKSSU2+HnpfVnni3DcO
qQ9+w/+pjGleet9ltpiTeK/dGVfXDwzgsEaRNWzH6B1rksmVKjs7ZQ5xFNAgB5MDeUsXLWLH+NZw
hhvra3oSbRHBUvJStzr4LEa2znFN0gNDS1pa1EcNyrqXPWY/bvl7mBqXCdItlqlxj+2QUO2AFwJH
H7LHyyZEI+FuSLHJcLLnGMlMtaNUdjcy2t9YY/7Hnc2r1RJ1GdROgR1I9thV8lyqUHlpr7L5kEn5
KQ5vJchKW52XDy+WVAqsa4KTkdextQo2KTnSzJDNtO6HBS02aLtCos0rJfOkdhBdpUogZeQGlQ2+
lKNzS19cte4eIx1iDHLhd9pdj54xWoGoJFGu47yyU7CqodbuqEHqSzK/Z6MvFyhTBQVxupKzTBBl
mrQg0T7POVjK6HeoEKstxJhCiIZH5vXlZfxN4uPDVdZ13ux61GfVE1vBpSzqwzLc1inY98YetQkD
FH2s6qGzbjv1ZabIv0JO0+grBxqbPh1Nt5RPFXj60sROpum6TWZbUlAFirqpikqObLymhehOKThN
NS6gG/U0iyiFY0Mq55ouudsvfmq89PHsZa151YU/8klEGCqyyUVzS4uqI1YiOlqUu6S4SULQoI5g
kn/IKwnIgfRmKJJx/80d62NVuIgMWQZjBisKxplpt8X83dQ/WSYq6OorVryOTW13pHTL0jpojUi8
cJ3CC0cpL8TbpBCg6HNM8QgIBsnOydJveuVOHgbBfVVgiNfWjRf5r/NGT/NDP9zM6k95tmxDREot
AEO+qrPTq0XrE5w1RfMdjGhBF0oCuBVgoc5h4QydorIuMGUqar9ZMgcSaqpIL8q1CxyR19dNZrka
1PXiLQGA1OZbhSLVxTC+F0NxGHD5ziSQNFllcBkhdgdHDB0VkzqxcEv9J0DkjUlHlprRnV4vHo17
R1c7JzeS42Uzu4PbmOHm0DRCaqGtCNn8NrNRHddS0DcZd7lc2Pnyo84HdyWcvmxzv1liY5QLWCXL
THulhtHBT277J+ZBA/Cs+bGzHPDk7K5J9OYabQT0rHjpKbz6F5pFq4lfttvmE7iLeIV3ibIjVIJE
YnU7gF48cUs/9jt7csLWVSakykRByH70tbHJYT7I9mlrDml0h8IB6VSnD9GVcpAg2pvfaqAYCUCT
xVRXHmyw7wtiWeGUcwgea100tjFsz+BzqR6KA0huSHdswD7D7nrZA4UP9HpR5A6Hi26zI3yuvCGl
J54G4adwwK5TI5fRuSGB3Vr50rrIv3T+5NJT8wKJuW/hHXV7n8x2eZt87bAI078IhEVez+G8GU3j
qJn4hPxIT9pVFoz+fK3+WdZ+s+DrZ2wOeabXNfrqW+lsxZ9X/q6qlOyoOJk6C5astUOoFfVKJ8i+
7OLuh1E+T6jrRk6RPkeuLv+JMt8TLsGCYsP3cPnC5uHTgVO0DF0TY/+u+R1mk+fxVcaCfbW+y5DX
yc8xEs4V2Odceoju8p/rg1jujQf21lyH4BPOHk0i7CHZv2Nsxs0hmcRA29czfJQejE/S4yrWxG4S
ZJ8hQ74+ylmzXVyrfuuw2F5uQKIu2GL71ZGbD+BQrau1pFayd7/uEZNZ9uASP3dTaluvi0O/qG53
cyInFNAIt/f+o+zGNgdnCZ3M2Fi3tx70r6toQuIYQXWX2pk7Cqd63R2Xlp/DsTRXpFky8cCgN9+V
UfUMGgdKRfy6qX8g7+CHIxH49H6KYzM+Dr4ktla40hW+Fs2j9eibtfY0DpaXyy8azW6sMHsustnJ
QkG9i2g3cWDVyw2tZwmLqqixzabaWSrVvnwcChePQyMGwdQarJbrK6Ki2uMNBf3F4OWLvS4fEvuC
43e/yHQzmRwslc3ca30Pe6Oz+J1PvmQ/W1QPLVfzaEvMbj12LO+tH2IlO5FlnmmkNfKIdBEs6wF7
Gq67TyjSe890UttwwNSIx3qI19+ITl4B3POMI7NZ16DTiKM7ixyU+GtDMFBdg3AqbR7lntyV6ZGN
Imrj/Xe4j2nmOd5orCekbsHlt3ZUrbKI5Bsurg4JTB8yw5EvWtfdwH5jj8Ofnih5AhVY6bygyL+Y
viVD7fQofJONSuBBIksc2pQmmjqiqEH8BuHMUmY2DcETX74uoSLYG+v2ugA1PFtb1fWkZAX2fZFJ
D/nYgaIFGXnIsZjm4qaGyJzQQTmcUVRJtYYQaY/sKf2UanZ3Tu5NN4R6MTq2IFXRobLNTfFy48ae
iARv/1Fzs4Ac1kTWXA21AeoS+YSiHlSUPZVu6hupM6LWMr4li1O4kmu8XYYfwUWDcuiDh/1oSnss
ZrQcCD2psl+IuhNERyPlECc3azAmFHBNNQBh9T0NNBfcen7kJQGuVGiILj4ZDl6khBlPUVTAs40o
dT13tQkHWqVUkoP1SAMowuZu7DJf+0nuV1pP9Ho+DEEeJH7xfHlu990XFFuEqgoh72SEmwDQbNNp
URXVOkdDhWMS5C1NYzPZOiXJ10x+vGxs/6j62xif5KQQOqw7E8bk5mcTPpSzKCPzm2X8sMDdSVHz
oRGUfq46DSt5UO62E0gPS2dwrPvqE7tDYbBHKr+ufAUsYKkw8Nh31Q/7XIgXqlLXlw3sN8UPIzxa
1miX6R9thw8bHIoWoQIGhl6xzsh4eZSR56gd/FpWni4v1m8c88MOh6HGYuYtFOEt9NLkgx1ZqLUq
Agbl3sZl18YTaGZP1FacLig/Zz6UowQQvl9MD3V5YhBdU+l7CnbjmqVUTp3Wo8chXosj11R86HYn
0I+CYteELE5/QFXf5THvo+vGJgc1oWqAyHrB+iGDeWtck6vmc/dMMeLqCK8J4pvyPrxCW6grsLv6
xS+nyMYuBz8FuhrA1d1Ed3SUUFrG/Epb7GWZkVOeLUdP3IodoF9/UCP6Jg+RIy/fLn/B7tb8+AA+
5zY3bQe2kBkvV7R2Uvk1g/rPZQv7EfLGBLc3p3JoOq1alRRc2YmuwH1zNMDnpV+JZNN2N+HG0DrZ
G8cJzT5WUSKMTWjVNorqHYgcVJ3girkbsW2McLuwzzQpnucsuuvQWmEZr1CssZvoqi9R5Qpu63kZ
nX4QUf/v17ZvrHJ7coLwhTkZC1SM0DTd48i/b9+qe+tWB5WFdAIn05vsd7cF9kYGTjpPsIK7h8XG
+jrxm4mdqbKMOntHhPSTptron3YKR36bHMCAI1+dpCC9yoS8ISLf5EIeo5zGUDOwKU1yNZWgAq9E
6jMiC1xcA0VWtlgqtl8/jremlF3XuQBNd30SLPuKQvDnF7EtY9Yza6Q4+uLusOSKbc7GDRSzXy6v
0K5Tbqxwnp/2bWpJa0o2PSYH5WAewT4CghMRJ+H+0bCxwzl/UqjQOWhRgS+BQyVBThDhUo/2m/qb
iaLmpUE5rmwn0NKmB/WL7sviioLVwi+AufkCbiMsWSnLqppEd+tBL9nMKR+n90xldSxPSWyHAt8X
rR/n+oViDEkHEsJzM4WuFH/OkZFluiHIIqyefGlUnKcTpeyjYbWiK58aFJVq7FFZqoAsXy77ya6/
b2aP83dz6oZ4YHkIEeLUnufQkbrMv2xCNGHcSTrlxTLr4eoiYR+gAMJL+8ivoLly2cwuJG1Gwh2c
GqHzOM4yaIKRKNZK6o0QQGPmgVhflpo8Xza2nwf5sPZ+xG0AkHZLhL4tC7yKSCuiddo3SwitsGvN
q4PqmXy6bG5vCiFWpxnUsFCjyleTqL2WjmEI6fMknTyzXRV7zlE7e5et7GHG1grncwbETEkJdsDz
UIPg2MrsnNHPSXLXKdqxZU9paKEATZQuEw2Nc0CCCtRqViaMp3hctQJUObLV7E9KEbZD43wwaTJz
XjKARGTILkhd3VH/KaPe7vIE7h7KWzOcDzKpMkejqnXkjPI7PBflbucqfnSo/cqRHPWxSVBCMnk4
IWs0I4rIl/b28sY6f6lK5qnKQVmpn+doPGVgglUbRcRGIvARvmwkn+K6ZF0HgjcwJWgH6ibQBk+F
zRa7If92LNz5tYyjmVUJZnLw59YGFzfoGJ3Eg75FZc9f6Jf08C9eewS+yBeSyLUUo1ez1HFnUx+Y
Nh+siB1Q4cu8bFgeI6W353o4JlT+Ceql11n62Q/o1QQFxLAKWaDRx61rcj2p1VFioT+F0JCTQINo
pmDozWoH2+uzkUJbc/mT1+XtbK2esUGjrFN0a+oxW+DpJIl+pY2Jm3ehAMiFi7LO38aMorca2Cng
YOtR23aekdgaJKYGPEROP1UfT3BrvHl5T4nWhAOlYTbGmYFx66xoP80i+1EO0TMrhVzD65WDP2+3
M8jBUKyjFNIEzw6GNrgo0Hfic3iQ/ZWxTEhfJdpDHBhJJhR/FoDq2vQAncERisguutIeCzyv4iXk
qENTZnynmp8PoshdhBEcQs3dSJMwwknSyy9hxzyNzQIvEVjg749JxaAKr8EXFQKFKai7NVkhOOp3
o87NavH1GmXa62ljIaQAOhTuojn6KTnMt+U5upcggmUnjmmjzWK8zr4vpt2+JK7hXnbL3Tvs9hM4
gEJfzDTTAg9L6XE4ooouqPBemNp1YArIVUXzyUXYY9VYqEjGBkhSJbYbzbiNqKjD4L3E+IL76+tH
bHZ2DF3AYlHXnX0i5+rWfFV860y+x285SoHvohNSPu4EMVt6iA+qWzuRK3JMwT7nu6HrSEMbUIsv
6ElxGkLTi4blaFSlwDv3osTtsnFwMtUdzQ0K76RSbTf5jQLq4naxbtW0RPFe/R+tcahidlU1RRMG
ZQ7LTVI9Yy1vcxgeljvpv04ghyp9XIU1KLhxeNV4FwsXu0Vv4hSJEmO7La3bGeQQJIwlOmvrmDoX
StWoSoT2F+i0FMPr5kdoNUo2GrlAk285MYDtvUxET6HecjUanTMwyGGJnsx2S+GQGSTooTcN8I1z
W6RW+5hpbYvj79R+Kv3h0AFHpQDsPsKHq33s/jDFbRRl0ec8SmAqy80fipn5YGqCXOehV71xAVdV
+xYbfwQAHya5U5exrAobggmfRw35JdBIPF7Gsv098WGA2xPJ0oU4j5CRKKYeLDov4XCmqezU9HUm
Aorb1Ql/xZkPU9yGsGqClyO2Jj+glMVAvQYyOEcl32njayrqRAVTtw8qH+a4PTFmadUuPdQpJmIc
5jEIUyOY0+4P3t237sftiGmpF6Ot4BOEdl5XWo4xHS6v0J4SlPJhQue5oqOChExZTViPK0ViB2Jy
VKC50dWQ2PUR9VEVOCMehgEvt6m7Sn5atyYSgYjIQsTLaKg03yInc0tHlK++PMM6Lx2fGyyPzAEf
Jk2SiyIHX0Uusm5+Xh7//hn4/+uo87TSeZIz0PvASj7gFU4v3VAReMruC/h2hjkM0Yo4LLIeJnCx
mfDMAfHUyFtn0pCP8aF1xKl+0aA4KDH6aZKHdVBNKB+XMfHI/Prfpo1DjiUakmausdsUdqLWYFtD
4l62sJsH2U4bhx39oMdtCxl4xM2I9mJP96ZDeYD2WmWD/0usNfubO8iHK3AIAmlPFc9qQEM9UGf4
fvz1/10ebyWIwEBqJFI9EfoGByMyWGHmWYfN9Gj0AQ681TdMt/NIeNvaBbaV6CovNMlhSt+YS6nr
7+6ILpR6cOq30v1L5886aibqLoXHqGAv8zktAnoDtahhk3ng8Z9cotrd8lh4FSq0JochF06vppv/
Ptj3830TfbbWqnM3vg92ad1ksf+39ybHyA6GU/liQozLR57+7tYbi1Em4/2kwM6gDTIz2b3WnDvo
89btIZaeBFtkRY7fn3n6+1JvbClML+vGhPdMfj3YgMe1kChBy6TC/BWUxRSEv8lD/b1J3jfRxqQh
pdGUrxOKgAikzO7k6/JxLNE6XAVrs+bQP7A3RPS5jbTKoXREXMK/uaB9fACHPHgWMGK5QzKWec1T
8lDfIYsdDJCpBOeKZXfe7KYIBNk3FX9HpS06lUQowTNEa6C4j6bu3ZU1zWG4D4IebEVzyI9moR3a
0EEUyrIKrXLYpC5LAiZyWAUD3bV5Gm9Xkvn1LgohkchBAkiME5fjUf29DGKz0qSO0eIuwbnkQD0V
pq35JirTa2hSAZ4GzDNq1AIo8EKPSzzg3RPM0JGQ1inRdV73IxyVdFh01B+Y5mDT7MpEUCLYPCIT
HPRC70PNtXIhGF8PnhdQRDjDQb/r7ArvWapdBorgNXcXGTZj4oCXhd1gNj2eGPspOZRh7yYzAdnt
URnw+iLFggaXy8P7RQNEmqKCyimsLaoaZEXlq5NIxmLfK/8ekcGHaN2SdMakQ4mzs2wLWpsDMqm5
m6D5zE3Q55vFAWRAxDXGoqFxCZJJYo06lg0gFrcKaertfhYhq8gEF7PlBgiJu+b93DC+yB7qCL7q
KAmt0BEgQxwx/yzClX1c28zl+kWb7dZkLJdDbSJniIgjDs99E++bP/JHCXQMEgjvpVNk2YqjohgW
DNNgWvQv74fdI3pjn8PVxkpUcEOH2pnKN012Z0Wd2+eLwIhoWs1/DrLXDGQIJ4YciW4diZ75eXJ/
eRjrL/xyJG6GwQFlhEeeqI0l7Rx2BYpcbroRK5a91qmIb1zo/Bx+DOnUp1aPsYxOV9nm6HbH3F9b
iBPVTm/jh+yuC0QESLtdI6iN/AsXfxH90Fpj6pT/GR09NM74Fg1G6uTgsEAtoQRme7l30sIFzYM/
QDj5L38R1U0JnIWP5/rFiiNKsPGT5qmP04DJjbuYrSAZu58J/RgtH73NpO5G8CYAoqGYurJwMZSA
rlGFaDy7NX2beeWjNqkoo2iELDAWEwFq9FDctm/6z6hAvAg6K5CaJiFoDJ2Y2Vn9L/JMot3PR3JR
Z1IWrnjTQudd+o5Qbg0rOjz9uOltezCCBZqEmseuW7tDgSgoHC5vG5E3v///Bn5qZSYtsvaYgNZW
/BhyBJ+YE3nr0JFLmTyU3YqfxXZ7wbbTzoHOZNWNQRisDv7kI54sCneUVk5tbKTBIdWtFZixW/ni
QHY/L73xLQ6K4jz7K7UCVqQKY3R0DyUlLxSlcd/IGkI7wz31yU/DmQ9oA4TP3YvyqvtXsc03cGAV
x9IQTaW6PnkOYIdh9+uEGy+rvsz8Tfz0uRvRbcxxiGWlTdPWGczlxwiVOytL27+pmxGA/PsVYuNK
6NVV9djAos4szmzNRIpMyI10OZaCoDF3kOQKM/ISp1VjRu4wxEgM9c4QhfaYQ7p4rgTnlgh3371p
MyZzKLLWWONvPKrVb9L3GNHiSuRT5nZhYXukh6+ojJcMW0N1+lqUNASQFw8ub1LBxL5/5OYjqshY
SqhG6JDFVg9xlrmF8VNgYZ23X49PYkB/xlRUytO0DZFJC2i8Q3SX9l7Um6ZLyaJBLJ1GJ2OppiDJ
J9VZErAK9LOOJGsiDxBWHx81atS20YWjI7XxYzb2x5KBh7M33Iwhe2JmjkWg6qr2z3FJXbzAf5px
j3TnWPkeo6pmhGYUpbrmWxab7dyKjkROhvt8pLFP1C5Q2fSqxO1LvQRh2KyP5Q+kVG1FU73LM7Cf
8Tc+ZoDDhb4oU7PMMclGgsTnIp0WWTlXSejR8IAOAZdBS0Tuk2OCprpqUQR5NaF5DhJQIJgkrYbr
rR6UnwqkvMIDxaWyPYmLOnY7LVD4/Pdic3gw07QxmohgE7HCs7rxQZdDp2lWNU5ldFlRunVvOYs6
BKmWeMgaQfMEyhTqA8pdzoNRCKZ+H54+Poe7H5WtOmpqBcL3tQCE4bRfiWpV4Tv1b6KKv+3wraEj
lSZrQAUcHqrvl245Sjm6NPM2QxcdSnkjdGZW9DqWZCfVBTfA3wD+h+m1VmCzgy1LD7PGMPE+P00g
kHTlorctXC6izmHpfYRCuSYPb/NK8WcVxPLSZznPBCAi/Abu9mSavTyqIe71eKL3xyDxqNt6Ec6C
tfAldKLnyxvqN6HNx5i5q1Q5qWQxR8SKiJOvESmDuhz6cHjJA2e5hPMufrUCyzMCyCq4RoMoQxQ0
/ya2+fgC7mqljFXOrAZfoD1OPoVzQULtaqWD1DVHRhpD3HAj9DEusCkkTY7ZpJFzEcq+KRceARcW
/rUtogQkWZwqK2/HqvSGRcT3vH9KfIyWA7ChXOKoqbC++by4eT25ZiVILfwmWv4wwYGUXEqKpFKA
lKQ6Kui9opfEXo7vzPhfBqTOn4x3eRfDjc6imEk0Og6zlhIiKGWNtaTKvaqfGmkWXDpEBjgUYnJU
a3AXgCKoZGr2QHMRbec6OxfOWL79UxrGQVEi4E9Nia2gwbVcKV379ipaikOXi1gQBbDKt32yhDRG
OgJW16hvZTLvvBVWRcGJaJ/zjZ5VIUv51OA0WdsG4HlQz/Cqe0Vx1lup+SW9Xev3u8/j86qvLL2h
jEAANCt4XppXDmiGJpXJFGJemQdRI8WyF8tujz2SUVSztYfQZxp6CCIE8pU/Xue3/4YFXbS2HNRE
EqliDQVEZzY3ICP6ahahZyAsnKANOjeVe3nIK4pcGjGHMpak1hCrxZSnVutWCwpqUCw4T6K6dFGg
wKvJK5DEbeK8XHt48ZR/yxjoBNZSCNOWguZacawfYk1I0dg4jAG7edaU+ZrkkydHhrZFvnhMVAsv
QjK+7TOBrPA4mYATo7mRU/M6hSCh8gWvwq4ySt8U61vEwGCQxI7JkiMYn+0Ycptx85T1uZ/2N1Qe
D7quCvB1F4IsQ9N0hWi6xScD0jmxTLXBdFeyfhpz2dGEvDr7r6sbG5yjkjhUR6vSNTworG3Zpbug
8+3/6xJFucXdljeyscY5ajJpaQuxaKQ3vi+5Ux7DQPXQfeqrd7nlWsQBH5m35jWLb1Mpymys2/6X
TbKxzZ2HWbREibL2E9N0hshibo8Egn9S2tu0qjyLvSKb9XkCL0mjhPYQymfK8MwRi2B4PyTYfAfn
0J3WlUYyYQ7wXu4Uy33YfWJ4Uwkrx2w/Fdl9XQU5eboMELvYv7HJnZbZEoXhQjUNCTSoHaKvcYa+
vbhXR+Sw3JmJbvS6IMn6VDQWuJMN9qgdLg9kF1c/BsLf99FqN8zhjMLWVo7Rax8GFsTIxmm0W0sL
JPJnmceNPS5Qj6I+a8YZqRIKrbw6sbyhlHyw6QfaWimV/KDjt7JZbKUdBZAu2pj8JT+TR7wErOHy
ujHzt9pfuUQXZ3gtT+K8p8A/3ivyNveRSBnKxEoj/Vym17WUODL0OkJ5uJLmN1YpJwVc4baVdwJ8
27/kbmaXAx9wsyfZuLplOhguMcCK0yxOh+bGZJADgnnVUmLXRe4sreJZ8ffLvrR7smysc2DUj02u
YNvp59iyIAN5UlgVpJZg5wnXkYOdpmytkazVJCGLvAlZ41S/absvmvSJRUiogM+4oKCKhQyQFk22
OomE7NffvwB7PKEqGjh7A7c8JPuMh6m7SrXeic3nEGWTl2dz/3a1mU4OY7o5QqWOgq2ZPK263KVf
3ECyLjz07pqzNiN7FPYGCvCGJxQo1WmcFmMtSA1BFV20LoRPBaMSTN8vHS9ROA8NtLSQjCBftOEE
9nDtMF0VjhaYX+r5WN5KIGlBB4agWkwwNL4LRpfqXFUVDK1OqD33pTPqgt23n/n+WDCNSwD0WpUq
av0+tPhOdcKn9i336RGH0jEJII1s2LrfBRA4N/4lHYVojFygXpnEQF0XSmRYbtpF+GppgrLJ/XTt
ZogcwIBO0KxkGSCKzqwgJZPbjNiATXejs/CgNldDeyWp1Vkzv4Ku99waWMnmqa07x3pFwwvof0Ba
m1KHaVC7nAu7bqfPYaYKzjTRNHA4pOqFiiruv7y4HhqPzZlgcwqgjmcsbSFXHGcEkaQUWk7JVAgU
IcU0i2hcV4+5gDU8i0JIJnWZKlRrJLmNrOziz09mgM4TPCBpaJkwHYrOODu5Wzt2Udd8TF+6l0RY
QC2KsDQOicKh7vIkeo92JDt2Kih9V8fGT/xG4F/rD10aLxfv1PEyG12Dbq5RS51cnV1VciloOAbA
EW1O4DsRBLECNOI7X9I+XVSJYMumDERmoBuRujejuDVFDA0iO1zYMy0kiYwRPQzhguRvdCtF1Gft
qZgfBPC6P4OUEFnRCYg3OEOxJc/qsCJ4qr3N6cFs/PJI/MSzbqOb6SEO76zkmdyDiPE9PSfiGNrf
eR/WOQRMVFIvYwbJwCSlbmndhovwyrwfWX2Y4DAupkVZz+20JiPWco7GCUebuhHeD1S//JZdL8g8
pl6onyPX+KRBKU3gMft3duvjAzgIzMI8qsI5hcvUKHKMqdew8wD2Nr2+yyzNmfJT0kC5EALoEMV2
QPlhJg8qWiCJ5l9e630M+vgQDubM0qwMAlLpM+kDpVl8khxp3gqwVGRkdexNIDup5TRJqQwRyNI4
hQrxu1y+TkBa/N/Gwt3hlDZeKOICPNiWUnA905s0Trz/ZoIDsaRo4nhkM54IispuJz0wjbel6wSL
8psT8mNVOAiLyqrKSAwIG7pTLl3VBrN7tbY1ObeJldtG3dihBTUx+VgW91b0MOZ3oyYdzO5+KRtv
6T9Pw3UPfoIkfkmVL0POBNOwXxrw4b88ZVUaTiOoadAOvPLGSbbplOflOT5bD0tQXK+pO/CdG1//
LPz6e1osDpfAkl7qMYOuZ1jfTb1qgy5PtDH3r7IfJjjwQWo+V8Ims861FeJsDAb1behu5vpajnWX
pc9LmtmQP3ZrDbUnTHUa9CHmpHHSvnYJvTLwpn7Z44RTzWFV2A5FiYYjhNP0ChXLVfmkjvKjoX0G
r7QrQaark2en7pPb2QQ/LJ5ztfQRNVXjPLgxFEQuf80uJzzZLDwHXINSL00foV/WsJFIXhkDk9On
5AdeJePvyrP1YNZ2eVhOs9s52RkPshpo/sBDkwqLgkQLxQHXlMxmS9esZw6ZqbANHZCTO/kMSYNb
0orotQUAZnEAlpv6EpZtD0HZ6qrFs0odPlqVKIz4TR7uw/c4/IopS+uuxcG30iMtbuYp35bF1a7W
UnVk6SdP89rIURWn1G3wGl1eWdF8csiW07BtTQLwJIptTc96AqUyaJcsBe7+keg5Yp2vX0O0j5Fy
+EaiujVzhoiJIr8H5pbxRcsTZxxEwnl7dvDSJRMqm5SiyuGfB088D5rCIF11NsGjpc4yqNhGOzKB
pjjqLs/fnotsTXEuMiLl1RWGRJFAvCPhMapqm2mf/5sNzkGQyw5b4Dw9m9azFN1VCDfVTHAB3Y3T
twPhHAGp58kaVexwrWCuGcZeMig+qoaOyZA6TPpc9z+qqfZImZ4uj27PA7eGOafQjdayMpoj6Ooe
8Dz7CIe8wZ3hHqeeq4GO+rK1vShzY40/wVSwyhMKht5zKr0OOjsaqXa8bGEXK7cmuOMKbBmjvKBt
FlEmrvKtHR2GcxOsZOoKnmVT5NdR0m4TyDCFNvhjnPzH8rU69MKEzO47yvZDuEOtz6UEDI84rQ3I
yNGf/f3KOwBRHU/HI1ENLTnkgmzEm+I+BcGa8h26i96Qth8wy/NS2iEq6nsZlRuZFbS4wqQzEbjQ
6ps8rmwHyp1ObaY2cl0irCaofkpZ40hSHeh95Q4U9N4h2iPL8g+Czq1JDmJknakycBuXMtDzGz00
og0UG5silqPV+S+NjIOXMk4nQ15LUGdUA5XZK5SMoAVzrnuP6BSlZpULCUHBkbCbi9qOjcMbU5Ia
U63L9UBSfPUV79+lrXwr0NrSrxSQ0HtAQd0nCBM45oO+QIhQfhGWh6zhzaWBc3DUkjYfdTNfr2rg
cXfGz/EjlE5cxUGt7U2O7SNYTyI4MywOhgprTkCihkGjTsOJhtbR+tqzZO2l0yO7UZNDpCkgvSPD
da026GYyQzAklF9lEgZZ8l1OqOFNZYOiVYoSmkmlUBXpVTB1gpmqqZXPbQNlZJKENZYP5RFKu3xd
tFSxWS1/ZSYGhCv+M/hLHzpNTZwIBSqx2t/3E35RktXbpQAJtJGgFLeWCWKCqr3Swqex7p80o7zR
xx67zAr0/JMUdqCPlCJnjMzJtyDPZ46oA5k7xzRforz2IQpa+tqj1TRXWltCSQMNFM3Jqgw7j37U
TYwrqenXY/QQl+axk4jPKtkr9AfWI9qfX2Std+PKOJEmhvAuzvDkMArr7VZg+mXxFdVQdFlXkXjk
Yt95lBJWGiY9R2VmZ/1tP8k2KaHJUKD92Yp8Kqu2FT4OBPehYvCUYfiDhC/dfAAHKIuGBazXin4G
PW+7S0/LWH2/fEysP3FpjByAaGCqXLIZRZ1QxVPoMzUErfe7YeV2DBx01G0SRXKBMcTNTYMuxLKy
0RjpVg9rFV/rmXp5VM8mqja//q8rUdRGuwtdmznkUKSb07FeMrx1jGP2ZEi5P0+91xWKi33k6R17
NU3NHdtMcBbsBmQbsxxw4CFJnYYKw84ltDu20lE2SVDVolSOaHQcXBgkhRj5ADM6qZ1qVB8Wa3TB
XR8k8hMpr7Pmq1SLZlTgMiZXX93lZjtLaUXPVncqQII//PxPLsnr+sRlJkcag0tWRWTneeZko6g7
TbA6Jh+SzJI66Q2mTVG1K1mPXBahVZQKfP9XLLcUxTKVlT9Ptgg/kLDusxqJJ3oewlNbfiHkMWlP
bSJ4jvp1Of5phRsLyfVKztW1PURvvbxtnU4W+LLIAoeDxdzHmT6COLeU8HiHbsu+fby85Mq7RNQ/
ceifo1i/YZOkk9FjmlVSR86NHB1lKA8fVehmu5ZeZQ6LsldwUYx2QqBHVy+xDHFwOch05UVVmaOz
/KqYqY/S3BQV5gPYmIzxCD6ak6Ys3qS3P+cpXm6pAvXpMWpkGxqZoMXrSPKjNwyU2bFpbaeZvKk1
O3BWZJJropLQ1qsclLoWOkAaWWW2gYuJxzJNdXQrCaiSfTFkLbBUJGitufU7ivudbtzUVhssafNF
J/QuNvQjwhi7K2JvSKqgZcdK62yplNxWbgIlQqtehrO6hbgsFEJUCAnWaRDTByX6mUPTTdLRw4Ui
96Y5Kv9H2nftyI1z3T6RAInKt4qVqzrbfSN0t90SlSMVnv4s9Y9vXJZrxDkwMDeDwTSLFLnj2muJ
3d6EvxnS/LtmpHfSICtuECUfpW56gw41FyXaVpp015Z3Zp0/10b1zHTdKVv6QgNDshOdfFe0oz5K
9jiQfZDpx27sPLEcDhkADVbBaLyJTYRzzZS+6UHpCuZnAAU0tzNCu0siW2qxkw7Zf2dQ2Yn1yKLd
YDWQvRcj6FUmIwM4v3nBtNBDxOojJfR+ktTXtlUmnCobnXAYrZ5hm68lUy95PUhWkEpgbQgUoG4h
L0j02CtpBxj55zAe9Kb36+RHLATfKukjpCBU70CmPu6N6DXNqFOV5UZsSjefggMNow9di99jo3C7
Vjoi4wYWpCnt9Xv6p934/ZYuvGWOsnnUhngJXX82WOokemjlsvGXqyxcpkjKQhAbtMxa5VNWodZ4
FJWn9Y3cyLN/38nCLQaA5JhxjJ1A2OM0axtDCtKqT/w5rq8+4trLXnjCSBehyFmBDdtEr1UR6UYQ
pdCWqWSJqXEMBHWrD6Etxfdj2nsqiMYwaOKEau6SgVpSLp7TvrfzuAbDWoUrpNis/8ykEb2ZyqHl
hwZFjVyP/LBT7I4yJxYjd5A6r2NvJsZv8mrInbaSH8OQqm4sAWHN7tbPkmceFz7Y6PogrFvwxMv6
fZW8dtwQiuNH9IXDTRlmPfUQtNd7IKi8eZiz8IOtHGD6d55Fa2HLrAwpibe+rxvTAPMdMdWZ4EpB
DLfYmNgpokCrCoTpiMdp3WNUHFQK9V1Z5wcSAe7Q61ZKqaVAO1Rg9zQW0MoNHc6v+DOrNsFXbcK4
KYYmkyU9ZqGyYByqLDiTu+BOsUNwR0CJG0Ijgl0d52Hyzpkxy3lwiCcfimy89W+9+ev1F54JfNYi
uvHz50UpWRlRl1dVL4nBF1tDlWPqcP1G+aghQyqKS2gOl6yIrSYg1qjKVtDzAKA3Aurfz2Nhg6Ku
DHMpQVbSoArbCpACTDvbABVCUBZOiFhmUi51mDpTDL1W5dQMELkJldqCfXZrGdMs6kmuQp/zleYY
YPnKr09pYbPIUIc5hkRnTMw8v9EcESoo2zlTRs+/gpYPoBKcJecC1tqSCxNmSHmmtwkMC2IFUGeW
D7OK2ejJbvvEqxjf6Jj+fugLIwZhXaITDYwJ7Jsu2/q5xayI5HRPlWYrzlRbomcSn2x4SgI3kGK/
r7t4gkGtkcRgkEWYCUInJ7KTxMrs1tJ9bPMnb5s3Si6/LbfEEmiDGUmMqLNXSMDv/9Y+Vrt5CKiC
GkzlJ/YsRaMIjrmDNLAzkx1o9+sflfPYlhSbIiV1XTA89pKBG0L3lGR024BXfeXucxEzR4yFo1AW
4WXuwCu2ZNEE80alV1dfc/K9E84aeJAwCD10uDCwInznogBuuY2rF7MUTU3qUJUkARzoQP+7oluF
FqKpyNFd2c9P6lM9Y5556SLHli4JN7tIJJQJ8PpGU/ttvclBFqGJtVW26NtO22ri9g9vflBJlueh
UVHCP7/H9WMk5GpMm1kIsXouHxPMFkPTCDa7eWTPMztNCP229Tt0o3+NW3y15uLrFnI5tFmnGJg2
gYb7M3mDmCT6WdVTvZd80Ss8epZ3EsyECE21zDEdHtful/D9H6bp6hfM1vIqm6mCLNAMrRPOwbGA
BUa1m/po2bdbaCNH1j24YtN9F1syBttEy2ajz46lbTrCntypsVW8rB/ITUd+fSALFza1csZqoxWg
uq7aDabtAtEFsZgFBk1Haxwxf27MD63IrbLprAIUtgBKcaz1zXuACz3PLRBZUxf3gLY9bRIKDa00
DWyaD3YoSVZhPq7v9AtN9sfBXy2z+PRGXlCkhZlxzprySdNeQHlKe/QZpB8IdWxgJ5BwGa8ZE06i
3sVOrwb3hoo+SDO9AIFvBS0mK8tptALBBNU0Yo1GBKtEU0BXOLdbXb1QXbErmSIi1aN5upwWu15U
T8OQntK41uxCbX5GYn1UswfF3BtQTc2lbSl8ru/ztl+42ufigolqiva/AWb5adgL1UuG+WlVjJ56
U3RCbdegAaDo+l0jah6ISFwFFd71H3DTeF2tv7hReH/T0MuoAUXTISwfjY6r1jN/qbUvuQhzsqEt
R2luX82ErxhOs6c9gZwIisK+ueWVtG4AlfGTr/azCF/6ShskGnwJK4y+5hMb8mu7/CWFY+8PBLR3
vBzvBrDi9xUX0QsJ0ygoDJwgRm2/YRDTRhW88IXTvEkVMX1xZpXFnz6d/+zasS4CGUJJFExCYJzp
APXMDjTWxKfJJUdzbKwyZ/2WzKe2ttgieokEmIMAGLPzFN2HomgVCoIK4VHi5uW801zWJDWhKvVS
xUopHrHf4wOiXrEPnI8BXFPsGePLNp8zg/MIlvW9yaShnkXzJySPA23dBAO16wfIW2FhznQ5Jz3R
UArtitPUhGh1PK4vwPlC2sKOaKUgRETGvRd02Unkh0T9HPLOHg3OOtwPNO/0yiPqJEqKyQSyST0H
d7C0auiXj7PKNt1pDkONaYO8XWQWxszd9S3evvEKcISSokH4aPHQVLOgXQddinM0PFAR4mIJJK2l
GKnak8TTtbnR655f9a/FFs9LmWqKAgQklhF6fMpbGVShGmjP+vvuKNyjkulUhxL0Zw2Yz3hBx20P
+2vpxWOTwrbQGglLy+RnSn2z2rfmt/WjvP0VUQuYES06ZKQWXpwEOdR+E+hUxdvyELzm0AYHF5Ej
uPLrYI9e8jgeQGzFQVTfvKNXiy4fAZM6NjR4Zpra2GYMMfhmn4XlRhg4de6vIOQPe3W10uI1FDUR
I5A/QApT/swDIBKMn91IbHO6tMMdEYoTRDjgTHeAv5XZK4ZrAVw3sG3jMc+lE9Q5/MJsnCC7rwvo
EBwVQXXKmHiV0lulqtkR+1nHr0VwL0niMwA7gOgoiIGQKEugyywPNSC4vfKWpl4nqHYcGmA5iuxs
lBy9A5xO6y9ENH5GGvCX+aDuDQQ38lBOdi4XW236nomSt/69b5qfq/NYPNqhjFgsjF14yVUR8Wro
hpL6sr7EzVt7tcTCzWtRmJMCtchzTUs7ykGLH0O6pnpYX+V2/n61zHzHrsxPabZaadRleNHuMrTu
G9fwFbeAeByNXVECJ5vksgSKYbzqEW97C+OjNcLYQ+MYGu+ojMQYI7mYbLu+N95HWpicgKaROqKM
B+ASeu4KpihKzru4MZMHq3Z1egvTkpJUY1GMXcxEjtvGN9BitJKt6ICB5V7gTIzczlZ+rbYcr4JA
/BilYxteSF/bDCxK7XDqK1R2heahH3snUrA46TwlggSMBF2WcVvHvCSSc6rLWavaZEIlCXV4KYvX
Ws98VVY4Zu0GXe5vp7qctWomeUxYhn02ruSpaGFYUWlRyCfM1D7zAD0SsUSxG8CzNPwnv7zjk0xz
7ueyuCp2WVZqIgohWQCQbAr95BhZA8eM3I6ur77owo5EqQjygbqBNr350qDQIZhIrDSMOJJU8Qs0
zjAnY416YoFsyJYATlGJ7uUKxcAMZCz/6rnIC4Mjx2mR1i1+C2QKLYPWdpfF7voSyGhvBb5XG16Y
m9AwxhpMK+FFjuQ7gQ2bRGG+Zqp+H2CYYtAyZ6AYMm/QOxd7KbPTTlM2ZdJbemG8pkbtSwL1qInE
Jy6pZRD9h5C230FC+JhRAgi4JADW8yEV+UZDatfHeym6H0dwIsmaN0VvSniI8p85Ua0cIM1QAylW
FrpZV/qGsZfjH9BTslhcWgQiUk0NEEvYWbJsWmmFkckmctRWcgp0X/TpFGMAsAMbCW6leReEezF4
bYHRbcQMgGD9QjBCBfmBUgHk9IipuhzTqpUHWIUjoGUa1x8qgCt6ggBhqDaZSCBdGFkaCtcKhr5y
epJZZ2dzYMsuOrJtAOSsrn1IyTEvHwpTsIyotHXtpIIyTKzsQdro0k9ppJ5Ef44dplZh8gBOAw4V
EoISmoOAHanz6Ir2LcoPKkTkafyiphcIh1hSizJfQ7ZR8VgbjSvClsWhj7dtEdT6jOheij4MwanA
BELMyqqbxGLmT03dyOp71FMbYpkle68r1RZbE1oI9wYb7K4zrag9T/KjnIDpPriI0XvZ6I4IroJG
P2oStdNhU4ZQokTfJPY7nLQU7VIFKgrik9Kq+AZe1SsukyuLmKBYkhWvDKlV9YXbKzF0wN5j/OWp
vhCKcmTxTQhepAFccvW7lACZjYIpyKJyK6KpXZNPRUo3as2VteaZiYUbK4RCqOMADmAuQ8/zc7HT
ipai2j2GUC+QvHTpgy5bA+XYSMJbeOHcaCSPQyNk0eVbCw5VdTNsAHGUt8Gh+GjdzNbdDh0GZdPt
0TR2g/v0m+6Yl/ID93r9Sd/+HYY8Q8EkVVnKs7OaxRPa/mA5UYgDThB8G/B9BCnPcswR5p8R6D/r
LHHBGmRZe9aNOqRm7TlEQT/8Rdui7/kIhpMzvxwwe+619RYBfYxXkMZdAMtcU+R/ta0IAXBEuTWI
iaOEYOCi+JcgjHgbvW0hf210EdT3cpoNFQCruFGSJ6iQus/QggbvNbMJbrPLq7dwPuASChyoujQY
MqZ+a/IcJWfQh5Jys35Hvqrna4e5cHMAFKERPErhpQKbCOjRT6KWPKbmtFOCYV+LpHZzlr/WigbV
Sek+L+Hx61S7awrVawSkAKwXNBviXsdJ6o9mBaCGqadODkYSKaktNdiVuicEiRfi7ZU9s0QERRha
PqcDJOMCiKCEsMah7o+jMFh61v4EaW1n10XzARTNTqub19Aku4Kx9zKFC6oG/ICO1DCj/d36UfxL
vP3r886f4yreTiYjqkXlK7YJfOUt/gAaVW+tmYt/7tAJ/Sbr/kO4PfvVtS+w8LtlW8jjGMNcAG3t
lYpoM1LbVRy7ca1YnC3OXfe1tRY2EUu1ogq0EsI32QNBrE9+BA9zedLgsVfNRm5tpYURNJKybXLQ
wV7QikZpBh69Eh4jCR2NuHJGBlh9lXCSivnHry25iPizahil0kCUJDHNLTC60hnvslEB1S5YhfjO
Ocr1x/kHH70ClEc6lQRZEkpPtpb76HO67QZwYqAL0jfz80v8LbJ4/c5/qWf875r+QVLfCANINkC1
f54+BjRXzT2Ih3KIGKQWmgWP4r74TwyA699TXeoKKWIG8o8UZYZBulRjYw8N2LkCwRIqCraKxziI
Oc9RWf+cwKXhc189x550IaEN5G7bnvhaxzai8JBMiRdN2UvL8tNQF3Y+IWosK1SDH1ptK3SaRXPw
IFEJJGXfzWJ6Zqy4n0FJSb+v8nATqeBo+NSnyuky5U6Ip4OOwvm4TUGtBsV0uwGRQqx3RyWCQLe4
YTG5M5Vor5F+N7XRU6OWGxPNMEWIX9OwBtdiCfBRgTDISORdEgoO6Ak4b5Z3DAsDnahMUSIhjnCr
ZacFljBE3lhmMBXtQRJ5k+T/kjb/ul0LI6hWXSCLJXxcCjV0dT9Yid2DYyn/L3ytt/PVX2stLB8d
glBoWyRyNeSSv8ShZ75ouh3uWndwC4d6PLGg20107deSCwPItE6ragOqBPU3hjF24YXeKfDjoSug
zolX6zZO76j2cCT7fuZ6UTk2iuNkVHFhF6FPiU7fLJoBDiub2N2pfpDepfd6Q2Rb2HVn3O/C1nnl
iTky+XfTCOjV728pZV0BAmRIYcdBanfTttPJiU26Fw2FZRIHlhovpbMJMN96qG0pqoLr5pJjLb+g
fVePmfZTQSSzjC6V8a1jj2PwHvPibp5h/LraV2uwKppUs4JhRBYi7eqtdJgp2ZDMpJbwFN3TQ3OY
XD5YkPdJv/qeV+uGEwWTl5bMYaFoDweY5Hf6Sn3d13fE0t6TBz4mgrvXhXFMijrNDRl7Dd/CZ4Ki
9iysnr8I94oDmcCZmSRx+JE3d6sLY6Qait4NWRmcp7q0DO00jsVbokA3VtwNw7MwnLXke4IkXMZ0
oNo4yiRaU157dZp46/eJZ6e+funVoUt5m9E2SqNLkjVWrv00hzSy2gBFihaaFdGwASkthFHRoKxo
u9X6Z876HLP89YGu1i8iwAxDE3Hz8M3Y6SLoQQdQ8DaO6Ak7EbnA4Nf38MRHrvufs5uVp7xsDcmD
JrVlm4cXxW+33d2s5mAeow37GXLV3HjW8qtzdLVJDcq9iVoXcMEYr54n14PkNG0yACHu2pfGA8Ib
jiG9K8FWb+WdU1cWyh+8HfNOemG7wNmmJtSk0cWAKkifXbSpc7QaAPdKdjJF57hb3hVfMvPJYhJE
aQaNDqrtRzey5RfBzTcQo7WYiw0/Q66v9bmYufUcWl02qbJpBBgpQe4xeLI3Ag8e2sNePg0geA32
g3ng85HehmP8coVfiKSrj8uUJlOpCBMC4l6YD7oDKtOCmN1z6/OnWm9it8nVaguDNemyCNeLfKDN
Qj8aPqME9aux2Rg1eLra194AhbSg27Ik2+svleN5vkaOr7ZJ0I4O5BQPVTdQlGaY2koaWx15KDXu
cS4CJxZmDSsTBDN65Wi73JtgDjAnQbfqrnBKLgk451V8obmutgVBbSqKBZ5mVo1+k2RuJ2wN9BlR
DPKFIOe4b+6rmH/O1XJprxVTISC3Yl69bVI/hoyx6AzdvgLX+Wz1JIggqvA6Hq8b9VXOXzF4ZBEx
AduppdE056wiaMxUXUO5PUNoliWtZqljW9hB0Z0rIOyNCvMYRjqPhhooULddgVqBHFQbGSTGflNX
qYVu++SRWNm1gw72rkl7F/PGz0ujwFxpGR3bEEAqzKr8SPPyjmrxZQINtEPAOY1YfyZxLBXMLE9N
7wmivh/L7P7//7YqgBxqoilpKm777+esCEk7F7fQ2wCxYTzdN9GrEH+sr3HTd14vsvDiRO+VQSoE
AIPlxNa7eS45cSZJ2dZttGMRsRirnalgxyHZMMZ4FnYO65cf9Hr5xUsxBqVoulwLL8FTum23BRIn
u91LoSWBzlXfpZvEoQ/pkxhyFr5lCa7XXaQbglCQNE4NMD6n24YZvjAW1lTwpttvJTXXqyxeyogR
rVqX++iiVrpnYNynoRy+Cd4KiwchJ52RgpccZIDSqcxrF9q4nOd+g/vclK43sfC5UELJRoxko3ka
YVYtzJw2R6eiTJlHK82nw1tQ1iDmHtDsF8CxhGCnEI96GW+VkIBgbZ4yAgGTqpibIjtUDBIymIFZ
v8Wcr7n00yQEa79gAnWtp685Vmgqw5IYZxryJjbm6iCWfpmNVNGx9ejSen1tsW+SV92LiVVG1owI
HmzhTjVsDJHhzRz/Q7xN1p/K0kfXcdiNCY7x3H7rEYskO+M7NLN9yTVe+EkF+WKDWnmZS/rcPgmE
eIjU8EIxKqLr70Z1RjS/EeS9GbyNKVh84nqTNAWw3zXsQpyA2kluwt6ukulnpWulNbWdP+qjHZMK
5dy6AOYmjL2atLvelC+SklroLjoYtXySSIFCzWeab5s48NRcsJlBdoJ+KgTi0kB1srS5jBk7Db3i
dwLFBCJabpX2iEHFJ3kEDqIYthnm2KbQ/BQUAZXnIPlWGaovz1TKCUUWbxhgh0TDI0BrlgkAYmY6
JmG6h7qYyLGhHZiW6j5zxnI69F1s1yqaU13b2JHao3E35t9q9Hi7lqTuSOInw3ieKKYg43hTAN/v
DPJYQ/3j2CsPZnNQe4A9Wf4cy4pjBrIDEHnqlAUlmKIE/GfyCagjcwwjtRNOpkM4KUOD3CitVAIN
wF0YZRYTd5mC+nY+4serYv4+aNEG4miZjFYn63KrUVFwT/diGlpjN9q0zRxiPBJGXdGAGkl1IEXr
NiFqGeFg14l4p0BinZq9PcpvQ78z00OlMJxA7dL0UdInT6m+j+apYSOEn05DMmxVcqGqYTUKcF8N
mKE1yKK2kKDNM3zoO7FOrWk4qnVqh2YHnu/CjscO0OhvWQM14lCwphjJz1A6E76DoeSvqMc2G1Zo
z+08GCsdawMNc8Fw++4ylr2nGxgdoNODCCpTOVSctE1OegR2jri6ZNVGrJtvEzmJ4RmMDfDknhKa
UOE8xJgPb4D+jDA5pKs57oIxgoNpKm2o2bpR3KDPtp9KZzzlU4/7NTqCGm8gtHQSSvQ/26epNKzY
iDfJ2PgDVLYmBRrxwByH9Cjm8iUSp9exRd2r33QQax904jay6pqj7BZpdoSYq28Q9D/VS5pmdgYK
it58lM1jPkZu0RJPr6PKAu3kJtR3gyH4eqsAVv0hCrrLtIdJB4o+zz2t6oEaEl1QxuvhZ54RCmb+
mYSlh8IDDl6Xtl17r7HLJIcOSb/VpWwziAe0leh0jfiSjQKuyps+3If5EFtKHW1N8GkAeJZbalGc
vqQ4mu9FUvtjB3pEFllRL+51cGKnUBVLMnSaKYR5IL+JaaC0K6w428jSgUgXxDW5oVgxeyFEslUB
OHLjPRzA7Vy15xRTAWUFbgeGHjKxeqm2grq1azShTbiKMcldLeptBeQfgbLLMGwmDhjjmop6Jvfw
WdVsyj7juIObFZFrS70IarQyQo7YwVIrvuT1wAlj0tI13TmDCr9rG30n29Ngo0z/l77yqx18FRoL
fZJ13Swd39uY9gVwUjA8qdzliR3ugovxOJ7Nu/qUfVcQ1wT3NTsWCa9UzvESy8AGdfIpDhA0Su2j
JviB0v5d5LTk3jayvjZDGQtM+qfYQb9BehWo4vydQ1+ENZ3aMUTFeXAOoF0QRYOX0GdQBXHOao5c
1lzcIrIBOHFqA7TFz0RJIWrSb5pkp4TsVUIwGMQfaQNGkeF9fWc3c8Oru7lEhyGGyMwkUEGR6HSf
dJN6kaM99t7kGhu03jgv4SsmWdniEgYWG6XGxAIvgaGWgDZr7ASO5AeehgZREltvL8mR2aYP7TtM
aw2CRf/yuixBYuogh6mgsugSlpfCuIgGvAb3wXOyiCUKTBX0IUFKhuYB2qaGibHiaE+rxm4VxjlQ
TrwtLyyLoKc6Bmfa6FIX39XhI50eOddjvtlrH2yREEl9ROtcQ29tHNtDhIDTnmTtHI/vU3DShRgk
1wHKa5PVmLlNSGAJBQano2NiJN+pEnpmQ5w2Vi4FbTlQlq9i4tovW1iWSYxCOY8CQEh2gIZ7uaOP
h8yn9mRDGX5fVG7qat5/EhyTOWeySKNYN48ZVrjEM9ai/tGeIwexD4w5Aph0F3LJtnnXaWF9YlBV
YjQXTxQAaHvo8tc4ZU6gVocq0dy//N4LGyQCPifpFDZI8c3UQ1fvXB0DB/PYUNssnBj14/4g71Sb
HXncYJykaTkra6ZlAnERZP5mm2zTrLKUGFLSxV9mTcuJ2EaLzcYUkOGrQmGbhBkWBp+dGPEhmEee
RHrfoX9bZPVO6LJtljfnNn3vo9qqAeSZILFOwDkOKJtqPK+fPG/7c7p15aq7SA/iLEanRopFH8Rk
WyPKnYC0HE/GuUvKfLevloGUQ1cKCb5vltR2zaJdNJ7V1ksAwV/fD8eZLUdjlR5UWE0HyzQiHDNC
1LdYNFldxWyaIkcAR4tbmubPogLR6/rKNwHPVy5NmY/6ao8jtNGEcYbH9nb32ZxmdF3yJL3qPpZM
rNDh6eTxPt3CEvVyCPY2qpvnRH8Bov8IWm/k/xxaIt55LoyOQYdGKzI4rjF+0cUHAUAcfSRWiIBX
C7JNE+0Thvxs/Sh5O1tYnh6VSDNI8ujSdLWdCRHoPz4N7pDp7TtpKqZmgHlPM+a20tX30uqaJGX6
T5Sae1+oEVTecqS7D/RI7erQWoBz40Ma2wQ4xSEA7SZaLR7CfuESPSFrSYhLAFr1kufObl6ELbeI
fvssfv3KxQNtZdUkqazMt4rsvubhRPymn60FfnnZxQ/hN7n+JXH4tebitQbg9AduaADfKBIHxdb3
sWENL7VoAakPBuHWLp8ogaYmhFTXP/zNoroi/Vp5EVhoTZNDUhpmcm76JPvqqLvaOdgwF/q4Njrx
TrytXtbXnG/wnw7915LLZzuloGZAmorLhrp5HG57VbN0bZuBGamIK+/vVls8WpMWk6EpCfqHpgZF
SCgwF0+heJGAzRoDZbO+GPdDLl5vCIR0FIioCEZbzR9dwBLvQHUxT1QyBCwycL+QB3D+ww2ab+Xa
oS5ecJalbVAJyFxizJbVZ1hCqOrkp/krUoc3asJ7yIvgAQOJ4aiLeMii8UWf8pZnGwL+ekHnGMP5
9q3sagnrTbtSUcUY5XITfTktAFkR+csH8FWPvDJKaq6JJCN47rPEJkoJ4Gk1LKWHvAo8WTrzotgz
JY2f8Z4eb28LOyP1aVoIEd68OZ6E/qTIA2drnHe2hO72RGryagTPSw5SfCH08NU+1fFuzM5UwLw+
5+bfgnVeGRJzYUjA5jRQYuAc4y3bVkfqY7DRmYXxCt4bux2W/2M/zIX9YOUEXlNUdi6ogR8mB0Ed
5LEUaC19UVSAtt7lbI1z3Zc88mHUgEmOTXPTxpqoVZQ2pEcc3QYFyTb7kHaBNUNdUp83Xc/xRObC
mORyPBaIcaILxZBRZsTOGDCHKTrHQt4cM7r+dAvbYUAwswCLFPrigFgAoGiD9+MFM+Dyjp1Ke3zn
oSnmv7f2qhfmQ66I0SUJSvyK9L0JAWlA01avE2tEkbQQ3nqJ8wHXH4Iuzlf36onHWSkrmYy4LcDw
R3jQuvgJiEYUvZ90Ft5zLsv8bP99cxie/n2xUZR6ORBwmNEhx0uY9kBhHSdbcucUlXs1eVubf83V
1sIwlGslRcoYo4sJMprsqXxPfs4D04qXupjL3ILU6RhDLYq3z/XLqS+hsSHm39JwQo8xPbQHkMs9
ZODC25Ru76DIeWRH1jlg+uWF/LxVF1amEAutiAvEDlBUPDYY5Cni0yS+9umPJBPRcZFdCVQeKvI4
kB+ZApQOuxYl5MHG/8n5LbcD9f+ZIV2cf+rV0aN8bWS6hjyWtvfx9DkNYFFjP7W2cgzxRRVDPxgm
zpL/0jX/teYimIGgWSnKLbiPqKY4ciE5rG48aTqL5vc2BL49O0x6ci8HP/KM0/Bdt4G6uLRFaaB0
E8O8sdnvy5oBN4NK+3hXyrHzlw9oaY1oo6ihhgf0f7XsxDW25WawYWq90Gt4I7rrbktfolKlXCOF
RkVgYSM/kVI7oceujz9hcUFV/RyF3wvNbVjOOc1/qcb+8yGXWNRaKPG9wHIFbv/RnokkM5+B3Enw
a8BXeBUXjoHXv67V1VUth/+lNPpZuZs80VX3dGcCs6diPMZW9tThPdQbKgpz9/7XBheGCaQVSUI7
xKPiTvVE1QFHl9JvFTDQJ04EbWSoBRt3I/HafQW0M3hGEqtTz9oUgMx0l3mkdPp3HoyHYyyXwJas
aORwiuF3chGw6xzFrSTehIO4Y+MTUfz1e7we3ulf3+TqzDXSqgW6Xyjy61BEDF/MoeCZ4PkMV1zN
En8a12wkUx/DGtBct8Wy9MoGk5B6Y4tQ9iEN86FkviWxsOkkdNJS0p8SqvCiB45J/kqJrjaamfk4
hQMySNw7p+kPJgFjgxwdevqQKZdSKVwpGp9D9Vigk590Z6mnntxhYiPkIczXA0N9CUutwCkhkzlb
mEHQM1RUwuQUCramz/wRWHpuqWD25WsfYGGqahPTozWdUJXPiSulpRVE91n+ridoHkkfWfuoFhu1
fTfLt7+7W4sAKpqEoWtjFL4C41tU/khinnm6aRWJaYigL5XAWrLwbYrZa6UYgX0ugqx46WEO+0DA
/8bPW2+6lauFFg6tMntxyIBwuaA7fMobCIaH1FZLYOzagCMKcNt5Xq21cGGy1uaDhmYFMhR6P2+q
89pn8Hv+l3T85lW8WmtxM1iDwcQ0KX41ZOfpDoqwTPBnN8bNiW4+wqv1FjdCVGnQyENHL7PCdbsd
MGycOqGb74HGtNNNAUlEXnZy24f9WnOZnFdioiGPnP5vTfI8HkFogx1iduUt83joZM4Gl2l6xVSS
iFCevZhSfZDli5h1ttyOz+sPi7fKwmtpZW0GUlgjU0jzDct3Y/dQBpTjGW7Xra8Obr48VxYzFJS0
JBoBMc+x3CrutIEwncswbjSnkZQvW8l5ZMvUXBQYKWk/T7E5PUpSgCToFnupgY5xoF1vo6b6oLKj
upUv66d5G7l2tdGFGZGHARpfshFdOlBlbtFkwly0Y9rlM/0JmnS/hV5nhteXgX52w3P2vE+5sCxh
YiZCV8PZV/L3SntQkUIrKafJdDORvdrfwqKYzVAx1hb0QtFZMYGyGu4N2EpM3oAUbODhcm/Xaq+W
WxgVEC1OoJTJKSZnlR0w6+yggPEksTVr+JTs6oexSXe8XP1mGHO15sKwFBIuaw4J4EsMfgrGPpJI
sNZvyXxIfzjRf1Yw/sjOQ6iqAghBL30O3vJg8qIOzhQ3Bk2JU1epf/f6jGWCnkWxAT8AXrO8xJBl
eYgz8SMQjLe8+BhYv9G7zIqB/jAJdIdz8X0aK1SKS4mT5qyfKxRvfrcBao/keSItvSB+sKoi8Joh
49zOmwnq1cEuzEylNlU7ZCK9TBqWgShtEQh+qOe+Ad6LhAR3ffPYtZ23/jm/AJpr33Pe+ZV1kwMF
U3ZSDyVydzRsyen95h50ZyPaOkB/hTuK+6p/5s8ds/qH5FHz2qd89x9wq+sxjLHMzyO9lEToMsxT
pBhSgmgO3Qqgmg4d3kDnunkFw9tiw0wrwprUKGdhLofUo///SPuu3kZyrdtfVEDl8FpRWbItOfRL
wW53FyvnxF//rfK591iHoxEH028NGGiKLHJzc+8VxFB6jsP0Zw0AEWdxed+UiTjTrEdQOEHEmVTl
lzofdYBU6/HUa1tdAZZOVAaIQghOLvZe0YITIZifQAvCEKs/oDJxjBJHh5wtUIEwpn3Mq0NfPooF
IrBePGaTsQYZYT831VNXA29qtelK08jT/SncbpFcbUsmislmksllhSgWP48eUCWtA087Rwqik4gm
ycJ8zX24KzucYW8+lq6GZQIZZDP0JlouwQVArcNFHQI2hreASPqnecUTFeQkRyb7wB/npOhCBbMc
/KUNVAaGiFbm6IKRHwjn4e3+7Djbgn3gp30B4s84W0d4PPqkme2mBiUvkh9a6TMe600tqFCT5ynJ
30Z5fa/p1yJcHfWsKnLoMSmQ2dRgUL9oRef72Ot/1Ljm5dMiIQqvtMiBJ7dXBfKWDxfnXIkm+6TX
RqEppBzL3EDt1oCdwrKd3OLF2rdreSVDFvMf8Mh4q81EOLWW5FGScAj/U6EClQsot9Bpp3WaQfxo
lW0nx8S8OwMq2WSCKrrb8ziCnFuTffuPE9XzyMQXbwFSmWH7Klvqj5h+jsL4mvbe/e11U3JNvfrQ
TIgz1H6IhClZZhw9GuDqoUf9AX2mpwiMPSVQNv2abEu/iyBLzju59xM5k33VT2U2kixDfgA3NIiu
9w4UXjw94zx5ed+UiUohmWs1i0h0isDtgsz9qpbXoAzYAkG+Oi2twPYEez/OunKC0te6Xx2gcjIh
2CBARihbV+fiLfaWPjFsNiEBBpMA3huK8/AwWb4KseQxFZce3bJxFzkqcK6IX7tKA9RX44gfgP3d
nyHn47HcFdrJddUDO36yJgLV8AdUyeGB3tr3R7mNEfzenyxHpTf10CpDNKTNvWFjmyy2pc+Qb6Mr
02282UXrvz2WMVRJYlfl1RU49z/LWImVFoeu+3rrqxvtOHsNFNJg/ACd0lfRT0+mD9j1E7f1wxuW
iUJaLJdlUaJ0IpLO1Uvd7mAVYha6Dd3jU24CVkvfq1GH33m2ivrILQ0PnkLINUGVnh6AX+K99jgp
LQtCN0uhMoV6uWH9ai17KNzD92q1WF9knoA+VBZoLue787YXE5cEo6O5shRZBx8LAJsbj26VR2WP
TvAJtWXYJGQX3sPyJo34KhiySHRZlrOuK2QgBnC7ISF7hGYT3AFA/ZcfzO551NAlFtpNS5rz/ene
LqpfbXMmSMkQ0FAaBeECMnxObzkmFOvt3pMdTbbT0svjffGpeqD8iDY4Pp7eO0P3Ux4crQwgDsaX
MuEt/xJUr8JX12p0EmoU+QfIjyVVuu7TC+whORkjZ6OzyHV072ZxnFHbysaXPkYJodW3lSgBWMNp
Bi3Ld+flwoLWYQMeUa3FTWMOcPeSVXtoanhEtYGqwGx5vhAoJN7/opyapMnC1K1pqoxcxxddBALz
xz4YVj+pU5+7oF/dH4qTMLBYdTys2yGDbPmxyPHwUiuwtzRH0Xu7Ns2dMg3+/eE49ykLWB8NazQA
YEB0Qv+nRWdYC1S/4VLQeVeasmzRqy2I0vWUqils1Rf4zmi6lT+swOZfgzN2sH7xtzxvXkzEGesK
b3mrik8knj6yUntS+gbuUeJWUqO9DCpZGQKN2nPuGM5BU5hn3xC3mWC2qBYI+krTj4V5iOWP+x+M
U6xDWe5/VzLtwCSHfM0SS6kPw0AIWS1AzOYFfsUecNEO+On0vXRTGL9UvECucI4eE0mqcZKTThyX
0tbyOsvgcj6fFp/zRRiufOFeHJy7igWhm+BDtkB5h9CbH1zxOQz6oAxaX34td7PbIUuQeQApzidk
8ehpHoL8FuMTTtJkDwZxhCgNRIgc3v+MnGCpLhnn1XkQwW4rIwHnDlY6NhrXdmisZfGnZnAp9JxP
xiLMewVClHmFiny2Ls7UNbblxXTVLzfEfyQJzonOLNB8rMWBJuLCUCnlrVqW67h9kOLGNaH+bpiW
U0ozJzp/fZM7FwILMKdDkyttE8enGprTKKKQybGMx9IqH7XobQyL3QQt3dqo4axNkXaVR7HJV33d
v6I160IZaWUq2n6I0qdKjXR7jHAfazWoBTRyhGRdgDMjt/FGgtYukfHEaIB/VQ6GDHtyvDxk8Exz
KInmEbFhXed3hvWTdLVhd7R9FKUJGTxtBPwqyBRoMidv51VpVCbOzWmpy3HyVb+IHuf38qE56w5d
aQeoTgT6FrpGo83v8nCi65ce39XurURB13MLRXuj3Uyx5adL+vIm1ZkjZr/FWQMVtvuz0KoyYU8V
qqyq5aVKSi3XIvAOAMt25NZ7ebuXCXC6pedyXVrklMi6DaS3PbcgMZHI1lXrotFNEX7eDwS8m1Fb
6qNXa5kVMiSqC1gdIaSiLok2UxygCuTAl8mXkQzy8mJOSNUY4Fveg1KEimd8klOkxQNcfdMuuD8n
Tg6jMcFNk5NQTVuUlqsZNaU4dgxLc+DH6kj1Z63wLsTlf7tz+lkb+1yA0asY4rU8vaJ2B2XN8pIG
AgpLwy9+JYtzPWjL6l59rQ6EeDJJ2IZVt5lS4o9z7VaUJ0jNG2X5+9Uo6qjRrJRydHNKmD5GqNrh
vdgql/ufiXMHaUzsKNNcyzuy1MfkN4MS2Czn68EyfAmaHPdH4s2HyYvGQmu7WkK/tgo3Y0IPTXQ2
6mZ9fxBekVFjQkQkZrEE0fKl+qW8Si6os8d5RDc/PgNeb7cF5MbITn28PypvEZmA0VPLFPpFOjxO
qZfVH6XsCWiQwb/l/ji85yxrAWUqcStWJSJ9uDehGbUU45WgPMsrnh8N5/Sytk+DOkatZOCtM+M9
CvQ7+KSPA7JMXdZWQthwEiHOVcJa1VtTbEjd8gCRg2hV+MN29Ns1X3mRN6klS7o+UVaD2wk2bqcp
vsjj9DDr6g8pUtdxKgYaiX/d/1ic/a4zUaJRp3q2CuRckZm5OmBGo/Cg6zxyKOeu0pdfcTWnRChJ
SSGGfTR06s+CuG7b97SATGhMXYGClVXwkFu8j8VEjGRUizEZE+tIGgWqIy9DIwGebdnTLG8AeCeO
URXDzozGB4g++Mb8IxtEt4DuTzI+CoWyGrv4MROnj6aH4YBYKbF/f9157RydDTRCUsaKgbtgaefA
xN0HV/YrFWoCGAe/3R+Nc5PqTLzp9Aim7jniZ6hrdg43iiQpeKeet+LL36++cTclQEL+p3Ei+eB1
Uzd/+KJQ+qY7gdlAVok3rqzfIwQ6uBK4vIjKOnMTCg+oMAW+rPNnZ/YKF19sKX3X67TCS5N4kdtu
ah6TnPNiMZgMJR5McUrUr0fmwiOHg9pJXi9cN9kFTeUl5iQQnMP6ZXZytcQz1D/rbsZh7SFZIxmf
UG0G7pVX++aNwgSgESrnk5FglMoIbbWb7Sw8jYrCuWh5hSqDiTx1WRtaaQ4LYBmGyrsW/XQlkMBo
48uLcramwYSfMkvmUSlw1kA9PEjbZjX7KB3tef52vKaBwQadOem6PkfpqDTho5DoLfpoVXwQqAqX
AECi6ZbUzVYWz+r0HkXPUqsfiCA+Nq0ZtElrt1Wn2FINJPMfnX6DCTWdKBG91lDXD9W3VhttKvE6
arwFZuKLPhpaOKoh4js9WbCcgfesNyq22IHqNk6QkzrXKgeLwntPGky8mcSxJKGBbbo3epucGyAy
UOJRbLP3rP0Iopi8sgBE6+BjxllP3tY1mYeQNplqJsBRDFIH5WGpD/Z+cZDRX+NjIr/S9DtvBpbi
3OqdJmT/vzVs+YvNX7xpneKJ+DDhmz7MNwmsbru+RLWdfWi7THC03O79yTN94oUQWo3h6zxvO9AA
+pW577ezDZEUWD9AS/lUIyhDbcodHUAI9sWe7qMjQIrwvOI8ir8aZvfmIf/v9dCCgKHII3isatCs
yauAXtYl/UU/imMGgh18zZcfXD3AKGheGgvFXkdh8Mh7UnJyYJOJbZEmQFW0RkFeG54IrIqIljgZ
OhlTwrkaeJ0VkwlvRmKllVggCU7W1EWbeQ7izAMJu4RO2mHYTB4EOVS7fVooXLmfXBY6l9g6zQSn
8z/t7LHo6yhP6CTOS6IMGQMwfAIobgWKip57KuyFkl6mkq4SaCM6Pf6QFOlKtmAN1UXtm2DKu8TM
N3r+h4A1k4mWXVtF3QgV5FMHe/dRX/UmJ0R89Tru7Tkm8E1jMSsGRR+1aXWvUH4ms+XS6JJR+LkZ
xrmRlX0L3Xo3t8qNgPTII4roiHPpzlp6JEa+SaxxF0q1E6kp4HvQ8KcdhCMNV4x1SMUY2VYz46AQ
858ZhDHsPJTdWK53ZaMeam/O8eyBiuSfBh8m1g5JmJrQQ1g0ZEYP0lgQ5OrfyjVkuWEKEvzRzcGa
LU1EsHQK4b6TLKIlWD3XlFfE5iVuLOa7iIGgb/Jh6VeZQXPSVnUQgmou/1zwLqk/riqu2jhvX7DQ
7yFOKllSZXKashzy3wkk7YbQV/DvWgOrPjPgDifZEeQSBTyVyy75QVtjlVr5vqfjRbVgG0appyuf
U37Wkpd06l1V/oTOy0cXClulbw9ybH6QDpIh5kMxqqsZTkLyfta70RZkiXD2+bKN72xziwmtWUbT
YRZrpIV1dRA7ZLtQoxyTXUMzEAi5igTLf3dvOCaG5gTKxV2Fto4ajNSRvWgzVhCVWPDCuVsE+cv9
Pbjs53vDMYEUZqvgItQT1EIt6huJ4Rohset89kNNPEZEPRbW/Ov+kLeVYr/b4iwhXI5aWIVqeOqj
iVray/ushkPpgovu4H++uJWqtvgqwRy8BtRP+bw/PC+1YenhUmnOtLBwxJfeFTwJMt8C4m/BwMXO
kvk7ugmSSeaMvNO4rOW9tWYDJtxla3kaAZwUC1sZnzM0EDhz4+0eJnyFiqGlBJ6MePeWh9wL1+oT
dRpIzcboAvLqDrdhZooiq6AFwFhMYzJ/UZ0ToWugWIDTlwcG3ElUR0zBZCnxNdVm07qyPzy0Zxli
MP1KWXMmexMxfDU8c8Wp05DFVRglJ0lGK1DR7DAz7FqHcR2ueioNdl0NfiaCVa1w8q3be+hqaOZT
SpmZ6mMcJ1hnxZd2JHIVlBWBI8JzHPaU/uJO9qTUWHYeie1mOLoamfnCswj7a7VR8RQfJahEvFVU
simoL5RGHvS5OSChm1v2ajTmGWARbQipVMJJKFGcsImcPrM4e/Z27vo9BlvQLJJYFaM+JadqMNeN
JHl97VvSRm0OVaruQtgqZbVogWcqfwzS7NdzGkR64Q2QBBhywTaq2UkzydaSwe/l6NxSes6F2BNM
njTN7ZfJ1S9lChLd2FV9T2Xh2EOLN9VeGuNzEtVsTVKg1WFwNVRQ7QCvKt70lSRzEI83CwdXgy9H
/6o8MZhGWE2NDOrdbNhS/GYidEVG43AO1c3H5tUwzP3TKWFOZAHDLBDHHNYHqPaUQXG0tombO42X
HYAdEjZY/1/zlveA4Gw3tl6aNMIk5wWg+Un5Y+g/JZ3Hc775QrmaHROxZKNMBqMFAopC4ZhqGYx+
WjuWXnR0Zu8vJO9zMcGpKPukVEttgfspPkGwL5Ignx/vD8JbLyYMCaoea+qI9RK6h24ObQvyivdH
+AJR/eXSuloxJt6kVk8row/NY6VAzBzuFCZFFj/ms6vXcF0s4uFzMPtjpkmbrI/WUxa6fbSvcLEb
TeuaGvCjKZZ4oL6ujp5ChEA0ut0Apx8pg0C0Qj4hDeNVAFmYcJKX0GXQHkzgQcu8sHMzjDnRhrdi
TECbJqqWliWhlmLldllCDil9vb9inADN1kqFNrPiOsQWM7tLGZ3ruvW0+LVPdrqucCbD2c1sgbS2
KqEwoHoJJ4uPmvpwvLTb6FmInu/PiBf32MqoKnZhM0moLoyOYdNd4f+HnLMUfv/Vm+h7uxlM+CHl
2HUyfJJOLRAwvWE6ld67nOksW/bOlmZro3lrNbGo4GhC5NwZ1u0Fzjn1XhUAPm5dK4CJHJKlYrLB
wlW5WQvvumPLpQbKkD1NcIGrgf67zL+yJesRlEpffMOhcNDt34HjfEwczRaelF98sYfbldSrRWZi
E1ykrcoqTBM/IXtd8KiL/xj8NmNHPuo/Q/sLNHaCOS0nmHAOH1sqtVqtDc0S4arsoeoPLR7QIBSe
kvDt3s/V7JiIlYiTamQ50sK+PNQUD4wCM4v28H50Z732tKzxBjDWyyrxyzJ3yrzkbTBeCGCCTEtU
JAoZSaArjl5m49XkTBp4HJtuB3Q1pTaZHQS8RLONaV0FvEr57erY9wqwFVRitaKoIAc6tWbnR+r4
MEPfGcaXyo9oeCwnzbH0CN4UFxXmzjpBcRAyd20LHqUByrsOaHBjPHfiMS7nXTLOsy2TLMhha1CI
j1r9AUd3zr7gbUi2DAuTpyTWKZrn9Dj58arddy/wdtFP5aWzO0gbQqw4SI9aYo88Xg7nmjaZrEpQ
rQyMWSSfTRdvqjD1Ro3sumbkbQlOqGZLoyXN+rSaYWbYepNbPqar2CthQWrDcgioSckRz/oHeUg4
tQveWWDrpGJbaamewc9bWE2+4deBeuo804YLKdSteE8TTurI1kEbURoiyKSbQKQC6Q5o9D9r4fOW
koleg2YKclvgfE/CewTsUgGpqKa7SOPI2Za8gdjsSi5Cpa5xTyjhhcDzIzVgRGGg8TKFnIv8Nvjr
6sQyMauJABguekSMBVdenWaYSeGSXaJFLD2JkKLgfizukEyQ0lLwbVNKBUiRVWfRA5Qd4hOzv3Bi
0SGAXyznCHCCP1uKjERDAzQS915VSnYebYHH5Kwi5yyzhUfgVZqBihhBVGtPgfTkPFlujJh2P3+4
ORFDgiKuahmWzBLSzS4K40ZLklMsPEXNDw0cwvsD3JzH1QBMTErgAlNVpE5OpC19olpOKBhBM1Wc
edwuDl+Nw+RaXTHWENUuk1MdE8BhQ7sqkXKMkAOaYcSkVIeu0gS3k9F3y0AKghOJVD7CgmbXa3Fv
GykpORO/jWm/+kXL0l+9cbNxbIYuklBuOC6+GBW6SA4scKxHy0khby7FIGgKa/WQxLaINhxnQW4X
Jq+GXz7M1fCRoMCTVVSXIA3HeSAIh5WxFAYLW3W73zK6ekWQOMJKPnRAIPyrx+/V6ExcMzMya/BA
Sk6llh3UXnyUwpozQ97OYiJaHIYE5SOUrXrIayR64VfJekr14P7+vX3rXM2EjWadrErKNMNXZYBB
cFg5QoM20PxQwKwp0lxDgBZGJ29j7Vc/nIjAa33xZslEttScSK5POKCmsOvAOtLlfBWLj382SZYx
Dn8HuO4NCNnZzrJVB7Z4ixP1UvxDfCMeb3fcJm9/L+rXI+1qc3YE8vYCtL5PylH5OXvANe5GVKvd
7inehG/liM6jLfrQbNuCl7/v0OnkUntv52lXv4GJTFI/ZkOSDwkOCLpj1ZHuLD8sHbnFKwYWulB0
bfMf9AcU/PkLcDOpvhqbiVbqrHYW+LfJSU4kTxBh2NgYHgAhtjVJMMriSHbdvPuvRmMikVwrPTrZ
kAqzqAoB82wd5iAB5NLaQtnx/k66mTZdDcVEHUnSq7mdEXWS9TX1imc6xFs/Jrygr0lJqiO8hIiv
hhaUuR8XC3QmdBOh4czpNkr1alJspMEbc5LbRQu3zWxRTJxZmFdS36LR+yZHsT1L5j7SOuRSPCeF
m6/7q5GZ4ENKEqnqWCUnXdVdcTAOFpyla9LbWqb4yqjAO4t497/g7XbA1ZhMxKHVjK5S3CdfrLbi
1EKzKYcyO90sqXYGUWUC2CFX0IvzRVl6eNXSWQVBZVGh14MJFxa1Y8884VR4yBdsIAygTwVeMacn
wDkaLEd80mpVHGtspHZ8D7N5HbXaOmtgm6pxXi+8gZhoAzs+gKs07KHeHA4CxGhE44PMwsGAVR7n
Ay7B4y8loe8PyHLCx7brRa1pk1P0LvnTU4ZS96J7A8IwmLpYQ95TiZdqfD3hr6J5GZVF0lragjOI
DzCpNjeiBfbesM2eFuG50R0OgFFIz/VZXaEhvjfO92fMW1sm6CSVVA7oZySnzqRutILZlBcLyWph
m//ZQEzYKTpp0KBHgWS2EzwcTtjH5Hace0nIASVzbn2W5j1kqipmGbYlLYQnobRsA4mrRRPOMLxD
x4QXgFnkMNUwTAYnR9ksYFv4GKVoWZdv+qzxwihvXzKBRe+LPG0TXEPtb30Da2I4cECnYHJGGUKw
85rPCuJtTJa9XUMjkygGUsTlik8SlHuRicMawYTOY/eSffU34TP4Pg+bYXBjsF4CXqrDC6cssXuO
xKSHpRXS1E2xzmAbvRIO1Wo+gv753K8bR94KLtmHlLfanG/LsrvlyoJRaYxxw/2wS9+XJKud7F61
jcf5GJ2zA9nS2pZDgAN4AYFzHlm6d6KkSmhqyCa19Iemd+6QyDZ0IsqR15e63bT/DnUs01uh3WBG
aZacqmqwDcXYR0rqtWm6j/IIEJ2Zvso60RwjspDUFvVFkM4i3Fsj8WeTh54swlFFSA3LjcI082st
HWw0RX/fDxqcs8yyxKNRaxUhRDjWlN+hKXiC3vgNjGPvj8JbcyY0hakgDxX05dBRDV0deZ1gvWgZ
6rJxxgmCvMSZJYQr9Swps4qKbAOPWrt872C5IOX29BD0wEgID5KXPVhuvuV1iLhHiQlXRNGTHvTi
5ThHq+4456uoeVwQLws2Q4fsPLFlwVVDPz9yZax5X5EJXi2seaCbjfxkqXmCjWrHdq47i8Jv9x45
xF4ltZ2+/NE3ZYniMt7QCMy4boz6rVL6TTtZh0r0avlyf5wl/7+TMLD08LBW01qDAfCp11VbLkwI
Zgvr+0PcXj5VNWQV2siazixfNSkmwHt4bAnKr2ZGD0M/9JQnbno75P13ELZbCfPXZohFDGLlmYuy
k1P0qQ2hwYIA6Rw/35/R7QP3PRiDnyhlxYimGGhEmDA6JTRuuqjYlEXoRfm/qt3CVeT/LR7bsoQf
VGq24fJSFWZ3FlovNlDW1LWVMnA+0+1C6tVQyx1+lcqFEClPjRmwrkWbYNno0jYP4C3pkVXxwE8d
b++875ktf78arjGaZEpKCT3/FpRudTPlqXv/M/1NtPoeYtmZV0OIaRX2PRheSE4l+NG3MNlZdEup
YxGnPPfnqnEi3Std4vGn9zc1wO/BmajclFOpNf2y7Ve9ZwbhZjglP6PtorXV+817Hdr1JxqUqFBz
AWUyb4Mup+Vq4mNed2oIk5ETCTcWkro00h7QA1ip+ouibq0WCEUBzESIY8r5I/xt4b0W21M4OCQv
V1Koujp8S6XC2k4wJW9y0gVSV29MgZ7QS9v0/ezGmehV89tMHovsNWxENxGtV9NUV7C8ejIUcWWl
1lrMEgJQF7zLk8HuRN2t1Njpye+hnp9k2FCHuuimvegVTbnLZ20tKa2dSpCU72MnzGeP9gK6nipK
I3N8mbqXtliNvfBUFdsqBUEnmZx6NDzg50ENfDOtya27F3WEYXj4SBIvCy9h/DNtfGiA2YViuL0F
PmZ3jKrIlsClMdcVOUM93WmQFsSC7lX4JmW6E9JD235Als2mswKJyt7OIKYl905GdXjGBBD4tXUF
XiMNpI9QedBgZaBvk+pVGVameEzln5l4wtaCgZRdZp2jCJnddS9ptCPNPjIBA4NFSfPZR3Y0S146
d141fLTqvg5fOutDTz7BU3U60IJkqXBSiByKvIPBicgGc5laBtDUpbAEy6NSjBcLQu4z/X3/8N3G
B1yFEybsZ3KVxoZGoWz3jq7kafocEt+oVtIWxukf/esC3JahDnAZfojn+jQ+VZMdHgT//q+4GWRM
1TBFxVJknYVhZGmUm7UEYQeNAg5Mn2Tz4f4AN0/a1QBMFNO7OJGSWscs+12UPQ9Q73tEDszJ8G7H
5qthmEjWkB7qmoiXiGSjR6kPzX9tO60WPswQ7/+JaB9v5ZaJX4UQORvicMhndIeKcWOM+drk6QTz
lo4JUgSm9uFYmdFJBk1J2qW6uKpnuEOrTXD/G/Gmwmz3Nk6VWhoM+EzlGrqsPfJjHt/iS2XiL3nU
1QdidntaUEGcDXAgUgsyqCKpdxm6UO4ovibabzV9ioFqa8KNLLdOG0b7oa6fJAMKbqnXAyvWkQNp
YOAjoJtBLHckR7Ftd6SPgiGKvayAIVymxnUwSpk7FpVdkwIyq7MTl4mtNkOgpmRVyYPqRRPeW7kK
YXcdChXS5Bda7giGiafOZ5fIjpxOoK68RMUezXTwF6gVFCMK31MC9KBoVyT2tIGHTfjyHLmzOCyO
o6/TzBoVEUUaAOmQvdjRSoE1oeEoD+VayQGKKBxuVZHz1Vkshlj3I4X5FvoMT9Nr+07QABtW06ZZ
Je8AJ+34hf2bUfV7C7AQjKZScwIOKS78tHLi7jJPPk1z9/5evpnnXg3CJGlTr84I3Yg3VabaqYC+
MPLcSYHD+XSchu7PwicLu+gzMwyLYvlw4X7SALIRePNZzsW9rcEEtg62WUJfY4TFvk/aRoEWyEiK
eBoQ0m0s0dXCMfGMKo2eUzkkaBJXh2GCZGV7rAYRGjjnCHAWA+3pvNmKeDGEULc3YjuMKj+xNDAC
fkuoFcDpIigbvxjHk6jD5IXCqDEV/cGoAX7SNmn9IRpbrZIPMGd3CkFcSYIfRcdhPEblimqj04VQ
VzXXpRr7U64dGwmitVnhq027NqPW7c3E19Mz7YMxn2y9LcDhEF117p2I6I4VwsNTJ3DnXrXhUy7F
vimg4iqB3HGiMN9Ro19Tj25koniieJnl8i3Mm4OOJEQ9t+lGLEVb6z9HzdP0wpkVcZeHBwXw7jJa
TbmPOrQewZGkUhErsK3AtOvryRYU3QlN3baSp7Ep7K4MCDoefRM7Qp24sp7vsuKhG2IUTi6kfZKH
fluNrqLhA6qqa5mFrUGPKjHRUYveNbVaS1CRGuhjSVqokClu0V9my/KlOETPTz0YRobCcaP9Iimo
3lnj0HF+DucO5kHdXhHguph9KmYwRpxK6Jci0b09yFxERjJAR1IHOSAeABfBD9Qhrjmnc0BUw04L
tXBJnlGP9PQ8QBmq7IpzXkxnK603qqivInFrxOEqVCxnTuQffYGErgWYop6boE6IW4yI+/O6kp9q
LXRV8S0n+boBHCCM4cLVjKtB2ZF2XytryF5kyXaWziUoF2m2FvXcljUUGprcaceTRdJzLYJSJhab
QoQ+VXWatMStJ8Ip8/AOJXNhQpW9IRRSDRBRjFaLiOLSDZZXPIzs7f761ZlkLs2CTlE0txincyWf
0G33ubyOalR0evnUBTwdYs60WOSOSZDzDimGm4DrykDIXjTFoDezuh+ibz87v6fF4nfCHv6ZzbJ8
42b0pF0ftJdyUxynrbqenH5XPdJ9bdrtC4/HxLkbWIafEINKUQt47k7UcNMURL8WyqjNW1qupYgj
c8NJ3liT16hH1VQXZJSYdSW2hYp+ZuJRiXd993R/NTnXOGsiE5rNBPovblWjPsfjOdcu9/9/3kSY
C4iKnSRqnRWfyhZeACUoMUAEFA2q5TqH+HK7hnm1L5grSJDntugScSGxjl55oHh/wg/HcOD166W+
cEq2jcOXjeekJaybq5aMUz9BqOYk54CikvUsEdBuft1fRd5XYiIGYMJw5VteCxKs0lEf86aJd4Xz
5sEEiybODc0oJPTDO20r1ehNQ7FsLv5ou/3FszVC5IY3OcUZAgsu7zap9eP+St2uzZimLOmKjvYF
W3GlnZTmxZIMZzsJGGHlNbyYPxbx0XSD7lCxNgEmX3eeBOfJpTJFLmRjvGub0p+35cv93/I3z8rv
3yL/7yMvFMJOtyg2/xKABTvfaKItOIZj2vBQvgiJzQvBt0PU94BM+poQOptksNJTXI/+CCG4TtvB
IN3N8YCZZ87F/jcH7nu0ZddevWF16CrDfBFBCuzG5BKVwZcJFWAF2oa2vpV7aE1DsBcQYp7Uye3N
+j3y8verkTuhzutWwjyjDPrgxfjQERrMEvXuf8C/yWq/x/lL6tKBcljF5FRSPWjhajLppVOh2TdP
x2wKROGQZoqdwG9yDg231SJ7nIKwpJ5gQZxRSASbNvMGvVlbKQB+ms1AsaAaClXh2anAQr3/c2/3
7K72PhMmQtFos7GKMxAKshO822sklbXdw4DUAwkSekhp5ArzxvwA8ip5iJ/QWOE5pPC+DBNGxlZJ
xrqJUVCPjmX0qwKzCYgMzjyXBsBfM8r/fhZWA3MOwzgspwjAwUDfLEXnyhP90F7eubyGK+dEfRUm
rnZaL8JGUVKhJiSQS2X9EoBFamsYWkGTWkt5rvW3w/z3vJh4AYcsCDdqiBdG99TQD5IanMyTd2RZ
8cuqI3qricBzmPv0gH7X5C1NPvpA3rUKhXsJdhGwmKEgcFWcj8abGxMs2kWZSLcSciLwFJzPncSr
SPAGYGJCs3gWit0ytcr0JdPy6nHkLN9yfu7tOybDGIy8L3UJ2EKhByNM+olW7Qr8HYhQnHL6yxDb
T85Gv509fW8IJv4krdHoUg8Ow2J9Gm3h/ZjaoUuDGFqOOnTX6xfhJK05g/IWkokiBp36GZijRTQn
xx4BZHM9bHQ3s8F58+Nj6HBlu5d9fW9dmaAhmpXcDCBxnhabDaiT+2f9PLq7RXuIxy3jxCeWRZ50
SbswQ1KkOZkD4crtgCYBvB04O+VvanL//XKsKqZRxLJUhkhDitKOUJlQ4GAUeVNka3sjiKBqbau7
9F9qDH3fAKw8ZkHCbKYCWTZMJtslmHrvmb8AjhH/n8WfsOHKIDyFSjBHaelvHmXf82Uyj5rGAPwZ
CF1QWtqhIZS89vv8okKHT9hrm9AuPHlrVl5z4emu8C49lgxOgKqqrCWkfU0Z7Z3DXNvDxyJpTb0m
GLfyrnmmsDICQG8fv9w/LJyzwmpqGrmammGL/n6XwAZseAkNDrjxNkL26osyMYfStmiqCH0eNaCy
razS/yPtupbjRrbkFyEC3rzCtqHpphEpviBEjgTvPb5+szi7l626PTgbmmdGsLoKp7KOzXzu3NVh
fIq06gK1Gw5u1iif1lTHPey8MChd6ZiAU+eU4GFQfXEHwnLwMlOuHAFxPCtmG8XaUCDcPSXykynf
CmG9B91vXy7B9pf6h2zIl4VyIGPlepHHEwMZUB0yGWlopXs5RpkULz5QbhBxkny/hDBX6Jxk8bua
LCD88HVRJRDmeqP/l2HwU936lENub4zyU3nT3JWlX0q2cqyQXjwvy1l5ZxODmBV2pe5ZFd3hUX5X
RxC6kU141E45nwUDwpas5Ygb1VtFAbHLcB5umRpsihF92zhEmIM7UiBO2AxfdpxjcS7NDFd+iEHP
sKjOpDyU6mCPMnG9KX+JnwHXDOQuFBYV5zelbPc3800Ivrjn/mg4gxt+AE2Xp+4xJvVZqdCRH/8u
awjwzCtefsY+FKNRvA9d+bvyqbaCi9ggkKTCuSvejYzpOkOHrIIiWXwjUTYba55Ec3ZKb+qbUEMS
rz4pIPUwvOEjvGncElqfd6avM0wtqPfjyrt8uTh/YdQ5VqOehe1sFlp8Fi0vdZUmsJzGFX3Jkxpb
H0/RI2m+DNI41+O3dbleI0PUq8ISjQzr3mq+ODvR7HXPRQM3i4VMilP1jqXdJT69NHHefO/RgLFR
sW3K/DNflX7vzig1dbfz0Ypsw6lQ6NZ37VvxGJ+t79QFok6be63V1kIhc1Gz06r9itIeTMSvs/Cw
DbgyA9Sto2XIcRE6TSOymMUoZp9KrdODDMVIF2wayuoOzymIeF76NtA0EM0xeVDFMV/QuQkdKLMN
+uyoHqvBVo/JffQY3mmUi3sFQH776lysMIttNWq1+n+3qzpjRgndWCN6+RUnPhYg7UxAiOltn8g1
NPltWe4tr4uwnVDx+WQ0Q7OOU7rTcxXMZ+tBOa8g3V1KW3zRU+cPQqPf1uXe9cxU1NTUlOwkTJlT
SuCeF4mtUQbFxQytPBR1nOrZSTEh02dMAQDatRYqiKS+G/eGg2QuKpMhR4LDBCFb33to3wMF5GqP
1fv2tyJwga+pmyDYG9UIGaZU+xjND1WzwBAMipYutLPk+/Za11yTy+/D19KHGMQpUodXRrPNswS/
/RB5IDYQP9YfXYwBPaqD7Vr3/m8L8o/22MxjmEoM9WS82T04J2QfpKjF7HQaZgfCpxa69ZWrgj8c
cnvQx8juaBonwmh4soM8ilY9bEfEYut9qd538zGxnoijZUi2AUJ8ib0azFiWBOD7J8G1q7j1I+MQ
XPCmrM80t8G1jOFvJ8v2fAF6nSJVejQDWRjDbn8aH8t70DdIL8V6YPgyuCg6m7acuCIU7zD92bv1
/pg85m+UMNwVv+y3H8JhTRstmqoWeF0G8ygqjxJkM7eP9poi+G8rcKhSDEYkJ8uUnRpP+iiOPZpa
s93iGZbNhKPeSr8IGhddDR1Ugz/AYA69C28gfUFqnxzymGkkLZMIT3vJh/dB1h+7iigpXIvlf9so
hzp1PVmSJALcRh/1Wnv4maBjwGFiwBC1fhQEezhSaUfiavC11NxUJmsWcEE7ZUDbkOq1oegVOrEz
4uz4SqoyTyAnlHB2uSweBiXdqSJF001thEOa1izHQteH7JT1KPY3PzvFCLTwgTBF9l82bjlfLp36
0hS6mQUhQVV603AjuRC7E3dv6opHNvJ0d/GLwl+gzOWO3ji8R0h00oPP12KyS0vhq6lLAlLjaEY/
K0Mb1QGhWbPaE/Sz4chKh/UOyRdQTveNrRw0B9RRjfSOjtd/69TyzKnrUuqFumIupk9vwLAGbz6o
Ib0XPc8PYNNIvwlnIUh3xQACD8pwCaeWZ03NhWRMsxWuBtjuHXMcPb27k9pb9DO/DXPni8gub397
yoY5FGrEIk/iFYFDnSERq/9scB+3VyCcDotDmFZs1nJd8IQU5usgQifFTF6Lsf2Rw6PdXolyEC0O
aZamK7S21P5GGhnhAFhSH+cXI7Jrb8LTkeC1Fm3xnY7jN++pLIocm75oWkU/hTKcdWs4GSMokuP2
LRJcYoObbhWW4cItWU2hoacn8BMzYZ9C984O5eQ+i9NDvfauoBRoOc89Qy8OEWpUJnq6UWwJh71Z
xrtJydC4Fe4TKllzLdj+urb4VRxI6UKcTaWA+zI57Q2I4hGoFI55g4kdvwI/PzViv2myWI6LvqI0
14puwsMZJpEXDo8JCorb50ytwP5+4YXkSTrFbQg8ZDVLaUUkZRANKpS9sL9frKCOUZWZCSLIcTmu
kbYr+qc+lP3tbWzfB5wU58TocxIZa4uUhPbY3qDUF9lpbWde7LOpaxMqJYWb34GIz6//oNTzm0lw
sKJp6qw2EU6wSFsbvrnbYq1RHm1Z7Z0iF9y8ohqbNnEGm+VwRkhrcx0XuBlrim4EDVrBRh2k2rgr
IYm3fbCUfXA408kdRjYhjnBaRXAsqJqNPgri2xEG8pnXvjAQGV6TlApw7su4sCXtPgEPsTJSkdPm
cwOOJQ5P6kUvtEQ3kpP1qP+KU5B0s77n0cOIup/s6x3jTIOiRRA6ytO/OsLPmO5if9mwiJGSAqpB
4Vm3L5L++O/+PwcSlZJMstCY8K5FhLjmh9I8by+w7azg7DiQUEZ5TaG0hzEV7WExOrcbamdSxUAt
flhF+yRNPepV7dHQTGg+tvejDqYIqHSow3KCZNiPtZjOJaJUQ2ohZvNXmqtnyaRe92vkU5f38PPv
F8dsVJql4J1gM97rR/dNddhou+UkN/K+QYcF+gstVyKYKyjT5VDHKhs1Mnt82lk6Rdm3VrhrVeLr
Uktw8FJlZZ70MZYYFIjZ6zK49OfDEFKuy7Xq0W/Hx2FKrMLxCg3GcWRFBxPTEYaU74QV4W+Okb2q
OIH4L5AU0Z1V6d+9QZ91u4svt3TZkEIDMIOyyOK00i7VqRW2AzOoX3BOSy/NYlRJIKFOTLWzzaX1
MQ9uNxjRnjFEpk2vGTpc6sIClZRm1xpY+5Mpy+y2/OgySmWeQeY/hiD4LRwSRXOomSvip9OCpl5l
1++UgAkTUo8EYTifY2EXp4r3cGpWDY9E2Wf7WnxfLcFTwCm+jQ3bGSnshkOfpBEMqHFgmXhf7wtw
UJo3K+Jd5IIQNv27eAWrcUgUp6LVVtVnkkYPwjKoT5KduoZXYy4n9LpXJiS17DCoOKtkLoxy/mR2
4hcnqmqV3MQQa0aJR/+VPiW7dYeGuZsBxAo7SIb7f8AtfnklPxsYL9brEyWU47HKT4J4M2J8MUNt
dajtUKEYbgl/gmc6KaJEiCuWtsgLSK6v5odenoXIrzKMRhLmQlklBzMRm/zQLEQPrHoz6173xnoO
lEA7tHfzXXevNPZCZn6oB+yzAHFxkrqex5XZw0ebfcnXbqbb5C3cowdvPgrv2YERjZkQ3XILHzHT
J3XhHoquwfbWiUPmeVBWs4+7YgRNxggSEtnYWSXmUsAq05vpeXsl4ox5thNdbpWp0HFJuhKKau23
sVfdonjdXoTaDhcJqRWG1JcS7TFzWNg9PuEwOXLc7KmWH8IB5XlMos4URxmSgCdpHZFiDhqRYjem
jovDlFRcFNNs4T91k+xUShlE6jNEcQmgpPbBgcckWYVkgt3khLFsBaPMKiqH21/kWmfNJV4onDfS
w5FuMJKGjXjRg+arXnk/YHAI/D6Lbx3EG3Mn7sRjeEc11lCmwLkowOREkJgDquh/1b2O2cbKE9d4
X1gUoQ51iBx6yHNkdquAnHlZfh8t6LBU1IAvZQxcvFNakxXNPRKdKRod51M9rXZFpjoJD4DnFImr
ukugTgxXNd110ZNc626lYT6puZO11rGwKSv+tm0cxMnxze5i1SlQpkCaeAULT63pjmplRFsAYQYq
hwjLoIqYC9CQX8sx8qpGqM/eSz3IpfSQSCn8Q7QPqlwwlhiiwrPflF0ktLA5cIBh5u1GPfQooDCh
JwHda+HjUtnNPj1mPoUU17/b17Kc+TXtoij1As9t9GeIFhTB4E83Pem5Xf9WX8twNjgkwyrVwpIx
GSK7Tx9CeXW3reG6lf9nBd4Ak3VNZFlB9nkJIVjRtftRqPyZdg6pdThXt19brRknVpxAbwo6RA7J
obrtd3hubYwaBnhtpx3VJkacHm+G6bqu4ah3cEizm9lc7XodCaD9h6Lo1/FxPm834vySBckm8TDu
h9EVf5rLoWtsNfPEzMtjCGR+rE5oi08tMrP1bl5Gu/1JTe1Rh8sO4sKpGfsBvWMFLoEenfPpmxSf
a4O40tQS7O8XS/T5OK+6XAHZxfZ+EA4GihR6OxCe0Wfu5b8joq/z5B6uHFT9faljUC7dT98w9AsD
ET9Ev0fdkyrzsrdoaynurarmKW/1FNYhi7sMfK+DFKO8Yd6t8zGtqOfqH3ISXxvjACMcZbGeipLZ
/+IVrWNAiaDSoUfX26y+O2Z2ugZ0bZnCR5VDkBxEGBUU08GWcstoPHuow0FM6qiAdU64XdzKzQ/C
vhh9Srj8GtcOXJD/bJift9BqoTfnAscr7BCfBbIHMc43qf9UJZj8YkSSDfyXj9ZJO1GtCuwsN74s
P38hNmY6RXmPHoHmBFYov8vkndCgTVQ7DZkJ31T1tkH0Hyr4X5vlHjyhSMNGLHE71CB7iI7ys9rY
UXJQ8ztkfad4l4PtAV/aZJvGQNCbNDtVEjn6ewFN9UeD7NUikI8f2QiVXFOSGtUCbYr3pvFTT8j4
mwCET/njC0CwKmM1CrFgZSfFNyNnfLReUt8CN9UCsi8n+lDBpPgvEZ1XBQzrNQxn0CucrLSyc1Fz
w7olPArq6DgEYiZrGhkQvemf1UwGjVHob1sLhQUajzyKtWZgwgQW/BLuq4cO8pAT0tD25IL1ybUO
uBdklz/1UmkcAPVKZ+bdOmanqbXNQDyDs8bNPElinhIaNlm3f7EXAvVdvKkP0J8mrgiF7BoHRNJi
iW0sopWaNftX5xAJWdZQMz/T81f/kOP7z3XkBzYEU12ypK6xV0z1ghnKgQoTywDPyPLHx/KtfKau
w3WP92tFzr3pBiNVmzBFvTdv7SJV3akf7CVNnTGfv22bD2GgOoc1JqQ+9HxBdjuJXtseHItgJNhe
gXgZdc6pMfrGrPOkyU9tezZC8EP0nZ9kqh01pSNMlEIPtR/29wsgQUO6oFesGG9BhCesn9vm5/Z2
/iEa/vo4DMouVuimuBi6Bk8RI5ttDvVf9SOIRMadvJ/YdAs4X9NzC4KDnpytpV5BnUOTIlvjPKpQ
u2bNHYav4c5N+6Z5zp6ZNs/q9UHRH8vsiLle07DNB4p/4B+Ssl9757BGFYwyaoyWXQXRYWpc1TPT
wDWYFBnZnkx9Sg5jFHPsKn1ZkT2s0SyTYJR0IRJa5NXmYKRUwGtgdrhoaqD5uo65r3EXBTPGTTBm
8g7J6camkq/ES8e3mYdz3Jf1iiOUxcmNddPHcKczp0KwbabUMhyEtEYyjLHOmtKqj6UTXXEpvRqN
cdurXBt9uvTL+A5yVYwEq/w/i2QGUbzJaE2DCPSt4GnefJAcPOY/CxktTxBEoV5wapcctqA6bhqW
0qDCA4KdVZT8YoZfug7UG0sAMj+EMWuiIJUL/F7NZk8A2jOMg/BgPHR+sYeMht/eYna/w2f0iPMl
7gA/hGHoZrjOMzYoHoQPkDwH8X2GTq7BRVL5e4vagP5ArMhMfsPdNTiM0SVRWqT6MwZdb9SfmOCe
w6fGQN7KZq86CJHuhsf6LV3O4IsDQeN0pD4q9Qs4kNHVcRSiCA63eEh2zW0WFHvJE49UmEsBOU+S
2OsRuFBTuNmMPDQevPGRCd91ft042hlzyHYf5BCdl0VbJ1SZKXPiYGepFasHNSSaY8Abtwag/fO0
PvOUlCqLEObD95AnqzCrYsg8XPVmMUZ/iqkmX+pN4jvH1RFZxjX5DEUlv/6O7pg484e3+h7pmBvx
tdlP+3L2EqigmHZNDn8RzgVPyRZL8WLkNRJOOgju20mw4/JXY6FhNbMjlehV/Yc63X9ev//qFq+T
ZqgnbHVyZszvsdmJ2P27k7t9+39E29TmOF9Gqet5TIcuP4U5ZJ4ww1t/794gxd6/iwrifMkpFHv9
gTaT739a5f3aK0PeCy9HzgdtUiIcbD8KPgprjpL8qnuJCI/II+XQphlrpZvMzyOdvHGfu1bq6C5o
X/es0FveWtT8BvFimBy4rEUzzvmAG7E0d0rY7cWkdBelIooy1JfjXBcJqq2iOrFMq/DcZN2hqHTU
P+FfpD24x6jhmn8oQ359LA5PtKRal6mCG8P8QvYK46oP3VsuvevhtxF9ACLGMNdnCGiEwjGrwaX+
PVGepx31Q4jD5XvGB8mCXMeESElon+R8/SnoRyizUeQbVPDJN43riyzkoQXgTvd94Ug3/X2NV7G3
VweK3zMa4zEIjXGuAnIo2n56p8YUiY/Ls3DVSWZMlo6uJXD/O2EGJdL0rapek7WFck/kEu8xtRrn
4iRAcLNnLjfGWJ1kN8reMD/N79Ehw1bZhMw8QNlCqR6ix+Z9e23i9eB7yU1DnichhPMhGc9q8RJb
InFNqOvPt4m3fT4ZQsLaxF0Qqbm5u/YgzLK82RGCwi+zPxH2vfRX+ebwyFCsWLEQvBXVz0a+rzSJ
2BJ1Zhy+VAI6tQULn6uV7ySr9vuUykeS5s+By6J2ba2xalH1yzx3XhwotnrobCm+ATuHlyARUne2
cB6/jT/AwUg/DdQWObQpFT1bxwJmoaahu3Tgx84FYhh3ewmV7wUvmgSZgRxLmLGxi9V5H0kW8aGI
XLbKN4JHiqLWCRQyIeWrH8Tb7C17jm6XvyYfTTdB4oYPy87YU6oPhMWrfKO3WsUr5OUNWPyHfGj3
pZ88y08R6MBUv/DTZ6qxnDpIDj2kDn1+i4Q8ndGgA2W0vGKciG9FeICqyH7DhatQ9GoZT8zkkZs/
Fz+01+Wb/M06Nrf1cflohZNwjhzRju6Fm5Gqql+/C6alSZJhmhgn48PcQZ0kTUbrFMsbl25zq0E5
WDrqoIm5HVPkIlkjrnpEYlzBpNTqSmCTByX7n3WrXfwO+fczMNQ1xlQofsfsa6+MDwoC927xJNvY
+J/lrS8W4z5qLJhDCf5/CEgNr1q1+u2U7baRn0HIfwWBFytwn9SYIfWnFMgedJAlLxQwtSaFnc3W
TblkEFxVdnpBaWFeD8cu1uQ9ztUyu9oEqWaHZyBy873hM7LQuUWpYzWcLPnkDxN3cBCft3d79Ym9
WJlzQotW02KjQTg2NmdzNWy5Njxz1ewih8bA0ATbq10N/i5W418IpH8EOQcCQEXcmsuDYKClH8W7
MSwJiLt6+S9W4h4KTawiM41Rt6nGN3WaXMEQCTuhTo57CqZwGLMpR4pOGV+a+AWS7DdTL9mL+BHL
A4EzxG74EmCrLHOY6hESZ1VuDxPQsqiJsvT1ssLXifG1vrVVUqWpsR81KB6GQPCym2Yv2/X/QxSR
2g6HGOraWFIdLUAMdXIyuXCLcr9taFe98YvNcDAxzfJs9gou8dqc1fFejIWgqiwqgqNW4aACSbc1
X2KdTY6D1BmTS8nZ6G1G97c6qzfflZAinif7322NwwpJT4ZYrM30pPStjZS0G4m+odX/zro1DheW
tRdC02JdYflbYkAkJ3tQ5cGtZvN2NWOCPJaABb6MB9rEcjIsbCmMI08V95JR2kuIebOeoui8nsW/
MAwOF8AynSdi/9lu1EMXl2kATb4FTrDMjUj5dvbPNp4SvlJnDQU4WCUspqmpN86qYzZgMy/fZ6P1
c023R0v4vm0cxM3i63VTqIdhWwAoUDE7aEzIUSallKg1OL9jDasowXg049GAKA1TFV6PWaCd0XBv
67vsPnKpflXCPvhCXauB61Qe0QUHJapZf25k+S5Wn8aqImCWsg6+Xldahl6FGghyzUI+FKp0aPV7
Qyi8wfzVKk/x8BiDN0TOw6cCgrlRuRKP8XW//Ms6eTY1te8rSZdR5JKDfg8qYyS80tJGwbB+7/zP
gDfax+foMb+lOqkJKOOp1BC8R5PBADOFSkmtvrdGuRsUAlQoy+FApVjHNbJKJNYgNHBMraOWl8QK
lCelcx5GLMkgCinwBSfQ7y4+IygtgvwlEuw+9JqbH3e554g7PbK7P8o3X3w7DlkEs4LGboJHTRz7
QG8Mt4kI87zO+XCxBOdyQOs616BsxJ5oxV/31ks3O0+pdV5f+gQS376O1nSMZjJDkaZbazqDqB+1
p6LxJrL///MubIAbX8xr6zqelhj7DVfBbrVuhc8IdZhxQSuSqEZuLHUtphuX21xooKMFIbmm6z5q
AVR9hRClzjxb1lPda+tbMfStDw2uytYLNO/XTQatudGOKqR+5+cpWm/rWp0xjGk6ylyCNVdXd6Uu
3cpW+2vVc6/UhrdEzX9oef+TgQL0KNJK/9Y31s1cJz+r0rjV0rXcqdKo21Otn3WhB2/w0ij2aAxu
V+ZOpReuKqh3UfJiJaZXphoEszI7jkPbgrQlJqmcJBadHIN65Vgfu1Xp8Z/koNMj3M8qdkCBQJky
cVt4irlQ1rExmV3JPYgvHHSWHEDyvGcpPqSIA2GyNeL1uF4T/jIwvqRpJmJRrQl4z4zHxSnupgCM
pyXKQUfGehh9MiSh95hiqaBgl2eUmwbLBLMQghANai8OU2UonPAGU2OsrY7WsiE8d76iOax1KEei
gE7n6VFGBBKr0wHCTOivH92Q0nCW2b3fuiecv4ZKQmH0KvJ8KjC9c9aX4Xbcq4F4Zz0x0hbVAUNz
dB6+V52HgRnt8Lcr0uzaoD2kh9CpqbFEAur5KqciRkWBZw48uqbA1OhuQrP30HdDcGdS5ssh8WhK
UL7r4Byvy7dOqXzZlCn/m3kaW0fLQa6MWcNCVFGvFRjgR62LWoCnJ0hihcapyW9MwZ/T6F6E5IsR
zkSGmLIiDoyHcMTlZHWOPH43pAwqyyi9oYsoRm/D0FUEGhAuEF/NtEoocsepkp6a5qHuAWi5ZqOD
wwm78nXbhaSeUL6q2bergSo4XH9GuGMdwZ5UOQa0WiBuiuaQ0E7BKQmaDwwEJjU5jUgYJ1/UFNai
zdOV1f1KyxFgMm0HNksh9v7lJrkAUcvMQY4t9H4pjyu2OQRIn6VOE7Dm0lK3QYxnt04dWN8bg4jf
KLTjSbEWtbdGKflf/3l1od31bGKeiDUSpW9UpZ+4hSaHPujfHYc5Rmglpomt6YlrhiphmuSGOLcu
ncU4BFvm3yU40ZNsJkYW+qLf+GVAch1TFsLhSl3WumJK8d9BN5hkIeyQ38cYN9Tt/E7xEn94p2h1
2FXewBmTw5l+tGYLyiIoCEuntIRo/Ti5TMKukWypAE+bBb0dqD8SJkqgm8kBjNEknZyYiB5ZgSg7
dnj7odoJQoXqngqLP6dRN3bIVy/zuDbEBvImaKqfPMUHgyCmD6t9X+3z/jhlxyg7ojptgpWz2eeH
PobHVJzRZ5e+obBqfrA3S9hHvkw0i1xv8P1ySPhyZ59LwqRCwO8EiUO3Ku607DaUnmoIhY1nqXoS
Egz9Naj6hqFryqAJkbvbtEIW0xiIfCKFinzlU6zWtm00PGfx/rP973VCYzrGbNEF5Jbwjxa3d9TO
yZ8pclYC+Xl2LbQ4103VWaxh5sXMEyeCho8o3K4ZVXgiLhZf8lRC1erAQYTgs05tFAjDWXPJ6Rdq
NxweZXob5kMMp3aJXtf5TopLV28wOUGlMwnc44udoJqex2HBZjqhttVI39c5NaJJ4R4vPtQkc9dj
lJZ5dtFuCnI3RUeMymYTvrUB1TdFfR0Og0Kt0CH4Cj9HjGYbTGeOZbzq2SuBOYyzYQsHOMxRQ0Qc
RoS3fxof8nY6LqpxI4a1PUqI7OrCVSIFffz5Lja7h+2ltw1D48uedbgYU7fCK42tQIJuipiG/qJj
zJbuaJSvbdKSLdUwdFkxRW6TcqGFYl7iKIeD8RgGQxC7I+RhEG0wxgGqpe+qJX6txlPxgCBt7VTW
lT3I3yvw6YZ/4ode/H8uHRePDdoWW0wol4Mj6d68umVlHY14n8ojVSO4+hBerMVO9qLcafZhmM/m
Z0gqCx5rA2tlj/WBRRhGBIVu5i52Vnu41BBcRAsKqY5x1em++AGc2yZbqzxZ3WeRot/HELF6q571
k7xfD7Aa9ICnB+FkfY+fVcI6r96+i3XZR77YeKOAMGrKEKHq1c84/F5nO/De2ds34DqeXCzCYeMM
Nhq5mmEpLLEqYaDtlHiCk+xjtDQ0YAukRi2uv/oXC3KOmyWnclczFqV0r2NoxusTW/Gh6Kfa/SOb
8hgd9VV/rG5Ayn1S71e0hRb+9FK9y3ehs6AYub1/6ow5xy4yoCHTghXptECxadZWexBPpkbEjNQi
HIyOVq/UVoI4KporzxqtuzlNP6zlaXsr11sdLk6WgxhhUKRYbFWmPWZCmCt3i0B7UN3e0/3Mz59F
yk9iF++/cPtrvc9egQv7TKsK2TEJoucr8lEyZuby+jbL7zKk5jJltVXhQW7B6oL8eSd95AlB2XQ9
b3SxPIdB3Tw12djBclkhrBwduTiUoLxkCt7h+sgUvCP3jxruLtbksGiGYzhoTL53tn6sPbjp8p0e
EhnX6/7nxSIc3kzoNTKFpmWaXpqf9kjCgWKijG39VIOiuXdGnHS8o5nxCaDlOXmaLpILsN6yPnDG
Z6TvJ0x45bTQAWU3HOQY2mT9rR/B+sB7RlRaQN5o9IoIco2JL/5RkvziPDnEKZOslawQd7wfEEYZ
sqOlP7evHrvAWzeBQ5FyGKSmQHnmVKvtTpYgrJtYvjlAmvg5Nno/mimR5+sJvos9cZBiSEU+Z4XE
BpLNoHppXRVFB4xFaVBDh0zFSYWGAsSUMtQdUrtn1Rzrs0KMwRRcDCV1Q2VHDQkSTgdPziO0cxsP
rMu+hwxQ6Q9rQjxWBI7yzDulXEqypsugUEMSShyV3ZwlLvQU3O2vSQEpz7sjL3K5zCoMRg7ACQC9
tMgbbeDKgTVJ5gGpU0McnMKhSmJU6ZgyJGs/hMhdJBRahgASd0dFDIzJNQ7rLd3tTi3Kocysqq0i
sKK0grKHqXQghNwT50gtwf5+8UDICfyXigHZ39NrnV0xLbPefkEm45S5eUCpPFAGwiFLabRN260N
IvcZZaBcdtowddL5TOzrapLk6/L9Fz9PlDXDvOChbfHQih7mkI7rHaTS3OSeKpGStshBS6T3QhxJ
YF3t3XIPNxsdp/2uCCC2GQz3ZSA/bO+NQDKFw5VQEKZlUlqY/tB4pi7azRw9lVCyXGrjPsQUlj70
hHd0NQi7OE3ObQGdV90vzAONtMEbmv2gHMNQdUCosL01ytXlyVK0VgfXB1g2gZlwdd3cL241yEE1
+8IXXOGJWI3YFt8pGRVxohQt0JDVTfVsV54Ywx1Gyfz6hQ2LW79Q2yt8KqtGGQxPm9JEaylOMUIz
5hbBqa39edcjt2y+ym7q0ThyvX/g6/upHJD0QrVYYQi3gUUQ+ff5MXVNZEaZkk59GD3Gu146zcv2
8RLQonLQskhLko4KVNiKCAIuWuIm+fftFQgsUTksidMUjQM6zBI9g56BSH1WnpKe8PWoRTjXRFPy
2cpD3G4E0e2a2YW102SKT4yyRA5CoDkUJVI2oYyzpAc1irxyRc2vTe1x1ohw6roC0IUxcPihgX9w
ypBcgzFM3nJAZcyB5xpOIA5Bp5o9C84eUoHrjjUKi6750r6Zor2AO6h3SpCoQC8iITuirqdRL34U
hzCKLla6WpnJqX5dfTMoFTvxIs88DYMtHZKn9cBmV6D+E//U/to2IsJM+R7KJdLBpzvAk+iQQOtF
jHOqRBsbAdh8B6WRz0M/t3hj87FxV+hfp38NGN+W5Cej+rHb3g2FLRrnqOTt0A3g/GYZ+3bfRDjG
wok78ISCcvx2Qed1rFNLsn+54VrzXCiLomkLWlxZYbAS9wnK9EmAx70UYD59EPmCv71H4kbyxCgg
ngDpiowOE0uWkYH8IUhPE5X0/qRs3doUhy1ZJetNqQFblkD6qEe7QFFjX+h2JO5a9KDssgPG4vda
68eFK2Ig44e22LqPgQKXmq2izIcDIGXsjHCoAN6F1R0s89CboFMwESKZxWECT2lXrsQBU+Et33gZ
x0OVi0yJLN2HCFrG0q4gzyPeS8ECBpUQDfx+5VEVvOuDC18YwBOoyFqCBmCtQ3LkFc/ig+5IR61E
MUVwOlcLPuoXpjqHtp7Mbe7jM5X1opIVfFdmKjd5U1aQsYJXFUiutBt61LVWZ7lhqiS5Mxwo6GGo
vmFjfFdmArq2EPKeyCJEt6V+r6sJJnQbyNIe+mpxty/N9T7ur9PltW/LpdeMxoD0UJJMAaiUcI7K
rlHBoaRCCVdDXBy5xSo4JQQD1PTPWBEuludwKarVsKtgVic8bPke6XynAYkgiuq/BIgKxgg5Zid/
6O4zSBlT/BIExPPtm2uVCtFUFnjxxF1o/WVA+4k4XOZAbX1J9gsuwqg8LNRkVvEl+4/ZR4vmcTxG
gXUb3kte6lku1fVB+cl8W6Y8z3ort9gRIzubQLCbH1Xwruc7DAgH1IAWAUA8xUrUG0JsVfh05mg4
Wv9ohoZbSIWbhYlbtOdcjwn8oZCA79Yc61zsMwkr9m70EJ5bDEFHhyZYb0o39vW9fD//yh+UHyAj
+Gm5ZNKUAerWx2TncfExO2nSzFrCx5TuzcDwm+dw3x61W6ZagLkHR3AZvf0flXMv7gfnALVivopL
j0WnGOIIQu3VyeRYIEuXCiLIYv9pY3t8g2aYdHVpdVgpR//gcGvui73upweSBYF4pvk+RV2TBqXv
YKONl+8rr3dZGjG+H1JbvjfOTLs4fqYGQa+Sr4AZ31AV1VA1k3+5ZqFpBjVCwhsStH4Ohev9ghl6
CyLtsS9qTrvT7+cfZWT3b5lr7UWK2Onq2Pnl+pzttEOcVyWjHtYe2egHUO4WckGxDw6we8NZ31lj
APRrfP09uRf23btKZPyvHfrl+pwZFXOqVmJRIjkwgTwgPaxrULSjtw131/D0YhH+3ZI6uWyXdshP
2vKrWOPGLkKTGmO8+l5dLsLVDmTG/2oWcMBatLlEkZ0dLIiHq/78hkFUIia6iqeXi3Gv01RYZYGs
CitUoKdmh6cJPiy78HOQ+B0RUZKrceG4OWtyqeZJAnJ7A5U1JKde0DvssvRUfCDZa66lwi73xr1N
liRaeYx63mmxCqdOSk+TDplguGJbO0v2EGsgU7X+h7TrWo4c15JfxAg60LzSFMuqSt68MCR1Nwk6
0Luv36Rmd1SDri7cvfPaimgUQCBxcM7JTOiyk9IxEiK4GUVbhQujqdprzOrb7AQ9f18Kg1ptBXD2
VSjn8ex8flx83M7wPCpn+E1oKqqiihXkiurS3EL+fPb6xbxqHsEeIhsLXprXD8LF19b52Ny7XSVz
JiOZs7y2wqCy3b+EiudfS8uA8lPcNHAxSD0fkMOXuIMcsxEvz5Jtu1p0l+KX4We/7l37VnmKOkec
PLp0XZyPyCGKHloFFBqBaNLS2TRkXvUIDZZNk98qA5zzJDRLFO+CZb10A5+NyV9REHjKK3hPw37e
Rr9gpzsxTGuLHqFNlPoqq1aNmtyYSu/0/S9mBnJ1X6UPRv1UpbASDUU0IxGo8zcZCL+GVBI7RrFh
XsU9mL8OXoRN7pGVsra85Fe+0SbH2iODB5tYdKZHpVMHopbNi1m881XhQMogFVO0Ge/epSinVqcC
vjs/wtlfgqLFXkmy3Br+vsgirkWXORHcK7+14o+dbhAVFeKCfFr0s63xTbI9Y7Uj1Wmghzd5lN90
o18ODzbZtPZhnm5JsWPJPTPUR1IHGowVU4p+mtLaUrN2TBjEzwmK3ij4dfCIonWPppHEsZVbfYpc
lCQcDc0HTfdRJ6CQEOaEmF8zaIEth4GcqMiPxb1Haeb2Q3M/DainF5EroQkpKkt/buk6bSs0K7Yn
lZr3Pdq8mjRxtapFhNX5ctP+u0uRZw+kg1na1UJWyPrYlyk0h2sR0i1ocgXpeOWzLO5jW+uQ24mN
wS2ywR/7zFea5qY37iZjgIFtiwa91jX6l4Tq6Hy0nMq0fAt97losO4n9Us0f14+qAN950kCWp106
LRfnwFRXQX6kUQVgINp5HMSCVa/OJMT1FSENWQ9AedDeNJHJ48Unx/nh4oBV0wZ4hvQMaxsexqRb
J9ZD0v7Q408Dt2aovFg2TAOKZ6t8aMGesrIZXowHJZlWlLz1ZJ0lkJts1pItTEssp/raR+fw19AU
k0Q6ItrlqSe1fgE9xsWbXQFn6Ye4+UcAvTyhgClV0Uaoj5+MlnpZUmIHaadZ6+ByKXryCG4WnlCQ
V2Zck6WGm23AgAnSQAv0FXJbomOzfLorK8hzBwbJhttIBuxabkyKnv5xp59iLzmmbg0DzxYm92Cz
oy4oeqaL1pKL8zK8IiMip3DCyn5JSGv3JngnkGA1X68fQtE4XIRXQw0ReIhDmEAKaTIn10zWaYlU
gCySCrsobHJ2THjeQEItiegGGq8hcpztm23r1ZvpsbSc/DCCyLTFZbwf7nFC6gq5elG39UWm4/nw
y0qcPc3loh+tYUQuVA9GD/XwLVrsl1xS5pkwMkaeUHEVP1yxDfNaEAJPy45CzkcA9aKAwOIwqS0h
8JItLWl6MDyBs9jdZbob7abH+Ng7w8kMsjsjd+fZ74OlAd7coClQCAyibc0hFrXqSEoMINbiVj7v
tbUZ7hLF7XNHv6eb4gYig1vJqz7YuJdARhQAv+jwcrA0MYLrTkJgn6i6aw5bWoAZE+WfCenex8p0
4anhKLWQiX2pEflsA/CEBEvPkEWMEP9C5wxZIRbYvrLVfHktsnS7WJE6H4l/fyozgQwXgr7Wi+FQ
HX9p+5ZQkw8w4KHzyFZ+kb30pRQ7RQuuPJ5T0JVxXowdJll7KJ3Wm7p10xEEMoclDphsil8Hoa8c
jdmLQu86lIjepjytoMkMOibGVzODsjLcJljy7zB2RM5i2Ima14WLzCFXht4TYzJwnpNNqToj8iXa
rj5lnuSafk6dAY2nLszBf2aPoq5SAWbyMms9DVnYLUhC823fGO+V8TMfVKeNbQHfUbiiHGZFjOhy
lYAQCN4qNlHh5W+h92kGxip7E+1a0c7hgCmf8ri1JDwRRvqOioLCfhny3fUdIoj4eOPtwggtUoY4
+FBaapt4qyWi2pvoRc8bbmtdi6I+RRPZQo1dXBuXvA/6Dj1RaHB9uWyeXNDZca0pS2wZ5vc6Nd0C
JeBK0lbXV0w0CockoyLloYIrGqIzD8nwFEN2q4MK3fVBvhwK/xzl2PISR55djXbchTAXROCWbZQV
XO6Ddo1cuRveyr62mw5gE6e38bH+WNo+ZK/czj/r0Y9vtVf7VZROE02Yi3tSgypKyRCPTLNr6PFp
KORjmYmyaNdPsM1rrM01LEFA5clQdh738nZBq2RVoJXGfCzepcBYA5lfRbBx/dK15WXqZ6uM6Hgu
MLPslBPomZhvZGmdSJ607lGhv5pGlGkVZEFtmQOPtoELutRgksN24YQv/UnqaWkXV8U3nuizceCh
KQPV8LhZiko14vE8KJ6bxJmgGIoC6AYEPz871ImvF4Lusovl5u+r1uY9ttOhzevWwKLGm6x3ZL8L
+nXyrCfO0kJXbCE6CAELocOYIHln83wfuTVpUTLMt/a6zDFX8xqEFcgOsg1ZZH+EHqOC4gQSr//c
PHmnNTIpME+5dsrN0j+a3cuJp6O6bUK/vMG42ZvtGf70XO1Ery1B+sj+2mpnW7eMx7KVZboU1WR3
UaWSIse+Ke4nZYWUFlg66uLHOWnImzjXsUmQtbS/rsizoY2261hoY+LtKgymQ7LSTGc0nWiTIEpd
SAA1OBAi+Yhlu14BxK/PfzbopOeF3rSYrzEfoNczdbkrjbchCBBCR+fLwbCumLauW7rKu9XGc6lA
8b8DRVKfvCpNghzpl6ZZ2326ZgpKiCZ1ikEXnZvLV/H3sBw4mEOcNbLxlRpg71KMB1F5BPy5YFjH
wV9MKxH+/SGa+R6TBwnZjkmi1Uuz6yJPW6A8uhCCzKDwY3SHBYKds1wVv3/E7+G4R05mTdJclW2K
ImK9XzZtFYSevuldtin8/F5UPxStKPeqkSd1VCYLSTyiMY+QHj7VT/9uRnyH/DTRRrIX5yibvlv2
K/jiA/vopfKGJKODNBKy2caaZVDDYRtq7ZpYpIH31ft8ZU353vlc0wsCqbEl6KZr87m6VZ770DP6
NV438zNQQR8c7Xk4jGtrE+7nYFpN8HBh93HqdeB+7LoCWjzOAGmCE/HUwHIjyTXwAnZEcYTga/zW
dK+WzV++ICw3XSv6THpLsL8uX3l/by/e8VZOCCnnLMdzUnof29FL1M6pUmHzi2AXa8tEz6CIsSUg
yvCWXAJaOfUWUwWohZIAXI/CQYLCnUWmP3/A3O+pcZGKZdt9lw84Oe1K3457uqtwo4d74tOHZK22
jr0Rtdn84Yb5HpLDo6YdLaLVeLfqQfEw79FN6hubHnU/v4Hqg7Rt7i22RiOV4Hq5DPTfw3KQFCem
bNmLoK9mZa9Gmm87Sd+AkbqS8tZBY76gxP6HHNj3eBwmoTsEAn4NYLf2Jl9/kl5S9BMY4KAsCo9g
9kRBeRPvomwRP/DYx3X8uLhjdVwzpmbYtsYzeJIEnY8mZHVRjttJw8nSf5SD6MV6Mcj9HoOHKL3I
1HhU0SqmBuW+gcLcfvFQi3zT76djjL546CLi1j5Wu15zNFGO8eKpPxudey5RNRqsPoaUvVQwZ+ot
B5aV7vVFvBz6nY3BPZZUQ22UuSXxCbqpk+WinAmFF93BpQIpjcxZfE5ET/OLu/RsSO5R1KVyGZG2
BAGN/JgK+JfNUZAnkkOaCF5mquBMiD4hhzjZ3PSdkQPjq/Q5ynYdZEgm/YQWB6fO0HMQiyy3L6dE
z6bHwU1m97Tp9Wq5VMiqvKdOc9tAn81TGhcKIYv8HNkWfj06qANmI7rU6LFpXNGNIVpkDoGskqoZ
GKcIxLoJQX2/7dVAyYZbe9jNqugBehHVz6bM4Y6uqKMN7b0lTRGtw86b119tjKCcw1fqkaWuiDgi
OPs880cyCrluFmsnOAT4ZV768FJ3ayKvBadDNA4XBbV5XEKJF86TNYTIZlgQwNq8sG/zoPKqTb2N
JE+WndReCaO9i9nd7xXl6T/o+dHLSgdlRE16b5xiV6kmh6mw+lWSmzILaHgjy/dS/SaY8MX4/Wxc
DnLaFl6GufXVb2g6b+wO4pCD3x0oc3tHdxT0zreHvHCUzit+roWzFuwjng5Um131F/m1B/NB8arA
pkeK9+BSujCKTXwQedYJvi9PBxpMkg/EwHTHdAL3I3espnKUTESavNhDr5wtKwdCkdX2IOjgrgoP
bHb7LpjQK9/upXar10hra2vJryHp6LZPteUm9ac2+RValO7CZ3Ebi+BW4blCtRQmFf3yZBqo3+ez
m2YCmodoBA57+kkZIrrMVm3ZZ1jSR0YEbwfRNuUAxyBZYw0TrpCGUZfMk9PoqpeydmWCMZRFodNM
6AvI766fDhG061y8kzJqQ2cI24Ucq3d04k1vUNjoKid8tW8WhxnLmRsnOjVoI2Wr8g0HZVhPIoa4
6MrmfZYLLftf2zcjmrddWr/B185t2gj2SIbfjJGrlvlaptGB5Xd1DK5S1/k12LnXF2P5iL+9nb63
NM8WmkPDlrIa/ZXDnLuR3d9mpN9r2dOoijrnBFcZzxoaa0oGnS4vX9hm5pT6XQlmadE5SFp7mSnS
cPkiO16bGRcSxXVItIYhr5/Z5qbvjftmgCocs+5T8D3M4Uenzsde9qUsggJrGECSZ2P6vmm7m9JX
ZhDVkC+04TutbzPpudDfC+uGYbMw8pCZr3Gl3gLHH6oUm7bf2XgDTWT0BuOHblg3lRWD8fXapjlx
0qkMXWpXD9WcCA7o5cD97ONxIZhlttJQF1++bGC9/VQqP14tQKtkDpQgfYTuDiptsdM9x49CiYPL
r6Oz0Tk0tPvKtrQQUXXtwblsDRuao3SnRc581xKnhk7OopaGTCdjgjyRAJi+ervOXp+5HrYFFDHR
iI0aLUFTdKT610+F4ELhVeHroUiwezC11NrZUL4bk58pBDH+m0FgeA4XGs00+dR73kQMdSFMw0Dj
WxXnfjUobqc+Xh/l8gH/HoVD8UTOVDnOOnrqYsiWd+xEjYeYbanUvV4f6PKafQ/Egfko07IdFmGr
1E48uS9dqo1OL1HBx7/c2KR/j8Oht1lYdtMv4tqq9Gxp6yklp0nvnXTYl+qProkdW96M5G2qX7Tx
x2B+dn3tUBgFV3bu5MZHPRzL6l4Czl6f/uXS79nv4oLMOTPTgUb4nMsrGk6z6OFY0iKfy0kAbxB0
T0C7UDL+Mqr+vRq/peCNiLEyh8ZvKR0UiJahKuCOTeOkymdT5KJMwRI3/o6p36NxcWVmwNeIGWZ0
MqN3zTIQM2fbUjMmtzfjW9uqX+LRgnyMuu9ZfyNpuiQ4l39AvO8fwIG60UUkTyJ0IBV7KMShsDLB
P+ykb5rVDKUMfTeszRI9w0PhFMK32GXY+R6bQ1t9jCF+sphCp6ANM1U/1iUVnKHL/UDfm+grCXYG
bZFMSV6ypbDgWbfaCuqzeMQjFIi3dullqUthxOzPrkpB+EDbhGvBS83y59QbKh9sYlFtXAAeX4Wu
s58zTqrcW2yKT1Z6r87hgbb9CuK8gay8Xz89orXlUGrU806BWCywsPzRWe+JSCZRNBEOnNgMj59R
Qiw7mS8qunPT+jW07zsiEo67nKb43iMcOFG76KphikEtOwy/xlW9krfayl51Ad1aG9M1Y7efnPCl
8Ke1LRj7cjD9PTSHPzUI2aZu9vRkF8coyz3V0tx6Uhy9Nm5KHMusbvcgU39c/3AC1P9C67MdkktU
MtCfkcFr89Moi7XShJ5sRIK5CT7fV0R/NgpEzPs0tG042Cu5M8JcPlcqhyhviilSYv1SnLoCcV9v
wLOhslFnEtTysVMCDaZxqAelPmriNPXGde6yw/AzhXn4dDIcO1C99nGqtsVjOTj2icmCAOFyC8Q3
GnyhxdlvoXoX02qpr6q3kP9PmDPkfms90tmV4BM9OTm61SHGvcl97Xlpa+rdMHnL63X5K8VzpkVn
FZqNYqHBouhrLIf57GeFTRMbDYPSO8Tf/GhaD8opKhvXCAVoKAAFvgrJiFV1MQMopKPmgLIAss9/
I+imnK0whzu6KiOC1nGfQEbypD9RnwXmje6Z+LR1YH2IhSFEc+KAyOyMZBxk1OhpPrwpUfwwKoJX
gWgEDoK0ZJ5mnUHxOx+jFbjRfotXy/VD/4e3699Ywyft5dKwFDra0cnoM1gOwjNBzaG+l5a2E3Xg
Oys/FU1FO0mzbyv9JWrXhYTQVk6Ye/2HCNCHT+zXDUPmMEfMWcD0WtLfFGunj4kgLyoIsfjyYkta
qtflgAhay4+2PTupWq5VXQ9CwjxT2lyfkuBw8TVCpNVl2wYL5JRrrzF0YeOo8BN98kcQ6a+PdLn0
/b35+WIhuppQFsmgT1CWFfTSycvQS69K3a9JmDl4WrpTJTsKhX9TFTsZhLR05fH6TxB9Pw5JdJWO
KYy+IBgAC8DSyB0zqlypLgQzFQ2z/P0MsGQpNMq+wqHrw0dLTzwl/amOIqW4y11+Z8vJYYlRQFGt
IjPMRhvihDWUQ5BGGDFOkUO0q9K8pCOupnZuNN9dX8Y/PMX/Po8ahypZJFUME6On6AmXw5KJbGWn
S3wDQjNo4Fhl2+KQvA3P5EEw8OVU7/fAHNgkWqpqlYlHz6JvtTTpKagZ9Hj9L9zP8lHENP1D6u57
PC7IqfR5HsPa6o50SVAht/IxpoCf0MBRrEZY1cLLMobzjTlrjzYzN1Elb6ViRlav1XwzH170Gt8G
nkkpgU0Aldy5AsdHLd7iSpCDF/1UPvdfGUoVdimuFuLYR5OhH4uhhRG2hl5xo96TFcqrMH9BVpyB
Yidt6sHpRBYMAizh9cDmqg0NSnEVWGq0Mev71Lwp9NeqNFeCbSCASD7jHzdSZ0wSzjHkkVeaBwLF
kUBUBUbFHUy6pwdjp+7i2/BGxBlYPveVYI1P/OtEMbQklSlyiu9JnW5OTfzGtMS5yT08i65PUnCv
8vJfSke1mdUAkUi6L6xbPRJsmEsfS7WJYcqqYpmEj3Fp3psq7Fhj2PiWa2Nid3bWb4bWWEXl6F2f
ysVeivOx1H8CYsKsKExgtQLmJSiH69htUdgPDM+ANriBuhC6YdDDcX3Qr8uY/1jng3LvZ1pamZ6Z
8TKoDIxSffjNHcxd8pLZ0MVfj6rbqi4SqdX4mqwMr4PVAH5LNNzMg1+/RexgayuS7eogiuHWKapa
fRUbr/087i5iZdUPUwipvqWnBc9u6uuu/SyD9bFe+vjtcs220DD1st0AizoF3mPoc7nLbsPn4pau
oHGxop8WCj3EhZ/dGzRQg+vrd2n/nS8fd4kVaCPo+ha0cJsSd0KBCxAouCcvxnXnY3BX2KSrkxVp
6B9vkdKNqTc33vDYr6Hy5YYwCR6C/4AFfOkKOR+Tu7tUNbfHmsDcaNiW8AP+q2l1IT4tTavihJno
mHE3Vj2GEe1VWILLQ+4gM+tbshlo5KFN9H97yvjLqurSJFGSpX1o8svXcoV35FJRX3QYWvQ2viWP
otahi5HA2WryEbFidJ1q9dEi5Nw9VTfmGtqdz+GqXS/KT0gIQO+vcGyhndHFvu7zcbnM4GRXdj0N
eKEXdbGrxjFDikXrQXm+k6G/pGWV25XkFYqAtRtX1gruNoIUwcXw6/wXcJimzikDm58iLbhdJNtA
4j7CqRPqNkJx/mWLXEEKPm7Wh74mUoQ1RjvRprlh2+YA/zi0o7l/fVsb5Re/PkzP9kZU6f7KuF0b
m0OpqBmNQkEd7SQH8pasdN/+CC0/u6/X6NfwSw1ifE68FbWIXQxmzheXA58aWsFNoc7xqZkKZ5zq
ranbbm5HjjQ14AtMnWcX6C5N0tltlweL/AqFg1M9qVAOZ5u61o9Zmq7syHKyrHNb8OTrXL+NlVBk
LnApIjj/oRyCsQ7H2VCA4rbe7QdFdjKr2VDZdkj/HhV3hjI6KilW16FZ+FU4DIumMi6GZUeQI3u3
tkvuH74C/vRDCxZ3KDTBb0S6wxdT4ecz5YCsSnO1JGP4V7eO7kOVB0aqVINwtAH9fUiv5T/62/4x
j52CubAhFVznAhzVOHDDY4OF8TI8nVUPjpb6to/jIB9EuYaLSbCzefJxdNuZtt1aGEgN0rv2oT6W
9zUq9IpLt2G8nS2nOLJA9xC1uPJDtiXxuu89fQ1yPbOc6bnb2Q/Xv7bgIuaj6pjKtQWbpPhU5dSt
lc6BOZ7gIr6YhTyfNAdm0IOKlBqtJgio55U6u+ymcPNjFhSSIwf6VnIKD3s7QVsJhG9bv9L2Ve9M
+z7I70V9fqLpcmFbA8p3XHU4UTMx7lW12xuhKcBu0RDL38/e56ZloEWyA/M3tCCLkh4UUU7s0vvk
fDk5+GojaS6NFLF1rWlezj6iqnOiqV8VZbZWWCnIwInCKJ0DobiYmNTC+xXqeQQ+rw8NgknJp3vY
qS1x4n/AsBXAns4BUEx70ksEweHgsif2nt9NaEYI2K0pO/26W81oCX3vHua3JHXaW7HT6B/CDjCA
DAVGChbv4WZLTZumhr2wKEA96jeLwWC2Sw/6qXfrJwNT1k4WmicEqbk/nJO/x+Xp08YoyXmeoINo
0f4tQJxHe6ayU2Ho1bpgC3oTurSX3t70BAL9T/s1u61vjY/iIBKlurz+37+DC38kiU4ZNCiXsGux
dU2DheGZr0Rn8Q9Bzvc4HC4osdXPdWsB9Ke1YoZwHIkSb9S2MYvWM7HXOVP3YR+uNfPpvwG974E5
FKBpJ0UmgeZvIUPUs9sOQqC/DALfI3AgkJm1Io0lCMwRmYKwIusSYiTXJ3E5cPsegoMBy2roRAmq
czZ7mNCFWc1QPyxHp8uYQ1rmqqEmaD1f/sffw7XvETkkyHVNS0sJPk5yDfZfpBw1NV2T/L+xulXt
72G442/JMMaaczM9mfZnEaVHlJC3ydQIrvyL1enzYbiQo6CDnHcypLP0QP/V3MwbiW26ap/fVoc0
SN18E+/mR6q61XF8symk2Nmx/Sm9ik6B6LBxocdglEwzLYANMT5ATtvmvY32rXJlM8UvY2hAsjfJ
VF7/zd75jVpdGZmcsUyCbLqUOAaZdkOm3GUqXcWw1i6gOTcPIuLA9c1jyxyoMEgRto2JjrkUDaVD
eIsUwMkggrTT9WP3G826LtK0ZyboW9FwNLpXItw1ollwyJHA3yduJnTua812JO8t8p1p+nD941ws
ZXzvTJvnTqvhXEIGHvfAoneo7bMC4u9LKyfkUw7TToT2guvuN9Z0XUrweA+XDlJIIPQbYhyXjNWI
4ZrTGEC2Dky+Cn0oonyncGAOT4whYcUUYusPEB2u/KXvrgGBcDFbiAI8wpB1LwKRIcjl6On/0MWW
eXQZidHnaHE8tdU6jn7q2VrSyD0IudtZ+nn9Q15H6N+Y07JiRk1v4zvKBvJo1eiUje1B3tXpM7qu
LaypqQouBdH+5NAkSiUJEP3llPam2Ui5JhnoAKN/fWLLh/nzRYC1/GeIS+xyKtseF0Ez5bhvYJDU
QRrTmHd1/OP6SKI9wvOiM61VLdbjc8Wbwbepk8J4gNzUz2gMg8wWcdXnbBvdi9TORUfw6+9nQbxR
52o+qv8bAlW3i8D6JxoVtu2hcEWPT8E3+wrAz8ayFFVWqxrPIwqBC6VC/ppFTk+f/uVKciHJRAaF
mBHihfxXyxxlRSBtSv0YyRbzzTqOT8nuixEnCGoFx41vupIrPcs1Cn2VvN3P5NGaQvTGfyh94ZVD
KbjSBej/tZfOFjLMYjqoEtBfSR8t6cfU1oKXrGgyHHbUKk1MZcbpMlTGnI5BUC+WNyUkJmAsCX0S
I7j+zQQxis03JIUz2ufnSM6BkJPf3U0HuXKMyinvF/EQumUHHZUF2VN32aO+j16NNR1W5aOoWPSH
7MzfmMlXc6QCXe1SreenKnmWO8WPwDAiZnJDWenZ07DWy/CRDr3PGIFKbRaYXXesKsOTQUsqn6IQ
Ale1tZLneX19fa7HTjbf3jThfq/MespPSvhh9PZBznCTDLAcqwYYXJirLkMaheqCMFiwzfhGJhbq
iq72ar5Y57gWkn6EagKAFQ3BnVXaR5EdFXN+UpvpQ1HeUmoL4ODrMXkFw/l+JMMkemrOY34yldJP
uxJP3XndT/B2aUf2UqXye8zGj3lWbzPLwlNUHX+F+dA4Bg11+O6a1sFooKtWkOE2l8edHTcQ6zOm
zAljyynlsnAyuEajo/3GjlSoe0KWde4sN+wNcDiZM5bxBowfNyLHHIrfsvaUDYd8BHPGmFd90zzN
xZuZxp5pZavGmOG50FQuPKEechmsOsnyO52saj3c6T2UlGQ5mKxnLS49PUwC3bI8q5nWqVa99wrk
XtVafZuk+DZeCKXsaWrYGrZcDmWfkz2hTYOt6hIqQzfg7u4HlXppbcO3C56c5iO8Zxy5xAhsxZCm
G6fBS8ofqfID2oGvCSXvg5kfiqZ7itX4hhgoP/YMrmljgE6svZbEW9bFApj7MoO49umW6/kM53R9
slE6M/MTTVOvDnMQQTKnTIdXWB9tzaFe6VkLSbteWjUyjFEmeITIBR7WmTvMstNA1lX+ERVvWpo6
w6jAVG4RfjXcLv2RkF8V/rXUsUCdvM/lzknAtbC7Ux990PY9NKElqCkOiW9ldXCSXPI6mfolkzDv
k0UfSkrBCt4X06nIYs+Yx4csM9xaJ+gTGYMZlqMOmixfdJLYrtaCsmx09yiw7A0aP5Z6EyTF6MYT
JPrUyIXcgttEtncdMwS3rcphOKutoaxt7Hu9VN0O9MxIql2WiHQc/pBF/8ZM7nk5F2YCOWCSn2wi
P1T5GhvdNCBNrEKJcEQ6t8lXiQ3G5FDvNJIEjVzcNHB2KjTbyWURaVw0aS4snHo7NMceeBJCgkrT
DmwcbxL9+frKXvTUPHu38OW6vovqmsLz/ItlnPce2aFu8JI8jF6KGjlFexk84ywPrMIf9s84Wqmh
o6HUdESLu6d64W7a4OyIKs0XdX3OfxX38FSLsJvaAnBdV7HPVHB6xnQMMit9HeaXnkyeSgBF+XQY
G/OtL2anaCGlEZlbzVIhZd37Q1SsakWFgmx5aGLRK0gA9XyL3GAaVcNk3GGyxjZ590DsWkB0EI3A
vVnzIs9lyVwuk76OHE1iTmMMolqtYIf9JqJhtGDfGZiGNj7j9vqQKt1delmub7GLzwFNtnHDKoqO
3kFuLrVpFVI2IGnzV4tWtmpJoOoeDdSHYSXdLiQt8KfqxCsTwZW84AIPuucjc1dyGLZdm1KMHI7r
brCcVjtGJiSIcXkKosyL0HE+1LLWZ/jeplqD6AUOhF8SFii/Ecim/qhR9Q47hxygn7qyN4mISXqx
j+Z8WO5a6Sc6VFWJvidpbcLYDREmAoISbU9LiT/eoRB6q98JvuelbXM+JofGUh6pCHHBTVtS3v0m
DBa1WBZIN0sCLllT5T/QzBdOlIPmCjm30RyqHLwG4i36rIukWemrm8X9g7jiisalE3g+Sw5+E0Mp
ynjucDi6l2F6UXWRhtfVARDtcA9yNpK46CbMKLbe4xrWrc3D9Q8lGoAD0ZKyKepqLT9lxuiYbeu0
9Mf1ES6+df5eJMyBqwYY9qxLYYlHBrmn7/IvpEnQ/RmtoZ8P00/1fkarI1QSJSff2+/TSnlqg6Wh
3WgcZRAdwItnXVEtIsuWaWu8G1dHECxOCxl0kdEqXtmN4qV+skohpoVi9CrtnPYm9ZAtDa6vwWV4
OxuYW4OxH6u2snBXLY4VNIetSg2RnI11VFF/ieB1InmLw7fIQOCr6/s3cCOyAVMeWV6A9Z+IM0pz
a1hh094kESzHxtxX0FgsSSYE68s7ox/eYrvdNu10pKrMHDsc05s800EcszvEcukdVtEx08qFMcSq
RQnLrc1xUxcqQwcHdRf/mSZjmmOC+S2jmCdb6jYCcSDQDPKrswo4uhhms0onWAxcX9GvWh03M90E
O0izDZuoSLT9c2ZSRWMj0trx2BsfMwWhsjBT5N0+izTbGuHQQ7V32PbDPTrirA4ctRmtaKwGt6n+
lLXOybTY7eLuU9Pv+qr+7MaKghBQr2Y44eHpGzoVLLDGDEpR1bhORuq1LXuVmuFXS8Crm7JynfUz
PONeQoIGWTN+D+W9nMPXvHCnZD51ZfiroOUpnkP4zOTVYxubL3PWv5JCDooRtp/aEHtS9t6npZtn
+S6bIO/BJkeNjVUHjx8zU16ntkIJPY7gwAnT8Di/y3qCpih0DwVlKz13dg6XFc16ngt01Uiy6cYF
2+pU3sSGWsGpoDsaRfOQRAYNsrh7QoN54XRlkrtKWc1r2EHUq7GRbvoGmr/ENjaprnwWbbvvpFr1
51jx00LzrDhsfauFTzqMRzbXP+KlErRu4vuZioZsmM5rxFspLOLa1B6OWKsBFGztwZSRnbaQVTUz
1+zJEd8Ilhdw2YDjctKX2zBqfspK+//PN+imqcmyCddM2eJVDkq50+SSzKgtGI07p+U6BhpKuoYc
6DsMGR09Tm5t9nh99su1+9sO/h6UFzVQ0fdM8VuGoxodqul2Nl4SKBXrAui5cBGfT40XNDDSyUyi
AaMo6CVXrM7RKth+xKIq0KXE6j/G4RCuiQdqoL4/HL9cnZHNShyldSzIFCwi1g3bVM//bvmWm+0s
mGrSsqvtDAOq2m04PMjyCmxxPLEEQCOcGAc0bSkXbZJhAVneHRu5jjxA0raKIX9uPA7Sh07jXZei
Z2zWR5eG6Z5kqvfvpsoFcHHRk3CAysjRHJeXjuSbBXhf1Ycp5KBcCAd0E6CqENU0iE24MFxvKlW3
/4e071iSW1ei/CJGkAQIElua8tVsJ3VLG4Zaht6Bnl8/pzQRTyXcmsK8+xbaaNEogEAikXmMAfb5
mBSByX5OYPPen8vt9bwaQvpuMRR/shZXTzhWyTE33+tp8Iq58wU/d1YM94SnJi/9htQrNAFXvxXB
/R9wIwf4a4rS98xqDuuouZ/CqegAikq9so79C9kiQT2FNaqiziXn/Mcpv5qu9O1IXTSVTjsM134s
sIuv2srrUeW1zz28uUZDUZa/XOj3hrvM/upUFPrcIPGecSrK2I2WbF9Q2A9DWlKk3LOhIVlX1Vmb
VdyKm1HGQW3RMC2dErmQXGuZkcIhGIEcwsV07SBcNfmFskt7M2ReDSMFGUubM+IAAR9W8yb6VUOH
X6xfCSGKPaqajXQK1qjM7YliEcex3EE0fC9mNFSyfyF7ip34Z9Gkk1AbjKVctFOoxcdhfDGhu/9v
tvqfAaStvpgdnQqK5eLQOsn051F4gwiW8alfVGHy9qn6M5S0zZsF/mAmhO5Ca5w3FvwLHO5Ch8Hr
KgoAYBL8bxOTdrlep6lwcqwczyMPeG4/A2hdDN87GHynzFCMptp10rOy1uKy4sN0mVu5q/uvBddc
iMIF3LG29+el2nhSuk6XqIE6dgXxjyi0Ca7PmbtF/OP+IL+Bff+MEf/5VnI5z4mnqbGdcgoj0ODH
VDwZIvda+sTm1bWAWs369BDXzacStFi4W3UvpK7LAJAkyLJxmMxkIkW5qYl2lSX2ljlEe1bTIYCF
8edKX8+1MR1qHQaOyJ/dYiwhRaj1zX4uhocur+EJhkCPpgGqVy9xt37Ki1MSZb8ggPKmFcS1cvFL
TOfemk62aPai/RaVNXSOVtfJHcMt+RgI5X5SrLtMno0bA+btEfbTlIHNUQEZDXHdSgUgVY0iRS9e
NXkxwiE0bPWvcdxvnX5noxR5/+sqDqIM+zfAp+YNbABCs0pdeFi5kQ4tz+hTnA/nWnmbK46GXB3M
15jmenQ5Gu1rOl8KkIuXpLhXbZUJ0S1QIeWEUo6XgoU64WV1r242XC4WjKyRmlRaB0istRfj4lHc
3bB3nZqgTrWXuUa1SWkAd+uzXQ8shbaFF0O2ciQM0fRtjb908TGaPt//aL8NcuUjeT2GFNAWhgHa
tSYhXEO/aiYT0I8wN330eTGr3ZjXfo5nWz3rmylJQmdMtzOpn9B/S1y9ZPvOQv+tzh80A75ILN4K
Lcf/xy6cqM4ldNpa8a1GJy3qjD1FP8iBUMMMn6q1205Dualjy61psrOTcecAd2tsCic5QWJiL/Jh
79jLhtT6OdHtozBRNSRF2MX5voOqVW3Pb0X/PHYwIeqF1zq0P9TGvO362mcdPBOS6rmo9MfVQMnD
WjJfsWo3cp3rRZPicsG6SZ8KJB1TxT0eN0G2fklBz/7fRpFisp5R0tMFn9/CU9SYvrP5mCi1+m+d
o6upyG9Bh6edCZ9GDILKAsDCrkVRa2GvJVGJEahGkgp+qRWPKFngGMH+YW91w8ZpvmgGzLTmRbFw
qpGkcIfyjz0tLT5PEsUbo91o6MbkYQsLyfsf6FbZ9zoyyI8WERvRkGX4Qtmp2g/oP+5QrSi9DNzu
xW0e4Mu5+vm4UVFFb0VaTlBGvPQrTEuG9yxQW4AvVk7CMjM2sW4cWGNto8nclssviKRtFLO8vZx/
hpOyxWWdHTOjMQkLmr3nDE5wA3lt6Lchf5rrL/UC+PgIQ7ZkLxj4Sx3VvVmDj+Bo+8A0gAH1b7wb
sex/fpAUkMuyz6KKJiRcDuLiH1IgEjuZqxnQeGl9EzZdjZcEQLPPbgYloemjVVRtbgfmPz/gsmJX
N4K96HOrpSkJ61VH0Shshq8GBD7ur/vNQVCZgsiKeSFlSZG5m2kl9NU2wypC1bqt3KT53icKubib
W+lqECmSoSlWTWRkZsgpQ4FGBFHbuBkYUWtue5CHVJyYm1vpajgppJl1yhDeFzMU1rNo3lt4ZBQj
2dqomt5fvFsAI8r/jCTjnMyhzaYhw+pdKNz5bpo93QngqpYBxhD91qfm2+kH9Kn1j4Q9Lm+qJqzi
68nv0rRrO9tqcWii7tS1i9/VCOON4h66WdK4nqUU6VbbWBrK8fksV/eiX8Zu3F1gjIa3vOQbFaVO
sVdklNJqN6CTFIYZ5sYrW5Cgz09TN7pOuXiLuqyn2Cq/qS1XZ6xacanPFraKFY7omaAevSFvI8jl
xYO1vWi7Qa30WRVZb+d6V9tGCi0rGjgGmxFaqjXx9XTZAsq8KUp7A0zHE2uIZzlsP9mwU1iV0lqX
lto/UrGrsaWoUkNH2OrRegjJS/o8w8WBbevn6gVV/s3FLAiSpbDtWU5z4GzU7kiq5Zaijd5qiGkM
H5frvRfPdtBl1p6K1rN5pQgCl/vi3jylmCOy3Dbs7PJlF7YZ09bLkknR1VcNIcUZp+PxVMYES5mu
bqofu1FTTOIW5fc6wMhvWZOOtVaYGsKzeEoEuhqVttEmzW90KJ6ZP3j31jtJkKbwop95UJpbEcVB
zODUyuEVb8C0FI/dxL5Anr7VNjS8VKzbyzLeWWb5aRnlvegbVMxCCv1U0rQQ9a3cRdvrUed2KS7o
6cf9mKsIeTLupJrXChwD0wxHApRdY7tdNcHVRlXHVYQh+Z3prDY6gMZ8GSYFh9Vwq8JwWQxsHZxJ
6aiYlGq0y067CkN9bIx1FK1maNv5iTbLppyzBw7PD7bgyzJVRFccQyLFn6hmqY2miRlG+nnMsqBh
qzslD3NeKVKYW43hv/avFG0SvcgtuNthe4CSB+bAeoy3xnZ5r37pG9NFve4D9vLvallkRZSTtZis
siqsqOJmuEQ17MfK7MC7XxboDHb6ZFxMzVHGyzTDTVXioYqYILsp2JazMmdAeC1KdkisV65cU9Ve
kaLOQAwjdlrLDNf8AmrkgVN0nihWYA4dzyQq+SLFAZeZ3w2Ubdspw0GYl8wCZDjZ5PPrmI4+a6G1
CJ1Uf9RU+gGKRZTJ3QVYnA6vEFRsu/c1fjSqaHM/ivyGWP8jbkGZyAZxnVooZf594pYobap+aHE9
5NV2muptgzf8QlfoP7FTHRdPhlV5jmW4RMQblkS/Vuut04BT32oUz1fyZLVkM5WZh1uGu4IDVn/B
qUaaKsdU/lLpCNVtCowyLoFQ49GLQD8dqlp6Z6M2ZAQlOCwLVExGSNIyE8wSATWK1fIFftxaFDuL
GHiRNsHQH/l8asYP1D1R2kTrKVPaUV2ywHsrKt/tWqn1LB7NEADwc1qC8zI2o1fwwhuLc6JNwUSS
PY3Kt1irgtkAjX4sFdflzbvh6qPKd76G1lCXdMgdM82Ls4e4An6zer6/dW7HtKtRpANIs2lOgL+5
JP3/1/IwfrLReziyxu38Obhg+axHSMB2qlLN7UT8z8gy0XqFhN6UCkS1qF4D6D/uZr7uo3nwnImf
0vhJz2xYLfbgEiyf6fiwklgBybylMEP51S+Qyit9aqQLsDZ4WkEJFDYqhv19pN840AyxtqOzs7OG
wXvoLVXZ93bKfDWw9AbpLWvVVyjNhun4KePOZskMwHFAIYmnJwGCPQL6TgDeOOkqcJP5G1p9Z2fL
4M2JksI2K20I4zXNPDCAf7CZfqD04GXpqXKMwVsMWNmN5goOwsxcTTCyIYuAaVGEqy2e48MAkrzr
CM48aqHz2ydgw6xs/qmVydGh9KXKoA2orcLNuvRTztPvfHDKfTcm71pWfsnnwbV5EXttngDnS4t1
Uy4jvDIo2Y6ABMzl5GuR/YyYFdKGfBSxDtuOrA/rmH225mTw89z5iVv+wUqLwkOP04TQI2IZi7TT
TOZP0LZ8zmdQBmKmtS4tl9bPVgfXSuJRHQQZslLfSavR1VCS9A0+lkHWx6lbIEfxbRNnHXySvXC6
R60nhUvZcDKnfs/6qPEBtn/o4g6s+CKgjf6mR291x04Nd+CF+KvK021slB5jdmAM3SspYy8Wq5dw
/Otij/DhKRvEs5WdVo0BSGrlyPjYFiL6XsKMh7kfHliGAu00ubHVnAZAtRz9S9dHp0jYWHuyceKa
ehlo+mNjf+Bu/kXScTuYxbOzQG6trj2jP6b4K50N1odxBkEj9pxuFUE3WIGVdZ9yy/LEWO0NbTjk
+KNtsnjw1tm3VpECXZ3uCt67rUgeVw3OZUZ2RhsJvFe7ep6JuVvq8utSZZk7rB0EbSfxYCcJjM6S
8dOCWpfXFChQ5+Vy6ub2zJflCN/Uuv5iGVYwl84G+y64rDcjlbei69wWcLJY+9I1G813igSaToOT
uxVuhNHEHuPQZQPboc50lze/EppvqgLAyrx6K8r2dbWcxp2GxZscvA+ALPdQW/TX3nyeYn1nUuGa
mRaMnbHV8ulhqV7JBAShSR8Xs/ycRTCPXOdN2Q7crUwIL+tdwLtPcyvQGTGhKvRLVG9t/h1m4e7U
fVlrDq+l4nUBE3gGU6c1qmCYzR3R8eIVwAYbE/Zih949LHnhu8Kp7gu7f277LICnrZuM32nynekP
NrKb2onA58jdPJqDYqF+bhoRiC7dtgAlA+y5/SgiN3VSb4Uqrvu/hXwu5efjPECsxEQFBGU0Fw6/
XhWBT7nkXiIOpa2HKTUPPC7wDtGgtvVpSsZDmVGXxsV2bk0vUZbtlFeBlL9YA7O0Sq/NMNvjgXIx
qO7d7DPf9hcPvRcl1fNmPn0VfqUkpES+yTu9HMPMjq2gnhAHBz3+6uQHnXQA5v2qLONAyXxMteVJ
FyBLMt0jleFBbhXNmlgLimjx67HymoRumrJHXMm8GdLV5mR/ntd826fjY+l8qRwn6IsTMK4/i7EL
Z7y4uvS9n2kwVdYjTz6xqEI7PD3kJchdiEiW0DYrvHcLSJ4Irf21cBNE5VSb/TmdfvFU6xBT888G
9B9crTEOo1hVHIKbOL/rW1FKfSwzNzMrRUpuWHsyCzfClSQ84DrdpvhGuhmS4cQr0TXqyM82cTwy
qVQhbjcJHE5tYuvM0eX3KhFTNsFSyfidlFiJT/z4QH0j8brTRcLPeUiVDYJbyGe0K/+MKZ0KjQ4D
bXhkhPqh32ud11m+vYsOFy5869ugVA5QsoRnkhdf/F132kvkoRSaTEEUKM7nzcTv6pdIp6ESNkSL
HDwYBCS3uDXGrhlFHu0nPyGfa7p4RQ5NHHhlsN7c9XPpOfQXyXpXS2DOk7eKn3PzyXT1a6TDUnFr
AesP69JF7ORokD8DMlWw5TjbDIIxQI7Upa9YAdWY0hasJqsaB8MxQtqzxKWL8dTPBvQzQVUsxuKQ
kW+M136ml7jiTW/uIzeLIFbFwyxPA5u2o98bTuW2GmC2gqri583wcbUiUmK+dquua5e6nzG13mh9
1pPxnCXPQOS6M9DKDZiUvQmoS/6vqoBXA0u5+oRWM5yXY9QBuk/r8twxoXhy3HyN/xlAfh7bc5Us
PbOHcBmZ36aHssl3fIDSFHubplWxsW7Jo16fOPlhPFnz0qAbhHIgeNxObbu8LX0Cv0+WgOoyR8Fy
4YA5wF6MZ8qeSvs9EfFRX84Q8XeHZdo6mX3S7cARkIhmhldab/bcuDM8a5IB6sjT9L3DXUth+53C
uaCymxPRBF41WX9gNH1LCBhvooHgkbbRgY4Xue3SVZVxK04zlXJ9sE/rjvaIZUXyrQEds9IcHBlF
T+p27+bqy5G/KwDVnOTzOGJrXCg8WAS6nX3Ntd8SP0dzYwySjxmy3bVfhipqn2rPyHFzckDVazCy
DXZeao+ujauBrjSoVxY0mqaIDZc9/o/nC249neNiYFRWsMltK2eFPZkI09am2ow7soUm51blI3qJ
aveGkb5aX9lr5EydHgpA/0HY9VrYjmUtQVqokpBSDSV9ujKFzKM993qYRZ/KDIWG6buGAa1op4iq
l+fsvTlJXyoSq03n3tDD6mR6yDFgP5JvjUOx03cqPaXLn7o3lHSFDZ1dlU4p9LCNX7XlezypkLq3
s5SrfSBdS5lGqlqjmMzcN4Fdj25biP1M/HUNzQVPuwzmBrnZukn3Q7SrG/f697yuFCqDN/f+1Y+Q
7inSL0QboF8VJkjys8zxuI34wzRcRXitgad//wveDCVXw0kXj5VTM66WBsOB/JTGuxKSWc6/6qFf
DSJdMtTux7bVRz3k5onajyL+0iO5vT8Rxfb4XR+56hCYRQIUVDHpIcgtAI5vJkuFnFEslaxYY0A1
NO2iFUvFfpjWQ6Z/LUaFJuPvd9KdTf77VXM1i9yGqU/boCjZFf1TWaDJmNNmX5gwDICGPGj646mL
IwEjraX3C2CGPGhleLG+PHYsBSa6SZBC4vnv6nhPHoXAred0eG3EC2CYU0W8SM8RuUf6ksbtMUm+
RjP1TJPvrIo8TfBnZQM4SPrittZ7bNmHDPVSnn+wsjuyOnnURzC7ze8zXYM20c55h8JM0uO9DP3m
ZvoBshOeGTpqCVAPqvZLETRwz9Ts+Eii1DehEJrDVTM3+x9R2wGyZpZ7fegelrRGPKw/FRrfwCjv
kND6YOTLCThPt4zqY6ov/kKMBiQl8VhnRnCx0saNUJX8NKXtY2XZuIDZ5ybXn8a+D8cmAec7CwuH
Af/TNPvJst25g4MCahx1vICv1bvLXBwcVr8b6eAlBWo6DPxxCCQvIK3d35mqfSMFY4G0Y1l77Ezi
7LUG/LABooGO4g4zfrvZ3Ns6UigGZBLu442phzG0y8Rq7Efi7KqBwe7TPnL4oxAg5KxMPHeXbHKF
9RIHmoVm494kuq+V73Ht+BchkEq8O/XLUh2KunXjKvciVBP0MVznhyYpXI2D52e/6DpU7+mxFUfa
55vWiYMJibwF+cx1+TEIhpj1nRTk2PYJ6qAoSxTGE6vZMwUhLmXvpnUmK/HZ8JBNcIPCe9eCuj/V
kwczQvGJrd8geOXaeLEbJMycjyX7kUIkuLAeDNTz8uZ5HF81lNXyDLwxwLxE8kC05wQSf1Aq0eb3
YUy9KU3duR7cCgl/30KHd4II9L7s8NbooQJNTkv1YYiva+nsWdsGpNM9zaoCNP83FEehXoAv6CDv
b1/sQrFWDV0swFY2a1Y90OzHMP3Umldr/llpPzX642KD0wF9mBqw9UsdOJrayF3sbdcsp6Ec3QR4
S89cxLOTASa5rPrnnpLWt+rBPoOFiUSHs8eGxodowERn037VAfY8ZgN/Mqv4ISH0oFfrc0ud2jcX
6+P+JlVkDLKcUzX0dldXyBhyILl7MmxE5mx4urgrKjb3h1KdB+maRRVvXCuOi3wQ3x1mubD9QF3R
VJw61YSke3TQ84pFy+UetT9EY7iFtsBF13ZLW+Xbc7vm/+d6+51IXwVtk5VtjTiFJIgYp9Ip3hOI
nZtT4dYJ2+NT7aBC8hijNKOVqW9F0fb+eqpuPul2neaydgaBK7wzmV9b37VchbBUJMgyiotoWt1T
bdHDMkXKmhTFSwFISkT011HrnpwsfyjQgGzrWRHUFDtFRm+VM80rQ2CnWCtEfehz7pzt5f3+6qnG
kLJybkSlNRfITcSEYPZt7D+J2fnvdzwY52BF2Qy2KZacOSy1kbQ1ePDg4dS+MF4j55kruVG31CX+
GkWaSdVMPBqrVg/rIINPXHwsD+0ZgMxmB1Z9AF4DGgKBozhmN5bvr0Glyy0t5iKrqbWGjL9EeRks
aLQa0b9wOv5rFOluo5rl2E6HUQoDQlXZ5yw+90m6+a93wl+DXKZ6dYwdPet0cBJRrI5D89Ipiz83
ZfE/bgUp+MUlEKYZxyAFOUVIgkUPyktm/49fRQp+DUc3B2CrNcxjtIQgvpOndlDppWLFbhVV/1oy
6fWQVbxnOY/1EPqivumhH/ZysQ5Bp2LLNvqO71XIwBtR/a8BpVgXQS2sdvQCT7QGih7iEE3O1umG
A7DRqrldjouUT10PJQe9qnKK3NYQVoWfP/R7clyPDsRT54B/zjeqiofiGP0j0tVTqdk6toXVngv4
Ezb5G2WqMH6rMf/XlKQIETl0xZviEk/d0V/9zhsdN27h+JVC/kL3sQ3hqVRX/x/SLDfuqL9GlsIE
5MHITJxoDSej8Sa0u5Lk1/3Tq9qLMlKV8LmOaoLwN3nVnmzKoITe2Rt6hR7diK/NedipKEmKzSgr
7RkwZasTm64Qsv4yVyyIC/S++OKt5ptibjfKLH8t3+WXXIWmjBOzF8AyhKVhlu5qmbvcGNHSnH1k
U5sZzfUxngPdWbermXlJ/e3++L/3+r2zIMWTGRexsBt8vjpgW9OjwbIecrxJm3DdOX61Y+GwZzkE
NU4atFXOsL5iD7Wi1nQjCflrDaRYY3edsRRlD2wHuJ6olXvgOrttSVxaf0KvPuzrj7JqFLmV6lzK
8QaSwkmjId4UPHPtFDsJz5fWafb3F1gxjIxipc6ytnqGOMrROI7h+g6UDop2dnB/GMWGlbGoEIdD
JhLneqhna8DJGiSldbD6r5amYhioJiRFGlahnl6VDEeD721H+GJ4jirjv08Pr3fEP1p6vGtKLjI9
bC5a1h3MRuzGs/Fiu79ql819Z/PLHEfWOWw2p8sxT0uvTOOgKd5r85HRzCU1+d82nIw81Udr1u0U
Jy1mg2+Rc5SMnpV/3J+R6utI4WQB75fMPbYbLIhcPq1+H4/+Apzr/WFuYZL++kBS2Ojyi3AgwThV
OuLNDhhgHKw2akem5tX93sbjXx9daAspvpgiVMgYU2csxFJw7D7H6LdN1wflfGzab9DhcY3F8Rlm
rbexIj6pDpcUKuzciPVixZdr569DM3gWBBci1GxHJX/7/n6UO2qN3q2TZuAU2yl0F6M3kJM29z+c
Yn/IXbQssZuFwFY3zMzPLHkxUAgxctXtqbqw5S5W0yChbzXkPBfFGOtUhTyAH8nrsoE+6Ut2Tvaa
orSumpaUhAD4Z5vmiIWb2TN0br2i+bmCP3x/7VRJluzAiXeKSHqKu7oLliBKveUbCmBe5FsrlP4X
X4dQwSe8LmJonN0fWbEBZYK0vsZDyZ1UD/ts8AtjDvIodm0NsnuN6lqkii0oBRDOBaGVhvdY2pi+
xo4ApCmW8fa3Yswilg30sS19q7ZKwVEtTQTduHSdhPld9I1V/0ILBgHqzyiXeV7lVaJue94Z4xqu
MIoT/AvXzwsJcuD8ylHVabn9ef6MdZnx1VgaITRruwFFgOENwlzzvjfOPW6T+5vg9pf5M4r0ZWDs
XKyZoePLVNSvyWlNVJVm1ZeRgnrGi3nR4xlrtm4oVH31/kAtofj8qsWSkr2pJ/nIimkNK6A4szgG
vR3bwGRBFXNF3FbNR4rbFo0SmlhYMQGofmwCDQPYC1cZxClGcS4AkKuv39dwgJ9sTKgG+zEnmV8X
FExPVa6iGkaCH9uLxQSrjTWM1l2dwGSvhpKTagf8P+71/2wyWbZtGkiTdGDFhvkCC9pVcCh6Q8WR
PJC628fasGUkX90m4i4dVNQH1QylwKClpmPHDDPMRe31HEqqEKsrU0uxAW8nfX+mKEUGXtatDhs5
VJyis4ieGjDX0jb2au1LlqggMsr1vMz5anOMnT6ZQ4MwlEP3uywHj0LLoftIs5NRUh9HOtBWkMaM
UpFsKgeWokUnaqSaHblEiwlS6ZnfNh9knLym/dmPsDnWosDO8qApFQ9KxfF2pBiSAuCLBhfGzSDa
aFZ1ABVe4EIr14qZ4ml1KyBaHLBTywCBGx5Tf68tba1lWohYwx5g2haq8O2gxJbdQG9Z12NIr50O
hqJ84gVgAv3w2iXzY1J/XbI6gLSCGEyQVcl+TpZw7HNF7LpZ870eWToNxMyMiPF2DYEU/ZaW5JUU
1RPX502RJ18citIvi4hbCuMMfOq+FqA/12xjZZNnLDxgOnH/++vn+vdIx6Yy7LRsSLeGCcl9mn6n
pVBM+db5vx5BOivQOJ3KKcUITvqu5wCd5DtHrJv707i1P68Hkc5Fm/f1SGYMUhDmtmu8jSEXqgGz
XpuqgvCtQHM9lHQUZoMMjmH1uH4moNt5t3cyuGpMYKxP8c6cuCpJvOxF+TVrcZsBx4LEymDydefY
hQnLLpSS0NMny+L1w5kC7QYBUeBQtZR4mjEcel0/T72JgGDw5QUX/kfdrO9tNy9bUwjYNw7D6DfA
jPY19RI0gAnsHAZOdlSAHFBHs0cWJxBQKoXYTJsVCJ4rlEshcAoAxUlz1ucKzf6kSTZLrJ0cvUGX
ds7PUKo9M2Re8J/fdHnsJhy9Xnj4OaAOwUzNbeAs0GUvkZX7UXXI9Fc2dO+xw9C07s0js6YchTD6
FhXVWxahKKb3WwIhsgLUVLCbvTlfFBH09m78z2ra0rVe0MaeWZ8hGcq0fbc626jkD4OpEv+4vR//
DCMFMTOPZ97m6RoOtg4tXrIFE2YDb0AXxt2Ki+92vPwzlBTLeDtTwNxR7SgBULYg1jLMKtSYaggp
aDXJ0E8TSlAhKwH9755BRA/un19LscttKQ7NRVmyGWzFcIb9fFMU7tq/2J0OxkS7WUoBlMp56D6B
IeBZs+MBB1/Alpg7cI0sICyHpnfiD43hF6W5h2Ho2Ya474rfCZtQ1vlOtri0sFxKvhZmtS/jYVvU
0ZaIJ6jEHBc87mprExuQe3zR559F/K1qxCHOAfZDEmtnsP7Fknaadm4NvA9zhzwZPQy6teJDszUK
6Z9Ljbfvi2AwwCWxVOjR39VEOQQw3YZiBec2NR1pNzmjLfqUNchF62NtPURx4kcjCYZW9ylKynkt
voIS85FjMhpLn5IlcVdwmVboLgzOMSJ70D93c50fSzYFtVG64zAGZhbDFmR6A/fWdsE7AF50hC2G
NnUgeA31JqreO0ORRtx8a1/PRNqss0Cy1AKECEU1QHw7DMd/ltFL3Q1B0jVeJD5nvNkI/mykoBDR
H6kOnnplHSLbBDeMKq6mW2IElmPYFoUkkAGJCGlh54yOC6SnyQM0Y7w6Gf15ArocUsJG2fpcj4Ip
/xii+BgDUW/ZDZr1xONN8nohy0Csx2MAs7BC+FWhb/lQQAsV+HxHJSDCLj9D/v7XP1NatSxCGkSi
nDxEIHj/vgZ0c7s4cP/R7GdtHYhXRHlQTdVXyIxkLtpgW9JXPMgTBN0csMcDjIMrj9jDR2bAbUyD
foSeeqMBP3G4oVJt2C91DLBu7/MUWkQxwWLjfEUZ93MEML3UNkvT4kiMP/IesvNO8QLEEPiSVbHR
uXmsTIKDBolt60WMvZsYxmedp/4MGpwG9iYeHAFUFcI+/1HAkEdvICoIQJWezF6lZZ6T1y5ulW0d
t0GtfRsdoN7y4Skp0dmy40GRX5JbsdkxbVCdCYByjtwF6toED7tiIg9AwrrYFIEYcas5Lyk/ZrCs
aiNoombAWZ24VgEcdEqKUESP43o0euwANhyzKH2zgZUbrRIv9uVggoiTi8Vd1sKnwxRY5WNejZ3X
T+kGSeYhH3OvNvkXtNtLt0mghVClftRH+0zoimzh5gG7npyUCE1cZ2PCsKMtF95yDehEi/amg8AI
h7l8K4IVpCIKQBZ4aZCvV1W0bt2u16NLuRFg2Wxxxoo8gBVpEPtsrgDfroYK6H65b/5xHq6+oPP3
E6GETlmtjTgPl7ao88valdthEz8anuliLyptAVUbRsrAEjsyQKUsCZT2lz1F03Vg35kBG06ugk3c
umiv1k9uK02J4KLMBQ56D5ttXD7GOCu2/y2WgHU9hhTzRF+YWRS3+EasAehvApBvpVuH9WfbzMIE
+IPCQAzQyN5B9tcZkX8R/xR2DEpGsnHmagtxQYeFvXrzKraPrISyzBz3ao+fph+WzzNO58K9NXFb
T/OA7z5U5c5pRle4ua+C+qsWXspwkpY0MasREwYbgaBrXqrmX9Syr5ddSnASYDINfbzMLWbvTQex
/Cg+zMVnRR51/2TI3agUtFzNQbH3QfB2X9YzqFI1WKhKH4BbD+jr2UhhpjEstoCoTh4m8zXnKCmV
q7+sj4Z47ADN7XoblzeUTKkif1B9Jim+tLqwqg7OeA/mhJCLh0JWq3Q0bvFQ/zofUnCxp2YZFoox
6BYcQLC9YcELiJSXHQ04oinxWIrgQqTg0oqijLq1Jw9Ge26b6iIw6/Ey22Zz4d/fG5fFuRM15TZU
nPPKBOOVPKQj9bWsheSz5eEuOA6wbpr4v+AQXK+j3JNKYDpi2xrWsaAgb6atL5ad2SsB+IpJSalR
3s5mn+vd5Wulu/yQby8iZ6aSy3KLavLXbKQA4fAxt4YOx3fesEPduc0m2l+gKnbrXeKRujmkiIVy
V6pZeUKyCPuCiPNs28+8nE4a+kP394TiQMktqKzF63v4vdlT0Isr4xQP0cv9IS7n5d62k0JFr9GJ
/R/Ormw5chxJfhHMCIDnK+/MVEpK3dILraSSSIIgCd7H16+z5mGqsmSVu/vQNtY93QUmCQQiPDzc
my3dWiaxq7vOZYMM8r6KTGgNJAQg24WZjEtv7jxI0Fx2moMUqLVytzckFARm/7LO5KVAoZ8FCpFM
ziRzxNo5hIfveuCHIup8BnfVA4un+FJudSFQnFueTOmyrGzGTueYBJjr0puNbjcs9i5Xl9x1Lyx1
Lm5LK3yqSWHvpcAdM9AAkinxZoguzHUb/nt3fCcG9PvBOrc7SbXUJvmMg7XlcunBeTH6ANu9qINU
HM3PDjp0QRbq7uCnyi0hf9PQ6/5ujLT3S5S+i49yFktyTWcKlR4e5cZ6wRBj6Xh5fhTcbSxI1JbR
CJ9rCQ/Orxnt4RrDKa5lHca7wi/uL9mx/SK//ePU/CWRCwV3pFt4lt4ffSruEiAYJHAwxdqigRdW
AlkR1OIw1Tn08fwE3SwYKD3wJ05jR3/oL85CXrg8jPP0pRPj2GeI5mSa424+zQbzCxomfHGL/pIm
z7f5PYf7FoRWTJuey9MM2qpraY2TNYZpTGFAN7uJn3vimgbCTahXfV5iRX/LbcByBrVREdrmue+W
bPt5gNSyfu20AB5mCKeQ8iDsguz0pri1U1AvOfNnYu1tKoI+sw/T3GZ+aTcPrTHH/z4Uf+XoEEvn
NjAJpjkcrmfnXlkQIysL3UJze6NGwpPBG3S3eSwfdfhzQtEyIL55vcSVV99cSoTxls/i9fnaZ/Ga
4IejD0G0o0zSOOOtq9afK2C1lsIEhR2M+sZsr6zsc1Cr52A+o6pwLqDYZaruOEHCwmDXTEZr37hM
Nl4O+iiGLJrkZSI9fLlglg1RIU6hmlBiqJYVwbiIuGPvThPbE6R8ZAcoIYOyRdNjIucZo22Hpla3
nOqBY0oMKXUQyX+zjCfMfkKAZvUMAHtz8aLRncZzn3TPw1i6mr0cmJhdJ2+OHVU+tYEo0nFXNDVU
c/tgWoVvjEac1RBlgSVFA+UuvVLhNB05bI2BqnlN2cdVjsxIT72OJNFKHjAo7kHOB669H01hukhx
9jkwrEF0buFczVnlOoJ5KcD0DK5hTQ9Nl+4pyU9lPwS5BN1tgvw7gBcQJXwyGlHVPTO4c5qbiw60
yvXcDviAZKl4TdVDMmreOA5XvZ5BjCh95phaH3WoQ7L2io9PmKz1Wltz+Qye40h202gFznS/LtCO
zOsrVZ42iMLMSrBcq2u0YOGuug258KDLEr/Ump00pc9h7qfq6roF4E6MErJPJJynp5EWIZQ6vYF3
gcmWWNh22BbEZxJjUcsn3Ne9MXkfnK98OZHpsWp40EqMPToVZOyTYCyyGG/1dqDmnpginDoHekBd
UEziOisUcNsC/SbrSradqy3VThT6kddZpNXtFRsg7ek8V1aIZN/r268R4vZQPaJeakO2SVpXlZP4
tjm5PaSGcqhRCSjZdxyiKMvPlAL2YC/N/FGXVzM7tia805wXDSOCBlUhPGaPdFmOZfpRwAR5rHXf
WgEPmy+5wm6bamhckaA17ytKXWdRoWQmdtvoZfCWwzZrE3hUMhBqabLJ+ewI14JuetTW9obJLrTL
Tz2FtECZx5gBvkrAt+AY41sUlL4h/C+3Jp750OjqZLV5sKr33im8dKqCtLnpS9gGoGkyZQc4pQSk
oMAeM39eiQtva2hTKX9WB2beQCsrHM3bPmd7Bbc5M3m3pwSaSk+jolGbPzVN3LQN/uVx1/VzmGfE
HS3qjshZa+zikuBGB4dvyu8cBh9ACCwZo/JN0HOntowZDmXTDHuS1hCwAnMSigyT+Vl1uYdtuAN+
ixyg9y3TLTyiMONTAiFM2zuL1ne2NvpZwnYVGNU1LeC4BUXzNRLqcXLu7akFOko8E735vPzM1+qm
6MeQCsjuOLlnVZ2PSe5jTntMMdKbdVj2mCJ1u/LQaT9X8hP8QLe3n/4dZ/+6ZRHrTGoDWaea6Tja
edRPGrs2wSbRjogCD1XpDddFUEa6n7xiNNAvH9uDeO4QcYd7SJ5E5l37aO3yzL2YeZwDvGfP8avt
/xufwBlbZ0m359jcJjNP3be30yPSPHUPPa+ddp9cbXMMEJ6ZoS86T7vL2eVfF+D5I5zBQimU6nst
wSOIKzuywnyv3tOd6Rc7M1TRFNcBv/33y6fnKcV/VtShTqfp3IKfIC6i33409M3ypIcDNy45zUsP
UNvRXfhxw9qgdzejW+bWUNmxrAAq45dAsO9f+H/XPk/1wO1qmf3rgv2P4qG4NwIrmqM8bC4YfJ2X
WOc/86xyBCclh9XSCEMOdlWib1B0/9d0/dcKjuVYW7bwtxliz63VcGqgcotVhjm9MTTAZoPtT/3D
hU/23W9hIPiZSEmQnjlnpZWxmhPNhmo7L+2V0D352ngpfIn7oFlDzS98cpEkCaOYvxMS2E0yw0Cd
wExom/65T7SsFEvWrNqxHWCJytiVEFOwDOWuzKlfrUC4RwLpQRU0A4dlyocGiqM+C4910P/PEMhJ
jvF7MIg76XId2ZRt7Ne6jRclorLEgClaUcTgrq1Dt6R8s2woUc6OB1EqND6eFnJrj7uyv8pLIxjU
l5Ng/FyNm54xxNGwT8l6J5Gadw3gdqghzpoN5a9b267dzXZQWx903BJs03mrfubMgRyKCeWZZ1be
o5VHS2jT5a+5gnNAeZr1L9Fh9h/iSmb5ZSD3kmqMKsjTZPpzgZSGNFPQqRWXDvL/DjJhGJReMJhY
rq+pzPY5bgtSFLsmw8xD2npz00A9kwR1Oe4ayzlSzHloBWIxrBBx9xEGwXtkFLS4GlKklFoZpdU9
ogCkCwavK+/zOVJok+KGWggm/8cXTTwU6O8wM/HrCn0M/WF7wU2zYkQoc41S2wlgc+gncoK7BcS5
Ur6szUFZJOyBEtrNO4X1jGEB2c1/MG31cLG4ZLzXq5cahCmK+7jdcSiNTc3s9Rb1dPyvSjpIbH0V
RRuhBnkZuHiV0zNhegiFMjQRMRneQi4TV78Gu7zFQLVIWuhiLe5QGAfaoWGTPiXGizHh1pJxhW7N
VN6v+LuJl0dr/upI6hmZE7TdGjkzCScNlWb3pvXCk7iVcdl11X5eaq8yoHYJimsH3wVanRJhujWs
WKERC+tFdiocvpOt/GXjoVgXUAi5kS1DnfIoYcvBbJkP6ghc/dBgNOQBbo5uvZUzINsrXbqYLH+u
kWKCROKrtfa0pvITA3nEUV/2U463iUIoB+y+ts98MD2Nir2tZkiQzSFpboalDbs2d0vDcNeRhzmD
dZcI2qK5hSOOp+vXI/y5hIgriJtm65vMzZu8mD17hWhK81GOAilW6Y/l+2J8rs7t2G3w/9eQt2Fb
PYzQSu4c1JnGNS+SoJ0SlwDAUQP4Zz+tdPVkX7iJkR4UGvhOJsK26+PF/sohzcha6q9gjNjrfYZk
bXQsryg6T3DkGWhVK8w0pMgl5vlIWzsy15/d8DWUuA3yKsT+3TE0CgkGB3l13y3PTQI5I/mhiyUA
drCzUQdM4/3a0WBu61urnEJVVfFcfo197VnW7dKI20U3vRZlvKL3Yoo0A+kMyBhDsUaIndCeIJGw
6BfnR/Ch/ElsXMjRTfLDVAuvwlDaipJivePqOiMz4O08aqybqTgZCB2V/WSmVxmDJS8pPacq3Q7f
17RhoMEgZ7U+8ES/NTMRSLP6pSxNVBZg2H1nanPUOrBoELrfmAsABWXEI8k93l+nmFWBZA0a4pNL
ZVBB7KpwTHz8HcPH5P6UvBJzdB36wgbbK8evcXqW0HY2KFwIkteCHPXhayL7YczcHD6y7QxxHP5Z
WDfLouKp91MIX/bIzCvDm2tEsqrx0bRdRB+kBDSmfp/XcZvafr62t0kPYo9Y90FHXQwyRN14lyP6
Lelp7V8XSNVWOSiHKyJph19mQJUcOiIyCTQyRUviBHRubsYWEz+qRQV9RzvcFJCGwlsyVBVaCcxE
HKi4GRiWO05QqRBD6RkKciDZ4I2VBVdM3btwkX2Te/xxp5wXuVVTU123lmPbYQ4OsrdFG8+boM4A
pb9p8MtN3RTiIgbYIkhz4ZXrNiNUGGdjb+fZzoI2UzJcat4458glLnI4ZGtcwzVnmfBZ/vOmyy1C
Jp3aCzAn6mesC+H9jEhZg59l74Chejyxrkh5InoGplXrM/HVrS/rOvs2or0+vafkrrN0d+qXPcfj
GZ31OZXOTpjmiRgITObgWeQRxsKeIfr7zYZ66lFVtAWUDQvM9fzg+SYoP4eWXkB9HV1qwn2R3vby
Ra62RwfnYBUAwaSIm6Rr3MrJD2NOA8UKf8qhwjHpV7b1gUaet+rdNSMjgrB9HIrGlSbzjUW5i320
rdlvliyYtTFq9KfcfpsmYIwQLzGngzIh/NzAh7w8bIgBmbVoWu/rIfPSkvhO98OwDjlEeOviue/Y
K8Yn4CA5wnMjQRCXylNOFxXpsdWhc4ICJ+dLOKaWJ8txT+FsBtonblDbx8jMpT21fZ3fIbuzr3dO
LXMMvTZE3WlHrcW0kjeCgPPSXRd7219u1JNxEtfcG6PiwQznIwxs/3/Lb4m0aUGy4NwggMNGlra1
0o5b32qI6mg4lsF6KB5hAunaLjgi+yVGfpihR34pn/5240LMVocFMXbvea+nsISW5Iu9HrFniwwM
FLmb0tcLZ/YbYAp44H8XOcvZlRLNrKjUjvxmDa2wiZwgicsd90RQeZfEy+h3X5Nz26I6A9NWY2dZ
Z9pNncBy+El6uGFwkBIbb/JgPCBvCmYPeYu6rnfttRmrArNBlxRYv0t6f1/+LECZkhQQZV7X4wBU
prVex/nx36/TNr6LgdxgOhhQm3vOeTKvN8Jax7ldj32luQt0hFYOw3FuxE6fBcqxDkJ7tocnUrw9
GeRHuhreMKLCx/knA7pgyghLzfSTEtDfUvlZiTH0tY0W8UhpC7VrGqSYjdUW9iH1xwbYNEi/eZ1f
NQQX+pBGevtYDV8NBu9KpbvtUkQsqX+ORu8bsx4yAorq2nhm0cIE/UgmJ1SyfbWbpnRhc+EVzc/B
ntzJTj1LQ63YFWG95uFS2WGaDGC6mru8UqdhSV56ow4bkTy1WrkbcNcRADoYTI4sCqpcofswDIsW
KPg02hT3UFtFuypOMSYxJ3dWZXl5dTvZmZcjUWb9EiqgMTZtw9HKrlT/qmz8B5hirekjnE9N3oSN
BIy2fHZwyS6L8uisXQhP31cdCA60j47E0JF8fywCDdGJ+s2odkkKAyqgewqSwK3pivFDgCgkUuA5
6lVUdyx9HwUPyhJB1gDXGGnN9qksiImt1Z3AlT+KUcc4B7wf9Oy1RstLpsxrUEYMARhq6GiHg+oC
XX8wOTC1BFiU1MATXYOE1W7f6uFI7xMZd6mJ6csHKAlBBh8kLIsdWE3g1Oh4oOx6uLogvyrCTY91
6K9p9d46JHIAEdUMg7YDx2/PoWDNYST/PjnXprW6HdL6zh5gv7ugFwfT8E00aqDhCFozSFOoEri6
ScAcVoMTLJkOCj4SIAf1Vb36WrEGEia2g71EVYOFV8cfkagPeusLDucaJX1lapGWmH5rE8/gBUSZ
nmtLj4nx0I89klD4wEi+uowfU7a4WosZz8GM0rGNjDHBLYWKzap9J60jwYlXaHaom2a0NMyFnrNL
9DouOIkK/WWwaWSyAawuw0sHPYb9rNtCIQ1NWujgI4XKXi20BjR4DY/J54QXixQWNlAZFoDLoX1v
wk5jHppDA9EfPoU1Pdasxm9Fkoh7eRwgDU/FSwkl+2FWd0PzmcNDdzUHzAS2r6203WHsP0CdBzo9
eMyB4H1bgLUKqbXUgthmj/qhxpw93MPnxF+XGuru6UHXT7JDpWPeK8b9ymj8XikXLV8UW4tnYa7J
URBWvV3RYAJe77IFYlsCiRAkYbr+1dLA7Z4d3yp+VOOpGG7UUsaZ1OIcdyvUmgDQ4k8sZIAaXbpV
nYDeT6GUTGMdr2nurlskicuCFixM6xA389ZNnYeygAir42Liwi0ZBfiYhjrMSaA860qYLRVTC1Um
eMbazzXo0g3kplAigYB5X/WgN/cPC/ih3VMJftRIkBqIa8nTXZF+cu01xZ9nTHewLtk7OUKJhpMK
RXlIAviZ9tqvS1znGvp2AhXr47KOHjFfuuEVyPAuaxuX52XoVK8aok5NNV9Wt+2ChoKNmSnw3ONy
gC6dPGVZ73dq32zAuQ710RSaeUB1Ftvc9xhF5OIuy9DO7KU7GdRDfu9BtdXtc1jtmo9yTEAzXX0D
imV9dlUuL0uKdp6Bv8ZhU99/tNk9uix1InxVPaXsJYPv/WqgnIfbj46ZN1EyNx1FkHGc02zGrFEX
YJT5ptToY1HGPWKDQ6VrztJzamPX6EZgLm8F/aEV5b7vshs9gc2AJU8VQT+neeUUbZeBB47SjwrK
b3BNgkkdfrPRx10xujPWmJwWcwaPBoyQx6CwimsqEeAbw+9mFhjDI0Wx4shrBpw7qTTflOImb5xY
zvAxhzb00qXXc1NEXH7pfReAOgTl5j3GDrCJ2qsa9bookBsJ4Y+02ZPE9uzRjssk2RPnvqqZ16oy
Ikyh+wuMHHxwpKH4T+2w1u+7ibrwafEGy7rhFcozE2wMdBkauO/S+jnRVSCr3EP64CYzToqd+VB8
CiWIFRJ+Cctk4at14EmiuZMRf7VsNyle51JcKQRP0ck7tOL8FTdLkubekP4EKB9NVnUsjWlzhHEp
EBMOtwDef7ZAXMwEWuHpFtUQgznz0KkJUzS9cnbixs1Anqn2kdaHtN8iI4p5CRV1swvNtH7qUEcX
1IzKXCAjvxtwmLV6CW10QiaJGLEFX6V+zBp68dJ+pR2HdN7nmjZeT00MopiPxsiQnjs/wX+AHoUO
QrwV9aPjNVnrczP3S4BJdWsB2P8aiHNdpHDkcjCN0cFeJ9cjQlKo0w9w/SghvGaGPY54J1Z0/rMC
fnOZ19sKnPNHkiivTBzfng2PAm6cOELGfJLNq6NWRNMuxNTJlSnkARovnoIyDk25ny1vEvdeZ8uA
d6fZcqJsAttJx3dC/8WgJwxDHh1yNXVvLfwmtW0iSccZ75BdIOOHlBmR5sko7KCr3pxFPyh9Pc7O
vWbGLRE3BSAGndBQKOZWLAF0UPiMGH6C2MaX1C/1at8CPMhgcDo6gNIzeE6IVzE+1k6OzZeHcsBn
ah8WyM9BjunQyhoNzDnozI92HsKJ9QEvl2jRrpMBsWrIHtvu004F2nPXzEGnFFmEDdclGGHU6VPD
Ps3VDBkm5qZSeaKMRI/dWWieA9+wtHkQ+U4mgyuMIaRQ1DRxg80ZrBoTxI1pCqwR6lxr6lEG9Z1O
7NumR93c+Lmyb61Khz1OjZ4jDSekTxlmYDv1oMy32cGtloAvkb8zDW5FnfMuUYqg0+oppGntUIQy
tYOJPfO12oMhuA66l/Ikkup+VuVu1GcvHSlUbF8sLfF68Vyv024tTIxA44bib0I6TzqzPBM5ChxQ
/axlnpB8b1jUH1tEQfMRcgd7ysYDKzSYSE0PKVrEZXllTkMM2IvyY7X+aOCPnRso/dnPrj6hsRlY
6xBoFhiYra8x666BPk2qSMjL/ufUQhJiGG5nnvhVs+w7jHuAZw+FtC4gsPTAP3IafBBIgxMbGBmA
Nfzf7oJiTDB0Puk1VEpz+VY3VVDNo1eg7amn76AChC08d9cM3s3g9bYE764f3KwegqJDCZdZv5Li
DuYkE3lNkJwlFBL08/VcPw7izu5MFJMAwCHgyUt0kLv3AYKP1gcI+yCQH7sV0Y/AQAl88nQkfoFc
RrNeW2r4VRG25YYxpN44/3Dg6WD3EupY4j8dboGkB6KfMtNCU3+hAJXSRgADmzD48dJau35errbt
3duPq3wv0WHMphvgzWHmuNsLL9JoGG9B+fNSCX+A7E5g36/1iFyEeqP+c6E4WzJx5Xhs5XOeQmvJ
HHaGeWd0HPHjozFr33C+puroiB+99jSZGiSuuAvh2rgDPkCB6HaYz2z7aSfQO2+tz9ImyAoVHEtO
UHxHG4cEQw3D92HyMBbjafNHn2K4ApJz5pqE0l5QtluuqbeunmW+IgtwLxW0yKR0+w3vBg14qDcD
2qcXBWL+ru1gvsMBr6JU1lDjnTG3jGKxSycdlqPcpTHMp0EazOI2utTW+2talyJV/H2d7Tl+63DN
hV3BRLIDnvNrnTEGCcHLYhbbwb+LuW96JH+sdD6tLtOyWaDJuqCXNvvqpxULn3jbaoAlmStOl0nx
f5f8f6541r3TW8KlwbL1mFSAF4kGvdMy6IsivPDLtkL3T1Tlz3XOqn6eMUXNplrQGp1gG+TqQRWm
MKxGfQaxDre+gVOSRy7CKb/q+3+te9a209ui12qz3NalIfX7nXptIlAaovU58eGFBMU8Hsg36UE4
1jc8LV58JDCh5f/793+7VXFeNmQF3CTrrOPm4OA1uHcXoDpGyA+A1EM9FPuLcMff4Ape82/rnB2J
EgLHcs2xDjtpHnxPY/u28KYQo2/Aqi6BG9+0frGawRmGb0zD4uctvWoZ5MykMR/rL/Fghcmx3+V7
DBr4yAQCVDFjsPkUpBcNXr4/J78tfAarOGZPEzKx+ahF5h6WXzeFR6MGQ1zu5FdBfmMHcnL//QX/
Mlv7FQV+W/PsE4IQn4/Zyucjyp0mWEPo+EXwT4uyEBLNh82GfY7zCIYeoXIhznICyS2YYqg5P/af
F0PSt8cWdAfQyGEUCXLZWUiqbD5Jo52PTgzZYOCEiW/66j3/5X5tACNMb7RLdL5La25Y129h0NRS
vUy3NVtf7apXNH4QnNA1devdGJHbws/9i/v5b3ALO+y337k9029rVi2HGgnt5uMYQqsI4RBewlci
tP0RLt8ArKMuHkPiX2r2fwMb/rnu2QaDdXBlQXV+xnnN7yCjHhYHGvfPxVsJ8/QVa3dQRd+DbORX
nxAw//dW+zZY/Pajz3Ya1AF0MLXEdt/0u2L/S54pZPHFTbRtkvPYaGsADSGQi0N8Tk+0rWXMUgPr
6Ce1s5+ED9KQ75zkHduo8Benyv4aasMJskyKBJI6UBZC4+bPj1nWYlz0kbEjICu4gw5ukoq9vpUI
howH69qxHhz7jTTvUABAH71z6Yypl77/tKAAAJTh/x6T8TgOBkYdi5naOXGlHEsKwXzO8I3TGN2G
CCpY4f8iffibpLL97P+uc3b1jXaXMuAw2zr21zZwgJoe4omuwFs2LxxS9D7+/qh/rHb2kvtUJnoy
UrxkpoM/UYViASpXa1HGP3qAboV+7ziPQrN3ynmYkCkvqHjW+aUbc8jA1+46XZvaIwNDrAQ3ci00
4Jng76oJoCx2xURQFiEdNJ61JnGn1XaJVUa5hj9tQF8NBRGkeyX61DS3oFCVg6phgSwJATjSh7wB
UNBSVK5q3+Y/NH1zI+xfRN2HFEJQGrpfZQV77o6gkZ77AwMldVldm84nLc/fJ1BV16zel9UdbUfY
3HHfImPgJCAaOAoFJqrtfL0ncPTraxQ4SJGRqXN4/jkKjEZyPdroMUjhJ3TfzrcGbYMC07c1sOgR
NWSBPv1KQQ3QtHiaXweGmlihuiEsyCg2IK+BwQlfEtBU5BtyzxB0hnbzGuajx9QJXBYPbOebvvkw
5bXWAY5lxZ7I4tCXFOg3OM/kxcxgcIMSK6sgbptMAGevhwQMjCLsq6tFHEXOUQ0sGFf/AQ9L0FQN
n8r1NkO+D5jxXZATc+5WTPyA9BZlMAAwMPzH9a2aBM/2oaeRJZQr2cnWn2d5M6DWN+YPSp4hk+dt
TgE6qU6VkV0bK6TyltVT/TslRdClrW+v9kGoGpk6AxWlDGyQWDiolzV6c9B1hx/Bywh1db1pfB0+
XUy+ZfTFGuAwsYIEa1rHol8gNgEMmaEYw15g/Faiv2mZD3P2ppMPAWCXMUwSbRhjCwfjjQ2P1wJW
q8F+NOi2dYCMdBsecYsGmsGMej8J6AIo1qJhSeZIOB8kjzJUwRknPmmuaYtbB85lrD053UF0t5M6
Vc4Vr59qLsN+viJO3KQaipQ0WqSM7OQHNwSAHcyScLVnagK2jWFEYHHGXLiyvB+HawIQ1KmuQe/J
essF+Own7dVE4QUDuk2dPVkVc0txCy4pgCwOvPeu1V8mcEaXEd16AIAGLuVDO81ezX+IAnAL0JQ0
w1vMfizrOynKQ2aMaJVzL3du6mGNUxP67hAgIo6BtzdcEVhmEwVOFHo6VmO6PfIZupk/a9be2maU
QaqUiYXytgtJ1ftlj4vJflucMZgskIuBBbXyvsY/HTTwzGtQhi0RT9WVQQxvgbKH0pQPMO4qm+dg
mVhIJ8BmACirJmzrJ5Uk7+kw+G0tD2Kx9ovNA9VoB4dDbsr6LKANZyVPDJ+BJl800TwJfngNJKHC
rkK1BpJWHpXzuGsXTNcXj2uhworCT8167VQ8LxYM7lJ/5DxW+HZ2lweJDhB67IIeyJVsf9S1DUwH
KdQCx+bap1DYF2CgdFBNTumzzJ2j1sFipbTBQgop6OcVOJXO+M5l6ucCu1oKj4LxXTfQQ6j3evm2
AglvlmfdeKQ6aM1W6IzPy0as6iEMiHgl1RCUuu0WWeWrjPldf6cRoL9ooIxT+WKpkFGYwbRtvIIQ
lYwQjKKVn7bEA+HVqyd06EHicnoPsiS3clXAvSCTC7aNgu8i1Gw9UHeDspvjsoDqU+7z9i2pcGrI
zsEezJJHazrKAbbePcCWDqwgonvT+hNteHMGcVwSjIxAdGtYfYV/QyevBESGtbibnCUwJQTHmctS
OBDPLnMcsPyf6PKQ8S+7e+7YDyM52qWKZvbZKx456LitdnPhOv0uKf/j5jnLD3kDZSkbe+kXERQC
IyCl/Zr3qHdztMR6fDmjYN9UlX8seZYe8payZNCxZO/TsH4acFAexC0GOiTS09qzfR41EEYPJh86
GmCghutT6pVh/wmSE7mYrX6TIP/xNGdJIy5bnXRcZ0cDRmOcO4cszQEoXprI3N7jWdr2xzJn6SEk
gGZWJwM7OtZ7Bs8oCUHofyegf9n5/SdT+2/KclZGrgPhRjUhNbJubA/Az5Nx1V3zg+mJByh8nzZc
YrPShIXn1kPfkZPhVQFscIMP8OR9GYPJ/14HEpavMBb2cv9SOf1dfv7HOziDZKpcDn0j8YBiN19N
QfVa7PMoT90mgnlzVNyCZLXBCbVfhPlFLuulHOvc7rzPeS7GRPvPthtBNZY7+bN5UzvqI2nH+AiM
aEGmhc4zOh23dmwe0OHz+e7fX4mdT2//+kqgUoBR6+iU2me7f5hSANJlNx2tsook6K28xFxOt15h
VMHNJ4xVcH7TiZ9l1sUWuleg+PiOLaMS4H1Gr8wa78updwrOUZkJjqjg9/9+wl/C1n9tVZQWwDxQ
xhnn42+jU0yUcXwmPUKnZoeWws3qw/r1h+6pcH1Oozm2PH3XozERFDs9hCd0BG8GT0XVI15dqODR
ekmN//vX9ttDncUpUZuLLTo8FIuK6w0W6v1qV92qEPVswI+Tr/nWKb1NXDtWl8HEb0+vBdaxZUAU
zzzXxcuXpe5mY92i5IS187jZ1x4wZ5g3oJWuYxrs0sTpd/glaGg63jS+AKSHzkoCWdXUIEg6MTQD
hk2PzuZm7G0iA8ontwV6my83zMy97VL79wag39Y+vy199q6NtHVYljr0qNbMt5cmGNHhKNKHBJpG
Vf6QzK+2OuWrExbdemn67ttwDI96zJRZhqGd/2wbPa5izJtt800BSO5+eiqi+nMzk8AUkldiBsc1
LkxD/OUG9utM/rbo2Q8uOi5sIbMtMCVR5cMOOm6i8kd3BwZn8ZYGkLsN0G4ObFfE2am8oh5YZoVX
HeET4xv+FF8klH0bJX57orMoURhQvZrmlB2XfbszDv1Bd0Hx2feATv79sdl2K/x12n9b6ez+my1O
QO3AShtYg6b2OIYyLD28haA4jvDwjUpI19j/w9h5bceNJOv6VWb1PWbDm732zEWhvKOnSN1gsUQS
3ifs058P1XN2iyWdrnMxmpbIAlCJzMjIiN8gWqPOOGfPun20Fk/IV93jiVxwXPimXHkdv98n6Aww
/XUHVsBFeVsNB1WxvXD68oMLy8sdKQJTuVrKB38ruTVETOsN7dSXcHmNi2qfcZ5fx4O2hGqadChw
FZcvkYS5DUIxTxWgfFiTFXvooKsGpHHpJSu9N+ehIUCjtnNDAMEcDWOlO7UL6AO6XrcIfdRaAIPt
ModTSa+5cnjCFFcvHm0KJyoGVxatajsE8lk+m/k4y4W4A8w0dxpstevgJQc6oEA5NK17vdZeVHHX
cZ4SPX0L2moDZ8sOILOTDLA+ExdJo7mv9QCwwLJLwHAqHCdSc2vr5Z6WLwWEfjeU3VIoEA2jmhYW
mm5wHDvogoUGrdX0vIOmRQjf0hkMPdcr3oLiu0WnFMFdV1XeIt9Bfx4FDjnZxEGxkGQEDDkjKnG0
kKBh6+a3DLS0A+Oy1ynrdnwljquRjoq3yttRxVrWASMbgSvX0iKiSayWraszTN14UtJindneLLOG
hQKZcKTJXI5IkCGu2JlHbIUXdU27vNwo+ItCK12E9clRR7fJPlSOt8L7YQGFl0ca+qqx8ENnBULp
qY2ALWfwZrO5RV0jTrt5SX+s7Md1bILFJ8+LeRjO8rLaA7ipOI/ry9zREaztAMcve9C0Q2StVIOi
oZkv0zGfh3KMKd2n6t/qQ/405Oq2bHCL0sOtg2iaDUFAMr/L9bPKe7FFuDTiGG9BsOndg04vTRb1
Azp7bhtHwLr9hZFh5ZYquzqhEuB/tLo5S3EFjIR4qfCXkCvFDdNmpdD9HywQLlAsnVwC/c0hPCrm
hVLOc1DdeSrPUTZcaKh3ZU65n7TRtLR/zDCLT/NtCOcgiJyXXLptTWvj59lasWiTPukmuaAUTMYC
5UpU9zKHWrIB+oc9PMP4IUK9F+oq+84drEJcGItnH4hG2wAUzHzoIXGnUn45js64NJw7T8Ehw7PX
Vje8VUUFJstUVpHi7IuWkkBaQIrQ0/aGsSjBqcojQgO12AlUavwGNoBtuY4kLUYBXD1A/VIfmHAt
WpsBADdnPUbOpvQB1VVpscvNbNGU6kOZysss7BcGFi51tRcOftPpvRSMrq1Q11LAhXZvHYA8+eB5
z45DwRvYaIDmpWa8DdlIgSLYeNh72nG3LY34Vgzhig6qHr4L5ymwPupXYxwARb944hTjgliIcp5q
9Xzso0UZTSjFctGJZ6865mD6bAPeMYWSrtn43b0eKrsE1Txz8MBqypscobVSred6DiR76OZGdD/I
EEUGarZh6CrAPgfOy5CcS+qLcfNItYNj4muuPgj1dSwmavIIrijdtfClG0VCPiaZyZzr9dbYpfTv
faSAh6ZxzQIqUKOuxndhOs+G8qMDxBXV0PhZQbl5CgTCR0WzUs1+kzGJQnAY7iB7c71t9wkpXcOb
10JAPXaxb7xkYaFY3nu4q9Zz0cfzZOh3Me9UkykGBvSL8Rbd6LGyMQsHOFdFKcJb9cKelUW41qkI
Zw6T8V1POFiMxIx651GUTOIT1mHADziJmOMy7p7RSAentvOcu7ZVV6EB1RVoXx1UC9I+V7FQOAJC
hFOXaxWDi6w6tS7zIDpKVW9GedMFyaHUq2V/m/cNZJNoLef3Gmo+peOsgapp1UkxAO5F9V0jIbXq
Wwd7Emjs5FcoqrNUFwtYaJsCNVU60112K2iECSZRZlKsiINFY4LqIDAX2quXDPtifAbQ8oBQzLwX
FBPI03PCjJmyPu3aOWo2gH2MNoPhLoBUoSEc0ZjROrRurD4Gm6d3D5lnwSMAoYT3puG9Ni2YwiZZ
FjxWXr0NPZQNq2SvAJNKIVK3VklALg7pyhKbHJChAWi4dF786LkDVu5QwtHV51gaZ8iULCUqOC33
F6DnpiCn9h+1/t72j87E9Jr4PnHqIjHmlvUAjiCbCYgWRfGUNsL1PH3pjN2iULIHIKYmBCqZQpZT
fFiDOhctHMesWdnQ3HLddpuhXtcU2MLAX8vjd6XKKFqNM0Wh7NdD3jDVbep/yxzfrVrY8dEuj1D4
aIJlYwMkowgTjluCtcFS0Gkpp3q0NmpavobhBp4CKvVWEs4qGuqDGbdb2C342t463qslfhQTxWcq
labquqACa4GwI22+1XCKa0uOSUgt9ky8LA9mdZ7PZTazDJfTTqHMNYlLRZ9h16/6xF+kAbVZW9pr
CfYuhuNqtb9riJa16ryMCpq7hfQwBJjPoRUvjGXOoqnxtwkSYJ3pwJsq1oEtvnueNReh7kaUuQYk
68pmrrTvPvBRDxSZapItqR86pfuuyuFrveMXu++dbG4j2GAwnUS2DHt910PZqAB5qYo/k0KKU8rw
aQX9EbjLfJQDqvLN3o7ekWbYyMzJXMvZI81Fbtympr5MpBL1lO2kD4YC4Wi/SnWMD3HIpnKbOwd/
fIvG+6h7UbM3HdxKmqEu8EKGtITh6irpt6r4VoCRKhxo1zaBgGOHSRXMcvz9RKjz+25ekReGnbSU
o3t20qWkgoZje6lf+soE4iu7nZXOqorTIzlO22CY28YLKyF/yI5otR4Udm2RFgs76J4cqQMwVrFt
BXNZlz/gvgZuMEgw606NWi08SaUi198M4tXr18mrjaO9puAbZr92kuaWiUHucFdbARiZlzjo5gQG
EOr7HMZVYuOATEs96be+rB8TL7kRcEM7o1hV1a6eYJZww1LZWFnsYFqPrBRlUa8s3SShJoubwuR/
OwRAYxVqkfVaACAcGnDSAfTPbqvK9qy3vI0MYN4PIfRoSITSHslGukUUM0fA20MybNOE7SgjkYBC
OrAcRwXNWu1QOx4TvgXGWUJ+Avsrd3QeOjBOBiIRL7J3o4Jv88t8qw3EMPXEUSB+tHJgJcW4kckD
6uym725i7T6Rv4shvRnQS+XIiPDSXJmWSrXLODkGFmITcMr0autoOfXYdm1yesuSj7bTeBB7K+n1
WjGGedanbgFoCybdonIKnLA/zaEHrmwDYtzF1qmPApib0zdGC0KEoL0SlDAKtxfNNM/YGMwQf2Dw
60ztzlHepHpldAJzXA92NA7DaAuFQCF16Un2KWyQNKhtRaWUzkHNYdOE1Fvp2zRKFooXbGTFQZDt
AQWNZTA+hjpHgIGm/Uj9IcoWqeG56lgc+hxMu5WCq5uEJI4ZccQw/FXhfMolxW67XbYtkMmUxZnd
JzZgfLvcxhVFeCqKY/iIT/nKD2kJxNVSgV5RkI2PlFsRwVihXnssvWjpSf6yFNGci69U/Skax5ln
vuV9PoG36HrsAUBS8ca8S0tmPlIdwo9Wg8huk/xkW43rmfD+GMNEg2QJa4BTD27k1aqgT9Rq1gpM
1EJmgLK02XBchYRLeTy1dyUax5rF/NGCGE1ZwoaSPhqj7NaWsZMBQlpsb6b5OdJSaa2jiM215WGE
3MLK9bKlanjsnDT5osbVnBwRcWuhTsiwSd/B/CyTG727Irb4G4AJogIc3aCDa7Jj2xdlvio1hMGU
A3Oxcfb1J93whcZpUlqEe7Hrt9it78fD9Zat5vxapfly48sKX2AaSThikHVQ89xtCm/m5+9msNEV
Zy3b6hzY6UzOAEwG+ryCxacaDw175IQ3VwoTv+Mnix5X7xtzMYyroKhXlS/m9FduQ3akJKeh1X/T
MtpeJXh5rVm3ivieZ89jCuJRerfVx7IMXNV/GdN7Q+LggRh1NsnrVqtR22fdoUG+xuMsGeM5bKpo
7T75AbB3CM1J9CTFxaI32DG7D7RuZ3IUr3qF/DAQyJ08dhm/yEz3X2LjrYIcOdbVBlGouRbRe4IF
JSgX5r2AuiFmHitXKm3IhLcOwNpYuZOKpyYJuBAi6CkEZCDOIjBWmvZUV7i4F8AyGC6Vg8oIfayn
tlGRcMS7wngerIeQa8bxt0gKlpa2z5v3dmCuKzLH1PQx114TEuC8G+Zq/VZZB9R8c5DX+fgjAGKq
kBP6qrNzoh81HP+CkDykNDTQLWCKZs5bTu9SJZLo5WvPbqEAIc3KGu575/oGcjUQa5XiBP9mE9TQ
xBNOEcpmbF96XZrjcbOJk3c4SwsPCOrYZuusFVvNZrNjF1K8jWNhsKiFC1t0y1Aet6nCeVILj2yn
tN78NapjkEnEpgU0apTRXENTsO6jreCpEjzRKv/ZV1Sg2MjBWM39UAPPCm+cceeQhFutOQPnCGAY
KivSL6TyCPbT0aE6qd2W2fOAQbI/dvMmbWZJRkwOixk+U7shAec7arsWaK1V0hgqfqBTsRiYqD6g
7zCJtggnLEL1mxwCYrZjdjwA6+RtHfBhw/IOCXHXF8VDWse7HI8VzT/pxPC67TkzastCBikbQ7I2
5OVAxQDKMA1hw42yNbWBXhebjBxfQiKarRgfH+BXyXMWewjMAKuHdJ8VKczRgHAK41TQPpCyhS5I
khwJGdpH03qjXLEzxHMaHTwsH2Shbp00cwN92ajeKtLl+Vh9qOWaqAvKnmw45kXkzdxB5jb9prW3
2oh43qrMsU3Lvo+N9TxWtCH8EaYSDnjk0924Ub1kKdUI8tJuBjfPSzzvEiUdQPvMdPThznGQDn03
sCR6qxQBJOpyvX7krPvNi46qfhd7a5uhCNpwlVA81Gtj3WElVEfyZ518j4cQCYPnoN6N6e1Q98eu
q5Gh1t1JqkDVn2laAE0mAeeLd/Fzo7yXHhhSih6Fbi1T2FhVrrgFcHF7eJ5EtwroPWU4bpibC1V7
SjlL2DutRMiuiFeCjV/ybgurW0Ww5+iGHH25c6Nqx2HzNXDqbSjuILJC3Q4WJLyzGv0Mq/WB5gqA
GfnSkRgGcr1E2ZQN2hPmWwepIERJK+M0n+BCoOR3silmlZHcqDLCTAaq8/WD2iONSKuz2oXSUdbE
rJOfBJmKlT11dO8lRKX6wjkkElVA7aG32FregUYc6zT41oTy0uibeVyg3+GQ5bQfg1G6TvieyVDj
C7qk/mempcvc3nTd+zAex/KtHh3qZsC5TR6tzxZ29GhUt5FWktHuhfk8Brcos7ihQOgK4PrfFzV/
Uzz/uhNcVBCzKiqLskp76vUZvaZ4a26cAyLnN/UVgZlfy9Vfb3QBE/JHWVHiOALSh/Vkbe7aEbUE
P1xc+T6/4oO+3uaiGRA4o9OGGbdB2GAuzb7XbvCgbiYI3zpYXHP++xW+9/VmF9XwQlUkT66A0XXT
mZS6YwIvqRV4Hhg3WnVNGffX+vPXu11UuqMgdHwJtSzoyyelqWYVBFY0yfgf0OYcpTjwRVdG81eo
3nRLiwqzOgHpzuTcn/CJhtr3kojMEXhxfEyPEEHBkQXLKU2BqTZH4cJVPttjDJNp3lypt/8/sqO/
bj6Nx083t1rLQ+Yy7rn5ZCvNpkBB+bt2ku51ELjqHKKHecqX2eFqWf33k+ivO1/kZbCQVE9R4XCL
ebUHPOeOa760O8FvxX11tbPwmzL+l2E2px7HT980VcxCDTxjGmZlCRtzxzk4PoQr4uu+2XfLfpHP
pY32Lq27XX5lXf4Gtvj15hcRwG5xMSgUVswEXa+P2Tw/AJtzFlCanott8RStipV1e7XFfWWMzYt4
MGSWWXToIhz6JQ3+9nGSaJrmExg9eR/NwqV3JTT8PgD970s1LyJDa5fqEJi+fMg0dT1W+dxLpHXh
GFci6q+Yja/DeRETsqDonLrzugPWfCspNuaScqOZ+A1xqLqyOqchumzA/LQ6LwGuagVCKRycadp0
C4iwqCmIdetS7l0Mp2vDdyUUmBfdrxAUXoCn4QQZtrcTG0WDjXK9y/b7kPrXW7pAf3iDFOWdxLQo
ou+2+EFVe+Y0zzngKGbM6u8H8Df4Gt4VZlUghGVZsc7dzp/WXUVNF08uf9osvLvsMV2Hd/EHqcTc
WTk0z1bKt/DJBF8z7M1dtfKO1t65LXfWbXkl1P1uaiLfoCuWTRebP76ufwOiVz4MdncQ1rtn3Mry
semvGRye4ceXs+Xnm1wsOAchAs0cle4g303hFLT5A8VsKCLZvbn251dxCL87Y/58v4v1FusAylrB
/f4Mavkd/ZynbNnvUClYiG/B0riXb0C8wiNokZJEH/TVWTuba33K377kn5/jYkEGQ1jIVcvgTgJ+
5B7dd1T8Vs4xJJ6nj9S7VrD4DhPwvZkPe+FKr9n3YpUctA0qBH8/4X47JDTsTcWSLWR8L4Ykaepi
EEk0HtLqqapOuWZdCT6/ASRYsjGxcCwUiVGNvFg+hiyowxn+SEM4APLhb2HsvvgAla7jLn7/Zf66
1cX2DP+z0pUCGSDDl2Zy8KFTifz74fqNwPDXb3OxD7f60GmToDgxR1v6tFyevC0ly21/oieG1vbI
vqj5LkXAbn2t3f/b9OOnoTzjbH4ODmadRNagjbT7zS2b8tpae9sp6xlujRWc4yc2KfrqV+Es02K/
WKeAnRxF1S2kHZHJ+hoMRDYagZAb5WCETwN9IUmmzpnay3g0j6kHKxw4S4Q4SAvX2Y6dKzPoN2Ee
/gKEJ5kGuw2E5+vd49bRLJ+mKkM+kQ7FemJXXU95frNLfrnNRTCic+c31MqVQ6UiN9tu2+ZzkKcW
1uuVKXReU1+GEx1JW5epgUGEUOXLTTJSKi0WYQcLpA+R+BW3MdwEX4Pk04z7BOiErWVr3wGmMYTQ
ZIODVWR3Y0I5l454WBvbCOwyiNV91+Wu2vvAyjvo97l124pxYw3RrW4VbmgV25FDd1IYdE3Eauy1
bVBwVMxSTuQgaU05WlkpgAwNFbQ4O+Wds6lhm8oljnuetLOC8W5ykLPA1cv0y7s0dz3Jvm3pfxQZ
YIfKDJ7UsxIB6h0VSIpM3djDC95gczH26PRaz5WOip9SnRKFz9Y+fP10XSEOIOiLN85Hbt0PjrmI
TP5FQzM1sPF+tW8EWm5+j9iMBXSHAv5IH6VO81k8fmZ19hA7zjZ0Jr86+4cs2+sRp622gSDa0XeL
Pcp0CgIdFCOGwZmZkroxM/nGloAKWtmz6ZnLREGGYjRnGsIwWta5E93a6oNvuj3Oo3JYlmW7HKvK
FboHDx52RWEspD7fGP57FR38giwfDrXS6isPrdlS1jee1e9TJTw2FHkVyssG4kN+Gu5HMMA+flIR
tOHAfrEwCpYUf5EMsmuN4aKn+u4g7BjLk4xOA8sYn0CkalzLh+hlyG7kU+zujUVcClyzhnXQFU9e
fGNSq2zQ+ybezoNaPBqWszdFOvcAcbdqzj4ieOy/n7fn6PLLtAVZY+EjLhv8x9d1mDOfQ1HqPUeQ
4VP6MXwqe81YZPi80K16MQ7qO6kyhyCqDBm06sVVru4vgYB148g4YlrwyxX58uinpWWuy2E+HQvM
LWRAygMhVN1ld1ROAPNxmDv0C2URLPyX6O4az+ecTV5+/Z/vfrG5DLmRJrKRQb007dsugs+KgkuT
SkephQkvguoubf1NWn0YyG2n4xO4rAeLZlVmDLdZ+RoJYDQBCqEdr11R5g3iHrSeZ3bz3dQR9sBt
cdInakrZNYHQVD0Sk/mxU/zbzkOnCNWOQg5u60FstOrYdA/OgJRPivSQbS/SbKRT/D7S75acahkE
9UbL9VPArO9pNLfOUoCfkEax6tuTYNdCMI9ep7MyfaRljGFXC/UNSZut8GHdKOWihB4mGWJHeX0R
po8+TBpRfv/7+fTrVnrxOi+2UgPrcZg9vE7iOlJYdwhpLAFozp1dfIddg5vu6xdqCRT75W9Xt9Jf
or1Bfm2YNiw0+hzqpSmI4Tc4UqI1iSBv/iweKV0C/j/0J3o/7OLNo/VZI8xxlZX8S4Yy3RYsKiUM
hE0t9WIvU3M/H+pYaw8hNKh4an+iMnge1//60f+3/5Hf/jkl63//D3//kRdDFfqBuPjrv2+KD/Rm
q48PcXgr/mf66P/+6r+//pVP/ufK8zfx9uUvC3qAYrhrPqrh/qNuEnG+J88w/eb/7w//8XG+Csof
H//640feZGK6mh/m2R//+dHm/V9/TEv5v36+/H9+dnxL+Zj7Vnz84/mjev+4/MzHWy3+9Yekqv9E
WBmTX92RnYlGyuW6jz9/ZPxTMxybH6G8bCChxRuB6SSCf/2hWP9k81UcGZ2VSaqOeFbnzfkn+j9t
eTINVQ1ZsTVCzR//9+G+jP9f7+MfWZPe5mEm6n/9QWj6kj8ZZIy2pcmyjgQf7T9AKV8jJyQFUUQK
9qAY6lDpppMiJcz1prbdehEEBW1INYVC1rzYhv9ZJOhpOk25yfqc3VkZ0KqBhOahwGW3QKsyU9CZ
LtGyED0cKrAcGD9+t7TKoBfTe9tcE6suRsKtj591p2XpyjmdYjtDqVkyocmFbKw1uJxsY6d5A8Cl
tuedVGmz2ojrmdgj9PRWCjGCROkojGbRe5fvOrUCKWdarlKS6Xkm/QzkFHeich4ND8cDdaQ9UYzA
m4s8WNr5bShZr6GXw2CSxSLBiHNho4GhDDXHKt3cdnrWLsH0Pw6l9y4Z9GYmdLxqt8XMH/VqUxmI
xjgyKKU8JPmI0wZkR2Y/agk0VVofZe24eRaStdRPuT2CzBw03CQwOpD6tdTwucLMNhUxMNXNxwL2
ZS/Zj8GADUYvigMI+mWOgfcsHvijQD4kQuapSFZZISYZNvsxknHUHPhNp72NHLBdtUorwxnALna0
cBslOFkMpxYobNuqjj2TIdeAQ9btGKN+MjZioRvt06QPJUwatzVfvADdhEIYZK7QwiBaZ3gb29p0
lQL1VucNpA5wMYEffSO+T3c433j6FZ4ZLED75KAelfXT0zDw59sqsbXJSLX6yl/UQ3IaouAERjZ0
88LYnO/a0Pv+8+nKEhPc6a7H/L30tTUsLwjsXYDAoOBf6V85aBXmc9Vq6K1Or0rv/ZNVm5vpYaar
K6SQM84gNZQ7/gtO5CEzpCdLsR6NMD4VRb2ram/vWHEya+Q9qoNuZEAkRURZR+ErU3wPoiIQUyYn
9txuWk/9Ps9/mhqEhJJT0k8aqDn7nR04SI/x7vOxRchICk84MPKQOVLwaQmevtCfU8dZTSOB9/XG
EQMcPK1adhnCyCx8kkid1w1laSlZ9pqD026sstdhtB87pannP8Wk/yz7n5e5YvyyzG17shpWEMHS
pmV+EdyNpPcRItM+/eKHWRoSKDgGUD57fvAGjR+4dyBcxeTQpzmjNvGpT4e5obV3g16y0qclmGno
CsUAwYRdk59yAXP00T8Ua8Ho24l1NFGeXMqCKwy5hbcPSyiN0rlRpK+xzlw+/wPabsgfB6+OBNqL
WXp+FNRftdm0hpQQzrnZ3Z2nY5IyRk5kP+UT8s9mqvgBr5d9Clhcv5F0OuQxr/AcRXS8nVU5Xlc9
s+/89RzrGBSsNr+3vuUecmTnpVILe35+LwnaN51qbRyvvk1AGMsSi6QMwtPYe4vRjE+xV3xvTzTX
W8NY26Oynh4w74yjjRpsURm7QWcQJBPvmWkenhfZdOVietLIN9001Nay45/O/zCtyPMHxozZOYQD
4XJaLefv1Xq0FgPpUb8Z7ODPpRGHrGAUlzPTAD3IW4oVdN8GYy8qNIIkrjEtmemRztO9bKXFdAtR
+cvR0jYe2Ixhgz460otcBSGQ03QRKS/f2kgQJ4wP0EXTC2gmxKRWoMfHmwGEs7CUkuU+PZvdKQ+h
4d1I0Xe9pCcZTW9xmqQhU/78+3HAO5iu4hR8SMnLlR7qe+xVH1FRv8UrcOEY5lHKi2tz2viaJrFz
2cxpzLNN8hXd1C7R/D4ybGk4FJ9qolYb347X/kR2rTrGfnq6Eaokp6FIBduTGah4sttMoXacnj4j
oihlPzchxPIq2IOkwqL7HJwywuvIBnYO2TIzqFUH8WdY2wSm9NYzYVBi2qaAAeOGATvP0URjsPRK
39VDfs9Z/RhO87TUkEWcZIxLDoymZt2wPuhcdh56z0GE8DO/U6T3Q2gf0wjaOOJ6O8sByZ+FApAQ
Z67QIwSdx9mbto1pcl2LDJf7PzgaxeKwrxEfoARdlMBE7st5ofufHjamsyhAmDLtIUZPfwstlS03
AlMPiGCpAgXAYJKRmv7Qq/RWMoAJiWm8EZp1rlWzphv/daaZXu9UalZU2VIwqkFD+2tiIka/q5XG
+qiEc8xU44j2NIMdeY99a59nvZ9pSCiGxJkh61Cr69mozs82TXMRs0r9+N3KYBWzpK+MmvO1Bn1+
OnIvfMWw9EJi59wm+qncJcHWhm5XfHhOMBnqbeWIoC2XbLWmHZ2ERIRU0RkOA070poasoUoyM4XM
EhgthGhMJtlZzhHyPDO9MjpBP6d2ErLalSJYW2V1R0So2Yq1TWYwIxLbODZYaQHpjNeaBIfVZE6I
0N6cM5esTE8sXLethn1TB7cwicFwTykDMFt7rjTSp1KVq7Jp3sowOVLMWRpMx8KCgF2ZRCMKiC0O
tvei4f91nZzOQxM8qowlAl6JK0c2XuXS27S46iL8rqG2bRVWPdN1dHnNaSlI+VbW8DI7Z4FBLc/q
LtxNi66SuaQ5gCWfZkoq7auE43E7Tu9t2lpsNTrFwWDPpYKtMXAQpy/bZHVeW0AwT1NUNroKPHEM
LIO4fR7hLtJBxkxxJ7GGcD4b4apMyUDuEeKnwGgMPep+vXVEi/GbZqOFkPnsKJEGVilWsZVKWn7O
L0pm8y7s5JANrLdz2hVIxo/Uax7O16qlaKFi9VEO8lqpBmQk+Ayy1eyJxbcuikEQEhenW/udRwwl
h6gl3I/O8T3pfiRlHMzOiY/TRaeQ4JjYQPdEfIynJGL6dlO0j6bVLuTwvu0o/KTS8/m7nXO7IOJV
Tzc454BTXCqkHpuRulsienYvFWjYY3rPywcvXwCnFYV1ON9eiZmUYoKnIn61QzCT3HRKLj0JNaK8
eCtsdJ4rXONbadr5U23n+NreUE3ojwAsPRspsFaKnfmQ9cfCR121RsLSLSW85ONW2UgKrjTTnGij
HPlB8NGeT84dm6NYwEcFAI82qENWes56BuXkt/lDF1KeGQIVFCPff8qf2FLRSx1St4z5tFNwmLiy
Zs/GT18iCiUS+I7o8NtIY1uXxlCKZ4G4Hesftl08IoAxD/BQkwSLs9eYL12uPzp+9qNxPEgACM0t
HMCilH2/d4WW72yQpel0RAodHMLxkHMdfezWhmWtctVang8CuGPYc6vOoL8MDsBmsP19DMw9VrqF
cLRqERE1ZrKh7r3BfA6zepvqA0r3KF40lJLBnSafhhx+Ciu35znNCRQgMF2G4YT8Q0PWifY0CiQ5
2anxOhAWckM2V5qc7yVZe/K87sbxJGhCSmCsVaNdBsTnMu3XaBbXbpVXPElgzscQJb8iCqu1XISf
QyVRKYpbtJebRd7jHk49x/V9DCCHWAbnju+DBZF/phVNtVYSGBIZFgUWbn5ZVj9pVhGu8LX8kSYI
wogg/uyCDDSrupPyca/mMFCK6McocFQ5X4UKw6cZe0godg+d9Wp7Wj8zvHzeZmgnWBpMHdCkqL9F
6nPPr2ZOGyy0soMi196nip9SDy1WUOSg3BTyrdchTYvrirxOQI5ng2gPZlMvr0yc6Rz+dSuiveBM
pRFDthHh1y62IjsJiryVm1NojnsrzGxYE3zryi4phDp98WrEpbM30GuxS9Rw5DK47xFeW6b+Icxt
hc2q1WDWyq9SqD74SW8RkrJNPvT2PGODAUe6SqsfnkWQrrMeLGIVofsMYNrgsO3rgBerUEevwkOs
3WzteaIq6JSU7bbM8g8rVW9TXWlRG9kjfL2Q2xjxmgbh7b5zdn0ZPNWm+s03WKS8ZXtehtnrWO8K
9G3cIta7WR7bINGi6K61lXBOUZilkDX5jvpXO4m9HIuO2WgWlO9ApauDtw2UBLIk6meuxf7kjlIA
cHLRZQGsm08nLcMVmQHfRYnrRTPc1tOqGKMeaL/mH4y6AakRt9gy9ZPJoZUshpTp5VNO5JCXPkn4
ZcwyTiLn+XKeFwFfZWEMzQ3mc12fPARN8jnNDlFrJ1m+ryu4flLOKuHMQlOhr1xfwkP8PIGS9RCZ
/dwY5A85Hz+1ePBwpaieCyeaRNAR+HXajFNe6XBCtQ/sygkMt+DTNgsJlY523pNz4KKB2sckXd9V
UDQSST2WQ9W4zgSU1h0H6CnDFsThq2ZgGJlVHBh1ub9XQobdHzy4eKp/6D9oUeBaMb0GYfXXNOmU
X3ISiPUTt5nSENRu07yoArd9nJReCjx2Oipn9qnQWuovBqnIlPOeN4PzUV1V0A7mlIY1OezHcVkT
VTpr0qyVbq8tnV9Xjj1JM5i6IWuwLKaV9VOaZGZjpncRkkNThcHuScEVXv+gDevWh45VFZ9TSmuQ
MqkqNaApCUdEfhNS3/j7J9F/s4YdjsWqimUHXdhL8DjD7VA9Fj/OuRBn8NGUHz09QFvK7nH+acSr
MHOE2vPX/NxaywmkbIuuLKMPXaZQLImkz7XV/4iTYVU1Jh0OJ51PIVtycGAJ0zvZF/d9mCJ5r2bf
EOxe/jnzO5S4PSn8xDIduZgpFeNoJbmhSmlrnK6eJCpNGyaQxpTJlMqEeskWNEU7BLSRsKhkCk/J
+FRfSWPPmhBfd0TE3ohqVJs1k67fdMT66fVUptlHeu+cPHCxbZtGa4T5OdZUgb9oM3iLigSSc6Yr
0KrshDUYOPEqlBp9UVsJhGJI1hutaNF9h9UyTCNWmbW9G9Jw+X/YO4/luJVtTb9QYweQSLhJD8qx
yKInJVKaIEgZeO/x9PdLSB1HVeIlY3f0oDuij9lGNFkAEpkr1+80k13QIVeLUw524dYMKNGOOcfm
UAAXgHqtgqnBzLZg+2hD0rjm5ovb99f+jPcP5JUECan9U923KZDkrElxPXjkyeZCopF3yfKMAtWW
AevdDHrCbwnFRdCiLDSAJtQC5lSJt41Kche1GrZCWXO7abys0uqzP5l07jV+qip48Qv0MohE0qSy
dhhm0fvTgHHIPTjTPLjXjUYIVtk8+aNkcXBb/WpMtHqTleSKDhW2R3RGUX7ZxL7hf4lHcP84yPF2
ecWzDnrw8kzp0mIOxHowjjisez7ppVkgUcWyoAxq1rw/4Q3nGJLiiOJha8GDJSKGvg+G28cPN7Is
tqnJfclmOp+u2sJrjKd5T1F6qmqjDRhZlRsdpeZ6+RxV/Eg4XbtrK51b4/NzQwmenjTSoD+Mk2Vh
3BVius9cJkPf4fZs9iyThvrL8gtYMOnmwi02R7WPqMJJ1+InuLz2WbxB4lXuC+ndE9RKAHbQXSY9
z9+dq4fJjhymV8fG17GnV0mwlVOYnPs6RnWthSimJeDMMOIbWKQc8EvZ7Sesj9yuYx9LB+vSw06u
C6R7HkqUZ2FXIU8f9rPI0H37xDok6lUa0xSriTFhDzMJCLHZ+ixMdleZIHAMCwp3mGsi9HTeYXR4
uGY5V3HK9hd5l22Gv1SSsmynZVbv6fG+IEJs1vo4ia3j2MC83I+xtxGIe7Qapuh2+UYvJty8TIYX
oZS7FV3JTTNlBOZVgONVZBONJbNf8zgMqNKL4TCYLxFZg+QZoXcgwQRVj8bsrTC8WnP8wN2+8DiP
EGdV9uaNJrUKqr2Jal59V6/qVyPJH+qJjF8TXiLC8kNL4tve7cBg6/6y1Bt1IuUqlz2209T1BOOT
YeHgV078fC/JiUuk1dE0ZpaUvvgc1Fd6210sPzGqG5dq5WUg/S9jGjEF5JNJHAiByj0O8dypuEPY
FBmYk7FRJxUuTNDU7jTyfDG917DLYnVbfpfazDWHstIJayJrOKMFFV/zRIGfZ9jd5gOiEDT1Za+q
lxi9ZRh/szp0jzFWAKvQYl7kJRbzOjz/KOZ1qzkwDqakVrRIfqnm8KfqjFN9NHfLa2D4DVZeo/HF
VmSROCYNJR94rm4qi20sEMm8/youzdXjZda0dAvTR5s+FZDeCTodZkAdtqG/jM9ZC4Ywe5FYpRKd
Z64RvNhITKHIrHG2mRY9CF+/DQsv3jQe9SEz6FUkM/uMHgmxGruUuU/PZr0cNZiVc2zF55XICFvN
5NPySlcpm1UZo4otdR5sQbhmOHdfBrf6EkhvWFszC7U/kj/ZJPiWIRlJLf/bXOX1vpTeTa4V9bJf
IRWQ54Ajyg+RSHBfreiqoF+2uOXRLVtYLeOLohu+zXPC1+sB5SqrvJpE0XJnPdznEotDZDIz9Zff
0m/R0xNpYhrf2uXcE1IhphOkAR3B4NqgkDmEFw4elVZgzL+moAzs165C71zVrFY5RXHe2LCL1HlC
rzoq43KnRfKZJfoKR7rf5Kp/hVzSseR/xxjlMdb5P6+ib3XRFD/bd7/r7Eeh0MPm9JuOwND/S9BP
do130M8iK7jeI+iTH/gFfUr5jyU5zIJrmg616i/UU5r/CAAsbFAcUnCkrU7hv0FPzTD+MW10uB6H
c+jzhuq6/YY9NUP8I4FEcU6B7YX+1XP/Fe4pj9uLrmHapmtJylLXcnFMtk8q0z7D3cPWbJppoR/R
NoHWk8VPbVpfNAOy59m7JqKBYxsnLlpFeASUM66/uv8FQcbtNNBTWWAQBRNYYUh6PG9mn3qPs0sn
eLYCTFJpeRsT/YQwpLBVbS0l6EuVfwcoRTgPh96haeg3tDEXWCOdPkfQhmn60mTx8umumuVB6u6r
LekWVx2NwTxwaNElfDBRgE+o5lEk+e5y1J8Cmxc9YZwFYSza+cH3rKtWwu5RyOLyp6p7rX6yR73n
hWJrSwZfvtxqh8ILD1nuIvzO+JWjoFPXoj2jhzHuRExvEniBE6/rrLrE3Ioyu/Bi2n+GoLsdu9lr
m9fXjVPd/AJ0Ksir43QtfPvcBhpS3zCnVbsK+UPXaOmpq2sZKRjJOUqumhHR2HJBwsSqsZm+zJwX
1qNr0QW3wKdH1/mufsny27O0/yEkooY4iNe2b1RrVtJpk6jwHzCKqyJrbscgfbUdmoN5hWQ5QVbo
Z9qjgytaGwF5pKrVpwNIenP53bPjB9WFa1QfdCnbRwuQVDXc4l6bdgrIbNzhxmrHrYIdbdV5tQXb
bV3pDmnuuNyJmoafVmIPoU8EMNHAkizLRJEDtqir7CxvHXeyXlvqQxXD+FwOBtkhHIC6uCePvkTR
1ndwNBUuoBHJM2oWlW88W4dKBUguze20BG0qs+HCMaNwbe86Glg7SdD6aJpbqeZy06SvyxDVENwM
tQ5azDSRbXfp6mGLJnBBv7QuwsPS3vYuU3npnRuJ/QOzegpZMPwwjRe0FuwvJqWn8Ey00/6jFgTE
9E1hsDLQReZqnjQKwVfAU1VaTxkw54JZZPSqVVtvgS3UVz3MiUTQGpulhfjrJwnowUJ4PTXoTJcb
1pFbheMIfqshm30Okrfum+Sxl9dJSfBS20tti6EvIHvSv9qtT/3dDVfSdS84W/Eq92o64shOEOYz
KkvmmFdtyhHTilyftnmHXlz94uV2A2n/TIcrQqgvF+gqUVjj8rkSldjRTPmNLm+WT7ugV7OdjVil
7JZv8QtqsjrCodRvHvHUaj8oGY6xLbU6WdKSQurCsYmyPwU/EHtQfZPEBJLN8d3PfoOLAzSBZfw/
Fu034OHjk8Lv0WyTldVGXQv/8/ikAAbDGmRwdFlwhIH3JjikCXEwLZ4qekFSX+88qnn6/rDH/Yq/
h1Vf/+P0OSZT04iYhr468nPPXyOfvKyWt/2Du3lC5v89kkPjzrb4P2nqxyMNWZ5UUYs1EnKCawVC
K9B4IXgomLoIS1gg4KONB4Sk6ABZ0K9NmTzmwW8G1BEB6giJV02Y/9SCvz6KbSiXRrzGOHqf1IJD
2dSBIeG9Rr533tuY3MTVhdezbKvPY4Q87rjKLw0j+Jkm533SnMeBfFKfLvMj+Kl04pjkXjN+znSy
zd5/IoY6E7736U5u1JjEWjDqzLssqXCG04hf8nlJ1VaGe+15xwYXqF0sLqczKcaPrEYN860P4EiO
rfCdXY6vJ7fHm53S1MMJkAdAvakBu/oEgHFsJnZKhfQsGAkP83tUcyjsMQLw3O8NUZLrBSIBPXdX
c27+XOAfum1t6X0hTZElKn6wbPGo6DML2QArG5/1n/aLwm7BA6Afa1+aOaq2kBwucew+mOyUCyKk
dvkYIH3oSiyB5muNXESMN1imGwV/4seyz+3ioDAccrh/I6d6v+1CgwcdDL96oIbHSXJhrqitxojd
kB//UpSgrAsEvfACmsDBvEreSNjEGw9jNrWKDuoeqH/okpdW1l8jhQbFarNT4LoRTjs3NV5Keb1s
HXX5IzXs+yztzvoITssCEyZj/zij3U1hHFXjD+ED+KcKvwbvoANb7JKhPddpIMfQRhUtRg/SrSeM
z5hJ0JiLufWzk8y7aeZfk+WWWQdPt7+FhQ1vhzmxDKMm8VJREQJO9LhyXK58wpq4kwtWGCqex2C5
j7a36yTbsNf0e0XU+lXeWLBpcvE01KjzFaa07CXL2h4p7kbeqJ/GvIbScf3rp9hD7Oph+b733wWg
5r9fBl5SFmKoM55tnHLhXb8ihdlCtL5Ugl2fEaNmEn2o2GrKTJKsc2TZAR9JQZwK93UGB1+z4rlS
O5e6FdE8//AJIncmJoy6CXnT3co8epgQF+37iOKyttk/l3f/Jmj05wbvEZxSt4PfEVbueNrWdrTt
NEFyUaBy3HKnWz27lvzown9RP6oKzyGb6LXQX4kwiYuM6yChAllgqVzu7SwGSOKp9ln62s7YasOd
OCyYf6sYWJY1fvV0zL8rjLj5llTdbfWbOwcrRtmUtzoVkGKpLRVjXbFXRko+nzVMwqB377I8fc56
pnI9UAcVqX6fFs2BJRB4XvErptHelmH4PIy7hZamZrOrlj0tqL5qBRiz0XC2qx+XuW6VPwZpw1VP
wrNBd++XmmT0AH4r+z4V/4s/U3je46Rbj7p6JKrKqE1mZwrjqN4VcAaW4T02L8eKuW19uamc7lIG
NKMHs8vPlpdRERvUajEUlG02zoiK8WZm1ByKfqcN30rTZ8qpV34hJXWD+7WpJpI6uUdlzNKSYYCV
1+HF8ifuxMRv6zO3Mg70xepV4ohXteosQKyqKBOPuEFM41WX25yfI5c0RNiCOt8DqzE/szDqsydg
dCQVmiRFu/DgluW2mvgUY/jeMWbdg33PXngDlWUlU43sIrU8eoLIM2t8bi1WxOU1LQSWLA7VV2lo
t0EbSHyI4lepakwis0C7pfoLvufZUPs8VP5tjHrS59qbtm4nThOSl5TvDtQpoikoDt26J5vS+GGb
Gk+G7bps7MflzY7M8bIu5h9tOFxmArxe0eYWPoGXxp/r2nxQzZkF9LWLC7cqaHGrRSgbPjtV8bJQ
35b7gPFlPiVXS0Hbk0SnkiLwgYO4VBtkCzEvAGK5/8s7//9P+R9wnIXSWP/3x/yH7vvLESd6+f5f
p3zT/YccK47QiK8c0FFF0/p10hfGP4TJsHYS2SOUxI6v/D7pQ4rW+Q/8ZpoDLi1qqqTfB333H/7V
tD0PAxbDUYDWvznnq3rlP/UMWL9JsIwlSC8HhJIIRvn6HyWmzLRMnzQiq+2q38eJu3Mz/+6PW/FG
8Xxcqv8aAogPx2SJaErXT4bAjVszCUghuACnvnxjFFqjrepS2HdtkxlIZmTstev3xzxuXixjkvQE
/4jOvsQ3Wu1cf1wWljtenaKu4ODZ4+ymnxsuLr5FBE/N2gIIvz/aG1coUNnCU3UgiIlTLbOcSxqY
ijQwDsjAQwJiyqfGya7i6iPF59sjLdYJdEnh9B1fVzVE84SjFxVcdTW3hybC/gzvSAEk9P4lvXED
af/YrlRooOoCHQ802+FclCHzQlb5Q246r6kUxC8n50mt7/Oqv3p/uOOin+clwV+YgMiTQEFJKDwZ
rsbUs+OsB930zpDjzsEzqc8BYWkQIBzCxewDm4Ljo5Ua0NZNYFdeIofL1E8myBSlc5vHub3qSrn3
nSd9ssAwPpqGf1+WratXnwMVBFH8T48vqyRN2TRKesOe86kj0MPOCrK67frS69vbtP3kBT/ev49/
PTagW5eFg1VDIvY6nfc6ShA/yhoqMrffuOZdXQWHOBrWTpngcmp/MEn+WjzQZXB9OsRICl/+5fjy
4F011TBhfaN8qyQnhRY53PsXdOJlsTwotKPQsrkclyybkxnvhijiEgRtaK8gJCXFZQWqvOojjSNf
eZ8N3SEv4N32mCDPnF9xhFnpBnstZlZzRTFf3EHW2zg14kSCaZL0+f3P99cLqW6Bi5m1BWEK9crJ
x4NiljZhwC0IaHUZnQWdiGAUQ+yFaWzfH+qNZwsGQq3Nuo9EcZFk/bGmtUntRYUDMygkVLVEOcKa
RJh8cR81KLIT7ez94d56uPQ6TNXw4CG7J2+IGTbE09IchmAjV03Kwk2N9f4Qf9883j3bMJHpWGxo
4mSIUusSoc0h0IkwbgJHXMZR95in07nX6B9czfKqHW10Uo3FX1BA0zv3Tsaq0tqf5jZyVkKbpp1m
pT8yJw/xX+KY1yR0tPt+/NRH8NZDQUhdjn/X+xd7oqVXM9mx1H8RQwss+pb0hz+eXyG8iMLcQLka
1p/nRnwLqpwQigoPXyuLfxgiuJiD+oFN8WtJh3Gbx0V6//5n+Hs9Qmdls9m7unprlyCTPz8CCqek
GbnhSdPD16nEoR5d1Bv6dZIC+KczuYii+/z+oH8vtbTncJOHW6iAi9OnXEeWGHKkVasy0j+hjf2J
xfx1Xw0foYh/vx+OA6Zv8IZAFUdLcLwaydCz/K7lVZTF90kg1aJNSgZXJgqoi+UHL+NbT5OyzTIp
wVSg5CnlzQi7JC11lfmW4y1Nt/J1NvphLfsCmKOJfzS+OCv1+Lk35LOXm1eua+zfv69vXS93FBUc
YI/4awuztaQb6zGDj1ilWyusYAiFGGJ2Oonvyh6+aT+KAHzjfWXSoLeE6ce64JzcYVQPQrMNNk3f
IH2+9PIbp0R4BbYZqy7Y+5f31h12TUW6NzzCP6gPjp9nPtPXS9sBnltCqPkBfTfwNQck4SNAIq9b
klHexhJmqPuJCInH94d/Y9aSzcAuCrue1+W0QMihrUwsf8za8LW08fnLH1hVPlgA3xwEwiQMFOXP
cPo+mpwRjYRtfNUYclNVLwFVSA6E++8vhZeebYMmDW/iyWPTjAErAR2OnQ8Pzz1Y2Q+4f+8P8cby
6ur43rjw2Bz6yMbJw4rxy891jQLOMZJL0eEJYKfhWW+/aNZVYyeKIjXi0FrvPOcjz7m/FzWGljbk
AUTsYJ8nl0dzOuzaPHKxDBBntTYBRH7vWm8VVt9LzLm78ef713oMBqh1nPGWIF8OT3BA1Of5YxF1
J7gfmJixiFJYDRoJyOTI98YrhPYLN5q2lW3sKqf6YOl+43VgyeYgiNKDEw178vGwhWEOiV/1zmrS
q60RD5/FZF91gQ291N052YRxdfFK0+rCB4edg+SDBe/vqcrwrKvwulWtd/o++F0aTBqObqsx/tRK
5WX8qsxM//2tZQ2nty0tNsjT98Eu88DKS2aRVV8MuCG75CdO8XcxxtAw4nWKOYKYP3oJ35g/jKcO
O9xZE+nf8Y1Nu8EZRrdw8MVwCeWgtTRf4PsL5Xe49qNZKWg+eCHfeFtQOrO0cdAxIU2flulNmg5J
o4raNkC2h0t44rSfaujICfQ8eIQ3kqVGmuHFRO36/i1WL+JxHeQ59BxYWLleWIAnL2rVCnpDXcFS
muFaHlX07DIExf8bg3jQETzoPNzak7lqBwhDanW6ijJiT6M5ewmT5oPs1r8nJKdtAFg4EoLXXj8Z
Iwu8kc2ZDTiSkU20QmwSXjFY2tbvzOhflzBqLKYIIjCCw05poHQsDCAMblo/lJiM21Vzp3VOdRe0
URx8cO/+3ta5Ig6m5sLhgKV4PB29GNjECKBqWVZ0Z83yHvd8nGO8+Sz3u592N48fvHQnXg5qQTse
8UT6iuy8nPoCYcNop1hdm0JUq6bEXT0IsnbdFlFLvTynwMM+snLbiV40fKeQOjgDxXKfrB1rRIE1
Ge3VXPk0RCPXfOw1LXocqt749v7UeuvdgZFrKBo3XTPjtJwsgsBCWEDIpxcF39022I2h4kOG3rfI
iy7wBK02xPOEKzsob30nfXp/eDgSJy+QaplJigKPVo/NhnN6t/TYMfNJf5z6vklRV6WOi9t/Rj3a
nWdJpAU/cRsJfYQJdeJ3X3TKbdJxcMuVB7sgeeYG5LIgpYIS3ZC37I34tQvXDLufc0VYgLdLG92y
yC/tHM37NBlmV5ebMLILNA9O2GGHuxr5jwvPwrOVeNXyYemTHGM1vfLMzzty19dB3CMyw5o+TifE
+/mU6V+ctMOQn8jZirxXw6jH+ZqszqTGrCBPrKx6FmFTaePKmcdJFmeEktRtuy5MWJc2zXzDI4c6
wDbdoOmfp0mZbzkaZoW5i1AWWz8qp52woR89IyUVNSwnE82FVlZyPu8F0TvBqi9GY+p3RhkQcFr3
tL2nfTqERkSvIhNeNm6z1kiNyzCqMPQnTrXzEGq5BcXoBv/6svuC8qqU3/Bfip07qUPmCVA/R8bA
BKjFNN8kcTebr63I03yn9UWBDmQKgAhuy3jsPUwIwsw24lUNm9B47Qe9h/Cr2Rb2wXikNE30vafj
NF63ZheKg6MHFV+ozBmld8zRidrCH+dKnHd94Gk0HXoHQfuqgMHdPThNW1pnAakDBEiE2ZwTmTKa
DaREbdZka+CX4OBr7Re0Jm0ImZM/If/xXePctDVMoAfTMiI6X2ZkpgYQd+hq3Qpv8sZ6EimdpA5f
ATKaHqquS7z5Op/nkJgUp8TR8atpJ56ebOZOxMB9I/xNNKkWB96K6DADTs6rnpljtpOI1mxCL6wS
Y9my8J3umz1Ufv3YIYuDatW2HhNiBVPbSgFqQzsl822CLXioI6cxD0WaWcVV60bWtOsTXNWvyfI2
m6su5x6fF4OeQTSaDTeJcu5UUXifq7L251u37yZCroJKEze9EevuWSXjEXJIA1x3ZsW+mV1iaRBn
B53gAFCYwK+r9BzlQTGQGeSEhJDMQR9AXKEbtJ9gbK9S3XSI69BJw7J+mEXsYX/RW3U7/0ytqcwJ
1w06IFTqYZw5SSn6QR8+8p970UH/0XNCqrIVlh8lefRd6tjjD63LSN0b60h3EYVIP94Suj6V0OSD
GK1XV0jzvpMDT6jIw4NbYMuHLw8+HoBgrjEVKm07kBZRpgjJNsgb5m1V0QFEBGNo+I+XgxbGBNno
Vp19QWVuhd20lantBRAJspbeB6JN6GWvWiPzKjgfcoh5kUsgD52nHmmNV3lNMz3YFQ7ynjzASRkc
zPWzMsBRKmNT6mFFQc5jOcy6rCmfqoqQo7vOy2r3a9pjOI/ftIufxflsTbV96dud4W1MspGIw8qT
DKptHdtudcGqHXj7yRmgQNnhAFevRGdnfUYhMD74EQk0552FC9qtJCNkwia+bwY8zsMwqWHvOqkd
ErNtZJM6hYdRbsxPtQ7P8Ce17USwSe0KpwYTsxvD+Kn1ohpZE2niWWtHG5MlPWOM5C4vCofetpXB
d3gUaBtI+4nFcB92TZtqSIBRV3wXmCT0zjqbXGu465HsFk80CoueAOnW9qJHI0UlUVwVfmwLf0+l
52Y/7DhpRbiVSRj154Mr/eG+D0yrvo6byYjuQhee9gWXDT7LLEZjfRnbumae8fpp/U2WOpl/0dTV
wEE7NKucfn+seW1/tuw0/6ehtv+HqLLLXv3fg2gXL+UxiLZ8/y8QjUbLP9Cu/qDJ8sV/aLvgJ2ZT
zJoLJ+s3eCatfzg9YAr0B7f2N3gm5D/6QldQah5IZPDG/pU50HEt4PBbDGAmtEFw0Wzn1N0wTdzC
DcdSPs6Ns4mmaA9hO8i6jWlFe/QalHCXVnUo5Rf+GsWPbfuJf+jJrsgOpduvxvCzoPZ28xHxxQcn
8pMyUn00QEILWEp5P9IZOy4jg7qq0zDQzce6zPbu6B7yPr3H+W+PnsKWH/XelnbXH8eK38NBdyE8
kkbDqSVXZepZOUAxfPRkPcIOtiL68tixJ2nvXVhtFV+xv8TnQICEzpgigMlp9/VV0iZzueqxsrkE
2NcvCkw6ntze0W6Czi9fuaxoXXrdtBNz2J27jQsFp/baAxu7PBNVjoqwsMnJTY1xN2kYKSbjSDBT
VFrDfZVD+khG6LVNWvgHYXTmxQfF4Bs3mbsMGkutptxRzeObXE/KQZ1C53FuhXJQ1x1M4g1X27N2
REjMcTgI6JMRJC/CEAVGIs1bij/nzCT4e0tpKLZll7QHs43zTRbMxB5JTf+ZW3T9dsGA/2IVFMPZ
6M3wXZD/r2p01SvEBLCEK0Lew6BILoogbSd0SGh99+9fn/339KZdzJskuUbLPrW+SHTRkMLpuY9T
+zXO2MGhLMt5n0Gv+eBU+saNBADHVZNBsCxe3CT+7KnkWUA4GiNV4xdk4+Xa1J29EWfbzLyJZPoR
jHpy5Ge2cvQFVGI8NaB9UsPzrCpr7IWGCRPtf95JKCm8GFcNEd1YJDbmBzfyZDzamCBkyooFiAjo
4a8b6fpuFwZDcYtSx43PKOgV2yjZtXIT+B8gmycHfDUWEBGsAno0tONO5yQkarfERCK/LWQD6xeD
KqNKPjgynpy9lzFcWrIcagAAaT8fz3srlb0cqTFup9rfBkLftmF843blB6jwyaxYhvFASHVJnxu3
1ZNhiJ6JhgF3U5jqL2NK4l8EOqO/+Oa8DT5q6L9122ghAjEqYQUNheNLmvJGz72R2zb2FB3tnNxJ
czx7/31683r+GOPkekgnpSsTMEZpchhq4ru6wMv9iqJkMwb+zfuDnby8v27efwYTJ3McClIah1ad
3+JBeOHo2i0nwYceaJIcFOeDhfDNm2cqgIeGKKmhJ+tg2jiFhGqW3WI8/hwZ1bWw2g+GOO1//roe
UCQmNT48tHyOHxC9B8+oKZBvHfxczM7AhAxAeO4u3Mw5gyGPP+4QbTxSb8Y5Jrqn/qAB+uY1Svqu
NJsNRWc5Hh8RIyIy4Wa3tSHOvWS6m+vpI1b7W+8VHBnKGgx9XHqRx2NUzdz6PXsBuVfixq2yc7BM
wmO9f9fO+nUr/xhGtTj+WG1FH8N2HKL8Fp3lup9uxvgq/bAt//b9+s+1qGv9Y5BKHweOwlyL6Zeb
udpN5AS9P8PfHIEOECA0mxReoMcjyMGygMIDkt5Ulma+a5BNvj/CL9zij7pG3Sq1ytGKVk1T47TC
CypR2V4aspoaentlt4H5OaZDjbeJFW9SP7lqdWL4LpO2uraiuNsUEgfW1J2f2b1/iHk2b53YsXZ4
qLv4+vbkwU0W7B0xX+bFz2zaS4+UWZSIbnBTDJ9nQV6SneeHHFujJkj3Q27vk844jNDe15MkKiwd
jGxTDxUuJlGzKSMMYaVZmjt7gHGeWBz4tR6rHwhJFo9WI6RTXE9Gl30SHSTsMUxeRDRcQ1X0DlSn
ZR/XJKIlklQx4nITJwvOQowyrzpaNjBwxKotdPEI3qej79XTM29v6djL4bUE4aLqve/ihuZIgUmX
mPX5rLeec5+oobAN041uYkOHSqLblUWDspfG3Nnk0l66cwjhIjQJ2Xu+6RuijJId4X14VE4YIPgJ
AIdbdjCtaXCtXVysewKLp+jA4c1npYR92k9XOHFRQdH0aF6kdhWb67Kn87Tp8lJBv539BDdDsWHV
Bm81IabT47ih122tp7nxzgQXeCbCglSyXGAFV5vFU8Qpc6tHRBfCckrXk/CmlaVDwSxYUjaY6oW0
P93qELTkvNWxTpZmWk9rsOivU5NTOyRattVnvdrMCILX3axHj15dGxeaKfuzavLHdVZ5xnWlT3RL
XL3fiDaftpR30zri6L3lCrJHPXPbTaXn9hWSufQe+3Zzq09hukM4R/qsMxDK3ukDMvneo+85Tlst
KrjRRJrfGF2Q7oagwYeEdIDLWQz6rhnwm0nKLHpoJxOoSAZo1dUJmjg2GoXBODGpyMY15zC6GLJY
3rpNbO0A3MTOdskazwe3uE5tcqBdzUFJ3VQNbcFGpptxzvwXVUNtxhgVa+tO9UWYmOVWTGOAfxzt
Yxk2wRbpbH6eaW62CUPP35SFXqA7cOId2Hp4HnQZHZcMEwFdFPVGoK/YsUJVnJ+San6qWhLuCJ3z
t8NkT18AVRA/+xru3rlbr7066jZI0Rycr0ggjjlbbIMxyfdF5cqNbdJxEXgYrUOU9KtsqrEUs9No
gzbK2ejQaVbxqLdIz7JwNwVBdU6D1SFK3VTJsy3O6EX40Fko54NISPLhtOBs8K3uoomMV9/L5CfD
yu1LZyoJEp0r3ESinNfTIIKG0wLQR9ebWBNZ+VmUuoyKVdF9NERkiAusy3PYIvjoxSUSC+Tk5H/S
nKMBhY3nOK0LzFC3YpT59w5f4k2Wk5hKIwmfoKJNyaHO0zXMmp5UPcKQa7coP+lFYuDnN2dboyNK
HlafPCPDGtlf1yRXna8P+zEYw+sYOBovsMrdzhGToQ9QgZccpjZFTeJZCI9tgyEfLbbBJq9scsJ1
7rSYWDp6htE5XBkOM+NZFoVyHxj+yMR0kzO3gGPlDz56uFjI88lKg3sbT7o91O0fYcMpzZ48uOc1
UkCj5WEUdXVteOSD6nNLfvacVNtZnxzS7kzAcKrBLX2vlh5az8QwU7E13ULfFgXiwTjx0k2du87e
bNtyq7s1XvpZLNZWk+RIxUPz5n9QMPT+kJhsps7Kbn/m+uP7mwMnfTaYo80BNivTgVOEo8qCU8/Q
hD6Zn7pheltKcsazvlRRhiz0ltnpZ9oovzqZy6Ph8eNchdxeF+R9Z/P0Wgh7XPtM5IPojdu4CPsV
IFpwcNtiWJf0MtdVzNprah0RVUnxJZ3dbqN3ptg0qE4JphfVupdFsk4n7FtF8i0YiRlukjLZgcoQ
SxeQgyurYsTtSHwKIgupadmFUG3hwEGnTy+aqc7I1y2IRWyzT7EmABdit9zKrAouRTy6KAwxgm8x
q18lpW1vyFIOMVzSSK4YwHjQvNRbynMI7BnmJIGDi+nsaeAPGsu6Pqb5CicJIh2j4Hmwh3yNrvB7
q3UHbbB8rKmaEWuX0l3hFIRBup29YJ+iq055vhroy69C272I06jcZJWmU9El2irLvXvCBm6jMX8e
qvi+jFo8JSzQWdnPF5ZHOJ6fpOeoaLSVZk7f7b74miLcWc9D+z3NjS9hYeyDnI7CAgVEsn7mVBZt
CvCkNcmpeJik+hPSzQbfBesKvcvBtX365A1UpZjybx0X1Y1bugAw82ivNHeo2V9wDOwt/aHkGI7x
px/uahOn+HksJsxRxLghdhK6s54/ogQBrBycYg2W0G89PxcX2G1AsDNMwGebR8C8uK5r5yUewrvO
jz9lKQJlSh9MImLLXlNOPZomZq+5p6/TwTHOo7y+AvOPSfOIq3OzHvNNzcTfuv3YnFdj/jWCc4Xd
5vzIroSV4BQ9SGu6JPbtOh7n6N7CIuScHeDKK7VHrLoPQ5FdBXFI9dEQWMyqZH9i5/hiZFlz549B
dmboCafyOkjvDcxu9tlApkQcx6QhECoRWdFFGmbfxsa58AftLkIBsiUsAy3CoEQWcaGf+6GpdFut
sx6K2vjghGWdoHMQCbERtyGB8HeK41P1IB/dDl2zz2+V3UcrUiyGMGUdkE/lO1JbLxsgAzz5Wq29
Mp3PtKOvMirfNB1Xpt3uREDOZLOrsycwuo0BikhZqYflhlIJ+dKtYDfq9vxZSuRXtXPjZuviFdxr
d3yDZt6kTb9CC792x3LX+dmLdD4XNnnLBVZ5rOrsehE+G3mY7/lNidjbiXlRp5RO6IL3TvoBVKpE
Asfrk8VJlv6UB7sOtN86KZBhJmdOovXZrcG2F2LWx8cO6BXlvX4WVNf1jPSordc1gbr6jgvjz5pu
HyNwX/4WrCz3RbSfKeI3TKozB1WQbohtjwlLWFo7v0EEWnkbMXyUFiH+Ku3VJ1c2VOzmnINOlWVG
1dtpNYzZbUTJ7FLs6rIjFKjctJ2xCfvxIsCkJ2F3SDEos7pnbRQ3Le16QN+VxbcOJY8PA9CxxAaD
WHYbPOy/SDuv5biVLF0/ESLgzW1ZFi2KEkVJNwhJmxveezz9fKmZOKNC4RRCPd3RfcPunZUGmcv8
hglm9XBK+X/ANl/JDrWr1G32i0U6/ke6M/gjDY9MTt3AeiW135o1qG8WjnNHlIp604s3nlN+StC8
a8Y5Cb5OLT0hIgu9xVSYbbD47Y383DgqT5s4YQFbFbfnGpfZNiUI5aBazcE3gHNjN4yswvQG/2gf
BZ9KW1uZjyLOxsXbBpGBwhh4I9T3QXLMUtFeCUdE0cbUrYGmTUjcOCle5h2KOYiAkW/ZzUELz0gE
b3MnJzWBvWecbz+wC0uqUtoHqooUBaxk8fc/ljRE5qGC45a7gWc+xINiHBwFgkWlIMd2e6SF40a3
AL4N1BohXzibbOc1chc5eeWqdeyf6LMGd4kar8F+FuYDA4a3g7aDgKzNyj+eEfgKwjWVi8mIkWxK
X4EwGZMe0gG14r+Dx3ARgpCgxAm/AdI6zJTLxauxH6isxivcikIQsdZY7mWpHZ9o6QcrZ2Vh9VDK
AsBtIhwKbmU2r1ii9WrHSuNKKHDctbKTnzynTlbqmr+RSRcnkmjLgD6kQfmHUjFfPgX0hF32ReLi
BHSnUxvu/YKX+nMafBVTTPi20u45aX9wMwcGGRVXLTWhv54sXSjLQq4IOoLJ53G5rqkmFR2QiFJE
beV2pES5yXLH/dvzCAdGmGYJQKNGDeVykLLFqwaedOlSaf8Y8/x1LOJPt4cQm3KxmgDhOYkGWE1R
2tBnHxfCwBM2M07hNqieikfSp3XPFWlyyauAKav+p0EmfXvQOXhHPM9gzKkcyw7/AZN6OTFfb02/
CtXC5b3rep++rXh07NDl8Y2d1wkOVWNHu9uj/p7LbK6cF4al4QeZaT5qpvS+3hOFu5qFF1X43oGT
DmwfTIm/q6j2joV9oH3l8hQXyJNYX2pVea1bm3hAJDx34qGsanWrG48Td/kYttvf747xSPGM08Zd
zclT6g9PfhypwMjhtwQoknFWM2dTY+cVZHDW0fCQCuEAIModYqXtz7jPV4q2z8nTbk/5uloq4iB4
YggJoekI0vByoVWtsyInkqmNIY+GunAsgBw1CnfiqVB0PId8GbKwVqKpYmLu9aQ0SYYxib+mmCB2
9HLthYze/7sc5uBjXyZTz7weuhOPYpDxDqdG60qatWZnvHQL8WYZAOl5NfT5HZ5aXto31lS5QRh7
D2ZgxtwAjfF+e2Gvqupcq/BIeCOEGAjS8JfrqseWX/lRVrla4X+qC3Cp/vDiNcMnS+tWLoGFj8UA
H0oURPxDuW5uvthqyM01sSq7YF8J6TFbJ3crBqpWYNyInrCi6ZTqLtDL8a2QdW9bG9TEbs93Yfuo
fwLFJQxA+37euZJiEnevsidX5b7iriibh2loOmJg+jG3h5rJCVjiySLcg49Ku4fgY/7ee1Wq57aT
y+7UUWMbtWMk/7KEcKLXvJT1p5F4KRlem0zC+qpAy69bu50WjhBdMxnTBPypESCZ3e0ISvQ+qsmy
G6nxo1x8UObbx6OG1CEuHuqdJ+MUYSs0vLrXQMEcVx3fILNvQmW12SE+z9lXA3yWNjqBu8ZLM7sn
LWks0U2qZTfmVZPy/OC1b0GKSk9nblHSAqk53kMr2PrhL9NBg45KYhxvV/ZDTPf6R4jwG0C22JHL
sx7VTo5aI/tRD/6uTO9LXokJXaoyqR/rpt+0NmXAtt+WznfTyf+DgwcplLAM0AdnYxa/BF5illPI
XlS5Mu1R7bIfqE3Gz3pUyStDLRw88dJCp1X+G2E/uyz7xK6sEK8Qt5myU+OX39CN/kE3/txl6aNf
llu68ndjrB67UvlCjHMy+O7+/vBB5CHQBQ3Gd0YKe7naSh5ZHZqQpithYZkABLTZZirOsudsEotT
NlR7tJiQg6B8G8mw/+8m/tSkw9q+Xx8+9puONZgGon+8ky9/iUGxKwla03SLMMGZsnsMHbw4ZDpt
8XecpUAE30vG5wFjEARin1rnRzH+beMXMAXUG2Cv3D2CyHr5CyyKFTCLetU1KfgLeekuepIQgdTb
r33YPt4+5+IfdnnM2XjxkQmGLjqws93P1cqf8rTqXSuXy8fQKMoHEPHqs1PZeHEhg3eu1DA/3R70
+h3hDdFon8MdBaczn6GT1m0u9wkiuMgub/I6epRl2kA0Od/Url+BHywNBs2SkNLSsS2d1wEshIfB
3SidO+UTPZ7mCB1vhwLLEWmy/+NQ4or9I2cbyjqhFi53Lt2ib7I9HrvOOyuVfhwGfc3U8vptIg8w
wWjy4dCR/Z3C/jGWh05w4sjF5KaZ/jPyUvCDseNGhfPP7b26fhYYB4dloTbGls3f4VCt1CgKo8nV
oyLYQEN7wBfqeHuMhbkAJef02fBrKLCLv/8xl8KKCy2Q1Mml8fRJN6WTolbfrSBfSaKuo34QIYTA
tDXx4ZTnqVpYSnXYhGPrVjpF1iIZzYckKwXO2H7r9VY6mJ16LhGDBVZaxrvbc5xZIIsHHiodWRMU
NOB35ACXk0xjva39IGxdoxuf08w7OOjk60q+b7FT2Ei0DE2pPOTwjds8fLT86DEqaAX01dFA+Doe
UeUJnXYXedH77V92XSjjhwl8IYg5HoJ5b7+Iessi1WpdnJLDDS7GrzQst5Zm7Updf7FKunBe9HfW
yP+9Gg4KH1xzMHKRwbhcDavzwlK1YlYjrF8sC0k9hIb2Kq+6UkCBLpwfdp/dUd1bud8XbgOYAZpA
agDrYsqX40Y0WdQsSzgDZvTdLB3qHdU/FSrQCNG+3l7XhauVcBn4IVplNpwl8fc/TrVorMf9WLau
E47Nlp1vBZOl+6Uk+nTQ0uaLrMXaWth8HbaYIlKFp2GLtbVm93lp19DHLalxY8TycrDKkvlWycNT
1P5o5AMQkvtCtrac0W1nyyuv+ML3ZXMfkU/zX6KWdDlhRStiw+6HkUi5Vn94noRCz9TnT34YBm4N
ZHwnF3pz3+NzsB2DcVoZfmG9KfPiCK8pIDEpgF8Oz/UPKL80JtdJ7MbGZRikvTV2wWNW5zihAVLc
JRr6R7d3eeHuwooVii7oH3je88JMPOpYBcWx7KpD8QER62eIsluVjWvXx8LG8liS27GtVPad2cHV
lTBOo6HhHvbKEYuMNvhqBgHii5MENLGkbzMmevPZkf1xp+NFKXytjU8hohsrE15aZtJqfgXhmgof
6HKZLa3o1GDyJ3f0gC0MejkgCifjPSt158jOn9qyq1Ymv3BD2ahL4PKFxi8V0dncW5Dt/gTL1p10
WlZR0NxNCpeEbX44nQoavfsl9WvyDMrCTUE65oDHBNTLzTg7TrQNvZbva3LbpmQRk1ZO9/FAzEDo
Uv0yAU0eswCVxprwHJpMN+7jHAeChHY1yoM2penOHPZOmlUntCvoxqONsxK8LbzN/DBD/52gXlfK
JqOR4l4yFLfUivGuDeV8VxjaGhd9YcN5L3m46PTycc/fByuAQW1P4+SaoXrfJPpTUQXvfq68Q/F6
RYxxjQe7NB6XFzouBAR0QGbRgOdrI/Xuie84sDEG0hCS/KnLibZrZcvbxXZd7TtjiFYQgzN/lN8v
Eo8gzxFFQcB88+ujz4kP1NKW3bbvn1OtfjXq/iO3x0NUG/SETPVnj7ZuUieuI0vf+tJ/qS0F/6Lx
BSbozz6nUX/7Zlk4gNj/Uv3gseJhnnfz0gJDUV9puVki699+qofHMpps3NcV5a7OCmVlARYuMk66
BrwPaDAZyCzhLZs0UyCSyG7fjsEODlh5MAEK73ytN/e3Z7a0w4g2WLJKeYcXcvY9GwoIdaTcFZec
8D5LQb5H0ZufyHuzLval6X+5Pdzi1vLoy7z4JHZoVV1eWR2q2wqmQ7LbRF79UHKiDrWvO788xS/f
KaqDBmi0wNj1aB8eLYhFux5q67ME6nw/qJN5H8lW9AgFQv7c+o3++fbPW9pnKK88HhTueMBm512R
yzwpp4R9TtqfRli9FmhFeuZw7Nrm4/ZQiwuPYgdNEU4UpcLLhRjbSuq6xJRdtDMOXjmcnaLWN1OK
YvM0Oa8dUjB/fYiFqhXlExoGTE2bbXUZZ1YvEDxuiQfftqRF4mf+NvbGU2XAtL09vesjjDisIxRe
UEGh4C2m/0fERVBZSMpUVWfTiCB7hbtQ/jfv/kfs//8r0it+8mXKfDmKeK3+GAUXEqvNzLo6jwlq
7OEJbNMm0UZQVe7gfYqyL52ykrhcv3+XI84WMYraPkhVRiwE2RZl2ybGlq4KN/3k1hpORGt6C9r1
y2IRulJ+Al9KbjBvQRtWV5k4S2ZnGgqqgWEdUgt4BTX4YYwxsrI1wJKqsw9e4aW72CmyY+AByzGz
ZDiSxvd44FjNM8SQ7A1ObA1VcKj6tzzO8HXM8fiC9KtKbpnH771M3O+lYHGiyDM+t2YW46kr/PVi
Jb/ry7BDIyAfP0Zgn1slbKaffi47G1LW4k6zpfxdSvo+XDlI158kRSjaB6IEw7Tmd+GUooyaxHVx
DjvMjqoWIkupRdgAFz/I8FcCqqW1tmANUe0kaoexenmeytHMG0mJi7NeGfq+snDq7Y1A3t3+Nhby
T4gRdL3gjFHdvbIZiVF1aEA+Z+cQCizgFtM8YCJY3lVmgv9N2g/Ws2INyn0+FclB73vlpEatv5Ps
DhxohKkI7NrxYOR4G+lN1YGO0n8CTdVXln5OpiJP5t0n3hDdDHR25nXoEpWBHoOn/ByMebM31brc
NqMX7jLf/nCS1jxaXWrCch+qu4hy4tGYPPlFRaf2aAcmNPPaKPZtjjT31Jaxa44+yrRWo/4oPSBy
SRaqW+xJrZcstOxTMur6w2DXwbOhmO1W0wKqzG2L46nftAfMD+PPAdI7275WzSMJqXo0+tRaaVZf
HTbSB0qfFrVGhLGuClRtqWYNJVrD5TQ/BZn+JdDlU2lle6VT3lYOgdBPuLi7GMsSwmY88+hRzRe3
wK14DKcClGtSqj6+T1Qh0e7WcLYZM+1LG3ayK3VT+yN34uFnNeJJ1lKMf1/5GVfJDMQZckyLPjaB
HuX1yyMfo0udZKiOuLYifc7qHjqDB4HYA2LTl1/h8ub7MozwkjEPetl8VTVvpcZ63V76/QsorvNO
qCbv4eUviGQ9D0eyQde3mOVOGhJsOCAenGtq7GiB2f73AeDzpoJn/Vbw17sGT+272+tgXr/HqBQy
PPxJ3n/onJe/IsPDMextvzy3ehw/DLX5LQBVjCNH2zxUgRneYfVbPY2ZlOyi0UzyTeL4QjWA3ksf
BtGrD5fwAOs5fmiUoUIwPqFEng34yyZgLKKizV974qEfZt63X0tFxoOyCTusMoWzro56VhTQAp1s
lA4cH7K2F8HyjxsZKK+faAf2gP+S8Mnmuwnu+jHv+KqAUZt0/TdNCzi96ct/tLpo8btv4i9OEmYf
QQDXsCtl70Xu8FuKUTh8C6V4wCwvtfd5amBllFn2kz0O+EaHuratVAX3sKzE5NyojFMeKOpXu4/D
u0STZIqOSVOcS2kCT40q1n1Q+RSpwdd/ytpCoyMEwlSlMo4CAGj72zt0tUH8ODAdUEiJVilNzgIm
8JqAz3NLc2sj+6Vn+j/1GBYPdAWhH/alsleyYm3I6/CCYYREHbV/HbTM7Ew4qKWjCa0l59wwDp3U
vXNH/ZOb8pMnda/F1ByopjxgKfrt9kyvYwzaftB4abdqtJHnvc6ycry4bxt8CkeM+oboUNbpQR2+
Vnnxnk/DYXDMtXBtIcVmTESz+AaQlULu9/L419IgD5KXpmep/CyP9HA9Hc+uDrtTRLSCvTG9G0Je
vpNRVZchMsjbOn8KzbtGi390bfk9Hfq1lu/VZUzXjVKoKkpI5NXztl/a+vgCOn7Ny4/zSaS9gkaT
2uhoOOOv2wt+dbRE5o6AFiVhDePJ39qff4SRAZXnIG3b7mxgBV3IzlufSHvwFAJ/YpfqykG+DjJE
MCMyLkjbSEHOQsjC8UzAGZPtVlC6N07c/zty5d6e0eIY2u/CKjnkVasAQ1c1tUflf8aQNOR5rfH7
7TGu25W8YKBnkCBD+Q/50dnF3RhyKadeYrjIi+Doh41m6GNDjwMTxsCtBOIxeiiD9xxzuk5/n9Rs
JT65OiDitYbOCiiBS4E+3eWZnewwgNkFHCD2kBiMM1W703DCBh+KMAvC/33z6faMr1ZVDIjRACcF
DpYzb8CUsj3JlR6bLmoiKs5Bk7VTrEpaOR9XqZMIDIi5hJwj5aT5eyjI2u3It+qaRf6FR+EU5vJn
afJWiIxXh55hwHT95gGLfvPsPoWfm2Qpwipk/l3EI8H7oEhtsJ+8RgieTZCHZHggt1dwaW7AVVhA
GkyIcM/Ovim1Q+SnXOJ5S840NfoXqmbFZuyK4+2BFmdHLEFfE/AK3dvLs1HqWddLaWS4QSHlQlW/
2cRW/gv5knIT2Uq84yJd+R4W5wbOCbgTtFBY+JdDFgY1slTPDFcttOfReAbX9qApK9HS0iAsnbik
afuQF10Ootre1DpOJyAC6UcgZS+SlD8bif359vItfFoYuIG3JfoHtj0vC/n4nHZjMuh0yBz9FIxy
c2f6YfetqJ3q3ixD7W/Lp4K+DZQJVbPfENvZVYJCkJ4kuaa7ogF+p6sQu9C5MVeS94XFQ23bQsCI
Liod6NkoOeJcYaozKwudGLgQxoc3pXdZOJxur56+ENtzDLiaiGkFdHl2+oxukDoQw7obGq35HEqQ
v5IaDe5NOSojBJoQxaQ0qtpjhILZJi9lTCHgnpnaS6uHsJ4Gp2tR6Y5TbZsXPvjxJJSNPc2NDI/y
fkDMQ4asaNfjvq+tfh+Td33ULTFr7eX1d3g28qPEDxuInp3+ky1L4bFQY3g3RtVvQ79Rv3Q9pIlI
iwtzU42fcO4N/8VipzsDiku/l1IlQwTsfNdTcv3H7cVZ+DLBHdNjFnVl6tizz6RLsnbCPspEjKl/
jLMauxoneKrIMaSqe9C79Hx7PPFFzPIslFkEk576CCn9bDwM3mMrxpjLzTPjofYmkouqgwGnbfts
uB8U5yW3Swp9zso1vvBYmGA5HBJ8+B9XPUdvCKF9kLO4kzSkdz6+xA9mE9crecti9gQqiSI5YBkm
Kc78H7HLQKIdmlh/ueqI2YqR1/9GyvgIaOtdGdTX1Cl+ITh9RPJqn3lghG+v7VWkymdLn1G0q8nd
rogdRh2lU1hIltvkyYlGy0b2HvFvh3Kyc+weE5Q19c/fQd98N22aT8yXVx8K/uV0g5ygXw8Nyw2R
4zc3ugwVSu2gN+u4EAYbEm08eBoZtFouy8GDNVjwSrI22flGOp18uWoPZjJEW6cuZdixefIpzAeL
BtaEktPYYHVrDtNJSySEyeLIb1YO48KCCcMMehqkE9cN/k4bBtWzJclVguwcWzxGYz+8OVpzl1fp
h6r1X+oa7PHf7hJVXbwnBIob1aF59zvuzN5qktE/ezJUs8DGraer72Nr+oyoxXbKxoPZWivn8vqq
vRxTLMQfxzIvoHJkWuOf82TItj2muHcNsmZbjJL0/e3pXX9oDEX7AiLrbyeF2a2ObiFd7dzxz+1Q
cpWFVfYSNcAz/oNR0FtkDAsXkXmw2/cUB0v4S2dl6tKD0kjyXov0NVT/9WXFXByhIkpoRqA0+5pD
M2rNQso8V2tM7Azs8dSEPqJDPWYh/i8/kf4tfe9ITrhyLpe2C14piTVjAzudjSs1uZ3JReC5QY2u
Y9NW2p1X2PQj5MxeuRcXh4IJRvRnAQabR2YQH5ssKXMPCWgzhSBYfm1K235oLbtaeYaXRqLNRNcO
OXbaZbNJpYpToYXTea7kgKYxix4ObE2Zu8Rc8+8PhxDnRs6HRISzeHnam0AiXc4LyU3MEGa7pEp3
U7a6ctcvJ3E6yQ73huiozOejTEncBbBP3NaGghSg654UJwulKaxataMaVWsF4KUFZI/AX/JpQVyY
fVmWFRhDbnC94xnSQsRVj4oHpzTIsn9ur991uKkQMCOhy0smnrLZrS5yriw1KjTvqDLsrCJ9BlXa
pJV1qNfqrgtzorqPlrqIBImBZnMKB9jbZliGZw0oTgdiOpGa11qv//7sMQwQOoJaIdw+n5Es92Pn
t+E5DyZYd4PuYLUdvJpWuhLTXr8o9Ihp0CMIjLERG3V59MIAuUQd0vxZslu3DKdvmZTuQhRBUAow
5H0kj5+nFlW42xsmfv7lMyxGpX5BYCUy1VlQZYdygBRsk535H6DGFZxUG/kGBbvbrWpjYdZC0nZM
/25snZX5LnwEjGxRhVfIwPFov5xvy1PV1TTIz57UGLukbyvgU1Z79FJgCZWRyzu9Q8Hy9nQXSh3M
l5AVqQKK9VdBa4KIXWToFaucaNvYL6uN39Ru3Gd7BHG3qgdnNcXFzgyfMCg+Jnn+I0m8lTW/5tLQ
Kma9aRWg+27L+myrU8miNj1Y6TmLW+tRS5J2o+tZcsqLRD5GRV48ooUxnghF5f3g4XY8RCjEVDTp
Vn7J4u6jfgQhhB/DglzuQedpcYcCbnzG2LjD1E64zmxQEovwnkNfZXX1xcTmp43yDok14FfhIHA5
nl0OqNEmTXLuG+UIRvmhbStanfKnUWVITYoPsaTuK8R8u8l6Bn6wN2PvXpOklaBm6exRMFFFVkwX
ff6tVabehJ5exGclH7/C7k435MP+prKTlzL2Sc2S4+1zt3AvYnv1vwPqlxOX5cpPi4gBk9xHTLVW
n2qZVkPeHOp0TURw6SIRRC3xurDQ8xBAFPDjus7j8+hUp37qv2M2vIua8kUftE9qWp3jGpvA2/Nb
OkiEOawnDVGqzyKP/iNK9BBgNuzMi851nr6ksUTAUem/ik76B02Lx7qVn4xperFidXt73MV1hYsq
Hrbf9e7LcY1S77vAieJz0A9Psu9/MbLuYSyUh2BCTvk/GItKnig6APCf55+I9oI+a1lXyarg8bfB
SyMN3maw6mPiaafbg4kDcfWlQLUThQf4G/Pa8kCjdmzyNj5neoz2edxXj5BK5C+3R1naNpJ3UOh0
KIQu1eXymWrfy6gqx+eyBoiuZ+PXosofvUnbZlWx98P4IVWmo16la/i3hWxXCK7/78hiY/84MInq
K7RjM+aXj+D4KvWhq9HrMSfjvkWYou79I/2aX+jewDNU8sN/MG8WlSkTtwKMuxw9RXFElhs1Pue9
bwQbgJnNTpsQDgkRBDo5pYrOkNKO71wSxlc7KuqV9vTS7gIY0AHx8AwRL12ODx5TT1tb4t6Ny/bU
dUpxGh0s5W/PcunjAN8Jble8d1eIi7LWtDG0/fQc1NlDWiAqnZZ0+o2Hxi5XvsOFYAyINI1nikEC
vzoLI8JM94IkrNJzmMjTzk50lJwC0eIsVqKGxTnZfOqi7ULtb7ZyyK+0YWhE6blHoPfVxsvtwAPW
vyuyKu2CIVv76BdeCj5BwhRBR6QuMzspjm9lDaIedJM9q7qXYt85cnL1rWNDItKa2LmzFM9beZ5+
lxXnXz+FGKDAHFHio1mA4KueGSN5np4RNQeYmT0PbbnNkGawUZqKESUzqzHfkLU+/X4zp+R+spqn
UIv2t0/Q0jmlK/QbNQIZ/wraYFq0FoopOcv1+KVRgqd08lfmurShJqbP9Ouo7l1Rqce6bUtNGZJz
oVJcBYGEKnc4Alyq3hCvWcFjrg0m/v7HrdM5ANlCnGfOURG+ZTmqWViibYzGOcpB/fX22i09w6Sr
ZF20Z2Qu2MuxLASU5LCKk3MMAvbU1/a0V6lh3qeylP+09LDYRrpp/YyUPl55OxY+RpI93g7uNov0
aJYZZX3q2UGIUaHZN495n+yQ13/MouHL7QnObT6EnCS4J0F0VHn1r5QLyFXxiejl7Nwnhb5R+xLb
4sHOnow8L7YSxt3PQxiCKDLL9DGuZfUwIXJ2aKUGbDdt5l3oj9GuS2QVCqLQUPHC+GToAaLEcTWt
NMkWTjItWlAxJBvkwPOgqIoko2n7KTsbah9v7Lh4Ce1wpW+0cFeg4wCnC/8T4EDzjFS2ei1xggCD
SKuEdjO+epry2ppGuonlyKWLe1jZgOUBaTHS7xaU+Nk1USB9bcR6kp9hN8gPWgSJU/fMZufE0XgM
zG6486r+PRslZV9juIKi3wA1KhnlTVvX04YXztrGxVhvHH0cN5rTqA8QQ9fUEpZ+pUNfmfIyVaIr
hnujDWrsDG1+jpIm20KGz7Zd2fhIwGXFblTK7HUgBFp5J5a+gT8GnZtbjVUOwyEq2YusmFDvmpAj
U+M7Hy3x25uwODuhiqKpHC8KHJefea5FkgdrIz9PScU9PcnpKcavYeMnnX4oiqb+LuthukYLWpwe
XzYIDzow8FcuR4U2P0aAKtj5MZDfkHxpX3u9Lx4kO0hXGpVLXw6ZlujAOlTq57FKpaaQnwqGcvr+
Qw/6fV2tXZULa0gqDM8H5RAs3+Y4Gaj/cC5KOz17ar2nbn6K9H/DyP5A0EKy19hc1y09RqH8BmSP
DuKVjo2OaFttDF52pvv6GsftMaRRljnKUXO+ja32QL0C0VXw6Vq68r2K12X2qoNIpPRH3AIudV4w
TQLZyrpKKs8Jgl372mmCr2WRC5GUWjtUplWvvHZLy2pxOwDsENS8eR8bIwE/1ouoOtvdm1lVT17w
YYzTdkBnbCw/bn8GCwcSXS06zFCC4ZrPM2oJMxfJt0guEZHbUNY4ejVeqLGxsoQLjyqQJv75wqGL
CvvsxgNZqcfI5BRnW/+agGsyJARHUYf2w/vcvEO29fasFnaMGIylozSCbNQ8P4qMMpIrry3Ofp9s
HeuIHB1FYW/bo2p7e6SlidEooCpEU5vjKfbyj8hEGhur8KMh4GxUb+o0yju/ywByV69ePG7BL90D
bFozWVgclHTWAJNOUWYe3Op0VLH6VINzGuTGy+RkG2fKnylaof7gJ8WzXOvxYerKbGVZFw4LlUZy
L0GP5xuc3V5lXAaKlg/hWdaqAtAkWPNOl4QOibEWCy3cXsI2DqYVb4h1lemNg+C/GVFw9pAKPAj5
QLeLIXXf3r2lc6JTzORf0GlJgy53z07rYEycLDhHTfQUIuDHalebYbTv01XDsMUZGRR4BNQN6aPZ
g6OYcjnJWh6cq6ALDxE0+DOQ8eHz7RktJejw03jWuKtELDlLtJxJ8cJg4GxEBhKvm8KTnAIZ22CT
Oc4+pfFKE7nYxYFVPDvI8Tw6YbWmo7C0qgCJYZDRpiOPnX3sVTegHK2MosIfvqaF9y0KpmffNB/N
aM2YYmlRWU5wOMgn0AqfLeoA5lRSEocqf0s72Qt7besUifr3FSTRxAKQgww4UMjZRx5Ig122Xhee
i9aWEd80trIf5JRdo6+FEt7d3sHF1ROZFdai/Hte2S+atpU9Vu7cea238TQnexhAGKdqU59i9Gi2
/7fhxF3zxwU2wBipihwFv7L13yqzuQdEdQoS5x2vt6+3h1rcLEw2OBv0AunCXw5VGhiToggcUogz
X2Se7BLwwspWLV1R/KMJreiWXfdFfCnPeiXvorOaqC+U4B8aSXdlBSuY23NZ/M4AqwqIFnniVVBA
f7oqyjbjTNjxozcEx0gfDlrVuqFknTzbfy4r6cWG9L6BFvrvyuDiWM8iEpwaAUUjkaTqwBQvVxIY
SteBzPTPRtz7D16R+iept9FhL0rvKVCLdk9sgtE9f904zZAdValrHhJbXrOMFLfJ1Q8hJHPwWQIC
Og8yDTk0UqcJg/Pg13d5k++bKfkS1V66sbRB2O/4L1PSfy4k/a9zNvp6AsShCXgtbezLFej0ppPa
ggKyFub3nlkoG1PxPqltvx8k/3MlIUJ+e82v39zLAcXh/uM7SYZk6rs2iM/t1HufO3Bd2ybp0hxO
bimBWQ4w2Csr9bXCqnDllbr+bsTQsCJAbZKGzRfZlkzPU/BlOw/JcOcjZOgjaHh7dtefDYB3jpOg
J4p8aPZpBqpKGSejz0HDqtzXXog4vipZG05av7s91PX9JrD17BqKg4hgzqscZVn1Eh5F0VnvJedF
FMy2adaU22JUvX1ieN759ngLrUMGpGGEpCdNy6tQIrFiv+4USvI19cANWdm/sgxxr5T8+5EegFQU
J0Uv0aMAaI5wwZ0/hG8RtLDbP2NphXXwCQLOCQhq/oZAH04HCS3R8+TE9zauinUSfZbtNcbE4jDA
enkUydrlOdSomWp6oYMVn1UpgdNUi0ZV8Z3CwpeV6ahXX76IzmgFUMSwlauGbNoGrYrSe3K2Ks9+
SbDg2qpVzGYOXH6/2P1oG8cQBnss0E49feEvVkVvgqK+iTU94X8nB+ZXs861ved3SFylfe0dKhX9
rU2UxPJJ1spmh39fs0tyq4V0iB/DXkeC5WDCYfsIul57GIoq3Q6kuQ9Wr5s1xN04/1XXfYiCduKk
x86X6RS3ZUrq1BvhVuLt3rRy0n4yPTT69SQeNl0/oN0wOkW+hRZQ3seZ2W3Af3dHqoADJQ90wv2m
TzeKg/5MafjmCa0Bb6eltXWkQ9PcN6Fpr6QVC9sIRA3cAkUpal/zImTpx0PUAA47F3h6HbOY3zk1
qn3A86P8+++RQ0k3BdkhbvA5DB0Z8wJVBZP2WGi+Jx5a1KXDanVHEur324dGxEmXrwV9c6p5IAd5
MYD+XN6hfVPpdTTKhtvH0y+8GR8aHT3MoFC07TjUH1VfrSQsCx17kmgFKiFqKAT482BqkCNouF5u
ugpM9+9xWOr3k6y2W9uK60PbBrsK1ESodMUDd5XvmsTFR8fj7N6e+LVkrQhOiVBBjP9+tK/iVH2s
aReZbj80UrLp0+ZnQitim6JkC0SkDvqNUwXBzsap9kRvqXtUyoogxqrrU2U52V0WhNJWw113ZfcX
4hh+GXUifhZbc5VLTlLc1R3YVtfJ8xdLml6qCW6d2UUnOcvuAtk54q/6SBTfbttSf7u9LtdvgRgc
1JGohdHznh2IVJoqPFA9E6nOvHwd0hy4It5e56GG/cuFuVZ+uw5X4FoiTsOggEmoJV0eQClVEtkZ
VLbBA16KzvM/ciU/pmFDBbzM9p5h3w2WGWx16a9VDDkAQvJZcJrhm84/6AjfLUxqZcut1BoYhVLo
z1Uf+qemt9q/1hmg74VOo0jSQfNTsLqcZQkgrW+xOXXTFtP1vG37Y1044zYAabUZEljkt3dx6Sv7
HQL+ZubD3Z6dbsvz7LiVIs214/S7SVIZS9M59qJ/Pcv/0Ap1F9NJ6IEkgVGJD5JiHW7/gOsAiQxQ
RiUTqSVmPX/0Ii+k4Br7mqupifYQ4JPzpFS2unKZXN/JjEI/iEccGvxVqSxNwtqofUlzFdv6YcTK
jzwOf2hF+HF7MgvxihjHIVCg0w46YraalSPVAPw0zR0Uvd6qRn3skubkEOdOk/EZsZVf8lT/rMrB
hdj6YKv9pzrKtJU9XZws2ieU/wXxch5f672TD5HCZJtq+PCrfEDdQT7YavHP7dkufJFoRdHxAhmN
Qtg8Gmwss5Bjp9LdtuiPhec3W6Ptm02aNocRmYRtUCQYqEon3KNOt0demiFOdYS7Mk8D6cvlV1LX
KbYOgvGi+k521lotQVRXV77qvqzu/4OhBCJE7CnSK+Kn/JE7jIkWK8F/cXZey3EjS7d+IkTAm1sA
jTZskk2KRtINQpQ08N7j6f+vuHecIzU72LHnYoYi2xSqKitdZa4VMcksSw/hWgV1GO9oTb6SObg0
I5Fa0gQosYA++3sYvO65HktHO61qF/Rae+gW52kt1afPZ3PptP05zHnGwKwKW29N7TR0JVAERHtb
U+6HK6ftgq9g/TnKmWmIiySMACzQT9FMDalr1Rlg8tzLbOK0Mj18yc4fDaX4F2Kvk1nEQeHqhBz8
30tYg19fFQtib4da/V3p5/S1jmfawqXrpRciRD3zhhiALBm6hHqh8yB+HlLQRXNZodR8CR8ivez+
SRS4v/SmG+jk7NbN2CzjBlrp7GkA681zlFIPmmix7ybDSXyYcGcvUmvpqwXpxDOoYdMhsbLeK+LZ
TN0s51pwKR3pdbXmMVAnGFTbyigPS6XOXo8zMrv9ssyvclJC4YE9gWAQmod0qXt/TMLma6b3830K
ibbXz0rzUJPaCSxo7bf13GV+nFdOUA8rWOJjJQ0P9qQM8LGtkHl1q5Js22nJSLyP5X0zysseznPn
pqYl73nOtcSX1PRlWTPnuMTh5CmppFw53pfkh0tj3Fqy8wII7++dNPMiHqncU0947bvGzPcyzerl
BLVdEd3SxbL9/FBc8GRAiUGVYIUo1T43QVNIC0wTr8ppSZWNXUXPaRFBqURhsJf1SnLNn7w4HOkW
4EHoFuCG9mx2ydjXqgpq1KLL0oMOYWmQEIvcwfRUBEaq5o92asu+kpvlkwx+SAEwwE2rJG+Rbk67
DkKRTQKXx0uxVurRMdVrqBaXdARcWJbA62JBzst9sB662tuTegqrUfaoIZT33L1cg7O9ZDzomACv
mWyfQCU/WwVHa0C7njUALGEQy4Emi3PgHSvQcRL8fuhtpG9NFueuba3+5/t9Sdfi7nAfSI8ZhYVn
igI8f0dKolE7OdL0Y03HX8MQbo2rdZKXpJjubnCcyJpSZH42Q0oArFDvJrqrnMiTW212F9MEH0K3
fiQTfQfqGl25gL8kWVSHUJ5PxhuzfKZ3s8HOB5AV1BPttD8Go6E7MO5eOx3yAOizrlUWXxyN+lOB
RkZwdH61OlF8AHZSpZ6SiX5K0pj1mr3JNCPHc/j8+Y5d6gmlZFhw2UD7TA25eJY/rDD9WRgNJTZO
TmtYX41CnndWMy9Hw6z0zaxQwGRrneHZja57RjE1oG1Pc74JZ3BL3cip4q20aNk7QMe+GrV+iyeN
Nwt2hdc0eb6H+NDZELgne9pdABQCmWGTDTR4VYa2/nT0ZLpRm6bbGkqr37dRrPr0Bjimh32BHUjr
SSn0snXMLEurXRNsnY2eW8pmUhbVzeACfS4RES+3ItmLqnT8F/tOQzj1sYLO4MNNCo3OeTdPtnGS
lY6ksRZ/MztnJ9Xy15yO2Ctm9sK206xDICZgfkRX3N9bUaR9pxCW4/XloxF5LV07yHNT7udQ2LTE
uBZ+XQrA/9r8M6dFnQSycx2x+V1130fWQZutxw7EMrNKXsEeidyitv2Jwn1aoVO/zKCRgmZOWeKN
BITolflfKMEC1ESwU1ADdKE8Mbfg9wvtifZumZaFxoqMByfti6BWu45mPSs66nCGUlJbR8d6XUos
sGS43dRWNzNV9m1WequOZi0gutuuePDfIUaM/IKGiGt49B8T34J3SQTo9C3gWJ7tVUm6LLPJjpxM
mXQenJKGp67Oul8TxfFNpTW3aqc5rmZG/zOdEPW0f44sjMwfBzaboGMaOu5v2mr06vaxMF4+VwkX
lDgNDaKhQ1WAdzo32p0x5qQcCuNEJw08ihnA/o6RA62W5dfwQC5JPPwJiLpDFQT5tr/nYpFeLKd4
0E/FatxrabfjDFSASle7NK2uwdJekna2RAZHiUY1LMeZeyABXzqIDnho2ZvxrhmW5E2tFolC4oqW
96rVwTQqk9t1UIxTpyqEWUuzbvsiyaGQBXdlXkw8vzC8Bl57wS0QNxgcea7ouM04kyXRXRmq8wgq
ShZVKJmKBrBryOaXVpohaGYQZfiU9P290pImFaEuxihJGQCm79Qk+dDbyyrBbtjPWfC5EF0w0eJS
BkAk8EIoDzqbU2codQd8tw1rgPHPnNRbNr/wwnr4hw7nnz2kFVfCvEsTxCFwSNmShPjQv6lOmgwN
hWyfCm29k2blR66OENvRT292+TWjyWKdxSikyughE2kkIMrOJrcu6tpOTuSc2rp7debicTSp3vl8
AS94cX+Nof69YUu4zAosv86Jaoyt2U5HrbRuGibmjUb9Es9660l9eOfQQf/5wBcWkpIPnGcKmOns
OpeUsSpouZ3X8MRFe7sDdX9233HtwnYuvJao4oqkXNCkwltH1ZCMBuntbDGnps7S1UnoLTb1l24o
v6grMCjT8tqoxuiVkmDQs66E0RdUHHoA0VRFHER88vfiTiB9kwmow9Nq6ltDMm9Ihz90Fncln6/l
pTzyXwOJxf5DWeelM1GFz0ADAZBSlbjh+c/SXAZXQB/kaylvit7aZpq1Ha72JF5aWfJHolyC7qkP
CRalNCO9l20hppb2pBmZ+Y2sUxsYfZ7d6DIFtU5Hdj02l/bK3eylbB3VBto7MLFxoeTfMcKeuDw8
zVWePOej3NyYuflLgXLYAz4kh80gzY8V9ruEB7zrT9oakQxN8+nQLrDrfr4Nl7YbnA0LXxpLww3r
37sw9PVqWtA0nXQjqQAabV5iRbkfKvvX5+Nc3G4KH+j35/6POO9MriodfbjocL6m5k6gsPIDqpqq
faQ/2isy2Y2kzCvVa2SGF3QF1uP/D3smZTQATZUdD/ZJk/NfYVs8mtF6SIcCGjm5gay0vxUoh6BS
JFfO0SVdwVUcFU0g0VH8dhaIOR1JwjZL7ROivU2cZmtr1QlQmM6Dnnzz+eK+t2+eaV2K7EwqO4ic
KTk7M2GK3XNm1pJZNll7F6dNfVpjtX/Jqi7+ufS6cmdWw7yvzNTYdPBrt27XtNqxnGksGay59+Xe
ig9NWCybVq1ab5ZQNHVvS4fJrOtdDru3W/Rt7I+TQd0b7AS+VKrFdm3DyK1gRPcI3s1jXS+j3xV0
deSlca0I/qOkcj1BeRpFajTl4YD9LancnmbMv3dO8rCCJ9qEiivJJfnsqrlGsXNJO3DlLrjTZGLa
81um1Oy5RCWpf6pM4CDzMPpZ6fMdiNLfaiMKQsPaQsJ+pT7l4/REnzI3WoJEDMV0dhBlGW9S487n
NCZQII9F8nWMnHXDBVR9xapckkxqXAGyJqTCvJydRA4D+NzAw59CfTnUsvLa5eThHEne0598RTIv
jsX9DodAoeD7/GYpLaVe1RLbOsUjJNV9KT+Gq7mjrlcH0wdk48/PwaU11N6ZfwVSxQf3fB3p8qGe
C88qMzJPb2IYh6OG5K+yzlei3wuOKYxz3ECQoMd8nIsI5QvOSs8Ux7uR9m0Tv46t9vPz2VxcO7YJ
103Y4nMNUoHkOpSrg0R05WNWRi+ZGkPpFi05RbTtNUCM93qScx1CSEtrFhdi+CpnYjEVhlo5eY6C
jtU83yqUNjw4mZHswFNU3qhcMt9qyZl+15rc3YBh0N0ksWrdzqHQ3WmTb+s2XO8So5/9edQkVy9y
/UBRwnKlpfJSKOxw+cv9qAAyxGz8rQhsEKsTp26dUz9rNJAa/XJf6YXsTUu9/DTIs+xGyVjuYrU0
3TUtnH/UySBOa2Efb2Uo2bKl1B8SSUpeQNiSCEbp5JAjSYm8Rsv7f2EGEBEBUSk6Jj9UMEwm13PR
4pzKZXVucsrTjspkOr9r24i/D0vnXIFl+8h/TckSuOLchIDLYX3Agcsjm8ovCefYBp9lHyYpTUnr
CiopRRt3odZ1PlBmky/rRfFMWZO8H8HP97mLgiQ+zuNjVrdpAJnx6BdNFe+MoTL3IyhYm0q3iObV
2fSlJdU2M3mDTFNyb5qWws1H+xoh+6VLYmbC7Ts1ENSOf9SIiZ6O2sRMxvFmSJrUXdb6sGjjXWfE
d42TfYkLpfZQOxuqDn40cKR/fgAvqZM/H+AsnQCeK+jCo+ycxgWTncxwJVIGEm7jZqj/hZ4UUKb0
2YFV8OHwLYZaSHboOKQaoTsq5STx2QfrtZRW+kIb41/UsYvK8v8HHSB0zx/O90QaXLYj+sFjxT7m
2voC9rw7wZI+yNLb56v4EahWSOQfczsbS6BWLoDVh6e81CPcBWWQdpIS24/jFP+j93rsVpUz37Zm
mx+MSpnutTifvpCc1/0QTBZ3AjD/YGp9MblFnIQ3VZcVXz9/xgshOXje1EzSZyxQQs+dtTTqjCWK
wlObQOQ3Qr60U6zQpFbTbKEtTZtOcae5068szcVhiSjfY0rYU85UbqVPSsY9hXNSxygMhqpI75Qq
pI1zaPNjprU/wgmW98+neslwGQRW9IvTifsBu9sgoZNoIJadyiacA2qbMg+EyDb4fJRLMxM3W/QJ
oYYAAPlbvlZLDVHMKqPMjTf0P02lgYYymKSHvLhG9XIxtPhzsLNzKsEAwN2KDspSdQqj4mbEUlmW
nw+HQnkppqeeJhulWK40XV3SDtRnkTkS+Abo+L+nSNclV7UdbWvZsr7VaXQ/zfJLpmTXinMuLSX1
ORriQVXah2pUbErdtUKhD3p9TIbwbrDhs3QGvfT0eCjczuqv2JCLmvfPIc9O7KTRImFx/XrKo1hz
KWW8sVODJi/FM9J+v0rOg+LUP5yqfBoX50ErmmuO3CUHnFycuFUQjVLnta+FlRplO8USNFn161qF
+97o76o6wIVeXHBAfsBi9i80MFUrQiNyc/0ha53THFD36SqdnDVolA5MjMqzynS/TtdKNcXqnTta
WDSB+IHz8sHTjxfO5bCAKEgI3HNfb0i3nXMv9+2VGV0SUBJx3BqQ1URCz/wkyvsddbKi6CHpTcuD
kXXaWOZYubG0XuvWuzwU9ZnQaIO1dO6SmQk5lqnNpJOZ0uBAoZl9sNoi30+lLl/RLBeHIgUHPAu1
5x9wGta0H6e6ccKTacXx4wAp3VbTsuRBSSZ1+7kSu5Q74I6eFlIRK31I1LZx3o22VEgn+m+5Oq0y
R9r0eUp1Q1VUe/qxx4BJGq9Ux6+7Uc7WK+NfmipHADghUOVF2/ffGiaKnKXDa4weyEctQVsniwjM
jZ0JKuQVq3BJJv8YyhK9tH/4A6O+WPk8hNHDnI406413WmH8kpTR7UB5/XxVLw4lmNcoVeNm9TzB
aADDZdatEj3kcrmpO+tWmaStnJkHKTavDHXJ1nFzCqoF99tCl/w9qyEKVamtpYhSk3B0SyP6XpvX
kLUuTYfLA+4lBQY/DtzfY9iWNMarZkT0D0XSfl67NsgMtX3M7e5nV8rVFZm4qJtJsIvWZiLqDzlh
KjWbJqwshEKPgdZq+l+dTdqGyjRijK5sA1oGNa8ew5/ZIA+7NclGz5aM+prVvaSi2UOsH9MGHvVs
3tmQD2on+i3plDgudvXqmNNbU/ff63bdtK350vbtv0iRONQZiBZPei/Pz8M8wQRY6HH0UGgpdJgQ
DT2qpjlSpmpcE9KPR5/0Pkf+vzBX5wk1q13UqaVC9aGfzMNayV5Vlt+ydTk0VuwnuvwtGZTJLbVr
DAr/ic/+tA7EtZB9YeoFiQU07mfrSldCkaikpu9bx1L3llLgxcx6RaNpKR/h/+if4zRbfDtzxjvT
bFKfZit724yDtZniEAu9lKuXtv0A548CWekQmTdrtSi3qg35Uu+k4UZu636rhfMI0lw6/oNPre4U
KBuDFW36PCowgbqVFabP9AYXrgl03MZpIsA7jNbZppmzHduY6hwaKXSaX7U0SeCW0gM1XzLfyuVo
1+daTW2EzUV9DB7DIquTp9PR4ebpCvhcO9Jp1nfLdm1W+xguUrZV7SnZl9lYHOsoKb1GH9Z91YWg
i2UGaIw9vc2MCjVK0uv5A3sTHZNOIos0DZLjRrRPB2YxaZumcCaiwWzdEGTLL1HvhLvUMmJvyKvx
MC5zspGmsLxZpGW4KfqsONWx2R7CQS/ctovSm5oOc9jLq9wvpXJ1q6mTXHWeuls91NuNbsb5zlmT
p8ahY0SWJS3IC4tggUu9TTysZaBTDOCuGm0t2pCsPge1OUY9PDF5JJOsyAEtTnM596twDSGLWWhw
QeUGSqSWQWID4eLQy+lDizncKnYk7QZFi2lYUcbtylYGerh022ZwLG+SJHuf9ebqy01m+8nQV25Z
GY47pLV0jABXDZbCbIJssi23qDLJTYo09KgisfZauK7bwjG4PdO61XQ1OR29pQYoMdFqeG2oSTl8
rvTPNbFOYEWuUcDIiJzEudJXqobkJlzotG8V0ZMcVtPr6IzltYj9/NiKw0O3CK4yWUAaLYVF/cOM
iRISBkmt+6ltdvoynawxM9ypB4SkWZeHRk5fMfbfErP4XxnF30em7EOhRAVYhHNniyoM4OsR+fu5
Gw5xGL/O2vQFSJ7uf8xJvI8j3DncElp9z0PGrE5iQtXMvo8dV4VjhW6Ya77Ah9uE9zG4T2Cj6LT4
AJzRrv3E6TGt+7HZDX0o3ZpRWt8Y0YDskkUDe3pKvEQJnQ3Yf+gUjvZdX5XyQ65n8s4prOHFDAfn
bUmy5WujO6PQTOtAj1Q7v0aNStcKzA4HjIZ1V1J5uukBji3cxowlF7om627URhmMTPrsyqiCb34E
7+9zeTy32udTFNbtD0Exwyriaezp1AzAQkeWXHvj0Ib+LNWTD/rf/xpRifEsavIoZBC3/uelu63R
630EgtR92CcbTW9fWrxFKM0DRr0vajUALGdrJ/0XQ4722fi/lq6/D8920vUu3JRz/mNriqIB+k7r
f5AaYZfO7RZXJfDKAHwioKL+XtExittZTxvzPlHl0ww7uauO05NtF69S5Omjcq0z59w5fp8Sh4D2
KG73FP3MTuplVNqz3vSnaowVLhBHaQfnokZgHF1rxuJ2STz9h9nBDQDrp07a/9wqk94EYYVCr9M4
TbRWyCTouCwdlJ/SMEUj0JBycjc0de5bkgkhUVf3v5w6rA9c2ku3cjXUHol87ZgTgNHLVfRP2WKq
N00Cl4K6Suqd3iQ/xyh9rUJlvHU4426rL86tJpdj6UmO6o49/JFKNjfbLK0YsC9mv6/72lW6QaGM
tW/nr2FnSTeDrrQbyrZVn6Zf2XCrSP9NhSIfKZzCgzg22TRSpXyViXYbP+Tq8jmNk+xIya22q/Sl
3Y6yNO3y2Fk2wELIh5E3upq1mBtw3ZqbpUuxoY2dBPUi5XfAvPbPcrbkR2Dxx22oKkBV5Fm5H8y5
o3IoLvyyScJNaUm1V5txFMDdtJQwQuYRPkgV+Rgk9S6qYYuau16AEENjEtAgmRAcGD8WEJD2Fv7E
EdCrYpsbbXof1VniVRVwvauWRhuQZNNN0hSpG0dDI0CUlY3cgCicjWnvRakskzTup3tpXX086g2g
sNpxocHR16hicusFmgENVIt972QUfA/GhnAhfSwWp/Axj61flCMp8UhNHqJI0w9W1yj3UEQYh3Yy
RldbyAaPa1hvTcEw2s9J7hutbboxWYzbRJ6KYxo2ihuVWuuHUZYEa9Qtj6RM0z0FNAsP3My7rlBN
1wojexNNi+NTqGy5ZTOtu9BcC8+wq84r57J6MtNx2Q5GaWy0JcpyXyoolPVXPSx+dKnkZajQop68
tveN5VgPMHRko7JX6lz/kqb9HEj58FVRY/VbRoWBV5K/ASW80bxu7ewgTYtxhqpyjPdFbakIT7J8
Hegmh5GBxOg2LOGQDmUjf2sqA+K/tg/B/iktDadjXe6HvF6CUG2n0zzqUxAriwHTKZ1BTyuXjt/l
QdKfjVKr102ChzF+kbs02g2ZorORHK6NZswybeRDqD3mNRCHvQHQlZlGkwdoBvx6MIuxDXoTlDDv
bc20MHf1iFx2ua6nLvensGoXKwkjuVMBCwKqyB3KNP1aOJkOE2NEplkvE3mfTmuynVNV8sLO6bbh
WC+Vr3dL9VQW5DJdBfY2v5AdUMCdcHY1Sk8PVcvJBZWo8y05ym/atNmWZobwxH44JUeiITcdQU8B
MGFuKrenRK+gJbxoa0D5ukCvgYoBm8/exkvNVfpDARPhHChOfiglnHZoy8QLs7LH5pqxtR/Dhyx7
06IXfp+XX/psISeWy5Vt0JT4ms3kj2G6kZYffJNq7ElTurzVYj9HwPZymaivD9KscTUShbxSjne9
8quIv0bST655jbAMsiwood2wEu65n4vsjaKqDfgVnrzq7ihVwaA8F+azQYe7Mn7TG8tTanlT1+XG
pDeQ9/djdci79NYpjONo/wTRwYt0auf7gGdytHs1qzwneVb1B6XYrZrqG3Q4rPFbOGhutJi4vy+9
82PKUtdBZxdc1wEu5fcatDoF+Xb+Pig/tBFMYxJlugPnck5pdEebeBCFN1OjVG5bR37OjUkIVlNY
Z5sylXCUwbWIInIlD0oIXI0VMP0kXfCX8m3bzTd4iO4CJ54yF25YLT71tm7VKpu1yfkvMOx0k4Uq
66tJx5ILB9U8TGrnKXzcjOBKyYYAKOnSzUC9D9V0ixDsDMJyD6axL4rSy6coTW7rqKxc2ViGTdjb
qhuiKV2H7Icb0l4Jp9Z9ATEgvAO6S4u6jOPTHsesvms05bajPTwPnV+y1bhtmKd+M3e1aznSHZQF
NOnn9S5Rh1us0q5iworUPk9VsYkn5RXYiWOidiB7T84jJMCbDHSWGvpMAob8roGGYFSML/S4lS7t
J3fSqEFNRJgYJp6sDUddanyzhhFT726cxfoJwWCgGIMPkhX5V6giWQPNkp6sqfBVLfqp1fpWTpc9
PBcu0SjV5n103/bR0V7LO7lBEyrJqeQROLffw8z8kpmKRw3JZlG6oNHVYGkCh6c1tLcMCNlwzJ7B
MnMNu90MFEVazr4ZdgiUHFfHns5rA1i6UXrgL+xp1fdEaSxRI+8SRXIH85VEatE88jG5jjapNgT1
FAdIn7q+DsqvUD5qRewaTYUKNYFj20FQOC/3izFvKH7xCft3pOBd1I03LxwCOd2b9g9jnu4qDjaN
zps464OqWlwrWnzF2LeJ6fUtYGh5sYUc1F1tJSjNX9Pw0iFcWhxty8ViLymVSXtgaxcvGp8V5Zaj
2NqpX/STV07awQDWZoUysuAWjqcSwgqdgpDRNHujQ8sVog/KlGuN9nao6aAaZOOrUDzaZN6zGuTu
3sfW0/pZkba61njzkHhWsQSOPJ6swqIxctokyuMgRf7CS/ZSfJeMyaNh3EPNlNrs8z0ZqAxoCk39
hhn2OcZp2e8UXeCFPcjT70xuvbhrN8xPH3V/gRJ1fUCvsUgsRm8Pu3QFZ1VvVs9mV9sMXZ0rJVXn
AGksBKJYQ/EWXwBn5mDxdytYCeiMooxcUOJlQnhzbl2jJQZutW9GI4NlRLUSbxu7xW3go4noNpBi
RMY4av2v2g53iIJs9FuzTEfQ7MMXFKuNQunlu4HA2c2oD2Kfy9T5ZtWTkKaOJM5YNrsux7TEatAm
k+OiVSpJ98ui33e4G/yqOukvaVAOHTul17/ZM4xmoNo4GZS1+KnGXQTfsuY1Jf9LsKQVkbathK4S
1oHQk7K0OEeGBs3G15buAb0rGarbyf2DLHebdKQREpRmokngMdUNxN1bIXpCGqTlTUyaK3B3GYzH
dbWOVlhtOS6FPeYuUwxnebf20Y5KHo/dkfiBxRj6boO8D7LlFd3iddMbjbAHA1qymGWuhq/EdV4Z
Rx2pjfcTU6qlb4SCo3vYCTJ2Ply2EtHYsJuoO+Qrw8lGUA03lPaFEcFDz4lEnsQP0/oScrPH06Tj
IBR/L0XPbWVutRH23+JVN0K35RHgtgABA8LzWMgU3D/erEA4RVJC0+9qGcfTfO7s17pL3TyU3Gn5
VfX7WddcrAzxLfK0bZn1Gh4tqiKpOtuxPZO1QMmmu3F4w29itihvSbvnFwD4Xct+ajmRcWo88BVt
8uIsD7p8Y2bfs+kG1itKWG6kFKdHVLnVqd/he9YO9SC01wvbMyJ3yBi2hzfPEQGi/RNJowbdp7Oc
xRGG6K2annLOTGPOMNoP98LarMi5WBWegzXimVhS/r0wYz7wviRl+TVefaH74H0T1pQTyF1HoBl7
yJcCFpLjP1sSZ/5+jb5OyZaa6tshfLCaX0ABu/r6SuRfK6nYLqn8Oio/eEhHz/0i0n1bPSTV/G4X
Gb1Ey+bKixwnu9ZRfd63SuFuWWW3piVW6M8qgyY4+y38k3nZWBwde+7cJnqN8ldbuxcPxoW0mzJP
IY9FlPhiZam+24yQ4/G0tMD6oDNmyguKaK/OcmBCRaAZ015SKeHNAotDzUFwpDQYqTNFCIryRahE
/pjrttuOvyFr9uRYuh8zvlYLd6xdXr7wf5FpdLLfcGoigspeovVGvC70RAXCbTbAknWMjMVbcDH6
2fy6rpTwqrdqaj7gA8QWrvxOSiOXqrBHniXK5FuCuTvmmyUr/VjG0xBVu4Xqh6KhnTzZWUYJQj3f
v1DeWJTabYWPxierFF5haFp0wIBwPFj7lZwI9kizd6H8RcHpm5Mn4f9pefvNqOJDtexjKSi1wCki
0DiID5WI2uaYtx8Lyx+X7l6aFg8hE1PR9EGsktAByEbIYpmNc+yrelsN2o8BgeSciHOX3XG4+IdQ
EV1jPwp5VdjV2JhdXZtvEAlxjsG9dgoZVZcJMRzZM2EOE1X1whyQ6kV7cHLbdyq5dHl9zbITJjTW
+/8oAtPx4+xXmP02JaHmmT8atcCNNN9oj9iEkgV4lxoIQ4eaYY0RYuHr8lWz/FtvtHu7vFlD46la
ow0vCz+Bib57tkbAPBXjQTzLUGRPyBAIF1vcgFHVfN1ZhAtpAZnaQyVfGel+bt+GmYw7x6JJvVLf
KuuLWFNxWvkq2pHcrM3uxHFEiUGijfwCSz9vVisQjjgwzu8KUXiWpWweEw1sCUpII5sa/l4UJvD/
9yOvvdUUXfCdIeqJtrxQUn2LT5EtCpq8e5aiL+8+Fd51Wgonex5e5lwRkozSpmo+WDtS3ULoOUlg
sGpsCL/JFcEiP80wvxVryW6I32otF6IFvuk/wu377zrxoyd8gXXYFTMU4YWNQWb5InwDXrWld7e2
nWtsRWe81XoFoNyw6aCe7BsrAIsLcLPKZeNAUoUUPX0yIfgG8+x+hDOPPcJBxI6ThOZBORhiF+J+
GF1l7E+TnZGem2+UkSYO6xk8WYWzzOjC12kquCrX4Y4Xxp7II+m+m3MYEKlvZ2dwMcoIL/8Xu9jE
Eiq4q77nVrOFxe8glLaDsz7ijaKa3c4uhayr4GoJnYzs8UOIMKdTnGlWNVLlTU9xl9gScvXCVV1z
/TfPDWXtAaKOFy055tFwl5rZY07AxtmysSQoa1Z/ad+QX84K72fdorEH8O0hw342dcDZ2cuG8PFG
HPymT3Zd8iokEIWpgeVcpsmbZbTIUQHZyOOUrwe+o5Kcn/ywEvVNnYtj3Btb1qI1yie0zyuvJHJB
4enwhX+Oob3po9FTynj3X4uS5MuPdc7eRWwpnuu+eWyWguo7+o5KYTJYAWE/0JB9pPgIOmZDSKAy
rjdO54tzX514E5n8pv3O27AFJqmgzPml1EL94nkZN8Km6dYLi8v0sNBSoW34/jSRjqnyWIbKzpF/
LvnqrnqHx2MzyUCVbxwqv5FojjrHM6zeTPkrBhaFwrEXkoQLeCOICcQC9MNWGAbQm3XoC3gDEKJC
OEO59sVRboR/zZ+XmGY55Zlf0JXCbeJvI1qdmYSL/nXBsa1iHZ9gHznTrdkZG4HN7MS/+a5sOAiT
GRLmGHuU2lJQxpAJD3VE6fVq5DNX9pavxG34T2QtTHm4vHE2+QIhVvGyQUXhtSbj4PEjRO1Z2Xem
RwPCimro8tidJvH2avpWrZrwofiE3X6314H7l9/C4JHgf48bGUooGeYi/HXLXEU4yjB8miFRrdBh
iD2hY9SNx+ei+yIcIGbX675q59tx4XIL7wsfhzn2a+blpBKW8Iuu2GJ3xVhi1fD1UAPynYmLTtpr
IiQXTpxj9p7QHkJO2SOS9T+GufYIuBNFJfuAmuawGDd8XuiNQSwTWlQHNJ6/xlnr9kNEeGV6CZ54
r83QqsaBEBdhvyF5jomPrUIoG+YhSraYJevR9DhEVbvFB0EihAKlrM8tCZzTSdmMU+oKn1dIH4sq
5sDTc4oX9YnlEfFZxa2teDYWSbh+Rn0QBq+xI7F/QjzRSnhtJUsDJZfwDlb0n9hb8jnCQHFoJrAT
Od9oWtZTBXhqqG7luPA0kgz/EQmx+QM+BKNHDtR0mPHeSLZq9tT3zxMKCmTLLc/FQtdyEjSE5UKQ
MTA8V8YKmtW6T5SGoEX3CoATeQBmL3acj/AYciUf+PzQpR4HCZaSYx+nxA6KNywkfNcN5v4/G5fi
XvClXRadWHl2JtXxrd6tjXBn+TS51S3HQtO44NXeZn076LEnpktRULa2QtLZYt4hguTc0NzYeZuN
6iYfH61x3Cez+jMb79K0frfgg4E31yjKkf0p1/4Z7tzHIX20sZP0zftTQyj3sIQ5PvlwsEfqobmw
JPUUGen3/6PsvXYbV7a23SsiwMziKUVJlmRZjp1OiI7MxRyv/n/KewPfbLVhY2Ee9ATabUqsqlEj
vIHchgOgkh44rnv1VvjeGbKHqpZ0Uqzg5wEVf807U+fs1LfWG8r5eedMztZN3Tu+HnvFWj9TAyBt
6X4mZyNhd8TzZBY7XphKEnng7NCcS57WkVz/FRHIC9EJ/7wNXlIVlbi1+efU1Ui1mR0ToPhHhlZu
2c8JesDkD15dByqAqYyUN6G5JDGUP/xzfrE2UEsXdcCH4Uza4895du/UfiNrIh5GTgTSxNtzpwEL
Vym8CkiaOrTzTp1wdV4iaFiq1nXyb8gnqddEXz5AMAIDZvHHppqKjOGsig+VJPCKi/FORXeXn1K/
I2HbcAjcWf4aR3eXV9YBRNhjllp0lR7YavxGCK3rxq2zT2rDEnjN0Q897njTbMnM59fuHMdffRqe
UQ5r2Pf+pbWf9OjHnGRbdVIhHezitjnH1Paqs8Er+v+3GM3CDb5HgQrsqrUhvBdVo7aCrKC/JfCN
Vqe8f2v6aXT4HjWaZ7wAVTjJFEkZWyfevm4862JTjxLs8KFVEZuVHJP8oDqS6h97QxKos4GchXr8
rEU/VJJWdcDOK/rYCIgNn1hipZuX9U/qjyk3ARbl7ovVXhqyqm4+1G6s8qjRfHCZII6kbVIEKu5F
1aq6C8vU7B1mjfwitSNYZvV1Z6t8pAqhEfTEZmMZZnN+UTdhvcgwzeMtn6RAi6GiBaEjHDjkES0l
cexBSwQDQQH1wixQ34Q6q2q/J6bYDKN1o/r4am8NBDGeWKztnlsWq75fAIg3lYqDXrzJIgQhKXMM
j2yPHuSSlip6u7SonKjYIrn+nMYpapJ9+sPRnJ+svKtoVVRt7DpPOoTlMlBxl6y7xnNXtmPgSPcm
8k16r7+6SjtFkfu85BTr7osWGbesgheBTwQKKWeDeNveVrO5GcnKunZ5lu4LPKzALKtPBruIEzBW
Zyo7veq2TGCRmdF+a3Z0wLuF/k5/9GTyXWXlssx2PidgHPQzgpihkfxQS4vM5j1l7o3084fpNdO7
7wlb3IYqXkXyS00IqeI/6gVonBhVSxKb+XLEJD977bqlY3ogCqg3mWnxbrKI4Rqcco4fu1nFYCoS
dS6kziWvi4OrD6F69/9fSZH6QhVHi0PaA9sgUHrkhhNtmTyo/Eho9qbj7jNICpI1eeiiH336mcEX
XtIzLdB2CiJkG/T5dWX8ZLpV+eEyN8FMt43aZONn831pakOgjJWHQQUc2nKavR3taBsnP+NM0m9N
HxajDuLmS4w2XZSvB2DrEFyMYCSEaHQEBL/aL+mfrvGZrpcK5gMJiWffSeBQhinPI0lOv0y7njCx
kpgrt8nVcbbqBicA9GsEdgbEO1QVVeixlGs9BYLz09Gxa3pUQSiQUbXKNhFtO73wLvQDYup8uRxy
dGJhx/eB7M19Sc814DL02m+J4e8n+qnE5gTMCO80phlWERC9OQEGUmzBw1J29+1GdSHAxr42FVQo
4wbDCDogU9p0qIjUZr8dzXFvjOaP18/nrNthicPY81SKvZIJeEt+VCfHp8sz+qlKGIXenVUtWORh
I7s7FRpVrFDBtIsyNboYfdPYWL1Grd19n/opULYS6sJS39bPsBPsBK+BUrjUtHB24m1flwGnnXOp
AgLGL16U/lTbVQXuabpXvM4m/kPjlKCcWeaxGtE6yue91hhH9af6Kuwdg5NCAFQnmq6xg2dMweSO
d2rSo+yNFxtRFZ6DKtJvFdAo9EV/z2qRcOBldVxtaE/JU6IaLa9tCl30KGCC8ekFOrHJtOmd5NR1
lJgAUjai7rlo0KdtH3vZHOqsO3ujtXEA+xB21W/B3idgondi6/BeIq8L7eF5qroHj33FyknmeMJc
tmvCdZC3xotbFaeocUI6ertEsw2MyYd7Q7NVLHRjBRNleUvUmvLfc5Gps4aEAyn0Tw5U6YNS8u+5
hkp2TB/ZF4+sG5+BA6qeDDXqk0phXdVpyJzqmJMOEZ6HHj96nFUPUeIFZu2EUMVodkK3X4wpUBFN
xoNqGekDnRI2kPVH/VThOsc8PY6cMNUBN9Loa+S4tyh/g9KqHPWWCSaMtujt9jdR6e/mXPyxuJws
7hcqIYsJ/+LJe2mZ3KHrbgKpkfdjEtQ+7kZdoyBXs1BdB3UpevH3EiCAZ8qbcqxe27TqThCG9yXn
Fq2QsFDjooKEbSQRdsS8V+a3XfqJSZU60HaeqDKsqiOsi7hMskvuLXt1m+ZeGyR4ban0SA7G2ehG
4Feg8fPfKuiI0j7N1DVq1SPTDae8Jj+hhRQ3x2T0/vDpdqb1wyyyDcTZLXFRWmIHF/PYF21oEFPM
ggjBCTDr5NYhvqgbS2lO834Iq1L/5BbrHjfsO4LhmTlCQdQ0ZvOCRsb97MZHb/pWpff4SZ6XQdv7
fLyOdpud3qrQOutJ0HTWUV37nAEaGQArqDucTYS9MveUmsnxDRGCO7L2kV0+1Yn1WCXiYgkZmJm4
XUcPJlm9cSpto5KcwbbBs/kbw0sJAylD7mKDM87GZzFz5lxWNl50v71vx/4hHvJjZnBOSxn2QvwZ
5TdOA2qvgcZ+SxtyTZ1Rk8cdGRdc3MxGVGYCTYAEnvqYqB27zAFGFj//UevLc01jXjI5qLVpz2WX
Ld23KvmiTrRLxBGrvlctMLvvnyMBTDBqBpCp5TancYlLldVz78dtqEVDqE+Q76tur3IfiVaz0JcX
I21egLUngTI4yMgGZRUFvVUyES++0goIBH0WRpr3TbL8kI0LTuCT+vdqHWxerKRFaMkyDpYl2aRm
vFcpV5E1d5ln35j6sHdXMoncGu46jwwrL7o2KAxGlXSAo6S+mSwGf4KkRt1MaPhZTr3LOmT8ND+M
k/RhQLc1VNlGlJo3wl6ZkRYv/WK4wVIPyDc0n2su7qQh2RJG8jnzx1iBDX8MhhfmsX4AmBXOpXU3
kWa56EnMZLq2mf6ZMnefEMgGCtM0/yWafKvX5QnRv7uGpS86xgEIc6traQIymKQ+IMP8EjEFHti6
BpMNaaC/DQX+0Ftj2HDSQkEf0qL2lYV9XjPJdHpObC4FRgG1sx5TXi/cjkO0Fgf13CRPtrELjrE1
D0Xd7oxeu0vm9UYODq1j0ISB5X9VnDWxrE8IJlWk/PpNN/Yvtdv+yheffFpyFTIUyFDnKpPhoGGv
M5T+FoP0743VemGXtFBoGu8ZkQXAIfmLlzF2XcpjCUWJNduu2OoWNfGnKNdHbIMOKsmBv8wVhEtj
a+GWUtTNrzhzzMCGUhs0kxHMk8vBc8ajC8tSBS9g8KHDzY5RCB8y2Qgbr9zM/q4uwcIxtE28+reZ
WD6b7XDvoHBjoNzmM15UuU7vmIw2i5D1eN26Qu/3ncc/wksHfA7ZUZmKO2lmL2XU3eud2LK6zibr
fH45o7tZ+PGpnPtvwJo2c+ndrXWTE5cKGTgGCXRdst2ZoKpxdLM2gXCqx8yrXsphvKCAscm973LK
MDmj6xhrHE5uiQmsXzDn66+56A41ya1H2DO4LVcTM6PO4crWd+ZKFBf+6yZSZ8NltlWRCtVuuZA6
xr9ma3i23OgIvnUfN7DD6qkJicN7RyigUP+jKz+Pwxp4M6UOURipPLBM8UbkGWFGyIPRJmAzjOxH
n0x7tacBTX92zHRrU0h1ZbRPhf41cdOnZE7vSkYceuF8NZP8Sy3621KFAHLS3HDBFLj6s9p4Wm/v
1A8SlQojj0I5ongU3arMMJOfkLreqHvCo8VdGnTWCXED6XBuU4kY9bQbkk8ZlBBCOn3qEWdER70X
CqmBvMllWueL/qS36536f0Qj9qt89eJdmZpz7IdmgJ9Lbc7N4C94uIqVYfTyQtCXk3hWkd6lVufb
/s60+RNQJLb3uPFZEZUSacpRBLOlAJruftTW/dSaMZ7ny95ZukNqMpeiL+HGGgKhFeg1QNLVt9Ie
u2OqFU5o59LarFbs39tad+4oWuek+q7KOKOu/8Sj/yVHdC7mCKpCrxAgEJb4NIFwMlcztEn9NFRb
Fl3bTxQQvuQTYRapCp2FCzGKnGNXyqdWn5+zoj1nSbXPyZcksRzkCqik6sUtnFPGZ5/hTAy2s8v8
TKAyEf/i0x7UL2UpdBJnr5u/ulp51k17qyKr00/bpY6fxjUxuNPMy4LghsYd4A8F4wELweNlm9vz
rWRsrpvyFPX50Y49ptgabhwNE14Szf4RkBmnN4tDbwAuTNJ45LQ+glcwN720GjpP7ndfFp/S0r7l
3jySF20rJrqNZR/EWu87ZziqUA2DcxdnTBEU5zGCM0cTdwtsko76APB9tfxx0+lVABj2NJtRCyCd
SJobg7wZ66HYN3bPxjIH4zY2DBlqIOOZeJIXDHNcBhxztqEcqsMyR9rGs+fmzBGpj0aheT+HUrNO
hkdZtvoz2EC3sb4tWFbNm9xx8y9DLd2w08wyZERh7E1EN0PPnkZGZYO7H7xp3lgGTgp5jlycnox2
wCIzgHaL6dRYvQhtuba8DfyTtdHzma2qlDqV0B8pSQbXas4lqMKNWdsvfix1ZnTR7wxu9jp1w1e9
bYtz4czDSZTJ9BABjbmxZdkeZ4CMt+gOwbbo6US5LjwCLcvm0Bh0ZratJTdxPkbgLtBQbCAM306r
J4B1pxN/UZjbDBu/7ZiW8Vaf4pbxIKX4BiB2dZenXVmE88JpHHrUoS0vJc9Ht+XQCP1zrRdgAtFs
rPemU69AmUeZFoGB2Ni2sub1tkg40FkeDxcrzrxjM0/ZMQHme2jzrg3lHBWcOVuc7D4ic16W0rnx
+9H97rKrgsSN8m2TJvbndm5aZm5OGr0IuYyPOgjMB+HGOXmU1B7TKvFYEcsNzdKZb41ozg6ikENY
pEvywi6ot2heZUFqlNrNQnZGX9/VQjeqMxDY1MuT2UcPidM0t2Ie4XfIxFvpmOvz4yAqJ9p1Gigi
YEqifnT1eaALZyUvDvjXiqIoTZhXxOVdS3VaHVx7pS9h9dk9a1GHY953QWdE5k5vhcddusgjulfN
XVpQGBu4vm4SgZcO1Z0fCkOLoRg6Dj1BcBFRiTji5A3DxgODEOizY23yqTIP9phlj5gpj2FEXfsl
Y0NtwEExUNOa/H6pDPO2Sz1/qyXLtFmX1KmBjk+fasdDidYoYgk+zJ/plcwzzl1xh97XYObmQrvO
n+7zBr3LwizgMZRmFvbAocNhKNaw1ZPkgX5adx95gHtMOCa7Gn/a23gQ4mUZE9gkdZlWB3+tS/TR
zMj4PUGbxKmvqu8NWmOnIrHlVsuML2lXNA9WHTnbep0+5VYPHtFLtK0Bf2QbG6sAY0EPahiBG7b9
2LB1asY7Xl7t8K4pUU2I7eVrZmQjJSmJgeUkTFT9iv5O47a7zEvbUJ/tNeDid56txUzuCklMKzgg
901mGsfSSeYQR8PiyeD0YlQoHVIxuw6l482A6SL9aA0xw5mMjnI6pEBkl6qFi6Ivt6vf1Fsm2f3Z
d4fs3KNU9wWM8rxDEeCH7BFLcdFu3tRDnYc2K7iZx1nf47nSHzu9mU/6yh2w6tW47xJQmYzhzRQl
52oqz+ni95tGwMyx6jE+zx3CIE7OoSL+AIuELBeua2wdu4TxWg2IG2iAKL4IhNxfuhYd63h1mDsn
NgWapy/hFPdu0Hq1s28RWdpxt2uPs4UPUKrjGTUaTaJyfZ+f0/DFwGh5M5YjFVhTfK9tazjg0YcC
uDeuIT4iHvVwN+6mQmT7vlobNC10PRTD8nswtSmsYss8R3YxPA55zH6xQGeOc2f8jLjOfzO9iHe1
39ZHHdHvQGBhEBpj+qIn/kvecIrdEteNrHa3XlIM53qp692I7BI1UsO5s8WyGaNkBPu6NlRl9E4a
GeO62EnGOY40z8k0p2HUQWXK3cFBcJF3sJpkaH3MDseNhuqjLcWt4QzFtllrcbKKqGfC29tcOqNC
pNsZTZbJn8JVS/2bGNGvG9dmL48LLVWnr+xNlGEF3LPDGeVaLueWSOEUVR+KiK523A2c9N6l/zBq
2nZNKYuA4OvbavUVhCmSodE01R9XpxlTFp3EKBBwty5LAUI2AStYli7ZTEUzK18yTnWZh0vViRN9
4TxYpZNSjq3NqTdnhlkC9LNL+bgtG4JBLmaCcWbE4VDO8SHuNMb/wk93RQEIPp6MPoytOnmECbdu
seCRSpoO8VfHrA/FMoP/LtGCAiI+ODBW5PIcoQZPKsJpjedsN2XiUxW7/RfTc7MXghGwMh1BndxJ
zM3UcGiqko2p+2N3U3Qmhc6ckZ1IphZcy3OgCeBtCW20APueHqFe3aA1aFrVZYCwuIlcCv0RnPxx
cNolXGuvv0m8frzxYIJeyl4SOOp1valdyn3wWN+zzBwfOPdgq4vWf46KQidDj/UnK0WOgXt33i9L
PYbZyh2UinX5nBJqv67kYMBA7TisFaB58kdQLk3S3seppj8kmc1wn2sLmRurJsFoq99j08pQFOPT
ugp/lxn0K6LeAbeSt36g91WK+h6oMcwpxm0xCAjp7axtlqLEDyqbrfZz5WUg5G0z37aM8Teaa5kk
V/5wkFWcxkGSTwB06gSWgM1IEnMUeuILYPTIaQw4fmP3nKF1d8oby32oy67elm3sbca68B9jQ1LL
FKydJI88jolbABcajpZW/NGQ4QArYFZ3npfVYdV49qGKxyGcIzLuYbLaHRTUYT+BiLqF0QZmZJbD
Y5+5+tYsuXH6wqxu9XianxLHpG/tLowrNROF5pQ0Izb95EVgrnxs9BHs9eT0X5OhykK964HiJFJn
ul67B21APUeWhn3fY8y96/OhO1rrykB1TbSbNBkXkEWwvTbIHi8XAOQ08oel2lTeWNzoA3KlRZOm
zEit4kH6cDdiRMQ2/gScca71NcDIxjnjQTmenXXMn97nOf2jjWEr4tF/iCtXRCcrRufNk757WVN3
ZtDXnlRaXPvF2S3Ec4UxiZ2Ux9gyCKP9GH7w9DdpM2gcwHyD+mdf660bRRYNAu7OpfO9hDRNy/Z5
yjzR1sUvs7XToz955acK7QCsBDAJL2hWoEsPK6TOe/OsNa718v5HMt/iKUHgQcOTnNtCJulvnhLU
l2Go8tK7IGXkcxVkyQ4KxUBF20/gyLuC7mZkopE8e/Qj0U961MRS3MVZmWwtf2l3HUeZxiMN7zq1
olDlkLS8ZkbDUrj7ZfCyvVaW2tZMa/o4fVoHVukXn9pO+AdaK99RrwI/irzlRya/b3HahIk2HmRs
z/nHBsajzSI0TNLuOVggUky/4OsYIME7seynrNM/v/8q3yJbovigo03g2CYiP3+/yQqHrCVf9OE+
bxfxrbaq6qCVqcX8vskv5YzRGq9VBPMop6/lKpMPKKVvLuT/Pf515/+HwteMxTKO2eBfYNbFQTEt
JyhNgIQYptrps5V/pCT5D4WVkwROHpITNbtSavr76xqz4MvhSX0/9EN+O1kJhUvceh8IMRhq/10z
zWAIepC/Ddv4x6kTOlmcWvEQXRIdVDC9o4Jrus4fpT8AmL2b6ILiRKewh8zn31/Qt7/h/z1a/f1/
3qi03XyJC2u4LxkyoisjvhmN8ZH+0Fu7FPcwD21FhBVRc/z7IfFQmfj28RCS9WetguGc54+5pf2E
rfaB9tobFEGYeHTeXBedCexG/34UzoaVb3CjXRJywMarv+nLsF/T9SNypxLHuFoyniNsU2khIARx
xTqeK3eNhKVMDQEEYCzHAMumr+Z3G1x/QeWaz1zzWTCvzV0L0Ov9RXvjfSJSiXK1Td6CCc3V+xRO
lLXw/OL7Tu6rhax5KR6yZn6umB78708y0ODU8cYixFxL2UEfoxrO1/i+WIwN0LtTCyAkzeBE0Gh8
/1FvRWmUo1CScdBBQBDzKrbIfpnrqTNjlI/rpA+8aiVxXOmhm7XvQsjHkEbCCdtqBQSrFpLX1q9J
RfTI07YWVdomN40OZKvovtT6NGz6HLsIOZTWzVB68kTd1F2KNGu2frXSW2yZNchZyyFowlPu6HKC
ZZigtenOR7rHb23K/3wz/0pphcyWL2522v9AxX1rS1hsfAQkXOV2om7l/5zjNZ+k1+h9AvGG+Uph
37Z6dLG18WKZzQcL9UYQ5hj/36OuQkYZR+6g1LcuwE6CwpvDKJJbx1fwOSAL728K461XZ+l4jEBN
t13vWhCwstPEa52O7+X+Sstmu2Y0rPvdimC7nk7AahSOjMGdAaqsBEe0APRzIiBxyUc6A7bSL7s+
8v/9KFff26Z51YhuFRcROcWDu6SF4mhqm3LMQPbAJIdfs8Z70dIDjCPZgR0ACIsSJLBPX0frmlZf
gMKLtm1HNzrbwHlBs8QQcv3KgFlrklyjnbSpI3MCGs6oZHRif+M5GX6jdU3VB53xFOdDfOPIxNlp
dms+tPYsfkSNhI5i+ujURu4S+tlEwpxi9+M3bRPWGX3tZqm8bbtW1a7q7GnT5BUMkgIy3/vr9cZ1
4lusFMpT5CT/ahqWGH2Zk+Vd2rptAgnKx20+Uit/Iwfx8WGAV8/4BIb9VejtMqdfKvRZL43cTzX1
fd3s11oCCLnR6ewvY3laYxG+/8XeSqr/eupVUp11dJZoJjkXEzLzoR+ZoEC8lMDgARA1Oi4Itadn
YQJT/iCjhgLBKBk4vv8p3jp6GIQ6to3EF32KqxBZD9gf12iF348VTk3a+MJwe+uU5pd+zBI64/qP
95/3VmaCCYNJ1uxxcf8jFV5qQxV1wsjuNTsGdV7aTgL5ohb73mjnc9eiJNjCB/b6XGySdgIqjDFu
6I6In3zwSd66cH0c+JTnGpHg2okvyfWyLjrHuURA6kEZ1/VjNtENGMKG4RAjRmaJOkoAxQcPfisA
QdPHCpRn6/SbrgKrL2eTKzC+j6UfM4Hsoy3iMv1LlhmQhd//kq9aJX+HGHQUBHTDVy1X0vW/H8Zo
dMrlML/S+9LyVwqlAbgGbhsQ+9uD+oKoZmyJf/Sjjy4DZFvrDy3jZqghQ/QTINbgpWFfPQBZ5R3x
g+jQ7hnMMoXRt+9/2H9vHPVZPSWc4Dn/Ci/bURaX+jBn96JaLtMkD6ZHoeQ2p9b2H99/1L9RxdDJ
QtiDhm+iinx1udlGhalmTn8aPlUfOJNQ3rPyg5TO+TeumEquw6WiV7q91ztMl77RtoYbXawqF9sG
zMEmTfriKLwBBlIc9ZtxIrq6MhmYAIrVvEGFPKYzAbi2aBQUuhTunSwnex9PjdiY1dduenYBb9H+
sk99bY87b2Do7i7Wum3yvKUN1/pM/SpsVkbRIQAhMqYUpi2BOMB3aZfB3iydXu8nM7VvND0D51Mb
YTkN7UZMXXbrjd25dUT0MxHyZxUBqUphxt5Sg/u0C5t8N5TjxtY+aSKGnjmAxNE1hwtTB5WWWmO2
5U7zN7UF5rj0VpC1ug2O3PPbr0ncYI5GP9IFgFlXYV7DvP1flxXRRfTdOdFkyBjV/b3bmajTgEzc
9WI7s82YjoYMHnU/33+Iist/HSkP3wVuA8s3sfTif/5+SNHovtsxurmk0qiPqayqz+0CYgNllvzc
+2O7n5LWDao69z84zf9eGerRBsJASmOSjsjV96siPe+F1dYXLHMofSYkngRiu4zeFQ/qOOlrmDAP
mqvqgyLon/PiYRlFIg3+AIcH+9owrWr9Ias6WV9aq2NGV8dVmGJ9+0EAoJ66ercO7073MSzFCY5b
//rdzvQkqrZh+o+pWQwo09iDDv1d9saGhPfRbNEMHcjV58rcW2n3ko/VL7edGOLgpILk/RYxiNBL
hQbtwPU37jh+yRx+UaO1Q1h641H3lvbkljV0r1GD3JNFJ3eO3SDN13NR60iAz4/6UvbbeO4wYrO7
byhqQJofdRGastqj0pfywmOMmxUkGBIjCCanPtXzDKYtziOsAJvQmPI/soBDZTbLN39cjV2bQ5CI
oxzLo8ktYVZrtLVbpJfqHj3sZtYb8G31VsfuE20rPu8Ijj5FiySxIpjmHRCVuPdCKzPuJnM4t5Oy
5XSOhef8AH9pHOwFCkvn2wnUB0a2lhY/e2P+Syv0H/5oP1piPS4ReXXqbB2vfYl9xDn6bmSGvOQQ
5KcBMmZu7aa1urCzv8m0rYOuyJ87vXM3sZ6tkMd6mAp95oUgTfbgwQ6Mge9EbR4iZWzuLCUAqvGh
NeFdpNm6xywYuq3mQ8AtTrqrfc+EDf5X/vSa6AZD9LPUxu/MDtdgssRZF2vESLjaAEa5FEV9Dyrq
DvzBF8JrGkxl/uRF832Dk8u8eDcitU5QfbALbZ6Zqtw5onisnHXjS3mLrgiD/+IUi5gOoWvshU5M
kgL+kngeLetgTemTEy8/8VvHTEwcOGtwKv2XTFvHrWv46R6VnpUmvAnivr7BjupOuPN+Yi5cju5z
XSChI3VcLPSMAWtU3/Za/nXykFZggw1hlIkBIb3eZfDVI/2WLvPemTRG8xlQa9/Pw9KuzoOErZtG
7f790PSqj/Tf2MT5QTcV+w4XYVjxj7lrgbO97ybIvtkRcHjjd5zR/J60Tet+t6pv2NeCfvE3lbrC
yyZ07FjhARQnDld4RW8f/PYBRa0AoZ1dO+JI7jvhDNyoSkFawO6O5H02JxtZV7wzDXp+j3L73gX8
wB+6bG9SLd05Uv4UrYC8ZtEP/66v60YuD4iZfIfLG8jV+iChur5mX7+06gUhS4XRxnVU5IDraezB
+ZqcnRiYN/T6rYdb75LhcaB1IOT8r/TNP3jqP8H49bEoV5LFIRdnXvdMbGaWspnz6YyGZY32nlMe
loGxMmOo6FQadHANKdEsMgoF0WiTL6Lpqt37C359F/EZQJyqZJr2FGKWV3cRIo5yUT3Ac1v42UO3
tMk5caz0E+yC8XZcW+cW5Ed1HOJVfnr/ydfJmnqy7ZhsM7wt6RNfXUVKZx1ITT+fbeRQoFdic1SG
yUcqctflydVTnKs+h1c08Yz83YS/TIU8Rvcgh+7JjgbU5sXe9acv738p9bqujw+2FYwYTKoq1vbv
qx07CKJSgWEbwIsRXNf0sS7e9U2qdg00KTx0lXvbP51ZHfl6M16T9Cnri3lvtf1wQYLnI9Ff942L
lCwBjxvl18Z/6mP8p3sTrcaAanM+n80y9x8XRGhOxtKnMMAK9LDb1toYU+weqP5GgPDmPOxBIcV3
kxDWEZACl1wK6CvyNboghelEh6mOwZmOrdnedK61pDQpausRsPiPVoj+yZNaDU9ZGPlpBVL0rMl6
Dq1+nH+iKxt9sWQvfxQZI75I8qAAcSINj/BsvXhRMdw1RuJvc1LXMKltbZcyqwY/k8DL9Uamzesw
/tBsACKxPRXHxRkWCHlcV3GpiTaYpbEGtIPJD1CDvMxW0rw4/dod+Zz2xdK8MVyitNwlg4RX2ffd
3eiL8WYEKS0BH9k4zBYu6nJo7zy/v53eOp3/XYSr7ZR2ck0LM5pAeC/fwDTd2mmv4Q/iFRsocr+7
JM+DtBAfCNy+scP+Wvqr+jJHZZ1mshjP9TT9or5/dhZ9/iD4vXkusc5lY9EyYY7x9/aqXOl5GDtN
Z023GfcmJ9srHrUVqTnvDlTk9/ff4xsBHuVsanQ6FcLQr1vjiCN3Mwyx8QzNnpwpotfaBxawljaA
MYAL4fuPeyMKKKNDpo1KW1q/vk/qWm9Tw2rWe70B+T/hE7irIx3CJXKLh/cf9cZaKXMoVYv6iJ5f
t18a8GKFrdXjue0M8ZRpKXIyeWZ+sFpvxGpfx9CLVIbmvuld7YjK1Iwq7tEE7BDlvrQACnagRspf
iOqYR7/2s9/vfyvD+jeOomaNOx2XMr3j68a76HvgB27Snxl3tWBLLCTHbDAS073QdISDPLA5UQNE
tvu+mtqJUjJgKHLSNCd8/5P8s5SU3fRYmF1j/en9cz8CjATIrA/OfSkS/VTasXg2U8PbITG5fuQo
9E/IVc/yYf69Tvc4FX+fCWm01Lp56Z7HOrlgxYFPGzP/rAZSZVYeanxz8ywXJMRHk33MAPt/dZNy
2KtkP6/WsgZyY1fLTOckS+kfm+e59Zf7FdTrri607Of7r9QwrxdXPQbXF7qxlkuVfR3V/Arubp86
51FLJkqg+M+09vsRsLpJ13kyMTxxjXkM43I65H6phb1GhVpPcPbe/yT/HB5TZ1YG5pt9zRzw2sut
8mGozEWUXPwl/TSm/UMrzA8W1bw6OmidUm4z+WNlDZPGwtU79VBacmkFW09LX+s3IziXH77RDTnM
HK0B4GGMzZdZ76xD3CxKhwzk4OqUN5FjzxettmCa+GY3n6wh725bZ8r35UqHAt2DmDYbBKDbotby
8+im7SWLG6qUtE9uLPKTn46HxQpicJXxkJedtn//3WEReb2MZK4YEvjqgNL+vQ49ADWp6yKtvzMi
46notEOaof63DsBhtQVaADLId75ZB5nuBppD611DP7zJoi/p0J2Yn1wQMkPVWg67xTUuxjCia2nc
O1CusBmuDfN72wHIKWrztpJdChAyIR+G6NF/ThKkRJx831Xe15Vre87as13ig+6Od+kaPS7Lpy4B
OUUX0JyGlyRpf9r/j7Mz641U6bbtL0KiC5rX7Dun+/YF2a4yPQRBF/Drz2Cfl2/Xvvq2zpVKsqrK
dpIkBCvWmnNMf9p6A1dbUO/GHKk3OO/ekQ+TKB+roL60ZrR1pFgwDa033mV9Wm0WhDn9S7GwpBBi
Nta9mLIdWOp7S8XnAZMn6EOyng9WFa9T3nvugceEtO3l4j6zBdYJjsfSUEZ+hTrdW3UywSNn158n
+ymNvnsTzTqEONE5Bz8AdZB0WDBDtESoEme2e0GF0cj45c33QxTT0k6OKnJhQoIP6yPsFS82vHIM
Wkx3rdfRdt/MLF0K9lUaWCCsxP2AzDlKjQVzFFnkHSl1xgO8WL4KQUqZ75VbgTc4Es7e8xaBJnbN
dtsmhHlPL9YIh8zIcGuh5Pai9LUK4r2XTjtOKqIhb9twkvMBTZqJuTeSD+HcnfrSAmCD0MgVh8aQ
6B1fxdy8SLs4RLW9TijMOk6ZCShX8w4tVzIDCh8rrAyTuh0dB9MjkjN//nBxBay6zHrtut/SqI5s
VPZdUe2E80sOzrhguAgKxXU8vVYRBvkWu0xprKqkfVIQYmfP3wQZfio+lJTLELne2rDyLeY+OhNq
E0J7XIWRd07d8hgnMzyy6KNPMPFn+UDGF9ZiW+0iJzmYCnMX6XMPCHruy16e4jK6iQtrPQPsq8pb
Tvy6j9qNXX+EeLHmzny264JhW+3/kMqD2bR6b+RCJBIrV9ZUHsK+4vy9s2b6IrHn/kq0tzOr7JF2
aLzyJGPf2jphg91Ni0I4oD/bqr2B0U20+rYLhqeZ3bajx+MYCUAJ4jkpvCtqo7swmB+MbgleGLaB
P+FQ65+Fcm/HJsI5od5c+rim2cEDIY/N8/EgU8HiSmw7fCI4S6ywOwVp82hF/lrbzG8UAhBedlRM
/uTVpArOuoVNIc81RbShqmudtT+u/OsnsqDFc2AfcPfuRGEcw9zGS8OZMLF6r5Ttf/QqBj9ZhSyE
dDp8HuGG4eBNSq65712jpKgW4907yynC/+yQj5eZ4BtsMGDUtVj5zbRzbfOXCz9I2bhFJx6NC7tM
d9amiFy0oma5C5ax0AwAw7rVQXwYnOZ2DqqnyPIvmZFcpTUhkMWgaSbAOCeuithao4ta413Ad83v
aEnxa717BIVAstsnGUCn4WQQQnJb84OBBUeTFbtX6bprhlVP083DiR911l/IBU7qJpbwfvxjIP0L
Kl7knwKBIhvCZuAmTE6p326bwjtULk6OBGS50le7T8TaSey35a43HePgWzwDe6yR/YdYZOXezZil
e1E73t6lnwigQz+qKDtUhgeOz3vpBpCJTfPcs+tmqlsiUw7gSShpbkxlv3soazM5beskIoYHmXa4
rG0G/d+eEZpuJJJz2eL+FQi5dd6jc/W8fZ70+MhD8VVXFlgFxtqec+oB9WvMZ6VN1EIfr2cPDLzh
X+ICJZJXoEfTOrt6oYLPrtdel/abvDBBEGXSXA2RdRd181pUOL1aW3zO8ARMvDwAaenmuS0VjhvK
X17YNptY1Cidp+Yt8REpLutU2WYHUWfbIm7OFBowM/DlBeaRSgUwXCmPnVTHtkPf6ZQVhX4pL6Ua
jjNPUDqF6cwC23wWVcL9nRu/4zz8ZD7x1ur6Cw7NnerN50Z6t52N+Disaf8LA2KE4WJgH10G3sk8
PcUY+VaDmIblI6ccHUV+Ds3ZWIcAGU/aH0d0S1VZnwchvD0mWu447ZUtPpbIg6nDzdsJ13kyM0ds
zLrKWC259Fl0Orkj2qPfGHTgWjd4jGsAfYkRzG+ZpVDQT6ET5CtG/iadqS4of+q6Kc4kdaRPbgrL
tBe4h8xWxqhZfUm8sSlAFHBhKKw4Q/bMc63fdqOQMLGj4JzTnb3wEsPGdoS6CAVDyQeBoOicmzre
W53ZvLhFk934hjFvZhB9p5FG7rOXt+OvmvxUa5WKPD+x54hQIZeavXaF/Q4gHyThGhNMIeb+E72S
Phiuo3fO0E/nJIJ0A8oLrKrWUHa6JH+aB5vEzCnWCXS1+nlUWNfz1qWtnBo/pvZtOlSWYRE8anqL
1dabHnRiBucpdUKgnKZ/yIYYW/ogXMSsfSPPiWbRHGXdvKJxlg/1Nmsic58NqLgDNZff9G9SPH3W
PuRiHFOsXjo/46O5wiRlaNVMj5SvIE7rlGDJcNxNrbxqO7wbq2zNLXaSjX0eLPgx5INuJtvdd6K9
5mH72/BHJNkmVhnLsn9k0L+0IUzOyiYi0rSSk/LcL/RfPIYsJj86+KkyBjE8c/MqA2NbHD1L3fcL
axcJ+7pZkmMDbxNV7ieNREKcw0cjhlOC4grLMhKktBwwfQI9Avp/tBVGg654KGQdbA0//eoc2FhJ
1r+7GhhLWqK/ncb5tl9cYER4PKRpArUnVx/IJ+Au17c1SS6r2hmxoDGcXPUhnPQa+VqXpPt5JjkE
W/1LHnqngmflNIxrrcBBoRM8lok+MxbcKEgNxGLFd9Ug73i3hxHLt2G3d/EcPVv+7J1bI4R7PqcH
K64NkNLRk+oDbBJdUSDaMY2NJQPqtKUBX22nSu6Mnu7Q2JrGJYTg3mnr0qT2PZayVc7iwjNhq2MX
uCwF6PKc16W7xiS27Rq1Ldl+l1KDeKp9utbuPutg9kjIr5Oxb8d6NztTgYwdqtFE6kLBe8kx+UdE
zqHjz/r62ZlLmkZ6G8fcroj3pjF8DeNb5OPJKqU1b7X+tnChAS2/cS7VmwLth1Vsb7r2tp5KKh2x
98Not/w77YKldCmn4TjEHZShd9n0a5W7W6IsPkkLxsoZLBXavBAqe4JS/ZqpejR8pCC+lo+3DiKE
PO1hCOp9PPwGTHeeRHqU6dNSjLU8jYy+2red3g8mXJAuvhlUDvYqXaFf41eN1Z0y8cBmeHGNYG/W
1DpjoF5nX6xy+3cpEzjwkJk8Uu4ULdKiVz/RGO7RUf/2K2jcznDH8S11/WgbGyGBgnevBt9Rhuna
jkFS85irLXdhwMPeuR+Y2CzVSNX/Nhmm5SHadADMiPUpNUO8nfRhTLOhRVefpB/eM+feOcYLJcGm
auqtLdwXe+J5Z9U/bq3vmOzdLUVRasznaAQK0B3t8aN3SW7HtUlTIFsJ1kdGT2Sy+TuHHy00UHQw
Dk6JfcMnHIApJ6qtMjo3bgP21PupYNn7c7vBT7SS/ohrCxZB0r5k2t1ZA2MOD5l4vRCh5l3edk9Y
Ic9B0H41k3pv4+rQYp0Z66eiQ5KBC22P3Yqc3eAcKoed0GUp86WRfeUm4yjsGT5wECBHim0CT2gX
mEIE/8NZzS3wRN/ZhqM4aNk/ikEsjtMoLI/CGvdazI+2ULdGiAHOQenMSdeMWNhGLgKvbdvey4TS
YsR9T+kozHqDrYPdYlivhjl41EZ7nieeYH38G1cttvTZJqwCW+7Y57degwOR5TvF4qXHhGICZ0fX
HYs+DVdC1phjpL0dg3Lvj/MmNcSq8LxrPHcgXaDHYwRdSiLaKPsp/7Qib+8bXJrQmWW0SQJnZ0RA
cIjEMTDoJSWLjDf8uMMMtCzaGg627kBT93XVfRG/BzUCdq4ZwoXPpqWvy9YvpopKqVwdapVVxlWE
BeRA1T7MkLF5FC27zC7ubs1JnSpz2hW4qIumOy270NQY9prMMszDt2ENZYqlVXJLuKzDaMg3lb3g
3NNrVxWHYrCfakvfJzCuV+OsbyfP+PUv2+e/b55pC/zVraMSwxohAuePHkibjyIWg6MegVVZ1bxx
A3UHHidqk5WPFFRicKlwFP/3F/2jnby8qOOYrueRVmLRfvnjRaOEsMBuHNRjZaTGxqnRZkBOi8dy
n8/GgwdAn2Xb+Zcmy5+9vOVVBTujRSRDjA86MU7Ff0wSOiNB7OpHf71V4WFIFf3zFB1cRgvekffc
GWzUTMxj3lHi9VVy+r/18P5xAEuL5j8OIKtnc2iTtH1UjeiZu0vw7/nj2PGX/35+/2gz/+OF/uj1
OKUvtal4p2V2qvOFHci2E3FlWYwr2d+Ymbut63/TQ/85RvzfV6WDDsHBtgKEK39/e6Wyq2IGXfSY
owCCJyZWVs2ePClZSMzL1JwqcKod/5zTbfv/eMOLshKTwNLG/+MN+2AESqQ+6jEJ907YryfAR53M
L2V9qb3uqvmr0MW/fJz/z7MsaFIyrnS5oP54v2GfxllR/++LZsgQor74qAZjjY+tSpytG6UfVtX+
i4r0n208gjetpXHJQIy76I93WqkUBg8R5U+o75OvybGqo4DWckT16MGQbGCP/Z9OLcuDcGyHl/MJ
V6Qnu5yF/7hoR3JEnRaDNOUYAXBp0H3ha88eOj2zxUpqpdDPFMXObagQeryR/3KSl/fzt0Hm8nES
JMK8BGcNmqG/v7zdpBomhTHc+FPy6YPtjc3uN9Aw1MNjce2K6d8Sxf7xqfpkGKNIFxgXyIby/jjB
3iKXqpsxf8IfvM954A7ddDeYp77t711T70v7Zwj+ZVr7z9d0+VCZbvMHK9af/V8jrizCg7rg0fSj
tam+gxredk0HRmDd1riyaRKOxr8ENv+pH+dh+vdXtf9+anPpVWbH5u2xQe3TsR70yLFqaH8vDjgs
P7o29G6Sn4EsQFdiYm8frNR+akb9Lx/xPxeOPw7kjxup9Mk2ziNYjPlIozSmSj85sGhs90HA4+iq
kxGiHu7f//uFvTxk/uPKYrmyaBp7gc0YjkXrz8nfnMZNJtCEU8do+hRQYaLTEOTx79y1xqf//lr/
vGtJXMWM5nIjcT/9OUYCI5SQcBCaj3bsAD4hKXylw8wjGyPIYaEhxfrvr4fn7I+uOG/PxhqAFBxP
n4nI7o9nrCmGzh2F5zwqEqNm37qGHdztYqS9k69KcpA2DftEHgvy1euLVzIPD1HenMIWkK0hsl1O
gsHyDzLiCGMmv9hQx9pnbxj9WnBXzKnIW4z3ZkznCdf/0ZA+0mfrYkjvHJb1ycK+bYAzq/zxVCTQ
wipswlon77ET3i7/YWkXDrkJWk9so0wf2PpfQ5H+0LP/q32VeMlOttY6icAtT0F6GaPy2IGDiWc2
wv7S8gZ9Tu1YGV9eL59SnWaQi/V2NKt056n5xpUAhGvnqUTZtOqm7N7Jgdpb72b5PRGEWIzDxczk
MU1Nc+ULZnn+LxpzP+BLLjVZlkREX30PdRE/nWg4hTp88CCDhDI/RDKFiM5JDAiacYnn8NXadj5I
tLxJnG6bzeapKD8XClrk+Fup3y3mvR6wYVJgQALCOaiTNc2yo2n9kIJDgzU8WN1M6GeK+tF9rFkC
0tQCIq9ecO9uW/lZokboLffQDbD9A38n8/apcKpzB396FZflbT02247j8OfnODee7SC+seDN5UW5
aymn4NHPaIoqtMTrPDuldm1uIJzTXjevsnuc83bNKGXTxSLeG2ztuPFUom6UDWumtZuLWfF5cfRW
T59WGStNHc7Rh0BGdmEVRGehcAIbbN69BEIyyUld/xRjeRQWzDda8QS1z2uncBfjBsytfDeEbJFC
7Bd/nf1qAheXyC0rT+vLHZk8TCJCnqdUzFE63GYphAzAWEGzAM2Mbs0W7TQO0xkrx82su3PItr8N
7E2uvQ80+yfH+gY2ui5H5B6Wv01UuUvLHmAxW3CA6K7dbsfGuMqpIMM6MxGJIKnM7ZPXds+dVs/p
rAvoofQus8qDeBPY4O7YTTfcEqMwN1UYAmTt9/R5d0A7ciiTAJCgzN3Z08NylnzAjX0Vvi5xNBxM
UYNDkvG3C/J8lbfDWwfKpArcHURaex1Ex0nR54DC/GPQh9uMg5Eepkb6d37ftPdEWVA/9X6gbvzS
eR3ntiEKgFNLt3s75uGhnquTPebPgTO6d0OhmkubhSF6Lmgvo2i+FqoC0LsqP2H5jU6iFcNr0kEC
Uil+52GMzJchDksQ+JE55Y+O2ahzPQfRg2G4wWYkrO7VHSS6y6yHF9FOzrYnCg2lXcYUiakGXD3T
eMuLFOBPYQ/bOnWcbTKq6a5EZShXbmGYD8Rq682QoEA1vJiuVoMa9MacmHzvkXoAQsu4eJKN0P7w
5C1JM2Xm8Oqumflv1eAzM1GVhqYEKefZGwlr7VKTcyCdOTyaQjekESvnEvg1HzqReCb6H+ETyxLO
wbPybGYzqWzz85QTWOtJ99DQeoIHET06cbua5QDHjepUmcDCS8WETCCtgQcJxKO31EmF2SNeolOc
xNemIR9L+tm3b8v6gMv+F9LRV9co95XMTzaxbk1ub42eblVsd0xwBPrxpT2vlf/QW/l7HYbXmWDx
ddrZr4H2qgs3PRegCVoCN9LGr2342sVC5SQebkfM+UFE1yp2GHWYq3Es1m3/5IGkUsO0E2AtDEFA
8HKDFlRH1kOmvU/fKtb8fIWqjS+FcBH3apAWENQZYPGfRV/egSS4uOoUjw+VEb7CAXuTc3bLOIdp
0u+8d/b8p+lWt11OQIlNyFRsrFxOOnumisZog2rJjV/UIFYGrI2FVS/Sftfod0edLMO/NTIiGFHW
Sfdk6r+SIZKp/+5r/duunRRwjydIjDHummIAXI2AiZFdwlY9JmR5oVwnwTN2jVroX4Qxvwuv4+p+
KoqGm2MXs1/tK/09ZBIKg71wdaxNJ2+Xt4jEALvBQ4kYw/HlN6LCNYVcrbs7o/nOG/+O98XZ6M3T
SAYEiFkzegjLar+89mypvR3rcIM+MF3eaaQW9W27rgH2Ne6DqtKTGCNKYFECBZ8SGNhlw7a/OnFU
VDDpJJ/joD34TD+r1s52LZoNZHKnUtrDScY+y/zJsr6ntiV2pmsWPiN1FiDmodhAgds5xXwQXHP8
SAA3csW3i5xJJF+XUdjym6jU1GkmLApR7rtfFkf+mlhV+sD3RL6Zr2MCr2pabN4Q0mUCMloXPv9I
8AWYFHpqJ7rzB36oygvYmx7C327Pr7Jd9UhDKzeaHo34aVBizxe7G3ej1a+s6WH5XvLdl2NBg/7C
f8aNPPK3vi0/bIcuB5wkoc+c4L5KnrIg2SyvzKx8XcFWh5my5pvl7C5HmqTmLV/iMbY3HIups/dm
/Mopv/nitNG+qGigTpT8vQl12GbYpa0XIyOYso63RqtgrQVvAa0hJUM4cc6ucYytL5rlNQjbuPDF
GNQXQvajO2fmnVRW0kBrktEdqOiA+R+bqEDuyy49p2JGIK/ts4yGl7i0PkXvgpAW5aWvMa2kdGUj
SNYWRZTVA3zRsw3yUwIhG+PPogk7GG2zs7F7tF2FkZ/MTKRgQxaBPLnpqzTqvul3ZtBC27VBiqOX
z+8DT+JVHLKCWoJ2YTA/IuKIbrxGQCCdprnd67K5bdIYmcbQ9ljq2CHCZitK7mZf29uZjdeq4Tm+
9uPk1LuwAcNi4jw0goLNKPL9YCvPYbqaG2eGadXJNaZhIpskrZp1Ebja5tPq6k0j6imFfcPAK51c
ABkl1s1BR9csNNWDTg33yYNasw5R061S/m2d9e19GsDBzdzi6or2q0zTz4q57Nq2QZ/pLv8s7ekd
IZq/GiWhPmMZEeMW289FtaC69HiLMKf6SMP8NZgMvcdQI1e1DsDcxqO/lrldg9/EhOMNJrGxDs1V
Ijj74+Sn1r4KHaYXA6u6Japol6cT0t0S0B5PWLDYeaIfrUTg6ikVXqM4H+enRun3IHWf8JmBEOst
4xxSMxFio1nk3aT5QGPyy3Crr9FKvyg3oo8glB1B1o5TTltQVsS4h8ogAAD9OiQyck42zl+8p8J4
zX1sLJU3G5uiVibT30G91W343rZF8NZHIJo8M6ai9BjtgrPpbgJST02a4cdaMOlbF2DP7iJtd2fc
3NnJVckLEhYajoZ8LtPS3kAEsy9jG5I1bS7DGhOtjpvN/rsaY/88VFCC9jJPnNsskOOZHT0YcsvE
fhGbznFyjP7FMuWFic34hsci/GxETxKUlwnvGDBfOhSGk2x9G/qSzWijtSOWCUfAnQRBzDcOAqjs
OotjOMM2xMS1lfBcdnurJTZVgW93fdoEK1f0CfhfIH9r7Qu6y7FFiyBpKjwD3ZDuqqHM6ZL2FtLk
Lk5p2BS2n9yxMpMiVtuR/iDuUQNB4Sm9ryAh7NxW65s4LjysH7alLtlM6KIoZqbH+ZC8hFkG38xI
mQJ2CMRjX8lXGajhZmhmscH21fzuy2zWdMCARFFq9WRA0Sf2SeMpqPhymObVTepk/WuNq9Nb26FK
v5NsKg7G0GRnYOqf45j8WE3wq7aZYzO+al6juQy6VdpyBdh0pX+lRUvB6HhNxKNHRMC/DOBVyQxp
YYz0vihb/4vjgYUwCIDR+aL2tcEcNRC8Vm4JZmeuchMM/+wzLimTgL1TZ94Tf1wxgM+6HtijT0Zn
4vMcysR6tlKeTdhPyUpOGQOys3RtJseyg7gfMyRr/I7RXUjE0MAqFYUd8sWOPEjGz+dgGV9Z0y5Y
hIx2A3pqKAEqhoEyCSMwsKcoSDCIe5gHotbY1+awV0s0VmMa+JjcNUqm/diRqCkojuxyNYlpCVdj
aqVAw9TDAaHo2nFakvl60jDqM0ik81CrdanmXZITLQZ7FTxZf006J/kdgtuV8KgdhhB9kPPUJ6tM
gMu1PLithWDubQMtLat+JRdrWF6VZ5hH90VkhXyT9eHV2VfkLAYfb9wQxvzlxSMqoOE6NuGhq4uF
ULn3g+q5kj1dHP+KbxCxhgEV2aivc5B8NYCjSIvKHnWIE0t14VdL4FVWlR9QOvb8/pQRqzsDyR0k
i40hbY27xr0kgfUGuIGJNYUrA2a0AttMYIyc5ydZC1DD0THm7xAK1nDQ1oMzv1R+sXVQQS0IyqIw
7sexPrhFcKyYjQbkK8eNwMHMAFzV0iT5ygfdFbGGEoqwtouRmYHPvGJov6RygpXVTZuugaDnMmBb
3ifV/D5t828Cfi6Y3I6kgBdrR0/p3nfa4cLHwcBSBFDZx/DqOUkEMLU7LgcXwjntE43IlViF6OD3
cnqrg+HHC4llNnK3/ix5Zq58ZU5g8ZydBEa/QutOvsLIRQDW3waKaf6F96OwiWvsbPi/WkZZuVnc
ljHgT89ZQ90cmGv5Dvw1O2E6W4HNdkbhPhpT+iq84WFGErKKna7Gi8UU/os3PW5JztzXc/k0WNDf
C31Z3DlEKxxLAIsJzpq12RrPcclucWgGwETRgDzKD8W8cnIYctnvqQtfDTNqB1BfchBbYwDA25nz
HgUFYnbXxkRbMgVSw7UZuX0yYrGKQFvf2VQleKhz2Bntr2VS7/D0g+p2MCEIK0OfoiK+Gj1oW5A7
bmA/m/O4rxEkObO6N33/KQ1RWyTN09Au6RM8a1v/h6zlG4GeaIl7lqGcVrP6Sxx263jznSsaCrr4
kEMjRoxxyZOaQhGUXsHUT8prZZbPqaN+zaJjvCRnZH7TJY/GYzKXR7f2TwoLbphAD5tNRrEMtrZN
FzDdHSBDh0Dc602UBCRUpx9IePVm4lYjXN0y1zSC4d41LG56knsZOJ9O3CWblAHG7TyX0a5oVHK0
M2BO1czUr8maHSQU4PfAQ/FjI/mJgPmu5xFpikUERR+XPz3JTPtoxvU22ZW9xXmdA2GAoN1Vcbd1
ksA4ZmW+y7N8kYONB1Qat27pTjdtFGYsDebOaUS0KcYUSp7N3h1v6rbkiPJFnSlSnG5T7u5a1b8x
K32CwdczutLtKZZEicnK3UllE2s5PkQlJGZv7IrTaBAroOVrWrgW3NHefk4aWP7ZHFnbsWbia5Mk
BFpfXZCT0nVQlTx4ZiF3qMKROhFEQhQ7G1vJWovB3xVENSY7epk7H0ZxZ/PYmZEekifCvLpY9Qoh
St+wCWu6Bh0D/KISiU7mGIwR5WRtsaOyPbQOiWff0/wlBFbnl3gRRsRWcyTkYoOSGCwws+GmzzZM
yq5O4u15emGVbKaObEO/3pk+pjzPJJxVz12zVWK4a63hlFXLdhnZyjJKXEdIpoap+U6V+R7iSUq6
5ekZuJfU1499XRxVGrWrMmkvfpm6KxaQdcBUo4KrU6TeyZXeNU2mX15Rv/mQsHNnPM/kNcs2eatV
T+/HJh9wuWdGyODruRePbid2ui1ejEieg84OSH4Ovm0GGjQOOHttlV3DwdkOXXRbV+Vrl8XPYyJ/
+qyMnqOqsYgGZgGcehZpVkEgq40Bu57EOJL52Oo5KwvSnU+o+wj4qiESE+v2x8SQOrdckrADWnHd
eGpyRbGSOfvQAnRIf/jGJY+BovMSemmzBjlajnjdBurKPEdb0F9TFX2pNrlg7HibFKPcxUc4xDDF
OH7fjwmhy0gLgPvZtWdKgJsmWfrn4JWlBYDITu+NucZSLp+Wcx6kJLH45CiivBM+7fZBvNRDiIgW
BGFUHYGEbUtu5ikxeHqiPUqzx7ls9mizv+YK0h9dwQ2jb34JeEgTergrfo+8+vIDMWZVZG6PTeq8
zF50mP2B7qTelT25khOIXn5xz5Hb2BfLiTNPKYf7/lbH44c9anav3SU3X7TnHVTymksLLQZWVjb5
JhGXI0N1FNCo9pL00tQ3MfYLHdNSJNcXx619Yw3dObFAubgJGrDJ8U996D71TvWgJ+NIm/oqkdym
vgkRSp0D03pKi/naxhQfyyXYLBUQz1fEwlftufDlxbGYKJIiiEVzu1s+25IcjYBVK5hQLYg5Q3Za
Vq+W6rc2a2iElLQkEiJN6tu4du5AGR56wwRl2aGqNO877W8nh3bf8kksnwrHdwin4JzF6Vef6seq
bYm/9u39wPVOPu+bdr/aDmCOnrN6O84wLqcxPXgTWiLb+HB74zTXqmKqjxrAbtZTbN3PxohjswRx
SPIKjYWOxgiBA37v78sgJ1XJRjzA3qWaKas1uHMmAT50X5SAfVPslM7vUj6zvrIfM7v5hjaHes1Q
n6aiurSMfOtV8urEslj3OrhDTIV6sb5p4v+9tsB9E3NpjVsDQHEko23kz0cUa/nGA7kgKkRYYawO
sYNY36XWYz6M+qJASxGUJCxYNZtSayL5HVBOwk/1S/gM5T7aKOZROH/BVDsD39PbJ3+wbvrUvDcM
WriDiAK0LvKsSv877SoDWyNc2PBeaRwkoZ72nsguXTke7CHfTl1OEFwFo9ZcU7w/1eiSswipRR58
9eBq5Eg4rx1zLU0VikwERRE73GhdOtUmsaBQc1tVabNv7PyeAHKKTZrR+odsyfs4BHqjbNpx1rdj
EL1D2qRH3m6U3eP2IkSS5OWg2Xus2iOmDtjol4hz5QcFa0qnt/Cd16Ihf9qYnjtLXMVsvSvGY61R
n6eFWLscy2xiaSBu1qEJGAX6XRr3gsszBaoFFMJP1swSxj49FyVP0AHI7Z5ZaXlccI8bOqvi1FiM
iuFWt1tlowxHovzOFfqGrGtecwsqt9nMXEQEBd4DXV7nXUgbKmp5H575FBLrQD9aPrlc+OUExZzH
40inZVHNRCRTRGjvGzK0GoNGJZnDUo0HRf1cVlO6mgZvY2ChdOfoRxjOugHdMXYfzVJfR6CaZ2+b
lXwcqbqyI1tNdnmxsvycBsGpiNurBfe4N8pbqwgvyaD3tMy+0tCin87OsjA/cwYxK4i4l1nrS1tg
o4b4IbkDR0nOeuLu255rCYgpokeyG336zDsv/5WE6OjN2uNpkJ8EhkikWHnFhUEqQO9DLS+rY44e
e2lD2Y3/XmbLXkIUX3NCypgYDrEqKUCMbaTL25l23aopgDvUDJfy30Y8PEZ9/uFwjKFXH6OU5SUO
jmWRnxAMPIbeeI4s7hox6XbDY3Nda5BRLnfccsRgZDciCzduKu7qlFCiod0ZZGaUqNIqp7/CTD53
7NM9BJcKJd8okgMNpHVbkZicBDQkwnQMdr6L997XBHjAvwYpP1QUmBnVsaXjbWqHy4p7cDoKoTi+
pdFPaEEPr6se9HoyBfMi88XieVO7ZC1UDDh65IytKXZ0fl6WCxE/MStPxKBsvMmj7CjH6KYn4cXK
0h8EfU9FNB177W56OusrT9WbVnoPomn2oWftatkcSrO8yBjmKFkXFc1NN7f2vT0fLXfehIV/IhsQ
RXHp3KQ5s6aZuIEpnB/z6qVmHJN0NCNNJKumkC8uRRcKLQPddnmqEZAPTfkQhzB9E/EuI5SEeUMq
bJFSb3hIapn6tvlNrYqAk238crxsEwz2IRidG2e+n9ruMcu9U9iFOwxHP30+v4kpOrN825hTzB2U
7jNF5kXTJlgusyo3PuvR+l7eSCpc3Ejjd0kZNrfqQo79ykxe00AzVGYd8BnVZe1R/w9n57UbN7K2
6ysiwFBMp52DpFYryyeEbVnMoZjJq99PeZ2MWoaEfwOzYIxHS0UWK3zhDUmxGzV5IMdZJUZ1Jvag
9lFW60hSJkiMaEOldpdjlURgAMisAyHWv852veWOxHCFin3EYWZLbTP37RNkDZgLsF9Cjm+nKn8Y
DXMp026f1sV7VY/vtaQupL26MZ3+TFo3Y19tIgcX4jq8hZi2BKC6iSwumjB90DsyBlE1J6/R7seh
2HHZ7PSpAMbmYslZ68NaOO0PZUQ9tQYUHZ1Dk7zzTw9MXFl0VJ5KaV0AQB7PMg7WI/a5Gt1R2v5B
e2w5qtQZEtDV7aqBCp2WrGUSbuHDALlDVCT386emGrjsIQ0FAx+QybvvZIL/DBrijSypVA8UWuNb
erIAQ33xhOgOV7J56OyWnWY/DFyqhh7/rpHNWqC+gZp2GzzPSlfBqUKPk8b4C6ere+/QquSlxVJa
nfbOmP4Ma2M/zKg1eyHFpFak+EOooDsp72VoxYSCxrPPDub2QJBWlyiwS3NpddWhzEKYJrP+1Dpi
ObvxOexTSqUeuvN+hyEh755P4oxiEZwgMhvkN8SVHqX457lrdU6p09QdMPeSqQe2h/tctAm6shFW
cvVYL0cL78NhxoWyTMp0hxp+iP8PnTSzEXsEX61FVlOe1nrKuwlf2M6gYrhxR67ZttqGiSe4ARK3
HpVtLF3Rfgls6QCM6zHSS9zPVUSREiWZSL6t2tSPV3Er5cpumhd16oUR6PUGP6O+JwyuIuwBBetl
gMUoYOcvNGoYhBrwa/IAigCwe8rHdkts6KCFGxa1vRQI9QLT7kpip+zKrdNjXiKj4vev+Dpi+VlC
PeqktVPQkEpSktUqWKjRHxufCcDunrE264wIDiI4V9WPpigIZzN5bEzO+skarX0Zc93blXXWMNTR
8SFAg7TeR0Vw0sKRXpYZH12HQ9KQMWUb7C08j/+1zpNpFdVB2sNqRETNyxQs0ie9T5Z2VRz7ERvO
vLZqrm7gAJqmZas2L14HVBDrSp79HCbJgPHAQvcGh+g7W8f+fJfaJW2v/D0v7fvUQykRXDEK4M3v
2KQTSwq/F1GKUKp3HVUax33xlE7BDUpXN5Rij84ApkHMBXcsaeUMzcbKy1t1IWD0MqwNWTDppphz
cqbc6B7wY5EP0rVAToOUnqqDyZXT5PYBuauVOWQrXxN7sx+fR3i3m5iID6TVEEG9cprgQZTFq1VN
d9zNqBMaRJmwOQgGstm/1hIdVWV7GPlC8YNfjzZEsPg2KOVexM0BxTRAO1O29VK6eD22CVGK3g1C
AiNbMREo02EYi6DgTohuS4EOvhDt2UK8tsmwBmGyS0ipWxOTlRLoOvD94Aip6ro3u9+pjoR1pb8Y
Sf4C9/Q6qCjNwfzsV4Y7YhgZxeYCy/cHARN+O6a6TSbolNgJAXxcUgDH+JA68i9Lb+27rofFIRRl
RB/b18wpoDzMw4qGwE/pxKzzbifDCFOcueoOUTofilzS46i7cgO+/0kzA45LVYSnu3zWnb+rBSQC
x1KNwYB+Ax0RsYciX2cBTJcuA9KUBQE7z0iTnWb1+I1kERrs0i2oEgBW7mhNlU7pPVdKnlqfs/jk
OQIwd+UlvJIFGIzieLBXieg1veXspuqN4hCJDkS1SW2ecqpFc+FKFBWXRzByrJrN7RhAcrQM+kYB
yOVm3c9NjicnCPcSBNYcb+usHVczTaEXP7QR1DDT/EzG5WxgCort2Hl0uJxx9v608dw7C8ctk8ci
joibDYsdqpB0q9h2EhQwjeqVmS9xJ3emA5VN+mE1nCaEd0m3jyaYobXlp9mdpIIIvSmU97NLVyLy
fX3Xek392ulxgxscZZ2groNHx9LqbRJqZBVBPu5G3UcwMxr0bZZm4xkVT+sHhR1KlX7PjkdSZhVH
XYPKbPCrD4Gr1Brwp2Rq9/2oodSf1yXEVI/yiT/iEzZjtviQsBgKWlrUpjmpXHSnZjOjQSwFiaEZ
zydipOHYuHF+9Hrr1qtysdJNd74rzaa6KozkzbKZhSKKs7Prz/q6ERTRJwJf6pz9Uz1oFKAzZ0UF
5h319ZRDHq9EQGPufkZTE7cuPXkIqlBjA/kqjUWdjOOus1rM7uJhExoig9NgTm9l0jo7q8qUsYew
Y28dswfPGIdMh0THCe0eOYm2vaFAawWbAu7RctAMwuqEelTHBbtywHVzH5fv9CPy6xKPlHuP1i30
QwxpwM02d80cue9ZVrdQV93m1zB3kYBDOFcb4c4YfuTcyOAamqGDXKaDhjSXjm+22RrGVH6cRvD0
vRfFR0ev8fIIxvHNRrvWwL430qJV6ofWXjqj32+EPz13lpXQs/bm9jibGCKliK9uZ6tOURthkYYE
Y8iQ9b37MlmFg5mO2V2P1kCVThFoPAwT6Uu4YfE4Ysy1t8UgcZgMOu3cYp+ywMgFwRK3dfq9XSC7
tGBd40fhAgKjUdE+5qi3rgV9njs7pHeZ+EaAALEyD/TS5j7jcHWWST2PhxgU1TnHMBebq8oGi2+7
8TKRvX1f5K35a/aqAu5O2K0a3uzeCrCEoCyYBXV2lIM9Hfuuf8WzHe9S4uhuqaG2RkQ6lTK9j6nh
VmxaEDyu4glSlMTK2hAtblmjZv4qZ6P5lSaAZRcYcgNYcPXiMbX7P4YbiQ3tIpt4JHVWXetDeoji
FmRsjW7MyzzWv2dR0TBBpXMD5cyB9UeZXtcGmqn5jKEmSlZ5SUjSG0QUOebb2wEjgF2KofsJg2LA
d304PhomjQ/Ue9PxKKHCzItMz51di5lYuWQq3dtSpwPcdxyjVdvGK4qbEbaR1Kg3Bsqg5yRNhbaK
g9lCfdu1xji+ZaFpu2YSqNKJuroLollMx4GihL+qcrx/1qkVlO/aUGCn6ToUMAgyDOLBsIO7VuA3
28S99RICfsGBsOQ5kIiiJ4Iu6BrJMU2g1J4me5sSxTqxyvG3juTgAmb8k92D+Vy3Y1w3NI800gsv
9IBdjD5ieHbXo0QdgXnJ2wZqnFnP+05q+aaUcDwjHbcehDTxHBlbbBurNP9VQEVytqYeW2vXqEeK
j026Lt2g2tP8JjRTvja+DNxz04AjnZrB+oXYm4+PrZaEziI1WvrcXBCN2E5O7mEyCvF4MZRFAEtp
6gGHlg8aKpRPoWV2zzlWrUeny+VZSBLYXDj5k0bnF0BCFET3uhk0D1I4/XoyKCEOgQkII+G6vCOb
BusvClTZQi99ZXeSzueIivi2VEo6JBxD62sL2ow/C/itHIIGiNhU3DUh1mqjh5OK1vgYPFfWrwa2
+7kpRqlTDOkaggyNYBbJxfz3iGMtvROMGrZjlWTbkuLuUibTVexAd8+q1qFjBOs8w0wFuk6CpxkX
MHCD19T335H4oAGawurDNqa8TtNZXMEQ+a17LR4dToLNo0jOVPn/5CIOcYboomU9kt5pHMXwpOdg
x+EenMA7KLgHZtZapadHXZv9I4wkIDPRiEIgwAb6nVQ4XRP+fezV+SquI0BYQeP/EPQH76JWKdSB
bV1xFQQ41iB7VHhGvXC1Qj/SlaeszkEFkpEIuxRzD1rIo6PbTkDqBtqeg0a/MozbZF0Mtg2WQIN9
V2qFt09UBmpBdgHUaWA0JgA5IuM7rcdZNBiz86ZJJd+7LHgcWUVeFW2M1rwfY6BujrbWTDBaIL3s
JL12KMHUwqA52hyRdXrCoXnC9T4/09Ct6FTUO1aoe0xQPl4YeoT6dLqiYvRMJWwlkS8kFop/jV1y
MgIAs/a4n/r5HlyV6md4N64+SqIanc6sk1ylObUp5BavkBO5c+Fe2W33ROf/IcF4h6orCXjhHPU2
eXFIoGnBYOdUFLeYqq/VX8DcvSl183c0WFdR4a3t3j66A0C+XNHsKOpF2Xxsk+zGqq2nwWMLyfal
a8cdu5Ieudj3PS1PUZSEuPLBrZ2OSprZHqxibv6K0gPKr/4+QtcBBsAv6dBq1aam0S2HDAM/hImb
GFDq5KDdEPU0HUGFGtn/4OeysU5jrl3lziNxxa+25Ab2Xftd6xpC3jhP1ilbfTBATgj7PiwQ2phk
YhJJxMUa9BDtObplCosTtuWdM9m/QXwuRkik1uSjphHvbIKJHKgT1dpbFs2PJKAIaZqDwtwsE42i
XDuh8KU/zcgXtdp8hjD9iH7tOUZPuyPHMeL+Zyfqty7WnsNmnLeZj6n0nC+HWh4IcHAF7vQ3Dpld
POZ3eaXtZDKDMXTB70PoV6j2yI43GjyzgVZcPI5HNYzeIVigjr+KbtGIlNpaPVA6UxXuwheinD9z
VJ65VcWuG90f6qe8WV91Fg7dvVYA7bKiM5oItGWpV6RFv0YQZdkX2hnZjLXfUHrN/ZvULjbJTGFK
BhuR9Q+aGMFf40CcVzRBOnng+sBKO4weW9lejX59g0MQmWYTPONddiigLXoamYLH6UF5vwxxeWrq
ZwzcrtFP2uIMdew9/8fYkfl57q+GuuNC1IQiHrqNYVUeTG86VMX4pKp58UBKVpFfyanBJ6zWNxwI
y6Yp11pJhkfHQdgBIqSDdcaB5GjU7bNvw3qMCBhTAcjZwiTQyOb9nLanup5anCQjc+vW4+2sah+m
pZ+MpF2bo3yt/fwZAKEoI1LhqnrCnbGi0ZC+NLG+S53yxu5CtrdxCq3iINUzofiJLMexBeQrfWfj
pzT5FZS7wd1BlelLZ9N3CM7kOGa6ZfCs68Y9CIAX3+i05RhalNhgly2qwMk21A3861aA1+ixUhtS
bMj7wnsOYWgiEtc+uRPyDj5q1atQaCdEd+Ri1uZfkYWTrDnWuwESYdv2+wwPPAtCyGx7p6HpOaKz
pN8D5f0RdQNaDZF5lZgOWE8nw7yanW7X7ntYEVC3efBiWhN2kE6JFKi7kkFJfqpX5gJV1jcs6MXO
iIYdzd5dGQdPIbg6fGom2psc5Neij/LtKKpsl4q2gFbpnMrWuSlt/wrgnz9geihrs1OIRC/SjoWM
OXmqrU4vwwmes9xazZTcQw4ow/Y2/OTaBlfoAxUtinqFGyywITQK1OZwG0z80FxB/JnT0oN/DMZR
wGQdOHSVi2jZqYvcpA0Q77nP14DEt2OCZEZ6D8GS7TJvJh3YbGQd1PLWaObGGDGPhSQ5Vrywdj2l
zaqp6Vy79joxXlHUWyWlsfYge6fCOs4czxBdlcKFslNN8gFu80ymiI4D6EwPfCryyEv0Bu8px/pZ
xIV1V4JBAfoOUvGJyuLEF9M8e6lmwpThddPgfq1bDz5ND/Cp6b61o6Oh+VdFD0EXOOVgn8Y0fK6h
8tp+tiKgxJfF36IqczfiI8SjZiRsFOrHZzsJNhq+n6N9Kk3r5A72r46XEW1JW8VEtCp4HjzA6npM
YI9bdEvdPaRIDzVmYdOnbYdmX/i4RMDlddHqZtLUq+WN5IZ6CgkwlJkwHCAFJkaAcKX31dZun0bv
pY4h/xvdrs29jeL5BhNe9mn5K8iCgSRLbibKWxY4ZPULeasU7L7X1XToAEhNUXGrm9bBwAB0VXrR
IfLyPdna2kduq3O1e/i3K+pcR2RvlYL4foyKe9tMsCY+cZfgxo3pW7RqxCvP1pbX6uFFryFhVK8R
Jl+ouZvied9XJ1MZ9EXlUfYG6sngwBUgq9ZelSUwJicbKfwfVmM+tnn1c2rsG5CbJLZ8ORYG08pI
aoUpuDRXiTVLg0Ch0jYewPRdFrM84FqUC0sPYHpEdzN9bsU6pvyfIZczvOpl8O7q+qahm5lRPVyq
Kcly1Pf7EZdULzfh3I/3UptfMWA5W1O+HUjlQTJQBq67UwKcBQ8HqLgIbi2bXrueBsAGzqPWOasy
mdCv9a5qrVpjuDbs5k7fRdxQmZlsXZACCCYEe2N27rCt4Qth2qUw2X9xxWwTLH53Gi1iD5dk6QNu
tfAFkBizK4aVnzavE6tTQubp4nTd9v510BB5MOMowpVrayo2qibQ/7Wfn7EWqMufuo/7OF3vfc7m
GUdvo1NB4ko+k+vedbZj0BaPqalV1tFUpSv2UB/3u7H3z4nuwfCaV2DEIYWjecP/046ox0Urgz6U
LJ5y0hPDmg9o6B8KGjLYMaw1J90EEm9FcQ58yPN2Ja8ynJXUZK9dGNVjr6OXFXjx3pNczWoXh9BX
hijaJJ22IbnbsoDwVuO2Ht2j4kM1dXSFecSKYPBIZnLTE710jQkHwNu0lrXLsOod+D2YqS7V2Oq5
1N+NofGjhL1PMZsGswViE2vcItkHzK8VpctymqlGJiv+2lay8yo/cfWVmnaTyfTjkLYLHP+xugt1
99Yp5LzW4W8s1DdIRXrKOO8AQFwnZrLvWFAxL6Dp2V3o0ZhKOckTfhPTmgPynitj0w6omljzi3KE
dgnoBj7VHL1VyfzXHFrNtK9lB0PcUZVuFuk8nECVQY6igQu6l+Nuolof3zmWxLYt2Dg8qWEKvJqj
NZg55JLSP1gdbgtACGlqP7lMMNkbDWhC+AjZEz/eKwqCirzU2Or3unSrdDz/EPdoaCTWSwHSinDt
KoeVkOfg4EzqABQ8CHfT/M3CkD6LR8Dd845QHmEmEFzRO1o3Sq4iyIpDij2ROvRMD0fjcaMN0c90
iPbQVABGvEjXW6sfVqT7lp8K8XoF308EGp4yjiSnCJUMWYxc+cDnJaFfB+wsg6Ssjdq1nsa3voHQ
cwCID2IXZCAwGIKzN17YYLnDDD8Zl/rbjcwA9Zuc7bmbp4uqzgGf80nEEKFSEx1JFQ9u2uZIl3Fs
Y+6nBUT8EOsR664eqhi9h6rUjvVsPqOAtHY52PV22gFKpFSIT0ER90wfTGpehm2eXQHSwAoAz4nF
LIHmzN0A9QOpl26OHlMru+1jcLoatZrBNm41XmGY0nd0drZJEh6yNpzIltJpnyAeUVK4WCdUS5ZT
bl2Vo31PI2gXwkM0p6S46ezyUaI6tKjH4RVV9qDiHPTOEgBajgC6U9Vn2QeAKukihkyxy9uha4Tk
RS/2SafTtK/E1sqUP3sXnq0Zdlkdry24YUndb4kYkSCiodYX+UvgSrGItOEu7YuzPYQ3NrNPZSxF
IKxonn0Xx9iKsMs3h3UAbWep2zENNWK5XV82T7M/v+RQQTpsvYkKzOt+KF8lui8ViWFlzs9xiKWm
9GjeOE05vdpJc1+5IBVhh1J1bOtj71Zo92rbdjQflVGZFWCdxxLGs+Mt8kJ0RWLobDRKTrk9HE2i
FNBRb36Y7hwhX0Qsbojzb+uWpFpGUDrS8DGc01WiWSe/aPf4hG0JONcCeTCU8HdOkdJgGiFPe4G8
UbFLGIJXrekCg8AmjXKbZkOlrj7V8DXovb/1U/YUFNl1a8YnhE43hhM+ZFq3H2KgN3mAjpummddK
3UvJ24iKG2Lg1Pa6blN1htxgWUG5ULAFkFk3rnQ2Ey2dvSoiavy6fOpuk6mb9m07FHDpsmrVOsNW
ie4NKad1gg4bkko2nW3qPItUa+QiybBSHgYgOAhdvdgFV7mgDNnCfhyAIfUOyOsifEB3794sBsC6
KZKHndEWW/IhuZxzA9Ur4V3FFZWfQur3Gdw/b0B93XWwBM2zTuFKgmXpp/vIdp9hVx7DNkd/aTpX
I8mmrXLrju4/xV7DA2oD1mZo65M7j1d4TC5drQXg6oMmMFuHcy7AcqmM2+sMRWvlz+wv6aut47q4
rnR912ClzDFzTf6zyXStBRvV3VoCxUE61lddbt5WWn9boayizz7VTGuXJ/bKdH1EMnoMD4xyIyJ9
r41Kd42CVuat6aZvNUR3CSN600V8SBWik/zcAqc2nOJ6crl2fE5PtdRiN9sVKBtxmnZIZfHQabWu
jOjdnfWFdB79pnxOG4Poqz/kbfok0vqxRCiKdtJmTNPrKB6PFbJfylDU4DYq+OQgYcFzVf6KBOeJ
Ju7V1MGfqAkDDWHuB75Q4dOPU/VPl9S8ROwv95tt51RgmHPOKZYBSPuF7hf3Q+K8IS290vQhXlKo
30dgxp0q3RaJvfMdDe9iE4kzAV3FDMEUN+ZVnAAL/5rU/IklT7xvUqmzXJ3al2te0MSNcHBkH/nT
fRJBI9y08neIFx6r4V69VRSAAqyr/48xHd1FOfV/4gfqmf6jfiDpskTwXIb7EeDalLPoQyjwyWsX
O8c84myA/DN337C3L4VplZKGbnlKVQKdY1BSF9ztcegV9nrulH6Hb9xJ+4X3paQNdEu8j3W04V9x
ma1WXUAt+enraf7MVVeD05UTqD3YaC58fGUPObQszK3ufrTDewHTJElPQ2E/dMm0/nokwW/6yMBH
ylnHcEDYGCga/sVImJJ4ke233T0hSHtLhjAfm7b5Rubg8+tAuRfCt9AvNzB+uZhLx5/xtDV7+0FS
Rwzb8QnBJhj6xNrBNxP3+XU+jqSe5D9rpXSwWpHOYD9EfSl3icxvtMTIv7Fi+sfroJnjmFwXnmEi
p/pxkIjCop2HFWSDZpD7ydB+ejbqp47TUUnsLRM66Ncf6R+Lkf1m4RNEyUTgM3KxBahXzDod4+kB
igy3051e2MdcjzfS9hJAFPoyZjLTaVk5ysI5SJ/hA3+zC9U3+rhQXFwGTJN9aNFDuzSoCC0vH+wx
ojClb1A7KRdpepIzV9DXr/p5bj0fuUP8Rphcm2n+OLfeCJ3KkbJ6wAID5jmtCgihgTUNy0Z037zS
Zwkkj1cSlu/g3EjacjGrwWRwrJA7PUC98+DVBp3cwZoiW/hhJRlZWfrNZvt8eqoBXQ8leLqBtnuh
ayJp+6GGEdUPdLY9rwLy9AOA5GIAZOSFNwI6a1nuvp7PzxuCIX32N6encP1LtXvsYboAlnr9YEZv
YVI+A0INv/lkn4fAeVAgK0PtwEXb+mJ3yzF3aIwj/lC52VugFBnN6e7/+hbYOCFqBPzAc5GsutjW
wpqLphaVfDBGMJMkWOG2Be329SCfV/jHQdRy+c/Z0U690KWTy4dqLK5mJxGbXmTQUEz3/uuB/jVh
ymkYMXkcv0BwfBwIDXkC4pSBhiTKoMPFGXiC4e3rQT6tNTTzEVdBKQfVE6j7FxvJ6coK/EacPdrD
PTJMBKW06CiI1+hQRd4zNSD+DNOHr0f9NIc+BB/b4JTy0TXB2+vjq8m2AXPlFfWjL5utNuuHOpmf
qVt9PcqnQwKPbeJkW3D8Wpa4dFZxjDkz+m4wQNVp95o4UGDelI6zmO1vFNuNT5/qYqSLNVHB9h7N
fjIepFPRztibI7jGWRDsgjHodkWrHWLQLEYJEBMX7PAOk9fF0MTvX7+wGubD4evbvCregrplEHS5
F841hXCxpxYVUqjeM/Yr9329RP59Y4LcBW1H4fXr4f4xvx+GMz9+xcRywrmvELssYXJFMGvX2IdZ
a3POKDPrXvLNAfJ5qfJ2oOY85LTYFX9Fkv6z8YLRCQE1RdVjheFaPDU3IfD8vrXWSARU82MfcNmg
0Pf1O36+U5lTMg1lnOk4JHMXG6RokBF127p4FEpKxH2Og/dQjkxo9oi8xELDY0arRpRv3nv3OaQZ
8vX47uetYnvsUbzAIWEqq6mPk1wibz4ZtVs8yqyBTwhVHFIphbqW0re1NhTtxNCiZZDFd5UekGO8
tVpcLoXboyMhPIrsQNOrsBrIZdDbRR10Y/oQ3qOGlgK6toYzvmlwMVBbzxfN4Mz7OB+QJ2gFdMCQ
ulABHt2pMlp1vfuW6m/a8FSDQlcsr1GfrgZz2JrINgA5oG4TIS3bOy8GvUAXyMrSCEPqyCXM2+II
OU7lO0TmrRm+N+Z0z978DR8iFc5OcRiUUIuCkKr+Q5JRjaIAoWXNAYvy1z6AcpdB9Qlx3AvolVGm
hp3eBsZrKjsQ842VbYGI/YARQj2q+i2r4DzB8S/S4JvdfqFzplyjaTfDA9R9vCisyxWBoFmBqF7g
3HfBtIWgil4GJYVFzoJPhfhm/V2cLJ5FLOdgfeG7An8Y81KOys7zfDZzstHaCN+kntxl2Xe+9hcr
7HII/+LU6DXXwS4Q9BpsG9qF1IjnPtlHVv3NcfHvcVyLoxj8HSv640qG5z9kxpTnZyfWbzodtfjp
hBL489cb5uJQUm8jkAnD14Z9axB3fxwlzIRoZR1X515A2LTBjf3KNBM04XfTdnEc/R2ILhgxISR7
vLsuNibc9qmN7LI406VSwi9ooy3kRH8Zp2x0tJfGiIpj9Z1P0MUR/79Rif50g4wTJ7SLm9OIHCxW
3KQ4m+ariQqc6e6BsJ7Gkt5JA0q5Su31NxOqjvH/3Cp/hyQSxbQWQw/HuVyCkwaE3ET47kx8ZxDu
6nCEeqNEPtVNSpz6Wmlfm3GqvQGsal8AkMkfQATbh1lzEjj3SpzPG4CiDBl1WdcLvJM/ghjNsOcC
SUaFCMfZflsOybAokm4+ZY1LO9mXCCFQPjVhKZiOEoANtgAEUjaabAtEuGKULHToCjey0ed6E8W9
FiyaALMLWuCKoFq9gN0uwYRFUELmTBo7TSpsNOwB/DIpeSN2DoAKdK2rY48SwZ3boJLOyokS6xxU
o+stJxo3yJB19k52Ea1B9HSOjhiqO0sTyS1iZCbovoiSFBq9m4Se0oqaJOg7b3LOmhH27yHYoxWB
qPbNufCP1Wf7SFkSTiOByIn0cZmXruymSvrpGewwoAhBR8sNJ2Bs3mamdjq59l5V7cD6fJOk/2MX
O6qwQ+DmEpzqF/ehqZVob3kAyCn6YRZhBAHgBr5NMRjNNyvvUm1QrbwPY10EGDRxvdBsZMYXKW5A
uh3BrR2kB3aj0Y1fmhE8GX62R0EakYny+PWyN9SLXCx7y7Fd7H5sQkdbXITfptMmSVfUnLyRQeIV
26hPzRXWQwvLp4RZ63257FxKeN3Qj2sS0vLaGod2E9UBGpDfPMzlrKuqCMG5UHcBXaXLtNom3wBw
aAo0pYrr1qMsDfYJ5O4B9S87pAwb4hSqNyt6B4cGO+VFN7IqHCNa0cHZ6W36TVgiLu8lHsjVOclJ
iImtsaD6uP4GJy40ZqC+zvPhqkhhbsz9e2M366JMdpnXr0UhHsTQYqkT9uEirExjGae5dSOBwkVp
jRVpAO9hEuGWdsqLoD/7M6m8p05L74tJe5tCcW34wTaX+jpLcmsR1pC2WhPfaFfjRBk92HlBL88+
4i0bAvCfKUJ1Y2z/iONxaVYmhGxtpLZLPzmmL0Q4jBdEFuF47kL2qoyfRBj5N5/p35Py1w3LJ/6+
/EptWOp4NrQjEJ1fQX430+P9eh38YwCcVglH2fgoYV6qj8IKsErEZfrrOcaeIcTVby174e6+HuVy
sakr1IKfwj0qdLXJP37bGpVYKjZ1AZy9MY+IPCBLTifxGoWI/rt19HmTCWFyqRBJGayii2XUDEUw
NGNQngHVKPkCGyeYRk5P/+cXUm5TJqk0oZR9qcSrBbHvlc6QnLtgfEQK6eRp5q2e+5uvh7n8Oswb
TXKkfinAYYF5OW+BlVINTjiulM0mnHTLWphF+s3B/69BfOooqiCA+exlVWCeyhEkMFRa5AvewwYQ
ZTwZ37zIPy8XVEnxGgAiRgr9cQHIuaHcqzCrmFa/YcTxQhy0RnZlW1rjqqy9F6uvXvEznr5Z3pd5
NHVszhRVSce83vLwK/04cDGXPgSEKDiZvbUXZAqeDdagUzJiE04E6RYlykSJMgG6ZYohHyftKYWe
8vWHNC+jLPUcrH48jU3O208LBl0Do+SG90+ZBYI+vUk7RVIgPMEiNN/V+Gbk085MPRiiwxX9zF3t
AFOTwH1Odf7MT/OcXfCbzKCgTYx4xt+/n3tg6OmmKrtdbNx988iXToB/H5l41+RU0D+HozG85RD+
vH+ayt9APHhMwKlLUdZKvbNJhhsvd5eZcqCSmw4EEH8MMDjVH92Tm/3uJfA1dAzEN9nS33Tov/fo
3wfjoxIrELTyfB+/aT96EKXLOjg1+L0gmrS1knBFYM6A9CsXo+czScZyKgHEA5soCv9Hy08qCVS0
OBsi6qwOlU90MgSbGPNt/arwG3pbUJgQmeBfgRXyjiHc/tJ5qzRt3UNI/Hp61cL79BLCNNS1Z4PY
vdgRohrbti2wkKKje4xnH/cnKzX2bEYAOXmMoEXwTffgcg/+nbb/jKjOgf9UO2zkiSUtiuDkBG61
mEJ8PCIEvPGbCooGu3IXAf7xZxoW+6/f9J/jOtTvaVpwxFxuQaQCB+wg+uA0ttHR0earFD4fmhkR
XDP5YPfTTmumU+Hgc/31wJeJm3phlyodLCAqgxw7H1/Y6LOI1mahnTy7k0sv7uolsqOKGuhlW2GD
WPl6PPNfO0aZhVoCWzRhehcLM0OYl+QEsW6Q2unWswqKGlHzJ4ASXQkfRT0k8n9j2Rwc2qDoANMS
8Dnkq+A0oXPNoYVOZOncizYbfjVu16/rsIOPHRnOTZa3OGkUXv3NzfyPj8ONTKGWNo+tU4/6OEcg
DI2o1DvtRPhxLgLtWgIdi2v68CXgUqNzHklrQNJ111/P1b/GxWnUxN3dtFka6r//ZzFW0g6r3Im1
U1y7/q3wcqRlA5FsTbexripylJWUM4DpLB4QXcwwqv96/H9dDNzfKh2w1fK4LBjjeQaeW4+0kwjk
D7Obf/WjvBqnYK82Q885VoXJW1aaq56jDWO+dQeTIG96/BGjbw60ywuYdapCCQe7e/UVjIt1OjqQ
S4BfBycxJK+5p11pkfXN/fuvpSm4CQ3aobwt5fmP850MI35BhhWc0sgZUOc1EUoFm70y4lRuGw9p
bCQHyk01UO90tNRAwymJl1ph+L+9PAp3HZTERUULDbxCrwPk7YFxdWayM8cAWkXV+2sMwcU3O+of
O/jvpcmj0yv71Atv2r4oZ8sL2MHojdbITECy5zKMRPaNtcI/jmOh0/umKKs27yW+oIOHP/nNzDew
rW0dhBsN/FSDX6TvAbrrum9e7FMu+PebEwYI/JkJiy5LIGNWw6Oc+B56VaNu4a6cMPhJxe65aPGC
CqwtQgXruejv7dI7yNj8Zturz31x+xDyc1ZRzqITedlJ1pEhsKnLEBYlAGTE8GOEjYEjZfLNuvvX
tPKC6h+dLOOyYZKgPWSEaRfe9qgAmK33jFbXda21D+BZ/7SD/s20/nM4SpuWwGabxPbiUsWEqdYT
ssPbsvDvK6gQWeLcerm37zX/D/If31Qu/iYTl9PIBfP/ODuz3caRJQ0/EQHuy60kS5YtW5Jd+w3h
Wpr7vvPp50s3MG1RhIg6jZnGmanuk8pkZmRkxL8IUIrK7plGsaYYQcmog3fCwbOWsszYZmntJfug
q4Y7qyuB5yqY0OEOH24gx8WAjdC+pLbiPVIpNx8Up2t477a4O6lm/OYVAGhCX3KPhZ6n98gDQj2v
x+BUIbCEzJ1fbu2hAzFndjGiuAGIQuTqz0iFo7seAzo3vN5cx2lvb9CGz1c91PjHoTKlHZklst3U
vh68LFJ3QxIleGfi4O53HjkpIjywEEZ0mWGrIzqi6+6dnCD8IyuxfRyDJNunBOsfHiWDQ240Fhp/
koW4mhpv45AgKfUVakF25WBuXw+7sqIzYJLV3I2diziy1qAhXo8qTnh68Qlhy+FrZoXDY4NL3UOi
UE3VKmXYaGmBFib0/LXhRPk+6XVBDiLwBH0ubdIY9kCuI4BPYwH8bNeEWyfWqt8LN4PYJJOPSkOI
VwMvVpAw01BpaXGj2GgZHpsWiHlR73yUfVdtA6OYMglyR3dBMgrnnr0udxihQq3K09c+D/7c/iEz
T4aL3yGC44crsvALN5dqNjOlP/dQlzGCQz6RIZCNZuPFthBgNZUnbI2kX7dHngm7jCzez9wW/K+I
Hh9GbrA6LR2/s4+54RY7BMrkOxg76Kr5EMBlSbJOt8ebObYwrAm9wDv4D9NcOFLtEUEmKPJ50kIl
LRGqQ4kIVy292bTkTbdHm7lu+a6i1A2sRDSrL2dXSL7eRZYmHStMBp+Cwo7wFuvj/e1RZiIsMU+m
YeDgG3WF1aEMiIJH3rvH1jaNuzIKlIMW6MjEmHK4kMvMDkVPXwWvRTNqWkAtQ7h+iP/6p8r0HspS
0BfRBWxa68ftKc3kbHiE/TeOerlwTuP5bD3iRUaM4PmkBWfeVMBsh1oW72iN6trtEWePgMWWEG9n
QAuTeI4pKGqwpeQcfb04jQ1CJomKqnopfUtK/QUCwKH1soUxZ1cTlishAMgMScHlLOU4MTvgv+0p
Rhzprubt8gCSq0PMO64WbuHrLED04BTmZpOTOVThLsfqYl/mPR3GGN8Q7gZ3O8pg9BOh8A6BSs+k
o2m2n/IuuCuM+t6ynIWjoFyddDIA3p+2wYRNkIfiZH446ZrfqIjQFOmxykM6MZljAj/qFQPDjJFs
zs9q71vEm26fO6Px4JSRZe/ayInvs8IAZRwDV/Vlv30pDfxulWagR9Ar/vn2LpiaFdmkrAL9qdq8
5EyHrtHlr7SArpuSHgcnD6Z0lBo/vcbAzRgunR8ec8XZ1Q7ShlL7ubdh8MclSHO5fkBBdyc51acR
tbnbP+h6W/5byySbppN/de0jQqW1QeyOR8WotlE+7qIAWkEd3Jlj+RSH0HjUcuHsXX0oHtCUj2xR
P+KgTy+lQi8SKQ19+TjgV5e6+XcT2W1lCLZtGCxcgEtDiT//sCd0J+n8sEzlI+Wx6hCMXv4I+g8R
2THEiWkM9IXofxWPxR7kL5lMFOTO9JBXnhG0o1kEPH8SMMoYcC899q6ONBUWQjGa7NSekaOZ7B+7
kWUXAHpwxG44p2tYH01VdWAkIkVye2dc3WRiJLpnHGZDJX+YBKwiCkM/UazoKJW9jW9PlqEsAO/K
1719bhpYSWtd+XJ7zJn145rmRtOB6PDDp0EkSmzYoE188jp1wExbi7b8k8XCJTOFrYhDKHBADihQ
KiqACC+3BTLI9LbqKj5FZoi0oxIcaE4dNC3+ClSJVnG8i5xwmyMfoEjaKauqXRdJCwdv7kMC06GA
atMnZ7zL36BbnYvwnx6fgm7YtMqbDF2ibBai8tXpFvW4D4OIP/+w/2EKIKuSMQhXnI4MjRf8UZTo
J2rCa9Wma2wtFYeXZjXZnsAlbNAsanxqzK+IHSGs6g4/b++RuX35YU6mqFx9mFOc2m1pSEZ8okwa
UOPsbITem3vkZ9at4y98pas84X0BuTt59dFUmuYjAYmPCzA+PtUqKjuaTVk1AfQn0Q1vEoTdffVJ
18LnMcrubs/SnDsKhmHyrqY7A7BrcvzKLmh112eaRYwOzJjgzhJpanzUqhx9A2yFsIiCa+NFZbB1
nNg85m1rrVCS+QcSu4PMWwFvu9T6V7dQMC6ONapSkFIOSV04L6lPaTaKkKmHxhl/DQK3OSC8hQIj
AM7HMcWNQfEaxBX1Yoy/8Dzxt/iTmBu0LswN2kmI5LToMll+QgRPBv/YWX29xoACOV7d/i3HenvC
7CKA9tkPe1+mpCIHFAEjCbJ4jwgAwhKQtHnGFuCsnPSpB3qoIDrgDgInJW+SznFhv/U1ev1czPgT
5BvN8T6PAzww1TX1jS5B6MUfydxYIRQ0WF5IL+altxk7TdplTtZ+vf1FZvedQ0xnI9DFnNZ+Sy3p
ugiTnFOddLg/I9ufpPojt/3O0YFao1V3e7yru4utRycTd0zZcIjEkw1gyEmI+IIdnCCWwf+Jc8l4
Rqli2LNTx31kLKL55nacjd+pAAlT4rAmZ9fX5SbXVS882Wa5lWP1k1WOf27PaS79ES8JUR3kArt6
sACrd7u2Q3SQD/QdOzDjVDm+svc0JPbQcAKSiZnWXWsO4SGzI+XP2GeJD4fZsg6FojXboIn0/eha
JV2bRl3oKsx8YRoHotOqcfLo3F9GlkyCEkY9Jj7xGPXPyLQMj6gEh1s/tpA76eMClB9lgdtLMrPq
NEPR91R0BbTK9MFY4uakIWUdnrBqlxAyxTK6z9xsoS47E5ffbTmJJ/Rfr2rjAVmPpXtBdEr87N6u
x2+VWf0YpKVO0MyepewoEDCqAE1Pw2WW6HDH7Dg5Wa5JpScHZhPsO2PAyCZHtOL2ys3EZqrAjkbN
inocNqeXn8uWmtCEeBOfsrp8tUdAN5Foe5nVpyjovkieerb1/FWKi4XQfIW8IX0gCPCsEmkCldzJ
PjEypJWCziVL0SPnLinzb7qJqKsZItVT8rRbDVHfb1HDIu1EiE4p7YU0872MflHXEb+AQ2pa/AgI
JZM8KUw8K1GlJDlpg/3kVMXJgzMeSxZkbvsTxcQfptY8DIa31Sn5irefR5ewtbutjZ0LnMK7Bgqv
EvT7219k7vNDgbJ1rISJWtMaYk7mq9lqEp/csFLuJB/XhNKNcmQ2emi6PMWWXlNintN1oOMgEM9A
Jq8AoDmIs9yCY3tq1eSLhQtllSh3Dgo7hhse3TJC0CI7aujqU5PEQ30ph5s7uwC9SLCxbOZQTTYC
1qFphuhCdBpdqVpHCXTZRB39hbA097KlLCvT+Se0U7UQcetDxmOH8RilRRid1LooHt2htNdm68Zb
A8bi3qpV/012sfZURr9+81NH3aN/1z8i6TjsswTdiGHI6zfbKZyN14b1d0VuuqUNKZKu6YewOA/U
GCi2OfLkJ6aeOuiK68cnHT3fZECOxgjuE83b9Pic6h4K8QiT7m21+B93Hc8hAg5R1KYTd7k8DZyx
TBaHIcNL5k42BxdfKtXeSAqiJrmHlMrtXT5T6oBYx6ZTLfC6wM4nF6WeJDlVcDc5YX20Rfrtzo5V
OPfILo/6Ti3Rzh5bRDH64IwVNGRyGF8LucHcTUUNCdoVKQIPwcmUUfLXldTxkpNXdQc9Ll6kFpez
KPN+yU77EznHhe7Ae7Ix+b709Sz4c+CTbWP6WgnDyoH07finsYypw/NcPKEXUT4No66+wpIpdvwk
vHt0s3jWcLx5aOQE1UPXln9GOlYbNvNYOPwza0AvzQIhBTFLgBEvPzsadC2azH5wQhIpRj/DNr4a
SfaqSV+MHvTr7W8uFnQ6f8AjxFsSAJA/kwU3x7qx00DyT22V77I0eurBj8So6d0eZiagMB2uFBOW
CvOaDON00ggdJg5PQlEGex9/Y0VxeHd7kLmFI62kVscFwpxEFP8QTlIl66I+IeNQEfTLI3R6oMOn
LoLe0fILdHZGHwabvED1sA0LxK/CE6qacMJVCPMMc3tCM9cOkDwIIDKYPLCgk51Q5uikQW8MTqVh
rhv8Fkaovr3d7Om1L/T6584+TwAVcoNQqKAJfbl4dm27ll8XSBOTH66GEVGjhkcKkS7yjYO4cnG+
urdBm4K0X2uttTDXmaTnYnyx3h8+ntzUgMn7KsBkbnyK0L5LmmzPFbnJkYAY5AR5rUZdofC70FSe
Hxe6OukxFPJpNWiwotLu1CY4YWD9WPa0BPHaTeP2ocrqTY8WCZh0A0HpdmGzzlQwdNELoKhsAiiY
1ksrbDvcGIPIU5ejilN4u6qxH1AS3tYR7p+1dTRHa+G+nZ3qf0NqkwIDlsVli0lmcEr9eEMlDl0D
5K7z1vqSWepDIpuPKQ+/wJK+3d7GC1OdUmdUM4tBjDNVPySmBtV5DKpHRcfkWQnWjhdjOGNvbg85
N1VBwLagUFL8nX5Vk87nSIrtn3o7ux+aZN9U4bPYRVZqb6EQ36UUoKswebs97NyBhVgJGA9QIyzl
ySHS4oH+OlqUJyU36dsW5ImYzMi7LjUTdSUV/bBUzBSBcxq/TVJT0gQYYxCGLo8N+JgE6Srid2Ga
z+Og/gBR/pBwYS7cE3NvA3yWHLFlqahfVU3rpisJqdxKXd+8uV5x8IUFKHX8Vy1LHygpfsnK4thY
ygmz7IWvOT/J/8aexAaE4eDuZx6xqfX2hpb806Xqz44E7PbXmx2GFotKbUMgBURS/iEEFbnuQLVl
LfM8fdLH7EUOCopC1cKTde44AJSh7oNOvIbx1eUwsV86/BHivnGFYbU2ngJHd1ZunqJLZ+D+Dth2
/EuRhffuDHc8jyuyHbq4kzE7smoPiXEEhdGg6+v0ofHUXYTMfJTJSzeJOrcl/xtretyrUh48VF+D
k1zWJ7AUmyBEjy7KNjXCGAViUU0zvKAb/WZi7OFixleWxULEmb3NPsxXE7/xw6fsUjTUa401Rg73
Sc2UxySBOmlZ6PObECkdqArCHCgHAmJXyte8wRbz9maaq8UTA/5/ybXJpu01fzSxaQhOyYhnAs6t
/jfgw/zdU4uVqWUCrBuX5iGHYSp8dxeGn3m4kNAS/WiAcb1Mn6xQoEGm9DqbWTwZUM8P72prxKMJ
pYaVFqAew6DI/qErum+LIT53AUTp2z9i7kDxvqMRQEDkt0wOVOqAsayEjDX6SusYMTUBHNhEHQX7
2wPNxV1gWqYNEgTMwLRHqyZeX+cKzcdYSh+qWtklecd0o3MfagtDzW6tj2Opl1srTqPBd6KURKW0
N6VhIdPjPooELc2q59Kr/unAg8rgiHA9f+SGW4geYtt8CPg0VhFRIGl4jx3g4CYnuVTdkAoQimJ+
5NUHx0qtzRCrxkKqMDcK/Az+hxBF33ny5YIMIXcD2MznvA3TJ3eQBjpF6T+3v9okX2cqxDna6nSq
EKEA6nG5kqNrIBWe1cXnwNK+lojQaaWDIwuyUfqDUWbfb482hfeL4VQafvydHrXCg+dyuE4pSkfG
5PuzYBqnhn0f9ts8/Jn3KEYJYW7H2uQRQt4gm3jpYhJPAXeFumWL9bmBaDpe5cA2HNd69vCEgPqF
qN8XPAGgH35CbY7Tg5oCcne3f/bkDP37qwX7i0Ig76fpOS603sEWs8o+k6nq+3IwhPhnGO3iwVli
skxOEUOJ1ivMdwIGlfKpKkSqjphdlqbzKucehnj1D7mzcEBBUy9GAvj2tObGAgMI0Q96M6zW6Qaz
SykNnMGBTg1mNfHhCYwHosO6N4rX20NN7lsxLQChqgl01lSEgtrld1d1pcRzVHdeOyylcYazXcEr
KNE2lCMDveHo76cGR5PqCewmksDpCY38xqOdXLuvNIaeIQuvEGm/G8GDmXr08/bUVBFsLqMBAwkx
DQiLJjzBydyyaPQNm1jxmhWfE0df4bGz5othoL3HNdLKkHpDipn/C8ZHq5yr8HtXfxb/Wd3jQLxW
hSNiNtK5agU1ZOiGpWg59wNhMMoyDR+qp+YkI3aiRrOGQtVeI6c9JJq9lqM97rd4bqElbdzllgqT
8tH0vtIpesXRqFn6AWIFpitkKVRTIJxRe5h+fUUFmxTlhvbK/uCNEwtQVF5KG/xgHz085x0KnKNS
/0YWH98wZWH469PL80MIdaGwQ1/+6kh5rZamqWa/mlCegcMgTiiVGMUhiD9ubu+F6VC0n2AuwQLi
DiRaTJs8cTWY8B0QKBjH6BffN5arQ9t5u78fhWcAaGSaqpTMxK/4kFhVpWUleepbr67kosIqHd3M
XpeKtnSjz81GoJ2AP9NSA9J2OU5P40Gl7Gy9AlrA6KwkKuPaIK08A1es21OaXkNi4cjHCa/QfIBX
Tc5QHUlaMlhMCR7/AXNOhPbdT1UV/pOY1mGg1r+wJ6ah7308yBwGzXdixPRtKpVxUyiDmFq9ReL4
V9x90fp2lffJr9sTm77ZhGYF3T5uDQCi8EemW8LwpDYq29p8LTHPGvAKT59wr93iG2a66ooDX7b6
UQnOt4e9Xk8EA8QGJHmAFzlt/GFg5jmVXyFZalUbrx+edOOAGucdJuuSLi18vGmaLRxxoGNQL6W2
iE7dtGOEuU6SofirvgZRhOlavu9VtBG2rf+Jv2vtmZMQST+N9s0ZFuY5zZH+HRm9M1IxmTLvJJ9I
XaEclvXqa1qjq5gpGA/KweJr6moUheq0KBERQ2aQV1HVxmYmAEmFXj23gfw567V72/U2nM0/jaa+
1Ur4w8nVU+ziqBfa2vOIvXvWu7shcxdu0ilDhbuTeQIXESwY0SicTFnvK2y2Bzd/ASsF+Qgd3Hwz
yMVKo0sTVPKKHV3ovwDHpM1+MNVVWpQrg+0m48QmG8bWc3F7bBLxzzl6v8DdF4N/jPT8OLa5Qu+C
25Daz+QcW16W1WhVZC9pWn9DhnKFBvLnzvyKGO+mpWujde5LjyfF7d1+FahoHQDtkpEWZOir05yX
Lr61mpK8YAeMNaBpb7QmPitxt7Db3p+sl9PjTAkxNVPADKDJXkZEIzcB2OYQzFXJab+qnlbu8nDQ
ftFEwfNklPFsHlVz7bZIxI95UL72GKNs9NDzH8amxUF5DEeU5TV8aEmEPxPJ3TvsG/s7z3HKlza2
0k0/hP0uMPPwqXfSaG9Iuf+YudiP1HDHXxx8dDAJoxlp94a2BkUTPboybtmBlCYIW8HOWejOXEUS
lWWFkIhInYCXTsmBfdngqKx48lnC8TuQ/nQ59WCvQdQo7PtNj7H9X35LMR4gR2KlqARPu09yV6f9
YHXymUdICOaowrhxYbvMTMkiX0PFhSnRVBR//uH+7POqzBRtUM9R4X/rOvNPoaoHGxVdzTeOarB0
BcwMZ5Mhwl3llQWOeXKNDkB+Sa5L5UyTCyETZAXr8B6b8AeteTPtT7eX7+pio7GDPh2PB17hxIjJ
DlW0TA5yU63OCqL+myr4Sqolx75DrrW9PdL1Uefl+35bk9NAG51Mq/PiUIksE3fVCmsVGpErD39N
BMcxNEEsaumjzQwHBRFkL5qTQJZ07fKjWaVspBVsxJdR76liJW+Zc0QIq+7c5zosV/gBcNfcnuFM
WEHJk1NuQheQrzjxQhPBV3w3foHIZzZAL3Jsp2JQvwv7cdoAJaTr1I1l4L3iGX7VbYQzKDrB6M37
Q7QuZeh76afK/5qqf3R8Qzq33QT91kYyzKL3KEXhRtgS357r9IGmAeJlaKBnlIkEbvVyeTOJRdDS
IH7V5BZ7tbJrnyhSORhIoSDaWpICKwrzjy7zl7LM6+yBBAXpBnjVxBjrCtzvmEPTq4GNnaVJs2lc
DQEGFeYdDkPFIF6JbfLHdvajUuwMOmG3p60zrcuAznOUzh7vIosayzRPanOncktL8l4x5DlZXgkV
bAlPc72LxBCgiGiHKqhwTle27qVsxMHvNXR2+lh9iYp9YC1RTq7TTIVRsC4kRwEcw369/H5jKkGa
0UP3JR4wb8R/xtefUj3F3EDvjEZYj7m4XAE7dlDOrD+FcvZyeyWvNxDqzzxzCXFcjMS5yx9QOkpX
8wj2X4fkD17XfEv8vzflsA+i42DaC7UxR73+cPRiabYAlwQgM5UvqbGeLCHJYVKbwxginut3lgUb
yg8HHXUqLzsalSfvCiXW//H8UgrgGsqp8Hkws+8Sr8WthwPa89hYwa9uRDVspffolm+j2Oq2Uoq3
UWnKg7NzejOgemDpJWxTDJycRmlx/x1jaHYw9gx7wC91xI5e0ZJq1el4MetN0D0TUgZ8A4rsq4Z9
ffRIiS2y7uo6pMrca6W5y/Oy3fayaRyNGIRDm6nJTjGR9ao8utmr0tKjt6yQ9N+FUwoN62L4xjx4
sXqZs43Vz9aQ3ZXUFZCTH9djGLd4dPpa9Ey3NFkHfmW+Fm7ZfOn8ivTP9+tXFc/gjZEMGETLTXU3
qFyAKOxXv60o9B8kJci/xlHTbbks+rXuKeUr3xN7TEXKVhLtdQQPcHShTQh9o7JxtC5U8yClnRWu
TLWB/11p/ud8qLPXxJGHaOVpkrQdLKfemyniF3kn/PWUUHM+QRs2ziPK8ftRwnqyNMJ2SwKCe5uf
RAt8kKtr4/0+5GWCagvPoOm14XVVNdSDUZ0zFl4G0c37q2juDQdzeITpgAvQELh9EqaUeUCDAsvB
p+PlTHVtWlcrC8tBmcKuzrZWGV/QURsepTG2ceh1qe9Earnh3xuPRauhTo+h5x1NEhddqQI9+sZU
j8You3dJnndLXaHZ5ODDDxPR8EPiY9sxG70jOZAGTXoBdP3QdOaXXuvugDjdDTnMzcznu8vZmlfr
oRhxXTT4fbYZ31kuLj1q2R4aJ1w4zNfB633BAFnBNuR1MwXAZNLoGVaZ1/Q/WoXXS7kv5ZE7XW4O
wrKv1fr02Ta9ahU3n6X+2+3PdZ2eia/13+Bi0T4sihNDz+/9uD6bMle87z7qEm4F6j3iH788eIm3
R7u6cCZTncbpSK7jrE3qs/AIVz24YcXu9gjXgRiemk4OTbQVoXESiPXYH+QqK6sX4s7ayM5W+80t
fyqRjt9I+VlKv94e7mr5uHaoU1PW4omMMt0kDUyUMkBjxu9eysD6qWjtijrH0ZUwPI1pTVvawhPs
ev3IpEWhAcCYoB5P0sDAqPwgwdz5XCvyd8+3nzy73tye0fUpETxDMhG4LYLzP5mRBfKLdzwvEAod
h0rC3towqxXy6snaS8yftwe7jk90ucFmI6ZAp4eVvNx9gZMN2DGVPK/KwsN8rL7L1Pot85UvGQ5C
ulcehtDeJ4m+pJh2lZZAxKf6xV/gW8k+J7PsTKtT0IkcznZkdrDHjUMDrWml5cbv2zO8HojzZVOh
MUV1HNLX5QxHT/ZNretq8aBTjDMPuqRcyD3eK5EXaRynivyZBgMlL/HxLsfA3lZ2Bj2tz3odfcV/
Xnai57QdX9qu+O2kyYGngW0m27oX5h5DKP4GGkU7VlHibADJr/vypyvF92Oe0pjlDsfT+Q0Ny2Pd
Z69hm+5r/60O3INmtA+BS2wwcA5MPDBK+kmu7OfB046pam2D0sRmOIZPcnsN3/XTJxOEs+aQmgse
LPvycoJmVNgIUfTVWX4I2+SL6yvUU9BlWeG39j0vgu90jdpVU/r12q6NLa7YP5PRgbTkuicEJT2Y
ztYPOhX/6KOUbToVKgtXF16hiEIlMH2aEJ9yXO6LwnjGKOXZQmF1tTCHSTdcXIs8FEXNFUAmZOXJ
jkNLuC6qwq7PXuV9s+rij5Het/4/xmcDa1KpBOQ1KOFdX5d0JXxhUEu5FLgx9p0x5gkB7T8F5P/a
gIOOL0Xs/1aqXFt4il2HF1V0i/7V4gf8OqlfdYE1VNGgVeeh9OSNG9gwLU19oUh2PYjA1VN+oKhO
LW+au8a56YFbRJAiLhpjL5ljCi+4HO9ur/dVYEYmwIYmQWGd4jNzudwyqRZrSkEl6lwPA0KofOAu
cx8dBL7GPjksXjvXx/xyuMk1OlaYJJjNWJ7N2vxRF+DoemuzOMrc0qFmZov6DZ0PRVx+Hy7rrnCy
jmNQnkdy/3URS9kaGbLbCzc3kw9jvPf7PoxR6moVYpjDGArKaGY1Gt/qcpC/9wkegLeHuo7+AOD+
m85UTUdVxiTNtbI8x1H6hv/anxQp0ZMu93elmjTrDDufta75u1ZauEbn54hbg4JxD5jgyT7HIooF
bpXy3MgDRDpT0I+UghdLADLnf5njf0Opl5/MgspYma3MHJ1Kegy7eh8M+g7iY7Ay++HNt62DkmXf
TZREFmClcydAFBKpW1KJpjF3ObIXIN5hN1Z51nKB2PfSFoDB4D72QEsPamMmCMRoSwC2q/RLqHP8
N6gxAXhmqtIabm6XZ0OMFOjbrG3cdS5X6kZF5B2KgrCBaZ23/2GVKTGAQoRmdu3xEaoqEg9RdW4H
736QTfHIEfKMJLK+IpGU/fQdY3d7zJn1VRWFx7fgZImqw+X6FqNDaSPLc6yZRwqNeLv/8vDc69Jq
XSJcauhL5KiZ46KK/jU4ebqrVzUGCQaYrJZyfoYAbIxIQvJ8U6s/3O7kRwJhHsTOQqyeOShcWwwq
ozvPoOLPPwSDItfwvg3V7Oy4Qb2yavz+wiG498wiWzgnc6sJWY/IRuEWHa/JatYNjcreJmFPx+I7
RcJ4Ndrhs53jKafq0q/R7O9vf77rPBeCCYmTARWUzvwUthoZUE6VqsrwYK83kSW8LLVNywt9ZSmp
t3Cxznw6cNboP5G4C21DMfsP6+hElkWCFmRn1LvlzSj3T0pY/EE4DPlx9k7d3tthdddaS5j6mUkK
Sokobgo+wrQu1lf47Tax1p2xhzv6OL71UXYvt+bW7J2FYD47FJUvymAkaFe1RKdNCDdK150DBeK/
mbbPY9/tvbb+MVjVt9vfbmY5YUJxBSJ7yyNoSokq8GctMK/ozlGvrr3xHHSvpKdmba+8CmEBa982
SyiOuSG5q+iw0eQli5vsT+iXYcbW7c6UZBPnNzXxJG3u6DOOKGM26TdMMv7+RFCQ/m9EkQx82DMI
U7sR0tvdWVfqFyfEgiI2tYduaA+Ao55GA2LU7VWdOYICoSQgcYIP8E4w/jCglGRVGncWmyWTH9Wh
KVZ1RL1bsqSdodcF9sPB6faIM7cFrSF6imxSKrfTVxjpJmEHldazk6f7Ji7+UZyiWEmpna3yKjhU
drPzjL81awKMymOJFxlSGKzv9EwkIS9Cv1Hbc93a60Tvf3pBuWQZMxM3RcAU0QzU0BXZSO9j1Sk9
pT1nQH6CEBlZP/sdlck/t9dv5oshWEzT+f3BTj3ycoswkbbxU1U7Z9Hw2EYYdUear68qp9JXSIoO
uMj/JdtZUIKhAoq/UJ1W6V1cDll0ZhgWuqudbbt97bMC/96BV5+shC+35zazN8CwiYsV5SvlSnkz
KqvEAOpDldbGgCpw7/XqKfHexh7TbRUL3CW09Nx4oPQQkaINhSrFZGKdpbmdOzo4Rif8dxfZyfF/
oRHQPDhSUZya2rPWXUpGfHuW12EFqti7vcU7tXfaHqm4mHST8v25M6Ru56jxlwzqBIKEMRlp9RxK
0n2f+tEq7Y2Fka/jNW1Lmm6UaAEPgEq4/JCdBUFFlTvl3Pb6U6lifpqa3knEUBlvkduzvD4OtO9E
FxHtA77n1DSioTXh6tWonfv0HJEXEdrueFMsxK+5GQn8DTgqHkdX+ZEn+WrlNLlxTrPmoa6TZ7ux
D5ESbzNb/+vLjo6ZoKDQRwdUN+0z22ZQ2UrZ62el0Ldjk3zKcY60QWPLcbMQI+fWjhgiSLgg3rj2
Lr+T0VWhj40J7XrcbdZS0h+KwpbWSDD+vv2Rrg8AYDBwTCChyRXIwS4HqsBxa5qbqOehVu7jQnvT
8uZLYnrr2koe8tF/Qn1sd3vIKZKdaCLGJCGCWiyqqJNNiAtmOjhBrJ7zpFHue1VJPiGK5d9h5GDt
3RbcJvokkrMZ7HbcxbIeHmQvphkTBOrCFzXEUJc1JvYMBHuQO2yga7+rpNaULhqHc905m1D5IrYq
1DtEp2kAuzuEVldl/GJ6BeEV9ypq14ShIgxWuv1mmF+KQF6rUb+KQ8yhTAVv52IF6my0pBUJut9U
IqQAOuJfkvLnrovXObWINnxC5Z3/n/iv98ef/KORes+/h1wRCX3hHFOrXLXI8CC2v467djWY3p1S
fxH/spk/oNSycIhmuhFoooLxoecOUpm28OU2sDr09scQhYcMDy6TJKOLfmt0sGS8LMbfYlqml4sf
fnsrzOw++hACCICpJnndZJvnvRF0sNXks9aXq4TwZ+coWWPNIwBbuRWtWZrbI84cLNBxBHxhFOxc
wabqrJNLMFryuce1R3wyKcA2Gdvn28NMF/RfWTrRqWWD07GdBlqaL0GBoFh0ogAur2LDOoRB/VT4
D7G1aWG160b/qnbSOqqaJWtikSJ+2NPvQwswPdoGZK1XSuNVwV0ia0V0sv36QVGbz5VdLwEYJsso
xsCnhroseCWeU9N3FJ5asWphC3/y6+be0QSkPdtruBLfXsaZqZAIKKJTYL3DUS635cjtLCW5liFH
YcNC1vNyXUquuzDK5AoRk0FknAQAFAqJ6RTMHjSmZHamn59MudfXQ9oZ+L13MkpbHTqjYWN8vj2r
mcUTNHF2PMB5MlLx5x9SbuSZgMkhN3Tqsax8Guk1/e70xMUe2GkXnvIzU4OHANmFzI1ey/Q74UWW
D05MRy/1za/cbfsawpAUJE+O1C6ZhU3yUrGMUCXRDOEhiM7y9LGklnpHJdn3TpESPijwUItUDXBM
N+/qKP+EaMFCW3EKIXofUFxdovmBVNi0oBe7amN1lSydeRf6PyJn6E5J72RYXqaW9GpLWDhsYix+
jr0uD8+VpzlEVadIv45Nb3xGtFZPuVSaJfn6uXXgmWpwcaIVDsbo8vP22H75bhUGp3qM1qNsnAh8
z2nWPkZ1tTVQOv7L4M06CO48CQltINqR05pfmMVeJVdQ7lwtX4e2vovDz+3wkNrqj9427+m0Hxuz
eDSCciGYzhxPh4YgYYZcnWAwSR6szM/DaKxxAQGW91MKunKb+rqx/+vjcjHK5Lj0EWrYdS4g/yat
G6vB8UBza3sXAtFcOC6TxPzfHfVhQuI4fTyZ4FJ9GYnVk54E93YL+qoJvrgJHk5Nar8FjkT5bey3
gZosvHvm7ouLSYqb8sPImZKUSWGr6PTSB6q68FijSpcU3caW8H7BYzUJz4iGbIs8+Xp7eec+Inmz
2LDIiMLnuRwZn063tXPZPupFJt9ncmStMZULFz7iNOl7X1q2ieB4CdDWtDUTVACzPBvFcKA3p84t
wzXT3VIn36qu/SzcPmS7f+h74ylSik2f6gtBfu5Ugl+mWy9eQFwol9N05ahoejftTwMwLdTND6iD
vQKsPvpdH2yKvF84lXPjfYwCk/GiMZR5/hj2sW5z9c7Vy086/Mm15Lj3o6Zu/HKpw3Y94EUUmBbh
nUAGZC32LlY38G/Weh7sSBZDPRSMi7/dM9inKNDSTbi+CFhMJucbWip1ceKd5FzV7kcanAdYCen6
70fhTQLwnPIiUkiTd4Lr94meRjY2HEFZrfw4CzZy3i99qJmdCTyIG1JQRmgcOpOjVwEe63FZtI8x
YE81lLZBGmw7t9lGdfEJENpjirMH6/FCIXBrGuOn27O8zgY+Ds8JvNyYXhy0lRuU/ikwsmcIwAfV
SYO1SXd0YUdeBzeBy6Jfgi6xzdU0Wc6u66qYhNs+qkmAKwdqH+wQOonsF2yk7EC8PW5PTYTLy0yU
vArTPi4lg6fzNNFxm9Cln5j3CMp5D5lWHSQMIlWsRDpT2d0eaiaAkicKLAT7Efb79MUM97GM9ULt
TlLoptFqcIDT2hFdxdGL6j99p2u7SOK52ZaW/QrZodzVAanCwq+Y+ZjCuVTom8I+vMqBitjMKYpV
1clNXhGlhry7ZXetO/sbDdZ1Zp/aSF430XDw9GOvDU/lO6C7RZzg9g+ZPKxESkDWTHppQ9rAt03s
hQ/XiVfjIvl/lJ3nbtzIuq6viABz+Et2VEvqtmTJtv4Q9thmMRdzuPrz0Gdjb6u7oYbXAmYwa2Fc
XcUKX3hDGyfNySld/VHPTfMxmSRQlzaltTK55Sqb4c7JrLyd3V/56ni5LVqUi6Dyha5nl+aolc6D
hfGqJj8hVUbSWjTgK5sKsKgJnFyzys+iSx1fyfvsNVb6qfXLqtVPU0IH0cfXwAiGPrP2bqS2myRs
6NVEM9mo2hGyhar3U22tLGgkTpNZNZWrSO2Tg4CMf4D/JhBizZ/Kzp1Wet9k+9JRALeInC+ObMiW
e9Hz65Q/KO5k89WeChiyYVSftHFyv3ellX1yAWVSnACY3houLfei5fqJU2er9ZV8cMqa6tJU6ytT
VFg+x6m7crirAmXStSeZ5f1mmGVn+lxscmWL1txNFkB2q4mNByznMPZWsaZcVF/vpN30931WhW8t
WNEVRh9xQLT71rTVvGr69GeaVQ27RFFav8hj9QDr076nSJg8xzNFe5ayuC+Sir1V5OYq1RNAPukw
7LlR8d+Zq1etC+N1HrXJPYsU7nolbYMGKN2n0bHkCxlWeFfiewMKk7JLNOswzJVI7L3OLH8oiYPR
nNK0j3Lo4hWkmBq8bjj4Ccj2T7UeMZVYwXUHYug60mQOTdIdt1NcxTScNb63HYr0WROxvZGZmiFK
01HazDvYWB7ttgIPhK1rddNzBLavA++i4J3LH/aCJ556IwC4cjThw1LIRnSNrPj8SBg6Nom9kFg7
tE6EjVQ87Vtk91HP17ob996VpxiSDVUUuqhk+uc9FWgoBKh2nZyibimSf57G5iEtLaSWdhiK7z4+
6tfmBUlJJ3FF9ONCmGHQxihrMmRtMwvZ/cgQwlc88VDotyzMruRb5BbLKFQmYbqd91AGuKpGOtX2
sZ7qdd1CHNC+t6iJ5O5wMFAkTMM5WCBLqbLF4q8cpsOAX+/Hs73+I7he+ZYQN9RzsZxCTE7IA4bY
mkOpLFRY0XFXj81qTr2tln2pUUQM2euHsf/sJc2dZ90ynvizU86eNThAACwoIPGVz6tWWqvXPKP8
hKnRCr/QMeQVMmX+HD9/8TMNEmT0Nu6om/6QQEIIHbNYueBTXwccxVYhZlLrKin6k4H9212d88nc
ODIfUjRZ1pBK4x3Q92jVFtINTGHZPjEzJrS6NjwWgygfkY4hQmiRAVRi1d4UKLrfyK0vYwWHohX2
eCrWn8s1/v79MOo5l61JgBdGvQJKbZTmWuYN0pPkKH6rJ/G+QW9po0fO7PeI+d04rOcEmeUBW2p0
AMU0cssLd1MIgbqjhIY42fhylnn/KJJ5ZTZiab4SsBTdV8v9nmvxKqvVILspvHrlBFMQ5u1azhUR
6Nn8886axzkOcblRqdHaUW0EsZbRnqFYuUL1JdyG5k3Lj4tHmxx+wSYRKEHqvNCm6LH3nJJcqIjL
T1/nqT65jfMz0dtdrurPxmDfeaK8ESdceatB/mmUDyjZULFY1uGvOEEfor6LZ4TDRtWtVqVZGoHb
J5TzlC4Ye6W+MdxlrskNssCLEQygCXAuKoIVB91tVUGYJ8nDvSqz4j6u82H98R1x7UYkBEM1FfEf
ALxnHy/MmtYzUj0+6eX0NPdin6fTc6yZN1LaW8Po79dOsVME3kaZnOzB62wfy3b57Gl9cmqqQr59
PKUrC0fNmlIyG4OY7vzxUiAJisqqxAmb1dYH6vtgoth/4269PPQ8ICwYgtO8IxeNea+2IUuMCGg5
eZl8SqUWBVh9xNRdvWEdpf24cvRpDMJqHNZNE90C/F5Zzz94ADRMFtWO82u1Gyq3KuxJnJKulEEq
pm2cWfdqHt0SB7lyuP8eyDnLuJRMSAO3svjUJ/pjlmUPYlbuIy96EDRBfAhJ7Y204NrXW5AO/zOz
c6WHuK00tV/ETuu2Ooiy/8Q5u9UH1a59PdrKZEB0cFGRW5b3r6NsW2nhkfCIEw/iiU5SozrB8jfk
JKfvaqbeG/aDke+cMV4PHaxmCi/KW4a2Jn9bekvjGx2oj3ft1Z9Ek48OJmWCi0afGbNpjNCNTg3p
bWlMxcr0Essfp2yfeflmtNptn6DmJ4ts+/HIV+61JePk/QAeyLqfXQE6jrXhPHbOp1A42NB5XGeG
pbj/KcK1HlN6GzfugivuEn9S3P8d8OwyINmyIcJRv7MqB0+ICYPMfExFUA5uv7MM/JL6qcj8rtKj
B/LGcV/NAtv6vAK21PTzxlEMgoAyd/xGd7Ng7MhooEaAr9f1OteDFMrOqswjewsGqnhM7azbZtkQ
PyiK26EG36jSl5qUG+id032jVaqvV7npJ1FaBkasyLXdqeOj3Y/11o606VkvYhW5Vch3Xu9Oh1qR
dDV5BZKgaEqKLAsc8WtjldV/YYsZo49LO2YCahcF+tjk27qeIVe6he92M1w4ghedVGAHFK7dKl2q
P3R2Z7zU+vTYahhUI+6+/aN0PFjyfh6mNTpbQ+wLs83XTj80/Kbcefp4D1w5EbzguDAthjsEMufg
DplADqxSaz71odgPXb1BJCtPnvuqxy79d+No/PBvaY7Qd/3DMjaE1qu0+uxMTpDaO0IsP3bNQE43
ep5XQht+FggekPb/H7bw/qAq2KSFeCapJx6Q9qkJ5bjP0lxZefbnAdZzQbYKu+ix69rfSTyJu3TW
q6PnhfWN6/7iViLcQExDW/w3wCieZynlomzuToQbeSu/m44kHdfGLze+wXLQzmJlchPuc4OSzKIK
+H6ySVqWUe513EoOEgpDte6a8BccwYOuUZXhAogGMKZ5WgWOUH/WZnFDtu7ao8JNwA+g14tP8dn4
eT+XqtMIm2qL/l2Mvb1W0ckKetPI/j3pA3MJkg7FdmspJ76faekM+KmUPW0Ks/rtOJJbdtxhVxCH
BsaxN27WPyj583UFB0m10uIvFJrfjyYLmK3zmFnHHJ9yT4yHbJA70/uWytSn3DvWGgFJe6eG92NS
+WrfP07i1dZqX1Xb9ZQ82MqDE+OMUVME6v8jY9Jn7T62Xj/+/BdbjEocbQXkgKjLodBw9iujMNGk
0+f2MXO7ep0kmr5yatW9sfLXckKGwdZniV0AzJwPU9PprkYvPtnZ8DyrEjGSaj2L6puWpZ7fW86j
0IpdXNnY5pm+qyfbvmqP7qTfaB9dn+7//Y7l///rCSZfKLhGE6xHbMX1u6ZICJbK54/X9OqOhlwG
MpvWOKzZ94MgH5qqZs9Lo0j1Tu/U+yptIGYbNz7dtbfb9YD68fVIR87pZZ41ZUPjhPGp6sINspKn
rMVEqL8bqmilZc5vx8xp5ZjpjVDpyrALgZMOEfUMvNLOzitiLrXa59V4MkCbH2ytGe8mvct/ZGkb
rzyhwoqKMjs8OE4SrQfRJzfui8vx4ZyBWSbn49a6sO+Dt5xi2zMMp6afvtVLOUxU466EJqIl/Zbi
h7ebYuV+5sYJ/vW7LuUiTBcW/w2dqOnsu0Ym+OW+Hk9miu0yr5KcdslNXTqbP+X9vYG+DJbiANno
1/O396OASygyr4+HkxEZv2wt2jRu1gZdVGOkW1rpjTldHY2lWJR0aPudV4wmSuVpU0fDKXbKTx27
B9MlCHq1haTlrRTp8lwwMxA9bNolszwfKy+dfJhSuz81Qh0OOjq0hL+24c/leEs45DKBcOgMLoVE
ekaXroSyp/NsRHN0moX7VaJh7qHuHYKuGMtx3Yrwxp68FjEsPAx8lNBVuzRLmNvZMsNJw5E7j+dn
ALIro/9W2WZyLGU1oNqQZKsm0yCb1p73WIH48KUCdKvBann18S694pSzKLqBOqZXBtn/vPWXIbgh
MtF4R6MVa30uNb+0wjvkGwJvdne15jx43uBTn+qCzPJhe81+64lj5TlIdQXavLWKWyj9K7vMRT+U
OwoowqWUjD0K2qtDjJ0unSwUNoeVHGiw3riZLi935r0MQE0IsZHzm8lO4cQmlu4c89l50TBDUBPz
Rmh4bSKLHRrSyVTdLtY28fAKbXt60pk1b7Ta+A0oee2OycaabkmXXOl6Mp2/xjp7q3JFRqaSxe2p
8pIfGuqYqRPnvi7Ve5EaJBSz81Ap7t2Q1j+12sbryLh11V9d0OUWAni9tF6Xq/iv19JJOjDKBc7O
JlL8o+kE2U2Y2hWnH1aRUhPJN3UTStfvx/CixIvsHsQBlK0oyO1pN+vxk5LXq0rUO9A7Dx6omCly
t1Fv31VUVNvQAW9pKo+91j0pyVgETZfeOERX7g90sQDrUGcBP3f+hNuK0XluFtrHcorLbY0LQhAq
qHOqjqjWrtdlIJjm9EZJ98oXp/tLzMCDTsDonlfOjaixQiGtpQFSjXedN81+N2t9IF3F/EovTNk5
btEjDZm19+5sxitZ83Nkr2c3XoXLm3rp5lMD5C6j1nmeE2gkfRgRAkqLO/XRq5U7VDZ3oxHfqCFf
HQYlXKQTuKwguLz/9o5GTpzlDAPYNo+SF9rbU13dSnCWYtH7B5XJ/DXKWeKvTKGm9boXHsemexR6
/k2JlS+UAVf6lK7nzthLUzlYg/vFtofPH9/FlweIoYHcgTKFd3IBEh/scLKbpgmPlUVhuLJczvBw
q3Z1eSctgwDix5uNhuX5s2qwOTu3LEPQERhKqhpyMvHYbEHYv/bdTS76tdFADFCKBo29SDu9/2Zm
lU2Kog+MVol7vWruXTvZ17Xc1Potu6Nr2wNZQ7hdoCH47WdxtNOhflcIPTzm05D5U9atO139oUpn
//FXupgSbxMVdlQgOHgICp5dcz0oOTsNe/0koBluQ6VDs4AKROsS4pnI5n48GinPlQ2JpQx69DQu
ALSeRXiTmU0a9qMECxjI4H/QDVvAELk/d57wtRKpYXskjJ/UQxRNP2Mhs7tGbRM/V9pfedJ8l0mL
ZS/ktkSGn22cOb3G6rf9MHxJI+uhJtmIhyakib+4hcJw7rxNY5q7Fuq7DY5azM4jjsovKM0u4UFQ
NzL2q7m1ff7cg5aqZPpN8tT09jHpxC7LjGeR9I1fCGvfG8mmGcXKS9T/eg1nyJp/GMPh2LfxqxHZ
yFwg+unaauAMqHmqk/XLsZF3Lqtjr1lfa6U5tJ7+Ze5LRPCVXeY2T+BwtyPfVoH64neuLHyCInqF
8l4t58kf3dwNmmna9Pqwt5rsBe2CtRN7dLfSp16bP42Zck9Ut1O06DGZ+6ccV1wvin/UmLT6zZQf
3bB4nTG3mLT2ZIwJvci0MFeZ9AAVQGEw9JdleHeKNtI0nps2RJJbmXwRZfcV7Y/eHB96NzcoT0oJ
mCHrEZ3SYcB79mFwrG1mpevEQ8di6jCA1e+m2F6ZFZ4yc/1WzM4+r7UdraKjUYtVHoP8irIDy4ms
fLKUAJRxPcRirc6Z7auK9du18ru2rL93ioWEV3N0gW6XvfXsaHO8wvH9IbPTO7c1t/VEplUlOHuH
OB3quty3OspIemEhyFc9LXPTo3bvJe3a88pNi52GWrbrYugF7j6G7dcmHIZihAJRAKxYZ3qyUxXU
W/su3dtK9AXBMEi43Q9guJo/6T1y9pWcEl+ak7KGUFusUMeOVk3NWTH6KlkPdeFuRzcxN0XN+x1m
2rTqVHsxEObpIFLXkYtXvso4a9bSthTUx5UQjZClRgk0CD3YST+ZYa/+yiYEQXwnN4xAyxEIS0LI
JvU4z4g6ZqimFRP0D0ApJnVCN+1Gf25i9R4RDUFLdpA+Nd3CrzB5DyDyz48jn2KOPfcRhVqR+4YV
mZvUWiAjQNpWipfr91HcR9NqqrLmoST0Qz5yztdKpoy+ztP12bASYwMg+2tB414350Mjhlc7dfaZ
ra76Sd2GU7iNxPxq2XIXFtmx1YqHQRe7LhdbXSrBVGvw7p1NsvDB6+EYUtopk/FOpq3jh170VR+V
IJu11bIZ0Ek71ZV+7xjQyKPxQbTuMTbalzF3jjEPWTQNDwjF+elU3ZVN8t/ybdtOW0WEab3evBZF
/12UKT7K+hZtitJvnPlnyrsAr1P4ee6VQVItd0hkln5VxdJvSiUhrum3mpsek8k+uMOY+q2pf4qx
Nu1MiiXOSKhr4tzq23Yb5J74Ho0CoIz3C8SB5hsqHulWj7f3AjtwEfST2p2rKZhgam+FOr9OYceh
sr2NhZ8xRKED+Pq7JNJWemGeFgPk1lE/CwNJR6CR1mQcJzN9aUvt0etStrWZrFW4UH7bTN80LJr9
OpIPnU7JLHMfh0gt+AX5PUqHD4ig/3a9meZFugOC0Ptjq9+ZTvI1FPO9Gbb/Ib2W+jadajhQp3CR
kkThbj3q9l2mtCe9tw6hXWw1J15MJ8U93oeZv/zAqNIo+2tvmP/thkzdeVH9NiTo2pTl2oCxulGc
BEDSpNqfqaeCJ9MQ1O1/CDBSmya3A2goh66y36yqA46UI45cDS9iSlbp5O6XDWFQAcfQ+b+UTdLF
zWehaZ/UtPsiCm2ftHiJpDZF8eExC73XSI8eO9YiD8cHNPCeZD7GiMeHZdCqQ+53gCrMzH0YgTCF
wh4CO5z3Ttgf8lj/8+90ctgLw/5sZNmOl/GJDikNkcY5hoaz1/mKqCUAi2rQ+uiFkqIfGDprNt4a
t+DN3CuHzJyPpiK2kQTAlXdA/KdAtcNd0WcRF1X0xSXEWpatHhzIWdO8xxsq8w0OSKuJr71SFKw7
x7wvuoQnTHzqGrPy49ZSA4UMNwhBU/gFGnCBUSzmTsCeP36Jr8QXiHWpZB6k7tCAzt79ti1pHyS1
ewS9fjDS4s1RujUY3Rs1x6vDgIRB9Jt6MFSq9xGTJqhGFI3rHMn+KwOknQ+u7uOZXEQwS6b4f0N4
Z/1SR03o01DiOcLiCkpF3gtb3ZuFu1MpLX881B+xobNwGhYDETsVODLt8/oUsmBh0pcdG4Ut/7PK
cuAtSmId0L6xg34saGiaTYyGUik2ulr02POl495KrfRbWuJ4prUFWgBdzYNcl7guUOyff+pGWD5n
YZP+zClEHabELnaqTc1GYHT40MaZsu0mUR5kXOKmXvXxTpv09ISwh4XHQApqDr3WrSxkdSNFuUR8
EBiiWLfEajAozlsw2py6uGeo80mtNgoc7sx67aY7mdRIQTl+cQsYcREaLnEoIkIEu9T+8Fx8v1fa
sO+SpJ1msuFoVYsvzi0fuovE9myA5Qf8ldJbaVaUWsEA/ZAhHewUvyO8LnzH4QwWhEL1mCbbj3fM
1Tk5Ku/korV1UdDsulgPM4UhI1QMVi6oqIO0qvrGKbuY2HIEgMfQTFy0kc9TVtcdJWbY83wEZZmC
nyzCVawSJcxeCxbCoHBhuu0tVcMrU8Om2OM/FLeQLDpLLU0K35bIZ/s0OdILwq5+Ugvx6+Pluzjb
SCIwBvMifoGkfXZ9tDYaoQXYxFOuKp8t5UFmzufWOpjyxk7/82PfHez3A/3Bb/+1NaLecoVTFdap
sFM/7Qw/40VLf+Wy3phFtAlNHI2V2s9wHC+0xK+k95Jar5id+hgcjcqnyGC1y5dm4qWuonWT4mhy
S7b4YsH5yhYU8oWegnzYebvKUJoxDGMLTkip+j3vHJJ6Hy/3tX1kIRqGu/UirHOOcYlicx5bcD7L
bd3iP+RTpiTsuGkWdm0mC60bpgu3Cpn0+4Noe/GoGm0YnRxjmB97Z7QOpWzyMig8cyPpH62LMHR8
GZspuv4gPwa0i73S83PphHfebBBDuEXx8vHsLwvZyyag4bzUsOnVnf8smaUlisLstgW6aACHoL/i
pQr1WrFt5mLPpy6010LUBAQ6hdZ/L7wh1kyLAPiPCm3lXJEn1zItpigUnaRrn2JX3RpGMwelGZ/S
bl6Psf768YSvPM4AshGoQnTEIQo4+wy0ITU9lIZyBI1v7MjLo62QAEJ64Bw3wo0/b8W7A0ZH56+x
zlFNpZnzUKpJdIphGh+nKG7v0MLMN2ptyjf6yDUwG1sGnkBjcyjtZuvoKMnpkzL+cG2szG237DY1
6kgH4ajtjeLjjYU4R0A5sVOlY8XCG1DoCef0+Yue/zMQmgUA90dLlELvhXe9lqCQkyLbfnScDOSa
nb01lbL3zGb18Ue9givh/Or2wuCluc3L8/5w4eQzRkLJsThsBDoBYRYYTvIlr8OfI2LXW5qpSG4m
leenfW8GaTJLvyDZ8aNSJCtpe5YvksFaGY3d+rWRF0Hc684BrEa1KWv1xspfuXFoiMNsNhZpmgtB
uAm9WLWSAnoRxg9SVQ9a0t4n0lwJGDE6/igfL86Vi+fv4c5ZaIb0hjqtAfFlsYVZfW9FwRx3N9k+
Sx3wfLPTeAOlCGsbTZ9l1n+9JvWYg9drmVUyIa466ywz9ag4incOrr++Ss5Ua8hBhdlEG0MHEaAP
3/99posqjqNBgr80yU5Gdzaqkq7TkmEuII/bFexrJXuCjsW0lWsLT/azcmheoeWtW5FzVNVIW9uV
O6ywG8LIuIu7VVg607Yz2uEh6bDFzrL0xcD85j4awWd+PNcrmwhUMnEIbPwr6kmDM6rtHNrKkcbF
Brm/O7unGJTW6soulE/alLe3brMr+4jGDex4OrqciHPsVlVTN5nrSTuOOR0KSC4mFSlKGembaogv
NFd+xqm1c2ZnYyVqoErc3bT2Xu3C1ZIvfzz7q78FBw64bPTnsZN/v9m0tCt6UWTiZNL287UZ7eAu
c7YfD3J5Q3pLAgCigywK0PLZIDHeIqaca+BDg/mclNG2Fxqa5bd6yVeGQZqKDiPtW36udzZMhHsx
hTAb2/FUUx+1VIz7qDHMu3C23V8fz8hc4tP3h5QCPjXoP7tXR27j/boNXRqGaVFZx7E18lWWGw30
1zb0TbObHwwFw+EYKhClNL1VH9VUet97tRkPIguLvYPdh983tJcBsKXULjztjYgNdUfki8KdptLo
SIly6Ei0vxKzSB7mesSwDTw2ti8VcMdwmh8bbwbHXrjZVp+EXLlpnO9iiFyBgHJ632UqhV63TR7Q
AlPoGDfzxkaebB1F9vw7LbMEZkGcPBq6jD9r0os3NfHo/uNVWhbh3SKRMiG6sshogFW9QOCDmmvr
0DGmU1V3wZyHz2hnBiWigRr1zdZzT4YlnmGj3ohMLvb0MiyulLQBoUsSEL3/NrKrZaOH2kxROQqy
/hEF7htH+Fpu+/cIyy/4+4r2AN3Wgz6fukrrfEcBfKz5ykywWwm/nssf+Lt8vJQXe3uZE8QJjXUE
WnmeywxWpSe0y2Y4I8IPsY3RemPT3UoFr2RMAKJcdjUwGvRCznZ1W6t1aDnjfJpqSntpvlVbsXIg
/cS1tvp4Qtc+EuEy7SmAHxBbz165Du0nKTuGcnLXb8Puh5iG6MaDfe0zOdxti2EfhJ/zYKaHmphk
aTieGs/YUYDdzFGHQzdi1DVcvOnYlDdADudWEQsae8GD4nXFY7LExu83BuytXC9bZTy5RvU7K9p0
bXplvqozTz90aaYceHTbYzLg6TF4CvVrbUL4GwT7rkTuddvK2D3MIp1vQCqvLDYyIqjAQGyHfGQs
u+uv/eoR/cN0HEbq0an2UIZdetJy8Y+Kp8AdFlou1BT6qZSLz89d0TE4ThnaUYSVt+myoXiYpu4w
R+4mcuNtVw3lv1JHoIsspUGeLuS9QBy/n1euEF5UFQYFmTQ6dOXCYTOO5enjnXp5izHIgtsD5InI
93kzNXHKOBlUic5MJBLEI7eW/eBx1ptYvoGBRcbp38N95sWFT57O3blQnd/Pa3Zg9CyaAPDmPd23
Jm+k+mvs0nD4+vHcLoIfYBrclVDZuagNEJfvB8J3Kyuiro9PYZKupOKuylaDo2JuRYut7RzZN07k
5VpyPgxyOUBzJKvnOA1hjr3R1PF06nLtTfVoK1rGSjMpSeRiBo8YtZmvUZvc1mry4+OpXrsMGBM7
owVJS5L+fqq5Yg4Te5ajqcJVbdN+U5vhmtfwpKq00FSRvEyiuBEnXLu2gesR9/BfcIJn62t2ZVYU
3jCdtH74IkTy0M1F4idSvYUTu9QI4Ob5e6Rl+n8dcXt26wSu4HSy3NlZeeYQfhoB6O5aMraDV+nq
FqFJfZWMtIqFGeiyu8UdvTpXLj4yVKwheKze/4KmV5GXktN0Gudqb+Xmw2RPpW808kbWd+VDIuZH
ykiGhCzQeb7tOZXsI9HMp8SbCr83rBcpMySIw29T45r+7FSQyBEm+Hj7XJkdQnqAKSijUdw5r5Lm
c64NyFXPpxjiB8YRbvUpcjxxN7XOLbWTK4eEU7JcluxXqqPLT/nrU9Jq7LU+lNPJm0ab4qtz6izz
2bDi/8x0sahCdNlOPom+WX88xSuvxLtxl+jgr3FrVQBsqLvpNBf9z7rRdu2yWf95DEjF6BLSGVju
trNN0hfYZFWt45ySiiInPWDfa6ncfDzIlR3yrrh8Nkg0CAIOgPsn2ZsvifOEhqzvCuVYuNBfxg3e
GTcGvBI3AdAkniWP4hU6r4UlrQxFXKCIp5N5wMOJV+kA51QmCCPW9qePZ3et0mgvQEq8IIBxw/x4
/51wLZxSo7CcY5Gmh9z6bHr5V7tpN47RHU0TflMP0GcotQe7ioIksj5HhXEjertyGuyFPowgyBJT
nEdWZjTgEeSCcxlqmsBiDr+qQ4fGY/fv4/BIYEOHDt9iZng2VbVNJ3ojhnMcMilWTadP20brXZ9m
4bD9eFmvTAkkmL6I8zIpakrvV9WoYiN1XWkdzblzf+pKOjy1dWys3PimLM+VoaDr6KT+CJMSKZ3t
T03vogxXluHUxeYUxE29DSP1ze2GW0H25b7koC0Sgwjesz/P7U9amix5MSjhqR6qwJ0AjId0OU0P
0v2N4v/l3cFI4NoAwiNwfNHbnCRITzl63mnKvF2dxGutfPn4+1zeiozgYicGzMy91GnGQLycgNd5
J0lyHVq9PxfVzogojlQbzzgVxiYslH8+14z5J45nBYloz7ZfHrd0TNoiJB/ipSneeu27EoOfuWmq
sfxB7zNlSn0QiXjOgGBTyny/+boulHWRZ/EnzWqcXTVh8ZCC6dmZWA6uorCLfIHK4ebjFf3jrnI+
Kig6DHLQ1+NCOYsZ5GB2RSX66FNKZ8pFyjX94ZDI2u731ml8jyB+cdkDD5/jNj5PmwwJBxfdhjR6
NZ1+5Sbekev04x/15wW4/FGmThbKJc5mer8UsxXPam2N0SeM/AzvG7h3y7pHhw8DDADwSHKwd0Ot
8qF/8Q/tnK3D8ofa5JtO9e75QHnxyv/OpkA2hF8X1m9d+VBOu0rKQMROMEPzLjJIoPwZkRr5WleS
hlV+FyKzjIAtwobNSD+u2vzpw+W36LuLeuDl50amilYNouPLvXb+XgAbBKEZ186xgUGyKsNcDdqq
mLaz2kZbmZrhqk6iajXPivEw5HoTCDORWzmBUBIIeq4aGkz7HDSZL9Xe3I5d/SqLwQCmpjxWImat
3I0ROV8cewbHZd6Xdt37RQaAwmncX4NTr/RWdqvEbH/XEIbvrLkp1oORthtD1GJHM73Z15N8LqD8
rxVhV/488JeG4hF4x3jTkf4Gea+1q3LuK3QDJ88n89slvPxPUyS/8/zhsol2j1/Tgg1Qa8rWrZxf
xjr6vvy4brCeIjyviqx1H7S0fQZylPIZmj4Q3bwzyvjOjPRvZWI/tP3U7fu2mIHrgS+tm9LxLZ12
Xicii54q6slN0qb39Hn2pdL+yOpmZxRS9dHCBRRqw+3iqTJ9x42e29B8qpxW9xPdQ7nE3tp992W0
xfemcsBd9BuJl1ncoYk4dP2nueiOQwHkrvUmbx216TGeurtoQbmOevJipfZbSOOhaawNVpArWo97
OukrEOCBlvaPZi2P6DGh8swZ7jXvZRosJ9BaCzTuMNR+qZo/utw7UiMODCV8NmfKOl1cfR7j5Gun
Ulgy2/KLBCXpm+UYAwmxD8iZJD6gpbVuDvPKGFuXjnHyPU5S56fQKoTx2mNI6tYYxptQ570aia3T
o8Ecu8C6phFUUDHiIka10J/bUkWUrUmf4A506yTV7qa63heqFgatRCBqysYXuusHgSpMYOcjok9y
P3bTVycisOePDpK4fKXQ/R3+yM8Bya8hNLZzZR76WjzLAo5bPe9TL9si+N4HpTc4gV0J3CXGqfbT
wXtu+3RXiDzIdeTTNYI0xbkvNaClvbmvZHSPjGmQYPKRDWJTyvxYy/Qz8eNmVst9r39BcA7xSmOt
lDW+HMmqc/KNpjirXBdfsmR+HOZ07WnyoMr4kKr5YVFeJugOpJLtK0CMdkR+AmYuKX9w46xQCtDq
ZL0Mht6nX7dFoPbG2iiGfSU0JLX2peWs1Sw6CHOpabrrtLP3UVKsrUF5dFK5mmJjbRYGgZf8L7HK
b8izretS7ITITaS2APvltZOsav33HFtrbzS2bWqu5lFb17K8Rz/EHxz7SasLLA/Am/izXR+0PFw7
uf1WmsoL2lSB4Y4Uiu0CPEEy7ACfod0HjlOUKL71SvNUDfHXOMI8nrKJFoSwRNYupX2UgPeemEeq
CfVPLGHvOrP7NinZVzutfcUMX8esfK7ZNt1ogGI2fFTcBLjTCh14AMRBpUaDj+aR7yVJMI8O90Af
uEO3iVB9boUU4E2n/0fSeS03ymxR+ImoIodbQChZsiVn31D2+B9yaDI8/fl6zpXHYxtB073j2mv9
lunHDKRyE9rd7cc3OoB8YLf8ZHnXI//G9B+o2qOdIi1uCPFfXzoBIiTH3Omf52E7DSj+0kwNFwN2
AfakF+u+Kaxboojb4NphWqqPI8DdFQumVnaYCyOmVdOfVCJPaMUiIFKTH3cZyMI6KKoBGvIbDc9z
k+cPWiwkMZkZwEi496aeeFkgTIqcMcWGAJZ/VPX0LTCK8tHI0ecGob8s6XvOHowd/X3VUIague3r
45tapDEMBiBimzYuQw86N2tZA6th7h4i8SX+MycgRefzDHiRObbd0LvHzhyQtICUiwf0ht+2msPY
BNDpgfrIBxAfHovcsc/FTsf+1Um7M3r3w54X1lt7hoEWcEmcl76zWg/56B4gVPMbzbrrOhut8dd0
figW7I/7p8vHk1Nmu7YHpL4sW1Drtl+uINgdbQAlXj20aQxpQb6zxg+k3jjIQAqVN3kZqwdT6GEB
hY3iFHuBVXLm7KXUhmChEKVu77FG/yK/mNlNWgWDBohkkYcBEGWHYIT7YVDzQ5vUr9Zo7NyxDNUG
UdzxTdaxSuQLpmw8TfUaNLn1YOTqD7nuftoyANmz67eNimIDcR5hJoBxNYs0EMGeZ51s7swefjkU
hxrs52gPocln16znIMpTrlWfSzcCne3OQzr9GDglvTSf48r6re0lbBRAlINdXWKRPaSwwLhOfc5Q
8RZTFRbpFsjTmgsHovYkaBkxrFT1Mkum+qT1PWs6Qzx+a6Fk2oCdVNYGuqN9q5PnNk8IRsv4rAxw
ycfVHCXzvdJb9vsfYYpDjGPc8uXCvK/LSCoAOFV2GGMLxl0rbwywZNvd8mCoKIePNWurUNeSh7h3
ghX0hm8BSx9t502vtPM4T4rPSEdgwqdJA+mjGAz6De2+cvqjWrnvjeESRNSwguh7h0GvTXS7cYBl
yZ0e5ZFIs2lv9tajXrKBl7l6nJrsTol1b4KvNzLjZuhK6Vd9EeJ1F/patetnVRct6VXVvlfOidyW
XU+HVpQ7FZ+t8/BWdkua97wpTnZsfBfZdNwGfW9MdK239ZxDPDN52seUe1Gy5DIQWZ86jbkD8E66
Wdxwaq/lLKICGeu4yn4qRd0XneOn2hKKlQmjsqQe2O5WoP9QuWxZiqYneNe42ze2AiJSPU2Fsa+R
A7dWO5CbNmM/S2MyY/EnATyZUV3f7IcBGsD+ZFTon7j1tTLHkEEqRjlT4edOvR8V5Z4TBNbjzdny
Xe0hateAL2Kny7tfzOLBq8ez0eLQc3dvG4y4jQqwD3tZ/vRa++gNysXVS+hnhjNNujBN07NCFU7K
I8h7zlWIUZr10aumz3F1wIl7fpK1keJqh5UtBJh+T1f8qHjjY76oP90UDzupllB1yb4WJmFMVwRO
Pa1+laVHweIjL1ur8dklJotKcNZMSrzHdrOcnTHLQtOdTlsrLpRbIsVq53/HG6kuuMsr30n7S1+K
naKnhu/GWujFaxirWbD1nuOD8dX27UKXsa+3E4IVQa4BbW8W/aulb3wcJhfCSXyWJSmdDfyRUkeD
0faHtFxOcTYvD+VktA9GA1FBTgIFP8q805kYGSAJtnmOZrzJL6Dnb45SBt2QXONKCVQ8nqr8l2pw
MOZD+doI7wNkx/uSFi+1JT4xVBt0bVkK/HIBxmpO6aew2siD4V66K2UbngtBDdsePxaruq+Z+2aQ
PW1mfIGfOJhZdGNsotrrH1HUfHJU9Ep1C1u6+SV/Z6vJLnbKMHWmBxlrzWoDjs8mBmpVXQkLu300
tPFFw0lUevGaQqW2OGWr+R03kXsccGt2Bj9X1t9+hFU7ib9LwvdCL95nwSxBtTA/xOoFg63nL1ma
nEyDW58hLAkmneqGB4HoI2HpYbHHVPMdhpoMv+m2FzXWHvQh/ePNxqNTqqufADYs9JbxE5xxnH27
sfu7qOo7euWsC8a575RsZ8Q9Pa8l2889jWLPyoK4Gs0bXaxr1mdXigfnMl5Pepk90FEJNLb3yHjk
Ghtwu0ODMKQYNqrJV622qtBBN54eZCfyV1gTyyAttMh0IRLI0v2SQffTqI/TTMkt1YmxphWe2M7p
KT8Mez3TkOMZ7bwNdApy0nQBVAfS4RXxC84Q9q+ukqii76xS30RiH7tmfFC9+RmBpt0wLlG/9Ds3
d5RoKC0b7RHxAA0KuXIdeoz5szMq1MsypM2H6a+iiiDFjjTQK6y1yfxUfczMif21hsb44eHFUqH5
o1Y+mdYt1iVBFnmKYBQB7ZSHTnu32yGIBzMcIRrCJli9FjZ1eVDc9OJ1yrFajZMDD6l09kKzMU7i
WKh/UPP+So3kTPb3DijyJY2nSFHMAkE+opONIxEzYqTEBcGUrkGoCEvU5v2atn5y1fpgxInfA5ie
UBjQ7fHbTaisOUqQDFXUxcXe4bj0gEFAhEXZkp421T7hjeXyVYXFCNRCnDSG1ZAc5VuUG02vjAm6
RmvXQLOeiOHPlEP64OmhdDt5CswFXjxrEld0UoJaafZzFUcLg+7qtuxrOw8Sqw/VFAK9ot433sZ8
VMGoisPYRMb5LfVnh1DaW2y4pB2Adtip2O1Dt4fZEZ8hV1ReXX6apdWvItFPjiWsQKxxUI43uZaG
9k7xOWi9X0Mj4aG/1g7eUXqcXq1DqFxD9CgjhXc2Yg6F91uIKVw9FB88Qk+7Pa+0F9EIG4pAm9ZL
qjJZYrNa8aZGmVhYznx8npshGryvokheV7xG11u3tIP4FevzwtLz7LV5tL05VE3jYBTNNVHje4XH
s5CSCqfYqH2Ufn8WYVMWXA9g/V/tjMEvaDsWPy8s3kC1HRo3vuIPJSuyXM8eHqjCXa/FliXBksQn
sZEXj+50zlUTrzjeV8g0h3gLhd6FEG3tPAIfIsdd0ZhA7+aDXgKaB9VZ1X1UTXbA4NFJfnV6cmYM
11AYzOwkBycf9rWxRYaZv2epnA1wCZ7ggGJXg4mJstV93DLzLh1pYqbXDR6J2bqViXWUbgXWePJl
ysdOt1+N9qfOpmjsV1aMYMyF4Gz29vHs3LvOAtW6hC47DoFZ381fUC7xPSbH1HUIHQBLs7Y8pU31
Pmt4FxvuKZ6/jbWoURh2LMu73m5s1v5xYX3Sgi2U1I9jaoMlLPZaY/3lPCZ28Zqn6z0dCHkoT0za
yic1pK1vsabvSAEilyMf1+/0D29gXenqawdIs0LpXqbyrrrrkfLrAw3JsI/tI78SWorxniv1vV56
bA0KRZiHMR6+zdH59tQ+EPSqN6KaGnRFwnB4164RHuuYj/NDyxRo5uq3briwSzU3u0qxxtoWpy3V
o2QyfwrIzLS4P0zuAEEE04P29hkrkrQ2VseAESeYqddTovdkz7yScrQjpY5P2rgcnTqjsp0cjay4
q4KCgPaOdsHDxoBcLvqnekOd3NQbNZqqIT0NlSCeJxntlfQqQJEl0JvIdZSLNHjM8bWWDviJg7Oi
cOpl6dPsjEdK2X/LOHcCNUNG1htgL4Y8jmF+BG1jAyJqsP5bkbvBsqx3adCYzHlfrBhlX2IabAYc
FG671+gnBHncRning+mWYVtpr0Ve2BFEJSeZEiwsOcuEVPs1sfPdpMyUofrjWhZh03YHTkvYtXG/
kxcp2V4hY26nFdLbzhJvk7l+5Z7CwDegkN47eGBRqBSSmGvxq0vBEudNJC/K9OR22Ve6LF+dsC3O
fvE0bsmtxCpnfRvpdYOtMn+9TN3J98zBX9viR2VMdHbyV8ldXvGaMacBxjlwBNNYuhEmTHnahK3b
vBw0Rt0snoftqJQiWvM6Qn4oiMuRknO1t3owuNoWqlp3hGSf9L+/5Jx6Ufy0Wk3S6UEoN0btJp4a
Nz9Nsbg7a/PjwUrTGXBtb2G79pe1SnZtm56mcf3xiibEM+Ks+4SjmRzkO6yMOTDsNy1XdhMGbLa+
5YHW+pmxNaM4eM6021wUvDi6LEhOx7AMOc+MAY3HzWwCdyuOy7+a37orCO2zmXIj0aFvdP3DkLo7
005u1pge28JlaHp9tYjcEXHYyWgVqHmgEAbPCjUWeJ4Lszu6MyfLYUohZZ5VZk9KTbbjTSd10U7S
VbEADLzesw3AGid85kdaQ96TcAKn6RPjKKptH2dlNMbNdbaLXWEkjLylHzGjx465vMoHVbPxUT5U
Uc3XGSLymsE7/tQlYU7omYwUbekbhZmx3GxJRl0MIBgLOWcr3E9zadfQHakBY92UTQn6jIRl9MJ5
IKMscx5EPGmx3gXe6N425j/7FvxlEziDE/WIZ0025KrGsgNEHjCv6ptqEfWUxjq9+Sh0dK+yjySp
9saa7orEPmXOPl1FMCrxaRgWeACXw2AOT/TJSwiQ3b/Wms1B3MenbCIdM5OXrS/eaJs8QzJ+bczy
fTWqL29Mvs3EWn17FX/hWT/WZWYzBFz91YYKOr+c+JIjowk9MqqB8XUFO1oO2kPa2s/TOD06Y33W
RH8flPKi85CVuR1sJTYpm5qXycy/RmYPBmO8S+8pHRT75MOuvavlzj9Grb5VnpKGeYZcGZXdJ87I
1dzm77V2jsWyvPWlsR+35TNfq8M6G9eOK82JexYwlAVrnlo+e/UhMfQ7daxDurWHbBkvyrx+NVsV
SgMlGLytB+dty9dfDUFPvyyoNOpZezHgaWnW5YmYoPJrhwxz2igKto9b1RxNSzwmRsFaGDmVCksP
KB8dew1VFYYq5RGdbOVak/0WIrvbbav7BfwmvuVIknyuak44KlMlEDEEIa4LSQmeJD9WCOHk3XTo
FIN9CE97AV4y8JryYWUkW2H/CH6iOR3pQ9vdlinrnyrCB0ikiXE0osi+a2DC3ARjrxgZKlknu3Te
BmvdNfPwpSvtUzbVH322hpy933wzPvVh3blzcR69/KlctMtmq7f/h0jKd9sSak8pUV7VH7cR9oaF
sQB/VFr4Bca9Va1HpSN7mEUdpqJ+RSjq0fKm66wNz14yftZWfGDW5S6q+FIO5Z+RHQvrcUTKt0/T
kiEYkbwNpvIAPeKxUdM0TC3USPNGJ8yfkksl+qtrpl+U7cPGVg9VNl9sdWUGvxp9nVJU72aa3yb6
7+hNi68U+ve4Du9s5A8gC7afplxtyuf/yokzA9U0OPW4/7E6J6a649xl8FjRygFE97zNFNA2M71V
W3nNNCY8i948uHG8lzY617q/izu91BhcQQwrFKKdWlUjO/Heh0yPlpgeiDHcxYYQRjkAsVkvdlsd
jE4QKTQGBXr907Pqq9J6FuG7eqH1c+o385QgFUF9UUl9hN3xxTlD3wbaBfhHJuBVhOQHD4rMLq33
XRHDVCRCp0+erdz8sJbmQcNTQAETqCwwE6kZQ/xuupu1HFtR/tWKEkQ+TiSdbSMcYnuvFgycLwZy
1WRso0I1pEGPkkGgxpluTOlW+Jf4pfToM4+DfoQ/+mSK7lRm3TOA5j4wEvVFTeKXtRSvE0Ur30Hd
K1AK++yACckcN4IL6FcvEjgCRTTaZoqljV8EdScwd5du9Z51sUDNoaTPeY4uitCL0NSmKEEMwS2n
hGLAFuUkoT48Sc9NOp5bRpJLk8RtNnZLU0YYm33f86AKot6ctL4xd6TNBwYhPPiU+stYFHf5YnpZ
FFi655IRDH8lkUxcB1896vt17eGYIyy2+lfoXc5mVaWRt5WUmwaLRg3Mc3ruHLbF228VoVkr6lMn
FNsfnVXzLVG+M4zsMFHWtb6y6EdOGTXHuviS8Y+iDS+NwVR8Q+jslOQf+uz+Z/eJSd66RRCps7a9
meyUkdafI9Z159VpHXhmqfqwOL4LvJZeMStbWsCGN9UnG9/nZLSx5gQOswkzoA4zW+9WXb7OY/O4
aN7etcddMk0HR8XlDe4Tg4gfZuF8Mot/bbwuaovmTAX8sqykM0Ztv7aaGWb2+Oq17VNjDmQC9Is6
dW5JU5w6nEctknEGgMNnVaV0u1nUYyCAH9kPMEXwAvLMxTS4F6UXzxMkXcNYX8g7CFl6RsCdPruI
vLqMq3HsewM6OhZah7PW1zUC/AyDr0M14Ld4LUqWMAcY3imuDOKKnWPVhq9gIKcGNJUjPutB26Nc
YqHV0frmmBwLO93nCrnD1q8iBHlOhbuJg7iYD5Oa0aJuPc+vN+snpjPsb23v0mGklpoRwcuXJLx2
52KbKMg/5Ikd9B3eNS4PwjFyhPsczl4xfU7mNAeJXoN8177sYjxtbnVMKYK6KjWUbLjpPZUrWDIm
JierzXtY9EEwpcTytSICwxVVo/uxJPVX3uYHDtBD7TWPU99/jQPcvlX5XOfDG6YQJAQE3JSa3SBX
eFtMr906mScs5WM66adOXQ9a1f7KHUlv7lB5yScJNuUD+xscxQXxgBewWmetTD6TSX1Tun7XQ1/S
ruNrO9NA4kQ/DLYKn0N+gyvuikbYEOTmdjLd6morQ4cjL8kE++6lx55llXIZu/rJ6QmVmjHZbeQB
c9489OMyh5qt+zCsZEGrN8dhNf6uunJQGAaGOwNHVP/n6t3OSMjS8p6yHKVgi4bEkkZuIf4qIu7h
O6f2XxfVAe77UJTFPisqaJens0AoaVP0g6qLe6N6302dpwfXtF77uJzpKZm7pdafcfHnRPpU0W4/
uq0d4n9vLB9/CECpPo90HkEAQppMxCOsOjJQikUEhTZF8loK579FLyBM9o6JOR/nesY7VPVv0VfI
sCzoa+n8+rCMtzhbHx2r+U8GjoNDnlbO2rl15txHSGsIJ0P0ARHuH6/YwtydjpOj3eqRornCKRB5
f+qzsfZX23ls+4GCVByleJLMG5+0bUaGIjtbK0pKSrWzFeWhGsoL8/DXjYiaXn0k96VGoaOqjYM2
4uGSKqagpHAEqqQMwZrfZXI0OlBUL+0ve/CpzbWLWMq/7aSecyHUHbFNG/Qbps7uZPm5fs/X9CyX
Qm+LU4UGBpVCEZGrQV5DML+5wdqmtKTqUNfHPFQAM9jZ9lN0EJAkdvc8OLT+2hwFuTpaYFOmKPpU
8H2iuudag7qawVfVmS4qBDpMjO/dvDrrpWxm1K9oBBw0QwtkrtwxQJKI5m3shz/VlL4wRnNYRPfa
58k5b5mXcDw9gFHue05aZksM9awq3t820x7mdul87MASrkn8aCngUxS9eW4nIqiu/VuJnNBz/hlU
3uaAtm2Fm191PKNCNV2HCc6vLUOW+uznNLP+dp79Jx2q77ZqKTm0SiTMBCKh3rNCd6jP1Wa+uIpq
gA1MItehlz/myMsNCOrk/W/htR9D3l8QSrltBY108IR79CWe1Uzdj7n2Grv2z9ZXM7TLwKsaXf9w
qqz8V3Eu1OIuz+lGvyGYcosplPbFpIoOH9JCF178LrFsZ43ZH3kjonDPib7JGn8ejPDKBzL4IvP8
zRIdzIL2bCOjmjZzmK/6FFjzQBl2RRXTfksFkAt++7eKVd+o2ueBhlfb9M9xIT4SUtJBzLfRpKA+
USNplO7UiOa0ptMJpPKNM/LVxk37IJ2umS3AIpw2ImIJtVZrwh4VqMA1mt956n62xbyCTTy7wxIk
+YqQR9P63Yyrycc/nkraX8YuhdC4AUeQjmGKYFmCSZZRc2qpM6RTaRWK3GKDjDEx1hj/FEoJMcv6
H6xDf/oEBWi1JuBZN5Qju+5U5frRsrJ73Te3CVej4E0aS3vJBtSu3TiiHkWxr/9Pm9FXyfPkfYsN
a6d3+dsMDmBu05vdai+9um3fRT1dNLej8d3/yvsuBDGhxL52jHJaWXEy8+Y05NZjWrY7WQInkKF6
b01EjrBuAxLe1+207sxEBvpT9WTb4gsxVEhV9IPhVvtahUdDtboA/NTkJ0l3zN0ZGdfqj7xbtbHP
iol+11o8TIp+kia3m9qLOsx/M6uCj6cty7eh5rpe/E44zt2LiPsBB2X8urVKA7GikQ9XzmAQTyQe
fflcpdWZ9VeNcHnOU+NY9cykZ/kuTlxfiqRRKGX2q1TvECadMm06NzCP5UO9rya0tIZVudr99KVD
fwqv4Vehl3fH3agPaBTS3cE3cLgKoZCKWfalmYQiMkzq1Q31hR4YQ4cP6wYJGKWHRs12tQLrEBXQ
nt6P+yss7wlRFEqexfNM5SErEDYiz+/rJsCNUIA1sNi0o6fmO2k3CpFO/lyW6lNR0urZPEL82Iik
JekMjpvp/ZaJXYVuQpCWCfPTRejXnzFtxCK7TY9pdnb7rub1p0pUqgB4yCyUdfxwqVEbVFSC2rWN
IHHTP/XE4vXIACiz/jBuHEH2FQPzT0rlPhZpe2ZUggHrPPfdpMpD9OUfhSJ2qD5EwwBwQZtJnYr+
m8TgkHUUcDP1s5wbGckS0YD6oYhSOO5+xmQykoTj/dVHSLW0XcmsMHoSFbfHuHEo85GxvMt1lntS
ll9VOloUiahZUkCo9plNqRu01CJeZNFMmnBK8C59h9JJDgW0cgRJ7ITx1fE+tRhCMm3dp32/L0E+
6O433bhpgbcHsiY+qJkn36MBus1G2IwDXF/5VU29TzFROyAiW+GR3JrHIevO0LQyUDPuaYcZ2I4U
AmKAKhdZXZGFNynGjvK2AUuchgOg9ZLF2aGsAIgUsRC+NUSarYQoUx7LEmsGaMFrvYeuvcPmdpJP
lZjjW7L0FA/TIInnU9xeK6Gcl9W4yK2GrA27YJyCqaeXaF/Y6sgBItjtzzpFakVEuoEelCbLKeFC
V4pPdPG18UCWbP+TWWc5QnPRw0q7j51zhGGfFsRHh9ewEGfnmjJwKFJEW+nLVaZ+6LTtqm/Tg5ZR
XyjuXl280Jq8J83U+Itj7rb6AdonJljkh3morI+zzSJr9GfHAADINjg0Zmm2tw6NC/Ah3MusdmFJ
A5U8x9AvQ92FiC/VY43PVG52nh43YyPCJE/I40OXDC3tvCoLBjBBlU6F/8nIzK/aEKFKcF0bDLuP
B1mrwm07DhCyb1GdINcZSKFGHATWGp2ZFjaomupGRrGrbY/8xFzWR1Ti73X2KhEDyugFlRM5qRaa
Q5TY5ON8N1f7no3Szy+YsLtcKCczVzi01V2bWfvKrQ8rW4KV0y0Uy5xIZcPJ++JOa+s/CVzho+TG
ckjO18p5nsvhChQvyKkWjP28d9VyP3d6fqyNInQgmJdBpdz6w1zenNbYic3xS/VPrXNGigvnyHGW
0KQYMdCM6es57MRPojvwyf5bhab/C43YlLq+PB3occujt9IbkDX4gTq/YYPmHA/cMjuWcJ2lsofh
CdG8X8YNd/yI1vsrX1LzUVe0AgBCReqysfVwA4Z74tFky7lo3+WuzNm4nAI+faROGGPQ9fpRHn/+
h1GY//+l8kXroGA7qddR5RjoYJGea6nljY+1RRdh4iMIzgKZYMgFAEYqX2kNtqmU62LlkZjBDVIT
SrZTrSgv0rc3NYDgOj4XIEfqvAo9Ss98rPSJQ3mfAKlwL433J8lNv4rtHWaDZZQlZHYWDUvOP7jW
TI4Fbc+yWyPxDU7/X1tZfk9FhTMs7bv81u7Xc1UdFVEfDeMvm3CFGVFxX4w+j2agZ5Ob7EmLqZq9
p9uPDGvL3r5R9+Z+XB4wWT74dFZVrqRM9TIPaCmbk9U0sz+18g1RU2DnSPjyA49QYpBEMXSgZHto
w8bEoED11tlt6Aqyw3l5hSJCr9KudhszOX6v26NY51uS/RGeunPt9u/Un7PhHXTojgHhC5PUIY/P
GRHAJuX//lvi5d5xKOl9HTnCOJanWQqhYS9YIOEgbQ64rVWSNwaId+hq+qbD4rDI9Tu/wD8aaU/r
iB15kBXufKPIDoBXgA1lR/K0q/JFy5dvuL40nMZqBtJP8ORMEO8Y39ixB7lRh81a01uznFfIhUJv
zs6cqH5N/tXXO77+f9NysuX9aYu9d3HrWDA7L85Fk/6U2z4bX2vZcjcfzfFD8TZfoHAjv/4zyuTX
5vQpo0bLXi4j79itn7k13vTk/odrkG1nVdt3uhatvfC1NKXB/k0PJOwU+Mc385AuEGCyLmBKoNFc
ATW/ldBRYjRWugRcQt5w5TTvXpscpBmeqOBafSdtj/km6/pFnfiKTQ+H9QBT7R2zbN3zTUVIwmoa
1q2mCKxnIwDMNXCcNwVciIaOpzzCPTZIts8srOk6OlHhRKIed8KQx5nlmuzV5xXL7VFEMANS7Yxg
LPVt75MzoWW3YnyVe1D+kTRUnErpe1U4+KqBMtqc8xXeqfFDgrykIZp7kKCYTZH/yj+Q5kBuceUr
JXxi7aRNl8+JFZC6s+Wd/qevlMmh9v4Y+YWzkkyvuDkMxv/fH/dqE4VrBtILHNV1m32dJ4p79V8B
pCVQX7XQGs2giXmhrHfZvjfuuJe/5XKG6D3zKsCvcqVkNl+mmNM7si112vcApLg90cQ7Y6IImF7T
bQtkU5u1zrkWhNwF9Q4FsCdu+v+mKzbEXmZwSu6BD9x8tcihCvpwqaIn4sUqk5O9AMwo73yg4gEC
5yXowBl52yy0NQ6hXE5dcgISqD8NG4gYlfQKk8ICYfU4FZyBOYdksTrDIbmrKM2tGFShmac1UY9p
tkc2xzeVN12BeIP9hEMu6WIVbAFOLdsjx04NKhUHNnNvGxeO05KIL5nvz3T5WNthfZT77/8nzboV
4Izy8VsjFDeVfZ7+YD7HRYmKSuxEC6t/TccYiHgKAI852ob+v/LG8+Tkb8WinmCmB5l9zYp+J/ui
cnXzlaIAvzGeirkIWY0Yn1+hhDDoxqVfSN7bT2n15Y5l6hUrep/j6tozy+ARlPaDe6ySby+JEqxc
T1omTxJ3vm4eyB12auKGYtogxRt3lvImBTIIDpZq2Vvdt2XQ02r/+/9q/P8ph3a4eoR+2AD5ccV8
hnaBsw/M4UFJkS+wvL20OTLMk0lXYRcyOuIS5ImkSZ0MeaHfXQ9OfKVsmcLDaw2/rPa/Axpf83x7
xTjIa+iMX6iY+8K+A5zoxadl3cb4oa3N4N9HVKSLhE0Z23nLpxBBNhkB1ZifJPFCeWYL+zfX7Qf4
fWR8wPn0ZLFufWuXO7GezCs2KAZQ9j0ncqM27kkX1K4V93nYvB2v0gWtIY+a3FzszwLXKFv/8gCz
OVU1PzPcuFfsV6W9tqysvUWEa5cRKEc8uID1M8aPpDSXc9nqm7zrUYfXhtVrOPvyQ+vlrg9SWN4j
EMRsILn86SYsTXo2En2PoS4xBSYqH2w/bSzoCqv/whVts0Fxxx+a/pGPzc4CMCqvaRj1s9ELWJ/V
J4P311YnRGDPFXAUrfHOJQWOWklQ8LZ/aGIBxFwWDOUEMYFSK2/Q7j0Xyoszd4j42o/dbL+yUdFV
96fsTaVZq3tptFJFZE9KP8lYC69p86V7GKifmzL5J3Nkh8lIQ6hXGRRJy0IYIm0bD2HDEL30gqFy
xthHheEFRpTT0S8b7Z3W1H3WLwta0xNxG9qkkVE/8t5jCkZ9pf1ha/RghdSykmdzOOR4dHOL6TmT
bFfjFfPy715UIo5zMiWfVBsooRfvTAVFsmoGmeFuFKD+1WjV340JciMqxcz9/DtBnGGxvme1AZLR
PPROdZKmrxcL5ltaHs4GZxoZcPaGID5OE3NfzStQ0sYHt+oMmxO0rIU8vrHl/Z2c7FGnv0puAkqz
1ZcApe5I5JRDWthQCINTfb7JGNihVJ0Y1kEd5O4cLPMqCkCwIt9LZ+KymQgrtVE8yGsN65c1fkgT
oCbWPp+glX6WDsXCmXaQMnOz+kBGTxjNX8nIQ7qOcvz26EK29QHD+aPPF7Wrr8Da3mrqJ6Q1O0/E
x1HCGbT0tqrGN2vE/uOO8FlCAgaJDgckVHFMvDtuJDH7fdy+ABiSUTefiivlDefevVcjB8iMQUz5
r/w9HqTJnObltjWnxf1ox/QRP5817xYzSfLiXLGk4J8J/cy1VKf5H03ntR23kizRL8JaKHi8tnds
stk0ol6wRFKC9x5ff3fyzH0ZzRHFbpiqrMzIiMh9YIcPXAJi62KlkP6Q/kzk1TZDgS0iejVFlzEf
aBFZLrixfD0o7wPO3isp7OfSu6QMueV6JMsnwqhpPkqI5uP5r58QwuL4CYi8Vp8B4ahZYjyvJXR0
/bcz6cg9P3uvoRBWOkGsXQUh0Xy+4G3DoaWBWxiS4Zpx9yVPJJG0fCY/Ceh8TrSL+B7adaCkIT29
biNrDK3AnSa6PDAN62n+4MDOqKoSp/7DopV3Jz6mfwKHVdqRh/73GCTcTm15iMLiV810ZJ67MGGI
qUTqvCx3ciMsf5j4JNeh9SjVV+p2e0zYA0CGRCJtwsmvGWSIdCmqbJd2DFb84riUOoW1rVONEuYo
BkiLyvSThR7yPMiq8edcV4XcK6+9mH7T1nsa8+rA/SZwnFfeXL6RDBXpJ28sqADmmvxXzB205I35
QbOM187K1xX0RI/jKqjsQ4lAg5tN+EdyXawxCITfbTW/5l75YBfFVsE2nnoWuH+VW2Vk+SZufzeO
v4U+WEzNdvIJTgSYBYi+19PLTF3O02A4o2AJh4pyhUgEWPIlEZmH+5PMZSw4sOyfC7WYEWLsfE54
3qZ8Z+sw2Vwns6d+lWQpT3SOXW8j+XUMUihhjX5HRItYp0aCKRsjeZLE4+f569dC3GqLu9Xfegf0
x3COlTH8hSwegurW23QZe9iDdQkJuX/yjORTz+HxZ/lpAWCxZwirHbqYiCqvqpVMPjv5+J6h0Fhj
iQO9Sp+tFbbOcDmFKwCZoI6B2XQgXNFbXZPO5Qg3rPDQOg2dBr2/G5p7HSa002ahUQvaT4mFVmKp
YKJXkJoiqFUzhvoluxhjxZ4nSIoCAdHO9c+iqF+bgga8Xnr0ZWwQIRIZlGgtcaGClBNb0RZi8QFG
4W32qk03lxezY99FboJJUzFPmyXOq+NcN8cljf5iE6FtIY5Z51anyS2jhBE++J/RmD8t8QRjsEPK
40beLa7ox2VQv6F3agohF8hpFOi/GSeNMg+8e9vBPLmjT/lbeKXw2Hx3y/Cr4ckAIFzD/GFKTNz+
ZQ5suyq5sXuVAa/bwDjY+s+rZKIpiClJsAq9YD57dJzWeMMCHEFawPfeIL3JB4avTvahX4LbEnsM
NhwfazQQMGPyD7tdphNWT0BPDCcp4njrLua/og68XV6EH1FYzrT8kX/ZE9mw7swJZDPtZgQoR4C4
TxDuFCAwbjlzcfLjAE1VH/y25xyysNVP6wSXy7XT6PbWmpffZaAorbNm3dch/H4dhYw2F+g8XYxY
izGZL6PBeGR3etPriYImiU6RzQQgoHXUdWXzUQag9JNpnxhMirggrJ+Gue7PeRBWKGHo7B1irXOf
0qg4McU82U+Q92HFLagolBMTAROEUvrkURGg9wewj1ezgdBU14L33EPuFFbhPycjeJkjHm/SCqst
unlpbNNT9cd936TXONYYSLOkV2/U3zru2678J8NibEBVl94jTuK3AmTkqlnFCxDysZ+b4wh3c2f3
48nKzatFS2Tj2dZR1dNVR7N2BU41th23sh6deWd1xBJgBXcDTvhUd45k82N4RyG4nJZZzZfGBtJT
JVMA0PDjr8/WRNWJdKCNm9U8lSaFaAcffQ6drR+546U3huJsoJDc0PQIAVnq+qy3Pl2ydmTokKvU
Lg8Hfx339R8trr5kJNCmMtzX2BqAUFICt+mX32rh7F/hSB0y2X4I/s5oQTZ67KbdSuH38ye1svIX
l1rtBnMgLR2bvN0PTRGe55wGElJIK9oVkPT3RuTR2XUd8+qXiX6MeR/HwHHNHRvVEpQ7OUzMlL1r
HVFE3ObnSm3qAHZe71yY2Otg+L6Yx85vD3WHZ5zrH3RQ3TLPrnNBYgUN6KQbcBdp0+zMvu+YPKt/
Mof1vYY06GDXryccNvaUtCw6QGBaJ+nNsOHUelZjA8t6u8mc+w1kFERU7sA+tgkbSeFfUpM+dELb
oUt1UjfoGVsmgyQvBnTaXa3ylywdoCAXxcHT0Y5l4e+ybplVk6b3POV8DnrifWrM5r5l1zV2/jFU
rXjzp9Az22JtBRT+FbLb3Juf+sEF6YF8HdXQeRebFNnun2aVPDmaZa8SMM20DACaKf2DaLhkkfMv
Rlxp0RSwyMrnyb0vjrbFE/oBq0S4pxBEoGTaAIFlfwVCSWjO14WJ3LBBQgjnCy4f4NGG3vxzHTtv
Sdg92fGwsVvClTFegFJJNcAqW+vo5ck2rexdUnps01R/cGYFv3qeHvJpgl0QcK7SOD3KlTQ0RNwh
uFpQ61ksa+akvZWWDpk1mW4iug0NemajfeBh/cK2Aw4Q0VOfSm3t+vWfHhmAgS+pKvNHI140JD06
bOQwZMRl+5SmTPX1rXQbloB6ZuyhZAsq/LyEcV/4x2aJDkNpnIFcH1FBbL0le0oc6589+KIYY2Tx
UmRPBoZ+mzJNHIhmCZ7EOLhqOv6oRmlA1Geokqt2PX2sihIRMCVEYmt/QI2/GmOJuDmP3uPEuzd1
hNgXHOZA/vuQem69MV13H0zZjok4W8Xzs4rmefbyW6niU5u4dwa5avwDn/69UX5qep4BTGCYi+8R
Rv0mhS4tHaWCHYfVzmaia8gZbkInGKBaGaNzy2P1gX2Lu3EzlzM9sv1dZ8L2QIg1bRs/zVeemf/D
3/tm6PU+bgYdxZ8DKK8561CrPuJCfQy685kx6JNxMcvflgZDNbbMc1g+6kp77FL1bjagml7RHSCU
QI3tKalK95qNHRAUDE0faCzrQvS/Ro8WMt9hrAj3QX0OaceRFMAjyJ1L4nRbPD3ejWTaOmb2vmgF
TTwtvAfDfHbrIZSCnqaAM1GP1DSozc68zsF0oa36xsHxWbvMXdDnFKGTPXxB0d4FY8Rq0l7HLIFm
RhYxRGaNxLaOSFmh28aL86Km8aJM5NhO0D2rSP3Rl/rBtNKHAJv/1VCVWB6CMQyt9+wW3vugTe1q
ClnVdtYOh2nxsw22/Vtlx3smlX8kk7nQlEMC5KR6s+on67dZtgc77tawGdXKytOXtKKH3jWFfmgn
4Q4mfrTtKRP6uPjjBCqnXJw2Zt4+DTZphJVZPQT26ZDNwX2aY8CDsnVWuSbDmYwR9R49+haeqObL
KJHw2fCCJ9eY3zisX+rUPRcdxa1lL4+2XlK3NskrHSxmZDMICL0RDyBny5PmFFMOyOIzF3ux9spc
tq0Cg0bOmenJM+NrT7YkiGmIlRmKdoCK1rkbhX9iwMwfeO3pupraduVWlCFDpJ+8KLvpBJgmynZw
YR+mZLnUnvc1McyCqnw6hEo7wolpL80YHbtqSrdKC1/7bnybS5VvExxzoH+NLEzdWtVDcqIHuwtm
7QDJIKZRam5c8Td0pwpqSE0Kn25l9FGGvmiFePQy2e6tzgs4C8s4rheysFVEGNdnyhKj35G3HxuI
49pQffQjs5A7CpUebXczLDS4VLtbHPe7HslAlY6+SHXxc15Xl1g3AS4L7aE0kaQzI9tTdFW6BI6N
OyfL2jbqjZ24bzihrYauPtaMCsN9IEbISCY38E1aoZ5TWkVWrxjZGlXrHGQEjWMAy44o15jPBl+0
RePKu3aD7Yzd2Soa3Fek2Xu/mGSoEKoE9FeIgfNn2CmXymneiBsHJCNbWJ1PFvCxy/iRSCWnfDIY
1502lG7lKcCaAasIWhN6tSnRFUVpey1s/7Nwp0+/riDTs0khl12X1HttogSgBCwgc/ZV5UL6K1Cg
eK9aaayXrn5m+KAFlwL3DaQchYJcpZkHjLSfswHBuJ2Qs1bMoLLUWbOxRYSCjW7/OZqBdySeF+hv
WklIZY+6rOw5I/VzZv3dS+dvhsI8R9XI6D31ZBvVvqZADRv7TRXRMfWG5zIbL8EyvbQe/536F8sf
WN7jWG6CpXmIp4aBXzhrW4VLfzGezjKnjYX5lTOvqkjGa+MaJy0b7jXcIhxxNvVokH6RAu+SGXPJ
MCjoyOS7SPdORRF/glese5e1O+ghrW0iC5l7n4obiSaEIQgyUPyYU7CHjbqBUXak+fklL8SAuugZ
sbFC7oyyeMogjI+/mTD+aJvDjh1/8Y0sgMSBaaSm00notraqoWiEZ7qx5PD0ZGLThVDkPZooJkml
aViosxmlDP7x9lESXAfQbV1VX24/PRQk4FPBoKM41T465Z58ah/k8sl2GYJTO0ZnNbpARP5Rfjj0
LoOQ3GhfAVqgNtstdrhzIdI3YQJNCGFDWfHqzJMsOpW4T3U07+Ylesg947dCSsEoqhd5WExDAWZm
B9aRA1+qmI7myEAia9pmKbAGwIPRBUe46BEaK/8XZsm3BRwlsccN0rOVl6ZPjgtSvKiTQZrh1vYJ
UOAVKJ+IpGBrRge9qoh39stkG88JZFkUOojr6PwOgugDCWZZ82pm+W4ghHVOthOteUE0HSA6gMU2
ab9jthStQZSzInIHbLBJQfBu3Brdm1tZ+9jg9MUGfrUopIYUkt3UwQGEZwed+5ABNVOPHORkwYBw
EwRwiPQRdIbYwXdkafrbrY2jQabucvQbTMVoYueOuGGg1p6+Y9c/MT613U3DcsDWaTM1EQluesr0
9jmDZeUPpQjzwRJUfsVrAoUd6GkzHkmfz7PnbHWPdVe3yJcLtafC3cj3KiU1dHSeqM5QQw4MSEOM
4cRrszf3tVOHK7NEg+XHB6OP7l0dBijO6KuawbFKRE+f9Q2zrcZiVSQDJB1/h6Ed8JNOAwFDhSHQ
Nq2QXqOcetNjUp6FoGViKIbijcy8GRdtCXObX4q+PKJUf5UIUrPBepNmLk+5nsOL2y7ohtMNE9L2
NsDdksX3GYTSpIByHPO3vfDU9LG4Dgi8A33YNxSJyqvWU9xs2wrCDZCsywQmi+o8KyAHsExkt4wD
2ZbR7/0mYO/qNEno4eLMuWJoCSdtOF7aykMpVZBeu0AkBl/YwpVNSVVXdWDfKmc+zl33hu+FbSHt
lTjXmcvVIYTKRbiN9EKzI544l6WM3uIOo5wke/VIfz0IgcwoX09uDITTfNQ1R47HNLSksxkhEuMl
AVgNOGWiq0QyPGGhwFvLtYwhwIkZr7yqoWE1zhwDvH8bOxDEpcP31CgPzkp6teK+kYPwlXbQVh6L
zyCILFoeqStOkVU4J3wFYcVwUrCV30zq8KHKXisB6Ge4rFQnUa+/V3CKYkB23aX522v5IxXse7bw
fAjLY8mN2PZfbF9Xet+cMzvQiWHJnsFDJEzDrQm1EPIhjwEydFI3gDEwxjVk05H1itB5wMGl3EXM
QuoxjFjQH/B29C3an7WEhIWQ5SJBT4bmoS61A5p2DCx4TQgscIPCnAJLBxv9j8MrstUlZAW2hnmu
bYcCngs2LT+E+ISDwDxeOp6k3pJVLa+hH90G9JFjVl5s+k9MbWipBgOsV7yEsWvNOoTD1n2zu5Er
GF6zRQcXrWh8sKjNPbZaJ1rUgymlDuQD0PBuItl27F0bqaNn9r8nLz4n6G3FQsJbbg4MlM76Gzjz
yR2zT7OjjTnPzmmyuvcuW07w+jCiqpxXCZPl1CE8UXBTpouR4ozPVBObU9+r7XNCCqTH9UaOkan6
KHv1i9EuK2eMES9B02x6d2uyWKPork/GyaY68ogmkE6eOqqYXoDAbmeFzalj1FkPYdpq4vvo5E8p
rG8nh2gD8YEAy32XzMGjpn6aKrSbZf/g8GGj8+4THaueFhYJrLw6GaWGRdfAiHC7nU9NEqxajURi
qE4CI7ZUWvInVc/dNeJDnBlPXezQb7ia3XdZGpu48neYkG8jqNlLkj4WMRdulkdlfEgagZpd8lYU
3NXrxLxCXJ3WJNS0Ff7ECEtM52GYHzt4pLyzlsfijsNWXk2ZjDSA+03fN78kgCLJ34Ttbwmf8uMU
D9QW26yRA0oO8rS/xXr4y5ybf2H3TmuAzHmdgqwp0ZyS4IFo004ymLvpjNa5VxUp0XTvsvjPgpvy
0np3M0rucY4vGU86xdG9AW6tUSmjCIHIM2y5iYTUSsaNTpBDwxI4nbghE+MmNjzs0/2UJHBlmPFI
N2TRlhuxhZZ2Cn2kc94jZtmp+Cpn26TnR9RQu9quX6vG/DA9hBUY5+j1vMWPYpO3MMjCcDOP+I94
amthU057dsrOVm8egqk6WHSYQyhgQZ/fhqZ9WtjAyTzscOs6zxzmDdVVGJd33+W/c3dDW2w3JdbJ
WV5H9Qd0b80fvtXBVs+3WYVfm31reS1GCBuhPBZG8OZ7A1onf1r7AZJFI/dFjX92mBgZZMuB/u1p
1gdKHBBml9xwmqOT8oKLV+bFSkpS1fgny+8HGpLvcYCbGbakjCwGmE8Jh+F7WkONL5v90uU0rPBS
waJOtn0Rmw8mskN5+5WLc9H8mC0hZyAZNxJhDfJhWgQ7Mq1jSsppciA4nETysi01A3R8tzRIDWEH
2ecM+CPjJyZVdISRRAj2NS2yw76SObmqGLd/KJ6mdesY9T1W5SaHzReSL8i4RTu68Vw4Qzhog/0k
M8PYXIxfGmgwwOU5yHHYco2ziOppCLD2Yg/voKF9UYS/mEXLWrT48oBZf0HPHUN/GDCuMtlQIxb/
/rSXS42CcYs2UNYJDjMUkYi6bMvbZh3aXmT2nU8xhetdQfjkNZn8ihnf6qV5bBNtL2HW58Mzcr4l
ih6YtQv2i24GQI/bW+X+t7w3OXQLd35WyoMzZ+/klv2c28aIjRcvWZIPOBWRjWFXAUU/XHH1/ERe
H3+kXnrAnFgJWYOb1nE76K2/Qy86vexl4B06C0aVvYbJGj0FA1GwFW9je1znCbJj4yAvZswabuWh
ZWeRD2H34nJkH4ck2Aj8KMd4TzCvfYYDOX+rZl5zuJzquVt5tQXO+Tr77k+bBgEUwa5a4vWMLaBH
BZZ0zK8i2YaYSYpe0eHIxq8M2l34rxsoFvP3juhWkfrLFofKMqk/Uo+1Q4wT5bzNCRmNyXxZ7s2p
rEe4XZFFLyIKYfdWG4N2RYDpg2yTCCBw6jOGzEZXBqLB2YGoJ5wilgcLUPK3aLSoAD6tCbIEH6j5
9a7nCZWLuZaVYtmXiF6epDgt9L4CVDuwUxxK4vVP9lVD7CmBIJD9LO/YOpYgm0CVyNytDQcbt+4t
onIW4cFHUFKx88418CJgPTU/DQUehOx3L7UOls0IX/+7B2407FvvfbVl+ZNLWRyeg/fFCccgIIJ2
sLUAQ398k8r5ptJkk2NBZpCNjWSuc/MJBrUzEyZdKms3mvR3qvSsZSj725CxaQIoeth3dA/yuE2g
db6u7SmMBn8/zCfWsWl5ezOj5253e42Nks9qLwm+pLDKH44twTTBn7IkkWF/rTr6bX5EDccKhe/A
kbNUw98MhwhZoEUNtbo+yArv8X1sebt4Uq2nREDG72zQHhfZl5oD1IdJIojQSFapdxpE/W7Pb0ac
8TxMP433TTAnNG2xj6nmu6YlfyThbDzUumVxii0wB412TGieUpIg+uCbBvsnHSatzvHBsgwRamBK
sSZUF7j9hcWAEYNxlsjEYCnedkHhTaG5rRZm3bLoJXteFhtSXvfWjfq2pJSWt1q4B3qeXTYz8Oq1
mjCIynW0PuO6i0HsG2Tc2r5uwpuHPjOMkyNjCMQKjDiV58Mvy+n2tvdHapVcTk/GE5DObaqGtjFd
G6kZKidv1h0HoFcw0GxxHkqKPhcxbYQjzcjwNwQDP9HDpNs/Ggiy3OqAxPOeUZHIVXfkBJ5LKl4v
h5pUwmaCaBz6ByrLLVZ/75r5aDjNpdVow9fmNiqqs/yavDEHGww9+oQX/8i0WhTEFMg8F8daxIw/
xGlIgmxGytRAFZTfEIinCP2dKpglRCi1L97Yro1o3Npk1HJeUPZe6bb2BNUCucOMPPgnYnvTI6ed
7MoApp9PWpzUzt+Glq0cBHY6X/pgJwuLMFA43+gs1wwqpnFG+WjPt9jDv4DMwfTzR3nnvVWuK1L3
Ao9BZd1iXMSknCxFDYrQ7ynymZSi0deUFYnZzqod0y+8ivYpYbSo8mNbTvvIwGaC8IlsK2ar5OhV
JUTqId1Y1ph8TzMdOZxSx932+YkY3/Igloo5x6ghSufVJJ2Nq5SEBhpN9y2gBPt3IpeXUI2hYamS
owOpR6IIKy/kpdLVVuEbR9jK5j0MzmcEAMOl/XwfOUpF3iWRk5FYPx6rvfpD2hRibkMrYcVyMmxk
X5gOFZRoF3koWfTz7TwHRI9bSTGLAAZ1bz35mG/JcSFfz4Yv+y9JsHOk0bQFfpYPcyw2csMTDTiH
qcA+IJfVXyVlCMs3ZKoktteKAl7OPi1EviBPn4gub5W0XgrTLi33BBfOJP6CBWWASZFRQhQcOFP+
//iTSKwhos6wAeDGcfpex6hkHGPciUcsUdAY/zas4FQ9B5n/KCkdnyc17EBeWcJU4qTiokpoyTMc
WjkK5JyVy5bdwrnKGS5LqmScBEdNgSQjTfV9xZYy1PtAWCR2y8Eqy5ONYS4Ijog6uNRASRrXOhQX
2Zge9oUSNWf+fsqh/7E7ghZXkwoXFYhvoL8+SVaefsoRQ7yRIr+FMyA7KyrpWannvPBfFzr3cqax
puWwlaRIMmGQmK0Vfcg3ydrg7S5kEy6pJpeHgcmayONSF0mOTA7DspMchRXF7SmHYezeE/cqcIBB
eSJfEvKORyoql+3CM/Oseefo1gOi9vfBRZo+9Ayr144TVhPK/UX16K5YQtQlMfT/RW2ndLkWg/YS
jMiloddA5ltpAJX4NsLo+gzrDGrJsi1p3LcG2XiKQJX1xOEyyunp6+uGx9UasFrD7hvM0V/7tf7q
2v3Z57kxC3gbc3jbOAmiGEMvj5BhKXjvPoadBWPtop86gpqaLvy4dXn+Pmk3HgMm1Gl9Ow1Qfc1P
0+VLqHcUrc+ZrN1zhh1EJeLl8Ci0XeWn+2LQt7JZMpZ8YmTvMkxQkrVJOFnpDcfUp14voZ7m2lmy
QjN8W4b4IWxDjvzpYDfuKTERfvNiZQdKOuMGHAhQAjByhnOhpJ6G2uYcDY5yq3gko6ZNS3rT3cvK
OcsGYYsWdf9TPUhxoxiiaNf1lmBk9ulehqW7pEgsCzOODnKlNhntSC80CKz1AAQOYIR0km6p/Q09
UQogCQlx/l0YsPQNdz/x1kuhhObzjpiAmaTs6jZO9q5ZbrzFvrOIZM+ypJCh7HGZeJBCw+r2un1r
Gog0dL30CC1OHC5IxbBcs/X6PJQVk6Xo1sDJadjXOIPSsSAXLgrjMYIfOrrNoazNC95BsBVauAfF
zBZsDnLQ5naMbV+ynzXcmEGH4xZoqzWnte5KFwcFGeeLZzvPLQdBGLiPYDpCTavW/dBdyjR7qtv4
UXI6RyaV6yYGSM61wsl29KuPyWiem1kDWo0fqXo+IvaD16qzU2uvDhQ3KYDlKbhm9ycIyn2bkPnV
c3rVIFeZ1Zffue9dhUbeGes/YM0uNj8Mdk+dxt5GlQo3BS4yTcORbjktJMf+kWHFZwiPKzWOYJLm
pRjbC4v3VOCIqiz9loCOM0Pg4qbxicNwCXAS7YGpZQ1IK9IH8ZYFa2DJI3WaBfiWJfF72tcUf9oF
mywc47QDKueTXoY/5bskvjOFqmT67JmYKjeMdCCkOBYB3MZ152sUe0+FZf/qZ/+lbFCy093CJO6N
+Zkbqdtl1nlf+l9txplmzVicBomxcgYb11UPWXhQ6DJWMjgWXnEL9OXLJHc0inijUybKkYgg4qgG
+yT5QAKm1oLFaSwYm5QUEdsjPjF80kQtCHy11DAuUL4R4ujrbKl1ThqeMnLBXTT/U5nxwh18ZLMO
JbTJ7p3yT7gYWD/JpjwCDBVYsjflx3vmFACY1Db5zbxzZ7YGm6agiSkJTE/D2suxkJlaWkKcLqjF
sFLiezlc4I7Bd+MtSBYB9xkbqs1IyIfU/OgbxZ5jJYcO1oNXTKYHIxyLR8QGwriNfhmSGqSQ7wdp
Frxo88393znVKv9e0k9gS8PXk+oQ+xxRBmCLTgZQUifznXIeSQ7FdQjsJ6cy5gd7aG9cIG09qY5U
hCM6XEUpXit1Ih3gU2D1AFpQ3MI1lA/hIlyNJp5OE7K/jahoADBJ5iqQu/S5BaLgK4rkW8Mdkfn1
AMLthg+VwC/JFZ9YOghJ2OkpJQgBmhT4R3AiF0dM09xw05dyGKHXpS1ZgKvLkck9+HVxAdASkOIn
nSY4oph4MBYsyuEyBjxP4ecNtK0jNIT0VOwO5qj2xi1KswFm42+oUGsq8pGYHWDQUYUBxmntuquD
r6D0cC6BFLIfoX7y78r4teyODcEwGS/ytgSC5Yj3l1+Sw3C+BG3zznPn8+WG5FVTkVTJNwxvecoQ
AjNZGRyT5TSuheDAA4+Dc7ekHO/Tixwb8irkH/Pb8vJYInpIfxPzBfGhokCtFDyH78y/YpMJUWje
UMNv5MHzD2Kq5pHmcy9yEVJSpV54QsRtwSS68sbKafh2yWv4fM5q+V9Y9QPYoJT8ef+HT+EvGUBq
uf1JYClWAm9JihWpQEeOZDltLa6NcxNtPsxuyIs8Vig7eCpKkh1xnmGNsrLBmRRpuCQgBiweflTH
rz+tkJw7ZTk0Aqqnu9QEtIVMrNLmBEnRIdPgbwd8dGEaz7QwAKUsM/xtOA8x5RYF9FEF/Rlh0Qd5
U0beNM42GQAPhCLJ0s9kDULWkANTwIZS9glVnIUhNo4iGwtSSFfYV3mYvbegRQnk+bbYbijb2I52
/qK5jPhis3AdDpVu0tR7CTg8M2Q8UBMxrihfpZUcB9SnFvBcxXKPt5PhPcKsvEl0kbwxYbXHhAXG
xNwTPEh4nJJAyymJ4oC1b4fHIiiPzYQpOyZfSiAT7twqipWm0Ygsbj9JJp6P49lxlmObBmspI7Js
egh1CzSq8t95rMjUTln/it5wI13t3vF/ZYN/zD2FtkrgbJYSfT7FwGywCUIUB90TF5d6mSgSWSfU
Qfxv7gwPKCeayBVZEL/KdXLRAtCgFuJfCp/EKKyTxUGDvQhseAd1Y4t20AP23DmU+NPo3YMa5IMG
fJxl721CfWtzorO4pRHkTN6j1D88BUkKqqi4/KBw0HSKpbqRkG9dRvny9mOTNhNT83g0DkCYPdaX
2MKJjUYS+M0Y72MXzoHtrLPIW8sVsB4Mlpw8Yw0xTQLpR/XSnn+Fkms04bODKlTvsQj2Hh3rWqXP
fFBhWYBl2W4Mvnqadrhtbh0CXOgY15LmbzRolwmmLZZ1NIUZKx0Hsi0Gh+6R232UIxAxwSyPqxM2
P7/kex366cLw1B70NNzAmkYHjX6T1iEvVCAzvwVUotvAnmCXSvHgWMZ9cjG3aZsKh4+ZYQnpgvX6
F5PujiBtq8oiU1veDXwkMsfa8M41RThhc9VUDI0iurrPHU6syKvvhN1mxiKi8ZkiircuxIpB9/dx
9cmV9+poMHeeneH2y08sJ2nn3ZsGlitaTFTDsphMnjeslveOhhaGQFIqYlmzFoiFTIZYESMPikiG
RGEjdX9LuS14KesG+fZBIHaJ5S3kDvlEXqdoXdjcWlDjR9sBwJP3n9vkOaWqwSNBjgW4E/tBHeUX
WumsgNnzixIshhGQw7pR7YBIWbKTZFWPhtR1GTqwTnN/UhAvsK5xIOHyIXZfw3Y+SbE0ka46vvZv
CMKzJO6+ORxqAq1rfCF8SmL/pOfmJ85BG/IOQHkNTVm86dF38PFCGmyAEa0JwTOee9ImlsRlBnmM
o+AoPBFGt56qxDmZqDEHMEJM47H6cnaWCy0orVdS8EjDRhoxEpgE4qwnxGD4KU2JD/J+M3sQWuMP
ypwNQKRsY983f8q5ELd+Wd6jWCgb1wQP7EW9LNZtwN1bAoST2P9yqMZT19BhxFka4XAIzujbdyuJ
Ma1hZkcak8O/hmwNmMeYP0FOpG2gXiA4Qx1/hBi7ka1E/MeejMpGylFwE4lUpkYJLOuJyNkHIj1x
e2sj5/yoXhksTkwef8pU6UDx73uCgoAhXozW9SHJ200cIMHlkfHD/8INoU7uZgbtFeSDBSsgLaeU
VP8Cx8me/y/d4YpYcR0rnf9HjOHfyuItxotUfUNTk4nC+yAvYVHI+SJFpjxjMo8IUDotPykeORgr
BoCyzmt2K7kGoq8fxEdABgIBl8XFUZ2M6ojFyl4gC76PMTTE1Tb8Jx3M0g2PikKef9VOx3rASDx5
1pEKNHogYTMq32QfxTdK6h5xDp0Xmo5y5Wz0hFUCxEURsZK9ybnMz4R1wzcHEAIa6KBhzvAOxMC4
QaWfAmiDVHDoRANWjK4vEVNqeBvY2JwAv6vm7Om/QB2JE9KFb9BmTB42/RzsY76pGIBTKSpXnCmC
exni1sfjlpQ9XDhX5KlKLS71cTJ4qMaTM78p2yILK3kaFk65/FD2m8Do/Pv//cERpdDNzYo5xAED
BlhUPHseKlgiT0ywDNksQ3ZC82jagLPllspTwgMfQs3SKnO7zN//rQVdvY9AbxxH0u2UnSaqFPv2
E01YRhIxdbYSn8qel+3ssMatoFsTZLnibjFkH215/OYof1GPn5Vf4t3yZlYU3fyYv5R1LswvB+Bv
QGsKOMO18APyotFzDnXZXmXT8Tf8vR8/8Srb8smnZjMoyzHaXpfpz2t103QDXs7FI//0y09F6S2p
sbSRqXpJKUnQIhBJnglPEUMByhowCA0jiHtNm6BdWN9AFGTVP81GujTzLTf/LbRFgACwCFfvUyCv
iGvIp0TOQgF+JdPH5tNgCaax2sMw3Am3ShgTfDKJC1QvMNAQdijLhF8nMZswIhYAMrajrSwxSS/r
Pt2MxgsXKoBRQ9NWdtGi5Gn0kwt8xlkTvrHRJC9kq0qyyKfzB2ksqXAzfgbYJxHelXrwSHcXkBU7
RvYU30yoOyHvSK4sHoOdJI30fEepf3iRoW2smPDznACpheBTEkzBJeRGEYyGb8SoTPscKNMiFe+5
IDk6ZctDxmGZV5774DEOQzDXyWNgB78uCXJYfcpf5XQGpcxL6Mwp4PUuak+989Oj4qOEk8NTSaAn
S8KuXyJ4NvKaIT1wY0gwNoy9W408DLkeUPCZUAJ/E8IJII2sv/CNl9piVAj9j/CWg67LUmNnsmhY
wROzEyBQrSUK5+pvPtA8JYkj9C3tzUFHIOgYHO4dF4yaZl314boH/OeDea6sKi5Tur69kaFa/05J
pBfGcDjfWWpv1PQ4EwbYU+BcfJkEc9mREslB3IYG9XTSyOnBVhxpNMqzQ3udJog86JlkrDL/nXZ5
SBOqpyPqkstIF5Qtih0xnCH+36UjINppc4xD7A+QQv2k0fUPJmbZA2S2eZ2SEAu0LqldTrs9hGYD
I0tuNZnSf/w/gQ85J/IMx8T+DeBW4n5n08HPU0ZXcRpTnBN2DWXB1KY6YICXIThd/1O3seYt7DcM
bF9I3mxwKEAGWbqymgSC4RUsPUBP42yZeXLI0GPZoMM57d0IaSsxX0gkaWdslok+KJ3fxvkj5199
5dUTRoL8j++agl4SbPAqBo5yDj/9SUHNgYRk6Uvi0XN4ChAvYVzvsBTiFOGxGP/H03ksN840zfqK
EAHfwFYiRVIkRSOvDUIazcB7j6v/n+L3nrNSjBEJ011dlZmVRTLEL9+OK6Qit3XB/qgBswsVX8MB
ewzqF9YMP6QshRtdT7wTAj8T2D4lSQA/ktujPhMSHaFB7i44rJEiLdiQgkqwzyQPIdu/cxGdBaW+
kbvkuc3Rm1aN+CtiLgITJseek0XwH9luit5kU7GQRFeZsSMKsCa2UAROLrsANk/UbmkHSwjIVzKA
I6mo4tuVZDo6wAZPSQjPmmpDjnQOUqafMBbshhfpSf5EbVzFbIlF0R7SnG9sFi1ngj1LIVaO/V6g
JTaV8PDsDg3ZJw20+IzdhTSPYeWWLpA6C8244Mf8IAbIg+IxwHJJZiWVMrsQYH4pbrVDw5khXyQ1
uu7OAgrLH3mXrH2OWrkfwrbsT1JHOUr+f377P85b9s44kdXmgryQ0DakrlJWq+yPAtmXvW8viNVj
uDbCUwGFmWAipcq/oOd8j+xNGG4veCReC/0s5Zj81qSD86IyEAyM/0cUhN0mIfAoecgFgDVn8j+y
sozxCX3/LOeMfAPrSFh92b+YugAy1gR08RPuVpidbqP6SQolOT3/y45uqSeZXQ1FTZbAqrnpUVgT
bC9XGAJCN1H/Rmyn9ZUrllyJ0CqBKSOwFG14I/l52MSvicpZAPg4szd8gtANvKwsrjcEERcUWFah
yKtc092q/qNhGgPknax83o01m3JWSmnC6S5ZESmLfLWmnC0HBtMykDiL8GmpKqRiOYAk2pQQH4PB
9Xeare3cKXmIseALggIhTIuhXuM8qPgoEg6+gVOX7gD67PpvtqmI6/jBoOkH5jQFOh1I/WYZizNC
kJOZlmdTGdRv2lEhHU2VD+1iZNewwfKS9b5k1V1hoJtCVF3py2tUDn8ibCaTwYTzctpPe6aQ95eQ
CRXaObObUzMlaPGDTYD39S1FahHBJYBYVV9d856zISBAIGY/Isl+FlJeHn+UW/vYC2hKjR/SNvwD
NI4HKkL9tqkfQJDyVTfGJzdSj0VTn+ah2TL84FhX7rFpmweRSGVtQGU9hW9QmG9h1F6FIO+KaT/2
dMby/aOy3oSL6DJcqYL2RWX+t1QgjOTaMwBr7/nzIRRHAJxTmoYoEDiiUe4tWjb7bld2+VPSmAcW
+zMmwIykGkL2tkUc87XvBPOvu6TXL0MQCde3UU23nTr0bDH2iClHmaNH5M4R8IPXh3BgZvoodWE3
+N+c/lTv+VpAFxuuvwA7E67AyxbYvsxYI15iGA5uVMxgYe7wXjQQQV2/pqQNkR0jmqYIjrV64xsh
VSObxHc9unLq8oL7/9Yy/T3noqhoLVcjNwFZ8hpEVKFTOfc+q9S0l32B6sfv3xmK9IxF+1ob6Wfj
OcsxHMW0GQ72gX6a800sW8NgLLb5T2JfZHkod/BEQMPWds5OT8udg3F6k/mMGqx245jsJ9UfXIQf
dzUWuUAgj9nSvvaGc1e3v6KgHCgeb7QK4ocWFUAvPlKCmhmJfbYg7Qb3XXJcetdF2byheKXP+Qvb
2J/ZZs5JaDFMsbhAcL/hvnmqQjxLM86vtjVP8eii48weNZjEPJqYxOAZjxEaYMlsOgJmhLbFBXdI
lkWoOBph8C/gHBe4V7hVQ8wWlftLY2KyiZaSTtRyd1P9juQ8toPJFKNvCD8uT8GgkXPxGioQALtk
6b5bTacI0tuXosujFQjlmxCidooPPHlkRUtmW0+3GO2ge/Sd5cchb5LKMl2mh9uxTRanErUGyZAa
Q7hMkpNrRwEqAvvB/lsDYWdL1TGSaJIRcO9+YK/pPt1NS4YoYHgbYpywwWL1SbsXrJHD0PC9dT5d
U/QMs/mi2nNDEGWVSGwUDUrslhvOEYnBBDlJivqsOwgH6tHXIJCKCO8jm0OzIleE4qQIE1xW0Hou
LYbSsiAaOFlNinTm9tzJzwygWXgvonhH1kysFTWV4IeUZFYyXCU3I4gxYVUORinbHPctiKtNi5JI
YqVRhucyTj9IH7w8lcK6a8d7GwIm4WLC4ruTRWiNz2RUHOB8FtcvuhjYZ/I/YYa5PH6bo0Wl9UHg
FQK7JAczvAJ7ce7jf3yOZJ1R0+4kVKOZitrohRDehOWWyMpBgmAEowU5pAU5LoGmdLP7kdTPZ1AP
LZCY79BFpGyhjKjxiUewcU8NpikKTGz2L3KvsBacKQAqUkBwxFJjUDzwt1wrb3wuvhv9IPOfwBF4
WuKm4Q6wmtr80MC7eWKwzzOV807EMLgM9jupVbj7mA03kRXIeRhIfs0DJTu6vaTqmsWkmfkbetCm
oAXSxGshCB713n8SJMnx8R1gYClsBd9Qjy/0+WtY3gjEzs7j9UmUEtXRbfpO+Wmk486GqM9TZNb9
ZRAHTuOYIFct4Jt5Cylnv4BinJV8qklixElHioY9o2QkpIXZbvCnP3QZ3un8axeXV9YjEOosq7cv
GHKYHRwPMxfILwf+1KI3qwBUE75a2/BGFZauUlfLBYLYjzg0SXcPlyP1JfQ6zgUN0VGUWBmmTbQV
nac8f+z1H6P27kKskQWir4EaaJ9866C8WRmCIkkaGEQRqhLamIMnSRBtcfrKIF2A79VrWnwIkCTE
tHArBlADsQR1Sei9UDRlvE3umpWYu7+yoBD2sf6q6or6SHfRt5PnUYrIipGnA454y15aXI7w1DYC
EJVvSWlBZRpEeGRHdhXtm+lLOBWKga3IU+U05beFv+Kq+Eg5VTzW90wHK9lG46U7Hj/fKuCTQKiy
FReUIQ4YNK+WpExYMi4T7KBX5EsEeNnrJvfD6qNWqeLX/20pj0xHjm5Uzk2MuxuwdA+cP5LaUhnD
e6HpRRcNzt1b51j1WLf+4yOYqZQUOmNxfhAtrN20WguBIy5J/GNHG9yCV62OtA3JS3EyAcp8nCop
RKSWAGdqyeIq+oelvAfXlqhG4cZVZeYtnEgFiyeVnBYsHRESZEGwlqyeIkIvy3WoXkH1PU49ynHe
UUA4o1UM7FNYFN4Te7HtqiOYjPD4goXjzL43TfqFYpRZcN38VWf8UnhLqYtgVq6FEl2WPnCrNeNY
COTP/8ZF4z5xFiYuU3GTTCpswYBqJQZ1FLAJa1B4BRtSgLfFO5P3L9IcuXwJ9Cxqroj2QDb4o6W/
1KAWbACkHpJFyYZmrcuLvAmvcB+qb7tUSEM+sAC/VA3izOoqu5SYVdvjlbSfC+ZpoH6lrhO8A8cT
wddEZKNs75Hh0BHuMqKPlkXEAGkRTrrzcpNGx5cS47JiOkQDdp0oEFoO9QbRIRmzORnbkWCneyl8
BfKGGe+yJP/v7oTNGB2E/u47lz0iDK6cv0trPPAGuc2EjcwPLpM307KmmmwELWXbdivdxV1DG49C
KxnIMvp8uJdMzYnyLz2rVq1l7ATn6ejrZoKOd5MvBchHaNYIXxw8JRsmU+DYiyhsuuY+1ii5QndD
p9Go0l0PZ7s0zbN8tDzZ0e+fuhpYsI+6fW3on43yTqFJ70aHJVSPt5JQHT7w65jBOfVK/20cdKIt
OIpwZC0mW9P8q6c1s0CbIn7IF+fPbKfzaizLY4xOr2vGa+jpVAo2npKqhu41Q3zfm5ZZMHHB56Uh
41RbOGQTi9iGmVbFya/mjyKHHLeVnCik23bhYeo07ATEKcsB56GWvWNd+jbEZwxHNYanIhw/mqp/
E8i3CnxgjrAONiFqacMEYA1G63NJbeBHtKH4ic6fWKdcerX82lr5Ui4u3qC6tpUIPDBCQRAf9DwP
VkAnYWEkIfBkhDUc1vS+Wx7MChP4OjgNbvZr2OYhxRgkm5fVaLV/cP/APWVJEWARmNj79maIme3d
Y53CjOrPyk5JPBOHHgwzv8sbY41qTCpIwUt0hat9d7GGeYOpEKNGpdKt0EtE6mrWP46zy4lGuGmW
5R+i9gBDzQ/BtG8KIsEA9f7kFXsCnJyG4BYPIWROQ14huiNaqiQSErOE7BAhnwRFCSAB6lzCsy5c
owC/7VjtCi2DPIZdni8YgzAwQHEM/wRoCijHZxaOfABRSy5DamiBE2G6Wd6yrSVHEqS2onl40fz/
p0EWbIrJ0nhtCv0owDMzNSliiELoMeV5SCzmQrjIkQqvjM3HW4aUfklWJ3JgdjbPixu/xV71IG+N
yyA+ishmxjVP4POqcG8QXFriEmU1+5ImBNlB7Mopqj8lclU7X0JaiNw1QZk8XBPaQjj6RtAI28QZ
atmia5NcgpkRZD6fk8YOBENBLdfkb+hJnrmWGv07YY2Lmfk94TiktNaQjMWM+PCFhiG9kEeyaP0j
WQWdmDBZuOX9ynnef0D2B/imyWt0q0c5d9spfRScTj7Mb2l3mVYcMFioAchxp8JU8IQIbzMqTTtG
p8PMN/SF/KXV2ogPP7hLgSlE7R6ZEU2T6JaGeI+I+2gFaGcsQVWCemIGc2W82ibNp0QmOhWBzJoz
cx2eKOBJKqQtgAudOLezvttIGOZrmTC07jyySOBdt6JbuYaUNPFhGRSzSDkQTFrZZlVsSU5ZPSM6
LPlWB6xqNio6b9oHXN8eGzLtoE3fOgL3hMEZwzHXZvObOWhdu7D7F/Z8rSwFTgpJiyX3cUElcCLC
m2hITLFrYKSMfS+fRIBNopCJ3bQCY98DB7aX/nMugbcDchVXSbXm8Sc+PjY5qjqqpRAtt80gOtKA
QPqiErRHDtCDR/2ihfiKByrGRdjNmFHhb3OqdHQ8+CSk2q5DoU0TFTEavkZYncLrtiLhoFJZtYCr
lDYxsykr0/rtKD+kLVNuRDpFh7DbKs/dia4gqeEfNO1ZagSbGlVYz6mqVpK+kNIJ7SIgIFU+17MR
YYZEJkyO7uXL9Dj4dPrit1wydOYFLcz9l9Mpek2itaXTdF4yFQhcj8SipmYIMm8n+oTa/eYk4xSS
KxFCSZF6M3nwHrCGR6R1OAPRtMIkTcS87Ti+2zMWJW22jaQyJdwxKG0TdzxCbtS3AHM8LcUUGBwB
UXE+03vc2E/L9DbiIiPZnU0ZPyGJY8/rDBpkgvIdGPBaKCRsze+kksjceS0suZQogsARR+DFSoRE
bDJapTCeOmhNLXuNRJEbE9o33qbob3lAklFIzYMXm7YRkA8mkyUuNJSTOX8gc+R7WNTC4zPy6z6g
qPFJzVykHz2KGRBuh5SUH/xJYgzxsATCT4Z+50Z0J0DXULIILii2HyKEalLORlKeSBXPaV4hL6+T
reKkGv1l7w9I79Du5YV71lX7wU/5VN/pUDkBEylv5aRfZmDTOvBDfXyXqN+W9eH7RIokSh4DDOyZ
cExZltBRA6Z2FlYfo8uJWrCjypiZntvk8MfxnpclsQKBJOXq2cDnKUULSZC5pWCiXGV3z8mFi7xP
aeHWIg8FPS0+SGORYxBObyD6fOLhluW7PU0fwjSmYMUs2z67UTsDDbUK93GQ4GMSaOvWoccQII67
GkFwRsaQOsCk3kKcgEiQjibZ2RIXsLmhPTIRHDbBE4YCJCyezelXeEzgHGXDyk4Ii8n7TIb5sOsz
R0osUD0H276UmSS0m5Hz7GdVHkf4d3fAb47y7L/NhxBf3GtjAzd0Z3wc6VUz8GXqfoVgz7oT/2aS
vhUt0yDrGAmVauUY5IWyhKrm7Hh4E8pzEE1aDEk6DANmj4j68V2tHl0gEC2qYx4/iNh/mj3pDHE8
DytKd1uwmBNqUaJzHlVCmFXsSIFR+RZ62nGhehW/uQJXfeJ9TDN+zUAh0R0JuBouP5z0IEBypKo+
3HTMbkSEYFI2pT53DpSAQkCeRWuJ4esDk9y/RdIsHFXKzsFLNo7/Jh3uWeFN5CLUVFJmGykWijw6
iXCKXBPmAR4BYLkB8iS21gzaYzj5l1oexih7I+EvZGwBanW6Ra4GbIY0E0mQyuzwqGW7GL5CJInM
CVnXyEt6h/psWgmKw0LgbhumaEW4+UiZKeCZnIZyDxxfJBc806Kk0YSNSnSDA3IYwxcGe/6+lx5p
903W0C3q5QXwHmbfbwYPWk7ggC6dRL02HV5DmKajgBF+eGA7KEhcJkfzfvUHfkeKtYpCEAzI4lO0
ytrwmp00PbgNx/CEWIrOATxH5SSVg440Pul3U2G8MefsXgdYjASOoB9TXeU8GOCK5eQxdHSPMl6x
PCEoguj+luMJ7MXKdmKcI7plB9F63v9BSzNyArYGlt09SbzjPNJ5fkAYdZ5axm+kNHAw/DSx3X1g
/qTzl1gcitBbDgkT07RWFfp6NCyi3aUJndfWLSk0APlZY2aD5lcimMArcwf80okpNi0ODhqjuZoF
DMXXUBEI5VfYzLxZViWi5idJNKbCOsGNdRPWg+5rAbpSzBElAQgBQZ9H0k3zWjaJqOPEOqJ2IqA2
8Vxhw5PaBUX7yOt/wJ/jmpDm8Q0SAETOyfuR56phpekxtkLRd6zKes/rFp2hXOhIh2G+dCePjlab
U4pItjNb7a0Zhp849vbyKS6FR42sWJaRO1vbnPRDloXcZDeaO61jQhV+pXKCFe2E/RoOp8RseYRF
4V7abnlaKGLESSXUzQOqmyf5nG5qV/L3Ehgk/gvQJQcfoFg0Dqdgcq4c2eAJ2s280SOVbKGtkDxJ
p4dkv/AU022ovDyHpeieKmDIGseAeDzgpg2WQzJi4hLKSSP+zj3dgHLqh4xtFyNHfJdLTitWfNyQ
gRhUEwNCMiMJvvtY3y8M+yJdyXLtERiZ3ijjphWcfAg0tI6KpR8a+Wu90AhbScdkSvIs8V3ea4gr
is2O0jBzi9NoLyVmkoz/3LZcDVD+Yli9sGrdd1kS1BgUR9LJKkAYadej4qmbWniKIUccPIGinint
tGuEDJOXHKPBgbmvnBeHmSIR8Ong4GXThurGCUq3FSvzXo5kEQGY2nAyaY/o7UmyXUkeKYwgfjwa
IVo0fBYm7T3Tr1pMGuy7yviTmzWgEsAmTdq7hYoRNq+/d1EtgHd0TDomB/kht+2kFNacvUhF4dN6
RAieNj/V3K005XsDNKKzqf2MCaSozuEPbLbbQG9HbXg70SuBwQhHi0geRAgBVpkx8oRlN+n6AZ/E
z0FbTgaxQ2QLw5CEO98K/5IcCOgnkFCt2du0ihhk2IXtFmr3j7R3ieyR96oh1aZPGO2PerVL6qY4
S7V7J7fpAUBbAv+4Et4NtEioMsf/DDWiBBFCJFYCP6IdfbeK6DPKi3M/yzRG+mPYhUVurXCRBm/g
iOSmmYBwlw/2RSADsh17DH5mzl8mLY37nu3Y9xDU3p+oIl7RSc3pLvtaUgVnro/esNzUDLI4hTnM
qbWIXHhFPsjJJWsdQUFK93RmBs90xewEWdQME+dF5nPhJmWWOWgWrYu9hhF2eSNKUiAL6fgciJNy
8kluPDF+xsIl1qRQibAsmOzgKW5aOqFAj8eDhCkvbh7KbN51qkOcVh5bZl57pf6bjwadv3AUotmV
z6xwfkgTpNQoR8gfhFe2oU/kvwhs71Lv3q7eOegR870Qw1BL2wRxCoRbjxI4CHe709UoGiA83d5c
BfTHR2clbmwI46TqRRyHowkZF6kji1ee+C0UUWRXuv8+cQRWnOCeORxCqkihe6WSdXViLycBRpYC
eNU023BE0bcT9bvGM/aKU0SWqeU4Zwl9zFB5ypxSGpA17O5M/J3lq8TQk9PLwyHcjVHYZnBuwkFX
qAw4OiVIC1qngPgAV5i9S+MQxUQaMK4OhX/SwXnxCRSfLDiV6OshK2ioN+GPaAtr+0eZMmQH/gpA
XQ7oPvWPgkHL3Ufs9amoEfm99gHOkWW0HbP5xcxaAJXsYIzW8dbsQDN8E+gXXLgAbipjnVfRk2Ma
59Zvnt3Su3Sl8ZT0MwFHSyz8AsI30zNpcSNcmfhupEu7y1RO4k/onJJqA7qUYLmnjRutiV8Lxk49
MN0Db/vAuVhBfqxK8yfJ6HOhtgaCbkISIjvz96lT5F8JSW5uWus+yJGMztNGj+qP2cWs/i72CiTi
kffGntbuuLo/ozv9hDOZHrYLiD517Fv7orJ2c1r1a2y2VrnJZM2QG9Oi9MXu7E+Vmi8OfbsMauxZ
1bbaupGf4L+9+KsJN5GNFdgeGLTGOFwdD3Qjvw1IKlLSAYYPYgPf1OTESmtMqFZeYtFgllRD+KY8
dnz12vne0jSd1g4WT1WSAjMRFcA4J7lHM3uEqE1Qu7kH2xsoRMKRxGrCsw0L4VNtcnb3kwkGDHgQ
p+W1w50X7zl9mxj9XqvM6KewGTDudj0MDgApBUb7vBSIgqomYHpqW703foZdUJYEO3BAHrrVj0et
Kz4z0lmjiIuVsQxPlZUfm7H76Mtsl0zzHyr53zlImPuIfmCzgPv59B97uQuWldWXCfetO0dza1Zj
ikIDb7FkdIwnLzWnbx0rM0Y5OBeDJNHV8xdoOfEgIDdlST2Was7XlsoRc+jNeiymH5eELbUG496N
Mtx4q+B7Wsh+O51SwB5LrLucgBm6uLERAz57i6nJ0kOqkXbRTRllpB/Oa+l0bNJR22E+LPPP4Txq
1b9CgETkasZfPUDhFWIiQcveK6OPT12uJwfHzS9MXM5Ojk0zUhvxelorMnHCdaiLVX/UJVl1cIhz
It0St7C3ZewOtY96uw1XeePgBopbP/Gu5Sir/rT6RCsEyvM4syjJ8mardaiw2WKe5yKJSfN3i7cK
q5b9revqaymWg2kEP+jd6YRs8dDqxwvGtZ8Y/q6HrkRVsFyTPARoxBCwzfONNlvvDpNwC9v9YkzQ
i1Wx3qvRCg5OXT11oCO1mx5KWmecwW5Q6jnZOvcsXMlVfJ8b/WeYUSAagtuLx6xd1j9DPcEM+NOz
UaSogpnrNXrTO/bONtMT7DenZH4q1jEMIoroPtP32Exj4NMuCAt6tPlZdonS0t0F1mC/poO/W8rg
kEJw9Bzs5chQByuLzZ0viFKoBmtdtl2OqrtD59Cs9NYvd3WD50xvjruG0ZWYM2HV6LdfHpoxLSET
ysuQClnwWrfPd5NBH11oM2t0lKJu6axVrdNvrbkx00e05E1OpzgWzj/9Hh3/mOrutfHV2WExoYB9
MZio0yDY1gLETsaQbpNu+kkNUWrCPjId9j5hxHYRKCZhNGeXlx5OKHaUBcRJShmhTcfOCpmNrT+H
lA142AUncoPrhG5AC+hYlP82t6BWNu2biU9p4DD/3Cg0727C7Go9ecz2GydEGkbOqZClIYIsgzzK
CgZUEGSWSC3YNcBAELjInhe3RvvMDA0aAwZGNmKmeyiYYr9fuhI8XH4V5QDcmm2b9wX69pa5h4K6
qA5dC/OS8j56Nxhr19RwuSBDG2Z83TtcXV566EUs99MeMv9TjTa+d0uE1cvsvMZluEksC5+BJZpX
sxWmXwwg3HPyg3cl+sIAuRlY3i1Yz27KMMkqoBsPYqDE1nEmfmONZpwbB91jVJ+DmaiZmo9esjw5
OVVEYzG9Nna95Klb5qNeOfh6J+iiPGMy70vfnBHz5Se3XU5zrNf3pt0qSsro1UAlaUX9jMxGAzZG
PevHEZr8gd2YR1xSYVCnVEUxotLCIqodFw0JgB0+JWN3HZVJz0F2qN1s3S9ADliy7hnWftT6kBoI
++aVHiBHxT+HQnxVV4y4DUa3f4TyoP0gZyCZMtxypcqE66gA1OuZae6Ohuuiq7ArDlFn6T5yUF5v
ByBjagFjSyLIbCPb6TnZVqP+GZzyQMEMLYLlsNuIDoLyCWRkqFM6OyIU0xm9o4qp69rO0P2tvFMU
g3YPdwACRa5MutCDUlawJR7RAzAkZAzNAk+cue3F99N9AhEmSBxl2J3gPfqAkBzgjHOWbsx+U43L
sUiQsEw6vlpMWxonprtHZBU10KGsp7gyH8Kge09z+2siuxSYtRMCLKnsFYXZVtPJiqPqXGU9VjMN
PYIziDtLK0D9sPB9RnBzITFZegK/GPi3GhZuVMVJN8Jt2QwnY0plEMPNfFI3I3oDk1uRCFa2TcMY
H5k/tQyc1t6E8ggxA9Sw6uFRSXnX586nCMY66uWJxJiaWp6sCqBUGnPbFxoGvtmDxW4VflJim0nz
CoiGbcZoPlkxoWO/ToCALQVsbjC8l/eXYcuUaSnzIkayQw/CpcfYPzqlEDADcx2rzr8PU/fFkdnn
Zd4zvKA+iy4gJdEXZpUC5q00JsTg5VvtACIBp0gJP4V0jgLUKlI0edApX1QzfKdW+a4Puptc26Q/
hPSNwe1M7e2PsTU/k2gKzDnVOCM7/Gpo1Y8GlqA5kK08aRdwEkwxJTkxg2gna7EVKRUnjYKO4C60
vFktMDH94q9lucVg9d5Cf+YUr8N42rpFtcmi6ZwRdZywx3a12mGELi4lHlySk6lVYdTv6Vwjae1Q
wy9duG5thOMepzgtbHp9uPUFdOU6plidKk7oItqYoHJ3Ej5vMA65c5hHO/iRvsMCQKsOfZZgrEtt
GakHZhT/OknJ4YWIrMXkrKUsHhGDtbQwkjDdvCC4pow2LYPvaUgJIgpacmxBdMth2Us3mbhCy3ro
pp0/WHthCYpvY8QDV7QfFcCzaFVz24WUZ+mMMSgIQXgsWcYpMLS5Nqf0HjtqpvX6z9K7ZeMbluGr
FzvdU14muxRIp/GiQRhswRxMpVbomICIjxEJb58nl5ZBwlkKcUkoryb9EuRILtLl27CkO2xcC8sq
9+301jo2sBzHyjnBSNXMMty4w4P8flyR1trFE+8gJ71vh+4YsQWgOTeO+5HQRBIgvNSa/iGD3+ip
gl3Yu7IOP7DGf8jUtC/i/lcYe56QP/sOM3kIOHqEmgW1FWLqbdwz9w1Ndoqri7uUf2H2YC+pNjIX
uIJSt7dxUPQRb0BKjCQ50lJY8hoVc08F1pbxnQJcyxrDCyxc4QuDUMBMDqAQqdXuGkmsaWLWvmwQ
G4dbQbaVKe/c1WCiRqXPEDGka40qf5Os+xH0G9Xts58xKZv4BoSys8r0g7zsyTKjB5K9XWlqtCwh
69e0FNNKHmOE0MXTpebnWhgrKPnBhdT8A56js6NTSYE9pDauq+rGfS6KWeaMjsCdwy33s+7/baeI
aUNpg+dtdG7H8ktckIJo+fifwoFGyiV+qFk8UWl8NToSpbo4y0/WVwEoT7l8Z9bOQdgZfC0uIWVB
PJkiFZfbQAkG10H1+BjPxUZiTFH6rDdbGMCyFhcYNpPA46KKwUX2Ck2+HfAoEXmEaHI6SyeA8Z8k
uQjqRBY2doI7LYpPIpQZuXPDJqDZ4DqDZawcB3BBzZuAgUJuzpBj7b2sm21IyKpAPCI1QQswDy8E
hOZNGixi3bVeYfBQdbT3s5Nu8wVDzs4ywY7G/tbDEtm/qRG/Rt7wiAj90YkvRhP/+uOs3SkPE06l
PpHFu8QowQokaKXKeYtBkArOXlHBCl+gBPwHTUI6VVf6vcXpcJOODH9u4cRGa2BPmw7HaLinn9or
6N6Nz6bWv/l4+mDPfVdz4LCm+q4D6bsIdUUQiseE6UTu3k3iV+pjCYE8fna/RImS/lvpFZE2vGzw
VouPCjeoiXQ/KVhkLfqu7iQSb/gmH/mFkS97Fy2Wrr/KVnGoqsy+efQ1faVb+qmrs6cgznezCm56
x6AlG2WaLpy5xtgp5hiV3ix3qDTCoPkZZfa/udVOVsuIsuyPuEzI1Q+ReGnmG3B8oaBxYTgyn4oB
cenK6k3C98MwtEzKpamJIa6LBftRaHcyry+qX7AQ/PbGIV0J0eY2+VFCShyGz1PaPTWA1xIaA4Jb
s1g/XYALtx4fnGn6hFa4qci4OhqTMHUHGC+eJTzozvRgZeExJkHwZhr7jOom+qFxFVhcJIMcvaLo
43lT6d13hoIFL7V3t2NsREWOgGEKUKTgdTWPvIiZJZ50G0/XLqULngsCUfkuwtI2x4eBoawBPsyi
DZytvyOiT2k4ifTgQdMZ4InrnhvVK5XnM3L27N6OsVuijlrKGx/LC+Myljxeo+N+SyUvmJj/Pmjr
JJp24mTne85KBHcS8rFKoLErZa/SYAlxo7dMRMEpNumNE63EM2+ClqvRCA/M0pGnzQ6LteHbjT4l
GOhasjFazH+Vr0isvfrZifsNMhwandTR6qzrYIfZXTlgDez016EdfmWN96V1N0fBgwOb6Lu4ATfZ
qS4j3JONTxdIl9IFOfV0mpzqcUlpxncSqrEgfu+78lpp3lYIVYGUygkkzCrQqtQOzXLNTo99YjNP
cgIfMae91RgbawpXy/goR0xDsBJwjdQRqBR5I6YO3vLJrjGRv8qal0es+uw+SBKC+7vCnosHfDMA
DPRzpD491THjmwZzhpe4OCdZVXhhKTM7+tjSPCqnkYTHqWHEZRE99sqBfFXF3zQfsDxmzULayldP
wW1jR8WwlcN7TqMTkUOADksrNiFDxAaaMFqZQohqsxtfEDV9JH5+NsdjG2JYo/0gIdmmtc1h+Fak
9r9FJ4PnKeodLSkZHa5yt06UYc9g4SKIEzNZ90Fy2Enzvhnt+tza7kfLXkQIANvP65fZRbLuhP90
3QRqXmrulG4TnU5X7jZ0rP1oMXGkGyfydHGey+mCWKrXyDA3yosOTdyu46S8hl2zDhl5jLD5kGbe
zSrDyiMKodLYwQpbnrfudfp3rI3JaIU2jJHmpnvdv1iusR919D6JeW/nyY89i8dowCCg7EOfHBmj
B+4pQ+IZkKSNoJ16yXPA7xbZnoh7mQaqs4lcL30mVsQo2sUkWa8MZNWUBHa2N6b+Pg1p/hkpnRz9
1yYAhaBGrctogThgQOpkeBfc1T95+UuOXMEdz3DMk0NrlJvWl7nFKo7opxlkF7r3xAoIg/JBXpuc
djljEUca3enWS36ZUYEFbMn1LJtWZwI1sFDcJgzD0ZgP3bwIKc6bcsfwEM2Jfs0ttWbEBlJEC9O0
Ue29BH+F1K26i0qQXHWTib9V1rO4kuVohf1LNiOAr/L8p9PoC6nw67CT69Ckn3Ux7hcFVpjqQaIw
p8z+2cPwbszGNemsA3Kmd5yxXose6i7SXDzMB1anE2AXK/lpCOQKfUNXHKR880KYB99n7bYuHnMJ
ZXHhes/9gGXJwkxBvL6DBzft2w0TMg9mXC/7zg2+kU9f29Q8UsLKbwe0sTbZWR9Z9xkm8H4Tnoeq
/jA6n8laYfJXvnXuxJDGDxhyv7y6vXedOo/mpOzdn1X9kFb+d7vgH+D571XUn4rIR9QymSgKrJSZ
kk35YwFrJSRAE55I8oF5V745TU0JnDjvblv8zaOG01tvccGt6sswj3/cPIHjMkpADI0W+xRNwljH
H7mqcEFbBNVC7yeZytQ41zEd3iydJquSaQL0ds+freq2dMQxsaBwfUQmLuvUD210TtlzaKtdo/eb
QCMbDtKvDN9giSELs4SLuNnozXgcK3KAaaCdOf07FCb2Bv4Vt/ZdVE9wN9m0rzrveSzj70Rj3NDY
Bpu49S6qGbZDSJGeteG26aBKJdWnL4e7zjAX07wvZWhnw3I5kOPnYooT8HiTw7QozyVm/gGBc/Sd
b8W8m5X8bly5732b/DDV54Ld+UXPRg4z/kHzUByJ0qeMNwwwQVDJqIJhRgKyzNgZNRWjTVCFxaW7
19AJ3xwe5k7t9KZ6x1cQ87RqPETtvzj5suoEy/pPjirVSE+9eTaQKme9s01tmCGE0aTH8sh14pEY
l5SC0EgnQgvIyhBImDf5X02PmCUkleC/hGp6GDlgrdreyRhKhYGFZOd9ItW/voqK71t7HCqOygSK
12coxMU6RmayEuZTjjM2u9FSxzQD8zjRDcCtUW23enffOt1uwmpAbl5T1n0h8n+aoCXLivkEZLeS
LZvchukjI5GjlbMpwpQkIiaQUNkJQyUius/4TaqX20mULxzKDAvnSBzpv/RoDtWtv5A3FpOzJKeF
HC1BLFvUDPESPgrJsmhqZXGU6SG0KyrfhCuy+XPsnx1qsltpt5+pENoWwzD6BQZSbdGROiAyfgOZ
wjaU+CRNuyYKMqmIo8pf08EKNZMeRiy+TNKsjC7MkdKSrBHlKBzbsmeE2zUbwmeprXwnWsmBl9Tk
yM10SGvam3rS045yelZ0dhBzy8L7HHxeZDIO5//j7Lx2G2fSdX0rgznexGaRRbK4sNc6sCVLsmw5
tDueEJ1+5px59fspz0lLNiT0AuafRsdikRW+8Ab02Z8d6jdujduL8MAw1sOHMkUGSL8u/W58dEIA
weutQDQW9N5jLGvE14G+1RStcnv8qPtdpKSzyg4hLTAc0H+/wvnUfOcM0U8djBHc6kyjJagdzeJG
K5qAcv3ONfYgO/Eth96EgArC5gVJfGo0VJlR1EzE2olwREHqAIaORrBPAdwQ6jZJLJ97QpqYO0XD
bOfYWDkWqv9UGMHkuNlvzDmuO7LXhLOR7urWgR6jDb7Q+tLRw+sDEhcG3vAP6h33+oksDjPlT4TK
iJLy19J+2SgSSP17cxOAk4OXzc/l9Evfv16SPAOxWuusXH88g0Nh6b7ytWtoS3rndMOwaR1vLd37
dqBYxuwHdB9DyBEhBDBiC5n2dwCoBp+eF0Iv8Y8AzJb+axrGYhv19ShhWST3geXQbcLfw/1etrAI
6bdnAA9JXu5aKmte0GNLuHE882OzTM8NA0FR2DCAYcPRa9Fi9jpsxjCVIXhfIAzx07YW29ImEgzo
B83eIzoCafc4BBN8gQGeBcAdG4UVzwWC61BsoOfrm8+40V/T8dK4Ff0uljR9MASFziV8dif6FvEP
nFhWmQV0pgfbEwuLLjpw02a8qijkoFXTc0LZ1+QWQsy/J2+C7hWb3mHJ9DphkXR+th7N1NyNpYdY
npk+6HRh4eFdu71pmG7X+vdBmGA1ad9NhVanINgyXiARQj4lMsleJbokRk20z7vZfGmDDL5Kt+cu
w6qhszaRLpuQCkdkfsQjXS3Xo8cJ1dkFKV8D+a7Jg5uls+4It4lLSvs2aVGh0W/FdKtDwt8bs/hm
YHPhAQaE6WfPJPEXAIm91ngdOSTXc1ft3ax6WkL/W9E9DJpDETmfHLA/V36M13vCKaOxE0mDgQ77
so29f7BAusv9GY0K68Mgum+V5XzKy0UbFDd2dyvt6S50DTjJzj0nshmrJ6OTd/oUlgbwZX/4GPn1
A/ivbYzllsaiymS4NWacpitn33nNppG4pA2FKeAHpS/kY+soiraqXPYRl2wu/Ieacx0jJ+s1pf4G
oqZi1+DOB+rHgrs3KWTSWTEchTrY0vTfiph3oIzJ+UwPP6c0VJefY3egNljdWWH9WVHrWab4c+Fz
C1dL90ElNjV0UpyRkFxn+6qaP0G9puVCG9341AuXFhVuCO30u3UnhKSesOREXgGa25J/6qdpY9sl
/PR7Cj8U+kdn3KZGWt64KKaNI7qOTrCqO7x8WtweLHedpCHGKdbatrrtUkjAJ0wlzxz6+xJXnjK6
qdr4d+MMv3XNxnZalJPECxn8BCiCTz0oVAWdbmM1ugJbUJKhmM/li4GiyZ41vF3gWMWLoaCh55hX
UlUFwWKZLxXIMiSsEB7CwCU2d5Upd27vfG0yReBIwaAYfjjpMODwgjRgre708e8MwwejRT2nkfkT
QP5VoutHHWY0oXhonfBJcjo0Mrmtl/A6tZy9EuMutLp9Dmhuol8wlf3nMJi2+hTzcEQQaM0sOf4W
Mn/BCO0ePX6WOrCVKlTfAqP7XhLqAEfPb0sKXFdYcn0oDIrQ0yB3HafW0IsPBazAKDIP+jjSAhRK
Y33FcFdrGZ9qeKwT+3au42ljJWG0qsOs2fRB0N4ksAEQytxnSZ2ARcvWWfLKVzhwiJEm+90nGUIr
6BDJh3VAmxBSUPIPgBWQo72glizuzMzFEQyuogfIdfafQ9f8HM2YQMUtpiB9uiD3QKeUSKMjNNYn
TJ76W/LOe1n63VVE7FBkJX/STLYRFZeagp/+rEljOvCAw5ucGrc3u8BWawBBQ2wC7WnvyyJ8HDsK
qVha7BsPrc+WAEdU5S088VVUG3tLAJXmLwLpjX5i1nGXZTRrpmzb2fN93g77LrIeaRL/sMZoE6b0
CcMJ4QPerD58Aq7XHC1Zy7fW+I3CeZ7iLTabq8QuqAwUQM8HZFmTztq6qdhMlGIsO7iHm6zpouqu
saKNPogEAPd6MfZhiTBWO2+7UKEJKO4yjBf7sr4frAHd5BijzLbdWYQysGDQzQoM9LNVSsKeveSI
gF7lyHLaGHbbAv7OsHhogERZdr0MeUt7gh5TWIAtCzNyJXhP/hbS+CcoCBTYh+EffD9wkCqMZ7eO
72pUOLqiAbRbV3BiR5XRuBk+IGNJjhtjTWvKal/bsNzDPv+ZlPMX9IkJ9JZ02JYl6nuwhJHPzoNm
1dksF0/YVGT8GrcN/1vj5x/jOOC/7Ir0ZaaB7COFncxkFQh5TVC/DCTcrppwesbi1V2HatjRk44Q
obIfxiaDqde/LEsVrosChFMyOXhTts0/nITqunda8sbawn0LjiRtc60YW+SoImc90rhkqhsrHn/h
+o4bcISeUz8jVLkMVECj+FAZw1YXrsJlr3N2JKopYZTkH7TtqdOsfNrJ/L6u5GEW922Q7VPvRd9j
vtZkjAf94xA4340WLm/0JaqyXF9RUbGf2/7L4Cx3WmW8ryMYLJCkeJ05WUjHsia0vg2HCjRx+1j1
APcpdjOQ5rxkY3uou3GdhZzs3WTcuJhShXgpQhezuWRB6VBJGFxq4l5+g8PkNbGDrlgTKkFJ1I7i
RNwGN+aCDzNiB+my0cc+5RTAOoTLVPldwgHNs9AA6rEOb3V1gwqbDfZPN6eG3L3WHsYUdqieUOVh
DRGaUKvHY0f3/jAc1IUYfSUAbV8VoLEnJDyNH5OueNFdxu0OXfydTsxp7+VFu42RoMPMB0WW7rpW
WCtQd2YufQ8x71lDe/nJYuS7Mk+3r7cUFXCHt9LQ4600WYLSgQLkhKcNco3knck9Nzn/z5103RLX
zfxiD9JL/8OQHXkPPCH8QjcGfG2+DDQiB64aXdQlECUvb3ijNat7luGGG9R2dl70tcJaUiQ1pc/v
/AvZiMkM3mDUaOA8Idin/ew856kEdKH/EBJj5KEGfkDTQF6OIB6/YsLM+GZCdeLX6ZUJMiy9zYEq
af0haXSvoRMfjWZIxUGh6wP6qDOQR77i78C83ehFBwaUk5ZTYtMOgP2mVMtH5e5zT2AdtsX3ms8c
E0SbTbLW6ZfuBtSw6K1WC2Qx81e0WRHeaQsT/kGdxnXm+EU2ANLY8R4d+KYD9p3yQh/KtN5Fkn7k
DQAo/WWgWcPbECYByVKtppi08TuUNegyaEGj1aWxYPATW2wO4WjodEsvQKbQEwdTh9IpGi8oz/4x
gmiF9iRW5cjkBwWY549Ud7Lmmz7yww759OiWJ8ZvwTH3HZhr4nKduupOUE7gYkbcENBIh59OXN10
wwtvWadjes1RAgCorUnFrNsaOJJmlOoyIWEbW0AY35AQvfKwBQV5oOM3/e8zjO7Xxk86L0HHVXeT
rK+6vZCQtUVUvo3ym0k3lHgfVoWOvAnEeSrmHS09sLKMqOAL71SXA3O0AkpG5tI2FFXs2SMYkvdm
Ye11V8LnArZ78XNugzXvY0xB/Mh81WqVIOSpWUb6KdL4PkUwR2D2p3c6S0PF29ecHeES7B+quL3O
JIpgEMrGH5b5EaZD3tto/so1rlXwmnh7ZB3a1aZG1BB06poap54cmCVCddOSgFHoadN60wk+pXct
ssoc+NYJS67FEpRXooGWvAx9SujtQsxWAqgHGhqi2JdhHlcsWmAJcvpVXn8aKnSPPBgpjxlLjipY
TnIIykr/dT2P3O3XYb08j5F9W5Gi9L3iWGFb683klB/1ehlR5NKN3pJUTMeoOgUjm2Xk17iSvTcK
6PvQN+lFjmxjXTnMIEG64bjLX1c6h9DB9cdrZuOar9kaFQV2GBtmkB+cML/Sv9yJEBle9RwjuM6f
JMbArgTjnxha6Y1dfmTpADuCsnpAjWGttyWfNAfj3NAYyYsvUO1vR1wtgFZpreBngkevhYWB1FRc
7URHOJR/ZiGT49Dw4d9kubDQ22S6pbzAoh0qtacGhQ4x4VMeommgetQf4F8ERTMBUC8RRSh3nRHg
b2RhjEVuJx+A7VwBvuOG/hxar4x4ndro1SoaB5nJsuX4uNFhFEMEIl4hdx1Tm09/lRxmevlNbvzb
0guN9MeOrRVIKwB8KDHwwTSA1dRWk9Tf+C65oVZ639m9T/SHGC2cUlH4910ervUTC45vvWazvtjW
1FZMGk02ARFkVMOLIDBEO/aJR+POMulrANDSOYKuFtHvvdd7sUteYa8F/u4AXahDclhboLFq399w
ouvB2bW8w7lHykvFt26krRVeBCVPFzhe1zjITCGtlU27kVKz1D0ZJgmbUK9fXrsBViPEJFAK3OFZ
WPp+9J8Sg0KYRl3U8iUZUDiPTaDt8dPstA+RLz6J2LkdFPgYTxJOKRxRzcZ8KF0PFmVxm40h5LOo
/eGMXXbtGTJezSkWH3P3iPPf8h258M+R621C5XGQO+TAGJU0OTziEo05HypjvXxO5opCL1UistOW
pnUTZlTwR9d9maMQqepqkcPDmDZIYDvR0GyIcIK7QeKtFQ2B2iWWv2iQPo5v//7X//2f//dz+q/w
t65DzqB8/1X0OVIgRdf+97+df/8LYKj+1d2v//63p6RygTyagJfRr7Bc3+P3f35/jouQPyz+j7n4
Xog9Ozj2snguw2A3DHguZvmw/etxXFO6ngPCS1qoLB2PUyV5k7ppsTzYyQz5dBopt2SSlDp5OD+Q
ejshRZBpur7pCcd1TiZE/SxUvefLhyELDdRITPFgVOAfZE9/PiE+vO56RbeJar5z4V26b4f2bdeS
rhKW61nCPp6jmRlhVASh9ZA6CSsSg3mi89TWxFHC6OzOTdXy6fxs334+z7SF57pK8WYdcTLbkKZh
1PcDimIhBVPDrtEcSif3aanYuOeH0l/oeKV4lmOZwlKmsjxpiuPZAcAzqJgZ4wNdJmvfqiK0r+WA
462ci2w9IL+MgntcPciW8GUMLeL68w8gzbdPQIXdlrYlpW2S/R4/gSrdqp1FZGHikwI598NmgwQi
AgDDXCCuNDhjQ8iHDMEio3lHX7XbJ16OK8fSCZSfTYly5xLVUCMQtFx+NuCQbpsxk6CfhAHhrXPU
erTij7Iu86dQcezBiHGgULfI9Xdu/zyPUU1KSqjaLbnYpyimY+rgtI2mNina3gGMj+vSsWhMDI14
mDBvfnGCvLsN/Xy5WYTBsmgJHKglmwlK0hJs9/mXJE5XhGM6rimULUxleyZgouOXlHAiNYIOwBOf
USvPLN1BZtarNWaC6l47UBsfsZM/6NM2Btpwk30TaPSef4x3n0I6nq9c8Eq2f7IVhnjyQ9+23UMw
4o4Gmf8hai4MYZ9uN2bqOdKzhS98kKimfoY/jq6KkstI16N8KojM7azGO9oDKEKbL/u+VBhEeQ8T
i8NtlgNk0vUYk6WPP/zGuKuqzcJV3FZPwZLAOEegnYgWRB4sMfUVqBf90TU0Rh6b4NPO0DH3AWqC
Egl0pGrRek92mS33ce1emJXesH/uMo5iW2CxZynpuyan8vGkwK9mLqWe7KkCAlwG8lVa4qWIrAG/
o/kZV/bd+S/1eir9OaJUngShzXHpcTaL030NwtGM29kbHnIzCzeWGPJ90+b9TTNKWl5dY0dPTm2i
WNKF1Hi+TW5dfbHiMNhUQ5uDGsuke3v+kU4Xj34i6UqFZ64nbff0rpAmUgxZgq9e6MXtdh5qMC6c
B9u8Fs3d+aFO15AeymUdIZFuChcG6PHrFnB3Onds+wcIddzt2DFdIVzlveStdh2VvVifH8955xTl
A7vK84VnSVOeDJhaXduo0MPmb57hXFZFlP2oPKv6ENU1dImA2LZWLTYm+S7XvP28gexj23b4D1K7
0drzoBk6TdYccrqD905EjW3pIncXhZRmgiXqf9VpkazHUiwr5pz25HPNtAEUJjeLRds3cDJ7C/XL
Nle1F0cPoYNaYjjAVgxU6RAmTT2I1T7/ELh2ekBGwFqF4diDDpLld68W472fZwE0lgafqiKoy5uk
HuENNd2ovoLZA1o0TWCd5gFqg6W6b4hP/zBD2dzNKOB1d908W9reJf06Otl9NGPWGhKcbrg9HYya
EZP+1Qo5/yhG1a0uvPyTvcXH5n6WDj+4Dj+e7C0/XdyK68N7AJWzGrNWYHG7gJEzi+vzA73zkX26
OCwt23e4mE8GKkVjqcR00LWKcFv37EylV2kOVNxKLYQCnKXeB1kinmw1oFfKOzucH1+8DYJQB1W+
6Zsmogx0a46XNQZ/Tp303EBJCdhMJVW76y22eNUPDVRNL8MpzXa954VK2LYaJP41uA2gcwetY7KK
Zg1aDJ34Ya4ScD0dCnhLUtAg8dQ+8iPx4/zjvn1anyvdIhSlfiqVefK00VA3qQGZ/EGVvgC9EVcU
e4xcjmA4lf2FRCBNryJTLehp0EM4P/jpgYtnl22z+X3PIakRzslNlTqO32YcN0DwLLoOVUrLKczq
32m61KuyWfJbpzbKCyec0Lfwn4cu/G4CROUpoaTpo8V//IFwzOuHIFjsg5ul1dafBv9RNr75InjC
HZKEsOZyvoCUWQDlHU06NwrmDUxe8c/56YvToEpfOIT9nrAIXXn/J/FCEHWurIawOfQ9rJw+mjDA
aYYPi52gKdtCM/J6+yOhl30TKgPBjSTcnH+C09NeP4CSjnR8y/YsEoTjV+H4npkrS6IaXNJzCm0A
n+P8fVgceeFLC+vNSz8eSR6PJJRZUjeNpoMRJdBLu27CPhrwsIA4SWklt7bzgqSXtWwyukVPtSsj
qvfhjGtVnV+4eCw92OkK4NISAn6H6ZGoHD9M1ae4Y/gDaoL57D8WTto+zk7h7EHV4jsoZ6xLsRsd
nUdMzH86RQ8SoM2627Tq6IfFbui81G5Yfui8ybkNJy+7o8GOOpoZ0r415DTfG5QQEfsA4DiH7QIV
zYzW0D/dC4fq6Q2qV7LNUnYFgacw7ZN5JE5i04dc8E4sxs9jjSXOYns3tkfQBWZt/bdrhcFsAlxy
VuDH5unBOmdL4o2peZA5wliuTD82eGAGIdzy8wOdngqvs7J9k81J0qO8k0VJ36+ZcUk1X6V14v5r
FoQ/hxgvpVi9xF54c3601wvhdDG4tnRsnSEz4MkmNCH5lajHmQc7dDTovoqAjZk/+276yGHwHKv2
ps/gYZbOi8T0GMwSoNFhDBLoxeog8grrY3ldmB61Fg9vO1/lV4s73RXSuLK0G5njobQnBFCiKHxQ
Yv7mZcmtWMpfpi2p3rszDf3AG9dLOv+oFgfosCi+NEiDoOoxaBkirvr4wsZ/u3K4Hk1bcVHyks3T
+F31Lq6rcYGnWiy2SYHWlglYN0pXrkPl5vwbfmfvc73o5SlIHhn1ZOWMtM4MiEjRQydh6I4lVnFD
0/ibXgUK3RU70V8anWXTSdSdy8+hO2QNCne+f7DHsr+wa4R3GiOQvVh8aal4JDKY02KBW5cxXVzu
nSoMi3UwOM/N7JifAMuLKyORw88g7WkW6UwWjGW3Ek1QfncyV3xBc2qGPSLldgni4DCZ6ORDsChv
xhbWuuu6iCKnTbWel9p6yEN3WIHsDqfreh4xAoRLqvkM8nMQmAZ08j6m3zwnH7M5Gr6GfZFR4518
ciF8mxB9mdJJo/yNAZZ2PX0IkJu+rhyFFyo4xMeQL3g/pAD+/bFy7ovBHleRoEePE0m4b2F+34im
RFZ4Amh2tSjDvYnG2IVY1C9qbZUBEO8ujdGTL5eRoHVcEIIlsKRWacpfdhLDy5FGcVe2FBeJeMCH
2Ut5WzmiILWvux3Zio3It7msLBkvkGWoOI7+mDxCAce9Ja3xgsqm5oYYCaWvJKi0xWSCCk87furQ
Mb5GkNz/0E9y0a0OlIrDgGZubaLNAI7ttwFLNOog7pvTg7DwLw5MC/tjrUeZLI+Lj9R+V0p6Nq0F
WGCZeS22D9bNx+KwDvt0X1OAeCqHsf6Q5aP6TK9g+WJXStsSxbiqxTbyBoJPkLm99w9Fk+S5y3pj
7XR5TGvTa1cNYna3KdC1CO7EVDyOQ4O8W0vpzHWqZiMyqu4gM/G2zrrkZm4zIGRNh6CL09LAKAFr
4UYJep28bluBSASe100PIaLn16W0PVxKB+qoMzJpfmOXWwmfGPaGXOYnJCTM50iI6Yuqu3g/Z2V4
rypP7boc1D1caJpSlFDWAcjOq4J2662jZLSvVDKuetiym7lODRwdy+4aSkuH6mattdjR9igbzjcc
CJFdnQfr1pVN8tmNUsjbSNw9FGM+rBK4u3tsnM217zV4dcHRWY3Qn679xs1XMiE/rSiUbmpJl74t
jXGX9gq5456ngrYMwrqUBoq7WbPuggW3PT+f6cB3iOcaGojoLgIAqvN4/pR570QjiOVYE6bOM07u
QkS153lQVX0YPExWAOL3H6cEefEe6PX5kV4Le8c3BrGMTzWO9Jg6p31yQaUibQV92ukwAshmj1z7
4kMUop1aGSuimCu7gcjtHzJIfFLA6cMqpMwfoBJJr74LFmwWmuHCmaZnd/pIJBwSN3XCAff0kaTl
1kvRqPqwDP1CF4ry0jBAuEdq/PzkX4sgxyNxdvqmxb1hSSFOC4FLW819NtKXHMW8fMnCxkDkjXIu
Se5y70eZBYyyygB2duFGTZn6xT3f78dGdHtcyGlwNKs5byCvCGni0bHpKB6Z6CPBKqrWaTOCgc23
uW0jx9LZ1c1YT/ZPV1UAA+q8RoSkwok37Kq7qk69tVgIrOYU0QSXPsb14C/5vT8aH0Dy2ndVqrpN
GkFSHcIipLEbTrfp5Afk1IBi+kYGN+hB2NdJlcNUC2A6zWWA39DgzB/bJvFu/BkZwbka3V3boHzf
NsjvVF03ovyA6HsQTu5q8YDXkl7WSJ4bxTZBXeHr0El6D15oXhkcvSthzJSiu1QAW9Q4DBDveO35
0/xl5hOvW1VWn8y4JOsyLGNnVXQQJVU3zNiMapf1KFbHdlV9bOUSXJ//lu9tGZ/yk0fRnpryaRDg
Gs2M68vcHkRZe89R6MprVZfzvjLS5GCC8btQxX5nkb6WDCm9MOKb2tIY5BaMj3E61EEud0uGJgzc
3E0VdGJ3fmbibYRPa8UWFl0VEiyyzOMIP3eSyph9uz2k3ozf74Ah4RKV9G39ksu4qOkPuwncgAgP
FuQboCxkIDozNDauA3+CnWzF/raJVHEhiH77yimiO8r3ibxMRbh5/FxOaYazb0H0SwL3EXEM0Ny+
/1JrqpvhPF14CW8TXR3j+LoRY7quc5rbZ3SBx2E2oOjU/k0CFbOtreEqcYMfKq/uph5FyGhMPhYV
dXOgftd2H1UXjou3n5w52gSZ1KH5FqfBdZQkltH2IqItK7ZGNn/ovQbiq/AvLOX3IjoieItqHDO1
TnP6RWVGVPZV9NCEOXhhz07vCZoDjAfGYBsgzQXjyazTK0M03Us74+Vx/l2/XW+M7pAUSZuyOPXF
4+/KgeARhkztUzrJ5tauAeBDK8++/+0ozI0cjFdJGMzGPR6FmmTVVV7bHsIKPNkSqWZH8HopIzot
CVEUcKVHYdoRPheqPCkJhflEl90wlgOV+Ip2jaeFleJ9skz3bg5lUWUU1haLGO/87PTTH98sR+M6
ulryR0/B9Ebe4JTPhwU5MBeQUbblpMZ0rL0R7qUOxjtVoOPRTk6Iyk+An7nFfMjcWDw5Mva4XO5x
YbcwIXTK5S72Y/Gpqkvnwcn9ZjtbnguieaBZdX7a771uh+Qf8QdT0b88ORICIJsic7LlMFphtqmU
kp+8ThQPRahhH6YT3Ju1xsR5pnOpVPl215CRUAeXVJ8UGdHJO+hd0xV5nC6Ums3bpnpBmdFtEd1p
tmJG6qN61WrgE2iQsRmSwALt4VeJ/bWrHioDcAeqVQOP4PwreXtquC7FW8lrsVnmp8/lUnnsvGWZ
DwVZB8zBOQbrOF5q97zds65nUveyHdOmL3DaDnC9JumEVUyHMAnvwCd+XWxj+9cToazm+YSJph7q
ZMM2VLxVklv9IRl8JBm92NEFrxYgm/fz/EjvTcaiMOPpC0+yZI43D8sSGce+7Q6ACbUTnzZ8wZvp
6/lR3l5fnDtcqpwPNDrfBH95hTKoAW/tMCxVjkrKz4xa9/Vo1I8A2M4P9d6EMAVCcpoahUegfTyh
xpk9q0WD8hAbfQ1bUa65LdO/33vUtHzEdCh/Q3E8eWtJUtWGidzAISnUzpe0CvIQPG5PCwdIdbzu
bDQZ1FRcKEC+OzeHOIAIgGbb6bLoKrSOVFO3hy4DkQREaL6GOtFeeIPvfSxJd1YXt/AHOo3U7ahw
jUJ04yGgMnnbdRF22vaMk2Jj/uph7KzPf7A3jQ/uDV1Ao6hkCTqIp3U7exk8WXsNQt69Nf7qcZ36
2TZzeSOs1MHYiFTeaAP53Wmj/roo0QdZpaZj7gyn7m+MqSi+4puQf8EBCbNysQQ7lSl6nAYREz5M
MGgvXQHvnH60eoGrCN2GVNI6XmFTHAvVeu14sLz0MwK+Wk48Q+oH0oP27WmSZT3VF77JO4c98ADH
dak7EZmd3uCL441GZFn1oVIjmHGrfi47Y8/ZvOs1NTB0NT7y0kJ4Z7kp+ixKkhkz3zfHqWvEwvQo
9s3kq/aEBDxUduvvtxKDaMSBSUMbuMrx2zQLY6HMZ4+Hxmw3GVpg2nNih9aQT/O6ek4nWE4sP3Fh
2HeuCr6cxbnHuqNpfTLshByTSvy+O2TI0aEt2u6dCToKtdwLX+6dl0h/xOFeErY+0E/OI8vn+4xT
0x8yO8EHAm8seIXx6vweemc2Hg1x4ju6LqZ9euhViYR3WYfdoQubJwzIHlrjWebD8/9iFMWlRxJP
7nfa/rBLC359lw2HGjAx93lWfErDCzfFuzPhJLClR1wsT2di9WOEplzYHgBsz4jjzPNaJiPF1slz
L4Qx751zrmkyFVcCbjttuNI1lFU1c5q2nYDlPTrfshCdPQtksoqVdSE2eW8dULFzOFgVtSZ1cmUM
lrU4BXTYg+/HHTYISH7/FkNZXhjmnUnRn+JSAiRhOer0ZqIf0UFEq8eDQZgCk/EW9dgQyUbtzHR+
NbwzIUbyFYcDZZ03DfPAjSII9/aAZeUnqHlIV/79Ung9ZXWfin0qT95YH8etIYExHCK7+axLU55Z
oTTqXYi13n1jbB6qf4CqARocH0B8sCaOwMke6JxSqx7R2QuG9veiYeQCOdzzb+290f68PE4mVYcj
jaNJjYfOKYPbCAEHg9Zh3BFH4wh5obapH/0kMyJSAEogmJ8iKjqe2ghQpoqSpj1QXUw+qrbJXrzY
yA8BIndXYsgwJO0xezo/Q/HeFHmNNG4ETfo3FVXP9uCtjEN7UGFhH6RXpevA78unpUtG+uRjto78
37WoyUQ7xFkiSHz3abU0PzI0vm6MdtLWdaa9RlLfuIriPvly/gHfez7P5gp3fPB0tPOP38qEkiUk
Y8pXQ+0AtRHeRtXYAjX480aX+mVvv4DnEItqaJ8NDMCzjsdKCi9QHWaQB20pZk7DJghB0nrBhuTq
86CGCwHi29OT4dg0QjE95byGWn+kwnZuGUUdAJ4bwgEBPC+sbumXinVkhZdSlHdACEdjnS6uaW7b
TjbGhOVe/BEzArpAjv00ISEnhvAmcZHWNCuU8z2xj2fjwlX0mt0eL23PpUwn0HglQnVPa1RzHE5x
N+cQOAcB7XksPwg3Rt2QJvAqqGmaUmnH1K0BNr8UAhZbh+CWSiH2u3eWWxwaNE6uGivBoTfawHiB
Zx/VvwZIaWuDdxXGTouxG0Vas20fsq7Czz7HSlh6yN0apfeATMvXXkzQ+vr8uWidjQ27tS0w3h5y
9TV3vL2HbGi8gIWzDBjkwd0MHFGDid0sp5pVfzLR276htfuUde7KmRMEvw3jy1DLvVWUL97cmdcA
BzJMOhCMDIl6Ye9/sV1jr2XU3M76aBK90HDcZp0Ndc+bNvGQ3xtjic5d+NE1w+2cuRQoahsJ7fbF
ZfHJSG66wtwrhTCV42a3ZG00pulmXr+KxYXZUwYQOFfoe2HEQ0T5G37qvdazEpPcn9+G78T9HOrk
z/yPUBrM0/HecPouLhANzp68dnicw25bBfNuqeHMhe4OIvQ6Hgf6ThD9mjn8J62AePbOSzBNd1UT
PUGupl/eVzVc+hjrmuhCYvw24tZPRwOa88ph+54EiGld5CY333wI+QZh9eM/VY25VJsQpkSD+tD5
1/H2VDoeT//+H1sXLkHUgveYD73SblDe8I2qCo4n50d5e2kTtlkm4HOSLYsU5niU1qazQ+16Ovhz
cW30+ZVj35wf4Z0jCFCqSa+HHrlHaH88AtpKzdL11nCQ1IzRbtM1mBlI0vlR3jl9fAcjYJvgje8j
TqtfmEA1FaB28ejYv5RjoBmDjOahx14SXhIV6R9jZ6wH+1LaoNfk8bFzPOzJVxLpgE4GuhqPRpmO
HuapONKhqeLcFOaU3i/BgA961dtfFC2cR7R8LyKo375en6sczBd1LigZp+de6mQQyi2nv0e0F5A2
p9HFIay3S5E0haK0osBluW8iu9yZ7MKuVY/a0idOrivyFfhoOkMboFjP0f0r0w9BSqJrzsdyR4wZ
jd3Kr4a9jx6VVNNt0iU7ZGyxedtUyWGYwbVjT2gFWAq09tYsay3i+3dLTwMSqTxDdKDqQ9hzGjAW
iRc1wDesp0lBXlaj89WLim/CGi4FcSdnw38GAnis6EW58FJOzgZJB0ymSWg9RbQRpUSvPh+bb6B/
0iuTztt10ZjfnH65ELecxBL/GZWPTs2VvgzB1fHOGiZVN/mcWk+4oXWfu3yebhqMVLQ7Z5isoOiU
KAdI70JC8e6ovs+wtGLeYi2BFOII2McYDEC+R57pVvNvrRHiPwnUykyaC2SIkwX+iio1oT5ydHBC
vQFbd4brDm6S209oVuEaHvUxQk2qAeUBwe/8IfLOULQUbaB84Lq9N3AealoNchlYyjh+8xCWwX26
oOsxZ8mFdXly6OopkWCS9hGSKVbmyUWn+jbHWZ5xkrr7R+TBd0hvfz8TQSUDnBCVhjfQ1KZrElEj
KfCUyukj9PytVYmfde+u/34YUlhJUA9UgoLG8QqMndLta1+4T6kDlaZE7HDnKyQAesT1d389FGgr
kGwe5UH1ZoshXiHbLPK9p9kA/5LUKAuBNF16aV+4Sd5Z30cD6cPwj3u3UH6PZLbnPUWVeSXH5sZG
jt7Dpbr0cc+D63l+XqcdZr0YuLhMpWAwaGC7fp4/xjPS2q/TNFyefLjLMH1RGNnimZYCwk+RqjWw
35vgbczTdTNjj21tWSxx9fn8U1gnCGL9FJDeQL2Ykg7OG9xHKixHICM8PzG0V8HexTypwbQKZwo9
JO4LyIZdibndpIa2dbq3JDrVCgmO1wdKLHycwuqKZb/m+c8/3DunK6wOghROAJLy1+vpjzcUNGNU
JeNsPglv2TouHjVbrbdg4WCIytncXDoG3tmeR+OdfJHGERQ4xP/n7LyW28iSdf1EFVHe3MKDoAUk
UtJNhShT3vt6+v0lZ87ZTYBBRO+JnlaTIrFcrnQr8/979SlJZ/+uDSGAMXzFvyLQ10Y5UwK6YsW5
BSDiEy2UW97V9p6iff984z4egntp6mSZLhpjBiCjqa1i4+yuXc2z+UgRzI/Ph5Db8A//501u+OD/
P8TZbXH1qQM8nlX4TnDTWc5NSH3aoknU1wjR+Xys86fW/wxGhTnlWSZq51zdOHYbZeFQaU9lmz86
DWw4xGCLbLYf02zaBGa+D1LtwcuAXaGIMsgK/Yq++3AG0pJnUfSKBfTODs2myUVB4LQnh8+mvekp
FnJNb4lIgm6twlYjGBfQ0JMJ+ffGSR6wSBmoWHuUxXs90XadVw1toxJRQ7tqK2sYvp/9cU6v7PIH
QuNQ0k5VCY2HtOSJkfzHbaOqo4SwZ1Sf0jCnKV/70jjXqmouhYZFUDAkcTpFw+c5XQxjOthGZB3h
GqFRoAWU4UcZDhtq5a7otfOSYURG2gtFxbo0MpLef7+aMsjAi4/c/hj22m3VeLdgXq4FwYaGabCW
KDkNILWsTcA+ADWAumhRudGVvPLljr6fg+i3f+xoPnagardef9SizluYpPUWtnGtBeY8APrvSikJ
skguISZnK+2TPsHO+P2xcVPabfJN4Rm/ZqPbGVXeLTy7vqVbfV9F1ldrmk+f38wPDlSqVQzyTCq9
NuaZFmgamiDGXuuPQV//iKEtAH25pEGsvskLkG3/D4Ph1Eu7OxSp51ogVsJczU2HI4Vjb5VFmb0d
h95bQ7Bub3RqW65cPLnT71UcsQ8dHkgSTujF227WAOFiDdlwZANu+nQCMwcMq2mKbtQi3zg63Lwd
z29xd8XsXRtXxOofYlPDZ21WZj4cm96VesNb01EPjeKfWnCVotykp1U7mOG1Vp6PpJXeVZUie5ca
ofM8B5JKhVcJ+rUdQ6yuzZCndUV/7SnxA00qvVom2pysAwWnZ6uz51ntRnfsj6B+NyfFbnw6Dedh
3yWO8dB4oATOaQlVVNbjesSgiPVJYeEGtcP2c3G6dPqZCP+g0SVNcf6oWZRzAZmM0R3tXo02VjV5
+2yg+t0vS+eK+ZAreCZJJCd4k6NRwtBwzd+fqD7GRglqdX2sXftVLagTJeMOjtr3YYSgKE7na2+p
H6zNtuARptCLd0368t4PSLQ7T05Td8fUT0aSn2Qj6wLEkLDmoeFfb+O7oc7W5vepq6Zx2fFAG8Mt
agQmsLkRWNo1/Cz/fiheZ9A2VA6r5CPer2oGM7Pyoqw7ln2Y0d5gpRaQJD7ckUBD9FeU90dbSDYZ
bcNjtBj994OBqmE1GkXhxzZA04DRY4O8DaLITycxjCuieOnokofTqLrGNopMnqnwPEnKzgRg6ljn
fg16lwcoVKkVGwvWPaAS1BDYCyV5msre+vt/2FKPinfcfBKC529eSukoPLlr7TFuunsttnel7T02
mnMllv/ATlCFQzcgxSRUZOnnJ4f4+2Y7tkd6dqEIxQ0A7z979FrQBeby1+dr+nAwdpFsssPjx3n2
RzMjYLNjTs5NaxBvtF6HqLWBRop6OAA8/11Nsphfm/ofBqL/Sx5c38tJ5GtDWuLQH60OkPLBVnOa
YNRnLL77fxD/tztNTaVjo6Lfj2Qnkw20ht4cSSd2gCDrzgJutHE9mrCk/estFHeTgSS8p2Hv/VBW
5cdT0fvtERKt/LuS69oRIJR7O5/hTy/CePn5cJcWj2oF4AscXqtIFltn6iqAECHx2zE8jvPjCKeu
FX3Pp10VvnTeQ1PcBY3zrw/t/YBnfktJa5EFkVl4JEttAKShBJQSxRksjdG14OVSj9AkrFPqJpqY
5vUz/Vg2QQmsRUeTQwXIYx+RUMj1HtDtGgq4z7fxzQN6b2coeeT1GsIibCsvYu+PraujZJrAST6G
4yHJkoUFchbUyrtCTe/c+piqz04KeLdeApIc74BZv5lhlft8Epe2Doeb5zguBZVRPHm+n0OMPm1B
QyuORej/hFNql5f9K01poGqDzbAI1PqK8Hzg6mPluIeUu1D4op9HFfjEONqREeOn1eWibbQ7cJ9C
gA62Va8oi8fcaYo1cPbVix2P9EU7IKWW5VVDeJHQ4fKhSD2prLbo7VHPhIrnXxv0rbx8SidF582w
pk8qibRl3psjdCJtxrPVbMJhEIG7AwmKurOsIIdh0FUA3yk7UHRHY8kFd67c5g+SPLQykNwypZxf
EoPvz6RqbJoLkybCWW2CdT2PCiS4BnCQunSSdM++Zm7aOtnKUy24R8XeGMd+FQHKucxBL3qIwN3+
1oxKdKvYcBTXpBQOcwArAoQF5toPsnb9uRBdXhpeV0g0EyZSsgCyyfsJC9Mp0CRDfaT3zF+3uT+v
tM57zPzO+5ePj8iN1NbSxEl2h+D6PHyK1XwcQ73Njy29DkuPKoWV5vkThIsxASIMk2Bi0hC5GClf
/1tMCmxRSern/RKwy+Q+j8vxi60Z+dY2FfshDXp6TzWvfsozupnaKs+vhekfbA0Vp2TEyb7yUHhu
bxprHLJsJEWnBFH4CGaHA2XXON4EiVPsPz+FS7eErgse1UEXI5C+CIBapysmtc7TYzpumgLSJcji
xzs0M1WNvR9eOfNLxcFokocUcBWN7oH3Z66WXTwEapYeHa36LQ6yBk5hoAQ705r+hB3PXJ+v7hxs
SU7eJa9ChRmvRSp5gvcDVk0HLaaHO1kgZ/D7wIHmucvGe0gtCAp0QPCfWWvraAu+mP3bZoBzNTh9
PouLVRN6EH/gQ/AfpDjPJH3wk5IX2iShjLNYj5bzpPlJvlBhxqprneekar5SCnQZgDEQiUw8WxQB
uvpMQRe6qTgFaK1Q0aiVtaSZKF9bY+zdFYWn3LaZE62Ltmxh9Ojn+QvAitkKWpmGVmV4sq6dwUX6
mfMm5cRDBU8WmnF+Bs44jqYpFqvxxvJr0LeGAv6kUR0DB+BkGiHLuVyoTd5s21qa7vRxsp/Luvav
qIELUSfexQHH/X6LTs815NyruREodXysChh1uw6gDMJ/FTaOxt069uCcDDfPtsAlARb7uQRc2i9S
GVRREgvjPpLpOxOBynbm0Iht7ZRo0VqNtW0A02HhzfsSZM/RGe4AP1sHJoCekLh0MCEGRX/FP79w
wJgChUJ0lgH6RS3f2VXgiUVJPNIKJ6qYh8BZehm8saa1lREHfU/JYKmpV+77pbciNgk3k7yVLjW/
Z4JIB0g6FFY1nKYhMldkOIFjNRN1abtZv05Teo0DY+AZHwL1baFMwWMNBtpLi0LaeY4/rAJnuuqt
fXQYVDMRXRJkGrwRn5nKWUfKoCwvT+1cL4puj2JQ9N86MWamnaSjPMIi8FqzCLRqHcED/LkwyEa/
8+Akhfe/wxtnUadLl3ivNFV5gnX+UAFCZHJFw3i6Uv3x0TD07QhiGO8DFwmJxFT9iQxbeZqgFVTt
8MEBMcufyyu36iISE3RD3aQ/30XTApbwXsOGPShho2+UJ99JAeSNvjQ6fDdlvaFC/kq4/uFQpCFp
iaCB7sLFafUJYse8KU8g4r8Uqn6YXW3j1i049an+5fNDknDk/JBswAzp5wBh5MLNBomwtTJdLU8w
DrR3oCzMC6vs8+Pno3x0P95CBrofyexi8t/vHp6JR+2AzTDASAStuaYIdZ+a4ZpijZ3u1LCk0nHK
blYdSNlGAz+uua7r/PXzeXy8Wrox/jsN/f005tAftLFyy1OsUiA/0LvjVtUVeby0gv+pv/9/Y5yp
gr6jeTUJvfJUBs0xAPAVSoslnZ6PPUSpvn4NyO3D4RASKWXgueNc25OeHGhRNhEWaYyjUxH318r1
nZOSkIiiSV9kdRpuP9/Hj8/zf0d1zu521NhV5hZ6ebITmiH7/KB06sNgQ7ubp1DoEkI+qHH+UoLo
m9VAk/v+NotnKOys7vnzqXx4pP+YyZlkaQmNyanC+junP9kG2XpPvZLEvnyW4DIC1Ua6h39dSq8P
3mcVdU5xMuOgXU1jeK/6j2JequFL7E4vjQONtW5tKG77fHEXcZi8RsirMd489VG0Sr8X2D7CjbMt
lFuflUtgK0z/t+3fw6mw0KKnMNtr6Ro2zXptZ5QjwdBehcvPZ/CBdqXwiElQksbDyDkEYqa5rZ0C
V3Kq4vSHVbQ3VqeuggmSgc/HuYzr+HgqnOQNH/wm0k/vV5oBypdBHV9BT5A0wBvN4a3np8ahs8h0
BYbbgHQwxkJ4Ab6BYmtAtTvlPhiBNZ6ypj2MTmQuFSCR6KqAUJ4KaeqWOgsGp3jyN41ZGysX3o4r
l/0D6fOkYo+GVd4ZcTfezzod6czDJW4BKQzspaEU2zzQr+WKL+0Bz7SYsLcmKeDpzoQggj3ZhcKl
QaPom8QrXsGrCeHCiZ+qMrmyoEvnkdyDzv9olKMM7NyRUatOD5oxbjkGOJ19paJIKQHKtLOTcU34
CXhDaId3ph7Oq88l4AOdQmUUMHQ0TvFSpZ4/c2p+3cGjkrcnNYK6zAW5P7unSCMfgY0Ing2OV+uA
C+n2SvHqas99qFyR9bcR3htDqc0S9DniKZCbz2x8nSfUZ49Feyo6/diNwdMcVXtgCNdTZm1t0O8D
D0cpV9ZJVfz05/mghMBVtckyTsxd2qS7IgepQ6v/tevBtLh+JGIkP3te31rnXewULtOKZsddRDpg
WHYBnoyrHNJCvaJyLiVaBwWDEmHJV0jj+3uJLhrFjSuiklOed5C39ar1hW6v6uXzw/5AzDT6oNhm
yqQvAzenDs3eSfT6pNfFBI2QPc0PKdxfW3uKhHBnKvY9PbebANyYK6f80dA2T2Uk0z38q/PddHxf
L4agbk7x0LSbtBy7jZ02yV3guf73qM+De7D4oDiuoDG7ouQulSnBMdWnOKkGD8zn2tyEH6LrKzU9
aWCfwoQUxLvUbZOdQ4vDlVVe6gyGQpvibpEe5lnw/TFmg5Z03TCkJ12DaT688eN8l0/YkC46fn6U
lw6IjAAUt0fLPvHP2aWZSnCkQZKHULact2NJrsH+MTfqaijgQHH1/eejXZ6ejEZfJVLzVhf4fl1z
mkGJZTcQcjrZcnLsI0CcjyRLYVMJIC/oV36iXKtauVwhGSOghJAZeVg6f6wAijFsgDPyj1PqPZmj
Vi5q9Z4Ohmzhte6hq90rZ/dBWuP9gHJH//Fq3iZKbCh6SLuj4XQbKBimVTwrHdY/uQPaY0kAvuri
6AUVTlQdR/GmyAvzij6+lCCq6UgmgiHPwxOZrPeTMMuxBYTH8o66Fy+hv/6Jw9O11CsKoffnh3p5
LxiKBk+OlfaDi9pscx7T3goH/xgH2WtIIEpr6x/4bq8M84Efxzj0rQrsP2Xc59YajT14duP6RwUI
nMb8IkSFrjff0nazMcIZp6oSMmrACdQrjRBiot9bFhmZflmbxjWKr85MuJ1q5ViKCNlGvqKaxM3M
JVTL+7CDut372Yfxbahcg2D/cFvJ8tKHjg95UQU1kYBw1BYx8nqY8OKu23l68uQIQNXn53exOirZ
ODpcBt5reGQ7UwFlVtl2OM32sXJeYBEMFlaVg9idTWtwaxex6t5A0wuBSNPXV0a+WCIj07yLn2KT
6bHOoW6GsiHnnab20aiaY9h55kkL6mlF9c61+P9SeADUoWSc11HBYbgQHqccINMaOuOo5TDoaakc
owmpoTodUAelZv2ZYLbSy+qKNrjQeOTFqdWz8YwARgGh9f09tIZGrRUnN45VWn413GKl18mj3qXf
qtz8OuXZSznMr5+f50U6mecfAFhRtC7XRHqw348ZOAqJTqhgnqzkh92ai174tlzoOk3tAMGLEcEe
WUJmBs1qlryqdgo17e1Qv5ZU934+lXN3RGYiSHbyhEvn0rl16Y3Q9YsSiELdiFdhNm/92jp9PsSF
un0bAx+eGE+T8uUzTWe7FYCbqZs/Bf1Xf3rqladIikzSIxoPBM8tOauFOz9JpuzKyPqZWvjPyCwO
CD3ypecKKUkLC3Jq9rmCkLEl+bGzum9Cp+vld7OlL9U22Fnk6/R4AMPuGnzdB3uLZhe+DoNstX5e
yuPRtGfr0lzf+8m2i8ynpqyeP18hbznnbBlU7VKWhLXWcLpwfs5zP4M9p/HUwL2ZhsEKMNJlD0Na
wdM4jC+3uRfuEwpfswJ2Iqc91Emw0jX6Asvhdz2bD1YxvUZ1dptryS71fhf80RkQw0O/NBu4alnz
19LLbRn5m6yNn80o3Dd6/qADSaCVfr6Ix/oWWJ/HpjIgJ/bGR1Mp/3hJBXett2hCAD/rAT6piNRa
cUs9ztqY8vXbhEgMaZG58d3uZY665ZSHvD979pEL/yVo7KUH2Qi7twOyks534PWWGb+SK+n3oC5/
A537aFjjifKl52QGN9sxilXtDsmd2qfO1hbCXsqAT1OQbUdzOjWqt+lD91uc+F/NeViBirKJw2aV
NeY+n9q1q3cw/rTrpPR3Takulao41nH6mpbD2grDdKno+R34nj96vX5JtXCvcynLtHwInWnbZNp6
IOGGlbiP8CjmvCpXYVo8OEn2HXLFR8g6IJk2hdy9vI/SfFhqSfCI937w1PFU+tmXvPAPtd7BYx5F
D0bhHCNyHv1sboX6yB7qF8MOaViLrJ6dhE0xcR94adlYAv2opPnCMce1Zbf12szm762e3LZ0tzoG
AFJAJtzyN7CD+c79VA9QPkLMmfe7wDb2pT18HbTyNnKadpGb9TaLWlBg+x8xVdtQvbvutoFGTo9V
7PZ0P879Gi6q5ySeKIXghAOLXM2YbYYIzLuuRBy8lwQGzlUz90+NB/2OFz7pvvVNDbUb3QblFfJV
UAjvlB5WWIjQrGJ8mdviACRcDCuXubKcZqu2CZCe3cFNpt9NCbkulQhh3+3rmPYyzzuYWfM45vB2
UYxXA2IfN5CrldbGQrtotA/LoSk2SNm+c+jD7oBgm62+dgr4x0Nw4TI79Zfd4AA8ai5HOGSLAvID
Iagc3e45ctrveardOV564zjlGoNVL9zc8qFcNzaDCxrl1P2azPI3SYMftpOvKl//NlbZXy1PduHg
/J4792Eit7SglGEft70L0Vm073XzruR51AqdVRP7XzxrfExohNGM8WsHUlzhwjA5wxFphYhCBdtd
sK2Hcl8U7cZp3G8V21m0lGr0Q/016fz1GFEBBtvRsiNN4c4eAOCKMIqle2noVWr70YN8fUVV7i6t
hu9Q1jvpgnlv7NiNl6aL0jfdda9lt0Vlf+ER+r6PYriyAuoajS3N2P1qcOJhDbtpa4EYGWinIoZ6
VovCnVF4P1DnwiTX9lT6pN4U0xSS9/ASVkBRh4/KpPY7NfJg5x0gse1GaAK776pe3Mki6wwS0FJf
JvyddIpQTSDs0OH8OijjfiSVDQFlSuegDkVudV9V3PCUCTv+Ok2sNSCDqyJ0VzFtL6C9kp9LFyGO
JYSXe2FLHqnLRNWHwbSkBepgWE8N8CPIQUlXmF7+mWZ32fb+U+00DOHfVelPOM23fnJvKBA6ZS5N
0veiSw2uud7Pa2UIl/pYrUfgt0u/OchkA6df8Vy7sOznqq6gjun3LdIqEtHawcHyvjeaubKdWCgs
oXh5k5+keyI/tGUqKlpPWOfVSV/Rr2Mq/aJUyl80D9y2brRKrGTttPEXNaeM4A0JQFcfC2APKhsO
dts5JvByZH65SRtzE/rflE77Vof5Tst2UxXvkmJ6SmJz0dGZ0nQ7n4HiIrlry3Gj179zC8Kg6fec
RjcuLZaDUe3SoQe6gnbzZCO7qltPEOPkJKSgjls4PiRvk7805niV9iNFlOTbgeotlL/CzizbyRoT
Cwr4plrbGtA/3JegKwiIofp0Fi5dOPbgroScnkOWW9rTtqQKHw/ZAMcIvrZ5e5fZ/qEJwV/uwLDX
Xqnpxde0eKkINyNj1MFfcAKIH1ir8Lyzi/IHCKzAFqPzdLpbg4n/o4FsiEsVKsCLPN5GGCErcsSZ
kulKD0bYvgxJvrHsYe/Afc53/JGUmJ9tcuhlaz05xSZ5IDIY/E770qjt2qRztWBDlBi+YweyPvom
9fZ5gDg1cI4mRTpsmpyq8MezbkXJVt5kr9kZPM9lS7uUGihPluLfiw6verSXR3eB9YQlXgehsgks
3KPJgYsj1LZlq21ljxrFFgEWDk+j+ZPB2WqoBh1X6srGkDUpSNLW0gqKlZ/+AvucRQe3tlEuRWYU
dzrSrUVOciHLod94MTlQvud5fYdtXzlV/RxooNTOr0oEB+GUmL+GBljlhj7Nphke47Dam5AWy4f0
wOW2G52GCE5Qur7qyTiUo3MQqnpa0WboXxslXfLcyb6Uv7iUK9IJndBLLFtI3I1Bv7UraqvQgHI7
HcgO1MS9qbmbSZrt3YZfhMhxdjB11m2q9E+potyABrCwkJ1itJbBXKyEPJqy/s3b3RTFoTwzoTcN
z5LFLHXCETu1K1ErgidB643wbHbaVz2hQ42dNPH6WEzR9Iuk679UsCgD173Mu24xxU8Bl5Vzl5vc
GOauhyzCGcODSCutrUvswKH0x0WFo5DmqN0x+6JUcH13GlSrFAX57dKQdVQbADb3cRE/JX36pizz
oAMXFh0qKBdzLDMDrL6gL/bohb8GeEXtvJZWIbndmtPBaRauqG0XSWysbJXBhFvVOlAgt6Lz2qDb
mq6y0ThY2It/MRNYIh+8gVfx7qdw98pclGZaaMxHtsRIjF+8n9+I9sy835lWbBM33af2b8eGk56P
t8dq59G61PPTGXde0wLc9PhGZzZ+YMEkTY4iLX9p7AbZhpVIpO0Pay2qf0pXU/Bsc6nkp/LJvjWG
Pw1oGbYCC2ZV2gctdZ+YfFvV+xLcrj74OZmUMXRPpkgwFf8LO06WVkIpRweDGSVkbe88tDagskic
7UIi3d6pCIg6YB6zYcXyCUohiWDQGfvHVRnaehlNmqikuZ32elxvoLURUI9wP2XG3oiS/7i4stS6
cb712tcqt1d6WN1q3LRK3Wp18DDOwavOaphPqh1FQA1oS4dyDd0xTFpLGb100kchRhcdZ/RQQKpw
NbfNQTaHi76sdAWAaUDi2Q5bi+9qU1+ao7tQum4JuPubbMulbQps6Kgvs9z+wvYoVbCfQ3De9R6U
ei96AHB2B07Ul9izN2YRrgNVIU0WaYsoLv6o8wuKhS3PVgCMLjNeqkz3p1yPCAvw3/5MjaDSRgub
s7UQteNYuDe0Y7ZgTKtwZhKPSYqdzkwjG77KeqwWx8XI/8pPlu7019LCA2Bu1Cxn37quugXaeFeZ
DJCk23HKAG2VNWfroPPuKu+BqO8hhCx9zsKDZfiPltMFdDN0j3povgBqpa3Sxr+bvG5c+YUFZIb3
t+wLBb0YfCuL4UXsuNIOL7xrIxmFeZJ7FAGaPRtkyAyOvWRTcVY3apzACB4P9xMy0SftfRZoB6pn
thpBrWI7a8qtd6ArxisMXIZxntaxG9zXSvbQKbD5QpUA5fG8bCQL4Hc/gfWHX6NJgP+vQrC3hofW
i5+HtH+kX2rdZ9WNjO5m8XrW891QRvdWM68L4hQD0qTFYEDNOvbZGsc+XLq0JeMXB799W7l31OlY
heHbcaozboVWY46HnWyZ2B67617D0foOydfNUPKLnRd8yb3poVXHO8shZJoh+YitbtdRDYM16p/U
OoSvXmm+UI70hAge85quNXX+2gxVv4bv65Ei1J0oOvCViBGMDeD7pDfTQ1COd3XvvwxACwXe/Lv1
zW2hwR3hpwRGczYvBnX6Di3pGjOxa7wAzJxyOkxV/qAG7R4e2G3eZDu5EYXvbNo8PblD+To42U3H
fc3K8N73q63WGE9xjLUywm8N+mqgV36oyKyyiRvFcPaJ7v0aCv8hINicovDI6+Ue7oVtY/o/koEn
IE+DYIHKCVstoW5GpHCD0gU8ag/60J9Ca/yTBrAvGNoW2PqCqddLLUxPfVyJn4o70PbPWumWC4oX
7+ESBJgG8E3F/F7E5skOKnopkvu33Zmigw1nlpEoz4rVH3RQWpeqb9wbcC7kZvGN/qK1Tcqidcwt
xAvDssvsW/gzeEuttrNhb4p5vldr60bD/fHU6iS2inbxv1VQHUhvrTwlXpkhPRQmVr7Wpgei7WDp
x8F3EaV0UtchojIGxY2dxQe43iE6W3TqtDKhxZ7Rtg0poKrRlx620i3ctdwBM/lRWdlSXFyo+ujL
mE70iqNay/Koh9oKpums+1VV3YLbDWW7KAngdVf2ZK/UwVqLwjHwZ41pS9Uxv59uSiVcCApc+5Km
1qamMbIgiBb6NwUGawpMMJ4DD8kpuiafYFFmOqIo8aVUkryQcPChoofF9LZ3okrEloBDuLXgkkgm
92dsaBuHk1V7+87PlAPvKfde52zjYaSRRVuqobOOYDXyITZpHChecb3kZyYiwDeWbywzXoQYR9Jo
HgLlq3i5VLsvQ7Rzj1R3s7ZXy3DrKd1OpQUXHbOQI5RdspxnUcpK+8YIs0jaaOcl9zJB+fCEk2AF
fvRoEz754S9tJMYf4kUJp7dqwCCtvw6V+wXHfZpjIJbSN69SrHR6hNhY5EEp4hPLJzwQh6YKxjuF
ZAsr4hTo4FmLSzTryrpK9a1cOb49EUM7pYKCfmB02dCR4EgrV6KP60BfieNmmf2yC8JVPe4tggaa
innfe3X7aCH0lux2UFLPPzZLm2ubRV+ZVFDlB7Gn2SgMpggFrJm4DzMk4NQHiavCZkPDTqsygAIa
4odjqxj9Wq1/lxRhQK7K+xTRu8vrcLUsOXGMoOl9F8tb8ZVsgPgybLJvDm/mzgiiG6X+EZp/RUZL
/0fTlNKmd4DVEBu1M5IfVAwv4AB7c+1b2Z3cSZZQjOfkQcem3DI5YXhnSztEiSflpYXql5gQupul
jv4Q50PFyyPYEg8PlrUN7ymLkZiQFTCjWfM37BDkILfVmCPCR7kmGifI691S9m9OtI0kAdXU20qm
ynEIx8t9DguojiTozZ+6PMrNjAN1i9jXk32TKvWCtvknrkgXtyvoefdKK0zecIJ3pKymnQmcvwct
Thp+i1rwGXBedGUbp8S1YbrK5RzYNnGb5aqZ3TdRkalLdVFMxT0rq9XqbvCp9RG59Q/ykxyk3FMK
aTYjz1Qy+Z59mWihy6iAla8ZjiUiO/WcLEkartRpuMEZMHGoRCf1+a1S3rMm/t0QCxpIgaK7e9eO
Hwr8sTTRgXj6ihCxdzYOqtx5X2uXkw9bhqL6K/wrhL4sxq1eQW+A3pHYLrFRUcpz5btQZMR4JeZC
MR64UCIcEnM1Xbo2AncnnyXIDH39WvXhVkIxnRVKBNnwNbv3FirGzk72SJS9fO2N8Maz9Hg+BWZ3
NxnGro8YkagAB1s+RO6kKFtERoYrc56Ym1JcwKryl7FNSAMtfdS+iJeCr7kWUeM021DdDZZ1QEfK
R1iDujRILiQQ+LbRs66Hm3oO71L8YomFifNIKH+1rWEr585GyK0S+a5ZHyH8JpqLvd+NNwbcRH7+
TPwDSUjPYzSpLTFaUNtg4DdMMyoV+q691ZssWYepNyErCe8M4tSQXlZRNkr7VLcQApXx5s2Pt48W
rwUx/mKJMs+U184l2XpvwOXXYJHEKZWLLLtfJNPSTbuVzHqwwxv5O5qEl3U0/BRlw9T9xFsmnraN
/duZtLAcv0FYNXnpU09HWk6EA1PoPXeYBxhca2I1riSDp9G0QX7kTvBHzBmJXumq5KDjf4iGlJ+S
U5Y/5YpW5fDGAT+Q7iohMdF3YsdSdYSwrLpRaYQDQUXmZNvlBuHDGUXYWV3HE3Qd+Ev0kGi1gvgM
6DZW9IJQS5jjdd4SbdkX2j2faqjjpsB88R1qMpc+ItPPyWoI0Rai8+xn5I56vq3ffUVLy8axAkYj
6gaMVAerr1zbTrbGeAbDkTsQx19DSPf4KRsbhu408aiIhrkGZMqWY4DexKqIHlTyZ1f9pirNfWd2
e0kjMGu5g7ba7Hl+kPSITomNfH5oWLvSpcFKgqeSqpaRFKa+YxjUD0xaAqyCSHJRE0IPdlEOvoRD
Fe0o4i6mSxRIVxrruPhZctpVia9NXh6byLwNHjr4NbZUAahI4GGAcFuKUUEK9SpYiv6XT4rakA10
vomeIYzmF3SyBYnmLDsvPbyNlQCn5HxjLgbkSjYbHuKe8qRiOP2dWGkdY5aNR36VgRlCRuLimX27
DSr4oXAcZb4it+hpchpQMqUbSdRUEZEL0QrfatB3BlEx6qtU9bUE/anySjWUpGrUWD+V6Hcx9mNu
PfGws04Se+elzsF3e9qh/nZ2S9Thn3olvI8x5vWg4na3C9cZuUBfwyhdQViGCYNQgDNRQmdZOTN5
e2OZt80uGk5yZUTDkZCZ9HqHKhWVA3f3NjK9pYHH4uIKpce5KNaQqt0qqrKIeUxS8nEdER2CWCdu
UW10twYKRi6y+I1la5ExaG8F9cPpuvtC6amay5R73Z5uVHfamry/xCymMMvHNuwA5AqzRQkDg9ws
2TiOpfPi73Lf5O+pnFpNlN9ZNstp7zRtfpC8nGIjm8ZmTtQ1J8HxwPe8Zi1MqTHZqpncCAcTND8E
uMdq/nDDZPPtlhxkg7qbHso8BejyTRGy6XNgLfsmvBWXL/ODrTEVJI6mlaOE24S0B/0eez1sH1Ni
izzPlpGv33ll+2YJOX52qqIrYRK/Vt8N7jedhLYXPc6SyAL1rQGby85YTvqrwIIZ0ELk45FdFx+Z
jPMSoyg+n2gKMW1K6B5ENNV63rnAD5UdbHQsysFLEs2mWPOiwurF6Oq3yw8L1IAe0/1vYj5SM9nL
7SNBd5PgtYZqsqrI6jFTkSo5/Gw6UcG96H0boHh7leJjgFixN9xwYeF/6bV3E5i4gAyMY8j1FCFt
B2PtRo9qZMNnka8orVo17C8uY1k6GxhXMYR/Xbk0yXQjOx+ZyRO6hVyerd9Aab7wEmJ87Ght//yP
JseJS4+yBLGq4raLzWrw+FIiV05UPJy885dzlG9RMRWA0ADjiSZT2kcuvuj8LMYhy3tydNOCvbfI
KiWmu0z8WwjzVgwFBinOfLqIanclaygIKuRqjlG955OoF70jrzCa3ZOqduKvYd4D5EfUeq0Vi8ix
FnJSlp5CcrRxJDODoNhz+QVaiFtgJNcqpOpq+9zgt0JhhrNj87iIUcAX8mJPPNWS9IE35DufLVAN
IhsW+7b1yquv5F/nKnkc4bwTta6wsUzBq6oD/hhQineIipE0y2YctvI5eKN8B8QnOSefnJOX/pII
CaVfkkISt28qo00Or5y4FBpvGtjcrbhjAJmuXWIHUfGsRTL3JKWBZziijShdWssiW5NW+2GX/w9L
57HcNrNE4SdCFXLYipnKlmT5/huUIxKRI/H09zu0N6YlkeCEnu7Tp8MUw66G+BRpOUGbp9/ooMQB
7x/FOGvpGSX7l6ffKkCSwGmF5wOyZr5AHa4xWaRosdsVcsfpJNfzUYiPIoybgsPpQnoA/vyLl8/V
lb9Xevl4FuEz/wcfIBOgnP+Yg3UcQk4xIo5cC4/IxbrE8dsNhie0le3DO3zAoiwPbh7u5SMJ5DQk
54HozXy4eUQ3FYOqib15N+K8MzgJnNqJwf0dhRZ0zui2WgBWr/ve/i7owHqLgBYoCIf0S8CR5K6l
vQv17Ppf6cG1EraTxAizg+vSFo3r1ZuaWbcJQQNa5wMsoD11uFb3FbxV5myM9YNNZBGEBTmOQlfC
tCBYm3Wtwxf+jPfR15nAH6vj2o8t4E4MN6WgcMSv3YgP/UPTX1PCKqRT59F1PzErDUqIy6QrhHhR
owA0uwSyx+/Uj226HMDJMvGFOv4dELl3SCtikWVOxbnm1lcOHSotA8fRceSA6ZPjxURu3j7whCa1
95Kz9RLs3MHY4FNpFmYTnHXExBFfR+9QgH8wl2iPoXWPecwwYrwr3Hl9H6dP4tJzI/wY3lu5+yAn
QrYLf6YjMIA8OXj3/Q0uJYprgEXlKSO/ciT9JntN0uEOhoNu4V/d0nmq6E+nQUbXVVhAKJRncrgn
LuyQykDkACD5DEvG9mMhbMPdmLP7uBjNcWTFZfRGd5Z7YMWWKF0003+TQ+IsIiT+19c18+8+LT1Q
cVEf7thkdqwf/QffNLZ19iFxvYEBOsGx7sb1NcecFBPZAXX63jvey0zkO6R5l4Zl4cG0QtcgxASl
7cXGoTL+yBvULJ3hcuiL4ElwQvBVbb5Wd95PS7AjvW8jUZY76JFX470SK2BUxtpx5Xe6N9rmHBCM
ECJHjhoBHQTJCnLFVYq0eKyb/5VOffY87jKLo0PTmvTUAjJzsaVsDu9SIoDWqp64PjTGyyod9Gr3
lKrzzm2JZWSrxNuNjnUCQF6az0v9x79GmxrFvUL/SB1x6DzcLde53K+ISTElBPmuu5tXAK4wSy4p
5+Bw6PTrYG1P2u0VJgYmosFJMFwEgFCizgck9Mrtot3sIORj+GCW1TPVQEfBhIVkgsX3HrReDTdO
o1WMCnrkAh9r9r/YnisxTrFgaBr58ryEEhfjK+YZicCEc/qszjvK+SxmHE8CoMlMmCewNws7Nzbh
Xp3HJiZcGclhhLYCzoJcGW7q/pF0a+R4c1w5def43KHR/zb9fFP18IWYMqsAP7Hf/0TXgW5EtMoB
Yga3dNjr74JB2OB4eGFc/CfEGInk5qkIZ3V9U/NR/scxyayvQ/7cL1CNt7aA/BYTx4D4zzgFm2uf
ILML3ke6a+sXKUT+MiNBHlxdA6jQOYpnZy9gd2ORrC/kQG4ZisAuPIqd4aEG9a0NojkWu8IDEOfP
klAexfuuOfe53tzqlriB7ITMOAdDP+qxMkicbH4TCOvjRclh5yNC6gwcwyRei0fV/RvfOKXFXZfP
CDbEvqJD491g5YeRcu+hxpmYvvDZgfyXwMVW4smQXQGu1XCYfFNU9549bAKOpJEwORhQQEpJpGvu
jhiNCxzMMGM/fIPEjHd2nQGg6rBr/CvShAdxnNhZmUxU+FgUXJ1V7bUJEhrWxwLyCdoWdGQVcMDt
0iai6Y3pi1v5e5M1EOjRkmPMbpwM8xk59xxIgIsez9/KgGh4dBI8M7lbmPoM5oAmVr9LjILgdxp1
m7V+Zuj43T6hmPG7h+YDXYCFWSA5GYpIM4aQFp3ZfN+CI5DshJyUFkUftO8FaxQFOdd0foqSGb+P
bvTsuPFmqr4RRR9vEoP0S2vys0IUNx8K9wroBbI/Czi4HDME0p3+V5IXIB5jTZ4YBIvSUJ6c1J8D
dqz4UqrbfP1TtRgzWkoLFDB55BIySC/TGmu7BKMFPJ3kgUvqNiG3R0o0mBNiIam0g+WIlr19r/1e
cCFgM6dHHpA50XEEzkrnL6NNUq5/JEv+sMLRlt3IJbn5lvuPN6z1YMcP0COKa8qaqRtymxtH5iHD
hyaTqo+ul0fGLkwBz2JeKEeDNBhrkjVe2yjYcsdyi0iizGSjcMIXJBnlJNPMJxhR7KSHJKvO7JRh
HCSPkl92uQpfABbJ+l+IYhc8EaGZjq/ykrmWTQdGmkF0B/qkjcy7IOG2OFMRK4ROdvw6a0HMdTmw
aLMfoPuMm/sAkuAtMig6c/XUbqr5D3VfW65WB84kjGEvW5HAu6hFqRyvmm0zxle0awdBl8X3QtGc
RF5YE44ApwvJs3igFoiftC/IMH/l9/8ETtKuwCk/IpUBB861esE/3u/enHs5pUJIl8B9kH5mHxkr
LaS2Q/bj74M0HB6sQB7f63GVJvMTkANca3ASATd29j6tixyKBFKCLVg1P/g6k0U2Fl9anIWchAEk
l3Kbow6NSTS/gaJAijkrfM+Ypty799V3/Ie/R5xRREA/M3rtUxIGzaPJBdgRccuc5OOVMOo/DO90
zp1fgFeGr1SD7CTFotwktAxTRqR4ImWQ83S11s1MJkmDpLCuOpAslpCAlo5FEdGFMhcuk5UBMsOE
cCzlVK1YJZ4HtETDtaQnWNg/u6oUQhe4gm6UlGMmtIs3ZQPvNtnvSCLPlE5llin5bdP1nC/ZqQiI
NdP0xWp+Y8B4itfg0yNGbWlR/nfTYYRwnib/0yE0h18MRYIo/i4m0ENC+L/aM0QGKsxF6uuhq1GX
nJ+1jHeU9+ykndkwuYYx1EGeXM/y34f8HpxzgIniPLREz3QCmf3kwwthTThrmT3KiU+w3w2pLMAw
FvDW1Xayw61sp87lza4I9+upHdEEI3IIGfr9/1h1ORcXEF1qfW1xWFcUhggBDp24TZ+1Z0Zq+qpN
TkPzoJCCfHOpoGhgT7FtpGNhYf0PaTXtiswgQKBegu1EYtGtp3s87vm6hDjVZYVwwoNb6/JhpWgi
BR9zMTz7FMTvZvNY455g3jCPd3IPsTUocRftwVQBnvyLHjKtHyZ37/Htoo6F53FWbXIzpN0oVtvg
/fB97FcSsZcp18tHw4vLdcbkK/FbFISehfQpTcYo32SueRoyIIdR4IIB5eW8mQdaxQzjsbSzzVy9
SgLCUs2K2YAYmM14pB/jESeDRYaIU7QbuA1e5viy/KQtaNl5I59iRyK72Ysd0KPqfifjr49ERLA4
emKTRHWCQy5LhaNW/jPrAnY3XtyQGC6XFx2SGwitsqMgEMlcd4KbADua87E92UtHIhssQoBO+yu9
TBFpvKkjFoHzFDvPK72YlbAiJ5TJ+z5nj0WVyRqWE6WUpLWmdwxNYgcIbNoTtczUJ94cH+lK/V3U
c8etwUyY7ZQGWse7xso3ljlsvIsvN1qKDz3CLO6lz2Or2vhFTUuC+KTQMziBmUkXAChFRgaYF8V0
4hoQYz6hf0cCAiw4yr+CK9AwsTKQbmK5EJP6HwpnmtyyvBEmaP8GizhHuEoMC9VQkTfIt9D7k+yE
m/riRc+a0SzKH1r84YFHSDR5masHhJvtnq0PeSHjdyYIFBXVKGH9Z+L/Tlzeo/CJC9Txi/ko5pl5
oXf4kFYYGVqd/KD3/RUHz8GkXOz9zf+fi60sDVKiAQPnIeK0wrIQZEtwqhryNzLzp3w6kQvy0eQO
LnC6zEkUGLZHnX3ZcJw0gsNtRjbQeGQD9QTvQWd+9K8iKUlVqbJ112MeNBsGxDIrNyZ/5E5NPZBZ
CQZUqbtl4kKhnBt5BZAMbCWj/Ld2iqWIO2p8877Kv8ljiag1tzjxUrNCj4IcfJoh8DH+5evE2TBF
NnwjXQUI5IUQ2OhXW1mQlG8S+lXm41d6+NwODmPCBnlGe2MmObIob54l/X4N3vPO3vALpB89wQe1
LxjbxttYRvSa5GRY+l9DIsi1guFX7kt7NMkKia5/zzy3Bh5y66KzKmYMFuTKQVjyvweCheH7Erva
4CuH9Fl3kuYwRpY0s2AjssBboIkLS1Dwn48gyx1wrJiJNlPn7haWQ7EjdX9HrzMpncOIxR84PXBV
rjdSPbn1xgDnuFNzJE/mxtTJKgL9sGPcYjjUv1BoWk7/kbnyH50e6ivPaKDYjzd+9534c+edJDba
ME4ABwHe/cgdZYpJ3JJ84K74uA5+yjL1spcTbQgh4jDOoagpIFiuRCUO1UyT0dLN99Rz3I+2g+Y9
OH37rIwrM1tfbuGMYHiuBvOuIkcvcaZPmbCBWyyQvL8KUsOUZdGBwpEj7qgko2tRH7H8Ujcio1gE
7kS6UxQMgRSDdMUgg49vWnWYSVn1qDefD3xmGM27Bp+dMAQPo63GnpwYtOJvec9FwOXRzaeAK2da
3vq4OF+B2NElP/MtLAwKin9NfGn42GRY3jk1PpoENaBjIyGBDt1EOXgOVF08jddnlltbwYHm8Ajz
a8AgYWhjNJaALQeFN7HP/AV1rIhWa5+E5fiyyTafXXQA/1UAIGJ+/Dcxl5PguxMuwNjpSX4Ssxel
JqzLeKTmpfZQa2BEoTWkgf85Xr91gI8sQZSnD2NM+qF9VK4E3256l0MQuo+1nZwXssGk9UQw8I23
2Jp3/9dm0bxLJrSF7Joi2D0MnYj9Lq/3xFvWaThVGCZR4mkJisMoRKSVroc1rl8uSX9Y1+iOYpeT
sIWOv/hjwSkbjASs2ek8sRVwtNplMbLeKzkneF0sOFo6H0+Sgrpz9kik217QQN5eQ+CPBNZwiIya
aFU6Eex+FjfggYXXDsqI6BDyVU0NRQlH1F9hDagLsq7+OZDOOJ+5oepm39g3dCKLKfMv/15HntUS
cvx3fKcx+NISZ0DedGZ5b4iyioEkeOOtw+0zPFsGm7RjbexYXe6jMH8MLuUxqZO7FcJiCLhpClWD
d3cTvoxS4PFjdrr7pKJ8fPy55jFdFHn/p6RMHgwEA2dNjq/ctn+wNiTpY8yI5QGGL/RsWpviYay8
3517/dbaZKwsl3PvOwd5CKygRDIKrv/Z6Kiis/aiizwyDtRyT8EUF7o/DX7JOZCiQjzs2EIv9Ny+
7RMSxb+7Gr/j3LzXmcd1DdeMRJuPnthAbaY30NFfDzPkQ3wUPXpD0Hs5OpomE2IzpU0Eq/117+Tt
LQTB9tjEBRSiHWjuzTW6NON/5qwExHUb77c0jgczKJvG9Ykb1wEC2NldFL7je2p7CJCI2CiMH/xE
LKNHuxv+IGTHlqZm+lTbFNN0P3JzunNNMqNJbGPwAgUcQ+5U3+PZs5d8QMpZC4qOw8LRk38jil0U
3O1hRJA51rLcCdUzDEXXUnBc9JEbmWmdhHR4Mw/GlOHBSKm3zvhLh0AfxHSlQHXBHRkd3lrnvyry
4jjIDBcF+hYBZpVzxXAIRPD5m4PE61+9LnnELPPmYsjJNZPz+d1Y1xMr7uDrOPauICskgLG4fTmK
DN4rB03I3pC3HTdwzbcFlnL56+kyDw2pnd8VAQdnI5PSTky7czYjmDnJfvI70Zl2O5+VySEOEw0h
00wGEgAZ/YCcMLCML1NehBwEBfrliiPBIk3Zbws0f9Mzprsd+2gT+XR2v/xcfPcrd+0dG+enQ5aG
BNIouLuu+z7Hb5hvYl+o8Vs2m9YCYyBPSLqmb7czUTfRexIRsQttcDn2MFk6JT5hVIsU9ibC3/s5
XjuRekDqxfogyc3kuPF0I7p5VImFo+uuotWk6lkf18sflCjEwG/6nK3mtzyB+gGqcm68H4pfNoVG
RpuZKghWUGHIxZg3A1m6PF1MnaRCvgRUPk8vzFtcoKI3X52QPPeTCSj0wbN5YzZUJ7xMvkVARl9N
fFpeoWKSrLk9BA+ckcX+5F5O4mHfhNhEtItBuQ4v2k46nsnTpGjSmg+GB3aaKDij0q05C6PzFDM4
md2VsTrtDZHz3Q2pSs4wKaUpRcTFu0o/RkTFtM9aPEnkX/zI1rTl+V8AS/Ivj4NPip6iy4T80dsi
UiulSK5iqFy7stV5XyNfOubvqWPQ3APItEWmdXFHzQxNS40fPKpYfijJAslPwunNJagm7k1LiSwH
2QsACzPNp3WaO3/cx9GTUMFAro/ClkBMWc3KgOrm9HGSZ/cQDdWBc4B8TwOJMXAa5upvpW1RunyC
x8ltHe34P+Vo9Q50MDi8UpZEF1TiGdvVOuInG9d0K9vLBQkElvgzeFsfKYLhkGMAtBKaMqeeYDlL
zltqCLClfo4JPrOMDUQLMiODJNpPH2Bd5IxqRjKNrfkkJctiKrewo0U4t+LcUl1u5Q1oZ54eXYzN
5LgPbLcib/nyX5kdwvTXYkQHMebjshKdfuPreU5JtZ8wnswkkJKHBRCrvFAxekeXgW3o/6gv1YsH
UjSirVtUDxg01IuN/OoRyOS/Iekxfx+hmG0eeDudvBD3Fd1Vs+q2qLfqBphs7+TaTJz1qC5w+ai/
OTGeWDKeCVWLeunhAiKKYFC0qBF9h875TdGYTzXJLIK8EiucQQo6CNPkG0EFCiGs57CxXq/L8OZQ
JnBnm5x8OW22v34LyuGh66Kn2I1/VEVC7JB8xXC8vBD5f1kDi1ldDTg9iuCmwf+v6Dm5TpO/2Vn8
SX0yoellv7jzowxn7UQn97p+I9lpL5WXJxYREuow6X356EXzYc2zU33JeS6t6OL5zS2uz2175S5r
OC5lB7Rcg4K/bgMkvbcBlzYsrY2WzHX707wGxd3g+tua55fReGj68MclKD7b4vKN1vQHYyrPibX8
L7bid9voLnflBXPomP2zU61HczKfpuIa3S30lrwbSXMlK4ACg67OyPxY291cox2LMN2RbXQCs4qo
UsyMLeiH8pXDZHW/FnN6cK/DhSor775vswNOwXJFrQ3XcX9ZShMA7uwaMtSm6WucSXPlPxBmPh3n
9rPMoZzhy/Jl8C0yUUMUCU4bBBKnlhKyw0IngrWpt3JyjKIycR7SI2+XntSu08CYPqVJcJpN92Uq
093NWOMCi00U/5PHOGxQP+snysNEua8lOV6Dd6rtP61BByrcw3Cmaq6ER86M8AthsNmbX8Pm+r/I
BXqYpK0t9jaoum8ZVRudPb0RN9W+DQS0cXBm6s78MvsOsR/O3v8K2hXnFSUTsDfTSOrClUpItA/r
1nl1cJBdQssotNtewAZM1sCgcmTXNtonefqepNRQcrana3fWPBUVzGbrfzoh/WyAHf/IgS/hmJLi
e09NW9krExv7juZlu84gBY/bTyabsGl/Lw6XhPx3J4uAXVSH4hUmlAHXzke5TvecP6WJkSCFLKyv
LeXNQuzCEuKmpLnaxTvWKu/krJnzJJojLda94ptTl30piYvWwJKZOxjUUWG1ggfbzv/4VX8KrOa7
EpPXyeNyG7PY5VTTtiCvsCQPKvB/JsosbNh88mvj8WK8o5kKNnlK0w8j88lrMx6l5RQGGvLgTAq8
XHMpSv/i3Dml0exLsgaVpzE2ZGQxuLK5PjLU6jqdiopSC5g4flRSmzgzkfTKumDitNQ13RCettml
Rp5SiFjSE3vaZAhDBJ8kawnu0Z4VxE1UsqZEGbmjmGZGqpi7DqDKQyTNMxGRebneX7LL09DMoBiP
YblvRbu8mHCrovAE6+TDrsRFZUsMSkJQTFjIwqbTLzkB7RztxMugbHUQAjJaiMqZc3NLeEDmFJGV
siMcP0CHRut0ZoIBul1bk3r3w4WsDmyyDyKe+/bTpFOpGKZgLX/Z1kJq8qX6EXJfj9JvyOs4J1jl
f6GU2o12CgdihQDD9D/ear8InwRB9/UyUxI+EiHYT/SQz6cvDck9mNp9l5D2sX4SiphIQku5zMFf
563itfHgb2OfO5CTGPB+rfyM84Aw0DIBXEBOcksikWirbI1FY7oZN543W2VWSQivqo2lRp8lYkTD
1PwUhaWF06s2lR4Uz7LDs5shpjByQ/2dnMxj36X3OHpI7LErbiEVPDvlKYSD6d8FVTbomI198uEH
4Xmk1pHFiEMu9+vrdxbSLIqXcBj/GPaPMWPjlnbak/IlDn6MOeVj9IVVX6NsT3JmdcGHiI8r6nTL
axoMJ+LHWgO+wyNTQ2RWX57FYus7Qiv+tOrqIezi325L0/+yKelpXpwEWCSUtMug3CA+zohY6h+V
bMCTlL/Li37St5jriRf9pJUuaCO9OovQErKp5ZARBoHwCe0+L2ZnmdvK8g63rynt3XV+T7j2TxUk
eJqXqKPopBnPbu5uRquhl9feJO2A2+IEzFUP6vTzqY9LKo8iIo3X+z5397V3plWAeGvdjZbF4yl2
yKvhyMbh9V6fMExq1Wd/ojTzF9rfHfyDRDVeH5Ogv9Vb6lNwQQfVIuQl2XPZVVOUP1Q0JhlU9Vcl
H2lppjntzk7Sa5PS2D86MCGoWDtutn+hkybnwV/r7+ZArWoJkcNSuKZS19PHgkt5lSpCYg21yn6C
7tRKs0RjBipJx59Iwr8V9y1DBJDW1MHANU/gCEEPZWdoT/3ix7UrIb5Iux7ow+ClyZZ7PN/Q7Hsp
eraAnNKtauWVqJI3/Ze+bdK7wJtfZlJ15DySp8PAxcVzG/yurNfHm0vPmWDU1hS8en3zSOnZo6KX
kqDL0uzcot8bc3bAwNg4U/64azz/0wgh+ZvplMQ2vHRX3MdTtVOAJWMt+/40oNPpmSU7riCSTiE9
qeT+KPgkexZ+YzgyPCaRKkFH7G0Zedj26dPzlwNJjDtn4dv6aJd447OclbiBvoduDheDrLZqO/rp
XpvA8JGgwfNOPrXAPJ3kT8kk7iTbLE+SYaFKlfUioo+fprGQTPMxtDOronREgC9hwc2InN8ys8FB
U1ve0rLceNz28FShlb8Jpc+4oDclYT5V/R+gO3o1bIP/BMH+biPejGMY4hNJ51pRcvBwpL0xegVo
7TLbDXwP+81wzTp/ZjD8EBctvYO+/I0lWKZr4sifIvY/WPduQc7xRGH9OBM+SHZF78d3Zv6oAAsi
Vvj9rm8Iqvy9XlO/1R4C9FmN3q9vda9z2wZyiRmKpl74N18jy9ddRDA8q5s9i2b68U/MFiPKuusX
VUxafXTKmnLZLH1PVl9FvSCJxVCiniW8PrNK9VwfRkS7w1KsHQHqPDzhK/zTKZ6X/G8xP5kXq+Fy
mwKeA7ugcgho9Lb5OfHRuHFYWOu1b2OSwJcDznTV5LtuhD9EPfFh9lAnU2Fs9gw37C9ygQyOceCg
/XK//O5yZBRJ1fpKtVeqFIatK4aRJrOl1BSJsk2SbbPiG4n4CN7c1NB3a39uLWq/xcw1lKcQpeiL
twXApEOwNnhKNjmA+SV4JVe5CNKvXOTVn6NqvMds+DAczEolm3InlTirdPCMju94vqx6RNls0yRk
l0dcwTI7X5qkecEAcw3nN/qRU6zQ4BpO1bvV2KQWzdzDkJBAlWW/GppTkOM14xEa2Y4SSgbrdXKW
aNoS1A02cU4afB3jAhrE6tWuR2XBNfhiUuwJX0JrjMZx9/LeXRSC0RrG8TIY6Samr4fO6VRA+JWu
hJkcrNf0EpzY968+2k1HwqTDycAmi6q15uhBEQO3hHTppvqUuP15DCLicLVzTmzKNjLrZ1IytzWm
uYrz0g9BdJcNHkRdEhGKyUPrXM3eYwi9fk2v9TsXb5P/ls0/dJg7byF1LMmnRw1ZrXY8XEyK6qio
RjCrK5d52AleZRlfwVJ2m20H7p+gSQ5lSPTgph7e+WjrCiTgzFAtJLsP5vhqZdnOvVrj45ykv3N6
zH6HjvSObkwqcO0MW8JI5EbE/rkjUuT11n8+VkKOs21nxiFYxmFjLVA3a7s80p/0WaTWfClwbjMs
aOJH8ybq4p2J15O2YJNljd/WKf8zjsE+ay97FPHOovxgWYxfY1QHdwGqWp8IMJNrQmOW1SYmVpo0
Lqq8r57df7maJX0HKGLaWNFyb16C57kMSXA2L++OEZ5wxUj0gaLK0+I8QLpuYzOhkmqO/uR283Dj
yTlV4VLsi8omK30i6709zpSvcus1HeeNMMJzSs/mWh2MLKajQ5VvCIm/Js3YbJp0eou4dPuu8uw9
zvzhMkzkettJAV1+fUwLLv6+WMUHnbsPV6/cu2Tc5ZPLWQQoP1JbeuKCZmeTZQGF9MRcoe3RyVTI
i5joW1gX3WyL9is5t20xRfDjJL4TBaY7BcCVxO2WLj3gAZMiJpjtG5smYH/FWENCC8z5Ew3y5ih4
aAcC0oWrYoGMxzS+/Yn+Uv6UPtE1XPEyXffBZD8pukfIcIyT/UoKirSESdm90seVdxYAzEXqu6v9
jC4UMTb6yd6PTvRA3qqHyOi2n1w9fVZajAFe5yvz3qLxrY8+nyh2Q/cUVP1SGSRt6g7rvdwd21le
CCp0cf2wKmOD27owaco+Xv39SBUHTJjVRXf9au3TeroBv8rzDgpsmkvwkJfjdoWSU95/P0c31Cp+
XPF0L6UjrkVxIFtA8jXouHoY8VPBQHgxLMSN6vNpqQ4244zpBWDiNv/ryNcsliv0EKn2OJNQnhu3
SY6QTgvZ+QpaMYc4BkrQNJF8d9Y27J+Zc7ymh3yyrbuy8V77/L7mT8qWjaqvbm/tSJFrKOjpAQIM
AZ1beaS79D2RRG/L091oeerYNPFSffYjw60RMwo6zMmjzZrkvywBolPrF35vsGOsGSpffrVIKXlB
KwWWzl8wRkOkPTzrPoHphbvl225sNpk4Y76rW+cxV7uTnCygv7lHyhQmyBgrzSd9BZ3EuDoXttrC
W1Ier2QI9wGf949SeGRTJbWUpmY/4YbSS3UPxIzgIHzmKhol8KdfKQkdlmsyr8cgmH4Dn+7lNMrY
V0SyfAyAHy8HGSUMhkjrCsy2FqV6GXPNAt6FnFROC/6tkZQvhVGf0ys3PUmLFOPP2EVMqF5hLFKV
vJGkJX5ghRuLlhCpgV9PMQZ6nqhvW89vE/m//R+hS7nAcnF1ysTvMYJLPt84APw2xXOv6/q4+iQ8
XK+7JnWf+VURVcf0MtJtyW9hdUEu49W4j5JE1bifHh5h4dnbqHP+My5dsw/H8f5a2l87dzx42MzS
p92AmbznZvIDtfxVPMTQj9vrPHab2e4SyBAn2XtU8W8d9Ntktp+Zff3P48z0ZC5GnsnpN/9gz0ia
92+y04u8nS37bUBRr9n8EQ/DeUyyx7qkhlvjNvrLR1bMr1ZAoa5VVU/JyPWQQx/ckwH2lbNDP6K+
/F9wmeiU6uyDMfslnDdldIqNSyqNYvvAhbp7I4bQt5OXxOv/pEtN87aJ3pUZCqMPMvNu9tqT50z7
2QnDFyWA9SVl0r6NNDW0gbBr+gGGsCI29eIg18cljL9drlZ5l7ULXe+dvWHTpqWx7P3iWORwB9Uw
kKtiPqPPw49CBxJv61r3yEDoF4cJwuRL4thfc4PeZlU2m3epGwe7QSGEcP2Cu0k/H9J4w8L6HfQ0
/aoTj6xWxns1cveumtuHoArKbVUgBkNYwBsYmB+uoTFDcpJW+0l695pP2yb0zsNImVPXvtG54vNG
CXrx3ll9ijJKEtOv1/eAjtd33KnYbsfVRuGrz1uOCnMe5rY+cHHtnsYl7l3qXReawrjLOZ5L88zN
aAmEKumtRMBdOz9NlKxtHC/Y103CSGuyvc2Y0x1SmlQlVF6E9S6Em6gdItvDmNBUKTr4vXG2C/sh
jOrHur98s3GP28Cn8NnL7ibLO0FzbdZifumKEBK5XMh47R/T0T3ptaoH6Ek83TB+COvl3hmqaGPP
XCEstTEtJLva8XmJyN3PnFPBMe4qelv4eLog1okuKw0o178Qa8RqrLAe48Xn0o/wGFxbYuTj9HEd
rtA14dGDcKJu+zEMk09/Mmmc07XlzsnbQxykv4ixPnVWfOqr4eHKxe/cLUDQK9qtQ3dOh5F1Sk4O
4M2AdgagPHOjzbFP7Yl8EYNstA6lG6R3hXO9L336FHnWWxLa9wHN31Iurtj1KU1r3GncLCH3CUkr
ayPTiLxyM1m36J0rLILxoyZy5XakdY7uckr7db/A0RscK4tgBZcBPcb0mxtwIUrKo4mXUaYCDV2P
1dmxCKFSZt+7NEOf4o/m8kAeZ1/CGwS4i073BUb5sXVH4gDTKbvUxKJo/3IXD+PZs70vuNtWwsUl
Lhc8Ou1jTcDZMpHVaW7vE4V2r+n4X5+29DemoBdY5dJWlG5aDQ0i45OVP09ySNr42CXLZk2Gb2Qc
1rQjpU/PlXzN6dLdQTKdo9Q4GvPlyfPzPxh2oqqUxCowY13MQ0mZm1lfH2KLe8arofrdzQl9RFmp
oMxFDcQfo2u3W9ulqtVJ+03ccndWNY2/i3J6kWg2S/EaNX7yn7KgFahaiLFuiqx9s5oMpUPW5WD/
pH/WOY/zA238KOX0Aaq4XxKiy5JZx9KnfqtPTBcDb/0eS/Ojxfg74+V9JcA51OF7j+LMYjpqDFSo
UrJVNA28jF0W94a5vCdGDjlPjyggn+WQjUO6qaBZTnevCxYtvma0qXe21TgQM7eAada4q4yGVDYQ
z8Vw+m2TWN9E/I8ldRBx6k8b27n8mk3nstd3l5OVbCrH18yKdGcztTgjuX4mraAOLvamH5Pps+mo
mnWGkvYSZX+cAu/B8mvyEwO32/v18khXmn3SwmJFgC8oZfqzrc54SIum342+dy/1WnDbvWJNt80l
PkOnr81l7sg8wany4st5KbrrrsvidB/BOcRudx7pXLdzcPXvFptOPtfhuLqBd79MtB0JrvFP+RLh
crF2cW+P+9qePhL38mGQKXE3dwaE4cyG1LOL3YEySK/OZpmT04Rn6q60fFnmn9kYvtQ1ObddwUV3
0VqZG5mU2gwfte2d6VF0H39mxfpD97XeTdP1mIUFOUCjP2+yyaIarLUHEkzi9VfcOTSghA0d7fJD
p34Oqhd8Jzo/TOEzF25Eu8gZ/3AzaUvjEHsOCOobyS6jbeJvYTnfDpdT6ZD0P5v5vZe1+3CYThNX
9AzTwAYWW1WTLD1HbYbZvBEfdkCgL/tozBq0Ag+4sy8DlFTfRYu5iQyaXR/DYLLoKNm5rQKRNDrm
Cqg2eQ5WeqhcMEhm55+IosNxsLr7zuj3XH5BImpoLbCag70t8vJj6MJyi4MlUdhnBg9ZwzH74dmO
8T94SLPblS7NMsMppHgH9dVaIakV8HBdG9MiZqWWw52olOA7EbtDhXIymfJMkmZwTcM794rhpbEU
2Sht9r6kEYQ7Hd/SzHm6dNOrNRm7tWteqPn5MLhMcUmcu7CdvrajQ9qqs0u9yrgzaMS14QLD30kO
Ra5weEkh3re6/0PuOD3A9wMZSMSzr0RpUQJ3FuXKWV989wMaCIFeizkkBZVqAKPIFE1COivVnvRB
TmsBUs9sDn3eO3+sBisNJKtL2keM6RspMZrMJfu45JACY8XlJQtcyCwvyR33o0cYquKakN4+ZWX7
aCTNNkudM9GtZz+mbxZtmShNTGuyj6z42Yk+57l+8oyBhHQSYzznuIb1Oe/IlTf8TczRrmNoB5B9
jYASl331IoNzT+tChuEAh5vOPI+mbt6K76uxTZ8Hw3U+qt4hJztb9u3FoRCXlp5RV5vU4e+5anvP
yzoTl9FaFwQeu6relLRJphd9yHW9FyvZ0b/1vSuJf/YR+fQ9bEcfEiU1mit9H2YueMqddOcbj3F3
wX8BJXXuqafr58V5K5wCLUrQsMX1v9AibJnfeEe7IpW8XozqZbG++ev4k3HU3J3GIdq42fjss5RU
8ZTPFteedmZBmxNnE0bxrmnGbeuTHt7itCfOz8B5qVNrc22al7KPDlx92LGflV3gb6IaJ/vy4Bl4
Pvgmdv9yaa6HMsIHrb5NfJO3fvZX2l4x95YGFXkfPK50FfW7CQDEXRWudaxmG6rGkAQcuCuEGxbo
ZGXQcDCnTeNabpruy1rmx0D+x/WxjUDSAT3G9nPzU5PnZfGeotz8P0nnsRw3DkXRL0IVc9h2Ymep
pVbcsCTZYs4J5NfPgWczHltqNkkAL95730M/EjaJBZYamiuUpnpyzsJ+9bVpn9rMGRMl3IOCSU62
Rq18tv7ODTFkhWQUNnGeqpM5yu1QuetWf5FYqs5uz7M/Y9ziXeSMWwGfNRI6OjcI7RrLiZnVuzru
16WcmfPVO2gxIwOLuqC5z5KDHNtjxigHdYOdn1hbTVRb2pmPfucEGOd/r4Y7bIE7KZ3QRsdS52B4
xUuNU7eTx7CYnpm83VcXu7W2PaGgnol9Eim21LwaKKDHE+ERdRu8IIgsZ+PXOjsgOUyeNZMOui/a
KGhvpH8GMHuMMrzVerMbkOhb5ebTHEpBBcz9w9wTYD7EcxqSboT4bls/2LHYhjyvBgcLb7tqwmg9
N6jRGVsLi27Qjlb7pF/mgEWpxxTyHK0FH3GAgQPYD28J4NvaSJGW3UfaQP7urKkCEvMvEFsyxF6B
I2tZhNZsq/8Yo0psPguPoMUvKOHEVlCP7QtB9ydZD6y8hTkx18QP72XqomtYfkVjRMlViUW2a/ak
8MfdEuaceZoqKTLLVLxFhV4E2nrSxdY+exQxywY3BXeIxgavtcnioO+p4zjmQ17Lko3U1fswpYPf
6zc6Ep9ynvItUyrfexWmuaV9igXEuiWECR3dZBZD8napjeOzjOpgxdatSLOPynW3GYJ+tjkdi6Ha
dqX1uExlUA8l451n1F79IwM+70bpbOc2WWfMEtF4oy0jRd1Ke457LYjq7pDrChY5BvYwXDIteso6
4s4MIMaqHZNol3kmm1yJUjRkoiAUJS6mo8rWobYkNJ2e0Mw83zQDMwdew20Pi+adCk9H6gySG209
ti0EcfL4tYzLQ97MZzO0CrLfBarw9ObF3q5hO9kZ6CSlqqP7rti31H890thWiynjNN0pgqXSM1E0
qHXnrZ4RuunJBvxRu/S07bbR1Pww1KDa6aUH0jK7TpFBnp0FXRKBKh0qGqWUI40C+F06Lv7KpQ4+
sEpQvjam075LCmaobn/NzE9qHW2DQudb1BS3LtKntc0U98ri/vpmnzr2D8LOXxZPRWt+m+rN0R+Y
ncm+EJ3+hUL2JwMltlMc7TTOzmr2xKWwma/KIvh0261MBFZWXLvURZGROpTPxEmRRXSEkvWiV8zs
MG6e1yM4WsItZukTmb0UQv/b2s4xUbLojaM/UjrmUIVBG6ZX0WHe7Hx+jxojXYcOIq6Fma+qvFOs
9N/W/Yp1DYqOOxuHBkSsVU5nw4vOS4hTlH0MZaJrk3aDSGfzCICkorZFMYpJ0VFYEosZvsSg5WP0
Mggd7r7ticCQKCzoFhBXsi0AI+nGkN7d6kCc9Fp3agEiuJYqlrCCllEAaB0dGFAM03nTs2wiF0Yf
+MMbFvuJsnN67G2tAbrg3/qmvJpx6wW5aVwNc/laohkd5XjDJkkyi/b+Hj+0+D2FVQjS3UMhxDuq
5+AmX5dRQNX+oQ+347fVQ8TZt0FDw9OfdKyM+pdFOmga9d8ZCydzwo/sm2OqC6XHx7ZudaJewMwg
qOqf1H3qXer1eIrUfOLX1IcjEhoBLg6jkyt6m7tdNEp2O9ocQF1pSaBOM2dfakPjTn2ZKSct0Boy
Oz3o0cuAln0YEQzkevidach3vZXtC7wJHytko6CSSIpeNPpaYQ0TsMKJcgvOQKcN8R7zaWwM6riH
QnuNWmDEBG+p3GF+8NcDepm+Rz3LfREDjU2G+jBcWJncmhI3fBDeIjFeAgCRtgVyOvSC7Ss3+v/d
jHhbhxySVwynfa3/KzAdeRX8eCJWmUAqhymNPu+gSW6Pbykkmx/0eXhuaOw5dAuZ7jM24WMiSzwU
raPF3M68OC6Rd+56aVKKXVH64obWn5KcwBfaQTp50Hv1xzBoxzlsbxa+QU/059YuH1rDPFA4fnUK
jeuH86dOi1A6HBdaJmf1LU6k3ZZ6uVRZd/Ot4sUdgAfgpnQS6lXaGQ/tyHvsCEBEk/7QsE3WXiMo
AGpDeYgX3lE0LrAk8v6VcVbaym/ifVwCCNMF8ApUM3tRiZWry3sZJjYcMllvGjOF6SgIlrxSbuaE
xQknKEK8e3WieYBzGHafzVLwtGESLC2SBGKkTVxMimqQ/Qq98E51bdb0lMLfAmE1WGOcjKzS7raJ
eLKeJw/QCDBZbfMkl4RIS67TWBz9MPnQpfL1UXJ3p/yxM50vutM7UlHWTwMipCSERAWswL6lFbm6
X3XIx5t0g7ohvioTx4C6r6QrzyPYUYcczVyGv3mKkESY0mAGtUyxf+mZHl8vgAzr3RCHJ7M2Nsrv
q88niYVKGrra0xJumSO8ySdaFgnggrgPX1BGubVzvfVt62ho7Z6qwrZaXEToIUk6RVC0oGl8H2Cr
nDdJo+9bX/wq6xtSdugt5+rSxUE2M2gWeeQdbtCX/FymArmeDuhLQxdipp5uRedQONsyVVq67r2I
wg2SnYeooFjmNC6Cl8OHVw+3qo5PIx1ZkhWqloXx1LTho9oyaJUeGVWH1Fl/oIyxUccwCb2gdm1C
QjayTDZRJNYWcVtegHIy0tf/32VZ7o2kA+82E8KCtI60c7S0QT5Wf5S5cgFZLVq8nkkiNGIJynZ3
b5iYg2hl6S6doGKY3U3PbW8Vi+E9XJIvJx4+3AowVu/QsJ/O/RCu2B+oMTQkFsYuzSdE2iLwtZG+
67hZ0qicrlpzS2vnxgxzBCvkvC+XhGawWWCNaxIToqclQUbC7FEKdsBc2qEZOGn9kVk10lRViA6E
PLqN/uJV2tbUMMg+QLXZOImaoEQTt6lgMAev/alPu5vLaXY6VFLD6hfM0yasi4ubJMfZ76l3D+eQ
A1ARmKiFbkEsmotY1x0XMAeqqywUWKeO9hEQryREFmnchmX1TLQFyoFUY7ZONvbHyEAVm+I8Zt3T
MoltMoaHrIapOhp/Ii180mCMwGQtrjTgL0CXgDjN73PWBaJ1jiIyHxMqDnFcq5qfKglAmLaLs46T
rmsOqBGitgRszpgjJJS8S44zaC1xC3vxVxjNbTDze6ybn+oqAx4Mo3A1kTGYUX1dgeFXigNK36mL
ke0b91SD9+nskyF4LyDugRPQ716p3TGXtEsX9z3OEdRwmls9Y2yUmxN1f8zn4QBqFZA6PL5SVlub
aLzS6ZIk/X0c2lc/hfBqUkjTxEUtUD17NkWwPmjj6muu3Hq1pONNhtPFL/XPMO7JuJbjGNqrSWcE
hs/EDy9eCypRRGh7IeGkygU6pvcWEqh2pccObvYDEzLSrMRLJlO8zfL5SSPhzd3hWJTDk9227lpP
m1umUQnH2M4hWqgGHcq+RSsAPLrj7qNC/LWjiYDG/Ulo1K51Q2O3Vcvx38uyyB/UpnZtiyqt8WIw
sEOf7Je+oC5TMS6kaZSKEF1QWA/e58iQCZ8QqZplMLSamnixBOpdF5p4MfN82vhl8+GAzawTcOMy
IbwF1YVDtsWF+CClMzEA+WNqTIRlmUm/WotMwYOcxd7S9PeJrIxUwwaRTxa3UR7L5g7aRW7wcrn2
KucHX39a5uoYEckRtEVbLswF0edV2Y+Wg1pJDipY4Wsz2jkxFIEVQ6ewq0rBdg+u/MKoBRAl4XaJ
SKUfGhJvUtaFDUhE4LPzq/GJgeO7JEyP/hIhDci40AH9M+1XnaLBf+BWaQeAYPFA0dxx8h35LiM/
cqIESyTfGoAUKTlwLXIHOCDmv4z9M45WnaGeWRRTb1550CIPV7j50cRCEA45idyQhK7Eoq/VeVAf
1175b0L+k30TQvEZnsvxqamh01iSA/fkg03m7PDzXL/H8PCQ/FpdlQ/8wV+oA63xzEKhrlCuImhY
uvIikQMfhlfuvSGO6Ug/VKDrkg1RpzCfSO/3VfY7Wg+d/SGXR67jFc7DIosNNzD0OiNNigN9sj+8
bpsan3qL6qPI21FVtTHnLXgLgh/f0jc9YxFm/eCQ6FrkH+pWktHZpDUC3WR4mXnKCMVnYlouwQ3G
Tb81kYzw5u8YgEKvv6QDCo4eeLRR347GcKA6tya4K5D1bnswLXIX6l+5/jDkVA+WP6TxalPUP2XG
oA6zeW4SHKH2KwtwStw/BP3kjWdnV6lHr7PfBmgyP4FxuUlqY9XxUlR1Yogy+o3P/AIvc6SLyh8O
ISQrMpJEDVj7WpgfpBlrJmyt4x5dwgImxB2tAMwY8hLiszAB6A4cCDrybRBKvpYFLyhVjMMri8am
HjFmk/XXGt+y8pVu1XpgIR0KQVnjbsv+RuzLL7IIEpfmqAEud2TmNl6PnJSzn8NnLL0KIbGs/5a/
XHftBxEpHSIGBHQgWiBVRD8dxWPCTi08A+49JGnzKXxDBaJcPG+YwVoBALSewS2s1R7898jaZYEI
KwCgEXTqAEOaQcFy+8DNEEDSX2giHCO3QqL4ks7OKW6mJyEB1nMftWXfKYzQApw+xPiTEearVzih
FtQ+/b85WQN74IA6+rETv4UXEAv3BuxV78QKWXGMFo7PKKRkz29K64f/ZiZUZ3Vm8VUqe+iAatZO
uGmRvU7VIUv+lcR8T762Oa1sMu0Eb+uTkdelve+q8OwrPAo7tZNrDx7JoJxt/M52ySxqld3yxq7k
/lSgZEGKsydQtuQCjTGclC3y0XNBDR70o7UxFmMzNEpQlOG+/PlvJTlJtfOHdWM6RuUjRuqap3Dw
gXxAMsk0imXdepnaQ9Nryt6pqF8ZVCoz6uM8xYB38f3DXF1Yq250r7kkBe/8TVHUNxY61soTf1ha
jizkhQX8t2cZkyT85qfJ/JsX0njSwq+RNFfI+eyJaeuE2V49oGEaGzEUt4nbVEeXVIuboK0I6olA
0lwKyiRkBJbfncpIe0H82Oq+lhBJ0Uc2sUQlzEeW2AK57huUP8hblMVgC3lloCpHwDU5H+r/2hlI
7/DKzyQxFxuJXVFh2VqYl8pA8i8quuOq6maUzVOW9F9BEwik3EEE3vwzXPEvuCi6zP/yTUFZryej
5a7VWeTqKleC5GjDzlG/rra7D1WxK94WxMs5lU5dHbisOlL8jVfnZvRLHIhBOsCd6NL02WUoM+gN
LYG9u7gDbUJrMDWKjxP9Vno9rgOftqkpWGanBfF2EfqQpQxC4qj8yKd4fsiq4s6gXYh47tUnuAZJ
/FtH2WOC7FOAjPxZPWBdlOyeosU82NNFOGlL+wjlqazx+0AK2Rxih5fbWQYUJsQXiDAfJ9O/jREi
hBQRVmWLvrYBpMCL5c7QBb8X5cl5aWHX5A4XN7Tkx5knNde1goI5qgIigvq+ydC0Iv1o+/6BVsoG
IRjFvIOvj8prKrUbgcg+G8sAVe5AWPMu7edtZMAn6aPlMkPJLsBnNVWzCUuAx01Ip346tSYRoowo
a8ZHhpvhwx7ZKXSnjrUUr2FukIWeB+zdDAqtiiV4JSAy4bnOu6DpxFdvUtpnxHBg58lmYFuw6szl
3rcOfkUPjwJS4cRmNDUmoS3+TqW+LWUAK/Yo+p0lBFGTbj+SJc116T1KI+25zuDwUODLqEvg+WxK
2JP2VwP2WnF4o2c50N/DuPcYeRAWm3qo6dTbiOz+lDoIf4t2oPWrV/5GhNFF78ZAd1/1WH1TvHx5
9HOt0Tvwt9xMtyVwoT51gp4ja5MckW0HVJW3Fvux9NOzgHzT1uZVd4DtN2TK1IHmiCkCbEzAb9uC
b+yZtcPu7Cht4AdLKqsg+ze5r5GfEUyGZ24/H6/x7ATqnFjL20DoSU6E6QEL8+812El2caEQES4Q
zXA0FiL8nLmh6FdAJBuOlO7pwZ/dOSGenthhxq2vQB1RAoiJC1rXByAIM79RaRyggPBgp8m68t8k
QRUPy2e76lHdbodkteka52HJd4unKsiMF/FhhFSPJglCmf3GuFBs85HdYMP5SPKatMENZjF8U3BD
m8AAA+OTcSbAxMA++MV+9AGUFR4F2lw5HnL8vaCRUIqjzdJUhQwkNJECH5ITkuMm0WCAcEATnrBh
wmz683eXoOwd/2i86iqnT+m/RQzRYtJVg1VxaTrIf66H7adWim+xWFu/R5Z8vvB46mXybr3pnFQ4
9zwapmDo/Q4IcWShMhIi6jro8yNTx+p1bFpZUFKj3SdGzHThOgtSebVKbZPV5RMAqm07XySRZt7V
Gzf7JNTQZ289ZqBtKYLOe8pEjWmC/hy//Wb+jR1/ywbkmVW0xGDt4zDEFyLZG0cU/ABFM0ELT0zT
gUlmROExUMtqdgHtsl/cqPvD86g9q1t3Zl6sHKtBb0ufzFVcT2gW5xd1PeVqutakW+jvCXWVx6+p
lTup3AppHs3F3ljohWlWHahDxb7jqq6L84giNDyMJ79znwFfHhVusy2QmfK2bpmdDSWt6fZb4pAO
Oj5neYJn1rDlyk7SHs0yeijuubKtd3z/Ai5PUwqH2UdEUmAN2bHjCBjheIRgQqDnrXP8EZgW965s
R0+6VJjaZq5eWCYuMCzAG7wlYNjXOrHpZdCUjdv2nBNtg2A9LjO8PAn+n8c1TKq7LIta2UTbFBho
E8aWumY7oZpnIi/MBB+17xKGiJuAci1XWa0WuE4B7yXpvXPhW/cuWrxtMdXvbChWk1enccTIBVwc
ZWomd7y9T3FP+KeFrapizb6KTq4LQoLkExcEuwyAXWUKoPrhlyRcoG2zH+qXsUZijfeiv+PLR+J4
FTfY3CflQGOmB0PEYSLcA+LyMJr91ZiZhqOZyvig526jlV3yvSbieNNv3KoAyGWOgfY7hG3Qz/U+
To60lc9Ln5xzTlAPgU/nlZDcIhRvvVZ9gw7oqGJD5VRcTBQg0V3LjDcApx8GfM20ecpJOXTr2Okq
ImgdFSTFJAH1OL4l+XQwih/LfOdHEuaysqPKmiiL7qb9Qa0i66LWguGB/C/CKwTVhAk8NlsMM+1l
4ZHW15xwVAv3MEIPzLViq4Gtrtvpgd/mVXvjgDAo81gq9171FE1sZsvozErqmJllzhsYhP+0LPjR
vwvb/0oayhhoOAeCEOT85BnLeVQJlJF7iCw6B6t6U3cWyxOHskeY7Z8Sp7iOM96s8xn0SbnAU7zr
6pJWwzVJHIAi42fukA81zQQBzQ7fjcL9HojSc0YXZdoxxvQ47fRNizIx+tNQp/W68NGdoT4C9A3Y
WtmrqCqmXVB14dnq+4BdN3kkoDRVLQsmKG8t5hj6dC4lNElfN4+MLd4u8XL1p5lyLihoTQuo5t9g
em74eNw4gXqWHvSB5d0z6CQWDXQNw+D2b8w+s0BLtcDSm+owN+CMTI8iUFZ4b/PY3LvBu6VNujH5
ci9cdt7iBthNcFAhg5qb4uIkJjSyH9OAj9yhCaQ9C8JxiurB1ECwq8Ey0hC0aPCpKCZiQlKUDmfm
cK2UWYEbsO4pzWqQrUOZ4VKcx2jMKC0/62BDk+7HW0Bu0icjExoIzehZHGw326kXQZiXGvE1G6+1
48k16SqQKv2RDFmjpepEVrSF6Ldxozbw2k91vDlFstXXyi4ZbD48bJQhIGBf+5gxBZn7W9XjZ0sC
nZUpaKhFnkqOpk/mQ0OSTZnP7ZNFDSnqnxvg86P8C+QDdPzIYA1ac+2nSkP4PZPAGpOGZSUwIetK
FqYL1l2grJ7mGcdUIRzj8JmgwiJCVQkLyBvyDkd+ZMPRKR1AtSGIyYxZjEy9BGnybIUAJkhdlKNa
KOC2fCijXJCXrwlZzoTFqluwE0LTWBjnZsGIURbcmtzfrnV2bdP+4UTCJFTpXhz6Wy32L0MCBr/V
zriUXHbBROeRn+pGtIlLpl7Ez0wXXatSxBSO+7JKF6LlcquWd2awgcr+i3i8kNi4nMNyPowdisGT
LAJTAexYNBUe+NUrmRCa+cZ+WpJApwGTuP/HgTUMUyBH4CnLwf0RNFRVNjDaxgvudL8QIuIY1Skl
NNfn9O6Iv5P+x8+tt8R8cmkxY6FUf2lmHVSkrQ51pPXwuLDiDHmDLkXIYUAby/OCejVDNJonTQQ2
7VLsQWuKo9MTjz+Zrv0gch+WRgtSpwKNnR3K6nepxdo1ooAqLr199h9ZPE8rrO7kZkxjZUQIqQYL
UIPp4Q+fvg9CgBOmPkS4Uy9+lIux42lrmu/EigRtAsnksUQ7lodW2a8Y+w+eQgVVcfFOm3RbudGm
c76V8YcvOaAn7NSqVIheFw+N92C1HKnvCXDgVNFmb586LLOw0Asrhi2HpxCkhGxEZlutNHybOhCR
96772boQKfxW++4Qy4UQIWzSfM4ZTxOAxNuyqpwSQwNTCMIeyu5Dp8mHeTnDYnj2qc8oM8Rx0jv7
qpwuFRlfRLuoM6j+L8GAgJ0TvYXCYohxEkQUdSSV1IwmvzqA7AACNbWFVV2HMS1Cm3fKRzNj9tLB
JZoYBsj8BGJFwlwMvZBOoHZxU7jR1qr/JkJ8jEjh5LnxZ9TNF3Mpj72xPDdm8dKQxPMquPIC9q3o
a8BEVIgBvdMJHFADEdHzojQzQiqzSaYIbrCTDCZj0h8uxqc+cpaVMTGNglpfYS4fyfIJrHY7cP1B
H69DcjfVUR+XLzCl9WrC2JpUr7wC3ZoI65a0GoqTdBbN+ZBCFFHBdmgbK4RN71M6vWnS/huCu8SA
PXOXbvHVV8NzFCXID1Ttmwp4Fzt5UAHJnA13tfunXA8Afj4DRui2wpdbNoUKYccaeaCBqQMI5avg
SquMuzLDQ/SAl0fscp03cBxwn1QNbGFdp4kKE/6ww6uXTADweakqrDJs49GtqhslyYHho/TGqDK3
00Brse4x0vXfMWFO4vJYJeUhZJ6nh+txh/dlqD5BCaHUz/gdF5pVNyKFXQEH93zz6Pkl9SXwPxE9
uqVcV54FYwQ6yGRI7EnhnLQ5uRIXFMHSa8Dz5KEphqNWKZUs+9u3oNLG48GlmkA4AtyL9LpC4GGz
gOfuOZ5NWZ3jCOxRE3Gsk+Wm+dMbkQJTy5h1bM7usPXKgjygwMYxZHalAiplnfs4lRsXze5jhfui
R1/nDGql4bbVdQ5Zm9B+g7xBfAMwn0LjTMeHl2En5NF6oV8NbXkXWsIXz+DPJ4rRUzt9thlqLJNN
ozXtm7VKT60M3FPfsRkSH8oVKTQi5eGOfggq08xh8NsxCBNqN+GkocNdKJo9HFcva4jhnHmrVTnZ
ZhuBguuL32lmCDkxiyGhZExypy+Dvonr4h4S/eup/J6c+kUlUjWzhUYf+L4ZDpBKqdATKk4B7QyU
pRBmsIHBNal1MurlpXINMOBgtnOkQiIGijOasdqAJ4svIlnkSkX5qv/QjvZehY9TbwF1HW+uDY5C
Wjg/q/vUS/nNcMSfyqgeozbcJBUvMcsQ0xgjsO3mMQtHyqA20o75QGZoQTdXOWFHhZ+uEtoNZgUW
a56T49SkSqQ5R9QCY9q3PkPubI6RbMRHI6bntm0pBfglcajdXRkmjZCtWMLAaj3ONyAVNNUhO3n/
yDxQqOnfIkqUbSvg0JNZVqs5AREW5+2j68td79ZPQ+Z7q1Yuw8kUyabpJJIN5fNiaSlIvdh/DBul
ybFA/C31zlrPBZIJom9eOtq1FOmMbWLGFy1KT2yxi9miu7XE5zkZf1tt/vST+aS2K3ic3TCFgL5i
HMiUeFCQpP+gy/A3DqEQRobrrnLL3DhyBKLDSHt6YehrMClcA0vdp0xYGVIUtgHO7eykWlYosNIE
cgxAFHP50Y4OHbzZ26LHAC5p0T4bhwh/EsuXqeUAKSwgRflkexvHo4XdlPGD64Vfdc6cdE082TgS
g5im8hmOULv+ZS5wty7T5/2ZecUuuES4gsGEYxhDLtd7FqRXetGlZp4YorPxOIqaNp2HBPZQRC1Y
txZ/qwv66ZFX1fvKBmgRE/nQiX9X5sdd2ueKIkkkRtbVQPQSoOYqt4F1VTqv1HmIkKoG6o4m28RJ
c6aeiYJArSLnUVUXvLY9GF121lNxdvCG6kxllQtoiRw28tIXW5sf7AJlFjOSySmrnO4ETNt9RMga
tTQy2yU1opvv2FDYQZBH0wwtuunAE6QKu5mrQAxMIQU7GqWAZEfUBexh1qlFAkpro3Fdj1STRjpk
w8JYzsULn8gMzpBbNssyMHRdf4oUerH3dtRl3jWXGXR1co/m5M208t8KS7vK667+s4jSR5vdfZSh
pW9rl0dWb6VMMHUEUOYR7OgZJjcQoHzjW3S9CCzAHN0t5VHz9N2fODPMqEYLrb+LscsATHc0frHB
oneQMen+0Iw76unynYnpVaIWsJ8jDamsDMmAqgKNAiYsj5qjqwZmODS7evK/Lh0UciXfaBNBulL7
11gQ/PNi1aecbSwYCljV/ZsvndfcIeF2EtrscZ5v6WbduhIMp5chMN+7r6mJ/rh6oUXWcKrFsQxD
hirk+lkbhjfmdzlXbS7BzOvQ/UX9LsX4aaf2W+g1T+HE7Bu/+vIJayyCqHYsOXga+nNTq1+bbvyN
LcOD6zOW/6xumo3vOJyZmA3T69ghcytaWe9sqpVr159/RNblgSr+eICOdQZOml4NIaDddQ6TYAqz
28d+fXa8hfHrTWCSolTl9AABJUBI6GH2tfNAZUHqBImq95PbB4ZAfUhKBX4aHWEXnEGpbFqaj1oO
JqM2DVxOT1m50E6OgbCTN1wq3zi6PbPl+vrDdhkV5BnTUVmL0rMZJgbku6FI73pg/YfmRSCPsBq4
hL/03126uOuCIRdoGhQruiqMm5sIaKYBjVi4faqqDnilAOy4RMm287y7w8DnbYmMA7g+iR5bBYfJ
wg4mzLhu9JGMHHWirvBVTwIUJLrrGlBhu6fWkzAdaElaFBfnDF1S1VrxR1R/NYhgXos7ipL0Lc+Y
PbAQJmlkkaulwWu2HVSW1twag1jrYPJoEj07HjwvqKnUPG4Sqa08CvdRVD6WmeleQyrN345MT5Ol
38bJa6F4l+MBhGq8NkAZMfj6PSUUzpr0Po9zuodXaJyYWd0dcxfCUifdBxUrzBo0pHwETz+bM7jx
sb53KV0JrwRAV5vVaTa1k+ij4wA8/zSk8oLf3PU0kyK50IcITzCd6Tfm27wrttZSYonG3ZzrPZwD
KpTkorkVnsF8EmTna0PjQAJ1psSMhm40GWddtrQGDP1jgi2Mtj8ABALP6Gza83MJX3HlxGg6Nn6c
BH1nq2S7DaeHZrTApRgwC8oJQmoTqxaUzLzboAphi5RXoyB8lfHYvXVm1wbx4P3aVf5RFialAg/t
BOQP4xdP70DO6BpQmIGDubHh2ABuhlz8O9cRw8KHUQaz6VQXZ7S6F+DPlPFxvHMvW67gRztgJikD
MbXlrwDDEsRuVFyTOUweWt1riTItqfdbN5+Xa5hAaYC3hnn2IEuVxoLiWS3mjd5M834MPQThewYz
+EZ6l26SrufeAisfR0izhWa0HaZ42Ne5554KVvToUhADyZTVN7+CL2XVwMatIvmTmKnxg7Wtdk4K
P1+2HbrvjSkezag0dqIvvU3EKHPwqnl+jMpr0ljtKgEuvolH+tQ6ZB7bGCjyRTCzS4hO60pGYPN9
RA4tQA15TF+1ykxmrDX2amyM58GfKmzX/MIwx5cJJh7AB/2zyDiFrtccpi490N5wVk5Vvg9V/0a4
u3cR/qD53u0AR72Xdor2AhggJoxbzkn47J4Cou0REMtTavlEtumm9hnj0xJKh219ikfn5lL9lnG9
Bdh37xOgGzqUT2Su9m3eAK6gxu9QDdOy53pwN//Swhj6tzI8qnYpxpRxPBzkfO5uRbmgxFkLVS7q
79I2P9nFJxsiDaJbnmHcW6MdvqdJHirJ4I82NjfNkFYlvVgZeOCXtE4g7VgDbe/c7O6bNOh1VRvI
0mvljBOiwcxFqdwr6nzoIrpp2e/dwtp1Mj/phRj9tWjhvIzIkg44HfTTu6PjDjG0Rp/0G+qy3lQb
P3TPLl82YyAGVxuAqyKYTRCQRB1wRFgxO1DA4tH2FwyxY4GoA44buP6QldupAOSmpyRMbqqDno2z
cDfVUUy3dUIFqOiiv2w8CA6jtxwLo3IvegFnWgupCsrYSmE710Xv/hSxS7OgTnMNDay6zqDcuIl9
mTwZg7Zi6JejpTHQrXbmrGYK4mFOtjhl3Zjw8qUfsht7bS8T1FiXETs9eDsr7cDCw3/zyKx1D+GZ
Nt2ObgIyPv+2sFJeTAiYIhWW2RDFWwnVEPXwjrYLAQNgfq6h/jLWkJblZG9Kn67ygMhVOsa4lnYz
0xr7oXQw0ZUXxUThQwZ9pUaZi3Mm888UbLmJJkZcJTdXM282YgTh1J6SRnQPpmiSfQwtulrEVtqM
B/ZhV5opWZZRFNdy1rWVmvsQZdFx9LXTVPcfLsTmnqozQQ1l56IKEdVvnI1lgtXW3OrmZS4hQk/e
7hbJawYLzsfpNp5/acL072K1z6FmAW8jltBsZzXlDfzvJo33Sx9/j5F+nzBD6K7ZDAFzukNBddVC
fk+4iO9DYTNHG/hh0QWD1j+iXvAw9f5rUodPUcUgmWkJRmSN5rF9m/vFJcpvfErNxRX+0XsqYZDU
Y79O8hmYL0SjMP3TT+aah9jk6KaIpnzVEJcBCAuU1jeZiBwB8ZmS8GuaokddANis4N6kU/vT9PbD
YMurZxUI9BQX27TeKLhgcAp9PKZG/mJ6qF4O8qtC26xOlRZw9uxQqdOoRMbiP5rOY7l1ZNmiX4QI
eDMVPSmKorzOBCELDxS8+fq7Uv3epBWtI5IgUJWVZptd2BVIv/Ch3A1y8F0eGhv5WQzYXJWz/uya
QKR8HMlmKzgDKcX30RpJKs0sZB5IZdvpA7xr9BgX+0avIZd1UXljx9VjEdk79GE2ca92wWh8tVZa
7lzcuU9QbPfaQmyqEvi3rr/XshC+dnawx9RCknMGuZIHtEkKJssMNjE3ZabEc50S2DG4cGbIVKP5
dlNRPKI8lTKsmPxltVASmk6/jlltS7KshkbtG7NdAykHZ4Y4ZquT2Q83YYsEBkeU0aYfeYpBTtCF
Nz6c2silqO2da0O5nIzRBhD7zsSHIrHNg+1lD0Y9b2L910CboMxB/cwTpCxKEZ42csz49cwtjXQo
9p5+3ywud5aLMcZbBpkPRZm/FTll1AwvCH3CLoJLhA7WnNabIsEILGBG0eRnzZw+cwe8cm4NMF7y
hcxkWjZ5BRBx1PTNVC9wpZ0tXfQnE6/oChAdo33aMM2dX3O4AHwWX8gVEW8bpjYDNLv/N2jG3Tgl
D000H2gGnfKh3bvFTGoQDjC0Q2a48qZFQHtQdmNanVI9M6CdJW9zyShqisIbk6GTH6UwE3KaFbXx
6Ogpmto1Fammnxn9PqlEvSk/BvzhHyPWt9MiuRw7O6qHrTwBuzTuG90Bwm+fbd18sDjZsiV7j+Nl
v0z+pUEFWPOnfR+4mzxPD1g/4pCJOIBJj64yvhZ8HEF4zgy/MovDO2kgnCOfkCc0pebp3m/xUfKG
dgXWdZsPLJGhW7bjEN/ZYfw9WiGpIIOdtW5N73mTrr1kRAxFP8WRu06icc+MBG2XanyhbX+a9KXY
LAuixg2ChivCD83Aot4MNB2vLnYgh9jRbi0Dgnfv3IVLfr9U/S1GZ2gqtSRWyZDvbNNEGcWmrVHj
lq4cZnnlugN8rqtxbxOC56RCZ8RI8Bdpwee2PSRoWJwXp0XPxwiIC25pPWsxR4dud/mm1yGdd33+
Yc/T1bCc18h31roePdee9zU7+i5ATu9I7+MhUtaDVmb+NkoOsyOqPAeLShH5QA0IeEkyFL6WPlMb
RHrFVUCnqDFenNRam4CFgUXu7AQP12TeOI21zqzlp53jZeXYFxzljVVVq5WZ2oep6g9ZHByKHhkz
0/mIggenjZFy0fNr09mMw0Anl+/oKHxXnXbiKpYBa/PaRfuH5cv/F0DHJwN9GcZIy9SvNWNEZBg7
T6XvzQmsMsVcltK/iTPcRP6uUDaZH0E49scnVd37pOZ13aycwt5oaFdbTomt8XeUUk6jePGn3DYX
nGzmfacVcFuHApGAfkPWRKLqo9jit8BNIvW7eBiRa7I/662paad66g52Zj5mKPHN/svcYbievnYp
rXGz/FaLcarA5iCcUuf47Zg7XQPxN8zlmu+VVCPTBReEbHPyUUOP0H2lKWqk8FT7odnwXXonxf0h
bcUJdRfh9IsA27aYbRDxKKpiDRgY48rsfnpWsVLlpi4o7h3m0dlsoQKnxxDUoNvKzUwswExpjVRP
88oPPaU2CrtdnqXw3os7Y6TnN4YdSz6qV1FKRzdJZpj4wl1l66FL18i7McVdGhfYXgUTBL1wJ8Ye
3sLG5LvUPpuQQdwYotqvWwc0hyrCadIeEjfa+anq1lZc12e7g92XLD/J0p0iBD7lKXeL9Vh13kNc
1PYpTudzyljNq8J0VbCM/KR6dhr6el1Z32e5T8dmShkkZSmta0fZmCoOj0llfdrgEMvWxdC9wBtR
jZN3tTFaZmgMiMGsbYTdljUKTOsB3UGzbndMZtejHX23GkhQC+QLeeKg6BPXmNyFC4R2b22n/m1k
pByTxoyl81AE6wRVAIdhvj0ENJE6HYh+fvRL40FTMRNNRoR1117V5KybMX7Ok+YlSu3vWhvIQg0T
exKw0voU3reOfhnCIOd527fDIB3d/mPxARrQiYAgB3XB4wimQJgKh8HHMFHv+ueUzn0ceocuBC/V
Otq+i+ApaxXNC/sx9zx48hZpgR0M0800QlJ07IrdhKJXYtGecDWIfoENWc969mt1VxflmuO64F5X
G7fgRQVgQwpDcjJXgzJVw4dzPBKgVEug2HfWpomB7w54iC0gJ1VPOZEz8Eo0+9bMyquJC2/d6MDT
8cjWbNRP/Hwzt0j8FWW2dZAQ7fCzhvtvGq+0leOnKGuqlzCof3ute6qMHPCky2WkhIzWdc5x1Ppb
VAvPTTsYTJdGjuSuPI6oB4NgeYOrc/Kj5R2wG/rAyfhNwXGolvmat9G40vv01U6Xn8rjPgexf9/0
lajSG+lTViQ6WFujbt812w9fkAV5ciZ8dlX+aGn5vW8mAMOaXYYgzW1K7WUqZ1PpDIBjfwek5+L2
CzXI0iIUzzAvQCiEQY+39NfGa3tAvi3tp8llO6h2AUjo73pgVYzBoTA5S/ebAGGpkU9BjSi3Y0jj
LZ4TVbBp0/o3bHpr55BD5CHCn1qjra3aWWVkJTzsXa57kDtGH07KYp+KLD3qTnTtKNIX2/3yu2Jt
hQA6deR2x3AdeWDn/GliptDkWxAf0KAZrac193lOrQ2E1WeDyg1F5xlzFnNtG81pCIprZhVbBwS6
ZH0OnM3Uz3ZBpp8FV2MF0+rv8LTAJA3xq6Eh6mPBjl0WlKrG9FIu9atpAmmbrY78LERCHjOrOWd5
MH1jngws9rXs26MTh/c2Cj1tUCEqnXW/td/v/am9rxxw0T49ixXna82qzPexb76L2QfFHwfeSM5T
pwcAG7X3SLuXqLwStaS4vmJ6XpvUk1O2FqgHY2nzG9ALkc9xbvnrQvv0jZcF3S4inelWm9gULS/0
SbKIKMsYbHA2nNMXXiHv749UNBkmU9/FDLWvOBQFADSkMGLXovpC+H8+jLO/1jkcdPd24jdAC2fi
S7x4m8TQEGNBPO2u1u/k7nWOx036VA6G4RicWn/vWmdXCYagAMb2LP/El4ice/5b9AfZNr4hysu/
chHZya4FqdJWjCkG8eHjmnir0bgWkNtKAB/fpuufwurTKNDORKDaeuXXmYnGo4OaqXPrjtF6grk2
8gQxP+kdaLXqknB3M1/h84lHEXNq3pYLYNxE3YvmWH2o3Gcr/MZUi+ruEawXv+LGahxUmY1x23xw
GdRw4GTxL1L6PAoZYtJfEMeHaeP0b1x4GGWbTntzw7vErY7dhHFJua0mFHiybWeCcOxo5CIfjhUy
PYxU8G+y7/ij/z5tzkGycrcVv5TH0tlnRN7q5fz3KedhxFx0VC8yyOX6gcoAW95VZB3SCOCSOB6Y
8Motk0fHlfK2cibwAyGrm5x/Ltvh2cloNlb/Qfb4YlOOdL1X/2Aedy8HdjDMn50fYvk7YbX7zIvl
hfwQ+0NZP7Iks2RVhJcqWBhwfWt0hDrgHwPq5BO4fp4CzaNTXQZQufWjLEcyjprEWva160RMK7dx
ArkWRM8sD4J3t+FtsTj4qmNL8mUeeWORdU7p5EmOlNTUdyRAaURrEUlrXhLzv7X3n6ekvE/5JndA
XqQNoGGmn4FD21nIL5EQj/E4SnkfFp0K6qNsDD5roTrj8yUKyQ8nuYJCVmj1FVQerHjDvo4MNFkj
deSzhiGyZ1ubv04rYgA5jdwbbaZlANqEX/fMVeJFgJvfQz4D1upXRngv95BLjlI2V+jLDeE3ojYr
35EHzf8BkJC1INbsmn3v+f+KHnHnDnkZKxTRroBsMNuW/UG4CznnHAkZt4xnDTOZU6r4e7+R06CZ
mxUZ751F8OElBVsjw/wjJLfiyXGf7P4tT18GzQLQT+PUwFwkcGixJWsvoGcu4ydCvCyFjMtPm5Q2
iHNUzvjEi4veOfEDxvG1inX4ppiFcOm9hBM4mLIhuJYWo8Mu/KgK86HV3v57wDE2dCom5eblEV9J
8FOyPHh5b7/p5nxq5oFR0ctkZNikE8+V6qA78TBYUM0MQ6zBwEQ1wJSAekTxk1f6SHk3I/KLbMNZ
AgUzKQsNNeM89sD5+foWp7UbfNTJ/RBeM5/pzWx+6TbpjqFX9x3RIRofJsBIKrdeU6iregWA3dXm
w6x6PEV4vAOorBL1SzQDC4Q7V5ZxmwSoSJoDA91hfO9CA6QSwcL8lqdcD98wMD59hAkLMybJHb2L
Yfb+TdYB/c7dCuwLzH067yZ6zCXFdDNVjPTjn7qqHulw0f8s5kutmKiW9fPYMg6fYrPa1VX+qibr
X0cC2Mb9xXPT04ATFsMDZHdUc3Bmc1WoAp/D6DD7zUG+4WzMEHIC462u6UG75nAySTlcDRBnUTb3
mYu8RYKIkAzDM789o6mw9sdxVxXes2y73grPpp0h2qvQhY2m/ZTqh2S0v/rQ+dfR75R5/Tod6ltR
Bu+IGUmsj6tWjS9RET3oU/qvbvKDD+ONxDLB1yzPJaY6K7206G5MoM4zazzFgXGX6OaRZPsxMN2n
bNEu8rgNGhG93+A3ooVHutEHqWDKcLhIkqvCYU2bdy0RLUr1Y1f7aBi1J4YRj72WPtgKUQj+DrGj
B5TOzlFY79tRHbw4fYqE/1SYKA2aTnwVRZdFH59dpT+1I3OtvBzPSDgcJSn2Q6JdWbwoN7lQa3eM
ott9EUSvJfh+4DFuu0r6+IHGpQl+jALNt5rPzo6/7ZheGRU9TVw2UIdRR+Wfs2B+riMU+IvhKaQv
ZeTo0TES/Rgng3yWi+mq4VZr7c3IuKWMajx/rItja6+GuXymSQ6kAkKAw0GHxlkgGnQXmDmo/TQ8
NfNhVtl9TJDs/OScMwlD4ghKfq1/GM7yGzj13ej64A7H9jpz/GWtvTfZI/OcvSEWt3KQYQua6Nbx
1Mb3muPiLSsfSbyqpCSdrXPZ2i8SXcMJwJOiC9MMECKyhBYw06Njn46PsbIPDUJGcJyAVCf2p2WM
Rzeab4HC/Bh9/qKHBpB9bJr7Gl86+zaqKYemmCZmvOgXk96PXpa3vauOLiYc8LvtvYrY+XqIxCNp
XtIdAGK9lbF+DUsdpbAGiYvpSJlBjmftcpW9hov66lV/CVsN6vRIFDVrcECoAg9gh7lLnY2yo0Pr
zx8FuPAwYiOB0v+pzvG/TNVG7oleY62+5GdntF5HE9u3WttXU3gMBjIxzvIhWl4XLdhZQXjN7fqi
pd2pnfERQ9aq6EgJ8wbtE2Pnh8Np4nxuZg1PPm7iYgWwQYKIaiYOGTPEu4WPslX/FiQ1zN9kwT49
omPYb+Q54GdF82FFXFxP3oSZdYtwKz/12gKIIO5vy951W/RbsojOFDtKbpHhaB/MdXosCAH2Ol3y
Ty3jYVL9a6cHSJl65QdDsNtZnw+ScqrCOLqgqBK2JqYZO2TsNjbZMV4a1KreshlL59AFtL1bMA7R
oF6R4X8y7HibONVnMGtbyQ2aON9WLr3EgdtiG68z0SIKmE5IINWTCrpZdhbC4tjPJxdhTlT9tDXj
5aOftU+FPT36jvPQ2OaLmoIjfC70zrCsVDVGcFp1bm0b+ytuTeIO1O59tp80+JK6Zx+nyFupysJv
arHAzbKsg7o7IFOLtJJWPjtooExpfHD17N4bk2cgUntC9C8zVFg/aM55CyV9mWzjoTzRD9gFcavd
WPHMv1LGu86007P4AkwYeQE586HurDXTQs2qcA+RxWMi7iHNgs4JONLfKEMhIGtwlKeJbo39VhaU
ZyRHsecuWv8ud22UHpjUcAdDPg8+DzvPQWAkhIcahESOFEiprW7HvrkEvf0LtHpnD/nZ9qeTFXXb
IODxq3ijaPjK06sa+mlTEF3diiGF44ggDg443OguDqhGo2mXiXx6rumfNjNIpPa0kztZONIr804P
kl1tJ4TzGKS2CTiyacYj1dubpC2SkmYctSunb9/bZbkgSQl6XzVXXwXbvCkvLXrsltfv/F7fN9OE
93SeTLJo7lLPhsHIZnTKbuNmwGhCFABHgg9yt4eaTnLqFMe0bh8rf9lC8/JufCd/QSJhD4Pi09dD
uGaNgQpar0Ni50pSL6ZNXhZvpeZ9TjH9eGUZhJX6HwJWB9Pwj8aYblITLD7pNvnYxrU89KIShOcE
KDhTG8xT+lEBGeM6Lp6O3pdB35eDM2x0mbltuwBHD/LGpGK+F2fofMjpYVQTQ28FMGdCS8gwDgEq
ZJDJAcCmKKnzWmDoIEH17rNLk38a26Kdwl04FFvD774B1x0sRfucxBn+N/D/+Nn2B5gqWLDF4dsY
otXoQS3PgWV4Xv9Tkv3U9oBu4dh9wuKmvsRhSA4CzzYZnaY7+cumyl9CjoJSsfQBPdyHPYbAFtix
uqHDQfkFvckOP2izgGfSnzKU4GXFSHBZOFfFAy+20e6g50gDawfc5r5tus0ydA/KJHo0WXbsIwRC
UnDcRXQZxvgWXNDdPFJAZeom4NTwfVC9NopYGY0xI8EbJwr/lc2E8Xh66LJsLzFas/tTqfXbiIZA
TGavetLqoktffCe9KrO497T2o/YtURVFrshaV8b44UXdrzFYaMY7n0OMNR4szdjv1mlB5hu0Bfoy
i7dPs3yHnxU278NPmYWnwScEiSQToQAoFCZg4Ubz9M88WLZJD2MzwTq0gpSYlu1mIQK2tXbU6F7H
hfc+BPEboEK8bUtssueHhocY2fb97BkuOWryiJ7aQYXqjVnkM091M43zZmrVcSHgw/Zb1jNGWTQN
r/EM53YayFhV8OotfsLokowgIRUdJwRIE+1MBrBlTBHA4h02PmtIM1AhKL1Dix6mosBx5/TgEc2m
hdWWLMaXcgHuk61DRG0+Fw9hRLfZ1VF8wLJyO6bd0RPwWO1UD7YECo1WGJsCmc1HWZEsl22j6Avq
3qXT1MHN5ttKOG0ZGlnIITe8UcC534/2Iaw6nFh0+hyYudyUwUiLudjLIfH3hFL1vkwgstxk2UVp
TVU+0FtTBml1wVNOyWhUnhz8xP3QemTv8u4H+wAaXQuyWMaL6nvtJuwLkG908NplQ0v+q9SMCmm7
AWNqBBitNqQqdLyHMpZ6FMZvOiOVYcTtC1rEJ90vQAwaWKmUxqNRT6cl9XEqW7BGQlDen8YX16Yr
7RtYgTdeREu7BaHELCr26q9cc+5NvCu4Oa9+igSUGjMURdCsyH17O5v6tpeeUuFWbFdmEXJnNYuC
LSu1N2A2RzcsHx2x9dFgLIZjdsIEdh8QRTSdDN+dCxwM9ZI2Auj+yXmFTfKgj/mvaQ7fmqVhud19
2qlIaBSyRDEI4OX1YJxsy/6XTdmmRWGscRA4TsVYiB2pqA8weKoj1Na9H7o1L5VKT7qn7ZKqW/Ut
KfXYFg+yS5bRf1ja/DcJppdwbJ+oUgH2zdeyNo/6jEIi/TWXBpYVOhe5SNlVBixTi/ZvW6otDWua
UyTMVATA79cGgcKPuD49/dLr4GPA5pPkARtuex3ZzmakoJzJSCRj5vhg8TawsUYIvWz1AAfZGWcF
VqLtl+omL8q7KsRZcTEe5qbG1MWljQ1jPiv3s57RcwsvJd0p2QGzmR9drUeF1+V0iR9qz954QICd
EtSyZoF/ayBJp6e2zV4HfWKS1D79RW7cICUoTHnPkV9cAjt7H+sZXDyagyFNdl2Q7l7XwOKkfsyh
gBvRHcU/JWG+M9mUVpw8pAxye6TBPbKbilrDr8tHBZAQpcmdY0wHzVXnyRguGesTCQZvV9TjWkqz
LC+/i8hdESVoq7cn+f7ZiOAN1Y5JbV5bzrkLLLZxtPfaDm+SJcYlErfVwr+dluG9sK33wUbBA4J1
mAznwau/VQqvOtfbN71BucgK+nJvm9qLTRYbtvWFkcg3sMRnqsxdGzE4Qxn9joHJso6DeMMiekKL
7xv5pCd5MjGKwqWXPtc9PRTiBMEZjuO8sz310nAk6H392mImBrsa8i1pDt2z66yN38g9n0mqt0Fm
nGqWR5VY56HVcR1xXyuLr6ORTFc5THMk1f3xWLbtKZzis8sKzsx0r/f2bo7HuxFN3SiDLdeABeX2
IHHGeBgYdGxq3yjNV6Ts3QXq9C5o6p1djVtnXE6xVR7AEV+L3nhrJk68mmTT6xy0g4rplDOmA3AN
IIi1iirDpoug5oXareGVu8zINkEw31JEHsqyOcoHo82yGbgbohGt8ANN6Sp1sm4N+9YGhA+Dj5Qu
0g+y/ipE2aRUlqpSvpGcmFPo3yVG4txEucKQzXnqWnObL/6Wo/ncE+MnyzhbE3p3LpTqXIuFmOt8
ZTippQjsyBpIEe4Fl+5drChvsLcMP5bZ+13G+FAy8E0i93cQBocK8FTCI4W050mqoSWz7lWMxtNg
IiuVhGcalz19IznPZ3tei8Xp0KFBno/J7zAm1UYiqtKmTWA235Aqn6QHLudwzKZFeeWm1h5nwH6F
NNg4JweXheoqqbk4BUxI/6qbdm0oim4RfOyEQTwzgA6+/XwQs5GBLNwEet9anEc4k3QLPgwmbd5P
h35SXI7XKtFeU2+6SDhZ2hjlcW9vdyG87/a2W2DosS6kppdt44/CdWy2BqdD54C/Kn4sJL/pci9c
JD5zeyervhVZmm8C5a0B49PSlnbrTMCSB+pa1THLM9wx+vcMwVPVGefZ7q7A3/EahINKt5gbuNMK
/V+uLxdoi5RKDRRTWO0zfdIy/qu7VA1PxtQoh7MNU8xV0wYk6+mWSQ3keAMpRg/Z26e/KseDb8eV
6CoFyYVzMy4xxZLdmNFLD8BFwqpAomgRwx+7T4S4ITFnoA2m3dYDOuJCXTAP8nGKBp3ZvchVLh5F
FMtFToEsTu6KKd2544iK7hVTLz/rMLep1zYqW1W2rCbOrppn3Y/6szRrZVtPFVhKJmgkPUcUuIgp
9GmQgsImEcFouqP5RN8/XumJfqZTOI3qxsrYR8RsiwZL1f8U/rcLfwWVatDA6Y2ajFUU/mjqmk1P
oO3WKC8C3l0Yv/YQ56D5OuEdd0VOBLlhDu3TwTIxuPmSb2Ijh0A0WAHyOks7wCQxpncoHg9/YTCP
kb6iVwSmb8yAaHLT5sbkq2BjxcKIYm1bNNOTRU4kf9fU731Xn1wK4lmh5R/NRyaSN3KCmFGIazUt
F7DzPAL+sjUxpOEgJxVatXA9Orxk8xxNk+wgzc+xAIhtl2ssMFft0vwlZk4U4DmGWA6WV7n9LrtG
9+d1RWe9CctTj3S3rBLMwcOoPZVpc7AD5EtITehOyt7Scl7LsGh5RJD0JVs+hsG6FKm18vrugPQP
eF3EBwOYy0Ny6sZohZ4dfeofWSmqeFeqXcsCatJ5U9EZkzk/mK0buXXsPhGrzgyD74qaHdcm0shd
O+/lrhosSXSh3Qi+GmYvTCRYVHLPZFsTsW5QIfmRo1eSHJmBBMi+2DNCTxW6EEyWSHC7FsuR8Fs+
TZXqi+8kORs9UTMa9jU3WT48Up8SNhDH2pjs76AcD8o2Cc4hOgRI8CvvzAuLudkY+OJW5FZTeg7N
77IxcIqL18wsxsjYD72GOu1Ijjh1d5Kp5kFx6ChUzRCQN22QoHvqWLlJ3v0lsmH3JFuh57Ds8wk4
Ay7RZXjoFzJAliPfgHVPLIhR7mh2Jp1uwN2WwcS9b2DmNZjuUb06XfkUdY99U0G8GnGwepSnVnE7
gDluZc5CExThV8D6APpkWRCPenZ4kQ7bXGv5f1+T0c9KHpM0DWWNcKYuFEMeXsxJR/sTaVs2t0RD
izkb9aCsAGv4iO3u7DfGpQUW7WDtEhYbFkxsoywMYKCW9NxjONgCyyuKhxgEd/fehBP5iLXJdKRQ
O20N3PdOQo7feSuejKynzLAOsnskhDCyUjxJBQUHK9yVBKbeGwBMfMgzbCiAR8Cu0I3PRBSIEE9t
8SPPeyQh80pOqvCDkSP/9X2m8mhA+G+so4heo+xR+DPydSIMoGruzVx9iFlN7TJiSM9BA1xyQQQi
gYREjiOLVyeEyEGj0zVgdhOSn/IUZIMyIJmTjhk2c2w2KDMFjwrETloIy99Qzm5SZwIASV1J+Mkj
7cYInlItAgzrAhJgwsmMRO5Blhx9G5FSMXygipVCSTY9B1KN8VNufaDNdpIPpEZYWywL3GhkyVfU
yRK0ltGSSCiHiOwKN0J3Tte9I3GbbtQTTlywgejv8LUdGgyyzTp1GTl7lL7sxzk4ECFgKXACt+w2
vmQcRTuJEhZ4CT0f7+rKvmVW9Be+K+ZjFH6yGvN0Ju1pz6zcpGIF6Am4AYBxIR1mQlW2+PdSKrD+
5HGnbQcpC6I0h68c+3ILDOON0BGVgPH5EgXapGMMphEdV+sj4ebXBc4JEr/YSuy6igpHDqm4n9n9
NBs95AsHxrkS+WnZb8USrq19WLpb9usEKU5ihwz/eHLdk0Qb2WPxAKWbdcpvJR4sUvbi09c9SrQx
ea8YhgLvUZPLsnwA2B0Djq5i+hxEfR2ncAeuArFhYM3KQsk5gHMwLFEJeUyrGBtmWCy+wUy6ZCTX
9nC1C/6aZ9hZ9sFnEic4kv9bNRL/2AcuvXR5foaDkGN4J8EkBMfcxPHFGWBTgjzyaTVIS8H1mxso
vbc64RggwtFtrfcsBECxfDS9bAsjb1+IWcXs3XL9oQUQdoF3Vl7Cwr/zx+r770QxFBy4N811V4GD
RqYD+Q0iux+b57+Q4NyC8dzb/wVXq4tFcmFaZ/jQISm8ostDa4nt5k93WXaRZI6z14heAiBb6Eyd
ZKvH8/jahenJ6F4I/lwYgicbF2XtPO53eFT+fbDsbjnG+We5Q7Ifhyrbs6oWS+08kLYIGvzFAfJO
pGINNNyR+taAG/I3shj5kUFrk9Qg0GNQ8eCiaEd7aXrP8JZAxlvHAVRCLBPmNr802M273EssAo+y
zVKaauoqW1QG9WZ8S7DhJWwgWCMI9+KdSESCcYf1sUU36GfAP8AF/iz55nzltRJWJCSzS1iqeVJe
7RJwAyu5JHDC1t9oBfKHkdoHAS0kPt/hGYaDe5BqTS7AWaoV24GuBoRwHh0dp2GodvxKbgrf0DTe
Qr6rIiaKCbMENM/+DYCtkKK3i3svZ8BE8CAuywpzgjcbphzv9bequxcx653b7iRRPZqau57Du+K4
dggpRDzqx2AjQbhhE2jBjzY86Hn7ZOPJAgXzzmeJyCeEurbidJQ4JOepfJJ8RY09r9N3yxNvV2vz
NgxeZwdJnsYARPWUgihyKE1Z5uJrk/hYfBGBnXn8M0pLsICagfxHc3Q3z4ggOoh6TowdRRCM3UjQ
XAbyK5y3vWA764OUEIXG7HTWortUtjAbnwAxO81RzIXk05HiY835ZvyFvhyTqgxZet4r1b94n8zm
RkmEkSREXmF3xm1rxxegk9isBCUqMhjB0pui9BZ26QbU6WZiSfsQdJppBPFIoGLRGbAvVNeurdl+
bkkCOk5bHpisQ4dhft8WdxJGtRL1yupbDnvPoQyKl11FLS/rPom8SxGi48v6B8VF3tlPYAbLlrw4
YkiuH6wsu/VShDjZDxJKk945cmrIrrXzCDgFmYwfdALLuJEYGTiYTWNZxptKqAMhJacbrMG/ZGZs
7IscMHpRbTvCeUw+LBElNWLSF6GGnWWpSBxUpBNytkq4ICbJB0rM4fn8Ja92xkgZOKtksURFhpZ7
mUbFdA3znl5NmW5rBDYst1nLRlKYmEz0OGU1SDROBzDnzbqz4UZnzkFWmsYwzk/M09JDqo2Kv8QI
XeRVxO4NODAy/amGDuKTd4C8Id+U7FViawHgqOJf5LGw5yWAyceiowHXHA0CrlxCLitCGisTOHhu
kN4sT7lTbQPd3tY1ir4sOumtEvoHxb4J9KOXKizQAnA+NVkKwlalvVI9k7OquRSJBn65Qh2A5Cad
/rUhAKIQ4U22SRYur1R4nH1LAKq++JETW86fRRVbRTZueHidcGpKbkHI+FuL4c9Ef0GQTSX9VIxZ
nezN8x7kagGi3Faef5+SnTHpO0qa4tOci7Gu8CxvXXtXWaw2CWa9YMVYaBAjumutocHD6oiN4pn3
E/impN4aRiyS2ESEOFlQ4MS2cpvY2C3ViUQFSRktDndZg6xpSUs9BiDdXF1lCdSEMM8qdpLnyKnH
hHKNEZWEBorF63/PbHhcFPwL0jSO79oHOQzl2OueJRazg+VL6tHL38WMEzNaWKNElyj+7Hrr8Pcp
Zn+W1KWPnAMpTl5l7wX5oDswdmel/n9skpzTie2d0Xl7CUYTFXvHguvx8JLHHWo4xE/hGm4uThiW
SOKjbuc8o71OxTZ0J13jDsqtqpHcjJ2/21Z583bSFUDkkAyQw1HOgaBc1vIJDdkoH9oISbX4+QuE
NJ45CyShW2r7OYwqRCJx2EPVBSeDKXyWHCUIkmO2BPvIJGY3DllI9NJY2kECutml+GDPJ0pR4AwP
UE4OkjnLwo4muimct2jdsot0cxOm4zVrOxHEvDJ8EWzivZe9mVa7kbha6P5Jssu8fg097df3dcR+
tWHf8lGzKKn60UnSL2kFTU3HbkE9C+gxdEXGgqJ59Zg0xJFGx6knTxCv8SvtadEcpopFf+mD6AVV
qws0kGK1ABVZIUgIZSOC5Nk4kQIq0d2GbfeF0hgxZOZ878PRuekxCoILkfHmcPH18rZO8gXZvRkh
7jDTXgOD5zSqGVHWoHPv+mYBQl8q8moP3HLuorAdlai5LZZRUFj7n7SfdCpVnxg2Q+wqoyIjkVSv
o9Fcizi6zR2Lpn6IPK4Y/xS4KiAjFhcYf6YfCpc9lCOX5i5pivY2dqBEpb46Jf4Eg6FEiGveOXDx
GC+WCZ+pazw9nAqDwNyranEOuWyYckIRs/UCygevXa6z4MCW1mlWemqikT8SpU209KmvxLBXXGXU
v6LQcgD01db2fznN94zEC+tUEH9GE2r4EB278AuyWLcizdDB19XvlVaeJgJOBdJKQ89gpdLlQWko
aY8VwPX6t8FcGoAWKbyiE4hAQoeirEsBNLvVp2VDzPG0GTCnHbvuzmnzHaBqzJZqjfdKs/khb3i2
4NLvgxDgb++A38vrax0By5GMtfew50S37wUDb6CRpvvSGKDd65FzonLNX2eEgqIavPTqInB3rjGN
22DRPlKFSrM2tt3/SDqTrcaVLIp+kdZShJqQpri3MbYB0020koRU3yvUfX1tvZoUlS9JkKVQNPee
sw9AWRiqNpYQRMmPs8crF03fQ0dZaYxH4jLcBG1bXO5cDxkEnakQRgM8EI9GeJ0hN5vNedwbJpid
wWBKb7vXvGru2i/uM2kaa6CLj0PAQ3Yak4N45z+HizUppaIOF875wM7zKlL3T16Wn8UQ5GunKRTU
VWql5bQru+gdJBEZtOkoqJYl1s7Dfoad6x7r/JBayddkeX/iBfya+VRH3DjpjzGYOM6SoL7JI3wN
NWStUBhXLaGgpnHebScWMRypVA8lin0bcMxaVNVnPadvkG++aFk8kfBHRcWs/hhe/maOocTvM97S
OruWKc2LvP3jT+AIhUlR0/Hj+5DB6IjMmFO0lNEtMnLa0AVPMu3t7qFD8R4iVoWCOZ7T3LxlPatG
LCqWxgH8OjQZe/QzxtkIFayBoNWaz/3MNqEqs5eg8h8JwgIrY+bPZkeSXdRU1VFKcWvsJGSPiJan
12Vz7ByyDfO6vWS9eCljTL6pTDkQAdmetbWaPTtlq+edAyGvuZFHp9lCs5Z0AGCh084dKHOXQn0T
dWQaorl/hzMh3oKRCu2QUtujcPRdeO5Jhi2ZXiMUAqOy/4Hf4LQle42PpqOXGTjiGBf0w9LaQYni
AdpKvDVha/QtZ8tiMoVPEPH8VGQGD8WMCqqHLU9R/LkxqGQrY3wdLW9glzffSj2/T7lB6Rj/34NT
cAZoOyIx67Da9v70k/vqFE8FlhQfhXeEBMPz5kdfOwIDlUlZsIfg5kffYdrd5ODeaj2jBl0yzkqr
RjwXI7qfBcHQY5Sg3CuykMJBbh6LyqVXprWfXwabZDZVYuLJbdZpcnsoow0gmKvaJ54I5/LLGJUm
M7mnjnrKLwbSHWixE8cS5FpXgsmb1QivAaWIcNaYTsjPrmJnF80YAoo8yLYZUjAE3Yzb1DfxqTnq
p2pIVzAkSSb+NKH+RFm51nUQb81KjQvjwj1ZGnwQtxX4GnAzdnK/aU3PtoHz14XOkzDMD/IQU1BX
Bnr44UcW4R2/+jGyIvi8NN7ryOSMbpLZ3lr+AbyMD7u8ONZlSxiJss5tOBaU0jnUA1sAn6PlV+PC
AUkwez/gfyGTJkPaYESUZedsppZO1psJOG/d1C1Qe1+kiPDn5DhVjr2UEWYMNELTC4e1hFvDf7DE
pPd5YlzVCPMNeWImSgbzaJLeabKOspoY5QOUFczpkXNa5KS5TfrjWAYs9rjlXcVOPTcHapPWrFhK
+9yycB773UejiDGScU8Cekd5zU9AnkTanm45XXasqVb3bWBDXrc65WhYlobYhqof3prZ1+y4TAh0
8fAqayveKZsJjyMFmO4BRMBuat2iYMLQ7CiJyjIfJ3wWdHqx0/TeuHjvyuhgGGNKM0lZ02qKrfSS
tyXxE3bgBsBY8GKjnLdYWomeG19nUn9AuvYw1QTYHXuuNaYMBAmI+T1uuJEgYGgb0pNjKz46RTLu
XcfxEanGCGWg8JENsPK9kNa0PbU5Fbs6SR59kN0wCfB+rCtbfKWNBMrc+s6ugcVLUU/PFP0M82jr
eKQ9J6PXziy7Q2ya1k5E5Qz1JnHWWUH+akxp9DBXy1Y9MfxHqeUQrJy24F3wc3ZSVLSaRzUkVYUS
YohOUZASjl7n5Z5GJM21TBawXd0yeI2USFjXMomxgTyGY5NaNXKQ2vzOVeU+V04bfvS2O3/7lumu
5wycVSEdToVpH+/l1KMtqgrX/I7dNPxTgaTZu1gfSRgwCvkNaBvEUDIBinYz7EEjYTVQmCyTpCK0
vVYrO7CKNhlMwYzaalvjrmavFPrpNXcmsBhDv5jznKwayAycLCSgRV6GAamnHh32MJf/Sgl0LE/y
+mo7A09tDEjLqRnSZ5xO9XPf2Zg9bD8Zbz16UBRKsfs2aqP9mKgWX0oZU/HXhvWn61laawtjujei
GREhyPHBRaXFTqjf+rLNb96k579lF4LACtrAZVfqhAei+9hZ6kmzBNi0BLlhyPRgf0R7S8AVcsfi
px4FLY7JgnaUoQi2Jwv+etMnz6LF029AwFnFEbrxfpifSJxp/5F4lQLbdoxQr7rBwGPWufitncgb
5GaMpSJ5NJ3Y8TmCwU7eFcjboTT3RS70hl4xWhe359zvon+GX15PaLBrzbyV1gYxaUGA0bzrdXqZ
RvkrCaxcEQoYP/eViz1kLKxfwkNH+m6akvSYZ2vpSbWRQ/xlw7BZOGGgXNKFhYJegl21SUSCl3WK
elKv2R9UKBtp4AY9GdHk32TRTisiJ7lp1YNKE7ke7dKAJOpPT0P7OTTuu+j+8VDwCj7rAelMOywc
SQeHHMvyqW5/pww44hA9K92EF8m5izxbDpQEhlODHUfCyxdNEZ5A8grJ5kLMf04S5wZMaz02efcg
DRrZ7PEqkb4LVwM9HX2qax/8Xuzh762ggubb14KFfSNs89DRM4GRnYC9Ygj+5M5Ljb9+P0XumpP6
2DPJc50MlwePJT+R08HIjK2NdEyATuGnUiWA3noPmwJW33S06U03TnUwO+LVevVYTb8WMoqWaoUP
KLHnZadE+aGa+S3U08azyXkAYpsXbz37RroX/YJLIaKm5u45DpG9LRkmAAJC2AeUdx/6GP9ZScDO
nC7a8gdSH/7jdIFaLTkcJm8SBLcXIA+ywRGrlWFThi1pGilMgJ8xrkogqWNMMA2Hbg2PN7UsIJbU
jt16M8F6ZA8fbvNkQbuX6p6kFxFObzwkBWsIEaW3NWW/kbZ5HBVpxgw1Urt2y5UJK36JiEyww/sC
geEaPINcMTtVtxIeoGMQiVKCGrC6f7KgPVWpP4vBh0PpWyGmDSHoj7Mbc9gOVvwIFAj0H/pNH7of
rts8E1EET9R6RBq3WliVIusQr8ewrIYfrm6kXMiXRpKz5DBzkYICMethjqJN6yab5Q4uf/5Pfo0X
Afppwx8tikVm9L38zACSRIGPygEB3dDFNvr3Vs9bHVDgBKeikZJx2GW5tTZ5aH0UMCwT7lzf3UcL
k6QFBcKftgYGFDuGa8EWfeCSIkhAIsc4NJtYB/ybkdZrMobXdkivI8cuZ75lWXjyI4jGjk3cMUrN
6QjklY4sMEcOKtarzQKZDROxNOxHq3o/DfGrLJ1D7nivudm/KrSiReZ/TCHlUBDeZDl7DWDgtgZA
Hb4kEqiH7VfUJW1e32aoj2EEf6se/8pyvrMJyLZxk/griDM7JYKtD30iS47waIgRALyme4R2GCj0
xYDp0ffeI66TM/gSqr9USqHe2fqtIA6+7HijgRmy9r/h1d2D1fy2I/3UzRMBDX1NMgjMCB0E65zH
s3x3nF4G5kRm6RPBvBubcJ0UbfgYhZt2qH9ML4FuNaKFnrH8S9QsHXfuzi5mFbET7l3vb+e+EjV8
VTq7JY5+lcTvcKultjfCSV/rMv/hwLtqxXxjqw0rWsA5gy+8PBJZ7vx4aYDU32VcoeaYED3CHcR4
lyfHwq6eCf7cOS6GH9ND11TsRo92kXsYG+vv8ogSXiZJWTJAlT6Yaq8ttKEzZ6DuRkWB9b/9QOy4
Ys9xtklwkelHU4F/TCuSOSRNJHaIQ0mAKGm43JeFHLuQIBmpg+qujIyK6BdG50ylrF9KprF15/OV
UOMEfPCw/s4daAfswzitPDgVKBOjo+0HuJJrbnpr7zByfG7H8ucl4bUi3GgAV0BwLm4VyDG8pr6G
n1mnPI4OJQAq5+7btKpPvHGdNT2B2/8w0glOD46/4BCK9oMlgjctJSZhpNPcbcHlnrhfywzglsC/
sRz89z6VxWMaPVNA33bC2oRduuPiXeTMfGFsUiE8chptn+xenJcPwn+eumbDF9UoQgFnRipUxgpt
cUeGuPHixA1l9TaEkTGg4mqsO1Bk2LLNBWwRyBUYWYAmN0oDbPHt7N0KPpcPbVkcA5SOl8AcYiLG
gcBIfonBpvDG16Ezlt/ZBg4sVSq/KqHYzX+wkXy8F4H5UVg15n1J80nk4EtPCLiri4sF4DcPm78J
qSAq+2fP446R2SRtht/sngJl5Z9MKn/LzNfFYIrw49lP5uOQGvtEVX/4W3xLB/52MVdlgFytDtGQ
7G+8a2cKyUDJ2Zma+SPfslhtbZL8igZam3PNLGfdsjQur0ncjkcXa5jJ0IfAzb8pHJLvUn+VOtNX
FPEzKbvOIp4e+7HdtBMQC0KKkGTzpeekvSp7urRJMT4CVfXScaXAMy1pwcvP6pJPh2MqA2jedHl3
kKy92LTpxQZnt/qO8PLa6sxYacwcLWN7VeBo10E5XHEFPcW9Jgep3g6hf3fsCiIw+Y5dI0cEYs0S
nmAGy9TNufQox+EeTemxoQ1B7fsdfYwf8I2pQfT2Ygde3uoJnUOTfPb57xLJBkR25fFfmwkSU3sf
UubNfLibzUfM/eaGLJFmozBBv8A0AkK5sGUZu279GteYG9EksF9PHHPTWEQ68M089YYRYuYcB/Wv
h2+kY43gRUwn3HaBuQeqbTcEwPYsxdk/JsTlofRmtTzrRMqVl/1jYVkuM6P0h8F5Q7AS64DYpCFz
fXJc5pZAI72nVDazbEi/wgX7a2XfPkS3gMXBSdrVcj3tRLkTQivXpMNk2yMfKbpP7arFtSpbtY74
kHadE4rxWApAQhRijfzmtr8A2VggAbvYhALa3pMahy8fnhzzC73TKzdw5IIGLz2kEHEDq10vT1yL
jkhY7AN8Ym4YAJwHX31EPbeQRB1kGfVAU7BFTMz0ySh1GnAuzq8b3ofaJWoDtRSNDfGP/zVRKy3x
JGFqAMw8Lt/pyxnmGDhbtgtjLjZgt/GTyvldAd2mmbI8rv+eMI9reWe5VaO4Lcu8zL65AOX/2gmp
QfXfIV0S0NMN38Hmlx+yvGrL4yVHiSP+f8EfDk+lNXlXb6wvPQt47t690Nx74llK2szF1uMTN0CA
HKs7zy7xCNwvtnsYGCByfyyfOKiu2O+PGUUXBRctBcwrl6EWtwYIKjQI07xHZv4gTUxttqAtTdwX
tmiCOrfLZK+TfrWMw+XSuE99RIJBGm65hJg8Ku4SHyCHaJKBJl0+8XJre0a1C1h0juh4g+aMHTYJ
gdiL+Pe/McXtYI2n40xVmKHLZVrzTJcJ0b4mAzDs1uzwBKHovFrcGW7BHKD69Hd8Kdx75xhrRj2/
2F92+lieln/i+hS4e1Q8ft1uBKMoYieLNIJL5KH8/0FlVPpZvUZ4rzjBNjqhbRwtYlgAiCp4yq13
RO0ReaMlPlOr84689A4ZxYEZHuYaIamH7JJV33zNmWF19loKh3cSPoVc0tfxidsy2kXCe7TTfoPi
7Y3JafnIlsHM2d1ydudtGr86iG9xl54Q5sN2jq8mDP7BslCf0rVl77BMT4HMiZmjOlu753gGs8GM
wg1kWRP0GX27/G8yqAYTcxxPnUlvmQaGbqYw3YJhWsquxJHM6TWsiY6cSvztrKgaj34ynxOmWzMJ
jO3EVgD7oaaJiYOJWESSVqJ1bTWn1mjOVg91jTC1BXjRMry7mBZWElwXPDt3laFmpg4m2xdOTpfl
SXAecngVkKjBPeZc4XXLCOeFjhSi0FQ9BlT2lxnZ66xbXw0sVduqzvFNBigSTP7RdkBwPE/JNXKX
MfFNz+oEDmNF1W7Hq+8zs/fcWF8E5crPQddYNrji4YvppHfnvR+41jJTtkH43kwT98shCLeaLpWO
/bVZGKteqGMR4dYDLvcW9IRNVkNUvnVVHT/paSz/zJDHiAlXLT01iBEU04P3geIRluldOEcn34qf
A7v/WSaEHnMIZ7Y7pXjkY9MWz9WnHyrKjY2kcJ93JFMNHTm/0dFNI6YRm1ZK1D8SZ8/KMQKca+3q
LNP21/atZuOZJUmWNK+ou0nKO4638coOTYICJ5f3PHTDmIDM1OgnbbYRXZieBHLxzE3AdbaKjoIi
uwLh5oP0+gN96zfwmX8o93BIQsJGdTKhNLEEq+bvCkWzMcXAhaFlrGyyy3/Yw9EcVxyWPAqeGYgg
o3ikFPu+bPhQVbxbhnUoaB4v/35MsMqX2PqAtFPE2jcU4A+jxU5ehPpbCv8oXOtsRvJa+h2J9XC9
ALQK9kZpE11IhAtWWeKTiGziuDct8TC2uQfqwzoQuE4AMBMsEk6PBphzkcGP9jGguep5mpaqHA0t
dG8Af9fFUhrAxmZ5UJIEtKncJWMWIAixH17xKsp4nZXRjZ9g8qtjX/OQkvVynwSRuj3gq244DZ75
pslo4Lkglsq2HrtA7AyAPWCPyxE3X7jumwkna7wYMTh9x5S2nuscPFdmGHe4On/rXKA7aIsTtRzs
pXlMT3/cU8PaZZoUiKyqX7Ubvbt1AoXAP9G2/8qKGnCQPkRVr0H753c/4/9QZ/gsFAUk0TfnQIHN
atsrGV732pqvCWaUqheXQkNmADWvOMIDscHGTfCHpy8Ue64u5Sy/tKOZAZXm61paFzVm60bbxNY4
FhjO2eWcRkT7YULF/7BM8MQIkchkE3wEoEOlFPA6dEQlqt64dNYV+qKsJ0dpdGnzMupBJeifUXUV
M37+2Wv/ZnYRwhgAi4vSFiyxHpxniJcRpsYktcHdhVXwD5NV8Agu/24BMBk6lz6LTxZfcMP4d0zN
7jx01cbBPudZE+ACffAhpHnKCU6mdF6XLk4VML2X4b4KEkTjlf1ccrcS3ZfYbtqL3zCgUL9T8oyI
MywtSq3qT6GCD8/N/0xmfqXUt11wp3GFDQ3RGZOdGbyPenru2kUGk+qnoGQrVNY+udCu7JCvE1wj
8eXXwr31JrWYcO6QptgtZ/72Yoz4alNhhKyPETs5IFRdcRBFdXM5KYq2hnFT8IoW2UlHw3gKjPg5
q9U/N+13ub/ABoKRSis0fjMO7rOjD3GmdgkhU7TE/KPMzHtojeSAq6/Jz9/Bzz+qLgf3gcTfiPZD
i0O2t03OvVHOtRke+TloiRpDQHPGzaXzI42ujdt4Tz4RTSxP2fAgZvvs4c6eafXrEtQYnQROLW8B
IjUaSFuniffL34veO4Ul8TKGEgjo0TRlfZEAo54OwtSnNpLfmPh/PctpbpwRD7lEYeo3+t3O7bMr
uMWliUNoRNpRwzg2IQ7zkLUSO2xNl9h1jjGvcFzBh5ugMeSpdYm7lgMDOTZPIxWPJ6dRFbsQr8df
jOzJMsXdhv3/MFqDgXCNbabZun/blNgR5cm/vpdfdajIqukFNftGv0WoseBMtjvl2E/KAlvttLF5
Q6EynNAIKKpL4gZQ5k87VdeArD7DY4g6BKtkih5T6Z8pcp0tNb15ZTh1VMwpfUWW9y+37XTcUKQ0
vkYrVESBB6n3HsEzMuS8Clz3VMOfiqmbJGyaCGShWsQrlvaMLepxbqyYPdHhjNFuYCwTDnBR9pIn
w4vslG9T52/sfl4PupaIP4n3WZiAhb3G6b7zuZu5Cdy4iIjJEWjwKn1IvBm5KpvtTkJtrB3J1XX+
C+XXu7AtgkW0/2G5C4uRh7wAGcK6vM5Snimhb0t8TbZNxFsmYfl5bDtOsLAIQGgXNfLYk4Xd1S3m
oTa8FzSAoHPop7EOOiJk/TQD6RX9pFbB0WJCfkC/yfTi7Th1EqB6ABAS1nuMkLMhODCMfKSwE5ta
okiEhYaIE11hUp+0aw9VP2csi/tBa6h/wCXoeMieWwwsrGvfnWVSYxmXDAezECiokYutfMMiorei
O0K8AbwKWIlIE8KhOxSTwnkYVNPOK/vAXdVzaK56L0/TXdbQ1X8N23pCTlt9NoYGie2g/NPGNLIp
SPqZcPHcqGgUKYV7o3U99xZkmXnGYDWPZyLl4SAbMyrXuudQ4KAIiTCjmmwVjdip641fJabgrA/z
IsdYXW0rW4/5NkiTDkFt0+4HXVg7Bb3mHQV59UcsLZt1bM/smrpJbChgbHxWQaQGArgD0P27Kzws
OK1lo6gm44C3DXciGgZdTX8p3qnHSAbDtkX+eoCZNj+EXeSeZdT+tpnzrW0aau2EM6Y3oMdAilta
UWwyhxKBpyvGNytv3HPlIwSif9CvB/h6MEO9kkEbpUQcbnA8NWsTtOUh8MIBzcAcy29f+6IF7+n6
W9Qz3kV5FgJWU5Ca5PUBRj4V9+u8IX+HN5pYtr5hj4YuGiYbs2PkpZgUU6xlge8FQNfc6DHh4Lax
hzJfuwA/1ybq0NvUJwAC0pDGCRnMb9OkecPKRF4LWqUs+NEvaH0yTIephgEb5qhvomLTgKyGh8B+
jBIs9NoB0fVIl94IA2c91z5JxdFa5HjCOkdG1GyILVIemTBTHHdrx7BQmQ6hfakVnO84oIAgvJCK
XxJ7n9PoohmwjOQRxQy6cF8HLGr9kraLNjuICarlbMKm3osNxl4dyjUQ1/qhr6JfoqnputgeVssB
OE4zFOJH9nn1Ui7impEa7ckIDRwn6JYs7IvkB2dux1ypCPBzY16Nznf9VeVE1q89Zz7iHtZAiOh0
5U2/OYS1h/wOuMWqKGDes2ZpkkUyYb9x+TPrCzN+OSf5tQqILyKVw3slA81bD7UlQVcNOMyMLn4q
bZVQximiGo2LhM2spP9Vp3X/wojG5jon7V57mWIwlYowNzW3lDat/MfyoUA1pB8/UPlE5EmXSUXb
GaHD0mzqa8T1dgekMeqbD4le65rZjdRg1rv5xZrEuCn6p9m80b+jjKPsFERCR/7QNHhfBrAzCUYS
gI1FUnvG59tZZo6dOC/lNalc+iAlqBzqAO67F4S8O87YBvQYmpq2QR+zIgmEAQ9p+IOch7NfjQSE
8DisS0hr67Xirj5Mdpa8OPM0fkkI6n/9LOJ9jQjUcwLd4eMzCPeU6YixaBTxoe3L7JDE8bivHbvY
iHhAE24E7Z+0pkDZWEiO0oFjfdzE8SVs6Qg2LHHwY5zucZ6iFI1omUz2i3DDDgLqCFN6WIouZp3E
L6YhulPJwIYCMc/nKs5cNsvQlmqv/Sth+Kgxr8hU66NywNLmLr4h6qjsCeVz49BTHx3l909+HEX9
LkvcqliFVQvreWxMmiF85n9GKeJgHSiP9KMR5OQWnqj/bIjG+y3bJL+bU7cP5Ez5fI6o0MtuE+QZ
bPjISMq1Wfcm6Is60cBvTAoPHOvP7Yhkiz3TAhwkrwQ3rW78u8b7IVE1tpJy9KA1wRYs0n+Nfpi+
dKcD0NVCgrZLCS2kw7Ip875CTIiF0wmFs2PaGi+kcllPolW0Q0hm4lShKeXYM3QGt/lqomDYT9Ys
8KxVtCRjJzxlQpjUkcRI5g8Gr1XWjv1jFBVoDyZ/WRb6yQ42RY1MGaC92tMAh95deTzbPKV7PyXY
1N1QmZwFE2QUg+LsHrlo4RvQN87sj6eIjtNlHDS+n6bo1h2wg52jaM7Zuq5wCGCA1Xp0LgXkh21f
jHiPHEFuq0P8VZnq5i+ZHrSbywwlck7yT0zGFUWXhXbf+8Vu6CQ1G05m62FwbXbH7g9a2Q6jemNj
86htDCz5f1tA75YZKb2elJKDMO2BTkno1vhPq+r03+8gHh6FdgUF2DX84lQmecwxIbOofLcwL9DY
bY2I30FQRXyz7Cn5SXgucLOLvvqonbzfm03cH5W/zJ9k8T6ZQ/yns1VJn9DFSz9H5cVgJqF2JmPO
myqaDvQI4qeqm9U5Fu30nDSS+s/M0XYzU72AKlC14g3pHA3GvICjo53hDmI6OcFinY7gGiPg0qNB
8xQBu2v180X6TkTdJWd/5Vs0TwVZpXTubHFWMxgfo7PcXZpM3tUvjeQsy1bsJG3+teT9WhGNhJl3
RiUZxmx2XDNEU+oRM+5rhKGhLVuSflHqsUEK6J/mmXFIMwufd43vtDeQFo0ztLn/yEHEZ5fUqxbZ
rom6h/ENRcZmRU7rqiPHJaM/+x8/aNkqKYvzf29n7lbEdr518wpwdBypHO4rTXofwAcNDfppwnVQ
k6SQBCMRxuSykZbnm6G3bwgzpL83zadWE1FTtgiwKBbodTdQLEC4B4GohR+fcMTbR44Dl9hmZZ1t
mzgLchQQCDkQM0YrgtAumn1rCtJ2AvcPoehU+yqICF4C1daTkOPYAYF+zvqcVDVUDbWf9tvaoire
8PBPQ63Gc5uGgoqgNz2z8c23yuvDLQHq6NuXvwgWydTsmuUHakdn7/QNTiJepNXgzPKDV9Zdm9KP
D0Y9mk/lELfbiDTn9SBtjwRLJGdWWdKpUKTIIcXokfJMSdZ8R2mbvqayDz+DlpQ2J8Tu7CWRxZQh
/FPUxPWb6yBvNBIJ4Y2SHeAYaexTnL8rn9YvBuGJ5HpjKWkxPMcXs1f9qVONh82IyWovxATPiwog
7X+dxhutbAO6tFcWLwisUAkVJTvWKut3sXY/Fxww0pNdSJM0JpHYqrwnV3UfE9vYhxkGTGk3eOlt
8EtjefMLtXcXLZ9l/Okbl5pZzEJTjnb85Cc62kSJ/WkG6VdZg5kRuvjwBBA9BGuvxgx9Ke0o9icZ
FBXzkXr+c+ak712tvuCYH1u7OHcivpCC/lZwTm74Oris307arYUcXniq/KOSFBiShHScn5SFSDDo
02sh3T0f9cj5naZsRNsqbndzbxJJ4Fe70Q6vecLK7dk11nV9b/2EE9sEbiiKgns6EVnRQIhPwvHN
LqNvN/Nexdx9LxhpMUe7rrcQYypcZfqAhObiDsVzQRsYQBM0x/Q+m+HjUigJQnjoqM1QM9yC2f/I
2uEMlftxrgMG8/jg6vppMYuXdrGI3PUWMRJZuH34nobNcUkKaGBfYNYlAgEKm9s0L0VSP4VB+ei1
3uMUBBhhW9z95Lj4JewqdMcPUrG5cEgK7qLDJBG182PQZK07QaODrM2gj/ZxiKsOHcYqMakKG9NL
7VS/qVO+spnAoOSPj0Zh3WRT0dcPzstdGsP8Kpgv8CpryBPdySV1YmrrM23IfaCbn9Yj8axPq2Mc
SJjVuG/gaOakF2sK3mPioP2s9JnX8oJw6c/IRBRVJmtK9MykFdLujb6TvjzpyuOdsllA/Hm/wO+z
RD5nrXEQnX1w5Iwij9QAO3mB8rMbB4JTtTsg8tEvJhiCzsaGvoAtSX8FHQlDewLz0KJGNLR/ySt1
JAjlFkwUY+A24XPnxY4obAmJ+Zo0clBB481Mwr+OXGyS9UdXhQc/6faiA9FdetjzCmB/De9vXHE6
ddzo2pGY6HTBpXXclVEnqGG8bVNHx7EUJrRfGBaxc49KC6x2/w5bh0zr/uwv8kDtXkpLvqCahoFI
jZwZJ6Vwn908MlmWlBKnYPeJOnRpAluYMACOmitFKBW956sVJW9dMXwlS0BYGd7GPPoauu5iueoT
q9CxaTAYluLepXprSOcIypLNYvWaEHBbETjOqkdopN4sH4ZJZaeJP0AA+I1GfhM2yc4L8WObxrlD
lT+Ew20urY1VNjsPNeJo6X3QiaemcTg79FQXc1B+q0m6n2OdPTP03lM2SvD7eDXJ1JDubua4FDbO
eYiznTdNh6j3L2ZA6zgcroE7XYcSyBTfb8ucdBrUF/DdDZQi9sinJKwOAjGLeGv/ejJ5nXxyjYfI
umbIollJkQkUXERCep09QWpaUtTM2t7XhUFjHqX5chOYXrJ1XUYvAo0paEprsyTkChPYXpT/mPib
FC4it/yq+4j9vv5sSvEPmcY/u+64y9OFvCHEaiU1pRzAMiRL68WrOFYWS4hhYtKSMvZaEh5HkmzR
MGzr+p3G3aWLK9YeeyOL4RtvzZalpH3gdg4vCe/4oc6L75kbWqbmLm7Uf1fVi5xgeFLMXIY8fi7E
X6nC9089WJXGlzaw3JEm2hOuQ7d+G7nTvlMchEVB0o6Q90YJrBkguov5O0Zr+ID7djN5Jm5g1bFI
iCc6q+j/0l9G4IBcegFhWCSUqOzFXOIo23rnugPxhjwMrssuRrD47i6XDREe2EBKTb6EZSsPbgKs
4M7E54KCqzr0DfQtF6EMQRce3RgGx3pup7cgicVNNIOHn5H6w4K9zqqLZ6ndVI39PcjK91iKN1mY
uKqwIzTIFUXFqwQMwp3iW7oIGLwalbqXeY9dQYMuaCnMDrn+8NDttUoW1t4q8/LHdid1mz0UCBwI
JYHEor5Frdm+SoOC08YOAndEdBEPvzkhXFt+ZY5+Bu1GZPlYr13OOkUTDq8l3Re4xwnkz6aW7mPe
qXIzlBa8idqcN8RHVoQJTWKvvEkeFElMlEHoKPoNOs/Y9up9HVv1rrQruXObEGpP66gDtZRwT1Z0
uJ9QIOzCQLnoBh36vWaaHAjHyreJ6y6r/ZCiNSxpAqHDfgu9dth1Mdv9Udc5RJiRLPRWuhtFC/gl
avx25ftpunSl8q2Mu2A3pTaSm6RulmTvv55Lm8BOHfxQwFp2S0XwxfaNfpPoLmEujn/Yh2Kni/rk
VThkGTzUuAOAgFlorht2aF9mQzHLcGq9Vspi9+3SMY4VkXCcbXsiPWwvt9Y0DEI060Uo31s3gwzF
OrGTarlxE0+r7nHNpaI34EYY0ypa1G5tRnphWA3qiBGdBMRQcpAZc6M5dTlcgVXaBIDrAz/KnH1s
ePZ+yvA0d9Jrj2OKm2EIZrnVnlxoy0Z3nOw0e4WX1KDCb1A4qaERbxaUKgLHMdrRq1OUW6v0nvDx
TOxHUTA+mPqduGLJetra9ZJura0U3+S+quxVMe0T+p68L/X/WDqPLUmVJYt+EWuhxTS0VqlzwkpR
iQYHR399b7+vR/36VlVmQDiOudk5+0znJOxoAwZQymlTix+UGDM5VkxLcQyUs4/pQdsFbfif6A2M
lUw/ugHxRsqcqd6HbnZAdojwn/A8F+Rq82jit1SbL9ioWCKfkz9uHeJXKTSXYjoj9F+oVmHh0Upm
TB89ueW40jD9NB1J2ihFYsBtmrnkA/P/eRZ62nHdVrexxXNPzD0cncJ5NUjZHumKt8WbnRBreSS3
MA050NlkChJbnA7g04hmLn7k9DTbPwPX7pLyRnDDEq7DWsenOWCY1MhO5dek7q4g1qHmI/AZiTTq
oJe2xA9ylzr3O4jvtUHYz5njOm5z3vvEcJPqq9W/boJI5r//4MxvDben5vaac4qW6I27nOuvNK0J
ZToE9btVxzSWftR1TzPyL3r/3K7JgCT3X0p6zT8viyfVH7aTG5Nt9fO4sMY0tmNrL9RFlEl+qel8
+2awaaIMpISz4SbyYxFAqCtksuq2N0MGe3zQe8LWkee8FvofNy0QAkj8A9XdosIwWckT/xJA3TIZ
3A3X6BM3yAWrtaBD5kf14GpnLqLQUB/20cro1CVxy/luGg4+ddWrRZEke/6ea125K9xL/jBQ2kRc
BJDfJ+QYXDaW0YhGq07g0fSkvmmWF7fOAQemGTRnu+1Y0wQx3llzStjCylRahTj75oyx4q8VFPr8
H50MIjUNsUWzZAmxIEDp8d1A2F/ytcnx3xRjaED7rn4EtzbJvlNKkC6nVqaqoWHDnkIuVooc8arN
fMaOR4e/5+7Uh6FsM+aPmSBR3SedBeCR8YKSwiYskoxmnQBTggbNAb2SHuz4itVXxga9Vd9ggWXM
RcwasEfMcFD5B2nEIxfCf5/BdnPuiak1ODM3IsBcww8hGep/d9SNp3f1NdsTnGEPpIL+x30u4wll
oEM5cgl9tmdtHlmZ0BNxHCU84iwRPjdXyWalms+r/y1e0/sJ2bz4I75NVhhLSN1dvhv1S7lYVhd/
k2eLpZEZLl8DVlJ3BKUCEIR/hYuj715nExnEhioTISEis+5VG4sTT9v//zisDIvGDOgi3zFfHNS6
51Exmr80zO4WOFxZXdusoJ9CLUdvaUrXal/pOvugbkcDitURvGPqrfD7s9qVfIofghH5L+mYvUCn
3vY2x7vpm08e9bR6+Gey8Xdu/8YAkOPZwwmt7f9Wnbq16vngorn80vzkL+mhv1YXHhkGgkNsQ0QI
kpVq9PVarf9ZP2aap5jIG7s0f6NmN5VNfdfohe5s9sWpJ1BV08LVZIRosTkckp7XfXfzjFvGaf+Y
aO5LGWxzrdqrnUMXOJ9UgiKCHYOBINSQ5qDmQ+ov6mn7xUl5gyl2zR+uvSRAvzFDkO1OeYI3uq5v
XR7zLDNl7Spm6OVJtN1bGFFZs6EFrUbGD1ISnwDHNJLbWmifXtLeJxG8Bp48NmG7ttvgZbbrYxlq
F43o3HQe/kbWwFwWeNeq4OFLFrhutbuG2z133UqSd4JUmX6V7C+yHYlr7r46xD2M+8nlbcRXWJrv
jsZEtq9esff8yCAgotVqV2qZG/NAw3MiICfbEaC4biRnfa7YcFosaMUpcs1bb4mLhhGCKLOzxWFt
EPOtsYNbVptr2duQvPXrKMU95Hy6IP/xSGTnGoUyXjCGyf+tAJIBbGs4qPtnEjBcERNUN91LZTOs
BCOwhcLhqcYrppiwWiWJ6y6ifi4Y9TPFI+WGETioDY0kuprcO3oVX35iXaPY+058+Yl5bS3YP/DL
naMI/bENWmUhC/x+9OgesR3TkRUHi8mbkafoYYqTmedEgsiNjuODp5O5wxxaNpppvqkBaLEj3S0J
q1snjbd6bCmUC1I56T17bUR6E4vFqMSJ+da1T/2DbJw1ucdM0nBGWZU8dnVFGyRgzsy3XwzBBqsk
5mcQu8LfWgX2VsBZGQkDNLJfA2ntC5/xTxtEZC/DjgnN5zBASFVnHEZQafHyiG8is5g4iuY5bIBA
2jnEUc/NK8JdHW7k9BRI7V+KWWlFxDb7da2aljHJ0NSQSToexdhspxS9cmn7X2FOauswFD8aviH1
1yaSNqjB1olW02QuNpLzXwt6JBrMC2SdXesj+Jty/Z5Sa9Ba0FbNpJ2A1BP3ZL2VEExqzX5OJbrp
gYEaY0gdnxvapL3Ro/RxpnePcOX/rtztV6nQbwi1t616PuvoFJE2igW3X6lfHxqAycFf1Xn64iVI
Qif5bMQppF9WR+Iy7E3Ta4g4uKu1X8KsyF9A29pZ71YfbqpO7sGeYXgjplRvXGxCuD5qXnAAeSVE
R8spnidfewuLYh376mMEhwnbFtCieOuE9XaUFAQhj5u6oMzUrnabXgwv2iJ8u3hMOZ0AxqdX3ua0
2mGUOlu+d5mdce9AePQ7/8T56Sb8SgFpPmWsHXR4vh6JoDFHbxE5a51xzhyLXSfKXe5aX3auvaAy
+K11Z8VgTp1lD0zpdm7WnW33dYZ3F2ERKF2mbdA2nN7djHmyEWNeYEfrlqYFurua98Jr/ih314Ji
sWkRp0rA2UIFSrDWw5Y6zS/PajKz/O8LjwcwD0m9qxiEgwdzvoegPJg96UiC1rPTJh+DidwYZiEd
R32lUWfnPu/wXuKPpo3/7WpsFygIjRS+X4B9EUqzrfdMzgZz6+j6BVQMzbpQP46FywQJwnfci6MZ
cJz0VLIZ8kD12X3qwnDQll3pcw4hgg2o4QncJ32SHmGUca1QDCx0Oa9se7o7AWqyqB4QhngpXIVa
PBcanbfCJhuZsEeahpPW3Uo73okmuJiZYHOhdVaja4d00mNnxFAQB/QanTG40sLajTQmA3JCCPER
75ULQBQX3jazW+QKEFFjmrl9Ea09zbpVGuIdVo6TIL6TckvvFHzfeHGm9EOU+XNi0K6U2dXJK0Ig
rJz0Vd/6z3feLDu92uXJzBSe+9QRcTShNxY5+tlzXrZo/OvPMWUeMjvoCJ3gA1sYXUjMZH3xiLp7
Exh0pGCSpxNQ/8Le+7bc5zgny75eNuIhU6ia/Hqrey80c5VLsff9Z1KAcXItJLtnNd2mBhMomjtX
ry8iTtHEiq1aJY3uMOZIjyDkJioJGXyqLyOELlbr8qSWi0Y0Tcvjo4Fp9XECpZX7Nhd8Exb2eDde
6z4+Mq87EaqNrY9EAR63vmX2MASIkv9kql3zaniSEyFf7osXio26jRXhFt3MqcFu8UJnWDodh3DN
aJ3jPa/mnEk7QUTozXtXv6a8qYURHWz3XFTdRRDsUNMSslp6JYrzEzAQyBvSEPiIetq8oc5bd5UO
xQBsjoHiPYzzVenS/enbM93wkyeGYyguuEePIcNPqxlOKu2NenZCHEPb3Oc85WhyrcfM19ozD9zF
B62Ze8laG0EesFklM8wukqEWuskQi5dFFLQXny1O1PA0InTXgs4V8oUmfxSxDzCm+BQl4l5F1Qzn
JwXBTNhjTVmdDKM4MAz/MPv55s/DI0JHMwpF6zG+C4qkcHIOTLWOvNeWWdqhl+ngZQQk5GTo5c4q
G3vS8zMRu6dImpfYxDfLCCURGi8p3kJqgEEImE1imqif0nZ8B8v51rf6O00gVAxoQ7TXKSIZfUJb
A3HOYUPVwHkN6KqsoL31bXEJ1ePADGhd5dm9HB9OxihQ1gtLkIKUOnAf/AUxI3SxMbkU8RovO4qR
f2nHmRbL1Nz592nESlOr5dwX/ovsaTxhtIxRvaKApR0UYLGqma+mZJ05YbiOkLfaU5Ugh4emgWxR
3fiG+oQGNcQfk14Lqy0LUybuX20MkNqKgb3al6Av1y5J2f0ARkbTn0jQ3UqhwrFnKm88peFwaGL7
tYIvOvU2dOCHZ5og56pNlz8sOIABxBSTTn0BC5f0xWdou7cEZ1lgapsqKDcoP+iEk1SaeBAw1KkE
tzxfT4h3Ao7nU2+ZdN0SjtFfrLp92TbxQj02MYiDMZ0umYCRxUszLF9H8w0GGceO/dySIzbNW9Kk
nrtW2+gj+sHCID0RRSHXrSoNjbqr4+3ZEAQw/jeW9b4QIC3C0dpKhrg2u0ARMKgrzrxTV23z7ZO+
ASkOkBa+ej5iPH+LAscMj1FJaZCbwU5die6Ei2F6jTJnWyP7QRZInQL/z612pkWrJbR2vEf+I/eR
lf5wxvmQ9gU6b+PQA6KmJh/OSoyl7vNALWO02bpn2QUIihZMrwmZKtDk4GFKvE3O5WNxo9fJT6xM
mpTMK2qEFThIR6pT1mPJNbN6QSfv/7u5fbwVoE4qJPYOxw1Mivoqmr+LOvgEM+GjCmMQj0O1sp8T
z9ikRfUuUAJ0SH1Mdjv0IcSWkawh4LfOyGX9rymrqRNjiW6sfWNFS97D9KQP6n1skp9hxsZKbTY5
e26mrLkTRb0JTcanvWpUeLBcPaPIhHCMMstgs4zH6G6h7KCEGF6YHCqH70J9OxZJqeZwjlJ74QIV
r9BoJbV/c0OMHKRm5+6oou0INMgwxSLzR/xcMPXH9QIVRUdBns/6j1e6G2wLPlAnxn+l5hJTMSjz
Y66iMcotJxtSby2m0lpIJUuA0IvJkIHW7C7WtFdo4L9yLP9Su0zI/3DlFvj5eppzHi2a7WnAoxtA
tvP3A/is3Mr/dS1oSz8vYHcPN8t2/5Gnx5FS99FQ1GutBL3KOS3x+2++pUcUQwrqCw63kY2zbczp
kBmGpAtlVXtkhWf8yGsfqx+cFQ05HFCm2ESANYySpiJOjiD6jUokEwl3CazDPteKb9uFVeE74c6T
TL05r09bkEII1sNrQLjRygyq73rGo24TVgH1Qqed3D7yYLiGkOLXtRo51c6DpPGdlw/HLCVl3NGS
kMhwVER5xAFHejtczW9OlJ4y/EGgCGlUOpPY0n3/gP33OuiNzbal17xMpt+sH+7a4CH3kc+ks4PI
AUXN4Mvb4XZcVVJ/qUNEjE2fHwctI/wiObu2/qy2UyYLH2UXrY3a3qC15Gb0RyuL3jB1HQRJwV5U
nNsBIEzLpNlIyI+umg+rkR9M6rdJmu2k0bnLnNGicFuCKiiQqTXCo+KkeRyD7IaStirvog6XZm1C
rGQCXkkOUX1rXXBEQhmaDchFwXFO2PzxYyFfhugX7kRW7+l0M9MwqCuSjWtkhJn7u96PLmbpfvTK
5VMhhV3UcKFXumP0WDJgi+QmgQBKpRdY697PYNhxwDTDzkfK1cxwHhwAq1F5cbFe9GEPz8sf3GXD
ySiugVN1fB+2AxGRelIrzI8k0ZGUuwHjcuk+zVCuM6Nl2zBImg+c7lTHPkydAEiitcwn79nEXW0M
/l9JgGsbdGQzOj+im/faZF4cVEipEb07Zv7I8qAEQ2L95DHknEavz1YYrx3OdPbgr4C5v8a1pEQZ
Sxs6W/4Ly0CejGz+9kOO2VkToAVMa3J1vfJIDbw0g+LV8TWCViHd5Rmxj0iHOWTT+Er0P13HFYk+
hIuI/unkIA1BVy/BSjwE8yuZwEwHExC4LEFSZ95Iev2YHWvcxSUZdcngfFv6uIkj+pr0yftVLQDQ
1xTGzAXkymgyfzFI++EjGFnNo8dcLzqyRkGwmXemOUCWE3HU25pdhN74qdSBAvWi/UnM2t/GHHBn
jzZ8yyTOg/tFy7wetQ1omHUw1v1xdrWVaiEw718Oivlits4lKOVhKOZz10xPNju7E9RXX6B76Dkg
IVFcxg0a3ACixaBXT0Pkq9eidDBxZUSoO8lnF3Sf8Gd3NkATjZcrrCD4tH126Wzz6MDmosNIfl4i
P50Mi2NH/gMhUB2Rqb5sf82WEDaOWDnv+sDwtm2Q7iIMnklSAG4CF91Glr+yDHAEMzwlX3tp8Sig
hIirbavE5COxDwtZNsATfHkqqZ47zMhB5V50+qqobA9ZmBxT9rvKJ/I0CIe3kITVvGuPTVP8VQ4m
3JQ2OyWycR0qhpdU0yIVL0XDUzXgdhfM1Kaq2oV0mtfkPabkaY5AWHi4pmQi1ilpbmXuYBbHHOzG
X5nI7wlfKg1vjmAGDiRnaJlr6eOb7YHyjXhIecFSchF57toR1B9i2OYmPg3MIE6VyUjPin81Ctg0
z87miFufw6ie835DTnRglEmusOgoVW0JuNiQ5Cm4rYXmZHxyx/weYla0M4nswYTjbM9o0QlUVHe3
L/Pf1o7+xZb7mlAyUTHUvKW0gl1faLHHCYahXNlejb59xp4MVK7DEDc9m1l+TSr3HLk4JSl869Ih
xsl+VgzUMfVe1RU4tLINMGJWjTMd4p7CwKLlokVub0nsOLqQvzjor/AYUO+Fx8RpvlQJE7n5QQDP
LFAPWIWLDi7bqeKSX43TeYu3Y1104ToW5lIdjtVzEaruDrrAuHJ3xH2sbYDKRtItR8yBfJ78SJ7Z
sY/9s43IWul+Me9poM37vgBEgvxCjoQY62SnZkyg/DY2lpnJHjrxmLsl3Fg2grjjvMSZYcbRgFvq
ocUmbHfmxTJ+VyWypdnYpl1edRNK9BzpAqYn6Mfqc5gDALjWQatHhqYgNzBg+KZqfJleLO21iojb
wz+4K0BaKUeFXxbnGnrScajch17nJYfjGnjleKV68YeB3hEqdtP6TaktsBg9A4c6UTc6UbUOB2sD
3X1pgp52CntX0s4xOcTOWT38BpzCB2hZ08D7xa+TXRdT/It2rTe/cVdD/+qYKwe7MAn2hj1sgFPk
PvK5wcJo7HLcEFLn/Gkva0McJh8kefumKlyKd9hcqqqK4edld2OIPtzQ2lj89xL+pRW2y5kD2qBz
ZmVM4mrwpso0YifD96HOg1Hur+2035emvi6H+iMwMZpxUmmD6Vp1sD346Y1TUrajkZ571DnW0gjE
r51AtVPnqManLlN9iIRiNcdlwHKPfkc/ubfBp6oxTcqzGoMBfXdwFG8YjfgbXAlnq5ETKpPYh4d/
JmrQ9Vb1iSz7P/6MqACTxdbXAmiyBQRFZ+fIXYhNITgWHmCQU9ReZpusReWsCn6R+olsMoeJHb2n
JZDqTPoMTi0Fu04viovUA9ZVf0WEUywTibpEkTNCM2SYPZYebg/7NSDpbKEphqo/AwutKO98Deev
IF4LuZ6w7E05G7tWk6cpGlZZhEme0xlnlWQ3j4KpsTIa+/F+bJMzfc5nPETwDuV/p3J1ZMMEfpk4
LkWCd7lI+dezdXH0/kSsyAoWxIV2/6eb4gvgrNgYbzPcC88DtWpkG7Wui/FhsrSbykd/o+/lNNLf
ce5GFt46KCP0tXRDrNzY2KbmmC3gIV0k9gmv7y9ODxohRgUb0ycaUHarFcVMfqEDugRiQWGss5FT
nHTETRlgCIqAOQBzhIICpiu/ndQ6Cd95dcZki9Fsn5venb4oRXHiPtI2O4PeewEOtHbq4rUFTFjE
ci8BiKl9pA/zHRy836KSdz0rn3iWeKmHxIAN2ibV6x/4Xt+uyXPBZcF3WfKiXfFnS8QW6xKBOYBb
hI7/hsRaS+kcUrQOnHu9FhNNywURqCIpLjryewiFPvBI0NxvEQhFNg1pvOFqV+kR6G4657+c0u4x
+zxZDSsr1a0r1lGacTyAqiMzm2LbsjNErnaqYvtKX4VKQO7sYvho2/5jSLoTL9V31aHRuIPSluuc
4tZ2g4PlDUf0B39xzso3tOxYOjBBQNJuZpm6BH1my2bGNs+1dz7+1MJz/iWjQOfYFD+xyQzciUk8
D+cOMKltJmvmw7jj6nvoaxzowYjWSfLbdXTQAp0tisAXNE5kC7ArVlQsOd/kzOar52RGQuEjjHUt
S5YO0Kxvj7oIczH+TwLtO3vVGNU/LGo8k8B3e5mcfKs4IU9KKQcZwXHa4VwWjmA/PPkvtSlnbKWv
BDmHjSnq+lXnuDSfQNSWb5Eu8OYy+qBt3PMteZIMG88PlqVUppreRT1ETRF7/cbgxOvzonPSZBsW
wb7hqgx2Bbdsjp4B6Mf2ATOHALJYPYOEmlhazTlP0p/YxZjv9eYvJpJtxNZodvQfh+gb3cBuyKwz
RfmSr4AhC1ESbN1aLd6l7BA7YuOg8s7HngZ3uHHtdkNDfq9uW4DKeFGGxkY37H99GVAQODbRS3gj
7f7GcO2q2lzqtZdx+CzZeRMZrsMcdYDLYCrB0aPz6dV90AfMdK1Dzo2NkFW4irGSb4J6egRxdcyF
g6mbXmnUbp0suBnKQ+on0GOt7hRbEtDw5FI2ludB7+DpadvY6lHV2MvCqMIVQlQOn+m8FCXTpKEn
nAHKL4DGUHfeNLv5Ul36LPE46xpLsxjPfpznvEXSn6ZOsORBIGKjrMLm2y2KZ+LhvcXcgp43h/Vk
+O8ZDUErRPLmodNlxABfi8/ea/2yrdMf9ZbVOueDdb9CZrGYS3yRPKdqfGD19rbrPAQpPaChFhlc
UOtLS71gxvmo99p7SjSYF2cn6kegnuB+jdil+Qw1cKgBdxFwuFU5HKVAREn1qNO2yznWjEZ4sEcU
AbxeDXUOoLuO18bDPwDf7RuCNt1lmpayNXfe5NIi6IHVteaA4ZyCOykdQNiMCmo/W1td/echkOEt
+cDVs1Yfzw4n5FIa2i7A0Mu6KvfdlPxqFbotXpOyzr56i26YMXJXzEZ/16R7ifz5mDeC3h8y0sy/
1Dz9dCEY+FqmvRVYIFSHw6G7kRNgsJCD8aFz4k9pBCHkOZLxxsi3vI8xohWcF6t4BKcrYoBiEji1
SXbupvJxYxlpTWDQuJHp8IRp7EM1Ey1hauod0Nr6Qdf0W1R6m6qpKTPQ7UjVrRuy1ZAH28AaHgbe
+rSdvvw2/Qmq/kvN2yBq3N1pOPhe/wRWbZ/i5a6CfIvzawTwIXZor5U0HRBGgNHCX1czVLSY12nQ
Ha00O8oh3+D0SWAe4rv1943evCEe2xFwh1HTJPnHarR7Wba3tHEeavMJeK3wRBx7K1jnrQ+pXCfm
KOecmNnjHyfSZ68wocYxSGTHVM+ky+biRfrVHgS2/xK0Rm66yUqbp0Pdfs0WYL3xMRCKy82lvnbN
l8Fnd0q/0giwQzwwj9TqANMlcg12QMNVtcYArliHhgqpeBJ3w1NRJkOM3MIa0SzijcEHdqw1867u
gNm2+0GOT2oV1Ep8J7C2UO47L1nw8Lxon7KdpNWf7N1nEi7XoOEYggfheqZccMN0L5viZgf5W62X
3qr1g8c094e2FdeJBEiOVAPd1Ok8Js1+7E2DU0iwskJqV3KQpgUZ0JdGVu+G8ePL+RwP+cdMT6ME
K5UxETd9kOfGu5ixQbjRoaw4GYXeB65iUNIlJZhr2ag/DFJZO9iYagJNrRJiF3bzcYeBhNlweQb+
/9Jn/W7q0O0xDgjr6T4I/xSK/o5KYCa4QM7DvusDZwVebNF0lE9egdbIqC7plJ3jCAhs823ysqib
Rxi5yOl6/VwRsRH6yTqvjaPbhU9T42xHN+TAJNd96GwHfbhxkthzMzGJdDfLHN/qJtv2ol5FZr4T
mO8dZ/jwnXmNK/Vm6uOfNel3GxO1mKlfbCv6IwquRA5BEqMdXMaBaVsTkrMZrKLUO/JpBkKzUTtM
LHakEX5C7xzRjGztbY/9J2InDMrxSzfqEj179VEzVmz14U3q2r9sZHPr8/jUIt8RmBcWE/0s5PSX
0mS3oSv2oqfFKW3l1QGLgDEEThzICt8yDjo3rRQIxvrkknv1OZyrTZP7jym2nhHbIaOYfqcqv0cR
hMSw3jdpQFVn/8NjD2fB5uhkl8aaWEfKW8c6B211QFd6j5zpJbXwnlEvBh1UK0u8TjZsOQ77aJFs
mY7ECyTxWgmuGrRHRDfR/OVLsBDkZJp2KM3+5BQB3QAZPaYuU1kdsrjKzDUPeUdOgkSh1lBYOlXz
LNFSFyGp4573X/THuQ4JH0QF0tnZq59qEMrmaeVpcbGs/PHoTeTAzQX6XfUD2FmPlVso0kB9oqU7
8a/qnZgQBvsOwrlDog+7uklIbsjDdap1UD+RDcjx6octpJgWeRwYztqEy4htecBqPyarqrGURz14
cczxK4u653nqLl6TvHadvBWWfwMWHSyEPZ3KobmMys0Rwx2P8+0Q1zAS6ReXGbTGIf7Ea2vSXwnZ
XZI3PxkfovX/CdGtYqnaxxmuajOy6Yryra6qDPn9SNqAaEtGeilvmDz1P8tx2sQ5Clkg1rJIjnY+
04XEzybmaxoS3aUi333v04YjZdliQ7W2rWYQ46auqaiEckdMx3ZkZLvUi/nC4iJuBPEW4qCR5ZZy
XCpVw9i10RdGO20sj4Y2H4ycDoLWyU0fpdY6n4KKcNpuy+Fj443OmsUzLCrdOsnBjE7sbu+eUWJt
HzmracM1AmqsRc0R8/PKqPVDg7Ys1dSBPMwoR4roYsw8UerGYYlfqqcLt4ACir1K3zoVMX5Ofvhg
o67u5VPjBs9+KW+WtA9R4r1wFotudpHOgAnFxgndJwNHIS71Y99FP1PT/syD4yK08J9KA4udaX3b
I7kVrvbLbPSYApjl9iTnOQ6PxeCAJwXCorbUFoXDpQ6hxSYG3nCHVDaM5vVHO88Ha8q61dxKws58
eYEMszF1Yw++QWzn0t0ZvJi6GdV4DzwpB7gj2OY76+Sjm5mrJNnUzfSWj+nLYGdkbk7zwQ61ZQg6
/Lmg67ecW7r9AD8NWMz2NrJkwOAD2BFU4d+RCpl3HXUVIsDYmj+n0vuX5pCUY1v/bUBeOMK7Bpp9
bdnZggzqYph+oOx+VAWaFIHgDBQBVoSe3F5mYWhbwlc5y3NgJoc0t4jaHMStqAlRrrX2NU26Q4M2
ST2oneMck8z5awUM+siJQVmmHWYC5yAnhP4Y3nEHQyAvWGR2r07txHEFCQWXEl1FnRIz2nCm/Ebb
uch6ysY5Tm6wNSXClEbvlkZl7UogPsbArgPAYJe2M+U21uwlnrdDR/upjPJXryTP0DYYDyE6a932
1Paeyu7qnkVaveZWBa13ekqt/p4G+QmCS4vKMgsw4Rn6fgL2jHUXN7WG1i/P33PP3XRSPocpAha3
e4raqdgpwcdo5ifJslx0rvtviOafsC1ulW/sHKN9HtgI3BDOpdTXGEdf/W44uoH2LAuPfLThJB2H
sBnry08ztBKYjhsAApG3lW5LjIL7ouPyVOSxE2HRZBQxmWlRwEfiddS9V83wgCUXv1Fc7np8nHY/
rtlclpJHZ4LwSCfY/RtZNnUbH4yMLEKgL6tC9BMaWxcKow2DHFmXs6zqBD0SmqciZrRrglJCFRMp
BXrJuWRgux5j/a9zo1WpOSRBm/A8Kg30SqJBTajFt9V1DlRW48Z8F85Jbi/twbCpJOzn0uO4EQii
27DzFXZiQNW1Xko3WGcZnRcsMmiATGg85T2pbAZA7FAxuXHuBOo+NuRt0n17GZjWFl/hfpqUOTfU
OUgCyyED9FTG3huzB/JVUhxHVvtat+6ujmjMhnGFGtW/yWYw0ZU6m0k2sIMHwYjCfeqngJ667AFE
dhC5yxP+0Xlt0YppuhE5jrEZDR3t5Pg29fnzbAbBokcNLk3iR9RiMGptr5npnaLxXxvkh1Gkn54B
gFkPsLIZ17xITn1JZ8yfrjJkcjXX90Lz1n4znEbT+QDvvG9EfbdcTi+dA9gg+xpCraPrbz2hZmAx
uP23Wbl/kR9cEJeSOZ+lR9/IVxZu6S295bsIyktH4CivkPLWKBl9btK0wVPBcwLDIU/OyYhJlOqJ
unzaeAMaZiEj9MqiB0fm+5sY6zANhZ8CT4RvWQ859N4KuviGxfFo6nHrZWgeiKmLMuMTqsYRuK8E
iVruvaC4Z/7wZqD7c/t0b2XI4TBmAaiZDkZQb4RTQ1av40ciRi4rQTFnMqgRJmW8OAwm/iOl5Kja
Zy1DHDtxRuldpphpwBnbk/ICEuEUB/ndKapD2uX7JCkP6nrUra/Q8yDr/MUldjGy6Cls2hci2Wm4
kYvIp0MNt4sH/xdtjYEcoDrjD/jzKLUSrbwSAPytfgBdm4MhisPYyV88gMQZ0OwCqkU1beXlPQvM
7VSUVyVXZcT+gg72uSbTgqEwWbNcdt3WHOsJzWM2Xwgfokup7r9JM0dCTpj0ltvN71H3sxYe+TUj
U7POzQNoQ7yKxmlnI8Wss/zUEzEBdOKWpcUB49kxMdznmWOSWbh7PxA3J8/eo5HWm2H5xgolASiD
sbMh3jZKMnXQZoZjtOB5BsI53BLYsSuwwqD/HWnCJR6OAph8JT20Qn7O8IForn7zPKw7bM/k4FL2
jNk2TueTcKyj+t+8Nv9NbkfsqlhnuVxiDvtFsXYNEIX2QXPJUusvyglxsXQveanLXm7Z1h7Q66ZV
GxlvAuLgh+ELh9A3p19FWf8+B4lydFzJNsEN64WSBGpEjUDb/FA7FMgWMr7ebJDngXIKW7z9mxPj
o5ofSSJ2XkYEM55bSyu2o6BaDpttFvMBJv2c9ZyXJSwtPTuaCYRusz/bZXEzrRzrfLXlB2+CdsYS
Hm/9vr5purHTFWwNf+Oq9XCyAu4HgjqiTk+yY18yhnci852i5o/AB+gQkF5r9wregZSCEYsB2lS6
FdO3JSni2Y2+zJI+GbksFlKA7KoZ/geKxz9b8NKNmOAU2rg0WanIXE/j4G+LOP6cNW1n0FYM0+jg
Z/l5TKtjhA2TmdFG/dYU2brhOOtOInL3y30aTRd/9M7pMH63cA1gw6Zr9QMKL7sJY2Dakf+YLH+r
TiCJFoQMl+adqawyhjK91Qt8QeXL2PGshWWDmgFp0qInPWaBFX3hNMFm7JL7JP1jzvsgsTtF9qWZ
5nd/2f9xdma7cSvZmn6VQl0X0WQEx4M+faGcMyXloFk3hCXbnOeZT99fyNXobXnDRh1UwdrKTCXJ
GFes9Q+D1bzkRnfSOrFryaRChUYqTgCIRKODokfqvhtJDkdz2mtpxdALkXwz7fiSDLO3Vp2XQUfp
8EHrk4QtPxR3ksRCFqJdXY17RFCizWDn38oYURXEYTsjPbfTrG/tMX4bmWYkjhfM//WcmOsu6qIb
zW4sDMrKL4SwmJK1CBrUDsUnUSAgGL+OAVI8TtzuwI7sdMjL7DZFfJlAcdCD2RIW/zJ2LISo2AoA
5V28yPoyB5z3Dcf4WtTzNgCjR42F5OBcmhkcWES4cgoLLgxAxCWQmgCkOOQoirXkAK5yQHp64G1F
iiJCF2j7gDI7gPrhupDFPSdAY5MWMf7L6vnV95Tw0hcUDU8kArlG0Nx7oXM9UhDHytmrV0OF6k5T
4mlez7c2ZGRMz7+h5uVvtJCaEDnieG2iprpIM9xlhF68p6NEx7mub+oIL77EWrQzadwEoRXyesDX
6sjxgfv0FfYRaJH5GmThWVWLMw9+F7E8qF9UOyBPAtIss6nZFzl2YymxExtqHa4B2KFVlZCHjuqe
erbexzXehgEi/HVGOFO1Mf7Zk3jzHfweUATq7jrfxJG9sDnbEyA2T1FSKfn3mBplDfp76epixIyI
rRVYXVNmZ3C96crw5DNUXg6SzixfGksnZyJ0pOj0qT41ZLE2rkwG+OCxt8LSie3Mj0cUMaroDreS
+pDPObuY5XlrM0B7zGk7oOh9gBsZJ5VNr0Nn7HQ9OHDcH67zWfOBTxXkfizon8VA1hldlXjbD7k8
hEgIEhwVYu2HJmWrnPiMjHRimpdscLIMU9uhum+F0y58A+3pxAhei1YTq7og8+JVya0LGeFiZyGJ
7NyyE5j8wKwGazw5o9Zt9KFGLt5w0jWnOUQjpgDgxYAg40xtCVunqcElXbdWdtIjBkHjAn9w4yUD
Aotvip7HOhBMOgI6oL/A5HCqQCwgd5Mbu7L9Ra5MpUn9yWUUoMs8z0m3jbBGWqahh6y7DtXACyWV
VdIF5ybP8Uk0DA4B8RBf7DR00B4ciz2ybRGqBNmwnc0WQqvhm3d1S9U6yaLqgtOeRGkFlIQ+w5ht
fQr6ch76U5vk7oK0QrmYdEQe2HYodgtRruOx9U+O7Op1bEzZXWv03sXSsu9Iv3zzBc2Q5R7tGzQl
btQADQK0idZdITL4iC3iESLyqQ5iYIUqLhSCNhsoJfRtvxVZZB5E2QXb2UvsQ9OL+HrIdA+Wkx0v
gi43lhmmkut2HKLryIVUWEx5+NhC593WuQNdwO5AWpfwzcyJIHfs4+6dnO90HZuW2BHCEkXKAVk5
w6Q6ZI7xCtkENGzdaNg6oBuv0mmqb7Kmf7Z88h5gAPMdZSnO6WUO0zDHR0Rnb1lKvQIgDEl2h1lO
vKmGoEXst4F/W+JP0spKR6sjSGHMNfrB6nxx51lz8sipDeoGVT4EKvSeikgOrN9ooK8UBSBqDwox
upA1ssJdaAGsn5EZaKk0j5qmHYqgIQ7Mx/jYwjG9Cgo8x3XEqh9jv5IPaaFXMShJL0ahj+WUdSPf
o47FkaSDHHuuBtx4FhKA43Ojh82CU9BVY81g7gFTc66oMDsb86bZ9uO0h0l4DIsCjD+OT4mJIGNb
rU0AkWkWg1cQ7KSJiVIy+ZgnYYynNKvgZsekjo15M2EKq5WUZnrdug1QL0Md03m3M2ejBYC9cGZN
CHh6s8YcMSeQxgbZxJ54iOIt28S5rbznuU1fqh5Vh7kgj9A6oG9AWiAaWOfvXlt+j+wZqCMGyIk7
QoEAv0X6ihoH267m4khV6S8y9XkUC3PfmQRAU/Y3WBptTHLGnNYucTe9OJBQbVZTL6gvrlGshJXu
+wrav0VDdo6/bsFAuSFkUKwm3bL73kbhOa6Ta31IHhDoem595xmBP5grjr9Brhfaknk2GiyJBzPD
IXFaIdF1LcrpjHbUg2mRzUqTde1V+1G376ex3dpZ8BSC+HdEtSyM7rEakf0eyAQ6uX4JKXbRzKG2
KgxV9EGWs7fEOW8cTu4jW2JOJvEK8ik+eRUcvCiuXqKJWEcH2eh12iqzKgAWKJx8Q1sPMH8Ks9dw
DUyVEphjQRcC1EDHWTSgjiwKF36lXdrKvvPK4tFNvUOVw5fU9f51quDSDMFrb1CaNKm3j7C6MevE
SjS3DnPgU1ZMgRjW6AZdjYNFDN5WC1HUiHIrvL33FFX9xQ20hyY2HqaixxExvpFtfbJbBNW6klQn
+liQD/EYnQxoEtBD8ZfwKOSAB6kH1P6wgMGmU1+58xeZzDu7ntnZxF0aijVCJuB32G6ykCxXkt3g
roXlJzBDy5MPPOg7AdvDrIpxoQY3zi1PNi1GHcm4zykcrVBlStHW9fezBg2hVgkceMm4MaXYBXND
HFkjsSLZTcLQfkjJ9NoOHhl6w0FYvnH6EduiNe79zmpYd+L7PEHhe4SMvDTHcTnlebwk34K0RimP
JZXbqJjI85FcoioHT7cXlxwKDMpdfo39Caq5I1kaDcUjrMa+11O2dn2O10YmAM9x8bSI9KumQhJY
HcFF4pJLIL/VEFZU43itVBSUosems8EkZ0BWyxAWZfhQJKw7yo2R/WpROdifixyWS/EQRsUJWc/k
SjjGi22yF6FsAXO+DuRSqZ2XJeW+ZGS05VV5at3soQ8RVk5taDhJgXal71jQJewvhp5jwFBBGNCh
hSm5FQe4AZDRVWSAfSbDQXLjdnQ0DpeQQH2xGxxvwQB8VonxcDJvrcEkGhrDgwBu0UbgcNNx7iF7
oemjybDcJJYGyD1gBct1jMkQ1x9dHkWaMGMz8WVuvnTxNBz0wWyeEk6U0ho2Su1MpV6Jqm4HfQSH
ms2XNEiixQRPbxWyFEY2ROMWxdNI2DBPNdTMWpEuOesZpMUie5WNTYc6ruDwlgwvttvAKEvA9w12
+zo3KMkmJsziXlmDJeTK6qa7q1jJQVxy5DP5Nv/idgGxgl9D0GONEgCogKe/GppngiGjMAeD7laE
E0Ul18pWGTiTOR7RUAR7ABIbUT8maLBzehdemRru5uC/kJsgsm9PIA/3GYmLXZCgfaxa2DSmhaRy
kev1Ae2lY5W3mBwn66adVqMhr520ewGNxuIxwHjxaxsZpK8hUi5NhFmUHN6SsKPamB3omqdGC5BP
JywSwM1bF9nEJlN1gu7Fj6bvGMeF7KbukdXyZE36FrPj71WCwE0LBxfPma858OK805Bo7saZuhU4
sZjjS6V5T4EWvE1huQx1cZfUE74o2pG6xZ0ztPtYTB3Z/2hYliYCIuQcl2YmFx4p2KJK781wuJCv
BPtXPPqKrFGkt1MTHCzXfkPWbykAmwH/q57tVD/E6L+42UQGCa2n2b1DY+CmoWbgJN4GkeBL12AI
Tk5iqfaGHv6aSGvSGk5Wb6uWQNGvjZfOgu9N/L4jLgOcA9ts5SjgUTjrt0FZZzgj8+k63pZh2SxV
HxGaP4KwvmhyWhrG/KhR7B87dMhGaR0jhaO2jOY68PP7YK4unhM+d728t8bukDvZdUaazZ0TlnZo
NawXOWan0EO3xMan0HIPotUWczJDeWA7rOAiMatXfuvzsGrzbr2Tmn8segAy2CSn8JmSzqUOLKVe
7J1BJT2ZEs9lErtolOnrtgct1fYnyFvfqm6b2NpbxbYTWDmFVaZGjibOF6T9eQ/fJRdV5Ra0E/f4
40frIcpUPMKRvBTzdJlKqqazX3eL3I6BBHD4O1ggDdR84xuKDAtqTss5yGPpvleI5qU6xrUUoCYg
RjVTqTMoJbJ7owYT3qkXo7g89Np5TLFW58lw4B3rN0wwHJjtmHFG1m2LvGHyTTmWcAkXtVZ+IJGh
fpNDe61G2ghMuwXtxl1DIl0n0KP6+i3IuqWSsTHz4GDm3lU2ga6+GN6XSEtW3nTmyXOfHc/98u8v
px0ssjocTEgvglx++3djUJ0HO0DImFz4DhwJtPwRZp7SzkYheq3mZtg+CVU7TEgRnGuiG741If/P
jxHVwzj/ylsmAmJNGa9SY7jj+WZkBqBZ1OTq+JjLus4PEsoMkDUxfjmB8e62fIpukWAnmM0xHcZr
6ptzEs1ZjrjhG7dNLEoql/v2U++G2yzK6YVUPQqPt7N3kgmeRGLbugWoxa1q3BEhcl+/5je98b45
PhCuUkMY4uSYqL3wIPSDJo/sVJQXz8P0tSqK/zcueMFGBIh7zWWw9OvXwG05YCOp4UJ2e+ZCNnHY
v++Sr6RTGu+IxWliPDol9rAuIToSEz86FNpAZn/l0+r3H11Pw4fOtFE/GOdcboSSxIjJpupqyi+0
5zwgXxrfq37h+jUkQuOxs+Jn1S58cGQ1lpQteFJqHiurf6CXHPKCtJTk4dSWrwhMuWqVsYCGylbS
T0f153RwUKkx96Ol1FygB378wjjVylv+u7Org+p1A0JI7d61ltjwqkaCXnZf7K5XsOlt0h6t+UFd
1rLjPVca/POAlAif5Ot5VG5DDTc1CdVr7QPX5lo0LP/y9J39xEcmoA70vAbKk08N5JI6Z7zjE1S/
EuqQdUFmPVnb43jHA4WBtzHiQT16hA59gfo9r+azvVMPxxeo3T8ip8tfUyhWD4aG10ZdlmVDXaRu
BEfddZKKdd+eSxRfPewRoAKpeauajTd7GS1tDGHpVAa+E5tINtPxOfRHAGDpe8WqzAjKquGJ3uca
jLUWmLup3XA3Zfe1QQ3ERbbkRkbXwlOylbgRD/j90NP0aMTXYJm2aFg5LOvaSW7zkToxNzAXR8SO
l8nsI3JvbT5uJOhPAVSRInpt4mhvsIJGw11QIRxOeAj103+fhrV0Hh0s6GhcBgGNS26bayOpD0cK
vx7nUZCvTBo1KKK5XvVK6tB5iFhnVA/SnDwFf8l45vlJgu7V/gUujsGidlD+zHOTrWRAOBbBAsuO
urxaX/hDHoB/aa2BaSIHtvx2nVvJLvW+9uON1j3wnaob+BYj+9E3HSU1hDho/fq1sL+0k7ftwek6
jyGlFTVsVH+GnJdj4xIAzobAhIF3hCIjr6tH0up+pwqk/74DzV/IPAGNjScgNlDWtCh8tEbyO9Dh
Y4BOovFog0hR38j7gJyW3hQd1MfVioSa0kjozHbHGEWzVo1ecC9JDhb+wl23g9x1OjN/JtsLea4b
5NEBDySrGfsuBLfWuUmBvSBydGHOJbecq4a4+Fiwu0dSGFds1pxlkfhgCEpwxbZ7j2f2FRbjEfcK
6RxQPSgIJS5DIYMZQJd0KZb1BSOnPkSC8r+RLTHPWzbxFu4hqrMx+fK3Vr+NCxMTaLLxTH86SP0Q
+Tbxs4091leMGW5VzY0u++gtj8pQMzYfk/7HpFG7Dj3P6sangmnAnc5dq2VPLRwZjuou4QhzNYko
rCKPQnequYx6U1WiJk2eJ+0w90JjMaxUyD1ukuFatSSdo4a9K4/MEBUI+Rzc+U8GKN9hNXtGbph6
C1M/6DH14Olu4hjOTTAX1JBi0cAYQM0apgm/s6ulBGY9jpilBEUmjzysx7+c3uBuqkfXZorQ1W1k
opLJqDab06gAWtUt98MLwySfUmQkdc5CKGlvXOW12CQLK/9iWd+SEsIFggCsfXxW7d8jSA62ZyxO
l5NtqscW5tlxHprhrUahkwvqFZB9/Z27Y6A4MzzDfM3e1FC64rWc7nQ4uLLE9SmVE4CjTL0esKG6
jvVjLYpQOgQF3bS3kXFxne6d97ByvvIlwPOowZh5rQ8zwRP6zcBIAmPLkXTbQqiRvGTqLRK+d+ox
uY+ZHBYtDAOGv8rYiLTiragAvySAJUiMYVgNMv5mNHagHsmo1/BNCGKzepWKYO9pm6w1tl53/+M7
IqNCaV0/oft37SnFU+ItNcY9RozaIUT7qCajUYTJSj2iqWFJ1t2pry67+ItX2fcVl2RBC4dVbVKb
G3Jxy1hTt6OhF8RywMOyexg+OEccnZqUcz32olVPPobMjkTTcKjax0iRtmOEBjWBSYS9o6XivFXt
RveMLgtJ+M0SBaUiE0MX9wEBhGU+4AvNEjf4yW2MPuLcN7dl75APxsM3rKfDR3cyY/DGZPXhARhg
3UAoAguIass0rOhCU74xMAlowHqtpUjRsHnqUlRcveMU34AbXKkw0mpgKGb5tvNabIbWLo5EaYPT
AJFW0p3RjT/wPWpN4LtHKnddQyDE4ONXrsHkMpwGsVvqY3RrWkGgaL7x3sQQgXrNrZlEOdxUo29L
b+9rL437RGTB6uMVAtbNAy4oH+tySwKCJU4FcGoAJ/4r5ltXbE08rHJEyZI3taIZX7lLr6JGtgtS
pigcOeJ1e0ZNmW2C6QbcW43R1lYbNUykq6B88yzWBvFFnRObNKQmfseKzdvQDCCZgG6031Qe4t/N
ilfItq+Vti8KP4Q43lEteRZEFbJFr3OhtgX+ok7bTUocgt4bmjck+j4IJzPUwXjPcwkRDXuH9EWE
c9OAfo4jz9FIAdBizRhIoeAe1DPf6AOuoC6NypZ3tGz8B5kFDIueCUM7qelTTxEsu+6sNqlcgo4H
OGbRPLR/iUYfA09ta2rJo6lVt/bcQKmjzrsJNDwfsIFB9srr0QirY0R0xhs1XKYcyig4k6sC0NrY
zCdad8gATHZbuKoq7NNR6DRp21DPVpGo14mNZn5Zt6+9vuYmZ972nAcI4CvoLOA7JUrplLwBqqjl
ApeF+9nsdoVRHOcO3Ks6gAzBHnswdZj6Ec0BmMQuoVmEAdpgzqPFiYAL80REmHSnhFMVtE/jCLAC
hARNJYkkXJu6RRpt1LAGg4xNyrVqgxp0B0EmbWC47tXUkurgOVpCJ9XMcoJI3RKScY5iQPH9ShxA
7YgRBJL6YwFEktVA7d7tqhtGsYo/ovPAHlUh7kZMwQmjotQzugbuAgnJ5PYORVu1ZDGaaDZuwhxx
HuiBvJZJc2gxZ2e0qIdWAQCivqjtkYACVcvfjChTqJcJYP2xuWJM8llHyw8YVsNYPjDUGPLqiCOB
CTNE6lCsHChGIPgipBbYk3W0yPhz/o7uYAQxuxpqnS4SDx+ZNdY61ROGeAkic8WkVgkCRZtBQ4bS
FXLickcrE6qEzkXNDRWTWecA7QhjbCBe46r2sSqrK2jnuh0fdIihDqciHpcX1SSMiH3U3REmffQZ
A5V25n0ZPCpBUpZJXABwynBWBkSMZtyVFKT0UglysIUlrw1WVXP3KMSLbNWJTMWPqtUZKCqO5gRj
/Ti78LUqVCC6/eilFpTgvM3B0nAnrM5MqD2XxXV8a43t2oig4BDyVeNH5wgOKgCpCA1Se+cbBdTW
6oBG9ls7tctJNodxQGxMbaKRQPpFhu57M5fQv13FxiOLV8UTDpnoQ5EZiKtq3/YJQk9pS/m+9tAR
iYdt6xUHvTIfhzi+L1v53Z2Hp6CFlap6pcSjQiXROfFdJwgXfeycoYuQNJPRI98Lvhhveqf7HjTy
mipzQ+exk7mGTokVEjq6pkRg4mBO+ar1Q8Kr4Z5sNKQ/Bxp4IssDZ8b0SrACtfW0KaG5guOvlOkJ
brQhhKVE+cMuNT25N3qxTUvzjqzyMe+p/Pv9C2WcXd1p7eLjBAXxtAjrh6EsODaOa4yxTggukzZH
Sxe97CdEXAlb6p1M60OmcRcggHZqeqjRoTv6tov9g22O5JVJE6stsxjuJwL6zrxTgSHnbUBYzqmT
VIu0JIOeILEyb7MHlYrJemBcnG9qIMUUY7e2rlHDwD3AiDlwANa89PqsKL0rNNmPuVX2C2+ontGZ
PZf4/XnqxFxz5M4CmsdwTqoDAHeT3WzE0i7CfcMoGbzmWqPkBpUeVg6mrvbkXzkyvmbbvtLT+LU1
UYfNh12TI7wONoSlUGBlEWesQQzpvhkcKtTRQgU06M1dRsdGi8U+GapIA6cs84OXWlnLImes6CwR
B4EeADqyktOUfsXVCLea8hkNUlifTvk4aPZ7XcDcoKRynhv33hvtjRpr6vaNHP7+x5Y8Be8R8eek
g2xn//mOiATsO3vpszPnNVI4YHQ8IPtWFzyBv35Q8WtRgQuExBdXdYNmr33osG0A/3ttarAaLTdG
OAflmTF/iGbjvvCmU6tKF54Hf0IBzXpoQUHfnTDfoubQmGDqfQQ8SheCbUP5Lpx6tv0RkmC60tGx
wTsIS6teXs/kpK+qFFcJvQ9vsLUbT9Q0uk1lW3fqSDorS2WZUDTO5kp5yq6RZkBCJeFYnR0tGZw6
RaJj3bRYR9vU3ZSoWnCaCu4xKeGMIpmkdjVvrDEsFyXJjCG0nhwvenfI664IZxauW29ykmRG0r75
WpCRnBRXHWyiCOdxKQ3W0jlYjhMzjqQrqDDWmIbYQYv9Bygtr1mDClIyGeuPcxu6jnk/rh3Rr9Xu
NbTDISOw9kyke/WyPxU45m39WUemMQ+3rjNvZ5m9mn5I74sBkNrQQvWiCLPJs85dVpIap9OQUEhr
H+1i+dIDPwYYtR1nBAri1txPNTYvwfglMDzYxZ6GRHZU4RsryzOi/F+tvn0pmMN9nxwA2m6JpcgA
sSJV3RGFFjAs2FHbQXor4i+I7Oxb9pHGtk5qV3T1hhxCcK8K5YZG1rXs9zkaflej7l17PuElvMwm
QJEB1HOknDvR57oKnIBNOFs1pKJK1j6/bQ5qLXBYp2uESlT2oAL5GAvtwe2S7wZEKhsxDqzljiEq
bENGTcctd6HjrHBqWIeu/j0iXZkZHjpH6d4P0KzQnddETpdUa179eCKtr78BSiErh8FPOWIR6h9a
EEPAA76rEZIkzb3U22Oam2eZQ6Asx2vq+Ee9QdpfkHkBWJlo2cGGHOiKaBsmAYcRd6M74lGwq6RK
5NVCVRdKNIIKJ/aiWa82A1UziaV3CPR1QbH31qzzb6MFY8CAWVUhK4Vz3Ur7OIt2+7FxdyXxsxqu
OlwVDDMPg+dsHcbnWOQf+yUw2OMwx+euoeZmI4RP8JHXcLgrRpYD7msmvmjzGDHkdqu+MC6D96bH
kisMbmIFpPVKBT5De0VTbYhWfDlM/mIadKpvxpPeEdGk0GIkw79hhrlZf51F85qj4E6NbRGL6yi1
LrHr3Oe8TknrRmWgKlYyuwxZNsL3PKqeR7fchFa0pkC1UcEiRyptMZlk+Ui+eMaMZHPNPq9dRsgU
jkW5t0Ql2stQYh+BEjQbNYidFItFW56CobgGanJIAd9fkRkHdySdMyBGkNwcPyMXkmlQ6UfVLU3s
LTVLX1uB3PSgAga082a9eBKIcJkS2d2W9Hvtr3EBgGwEyjStVtIfP6qVYTZvwrrZqT5Tg3tkZ0/t
4aEfgoXDXCxMkOB9fnBY8WKQvCoKd+kdPARXHZO/6TRF/LrK6mE34pgV5mL/0TBmslEBhlG57+ia
LLU4fFVriwA7nSXGCprX0rDnXRJa1x5+kDGjwk3knuz8S8jSDQzFJpFjrds2PUVJiOhjdyMc65Db
cMCs8GaAODZpGZrIiAEzCojGXXu4x96JvHO+FsC7OvihPoo9TIGdIym+W+XSYQtU76nIt5vlreRA
prsN67EigtV7PNSYo4n/TT2oPgQHVB5uBqe9s4Poumjwt+SMyx7qLMtouleZTA/T0T4oNnZoXk8N
JrzqUaySdI4Vk+zI93Y5v+W+dxsF4S6dghMOlle9J3ZlyO43t48y8fDE9bdqxtcTZw4d6WHAIRRM
qQHb+z4kXBkTBEBUehmFgeCKAOKAUdJeQtpIdBOJI36Jg2ztyZGNUyzVPehRRZ0UIygjQVmq39SI
QYAIeakRjI/zamMACR47+QVzhIeswXNwDr6lvXYMJiBvjRk+4TiwRUHirkWVU9huxpGpP6Z98JwA
dunr5B79+T3rxTZ2TWg2GI3hNTDO+T087BvDsXYFhSG1epZ++pbJ6NnKrOuynPYx5JSBDVLlqmwl
4xVxKq3mmgohOhUlI6RQVcjuQLEdDKq3BJB76maMv2qxSWVe4l7lrMwSORE1RtX2JILuZIygMljM
vZgKL0tWBFQzzMobW8lil5gkNbzpMMgLGb0PGFogvLlEFh/16eqAphZEDyr1eGw5FVRx9BYRlAGq
VH9TtZCQ0H2Mxs2cKfjFeD10gzrQh8Dg3RQ1zWbYp2zIja8d1TKK9gA50Np6bGv/pHqhI9tW994m
wBbloyMlM9GEsQaY5+JYVEEKR+z7wdtniDvULVpxqPxFrNI5lvdq5S8dHzwNiahUhtdNqr/HdFYR
OhthUDtG7SFz5UMRhs8xicPAdHqCpnAP2W8rreHdzp2LbvTYb4+H1K0PkqXWZP+JeK4gk4cGISBh
AtNhbR8tcYGQbq3C1N8lGAxQKvNvVS40bAW8/XwfsnwFZnNUu4OV4ypvGrz/BYHNB9sJN/9qpiFz
OnbMu6j0WJ3nHVRr1DWmxb/COBUJhJn5rppK6qpfQ+r///zH//o///t9/K/gW3EqmCRF/o+8g/YQ
5W3z3/809H/+g7BQvbz7+t//RIzflJ6he7btSIt9Q7d4//3LJcoD9el/AfSCgzcn5Tl0wR73/rlL
yvvIGpZmmDEfkWyISIU1iCrV/vH311Zf/dOlLd21PLCEunDAu7vep0v3WtmkUw4Vr+nrtY5J1rVw
o+hmCpJ4/ftLyV+vZUCVdC1d9wzblZ78+Vp6jdyNGLCRNftyXEwR4iIFEPKQnBPI5QSdoIMuYWFK
e/peyvkdqk5OCjXPj0KnxJiFiXndWkZ0GzX404dFUO6CSSDAgqfVg+Y4w1aPycAm/ayt/c6U7F7d
K6drmPRwohcNFkr3GvomR5ey+H08G4Q5JTzf3EDLp1HnkbIyBjCTxDMRpox/eH7nU1NbhrAtw9SF
ZximYZvGz49PMs6lVDQ25xjgTxpS7+nCpRnhHaaXZ9KQzh+G1efm/nE9x7TpYlfXjU/N7fklVB4s
QQA7JQcXb4rRgkQTFbd/6Fb7757LtizWJQEw2P40eq24dCI9ifxbs4vKbIF7E2meOfS86zpE7Chn
eMEDRzUX/LDZPosotC/5iNI2EUu/pAci6t1hfwqxCVpXUeitGk33t8hJeztPpPZZaEr4B4ogMgku
yrVDGWbH2bLEnVP3+Y0fkIwps/Q7QknzCZNMsZUGmDAZRODZatsvHwPHNJ9aa7aBH5YDhZyusm7Y
Ace737fF56YwLcNyDJdO1g3LNMSnpqhSlGdDPahOuRwoxDQXLc5ujUw+Ig33h2b/5VI2cFZDmEwo
1xb654krOlFZ5NPsI/sKstmlO7/awRzfN2mGQEFHXPT7RzP/ppeZsiQ1GcCuY38avVOaG4BIM+cW
2qh8RT1FR3l6ih//06tIIUzXtlkTWY/kpzFrj1YWl4lXnu0+fA4cNslQrn5/CbWi/XXFswwuYQlD
t2g/Wu7Tg6Cv2RkexlLnQMbmG1QM7FQjzKzLWIOlkjvze1BhL2dYHfbfoh0Wv7/837Qj6GEaUAex
bZqfZ+UQ9w1oaWZl47jJcZoDCoRG725/f5WPr/n5KYGZCUJvYTIiDVMtRn/ZUuw4Sut0cOpzXVub
XJrIOVjGpR3qOyU9CRhhJ0vqy7rCEM0ry4KkUeEfPc/OH8aN4f5Nexs2DW3rjsXo+dTeBkhhe0DE
43aqe87C7eT6WCfYXoMMUpoB9ktnY0CJaMy36LMPE6RtEbBeVdF1zJEeezaSWtTMSjShABLUVloB
Gtbz19mDHO5VPr4Qf2g88Te3LBz+x4ptslB/GoWWU3eVPbTleWBtsuRGI/eX7Ou4XmUcpEYPa0gP
2wn8PSPkNZxx/fvr/90INYX0dNNgw2SgfOo7LzPrLMfnu0XmY1HOVoQ/2bjRZwHVq3+FhUANkORB
HunL31/Z+LsnN6VaWHS2aufzpbXAdrEWHspzo9fNTWMmcAEqIzhMZIq2mouQRSaAEwopOrgN0P1q
zZlWXZ3LZaWDofnD7fzN2KEBDLYW7ogQXL3/l1E8cngW0ObLsx6GycFPTEpVExXwgoGyS4TO6AiE
c1MlmXmX2Za/7ERjbCMnQCfX1Od9maO7H3Cj+8aeBPrHNYE7IiR7lx1m+sOw+bwis/ZLlCQsz7Rt
KYX8dLO+VVlkhrPuVqZp+cB5Pd80M5l7JkAFFw6r2z9c8Ndx8tMFTRVW/qV1BpxB+wAMwzlwXWM9
aCVSFVkOHCf3oV3B5w8oC8X6F8+Od7/vGDUCf15d5E/9ou7sL1fGl62UNkLRZ60tjkNinorR/dKE
jfYfP+FP1/ll03FN3Ylh0p8zcJ6tIF+IRpNAv7zGJ/ebHr414g/x8C+xONuDtA2O5gYLlud93oH8
pMSGMHCxU+zaHaXk3HoGRJLn3+z+jl9N5IvJX/y+OY1fh47pERS7hjTI3Dr2p/ZExWNEAVYPjlFP
ErYK+ng7mqOgIGHqAA6cctciv7Ka8gGacQNMPeyUDJ+bFRDCmmiV6HFCXhZQUJminulOFON+f4u/
9rhFWo9b5HziAmP+tIrnHI9mfcTdiwQEOB4XFfjkD51t/Bogcw3B/4mRYXHqn1rBxRwBLK2dnos8
JGPXz7txSBEDibsTKfRtNDdbHOGXytaPqs9KEU4nExmN2X7U7QEAW79UKco4HR//Bw///2/sY8z8
ZbiD8gyMsE4myMZzcbYIfpDf8Kw1Uz6++f2lfg0PfmoD41M7+9bcWpyms3NvFMuiNs/BKM7/g0uo
BcrwTBYQ71No0GuOiDVfS88qEmA2lVXzH4dYPISpG7p0oen9Moc4L6exRZB+brKnGc0QRLWYqJQQ
wwZf1F5fWuIPgfdHu/y8InFJS7oqanSl+XnjSsa2y0Y0Is/FGF5SIwVYHlXoysVHHcYl2AGEBH0w
Jk6A+SGlOs+v/rRZqa756RYYm4a6vE0IK13rU7tiIO7OWWAapxiGcGeAcEtByCIEmW6cCXSPhiBI
gFmMKj/VaG7+vld/nT2fLv9p+2kI+HS4TtaNI9EvwsoczClqz8uaSOI9KeMRVEEGRMSZHTByYAOU
+JtRjYt4tLRl4/vpaTI051RLNP2GCZ+F0ozK59/f5S/Dm5s04TNaBhOdWf6pjVCPLxw9q8SN6Ek4
yXx+aGK3/MNaRb3/l66QlklegwOL6YpfDiv6GLUpBuK40EjnZUiF0q+F3l7XzZfAx0gCygG3Alek
WDWds9PcdlsY41PpVDv8fk5x1V/7BThFPSjXssdGKtSkdsWNLweMBcCflluzLm/qGX4zmaG+M1gV
LRvFsnHr5vl8hTfhquiM59G2LepC/drF36Jpky/kgy91H1/+L3PnsSQ3lm3ZX3mWc2RDXlyYdb2B
aw8tGcGYwCiC0Frj63uBmVUVDvpzb1ZP2qwGlUYybkBdcc7ea/uhQJFoQsgjC4O+cjYlGxHmuUFT
vQzi8VKx1e9a7G2TgvK9wK5q8VQxJL+MgfHWDRAoColFIvaTSVyav8AhvoAxsJKhJyEDVA+O5qLo
CbE4cW7HF5vtmkCypfTpxPmPTY+83IzTpeTsQS7zzej7m7SpHkFDXkNWgdtHDjskwepN7/D8mDCX
uUL+PkVukUx+Lmh1iqa+qmX4YnRVgKpOPPgdXzi0mo2nuU+DCSxbQLz2quAxwRqHNvplJMUcVYPx
qYrYQAtBysrgBuD+FOo0fRB+nxJVrVq9Ex5u3YqaMMUZO4v3OI6+wXx7bSP7RUljfz2O9TbAKTzE
5uWohruqgD5bc+RHRLLvKLlhQmiAg4e0sHpCB6UZfebMhIQradfB2MMFNOwUnQecFFsJLkVJ4KUm
VGqqprYyiUYgBHub+QjEnFaHOWRAVnRy+vb8MCNFzt8WYw30K7nKrAAxrNI9TMBL1DirXvLjXUk8
Sx2a674p60XqIP4JAKdpDokC7at+22pKsa6TAKI2m/FtQFODDnRNTlJQN3S9w+KhqBoQroWVdRx8
Un8dhLq9N6BIIV8Z5BZce4lQJ6WhIgpkpGYn9HcZxP2trTAh0n4Oe5J0zfii69MLt6CzipBgRODq
q4QwxwhhMoSSUfiDivs15hts6TJsHrIY3MbpL3++gRAa22JpWZT/9GlLPztTKbqjWIQqdtej50e3
jhXlb7btjNdUxPozu9PDfQRbIkqajGNTSBXAUazZvtjJPH+o06EG0p6G69KTYjuUjf/cj9J57cJo
3ERF7b3/vL7/dVDFrX5Wdb8h5S9pf9Sz//zv7Xt28yV5r/739K/+9bcO/81/P2UJ/5v/lYN/wc/9
e9zVl/rLwX+s8SPWCP7ey+HhnST2+p915ulv/t/+4X+9//wpT0P+/o8/oKuAWuWneUGW/vH3H011
6WlW/VcZe/rxf//ZdIn/+INrLb3gy/wfvH+p6n/8YYo/bUNYwEkpUFENE/of/9W9//wT9U9VnQog
1GBUxxYWW+E0K2uff2T8yVNji0kIMbtwYfOPKjjG0x9pf6oWtVNHpSYkHMqnf/zzuu/+WoL/ehTH
6+3sCw7XB4PSqO7YFNA43auwcxjp4/klyhWReiSJrHWTytxODwL3VXMFyqwykai1Bq2hhZJ6NbQu
rWCz51b3SRHhHHZyF/eAlmzUosAzZVk4BSAsPyg5bJ24FM1VKPp2r5pJiZHG9Va6SAkjiGKUSzV5
rOqgpXu9c1Tkv6m+pbw1IuEZArrpZRBy7B5KXIU9cnuX/rBaweWz8ijDdOWOE4E1vbDUkll4xKM6
yBqNtJf3W6UalIc2N4cfCfTChWbgojLtkKhXzYT7o8fBJWp2nJTK6EB6sOt1GGGGVMzOwQdCalPG
zipbFCLC1Y1TeBODl1g4SWndOkP6wjzZrNw6YK/QZIAKZULdI0+Eu4pHMNp+CJSHtE1sBqGNiWfq
xQ+6Xz0aoS5w8jU1eCP6SXQXv440RzdN6gxrzWcVzTwLBkmroiAvKmctIRNxs3yCduAqb3EjoYll
ZbszXJCOetN629CGriaqQG46NMNro1XAbIsUgzhYpAWsiAoyO0HKudE78LC0nIa7W4FtHdT7rCXk
Nh+5EYCHvyVlGG6sWuR3QEflwlPTmBgkmjy2i+pQ10wq8176Rk40zBHkDzlmZMQSPsXtGuiuV3v6
V5Y4RHxWVaxHEwVjypNdsQCkKPYGGAH4fdkxRB3l8GmEcQQlxyYWSrvv87NU1DweCSdoa9FLKzEO
Fq2F3KqaONAEWH+Cr3Prc1oobCaDwnzy3NK5lh0kvQhlOxGRea9itBcDxtaMREFS2CxcOZkJrtPt
NCyYbX+ZkXtxZTcwZC3b6XZkXtuEr0vzcx/i3mt0tFhVbmWfUQAjU6nCpEU06gP/1dJ6eFAidCRV
2buvhAYQLD8oPg6JVtjaunXIFaz42N6ysuLUhhT/ttQbFhRRdDkfUYvuVkLAvOhcMi8A13YXBvS7
G/z9UEe0yJHXaq8QsdI0+qUHZfWBUol/TZCxCrSpze+GAsBHh8zrx8g2zF8Qpgx4JyNWWHXV9ElP
UIKGYQcj0pXeVTgYHXkgNoZdd0j8VSrhSKjZCCK+SUipViy9QahcZ/tq1AgWUo1QsjtP8tsoxelg
GaRnSrPurgopjAuBXOyxiUN2dqGWXnRKFzy2hlC22ohilx/mk27ouGl27SSAcSLEkP0yjv2SzIm2
Q2vUGd27Ean2dZea6aWHjOEub2VKyrbBiaQM6+aVzWZ8rwg/fgFGGSqL1A/kdQ+7HVkt0Z+jS8Ts
onLt4IesoFIq3ajg7bLkNhRAAIu29LccaJr3PPGBpWPtvVfHkDSgKoXtCs2k0i8au+Uw1JFFdp3j
7/+GtjJ8lm2H4aStYBm22CdJF7RacjIAjWBgGuMcoG5kWc1bbvvevSN8tHw2AjkqjnZ65QAtfNCx
1yL61ZFgrvoo8u+QkQsM0uwoFVcY93ZcKRuQufZ9SPbRu2rh818Ofs2I6NU6LP+Os615k19jkUFg
EqHUigv0i5CoQC98a7tA2QU+0K3I63mZAPpArxYAtyDdJIiT2CsTS1GOKLgA+JBUJQIVeb5nBu2X
3Ihh6tmjLL8EopF43qsuv/AnM3AxdPmbThFzLWOz+B5RCWeXFEx8lrxK9nAx8PbEZfsdkqRFRhGh
ux0+XiiqfCgR5tgsgULnE9CVjRlzkiZ82WHF03PMUQioYpQjW/KpyAmOiKAij7u/cfhyLlkuin2h
GPl12w4ks6Ps6F0cyIF9i4rRRtMIqQAtW5I8B4Pl3zfaOEK7JXYcJJzZQ2jJkYUkYBT2kZcVfBpQ
LxeitiZ1eh3vcdgXOGq9FtIxlAc8YZkyUd5K7DIhZGljlWSd/6kvbe1LA9Frk7VTQDZnPAyNgV/u
kjZWNwKr7kUOvg8qPbCLPc8zu/BNzboeEjmV6mN1GyFrVgjXBScJc7pGrjbFZ/lkMnlrIi29TeBI
5vPaZMoLjLaihysdIjTqvtCuCV92N4UYtKvaKNWHcdr9trQAb9Emus9YqjkgawXURHxoxLG0lfiR
x+OwL/HCvuidzIjrE8O2UBXtzmfhwJkj0/6rEmYt1PoITnKODGKdcVJA7lsTDYX+0wwvRmb9N76h
8jN/En+vcuxHlTc4FNsAPDucg3nlAwXQmmy1u6JLM3i6mdutjGDC+Tm1g2QZ8U6wjzWcvIA2euUl
tEJrFym5D6upcXdmnwWPWiKQL3Eu/VYrnv3SCL2kuRxm6O0iGV4HRWy/FrURXWqpG3/WilK+guXE
vBAUNiwr9IIbHzT/Q+HJ+L3WrXHLN2HtUgnvauHmTQOYp67SCwkFGS1jgaWjIQ81MOQIr8rJ1mNY
10ucme7K7TxNLnNivMylkUw0iCTm7G9W1oMqBuMTejh9Q6ObWwGuo9ioEvbgtDUi8rzSzXLZlm0i
iJLwAho0EdR1i7dso9ZjeBM75UQE0TTvVu2t8FOQ8c34LKY6AXqZ1y3aTu83SCCVHzWq2Lu6lPaV
FyZ+uOqoU1x3Moh4BVT2T6FpwifJ/AEBrpKndg+zpVCvayIw8AFQ7Msr4dxF6H16XFRDLpZVqXXY
r5w0uRp06KdmXY5kvOleUhNWxgK/bbQkCUiAyKJ2Fdl5vGeGh+MR8XqWaEoH5+uolRyfC0vkt+TW
Itiq3RbmTxxr5k4LdQPNcJ2b3tLQnQZLyFCziluVK6FCFOQ93pL/PoFD4kZ8l7z5b3y/LKYVsomV
U0VRwlFy0CpiWSZyijZkhCJxinvpQt9j5ffVEUBjKWg+MleoePBK39igQ7bRQMs6ym5o79FPXzQS
IbULgsBd4DKrDcD2cWiuRjVGKDlCo3wcc+RaP/hGrseUNJG6WuiW92VsMf6BT0N6ZNXLICq+Nb25
saCRuxaEH2vyIGQ3FaGDXfVY5p9C+dx6j9B7IAVc1gm5hLxUeX8x2O+V/6ABLQPfhTnUX+kWltAW
f7W4Ccr7Kn/M0PI4oiQeoaGiAlSH3oxirpkvOHpmu059HFqi9ogCMJXijm9qPxTxi9EUz4mFZqrW
LpAQPBXgu+0yRopYLl1vXFfjt0Juo8mz0YX2AjTvW6ZWr6VZrKymfiqjrtya9Ab2SmL2nyUn4NGB
RK5RpXEf1SAyLkWeB9myNgL3qtabxzhyiQgvgCHmDfh2dvkmdk/oBiWMgcF+juqieK9J2MBts5Iu
KGNenmHd+TYiOsDAnPyji7oa1Cu3CEaclZIpwzN8dMJsIsFihIgyA8R6bNjJRBVh/JVyTbLpAkvb
1k1rkYGIdCiJ3TfpNjGCPPu7kXR3OQvgklhXzJR1vqms/kUazV2dEDg7DrHz0EQiB5xQJ+PSLkGe
jAUheIFnXceZ7d3XqqetatSFRBtOlsEshuPejgA/c9vcVKjOPbB3yy5vmc8UC8JB0PiEaprFEkJX
++BVLhGXAnp4pLLU2BKYZY0AVM0ndmNakDmeGgmuW6xHnIxQVpFNUneOg6GvwqOS+cWzG4vrPjPv
KZU4F46RPuTUIZZt5vS43aCoNl37yk71rR4dbRVl3hZB9k3rKDD4DA41akYFayQko8gCaOYlq30U
mF+Vlm0D2rEX9KZo0WB/LIKAiJxGoURjcjiDIGcz0xuUxDy+aitTqk3Q0LEF3+Sv3T7FKG52uKaM
tl6I3tBWYxfFq9LRwlWT5K8NuSw4LyDT2ZJOmVH3bKjtxuJkY38dWYgXEfHRO7Bq6qp1QLHkKaZz
tTMwOzvql96ACT0WvblqarA9VuySQIHjZF8kEWY11SUCkkDPV8fvrdu+L8gtdaO++iGVxr63/MG/
VGRrXAvdtV6CzBjJxmW7dTWw4cYdXEZf1VSldDZ25pfKTPJLMp2ncI3YIxJclDDOvTx+poam3VDN
SWF3kmoktpVQEeYLBc6mqrCP5Ize0lFXtclaFV1mjY8cEbiFeO4yHfdNmYidMIPpruGpJtkH3ExM
6dBdlk3gTDWD8CHXuVK4OtE+yRz5ld64e52XArwv9MiNTPL4JUoR8qqU2q/UwaAF2cUDPZImCdlv
Er616vQBaZBd2w0JP4V8abNqfFSsCrlnn5SUtMzRfCbe0nmqwPxeJkwecBlF6FTLnO9747VZVt04
kOVfy1EHvuKkig7HLEvDYddJT3wuepLkrWaaoQwZWJeNT3TxurAqlcBl2QYWQUuEkuINascXDr8V
TCW3A6Zujgl+4VpXlqVlK28yCnJIK2q89aOEk04pVNSAec2O3raz9BGcICA51e44FucalqQ6zXcp
wr6LocldMK4V6WdtU6Boo3FJOnRb1dZ1L0e+cugmJB4kpgboy2nMjdPBqSlRqe0MdZTAOFAXNJ5P
oqo/eFeyQus52Kq2dEZDWQ/obnaV0n8pUoiGZYaljvZL8CwzcGFQzoh5KerxXdV9QsbMUU9AWJbq
VWmpoAsz38svS/bsEM8xoMCJt4lzpmGCJ6y2F/T8oludpK/PoRgJPElV/4crnJSTUMf7Ucr0RmvU
8M7WSD7lXymXTCXDTdc1wzetFuVVPhAMzh4QBFelJ/FlFpDuglZPWRcdKit0oebFaPsSF6BeXIyD
RfoojgrjuRit/m2MpLhl9zEu0INbl14V5iyiMWShMMRrknQj3tV+jIB1k28SjnZ1i/ESsExRmewf
izaunsFBiac24ii5gtqmcvf7LP+RO1V+mxNa/ewmvdGubWFgs03dwt74YMz2oihAfBVoRFecSUld
64da+zLWQ4BhIyYJRaSKvctHRMjr0PbMySVTOry1VF/ZajWN/0TRtE9Wogw0wAmxgX1DxW1+n0Dt
Xag0QbZ2xy+4BO4crqK4xZknb/uQYBsToDPUzgyY6KBzEtA4iVjTj9LxPeTUqJC+qILzkl56K6HB
LmXHnpPuoFefFNNLHjUS+vJLw/Cpr2iyv8WJiDSiscer6bj1mS0FfrGw6buX3y91Hq9iHpQ9/6dq
6P+HpU6TKuT/XOpc+kFMNfivoulUGZ3++l+FTkWIP6nXSGE50N1o/2k0rf+qdNL7cP40aUOZNLQN
9J7qv0udimb/aSHvQeaGvAiVj06t9e9ap2KJP6kBUS6nQkl9FBHhb9Q69alp/u+upFBpjqlI3TSa
oo4hjLmEpsmAT3MeHS+b5bAkIvhCXOAJWcEvW/jLakkY7QKF+VW/xOCwxAWyxua0oSOxyJcI2ffG
b9Xmf/11pl/3Qyu9HxLNV3ptvBx+aDp4HwKIY6xTYbGX4fLDQ/q77PtRVn3YcfjnUDwUbrJt2urU
i/wwlJp0bmZlRBwxFw09pVcyHMfPCkef/NnloPvj9HAz5cjf4zHQ1PCmrWfOisqWnog49fQREb+K
ucwCL0rFYnz0AV/71udIPrndl7H/fGbYw27HX8MKnVE11KAG+ozDywz91vBcNR8u8cR+kxfkgl2Q
BHpP9Mwu2Ws/SkqDa/9C2Yv1mYEPVeu/Djzr6JStRyizx8Dhnf/dWIk9QXpbvKv3/vbMSIftXKHq
fCoIi+kmoLFS4ebOLtHwqRXksbwwe3spMKDL4Trv9b1NRHis7vwR6AWpB0Z8oaMQg37Mfn6hlRxr
W7kKrDdr8k+BDT/zax02/IVhC+QNGopGdDGG49jTk/nwgjWuoWst1a51k4K5xz5ya2yhC7rx8jMk
DwDncbI4M+Rh44K5wuY8ayDsZLpBoje/E30uwLQFst56sTO5H51L/BkGKSxiXAxx8om4rjvOrlu1
rbfJ6FyC3YKsCRzXltQ2Tv8ysxfPNCeNoEZDZlLTYkiafcpEXDe9orXuloIlAOWqcnVYIH0ZVnvD
b1gBBxMSlN5HeXPm1Zt92aYpJO8DUgLdQkiAxvXwxguR9b2wOnuXDa57r9Wxtqki1bhIPDKETl/k
saEk7EPmYs1mDp/1Ei2avhLjq70bO61aUK69zNWxWyjOOWXEfKC/niwKMERnCC/t2WxVFh1mmdqp
t5yd9jEOm2Widd8iW346fUG/PDVrUuGifOZyrOmxHd67AGNrD7iz31VOYN9Qk/I2Q+B1nzON4E3k
dvU3HcvtmUnqpzzswyr0872luceLoiGQtOzpC//wqSi2F+DfLettWGrXelL8AIELrVbkpC/FGOoB
xIR9m29xi1+SerPuYoXUMyDjZY8oAEI9JKu64BCkilsHnnFucth1NVp3iXnmd53ajB9XTDwoPASa
k8xw3Cn6x4e/qyHMsbdcPdmFEVU6M7gxDQMGpTY8UZyj+z/t0s3Ee1IlUhDHam/Z5qeg4IJr6omA
YKroixzNbG2beJW00qD1D7gpLHNocOMz5wmmp+Kxc4RyYRe6xJkcmjeOg7tQ4OR7dbA9L/Wi7agi
Wtc6yp2l2+X3ZWDVyAGo1QWKxJ9s1J8KR0zA6/im6wlw0ZzPBv3uJfSc6gFP4guh6ZTABhYAPA9v
fptQNmiuS318zDk0k+/pfa8zUnwVcq/VriAlN8CqPFXkhlgheEe7TDJslKmuJ0sEhci1texepaQH
3BWmrWI0JLXatApKot8U0ukaOWWYkrdXlSAWWBv89el3d/oGPr5FP5+M46hMvXSCf5lwC3ihmPvT
ZNdanPcBbNZvpwfQ5l/hNALzClsGGtS2NdfGkQhNOTm2iLYJ9DvFCNOLse8egOk/R375yVQldbMo
+cq567ot0ofEIkCWuuWaE8w3EkOyVd1rv/nBUjHjYg3LYG8pfp3yHa1SqXbaDalUbvAa2W7mLJoa
JelCw73PDqOnnLKKmo4q0em7wf704HbzJeAIm3aOYppqzdkE3wVZ0VYejaTYqq2nTp9sEaKuzexa
7dSi2RPxYGq/OybyVxwLPy1x/F97+p0+TBSis4VfNi7AEc2lBI8AVBa7IXEGdUs7cag2ZUX78vR1
/jIlspwIfGka23ghNDGbnIaioXXelXJXmDBvEtJX+as/QH13fGvJE57lu9MDzt+yaf36OODsxlLR
qMPcKuSOgrX2PUFfyn0t+rXrG+ccSdOP+vjJ/FwqVVTFpjBUTiOzoYrAbXzaZZL8Sr29GXVSJk1i
E/Di99Y2y+NqUxVNvuglM1sTTK3A05f6y7012LSxG5Z8UPwSc9NbAp54zD1FbPvK9nahQbuwo7e3
Sg16hko5NN8qP/bOiLh/ub+WjQSUA4+l4zNEGHr4ErEmGEkMd3tHv3AlilfNSfARumdmo9mu1OQ1
5cuQKD7tyWozl0TrhWt3WGVVXhuQmSWusuDT2A9bT3WWBWV4qZy5rF++x2lAZr7JHoWocb7567qs
DweLyyqAhlM/heLw5KgtnOlzDpRfntpspPlmhOZJ74SM1MafDWVVdPs8eGkJRVHOSd+PPCoMijbT
C745m7Py4aPS2HkB4raHnVXTLhSFM162lSNXudHG+9Ov4nz14HlhlpsOaLo6KZBmF2XQCh6CvGIo
KwI708S3bQRZ4vQgR54R+xxhS5XKKoWB2VHFKsqOkBUMQ33TEj6T0lsIt6ER7MrOPOOsOvKQGMNg
UeDKVKxKh7cutSpqm1LvdshkTBgOY9F8l6Aq71y8VTVasRzPuugAcJ++RO3IjbQctt6qSjKChfPz
cGB/tEzXDOtuR/lVXwKdp09FBJ2zyJoNoSpAUwvvvmuAgjsyp0nf9U1+17Ux2AVngOdWm8kmD/r8
zPOdXpWDqY6drYN27OcB3DZ/ioI/LB0Ul9WoKvJxZ4fWtnaNiwYRI1b9bYdcMnDevB4NlqOc8WEe
eYF5mTgBTmp3Hb3h4c1AXN6aPnqKXRGSIq4W+Djgb5G0m1le/Xzmzh+5RNp+ls75wMZS58w275Xn
+EFvmN3UyTUITLQXbZijwBpq9El6nmrIhAg9s7LE+pY0Kb9UUHqXmvGatB6LTI4a92IsnQlDPgBI
MJ26Wlkp6YoRAeufyQgJzqx0U/nr8KEg93aQfHJaxTvC0n54e1T0wCJB6bZDNmWXHZF43UVImC0c
4+dW6V5RHy2rHMB6VBG7lG5GitxyYPJUJ+wakEwfqJMGoG78ZLvfT9/OX75VwZ2UEnGtjbFVzh+d
1VZ2k4tiYJkIrwon/V7a8VucJkBlzt2HX94ShqI049iSmgHV9Nm0oOcaQRxROO7iVrjyZ4WYNo4R
Ki++3QVfT1/X0cE4HrNOYGJCuXd4z8Ncb91JJLaTPtHNqmTXFtNeNKJUOTPbHR8Jpa3OAm9Snzkc
qQConzU9u7ViQLEVAxoDMpMTT3j6go49KHSfBpeiM4fPX/saZ5Mx4DYm97q/T8ljSxvJqabxHkY7
OfNS/DKrTk/qw1izSwq8kVAzRYKkNuInkQBttPPvvq+9yaC5ykP/zN5zXjWklnE43uxhWXU2olXg
FqKJuRWKQyiWV204Uzz1QPh1OdJ9sK+yJLmnX1Kf2Z3NbDOkUEyjI8xmd4i4lun88AEmLgBcFLK8
KolnwfkAn8D5lV22T8RRjUISbVWmPrV908ONA2qVWIa+H0DfFOd+lWmog+l7+lU44Djow02OO7Pl
jEzB0M2dcdjVQwOQUa2G4TMe6fI+yfM33Njdpc/2duNjLLr3lQab5xBbq8HTgttIUeGHQS6/grFR
/vY7Lik68iXh58eCKqYX5sOyEkTSck2XmFUoav0+0Nx31F/5xraHbnX6Nf/1DhyONFtK2qpzYjWJ
5M4lux1o4ti1MHcJfdbOXNKv39M0ENtxSBwWS/nskjj+ZxRuaWxFCo3f1Bz3VLgehG285RknoNNX
dXQwDSgS85+t8XAP718nOrWTcSN3EHIJ3WyIMG2uEnpXyqI1iXwDMtqO/u70oL9OTFwh1XDHoVxK
hXD68w8PzSl1h55szgmr0Hty/cp+IYlbWSLQSc88taNDUZW2KYVqzFHT9X8YCqWJM8SGZe+KpDeX
vq+SsORp8UWQJdWZW3lsKKrhFMG4Mjaw02L7YSgUHmIkn1budAUnQ2W14gGiqLWQbpGcuapjTw0b
LJUQPM2CPebhUElOGBRaM4jChj/FTnvPitV+GXDW6KqHK+Bf3bS7v77xE42an+VcICWoCOmHMgvN
3vvchAGiNtNlebq5IyyvWnk2CclWZogzl/Xr7M4zorvG2+/wPs+NtliFQop/DJUCUVWCsV2Qbbeu
quEmdLRPnhtsTl/a9KsfTmqMR9nemp6Xbjqzl9+HYQvwuJK73Gur99Y2vF2sImEdmyzZmZoisajb
iFVGwu5Ojzz95F9HnnbENCkmQ8zhA7SMxFSGKpM70oSGDd1pvFhpcs5qd2wUXHYqbu+fnr7Za8LJ
LghCETg7UfkazkaKnI7Xume+5qOjYNYAycDirzuzTyx0Wq+q6tDZefQ5SZiEM0v7rT8zyrF3g/PD
v0aZzYqk0cIzHnxnVybmQ1Fod4OJ868BhaYP1RfpIjQ+/YiODijZ0HOAk1Q1Z48IIR0pgSPfmBX1
5AnWn3M262OVjYtC7S6pwm9Pj3fkNuqYb1jDDLaiuj3bhEayzCKhjawvZu3dypBg1by2zmGejo4y
zRiGnHoZPxETHyYpkmfIpB16NhJWgVTMTFHSULR7PH0tR6ZCiCL/HmV2LS6iV2LhCTUsEqnpACkS
xBRIusubdnCRn54e7chsSKPv50IiHOby2auhYcNozD4hkjdWyCtmtdvmYDhuIiKMHoPQMH5/2qBT
wmZ3sjxxZJj1dCH7wf8YTblLqogM3nwMCSBKfQltz7KCV8fzrCfF0Mfb0AiJe/sPLhYjM6c1Qdvc
ng/uer6udA7l0NQGOz/qD9RMv3a684wQ78wreewxah/G0g9nqdYnp9ognmaX1m24zANFLFVNfO+E
ccZXP7NHTztdGCKcQgW2QIN6+mwO6buhU7KWmmvgo37dlZGAOc/mDnm9k0ZT8Io5FEukVZOOu5i4
1lKJru0wgDhJ6AaJU/gWixsjyburHCymCbBsan4Mnl++1pSUzN+fwHXWDCY8VipqPLNV0U1abRwA
hAIkdtW1kqrq2jOTZH36YR97AByALTpeIC+sOWEDpa3ZtUMw7W5ZnBZjPAIezeKq0EjnidNzjIcj
Ux5nxWkfaLLJ5+x5+Lz1Um9jGvlIqiSr5g58Q9stsb/FnyjPISxWZWl8QRla62e+qCPnLDo6UIho
Z1CNxgB4OLIb49GtIKXtSmBz72U7hBdF20/87nbpmj5RAjHlMuJdiTkuzOLRb4gs/A/uNZtR9okq
iB1n9is0fuHB9+dlzxutXCqJi8doytaKyjM1qWNTsMENpktOp8yYu+x9YcQV8Ee50wxakJ1gQR60
vjlzS4+OYpm2dFA/MdpsnnBGAkh6f8A+PvjtjYVYcqu5lTgzGx17QVEt8dZMUB12U4fPze+8fqR+
KHdjab5ZZNO4sX5l+em308/m2IsJ92Vq/0zF4fmzASWkBJ7HdqnWvK951N7JSux8ZgCdhE0Uxd2Z
m/drXYy604fxZusXIlOyKWzGK7QkWgwJIQpadmUO+Sv7kCt1bIhocaqHNNaeT1/o0aeGEdswLJ4d
W8PD++mlvRqjIWFa0UxCfvSkWhLZfH96kGMPjfKkQLIDC4km4uEgld+2YBcjAam/hfgfwkuNR1FD
2e609e8PRVOaAtTUJmW/cTiU2mZdGVLG28lO2zp1Dzq1bB40pft8epxjD8zWoBxiP9YNdX5Jpt/3
Rm8xDuhwY5FJ5S7wAgTR+VVgUoZw0+uw9vYd8W1nPoBjbyatX7B7kEUo/s4uUKQDjMsKmXbLFvs+
9EkdILC9Dm5d0KXPoZk560RBUXJm2CPviTHtsBBs2Bi150AVVwlk71P93+Xkq69lhVVVtyNvdfqu
Tl/v7JRCRY/Fh42GwSVOL9KHzWLTyY7khUbsiAmObnRPFYtMVcrb3AwrQupJET093oyL99c2YCri
0O6lNMCh83BAxS0jhxQPa4cDFjMBlV5A9nkUeMkCoT/ZIjjai3XZRhmOlbYJLxOPF2/VFBa8MNlV
eofhzFW/EF3Rnvkyjy5RNg0d2mB8OPhmD3+3inaKVLF87eJEx6JKBJXciLzexYXgRDBeycJaek6V
Ltoxejp9X6YPcv4cmGNV9kh0kjgyHg4dFKTTI6Ozd5bhEhisEpk1eAjoiNXF19h8K61qpwj7zNM4
8vQRxk5PY1LJGupsEiRBLsURQSYa2cjKRUqpcVH6bvLaarFGOGFX/v5cgbqDeibrL+KeX6rwfei7
VulRqoHavFJiP3uqR1hbjhOd040duaEHQ83es64zfKyhDIXum96m8SNqiKQFTLPQfHeVkqnUK/6Z
KWr6WGYP0WBqQvVDm5Pe42zWDSpI6sUY2Lu4LoJVWMFXhzZQr1Uyds8sX0cmJYxvDntqzggWPZ7D
96UsDcuJpyBdoJE+3APwf4X3ECFwzTTcg+m5lsax8djHsNlAtmZz7jscr851Byv44O21Milwl3ga
sILwuo/r2yD0dxF85NMfxNEBpzr09DkgdZzu9YeJSRLfo6aW5uEnNNa9S9QfyYpIncgTmATLz6Xm
f/9PRkRNAHYOZtGcjpyA1jeUlAyojogbsgximpcAH9a0zasrA7PSPjaAl58e9NgXiAzdgq5hc6nz
epiIEzMnqs8jmUN5iZr+mxDdU1tDzgK29v80lD3beJSaMcYVzah9WmsA/UPtK/3a+ro36mTd1cbD
6dGOfQsfLmx+iM0F9ypKbZ5fln/yDferETp3cQbG5/Q4x94T1q+ptMcKNon1D94Tjkh08UqdcUan
XySYmi8a3xTvvCh+vMrqFgeQqvU/To96pG8z6fmhi4AxMTjWzKaX3k0F9hRH2Wm+Zl44SZJcqEqv
Qp5nIlWS1Ni3Qm3RSpffg75UyHly6kWvu+H29C9y7PIR2TAFcNJgNzlbNyydwJhoNJWdi2v/W523
w0NN6SDaidBMJjJ9r6ODB7apnOmbTRPMfK6zMEkw4cFLYho6vO9dDIyDiA5vn1vJp8YN3lmfHwyb
8k8qUTIWq8TNkjMn8mMfyyRkYtZjsdLk7FnXhoVrWqt4gzVrDLaROYqrvmg6klEq8qFWsghBNJ2+
wTM05M8NC2c4yhdEptsq55PZhaqW19d+7u8Vu8CCrOuxT+BAACTlqjTH0L4eLJnWl6FtEQknZL02
RUj2Gcvqwq7HAS22YzX6Qhn9LN0meV8HkOgUDTNk32Xp/enf9shXN30MznSLzGmVPfxle9ZcHbGr
svN037pxVKAkN5ggNSKI23Lor06PNv20+TuAClQyHFvUX/oGjm+xI+eW7yHitPtaOnjFFNR7p0c5
ck2cYKZvm0P71E46vCarHyJAGZW/tweqYNXw3XWDZyzgZxbvIy+0yRZfg+St2Zyopy/tw4IzgKgP
TZfnHLjJY+Ipm05XqIfkzoaS06Xo6nWtKnenL236Omc38KdMDunD/yHtzXbrxpm27SMSoHnYldZs
O7ETO0lnR8jQ0TxPlI7+v+TnA15bS1hC+u8GeqMTmCZFFotV90AWdgVup7ObJj16LufccJrsxRil
/pc+8Sq9L81eQgpokBssF4y0sw6TklINT1o/CjYWeCWGzBVw8hWQdBQ8FzO3wjoadVThz+A/OiR0
TC/uk0swYCYWafGDFsgb014fENU7nboam2f+4m+WWsZ8TWjY0p1z00x2sUCEcCxdVUDzDzJzB6Rn
C8CwNqKiU3mCi0UlY1mQifvcsJIeRRNtaFF/wzZ8KjxNyCVmjmZGx7AXMod7MGa9m9vfeGX7zu0n
HhToXMFgWMSPqQklJwyEhDUK42QgPB/xtgh2EZ/472My7RPavDMRiVLr4jJIdTQcqCcjdVmWH+q0
/zn7dfiolORlcwFWEHl9tpVVLGIAwAV0xNg05Ggy2mFLfBES537XRFpw8U30fLBGkRIZ2+ICp9Hb
67gI/q8DkXqCiSb/BJa4CG3YVuiVrLTZpR0n5Q8e3UlN2QYzLw+BbqffyWWsaxsXztrkwEBD0gCJ
bgKmfr9R20nDSslqsosvxrzz+oiHmdtgsvPl9twW2/N1bq8xQCfKUSVfhLixLEsM1/LsUis4vES5
aSNYZUjnJLNKT8UIGhUJbBlvD7p87v5vVNR+YaNQv6EY9n52uIpFFhru2QWaQeKNJqIyTaH1T0Bf
UTNwfGefN5327PTadDCLqUXZIdyS0F75qtA8lJnKxX1+FQpgogzlVEXZpYt7kXoJT4/R0wINqUa2
s/Gn92V9a8xl8jZPnO6Y4jjq/8qNi+WGaMzjEPb+ZaCZgHKj7mNrU3xKYu0rxQ//54iF91GSUxgI
8NlxSR3/AWQ1/f3mApctU2oAJk0WtfgtkK6zRDZNySVE2/0xmBVqCkCtG6Msws/rXEH0A4yAJkeC
tPjIbatOIuiH9CIGhDYo1jUXS4TxKTHq7nh7Q619S3YxkwH8SXBfDMU7SSolw08uuuQU3/NKNn7p
MtQN1wfhju1XSTJ8e8SV82nOYGy0t2kO8oh6v4Nx1htLFGWwBhiBwmHmlNEQipPq2+1hFqnB6xq+
HWae+Jv7qo5U7ERGP75kUpmpGEMWOjbooJAbNyzC6GuAQVyGvmiCilVfFfqWsvHaNKkDclBoXlBX
WCxsb/mZSkUmviDuhqKbihj4I6qdkbS7Pc+VMMTLXkPdETA4TNZ5Hd7Mk0S6oK2vJBcLBDXUIh19
njI2IN6PBVpE4/cEvObG/lzbNHNstSFI0Bpc9sRNvx3wHUXZBUUHewdxAE5yhHZFD/nqXhuDLQDK
2rekOgOshqSSC3legzdzLCoQbZldsknpONybWoWbOh6jbgQP7nONYh3OXyi9jGq+hcNaJHvzLqKK
y15FHxtWz3KzZv2oJkGTJZfKrpGzmcwJneIRgYfcczQbDVwzQUFll1WN84wKkvMjcHJjowu7Eg34
wLPsJwVt0q9FzPGbAKUx0LZYqhXaY80OfqryMdz5E9L1tzfTyqYlmURSnwuNnHp5X6NKqnVxm0IJ
Flr9q0ZhAoEZBBW2zEJWpsQ4VIW5QJjQcllpokioSUTpxUKY/2M6SBYOp7p9p+ZiC7/xiuh/k6+/
fkLG4cnPY4QH9+IgxqYeOtmkJZccr3u07kD5woWOUFoHAGH1j2FntS8yElPfY0im904WOz9KP+l/
DnKpPzhlnYLRLyU0JoyJ4rhnGNiQe3KlxdyyUf1ZHwYUgopi0P7Jla5LjgPtoX+HSneiXevAhXI1
g9wcCSjNxPIxQxHq9kdbOR0UvlFFoC+F48fyESTUEZn9UsovSm9Evmc2rfFZDm31Cdku3BBLuW66
MxAXOtVG71gvt0df2zLzSxIqz1xmXOavqhBt66OKczEqWh7oRH2rHVzlbg+yEuRIeXizzphzIDKL
I1Akfi2kuiGY4tmKv7eGwmOW9z80pnhXak72Wcq037fHfC3HLjYOZ9gGqTXT1a9mJouwLwC30vIu
q/GPqjfOkxZ14oPWpVODn3xm3wu/LP+JB2N68nUVrXC86VJcnEFzudLYW2iWtVE1uW3R+ImrdgFy
sbPS+6+hpzmFhGJiQp3rR+VYTWr6ENbDkO8aKQz+oeCeYGSMqQUKQUHd3OlxOefLjToinC0Lu0ew
e4zxZ/OdtnfVKnZCVymH4Ycfkx+6mS2lL40cV3caCTFmwmGifSu1EC8vDr7xJTVT495QuPcLA33N
Y6pYfnuo0wm90ISjaO5ELIdkAa2UYnJkRNq4kXgsm0rzuXTYtBb0aGQKeOW9D+q4jRV5hK/5xerq
6llONLua6bH95z5v8DNKR9TkYsWsP2ZODVjJ8Bv/M8WL8octlBxJRhV3EysW6O7d/u7Xe428hIuG
XJMM235NRN9cNlphSKj/t+GlLaUycvmw5b+DjE4bmukNKMQmT6SLyGeHytsDrwRF9hoxZ1ZruFZG
SM3QH3maIbtoZtp9k1ho2mfkYDJoom+3h1q5wF9JP9xr9GWv6iYBeBK/KUlOcs2Q0LqoqyDyMnmI
ngbQiD8k3mkb5YOVIDVDp0GDz9hKnrvvv7blG0mkCCW6yL2dHrOh7/YICukYsWv+ARWywatKFX/M
Zvj39lTXVhWCEe9A+hFstMXACYL8CHyG8aUoA20HgkY+o94ve6Es+g1u2dpQZAtcVGS3SNHMf/5m
5/hOih6sPEUXKrrVIY+QT6F3L7u1IIH4+1kBHgWTxT9z3eD9UE6uyQAEuuTiJFb0Aj5oAltnGd8p
YUr7/zAUaFUDLRFi8CtG7M2s7HjiMTJWySXq8v4DKrCRB+2eh6UolOf/MBTvKw3xGfhFy2+lVb3i
OyWz0uQC6jwmqRa8eENo32x5DI2Ng76k5L1GIGSGHFyLeOcAtF8s4mRidj4ndxP8ItyIUSTMd2oe
GLgdSOmE2blwalRS2+JXolr+jx41WS9U7MdBqDHqKYmUY2xmxYPtWnwOZeP3u95OPP/A4qtgkSk0
Lu/1Uh67Qch2eEn7GtnGCX1Yga7GN5L68PvthV+LeURj6rXk2PLVwvexTQHV6aJLEuBv12VPZWTC
fcLHFj12MR3CFCmv20Neh6C55k38R1VjRocs6l4CDVs+d4O38tD8O8ZhiOu7peOOkejhc1QLsRFd
r8ebTXVmCX0QNsTYRQrh+GFK26GOL2pojcjBapEsvHpqyW3zqIk/1VCftxq+11+QMXk9KK8mfrQi
3m8wRUrGKcpFfNGTKvsgy3GGKh2IL72ir317OVeHojJCE3QWOl9mSOjhyU2hyCQrnazcd32m74C+
6nuon+NGB2EtlM/dA9AgGAddFUezOsvaIg7ii5UN+s/MV9Ojb9aNK4/l+DyK/nfUafFxylEgvD3H
leLXXBAhxMLjnstfi1jeKVVcVUkVX2y9LH+2ejiSmuuhGX/oJqcRriOHdOzqup72XSLnn1HRSb7m
8iT1G5vperX5RQCA8u9cOHlVQ3kTE6WADgA9Dj5s6yCFh1PJXo8szMw7FAlvT/p6tRkKHQDyULig
pL/v91Dr4IEnN+xbiCs/BylrDuDd9EtCwNirmWPdD1qE4KoRtqe/Hxg8JCJNMHQtxJreD5xkctCJ
2gkvtS0ZHwCIxAjlws+RD0qi2z8zR5rukzypHtLaoAB6e/Dr00oSNsdlYM608ZaknUy3A0SiJJIw
FFZ3VR/EL8Mo/XIaqz71+TQdbw+39j0humuws3leGFcdfdFKPkZD4UVLWrF3+jw+j1OueS2J9cay
rs1s1ugg0eCGu/qek8Vik/MEF9hzkjfEjvCqqUORsDYiT7GqfOPQXFcwNH4SXUMq4rydruKeJlm+
luvRBQFn1I2lIDhViYzxDiZHlzCtVPxMK9AaPQ6RWlM5X/5+ZSnCs4fJM7nU55V/c1KUKlEKBx36
SycCH+VYtRafw7QeniVRNefbY10/Rbm7oNjT3/9fw+H9WAnaOnZQqNHFnuIQh7Za+dJpZbHxAdf2
CoJiwHhmDO/VxdVGflUEakwQomr44PBY6neO7SBVXDadvmXmuHb8gd6BFUA0Y65fLObUosibaWN0
ySgCnah9/0n8NPQCJdEA2GIcUGZ+j2g1QrG3F3MxMIduZpbO7Pz5YW8v765JK+VKSPC8eyuUDxWW
ondAiZA85gE7Pg9mNF1oiyQ7Szhb7anFCv9vaMrfCKVR9uLt/X7O+FMoeiza8ZQ0zcPkP6Gm9jWX
tkRWFgfx/40y63rRyqC7OP/5m51Zyn7R6YE54tA6DWezUdvfIi9j14JH6rVKaG6U8a5kkuYV5Ryy
njNqz1keBRSwsCjoxYigtqwgQ55m4jLFQchNrcfxh5gKwsGRYn9fS+WfMWo+ViMlJDAiqacOqfw5
L7TkQwCY13JtfRy3+GIrq47vMd0cvjvhfolxrgl1IuuHiS6DHbm6P+JCbldYmjkoJNzeW4uDOi89
+BughLPzN9C7xQeOQaApBrRMIhE2IC7ys0PhlXESbBXHV+Y014tnyUGOILbf779xbJl1nNSJdcqr
pqRVLv2DWWZw0IY+3Ig9KyOBbwEeSzaLT/VSXa+K8sgZzVg+SbWafVRqBUsiB2r4V3TFtzQ7VsfC
hHI2BJtRoIuUAET3SADKZRTJh/tpUKk+Vta3ie1z+zPNP+dNAez1hDhvxplDxJsTMtgTbrVaJp9E
7asQTpTsIbbS6QUpCn8XTlVxpwaNvBFeVwblsmBfgMnUoGIs9kamNYpIEQQ9dVCqpllqXJygCwef
DGdKn5QAgW4cbXThbKR0K+EAgDpPEt5agOKXOFDNbsQgnEg+WU6dO57qS+OPpvd1x9XRg/xtB1X2
+fbyrkRYstjZogvdU7pEi5kGYVXL2H0grRMp9afYFvn3tAn/yFWH2DM8kYOqNljNKPqwEYnWBjap
Z/L0Al6BxMb77xp0Cs9KXgunoFCeRBAgclfz1341lL0DrzHFo5JTmDTabtzYUa+EocWW0shwuKTn
q5Om9Puh2wZBiMT0lZMSFb7YG1aaKF7bSBa+g1VWoauXGXm9gykmKTxEh1p1VT2hXIPCex55TZNV
VLRFlm+BTVaobuTyPERpSc5AhWX4iwFB1GOMMJVaW1LtKno+NP+UIkoUF1IT1Yg0skvsl9QETeAk
Crsd8hJiPHT4NvVeW06qf9AKuZ88TTKd+CzqUH3q6jL92cVA5MMC1fmNMLqyZWE7UtUygI1RmpnD
7JvziTEWDQ3KyafCKmiJ8671+nw4QCSjrVo4T3+9XXlWsjK822cN08WumaYg65FJV05SXE7mThsU
H0NFs9B15BRjQ7gI7o//NnVaPyMGgnDO7eHXJsszCLQt0jgAGLX3k23z3i8TNNZPjVw4u7BRcIfU
4woBdUTVM08bLbPfWN+Va+pV/gqxaXK9K5xvaicpPWQinIRmb+x2ZRRac9Y3qH99IOlPzaAClDNn
EOAioNuRBte30cC9G7nyE+Oi+rEFwhggLlfB62+0qX+RpKLN3CExrS1Mw0o40IkGMEnosSBssohD
dMZrv8QI6uRbifNN472JP5gfoTvkW3HzUBn68K+ftvUup0zz7+2vunKVEYVIbBELcQA8zL/bmy2c
2wWg41kHokmxptByMp3A68KtL7k1zCIP6IJWrTFas05Skp4nrX1MVAzpOv/l9mxWNoxFumGD4prR
XMvoRpdH6lM8Gk+JGd01nf07jDcti1fOwbsxFnulzuoEcxLGsBSYpxFKVJIXR3/k8nh7LqtLRgrg
zPoySHUtxilLa0po2lgnYZ+po+CiO2CaNOz/wyj8FAaaCQrLq8hMsfjrjBYKDUYZgZl8V8KJKbUb
IoCrH4aNZqMXwCW/ZF44dpVjWddYp7bPwuMgjfHOr/Li7+r/c75kUV1USaOZzRW+PMirKOod+EAY
yV1q3zmSx9wF9RbLYu3LUEGgLANZRqWg+f7MaLWCYzb9o1NGzJgB6oRlz64D7s1MzbFt/ttPRI7w
hv+zGG4Y2qqH4W2e6jj4bUDfvsxQr4OtifrT7ZHWtvbbiS1CfGJWmdIqvoWWmblLEbqXkezt8Ty0
tqQJ1vbDDISfqeImIJ1FPJCnrNBpolonZRA/pAC3YE0d/562zc38f4MsuRu45RRTUlrWyTfLCVt6
6S4Twz89t2YunMzNRL5RmF3dGEDtXxMZB3bB+43RITNlNAKFIlN5liNxbvLnbFPjZv4hiwyOWf3f
IIuIrWRhEEskbKe0i76qitQAihF/jKDOYKtmmEaa/z9ntfhWTYXEwBCFqBIF/S6lfLeTpfAlTe1i
47rfWL7l94p7xUmht9mnPgIgog1u246uE/36D5scFNMM5eGqWMbVsKd1BF6RrRc1lhfRNRIwFpUm
xtipn/7DiZqdAF4rKbPc/vsd0bRpr7V0Q05B/zKWn+C1US/6Yk5bW33t5P7fOFeYeCfEOVRvuV+H
Ur6vrPqpKtq7vqp3IF9Ot9dv7Su9HWqRrXRWjfRvqHLHUhPDOKAOz05gbWyFtU1O0ZT3EQQJot8y
EkEg8gOA98Q83XKnZHhpkeX3oqb+NeBPUaX5/vasVheQoiU6feS4V1opleKPUIK41VU1/FBPtmc7
9SPR/Ou2utLaAlILIUVx4OVe9f7BrepdHWTkQkP1gJbE2RlbXGul4+0ZzVtrGSfeDrOIE0HGqmUq
w6gNnl72T8l8iLrnvMNLUX4Zpy9D/h82BsfpVZ0SxM6ymwtkQZCpUuvBoWonjcMJu/ujYUpbw7yW
HxczA7RG6wsEPRnQUv6vk5pcquvUPCX4cT1KyiyDkQXB2bLwuAr7uvLSRMbFUy9x7g3oJ7RqSDrY
ptZe0rLe08CAXcZSGs9h1Wff1bgbL3lqqc+F7hcHUWAUVjijcUAPSLyoeVmCLzR11g7H2F8AgqSn
AMjSQ28m3Y8xb9WP+DL3X/24DA6xLYe/OtEoL0XnDDuMoILnCCtYr6REj89oTCI3RnKau2pcj6fM
xC2yyAoTQ18tuBu7qT7lkg7oJS8QcwlN/QFTtfz3ZMY09LK+O85YJ+QN7bD/R6FEcgiKUnmyWw1F
2wKBanloIUlgJZ+6QRIVd35VlZ9Ep9SXCRju6OJs2ez8OCcr7tSx/YhSj/5QhpHyaInJz90WH7Q7
Q2kw8Bst7dhN1qhiqpikn1Bobf5UiYju2wJKaTSrHWL0nn+QfafCUMCszlqd6p961Qed1/qG9KRL
xc/ar/VjYAXBLhBx6jUS1t10JD6jhy8OjiW6hwDh5J9jiDlxFiaSO1cL3dLw2w9IF2SfqXVPAT+u
Dj/CYStPwrKiQy+ZtldlRrFXu7E45mNq76lYAK8b2vGukSZsF8JJeiAzy+4jow+/pRopmzs0ZYgx
g2H+0MHJTQdZ7erfeGGGn9uygbhDfTi6G+K+PKFAEp2m1PI/SdnQPRvOqO07Q/A00sZ+h4K2/Gcw
IknfqdXUJi6SzOWx6BHdKUIju6eVn30adKpYTpx3j4PWKsfE6qvfXTKyNhSBU7etzS90HTDgzXrM
yP0qOILMbmbEEaUOitcPOFKUTz5/+QV1m8ETTdQefexr7qif2Z4K0vGMWJWDnXvp7MXkyHsdJTqv
iMoKLovWUARFD0c2JWjxqtWmO8P263OQFNNH0LK+7gJ5QyoJ9l2IlkBhsActGeBaKH/lCGDtOiPg
WkSDdr0+6EekLWWP2rrpcTRBpvGcAN0vW2m4a5SwOtaBigeDM5SOF8ZDchjSPnrogZXt07oeH4dA
B7IRqk2AinKcUXMLjU9hUyfPqS3PikR4A9znvY2uiBXF0R7Jr/permDHdXIxP+g4pAFv+C+RXzeP
jpS1pwggcrbrQ4gz7mgM41etLnuvTtPRNTu9O4I8Kh98rTKf4gnVsGzKuzM+b9FO0lLlXCn6eGio
Dp9Q5CKdLjGMdUtRRiRUkSQeDHWId2YPSKHsBomqXC3OthJ0mCWr1o+pGzCBRhn6Q03XzTPspDxK
Za8fyr5V7otIyN9itTbTk6ZXTnCUWeUjswn2tjFUHg7alWvl2ZdGC/19mXXj3hQBXwy52Ge2lNgF
WTQ+dIBavuO/O9zhqYnJpIMAD4I/n4Kk7YGETOW+i6YMRGzFwXMoVvZUZDCfx3dIPAZ+LD4qVEse
hrjkc4jKaF1brdiUWEuhpd9N+b2KueUX2e9sC79mYe4rLZlOWZ/Lx0CXILAIq0KMWh3Vp1kDKXTR
b1eeiCn+XgL1fsHCEwPIJrWfsEFPPMXs809xK6RvZkvVRqWB/HNqqM7ZcahhaVz34ovR2fllzIX2
W6XB/cFv4vbZ6hRAjl0cKEcaHurFLFR91jkcP3RFBTLN6DCo7KCau5WUjUeKqtEeRcnhlxz5/gOm
BF/iMJoOzhSbnhHl8oNvFD02i5JyJ4K5QmXXdueBQR52rWZ3p6hzbFcYinIgJlleIPh/To//lY4V
yTPWdOoeK5TqmNCBu0NJMjgahpFzl+X9FxHm/iGyg+wh1CwJdKc9HMYgKr8aw0xn9skndbabF6pm
/DVtM2PftGP1JCeJ/6HJKwt/TitLwVhO6VmbVOUxHzvzW13W9kFtnf7SYuB+Tkrb2A25kz6aBQ60
Erg2slM7GulXw6UArid9V9sRHN/YNj+6IWq/iTFSDpYpafehkkqHLBt5uOXchl5SNdZenTLlzLUx
/RlNzL5UB2dVGuziWye18XFEKOSs8EH2IrX671bnm18NQJB/dKO2UOrsjfpD0LSFF41NfbCbofeC
2A8+OEMMhzyrw5cGSYV9iBDWQaK8s+/KtPNEEWITPaZ+RHhKqj21UdxQRRvv/XpoH6dax7B30utn
TYq6r4gj+3tMbPqvlvDNozRr1nW6XT8ODv5IcuJrHjzO+CDlmFvfg72NR6/I8/C5kRSOtEFDOJhs
81mnZr3XCtw2+wBjGwDuKg7KGgoFIW7XWBhyD0AJOUmjSD/6mhOcfUjX0Am4IwSI30494ULb7eDj
VHvgWMFOQmhlVzdmtsO+vDpVatjdaXGgJV5b6YWHR7Vx0jgAno8T/THHuxdzKVk7B6OFz3Wspt7o
xK1bJNCCQXC02Y7Hk4kVjDQerFKx9no1NPuoBmhhlRk/IbPGXSWHupfVtfIpDDr7Lst96NLwK85a
2yW7DraE26dOuJeDVj76SZY/NBgzQ43wdW8qsKd1Caitl2p1FrkmenX7UXThRwcn6n+LobQfnCBu
LmFsat9tkhPV1fAzP8uRLX2YsordMbspcDFUUvhcoVf0sw0rfacVxI+2l+LzYAvNw3ocw247kc8A
kAL4tx3RFIL7d5/r91sX87uYTls+NNyYuxH+tlcWw7jT0EzeT3bj8DEN8aVzWumPEij1EWU787Mc
oLnfRKIiDQh8V/MVbH9A3+2qqIt3UjVlf//AhYOJSgckD9xUlgweOdOCse9r/ZROBuHO9+9Q2/ky
+ltqfiuJPxk/zaZZ3fdaKUcx/MCW+04/qQXS1UW3t9r6WEzZRuK/8nYCxMyNQgsPmMuyex+w9eJY
Yxh86b8nGfdOU4BxyYePnWT/sWp1Y/lWHhoOFEyk1AGo0hxY9CXsQZoqbMUZDx/xh9bHb3gf1n5l
uM5Uk3XV1B0xER3y6QtIFCXbIUSdbMx5pZ5E22gm8M6EYWSb37+z2xhdUMsvObq5H3zt6k46Nk29
JTu48kjElGJ24wB4BmB1MUqYpCEx2VZPLShjN6QU92iCOjsZ+WA8zjDV/7CyczMbrqmBDcESZDz3
vjoxZSpVsjH62CFs3pCR5dD6DxpC48Kj6275riqFcuNqsGCM+1Ia5K1pzy/F9+8toFLIDwPVBUME
Lv/94lqhjnAYqeUpc5KDJNTveKd/wKjjISMDMfPqbAqKxrdfr9dn5f2Yi6KnTjpfC2isJxIcLfIS
Pwj0nT3IZGeOMmrD+fZw11+W7YvyNhxpA+rVUiQji4e6QU3PPzk+Zc9+wB67xEScFNatg2ijGH49
NwZ7RfSRqV+DfVNlFKXjxNJpqJ2f+oDdbVtG2l3ROM2GpOJKuxcoPMgzqB6Kbl0RzYtIywsVqdIT
7u8J5emEiOGFI77l+zJK/C8iT0xzB85IfZIjacj2oMIEGXhF/xtlkKpM93ZcRFsODEvuCdPn90Iw
YlbUZMils15dGlFRBLpzEuogLLe1LV/a4RIZ8ZCzW+m5TuqMhqbW0Q8naqX3GXiLEiZ+IiuHsRm0
FDP1IkiZi6j/kkbwv18OqqNBu3XuIy32e6n7fmvNipf4hluYoGfmhYRbeImY/to4jOMNqRoNceD9
wObmffmm/aYlQSxXDRrR/K07I5Majxoi+CPzU+8HW/yW64thjllsAvIM2ozyIlDzzh1agE4O/kgZ
/Chd/iSJ+oiYKtpUXXRU6+j5r08VWGFIacgcztjOZbyk+uorBYLAom/PfVd/pfDqtVIvXJ/e/O2x
Vif3SjBEQ59zPB+6NysZABdRrRylXL/JVDcLVPNEHiXIMILxUe2acDf0Ykvn5joyQopFnJdFBce2
Ut6dAEQEg4M4zVQ+9sFAbcAeZ9+XwTjkIAZdP56fxrX5cnu2KyEEvU/YAhohGebx4lMmRmk1tV04
p25UDU+R5MKbtGxwNWezdXt9vTPHN0MtToMWprbSo+hyGmTpRSuGr7ZRPKRq9iLX/osdt7pbjRE9
osjciMnrc2THQsqCGL9U97MGxE0HI3VOvLOwYwKU7oZifFGSLnf/w2oilGPPdoUyedP7veMPSOgU
WuOcMsp3Lm8O1Q2m4C7QtjwD1taS1IxsCSVTCpeLz8b25yIbCMcYoX/38+ijI4Hdx99eCtI/Slkf
stL4mMDJuD2/tbMBYAP86uz4cIXnRBQzTeW88U9tXCWu3qFy3pnP9MCw0esf0zF5vD3e2rGgYUlT
WQcMjELz+/XMcSeIcl32T33ZguTRutMYAmkMquqhstqzmikPVqp/uz3o2nZBpBlWwow3vEJRqGY2
OoEDKjNC6oRKk4StqVdTBH7EiFnbaCLNket9SjQvJlrFsxoncIDFh5ywotUIov7JjDD2RJgRq7Qm
SQ63p7SSlYDV4uzN4lQ8GZZJkC7MYcR44WTgO7tDslt+4FXi7Hy9ElRTJHUjXVhdQnxuAcUBkrjC
UDpo36K2X/m4L9h9Tjl0MvN9Gjb+v2DljGnj1L0SOZeLqBtwPdExAHuyTLrqMXVyO8e8pysoweOx
ErY/5b5sGmrXU/UtDgPHcPkbsGxBDYQ/amMyajcM0uR7gJb8X4MHyOsRHIKJ9uros1jskc88oiWA
XQN15n2GlMtODfryLo7zdCO5XTsftC+AdoOGILbOf/7mrioGexwn8DinzrTF6BpaWn4esBmxL5ov
tf2+UWcPrGKw1N858rXJ/u+3FYi1udGFedJV/6QNQ1PwlkBeOxC5pxcazGWDApyVlrtKERsX89om
Bm1IU5wAC0B30crT0I2pR8TDADu2eIhlw31c6p/bzvghdeXGg2ntWNIb50bkuMzAzvcL65dDosUi
8U+iCIpTXtjBvVQH1cbnWzsmPAMBUTLQbA/6fpTCV4LCNEk1jHxCd6eYoXc26pBWrWz5S60t3tuh
5l/lzU4J8XCyOx0d8TROP4vWeAkrSvZ95TwK5S9Fb+a0l44qNRDSck7BUpywbvO2lXuZnitQ6qcG
ov+xVILW7ZKCZ9DtLbh2I9ErRM6WhzSqCYt5BYKndEFSdVJidQ+rbK+I6JORUvce6Y30RrGFeF87
ciC1qdOCQLKA2L9fSFLUSULsnUb8KLQ7M7PMz5jcqB+HrrV/GpWmfCrywXlxnI6S0+25rn1D6Hrz
RQFoyFym3ZMIDdU3gtmZYnIOVRKrJ4p+iVc5GVzPSNI2jvfa9qQMQzmLYDajlN5PNZP4VcTcO8+U
vrh0eWG+VEVXHexRbGEp1vIZSJ2goLgNwQnOU3+7PWn8dxCxrVPcNV11rsZOiENgZfUv25/GkHcd
5L1d44Txb8rcsD5TYFsby7syXWxLETDQAVKjhrXYSpIPA8hOK/AwovsQCuneGEzd6wDUbQy08h0h
XwN9nVVwKDEt7vw+Fcj5hpoNuqd8yf3+g1WXB5hDd3lYfL29ZdbmBKwYaVJSb+QzF3PKGpqe6cgL
lMcEuSh4IDeuc1pYUbhlprdyMPgIzIazwX+W/KYWAYZovqtOaaRLnasWTfE84trOudeK9GcMSCv1
rKihiYgUR7iRR62tKeBGNCRny6crHJiiTonTypyNOkzyh7Ivo105mIEXQ5V2s5Ln4u2FXZst25SQ
A6IS9bDFhs0NpPazYcCXYUx/q8nwrRi5/UZfPqZ2dHD67qvqlBtZ1doc0doCyCnPndnlx0RzakhQ
LLFP6CQ/O/WkemaPJYs1HnxcRjcmuLZzuJQwg2Q5sf5Z3IA4YrdZk7JJM0tL7uxO2G5m+NWRTo16
ur2Wq0ORnrJvAFNdVUPryqqMIeV1b2VO9ElDiIaaTDdcrMDeUthZSxXRWkf9aGbhcm8skohRSwbR
9OyTKBxyRB0S1w7033aNgCoyQprOneEohy7Ix92ESNs5kyT/cHu6a59xLteR9lNCgTv6PtYFeekU
dalIVE+KahfUquRZXazdpcpUXkSmBxtf8pWxtEiPKZJRVCdB5HMu6/iFRl+2zBrplI4Ylu37WhX+
fvbw+eajGkIfUanM5JAiy/lrnBpUlXN82dWXVA+5V1RfFIdcEZlLxISSnfuJV6vDky2CgobTFAXN
Th0rJXGrzjGHo5aHvk35wPGPQD4gpvpaX+5rR0y/u4kGHOUFddL3ttIYhWegTaMdVC2xv/Mzy/CA
Gmpxpzslv+DtRV/JE0hJEFmdtV4plc7n+c0Fk3RAAMFU8gJS08hr0/ofRVj3ga591JrsLtHLz381
Hi/yWSSZ1xYFbxxVlmmChBDvqJaRfcY+U3xSQad2bosG3+MUlNnkOl3uPzmGD17h9riLzfX/xoXQ
Pzcv+NyLeabgkHDcU62zFrdJ4QaBlDZerGJm5KpKlDyVI2ZWt4dc5Mr/G5KaI3sLJ1xUON4vbe/n
oVFDbzkHdq88xoXVPaiRrW7s4tVRiLav0pF4TqjvR2mKyBpzWbPO9Emmj+NoOE+1U44bpaLV5UNb
Bn0wEoorScMKREnvZK11dgCNuWqn6xBxwgJAVfhRVHG78cy4Hg7+KO1TEL6zwdTyAdBXmWVMCrj8
vPWHO4mCzwdDmX7kphOduiwPNmZ3vYbzcNgVIfQ3S+gs1rAuMbVIst4+O6gcPyjJqLsaQguH2/th
cTWyH/g9qZ2iD0TH6Yo7kUhdGIuArS+VFE5aPdDByMWDZ/5/nF1Hc9w4t/1FrGICw5ahg1pZsoI3
LMmSQAIEQIAkQPLXv9OzmvGoxvW91XgzbjNd3HvuCXEnsG9OvN3GgrQMNf9TouB313dGUlDfkVrw
L4+/RZGGIFciO3bow4skocEp9TDr/Pf1/XZc/XV9MLbB+YGbeR7e/vkmtmFGc73G6VFvOvJr3+tj
UcHaX8sipX3yP7L2//o5tDSwr8JOGUfGb8cFQSPlorzLEYwQTpWEIO8J/FyXFshN+5MF3DePDnLh
COJ0dPsQQZzf179VyWyN0jEbNTl6ZCb9DpbV4JDkC50fUM/HpVpTZ3XRaz4lOyAc85+kYd/cWii4
QfhCB44t7O8WdLGMWtis5PERDvP+O3A4i2UOiCU3YPYvfwonDb+5WnRS6MQBiP01QP7zammgPSwr
x/g4UNnnrxSMdw06EpIua7LOgSo8z5fqaViVxTqlXWcwGD0iwSpEfkUK/t+67LakcWsdc9b9wH4P
vdmG9y8+wEE3u9UhTe43NzT6DXAGGW967OnHArLIuS3nOKAoLh3UiqXy10QcsTDcXhSCty4w65Jw
15B2jN7++9395pKjEAUH7ATcZbzC/7xkD38lgdd2cgyJ59/EjNjj7Cc2LXynvD3WWLYpYmr0r9GD
D/IfzibMjPjr/9aJnN9l5DZkqA8orSBK/NZ9RRAcJg5hyMfGpeP93LRNV0zQcNyOngOnatN5V2xi
ifZo4tvlNG5wLoEvk/aqeeMwfe3iS9P2TTX0Yr5ssTuHrx3xYPyYfLrJN1XLpmEqwLaNkczSbAU0
jHFBBDlbIU0/Gqg1Kk6XpNzGSD+pPmjgibkEL2lvZqBWXTRViR3Smo2ZLAxArxs39EOxxMNcwOaa
F1MXwnQ24W43NzosmqAXB39rwBMGlnMO7bYGDVM/FUxubYFutq3DtpUFmbHLAb94qrD/hjiwg5d8
jtV01TtYIGNlCXIi5qUKaoyxHmLZFZlOtiJbcw2XP+S9gtVK8YwQTtQlIM02kFUWYahvwW20lcI0
WdBJ6CuKR7JDB4B1aILLZ6uKb5dhuRc8iS6mJVsrl3r5pU3sUtvWX2oIW9ILQeCOl8zWA5LQpbe8
aYOqBXH1BxIUkKGTw5V1hJPBHWS1bys2KbuuF6aamhl+1B7X6dGLtq3qnOeXzBv8emijJ8rHvF5V
ux0sJraCQhZxTHKZ/wjPto9pP6UQ8JOPNTK0BJDys9uiqGwcJbXHoNdGDBN579o2P7IkVGgqwfAa
silDFwqF8SveM31h8vlawtX4K2rh7wfNRTqWNIsH0JLH7d2C7/AzUuFczgnRCP8ds6NCOsYF9EGy
GFHkisTCP3TzZV8i0ordtS08Erph8K/nJmCvketNHclc7P3ZswdBUw7eW852OY3bBx2OwSVsr/Qp
A2+FllwqswfK3ZRkElE5N35YQ0B4i6/rAWxyvAxyDm3hy7B56EVvTyCZfGxL/zHnq7dfhtnfm2TO
0Jx3Z2cOtOS7DDucwkuHsV7XabmfnXmMW7teIOkCM7UUPr4dnY7VIjfyKtUwVEzo5xVKvJpm4o01
5jUHU2tPJgqCVSDT+r9ryTenLYFvChwWgfOf4zl+qyU4WYc4XPMj6KitKtk80B/Yxkx/8vv6rXU/
Fw0YKZ4hGWzv0Jf91l8iRcpQLwfTHkJlve6yeIWDa+Bz89yvjOY7n5FZVKpl0Z/23N8cRwAzEiwE
z9jUv0CFhDkHi401O4LpSPZGgrK8jWZB1Wbp3f98M0ETwLWeh+0A//3nzSQmMm3Xe+lxQh5CzYa2
uYd/nvrf9nd/1d+//8pv5R9IUIhFKxqktg2anZw4GhdIQhERn8rlnW3+XGVgLv+h7n9zG0GnOtsT
nEXR2DX/89oa+APYaeTZ0UZkrsIOJGIxxv1DNpA/ZTB891MgqcA9DVtRSCp/+ylNGbwW0dgfLfdh
0WbEiE9Ihclz3gh1/9+P7JuzFEaUPrYvyJRGsMNv3XQSryrMKUmOelELEnyTuCJr25YbpZdzh4oE
u/BqhJjzD0vRb4aGGNghPKxhqgH6329NGk+DYXGYgo5k1lOZZpBzFKMHo6t8ANZlgZX/YaH1zQ/i
liaQUKFngK/MuRD8rSvUdIJ97YJABDXIQVWOufYr0STFodMqYioP8dN/0NF/8xzxk9ggghKB3NPf
e2wrdEQATnjHebLbCUlysIKCCqRgWLv/YbD85jGexxQfvgvwU/jXWsm0hHUteGlHHhB2iQOUXM+o
6RWCtIPKm3NZrbHnDjBrYtV/v0DfXCS+hijBmunsoPP7d0GZbZZoDbLjts3TTZyIX/1C+xuwFNKX
/8cvAYv4a2A5UyD++QQXaYUMc3z3vUnVBez2mnuiF0RMkvZPH/s3L8sZA0aLiSYz/JefqZ2CvPFd
nh6DbaWIdh1nNpdtZsZ3F+YNrAF8aLb/UGC+OYkQEIAP++wK+W/NnfRtuyqAhcd5y9pd2GbZa54M
7A/Wmt89rhSoHcih8B/6l//amiJnbBl5c6RWUVb0WGzBWbNx6iHdWlDV//uRfXdNAFTA1oREDW/H
b63yPNpsa6GzP4JR78GcrLMXsLlaD//9K989rb//ym+f9gSDEYt8TRwIDYGWNGS0V4WCFHqGS4oO
niYbdH8KIf3mPiL6A9wVuMfkcCj9rX41XYzQbWrQNiZ8ezESupbCNqCY55Ytb/99fTDf+KZ9gEMy
jLCwZP3G5LLzuwQ4JsplMsm4JGOOaFUWOQe6ER2TtAQ3dBn346qufdkFp1lqeKFJFzYlPMWWcop6
eAhBb7Xzg+GjMcn9kJJ90HZN4dK5K12HECU38LZcGH0RCb1AQMQ9H6alMjwQiLBy2x3Y91eKCHlj
/UjWxrGvxraygsflWyj4B+FCHByxn8HIdQM5hZAMtPnIXq4GYy8c4tjOAKmFLyZ47WO5dFYlRY5/
TFAmEP1MWBs3eQnJSLdLlTU/4rWlP1O+qqxsJmb3/TD0iDmY8z1FMJ+pgMHKfQQSQ7VQIHVGZ+Ft
GJnopEMNQ8E5f1pNH8IvqQvKUWHzlqczpHprrOpuWe8zHxxaj4uBF4Y4iEkgTJx+Gli+H3zT+kcn
h+k5wOoJ+kOu8riaOjlf23HeLhrf83crJ7bUZynFRENz0wlKKjOtZu93nS5MJrOX2R+yH/jUBSay
GUlgnDQP46wsxD2s2zfT+hYG06cC3LLXra2zpH9hq+z2IzLfbj2TyLfQcT4WfxExYn4WGo6odc0U
Jm99JCKIpqChLA00IRetHfmec8n2bHHiVmC8KdD3+sveqnna5c6tx40S9saCadvPcOyqBwa1GpxW
8uO0xivI4jMc/dYT6K9ItcC3WyY9BE0rFHqgGfumq6PWLTV6oK7uA9u7AplqIq/WrKOnFPqJq8kp
8RrRUB/mJaSH1YxwjzMU4tMAUwAe5OsoJdLMtXD5ZTy04wOY8eLoZ9An+U0a/8zgUlLB6wWIfYYF
n+uFd4WxiBQTppx68POmFqNSL43phkOi1PJEp6Y/LtBS7Dqlk1u7aADT2xisN6wZg1K61H9KPW+8
l8qmD4te77xmVvuF9LrKRnjoA7f3sS6Rz2s4TpdR63mnjG/0ekKvVBrSitLjti1YNsnSX9MZeo8u
gf0NiT/GJLIIxeahfO+5ivcxlKMD9GvCEkQX4tuodRYxVxuJ6Xmbel4vXHCGS92az6aFYiyKGvUI
F39wepwHAtOZk/2BaZrf4v+TJ71lUNsiawOE9t5a9+T5NLUFx3LgIlOhKYNxSSo/nW3FeGjjGiNA
+rC1A3DRJubHDgbDwCJAG66k2GBcFq3Jzw7wydVm/PU6Du1Z6TfON8uoJpSvlP/E9HXnDWl6sQQu
P5FtYXc48ZqvxJfpm9Smc8iPg3dEh0FnR2NffqE8xg/D1q07YVtbjYl9XRqXXZJJzVcm4nCjghSv
DJDG+rhBBFTFTGLSgeAGgmCIKCE1vQnD2RbLKM21xHF8ObcSipsGy+RebuoYTmlSBWMrEfKrsndl
KddlQpflkWGoxehouiss26eKQKL+GriGH7xOID8gsnqXsAwACT7Ha+jEbhG8SN5468SVJZNfEOMD
dfAWRPnm6GLqFE1MucgYvplNCwHS7JHpl5fhrMd41RyHUPe7VE/yiDVP/4nYYaGKeE3Fq9wEaoMP
1Z8dEQxXblDQkCL2bYPmuUmQKgrdXIlrSyu98ikqNja/U7WyfaJlVCDQINlziidVbDDRgpuJQHMD
+7Mn4cL2bh23cZ95w1QuCyN7aA+7y0WMBsb19AzyeCu/aKDdgw1v2FdjFK33Qduj/I5BttwNkMEh
CbrzrintIe1K4xEMllAtUN9FobfOdbcG9JNGIyXABpMGDvx9x7eiUTmKEug9F8r2DE8kP6/NemYe
nPH7fTgHPq5jQqIE85U+C5Q6pIaepb3QSxJzAAt/fATXO/IrOg94U5FymZ3WoMcF+nOL2h9+waQ5
+MC8hU8sAKplilQw8hn3nrqBuI5fCH+25aq0vDAtuNoBI/2zRZrJhwMOdtHQ2JZ8HACGRHoafYRF
OMCS8bK17w7m91eY5aa+wCIn/urJ7Ep/C/ODXHx9r/CPqUSrwquVm7DdSz6zZKc7ttUEJeF8dDkX
lqhrci+9Vf7wEkFvenzBsL2ycX4Kl9z9woIZmb5ji9BrMnW12db0BkoxRc4hFeEuoc2WlOsQNlUA
pu4V7U1XOdBfOIIckmwscGhhz5im9jDPDnx6zOTAn4wmb8Y27Ndi0wTjQoiMWGdfcl+oq0F4/RMn
HWQSYTo/eYwgaTjQnb5mkrgXmfvywjbQj+ed+WlssuzHKNkqUM8n+DImtkLEjbfzFXDgKRbHNVo/
8ribi65L5qKVLfS+xNxB7zpXQYYDOmhgGaBM6x0GuJAiadFBC22yrViW4Rr97N7NqQYwlP+QYv4p
6PoxRzhmkT1/BAsAEX5O5W++G64Xz0tKaSH1JdY/zjl/DZX/JUJf7PkKsh9J1FouEIvXG4t+LitM
ZAvVWHUSem6uhg5PWoWhuo59z7TFMmxTXPnTWeQn1sNgya8R7IlSNlF/hUG+LYWd4CPMhvnQRjq4
yNrlPWHbi45Z3QMvu1uhRTxr8V/XUDhsf3N/r8JVIccYNZ83UNnWo2jtyVASFEoBqAo0kp5WHCS/
/AV2b0u/Bbu4Hxgr3ALCGwTitdTc7JKJRUASE3PggWwrO0K7COKcB9MdrEqh9LN1FKZfEUWfQKy4
oJ7ySzPbBQUMhPUUfVfVIM8NkfZ3U9KMRQjsd4jH5BFnzXrIp4bXUM8d816NFBpCtldTdCGitM0L
RsNPgY7jMVtjdznKlpcJtvGXDApKCVBZHQO/hzMC2kOakbZaVTKULZTb1bwgtL5Z13viRe6Stwpf
uR2KUY8/Ux+qSt9H50nb0ECQMQzlRjZTJQ6Ed1gjvUdQgJYroUOZjz6A+Gi+1vEiCwwwjy6bH/At
q70391cuMGw/5FKViReah0RM66FNsq3HFftthRG2fZmJuU8BnZejC2FLEM+49bAYK7Bu4ZeG+rSC
tTLFMZg1x9A1puJyfDYITugg7T4QZBIiI8bv7xuvN7deOqf3yAVE2zRqCsB4tLs1WsSLmdq33iRn
+lkzYbefhCVGwrDAW47jRKOlmhRoE9LTNVSfd8DPsfE2WxkuRj9T4O47S+mvdcz9YkbLB98/9zbM
ISl4pkwxbiGCfhsS74ErimNK3asHN4mddnCUg0bclhvEc+UiAlkr5CYe8VWyo5KeKn2EC1UI/BxL
BylDxVt5qWZzLbYOKC7ikncdnU7c9ApdZaoveR96AJRHVzYiUJdJgpyPToewrAqcvgUeN+zaJVx2
OlRrAR13/tIMY3aKdRTt8kaONV3oVo5EasS1haMssC24NGPbnAI9eVfIMEyKJJ+zA9YxXe0v8S1g
cAQj4GmUNIKDN1YL81dItutc2uAG649b4qL1MQctoghmFdRBM8OGMstvvMHjBVYytcTB+YKZUGOf
DxksOrxkt83rdOqXbIRng+IPa5f21RxFXgGcLKjiJneFjyxZYEPee5Q4xEnRl8B4+9bAcqLV4w/L
nbfrFwZGEQt2fFyDoFgyxR/lhALSY7v1xBO0I1Ra/9LxlhYeDFaLuYVjtSExzlE4zJ2QVBnCbjNO
ECYLB4HU+CHS5Jb4Iu4mi7XXBpUHsi6LdOhhtMDitaZYxVcsbLqDHQ25WcUoa8+fti895A73guIE
QEeX0vYzEy6q8vDcNVLT7+aJYSzjzZ0BanUpDPyQvMDEO5TV5QEeB1nZwsK/UvF2wUzzARcjilFI
21MLuPmSeqF+TgD4FzTZlpstQfeQeRGsD0Cu4ttRTf5Yi757Q95vdjVMyV1jEFrXWObD+AbvvDe1
sBiY+C70kToIzfq5yxTvKOjdKc3pcyvJk7dmTwi6zHZ95z4RzyoPU5SacmmbvhzS6SZM+mnHt7Er
HE7xUvd4YKmUIXQHhkPc3/RFsqDeM5aeOi3nU4ydWWigXum9wdaqydZymNL7uJMU+yL2Do8VfUKo
MdaUKZcPg5ryo/Um99glI/xs4OZSIARiOPk5hWmE5eSwcate2mGoJ2x/8GqlV8Tw8TEh4+WiogbN
zPrgGTHUyEgQpuBD6x7cFPIjyOBTlS/i1HNzzUjyGbfejyFe7xUoGajavALdBjMx4v7kV9RHc8Wk
Xg6Kd/eJCPc9fDNABOLptW5cALn//BPrULQ1Ya9R+HpeQe87l6oXQxnnZgH/c7oD0xwkIwnrihhJ
OVQnfulBPaGL2Lh7ZoNLzO90l4OcWqItHcp0y7KLGf6QOEHOopHU/hAGvH+sEm8SHr5oz7tIQnmb
sGGX5MavA8q6cgk9hC/mtq9VunzSbOyraJHneepuAwKwI7KPr+MJNbXNMCaoEIYXXfrVZ0Py2rdx
BPk7veXAHEoBK5hTahsPtthQA0UJptd4WyeO3W8U4JZCkKQacZ3CFAXQi+CZPosUkAHmUEpUk//w
suyFmIwhhBalMuvpAYZ9P7ZwciUmzpvUZ8+BNzCMuoZW8EGBpsEP1geHufSwud5dtHTadmZz6U6t
NrqRHr4CJKiPp22Gx+BIWPg+dGo8DKtNyiwxPkQRmfrB1zm97Lv2InMkfrAaHgMr1tilNwu1G0D2
OcWR+rmJGCE6XCMtN+pPqh0TzJoNQggs7nHv/xqkEDuYIzxAxx/V24b8ZZ1NBG+GOrBU23G3rkl6
663xeAjCYT+Y5loZ/RWt/Y0kfgLOKnmSKVWfWxAZoNvAP8gAz6aiDeBiEfShqXKXlQaHcTHN7e1s
wvh5wbCPUMkt6U9nc6fKxHbYjdKrjInTKoQXiQi0A/0PZkMw+HmfjaX1gOa1gj8sLz3oaYsBYsqC
g7VfAhR3FT77GVRBvG9hjF4G8+BDpgU9wX5oAf0je+xs9FPI7HxqTb9SSu4TFl8hc3A/K8GngsOm
Y2rn6WJohl00bHSvRWTuPJfwHxhj31aaYRPc9GlhM/2YMhTfPOrlfpg7VsAMaNnnzdzvIMdCqUki
zE1jh64YK5y9Pyz2aqZYTaM+s8JM3cWSoHp4VF1iGdH/9QeQmp86tNAefEy7Jb3KXP+KbdPDqoK5
pN0cF4vu76clSOqNzMFNpk0DymeCVtvkkYDfT+JMKRa2ofiSMbwiHcxeBtYK7EeH7qmV1N9BMelf
L2l8UtuS3DtOSuF8nC4RMfgIR/wJAO3jlqVuJ2KMT1tDyC5p175mWSYqLKWeZqQc7mmYIoN08C8C
QdgLDFL3/WwvIMe6HdCa3ju/uaMoqPiGvJsWYHbTJtF+iZBbsgkJOZzje99Ed/lo1grQ/vNKVr+e
ouQiBuGhoewytPNrprY74XpybKmE04sa/CrutzsLcVkZ+u4jyriuVtrfUUbJJe4XgenGpisca3GJ
ZfRS+sOqKw6rlB8rQYewhOD9zODlIkMdA1Au+6iAAct6mWsNSxi9EuC4BvkAos3uA3AAYB2ECMts
4UFfumUFaEEbeNR595KFAS6Mv6zMdzstMWQDQkW+yJQ/pDbNipy1yyPwu66UnfoBw56xGEAgh0+M
UHUPo5O2ULDOquKWzazQG/9SMfN2cMG5ztWgoNQzn1DtwXYgW35RrO2u4Ew11TTvznLtLkYODzY7
KBrikNLuXfZNe3RYDO2VdqpubHKjwUTa6Wm4DRUbCzEKAkgcm+8hHHtkB2GuyGV4i/RCeclGH3Fc
iH8pco2eVkJwW7I1eWYTCwqQUXWxNAR2xehJkV93zFh/BG8tR8Vs5yKfohObEl74hl0ib8HAtynL
a+AsWUXHs7FUrppyy7NPWDO9tiDAYy1ua90n6GyCCAGhvboYAXpqP0N9TED83KL2EmJsoPc+NLVL
uN142pvhJtY+mG47ZjPzSxLwjyEfMZW0npyKLsz6iiIAsUrpGO1lR2ihCNIcxwD4Zj/qH6Rxr/CA
fO7xaOADCfsw0TL/ntDNYd0Rx5C0BgpYiZjuc3hVbXAzqtDmQ8LhBe8Zo/wDJuR55ToLY6hR93Wn
s9c+RGIa3sWHGXKHkgcOuXpu+oShTgMfNUavsWP5FQIcAF7WqYLPWKqu6a1YYDKEmNTnQPbvQY88
U0Qb43fxqKpkoEG9tj4ewYZjByMAfKVy+HZpW8M0YvkkQffpNcEDRu/ziRTDWa3Zgo/Iw/ufuE1f
KDo8zmcTd2PSBE0z6wsGH6yLDX7eJW5HvwvCHt3BMH7Ciud1pYodknjEv4jF3m2w2g+VScQO0e3G
ohMB70IEN2iRRsCc7AOGY2fmcLpdw3D+bVtnfZ1OwXOA5kUjUbNUBOwb7CFdHRm3wCoreun5Cjmj
mqrYBuMuWyavWDb3KZb8YBQMcdpxwEIDxK7TsmkMxUF36McOYdVJ7OwlfPnuMGm3ebmlnKZFsCz0
FqDTVjeMkYo2y6/exmOF5plWIsVttIhoaJuZX0X5dD0w8b5iKEHL6B3grAZbH/QcH0m6PmdjfOuH
6kp7K+RqyeOYK7xlmDyKsW+yayAKoH15QjwRIcgli1AARBDccNEEp8DMD/Ck6+96mafA+ltvn+qs
w/eHIZ1gVVlQOP3VA1LBMKR7d5JhhOIuf+8NoOUSmPVSip48rD708WzyX1q+YM7OvKDQ4XAHb1mA
4W3UFSluaIVbeZhB9D9KIFfAT9iu0zhOVCjiO6WtKNPEAIJNl70HV5Z6ROQibDr5CGO8c1i0mtJS
mbivAxgLldMEemDeL8FxQODeYVv86yiwWEIE4ctK0l/YPt42CESotBky4JK9f0s8PcORaggKrsGF
SjqrPyHhhgG+sewAM1JzaQEclLEJ4ntvRhx9pDK4hkHvif6QR+8EriJ7YNl+LdT2DnrGcgZO1qaY
EUhV+tKjN7iiCHr6nl1vQUihW576o2Ohgukex1CxJhQ4NudZja9kGYCEDdluwr7g59TFnxnMYHjX
ZffrZOVFJmDKhZAuIR4I4NH3Oc0+BlB8K0VdcDHmOkWTQ2GQEY9wXU+GnxLN4RzAWsKbpxYxdcMT
zqn5xcFErZKbDCrKwnt+/lmTZgoz1EpRQ86lvyG3gWvfMg6zdtQRn1zGjdP1iIYcEBWDWVoJFzMC
OLIhsDmCbgDPUVe5N4wIwnMMuB5yWXcg5C2vUqwbeIueDQq/nTh2DgARNYPV1iw6/YygnCve/eUC
Nh0E9rd1C5OYwmA5WGx9OO3BA/qacvGAqRev/uhfoCnsCiQl9mUXglAHZgeqVTMcXBR+thFHbq3O
7jt/OWxRYw94aZejjnqoO3z7NcYZVkKELD8NsTgsInIl+Aqiktg8wMNMXoNHa3YbbnDVpCBvQaMb
YuyzCYw8NjzJaXmJZrntYDoXwt9KbSVOI1DtG5eXWdw+MUQZ4J3dIlsA73wJR7XtmD1PWljjhDtl
ADsWM+RBlemm+eRR3xTJKH+O0jrAH350T/FkLs86ozsFRx5AzA6rtwW4+MrdpUTC7dEFfvjMTdah
Y8hhqtnBffaAHYpfBh6E3Mr3ijCSGQ53BZAaw295ViaU0SCylyQF9pPEaC3AB43KnMOBJ4NF/xXW
R3mhHe9/ETLBEAsav51u4X66GVDfmJkMun/Rg3gIJxWy2TfdtUsdDniNPD9O6jkFeCtg+wm4/X6J
1xuAD7DL00TtnKXqnU4SDJ8mGO86Ip6jjL3CLVAdXTSbEg/tbsibF8qwOweGr03Ne+ByuTetO952
EmvCUV7EG9YoXaZ0oc/icesD8svz8aPHwbQXCcOU2xHcDsgrfiEg9swpdCC0je4OROlPLtq5DiDY
vk3WzJUbOpedJ+TJIDbrq0PWBA6AHuM9EcGvRHVBpdN52AWTj+UB02825isQlUQWmPeGozoz71a/
GXd6kLxaeYINVpTPP92MrsHYuauFULCZFlkMGF+e1pV9jj55HzKxlG2CxGLmMBSo/LGV6XbkG5Ah
xNS1e7gFo2S2ka27JIOhjvflmP8B7zj92C/Y4cyEAHyDwgfBxvl6MNOEIz3u532eWb4fwoiVIk1V
qcTUPWQcPQC6/WhHPfkjhwVhbNiX7P10z6ctvLcarqsLTAePcJ89bx70fU/AhO0aeN5aH4HTK4Dv
a74Z7IYho7qTEQb4xviPfbgA/QXnAovNlRyCgcJKbpKkCmLU/lRDtRznFaigsAdrNAZqpNjVzsdG
dvVxJRsWpCLo9B4UgKnGwdsdEc58vebnUaLHP4Vn8FBd/fSnazdTr7NJ6zTGZ0ClG0o1zUC2+0Te
TbLd6jVP4KWDwfAmCtR2PVO0Fq1CN+J5+Fx43D3mXh5hutdkPwKwurCYVm75CDg1nPPw5M9SbgUZ
xYfHxhcwrxxe+NwAQJc3Yyd+NcDePbDsqz5mj5QMHy28E4s1Zd4roIx1lyh/ukpaldy0E212QI3f
M5Fcd56+zmIb760OpqqLg+arbRtxiloUaAFl4qWaYHtqdTxejx44XCpkj93G7nDaziDuAmhrkYsW
reRi4NLumiynwGUQcrGpfroKhPBPst/ogREvqzzTw9s0oR841pE9axevAKR/4KNviwZzeQFDzXfc
TAU/PP1A8Zrh7ANyui3NLRTL9eqsfyZzPXoKnGAQflU1uSgFsKleXCc/pAts6SL+3g7Ty8Dd1QIq
BWRrdrsImcC+EbsnBrYNUHcmqjCfMlBd13rJhCgT7T/DRR6piNPyOnjqDrbGn6prsXLbpqeBLBPY
0CiMcSwEwC8g3BMguqUDr9q33WlBVgUQc4QGw6FPDcWZrwlKQBo8ttCBwHe1Mey542dAhKXI7dwc
9N5lMFhatBz0VuDpu3mLg52LWY9JSj4FZslhHgImbsTH681MP7aWNuCXQf2OrQk/gM9wO4jewV01
PvIpnmGjOA2Vl6jhiTqYXUuN4R6FK6/zLbhd4OEIe3nYMQ9TJncUaRjVGgDT/T/OzmNHbiXruk9E
gIygnabPrCxvZCaEVNIlGfQM+qf/Fu/gRyuroMT9B93oRhtW0kScOGfvtZFk/+xKkK6TV3i7yi7D
relW3bZN4mgzO+F7ZcIWdZsw2XWWhWggF8EGWZ08Jm01YEacaOYnfIeVAgRZlAV/X1M+doH5HOT9
vKos99B3k7FJ4npYA6rEUxepXxaDhiYvv4RTme8U7M11KEJ9QPfM5142A5ry8C3EtHoqjH46qyLY
Wwb5P26ky209OvD2cvrOVEolbyxfKgOEJNCPVrccpar4fRBNsQvc/p5F+FTF3RdyYTpa1r4+I9ot
gVQTCW7U2t2bSqcbpZ1wA5ELsKeBO69FxO1ZVIU2edNvRakeO5NAQglIdatz5a17gqh3IKBrGsxS
nA13eps9u3usaK9RWNJm6QhgCeICaKvyVi4uimPMtHvNykYulB7qU9BNDMw5VIqk/plVZbcyiRpc
m5LuPDpvtWn0NJ7gZZJJY1JsTMyq7j2y9ABBj8WmdWdz29EqX5dVVWcr5Pg+AgqTo2kgvpLqiLI8
ofgUQ69uZsGeIa3frGUuGxYtWbrX8dpIOJAbefIK/i36FRc4GTluRdBkwmvBe5+oqZAs4gsiMQR8
4aUiOrJn5XTF5B2VnKmL6zCQNoPBQslVUKYEOyaBMWZX9IufyalwqwtcwQSDfgjxte2SlMIabZ+o
xui9cEPH25RWWPwYCnxS//li2Ed5RPaSfQiF4EK7lZBa5LaTDo92qrOT0DVFeJTED0jB5ZVLiUXy
/KdZZDFRctRD/4b827oQLaK9Tpq5qUJUfVRTm8icjJtGZlOzmubQS2ioKsfaOIwZ1BrarB/CKKW1
vaqYmv9MwXvSJSmD37MBFimdIvVQBmrs1jRY6nQbp1Yc7/LFDUwuXMf/Eom8Z/++Ij9bNMCXv4Fb
tYiEl0Syy8zfOk7bac4kIF4oO3KrwkD/4yrZ/jPkyrwJ2fHeCr+iKVpJFBGrSM8ZbXb+KCQEfhrQ
U+JNuyao//jGMOMwUWkucbzwBy4E9WkQ6Qyta3jEcMAczcyjTTW5MwdCqve3v9+Bj+o7roUjD1wF
Sl5o438qT5NIiqmJa+NIOp1PxyfADCPVtMnrKN6qUeJ4oH2+/ftFP/7ABb6DyQjRMoL6y1CYPIMm
4ZP0dUwqmR0or/Sub025iTJl/GdLJRplsXgpAWFwwYt7SbMhpw5gJQnTvmUALqCQ2IG+InC1PqhB
pY8dDpA0cbU24skLXXvL2TVhihGfGJPVj3bvegX2wyb1V1U/Ju6DbGd/fBkz1+T8HWd2ui4qGTDL
lWb50ORG/E1NqXXbGq1R3jZl5F7jL3y45csfiEWRPBmoAR9edOgrOOZMMz656A6YuMdIWwYai/sG
EdzLf3y8XEvikgDP5zH7tC8WoSjLYtEhTgFyxK61ssDlZRuPbV2t4K2LafP3yy3rzB/f8HI5D/Eo
Cm2CPS7z6hKRMdHgkzllFSVt32T+LjWM8YXs4wy4+GjvRJvP34Woyisv179JfJeXhneIm8siQRej
1J9fj9H0eemZcXaqjUixp3G8ccv8axRrfYinIjqbY9Tf5CnaKm04P7XJ6PnvP/7DlsaPJykQOpFJ
ch42mD//ArfPOEYTeXjSNjWO6JITFXuwF3akj3ZkjFcW/c/uNdpq7janOEyOFzaYxBpaWXQqPSGW
Gb/lMx3DMa3LlZytfsVLhsA0MN0dR+drXJ/PXmAHLgTGRMkm/q9Z9H9MDkPfUJzGrTrpypg3eDiQ
1xlK8Kjdevf3e/rppXDDEGNL8wXr6Z/3dDBYukTnqVMXTrTi4JouP4j2o4Wb6e+X+rD88viwKP2/
S114VAzb6ioz9hX9mvinbDua7n49b7O0njdu00La6atroaSfrVVorQPiCnxe2Ut/Sil7t05ng1jt
vui2FViGLSL5+L8q15dfZi8+Hwln4QPZRgVD2GbmpAhm6U3oeS6bJRtrwFEpbk5Tz5nkyiL82b1k
P3GcRZRvmmL5z//nDWnJg0DRF/NuGqrcMt1ptthQUYBnzJBAZgyreTL/s6Wdnwm3gw9vKYI+oFYT
RxPb6/D9ZW5bHtq6qM6jczXz+LOvHOQpDShefIzXF+sM0zr4ijWPzGqr6dYG1bMqgzm+S5xAb8Pa
v+bz/vR6fN40SAhZ5vX881Y6iAHKQBcoKtK+uNGBiG+FnTyR14slemYG8/ev4LNVBXMPsuMgAA90
6SayUu23bsuGQe87WTHmDUhCQERrzhnabTJSVqT9oXZA9nzl+/vsW2AxwzTCvaVGuFg+U1mS3NMn
2amNK0yg5AoCxAfx3+jt33/iZy8nJw4ipBGm+8SE/XlHQ9DKiFfT7BT1dbluyuq70Td89q3VHltn
8NZDKa74YZaHdLk5YVXEuk6BjrXi4pKkGjTZFDTZSbtG+ohbpF6LOEfg3rfZruz7eS8jQyJ065Id
OSZXrv7ZnQ3gPVJNAQ36QOooQ44AU2SlJywLEQHdldp2WXqtvPtkqaZ6x1UioL25lMt/3lYZ2SJ3
Ym6ka4eM9Jf+YpAFw3dR0K/++xP85HbizCcFkrkVV7x0gyVxYfnoMNRpSqb6gM4ap7mTiY02TXuT
zWQw8bbeVENPXnFjzFeu/i9o9OJp4nCVnr18Id6HN3Xsak3Yb8Ll4yS2iK+fh2/03VGdpXqkSS3o
6p6CJLLiQ5ypaToKQ5f/MH/MOk0sxcggJe76ut8YuSes1RAZQ4xQI9fPGdL3twqNyy8UlrHchyCs
MFr7BcAMO68kQdWG9tLbBvWgt3FcMb0pssF/Mr6V33Kznt4HV4twVSFZNmAPVeUVQ+UnywNnTByV
HvoNU17WOIHddA11ZnJSbGffrNxlzGPzVqGWclt8+kKtKb/io10iiP77Q/9kIQSYA9UG32IgPmQh
h4i8itDuk1MZ95xSMmyyz6S4ka0mnFDKh0C0o735+zU/+XIEaz0kkWX5RX3/5zudlb3Tw9JOTk7n
du4uNNScnoVEufX/8eOw43FkwR8OEuNi8YPCGpiJmNWJHhmN7Hac1qZo8qO2KxpZ1vgfs4HxURKh
yn6yUJ6ATFgX16PTR5ylrNUpq8f6pRn6gVw2wl/Q/dn/vfqgJse9udzGpQT58x5O42z3RtSxYVIV
bGRm9xuU8tTjtgHbipi4K9f7bB1ioYX5CHQGuM3FOmRGjZsGjpOchDnbb/6Q6F+tGmhx4bvWV6BE
n506lrqNJg//QE598eMG1OCGaSYp3bskijdGO3vHMPC6b1HgLbY5FbqPBJWZ+AfmfqpQ26XDT/Qp
4opb/bNTL22TxSO4MO0x6f55l6GzQZdozfQEUMTs1qqEW8zWZtxEhai/mUHR3mhlDd7WdKbkBYbL
+NhkQ4qeic/13hrgNSGcQxargti7kr3wyZfLoYyobRbtxXR68bdVXZGMwp6jE8YcsdKRsLYdM28i
s0hKStomvvLVfrLBYzvlaI1WmCPDZaOhrQwp5WIvNJXPQC3qRNvcIEcq0L6RI/QW0i2KthHfsXvl
3fvsyksWo6QDwUd8eeUY6X1Nell0SkVCpIOLaCs4lk3pWWu/jWmvwwpx9w1xsuOVTemThVm6JsRf
n3/ma7u4xzYAUK+tvOiEgLU416U9vqB6azdknE87J6gHHHUWczIpxit3+5PvTQIC5RgK+tCn0fnn
m0dGWTRqxgMnozfVLmoCZ+try97VXmJcuRS2aP7PLrZe+rbglpB9cp65hBYYMWyRQifRySCjdNx6
kTl+YUjnrBdu8BMTIxT/yVAd0rYat24dJ+cZUOFtJLGrcrpq2bdUvmM6J88JsPItTYN/yBHo6hVZ
dBO6UQv5adxSsdS19h+iwJ5OLklc+8pvrAO7WrCSMS/srD0DWwf88bU3gDZAGl+Mq6YmWS7zvEqi
7SqZdrSqQO4C1u7Qk+7X4v+Q8mCxZrzrMq6/lmmvJwLD8Na4cR0cjWCaT9YYj18p5Zgmun17SOER
A7Gx2HIy+kN3vqjwP2jfx8fiOLUA69O59tHMSbQh6GqYiG7NJjmv0eZg/AgC6ybh4gfbneJN5+Lk
PNgIfQDIyA7J6ZRvJCZIputwbgoLPkKW5GpL34thlD/M3VkjC30So/FsF5OzcfmK7qNpRujCdqzf
6KnRDUXONT+aeIFWfSJL1nee0HK4nFd234ktvfAvSMvT0+x5KAuqmsgutjx2bv5LO7oGI2r6QJLT
u3juzd6O8NzTkAfEHLy6RvMOaqs7zkaF9hP70S73w4pB2KweYjPH3IaKmqKrlisYjd56ajwoQDah
hqWXuut0WPxF46JwyVNd70ruBPdcRTdGQTjouk6zajs2Cz8r6Ry5HeahuBa9/e97efHeLhKIBSgF
a+zDwlClKYlluABPzmDUz6guLWbFDfNcdHDp7eiSmgfPy34eukw8yR7LMRIS3CRzkeX7IkrlkpbZ
7JktUVmWIjph2cJRKr0+2xeWmBBMmfVOjCViXFRk2wrW3DYY5ulWBUpuyzYlATFtjUrQv55QP5tU
mkebLEEcyI3/e2wzuStSwiWlkYeHbhiqCE1FCZugmsDw9Kp8CFoo9fw8yZhaDec8dQQW8Mq7K/Ei
3KZGy6A3rQ3vxDOpHuH9YOsubHEuC5rYSL6+iAL9MPPVuF/FaP8QY1azPvmRQ1IWk92T63S9pJyP
m22IInPdFEL4SD5ia90TC7APytm+w9OR7mrTS++HMSl+TMAqthpK96NnZ/X9nDb9qx5MNOVZuLDD
hoqJNXcf04Et8FRrFIqWLuYHVPrhTpuq284CdBOqAUut/149frIb0CCDVoH7EJDYZVEXO10SCEMk
p7bO0CP0URXvh8FFOl1o8zmxsUMUhuf993M0zZ4lCIK+vvPheGsRqee0sROfSLDH7WCQqkgYZGyN
1/otH09hFKsBAUd0CpjYXG7rPooe/Eu8kK2uHAw9wn6RYQLhHsy86c6cxMhD3lWVDveD7SS//uPN
5cfRzkIqRF1pfUhZWpoIrujD4OgNiThXUpknh3zEg9WKeoOkzryf/Kn/r2U6F6WXJhkvOBx2L3fZ
pJBzaA9gSPIybh40CQkPM+XfOlcSL5Dlhlcqpw+3eLkeZ3bOPTYjE3PZe/+nj2bNmYG/LQqOhLQm
6Rr1rPcw1FSaa+LzMs6bFsZQXyfJjLIJBffYEgJ85X367G/gAVsgUTzIuJfdXmfsdOAMHXWMm5KX
m9jDyiOzeZt7qYVroqrvaGLmkDBksRmoQ67gbT58RJ5JKc8ZjIntv+2LP29BnPhB4zPfOyojH58R
LM9suejj97nj9i+S89GRgLhrU6QPJStXRQT9b7Qe/YzLOsOKGVoHC5olGprkpe+68b7D9fQsU1Hd
ywZi3d/f5g9F1HI9imPYLBBHmZL9+SttvxCyKsFnwT54LvBwfB9mpggCBMzx71eyLyuo5Uo0L5f1
AZjOZYmaxVVD7COvMLmPcp8iVKOFL+za2P79Oh9LNS5EjhexO4BG+F0XP8nFdTT1GdiHwu/oeyAl
R2iWpw1q83YeiMa0iRojgriy65XUyB/zzsBSaUaJ+m7Ilu278GTyihyymvcZ8QTTKak9uHPoIlPM
9l6tsGdV2e+//93Ln/XHTu2ZS+iej12FWwTe888nkQSJ0zdT7h85PQFYqBfF3ZibKE3K9sr+8Oml
2B84gjOutC9Xk7asK6fi1UecF9mvmdkhOde6Pw+h/eXvP+pfXO3Fr2IJsTiDE9XxEdhvFukgKivz
jy0nJhyOi92wm6KtZUxk8VrkPLPDSnJxzerUYK85lL5bHcTyhEh5vZZe+ckPZ0+kT88BzeMNWZac
/1nWiC+U+ciA9EgS63Qz1cZ8QEXvrEdCla+sXp++hgtln0mVWLIvLp5nbWcWZe0IR9MpMCGU9tT8
XppoPwThkeeoLPuv6AGnCRmnnt8BauLCxTaWvdRZZ+QrIjP0o7STMQIQvYjRijDB8NIlSXBC1jM8
T7l5jZb2ySfqMas1KXlpc4ET+/P2mASQ1Abz3GMjQxM+Zhk/zVZx7Sr/prN9eCccH0gZ0ZqM0Zan
9D9PIeeBE0fowNFrquAOA72IV3qCs3wTKSKyVwPF+NltUGhNUThtAOdXJ0a4/EmQEtrvc1Gm9+WE
RW0V8nN68CbN1cySj5sPwdLQ6UjBpGeFjObPv3E2XZKau9llESFnedWmpkabkqO/C400RnUZ++59
6/nJt0TLAasmp6P3a9+Ot0wZL+6UxwydXhKUf9JMLv6KrK+I/CwGieo1r26EN8vpuUd/1mwRVKsG
v2TRRqtsEPRkjSBdD0wBltzuBNApvffqOEPt/8k5M//qeSr3znpUZLAYxuLPmNPwtRyFRdXrtH7F
s1pJeFbe3SCbBttCUU5vYkyRR+K6q7eOh8bYGyb5ayzcxiVS0p+nfdYURY7+bRo4ADTpAOwItMq8
BjdjFTu380LANpnh49dsdB7euHaTDwcPWNyT5uRzQzcdUwfz6vZkR3SDEM2DQe2hzrob5Da4zCeI
cG+kGw+sHG4yvqTFkIbrxkqG51EN5DTLqbZ+YpNrKL8o8YvdHADhOKVNG03rhqMRjFkf19LXgJPb
myFEDEx4srCuZ9OECbaKzPDG4PB0T4tDnvu2dqJtaY5BualhoywSelt3q1oHZM0TjKLfx3yMsbmK
zkFWPeTvstNLhAbEpTeTHORbD//Eayzn5nZWYa9XxhRVv425NZ4NlUZ63Rb0rABalAMDcxAhmybE
FFJwSslX7QhkFatRdAjdPE5WLK5VvyoWVn9mRtPPwa7d7YSxZDfmQBuPSU2bhw/FdgA6SHgHmC5V
X68rN0RiFzR18gs3RIescipA4uDdb9rcfit7e4Dx6ps4B6c8LtatR7t05XfmfIyTOvwWerrkEmbg
HkzgSC+5X6e7cgj7n2Y9djdd5hr+aihq/OiFNTewPay04ZjOMhVsROwWYq31bP9ORN5Wh17FbXIG
xtxka7svzfRWdWN50Pjrf4DY97462CftjdWbzVdl8XAh0jjlSz023rDSNLOqfYIuCQtcZzSMLvQY
uO3ZsHoaLR1Y2mTbzjampcoL3gsM2jPmZIWwEuaLls+ew6vfFJ7+PRMdOa7DJmyTFfpw8+hNs37V
daEOAIuMWwyS0VMa13V2CC0Py5KZYIaMLVvvMBLqrSs86yvgaOVtEC/pF1OqvFgZVtm2D0aqjfWU
TfN5xGiDbtMUWhyypM3KnZum8g7hcbBJcPuIu3AKJ9B+CEvlU4FQv1zNFkK0XepiPc5bTpqd8udh
V9gpjRZvJj6sn2p44nhqzqIhycEJMX18i1MVYTqKgSm53nBqbJU+CBO55YrH4+z9Lkp3OkUsjCyz
NdKTB4L5p8Lwr9czGvSnOmxjDL2tm6xyJHDfqKyIYcMnYf/EsuQbK923wU8CTawnFXv2zqwrEzZC
n1roxuEyQ1xA9LSRVTjJjTmN6RcY4NWi9zHqBzOZjQ3Nm4CE6LT9ndmJh6lr1hqAlluJuzZxm+0c
mPrWMSJbr606LTa9P814r8zyJU7gwXAk6lcyMeu7ebQLPPAN1tNiHKYcAyPIoG2YZf2JZcx/BP49
3IUsNbdmOkz3DKKas1l15nqoA/ufVoPfJWYu6eNtPk3BeRBDPfK8Cv9exL04+h7JnXzUpfueduQB
Z7aV7BvbbW7bkSjoFb0ff+WlY6FRXxtMZqoqcuknSPfVHUeINOjMShy0Q7tTIHiel2wyZNVhooFQ
a6v56syE690XqIWMY2iPYiGu4CCme+7JdTWO8VeRlBm0r8LYRRBfmNiJ8clA3IM6OgidjUCGvJ1a
s3vtPWrTFfa90AewMPj/RGljH1GBw9gZsrRdrHPNOUni6i0LvRZruOlq0tQLjfVsROgXSrul+m41
fhb69M3eCVmUIP/P3aOckuyegUq+j/NJ3XgJEfS2isUm7gcPinKeJrsExdEuY5k9a74+FMO+k6zD
Mmp+4dJ7r9ijAO2jqtyFZPlO6zbBCb5qa/JF11ku5Lj2wBE/5rP0ftJACtY0NJ1q1eWC+TQE6Hvb
NzT5cfXcH9qusE41tw0DhRl3aI2DcDgFMUXSFpuZt8/DIK6YA445HLPEDJ/NJJxxKw41HlmuVdpw
pZxFmyRtdZfF7OGawBNnXVWG86WO+PW2IKDHtIz3NIozysERf2MYaed31+NKiLS2sZykHIRVOAWn
YRTqtpOQKcyhm7NDmwKwiUxHvMSR4e960c5nTLDqxdSTIFKZ1hDLcas24WDKNxJmSQD2G2zdmaqK
rRiH7PeYknXN+MCuDhTR9jGcoObBAvBCb4NfeByPNkPpeJM2+GzxXPTz2cuZia61zc/edGrAotgO
rvsqBs97n0RqfLOnqF7WnAgfc5jz9Bjqrka6yPdYoHrk7XFgf82jSh+R9bP94DMt14mbqC3h1NNz
G/YsMzrKzfnAmLJ/ak3OQ14j1Y0DiOt+6vQCTFEy36hY869k7ALznqMtVYiyNmhaNS4NZ3a/JV5C
CPVqTiRzIHvqkcyq0PqJp8ox15QC4Z2Ih3AFywxPKv58YxX0aXksVe2fzM4r90KNIn9yFrAXaB+U
5yabRLbxZRdyBfT0VtKY8yrnF3+XzEcerI4EVN7K3CQSiUqph5zSqmyfBLF8dYgTqleYN8a91fhg
w1Ey3rgGwcZ7eBc639s0pXswFiZrR655i3xl5rjoOra1exdIxcnMDDGu/CiDoTh26bsHE1Kdp3Iy
vrV2kUM+0MW0J/Nr3qImAdCeKvsJIpZxyEnhXhJZyfci7vMgRGhvYygj28H3fqk2sx8xN/ndFoFp
SHcy4bUvbSu9DYdUsXIx61p7nOmyNQQu47fV6M7e9anBMt9q4Luc5aYTPm4z+adMY69bET8Jx8mI
e+83n8jcrh1lprtYsdLYZu89Ys1HBso2mb6HPAl8x2lVrnqXRtqmnxP9GwOX74IO6Cd2R5o8pBMw
YMwBda1Coe3+OxtyhFsRbfSthhmiwdGF8lA5NtmWBvxIOcztE/Mvr8LpJ238aE7v06wzwx0DMou8
sVKdwo7PHOOtYd0qvtZxz2uMjtGsxY3jGlWxG2J7SPYG44ptl8SZXGPkj+4mGUwNoL5JvHql8u50
bnjts8iGPFq7c8FbylzFxgjR5m+MxhxzowuF4aYgGaN/aHSfvjATVVvsQDqESiTRVsDpPI5xqV7x
TgPi053YK+YdN9psu29ymtMMeFpbP0GCtA7UqcmOj6wGyteEoXtqpGjVUapS3+Z5Vpxndt+9jHlJ
1wFsRqTH3Ig9rtr01QW1cqMZid9kjmlHOyXSZg9yxGH1LesbiynpDKFktHnkOMPuTUKZ8hXGcocF
PS3pqwblUIariVQoOo9lftBlZ976o129hqaP5XNE1lSvaxqxW9OK5LvyKWdt/oIT9PoJoiB9CBxp
ZgP5wMFMOsiiaVZjClGPcmsxJKvkIVZhDOQgsw8NFS6FcF/Gr2Nh4aHLAwjerc3XivWzHA4C5s6P
uan7b0FE/2Q9Q5Z4sP3Wfq/meSrWXeG7G6+f+1uSl5ofBGnoXZmNXrEuLZChJYlmemt47CU+A4lz
hLyiXnVW1j10ZREk58ry2z2ETCZTZmrKe4FZ+mh3iFk2IvWSh2worVvbjN0fYY2VoyTOhlXB7aaf
sTu1h3Z23P0YxD0fy0A1G8VoLcNBbKEYQcMUCdCxIpnXnMuLo1XK9iRSfEz8trwk/cAez4HwG6Qw
nf+ejI1zaKvQeO3Bi31P0qGnsq1IMXAnfQ4l6VhVF+Tfh2BONx6Lz84zvIljWjjtrNAb33Ankddm
2Km5B19rwryY/JUdTuDAOB44+JkZywTWYDE7zrJH7c0om3Ms9Pz70j7Rt2serEZ2Wy8jArEuYuto
+XG7N+Z63o8Rro/BHL1j14f5upps9z2cGZO5M1mGAU7Bm9ga/A064WRDjAhpKmEIWMeRhEiGQFsi
4vF+suuKteMpeWNYaiIHXKnfnkcJT9AGBEyq5o3rVf0GXl+8cVQzf83irtvNhcZMRH7Rq8WwD1Wb
UW9i2BZbm09r2iI5bMnTSBFjqr6L7uqu7/YgczkG+WH5k53PTU+F37RPqPZp9bYCRhIafmh0lpxO
Ch5ttCU0JMXzBNWFSGv6ezH89x9sjmW+woBe7TB4e2fwjzBP07o6D16ev3aehCzTAZFdtfj7+pVr
Ts29nkP1oAZZ63UxRugSTCfeznaLwY3RKwb0tO8r0LMx5MIUBgVCTPsuDSpcrgDYOLG2lmqfTSr5
bZH11lfK77caHgRldEzpMWur/I6RHLaeCWCUvXtUe3wWwab1smkzmPOjP0zxwTG5r7J2MsaUtGDX
s2XgDRDEkgNEVssQUZEXvA573vg8KkNmbnG8qfzS2ruGdr7kTcT2HIRuenZB98JeHEV/sjmC3FO/
yq95EIHlmPJi0+VaH5nKVMcB8lSxTith7aogy3fIfeqbCkrcJmDiQMp8XWZAIkomV/08fvUapZ4a
R2HDk036Zmsc35EpsgO4xvoY5hOt08bo0Ax5hbTm0zyWxvcaWfxbGuCz20A3pVdQ47QztrY5Gk+t
1fF6GGPyQ7MKU0GD9jjy0NJ7v8/FI3uWsQty6LEw1zWFrT89k4QKPUR4+Xcjg3WZZ6CH2XBG76my
XYuTXrLY7mpvX3lgWAuMRSuUVPFtGAHBD1vYO1VHHeWlsr+Hl59sDchJBwZJ47e2rSRegR7zszD6
u5DWx8kbTXNTTsHw09dBcc60J37UI/5RII7Ra9tEMl47gKq3UyTB0DZFajBjI84totFxAFqaqZ0I
suSX3/Y9qxrDlJ1fdsY25aevhNbOjSlFQLNlyO7izovOjetFI5BvmT3WAy+Rp3OxC0w2PLYQfdO6
KDUli8RmnjDTrVQpYTAbkXOkDrKfgjCzXjDuDbsZp8dr35Sm3ii2xhgPti7WyVwMAE8CAU1mzLmV
htvnd73l9Zuim/M1zdPhvvd95necpsodsg0kDk3J9+wP7ia3nPou8+vqqRwqa9OIGus6j1YesHLZ
K8/o5nDt6djkYAXj61yaIrwxcZpW+Ietnk089I6px6Gd3slIDOfQ3VFsLn7SMkdV7Ax3uVPHxxh2
DlDVyQDHWwBudAkOKm68Mna2ymmqjU6C+mUa3PipaAYQY4r2NWceQ961g9U91B2LcU6CD8SL2Lth
VwfynUxKPRs4w3cJldOhbBJ3FyGZuh9ow+x535ozJUjTQT1yYeCreZzOobKTV6sOTGhi1vxLOAZk
6rgC/8BGWB66yI4Ow2Rwj6xesmgWKeDvrGu3plfaPzjod7eu4dH8tuAjEQQY7YjPIkMW39OJd914
N1TcoHwS3s5x84Axu5S3QAf9bVj1wyaxiNBJ8Er+g9qd02exoNdqrMW3znLehlICSb+hgIRJEK7D
ia9XGLF5M+gKuQjNlaOVeCXIq6EofxdWl20gVMwkEMFmBgiij9BFmld2Fn3rgY271/RYj8w2SXkS
/F3VoPxtKzr1Ck2pu01lpr8jR1G3th8hI2hksmt9I7sLdC7xEJjEucFQWYcZMBnaenJH26YHI4lp
rrbtcYNBBG4OL/AdLF6F67IDQrc2MUqxHWC0x7ZT3oo+mZ9mbLAvVEvhShKccxznQD1MnOBvllbp
JitRI6y6ieyeI6c349VIdPqVJd3/IvpR34qSxmSDcWVc1XHlvCqV2rdu5VDaMO+Yf4WD7r7ZYEX2
VpTJUxnO6cOcW9EOF4aOVl1vZt2mUToMMR534jZCrXG2s0V8mQ+zsYWuI5xN7FkAnEr5XhizcYrw
9axdj/IFvLaxthPdvyBAltkGrUf/6oFn/D1GQcuxLRC3zOItjFDSQq0SFaxlAPB3eRuqJ7OS88Ok
7PCQGjlLW2IY1n5wlgFVmlrB97yDMIest7+1Wn+ONiad4W04K3HbNDJ/0o2wHZZnDJhJXhe3tlHk
P5zMjBm4Bah9pglIWUyjluUjSEpABK7zhHvK+idty2QLTy18mxMYQfmkzXVVuGzaGXUPsZh0Fcik
aJ9x4Mz+ym27+UamU7+Yd/2SHmChbqraHO9Ug4LDwdvxnqezvXdQxtzhXlLHVrbiCXjweOcXhKrm
7uje1Kg+EMdRY9/BdSFtVFu+fdOUgXMyOojJq66Oyn1OWH1/U5h5uqeC5hElrDEJaJms3Pee7f6w
pmm4TVzoGrORNPu2qtzffteyr0HdWnicdb2LckkkfesOxs+2EQERFCnoNnS1PZXMaO5GlQKvcIMK
NqfB8dgO235t+NRRc+bQZBvyeNoQb1Xfu37c/7IMjg2NDvIFJwUCWnbsMrqC3Ut2qHen/L7lHcUK
q/BVW/CHykbsLW3CcyUoS57QEZIL7Ez4pt2xo1bmTOE92jbIrAYkHdhHzV21G8LVIqc3nulgQzAG
6Os2q8wFk8OiXRUY4iGeRulgf1VEEgBJlCqE8a1p4NNQHTmqFFF8Vnw88PI5fr/1ltIxXUmaGaMP
t7iPRHswQrPZy0bN910cBfd0dY19Q87GBnLe/3F2XjtyG9safiICzCzeduZEzUgjjXRDyArMOfPp
z8cxsPc0m6eJ2YYNG7Dh1VWssGqtPzQPRq/Hf0qSzp/osfXbWG+q13Ioik8AlynSRAr+tLwcjSdg
E80degYjZ7dbHnQarc9milVfT/noPs9aeTdOLXPEJsi5Yy5oQ2mqhzCqwidrqL0fpiyxydAxbsPt
ENjiPrU76ZcXDu2tQDY13Zuth5ApB9ONl9TenZ8pElUS2Lf24GvlvU5lNNsPqTnxdNUOifJRa+71
ekTvzKxphuAOlw+vQ1sjDwKYzOEqqyhaI6t9SMIApJJdaa9emdVPrd6wxJKWB+c29PD/Cu3GDG5b
6NBoAsiGuUd8MTIOhRL4jvDzttnKVa4DeYobIPIeLcGXsOqGXVT4WBCWYsD6ju7yHoNUhFnsUsp2
SmjX2UOClPBLbIPVU/Cn/ol0napto0Aln3Tx3HAQJA2QnBPULIRA4+U26cv6oVApb7Px4wO0IO0r
xcjikxRqxZObieRTOHTBvesn2U0aV4iyVdTElZuh8xEsSxAf3rQJyaRMFfERIdv+J2rjZbUCmlzo
JlKrUuifwfe7ZCuUMSaKKm55zjAUYp/xDHuWeNGuIaGnPuqsR8bNSc9/IvkCYp91E+MxDBCqo2/u
BjHi2iO7CtyKArC8D+VdPba8KL3R5pmqpA6Y9PAYjdhYWKnOy0onUb7etbtsHL55jTNsXCvhR85a
djn1xr42J+eUpsWthVxRQsPbDOxXzZaGP2ppVT8iqzN/8Chvfocw/5qVeb+AqlpThxtwErUg6GJz
HHphIWjZj43B0298QK0HeZG4kqfqK8cDJ8PPzDWbHeUTaYWHOg1t9iUgWuBMapnkIxewgrJuYj3H
M9qR0JW5iaTKvsu7eDjgb+AdhqD83kh9twJluATCM1p6tIDPweaCaJgRNTWIxiC1QhPh77DsDkbJ
gbezgPFGt7jaxncNznR3ZUs1u4qsHtljCuq3gzf6w8ovWUDu4PcFzFwHWmBD8WJ23nW1OS5zswUN
6wgqfBvUhut92qG+6kpGsqX+szbyBSwD5FQLIiCQXJBKMywDwhqdBEMOAr1rvFY2UnldUqI2LBVr
/OLFSFCMgadM/AYxixTFFvR1+sPO2GoMLUX647NEZclpMfYsVvbPUjBAboBFMNaAoz77npBuCyRV
+J6dPt7nuds6TarlODyjx359py6cT0AzVIwRYfXA2ZgdHMLvyHbA9zlya6PHHAcl71e9or2/vx5o
aV+Qe+iKgb2Xos1XhpsZVEBocDh+E6F2w4PhIe2SYot6Ynpoeo26Xcf1fD3o0jxawDgAnlAqhmJy
vhx5CBeVDjnMaRqh/6LYQ0+YF1NCi1KPynRlLpWlYw9eGsw0aOjqBT+roBUN8tLVnWzMjbuyLHGZ
DxAaS3BTeexyUpyNFDbJ58YQubzVgj4+WrkI8m1eZMi4q2AYyWUog8eq2b0gRk+6iaBm+hQ3Y+XU
IUBf4dXmyp5dnCQLU0duY5bBHA8keZ4tqQoiFMgSNTgEG+Dno7w7ACIKVkItHw8KxCAYbJAHZ/cC
/NlOTWqOByl2b/QCt9qqQz67kGz50LaaufZB5soswJvIrDmOGJZlGHO6cGGAOQ9Ne3CamBcJ9gOF
+2MMRpZ4p9N92ZRKRhrSSVYn7cuehn/tNWl2HNwERdqPLcXpp5CFG8DPhYFX52xLZ25qNI2rDY4b
2kfke3euP2FGLPXvh+MAnAOWi7cIHI35xQfFQeZsSjpHMVz5ZE9duTCN+ic3N8Xheqj5HcuQWOps
LIDO0xEyOxJJy8IEjcXeaXmF3vUySus5ulhbfE9lDIOh2abFiDRVG73+D4FpwoNLxU3nYoz5mEox
egG9E9U/lfhHr/1U3NdqxJHBRDSuXvly80X7Nsz/RjNmUg8qTgBjr6W9Y4ufwv+joOjKCzCrVj7c
/ICch5ktkDqMqDkPWe9YyCIW7Y+MdCXN0LqpfiiNvDKmWTAWx/QsQSAJEKoBtks9PxjtHCW/augQ
1uf1T3MEUjZKb27JM2WIoNXvPcQO/aMnqACvnAFLoYHYgllHFwUc9zTd71IEv0KvzmoqHdX0LvhN
cRIYFncPirO1C1phg6oxmsWJbcIeub5s5mnSNGp4OOxAXchAYueiULLLVRBw+p+oscnFyabcbT16
mKv7eCL1X81yQMJy06FA2WxCEM71QQZfRM0aCfHmgyk7PwazYH6OALzPpTgngXaDUnk6IikOChG6
++iWRoUSKq7t9BWLArHKTAJ3sTEA2gZT2R1jtHw/0ueP9jZO3l8MTy3jO8w8UNK7Pk+zBf/2y0DY
kxSTVCEGMFvwbqlbqcez2Rl1ECdJibdp8xz21U02WGu84svVQBoKlxmMMto15jyBs7SOLj+QNyel
QCrtCmS0UJ8TzYjlCC6cGPoFcVnviwKvNef6MGepz9swwaZC20Q6GXTu7PjSB54Aeh2GtFVSHdXk
wj2YSS2frkeZ3a5TFND7NN9MHmYaj7Tz5d61WlR7uh+R9xTpH7eM/LvB7KPHtGmzFbD+YiiQq4gN
WPIE/z4PFUVlpuErFzlUPft9r2XDAc184y5HA+Db9VEtfDaLHixPO4E+JU+d81CdVdXAHQxxyj3t
ycqHfZOjK19iCBXg2odG9QrzfSkegkZMJfJcPKxm38qUah7w9AZPTGd16POs3GWZpt/nYxbudaCH
u9zqupX0YWEfQHvQQOdOiTg6MeeDbMEjtqRu9omzwGF3niAY03jU3Z/16K5xENaCTTPw7lgsLMz7
RFvZJ+C9XxpZ/+H7zaOhWZ9RHvh+/eMtrBPLEgpCSeBl0IqY7W/fHdCrpHJ68gNJvsXAxP46QQlR
cC3cl+uhlr6bIPE2qQiRKswPe7PvurJQMnGylO5bOhlGYB9y7yf1pw7ZuA0+Z0/XA04L793ze9pu
FByw7qZJQ/14biDsl7gJ4FAhTiBfIdNT5Q5rpyjHHhuUUMG7o6uxttG66YHcFU1p76/HX5hbRMVg
dkwMKF5vszWDV4Q2aObg4ttBufpBdpMWG1FLSekHtsWa0+/CEQa1H6oVCHvkReTZlyzTssXpUXZP
BVIddIAM41W3Cm2FB7UwJqGRsLPfqenbF3neGCHfn9buqYfnLG2NARfbgx2o7T8QkpEQvz6DS2Oi
bIOgIh7e1gXoHHkRjBxF59JTSsTfcGAlfzHtEV+d63EWlia8GJIQ9oLOVTc7wlwtKOLCQhm4lNVg
b8PXzjZ0R2qE5sdhrwAfP9L171ekApajTswm3qWGIaa5frfNVcXiGigG6TS03LP3COzAJ66xm/IP
fuzRG8ujsfuFTKb29fpwlz4i2c9/As8Wpizq2BZkWycD9KcDmFvbq5XVHnwKKCt51lIoqHOWMHRq
M2DLz8fY5J6hIhbvnlLdaL8jex7nX02cuz5JQ65ZK5/xMhisGgW9Rk1B5QRFjfNgUoDlAaoW7smX
Ej3ZN1D2oB4PFvZ1UR79+vgkWtM7mWRdFqDOz4MJdPUwi5FhlXuKfoMUN5roZoo/CvjA8uF6rKV9
QOFY4ybn4pPn/CSQjX7iq7F0MtPOPJDUqjgWinZl+hauHXj89iSxMokHzpOgnrpWrgMEO9lSUo6H
jBakk8EJ32Kn99MagAev1Ecvv5dFfoJoHsxKyFfabArlesAfMwO14IK2PaRJiI1m3Cj3kAfWcsuF
uwB+DUV3E9kLWF6zJd9w3kM7Hri/8XyC7tzeabl08HELxFqy+9u39SEQ3sv1z6ZMA5jdQFMlnpqk
ghAhGrvna8R0g0KmCsxFXv8zlvZmBDTcdPhrF6AywHl+chNxr6sdinbFjaeuCb4szq+A8oMKp4A1
M8uU8iJvBSBzqLgidH8JC5jbyP5JcEwKg7UCy9IMT6JAVERReODSPR9ryZVhmoONZ2uS0EbEahjp
SbFlS37WA6BMHbByb01Qa2mEPB5tVHQotnHQnAcd5ZZ+1VDYJw/i+barQawa8ESPRUfj6frHXBwf
e49nwpvU1exwkasAzTs5h5KfNuK7AW4W/w3gNs++8MkAAd8jgo1V76MxFmuSvIvDnN6plLCQhJsz
OH0qplIOROqk0Ubed42f79xE66hWYYZxfZgLofiKFHGQHYZnbExH0btLSaa+EECMd09jYGNpl2tV
ip0v9go4g9TquFaVXThz7On9baKZw960ZveDG3YdVnIAwPHi645SKJ5bO4q/tlKHHIAFl+b66N70
Dmc7EsU5GU4pImzk8rN42LHVSYHT4ikGJg6eOGz9e85TiEy4l/XiaA2W+7kBfa7c5j0g4E3bmKgk
gIZTbBQh0y4lYRSo5JdCBokZVtoPHfA89ES9cw9JkEDda3E6BWjfF0iFgzC28juhjVghVbKaYU1R
miM2b2qewEzCEuNZ9JL/EuPeFx2vD3bpU5I98UxCT5gu1Gz7h3HbRyGa4qdKpZepVYV64wYjuM6Y
xvn1UAsXFIx0dgf9RjEV9c9XjTmAOPNazT2pUCzu8oIaCVrQCh5p1+PMSaRTTo/KHKUIPh5IiXk9
Al9FHmEaJ6qC2MA9iZv3DYVLo4Y6q1JC9hoP/l+WWuK5ofX9LHwDJH8Njyw9hX2Bj447+MqjCsQG
cz3NarRjjMo2oPs2NJVjWA8PCJl1K/WdpQ8BpxySLY8Q5UKPtpOVUlJdTWDv5Gkbn+xkM0aNvtdD
TV35EEv7SZWposAsp9Jtz9a3jq11MU4HomE1/rPRNvGpjPAfklm0p8QO14SAloaG9gcKENOX4Zlz
/uHRMYTUq2f2qUaDHWShfxsopbolY1pZzAvJMoxPqvdIszGJ+uxcUuy+VfTQEqe08P5pLe0FX6Fv
gdbeRYpyZ6NfclhZaRq/fH5SoP+GphinIO/j2ci6Dl5G5eNBDpPBesrLoXewRI6fc4R+heiVbdnr
6g0JzIAZU+seZNPD2plS6ynWwuJk5vAmrv+khRuIH0N96q3xeNFJL+CMNZXZY7mHaSS2Vz0iv5HU
hndtaCEOakQxZLox/uM3KP9cD720vy11OqRNS0e1f7a/QbvpSi25HNMq4F4IZDqnVWxHnHkfDcTh
QRzk6aiE0jg+X09tXLlNR0ftJPdR9ZRj2vUSJBicXI9yuWpRG+UYQV1A44R805V8d8m1eRb1clla
0DCHAJidMkBSAvYejeaaRuXluj0PNRsQVUVbQhXHOqmu/CRyzSHDfQjD+h7o/udStdb0BJfjGZrJ
mwRiz7zoEFtJkOmRYp0SU3yOCswNy7j8rHT2I0i6R5SCVh6xlyuD8VmUM1V2CU/o2SVTSBlB0HQ6
IWehOpOA1CFx8w/29jn2iYI3C8+6KXsX069498HkNDSDjJfLCZrycFKULLzH/dQ7kFSUKynC4tqg
xAdgRaXmMOf8+0L3tATTylPXydpWNJGxlzvAEX5UaCuH9VIo+Joq+rfTyTYvvnmwFkE8sQyBgFZb
f8i8I9T+n+Rcyf7jCx6RHgu8AlUbGu/n85eGlWxHcsZX8jEs0cqq2ylB8Op24CKvR1q4oTmdVU4p
EC+cFvNehggG2PSNZpxKb3jo3egxhzhgqc0OKJYGFjWRjlkTPXTQTk0N8BV3t4xrtIU3aNOD6Aq+
gFTf5e2HC+KoflEPZLZBHFx4OlB3xHJnoProx6q7Rch12Fukc1sQWfnKGXZxB/OS5Q+ErykUC5Q+
zicbNkxk5cGAgBaA2xG+GrW4rW6fivbv9bleCzT7qnaYT3BKAoXCMcO/pLxUrextj/PP9UCX3bLZ
kKZf8m7/WZLstyboXTzius92w3YohnGHl9BR1wZjE08+fYizogOG+eaaEMzFETMLPh1574KPdW9W
ctVpwHxNvCXjgnsOYs7u+hgvNuNbFIMKAageeiazgyyVg9DsalQBIXN/rfsAUC1qfJ2Nl9b1QMtf
7T+B5kWBvI/aWDJkKAI4GG5kl9IDGlYKulGCVJ2u30q/ZDke2SeZOSisuXKH0uamWSNTcYprcW8F
5V0oiWOHB3XRmU/Xh7b8pf4bapYzjVTC4sBjaJWLbxCqIAANV47niyRo+kx0+3GXJw28sCsycVQj
edc1gDToK2KPpYBYrMtnI3FhId6VKMtcH9P03c/yQALyzqBrR3kdJZbZurARfi7B7+knpS5uy6bK
8Q8dX5TRuPUkdx/ZKvIa+hNG6B/EGpDlERj+HLBiakiKNdvdfax40L1l/VQM5rMCscJVXPyKs/oL
19PP64NcmtX3seb7m5askVP2P4Wh2e76TD0CIP/qKfYB0uU9pLJHSa/X2lxLOw4BEUUwvfxlzVbL
IOSk8aTAOElt3WL+hi5ALcrP9BNXmhYXOdGkTTcpO1HVVMguZzMZ5zJVRmR34JQF33xLhBu5hSjR
Pbqq/uAN9soSXdhwiAXBUQFVIE9g3/PzSrdaW4cSb55crf4Oe7bd5HUcPrbjmKJlpK0ezlMKOVuh
dEHxCpjiATadnY92LvFYQZfjhF9x6W31Tm8xNqt9uduJCWq8ySqzlYBuD2jwUp2KpU2k73LXhqgI
dH9NQXvhs4oJ6YvZDSqbdGnPh1+iHWH5cgKPVhPljsQNNYMkS3EWQ5Dk+rKd221Ne2SqHeOloU6K
t+aswKp4lR2ZhQ9hrTF4/Pwe2nIX4b1nt8ZOEvoJVtZeRWNhGOptgRSlikNKan4r7YHWjrmLEZZF
EycZq72F4Ko3rNlvzOW+3n4gqE1Kaqjjs8pn3wbmGbIbWDmf4u6bmyC5qkJB6LovIZKTCZzsIP4h
F6+9rv8yuufJvfL6BM3VqC/iz9Zir0VR7qeVeYpwE/W6+1xCOCYpQbrfeN5DaPyI6ptC6X8m/p0W
3NJeOajtWtHmrY4/X6DvJmGOd0MqsA/UtDZPWf5JDN9t49fkQq5l3lZyvX/qytuWRr3BymiPb/HW
yM2DibZhgJi9XXz2c3g2VGi0Bh1S0sjOCDGyN29TxT6RaW1sdXJSgG9S4LkuIMjYER7Gf/zwxxj/
uj6bC+eI4CUCyg0PPJ1CxPnKLjoQbXKJ9zvOY8GmBI18Qm3YPzVVmR/AKgUO/BQETq9HXVpDOMqx
oybpK/JK9TysPg4BDqCpcUqb6JHn7M4s8l1uNzs7qQ6pVW9reC6ZbOwqo99rAVKr7ZqF3uxi5zlO
DwFUOQ8w4l901jCPQc7Lxuje173si5m5X7OJV3h9oItBTC5vyvkUXOa14ASlY6VO2xgJ5RBFDANj
E81M3OP1KLPj6d+hvIuinc9mVMpFhH8jiCZz/G543c9UVZ4apGBWPtvsFniLwwE4sVU1Wq3zjhOy
OZo+Sl3sFBDetmZnoHoc54G+qSIv75Fzata65bNM5d+ItP5J9Gg5XcDSfVmuTGDUsVNaTfOlDgzv
FOtFWIMks0Z70/sFjJlQTklhKMIkn2I3s/5cn9z5Wv33N4ADRfKW7Izb73x2izgu4LxOo0Yw9qUq
rf4+G23OOWGUm6TGThCLHgWuIspeSa2j2OY3r3o7BADbOv3byq+ZvuW7g2f6NfRMESwFQoDu+Lxs
JXVZFoVtlTlWaBxr7zaWu/uGW8jqn7VG3A5Rc+yTr6Tcu0ALdp2nbZt8ZbnNe4D//gZ2jDohj/lB
06Hy7vVCjautQoHNGi/Qak/jZXiRUVvYtnaPia3KPTAmSCoA+DSf09hlVyPxyuE3FGsHySzJe/sl
VE8mvRzAx5Trz3+JLgo5QRUa0k/d3WUQLPWW31HYxhG8wy+1YTuo5cqLYPp/zr+AwcObuiWslAvR
xzJvYzstbWIKHwUS1XgWXfyI4a0DI2uHL+Ba9rEYEEvGyRkK7tO8iS3ZojIzM06dLBO3big9jEaG
kZBbvihtvSk9099dX2SLAVnvYMMmu5B5C1Luwc4WfpM6Zjx+C5NSeUCN4xmQPhbgbfTHqlv7y/WI
89f424ck4UEMl5Ib7YTZPdRUCNdnFUuqpZ21A7NVPTZh7u/xEpHv0QREdQsro03fiu5ea2lOha1V
Pl//EQvH6FTjIWvmImTsU1L6blnbemUH8E8zR6qFfmy6Ub1pkxbxBFRn/pdQU2477WBI+7NQQ1fG
aaD1qVPZOru04NkFYIgkr6QKf31UC4f2ZPzJK4EbnpbyNOp3o1JCF3kSrU0dQ4Svnlv9Ro5ip6jt
7Siq39dDLawb2AjAAyj+2ZNX2nkolDU0aSxLRCfqtthH4MgOEM+tm8rjdgdw3B5oIDYrQJKFI4C3
0BsfbqIfzJlLbpAb6C21mWPK3Sdb+wcDnQaDr+ZuSIbdkHVfVTQnVy7ChZXyPqY9y9G9AbX60K0z
xxcJ4Pygga7bO5Uff78+oQvfDrcN+kPAqRbMEJvU7NsU30VHK3Etq9qm2GCVjv5QeCwDa+3VtTiq
iV5HSYXnx7wlj+CIZ0bxNCqujr2LdudG6YDPxxkX/f8wMJ53NK050HjDnq8Uyc3MynKDzGm0/qse
Id+kJwgWwLrHvqWC83w93MLCnAw9pgr4BLqbly/1LEnlPDBTJ0hlwz3hk+YaYKmq0ty2aPBgvoTJ
RLLvva6vv10PvZDBTDQO8BVgnLg1Zjt9LIpIbXNGCpP4K6wRStXwAzZRFmylRCHtDlGtzB+NKPj4
IU5grikKf/w5rxA08uCpRm9mTo0ukaalz2Fs/vaQctwMBT6Jiry/PtCl1QNGZqIigVa7wK1ElD4o
SqS5ExusVYRtko3lhjiIGPbKlOosjtkFjGK7oKw5YR7oM5wvHj0wihqTNlIg9Ge3clNPUrmtWFkz
ix+OJwJAI5rObIrzKJZVF6JVOVcSEYS0SowXFO7+Ce1+29cZC6Y6mnaN/EzZ/L0+kW//5/n4uAsn
9soEP5+X5/hmph0kAwlGHtFCAIIXl9uk1FkyWg5uDrEA6g6naCySp6SrCmNbVuN9NcTYpQ4Is1Z6
sDX0Bg+ODsWv+uDJjWTvFa3Jo10v43K9chounVIQiHRaEBOWb97Hbl2RRrXCZdZLbrBrm+ozlOdX
La8/tfZHFeY53wX4Z7YSxgwg12cnb9qhXhwLciE5T0tj28YuBYjQRA13ZTkvLbKJOcSuxd4Y4Or5
58ffuUGorGJQfozSbBOmm7CKVlby0t31Psgs62klJOsL3DYdCaW2LaZlNAOrU9RqO7UT94kmPQUo
uF1fXosDA2cCeI5s8sKdrUHqukxQ1XBEmCr/RLGQnE4uzeP/EIVKKNckKSRSCefTFyJURdWFJLlF
I33rVxKgXAPt4OtRlvYoCDIAKJB7rYv0vxEAYWOV9B9Ug4/UqgIMcow3VRbAarJ+e1G9r1zrKJfy
7+uBlybRIvVH4RxmMVWR8+HJXUxGbHepo9awvIJhUrUOI7Fmeb1wpk6INdg7QKl5a8wWIS7m5cBW
zxy4VCdLUn6Sgv8ZQ7ECWp2X1KbsG6CLxXZiwQvm8nw4eNp6CGjGpWOD2fo1mJn9qXIlCak6sFXm
CN4oMPknpLSDozDyqWIVh1t0DZRtVrX+DuUR47HPWs+5Ps1L44c7NiXJtP1BXJ//rkzKvKpztcJp
qxytcDlG/jtKZCxRhjUC91qoiwWrNthXicLpBjM/Kmh5vhpq7N+UoCIP10e1cF6Sz/Fk5QXJI3oO
fZ7qqoGOvrpjSd6fcBAd1ETezGaZHSCqrBkFLQ2MUg2UA9DWU7/gfA5TxBA4l7vS0Woj+DxMKrhG
Xhc7LW+sle24cJzBqmNkGH9pAKhmyzUoRJ6jw1I6na1+d9XwRTeso9m6N3067l3L2Hkw+1Yun8ti
BDsEpi57BJ4dNb3Z2u00u0CzUkYxL6S4hnoKkC35xTa/WmqJtKu87zrvH1TuvrcAuIS20oP/f8Kz
NEHwTW2t6Yh697xKRJJMDLjckXrzl2wMu0xLNyjJvsroNgO5zKrmYRThH7V9rctyZX9cnH9TEZ7i
B2R8G1zX3OK7Sxr82xs4flKn7/PQ/AT2Yjh6ta5t+l4EG1EX+caXo+decde0MNQpzTpLUwhOW5nL
mGcs4qWzkWe9bZRBaAXOoCWJeauYzthX7Vc3t6r2Ju37Cc+7RzgUYSnMP0I7RZdTC3WBl4FHwl9r
cqc/iFhKx5sgGsbkJLQGaTYUxFHX7mKEzSxJT9CZB3TKAQSbZUdZX0pWOmkXixb8BI06UhcOGC6q
2aLN5KFSB90NkJOhxpG0JRJ3xqvsq07oj3dprDpRaK9slIvrY4pJUsk3o4TGK+h80dhBm8JOJqZA
8+KIwKp06jjqVrbGxc4nCk8O0DE0a8gnZ1Fco+PyQz3eqXoE0+M6fPLQer2N627t5fh2iMzXwsQk
hBqlgkSWZ4dMErRQMfMgdBJU7LMY0cJC65/g3+2sqrihwI/rgPE9KI172a63faKdLDX4DkVhtTs0
fa6LX8LjAGgVHVIuzvOpbUo0x5SiCh0TCUzE3Vq3R4dA5NgjVMWAA43feaW1cXvoGY0ixe2u1IfA
3Rh0IfH9C4LuAQGlHJsEOuTerRnZNtrCrjBeioECy1YDzmB/v34hLPxmKG7UTJB6mWCus51UpqNH
f6MJnTDx91UlZxspKb6jwJdvQI5+cYcsP12PeHEFsSB4HE7YU976xD6fJVWPGzTcWkSM0+ooK7z2
VcPaWPgaeHXy5XqshUMKNQzgsSpWdTi6zZJcSUk8VBJ7vohWZwjBSYX6K9PjfiP5qZjqw2LX2RHI
c0pYTyHaXc71+Auzy21E/mRib4KT7iw+8tXYGSIJjbSNuZfQekfP/V7JAWYB6zqw95OP3u8cjEwu
MiCwoifb5fPJFa2l1iiNR05ZaQqajaOHgBwWUwgTS7Kt1JuxyeKVSV74oACITXCEwHym0/g8Zq+Q
cOCIFzmIg1Y7uS7+KmFxi4VdvDOj7IMoP/rgE/cU20E0aengzespuMq03ig3ULG15E9c2bcjZR5E
DQb940cYkFnYn1AbaLvPv13iFoHiZkrkDG3n3lSIJn5qcUS/ldXcWkG0L5zJhIKpz8NInnbh+QwW
GSqBST9Eji03za4wLeDIPNBXUu2FM3kyymLLTc1He35Qclc3tDnL0HEztJG71OWaiUEW1SLo99fX
/dKATJghMLVITi4gIjIOij7iq6GT2WS0mWp5O9+kL/TxKNZkwD21jye47Pm0oWELvaQwp5M/R10z
8tN9aYp2JcrStNGp56xCzoB+7ey8slsrquK4Chw7UyMULoWxT0nHNv5oWh+fNvIBmla02HREo2br
IM4Ct/fFlFPFcnws0IC8URNg6R+bNroLKkcqKv6TvffFfkUwNZBFERqOpSb5HmH1+kbgOv/zepT5
0TdFAbdDrQSYF1DjWbWk8009T+LCcBStbJ8yvc4e/Yqqo1FJ4ZcBrOWNPTbdSkI1/1ZvQan/kZUD
ZLncszl+vXkkG5gq1u3OwwXuJKnWX7/rPsjupFczVYEmCDWPcBmw1/nakwp6+Oga9U7ft1/lBlLT
YBp3vRRurRrnjutzOT9h34LBQpnKGYiazBe66vlyOcSo8lRxQSEOL6JvismTI7NEvS2V0v388Xjw
/0Bdoa8BfGCWUtUeWs5h4DUO5CAkPF3d/5TVqahPJFtas1UtfEpWdtkcezRNKH1GUD00VNDKmqcF
huvHllamg2OHUOb+BrUpmQ967Mn+U27pKNng9RuqTq2im7uPilR5wuM2/GsknXWoU88YNk3E+3nj
IZiJvcCAGyQANcmSb8I8rF+zQXZ/tXYV3VWNZKpPpt0pawXChc+EJySofTJ68tA5m6pLdG30W2lw
LK8dj2AvklPfV/GtlkTqL0qG3ev1z7Sw2qlQUJQEhz7dHrOTSfNVreVbEQ+nY7QRoq0vsvtWEb8+
HMeUAZEYVIMwa50vB/pmufDkpHe6IkZdqzaqYyVCQBcizlb4DxcFaJaBOZXTVPJ5mCTzshP5c6LG
o8ZSH+VMcgp6thhBDGabHpOhyKF60ehAh7e2RzQgS9S7P7d0FG2AS6jWbsHuGcNLDzw/Ao2HIttN
aUJbdxSvRKO1SxtdbI1O643j9Sla+PT8bDBVU2Oew2f2Kcq8E8bQSr0zKKn9swt7iI2emp6qZtCe
PRlxk+vxLt7+0zxR6oCFPfVWLx5YdVvnkjRanYPFmascSqAqv/Hg/im3pWmDW9e99BhT6bH3xlCX
P5BMyPW9GuTSE6Y/RrZy2E957PuXD78GXjb3PQ8Q/mn+8uG2sqTUzWvH7svq1msj/ZSjkoO3pJvL
95msDwXn1IhSh9VGKzn2wtQj9cSVRqoxISRnKW+CmVBRN1blqHb011PjXa3kOM7YrbxRB3cNn7A0
UixNZbIbbmgQCufnftWbOFkMXYWjSVWYOz9P5N+AbqKfeY8XUB9XxZ2W2nkJAjKs1wS+lobKXieH
+7czMBtqWXe9hs1QTZFrQv0I97Ws2p3f+/0Gl6uV5vY8h5u+KRuQW5z+JeWlWXYlMPqo8BuvnEr1
w0dlSMutVfZrqi5L8zmRaWkxoyVLUe58PkGOjTi5JGgw5nq/pXKhHMtcNfZVEg1HfdCkfQ3V5mBL
cv58fQstjo+nBDQWWGsXLua5S95LPblyUq1Qjm7gN06SWt7+epSFNAggMY1mw4KwCpLsfHxhnEVq
CujSaRKl3eOXxx6BI7vFfCDZsURe4xSW7PWYF7Cx6dNBTqKoDm7HBKJ0HhQphEBDlrFGJLiU7G3h
G7QnsioV3zVq6zjshZmQt9z8ib7TXNHVR3Xgc+9aN1LuLOBuIfqCXuGvHO5T2PkpwaOAbwgBYJLS
Ov9ZaSZ08No+P8tW8fZDP9rrnBHrYyzvWh3WzfVpWPrABKPUNbVRLw6lUBO+TAW65rMGPnLlprId
jSpfmeylPWlTv0MXYsKCzeHpXibH+AGkRMmir3YsgcQt7Edb/aH6krdy6q/EmnNdLNipA/LLNeUM
/5l0CVsmNzi4KSY1drnmMLz4tXglsPlJBHlyz75W2rfmqFFRxwTel7HhKMCfK2Jsx21EC38NJ7Ew
NvC4aM3QGeQ+m2MGqiGiZTFtlNAYxhf2lHGQtS667Sm9f5Jjtd9eXx2Xw2NroF/KM4sbG6jL+fDK
2uhETcnawdEsD7/YoTV694Wupr+6vm9+XA92OThWPDWgqRI0Qc1mGzIkiyV99UfHiPEWNvwO+Cgq
9l7z2Mf6Sla4kBrQSFNA8LPXWJPzFKocwy40I9JC3g1GDLMbiZF0Y4+0YraDUsOswT/PekYyfvht
D3Vk78Iy839JokZozgr520puvzDVXCM0Sid4xmXHss/VYrQTdXQCXSR7/jt35wsxopuSrD3WL68T
LJUBCINShW6K/s75V1V9dehRGpQdo4tazEBqLHqtLN0ZNn5KNgbLOznptB1uLMXx+id+gwmen24q
va7pTQ3Dfepmnof20ADXx8I2Hc0LaxdsiNx9Tkt/xB+FqnSCx5qex1u/j/Q/vu93e3zSNLEP+rCK
D7Hutt8DAxPV+8ZCQRR7KwTrbockkaUjEix+sgtkDHx3Q9j2G63vsQPO4IvvyBDl6JPuAnjfpYVS
BjujaJrkx6iOPuC+RvW1rQzQRz4Kvc/quwiqfX9DZEnfeqOhh9vKt9VTYAeBuikTPAiQ5HSjG1x/
jQZnCU9+URpqax++CUAQozwBhYMk/4LTg3tW2zQ8rp1CKrI9pkogdiqpzMLN0Pbh6fqXmbKiiw/D
QTadLBqqWbM1YbBJuN0GJL8NOTlUuTvea1E2MNxQvkvHvDgEMjQtM6uVZy/A7fh6+IXVT/qEXjBr
EviXNTto1ADCW6oGpjOpBzsxxoeb1qjLz21hrfFjFkZKR5KSOvw63u7zntwY0iPBT8Vy8K4qXlxf
lr/0HRyKTcLSpS9CifrRAI6Wb6o8qU6eHYiv1we79At4u1Ere6tlziuZdtO2aYhTjmPmyuDvmPri
jy7XAGU6yVNvlK5HdYfHiLyxQBQmGzBhgbLSF704A6ZOBho4zPeEEzemf/+uLSo6LY4mGUPHR0l+
U/a5C4e3bOly4wHjDPLo7tycUzDzeCReH/5FykGPgfe/Np26unah74pGc53EGEM7Am+iz+mQhC+i
HNbo+wsDBHFOC4WnPwpKcyEqzCNFpkNDdQYs4I4qbQRHGKm6UxILHwa3lHd2qOgns/ewDb4+wIuL
bBogME3gkwii/B9l57UkJ9Jt4SciAm9ugXLtjWzfEN0ymISEhMQ+/flK5+ZXSaGOuZmYUY+agkoy
9157mT8WM1QNAURVBSeyzZo9iQgkn4LGYU89TKRMW7pp3nl7/3azIGwAlVBtQDouXh+a3LaamS+f
KB+9o6O8T4uV3wwWkqbGjl6W0fIOW9a+ly7yR90OQ/RM7MdnCxdWCurfF5HuvNwa1eicuiFgLNsC
8CnHf8qqYr7Cs0PHZ2uVd46QP3YKOgR2RAAMinempxfX3MJ8HgMsIIkkMHRS6IysOcuvH3VhvWc8
+QfpnXEfFE3mlGwTv4Sxv99f6RtZPxBNfxrNScbkRUfPlTbOlj+eiQB9CO8abDZ31hIWqW+W0RHA
ofmvpwCfAb47RCboRfgZXny1y3jOOlx68xQVAwZHRjFcdXZIOE0WGbt/r9u/vJiUsQyogNfx4rqs
C87+AZ5RWNZJqihfY3tajChdhU92xr8v9LcHS8dB+YEfE5LjS857ttSN0dW5eyIKhXjcTFVxbW1+
KuQA/UBBQml4sWPEZW/tVOt0cYv3Tpy/vKSsWjxEsMNnBn+pkUFJoMMpar2TXZYEP1VU70Nn2nE7
OvOBjth9/Pc9/2XdnhniUNEAv3AUOf/8fzZcBPBdNZeTR6NlCGZxm6xvrHULPpMX5Pz497X+8l7S
ZjFtpNCioLz8ImUoPZwFWveU9zmMsKIl9ZwS3h5vOif32x1OeRa6oCwnWOvfV/5zCTE2c8AJAFoB
+C7vEppcbgnhOycS1ZbrxY/6K3Qa8/7fV/nzWXIVxvHkq5wRtcv7g55hlEKU7qkzg2qkZPVcTDcl
DjtxoLzq67+v9udKYXZBDxQwToVKc/kGepsNj3GV7HKApJ86AuCTriJdNSTA+0EZW7379/X+3MzZ
yeG00g0gm/gDPWttaq4cfgpIclukJlGPsb+67t5r3LeKs3NnGgUs4r7K3/ny/lw2XJjrgdgh/qdl
/H2JGkJECq2wczZcL4/2Vo77Mh/W2MnK5aUzfXVNaFj/zt3+ZcWAK0EEYaQLRfkSmVTl6qnelyZj
1nKQoC792pHs2ZNb/+/H+kfVBTpHoeNT8GBQBwz6+91lKhPNrCbzRHBnYlZlYnVEb+K66wM8e3Qg
i3MVGMV/f6a/LMToMs9d7SWc4xP+qG0nt07eUucJ8XD+OUyyu4ePLb6TWA2xSBjWO3DLX1bQbxc9
//x/9ppRTPA1mcKcrC3IriKvq8KkBdVBtlsW2xoXlPak4CLqimtd58vp30/6ch2dXR3ACyBtWSDN
yEJ/v3w1WtqTYRmdztmhY3Hyozw2TJmS63COk/z3xS6/1suLnT/M/9xrC76/uJhFnufbMYk7ibFs
V7314XylwXzI7TCuyvc8Hf+yAZ09fXhbsKHisDx/qP+5qDu1qup6YztBxRXjrrJH7xoGTbClbdbr
dzTKf/k2z3Kfc7dwNuO9PCxtURKAZ7aE0C1zuFuj6dBURv/VzZFTkqcaEAO6Wp/1wtDx34/2Lxsf
Zc9Z8RdC7v2DoAC9yuWl3KwTIrs8Ji2z2RnUtVdlXyMIt4v/aHjPm0lFx3o5S7egIl3ycjJ/tsJ5
WEgEDLItxUZxPQ51gONWYDXptJFK+J/v7xffiIoZWYx7SZAU5P0C2pEJ1VXKf277dnjxa8cdd3U3
By9M9Ib3Wp8/YScQFw/b+zNhhvnEpVUaWWQYrGyji/uuG15p31z3wm7tlObY26mKVOwg6oJb0Y9Q
TpZ1TTfX7WIj898LI/nLd8scgYKEQo9PcrkblmFWTnWwuSfDC3JMDxpJ9O1qtrkVb4yvtn039K48
/PuBv7cxXOxL87YsQVHzrubl+MEGPolhzxO9axzHrkp19J6/0uXZct4bOEVpw6g2ARQvNqI53wi2
DtvoFKxoDuthOuKi+E5dd3lPLFq4T/BEkVMyULg8v4pODm2jGvdEBLMZ57obktqu9T0edR4R0t6r
Lab5+O/n+Jft5+zJS938i9916bLaqEVj+Go4pzYY3D4Wjix+mPnStuQ+IzJP/321vywVrnZuLc+z
kj/2n0wRWqtnroapegVvWajHhaSaNFNNf5KmMv/7a0kkHCwsKkhelMvKfMvYyYJKO6doG4w7r2w7
In5t5973i+Khc1T449/397dv8HxYYehs4Yl/6WXjh4TMKhzKTzkspmM3+NmV3tbmY7RYY1qs9oxt
ttn+97IHpA0iG0AUs+lL/BlemduYI3sr2i9zSpaA7S0ZJzf/9u+bY7O+PCF/tVl48IH4gEfARP/9
sCLWPRTQPuzzq97BlV1IkJonr3ww3b5NlgUHmJEEpqPdbA7cAE88B51VpipQDLvqWcfNCBzqWoBD
kZmZe7WVIvXdSaWGZ/QnlETICQOIlMFKsAyfD4eD2b9eNQIV+gT11e/p3lr2oASFyJLQFc6vTiaf
hOGtTYwMuMMigkePbMyK6Y7CE641KM0pnFJeOHzeLDRKzWi0DSka5VPb1FGyhtv4PbC78WGzjTYO
KwPZSWDm57ixh6C23loCyoGveiuxwqEiEdsp34KlE8+hnF67sbVjkl+7dHa7F2n2ZuKRjHnb2it3
NPRE1yxr8FA10/YhJEQ9ysYVTnK4D4t+um3bjkBbYCVpV1nim12buJLpFs5cJDdbeMx4+aet8c1d
mPXlLdHCxp2W5dmfjPj4KSzDZLRcUSVhu7768HfiNSIOenTH9bsXCOKvmCbFq8y8tM0DiLFFuZ10
lrkv2jW2q3Wxno1gy3guzSdpdG8VMUZJW7Xerq7M20ps+WtWE3A/Zos6li1fK5FN/fdGyvmqqqPi
ozUH072osh9B1cqXQZMtr5QTJGNgMGcM7EzdWQ7+kNlYrz8Q9AiE6S6q9NL8ojilr5eB1Gz0d85t
E1ZNskUC7vi0kvVdYo2OrMFUSTYAvXewjvalkff7aCyrr1U9/9g6+1NbhOadxT62Y2V+cqq5QfA6
qf3sOu6N0XfVqddh8NkKZX4DZedNGXWYWtaMWX9b3G3lUCarQLciMdMiEV1RnOTtzvCN8mEN3W6P
FOtu9NbnYejrk17yY0TKPJzRfL4PvIEY5Fo9LOtUp23ACCL+Ba1Udf1tkO3HLAzKQ7uiq66KJiQ6
3Sj3gVuoKw7hR7q9+ieTMusYaq/5uoxCXLWGaYndtDXrI+x6+b0ssienz+UJhKY7Oq1UMYLRTzrL
rTuRYV+bgy7cNHPoV7GoHV4jKIJHW/YHw7XmI9+ZfeWU4ospVfPTLMMHbQTe95bO9qa1enGciQ8z
0qxeCqTDE9nWJR7pR5do5lj7EUhKhsLFzrT65MwdvgyckEnkdp/qMf/MOpY3hu9jXLRkPY4cJsYs
uSn2uUPKJ6T0t9qInlWWOVdlm72KsGwf6tGbnjt4irvK6T+3uQaGyqLXJfCUy7+Fzw3vUezgAhTb
qCTiOnQI0M7m+jv5tmssTf4hIiF3pc0LnMveSewiEglQIeKXZekf1WxsR3O0rg0r6BCNqsJ8HXqr
OsqizJPWDr9lrUkQOaxt47rs+/axFNZyay6ruioqFX4o8nHeVV7jkFfnzlhr53Q8XcAUNrAqNx2K
4GjUsMzxOMnKWzIxP9obJOIpGD7BHe2uphxJ7qbJCi56v3oifewplIrE054Q9Cisu48rmUHTbMrY
jSb8L9zypSmj83ikWFIyOep9pbufa+8YcS/VqQrcV8vuXnpr9GJA1OjjKuWyV2a1PAxwYHaQruSO
ezKvJhxS58moE6Nuo0TkmO7HaCLU/WLI6C7a8v66gxVxW/uzqGPJukyrrC5Yb6EduwImbyVlcaOg
y+7H3PqR5YzzJuW6KCais6npVD4JT0c3YnBA+l2MBY/Y2Gb7Pg9/hO7Y8m3nIp3DqfziZ+FXpPBt
YpbelnirOZL1XgRNvKz+p9ns1AdTeH3ar1V5t/lumy6ZNZ2yVQzxvDSUcB3ctyrGOqCGaIiFMs1K
9WWuxhF1iyluhDb77jryquvRto39nJkN+GLbJ2IJ87jQOHzEwezqtF664FrorX6c8WV6Wz1jezqb
s+cxaBdJgVGx5ry7MqyZWhj652jaWRcLf8jaJCucIfVyTXS3my2J5U5+MizK8uN6lBRLIvTTc/yq
EYdbOJZn+VVfJ73ht/sOm/k738CTJ1eCMWS9tLupr8PHtYzseN26bieXxtgZWiPTycVwhBa6Jhsn
QBo263zjOPN6VZFfkNikAce2yaG0ldnPzo30s57KMm4AzTg2PJUYRJ1+GA27Trqy3uLOV8H3UZEh
k3mlS8BvOSXSXjjUZrxr461i5hzrBjGGsPmtuhubj/RERoIIa/3qmENxRfngqViNS/gl65pGxYaf
yx9yHdHeuhVBftzveL1RkI781sW6aXufWZetYLqr0nc+bAIvv97Js9u2qOyv2OpOPz1p2Wk7tu5d
4xoY2DpNdRVMqK3LqHEOxuovX9Ys3z733ursZavZALCEsr9QN9nPQe9Z93PWfLUrdcprw4DjLIM3
RSuZLkLbaYWFxskkJDwpW9N4aEiO46uQfrwN7TfU3dVDA7/487KJeW9L46HwjWivwqX60U5iTDao
g4hxzEW+egRzIEKT5wTFml+vDaveZbUXndRqT1/rvPB3MMfLswnfzbiFBUKj5WWumzL2GA4hazN/
5HABjqNXZ+BCFXMMN7zpVqJ0jW4wnjB/Hw+l0Vz3UUWEda7sndPN1kNPg5UqEJHUGHWBMm7LEdrz
jW5L+Tb0oZV6Q1an5ELfBnX+wVOevS8756kV67ijhO53azl8WJdgTp0yZJ4MGyfNHGHFg72JvdKs
V+Ib7EcUD+RBdCyuvoCr0Mn8qsFA4KsrsjZG6DftM4MYFAcbrIMjmzEu22HZ+4UHZsnoIBzEujen
WSet1RGC5gavnVjqnTlh3oNMej30RYHbrrOQJx3NOrybzvzVZjVkahqK6AB7U4cGEtFhbTg6a8vD
Hc/XWVqSs8QRtxaPtrEM+3ZDKCvrNriFY/EazWUQ69q092L0n2yV35pl8ZAXEzmLw9yletEfnKmf
KN6WOrWGuU/sNcgTFL7OSYzh20qqQLoYljp4xTKz1TtbaoB5J9C8m5jagkxlIXQcWdyHEbZ7TzFJ
MMz6KRTiw5xXt86sy91Y1g77ubYJ3PLVfT4a2ckW9gO+DfaeWPjPSprHZq3toyvU3Vx4ToLV8SHM
OvWos87Z+cbELwBmicV50XreeD3iC5SMmV8l7SxOYIrsXNp8znvR8jUMw0dwk+mg+uEZKAXfMdDl
ZPXC4aqfpXPQuiueJ6wi0nCxreNqN9fK7fs0wmZ812vL+jn1hbjF4ug7mcVNzO5lnswOqDtHABT7
7P2JUlyTEzGMZW+/dU1mxv5kRXHl+uBtwEkn0TbnAlqrXTD1mBhMg2EeC8XmMYzVbpw5LWwt3oKg
G1h1npfFhI6au06IJZ388uMwGKRCTxh5ZGclRLvJs4WYFnHoFz+7hXJmntcHlVkrfPKgSyf+15g3
pMMsxhcAVNK5Hmthe/ia+90dbQSHUCOzfSYiCpRB7kZsnpPZLdXR6vpiN+oNki4pWnNu7r25mr+c
HcSeurofr2dTE2YxBvmT4ZTydjXKsImVic0Xfgp9HHmkpVZqXvbeOojYd6vsOVpt/g7uVdEeozhJ
JLFbv3KG24fBVtMnEUx56pdZEOe4wcZrL6s7rb09N2Y/oW5CaVQP5x/2T6G/9l/oBD+PVEyM6lHK
KnYIt53zB1Nr6IqWdMn+2rq0rDWjiHF9c4zFvkHm05/cagPdLsbx0ck4+3vHcZ66si93cyHcuNxy
f9epcx019/eDpdGIhTJIBWSZg9erF9vEwcAYyE6jWcU+jpgar+JG5wltpLPqYMfjFVdDOB+8asjv
M03LZPW2hAve1cea7BnOAG85LhX1WxcKtQPloRkL5G21Tl9Z3XYsrKo7etn6QYxFu4N2EBGmHL0R
mdufqmEbD6GU60/RGtOz59R63ywK1aCt6juAA2DILlSfDVw4pgQFWvvDd3P+CkUZPQiEDrkEn2s/
g7u69c8lvVKa966Pq7ezprlql1gHFRRXgc8lPLcrPJAxzdUN9aAu9AvpjcZDQDR2XAec2tNWFDHr
3v7YzByr+WCOr9PGKNrJ2jpxM2HECsHDTi2TsWtrntQg1d4Mx+6pcpv5au3XLcajhq44p7KrbXMk
IMU/RaLx72Fltmk7LSN8pC47UaOKt9EQ8iaoqm8c9GKn+jZ4q9s2QtESijSCF3azjmt4t3ptdl+V
ajyWOaWh2LbOoiR0ol2rKF/MsZ2SVkyfLdT+SbEZ22PD6XDomjaIJfqfWNobyVVq+9Lr6tkR+ZgC
KwdxaLs6GUNCdXK/HrDvKap0GCOOf23AVfPNnJXTnjC3y9Ck4tJUtkWQ+C2EUUwhKGPge9xCHsL6
rxLLFbX7XTOF1sHOR52IgfKrnoriul2cHO4/JkStQiS8BY6OjbabrquhHe+ysg6uh2K9haHCIloN
mwiG0ky7jXXTaaACUfC35rXyEkEYK+/nQxOpPCk6LEPV6K47Uw1+PCnb2PnNwmlJu5aO/fbCi/yV
DdFD0GvxilvKTCFg/XAW80bP1s08sMI9yR6Fo35z/sBcelm+cWR5qTbNhpGcCa4YqWt/zsu3dmm+
uFZUx66yf4otKK/Qs4i4bit7r23905jUN7wo16Srt+3G89huFm/I403JD3m/XusFMXaXq9gJq5Ha
xP9O5TqDVfTLbnQr/eYVZri3c5qmqbTHpBp1eNVyVGMVEX3KYIBe9bourtHhfOyMMT+MzXwbFIVN
tr1lxI2o6yQaGnXMDbt4WEo8aC2zNG6AxW8L4oJusnFbE0cEbpp32Xd7xmMfQZF5T71VpxS720vU
5H1sCZagDbn2Xk2Ol8iAXWINqZ+ytnguq17G2IwSKTHQr0T6cy/ze7FqL/W9vu5imVvudYfwPMEw
WCaDRx85Bd03rYMP5N3eEUAJY24qO7KKPJ/5Z/OTyten7GKPQ52MRJdvw427qawOs9Wu3M7yVlvh
w1KFB2HJLsGk73M4SrnDh+ZTZ8l7ckKmw+zOdTLl9ifDqKrUtvT0ZmT1Y1ud/aggWF8NWdgl/mhc
T+ygH2fLf9nc+VFhXOBpYwCHgq5oQ2v5gPGnEZu2CpLcX51dMZ1NNXH/jA25tvu+Z6TY98YzhMIc
KTGUlIUh4LNXFjaNQrDtYHcfwnA0b+dxcY89KMaxwhTwptVaJCR1kThgLga4EEfsRFrgbmS+neRC
fmV2izBQV90NLWSGtMYK6X8HUrTpE58itYQs+/5oSMNKVt/1Dx0poKnWHAWS7lRwAiSylPmuW/SW
yMEq7isoY8x6zQdrnG68QooU7zqVdL1e4P/lTZLXhUzbszWxRMW3X9aFko6eFoiluWGDeSkqJztt
BkVZ23TYlXjDk2Z1xLOtX5VrnIvjZlg/5nLZ9bOTH/3Ge+3zuYglp2GcLxt759Q1Mp7Kek5yZ31Z
rOa7Y1dfI0UNxAalj/asq4ONr8SGUf1+NosgDUTRx7PfT2mE494e8+m30a4BqCiVdlWEEA4koPiS
DavzI6tt3pJyrOKGDDaja/14GZZvzG4fVbY9hLA/oG372LdW5X7u5/rVsoZx14zQNGyDHTKwjY6R
14zBTWms+26Oxr1q/M+jPT7bZu/s6bbWk0t4Jclb+nPZh24yzlFz7WVteWNQGcajc0bP5s7EKMfa
ewiF6CbzU1nn09Gh7UBUMf8wSnfZEzCrj9IZOD7rvnmbZ7/em4XJjNy1hkQN+uu5Eb4dWpzN/dxc
bjiUX91sZdNgj6EZCx+btQQBGlv9EHV+EDclXa6LoOFI4D2h1VnhHkw77w922PPSzO5VBuCDMXj2
wy9tulojmA9ZUJN/4XbbdTfq9k6J7TPGlO1xbfBNMLt+ja2Jppsmzk5h3S4003TItQjupZDXhnDx
X2edxX4Hp7WAlhdXaCh3M+rtPcad/imQ/V4HxUCgYXNnzoZIVx0NN73vvMAwD3a1Lcs9ekNYI0Z7
FItFJkGhh5gJ1jWCTh1T4ZapGVUvkqScRMtMJ4CzoJhDY16X29LFpjPoNHLFlBLkIciA1aBYhfVF
W0Si2ZMZ3GW6c/jfIvVQZFG4KwJPHsbQJp3TH9znxY1ejSAXZ1oQNzhGKmZhsPanSVxNYznvpHa3
206KilK79q96d/a/kkziP0yAE7t6Wpu7YKZCotOAXe2Vj7Ujv/hWPsaBOdy4dXNTeNBjwmG8B6AM
Uo03GND09HOKaszBQ9WkRU3l5HdDvetrJKzzpv24cIk7qiZhpVl5dpFWNWBBU3WPojGcOxReQD0Q
sVOvtOYEr8MqJUH8UyXn4NgFAHYDadBTPNQUKFGpg4T2x953Y1Q91jWTsgTdscm7OH+b1xbwLKrL
8a5upzH2lsnBcNbvU818gw5KdLzpXplam/TJ3MNf3hbjlIw8ftpq4R3JdKhjZorPYmzlMymS652z
wig2TJBRXZU7ezU5ilxTHWRTUKqMfpuwfBCOIqdKCj7fDjYMXk9BZuFHbrEPhyAQiVvl2wH2KqHM
25DtMrfPb/0hNLiYLI9ZMBDD0/rzkVi86FO9hu3jVFfurQeqxVPLnrd8uOcPihvNiZu69fQ4wCy8
7uzle2MO3+WybnvDG6l8FjIbzLmzr5qByFZmmGJvtr2RtA1mcBYJ99+XfGFTGzrGEirIl8QZZyu2
nFyfOZDZAT1Q86xa9egX9EPlyAbUOVt+8KIM9d8avpSR4ADB3JCP6wpAylJsWbjz6unk01Lvlt7O
9wETm2tTutxmEH1l9XZP5bZFu9rZ2o8M5AIOuMiVPeuM7L1+XPRz0HiPcPq/V3J4sgLe/YzBxkNg
6eAOf9RXvPwzbFfs8GrsWnmohnW7pUw2n7piWUEkQsj5rnWtnQGALvI+DU72PZOVfd9k2nkWZg+G
aQabOrlDUezJG7vpzcGCKFgGj6tTLvto7qe4HGYZL/Mmb0SlMvBAjDeqjKHhYCELVJFD65ov1jkb
I2N3BExdFhdj36Z6NUx7vG71aL7kpbnFTbf0e2moet9a3nAzq0XtVN6bsUkkJdqC9oUjbEqlVn3q
NKvDjCQbj3NPNHKHQOdEHPS6A5OjyGM0IqxeJ5LGfmc2HMJQ98qYKVmRMhjgKyytuyYT63FSEEki
vILoUH2V2uVKnzdP3V4hRnw0JiFiMY/TqbXn6Ti2zrwnTkuk+TA6H6IK7G0JOZfsXrzUjKX2syW8
fbUt3rGwOvODXKvX3Gjg0XZOtXc38GSvKh7DaRuSbuC+F4Ky9VJHt8ZClEDYZz6uGqU45D6lBZgH
9JNu4UQxMCWjS/fSuVmDJFKe9SLC9dZepTq3qjTjEN7jaeplUs7FuYTr/N2UcaZxGw88BSTEa0Dy
UN7dW2K9lTM/3xhrpbyQz6taaSoUsZMq0PiG1dRu4xSkUUWwiJzdOraC+mdplS/WtPaJjPouaTsm
XqDJ3zcKxRjWQ3NrcZAngJVtwgTIpCKZ87iZCnXwhyY7OmS7xxW7Q1I1EmTGGaIYOyv3MJOvezCj
/rNhjs9hTSXrIlljvG7KnenQpgywC4GGg291qF9bocu7xfHHBMSS7Y/qgh5v0AccD26DaKNLHQB5
XP3clGGbamvI7njwVmLOABdynJ1rpwXtscn1vuqJONlt7RDwdgzTYZsENREA4bNYjWtRNl+nvPwR
KU5s3/ywbmNNEyu/VGiXEhSp4PJj/wM+QL/zDJ3vtRuKuGoYw0RL8CVrCBBldtY91lavHuxQfpkt
0MXO1h9wKtIHwoxZoYP1E7UA351F4w2vwH8JZHPVsl4SrelJYQVOZ1qy91a0Xf4190tzvwb2kjK+
dI7kYmZp2A7bOYbi9M6o12aQ+5uGg8kphIAzvQTdCD4zvw96qZC9sgS1P5UB4voDDDA7iNstN3N8
OKO2Tru1MRUhqbgj7pGJB15iqXrFhMk07bth9LGDaGfXfcdv4s8sDgxVzoRQXJ9cSBKXcuA29zOW
C4HshiWyIcEiDOduR+LHnxSOObJAR4MZKCNk4cRTYYLWQVQsD1mXM7lz3PynkDUAmOimFXcFB0fe
SI95bOX1Bq/drs7Uetfvn3tVqi9O6bf34MhjlRJYPjj7scixWstgKkgqctn+rKOotNjfV9OJh0Lx
zZWIBIjKrtg1aBdc+Q7D4IJBcY4ShPaLxpT5AfSfSx6Kh7Nv3aL9PpKtVP+IvNW2j9WUUz84GsHR
jl6PA+y/rYZfF8VoCI4RpwLvgPP7augFIh8Lns+x2cxKpgNBnp9DC7PceI7M3CZaWWw07OwSV+Y2
525sNbVxa8xYxNwMZtAPV5RZi/fx3x/rgpLz61P50DAdLPEglVzmmfhAz1JDXcVRVffwY/IafKLa
3nkVLo0yfl2GUA+8R11yAclh+v3m6dDtbZK+cdRrJJbrnggKwJizFekuc9r+C6qRmVRClhHjX5eU
6WhfysjIyTKJqo/wwuruc1UZNEJmXmf3YN0CpkLVDMu1T3xPfb2JxTm0BvOb63INFYQIuEHvJd3+
Zd148JaQZZ1pubjc/n4X5hBJDgejOHXtkB/DBtJqsJnu/YTPz27sIucdfpbH7/ufDeT81KC/wCuC
MUU/fikjWUNLWpaImCsPXfBkWYz8q8Z1v/Qqfy9p7C/rgP0AP0gLOpyH+Pj3W/N4Zx21bOUJ4K4W
8dmYPk+3Ndg+//f1Fp41bTgREI14ud6iFV19g4nhEZzLvA2sstrbyn9P1/iXB+diq4+HpxPAd71k
+WbmMo5+YGTHgcQr0FxabU6dSdjg2oF+jyB1QVj6tbhhm+GlQbw99oQXywIVM66zcOCPhWyMR9jE
zRpvm6f846Z+ahxAbuoxmN5LQ74UbfxaHZDCI+IX4IPCqvv9K+s9XtycsuUIukVPkCeysUDpzWFv
GOpHv1BNWlpig2+0J9j57/DszofX5dpk88T/5szC5+j6/eptS+WHGqik3LHD1CmYZXvhiDuAey9l
dN244sTc6FHm75kT/G2lYmTNBsp7AdHvYh/NALeE4azlyVQW70O4wL13C/EOpe+SGfr/T5dUurPw
H7XR5UKtEE4wBVPYXPpiZBwcyKjewQbw55MdNoudwJRpNDOpaf7ZN8J7BNCs6ctd/EsHuXnlO3Zr
f/1A7NIuq5rkc9e88KYKMCXW51T5U41JXmxv23emLXfCMIdYoNbLtdw3JE/beEVWvhvbXveOFRsc
3L98567DFg4d8GzxfbHipGs1wF5uccJfVgJnrF7wkcmkuYPj9T1aav8eipRzvcwTFIXNVwnRQ+pN
W179YviAriaN+e0G7U/GovK3I+hv8WTrsr4PVya6Qbe52ELPcnll8GzOsTGeuURNdp4rahHs8lpN
+2ns6ysG29EXjN/rNmEHnR79QStMkjqd8l+buQfKcml/I/XMJ53axJYwsqZG5MuRY7a07hGckwNb
Bd/sPjMSuxqCYwkJ78ZTMkp7LAivg3be4t4XWzzIgYnIwKGQmMMs+JzYAY+l13+cTGUcDG1/CyfL
B3QarBMWHcuB/vR2y2rj01CCPXT+IkBfPf5colYT1F9X7BFMNpuciIG+RV+1Zj1GvLQXz/3mzD8Z
oaObbqQXJT0WxJ887C1iZEzQVzQkBKa7Q3BtChVcda0jDoynaQkjhpUu1rKpA6BzM5IDtZs7686k
uvoWVv3UQY/x7R+9W68PhXTHD65t5ftmDedr+hOV/h9p57UjN5Kl4SciQG9umd6UUVXJ3hAqmaAL
ev/0+1F9sUpWohLane5pYNADRUYwzDG/wYI0BcKq5dsuBpQ1OV3+asROuJ3qqvhqwMl9QN5NQpMK
s3ztNMZ0AFXbK6tGV6kDDqFwfpQ5lhEbZVKrX7qCRPQN7OuVi5173QZVonK7cDQvbx1zbKJqytRg
b1WdfnSVLtuWhsxfAgoQ/vsv1dUDZ82aTnC+IW9ZiyfRDQJLuhzkw2DapxYNixVz3VHHcH0pou9F
qrDu+dE1o6e2t3ec/ucbv+DaVQeQGTYcCDTg+IurzqQOm7cjjzLyap6yzTzqnhuzNry1OkpHp/+k
58rGTcb8Y21a0VZLwT7TasioGc22JZTSwxqRdTsd5jog5KbVjV84XzrLVwCVQdr7Bhwe1Eovv0ek
lVNCgB8dStc7aLIq6Ze1H0Ndfcw87yHXlScXzF78BzJc/rN5KOHR34MvN4MpnLrwKHy3dYWZZ0Df
17VFc6BAG94IW6488QxF4OdAhTBAJi/mmVBMVyjoHOjsEScPQ0jZFkOU56ZHxVHISK5dY7j1xF+L
N6kQw6hDNgtay2J1Y6stoUezulHnfa86UJl0XOisUQgw6+YW/eLK2UKR7X9HWywnVJBC6wdGs+ti
WEPfMwDjUnye5NP7u2ZerOWmAfzPUsH0hEezeEbomxVFVaIYadqlkkC4CItyZUtKOL5R6Unoh/2Y
OLtJQSuqbpNM7N4f/9rH5O6A6U7ohBjiIi+HcttQ2MqJdQf5kJbaqkm0u2KS69jMKD3nt3zHrz2b
wKI9D3y5DuR7sbCJyNIkD4foQGHovkLlzc/K/jypwfehqe9BnW8BpZ7yMdi8P8+rESKinGhUcTZR
8l3snyqIvMmdVGSzB+2bKrMEv9Hmg3TDfT3R37bnNoFRn2TYP0VqfCNcuLZ5eWU1iHbY6VADuTwy
UpkQHCGRP0gkx+JyfAYihw9hFT+7cvr4/kyvXZSQJCngzXReaB+XYxk2jgzSbKNDYHc59gD2LOZO
4ZqW+/sDXTkj0PkJvhD7gya5VEtUAVc4iEyJQ6bX1sbp9eDkKrQnM8pMN9bvypxsHh+DbQobgo1z
OadAiTRgqIU42FVf+GaTRHd0193n9yd05SvZM2MOOgmJi7HMXYJqrLn0InGobUOlDqyfQE9upQKG
w7Hjf3+9LwZbbIkqw5ujKxOmNOrJpu6d6BQbk70rTWe6Eb9f/VCos5GdQNPj9F2uni6DotJSIQ6h
7U3mRjYNbQrCGEGwxL10S+D56jLS+UL0nCsF28HL4ZRkNOuB7tABoe4nRwWNEYzxHuLnkyFuaSVd
ndpfYy1OtVtQqDcKVjFNJRSQVqr+pNSw1dJf7++NqwNxa80BF3I3y3urz2pnhAWp7J2+lKsA8jgV
ltF7iIB0v74/1JUr0mYIZPv4Zvy1eF/ryHKjGUJ0cFVkhVYIoSYfQawMJlgq0XyjrRpkWyPqywkk
o566d8B2PXHjR1yZr0NB3EKgBA7Zm6qBjg4MLkmht6cFab3EWDH8yqXZHGUix6//Pl9CWIwGqEDq
TP1yv1B87MoMtfH9lM1OZq6i6Ca01aTSVyWAiC/ppOEROvSywikPRXYsm8JB37z/I65tWuwHuV1Q
0vdgES5+hJC4DQKp31coo/3sBrDsO8saLQuxJpC8G0N0/S2e1dUxIbFyVePWTVX8ckzHiSotDBHU
Kd1ma7bdURRe4we1vbGH9kacceV7IrP9v2Mt5oeMvFToVnl70GjaGqDOtAN0Px1oXv2rgsZcLqCo
jH4PctsIzi75Y/h4C13qpQfsKt562QBiKaOvIkGCdI9pLR/UKP6gjP021G/lRH/O4SKemiPh2fcH
MS9rWaqYNKGW7ixSBIZWXQu9NwBzBgjrhi044B5+5zC26KvGXksKMxYbJ8nAamtjOYNcuxvthWtR
B4vhzTUhaOdvXC0T4rsKHRFvbzbQWP1WpZdQ90247sGFrxMxYjZb5GKbFnAzXZTNnuxBuXVJLl5P
gABEHgaZCXL71EyWjPCsI0LvGqimlWW2c6NtBuV3g5P475+hRSz73zgURDjIlO9Ne/HOwAkZaica
vENuoFo2qYi6+xOWy0cFi701mnXabsDdYEaT2TckoxZh7H9DIyOPrxb/fSMbRzOld3MZeIfOtMMf
mZmw2PEgAQC4QOMqUzFOFQjif4uA5lF1GMpcF9ClQUgtDnDo1I4UmHkeOop/D54VBY/guwHbu330
/xxqcX4Vb9CdAL+LQzNFcqcPebdXA8wLTfpjh/c/I154XDx/HaI/82LLMCGdqIty6uXFNPRF0jWJ
GxzsVu82RjzRwh7HgnJT2f9SnXrcYQ6UbntkK85Y87Cn4mQ21o4NwGq8JV6982AwfDG0EhWrNBvQ
tOi7XVqk43qg83mP7H++a5ERn59rKdKV1bQj4Ftgd7Gfh3q0oTxG2z/vZmJCkb9mmZl/jwNv+tSE
0fgJRlj+GgUQYWGQtvvEihN7bQHA1uFWjOg3N5UF16c1o8wXiqb9pLKgfqjVJltnCU3vsEAlYAA2
+bNMNP2k1nm8syFEyVU+iuqojmMO4E5pTKSPU6h0cQjjIIyCk2lWHbSoyjk6cEKAeKQxmhUuqqgg
ELH7SVMLzWgvSLNNkg0gtLPKFc9T0IcrNzLbfdBN02szWA0cidarHjtVHY7Sg2pJsVjbiUSp7tvB
jn/qBeiGsjGST6YZZGvi7PwkND0+mWlS7GpdLXaeJe3vqTuI+6EvVXU9CqCPWztC+aVtXfnEr1Tj
bdbQvdg6YRBl67HGewMwrWLeF5BIfjZQSp96aQWPlVC6dSfh19W6HB/kIKyPBl1peLNwHfE1r/eR
FscnWNjmERaSXmxwntF/ml3r/M5q4YE1iHL9pQjhZdVZL8WNku+VO2yWfuFvxLKJZ5ZbcsLlMHJ7
ccycMnyJaGlgou4Y2fRvYfmfrY8LGSdanWVuloIWfQ9OxtAmcUyEqz0khjRWJO8adqHtLfeLxfP/
Zyi6gBrdcJRFtaWP7VjlLgZrU3S0yxSjvHatCPmoWSMgXutfhbq4qP4eahFS9rWJq5pnREejDz+6
monkbHNyte7GA7CIXOcZofFKmIFslYUQ2uIjpblMgiFWwqNrjM7JDMNyLrcV97g9gDp1EuNe5kP6
bYgmb1vL4ZZ/05VHYKbKk7GwnLN31eW1xcMnEd0zxTFWFBt8Yxo31Rbx0vRjk1TVfRVRLqQnFNyy
//sjGrO4L+eWJOrBdNn0Nw+sU6dxmQZqOHOeQvoeTeHt69JQm31bOuRaVgc31gfNEB87rzG+TCCT
f3tQGL8X9KwAzAZ1DCMP2EW/HsYcQY1wRmGvdU+58YWuPNF/8BdI7BAbodFwuUR0yWpZmEV0HGoz
2wjHGD/1CrDgBCkDiEwmwCJT/1LHU3ND9ufK+aVoNotHO4Qhb4QTnMwpbC2PxFEYanBnztwYNkD/
4f2naxHl/tmANtUIrMtIXVChvJweEGEbokQK/1viOznQdtgBwip2kRoENy6k60NRCKV4xtFaZmmj
0GSrQ1Y94owYbAyelRdYGcmqCEftxp10be2oDerI72L6xvV3OStbuC1GmZVyyMuw+u5RsYME6ono
lrH22/NDjw9DAke18X5509IqhObVKcarB5PofZdWgU4fNWiVFRgtY1VXib3ShV1v3v9m/4lqLo8P
hjuqiQEkMfKyYjUBT20b01YOssBrcZe4Zvir9ypAbJYBYXRF63PkeFhR337Q0rLZwq/M8m9GBOhs
50hPrVbT6KavjZeGgV/GHay+IE7QHIrLBM5d22pApgpwrLFlCRhQtNLundgwHlvhpu0KGqX7UkZq
+9FEz+0ehnAK+4OXufJVGTsfB0xvA79tgv6DXpvab2FVdbwOo8K7g3E6wVD0kuKL0jewE0QTvZQo
kAAZQp36szJCioP7pUBy1PRG/qpjB9xj1VrZ4IupmLmqUQcNvEtndrLbyiJYD4i5fPKKmiuszGkf
9uRLDkhRCDMznUqv/MjwmsBvzKJ80tqGdjeklfJTIiv3setKYHXV1MhPM45WW7VVZfcr8hM5R4sE
kX5fa2m2btQIbjWN6wY8X5LHkz+YMu04lmpx1noNklqOi1fhp6Tu7aFsqy4+e9M0lpspbiMDDl0C
5pXmY2WuuJVLDNIawsLNaIt2D+SvUY8E64DZU7hhyrohve/3gp5RvFLDxv3CQyG7TZaq/bcasY7I
r+NUPWJs1GUrLx6c1yqaZ2zB3neAoisdVjmj7Cuo9kanb10PhQvseicFlc10AHOFgA9y9PhGP6qF
gduJSNze8TUt6H5axTTZq9QtDHrGRPMPtZ5AoWpMYP1+0nXm2ar78DEOBWobEPzq0M+7Zvo95mq/
D62iLVYtyjY/39/6125jlK41UkPUtd/AoLKJplXndeIIunjYBM3k/tKjuv1eTTpA2EQtQYsPWmS+
dmOp3xj7SvSB2KNF7RbsLp5l81v+l0xYaqZRViOwclSiIP9SpQjTr1td5B/A1dZPENfCm5YnV6fL
s+wBKCdJW2paBXR4Q856eCyQAol2Us+Nz50b9GcxOdbZ7N30YCaOdueCTgkfpGfIbzlCGF9Hw+kf
A6LO06CGFsBSwylAlUoti6hkhOpHDI7c17JV4NG//4EoVrAMl3cTIQPpu0amR+KyRKrVZlk0gO5c
BH+C/C4oM5SPx7DjEklcRA7N3NR635Xh9B3P+ewuQqZn40Slc1C6yjxOUnbg3CfH+QhCooU+Xxmv
0HeG59lS5lBIMW3BcZbJKs/4Hj6gqvqOf+0Ec1400GAVY+tLq3NQGC+BOlRNLxPwpqI+kntaD6Wh
h8jHhMkmUNrhk1sBdIHhXh1LbcifRqMdP8ss12jQebn2gnjFfWHBDemKzp0vEcO3XeGtJM3DuyGh
xx+FkPW8PoGBMmd18GnpqGQ76MMYwClt8ZwgepZ9Sl0RjofCFnZ1DjjA5q+m79FKSGvUEVem3Rdf
c7Xj5rO0qQn3Vui2uBgGUBCOIRTFMyhzdGY6Nym+BpTBPhXmFNd+23moGtVk7DhvG6G34uNCXBrH
sP1uDF37rfac/NnrjOBo4CkCRzMequ9FAZ08y9GkR/8EIeXMhc7ZKtXJynP1MS4G9yvMIOhEZqSt
hyHy1igSu+cOFett4439fYTw7HqgQLYP9VYTm8EwfkzUE+5ifSoerdrT81XvtMNjidbUHtS5+Jy5
+GzioZV8b3Sl2gh7clbQG4dvHu/nD3uAE0XCbuyCMRT6Dsp/fmiJmXlOQ00+hKU+/pJp9IclBGbW
DyGfmZD84FabgivHr0hio82UWOqpsGJjMxEgnvUWG0j+XMfZq/2gPSZIKrC3WmDaIqhf87Esd5pV
DHdFJ829OY7jvTb0oLGHNDR/FFDXIOcBoHSNTGR+jujNM/Dm7NxbeXQj33gbSQDKIX/iMZ/rB0tc
EomNqKyGaA+I4PfSDhFTQKd946EA/aza+Te3MuJbVYtrY6IWR9nJxEsWldfLC80JyUrShDHLWIxP
gwLIPe1RmZ0agv4mQ5/HJVD/3Qp4+BCxkZ54oPIc6fi/l8U5AX0H1oMmeuJroRP/irwyvEuB8Qq/
EFbf37hZLP3NxWKi/Q0geu4I0ilZ9H+Kqgu6ulCS46BPKUKfWeU4a4ydVFjmmaudE7C/4arPbAe1
IKM/U6hvQQGBSX4eNENWwJNzQz3bbeoMp652dFTpZRa+9KiSfEozJ/2BmUUDBzgzhIE2MzUMv2gU
T5BheDFqM02komvThdiA4UF/6DAzJtLjeIKXMtwSC+YglWIlybsNlBZs87Uw4yw4DaLu99ixatEp
SLpY8cMgCHIAOl7wmMEn/WRHnK9NKpvaW6dW73wqOqv+CUmAotjgab26RTPSK7d5ZLXDDvBW8rXv
ZsMw2OmvXEfmLzA7/IqyAUC2vXWhv132ubkH4APparbn4tnLsJyvTS+OjkVdyepjEYTdHqyVOq6l
sMYfZaKmL6FhhSdd79P7LEE6aQUkbnAQYhLxqUQd3thSOBeVb7pNld8I9d9uYsyhgGLzN2/Om12R
q6U3RQSpcMBxqESEofeFSbFITv3sfV2rfmcWt6AVV1IZNG5R2se+iULBUrI4L7jTRvjQR9qexSpG
ev7ekf3vuOj7G1mg8cd09fI9hQKgAa1AKJ3yyhLGWw593HW5Gx2TxhtWTV/ZNHzwSg5In+Grw+lF
+sHz3W7s1kkjvWcla7qHIqV6r6hmvjK6rDxGdqegmN/1m6RPkFtD/mSdqzWlmth1uHQBgGmFda76
5MWA1fCCTpazkXENQyWA+Cj6atih0AEVpQjlJu9745wUpoXQlK3DAi8LX4LTjzNN+k5VqH6gD08O
asPAqSfo/fCRkaB0Brih2G1MtfR8JVKKQ1SI9H5qxHAchP3qJMrwTUl16vppi46YaiKnoOWnIii+
YKjq/lT13F3b5mDvarRt1pkisn0xEVooef1YdtrvIjOsnZv3xZZjRZRBZ2MOEtV77i4k0LUiujOq
tKSg1zr3umyUY5w5sCdU4Wyxp4G4FE6lujLMGiWDsINpUVvJBop99AAZB0cgQykRnHKJB2znYVQV
7U7Rs09KnX1ONO8riM/+3hRDu8FLEg4Nv/SLhaDEzs4sBBsi1rsuSrQkQPw+8AoMK0ILb6964xfO
zodwSlAeUlAJaugxHRry9mcn7WhoegQyoYoyXwEd/L5UExSwMnjDpHzO56m2aBv0IQL6bRVlH4F7
tS9GSNmKMHxVViH6YfyexCc1L1Zeq37B0QgjXNLxTTENH7wWiTRASFgJ1u7Mxo/Vx9RRT4g4ZKga
QD1A6GiyjXtQWt1WqWHsj+GkrZs6tsETzaoufLhmM+qBRr5Y5y+owWvwzsr+WDkmbCcdBaUEDnlp
mCg0Vd5jl6PgqaZtc44abThXU+1tjB4KqNkTJeX4ufjGlP0IOl1f4yb+H1AVIOE07KcYBRPZFK9S
Gvi3GJn1tZ9ce5NmeefzbmSAetPqGBQxYM+8nb54nWZ9a+2o3xH/KusyLHtzhTNQ+IRWUnWeLzHQ
mkq/nUr9EZpkAqCn0vZ9zycTnf4ToSLAjWgWwsSDcFAlBTTIPNeO+B5SGqYMuXKYLxGiNfi2M6jr
rjGsvdtB7oZmG/kpYk/ICqIW4FjVl7hLf9XQAtF16OuDU1WQVGIYlQfU0cO1AYV714YY2RgGeVZc
qMG6oGT+eyjgPSPvoR2rqdd8y1ayrUu76K4cMoXnB+mRUQq5iZIIhToaGB9GWTw7A2lYVGoQfYsI
CxSl0n7GZuGghpDR7qlw0GDLfmhGO91ouEofLdEhjxjXvxpATn5SSdCKaHWsOm2y/EgLM5h9EjqY
NPqN5sS7hIgBQFvvEhyn0zdrYpYoQwwrm07myuthhxadd47riDVMkt+akyEkMRXZkduHgLONzHMh
svx+rNGmqOr+u1tnv6ys+1Y4ZnPI0I+gbsD/DfEp8eoYFPuzOml5O0d+nrBMeMAoDY5VXa2amFqG
hXDXLo6tdJVPndh4bFJ/Csd6RZHQIusdDzTzONKKQ2NVtp9UZIvOuuJq28Gwmu1kK19Vvcg30Rif
Cgdqn+KayYpvSYVR1aNVWAfxmjUnuKTVzjVgj19FZxFKkGJ80+skvoN60uxNkYT7SEb6esxSY5uH
Ur2DHoeEQm7CvJNyWHVZ+LNxKwQ7SeWTNb7OoI6ioNxUaiYFiw983Mmb6HeBlRTRR0sNS0t/UBL8
ZlTOdJeqRrmdUBqkllaO3KBS/SFBNztdb+6B6s7stSnfmWkcbobUkuvaREMzUsW4SjtT2XruGO0T
t3hJMnTnAC84qxr6AaofOJh7bh3uLDEh/4hEyDpAEgn7JosTZ3WPEWENkLsEMnHawHWu28dYFP3T
+5HH23ybeMsll4TvRA10KSAdNTLUQ40iHsAfe1siFLQBw37PJsFunUWtbgSYi0hibsJDYAGEBetO
Rcd1jj//yu+1JuxyS0D76CAy+WkIwsBSX2ph3o+w0FdpArTkn2b434gQlDWu5D//43JEg+Zf5tmm
QlSZVLtM0dWNNSUufSo2vIwhML8/3qIsOg/hqYBxMLyYiUhLs6QOfKu0a13ZTxX0c4jIJ9WKb3VO
riwjRutzVRSC4Nw8v5yUgzY8wmFMqqkkStCkfd5YnDF/OJl4EpZNNN34bldnZbqqbdtzz15bBKhD
qSh1nQzKHkV1sU5CpBKwH6v+Lc78b+2okIPQoFND1+ZyWmWCAgYZobKPioHqXR3a65QUgTDF1DaV
mdQHRTduYV3nn/5X7PffoGAyqGCzLd/01gy07xIDbei9Q0X2oXdrex1Bdki5RZrky2hX+hbny6+y
cXX0+IPyxpyvrqxDWDAnXdD85hP614ng0cTCWTWU/UDBZNuj4LIDcGHcykMXB/3PLDl3WDnobEyQ
PZfDZFHrFX2qCh4GOhRbKm+S6zvBxdevJ+gTK71qhAvyDor7qi8iq9upI3+a35WlCLd1LvocTZtG
U9F7Dvva11zI5UgAw3IxwXj3n94/Rtoi/P/zg+n2axboIIz3nMVe8GrVsumNeXtd+exR06LktLFx
Z4Jn6bsFjAc0IoYcZbeuR1IVrRHX84cMfcCyggNxC+iwbKb993PQvldB0kP2W9rwNRT73MmIg73t
FL5Vpc8lNegYPnmSxTtaeLBNoq1u/kANigrv9x7mrCy6LdnmppcI6ebT7v+wQNZsCw3SY67TLhZI
KSGzOF4Y7NEd9nvzA+JkK12m3ywhPwSGC9/s15z7tj8SEUKEp21hGt8HKhGQUm7cDteIGHisc/Hx
hGg00uZN/tcmLtNE5BBng73pJXtn9LYocG3r8HPnec+ZTY5IUGOUHy0vPVWIdd1YiUU19M+3+Xv0
eSv9NbqoJTTTygv2kZOesnFc2UFxxsXrIadSYDfWfVRkj7ahbKNAnLOhvTH+252KOx6kYS4PHlN9
+YaWtQYPHL77XkP1fIVyZIlATFGt1BFZpven+nYoXk+uR5VSAR3TZXncdfHfzDMuyKC3Nn3gniwF
sIoMjeLfX82/B/qDxflrSSHjU5GKQnFojShaeUHww4sd1S+M6i4NhhuzunYFwhQEdAs1fYZTXH4/
DOWsfHLwNEgd6tQqSmbo+Qr9xme6ds9TXcFhiVuQD7Z4M1U0M+aGpTjEE1ad0B4Gvx0K5SxSGO+W
A7kgM/sJQ0yS08AqbrUxl/Cl/25gsLrgOGFYv+k1a14swfVDBoWXifx5YhbFi5FrtAnphDW044Ya
bKA6yx6vrBwhQB+cUv8NG/beu3F3XNtGIAMgBM2KBpQ8LhccyQ/IoAhA7BEQxnIOzBWhNZocuGve
Qq7Mf9TydZ1bxNStGQ+w/OVQMb6QdYaF/R4xAQQUEXY7q3mJpClF9b1im+1H4Vpy++/HxIDCTgOJ
f/DeXQ5aVYaeI+7OhkK//JONiPJd0yXF0+RV7fO/D0VR2cR1ClsLDLYuh+ptUaLzUSr7gvx/W/bA
NpPSqtjFznjjTOI8/2Yx/4SWbB4bAw34dZeDkW9U5RB63n7QgtjaGWh3fkUwr/WHTggNDdGYuouK
LvW6i0RFiaV1ER90MgXaQKL9lE1SotDhjTjzApqOS11fdQECuK3Zt6se7MBBJuSs9RSUZ2nJxG9i
J1jJCKiaSAl/Ujy9D8wT1Q+AoxFER2QEJw9Fj6hMXXqDg7QOPT3jQ1P0YoPu28yLoBXii4SxTAWG
hEmv+0geaG1dhCu3pObTo3Ck8mBgSvgdDejAz4oOWTRjHHZGB27Ri8LohO1O+as2UB4aqwLpWmDu
yOyU0TkgYvsKiogeSOaae2SoZ0nIOEn29jT0GzlmxTED43fGXXpco2U6PqQi9njErVh5jQluTqlF
zUNBhHpHI8I7c69aG3owX9xKRpg0InG7Nd0q2RQits8ycYZ1qmNxW6XNJ0visYNKl4uyZ52ttT6K
15qWkhfmmlajPs27q1uZTNexEPY5TMJwZwwevpJxUqdHCMn2KdCdCsXO3DlMZmQR6DTdk4wzWaME
5ZXZ3DlznqzQDNazsvNA+SeRa0OJTXpVHTzXZjJoNY1hcyjcaXrEiJYvR3Gr3utoORwoK9S7fEBa
fwWTQzkplsONnsjuiS5hdtYUDR8/Mw3XbdHG94kX6x16lpl7KsIyXOtObNLqc7+aUVxvIOk+m3pI
lxTroQ16nc1TqHnZYTBQNzINJ38pEPral46sbKxYEeHCMD5epcKqpQ87qPqG+r2zUUZhn2IeSRAC
+uuki2EHZ3Ncw6Q8k/cgEm+1+loZCnR0q7DcpGOrHXjkgEow2towAT6kVl0dtTrWH8HvJ0jqltXG
y8YnRy+jbYXCFne6bX6wLbPaY3k5fQiQ8Yy3Gt14OldDFtiIlY3ltA60si3ZPMEuKrt0YzRxByDN
Ge56vW8e+xx5zkBTchjQijpT6NEpRMAsDNWTQNfikFJ1kjsUWePpJJJ86teK4sSf1MiwnqmAtF9x
OdOfERJOz/3QjPQ/cE2ITCTYdqMZVac8yMyXMRtLZaPD7VN8U+lQL0Uw2IIybir1vWiER4/VaizY
ydSaNAoFDopXIvuNbi2d37RHqtuHANqR+mnZJ0ypcbrM0J91fcxZ1IkXJjKydacFQfwVAfLsrjFE
xQ5G2sq5EQsu2un4bXINksrAtbZ5bpdle72dBg/f43Y/qlI+J8aY3dvwwdcUpOUd+iIe+0xGn6ve
nDb/eBUzsj3nqFz7cLKWXLpSzVOk7Z123/BhUXBWNEJ1muAKxbMs8qwbE31zGTOcA6IPeQeNLsWy
lIEdClbBqtXs0wrsc6eRA8Q91aJgQtv7/Zm9Sd4YCi8z7n2SVO6yxXtWVHTBGitGaNOy0KjXrFcR
KGfTzteaGnx8f6w3DzYez+Cs8G5kTlSGFmlFYbZ1nxZZRzMty16NCZF4vydkCVciSgrrEGcNKr2u
69a33re3zxvUXWhuhICkffyMeRn+CjpD0oiuNKp+3wZB91m3quHZKqX4MByLAkHveCeHLWo4a3pP
Pr5bckX91rzHYxwYc0nFj0Ju9fTPq4GCxWxThYzFTNO8/ElN1obkLnq375sk/tgI+m7gwFAob6fi
q7Ai+yv3pbiR+17ZWRSsZuQZhRa6W4tBB13rG6sDS1/Lfhshfu8F/UZHD+z9uV3ZVZB8CI/mLUWD
Wr+cG6pLzmSHabcvgDb1NjrHxEq6DZGxuLF//0DzL6LA+csCktZpvFM0WJ4VNaVrpXdhD5tlMj9h
XmMomySIaSQ54RCOvmpr3VmxrP5zocjxI0ib/LNmly2op7wrvgJJkrx7bpmeeqfcYxOnCPRBXYH3
gh7l7uP7C/MmH0EVjFoh+x/OBsducdxSMdV2WDbdXpGl86pWlncXBXW0fX+Uq1+ZUgJ0Y1YVjOPl
8vfukEcy56DllBt83IYE8EB3p5bd5v2Brn7nvwZaRI1ZZ1VKR4sAf9Ii2MVNRo1+AOY8hRZqbwMd
nvfHu7p8XIwqd6NNmLrYV0lrqQUezJwZbO/3FiXSTWQgyvn+KFeX769RjMvlq2VbqoPH8vVm8wNQ
JCqmMVyqQb78+zgzdoOpUB+kSHc5zjTFRpeqHUZ4NS7Hrf7QJWJTVsMN4O61RePBVPFxI0ekFHk5
TBYblNvl2O29ulW3KirAe1eVtyTOrlzubGgeE4032KW6djlKAB4VcJ/b0jmzaSDPfRUegW3d21s9
6Xc5Ytfvr961af094GIv2E1j4aOGiGWY1S+0bza6vJXsXdvegPqZFNpOkNoW5whwR6RHno58fCKK
ckvnrd+KOo4+stORsxdpp8obO/xKjONi+GtzaXLXkGFeLqOSx03iAaLbKw6eQ7tEpW28njIFuFQt
ItqRttBFuo2MIYlW2Gbn440j/WZZYTPwH/CrgNbnJsDlD7Dilqdu7I29rItDOo3b0chuXE+3hlic
r7azAxRtBoN9H+1DOz+hVf3Ps1B5DMidKWLqGLYulrFqPTujnDbtzSo1z1Wu12fp4g7//hZ8c1EQ
/zvc46BIIAASrV2u1UhHu5SuMe1bQMonb7SVD5xAZZfhRfL6/lBvjhdDsdvZG7MqFSXJy6HIWAHQ
ILiyt5QR8Y+pS+tX/L08Up8q+Ka4ThmvJGzpL+8Pe2WGcI+ArkBzoX9hLNYxUMxahthq7w1ZTohw
y+GLB2QdPbVeuVGquzXU/O//DtGqGEw0gpN73S6ibRlZ8inBLPHgOOMY3ThlbytmLtchxxq5D8ol
zO9ysEkP3YIW9bQHmaufUKAV1TpooiHcUGJJ8B/szaRfxXP9kB6tlzy2BWqmj3WZ31I0e0vg5bMa
PGczQAjg5VJ8rylhx0nwgXtS991YgYwf5X4afwhV3AfqvYzHFY37rTVVIIUUOGC3nrs3txwnfib4
Q3vn5jaXyQ1ERtijaoseavrbUb7nkQZp51y7wfpf99LlOIvTghoVEgATE5Xgz09pSGkBbSDlhR0c
7d8f6u1puRxqccOUMkfaHAOSvV3jjRAhzt38mjosItWNpz2/P9bbfcuFSUCNFrBKurYk6mWq1cV6
hfBa5YKVMrT+w5B7PxH7/PD+ONc+098X8+KBtbN8IogbjX3R6rSnvsyiq440V7iVbN4fad78f4XU
tkFgNZccOfOwAumqXx6OAPBYCa0rOUi00LW1EUt9a9WhSM/ohQ7eCjHvzn2I6gpF+ToeM+Tk3/8B
+mJN519gkGnPaH1KKXQkLn8BXM1sKNsoOSilBXvVrV0qb2mjWL2PM3Qa+SWEFBTPscXEbVSAR6Lm
RpsRQe0q3AHpPLWqiqj/IIQbYoU0pZ/bxhlpVNH4jV+mSYufSgzD0p2RGqO7dtWhwUQrCeXdCPVm
9DvLqMLVgNedtoLyktk3lvjqBAn/mdvMUf9zKfx12aHi1DoQEpKDmOxZc5b2yzRb+Skz2CxwPr+/
nout899yotKLds0snrY84dBKJLDBKsEE0/J2cdcm5qbDbq9b1WmSKEcdcdPV+0Ne2UN0NEnK/oez
89pxG+na9RURYA6nFBUod7S7HeaE6Jn2MOfMq/8f9gB7tyhChD9g4IOxgVIVK6zwBkIZxME+0MCf
JoiwPkKfFcLiWtdWLnp3NF3UIRST+yAn5zxMA+qVp9mgvcODcJNqura+PPtQMwlKUbKbL4hPwyvU
lC0wtqk7Z3Yj3n1KMrsg4mZqS/iNbL0ni/vmY4Fp3CKhg74tHffF1VaGsJEKg88ZVb0riSUOu2aH
t5qA3U3f2q1ibeSRy6bxfyOqSFiRYUvUMxY3HKWSME4qP3YLMCHPSS4hQ196oPDxH8W+VX4ruiSG
MgIUrULxwfH8bDzSC7OcsdRMG8XtGSJZpYe49SjVS62xoWC0uiSkNXQVTTBAyvyFPn0BCenyQAym
yKVMkNlegiGqnIZnI8X1KLJ8GqfGBhBhbZcjKyJLMv0ZgpXFiB3lflPQpchtK/LQUlTAigOe1AeJ
1vn4h/oL8w31ebD5x3yaXj8pozB4Mo5bnvnkR6KLLzMgXCN/6IbuqOf9lsjIImj++OBASGbsPPwp
otrLAYswgnjXZrGr+h3VfkUrjz3Y7i1K8drBYQnnGpnJMsqLgwMordFxnY1Q1JPzU2Rg35m1BvgH
hDwOt6+I9aE05MHYvujsL5Yw1Rs8hOMkdod4ihwddeC9OHmKXVpARG8PtQyy/ls9+L+0ShWA8Eup
QkJKShVFFLto/D3XgkVjRd03elSjWSuepDFxp6E6zvL5YiffdWJ0NHH83fgVaxuU+s//+xGLT9gN
oK/zgltCiYiCElCfyBS07bMaD/kTQqDdxgKv3cGUGKlaU7qe2VyXW8bj2dIanwUm3N11ff3T7P1v
5BB7v81PHZDwMjSOtxd60Qn/b53h9RFHElcjAXw5ZB77nj+UuGTXRdGjiujBe8fM7qWQZ48oLZxw
rwx+e7QtMl7qreR5dYHnQJp+ELCnJUBOlDyxiTstcr2sxiothvUdtrGjKuW9wYrfnur6YLM4FsVz
tLMXq4swRojcaxBj6tiDYvKnhBKR2TsothZYAQXWxvX2AYRbhGUKECuKelAoUVFYDDjA/rMaGNhu
k6NGcBpywlEKq42efY3GfFRsHOzFAXci5LFeQ6OZuPArueuwlhi1B9IoKcGSMxzpiVqSfySv637j
Xux9EZGZBCmu4TS261NhFpzC6SrdeBBWjvv8XgFenHXgoXpcbo0WhmSkjWbkBiUUv1pLotNUv9WZ
slX9XNmDFwPNH+7T1Yy4o0fLTYhcAwMJLODkJ60tNIq60gN6Ko/4FNDmGw8xjqm3d8T8Aa4+EJfz
XNNXrqmTiibAAwS57qoaNQ1JJ1jFp0m2yn8aMw9sMVA2UmZp7VGgk0K9CKF4Ca725VRpoahjVyOm
KTfloJz9hBBgh34MbXQswiOKy9JkDjgQSRgy6WUZUwpHru7NV0tBtEtoJMauUuAz4TpRCupZrHvh
39uLsvIT5xPCviWV0On/XP7EvPIaPQ6U2CWifq0FucZTLjU3Vn5tb4EAoTtIsQcp28XeGmR57GRN
jt06M0B5D5rcf4vGMKnc2EsRtbk9pZWTT/eNsBKhIOQ3luF0YZVzcYlwGhS6gx3qeTbL2MWK+rUp
huh/mRpnfn74Z7uOeX0/7WasDGtyT9Yvgodqq12AUxE1Mw77H9aJ57sbuv+MH7JYRlQrLkfKo3QW
gWUk1Zf/wnf52bcworm9dGu7gWIDOFxAO9fKjPirRQDYUzIRWa3u6yhLXhMcIzZGUeZNtTiJc92P
FjGvAf3i+Yr4tGhxQ17ZJCMvH+R7uA2C4L2XhTylh3KyWsplMwnYQ4W23jUd2MJEGorK0VMprA6a
18JTFadR1HZCViTqntxwLL51E1mUHYylQdPbDIM72EnYTqZdzmlTIrO3Hr26oisxkQmcdLr4IYy/
JoFS1an4jiLvnv8uJz981EGAvE+iNfymM1Aktu8ZxVbHc+0SBE3NTQ4kV0Uo7HIFRgrDAY2MyIUL
jQdXkDoheE6gMm9ILjh1l57jTH5WoPDc/sArMQcxFtn7XMPm1C9K5gF8okaCKe4KA8yItDGGXarm
xyJUfkUIPyDFkJylMNt4i9e2FVgs4KGg8ACVLS6ZHnZJyT5A8LMWXxLN/67lxbCxqVbHoEuO9Al5
LXXlyxXFzVPtO7ilbgcZHbcwy9yJsOY2Xvm1m4y6O7I6WJSweef1/bRz21qsGk0cfddCnOSpGZNA
sOGUDfc6kglb0Pu1wYjR5sNInk4V8nKwIjCIlJHccnFyrCGJmf+AcKF5IzUbD9Xabpyre/MjRWyy
BBT3Ic99OsWJy1HYZ9ycU6P9bTQDTBh4TYVFmtaMw7cmMv+QFfJxqaFCjE0FBV9eykXM3SI8lkea
RJ6c6j/EejqnYegMpfBetzUoaw8ntNsHYG1NZdoOSFzg3Eg54HJNGzVpASuxpungvXMFYSqZBmco
2I1ze6BlDftjaiAtMYfhlEtIWyxGkqSRmqYQu02rHnS4fGmdHkSkFxtF+AmR+wXvxkMTmIjDbuVT
ay8gAHEFOjcNZuAEl0NT/qtB8jXs0gm7wdCvvYOeYdSgBZ3+haBEPt6e60pkBWSAxfyQH1TMxXga
ZubCKCGHnGtFDEIDS2g6zalf2HyKLsf/22ueU9Vrt7xk1g69QRkStRj+I6a7nGjt87+1HoVkrPjy
LxinZ3uMu+P97emt7Zn/PwriJJejdFFfE6gzijYg3miG4S/G/e4Rsdv/w0BUY8Dl8jheiXtUU9uG
U9XACBmt74EJfq1Fr+wum37dHmd12T6Ns/heOOmquWHWwomihXnUh6hz0z7f4l+t3SoG4A9wWaZC
xWJxffmNagyeANY4sSC0yf2of5MQCT6KrYa+ABpOsM6UYFdS6z6EFCnfb09y7RDMItMyW5Mq11Ip
RafdFwYR2PJCbM9jqod7BRpRULfGDpvf/yF7gquCdh7VRUg2i7nSuocjJUMlkqIadHksAsir8CRW
BavZ2I1r8yJgoFlPKY1yiXK5G0XcxRsh4gnqlfSu8MrfGXxafI5OZSG93V7CtXMNlw22Hvz/GdV3
OZSJIqQ3gEw8hZVo2EOTDn/BJErvZUmoXuYo4yCbw1ZotLY5TRNgEmU0lIiXlxdIZjGXWpSt5cos
7UIaDAdvGHXjyVtdRWt2ViOSBnO1eHjEWJ20eqyg7Iw1FOGk+zVh35PRdNzJXblRDl5bR+o8xNWU
0hAiXwzmWcUwNFLqu1WT7c2pBiZQyS9Wqt6VA2cB4Yxs45lbfX0+D7l4fUS6wpKvMyS8+JnGFmAd
XjBwE7floUpEsuA41IDvFj+6JsoOU1qqG+IKa9cmNUqSI5b5Wn3Rr/SinjQtcJVilivrFQ/SWH32
LGPLbOSjPrhIKNgoVE5QqSCCWbbfQcxSTtEZiiqzfMhwRH8eyhEQsjcg7NqTNj+PsSdqthrpDTbt
gJYT28xG629ttNqfOPrVT00cgw2frW9NFyq59dQj/D87LUZmAK+oph+KREnzLusV/y5shupMch9+
VwcY74XZa04iydNLlFTN2YNp8leE3NdR9U3hpY6tZ7/X9NcQd/BDraNeYksJbRZWLvyaSWZbIi1u
VA+1lNV/lUFq/pO1SeCKchd9EbAOmjn5oMPtxJMnqNglrq0OfPFBhsIRGu+eFPvfp1CXcH9qBFHf
RYKX3wlK0D3WAgIQKBSM1jtmfChGVXVX2bkfdn+pkLkxmY6oe+4bpQvewqlW/sUXNU9c02j68kEo
Vf2vqhta1GGLeHougmDKHb9XA7CvUteEB9EDAkASNW5kDCvHk0RB5+amdkJpYBFnd2INymUyArfq
S4P0RPPuod5VKHT33YFoY4v1tHJCCXwRjmNAuiJL4F+n1xgnIUzrCrTibCshhdCB9keTdQwC728N
k8ONt35rxMUM0R1t60HvGFHuYyhy5r88oWfMAyJ8qId/x6T7evsyX1L15oCUOTJBWmBQyJZzzJJm
RCIJIijcAHnXtNELttH3IKtfjEZ+HWEq1IjMk6w6iFfss0DbeLgo9PJefD6ms68n6Jj5WocFRVn2
8j1RO8lC5tDCIizpRYf3ObK7qDtWVkv+Te/+TkD5AWG74GeSWIITi2gxO5U1fs9D9L5wdAcdn6sI
/5uNI1dFv9OVwf/uFYlHfKG2xqwNEdjSFJwVZOUdhSf54PlIgphmWIKfyOklyPWjIiiR7aVp8BAG
mrQXkfPicOWPcTS+4zD8lvfeexuHdM+noT5ko6Ai3dw8ogZmOr4wpo7QaliICXCvhbjZAV7u+QfG
V0+YBkeePG6R1PgRq8h9xyZm9brSwvsvxHGv5d5oD2HRHWujQFoGddLHoUgh8KSR9YhfHu7kplej
N6IW/ouZkqAAwc7xPq3N6JQapvA6ClCGbSETI8czumrfZ4G6x2VTADbb0RrnCfNHO24V+VShRPkN
AG7yreKWe5ImRXwolaA96VX+K8c9+3fcQ/+ZMDXYGX02/hUqaHL5qVaehkYu4FKI/h6ySnVvoQ53
j3ih/pgTlxzAGCkHSnfa332WQuowpBHgHcpiQi0XOy1BMC1DDuFViOqWr4gflh1ISftNs1Jz38mx
+aMUIfQamT7iIBe1DyBKhx3488wRc3U6pDlSDgizJg+mCfvCkhKqo6Z+N6XiaI9Uh98FMzAdrm09
sFNqZbspz8g7lMbnJ1DUHZGKRsiePmMqi9AQZmnsTvIDu4s9658gT7vXcdBaW4YNsleKYfpZxLWA
lA7qmO+pL0pnWS21Pd5V41mOYuGujfv2Pi8bIbDbUO/OreWjU+VL1PzqJkr3CrQVu5URhBDFMnlK
zFxPkJPBQL7K8cqgoWsZTpOhYqVUJjC0qDTdXpq6H5VFlc32jHx04lkMa0pi7diZKmpD+iyUgIV3
+WxMlXSH7Hh0GlX+8EkPfrWalR1bL5VejRioSWrBQMVpxxf2HsJC/+KHhVJnY9T9o4BEuatLU3vP
E1c++mXLIZHHHu0OI+z0f5Cc0QsHwWbJ8SwZxc0OdVwoZZVMrdqInLb3EqQ7kvqHF1XJWyMgS47O
TvY6RGm/n2RvcPqwa5xK48VBqGSYHj0/LI5tosSnXuizk1joQr1LRKTGK+DcuS5Z59G01LsBbq7b
tlMT2lEIsrYLouxsdin22zFvVj9XbdtdWEfW7yzym3sJ3amzNvmvrV4D6DMLe6hmM+JEGo8oGHY2
/Tpr1wuB/zw2Jm2fzvsRllbyZCVZMLOH5HOge6+oKNaolUQCmxhZ0Qn51XQCLQM1SHIgLIWuWnua
HQg6Pc8qlOw4bz3Xzxq2JmxfQ6oNWwnEv2oo4LtkaIxDn0Ue1sTZW9ZGUIdqxJKpTJ/UhipGrljU
T5pJ2wOqelCxdbirIgYS+hBtvFDq3dLn1sc2Oz5FKAvZYdt1qL5pU3asQC29+X32EEc5N6Dklw9m
UlsPSSN/7X1kA6zaelN0dPgkxK5RXEN9Psjb5BijiW4LVvust/pGVrDM67jFEcyivz7f5NgNLEJL
vUBhJmwzZDMtr3s2/LQ4ZKlc2Jnl60j0GOYuzLOzbtUnsUmxT7z9jC2jyo/RZ9DjnNWBely8Idkc
oOURksqNmleIO/XjnSpNCQ7yyMb/8VCw/qkggK+UycfnJ/xTsc8P5NhKet2kGh7n9xRopW+11CsI
cSEovxGwL8MBpkWiSredFIHu7BVHeaw68gJ22YjgssPrpzsBMrDHIRMrOPXZmNnzzfbv7Rl+pDmL
F5mQR6J8gucb8gaLbynAkfMrSDduqbSo0Rhih699JJWp5lAbQKG3jE39rZSH6IxkuHZX5ySmDtDu
oDsgvVVWdpuI8MRHpZVekBPT8TcIfa1w4B63OPoGqf8Nlw/c00GMQTZmEO2URUWc2LGaZd0fryLF
Lp32IshovHuWam4GDvI9mLgYNTeVkCIU+l3K9bhX28zDA1Ow3FoLtuhgy4SVT4fDCPwW6k9Ej9pi
R/ZaIdWyVHBB9G3zEIigE1rPGA63P9XKvkfwgZ1IOkWVe7kZdSPuBTltBRBbSIQhgmru2SqSWybq
lp3tR9V1sSsYC++huWmpiUuB77DXOg0ndMHtyQBUhHGlRMB4XmulOytuk2c4yHV3iKKoOqLmU2s2
KmD6AwT4OoaWU8rtjqi+/D4ij/BgZV7Itd8qP6NonBTHD0HyO16Q0VYqEurbyMUiOm/XddI8qIjB
R7Y4md0ZKrV4MqpUfYW72rzIXpM8GoE2xDas7u5A4UD27FHTuZ2LtoXKjHKTLzj4JehfugT2JF6b
Ul7ZKRXfx1HxtcRBw0D6XoSmViMejlXuHsaA/E/Qid2jYAnjrxbRN42YUlXU08wATHdGqoxfEUKX
tF3HezogzVYI8l5Gvyt3hEhP79D/7Qw7rQzzsTGjrLMhHINiG+gcvWeaUb2OfZn806al/IBjAxaG
E3qHb1NV6u7QQ2CGJOCVbhEl8VnzhpSn0hN+mUkwuKJY6Xi4eOGW7vH1VcMhIQ0Q5zkYV91Yw4Pp
HWdxcg4raw5tlURSdrnpN0Qsfo/wfy7n6iNmwf3g3N7Dy6yOk0LPaZadQmUG4tOinmRZIU40WMW7
ZSnCcVVTCvW7kfgD/aekV6Sd7GWS/+P2oCvPFa1gCoCUByiGL92GEJcdyW3YzGNkVRrdvqKJbUEF
Z/eUkebfDV7W67u61cBbql03lGf6ctqWJ8PKJXGR+sx//+ktCVSY4NQtkjOIjtrRkkQ5oTVUbZRc
pA+20OLoUjemzYYalcLbNa/Gp3FiENtBX6JTJqJD/nswJuUQoua4ixRvfBY82g1w24WTKqf6fUmO
n9iakQhUwbToOerHkmArzWaNPnnPju93k2DqD2rT9o9+EPp3KNGrqEAn5ZsKpfgLAv14waCJfdKb
KN5lmC3tPDkt7mk/SCc/K+F5N5F0RnLOOgytpeG0MHO5A4yJ9WIqTlZhVciw+c2+MOUEBeXcKigq
6OM5yueo0IhQ1iar03+BURVIi7hBrBBBl9YMEZfJDe2og6T4VrVm7HSTaR6HOscKT2kUIGswtUNP
RONj0JuTgukSttxh9tShqnfXVy0UbgSY9n1emjsN9PbOUIrCJUXI73QrNO/h7MNlz6zpWFZiGeyr
ahxPgKu7PVHBbxHvEkdq+vC+RCfgi9mMgYMCoHbqrOhdbEhwuVSqF8trTXuKqGJwKRlHQe/efaUN
EQMmTUtnubohEIVzqSvhLkrU+CUzRnx5Mho3hVmhMuqDufObQN5z3SpfLAqGB5T/xn0N59mW/LE6
YDnowUNHKT6YsIpWhQKGhFAj16dMyQ5VBP9QYYhkx0LuOZLW/04CLsnWL4ifmiF0ej3pXAL6uj5q
4xA8ogFgPZjSqO8lqy33yOkRjfhNrz96qAT/9trpFz3iPrdTwxDOhT6hlZ9JbYZEk2qEh7aCJgzS
W/dtxqecoRvjoauacIflgelYVm7atTxav8PYSN/NLDF3jVf1PypE9Rysk/NjF6vvVRaak4Nxc/p3
1TfoTRWD92qWgv5STVLnCFJGpykEN/wYIL+5A2eFXkWVVcdSisk1Yj10RrNpdgAlrY2n+Posc4FC
WgLuz2OMgN7lGctHtWwNT6dTjsC3Q9I1nDDp877fvrfmAtDlSWYUCqfcXRamxkuMNOmJUhhoHp8r
2k7HjMrlNzpC30W9Uc5gCvodtjya7eeDujG96wuTgWehIR0oGJ51i7C3S3W0MzuuKuCnyR34JhQa
h7F9FZNC2EvlIJ96s5RR2gjGnRfSVrw97w+tt+XEMeWgP4VHEE3aRUwKzMOnydLE59YLq87J5Er+
itBG2O/yQAgMymOpl9tB0ij1Pxjn+v/GWllL9HH9viP6TI0nrHUL3K7LHmR11UoROyOycm2fh0Wi
7GIB1clTJ2rFGVGiFGlVI/ZLO/KV8UAZwfw1lHJeHBUguHcCTK5XOpmZiUJsHTg6NuM/YLjOsuxt
h9fs7blfle1nrSBNVaEcQBczr1qNHEQqtUPE3EdKG/FkTM++FmHEkSjdF7EPvoi5VpGWK9pBnihs
JeVU/bz9G67CA37CTL/SCaKZ/7LpoxS5oBQI5p49yfcObVvpp16T0SbOomavgUQ/db63Me+rwGAe
80PvGaY4KLRFCK0HfY98Yoq6Zi54d+g5JnsRGw94HlG7o0Hfb3R/PrLEiz02D6jg3o4rJH2mJbe3
6aQ01uomOdeqH56Qacz30RAEhyixXujPpzaUoQHvNsHD2UYUdoHRlK9ejCKhnFS/StMI/jRzmX8Q
njoAMPk1kKcv75TCTNM8MbL0LFc1BJq4K8x33wjMZxzOCBiqsijfJM9Cmf32115deeQHaYUBl4Nk
djmukptot0tFei5ULz8FUVm5wJ+su8Dzgwc6Af3x9nhXlwvzpGwgzbJJIhnnYp7VaMqdWAl86cgL
dpKJGEqMG70xielbIGVvQjGMB9ObEH33FWsD/bQ6+OwADCWU+2WZHgYJBch0YJv1xYRQk5e1Tpvj
l4BMtfLbQBbU6QpyYQS1x2NhNn9cT5jnDkaCL0yuTy53udbVMMWpohJ4U6gM7hCjbZ9TMXxpomYL
OXT1dqgz3Y33if4wWN5lqV8n+hImMpFzS0p6Gsto2pF+ez7FS7OxMKyRjR11ze6kjfXftz/wFfWF
K4yxeXuAKq6Uh3IhpVaaIoCXmnp7L/kFsGUz90frOAop50aTjCnHjTOmZITwPPXKBmN7m568/0Us
hyI4FaWOw047ibCqZ1st8ZzDSQ6xIOmrX7d/7epCzZhnnlkDJYbFdkyTqhLFxIrPKmXCL7WKw+DU
BVJlw2yL7tAzyB4p7yP7ZBbqBkH+KqGf14nmM2YL5EIA8i93Q4a5EbaMfCOxDTXIcgSQf6PwPDG0
Pm3cLlcEi4+PAoCU3ugMhVjW7MQsMFFMYutFVZ3/ZcFRduLQUlzezGpfWeTbdSNp9uCL/a6BdbY3
OmSbd00RY/5hotlxe9lXbh0kDCF/zSIYKEcuTsLk540ppMwdN7ygsDt6rvtQ0hsH9SbtNckhfdwe
8Cpkmxf704CL76zyqBpjVnIgqGA90Rj1zpUef789yMrLCVlwBjjyB222RVzYCnrVyko4v2JmeS/K
I3qCMsYeyB37yE1NZtjTk2k2tvBazIBqDhg6jjsQ7mW1xkKjMUig1J0Rc4g0cg28ZpPZ2LfsaQ2Z
enhXGVJF9UP3EHzTqMSMom/+D18U5USoHfOlA7vkcjdLuRlIfZ6wwJOovYaFVPzsMl+1Z3cFm7rQ
n+L4qLYBCaIAbMEkuTammGRhVJANSs9ZjdQd4DD1McsD9e8mLXvn9me9Pqg0+vmg1MIAsVKdupwa
zVBPNKo2PU+eb/2uCsV/bny5s00UVP6HoaBGy4RCzOwKMzhqct4LPq9jLQT90Woa4QtWQfFBwkhu
AyW/Nisw3jAw5Y+lXIRcftfp3VjQi5WlVPtmWWAFVMTXbLHx/729ftd3LFoZ4PFnuYe5vr3YGtog
jUIW5Ml59NThDJROcEzE7QQxzmnh4SBk1aMbxeIWV+6q4T3vkZlpBH6JXOaq4S1mIkliKidnFUGp
3NZifCe0QPIOfVE1j3kZ9nZoCcDI1bSCKBhQC8HTgSZguCVvfX398Eus2QmSrjeHVb7cQjhep2Jc
RemZUob3o/TajIZbDP1k4xSuflSLIwHujpkvmyN6PAG6BAh/HgggsRHufneZF7xVAm3n2x/1+gaf
c2BQYQivkSssFTyktmvJykkS1cGynNm8jVZlgQduLCSu0PfN4fZ4azMjLQKiTHNw7v5cruAUZ37Y
ILcGkq/HVBA/oH2Nvoxj9Um8geVb+1gk3jrqysCuxSW/fmzlvFWrMj0jj128SIGonfAK38KrXz8W
c5bN+8eLger58tYOkGpMg0xLzmUz0Qpvhvo+woL3sUGxYJfBcsDnV9vytpTnU32Z9zAqvnHgMGif
cZldLqNFo9HH2CE5B0qfljtyspFOKF5J38NAz36UQ1RTAoza4DXH46aCD+CXaEii/ghYSQiT3qGj
o7d3GZxq0ZVDLX8zQ7nXHmlaqKSjecZksml4DKd4zG3yd+9fCu4z8qo3ZQKMLC43As6rnUFMI9MW
meNNjru1OFtqJUSROHa6awoYkIhggh9NBMQemqBUXm5vwusbBYmVGak+P/LqbFd4uXxdLUXWpPqW
K4CcCO+TsjLHfcTdg8mcj0P4aYjN8msUQHynvilYUFG8AN2jIawS4+wPeq9snIuVyI4vSs1Ag9FB
uWR55GNZL1Rf4mA0GXwgu6n0CLugwDRZ7KCsqN2Ms0tHWNTBKxYbyKhaJjE5vWEd6WG9x0sUNEmx
VYmW1y6IuY5gzWeId3rxvvDk4yFsBNnZGJWituNYGyhIDmb+IwBZ8DTIg/gUS+OAABqY8W9+OozN
Th5q5Sm1OhQqC1xGtX0nNVZtI4mXn2KrFM/QcgyqIY2s/1SasHqZevAGPCdA6pxxyCunx7nC3AOR
Gb55Q59jtZFoqmAXiCzEG0u/dk8QWNCKA/g+K15ebgat5eQJ+pSejSDMEjuI5PBnhs3dX7c33cpC
aprOM41Sw0wsnS+STxV91aS8q4uzpwux5dnQAdOUYjXYI7b2X8xIVfa3x7uaFk81OwnoIQ1AWC6L
K4K3ui1hJ2luJRepW1Rju9NAy26Mch21gkVDahJwDoLciFEv9sfo8WRDgdRdxFbhHZWYLwRCBmom
y6zgKKW8kGAhKgc9ESxz1Uk85fQPN+pAK3NFuRnXNQBpFN6WmgRgZgj70FJx/a7u7gVtHNFwjeTd
7RW9+oLcGmDuwBEgr8k5XWyUKYiUZESoCtJV1DkAo96D2MR3Kqj6Y1M38sbSXr0s8MoUomMigFmU
35on/WnDjIafWHXZWG4gD8U3U8d+10JYOPJSEGcQkc++qW0Zk17FeIwJtRbxUBrHTHdegk9j9p7l
V3wyy5VHqKxcd+HbCNjrrpej7xmb964XFOGuosnn3l7b6y/IwBTxYEfNyqXLyYZhpA5A2iwXEWal
wp+E2PqYW0n7+/Y48ze6eDiJBbjIVNQ8cLFB+uZygnJKJ9Yce8OFtm85dN+HJ6FT2yO98i3hhesp
kT5Bh5vLr3NitzgZipp0yaDmoJAFHAzEqNC/VlPseRsR3PU2ocavUEv9qAegXnY5I/qR5lDrA3vf
L9J3Nbf6UyTEkWH3GF6/1GnSP8q4oG4xvtYWkucagD9ROY3ZxUKm8SRP4BZ012gn+SAjqr0bzHY6
GCqd59vf7PrcoeSpMxAv9goaJIZyYk2pyqaU8l9e7OFp13SqoyuV4tYGphm3h1uZGZY8lO65z6io
LmemyZ0s1dpkuVjZgMwu0TB7qwLBeE66IPY35rY8cB9gXnHWiiWxMqgnXn69ICgHn0w7cJtAmVwf
gNAOxUX/RGVHdeI4TR01AwOpRqro/Nk0P0ZG+ZhHj81zFfkjejvGyUjrQ5BHf08gDo/W6PKDPoCJ
uD3Ucov+NxTbZA62FHpgl5PULHREi7L1Xaggv0xfHenGpqktgT6dZBX7O7qit0dcfsN5RKQ4KOMo
QKGRkr4c0bDGShjiCLMcETevYMSFxi/l0VbbSt4oSS13539DwRhHjoPKwlJg2BqFSMOs10f1KQqf
fKWrv9R4Dh31ru+drJq2uHJri4lbDPU2mEMzvexyamqt8LBK8IZSSXGHQf0+le2viIYsMiAu2oVb
okur86N/SWcBPhSTvByvFlS/0FMIuTog4QM8fzClAC937ViN8LzL37e/3FVL52M91dnGCSY+b9Di
2sTXIkVMCtZETHMZ/7jacIoaXTKcYj2ENQLzK0TI2K6CPj9afaSdVE+Fn0FR9E4C2uDUur/l/DHv
ls+PxsdP4nRqM+idGG6xf5uuKkctDwJYZ6EOrC549cRuy2djdZ0/DbLIfwIw8miAzoP4aWkHpdnY
ptp88fP2yZqCDUjk6ibSgSciSI6elrbYRLVaKAlOeoFbjECuOql/SiT1WGXKvovwpEmVb7e/6trk
4CrMB4TaNTnk5SYq6kwavMGC1T2aen7MNT3APdBXfSANKeEgBg6ghG+PuTZH5cO1GbbEjKG5HFNS
PJApcSKcKsUcd12UvjZR+6MPxReKr09mseUitDpHk4Tyo+tK7+9yvM7MsZLwMUpBDU+KwecU9cFH
ee3bMEbHSrSoqtye4NolR6Q0kyIZExL05YCREhbqUGGSoqaB4kxjXAEp1777luEdb480b4flAZil
clUiM3osy6kVLTCUNpaEk+7piAMGI6iMMspzfFI182sii83Z8EvJqYRm+Cf1Q3HjUlh7JbEXojiA
2h2F6cUBFEYsFiZl9qCJZTwifMvfxUMSAY4iGi2DRoSgUY1P+FvHG3HpValgPvv/5W0IWgHunT/C
p4hYqPBnriqGtvpe+6YOfnfXgKuM9mh5lg/d2PrP1ihOv0u5FDv8OSTvLcrHQbDLIi62rObWthhJ
Do/MrGYoKvM6ffoxvjxyRFMYzJaZ/xRk9Sg16Re/Df7222yjrbX2yef6Eu1NUmOS/8uhognaHYIe
sH598z3rKKpWU3IaO8VRx+zOCpu9n2PSJhneRtlubVfPdd451rOuta1KRUVBJIH03qRTCRRNNnAZ
F8DnG0i03t7Wa8tJE42qBv0W+leLbzv2uF+jpu27dY6idugJ5r7Qqr9Ho8qAipXaxilau5D4eFxF
dAnn/OpySUd5SKYghZw21KVswxC/T5p8T6vCh5M77ajqOLfnt/ZuUfykjgyIcLa+uxxQj8dABBAO
eRT5QqyBisqfHVwJWTai2JWBKIpTyJwVwUjfFldfo6sUGqaJqzatwjsZ+qMzxu1WYL6yfrOKBtHy
DCgC5X45HepQU21NvXDq/fG7aKIzG3o/+zjci2lxalMcBW4v38oRuBhvcdryZqrVwGuhTdfBV1q8
x6iQ3c5P3UBKH8N4cONS/T62f1xS4cq5GHf+XZ9OOQIhYpIL85VD/9EBc+zvsHB0gloT7EChmKaE
biTkD2rQnkX/Tyv08+gfrSSSY9gES5UEpegqy4pwgBpbKn2xBLcLb2vR1tPa2Dh/ax9UmR9nYCtz
fqdcTtSYyhoGL17HpRoJ8JexZOIi885xOIXHrJa1vdaLxcb9sjYo7xiaK4w7y4pfDir21ZRlaOq6
va6+SaHwY6rrQwRNrg5ECuVDe7y9i64qZPOCIg/IlgVGgYXG4tiHea6Wo0eKJwtZ7eaigi3UAC2p
KjRz54uZgsQGxTkVB9MfbVSG0Isy8/ftH7Fy04HT5vXkbM4yYYtYSJQrX+9DAeY6VI7SSbpSVaBE
e0lxDBURTEYnmM1Ww3Xl1daRLxENSljcQB800k/7uDLEEieaJnCn0hdPLYwfV4+tJ7OsoB0nibCn
HaN+LfAh+3Z7tmvXEQkE2QNSDmDVF5/Yr/QxQWYcDbzUa5+SKS1cxJvijQ+7Nj28Reb0mSqBsuQ2
pxlUNvSEo/8j7byW60aSdf1EiIA3t8ByoJdIipRuEHKE97bw9PsD95wzJLiCiO590z2hjlGtMsjK
yvwNcbW9rHXnq3DKq0xOX1Do+SPV6WVW6xvbeG5ib4dcRYa5NpusHQRCdI0xqm5r9cZNkTRwzT5f
wOVIrvI9yzJQ3Cez5H+smxG6HsemcETk24WjeLiUXinhMO/L7Rh7diQCOuAZ2BfQl95/jdhtoRGv
8zXKQ9390NImfTED629Rl/9C4Y2vnUyGQV55y+9Himw10awKcYioGTj7oXwNwWiG8pJtoNPObBKT
wUBg6QbStl5Ftaa16iYZ0sgX0ImutLEw3QYk6uHzLToTxt6Nsrpyq6YqpgYpbb8IE91DAnqG5VI9
qZl2V8ioWSmTefp8xLPzotq3YBt5N67TFyuJzFYb7dyXers6UeeT/aw1pX+IZyBeAJd1FvkvYjSl
7/fbpOaWnESAqvyRWhJ0naCXv8oDzucYc7DmGwedKs3How6OkJI3Uiyc9/VRr4w0TkvBrPRQFtex
KY3f4apOe8yi0QgSoOPbtrvTOlHvrMhsXCV1Irjczl0E+UDSUXwL9abawa2Kjm2s3cNal6+wj/+h
dVl/7Ka039WhktxadXUPiGY6LP+/Pi0uqqThEdXXz40BPxgtt58oitwoaESE/XTd6OpF0gb3QPPM
b61loDYNmnGE+IzQNdwLcZj1YT6ERqW6rCT8vbTRPOr10q6OYvm60HtYBSXEKaXVgj/hGPlmgblK
xwvlUNE99soSpIZWBw9hGw1wVasLDmnqQpgejqEW/kiCSQHQP7QudS+kJ6zxezkML5Ht3GEAj0+K
3SiXha7uasu5kVvU1UsbeleOx2wD5aDL5nQ31skvxNCzRxOm7C4c0sxzCuNKNRPF5U5yPNElEV4r
UKflGgWNvjgOWvitKe0TbN/QDVVojH01/W2C4TtZS7FD4AvjKEt6nlqiXj86X4pYXBlR82SnxaUx
y19L2dnHo7TX+iG+GCTn+9DJ35AZLvZqDX8/nJ3QRTbmbp6tq8kRv+TYvEqkdgeq9Gc1ONflgIFm
Wuk4F4a2+aUwcIXAcntwUcTsLoiVFBUDdAPq6Toe099iYNGQNZDdCMdG0PRW5WXzIGNeiW6AqYTd
bTQOEkDk4OBks9+P2gN6SrFnRzIbFrXBJYcscU0j/paOy06U+aVRjr8wb7mVEOD3kf64m4Oxv0CY
vz/mqdwflBKwhpmYyGHWeeKVPRZA2gTBBHXjGLKF3VFoGYDFhFXvTc70I8TVcWc2wN2FnDhHk5Nx
tGbLvkycSFw1XXInZxrPSb2SL9u+7K9ng164GJzuaERTc2vA5z8VVtC6usjGvV4jf66oqXyVRUl2
gZLe4CnLKVHK2DeMeTxgaOhghFheO7N6q2XmrwYHYqut9ROEwO8iHhqP6Fi7bSrkgwTRdDRjYPpO
kV3GcsQ+G+Oj44yFK0YTbeyBguOkpfrJsbNrIy9vlc6+aQb1pwPFVfZiFQp5FHfPGnSCI06ctpuk
Sv9s1ag5WKrb6IV1oldzjMMpvAPtgGduZwwo9ozANdSuxyxDHlw+ViQZ+kDZq0L706Ah4iLgfqc5
QXWwG7M+WTilnMQcJjvZTmlPw17xIgV1GTw/nrVJewijST+KNJnv9Kpe8LKK5Zllftdm1qWUll/U
rLX25oBBsHglxyv67MZ5ny/k8u+2sCA+RPS9pPJEtXNygbMxdw5Fncso207deNt1/HmehdMFUIDS
s6JqdjXe6W5qyrU3SOFvq0SIDjG+YR9Mcr0zW/N+gL24L6r4GQUlqJuThIm3BI9imL8OoX5CULNw
sfLIXV5fpzCI9yJI/uKYeQRVjgqG0ugHu5RUwL0si4NMQabIX6KoOGmTEnlxnllupk+nVh4mPp3h
KY5F4HZ2Hh8Ba17GmfHspPF30k3Yu/XibWpIKAWXWnCSAu2mAry9E7C0rssskI+8qnovgPCIiERb
HUyLSNYl8Y8A1xougfQAy+ZvYfYPRRXs2gKmV1zugMTXR6Oyv/STc1FaekNSXV+h1YF0LMI8bqnj
u6kNfIjWWM5uDWTXHXnmuKKFrdmbqbKzRHutUoT10iRSD12sXpIyXPbp8EeP1HszqdNdZqD2D4Fc
pW9h/K1y4y412x5GWGS9WLL0UhYQPiEsfPv85j2Tvdvk0BSiwJ1RhV6Vv2yr6GfHKgufzZ6wo0X2
LdmjkEQKjUW5Togs1UjZSDDOXPcMulSaqGiikLnKNWWjTk1a0IUv4mTyCjvK0HIW+sYFfHZqVNbJ
Mxc26VruE+NXfeQBkS9a4u01rFzkWjpFBh821g2UwimJt3jeZ1LOdzf+KnPKegGD0XQYsikfk8FA
qx2KhFP9+nzTziRokL24e2VywMXn630ik3e5Nsa9kSPe2OzRMP+qTcN1bk7XeWfu1XjeyM5eD8Eq
Z6cdS7t5cYKgb7I6JHUykpflWIFIQqDVoRRdR07TB49Krk+g3+FaSW2jXJjRkP0x4jDgCGFYjl1x
kca3WhlmD5M1woUUAEpMT04KYnXbcwvHwohad+AKTT0sy4LumCbc7h7QMGMLY3Fuc6AQIfxMwZ6y
3Cp5LmIzatF7z/yoM+ad1SXqEflXgWlM/08VKJZMEx4HWmNQZnifrjYIuU/N7rsp8zGvUTwpRi4L
J42eEsCY7D4/C+dmtfQiwRwYAPc/uL2NkzVII7NKJXKCuv0NOetHi3SP9/k4Z56kbD+FBtIQjp21
OgNFnAC10Sp0v1rU4vAJjh56BMpgF8J5c0z+YRsEUdCA0caj5+wMqWzq4GIhLjurUuOYym2aRUjP
9lNv7bMZ+KAU34shbP9FWKKmSWFqYTvR4X3/WTVxU4RqW2d+NinWrp5kDVmgyd6YztmFBF+JAxzL
yTDvRwliaZLGgOlohToe09y8R9lHczurg7An4v5aDcoUsY2g2kCJnYu6gLYo1sKr+lhUqNB7CcO5
yfwmgb02G8qXqVD+RRvBfjvIanaYOs0Zqu2ZH2BX/sUpC77uQIqOdMjNvTOa/UZsOhcKHcowJrXs
hcGyHJ43haCgIq5XUZH58Wj6ijY8WU5xWRhjstzDISz1bquAce5aYe8wvcF6DgX0VYy3pdlyUjCF
vhiN0Z8Ki4I0auQ7o8ZuHZ1bsTXg2fP/ZsDVFBXRpvOMTpTPS7EgVs57zN5utbrrNy7MMwMthDss
uqltoeqxmlmSUXzurJ6oVWgKXaa8UFzMukEwBTVw0M/jyXIQVnfKu8FWj3GrK8sURxPi1ih40DSX
UPafMkf8MGE0OplyrLvCN8mDNuLY2UkCbV3gkvgHrtUPBqmcKAEMGY0ZvGKcWdGuMKBqXfrWW0rg
56aokOcQmIleQIzen00DploCjTClWoN7iq9hXzP7jZ3DKbUDLfuBjbv0PRuaQfmainBUH0dnyLP9
5+u8Pq5g0hb0OLUp3tLIzi7h6M0HMupKJyT8ShE9r+5zR/9Zopemkhd7lCH+4V20jEWzhvKUjIgG
xML3YxkWvSCns2dfaeZqF4x1B69n4K0dbrFg1kF0wbnSr1kKOnDfuf/ej+RACM0QfqNPIpvBl8gA
MLKvnFA8LWpN45Fyhn6htTT3YFeN3RaH4sya4n9CwYcCLSu79j1KTZAMGa7TfJHBZZja90Ue+JIy
XKIyo218J+uovcx0QVK9wk8XvOb7mU4BLgOzw0zHeiSBncY4MJHPptS+MdDZSS1+C5ZiAOtdYwqN
Qmtpg9mjD+AuhudSYPplJ511qRbt8IVGw89/fDBJ9ni6A8sE2rAGEVdy3E7JVEx+oXBEkrx+bKYe
pbXQamHx9xuolLPL+N/RrFUSgUJnWEOlYMuq8bc9BeGh7Metb20dW5a9Qo2BhiiWdTSfVnsFVkEb
Zofu3eg0orlSoUre45eTdod5brVo42t77e68DaGvwyExQIeZjj0r+f5oaLUK/auphI+dSPqo86bq
d2TV2A3XurDDo2xORrgL1H4sdpIZmz+FaDN5F6MMjd9FXpvXTWVaX6j0S18Sc+4fFVk4XjHa36wS
gUlNSv9m1ewh3oJiSzfeEKmt2nPMzCg8Iyahd9tibJ4SpdS+D3Mx3cO+LV+yWmszKlqOGSFJq5ah
lysVKmB6VJd/JyNpG88e01L9/vlxOrfBvIQQdSIIfWT/jNrYiBBlWj+z4v4xyWlzejwE9H4jnr6C
xNarDmAF1QPeXqCcVgEVwr9ZLI8UXw8COd3JojP+lqMeN/tAGlt4lebU1zssfVL50Js912cxidIq
3cHueHamuT7Q8Zx7Ko4KajrNfnhNaRG0cS60IlP8PnCg1QQd1TcFpvFXEc4D4qDaXD9IpR6iQQNt
xN7jvGb9Lqpezk+OEmFPkpca8ppWbjyGaHOiGd3bpX6AtVe296VeUQwUWvCPSZYceVAAFO0Jh2yq
ujqDMkp/pTwJvwpSvLXFoFTJjgUwciqoebylgXcuSOEKxvfFrQbYerX4tp6VgSkHkz8PVvytAj0Y
UhedkvAaQGtvHCVZauSNHV++2vWGmwtCCb04sqL1FNtONFbcQkCMwzx2+zw9apSVUQ1D7bgQkQdB
aiMUnzvLUHUJxK+eQevQWMRRR9NPMMu8nd0cgBTNeI7H51/MaxdxNbFFiZ7mGB/Ox+6xYvFE7+0O
gbgCiEg3u0EY7A1num759yBRS1Me5OyEcvPQg3LjD7pFhVPKdo1MufM+KW6mWUJOdkL2+mm22ovY
enFG65tdPZt15UqK3/Z3SvSPWTUyCFxsuFHqIvphdPv+zMHSLhZBKdVPosa67FW7PIVO326E149S
xAwD6gTpNnQsgW2vjjZXlj5RTVdwN7SRtHNFVfOYyCaVmlXPf5u9wZ6mRzrq/EGANsf3sVZog8SJ
lXnxXDY3ilTO9SniUKonWHIo9SJsoX8tuhRdFk1Qn+KGNehQxPTLdQ/wbfLQjEP7LVadZvbGpJFN
N+r6WoMkNlfoHtuzcqX0cnmphmbwbLb42aCAYna/YrNSXiyjyx8HkapfLfSr5As6/kq4G9FNGeC6
ddFwEeFqjCowVfHRdcbURFQv1+kidkKImS82K9ID7pEoBY92U7pWMzulVyUynH+1raZnpRid6NRK
tlP4Tqd3R47waGJVhkipJ4Q53kmyEQfehDB36SHUW/xqGrsxjlVD02tfjqIjMAR6Grk2LRMcTyo1
/yENVUwPDNJz62lQ467BrWcvSaea2U7Jq/S340zSnzEXuoHMTdMDqNKM/Nm0cGhy0cxLEdatoAId
BhpHYAhpQu1HEWQ/GzpRzeHzz+ajegUsj/+VrEcehLCwunaLLkLedDJmvw0bV8jI5ao5BavRHRE6
1rRrBYRX9kUNrvuuPaVNe+wscZ3Ukxcim9Y6W2Z5H1wFSQN4X8CooZKKWsSafJ5qoeQ4cyB8aHSX
kdS7jnNEAMub6+gEkcvLw+QI6M3tnZ9TGuyt8TYPjZNSm7sKL73iAWWj3WibbmpsaYwoZxIik7sS
OyQNzsMHCkJukgq0YTn7HJX94vPRJ8outBfX6faPUIBahhq18sXYt/kT0aqS5PAgA0oqMrSTteYf
vv1YKcSiFlcrlmuxYnsfOOoGyUVnynU/mJvBw3gHaUG7voNj9rxxRqwzF5VFBYmTAsgB+t/qkJR6
nmoxPSlfmWUtwWTAbjsQjUOoemD4xu7kII92k2ta/JwECIPCIx4unMRBDmFC/ziQ0tYlZHdf5z6T
YGsKVe5dXgmPiYUUd19oqIrpuCSYVWt8HzvqDm6bzaialShc9kOYPaeM+bsysO6aZKulx10U5e1S
FLlNyqjdtZNOB6dQ6+Z+TLXuyMX3K5j07ACeavAxAky+QkULbjU4G1dkQzGK44M1RnxdOcr3+ggQ
oKzCeIesQ36raRB60b1UT5YszPwg6OLtdTCIu0jtSs9k6b8VpQX5kmb2rnLKofOyobLo42n6PgrN
llbzMHm2NvL04CK+i2cNla5iRJbCCeKxdRvHEL5hIjXnWn0ehvyBMz53ZdQ8x8ZsXGMe3O5Vq9R5
Q+AheOHMYe45UVl4HE/zIItKfOlssuVimJNjXWvmlRPoy2cyTd4c590ViKPMUyaWuwvk0g2FJb7Z
ta1fKw0t3gxCPSrrQHP3QRs1d3Vo6q6BWC0neJinfVM1yo8Ca3NiVCza1lVwmrhtnUCiOZvTDjJS
x/yqSmHloXqTXeFoHPgNirdHJ4q6Y6gXxj7SwsEzU62NXL0S4rlWEKVVnaK/bUzkVMPREI9TH3e7
DKH3A67msac3DXE1gYeJKKFwIaMu7OIhODQ1r1+nKORD4qADnqcRwGIjr25yJcgPljbZp85RuyM2
CuZFYBXSZVIlyg0p7OAlgaR6QdBKP8zFeAI15flXxCvkgJZqWe8kA2G1g+yo9U9iX4ScX9V9K0Xq
HMJEuivquhxPE5YUv1TUyXRkwYoUQwmFcUoZnCOY+b8FGvWnwcJLLsaOSfXQ3E6iI4rUwqu0JXtU
MjtOj2mRZZjYI7qO93SPQGtQDehV6ugRPs2mKLkzYRpozZC5iZw6LzNoNGU/6V1Mh3MKr2Wr7AG9
lf1tatpdvXEVnAlvizGMAZwEpC+PgffxJEKfKJpIuH1zUF+iAC+a0jS4Y80Nzc4zGahBAqqRZkM4
IhF9P44NhRzSRj379jgprq2l6nAZ0KPtXCe1EA3nUS89tm26Zdr1wZ10uVqWuP0K1EZCZZVpyRJ6
kkHNVVfZwy7rDbKFmyl1LkCc7LP6abL0nVEsouhXOgjqEQIUWjIIN23VJs7fuW9+yGoFNAZV4Yfy
QxbX5/o0O/G+LIeLMlD9JaOxetSBVHqnGdC1hpZLYO0iu/g2SJpnNT8kseXMfG5pwHkuhWBUxhGk
W87Gm7paPSK1V4ah4avABKSLKMonHHirNFC8jEM47UUbVONfOdLti9BolSfJaFP8ewtpjL4gliy0
bzn8+oRkyulgreEN/I95lICdSJJpFS6i0B+YMbrKrZoGsenL05jeW6Os3FVGVD21mSj+IbRquVmB
oJIow3VfxOner4aq1VYYiEz3yySULwq8hA5IChQw3rf0Kc5drBg/wSyCTg+4arXuSM8S0iRZ91F0
qP7oSqL5zpQaT3nTZF+oW2+UFc594mgALnx3PvMPVlNVNmVVIaUGOtdm4FoYkuxbpVdOCLTkD58n
DWeHgnyH7ByqV0BG3q/hlJEj9Gip+OjmltI+nSw5vuiU2UIVFZHeLZ7W8smsXn+U3ZbGIb0oym/L
Qr85wJI+UncYdM236lRzDrHUWrdC6pTuWChx2D3nCn5IO2vupHE3mIn15/PZfsAu65SIERrhZQUB
1+KAvh8/kLMpGkNFxtB9DvSDhoAweUMVO9MOC/LqotSN/ipKxua+qket8+YKaBvaui0Qjs9/yitF
7N1SwAbkdUEaDZJ5ET95/1O0usmH1mgU9J+Rn3PNpOkkL0Ms41KUenyhy+lTRD16l2rmQ12Y6Q3W
WfOzZCTOzhp76ToNs29ahRJdIE28x4Jg/gtPo/MzJ9O+ReVg7MppbkARjea+hlMkQGgFerkbDHJg
NzZ7LdilXcLToLBtlK6trrILt+Fn/DC7LMEyQcsRXekadf4Coi8EU92Y8+/enJNffV4Od5KNcjr5
luSk4LQ0lHZAqFUX1exol1ps5w9aFqrlrhxtpdqoVay/RzYQLIdCX5h2zoJKfb92sTaBHBlqx3cO
Ij3a+VWR7fXp6+c79EHCZD3KKv4LbnmznxAP4P6rDv1Resr35pUmPPk5eJpvpX96ONfjLa2dNx9H
Hhu1ACq1iBV48211MELXQU9Dcbuj9GdztOXLfnv+VqN9eCwsVsVpUDj0aNwdvHD5Uecouto1AyY/
HckN9u0lWJzPF3WdVSyj8vEhKMr3TydjtXPdAP4lU2MHJ5N0D2T0p95hHZKnV5zKnci2yk1n9xC1
dogRS7X/gwyNUIVcTnHi+OPLfNsNrvr4nwmWh+zn9qquu2/L9N4OtwqnFpDQvEfQ3deFp15LT5Ht
6r+Tn8BNsHb6fCXXkXs91OpO6nMVXbuRlUTQ74AUol+B9QiRJ/58mHMzQurZQFR5kXpZc93LNhnq
PORQ4p4j3PDv6/LxtYXAXDdmdO5Evh1qFZzzQlNHMEzslXoh4kst2pjKB+7j6+F7M5f17qS2mFV0
XJgLn1h/pObzly9Mu9Z/L/PZevlvzWe1Q3VmawhDM58GROWEem4ynj7fnHNn4O2Kra7TpMbX1qiZ
kNFdpNpNNIMS3kiyzn6wb9ZsFQSdpIIimjGJ2nDTn9UhVHbloTt+Po+znyn8rMXcg0uRLsf70IdT
eklfunkNteOL/FgdXveFfyyDbX+n5xbu7XirhbOzLh3TtHVw1rzWowu99vPg8H+c0yrUxWLupXrk
+mhxBbJUHIcqeXbDqTmBVdkXpe5phfVD0aTLTtFv5zbXvNraklP8AKNbzvzbma72L5iqihoC+4c4
T49XXe3Pk5NgazXd2AN8rUK+rIL+ooefIinll9L+UQbpfePUuzLI77tiRGW79RTeuqZUo9rplG7p
LAarwz+FnKx/6er6m/uGd+9/9kTGRQYQ89aebGz7mkDajJmhjRPHLOqjnUW5RKhX05bk6Nkw82bJ
1/BWNR05XyUbr/2O1B3X6etVzr/nR8JMedi8ype63voqfzvgKnAWaVXo+H7+J65x9QQSQQ3gvnYd
PG0RdZYD89lgq0+1NNLQQfzH8fv6N1bw7lCgVK9eaeFFIB/SboPd+EE+439PBbggtIegOq3TFIlG
saZ3nN9L57Tc4TZOe7f1yNReF1T6s5minD8k/x1xhcjLkdtK5iVsZ9HXxrwOtW//Km7Tr///k1Lf
hztN6TVR90vcTg+JiZHRH/wrPg8/W7NYnQndbOS+FQzRQAEpdjryG2P65f82xvo+LdowboOclcqT
XTzL7tQntxAt/o/DrE6co4U91CGmks9LsI7Ej3yzsrJs6sdT/d8dWV0IQppne6zY9PQnF91w3x9f
UwP99/xYHv7dETMgz3LT8SRdQ3XjEi8FpeP6kaJHRztFderq+sbFffYA/HeMNYJVgrBPkGeMVNya
gjOG717+8/MDcC7DQXPy/81jDV4VgQK7s2KMjmKq9qOK/ilgD6otrmlUCywqPFA3Vx0NG1oM0OB8
8CMtdoP2JtLSKz3tf3fO8NISfFJjfIrC+f7zab3qb7w9DQxL/wS6HpZ39GPl1dWthSDY6r6cfBFF
puzlUlV9l3MQiT8DXmnjPqzxpdpL0K3K+wrJTZB80yy6o0ACosYfB5FbBTu04GuhBzjSUUic/2SZ
bA3PaStTOsdtoE9+m1ZgIIrZ1GF4H6mlyC4k3CX+poPtlKdmnpSTKTlgj3FJdcUsaT86ENdlZ5k/
7MqScAFDR8faSXhT5bsMldvCM2XoRRjNtua4jwKhz1zikk3yaYr8Gb8OOFtGJYXf1XQeUq9zmvGG
vynN9pGgm+CWxRQFV2Vg5S920I2XuR7YD1Ir1D+qmi3uPzZVcl+So9FXwlJgjqR383gnz6XTehLC
7X+NaUCySNWGDAPUnqbN0UHrJDjO4VBOu0V5NH34fK8+pI7sFVh3qtSU5XhPrnEL6JQ4Rewog9/0
rXlEYCr8C71yqD0di0DHZdLtsU2yHo3lrq3FPjcHXblLunJoPSsYLSoo0FyCjcz8Q6WJn2Uhyke5
CbM6fPFWJzfGYJt1qnoKhUklXaZowQSXuNwG2q5Iw/KvPiOrQzEmT3hHgeo1c1DteMnhnGpugL+X
2LU6zUvBix+CPjEKsaurAIq1E2RNPPhGlXU7nGWgQGHS9Huw6R0XMD42OgfntgToKdgw8K6LWMcS
bN8UMroQYpSFiwVbEsvNTRrXyR3KwTKt15Zq2C5BGPEOHTizu7RytYwvyrnMPFkJr0210RTXwpEq
331+TtbvWJ7+S7tkqf0BEjXWbVijk3ujbeTZN4I5OViV86LWHcrAIrAOword0j4YfftLa1RjY+T1
C+p1ZGXp/eKwgajoKq+NEdIhY1ZppJSh4wGcYAHUrPJiTcfnI0iv+6jbiP3ruMyQbLNC0ETy4iPf
XRnKzIwKTcDVKcyrhqLhbTXkwf7zJV3fMMsofE/QMkDCYzG52uayD23cGDrZjzKp9/Axsy/yfNT2
WWjN/udDnZsQQu1cA5T7P0rNOIldCEzdZB8zX/oZhlJU34s+TLbE4c7s1bJTAHzJKtEQX+1VIZmO
1OPR7Wty3PlziHerPbQTAXRIEHAbYRCDeNs4IK8qpO8/0EU1BAGYRZ8AMv8qwckK4LF6PEOmBTbd
78OuwOkjcVS8o9WsVhG/t51acikstS9VqJeDJ3AkDPCFU7WnAnPl3sUWZsBlEj3Q0BsQdbfdrm+1
r0E/GAdIw93LoPZxtTNMtQ/cusGtyQVvaSsu7SRb91WEi+yFKgobG6y6BOoHx8tvyHKPACw75UWZ
8luno04d47Q3uBXkcwXuOIjrtpiV77PIwKXQ2pW/121qXglrVh8aWSkHvM/NEUi/CNIKlYJcuwtG
pQ29CX2QO3semV0k28MWgvlMDFrYSXg+UFvXQFOtdhLJFYibrIRfKgmYj8IZ58XBmCKhZ6dtKHlt
G2TxQdGtDFgEyFqvViABqGkIbbSseL27Vp2VWwdsGXa91ejU0dVcelY82t6HRlyWzNYp0hnE6GTu
Z60db+j7BzY9/ml+KZw6xdo8mofObca5u6yTTNuIDR9eVMtnuwxNo+5VTHKV3PR6padSLWY/Ehle
VtVYpXdWoEv3TYIGKo0gtHKysqnHKyy1xyOqr8HfOLS0b3yeiubavdSh7oJw9laIXr8sYVnBJVv+
FiI1FeLVlRn2A67CwZAi6hJI6PbXUnXPnxRAhtTqlFlhchlaWXfRtpW1UaxZX5HL0MhB0rnkTWbQ
YH2/LVZJl3QyYU1oi7EMNux6r94ghHAbbILCzw4FAJ0WPrv9QeUuT5M8QuI29RUANCehJoUn8U15
9gAVOGlC+eXz0PmhHPE6N/ioKAwbVKfXxM1MgI9tWiv108bcDZF1oZniJu5lgCnBXZCL310eqhAn
zEM8T9eDUL5u/IDlNfv2zC8/ALIvCOnl3JETvV/coZpSqvxI2RlB56Q3hdGlT/akDwFwRKv9G6qB
ejUMyRx4EfiW33ljBqo3jBIdar23MwCMsapt1ILXF8rrb8Ic+ZXiAJBtFR6kYtI0gcWsLyTJEq6j
zmN3HEcIfhsn60PPfhkJcpPq0D1eBE5Xs49SRbFiRWTEWEB8Xg1lMr3KYsST3CGr9Jrkh5bIVxJk
50Ee53jeK0lSodxml8NDHzSLNmjRWCA1J7M3Xbqn0r+gRpMmOKRHKIfAxFoliICY4mEKRvhsQ+R4
PHZ0V3T1Foh9nS68LsQrJGB5UlGWfH8M4kwp1NCBfNXGUfpV1KYFgVfP9pYdmfvPj9z6Gl+GWrqq
JHp07OkVvh/KVCVgEJGB40cH9DMD4e5KwMWjLMSPfa6BFG8Jgp6b3AILtl85SKAS3o+IZ1VVyAMj
QvdQ7xV219jFIMeF29fhtPU+5S9bf1BvB1sdKd3puzmYTGixsopwHPUKYVUIdCapC6rr6fO1/ODN
sSwmbmBwmMgpl6br+6mZ2dwhGMC+oZjTNHs6+FniwZ/hVg0bjFmB1jblHfapSumOjTP8HqJaYN4Q
1YV2CEDVJu48K/atYPVSLx/Msnbh7taUeBk4v47lQYOMh+QJ3ofmdwkrrJ80gqr+0NWhql01UWBt
ATo+bhd3zPK0x4cOebi1aFoSSh0CnDHSd9YEscTkfWjgCp9GpWuHvAzdz9fwTAzGk5UX6qu21mKI
8X4Nk54cz6icxB8VsUPz/15HGGQ25ytbcq5mMe9ls8hdp+/9xG4u7GbeiELL3//+xLwffxXuOjR0
st6RFqGt7Gam6E+9Sf3RqDQniuxfjIXMnsrzz+FrWGvjxrXOcVG1xK+XK8kD0AgBN+gnMAZiLsen
HqxmuFEm/vjBk+rZiFQh7Imh0jpvl0yYRhn2776iYjUWdwPe72bulw6JVN13z+MmEYrzcmZNMTJA
YQTaFSWq1Z72ZgJPG+UKpGmy2SvzcNjDvG6OfajrV3EVpQ9yrvcHe0rKy8oappsCcSbPGcLqZhaS
vQuRsafjU9VIFxED3TwQiJFaNmX7Xv/mFIp2ac9a4VWKpJ+MKqy+okipIrwUxhewsIrDXJntUe6j
fg+2n3CTQ36KQqMDiqj1+wAXnBrnqLG+m0zAJHPTWFf0p1PhIoPTuV0bg54zinQ/FVTuEV/R98lY
aH9jgHn36hyXN3NqSzdSmw3H3LGm3aT37UnvTOXQWW33QIG78SRybC/BuG3XjMWwk3vhHEl8NGSa
dHNvF4G05wHZvAyKFO36BCIRwxZfrIDqiKtwVnZD7tiPXSHN18I2qgc77oe7GYFPDwKTfuIV2x5K
3RYPoeh5KiRCWlA7YoeWq3FUpeEeXaFmV0z1nT0aEwRsa9xXpfmYpC3vDSXJPLQJ81uGw7g6Vet7
ue27g250IaY4k+7BhlF8ENHasx1ksi9XUuvlelrvuKztk5PF6LGIJtunrWHs1JzicCkQOtJpVx5M
CTEgW5eKg67W0lEyJBPFxyFpG9ehNObV4VxtfFzKxyQZbCQCtlDBcbjiNfw+kuQoGqdZoWR+DZjq
qQrb/i9XYCTcqAGB65bDJLenrsPu7qrogrr1eviOsSsKsD9HWwrHZJ9VpNpHOZ6dwiv6bnR2ECzy
guYehYP9VE85b8Yx2ax6n/tIXynshF7sk9clmAAssmrO/8PZeTRHinRr+BcRgTdbKC/fUtsN0RZv
EpMJ/Pr7MJvbKlWoor/FbCZmlEWSnDzmNUZGHuh9iePxmaLxl2HPu7nCYFtmVwqdCzGegKvTxvXx
sXxjb4IeUpFNhcqPXl1usBxPI310zY2RLtckONc9P4+uf6909k5ylKNtJK7y4+wKdawDK7uBV5Dc
w0CcGPgxsHj/Orn4ZCRsPBXoQHyZX5+BuUqWKXVqIo+/MKet/DJcOifbo/4ZHN5f6kKQgwjsQZyk
KWK55xhLGtpgH1ty91q5uJZjj1PPZBo2d3gTAJE+GEWr/F3a181PfHLt+Rm8fuI8vv8rLt2fqxov
tCjkglb+8+snbtqlGmUwj0ej79OHekZQCjkETKQCL9tn/SLD1M+MrY9Ud4RHPapXKSEuo1t0pVdz
YetXziEf3ypI8gbeilK4UnqvU73V+fzLmyu5t7TefZLKvJY0XDhVzB/wl6CRDCT6PIkleem1ukOC
wVWL9sQHVW0Z9U9bWbjpB4A/+ZWS6FJkAQK6+ochqfoG5Cpllk12NXNrus39AEggAqcFBQIfyxbP
VR92VzjY3nQlN7qwozhIrTrLIPrwXz7LnH0trVPhpfIo4rrZOuYY1UXTRSkGelce8MKGQqlkXEXi
By3oXL8Vj6DCDqQgx5pouIhUPtexz4UU9N8K7ZoB2oXdhCq4Al1RCQHMuz72Xz3wqukMOXXxePQW
YyMy/ZvXj3pk9FAUbbveObKk7tesLHr/S7m0mx74a/oKWH8BkH69rINHvWFgBM+y7ZZ88jaWrQWd
T79mHflmwLFa9HjofkM1ogNMe+H1Sq6BaH7nOeNxGpxx4w/TtB2TabmXcfbFy+019zC6SYRk1cvG
dgoyMvTCyyun520dv/4KVIBBSiPrdX562hWGTt+IUUPg1Xt3VuVN78BseX9XL50c2lIcTgogaNhn
u7oEEgX3iZcJAeIjbJJo1GFLt6N5Y5fB1/fXuvhEYO1o3q4CDOdlsijqOl0GnghU8LJlZFHvOk/z
P7y/yoW7mOf4/1XOCoLFinu1GMu6b8HHWgu6zxwcRNy9JT/FWm6QPlaQnt5f9OKjMbBdJd+APp+b
rPfWBDFP6ONxcdW0k4ENn9PETOL9VS68LA/jO84DkCYUt866GUHtQVYqeVmFjYdzZ4SznR4bR7vT
jVRduQ4ufOXMChCoopOLI9v5aG2ZVGejhiCPBpJNBVIIY5w+xAyyUqP8MCM2F1fTlcv/wiYyLeJC
XsvJlWfx+rsrpSsMTDK5CgHso/DlNdtkqvwrr+rCJkIkBHBFB4Xa/3yVCfvxDD4aJ35c5l2Bc9Sz
CxnhsV7cJ2O0rwGzLj0UtvAQrHltq1Ta64dKB15NFeTjUcvymFzbmzdjQjr//sm4cOgZya4HAxNj
ssL1V/wdk5ekD0SrxmNpFNgT9D9wi9FDR/mnWpabgvLkyvG4kD2xIK+JmpROw/klsA5CGTkMPJa0
KsSaMnz8dAQdY7Drh3ZW2Ya5SrXBQqrYKYnfyfvPe/ElOsikM/nVITCeXa21YY5T3QcDpOF4q8f9
nil+dpIxk5vWta/crhdfIdYTRC0drPD5x+2K0fdrNx2PTjV6JSJ7/WhAPLCt6Uqt//aKQ0/HWMMj
wfhtt1IfLV3TdIOb1VfWRpgadAOnME4gLuSV2/TtM7EUMicEq9VE/Pz9ZRJSt67keESHtf5QFXUX
9u7YPr3/mi4+ELkCShZ0TexzzUhY5JkuKqACviHsP2AUbImoQeHfO6MRz1fAABcWM1DtIwNCSoT8
8uxMeLRjkmRY+iM0mPbU9V367JHT0xNNh2vy7m/PH3Hqr7XOvurSbCRcLNaSC6a7uXA/B6KOptTQ
d0sQ7N7fxTe8b6LGatDHYV+TAVTuXn/dSeqKQrrdwstCX8YUUdw/lCPmFshS++l2JozlWE52Kiqy
NuLLuCnqfFPq9N0K8tz3f82FbQZqwfSd3IQr6FyVytNTpqulC3fQSOptlg0flUyyHZXDtRhzYSVU
OfXV/gGBcf2cCzNVo8HgroViPE72RgiHlD2ZYOHbpNP//FBgokgrgbSYrLa+77/iZ2w0uCZV5nzs
YuXcAMorITJXOIYaVnPlEn8bqokhtJ0xoEN3g+rg9VK+io0hmbz56OTOvsi8r2NcpxG+8btllH+0
1rzmrnXhU6fMonvCkGzNKM/Oqq/Fo2EL2N49rOxIdnPFW/OvmWdc+CIgorB/qzoBg5+zy3sxC1kZ
QTcdpR5gLINU814HcHCawcFsYqO+9rVf2EZ4uAhHgHvhk9DXp/7rjYmSBV2tm4/J3CH3aFq/xzam
EedZaptXtncCU3V8/5Bc2EiWZMCjrxbsPOvrJQ3UWVItaOajL5ufJqSyfTAgF/T+Im/zLoY6fy1y
9rZKUU5tw3Ydq8T+2S/BfJNXPZxTy5o2taj721bJ9KAnxT9PXliXI8JngLH3m1lqAjMZFW1zOla2
9slbLchFn27Tdi7DKXM/vv+Qb7S2OIysBiSE0anpUyG/3kpPLcEE/2w6Ylc2QH2Pi0d8lYfDjJnO
iytTNw2dpuy+1k7t3lWFdBAk6qznVFjqqUap/akqs2ZfVnFKr1gMdFQT67Zs9OY5NYrixhrSvo9g
c5uRLbzipvAmBTIq7W/afkJ6YUiEp0K7y+JdbFd6GdJ1ju9AA3WhD6LwaFTSOFX0SB5NMB0v2jQE
XiQwh83/sZMHVIG5JHEUpgKNEP1sH1qN5opem9Zx0GaPuitp5+cEwuoureQ1/vL5F7quxfulJUHl
CCznbK1kUI1A48I+4uEz9eGwZCrZlKZTpNGY5dmPQniZfuXqOv9k1jW5jGns8qrp9pwFu6aY8XwU
pXuczNbbp61tM8dTRvj+cbr0ZHgTeSxBU4klX58mGcOYLNrWPZaOQh6iaIZoTK0mMguTPnAxdVdu
izdNu/WxUJxdV+TsMpx5vaDmmTOHx3GPbhcMB61pzbBBAePDYCFN5CYCHFfOwS2bFJtdHzN2PTcs
tKDQNX3/yc+jID+ExNSm5oQ9DxroDFgy9fwUq9BcEC9D+3OchmZvGGP9KcireF/pQxoNuX5Nyml9
aX83hf9bFPViOoVQq1EzeP30gaFJ1VBYHb2skAej09JdXzrdfZljXfD+8104P6vqCxkxEAN6k2ch
10aloJuW3MPIweiYOJvF+L3sFzTr31/n0hulnqGrRCPEAvh9dlDBSvjVmEnvqAv2OrSl1+70ESmE
IoMkJJQHa7RCuqVPFVa4feJuZe/6Oz2R3pWc+dIr5TNdrxnAh2+wQqWL5qEfZO4x65UdJbZ0D8Jr
nShPl2/K0iArD8Z05dK5tM0A4VY8ur82MM6evtQ8tLEmzTnKafK+KJKhsBKpfgU9e+EzBY7irZc1
rjH0EF+fm5QhX47YHJ9pF6Cl4mKOFiTavCniIossL79KfVj/4PlBdclI1s4vDbTzVLWHdidGnG+O
2H8g2RODM9lm1ZzHoYHLnnNTAPYbd/2M6BbTe6eGKUmXFamWTCpEg8iS7LCmI3MtXp0Xz+sHtIKk
HAAcJNHnuKVEN+pkVBaO3H68yhRN8tGOm36bgI/bg6P+PqB7c+uUeh/ltddfuekvvWx+8yplweCD
dtLr16Dg6vnF6KPBgH7Pp1YxvgRnb355/4tag8D53jPNAFxBorVOq16vUsWNneYeMdkdSSGWqiz3
STP5BRDNYt6YE76bTWK1EdDlayLWbx/QWFUrV1zACoU456Asae43Ze6B51eLlFv0mGhGw0iQV4w3
355nckALZUHU/NFeONeR6YxicOdBM4+tO/0GHoToknRfZs3yQ1RerpkhXBAmQ0Ua4TxAjuSf9IRf
76hTxLKzp8I6muSBS6j37lw/IgSH5mWzuF/J10T5yJRh+aXmMvsDrsXWIk9bAGQLV9eWaGEAOmxz
YWGqUgY1WBDcbyYzVL7elKFV2v5TL+SMOCbAfv1Kb4MP7s2JYLuQ8EfQmCuTnsPr3x/Mfd7QKLKO
0kF0OxjqG+r1bVtQptqqha6oPPdWa0v7wdFwAJ4xh64agMI8DQbLUNeeRhtvIqt27T2woKdUDc9G
PNbbCl/V3aAXEsi/+mEB3d3WQVKFg4N5jxxL82FxA7lN9ArAjiE1Z9O6EET9LD01WWVtcbnDtyWm
UlaTnu9nJBZRFsz0TdmUY9hrAoFRiCvbQslu35vuc+OKUxXgF8Xg6KZr1sFHBligmd2ftOaw4EAu
WVl1e4+Fk7HRhTBDQ/MeCkvpGBjJ7q4Zs4TasrvrxPA1T/rpLk/9X51e3TBiNXcznDZUP/Vqh/3T
bzNt4tCRQRamTiuwnZm/UQIEd1Mcf1vS9IfuD6j0WL0KYwniV8ltmqXTFrDKSUyq3bWAPptuUaEX
Y1+F5qm/XUpUSMa6z6IcJRRUA7W91N0T8k5muORzsytas3tU/jTv8Jbrw7Rvik3Oe9j0NghnSvE2
CuL842L62rFeGJxOrvsjlYF+sBmqvsAWUNsqrve4/YBQXpxbZed6pKVwc/xGFJjeLN5mcMQLaCvv
ad2AodLuVOD+9Jz+fumboxjkHHbdKgjaY60TpC9iSbd80LtcH8oojfsFTGmhHfys/F7jMVRmIv4w
A3MPAwdWVZLhguJ3j4nmHpQavwDnuseUb4GuXv0pRy3duvrSIw9n3JZtuuFN+Xs7q6Griczeojr7
5I3Dp8xP7oMpjYysatAQc2lkGfHea5ok7Bs0yAPl/LHr7hgP3nev7iTAr3bf6M5N1XjuXTOL/ZJr
O9naH9OqxJiqzgRAhtQ5iMzXoFO5qDpWjo9LT/JtlPB2RkPKTTu0WkjmJW+LLv8BoNVALWo8zUVx
C1D9uz8tVkhP9znLkElME3o/utKtTWcCt8ra9mWxSVdkVQTI3Jb9dsQ9ZDfF3mEUclmh7MHWG0cI
Gzl96JR3EppK/x4PmXUQPvIYVizZndjuDsrwcSlDGCXMpvxzroL7fPR+kda64egZH0ZnvmHAsiFP
Xna18tgGsw0l2nuIqyzqEOuZxHM6NcK0SCLNsT9WgfXT6w20Uya6OTIRj7Mx9QdNLDfKwTis6D+2
qQgiU+/QaO31G5kY8V3S1h+Gvv9izPonKdRnuopI9+MdtC0wiwyNDj/eyUuhuoBEiyDWou03jl8z
S94gb/YwqvkE9XXey9E8JFpzsuxKbFsXmEtlrbShVEVGUX+bx/oD9JX5fqnkTxcBtq1ZY+u6LHUA
28xUq/sVhnDN1vLsJTKTUmyn3D1ljZaHaZym+7Lrpp2H+HzYCqPc4F32BSI8Co3e8kwL9mmqvOPo
jshA94BttIqacojbu8LBCqxsgMmNTXyn2Rn6JInioCzJ5zTWf3Hz/NJ87dM4eeYx8MqPWSVznO1k
uRtM43svAFqXgP0tG0xYuahjZST3/Atnr1zt0cKvMaT8EuQ/5bzvzMb6GJSuusMQCmuwZT6Kzn90
VG3eU6PerWW215o1JrbykxLauJm1/CuMt+9xsAwhQnlYrzrzXnfqe1xl9I2VB8OWwPSnxR7vBKN1
fLAWZ3XQ4xvJ0bhbhBsp5pz7os1ujVr73Dv+FInGS6I2iT2MsfCfgx0fcNK81aws/+Zo4sZxkh91
DKRV4TW2D9zhrvfbk271h3nM9bBM1AcnaH+WgklsZnONdU33M3Hz77OVdntg7z8tcwCjYgZ/xsC4
T2LzBxcgLLm0+pRo3peqdk9ObpqbBj6MFN1dXrjfQAG89MY8YqQbPALLB7u2SPVRd8cMTVoXqfic
VLwoh2+ZOz0z/N86g//iYIS57Yg/oart6a6Q+acVGH4gPpk7p3PHWy910ttUtROkkljcEuRHDOHo
3zY2f08kqb9BgxJta6quO9pLdVR42rOyzb0bY+I1VsaLl8nPpjYde070UPvJKRjls5bo9/QmwmDu
nrl6voz2ZIdwKDc96nlOaqA9qKHp7HYtQluNYW/rLvth51h5OMC4DkLZT2IBhz4BwZjb6tOU4RSv
e3tPBltKMiyG0LJqZDUhI8inLVRW7QY72WYL9M6JefzW6e1pgy1dGyFDyUQyt6Jeh2VQJw+96B9m
ET+4WXk/WxiDp2n/WK/+glKX3/XB/zAGhKEBdvKO0vilA1S0YfB+NzZMbnWbriizlhDXzJeMzs7U
5R+V35YRXf1PuSew8EOzbqul1j5d9KeFIRdxJrgbA+SA9ZyTI/3gPq2QNlqWk9No965hH+nb/8Sm
4qHzx1/xZH6D9ro3a/NHNSsklmttnzrxZzLn71XPNKupjNCSzodY1gdHVCdvwLVO2X4VAlZ/dBJu
BdK1r8MwIx6YNVgaij9xQlQfXPM7zKBvpiIQtPG0M7pqb484EC64aey7mtICvuwBeOONoBlccsE1
NKhCITwndIT/7BauBSeLG0nUxZ3ypm92tTicQvOpEnTGMu0m0aDYS5w/Ngj/H4JBu4mlu2wWzTf3
AU5jYWuJB18Gn2UbPGq5jTCscJ8HeJKh5mQSSz92M6+ax9RLkyju4idabRYGj+ZTWjS7jms89Jfu
+1Q2wJOWHTaqG9Khw2RnuMzhVVgMH0UDoXx2gmiS9kkzTBqjw8/aN8aD0rSTX2n0lcw6tL34t6nH
eGPbWsu3gqJPZnZZ2DJJuIFD8JAUKx2i8U64M1espPyN5qtqD+POC81qfkyp3cPcd37z1nwGAf39
nBRPOFdE3Et3/eAbIXlxG3m2v8cbWoallvzxLXhOZu7KuzLAyLlMXDNShX1b20lbhGMPcpe90e7a
wWED7GB4Skwfnpk5IbpsDtmDrPp4V+v573iZ8tsCE7ZNLmqg6UO5GwUO8aPG1s5ExriUXM1qcLbU
bYcOn+oNxS5kNDWnN0HtZi9MUr86bZ5HU5nMH8Qoo7Gts13j5r+TDgiSnfTYRE5GvrchtoQdFsLr
Ef6uQHDH7uTeMhtYLaHc/FYb8RmVk52HnTac1AisSI2VvifRb6McJedDOXAcsDW7rTyj/DnXjQqF
BlPWHH39h1OL4knrTbnLkvweqvlzCxr1gPupDEcy3xs8Mu5LGQfY+ZXNVuW9tXFVjO5HEIyHApLB
sTZtZ2PEhrMfs/ITZgFWmPnGVhPN107W+bYwQKmmYkCFX2kzBaBMIs8lTPeN2WxJ7FGnLVA91csP
i/R/xMLqdlOecnW2ThzOiRy3/UKmsiT6byh3f5iWPEmzxGc2M+U2Z7y9ozEeYDO4+KFKlkPMqHpD
x0pESur9aawrULqm+6Ps8lu4b3nY5DVPZ7S4pDvBDa2UhbzH+DkvZRAmqIHGKHF2k3FvDHodUtOO
e+DsxyL3cI6crV3CHxWu+Aye/iuz2x+OaIGtxT5kssqZNk7XLodZ1sjf6IcGSGaWocSCD/PXGonr
MAnMD9IrmzDQJOHfZm+8ud2r1JKorjX6szNDXBy97GFR+qGbl9+dPw2bThiPeGT+0MoFsr5bJnsQ
YMkLxhgUbGgOhbPMjDCJ2zZ0TUDS6KwxByx3ldZ9pFP1rU38hxa5ys00VEZUZdZ9A+5x2xoQhDGd
eRlb70vQDipqRWE8cRiyyGyDp1JDUbw1VA4d0wAKHdTi6GTBU+635F2u2ew1nMFtPzs0HhpDEOTv
vTLAgNJCbQeHTCeO5LAMgLKbKeTC2ieq77+PQrurF3qEXT+Dh+uLhJHX9JMtjKNu0rJIKcvf2T0K
jfTERehOcbspF0+QHncvs+EmW7q6GraO1dNqSRQqXq8tyJuGTqShVnib2ukfdb3Z0t9B/bqqEdYw
5giCwHEOhgZN39g4TcMqYYax/DZz/QO65ktUFYCm9cXClhVFju3gNr+gMhoHyxmasFacyoSKaw+z
sT1hInAb2JTVIYWSHqJgvCm0ob+3CrwR+67aldb4uxjsNpIU05FTZuTHGkfWzHr+VYDIeab99Js8
jdqq24tAu3dET9iDQq3X6sdULz9mDhsXS/xbA+hGqtQd3LF3b7CQtQ6lQ9ZudWN7BFO6hTE4fFeV
s9H7mHy8PS7phD2qPjwxbmAGnDke/10VhPQaP5gwG3dydr5XHklTUaW3i858PG+CfT6an+kJGQ/G
jP8Cl/BBH7lhGRqg1zB8q9JaP3i1rXa5ydS3IvwevKq4q1X1zelN4zD0LWe7hNimDOm/NFgphprI
n/MB0mk6ugmKRK6P+LQcfmslA88hJTU0rRt6Ht+9kWEHjFkCwPA96UFriVIzb2ozuK8Zlx7oNd/D
OLoZ6NxGQ51Qc47pxO1W6vtek/6O5PxpHEH9V2Limkqmb9AmhpCc8rM3TupKs/g/IeLXvS1Yt/Rm
Yb7RLEXq5HUno066xa0aXR5zLmr/1l4MSP5N46bZ/ewHffI4eIWpNkS7PD+lU9HIXdALYLRIRwfP
dVm43aYHQO3cg2fUfYqLbrY3OBHpdx0ie/2X0maYSq3dDZ/GPpbNRh8yWwuRLWa0H8waBzLVJmv4
U6qi+jZiI0ANlZaIjaK/4ge7Yuqp1VtbqexjPzUJ9gDmSFgAsJ1e8wV9w0cGO8geMHiB+uvgm3PW
18kmo3FLvzeP81LUwQlqhVc/aa2TeKGjJZp/UyvJeyvj1LDDTk6edocPrPdkmn2R3VRJQE4JLMq+
0uZ822QFdbUiaUxYijQDz18SaqxCn5BFGEfdIkQUwa2y4HoYQH8jNaU4XC1as7fmPtniZiuuLO9d
6EIC2QBmtgpFeKiuvD4kSeIJY0xaHXZk02VHIxscd2MHCfLoqsu8l+m/uOJbLRqnfdGNL9LpW/qh
hqIhVhaZ/n0SelaEFULU007BOxcbvU4Jgr1HHzD08hof8bElAepUuna2Wn/MdnELgjA0lDV/bzq9
wx69afo5rKYevqDbdW61jQcYmRG1qv1kgXS9B6Zc/HCNSp+giOnJVxoPVbDBp6XCtXg0B4xKDHRT
SXmnVodQWk3fKZPjL7C+HD1c+tEn53fzYtm1yuo2U5+0H0HyrxgKfy6+QBNSvwvfrmxie19gLJyg
4k6THU3zUC1TbW9yqC5cDXEc7Btpyl8T+q7tBpZAuW8FUIWmmeSthIgwYLq0DIg/Z+Vnu5gCbR/I
UXm0cayq2WQYTp7qrrGRc8QIdYwW5hrqDkgY7upJFvinpiHublqYygV20F0ybN7vel946XRnwdCj
6QOM+BwFMRLj3XmqrKPbxs1+qFN5l9mFdaWX+nYAt6pTrDx30MmWc061B88uHRIkdcyLgHZRht92
sDd6sNNIV6bqmmHthT43nBZAwjSdkRY+R0xSNTeZWzTqqGNQ4H3K49z81cFddKnVA8oCS7RxcgVr
8R91+izGor7EhAJuBkIr5018xx6s0lCtfVw0u2ojF/vpG9+QBQKyjcjqrZOrub1jnlSuWMeU0zKP
XnGQbbGcSreMuWZt0a39iNTfdkkgvcOwpK5xyvW2/KaXC+Sx3lfqYRSDn0V1O8fLY987xWMc07f5
52OBWIMHQB8rVAjj6w7/BVZJauyx+6y3jklqpM96QXMpQooJ0vP767wduhDyoE94jGZ9LM7X4/nX
Ol2w2LGJQ8Zx0hNc1x1tuM2MMnmuaR95RGBGoBuJSYgKQfZWV3GSF0Iu9EdMPNHkQQH3XB7QGdoS
DGrqHCcbS5oHx+1Rsm9M9DNKvemcUAtE7D9CJTPSW3O23U9dlQ8zlkNNrzYVJvFwF7phrCO9xabb
yf1U22Wtbia3qmsw46iZCTznmVubEeaEmfHZ6pzK2PKc8MUyy/igi0b8NhS605E5QemlbDIQcEsQ
UGr3Dn2hz/oEsmKjRBG0IURt42EwSuysVTna2qbte+OOTqFzvzgoUIVJMfmfHTknA2VZHT81mo4c
mF0vXhXNQBCdyBm1JtsNy5jMW9fQRPzkWa7/A9tPpOiVLWY3nHr+3ysz4v/Q12dfB0CudbBpM+D0
zqH0kl6OphJ8o2lWbWPnK+iLQ78UHzwn2XKPnOg6HNrc2dWZBwKA/rA+nGBwXjluFwKDTU4IvQS1
gRXj8fq4wUPBe9cFhZu4kp7RXM6bVG/tz62tMVCx8mT7z8cbMfx1bMqTv4WTenpXOL3FemAG27sx
6bKfc5pZDGsEElC+Sr96TIEityzVlZUvxHXA/aDh1wHcWzs8lEVUgaTJiG1kN2wAnOi7eQmucZkv
reIQ7OBSI+X0hozRNRYxT8/B0KUJJjW5rzNP0IrD+7t4aRXiKSoCMH95bWfBqAtKZ0q8ZEJWuS0a
qvYABcUMTug1a6c34QBDXzg0lCH4+qGkdDZolg09QzkOyWlxLFrlZmLfT1Olbaiv9adKz/KtY8e0
F5dFCPzfaMX/44P+tz7rwtUGWnVOl9BXGa6+spMTdZ76Nse+GTVi+Fcgoo2Vu8kc30UhQX97KFU3
of1hNPFxXIpiD+Ewua1afOaY7QdRW+pipzuxcyUAvAn0TNWZO0PA0iHMMkx9/eWNVoLpuj2mJ2Fp
3QH151WKL5mfptVPTFMojS0OYwj4FP/sFreu7CBx7gPJBZR8ltaKmiw+t0R6crK6ecm1BuVfx/Lr
+l9jC+uQNCPbtCLU/fNpt+WUyRTncXrK07XkF2W8H+sFEQOsfo9WrK7JF73JqVgPPQg+PHBq8K3O
Duu4+GaZz1N28gDGf2qYAobKXoIHkTIz/OdzucozAHtkLeLY2RYGnmzGyUUcDoCivvfRb/uAZ8S1
03/hgTDa4NMjkIDDOE9FpdcNuonF3ok2fncgfx/Dbiqq2wFT+N37D/QWPbXKLcEUYt98BBLOYVqk
UIuuEr0+aSUmxSN8x/3geF/qJPc+t7O+bJzFtPYFhcy2W+mrdHu8TSy94srOvsFO8TtAY1CT8w8i
WWvo+yv/qfqkX7Suq046Lf7Ik0YetW4id82QzjtEkqZNgzP0h/ef/tKixLgVysrtALDn9aJNxay3
ZxxxqpReRBqOXHSGbLlJU8OKmlbmWxL5a4pSnsVffZUB8KhENp6XY4R86Nl5bYux6TXLWDltrZ7v
fIG9RSjkmH2RvQRHoWLn15hmNH0q5XiUPM7ymNltVmwc4kq6U7FlZAyZ8/mFUW3zXJaZ+7s39URs
M20d9DrazTQKrgbKpOaLXIpp2Y5GGdBAU6U9Yswa6ygWj63h0i+KOywdCvRuIiuYVjchj/tkm1aY
bGBN6Dgfg1mIh8Zpio9FAAwkMpWJ6ZjXBcVPd1ClttM9BYTBsFZmrh+b1pNpZTjK9RzfZEMFQpLu
VvHi3Slj8JI/VWP4v5LFnH9VTlacnHFUfwpjEF8Wr54ShrZG+qFAtAF7RpVgN1k1U8nQdQDXR0zt
RNj1iAeGOUiFX7UlZubAaux+47e63OZ4Yn6uWmTuN405Kx1zNNUmvxgjtgwZfEDZj55ReN1TgRJP
HVI6yXg/VwWsDHMetSuH+kKsJ+mBqwaxF9zPOVpMFXoX4wJen/zMDBML3EwlIBm6tMf3Cw2CljFQ
FExf3z/Vb7IEa6WR0c8HqEaacJ7Lm3FVMEaSrGqMAcrEpQ+pxPb/NRdZV8EVlJDB49nnUdelq6X6
ZahPyTIAlcHa2ClCn4ttiN5/nAvRkMgE7MgmvQK7evaRFs4sc6M06pNea1gFx3ZioKiqARwqCmzW
r2QeF1ZbmfTeKmJgwZE+6z0F+lSkQB6aUzGaOZaufUHLGXs2E/yNLRGaf//hLryr1XIIWLcJIe8N
I9tTRjXJ3qpOoPW1L0w4h3kzjGNg/g/rgBGlrcWtDJtxjYR/hdfSHtIAa7AKB67UPuil7x6WLDGu
wETfNhRpmfGOGCDh+/2WbyclqKmyLapTlujTxixm+ck32/i+q/oK4ElmLv2hXfJgOZgGVXVI86L5
IXwnfaDWwugxJ1peOT5vKp21i2evAZeLhX7nWbStgElZqMKWZD19s8FpTOBek2SRr1Pc6r0YHt9/
o2846GSV5D42d5lJH4kG5uutpltoV5qyy5OVGiRzkyNfdNHj+qmV/Q8kWBw8Px3RhGYyD9EA7Y35
QnWNpnHpGP/9I86uU81zMn+J3fIEO4LhLvTWQzMA+YjNPr9C3ruUQtBSJwejq+69NRP1Y0cMuBsS
CRzUa6K8bfpTT6f8BN9F/EwZwDP6NE3mUkvhxF/RRpYag7zJCdJQh9PR/HNkWpNBar7VAd17o/Tb
KFw0jDLNT5WInWjOvBR/JD25Qnl+G9vXVVbZDTQzVym916/Z6puSkOdnp5WjBWNlbq1PcnGlimJn
GLdWLdqfosFhMoxxPnj/jL2NGqSfCLvRLvKYspx/zU5XdWkuhuxU+hKbX2aXmtiNXSer/f+wEFcI
YQOC0ZtoyAgg9xOrILUWrc0w35ya7TL2zjWXnUubaekYCMILQ0n3vN7sLUvVEHSzE0lND1TJQgWo
7/LkZR1sbSxRfNFIWiLKl2a8spdvvxQAwGjJWBCw17L6rB4zUz8frTLOT9JWQEa6rAs+TAli5KHS
WyRr39/QC9EBcgC3JoGBkhNo8etj48EHtfqlzU8UePuyMQa1yT3qtWiG+2ru/o+081iOG4my6Bch
At5sgUJZFr0RuUGIogTvEh5fPweaxYilClaoZ9GK6O4QQQCJzGfuO7ehSyo8k0m/rZpa4UPmyC2e
ynn1z3b1C0GPIjStZpx56Td//j1E1oshleZobw1GsJfasb4xx3leo1+fL2wQ554wmD64B8wXUuQ8
OVLRdWKWSvtqHw229Z1RY3GvI0vwJ5J//z88XsYPmNNcXNis09hH60u0ph05brgUOlciTo1Dm5Xt
T53AK1q1rSj9vp7G0GtVG3WwHSTM3XIkjT++/k3OfaLcLsch68r6a3uwKXUyMiWifS9Nw2udhN1N
lFIs+foqfx9usKdJ6vFyXtbv6eHWtakak02wCUUcbH5ptr/QEAivGsSDmmiYEn99vTOvUiHbZnCJ
042yyfL//wgj5kwzxmDCjTERY36fyEa9EU0vX+Vs6RfO7b9btZyeAOLZe+gAwrM4+TCXbnjYxGxy
VlWhJW6J2e77oCkd16qttkZhPojQy7MufzZFpCbrcdD6u0kaq/m5I9zq3GAy5fdcDmO4HlDksm2r
gWFxGzuOMUSuG8VcM3vbfihKGDJyNlTojOpmEKYbz5yfGPU2+CCjhBlK2GoGjf3e6KuriQSiWNPy
rfAvCqT5fphsARAY5/hFndVG0oVdeDlKPieMxBE8BhBrLGlmTD8/9SaLlR4aWrqfBEq+Tp8DF9za
D6xfAxxOBEJiS1G388xgRtGX0YUX8deWtUx88tnyCoCkMP98slXIXS7mXDbHHSKtlyL285Qxg9LV
ouSKxtNVI0pm6YOPOpYuNUVOl9tyZZ1tiiIICEWO9M83bvS10YsgG3agF9Jdri2lAD1u/V5Il9BB
p1/S70tRumWyGxdAWj2fL2WaVd7WeTEw4YThYBbIKIYsHRmsYESgUi4809PCw+nVTm4s4vNKtaUv
lwbZAcnuVaObr1NrrJy0ekxV48fXn+25m8N+nsEhtny4cyefLZV2qVPE3O+kTNpGjHPOZnvbBfoz
ctjmP9zaYgVN1AC03vprHr/G5ZMkfdwJVNp4iVBQIA33I0Env16IhLWhPf/z7bFGuDu2W3xrTnfB
Cmh6KdX6sMNlm+87c9rkfgpqZ03vbIIu3V5iE/+9LtmToHqSZMu/q1afF0uP9ZMJrqLehTkq64pM
0S30+hceJxce5rIO/vzyNar8JFLLvJlBv+Y3pP+P/TZQpLlPJC7ElG/lSabZHYNwTC48v/O3839X
OUkO6YalrZN39c7MI30dp3h3AZRs9Kc2zuhCff2yzl6MugS1KiqOtDo/P7s5jeA6d6jS7Ep7rG3l
1cms0uuc5OP/dZ1TsFo92y0UCqzlItHu9Cj1I7jdXtWLZPX1hc69owV9BGd+Qbid9tilum9TaRJi
h1oAwEdWGWaxGqQmvhSp/pVoLasBq2eLJi0LzzyNksGOIiOs+nrX9KCMxWsS66ivLYTu6X3aT34/
F5iooPYICt3FLcz/+kZ/b7cnq1FFS0CKR4ZP+HSyTlKjM+wis3JaaUw9DJtgzHZDNG1bp97IieUx
BbUpisS1rEM6BTcV9TTcGzyjVC4s2L/3MyI8jiLq8EssbZ9ElJD/xrJWxmJn0tR1klha6VJ0Qxz9
EBvGpUDkzMVMKEkkuDx8k3dwsmCDqeGVWM1OpGOA0lkpw9Z2VfR9i7S6KZyt3kRSu/v6YZ/5TNDQ
cZcsq8Wl5eQzGYWEpwdAtF1YqOlBHTvLT+LJOJrAcS9c6swCpra2KK3Y0lDHnrxWPdGxQEoCwdOM
gyubIAMTDV1++ecbYnoYeAqD/ks+uTzmP7Yyte8RPaeG2CWlHjQEKqlTMI6iK+sEDHNyYZc5c0+U
imReGR8K/faT4NGuZqvlv4pdXsh4+hr56LNnS+uv7+lMaMQQKX7ZbM88vL8mvu3WZDok7MUuUz8m
RjI9S403FFo8K/1Fo3vDjOJtMGs/7fbn11c+d3/g8emooztEqrYsnz+eZq73DS4QANcAwIW+2jDi
hGPCvyaJLHaKkvSGmJQmAjutXzdlg49rLGCTacOPOkh8FPGO289U37++nWWJnewsf17o93P+43YK
KdEaRGLdrunM+9nRr5Wp302DfT/r+grU6KV6w5mvizCa9FBesKJ00j8/vihB959hUbMbJqWkHmfO
AJi6qL6VlHD2v763c9fC4oJWD0PNf5deK51umR5zb3rStRgsWQ9y3hRey9DF1xc68xBRlnFGIPRi
Qlxd1swfD5EiXNWrqMp2+YheGcgOAftwVWbQeEtzhJxySdSx7EEnbw1ECCX5JU9DkH+yCDt4n4ms
qaATa9mGMayhXXKbmr7Squzb7KchxyQntTKLK2ZNxldYhNOFWt9p4YgVyvUJNwltSUdPOQG1URad
mWntbiqn2AuDCUckfDOOtVRLeyEvqrIMqb1yybb5zKHgQMMkyl2Ubthrf37WMvNZuZSO7U4Nh/CV
QxPLAaeUyc4aoXpm1aUXZAOnF2TpsDnjd6Bzs0sv6fMFg0iEReRgkDMxfnoEYRIe+7knYUBe/Fqo
yqVO97nrUTulSEQl/29Mn6oRpGVZIu+I8NM1krF1NA9iran5zRjrF27u9BNZbg4lBLxKHiZ6k5PP
MQsqmmRliMMVTPwrmoQD5RnyvNpOL5VOTxfM70st0hYszbjkaS4d96rWjEEq72xmFxnE0FZNo23o
k4aundFWtabgIWqkC8Xiv0K335dlmYC94pj9+/UFTuJUKIN3vTkmgNitzSTAbIXavWl+V53hTh+0
gGHB9DgWqHYVJj2+3hzOPmKCJSAesMtoPH9eP2gKwnjK0TTXqsyMb6+/harAF6DNL1HmTreh/71V
YFSUc5et4SQ4y0xgRIzuy7usxj3INaaoXDEdo/6sRHdvDXK0jictvwB0ON2KlotCm0NuQlRIWrG8
9j/2PrYfSTfzXtlhe9ANzKZJzNJSK1pF2NGv0naqvDwv7E1SNOO6Jti5QIM6PY+5vgIvw6RGblKs
OTUdLRWmYye6lKj6FPWxyKLhIAv10vjC2asgDl2Kfou55MkOn5TQv2u08eTWDsRzLCt8dW7Hf4yd
ft8Lr2+h/S5F1JNtnTFPvj2LpYLoVNvaBRZtXVsZ/3haLVfhkaGBon9MD+XkjSU08QuBMIOxaIah
BmcG9FsUujfK4+TBg2xXmJteaoOe+Qq4KJ1ASovs3afHhYBJGqm4v+zURls7lthMbTK4yF8uNa3P
vSmVsUZEtbjv/LXN5CDLyc4iZSfDmLDdCuXE1cgKsVZff9Zn0CKIrBaBAa+epOx3FfWPhT9aVmKN
CIK5kFgF3c95uk3npyxCQR8ze1a6ZPArO/1Ia8fXFvQw4l5oOW3IWJx+NUeKW5sQxZp/FoHR0SYi
gBGnUZLRzGWX+OP3coCipYVkqDui/d7VQjNzMyt+aGcs2nM1u7Bk/wrEWU2QSej1MYy/lAtPNp2u
W0bHcb6AE8+sX9PsskL37UA5xrm1Flr7EUPRQMX01ujK7utXcOakRBiO2mLB9xJun+ysKQ4pcZE7
KpYO0lGYau+JSXOlqmZeC2O/ry925vj682KnRXFDE3YDEEnd6QFiKVeNS31wyxQGXBnMwa1m9Zgu
IVQo6j1ZK0Yt/355w5SJ1aGWUUs8iUJk/MFbg2bUTk4zyx/7OnwE0td5DfhBLGQtC3YwS4mD7lKn
48yXS4MQjRYTGrRV5OUt/LGeirgLRkupMAhUxodgYCWHlnpr9uO3r+9QW1bKn0EtK4k6DrXmpcdB
vq9+vtCoion503jeMW0wBFdNbFmZJzLVebTgYbJ4e6uFZG+Jst9j4GhOyN+T9iqvZe2Did6ayW8J
xDKvJjZaF+iB/WRnsvqd7qdJeDjFQY8tdVUB0qgUZh0QP2j6tu4kEa1SvUQAhXfDYG2Q4Ou3haWq
pcsf9pXJ7lG6k1aWL0FpI8yrk9ZpPWFO4l+zseURQMZjZMRcmi+nswhtYc1tlNfAFA3wI10+STsm
WXvweGa+ihLGVmsYR9uvH/yZz2gRSi3fMMkStc7Pzz23SsZolXLetan+i1qoX0rhUWvtl7l2Lnyx
ZzZnikbkzSymxQrhZBUnodHkhQosUkTGcEjxJ3CDKvhXy6nlKUKzWmp1tF/s0xxzgMRUzw60XZxU
tZWUBA9QKB/UwpE9ODJPXz+9M/vCp4udPL0KeLiZNfq8Aw87rDNJGXeI8HJmVHtwFdGgb8q4YalK
UnUhdf9b8/P7PtnhFygojlcnO32WF1ULqnDejVCij30Ujdezrc37OViWrp4lD0U1Iwayu4p5y0jd
xfUwuLgamm6RS4n/Xx7E//02y4P6Y5/AMZLOr6nMux4fWjdVy51o4D4gQel6gHFV+y2Y/7VN9ftN
oyxaqk2LL8rJljErfIglTp07FXPyjZmV1lEJu588iUuh2ZnYmg9So/Bpg+Fjouvz3Y1zFBtJQxYo
suAQjfOB6WzfxFDKzYf+vcmU7//haSoW7TD6cOidl135j6dpGB3DCE4375gGTbKrvHSqZRS2NH4l
Rak953MTPSiVHQGslyX95euLn9vyQXCwoki0l9zp88XZNYHEGjYe1U0wG4+zHXSvdg/A+9tAfHwh
HD23/TAHQxKKhhRhxsmdQpB2WnUgQav1vnTbzvSltmBSRP9lDdm/lp9+L5hFHkajkaLyqaSxDJHJ
4d7BgKvUJis7aiErSS0d7fSSu8C5rQ6ZMWRg/ERJi04WTDCM+Tzn7KpOWdE3VYS+stD3XtgDzi5L
VG+LzoGY/nTvnmFOGIGjcTjrUBtqyGpMm5YR8IQ0cH7NwSXn7XPhHkoSij98bIsz0EnMNcX1aFJ9
+U3ixoAtqpgzoBDjOY1qeJEO9MRQGevqnBsjHj6wT75URji3XMBAckLadMYRenxem2ZDKia38rTT
uvwn6Iaf+eg8B3mErWRU/ntuSS+VuvnSZvhbL042KOUy4KYd2M3pdkzC4KZWq+LCoXjua+P0RbW5
iL0I8j7fUV+riZ1V0KsDU/oZ2sV1xxCHW8TqpXGNswfGn1c6idUZ2OuDVAPGPZoSaCns7FakZaUf
9/G8diSz+NZLTbXq+yBZY5EiH5RhAX4EtepGpZH9hw8ffQNyX3pJJpq6z/dtdbh4zTiX7ix9qLyp
w3J4ipscVEWo+ihYk/8Q55ARqbSUOIEIDz5fTzRJavc9NCjdqq7CmW9RDeTHNi0xKXIu6HHPvtPF
P9pGbEZEe3I0K5I2qlPcTSSHEGDGooZwk2fVllqJeSEzuHSpk3MXRbs+SKRhO5OZ+V2WDvJjLS2G
QfnCqfj6YDj78eHKgvac+SSknp8foRVXQgQO1+rk6qoHZlOjHvEmLbmeTOMS8fXcjfGi+P44bv+m
1Ye6KWWJYk+7VBlaEHVzon8zmFsAtVHno3bh1s5djUYSrRaTQT/KWZ9vLZlDNSuEPu2SvoXoYzMS
rq9GDcYONpNlEa2/fpLLjztNdmig/q+EdZFefr5cDYIjYiRW3nVTsMYK8Y1qXerTMdlWcnGnh859
BHPz62ueO5L+vOZJtDSlTVpGjEbshB7HK2Y/i30UMXHy9VXOrREUcUhQ+FMHbvH5zrJZAdQlOM/J
Yt+FHN/rA5CxWZI3RalfGOr/rVn46zGC0Fjm3pbscfll/giThjRBn9VRMUuGRtnDSo5XXWUiw0s0
y9ObWkTXVaQWryIos8cpMZVDxvzCdd/L4nvQTPk+ioPZLXORruu2SNfBMu4wxnWx1ytbfegiqVwP
Yz965EPSgeHMAbBDoyneUOTV4wA+yXWUwvhRW8yTiDJoVnrshBvEpqblRjyLVVpJ2UcVyP0mjcKa
U9Ge3/Pa0W5RyiGGB7cBEalvezdOy+A2m6V6n2Gq8RCPhrIJQrhzrjoKaw2B2fxmAEZw2cbjJ0y5
sE1Jxx4qZNwcpNHOvKGcTc9xJCgy/eAkTDZNmJn20fTc60ENSDM3j42Rzy41zAxGoDEVT2IqpVWU
ppJPTym/KSxhxy7eZj301TbAKsj6LpKEQR+1aHe23ek/ajWLn2etVnbGLEC+9Vq/Yt6av6Wk+B6E
xaXKy9kFRdOQ+BCpx191AcuZgqbvKWtrPHM8yeTtYA8HLcuIfTvsrr9evuciKkQyCMxRd6P5OIkv
7DywAALOpDFpptwirN8OJYVzSc3W0H1UP3Zq7UIJ/ewl8SEk9WfB/JUVjwq+nbBX5Z0ZDI4JWCXN
DlKdleOtGTe1udPnIUF1qYtLvOkzGwJT6BTtlwkCJBYnkUeXwEOJQoI5hFsjJjj1ss/pyhzYm68f
KpLjJTD8/KWSx1A8p9iCiwVj4Z+/VApbUiprERiiZs7dySmPjhhNd6rU+6gjMy/m9lhV6o7puVfJ
GI4iTW6J1Xvghs6z3ggf9mju8ce2VItdM7R+m9h3hh15krCvnEby1Ty4kuT6mNuwTGgp/bTN6Uen
Sg8RhLtRmX51kYg9bCkO2SAxBZJIXqnIfts2q6kuwDBmnReX6XWDO7abhnCicgt3ZES3bqWAhc36
x7JD/4NtnSeicE36tOkTB26KUz0rTrrpq2BB4+mD53T1ns4zmIUiUzZZnWZeWowH0+iw+h5IjJtj
bobPfVv9ZC6FkUI911YFo3OBsI8WLMFVX+svRlD6rZ7dJH38kQWqch+Hxk1Y6C9yJT+PiXbsqmzj
AO1G+5of0lzuVxS9tnMe3OqYrcsNOKOiAXxJKmXgj9GUgmGF2fExon6jGcXGl+GIzFwvG2Yo35h5
7KfZMjcR05uq1YC9hpFzb077O8ZEr/hBx2BKTdeeom2djG5epVuogd8E8z2lLPl93v5q8+BO0pWf
DbYK8oB+Nwu7o11MH2XBkwqYvUuj9Lp2rCuns3+OTm1jLNq+DtCdXZBUt4GB1YUWWr6Wd5tobDtP
Spyd4mBRnY/rGeZcN8qrZBTHNGnXsaJ8s4LeN41wXE1BjpgA9berT7TyEk29q4ZsO9Xto5jql9zu
rwsl6qgIWT/FaFseM1/APhP1lYnKb2M8/ADx/svogGgGavZdnXB2Fs2Mueu8ye1iNdnTQyY/m03h
6732Hiazr0goocvBhAaaxu9aHbxXUXkdDs6GUvhhYmTOlVA4QLY9MKyTuxrVS5dj5Bi3yY2SYJak
GQDjMHxDzPLeI+0akuA6SYs7gTOLl0CAL/Nmi3LzutR7yPpDsu2lIF3PE/NaMczAWOhs7fq4qSqO
qblDfZ1YQUXamdp+MaS7VjO3RR8vAguZkUdhQzPRfdkM92oIYgq4zxrt850IIsuD8CEjwY7fnaA9
TBaFIqUHaJoF2i2mCt/nGIgMeeE3JssiNzYZ0KuKahP1wbrW6rUu+g0U2hWgqnejcRhu5TMoS6rl
gaU8YiXzVFl2BgV8PGDrcZUnONbM8wBaOB4AUJsrvncQDma8mdX5YwY2lyFoZSHmR8kyQd0xTeb3
EY/RUFJcJjQxul0IXBXkCdrXRzkc60cmZQ5lYtzaVvu9NPPFVUR6qLKQdc7Uv2SkSKbDwbPD6uDI
3UNaN4d6St/ysrp15voq6owXpehf41YBnGe+kh89yUxJutpoVG6V6492rgnY5qEHOppSBdyQkfm5
Wc9+EN+8UZB7490cSyl9SRzrODsJa6M1HvtB8g0hM8c9DPuud9ahCHu3cro7kYbXUzPdJrbuW2wL
K7wVPLqQKzPpZKhus7k2Q+0pCqbY1QbjehEj/tDy6SZt4/s2F4Cbi2pnadWRQvWPssvgs1j3SShu
G1lANtXqfZKGP+TJPEr1CDBUozFr1vFdWagv0iy/x1m5j4vIh0JTulJjobvOxsEPaTKsyBchyzkx
RNByyA+GpPBE4QitxFyEXmTT5woZYUGXHu3Thq8776JvlVEZ7ijM+w4OwCCKCJGueix07WgoubXS
axapEU2v5GNXSVg+hIXCqjWy55RJIK+aGgVSl3JAzlL61dTvMWwBjY7Hkx+p2jF05qtKExu91GWP
wcb3QfTbCQSoq4/WyyTra/rrEG8nNl2t8LUyemJjuQkCPrROuaojfhW7vYnGfBU02ltgOLtZVwoq
0XrrGoH5VOiZh6fSXRHq7/kYwOa03vgMfL7VYKGwA7KtI+vJbuvENRrD8e2hP+ayNHgmHbc+RzRV
MZVRGwPEyrC8EyUxV5RNvPLmLiprBgaKq5YRcU9L4n2ojC9FJK+jobhBqxd5gqfjmOxMvZbFDFtX
d63EV9+gfXR4empR1GwbbXXXDMl3WY2KTT5pz22Stz60eoD3hrPv1DwC1ahDpbeMj0Gq7qYq3ppK
Y7m2UkruqOb3DN3rbi9V72bSPJRh5bhYiIa7VpeOTqzK3liOP0xiWnL/Yt8PGZCYRjv2dmR4wJlU
txPSeyCrz5CZNgEiZtcMSrbwEip6oGJ9yv3EddL5dZvfTEX9FpeZjuf8aLnVAPk3Mm1/jNNnu0X0
TEfXV2zhxUG9rccMqicIQr+fphstHcBUFs6xkuMbp80fy7G8FU5DV1MPr2pb3QphvDuKuAmYGvM6
O0VznPhdgQ16lJpXg2x6vRyC+opwG3CS66GJejw2Z9klSe9W/WyvDQe+ZtVArW/9SgFUnBZzvslT
GR5WtNFo9LvAbm/65Xfim7oXer/rMJQxIRgFtXnoosCrVAZPbZHihje1h27ip7Skd5KTPRSJngLK
ta6iufwWVjodJl3ynd5coSO4kbC7JrhwuFivfzM5/Uo9rV21r1/qlg6xUwWzHykTrXr6fUXovGmc
LWw4+mZojXtO8N6rpHJXSPNjJNcvgPaNrVHkV3rVPIsi37VR+K2tYi/uxDV6MbwrmCg86GbMAtH2
BY9zSgfTt5ToGIny2GvVttLFfRSG23DKfKrBz1PX7WK12Eyd5pMfXw9a/CLp7a3B621UGryQba+K
2DnQKz/oMPgTs6ldXYDo7NpNKKrt4MTIpVty3aHatw72A1V4RQS1n2ZYqfbiS9Z6pGudnwztrcjp
z7HFQZtmLLtQFIh8+a42YJj3nCUwj+fYbdqYrp5QvDKtwXc6EYCz2SqZRZhSL0vGym2zqfPkmE1N
C7bKmL6MQs+vxjaRril03daQ8FeamN9Z5FulI7nIAuMHYNE3Ncw/2jFbm3qzmfrukbLS96xb2Nq5
7kqDJD/owRj7U9o/qEGzr4x6hc125RUYUSRBaLEJGIx7aPfwLFRPTqXD1ANVLlPtCJoQ67Wc9d5F
kIk5SfdS/JsybRT+hPbkqGv1Ic3KA+P3tB2t/j0ai21nl2uL6pUvBXaNoYWdXWk4flRajuG9nfrj
jOtH0ErNWhmr73GrVetWkm/jRLsZlEjychXH44Rpb2vEmMBuHltNvwsDZSPl3WNpW1sllxpXmkYg
hn3wIantjbRAH8OWeUxlUBDU2lvY5YdEHz5U8K+x4hyWqSliOvO6FuJKs0Z1Rdn4+zgukWWqvwUA
cj1Jlhm0zNPNIOYfDPrciLa90gNrlYYERzm09ZIarNdoyU81lIF+xgKanLzBJAwRuwmoFvXWxlSG
K6MrjpOCAhanlus07XhdnQaUVr9y1HI1aNVHNsc3E2vYTW1j39Qlp2iABjFNdbeVxB429YFiAJ3f
MPkxEnpC+2yFryWF40a9kvvt7Kz7ub3uGV4QgdB2eqyPS9j8iuT3JsRBYCXMag3Y6lGCwORbeq1u
VT3dUEvZFoX0veva73OiPTaO/ksU9VOjJpErEucAae1a7dXYS0MZSvasPQ5UJIi6ozUl2S1QxGIF
S9JHvbmTWa2uqiR87NrkMmv3MxisH7OMci5mTtZuwmsrVFZgzq7LUopgFycMJjTtzkqiu6XNKAtr
l47poTWJ5Sd9eGME99aRCLDbqXvFwm4jQMTr9iS5lqROqyxBFkI48iNo8O2bRmNfmgbDsY4Pefsh
mbqfOQhvXFbYUekN+HHXlK5ZZyuB06479Piy9HZhrcPafJKGGnmL8aHijOsxj/supLJYQ3FO/SyM
/LLti3Wpdpwelo5Li9iHEyIdvSbcZ/AYDMmKrPyXQK7aacMbaetNoWNdQnC7HyqZmMS4SUp1hVvL
Rp7U/qEU1v1vuG1PMFmP3VvcaxsGsg9GUNe+Ekj3GHaortXXd0GmbzVgKJ7adi+jOpMoYfBQd+kh
CeJ1b9tssyo5Jlr8ihHkrFvlY9S7ptUeS5G9ZXW9F6K+yXqsT6ay3AeT/hTJxnM5N4RI+H+Ay8wm
t1GckSAPYDjASS+0y6t+mF+tPt1Ys3pLMewQh/UeC8F6pc7z9zpkoi8E7OXZc0w83JX6miOuW9Uq
vtpKqYc7SwERjPZk9CaAVVdVn92aiQGyimApxKbLtRkElDLN72YjWuWhDT/azt6bPvrQChuEEYGi
22oxxMayiVDIa96g2ljz1JsEVwrUUh+KXB7p198IK59ASoflqlWNN8cpn9OYWlBdERnqcmh44/Jw
CsX8TrlmA+Kh8OrUWgdxV6xw+by3cFn3GrsDRlAOP/XGJCJoSp6yPb4PCT9bQNmDYj8d7KK8ZrKM
AKWh0WGk2Z0k4jdEGh71rV0VZ6+qlX/oEQOjdR8/lRaZoN1FT+2YPuVl+E6AFvjd6BxCHE+iQVkP
GeODsFFuIzFdUTIzPFuw76rmcYDcDh4xGF2ptfuNyK3gOQwlTH66TTr0hqvPKBW7ZhtJnZ9ixUob
PehWMHxfgzmVVvzLRgXx7gK7Ws9ydA3ZgGQVZnCQ2nARxbUeY+5DZ+w9aBo+uVj/UXBey0J9UMFf
e0NjfdSz4cpVfUv2eIP59s7oi5/lQgOK1Io0dv4GuZglat3VfJtWyJmqp8p9wC6EB4l6tMU4eJ0c
0o6ppINe1MdaZUZ+MAGzoP5m7Uup28gzFGlibnOkigkEdosDKq44rcXZo40PzRS3Hufg9wzimhuj
hgcFnx9NSp+rMUu3TVTf2bE848cs+WPJzu9k4TdHl17Cwtg4eNQiTHazfLC8HBae0wjIRdKDUw93
TVK8hVL6ijJjQzmr8RopWJvGtG+bpZTY+GqC6UBgMclbSnAGRonRUkoyVvbiyBluIAbSaoNdUdsK
aUw9q0uvRSc2c12whNIOeXvXradJu6n15mcVyXdFINWeFJSPrSUdonTapLqSf89SDkpRZw9jOFK3
SY07EsK3UcFz1uysrdVj45FaDZg3g+TZwmFKJGI/DcoefP5uBsXpMesnY4FFSN/Xh3LS75kz8+1G
f4Ui/Zyk1g7N9ENbDvt07p6isTxkdgIlT1SwXVNzG3dYWdhJ8WAxb4+nT/xiyuYxncadmdibpiVE
l0vDDaKcAkFL9BNUJfUpMe0Zk/tVhV26NkfTxsUgoB7VWU/GHDwTVncbyxnvbDneSlaDCEmvvumD
4CWofgP+kL9zL2Xd1RBLW8BiG+g2N2kDxXpmBsevkvYj06v9cuDQ3IXkhE2KoQoyAaIzlynOFzpx
ezNMsVRINT4JO07cxZ3G68ku2GHitzgNHzSRvMyiKdZwwbwudG5nZPDubPHpdXCaOVBNN2rHmyke
foKXIr91eIQRjmB657Nhc+zDpnLbvvugXPicJTDp9LkKXTksb2U65W7SBTnzbNI3DG59ZDwy20kW
udXsbKK2eDfy5ENT2+s5C2NXpkVZSt1ySKoPbWw+6bm8ibJG80JD38ZCebOoH0SxDtQzC/gG9ORO
dcKHYLSfjCHGJivrNgRVhwoWvteouscg34qoiA2NTdJA678puvhFUeu1St7lRbGSrkVkH2StfEL8
8YYqgoSN83qOcjpufbseDJNuByUQKAumwBKyb1dmybhAhMKWhBoz5HfHCH9Rcq/8pK422eKTU5PM
0EiviCaCfE31BSY87i8oPtT7wMl7UFxOsVWkhMawE2Z80g6U/5Gj2HgFq//QUpp2J5kB8QirD65f
74qw+QY5u1sncRlz+LZXDr5TfHnZFS94dOuErMeMsod6yBi5jlDm4hnW4yjRlOVqtiCf2r28ndli
kaqvC1BJ/P2A8w29cKptG7XFLmC27qdG2DutpDqFlk7zwzx8Jj171adfBa0J15rZcg1gQ/Oo+y2R
hCtDivDs2nqu+mqL0m01ShJ2Ekn7FAy5TzRyG0Xl2mRmZ7DNTbagd4uItoQocYdwwOocaMkclSLe
i9KJN6MuqZuASRMqB/njnI1b6tjbVArxTXPCGya2Qk8JqRtUwyquyVPxcMvcsMh9K0pXDfNBVTwc
xmq6Qzm2chr5yH4jPMsw1ihFNqnpPGtWpyyue9dSkv8i73hXO+W5VpydJsKtPTCb2OEzVsbWWp2C
vRYP+zxQFPzDsOUYJII23RqONnoQanPiupPq91mE1KzaNycKIw+0tsKGoH1PqklhtUi4M7Gx4v1m
/kxLwLkmMeqqFs23XlTPZZ6Oq6GYItcpjHWr2AcrkxAlJWNOJusQreNbwlAzraG+LdxWZT/ShnKr
xmJnS9qxivjH7nD4SY9J/D+UnUdz20gahn8RqpDDFWAQqWAlW7YvKFu2kVMjNfDr94H3YpEsoqb2
MjuemWaj0xfewMYXmkpXK4k+N8RamGGVN6nW3LFBe9+Myx8Aqu+JgY+93dyVTvwt1tXNzE63K/em
z4YHCj1fjFH/ZFjDjYq0dR116KW3DfWv2dhYEz4bHRUSfyQAWLxZs8B0K0gBYbSl+MNtKMfnpkE/
w6E/Pnhfksz5HVnOU1LjQuFGhwSfTSsyEl/Tus/zpFREyeoXjfK92ng/4xDnNCqwP1BK+on11iO2
cMHsxQnFz7wKwmjqt4SfZAAat0st1bdWD78gRLvV9OFzOcx4nzjlfR0O2baJxCdqbvxd9OXR5MdU
SBNvrZfceIbY4ppJ7oFfwGiyUpG8V2qz3PaG9cTFVPitDaua4BozwPAZ4TSMLarsBehoEbR1oQRo
ZfcgdWlrdA37eM5ji4rS+NgOJdwl5U8j5ntPTx70TP5eSBwyq9/aOHyuCKsIQ3ZdOj9wgmEBtvUn
hzjRd0urC8x+8nbJiFOQXgu/alE0dA1lrxnFL31qf1th/bUXDiFco71ocUNZXODP4WKYG2hW/ygH
ZekvCX/mLagr53NORmZNTFLlku2bfoN2WnPwZEohoWiHAMYelaWs2XEPYZwY5huq/scG45YgBAfg
9Owau48PM7mDH9Xi04RTBm5YTgBr4iWNhnxTJN1tO3MXVlaDUkGR3zo2FQ27N0u6XM2rQdNVHXik
JnJw3xYOb1bfvGfjvJns9B0lYf5oan+NEUoovSP9Mo1c36GPhYbQLwqLx9pBuD8c6qe6Ep8HHb0/
lUpwPbuvS8qYon9y0zp/M4h9Z0LKMXUKdBR3xjm/nVWPVlJbbuDUAuWMs/u5xJVy5H7jWIzkA/lu
HvOQD8PKhRia+LKI+WmaR0G0KPZdxznR6BPF42ulN7/b3sAla7CfhcR7Z0I1+CCN6CiU4btmjX7v
WU8dNmhSwMFICuluXTP+YSZC7CIHaxyv+Soc56i15q1Uu5K30UN3BFH57dhaXyBz/NImDko5f+vU
TscQSXtOq37eVug3Icy4H3G3DMa5T3zKfz8MUH0oXB5EHe/HIf2aVOEfl4eHApfzoM7mnZXYio9R
58ukYxPoUYehXE5dtBt+RI2+zxQeRy/bFqk0NxCbHgbP+lOFOIdGvXuoxuynyFAtdy3cw5SGMMcq
d9gn74Gi3anUxLy44zZuXcCTqog26MpvaAsevWn8mmvytehJwNyU28IYxlenwB2tKsLXsDM+t734
pBlEW6aJM0L/U+P1D0KV5kZUYv8YO99mZwGfFjcoNmwrsz06Rnhv2J1zaAz7tZNev1Ok+tpb3l1o
xS9pnG8sxdzWhXWf6t63uZy/Y7f6YHrjz0Ikd6Eq6B0506+0aoZNNM2PeW6w79K9Opd7JSyf+lQ8
8Ry96qA5/MKUh0Kfo41Q9Tc7d8jruYGHYslDUKcxpmZjICilVSVVbJFgOa5tjYjSFAaKoxj/pLgZ
808Sy8zJW22Nj3PVf/Li9p0qvObno7wHIEBKgzWM0yd2EEf5S9+1xDL2fergOBm1G6X1gBm5X1wI
0IBhX7ylQt7olEZL197MaS79ynlp7OJXY+gbXTTHuJ8oSQzUnDqDlDyhU9NGGy0dn2SnUl9sRJDZ
yQoQS1sgIKe9YAgjIOoM9AHPRKbDBIr9gDDpoYs84yahAvwnTvqXThKB2KluQ3ROtLspJ5eMkc17
rPqBujcx8Erj/bz/zZ2tqwY8dUsD9nMCVRG9EVsUW9xDMkF72o5WXGRc9ZO92v9eoDWnM4azpS3A
dxizp0x/vKvahqqteyhVWsY77pDsqdBhx7ExaM7hpWXgqg1ROPrhRbqmkXh52jux2hK64T9uBwlx
5X/nSpmQsvjPgb610QRZvs8/6JnJwW+Eq8I5xJbEHqeXc18HetzLZqX/f8GZwgQZTE3ABsgFZfkE
NtpP5M/q2HoHpYiNMYDA692TBLRf1TyXw2OFQdljTfP7TR88nAogOcyePyN3+801MmypbIoWOHeI
CoJzkvQKCtCe+aWK+/qzpsRYwEjXwNXYijKS4nYuE24eFcOuTa4KCgfX0QzngJRlMtBzdRj6Czj7
42dTDEPUeVbTlTbMaZfYEf4tUVK8h6RcgGraleNyYZdqqLKzPCyTBznm43Cj6Bupq3GI93js3U2x
ERLg6Ph4rUzrDJJmoCzCVoB+Av2YoT6OY9Tx1LUqJplCiTMZUeWRpr7NlbpNYdqMreFbmOv8GnhC
eVC9MHu//lnPEXhIoy9YSRQPgIOc7pEaumITeewRB9sApIEp83VaGm9B4umb60NdAKMAJELVC+oA
GOJTPRXwDVGl5gxFV6x8dTtaifuu1y2MzymIjBvkbgWJp6jqp3HG98KvuqL5ff03nKN+mK4LawHa
NTM+VTSvO5AKMIZJncScb+POupt7+YALiVXvEUEzVnbRmYYMO5XxQDeii6zDwzzZtRqrRh2Gy07J
Cg+gi9ZslAJ5N28o9I0jqeRWwtsJe/bn0PwZJsPXyJqI5z4DLXu0BsVcU+C9tN5QV7gMwf5qsI8+
7rd8KnsrUXP94Mq+BjQQlbuiL4egFJm+MvkLRwixPgjYoP4NzCJOh4rqKDIBYKFkZin1ZtZ6hxpo
yrgrF92lp40BXGD/0JwWkfGPk8IfvXK9zoCnp9Px37S5gymfLLOqvUHPOKux2My1RL9LmkpBJRFD
4wLpMZyk4/C3W/XVGk31/K4CgMz/0HxCNhq91I+/p5F1qndo3RxQ9/T2UuTTKzB0k86zpt1jASKf
r+/q80VlPHCtKP6ikXomgU21z8zCisg5EjSvlXicbsHlj5vGqOzd9aHODxBDgQtcELtQXU8htJR3
ZkWxB+dAriAeJUYnuyHv5h9mR0iezbSYIsUq364Peul7LuRinYuDeZ6eWmzZda13W+dgpU22L4Qu
n4Q0qGtj97TRTIw7/vt4ALA8lG64/xnw4/qNlUcJFmjOIdfM5zzSmj9G5alvdFMx/pkap165GS98
1IWmvYiTQvUEjvhxvIZTifWm6x7sNh4/N0lbqnt9zJTPrefEf+I01LJtpNnp/vo0Lw3LmIs6H0wI
zTuBJlstVd2+0pxDp+PnazV9zXGpzY0qRsfHZ6I+RL0Xb68Pev4KWEtIhhqai/HSGfwRa2czJidj
LdV4ozpQDyT9xu2k66bv5O0Dkl80QCPsA1HvWxn74oRNV0PcapEVO33UFfS6x7JUHaSfuAc8KlBB
rtj1Aa8ejCEbcImlFGsTPr8GaZ6BzEY6z8N74TQK1ajmjDk5+03PU5v6bq9lgd1hBbOCob04Dlc7
niB8YVddIo1/4sowBcU8gx+8MbV8ANjYzaGxoT+zNp+/koYfwmqDSw1+lUU5C4LB6b0uCm1WcwA+
x6QB0eGHmsBK2MIf/ilS+vHVmxK9hXrZVPkOkBnYGnuCuE1FOEwPZmlW4U7V4Z0E5hBW75RQ05ck
bmlQ0b7PadNmUru3u6n8gy9i9L0zihGWkaZUPxxvHi1iS4zgjWnAH9GestfW6sZ3r4G7tO2Eohjg
uMgQfVfNYmqecgjtm5CuqPot12PH2ApuC/zF0NNXAqLJ5mcIXKHxDTeb7ADfJJeWhznLFmxMp1aA
PybUR9XSEFlQKJVyn4hhAvUTppTrDGBsGxuvv4c5ROscfCn/EApLLHQ3emCILCwd7Lx2A9eVe6fL
smgxjs2+Z0qoAd6aa2xc4yb2wG9NbpwF8OR6scW6YhKBWeQqcq9RbH4W9jA/qwMLSiu5QDgCTCWQ
vZbw3PNhbWlfxygp721lrrrNGM4gEoumoXRLdgqo6vrxPeeiGSbcTw80seVaKvojH7eZEaWhYUL8
PJSO1W26cTI2OSK0r6ZInwa1tcHkcDMbaCEAonQjbFPBDPz336C6qDnDxsRWEBzIx99Q2oOh5G4R
HT1JATEd63HX4tGyKdVu3thtOuxEojfbjoLgQZly7UudRN3Kjzh7c3E1hKLG7UnCcX4KJKx1GsMU
8vq4nB9qSQ/GKLP0xVHpqV+f79mVuXxyFU1/6NtgeU7VHqw+jDEdh5Ye2RCI3do2twghGJRmcdos
ADjc1qWVbNNKVff5PIYrM/0rBvvxwJvacmtq4OQdVbNOnqeEKhXdIlc5ZKYDFDs2WnzuE/FVRNFR
oWNUbxz4My+jLvDWruvKqMkhCg+QuFFpb2XamZhoKU0ErLsUgIacJHR8isy0Wso6IToLJ9SefGjb
Ns2QftS/uk5rfMlCTXZ+Scimrry3F9aOzUNIijSfjkXE8uf/XJVDj+mOxp1yaAjc78k9pq+tMVj7
ulSnlSfn7FZm7YiXODI8d8sCfhwKnacWcuAYHvh+ys3Y1eJ2qDEOWFmjS8Ng3frXxwOW7WlRpQ8b
EHQRxR0isPSrmWS9QXM6rPOVcS6kq7C+ycRt+GHnSnJlnHTlRGx0IGCJbnA79XwEAZTj4PbTnTnN
CL0nqdimvQcq9fopOHu8DRPGooP6N8CcxXvh45e03Fq3Oq1Lj7orp/s4pHye2QgdhUiPfhqLKkW1
YVqroVw4elA0YOEQlsASPOVVAReisKp4yVEpw7DYIEZCXaRu6MIFxjDX8Y0+GuDg5j5N/qgApzrf
QSXj1/WZX7pz4W1RtgP9QIh5WiSoynLU4cTGR9URHB1pKeI1HiSVRVcvaj2growUna0k2h9bD0O0
vagwqw9eNQz/NTI2sIBALENDUoizc0rUCfu2y8e+iI+hCQgOQDC9Y4AMB6v22oei6aIVMvCFRaf4
QsEQwgxUs9PgaWrUPvSIYY5h3ac7vS6ehIJO9dQjwOdmcbGvVCtZoZFeHBOpSaTeqFOcuUCMsYKb
h+JFxyo1NT/zLLmjk2ahNVtOd0D50tsCxYWVO/7SoEif/k0CSMtPnzQdkDFmEHRXG1Odf4k0if9k
Vk1PcrSN6KeRzRNGfX2cr0WNF65CHjAYXkhfIdh46q2htrIHToykPghqTdlYhZvlGypsyX0PMHTt
+jjP1Nk/CCwgOYAhGAS15R775+Z1WhPdxiFmmoouDhjzKfuMztnWXbplYdQNWz66uElj9zXz2p9l
jU6AOdBEuH6iLlyX+AIiDAfJlY18eqAE6uGG2ygxNnBK/MtqI3MHdjg8XB/l4rkFm0dWt5RAuJ4/
znZsJ4HNT4J/XmyCT8dNsn3y5irelvM8g14zmj9WDDQiF+oAPTKut4NZdytlmLPkmU9uoGmB7gKP
N9Szjz8iJBxyqIrER/pockdlFmMTWDxwInBSex099/P1Wf8Vm/0YLpDlQOqFvA+RGF+ajwMaTaRa
RdjmR/Dn4F5LVCWeItFFvzFkzDIaYs50R6LrOA+lrUX7rAM5PukRFGMbS4GfmJ6A6nOi1MZ7zewj
a6NVjjvuUhhaD8aMysGmDsup3eFWSW9bVgn2FtencH4YiWyJeZad4S5x7scZqI07dsaIFwN6Y1Ba
GyOjC4ZfHwTlrHuwhim+a40odlZeuPOzCJ3WQviSfNGjGHtaMMsqOymVPD/C765fSkTkgtgW3UOo
mmuOp+cHAN0wsv6/1QZUHU6GAuhQF9PQpsdy9qLbupnKbRwna3WpS6OQeS1KOczoLM7K1DbiJjWT
Y+uJ6Qa3EsxoS2tNqPvSKEuBFfdIyJzu6RvRKSPmdmSdx7AcjdshJ/DMkXN6ub4nzo+R9be+xl3p
cG+dhh+TkkzNaLAn3NyNbx06xTeZakEU1ib1JW/0cWUPXtoMvLNE2xxaNG5P9mCXSjvRiyI52nrV
7PHBVfahgoOMWjrt9vrULm13ziqWE/hwElqdDGXWWYNNq5IcZxtQ694do/IpbOX4VdMj5S96NOu2
Bb4icnN94AsX5HLQiOtcdQnpTjMLlNtqUAO8PlVuk5bnPQoqwOpNmKIGHxwLgKdU9fTHoujgJ6ZZ
sfKRL7xH5MecAtYTd9qzr+xW4PiRhUyOdZtR1muk8B6aoY1v59pRwINP6o+EN+sATTxCUxi1UneD
XoH3XdLNMPfXP8d5sImk0iIog1QztN1TNYRGQWWlkrS4qBWEWzNrn+paKNuphhIomiSB52bW20Sz
ynuphvHKO/FXC/bk3l78Z6hZsxiE2SfbQDhdGae94h7iNmx3SaPr+LU12AGWE0ZRBWBbOLdZ0ERz
GkhZztsyi2XgyrgMbK2XG6epcTGV0/QQdtEIrnVsVpbrwkalcbzotWAoRQXx5NYqPKerjQHIg0Ug
cTukTXQj0iG/qTBTDVSkxkDD1+rKqlw4+BChOPFUaBn9VJo+iaROnUu6h1o1xN1kZbBN0jEOKB2P
AZ7KxUpscmGSS8DLuaDARontZJKhWdlgx+k8hpUX3XlWom1mRc92bqw7u9GNFRA8fN7rW89YWOcn
i09OB/6BYEE/NzvAVwcSZe+FB61Pq09hPRbtBsojRf3GmuWdpZT2FHS5rQ8b8PbR11y4JtA1KlH0
rrWZ8GnuHyjndu2CpQBQDuDJtIMoQ+bZH9veTHcFiKHmi9nm4rdD+w3SKQB3C7Bxqi88XcPzx3gO
f6rScr+p8LL9qmrp0WHm6LuTKxd2oN2vXH3Lnj6ZNs6FRGi426BcemrejA3sUFD0i45tFg43RW+I
oxQNgtrYAz9e/8SXhyKlIOpc6t4ncZhNC4E4T1EOYC2ivevN07eikNHt5LbFympe2EJL2EKLBtNt
Ohjux/gFr9rYwbxKOegyTTdjPaPjyNp80tv2GbcNKoOYMKyczUvHhGuLguBi9Ysy6McxwRNmkcIb
fahHKvj7TjHsp2QE8ERfOfF8F3iauzLkhYcfFMkCIiGjoIdhfByyzowEFUDKOFWfgQU0eqnfT2aY
rQlEXlg5LmNUrwAeIFJzGsYDX+w6CfHyMHUumpZEIC0gu8K7U3U5reQMF94AYzHuRIOOXUmK9HFO
1ZjWtONL5aBorqSwEDo5Gie52pqbdmyMF7tO8z8FfLK3HiUReDMD5JaVQ3FhKWmOL6kRXXrEnU++
K06hrddrMwmwiRdiYlNVQT5y9qlJu4C1mzV7qPPxFn3i/7vEw5N1lz//Jyn05jaRheARHiATbHq1
bLeeO7dbx5LlVkLyWSkqXByPJ593jjmeZUTmrBqdUmtEHYWi03DnbqktvXwgiJu2GtjElbj+/Dgy
PzxkyDhtEBDu8uf/zg9FBrux8c4cewmfBum2fT+P06vnie65zGgTtK3xn1UaKUxjSQvUi6qCg+bm
x0FpUjogC9P8aCu9fIvLsPG72TV3aaxAjr9+tV36oIv1H5VMOtBnH9TmJazbSDKW031JEte7R6UV
SprbJ/se69CV/amdH0j6D7AaQTAs6ILTPp4We4pjFGSYWLjkXyZk3L70VQbJxBJK9GDrGdG/nXkD
kP1QzYutGs/FfRWjSLuF3R5/H7q5LoJSiVtJfyCq7lwIDeNKcHvhoywgLwIGkGLU709OMj5ulafD
FzpmJdDsLkvmDdqySKCo9LrCcRTP/3kRiNo4sEsDkEt4+Wj/7LLYbqYZSnt2rAhmHF8zKBAiO8Di
y3pUfkDqWFXOXd6Rj6+nR7DIRQVQykG852SKJaCzTCisQ1c5YsNz7mw6/gY+t234M6HxElhJFB08
V+i/r0/2/Jpk5AXYBh6MqvrflsW/k83pdqp6XlARVfQvbYGfp5ZJ51HGBdLbIJL728TohnvRcJ34
KhHtmina+ePDqPg3cEcuSdqptvqMuwk8obQ4ukpW7o1MyR4zvJD3/32eS7ONJHApu58mSHooYLba
dX70vObd1fh/vjlM7eeWSsJPT1oE4HYf2Y9eLWd1r3hlt7KLL01zMUsiv6ZbAs7i467KpRNBwxiw
d54G7V3LHTSsjCHt1nLQC0caYN+CDqPwgbvYyXWF1n+DRRKmj1nhdHt99qrnohGfjbkP/3Mchmwn
AEL8C/ASBnbzcUZp2IsCijFuwrWq3yJUQrUJmaR2OxdR9nZ9+TT9wgnByZGCzlIOo4D/cTCjD6NR
m3qy+BncekNcDQk3bMuHhIz7eUQH8mbgR95z/SB71LcCwsWUJYEXwYNw+zJdCS8uLadH3RO8n0kH
5/SpTSkJWW5IRVK6bbo3m7SFkOAkT9enfWkxCT5505czelb3rADLU48ceWBp1OI/Icq3kQbVUcuL
cK0Pe+GaxSbOBmABIIn0+eRxJSvKx4K6HG9PjeWplpU7MVPYqpWh3mQVRJDrc7vwBekaLu1vlY91
FhzJvLDUiA7BMfZ08dwljXaLP/Wa19Dyq09uVmpZlKZpGrJzTs99Matd2tLKO9Y9tI00ps+CAauz
Ab2SB5Yx1z+5gPSVzXFh2Rb5wL+VkEUY7USZLBrIgbzIS48I/0+LIJ9lBlZbRr8t9ODXvHUvzZCS
C40kZndegUx1GedSN9Jjm6jwriHbfDMyAA1JMhfbpMNUScpw5dW4tFdYNy5uJI+50E4mCLk2FiWO
NMcxM75ZiRLezW1VPMRCz29kbXr/FelOu5K3iSr4ompH9Pfx8E+5F2rFFC6u9CL9GoGGgLdTNkW+
ub4lqZRd2C4mSMOlQ48/4CnM1Gkbh4o7vdF4thVt4xXGtkjCL1aLihUslIBMXtSBW6v5naYTa25T
FxPPvodZtxEhXgMbSL7NgmXo5tcQutS0n+K8ecjUihwjkWnyOyVCRllnkryvA44y701kKD810g+Q
nTrAHSNx2ldg7NU3LdOsIWgK1Sw22eSlyhYpVpS/str2YD32lgU33SpNCKZRrbzMFOBrVAUdo/cd
D7ABIlc5f43YQ2cGcVmhPYVqLXa7Y5rm3UaZjPl1HEr5G7YhuIEqs9BBqHsr6/3SgsrvC1GlzRZH
yewpz7r2hiiIxM0dQ++r7LsczlXo6QXs7M6JAtvt4efXTeHMPm+5d1R4dd9rxB2X5lss7YcSE94s
GPV4uu9cvXaCKskd2LUIYSobOnqomsiic9H1RaTEghNVT/NtbSxmokZbeIcxnBzki7wGEMqEmep9
OptuoKb1QrFUtXZndCnU8BanCRhwXer81OK0e6+MXHEDgS+6A2HBGp4Sc5yUgDdjfhNKTpu3MO3+
GTRdR3EIe0BEBvr2sxaWMJ0Vd6xfSSuMbzHGcjj0FZFVBngq9t+nSm0QIgaLrfiVxEZy45UwePyS
1OWbBYMsDcYpsd65O617Z7FrwIzIvk1VEChOluefrQIFwE2W1wnKJsas+GDF1V03tOO8TRyN1kw5
jbN1aEI3M3ykq/sd5YFQDxSsZ97wqWkEnFQcYyAnD+5XfITMFBmKfviu9oMKgRT87sOQor+1EyNV
8EDLsWyFVdj3eWCa7fBWFWP7x8xVqQUFpTQecGl56HzYWXsvdUSmIFPGbJi0VXO506tQg52caEWD
egkwLV+dtDbZd4yJYww/821Qku6TOyvjN0AcNnZcmtw0eQ5lPclqGPgj0R4aeqX+iLRTdRMiKvPb
SDunDPpGaW9VCSHS1+zZRCvTliiaDfn8yGWL6pHTjRC6+2KoKSqbNCcy2xaPXjSo3/pRqzETN6CB
mE1bfAajxopretoQjehoOe3sGttDHwW0pWijKd4P3M/xx8wiJgGxuhxRlqKjGpR2X78jI1HOQdg5
0xeQv/EYFG4IRw4GkpP7aZlUX5tea8bnOTPlBI/MQi4W3n99Y+SOfGdbIWroRIXze25xMt44pbCr
22ruIHF7dTm0Po3/8ZeKlNxzCg+33OuJCrF0NqMehaveTA5phw1DkMaSHSecum/euDC6X+bceC9J
30+Onya5h2ppnQ+RH9lRHN4K7Bx/SHyXXoE4jNl2CLXUxOhDa7+ZOheEjziNfFSkIcOnzgR1Fgyy
qO2tMfaIc3SVgtRd2xTTGoj70mvIW4GoLlXfxZf75PY2pzqyMi09KqZwn9IGzGIwq2X9LRI2kpbX
r/CzwZanAkQN4u6kM1zjHwfjJ9TtEMriaMWKjgBiE1cKMkCm9ofqU6lur4929lwwmk2DlmeX1946
1ZOHqoN6PA7VR73yCl/UfRT5aWz0e2XIEKei/hP0VptvcoxXtkWBP9318c9iKMbnrUIFFSgwjM6T
2QpOREThnLwRk+FD23Xx54JEa399lLPXfhkF5x4ScPpnZ0hFRwkLcGl1cTTyodnD8h02krsPTSTZ
3VVRkq5xK4xLq0hKSLzPsAvo9+MqIp5NRF0hcOxo7XC3VGA+oQpuv89h2mMTVCpee1sO3tgGFrw0
4TuFZ91hxGmZ22o2iqfWjk1kMXhKFo3C4RsyZ0q6l+yOL6Bak8dumMfCp+ATG0E44ivnazSsUFiZ
4vlzExfxAwI8RYf64Mjk6PF/tw0l3tsSVY5cT8HOzDTVC6+Tr6kL03xrd238brdj+zQVuXd3/ftf
WGXMFFk3Yi06bKerbOng1u2BHB2X01GlkKe4RmBWCFRfH+fCV3c1NLqWMsTSSzxJUSP6URVc7vwY
m4ncUQqQm8pNyresLvsVaNB5v5A9BQoN4XzSYZVq8McVFq1b4ma0RDEWDuW5ott7NUYWN0cBcYu6
WwGvV0OTQbHZcdiBbmdHRg8EtuPKx70waXgCJOQLCHexgf/4Qxq4pHmoWcWxqEoR+UIVE8ThpDG+
S3SmxcqBPQvWmbYH1pXOEDUtvvLH0ZzRVMAhJeWR4ne2wRMG6eCuIfhJciuwJHjpwSjXysIXpuiq
5KpLmgWnxT6ZYpv1AHunvDzy+KcIcBIuxUASG5+b0tld30OXFpbW6wIg0Beo7en3xCgRu1GvL45l
0cP2j9BQcmdqphHXdlBmAMXliGJikzp+h1guZj4DPUChEYCt/JIL35qiFk1plLdhM532G5EcnjDD
YmVDSNMv6dx/Q2cXqYgGcRd1SqmwddC3oVbsJuxp0FeZR46V5BWMvcS8AQqc3xaoh98UkDtwlADE
5WhVu7Ijzkp/+JKx61zqNdgln5G7xmKENJ5rfK/aq4+IG6Jum3f9DenFsNWn2dokhuEFg2iylWzn
0vfBVBvdebojnIHl2v+n9Ndk+hjRjiiOjVvJBy8jsXC90A6kmpk7dSqGL61Rr1wxF54SSpwUqDSy
q3MUb8Hjr6hDQ5FBYAYUy0ZNg7kZ6s9eU6mvs9Dgz6xsgyUX/VAB4ANTvadtAHKYkvryGf6Z5mCa
XRuqRn7sLRl4doMYYGrjl9p13VvaoH1JHd5EtzcaN5PCRhUCNe3rv+Gvl9+133DSR7RLM4OApCOx
GYn4Eec2aA22E8cHPkWEEmNoFntsQNUniFHVA1qxxidNx494l822mVEQdkt0FNSwfDcx+3nuK6s0
fMBoMv+tZ4jlbeU4umYwQ/75UYnRdKGdFtW7rHLnJok887kYMlclWxv0x1aJDM3XEhThtlwawkT9
RR+cYC685nfZ9WEXVLqsb3U0MJKneSrTo1eOhXkc0BsvvldxC4oDiUaMUpvCozNNInBPopjbe6Bc
4pMbhWiChQb3uj9kJS7ALXiAg9mE+fcOjV483HOlrQK978vvg4WAFcoUi9QxnbLO8z2UThBt7ao4
RiskU7+b1kQzKxvN6LnFjWi7sjQXdsei6U5d0abxeXo3KpzqzDQjyqUEaz6GBeWN2ZjjzrHa4fX6
UJdOukVNgeYORsx46n7ciN2QDaA99PSoymYOUvAeu7RoPc1Xw0w7wMNu9mXb3Jlx060YTVx6AMj9
jaW4x0E4jcBdGY6IBlGPSoRu3zh5Ek2BGhsu3UgzWyNiXzrixOA2rpZcLBRrP05Tz43MS1TaJ3qI
xEWUII8lvPxXO3bFrif9erv+VS/NjVCCt9Q1NDByy5//c7wdbU5gPI7Z0YH//dyFuUIrY9A3Qtjx
yoV5cSiuLWJgFSeA03Zu2Un85kNmtlhV3GCPkb/2Q6cFZramuHBpJOa0uEkSI50VvKQku0lERFdm
cMe7xpGuH0nHvRkiMay8P+eV9aW+vMgnkJ8tvssn64V4lXAnfMQOVbiI2qAVGQqZ7fLOvsUNxH1A
yareKRS1XkNnaO+rdLSCvLY81Dd7byV6+Ot48uGiXH7Mgt2miU3Ae/pmx27Z6z114SMxVPYpGg35
MwJt82aUzlTszdZFIDSZS2OkoCHsZhtVpqkBkemQgSsyA/33PHdRpCC6gnqZJLX7YJWe+Z6bbk6N
ORS8/3GPXPbsoCSIcDEVgk3VWp3qZ4pd/NQy2GR3ou1npKTAhmnEnUr2RUFegFJb2sefZityuNjM
2Qm3bZghdVnWZXhPmQIV6zyNok3RSg1NtKXAR6FGL1/zOk0ekB6XxgaNIu291rRORaoReUs8bZuZ
fkY0SMHPdRQrUAqF3xd5Pf4SfWSGuC/mSl7sDOm6YZAJZBT8GfeBIuC2XxTiUSeCShHp3h2oNHTv
rp+vc+Y95T1QyAuuYIEUnLZfh1JIVG9A8c8dwqlVr3/SJ2VfaH2Q1spGWvJ3OFjfCwpwGKqhWgvz
6bZzKqTT0/7Vab2b679HX/bjyRaxFkwHLQobYcXTYjB02EK00DSOVlk+ZAPoBqIlXoo9Zpb3Hhrx
vj3mD+AENijpFIHVxdsQXW6EXPlKtn3X5ckzHmEoeqnoyNVGdycwLmjFrC2Eb8RMcrXZmp64Gcwq
RiG99F2neLHN6Mv1iZzDBPmwgG3wE100I87SOhS10txy8ujozvqXvDRuI5NaqllrALx6rFqAA8ZW
8y0dXbAOUzU+NsI8RAS6fkLXxKk6AhnNDoxiDdN8ccnhPrm2y0UOivIkOYOE6dQ22s5w0wkN/Mbs
lfZPlDeoKsQ1/4oPcxE1pDEXUbVz67F80Trb629SOKAvSLpNboBmsgHuE4lIlNVVkryVbXn2ygBU
xpuM1tHCZ9FPc+JRKigcUZo/pNJ1kq2Z19kD5fC523mDiNEHb4aVduc5xna5myAqwp3n8YZB9PGl
0ZGJdQB0RscxIVSQiz9Z4lq7uouxUVK7J72N06BKSekgGf6s6JqsvD/ncA12DIBN2JLkCpRkThI5
Ovhj4zYphGHT+t1o8ZNRTA+TWr8WIr6fM9EHunBuxsjaI8t+MEyJLLOnH2uNeobBGfXctV90FtPw
i+h08nxwX8MDOfkmmht2ZjRDY8vSCs5iPKjjnV3wVPkmkvsACLzQO1oiRhQOUXS01SxhPcz/4+w8
dyVFtm77REh485f0uf3e5f+gsngXBATw9HdQn3TVOzOVqTrd6qNuqfuQQBBmrTnHpNJkAAHzim+p
mDLILNns3JmD76mlQlubR8+dOTy20iQNRU7UWG98emdnAn62T5mDZ4idhNPP+1eJMkzlJQheYhhh
eibReghGdML2OskgXTVyKDae0n/DyLS2RTo5h+vXvzB4OYl7Cy8AGIN+qhMvc03YsTTpAkhZ7Ufb
as2QnNvhk9T4YFjmmvJW4eHskosIzUXr41HkAp9ysk3qzayZse27h8BR313Nmo5ONERkjSj5YljV
rU7aeRnAQ6nD/My8Rh3vrHPtCQG4qjScw9yyQEGH7u1P8RI7RvfIdH76iIo07HZlrsJ2oga+iVly
P6lR9GLb46S6Kcq+tM/BY8LnY1HmoZx2sv1OrWlmEuWdN8pjT8oKWrlra6iyl3meBhFC0FkKEyaH
q32ZGvqzzpH4SzKmAWhi0BbmJvagoq1F4Mh5ZVUpUEukmN6nxhfVS9lkLmc6Zc2f4DAPYl1pzfir
N/p8Wg+i9qo9TmsbsryEpsXqSU8q1GvR7/oALvOuRlP8HQOwTvawpny1irR4xOikAqaa1unJGZK9
0WWvaZ/P4OVmDOwgAt34Q1yPfbotg0ozsQUb8gPe2/xOjwfOjU2ERiMclehehqS2+mMndCKmNKOF
UqsyGyJk1Ezu3pTDiAzcTMt0iwZZ6us0GF1xD2koa55Jh1Wf4OrF3+eSMIwE/KpaWWMV/EG12Vok
WcBcXwzehHxLoyJECkFPsJu8Brl76vQBTYhomj+IwtV+VoYa63XSiWzaj6T/7LMSn97G1IzyMRIc
ElZN1BPqppepAsM9zABvolwY1XpwRtjSae6oH3Mv2FAR5k7s1RjIw2R3URUStDY6W0KG40dquflX
s8jTKIxVz/gr6YSWm7nVcEHlpTt+rdDDmKt8blsnZFdM5RFIUHaEXKAq7t7S1BqCbYArpTF9zKim
13/W6yXfQld5UYY6Ra0sLAtKTCtzGsdmbUpUamEwByZ/H/Tdg6839gwplJiJJQ8j+3B9ErHP9kHL
DIYCB6AHJXLrpKbg4G0oBqnshQ9ofJ7sLMARbrXdP+tCOBfz/bLW2uiXWAHfz5UzRXR9NgnME7T3
V1CQCeZepg7i3UeE5mP9ev2+zs4+S3lUx+WE8orZ2Tn5Tik90ImQNt6Euq8+5LnDqzWywNnESSA3
/34tLsYUBTnMAcLx/t7MzG482vOQcOtoehxp9t3b+hQFRJK5QDn//WLLbIgpgBL7GZwmaLRESxt4
dYpTzMtIK/wzzI3ZA7PYcKC5frGzhZmnSMuA6icnO8SMJyucaCIp3Eb5aAbRvxxs08ZggM7N3edz
mn2zkEVF4cSswSbGFu3++tX/LqDvNulcnl06BweXRC0cwO8frDZlwqMh7h/KAuzERmk+ByokA8kX
q5Fmu7ZjP0nWPnALnoFWeTvNL5H0Tppo4g3SmmgzgnL8Q6BOBk/Rj9xnI566MTQimRREppTi9/Vf
fPY18YPxxDPQbY/l8RT64ldsaUcVB4fc9etHYpK7r0FuVzfeyqWxzWq4dCfpGrIHeP9YonKs7KBw
/cMUTA1eAoP0FprskoOedyv++dIIQJ6H63spxSATe3+toTK0OHEmn8SwXP+NDzr6UNvC/iCdnha7
xS4ZZP4EIW3JA/hnByYHGuyKbMzxwaGkMd9fXLRoS4oJUqvMcIGsuinOvVVP/ZHYBSc1bzYML7w+
XD6YSJmrLkyGQ2vEngiUd9BQIN6ZglP1Dwr47nOVKZ1OQ6vHoNH1qN/rhozcdWRT/wrbjtrogJSk
pMLekJEK99btXL0mQVFUo7YyNUffC7cbSNOgXK7f29TKD+BG4eNAYJUfUsDLiCaERu0ulQHZJK5D
3hK8DfnYQ6o/CGf2Uqpgg9uwCrrscCMoxx90tiINq4pTfmzLrjRWlY5ldXN9TF/Y8/ENAsKi0r5s
+06OC7Anm1K5VXBw/dknvHkqN+xBjLvZmq0VJ/Nq9z9cj9duYZR2FmHf+5cOW8WOHCiuB+HBIQkr
r1DxsQksFld0d8IN6zanwH79omdvfqlpgmnyAWkw15xJ2DN6v0GJd2V2veq7hrAXMG6Rszn79+tg
5qAqtcDMzsoOuV4RcdZ58Efi1lhH0VA8VeaQ3jgZnE0Q3A1tOsSe7NaXgtz7R2gi1qlw4GoHqRpq
wr4m70jHdkPPJVX8+g2dn/K5FjfDh8o+3QQl9v5aTToUsGRYHJIodl5TNA44xQhYV6H0AIEehAvN
nzrqSAIQk3Gf3Tcx1OfS6OKPPgj5YWsgqVjkNOzltB4rQLO6/hMvPA26smzZWSnw/p/6hfqginJZ
QZuejVgcK3tKdrL25X07asONFevipejKMnI5IrHCvH8YBsTaTJVVfCT9snyk5EnEQKJFO5/oqRsP
fln73q2N0BUdyvCABDyfKXKZuP9TsRZDQWTh2GMqw1KxHZ0BCL09m0dBsW/DVrRcFyC9/7UFsLxs
C8MctV7AL6e7qnmCpVsFJjsBQVJPqNHrmTgHPA8+a+0/v7WFbEWpBCnB4tV5f38cbiVH62XaiVJC
yItYu7c64uK0CszY9Utd+Pip7y5fP8YgnuXJNqMk8iAyChUcdGsAcTQVDZDrCqiB+h/uiUayA0sA
W++ZQUOoyO8qP4sOU+4ld1bQR5zkCPAskiG5IUg4W7cRLoGEYwJY6JC8tPePLxkcHSp7HpGxk1v3
iTLr+wDZ46YpMo0Kq1aQyFb2K2SHZFRdf5znJS6GJtsFFBlo7JHBnlzb68Yk9zVPg+vnjsc+aJpN
Z1DSVnXZPo+GVhLClVLGzpsmQpCYeWo/eNL6ff1nXPxAfLwSaJqYnewTdbHpNez6EybBEYXIpiYY
BMy5+DX0Qt/35mQdy2FqP16/5jIozz7K/1zzpJDFmW4kgIyAZz3P2y9RJ4aNz8SWI+rCSnD9Whfv
j9fLV2Ia58IE0dkNgShkCFXVrLZGmujrgswQGEQzUqZCqNCy8mh3/aKXbpCKKVvcxRZinh51slQL
ksii5gS4lwCCER0V/QP1hOBSvzGCz+uUDKP/AzFz+AiourwfwpZC2mN1kvpWodzDoDF5a6VFmJ2y
goEw2mFp+8sstr7oukQaip4YvomudHE3lVa5pVz+TJjqGzok9Zr6ZXJjnF98FtSMKXEvFOzTYa65
dplkWsRa7pAhCP6Elrc315+sOf73WvryLBb3OfVqNkanpcZWm/PYaQok4U40H9BvRbuRHpAP4mmt
oW4F+hfpG7MX33rROmsEb/6joAcZVkJQOnKoBKII6l6uj4ZLQ/AvoACoGIeRU0JCMJdDYKE7P5Bu
RJCn5r42bhptLYHNJHFiulMyvmX4uDCxUQVCtsAujSr6afUazd3YaJOuHeAgxBuKvUvmUJze0SKg
HQ0N/U9XkHpj50L8s0+VxYhaAgxull2AtO/Ho9d0YzkGTCidNrb7abBm9C1mumnmGO5fo/QbH/jZ
xpt3zi4YzeWiojvjgLRNV3mYjpOj6LLyS4H86jUfCA9ZFcijuxDrJLzq6y/0wkrIIR/WBZpJ3cCV
8f4WQbnlI5W/+JglMpo2gd0X0SYw+ltE3wsDBzONaYBypyN49ulUo09KZzPStCql+dHzllYPsdzo
71txNCIiiYy+KW/c3KV16d1Vl7v/z5bJaeOy76GYHgkPN58IDJIrT0/Kl36KDWKwwG4Ho4WCGj6s
t2k18RsY1P9w0KCcgktz4cad6xoSDFKMIiM+5oXbTaGuszapLHW/XH+RF8YOfmMWBgoEHGpO54uh
90phCy4jVEbUnI+Se930DRmoQnXr3jT8Gxe8MHLQfkGsgVWybBBPPw7N0abZgkOKwqx76KYkfiLi
6VbL468b8GSBhaeIEIs/OaI7JwtsIhEx56ZOTzExRIKmVhk/LaKNCSesEyy9YKrERxcjeRWmWZb/
8ozCvB8sheOtNMHbLgEa1MaTXoYqtrUdeQuEqSoWjWgl9XgCPEboZQJF12kSQmjmzoDvin1i7c4W
+fJWpX0SfWYQR002VVuQNloJ2ktE09lfCt0uvia5jn8gXo4agY4vNpQUXW0mafembvz8mdNHZ38M
VgLm6RkhhuyMyCQ5MznOyLU/mblh9Nt4oLd4Y9f/9wx39tQx9YH8hiVx9rmWRj4NEaWfQz8h4N7J
SAG8Zc7C0Tw5VTuhwWwcdd97HHZ2tpMutEtihEh9MSIPLdxQjJ8H02hxd2TCmm/sSc4nEx4A6kxU
wLSmqBy8/6y7KKtHS4OolvpudE+aW7sjGKN9HQPPDTXCR1dBZpU3+rgXFn+qEzpNd6Ts58kF4NaL
CH0qVQpbM/YqICwv7IshvyNXz/xw/WO+eC3Wm4XIhO7rtAxKOzrSLIfHz066P6ooMR6zdsj2AZ6I
G5WD8yHFwZW9MqVzpicQO++fpcNRWRk4rg4kR05b6RZ8BMGc3rih5Y2cjieq1wtRY2minc5OU+Oq
GVdKdNDatH4q4q5d6TJtPotBgz2TVM2ahky8pNdPoabLW36H8wFDBBw6NhYeyKln7Wbp5YNfDvAF
CbrQQiv1f7QtCfCz5a3TPMWrTxzp+vorPO8b4gQElr/UfDyX2v3ym/6z9hiN7sSTzsRlF+68N8EG
oE6EOqiVaE9KyySHE4wVBkUFCN0kpHIkqj7NPkZmlb9e/y3nw4lp4y/vHRkf69DJ90KXzkGH1SXH
cTDfED1p35B5OiHumltih/MHTS2N7xI++bLenZYOq2oYrHiI06Pj1To9MLoURlnVa/j2mM1a0uui
DlXm9ds7X/rYIi9YVgpfsC3PBpdsC6vJURr1E3l5XSPkxh3lJ7OZxTpzgvHWMWVZct4P5uVABPqC
oUxX+FTQETtzmvMC02Pum9qjY/bzXph5sGGvVqy6rM825P208BLt7hHmg7bWXJL4REmI9r/fOOZW
VmBEmsA4Tr7dIh1U39J+PWYQao91NRu7mIYV+IXWDyUR0Df8tJfGEW0IrBdQW1CFmu+HdJUjFnY7
Oznmsv1im7XxUiBIWBFK2N7YeV+60rJzY6vIn2d2LGEEbm+R4HlEE6Jt9K7td2iWbOqH4pY683wC
5G5IBqAEzK7pTDoo4rkZ6gEEnmEP9W8Zo6sME8JNbwniLn0amAKWeWiBQp0epCUnnLIYcf7LOVF7
u8LynLHxuKcU1JL4SKIxpvP+7foIuXhR3hS7T656pvzxC1U0MrOSYwAVZjO7sln1iaevAm2u7kCb
yW02p+6NJeXS98j4MPhEUFk5p+TEeYQoGAwBtORRuU85xsEybPWJjkg1c261vfzGuLzwCo3FDoRP
Hz3FGUM3rbwoU6KOj6UmqyPp0WKLVP6fBcp/28qYD5YuM5uPZcz+Z0L3+1koj+oD7vwl0dkrpZXt
mccVZX3Q6xmlNSfvbjzLCx8CvVje3lKppCu3POv/XLQq6qkzEsR+nkh+o9Yov6f1ok5ESP/P+xv6
PXzdC8XhAgpSuFqXTeyBj2ZVuNth9NWDTpcK9l3n3DiX/e3onMygzCGsEthsHOsswQJSWRrPQQoS
1yw6MkCCidSPUXPJrxzGYEDO5Q3Zqw/dk/TOLn5LlS3+kFIMnoB1XP8xqdr/Xddz9iHl2bVhNCYR
6dVdgtdYeMYbW+f5m1YvUl3c1NavJmlwDpS2R9A1zghX7moH6chKuUah/TSiNPDWNqt5j3hjUano
Pc1WBP15+VNgiuiLbsQgD5WazDMMKv22gn0oVmIAFLhCXx43IWEQibOSQ1PN4ZhWWQAuM1afRGK3
20EfJBtnPZ/vSt8gt/H6R36hbgYPA0wFSUdkZ7E2vR8k7HizoRtp2RZ5Lq1NxT1MGAXwBa9HEL/O
Uh2Dj1pErS5DzM0jca0R25O97jfTtskChMME4Lp/BhCY9z6OBzzgXZneEiJeIBMvhZylxLEcHc9K
OYM3RrOfw8TqYJZ/haHT7rSsyHU8Kc30y1AgDjillaS/V6UWZSvaIdZve5DavTa37h1MLexfcZdY
P2I9T8cQDDwpoP5cklXrmdqPofMK4wv5xb1PgKdV3TrLn29jF30CNe6Fom2fFYT6zHHmqUjLowBz
+ew0AEjmNCinMNI0tHBenjrEKESqJjozkm6FQ6UXt5rWF6oa7DkM1DuY8mjJnJ4OiibOSn/R8hLS
lu6I1+qQVEsXq1ybruj6mYfc6vSVJfR5bQgiUzuiX27MFudT7lJrQOgLHIcd12mpNhirwoPclR9T
qeqY1OEKtRKDb/x+fWxfvM4yTZgMa04np/PfgDTe1iFcxQAMjpOV20+Got55/SrnKxZ34y8JZjo+
cxbK9x8QPbw+73MoT0YcqVUg22HX9IYMA6uUW48gmBvn63Mx+lLJBBEJj5E6Mp2o9xekki/KwiSC
vNCyXqxjGl9MGEs3am2OhI6Hs+2Ju8Js8+qQx7r1xVCBNa4zlemHvhZLl9HUNeJfIlN1jziJddjY
Grb/0GtKw14Bfmi+l5qu3Q9OUPGhmGVFVHWV/oykPh+NSWU+qaezvKdKMb9NuiyfZTx6840He167
5ZjO4Qe/IPpjcF3v79PDp0SIeYJdN0jVg3Qz69n1O/OL5ybuc6m8/LfGak3Pf87+/WC7VAiWpphB
nYCH/f7SnTto3pRo+InE3DwmDfLnuJ/aG1uPCzf4f3Apc8H8nVVkCpKM4JLzIuvKnz4JlMPrLjA1
Hwum0uSGkRRFa9Uqg/eTdbfoZOfbOzRHS/mW7cEiUj3ZktTEpZREE2TH3DF665AMMb2+CUDGc9XH
U71LiYLETCLiW32AC5/lklUJNxrH7rkGYID3GYGgAPmtOhaPqEDQsipSZHE3tgqX7nDBkbHnwvHA
Buj9W6SAO7tjye5cgA15HYr6T2SOPR8MoTcViqvRgaB1fTK4IHD467Umfo6jFeCgk6c6kQIx54Hg
mm2abwk60g/2iCsxcXJ9nXd+saqUI0AwT/NmEHdaUq870wzRPvzRTBV9LB0gB9d/0/k2kJ+E4JBa
Kw/jDOTu2TztZnSAgRqxiUmNSJ5s2w24OpHGz/EtYOaFUY2agQPu0rhGdnjy7ZSUjERq++zgi+Kh
pCG0MWlzbkVfduHkN/EDZ2zYKI69v36bF9ZXrotDjv0B/3s6nsvYIqoz4IDJRtvfkRqm7/Ci6qus
93LIMXGwism0YmtDb7ke9X/v7/GUgX4B5UCHdIbQrQEhacVYEDYjQf9XQjOe+sb5k5mdd+N9Xlhw
KPgsxigsEHxFJ8PaHdzRSvspOxpSRTv0TtmmCUp9n81tvbFkcytv4+L18JASeAykgWrQ+88oKcCV
uzbgLbdNg8eyi78hsqYFAm/k2Y5vcsIvTQ/IEP7/5U4KBVK0gOd85iVriOXn1l1CiqFXHa6PlvNR
SoUJkQ9//Q2KPLmpnDNfgPUb4KblkUNpa6WtQiLQ9J5R0xov/VjofSi6KP5c9AEx39cvf36TXJ7F
m6mX3Rizxftn6lPnIpXLzY+WPvTOIY98E0Z2MLi35sDzr4ILLSV/XtziXjr5GvskITWXrc+RHTXN
spGZSWtJg166Dauio4LMBJybdDmc6D7vRH5jsF7oBiw/gIoPyyjCitNWT+PRi+7gWxzLami2pZvE
a48UxZ0xmWJtUfYPY732Q8Cj3dYveiJGmkwdFjY5IXvSWUVM7P8+SbMJ/puXQE+RY//pF5Rohp4M
NUMsciYvFAOZug9aZAX+rord7oh/z3/tNcd4tIb7jL3JRrMG+dwHufO1dWdzI0fxSl6he6Picj5T
87usJbWIwXHubPIHVQlzzrLjZKrZXQ3mOH63OPL8rgyzerk+Ai99AHzPZJaiE2DzevIB4HHz9DTJ
s6OjZBFvnD42XvK8j+Uey0R2p2ZfuBs9mi0aInamv16/+qXxv6yQbADYCGC/fT/+nXlQAzF/3Gnu
2GIzYS21URv58c1yAf9H76sF2J1A99CKZwt5VqEbR4w2ApL6UenEgRFT2cUfglyCg7p+QxcfJzs0
dP3eAhs/Wfer3o3qWAom5Uz3DxlIKxEG0TBgO2nrGsBDJH9Zo03bp077G5PJ8rBO7/EvRpMqJh/a
6cNUsqnHpAMgOJckwzeQ9sPBm6o17pIk9K0asFvTq//lomT6obm1KBucrgp6giKgb8zk6Bbw2VqI
vsfAqPuXJGqeyNuo7/Rafb/+jC99HovMlwrMQoQ6FXO0HjFDTeqywvuVADNZgvEjgv3OSKNblOpL
l6JktpRbMbugKHo/Pu2uTh03R02Bjykm5ju2DgKY376rkuHGee7ikRzJIgAx3IwUxk9mI7jsdl4R
R3c02wQtRRbJgxaU/t6Y+w9BUuHOXv6JxmX7QPgo0tmm7m4kw11aJRABo37jqbIgnvyEXCor02uq
rlU3lPZ+wOb8ZDe+qnYYvRPnrvGiWh0KT1hT2Fb22IZVG9zstF146As7hyrsAjw4O5HE8+TaIuf9
AiHvH9oSe7JWQkpss8HYXB9KF+YfCpVMPiaIdeR+y+f8n9KoHvRxnc4Qix0hnQ+jpFHg04u9cZUL
kwKtARpMFHyZFk5P6iBZwWvxdo+2m/gfYYz4m6Gs7JUe4+BCXYJo3yzkXd/dDDG/cH+Il+mlYRvG
jnEqZ6xz4LnFxLGVHLpUrDtqTv3jEHtZdWP0XnhnXIhdzMIzWSIO3z9Iq+5UX0CVOQaa3f/RW0xz
rl37T/44frv+yi5dibAPnhgrNqCKkyWjb6MobbBIHXPXqA5GFql9CTFta9+OqjGX7dfpjIoOxqHC
jKqY5uD7u9KrWBKExveQN3BT1lmUD5UODkP0+Va4VfbZ1ZXpokUn2XEnmQrFXuRafVSSTU2au3fA
EeFw2p8DQ/O/jZPU4lVmL7xFfnLz21aJhxNDY+OzVmXu3OPY1Ktdi4PVu9FwvLA2cCKiisFIwHV2
+mX3WUG29MRAn50MUmxQJMFD6keZv6JCbT0bTZw8A+KQtxjIZ29raakgvsEMAkOOz/r9E5ReP9hx
4pIVaEXerhirdl8ljThKld6S+ZyNdS5FOYzFnY0m4YQnl4LeNlpAdGip1rX1B0in8oHoTumtlEfq
o6fDYrkSfJlldiIUwj4pKDbWVFsBoc9HXLDFnQ6AT1v1ZCp8S6Bt5mxkI+eJshViZQRrAJ6Auaq1
znN4Rd0tD3HjFy+logq8MqMMoivkTutgsuN8mfLSubfTpPiaJakRsfXtWhFieFUPVRwHaztS/RM2
YUyx4B+pGci+foFRBBsQxKP9EZjp9DrWmdhLnFcHI04VfMG6QTNQt8lUPRRS13qESnb9iQ0ZwPS0
NO3vrdfqv6Wss7soTkprlSeoslYdyS8H08VAx3/QGXelE1cZ8qVYB1W2KPl1VwzbrjNEsx5sEv82
XhRU5h6aibRWQS9mfc2U7fTr0YypR9bSTIMFy1r6YZ5P+V3fCD3eJCb53Ssx9doXMaZYmuwS744v
yS4jNtPfyV7WzdqfAs4InpXZb0aVTrAycq+418gIV6Fb+IGgHZFrb+2UYWlLIhAMxuzjvo2tAbBG
Fdfe5zTp5y9uraJXzZjdX44n+t+pWU6gOm3N4ztt5LwZ57iMN5qepYRLKPh1q1l54tHMSvUU1aP9
IGiUlERkzRZda1aMZu+1lVPuA3zU+MySVhrrqU0kayO9dYstmDUOfO+lq+1npJHZ3tUi75E0eXPa
iWYYf1qucmM81nnxxxn98rvq6vi1T5P0DrTE/NIbqZWQnm56O+C1jgMkbSgMFNsj3GSt06rfExbj
YA0JF2P3JAvnqzVN80PRZqirqq4AzlnB87IRrPV3ZBO2Hx2zMJ915E/6XRRliQMWa6ZUlYw0z4qu
7miXx/QNNr2T5i0K/LHuwywfpLkBXIwgyzea6U9a5sWbHhXiFt/+rNDA58Xeeek24+GnY/p+zjAn
upi57iXASXwL3o2y9LtxrryXtg4+9YhG1tdXlHOZDbstqhqL7JFK79n6bOORj3gdwMZmfJ6OF+v3
cYRMFqly/GJ0rkk/2Kn2wQyc+q/uKMucX6M9mmFWxreSus/2YMuPYdGhZrjo2E/LOlabRRB+gN+7
SVmv4ZmNW9lb8b1WuNQPOzqY7ROaMZGt9VSoeeV5Y/eviwU/gZIEhlT+oG1ysg2s+p5INGKij7IS
07YElIwYRkt3QQJ6ySjkF7Ng7rr+Es77elyUV84N23SPzxx8GGAtd+T4f1TqG4DqP6qN8tDWxNao
VnFkrZwk60Cx9Xj5q3plFfGrk6bBLutfHJscUVyRSVTbO4ggaoNrZ9izS9AfW6lHNzbJ56UMfilq
NxZSGDWsaye7AqxaLWSPLD8i4c93tkjzA1NNtenlOB9MEzZL24rfdh1/M/IiX5Fr521NS3WbbrL1
nUuo1+76szPONpj8IgD8dJ9oifPlnLwwqvdN53YkDSSV0tP1RPnz42AJeiQwgn8S8ybjEI5D1X4U
bZnM21aY4jMNBScOc8uviAcE8BBsbDY83whWqr9SKwMs7rVGroVBkc5M3mMyJTfOjhdWbJMNMSwB
dLkIu0+2cl6SUSu1UvLGVVw8WnHTfqir2ttffzqXHs5CayK0jUHNmH4/neCHk10mEwh0o8jXSZGo
0C7MfGNlfrqiipPf4aIAP54ao/bx+qUv3SCl2SWlhLmMPdD7S6eFVpEABn56Tk21wZgaryLM8Ifr
V+GocGHKXHxbDhssVGzGqa6kF1BsvRYL+aiTKLZp6jpzHtQ8GltZ45kE2qUZG6UM8GSqr5tQaW3j
h2k1VQfCduJHOdmtt59Sk/ROXYliXRWZscstb9pWQZBv29SqDmMzEilpKvtVKjMnVLBsix9ao/Vf
01zrPulz7b5GACmq72WOYY1AoSiDZ5+5zRfNCdpvZSr8GLfLWH4lsrl6zJiKkVEz3YCHLOyuvLOT
GOMJibPSX/nO6GjET6XG86zDXI6SRnueop6sQqx3ENg7cpnCICuN184txg+9RAMa9rNpHIn5rW0I
5lEJl8TPvC39ymwMu8ic7wVdhw2y8/xbXpfexyyXkbOvhqh+nVGEP7vSyJ5aadlHKm/Jq4uBYteY
LYZYujfu9yartWRFcmT0mqfkDLpOoD3Yk3APTqMWOJoXRXtcafrKwFY5bnHAVH3YTNISr4FZghsO
Ekt/dYlo/VpkKWACShxdt+ZEnqTUPe28frOlWXpPhTK8fNfNFDW2Jre2sVJLPYk40qu1PjV6FoLU
0ZpvZRzU06pJsgLuG2ICkz5tAvi2NoLurSeJbuvXWfd7aIEZT/0013AMquYl7fX8Q1Oztq5EWiL1
872qRWvgjIO9Ga1qct4GP27Uyo7Jid5YbE7UW+NW2o86m4fmg2bNURlmeJ7rVWEHCBd4mmW/KXrA
9JscM8+PyQAvsBqbhFjsQPlWCGBh4GX2pnijJNiph94GinLPCcrVfwXETVUVljeN64WRPwZudjBr
4vEqtsnGX9qnW8LwIRKErnrVQ2B5zFHqqkWukIp9XQ6xsZMeUQNYi9ufDTyVb4Ed+W+toxFZTQxe
8po6tYF9o/XzzVz4jbNqPT8mzWcIpiPdT4BrRuxqRWh2uE1CTWXDUSMveOCobk4OI77yVVhnVf7Q
dMYQhWSViUOBHyAN7V5vvzVdHyWhMPvmqZJzqodanfdfmV0QvRuWJo8wrbtvqB6bj9Wku/nKTHt3
MwUxiL96QBse8uHM42bKlPVU2sL5MkvlFyQ/9nlCKsCUTqFJZNchCaLklx0TErnC5A+HRiREPXzA
jS7eqkZYb7qZz/GDNId8PyVR/ljWWvxJdNLoQqEct16Npds2q4TArw/eMLR3TReUb86wbnOZf618
We7pIxb5zkTwp62tQCZfCTkw1/YURx+DwfSOialjdMijyj7ObWXctU2cq11EsscWyGCzL2Vv/yCq
KZXP2B0yWJxRMlqrCc7jQ1cV8kXTQceEXLj5VquiddnTauYfSy9ram3V/KWUU0LrsM7WsW0muyGa
nY9W1PjbwmW/L4llwtjLGsbZvCVCZLL6Fc7UBkp5VWDss9uNXxnttgDs9egvijQDzHiom22xFmUe
f0mH7pMQjVyIpEa9SYJhrDhHleAaIvnJ91O5QVYdhd3E2WYg2iocG1lsCxJVXxGG0WUzanPVylkd
q2mKVoFOvHjQu3fAVrKNPzYG9IkKFlvUB9nPxEmHTQ11pdkOti4/IMnHG9KScLc2hWEsxC91wJ6N
By9vqy0GEn2/wBsy8hy8MaTGIKH+OK0DQXculgUr9dJ93SQ4Y0c3AlozVnxBCh0RmSB1oB8ae+Bf
M4lgJQIDwNFe9EujZTJcZW+UP7rHRR1EmqAekLEiho9JBskUK3NkhC5svX7fzMpuV2qQ/vOcWvMU
2h7BzmvdRz4Dmrp4TooJ7aJfcmgK+57yIdt1t4FaZaPMt5hbQfVVuXYnMXh8SfqupHzS19W+mrIA
j8fsWr+ysZbpSjp68MtIdXmPX9u8x4QLp7ag6Bzqtcb5p7Bk/J1Ns/5gxWO/L+vaYEvjMOsl0+CS
NW9Q9WbHPvKQTL+MHh3RpAcnqYqDY+AN6MEzop5HPv40USmDrpjL+i5tc72t1q2ppdHadJxRrDpO
n4gHk3j+RUJJHawqU9r3WpoX4o9XdH63xlhHSbLqsO88M9rrYSeqPHZXxFb1b7WXBDbQIGw2L1kG
kupnF0kVPARpN3phO04lidhW3I4rqmV5f1fkin+/RhTKusIqoEJhqMRd1QaROPucY2CytR3N9t7G
IW3S0INb3jCsAIceoF54xZbiZj9sglyf/uSdZ6BXR7tnoH4zvPLAf9S6CMoJJdnNSV5q4exG7q+a
HN43TDipZAOoaXlo+IX7NaoT0W7JlInI5FCBM2AcxYm8a/VWax4DPqgYblokPrXCN+tjQiVJbWq3
FMNOs52iObj60BUfU7PK8Ciwihyjtqyx9dAdZhzqhN49BiUBN+thcPMK0fdY8klYUxesSdEtAt4S
BqF1PE2ZGdrVIk4aIvqv4FQozYZT63T/j6PzWo7bhsLwE3GGvdyS3CJp1SxZxTccW5ZJECwgwYqn
z7e5yWTiJNLucoFz/hqc0Gzucx72m9uPKYFa0Xh08WaUl26Pq/eS3DDAD1P/G0uSgFMpBvWF3XT9
CodNzTfxRtFgurpjbB8L6zpTFOjg2J4nivjumkKD9mkPBXxmSjPPl8lywo3rZo3H1JmiiLZWGaCR
W9SwfS9ROP4OKrs7bh4a1VtRCKe7a3mjnJslUMN06/SbedmIcVnB+cK1yEJnsH8lu+X1z8IdE4eV
ho3hZKG3X7O9rMr24Mxx8t13fvPdVCTkpna3LZxdXuzp1Ak2ZnkrCbf4iL1HkvdFcvWHCQOL+g+G
vT8Y3ej2blenocwGoMBObdFvR4wiSeYbNch0bcsBJcoSRD+sdkdISY1NkMLtxyELV0zDpGcc8PZk
sTxxgGgqRS46z6WDsqn+VZaWd6hLrO/WRNBJAcTJkM74Mv91YxC3B28RgB9Lr70HYr0BUKZ6RWFJ
5XjppBqq+VdgN/x7clLxP+F31S1syGq4B5jXMiS/NUaWuZJ/k0FznkZO1yCI1IJEt6kO2+P1S9kf
kqQeHiVfm7s9KWhmKt16BM2aku4y2nN3ojDV+7L1Zh+CfQQycMtrxULoW/V3GYr+Z2Ssqc3kqt0m
tVQ/D5mP26HPh8hwRo1+Yf52kZbMXUPpvmOiFuc4Kh0Qp0766dIsS5lXdtHeE1piXpc+ce5dUSkG
/C2gZccK1sXJqeBxh4NBd60IgOuws6CF6h75ccuNt/r9SdaupeghnuWEE7rjQiZMfbydvWb+CbFS
PI/T5L6g/1reCO0h0Q2O4Ka1rJ1zQxtcxKGi0Eva6K4PYq2a9rt1o5ISbkcWMmu6qfnRh8q6rIwh
vwBekzETnD7orLBeyJt1bGtahYDaj9dl95PTHjUAOTY/u6VhQ5xL+26kavCiYqKL6J4VlX9cEsUQ
YXvjnqQdtUHoBSurdM7z0K0XMdSxyoFvijnzmxqzatH0IPRCzntqQJwnsMSWSXOjQjIgUnjsdkbH
QQQH15u2B1kmzeNcD8kdfUTtR1cIz8qnprXQ7Hbo5DLXLefHrpiKONVdx/hQTPF6Ru8UvoX8Fw/N
mBAvEHXWesaohW8znLfoz0hc7W1AHPOhIRflZrWJL8zi0KjbQBfmsWoSomdK7rJzIq6dZkM0hYd+
IZoz9eKK6a4cOsoZauXJo8tzYdNvNViPra72p9nZDfUtwdI9g/C3L9WycMmGGzv4vk823TyBVZjc
E87+HmirevRdykZnovNVZnSwHuPaljfkc/W3EmCyPMLEk2RYu4SyI7cZlowy+bDLHUDFe43W6j62
luSnLI2YM3Ii/fNEVi3DcuSqR7UoF7gzHrznAN0MF3FH1D/BLusfJn7HsPCOvKFXdjFVQ1c+LQEd
YFQQ2BZC76kxV918aN3XYWHox8BzTOuMkbTdwm81QNHTxtPdF6F/EZUL8BFEFdedHc0XP1mHN46k
hCTLaWDRCBNlljOh7PWp7KT9vjrES5/5cYaMWNei8UmtskuRbe8HGgi2QxA37u/AQjae9hpPfpA0
6op8NuMjnKM/0aHd9zcS/szNOFcrIgskdt3abvR4XDlAqwyjCAGblIg3j3UHBZ7qcfYu/bokIcnB
yn9QQSzvWP8YTLD0ycsyi5CMxUK3F8ta0Z0smxk/R2f2WXDlFucaNc1Nssf9pUqc5mkUMYHdgqVp
B3qrti2vPEw3KduHnNJxqGtg7UFyALpr16fGtPVTLOqAcB9v+1srHi+iO8fhwsIr7oLZikqaGHp6
UVTMyJdabsDRG5Ve1R4KohvdXFwDYoPV9QfeZxQ+mWhtrASNYyiSa0mIfBu09M4dBdz3kRiiJ9En
4rcvlfOrCa61ZEZW3oEQcRDwLSge+5Vc3pGcn3Ow1PBP5cSBdZh3bT9Wwer1KRMRqysmCrz1sBKk
MBPTNz1XStqXrVk2itAsFfzQGHdOJrSLh7aZLJOSTNMxZ4q5/rv0tnWYRk14tMPuUZl6/5yIqr+p
Nnin8Rrqe1+Ue/itqZd+m+2NDjbiO20mKfr1XlcSWL4lI8Knu+jwzat3wfuphHhiQuv+9nQZfvqD
V92Lwpp/ITxguij8pLjlG7DIdOME7oG06vKzdgb8X3O3lkj/9uDateHrl2Iul0PNu/K69zVvUNBa
1Zi2RmH9q8ciuJn2wH0LhBYfUVtHZQrqIEYGM+2Z6/tur8dgbvvbTTvmgu1Lfmu0MkPmrGXZpkkX
sxYNlsXDtPOoXkikmx7Rpa83U+FYj3il2c+JMzX1wShR9ulOGOl+M8zCLQ9oJNf2jjW4WfKp0mGc
42z13JetRRVw5zbRzrPmQx5aQNQ3xaS68LSGk/vHITajfoz8bilPVcshlRpsFOHNRj9dki+RJbp/
+4gLhdT2UDDkdEvf5aY1QXOQLi/9dm1sy6UxrunW/0ktEkWnePndRSPlYbDnsZ3NzWCr3LHb/XfT
hUuSW77kurS11VPLN/gzoikGEp03XeWoA9lw9fvgbMgEvbGsp9PUjhJdfKs9mUFIb9+Bt9jWeama
7m3g+O1zf9n2izNZyuSL9u0tXxF7L7nGhNIfhWXi5lhtxonzDZ1sd5xqFBOHcCTt+wpVyP4gOtW6
h4pGJT93O0beB0pu1HNsvJZEVgBoO581AaZ3Es/NducU2vdOjNM4lxtU8VOOjH+7oAl2PuzZU3SD
bLOd9X64RLxOE7kZA0d9T6Yrh4MH09MewnZemwMm9/6dFptSPGMa0kE2J6UNLuBto76FZC3KI+kD
W3deFzsGOiALZ0srIs2KLIqt1T0VMmJAVELv30lLksVT4Y/22zQLL3cFkSE+gr2PxTYmgeUR2wYV
Z2p5rv2ZlOphIi7syArb+ykwXhTf8bvNTiZnm1b0jvsLbMFVZNP5CSvuwe3JN+CYFbN1Xl1nC5lM
9a5vtFqC4Z0uvnjwUzlEIj7tEZ2rT2Qi2O6RcAN/f1tAAfEaTKhi7gX2hPqOnDy87GXgyDbjwY+t
o41j+G8AOBWdKiR/tAYS2dXey97qeWygGAzZ256qc5XEw6+V2Dd2kWYeOFzl3Ec3Tb0F26EZYubY
wN7oKzA7UExGYnPr0b88UQ0hGa91htL2WjgZ2iK+r7aRBYK4Xxke24pB+mR2ouLScpTjXeCMRXO/
2t707c87+6djWCzSnpTcKLOx/Nh518fJcEtWaYQmc5ya7a5F8zJ8sRgU6tx12+5fpqgY16yqfYHq
oChM8tREdv0Ckq66g3Y1wUGoieryEAqPma2fq2U78sx6P61i8gK6Txu/A77zTX0cfGmVpxUCUjEh
x6I6zkQCE74zR818rPuK671Kqo2LAbUTFiVlxUTlMQDJtFqjbT/7xpuTn61ZB3G9dzf7xNDd+fem
Glt9LBATRHm/kBx841F8JrnTV999AuByKB1gRihzf3ZGl/2irKYndW3rOce82ObQoV/fcvAobCSg
QNHnUIhyvuxYqHuIqJ2ZBCB2D1+prIIoC6kXq+6V5LE/+Ig3u0MVLmRsDEFExaUzm05kY9eb9jx5
1v7Lnwli/QlpX0bHcHCVPFsofoc7nga/yZJVYcMMNlvRyOpVRKtxCLndAScehHqCnLV4pkOrpWuY
WLLlTjexbo5+v8rlIWhLNzwNoaAMWGzoKNNZ02CRuUnRhcSYdTsX+igb56S5M/1j0TWrd+DXi2VK
OlR8hUykbtIqhhtO65VooIMklnv5GSL7ehYONbYni0vmg/JSMzxAEM/2Pz6MMch2QVvfzbLNdXiD
VdWfD3sQbyKPRjPx9VQN63RcuEjWTO0QSEnq8aLvwBzGMhtgXrjIiIemETSoJ5O3ttHzCaLOdo61
xSDOLOl0BBgFFkhVUnK+HIRdRckpYVlF6N4VM/OBw0SJVKDy8PFt9S5za5VDkQ3UZG7PQ1t0Repa
jU0DCE5D+9C4UYsgUdiF/ceSRT/zKNZ7O/8sG3rKTs2A6eeOZMghWUGhAsf8LokYIkjFXxq53RL+
jK/O2b34Q1Je6qZK1Jb3QZ9I+BHCLvNiNp+9jfoIS53tqHCSbPSmbs2WBl3WYRU+Aa1GbVt58hIR
D68bJ4s5D8he2dfZe+QNoAM9aAFXsjqLQLR04VYrZFHBmGnHY+AxvM9F/8xzodZD7RZt+TjOYPLR
zdJaZTdkmuo7ZgNjxYRNI13AWxzaGdnAfRtmBcMAiMMcxa3IuIEjK1uMr36rBC48I0u+6FMfdLPL
wjoimL23Sx9MvKXXqlKAuymFv65zcHr2wHPfYxNP7X3elrMXTOVdL8GbjtgqHQDWehLxHf7NbkzD
YdmLL5ufCahcJTWqidSa3ERbKQsfDfMpiX9TefRAVKkFcbuZrOJBlOoADF3sn7TmtupGOgkTua4L
6ldgMzRER1y3wuJjNcty7ujDHQ916W7TKepdmDwdzBQc8BTXaK7JRC9ZCYUp/tZXGWRmL6ueXsK1
C5yDb4HH/ux6y7Gu/ZMSykbWLWaZqmxWEWa2M5RWm2l3qO1DKePJ+1TS2YocVgSkSW08w399Spj7
sze4LIALdcnzrQhms922a6URVJMVzFq7DZpyX5JrZT71giWLW1kUz/ADY3lrg56++XJuj4Pxh/AR
+wZN5gWaI+tsd27YkuuLoKBNeXhVfXIEgcPvazEF4xNgQqjv5eyKDWGf1y03aCn2a72Xu8b7QgHg
3vn/9p1ErpxCLFsijgPo/z1XLdwMX8rIJbd2M/owOdtQZS7vHS8jIU7/lMy1b30VZbNEmLQQdSW3
/Sba6VIOw7zdVY3ao+OKxf2ftTu87EZ23h5mpLHAouAGkK/s9ZZ3Ew6zndxYcsTvCwg2S0LpGh6k
XwE9B9/Obi3DrU+kjD6U9tAXR5up8JdlCfRHcvUI0d4pCmzOMRFu6nY2hYUsqFwXcQibZCmztSBk
/HNcVcHpGfm9fG5LQu3zzSwDUbxoxrgBO98NLa5DW0/fsvGJJitrAwpoiykYLqO0EZyIKaq+xl1B
V02KT+e0iU2KS7xgQ7k4bb8oNMDVup+iWFUP0q+38URBLGQFCDB0AfYDFR9Ekqjl6Cu7DI8hmSUz
DB3bPISGdL7pja/0AUYm8I4elSGP8ewiTd+WLZpPk0q68bOwk9I6kQmvbVJSjfcHVZEnKEImE/Nc
y94MnyidYk6n2fKK/ucSi3XP66Ee7IdYki1yDjamlztJHFxwWb0yme4LNCjTi2vKuXlFl7psCKBK
65Fncnna3QbAnpG2aZ9VXNUyF6MK3XTsddFnE3Fr9aH2Nz0dB2p/v9W1CZoTjySjFhyN8uUlV0Eb
N4TTABnRm8CTlybSRPtNW6lpy0ldtbaDnpDfcyDqTWTJ4NUGmMvoBK1huYjcQmaDGicptHdLFPke
Pbm7mpPMMb7/Rdmkw/ZoFmoi0JUwLtlQX1WuzeQs510H/fiAKmgsDjzmRAx0zRBZd1YhmuZuo159
PbmW37U8wnAR2WgvRuRLPG5dZmo3EHFKnXg5Hdp6g29p+F7ckVDuEvEztv5y6QbjdBTVB02RS2Oq
8oBKJmxBeA3pWFV1LVQgVn9GsFQTA3kYnKGWYHZRNeUYG7fysY69ejuUMcXiwAAtFMYU8RHle9X5
v+mG1whl7c0qD4qL16GEu12xSVu8sD9rspYxNcdez7RSy3XIbcYvOOeFwf1QaFetv3q6NOtcN1Gy
HlAyEDnL/iZ3+hd66L7ADTvUXK7dvW0xwej5da8kLbpilrv0PKUDK1LoPZZD2KxwXTblh0m4PiGB
/km9Cg+xH7VNmMVYprvMVmPi50O3R+KvMKVo/qG0dcSfPTRXCpIPpLOfperHjlrmcALXREYmw/tR
DfZ6IvsQkZOjeldlqvfRscUTgrcjDI+Rh2Jx+/XUx1YRUMJEtmLqztEdCs59/AOQDocedP0MJ4X1
t8zdtnX1TYQbjqIZ1YeM97IL5A26Swvgm18ZpLLW1YdaKg+JF5UkbK6ELVCWI8K/EjykugepC5Ms
VlyPqMv2pqcrZIig3j17So5hqyOVlwMs7sV2aiCiSbRz85aAVfQ3veqmD7Rayf5J6lXpHHZWovAe
u2GoTp6tecJ7Epzfhun/AM4IWQFo/c5hYtUp5faxf9rpzQKaGdx9PijALOtWmrUtXja+POakpzKy
7tkJ/O08dGavbhthK3LZyLea9kPkUI2WdV3pRa8MhU6Zi8gurc8eyWaSybgPm0d/QWN8nncoxTlb
y4g2tCASBZVmGM1MjNgt9PqfpS5b69PdZPzOylu/MhRGr9OmaKTQBB/SxxHiGgM2M4G4R0eDXTjx
4iI5NaS11GzFNlcWwe/7mVUPLsHyxX4/aBPGTJuB97VNiTdRKE8dV9aJBDIgZPhwn1p4hO+58RZW
7SWoD0voeCqdQ8Qez+3C2fvJVUZSJi2jI+wxGJc4eoPXdkfbnn19Xkal11+C2kvcH75pW6x6XLp3
wI+bevWGvi7uFjbv6d6Phs0NU2LrlPki5WuJz7IaBnEMJy7LI+Ot3/6zonmPtxQkN2gITO30GoCZ
CBbXPxvSI06dMakfCphJ2hboBBizidzi4kBdaPgr1nZn5ZJjeXhYu0b0aWGMaM5MTK3KCbZfGGqY
0oczvcD1ehwIKLiXQTiqoyjRVKSL5Yfd7aj7YMrqkMJKltbifSjUkI+bHpp/yh1ck7LHTt91sS/1
pSeWsjhYQBjuIxeCTQh01Bd/4UyhwqTY1/aIWIUHUxMkGd1Z7lL8wnb9YximsnvCeB31x6j1veoF
eYdW+VpEHF/K61V4YvOCJJ7YoKerHjbQN1OCtMYZy266Z+1I6oMbKGbJngVrSRG8RQyQqK7AX+VO
vws5y+FOE8CyI0PS1OXYVjwtB4lsBxbcnqqXOahhd3e1b312RVqJF9QoDLqTckCMOgWUl2F16r8b
VE1r1laFeSrbLpzy2i/b6iWwh1Hnmxj2/bhCm/ypyZgyfATGdjMqcRqdeo7yPgeqXHuyDKkMTC1y
Lj882Qn06db/SYluU7pZUIv1zZ3MTKla20WPmiOYM8h1iMIMw6b7ibNsJrFk2HrKDReOLyoEawx1
LiHZSICV8j+QF/X3DUUxz3M/2Ed+KIYW7vlQZzYG0l8OdUanEiBQgInF/Rvagu0cC736aRAWRBr4
MXGCzOtx8aKmNnKuFE38WygEYzy4imIfCi6YxOGMk+khpBn+Ue6BpvZLcRynkjnqYeyt9sW0q/cL
o0342vZrgJaVR6a779vWG1JvbvwlH70rYNotw/o8u1MpTzFtCk+U3rU4uT1rVqkTNmWRrb0dPVk+
yBmFkDHuitmpgeGbadcXLUfrIx7EeEPwxPIbOQmfxg4u8hHUJY+LFfB02IFuutTbuRlzZSPOOgUy
sF7jxI5Bq/c1fB/wJv3eLGUzM3RWdQggUz6jdrPvsLHDHDXUYNs3ousGio4I8NI3CoHoQxHX/cWd
Ihd1SCfFV1LYfIdqkI8PdEklOLVfUi6PFGda0mkrWKnDdW0vwOtW3jgJjZZmEeJLtDSQUVA28/tE
M5GGaeUHRmbdTD5E7VNPmUfF1jMN+Vt0ooVteBXcnP84tLy32eI8SRd75M9dxdUCMDT2V+h0py1u
Why6b9jOE31bsXGZTIBOPpBz57yXRBDwvlRovnNa4K2vfRegNXZISmjqG6aaTS/JCFfH1JGtU+j/
KK9fXWDIzrpXgWeC8/5/YxX9mA9czOC609TED8lmW1lCLewPHkVxze6Z0OuP09De99puTgzcwY8e
xVF3ywwVDOjvEzy/c1vWebDbycGRKnm0beFtD9fAH9QCfljk22I4mQPX6U61NbfPW4nShwPLPSOe
4v/iTy0qDk5vBCUWG4HmoVs3xGWerdI9lDwahgMBrqnZ9pvOrapHQXGuzsZhlpeGYP0hD3TVn/Yl
WE6JQZJSmqB4UpHet7MzyPEkItbRbBoV2h1+9S6LpT8+kz2wfE1eov84wa7DvAJWne7h7kPStBZw
WQAZHSbPS8E7fBh2Uby5JuQ3tuuled53h8maQwp8u5rWSxLMK2hBYgW/O2DASxvp+bNx++R2xz4L
bqd02aTh3vWsGLH/xDjYfBcekQNpWAfFGdxhW1JTNRYkrlb7L3Ifkuim7ZL+ljoy71ft9/oLxYsB
ux6u3UuS4sOSKrBFseHaUSfQy8S2ynyYPj9thFP9MGa0f64BbdrI7ObCwETXxOWwS3ZbBgUAGu6u
kXcr6215HPag/DUrL75BvrPZZwt1nX0MRhsaCkXN5DJttEKfkdLrGrgUlbyHdeZxTIr2G7q9Pu6w
LiWqLZ/GNaG66Bh1nmfYmt3r2jZO1nk2ov0xbX1vZ6HaJpT0uoSxC+xMRvVk5QIIu0+VVPtnH87O
3bbYdIsNa+BAlujbyMTwc1IXQ16Vm3xtOkMlG3snL8fffFpiAv4Rc9+gfpUxms+0Z0mf+asufo9r
777ETjnQ3h0RMJ32gOcwrouExHCqqLhUsSkZ7KNZnQu6up93M45wntv87WL3CI5W9M8lS7zKV3D3
h3Uvio9uV96hgen8GAO/+KGHELqO+NS7VfnhZdg73u5dy+h9pXhzz0ZZf1l4qibUckbi3tZcD1ee
6urP9OqMD2O95S/Dd0zCIlKoFWrOskJEZmPo6j+uCFm0mffclNh22Bmp7OSr44hnOorG75WmzTnb
TFveCN7Pz46BWefoYmN5Mlw1Jdqd3nkoYbhDwNGqel9o5KVzjh5qbgMUFpcm6NcfJlTmB8YvaU7k
r8ufa9gED7Qiue+Jvej2dqef5OjvET1s3TY5p1ojs2HOd+annWccFiPZXfz0IX0/WeVUPU2wNaR+
1pbNQIYAfN9dNJYczDE9X2QPwTOXEKr3SzKY17HdxotdTH2OhMH+nVRYhkufwDk3hbNbuMcA9f2U
7tUOTdgsFzg3HY6nxe7b07wwcYxduP5ZRh2Lm95Hh3KKaDcisF0JYoB4TqaQ7LzJq45WWJkgj0tG
yyPZ/2Qs6Uh0f+wmrFS2dFb8OqCIcm8t+Jfw4K2tXx33sA15moQdQmQ743s3iqTMOaN66wzEN7en
uNexlWmBBui27HGSNIBJmNTPcpldO6XWfMQfr9bgZ4G1555vKRoQl14gkVZgY3/moizeNixzL+GE
ViTd51LHFz6o7VJpnUBd6ulO2y5N4eEwJlEWbTQpZQk3izg6zez+rHq/uXVr4yGWWhfCNuhCZE6r
fHeqcmR7DZgpgH90QMAy7weriHHszC2Y5UmWexQ+9A2mz7/RImzxs585vR7F2oYNFXx9w1NkcfFE
pXbvkolTnZRx0GIKZ/zZ3FU0/FIKVrywJ5aHhYKaPYWFhgObI6hGofz+jLvcPg0KybfxId+p070y
7n1HLpMMwcsaPovM1c54u+4j+GJRaolWANSC9XicuCKTpA+A/R0DYZk4t/4eExiTqPlAJoXKIJLD
IwMSmqyad+ElrhbudVsHJBhsJaiqdLLNjdejQoX3XgNlPpA5GNCEhtqAmvHmiEucc2LvP9dJObdt
0rh/5dg6p6Zzyo+YrIDzvGpi3Ljc4NsCSV+pE5mKxjDL9XjESusXTznBrOtkijMS6uFksKSk8MLN
Dz0l6seY6Ou7bYXbt2sFcwO1swuw1XirX9Sw1jvetHGef7qbhxbXFRNWpNCN9NmS9Zjy4I4HlmmT
x7Bd/MC6evetKnl0ITD5QpSE/BG5HXm57qmdyB3gwnTd2/7b26GrA+C+1MX4T4KZmuu8JwKA7GBN
MdwKILxIUiXobzKvFnzz2wLl8eqYDSWYbUfPWkX1A5VlYHqop4Zc7Lb6nZRd97yPPAxN4/d/O1ZC
1DPc1LfjJCDEFo2MaZOmfesZYv9Ea2ce2xqZMNmDw+8itve0LQpiaKjim+rMTrbhN32Y8C3WNv2z
XdUXgAumeaJeMjq5aEWyampJBPE9/FAIhDd5N4rSPjE6fZFqBmo2uPHnamL7wzdW+NwwE/cZGkWX
UaHf/zXGd46Isbk1rvLoKIVVSQ7VhLDOZbK5b0a7ppS6CV8nDqQjiI05brjcjySg/8U6KG7swl+t
dKTODLi39KPbJbbmG2fz5hKOSgdn0Q/zzTbvLRCLackfdc2pHLEcHoU9Fp8TPRN75tjz8HskbGzM
lOP55Bw13qfpKUGtaoGt5Jr9RZ+63eI+SJz9XzisEoTfbz+3IAq/prauHx0g8bQtq/ne6RGbBk5V
fpQ+opkoQJDG2VeQI9dXN32yxKmNGgeTgze+sTmzNpAectO1wFNnF5PLv4HPh1PQrFk/RPp+q6Vz
aMYoIhcNF+fWRtaX2cLqOMEavpfc1aekjubfzjR593zDirPcwSRKMcyHwTf2xSmMjbGxXr4LrdSr
CbwJ6+no5ass3su49V5iiOKPtfbebQ0NHWDr/ETGZv3hGxmT9g5Hf8+VL89KbdLNFi5aJsNWu4hx
k/DDjaMdIq1KKPys5u2TbL7rJAFAci5l6L969WxrTkE+z+OUDEm+9futqi3BzEFaLNO5e8Zp2L5G
caGPIZjoUYFcPFt9OWdo75yz021JdBqWqc5D3bsNlHRZNNdV25SniK4B7651Fh8gdNWXFSLmpLu1
LtJ2HuNskGr+X/47DJRQN/6YzQUBW8lY6LNA03tqfY3SilHzNFKr+Gt3aJBv8U/8gNAPXtTWBIjH
LYc/tTCBrOGHtWj0SGoi0VZGiXqBzFxtKNeSEiDfQP5XJjwVQfWFAjUeDqNl1re5d6snkEaEuOCi
M/92p02qTaWedRRNt8gNuh+Eu+Bf3BEM5OHShe8Eslb/1mky0cESzpX0M5IZm8DQ/h/5BtZ9MLLF
EQ0TIV8jk3FnnimKv5HV1QKB5PXIJ+a3+RqKxHkjliI8+AVa/6bweplGpuAiKaZyfJh7Z3hBF6b/
kTIhwMJrwkbDOh7f96ItLtsQuD9X150FWHwP0VFSqVv27gD4EuxnotJMfr26H8qy/DIhOQGy2sfH
nVSkM5CznWkPqymCOGfJoSBtBuxuBXOQnnRD7u2gymJLRq/DtrQnwYj8hNczRpDgbyFzq4uUTwBn
noQoYzpZwG0UG1DZ3c4TRoN0phTqwa7H9eBXyZ8Y6hAGDRoYqq8Zzxa6gkcd0Epny2WVqdv419gc
37wnO5ooyX+IqahszglBbMyezfJ3D8sknZFLD7Y9oqAKxItVF+riJNv+CCqmM79t30rXie/oqm+O
S70hjgMAUDhy73sF7FPvKyFqhRrvB2mqO4K6qSvuohAFBfQGj8kmWZpM+8wFUT3219zVBh7v0gph
H1TnltxAA3K3KFz7R2Sw28NaePNPA4p16yjMAr5o9fQImy2CnNoHVFlh5QOoSy88XFEqSTprPT3V
/N2U6oG3aVPW+GoAcS8RZ/uz2Zb9YbWi8LjKarzRxnNeNxS98A3xcmcP7vJYemXwqUmpBsxpwgK4
7z+OzmNJbiQJol8EM+gErgWU1l0teYGR3WRCa5HA18+rOexl12aW7K7KzHB/7tHEb1mL3L5QIWfy
OXJT1lPziElrt9nHAk605bK7izZbNiYDlxnksMAfBukB/L/SgRFuhRprNJ7U/ognUw9HMoyMp7PI
dl6qvpmV7osnm8Dqs9OsAG0GPL8V3OByKoi9nH1gGq6GQgtEYRo7i+LbIZC5FRTupNja7DQ7L5Lq
4KEJwb01xgvMzSEz0u5UukkfekNbbzVjas8Jw20wchuszFb/q9t9zJOMU2mZ+ubQMeXsbX0YApdX
7Lmv5JWarT4ovfJsNcNrRIvd0cla/6xNwg3ptmv3BcvTgyVjPUSFgHiYJ0fnMQiOoPFPrevGyrZl
UwynyNO6Ta+pOEhY6bxmgzTNhr0OsNoX98YSKsQb+yBR+eCw66D0+ART6NbeWzNOVuPgDTtv0MNn
4aQpONsM5iCvcB9LI7bsF/kuuR0AdkeWN83ep2SBOqBN+iKJ7t0FB8iGxznHWek3d2RIarXMKQ5l
66qzyvovlZbcfrERpH5vhwZx7r0tahGYoKwz8Ernrhqa87DrdFZmDPgFPzXlBmtbihOAOb06PP3o
4sh5inWDf9LAKli4recvutOXgaVJ8zK12j/D8CThFWBSlXT6us3ras8XRp08Dfsg6yp7ncv6S59x
+uqWD4IcG86A2nvRzEp9diMFffpAATJropLAUTFMbxZBKouhDZ4pDSutfriZCNynWhOUxfCtKssO
xWjoB89KXnh0QveiIIAHSIYvB8oyd5Y9NQ4XgYd8Isw1huT/560y03KXorgTKqteiTnna4vREUSj
3RmD89lRxolonJ3UXMvnN7m4jyxpxh8oRm0Lv8vxF7nuCjwzWrmaaa/0Qq9vLemKMLIi66B0WsvJ
lw3XaJm+GlqEGkoHHFQp5fPpr+MuhOEjlmFzKDBMM7Trnv9vKpY37KVvUbbDTSKKBrHbDWs8TkIT
rfwc3PjVqI32BXGHGJ1VaQwAdi7zrZdmxb+iSK4Ff0voOJsdJskY7djT7ryxmlVDMC7EMK5Sd8hf
am7+TZQs83rSBZU6DtjIPlF+Gg7IuqtkZiZ3pxTACAj/NMSRCFx+gu+xtPP18OQHOUt+F7EGpROP
ITE4agiIqxytkTjQ8jT7Rev/7upB7dJGlOc0xu4g8GNBiiT+62Rn/9Dzip1l89fCeYqurlUUt8bS
cXYo55qOTFT6TidBtrHL5BdIvHGGDbhZ1uSsy9xxabnFwi7QwYKCKfRILgSiIYMTD522yePnkP6g
Gp/lUGyf+8T0Qtbh2lg4q2L5dIzHl3a0h5D+n59Oc0503v4yR/0WTzn/Si7yK9V430Nmn8u2NHZ5
b8QQ6MOydrThH9lJH11CTDf2UvMTMkiDDU5TbcehyTcR08qmmPtf1NOQIF0KMiGEIKKljl7Kmcxj
0o7zt1+SQdLEH3tyeJU6lsnJonLzxWv5h6SOU46u7YS9PQE04WQGdHK05y5FLOJhjbhHp/LaiPTf
Q2OcxlhcKsNbjgvrSTfcwx1hLUfyWyTxVY94rSgrb7UDK5xlhrsWed8p5BOfc8Eqfmke0KuePX9v
/TQi7cV3AmICnQoRlKsZX7aGFdd4bQFVkVBAZJ+rIcDK/GxNPw8o4fsFpfWPjaOvSSpZ+ew47Q7k
xAqUpvS9aeXdztJiJiOLBd0Qm/UuT+J9YSU5Z1uELQr2G9RD/smdaaxbU4FG4Z472046Yg/Jx/bQ
zmpv9HHEIaRRtGqwEzlopXXufV7IQJtlANToHGBgzBBuJlmPdf6qFepKP0gcVHGRh17Jmmj2JfRf
g2vjZA/13VV59gNHdEqSytzARF/cxoZgolZ1K1k8snLH8eQYgFKJWyUYqyQDYnPUAs1140drsoSh
0B+85f5QNPELM/jdMt16y3ora5XT2h52cC44glXxXXiyf7HAM18BnbojYtd1BvwilMDorrlOvweF
4sc+j9xWU1GTgojysHPSbE0NdBywLyR/yNr4UCVgpgdf0q4S/t9+UOzEJokAtfqcshvg2mzl5c8E
4mzaqSSUNdtM2KPci9Zz951jyjfUA/PDtJTY25EmXgqa6o+eP/ZhQZBzM3rWuBqz7J/yl9NUWuna
sdpuu3SUUFRTwz5czyrTfeovFPbSL0sHC0kDx2yxT9Q07FEQ3JtTRVDvXYVx2CCqW88wb4L4hnH+
EZvLB4AGr4+GT5JWadnGcaf4GmWKuNiQflhVsteWxTum4M2frfBadA8MoHTRdu1s/fDqnYKmTE9l
x+DZjMnOqEHMi6aIeSbCiQJTHqJYfttZvmbUGU6aTP4x/qbUlpKRKvrcPyZak1PiD/GeBlFriS1g
3t8cyK/IWv3OWxVNUF9Aa3N3/GU0yMtGMdebKId4Ws3LWG67Ub+7+kxpzgDYYEGJB2nFsWSyyeLs
1ao7cJAT9eQLF5qtUd9NnPvtOI3VKu2sFFODv9hoUyfRsk7nNBZWRZVPTXaU5SEr/hiA75VxjaP2
w8ibmYBK060Xu5yKoFHpec6nLgMxS81Drc+vcEfvemE4G2NopvVUFylILaMJfV1i7bdj0+E3s5TJ
RRoIa/CIoKiYDtLpyfMY5NSwzeQxzqwG9ocpqTEd8jOFf6/YrEmvD6n8NpufnZX8UG1grm3si2ZN
AFwn/uB/sw39p57GBTltOnDecOjWrN8y8vgVP+Cr6lwGHMExhI6D9y7N5Ixm/WQH3RwRl3VKwiU5
/0yAocSzoKDQ2xMJEj7nUv2dsOMv/SgWdB6jDovGf7Uz9176+p0Fcu9p72hrWXRkbM3hnRCmtgJG
25CIQOyKhmIlkuzDywv97mTuJ859FcTkRnCW4bqLAYOEbs4c2cD9VQ/RiyXANonqRSv+44fLIPwA
qB4EHD8MH86rN8SXGFxLNbxks39PWmAUAWAbTjmaS9V6KA0zDymhWxfeeEDihnrwpntXZXJWTn9t
zGinkBdW0dMJyabFZHqJZ2aNJYEyNo+LMN/jovvWewZTGZU/UxG7R8Iq87EU/xPKfbdC1W44L/pq
UyfaX1o50LPs4dTNzXCb4HP4eGTZOiVd9lCwErxnp/6IxFkcIqtxcPCMpwmij8y29KDomvGPsiGP
iEwd/5aZjv6Lebpv2ZHC37X/LnN54s/DugNT89e0hZAWT5853NT4WFLHCGsKh9YFYwtndApcAyLI
88eMd6qNPo24+TFETaoyYhkqPztFhj07u+xo9aPosFT+tWzHX6Qmq0Cmbb3HLTbDcfLM9xa5jIiC
bE+L9K+AN5cIWjdQw2AGXJ9aUFv2VbJJcGUCkKxQFF0StXwprfhulYq3kjMSpm5ejKZ5IbZ28hrv
zbDyPHAMu185YIV8vXstiLNkoiG9Zx1ciRHZ8WUZVrMNa4LL0WdBhChxKpxavFZMsmuCuXC4mlXu
Mj8ieNC7Cp6pSwOf6CffnqHpgj7hcMljrwex6bvdJCNtZdNAdasc1VzLoVo2QrppYPss5PDscSGp
P82BU4DxpbhyiFUAOxHq9N7G0D5wmQ77Ctzuhw2n7W6Q7sz8kbN1lsDR37iIDp5Gska3ymrDrtkT
bV/FFkzunVIqhERM4pPWk11MAVgPg0o/LVkBLA/dVdpQo/Yk9E1qGxGHammsnMTugsLQf3or6nel
lvlfU5Ff57hp32lPMOnW9q68T5hYuADjcFQY/RrlnBgkCL/+qOBgublfrbFJCLvZI9Hs1IU+6c0z
nGYearL4ZvaUq7kk5FUK2e+JE9d7ODqxRnxiJ2QF9WSb+a3oXLkzS2dmYE68i6EBkcWgIGvliT6A
aH5EDUJXR3PeiuTaAHXRWGEbgxplMPaec3aK4kXOzkQxuTj5icahGKEYPzG7VWMlJWNlzMa3tjvV
lVw23A5vxqCfi5yxK06qjckHcQ1+moR6Ms5vuafxMGClxdGNMMK0MWXjijH9MVXFi9vp/9/QWGCw
WPSQ2OR5o/E77jSWwaTlg0o+j8lDQUinZJp4LpHNtaaTmGLzwBV+ywb2Y3Yjkr4XS7FzvQV8PZWK
HHqZyt9IS9Wr9UTxfNb6rswplSe30fI9J5V7KAsVBQBhVajE6IWtzJM9lq1xXHwyTNMYxQye/hQq
m8dlZWdc88KvtjoBwmODo/EJNvIvSxFOQAeIvQguRNMaDfByoBIwHI7zuPujptm8s6jSWAnTplU6
M29jN1O3UTZrIZY3MALjSFLuqcdP5hemCz5ttLS7mKUKOyvvvXvp6S+lsJK/rvTMTV7aRmAMIz9O
4UT7dE4/Ok1b3gobf9Wy5wdDygJWUtEwFKdps1qQCDG8670YyXzPhTpjYP+NtPTCzMiIQwdE4PKr
DnVB48NimcXNHs2e/yH+DdnUHEkoRRvcm2mLnTRcFxvkKHr2OlC6dNEjD9BkMoaAlQrdWlSCzWlx
IsOMBhEenJFYzRr/NsMc+4e0a2oTWr/c2t7knHM+lg9fPTcB9NbNd6pfvj7caDrtVqOrtUE8TGbY
zWl9L2bgNzKlHgexMODfF2sVFck9cYf9DLh0djQudQgtNn6xvpNjqP3r1cXLgO+98pPFZqt29Q3W
PSMQJ4ROe+sq4kzb6u34iAebd2umM6VrmJwJlHRoVrZ20UTb3hJ+/a1JbI9GBJ70ZbU24iEl0OKM
x9wY4OrqZd1JnSG3ISyINBj0hvmJI+avddYo7idt6Ikmo2pOzohiRoKCLgf36hTN8gU5ciWORD6F
AlTeNIUdGM+pQs4l1T1drd0HfZqCUsW0UhRSBUnfJ0A2VPvZUUuwkiE+HBtijytjVn/SOs4Qg7iY
bfpJOrCbWbxp+IrbNDOtIPao7rBG3r6zeQPw9vcE7cuvSmgj3+5afMvMd3aIydNdmPk9EexEjbut
qnmHzkk9X5pJnB27unD8Ibx2jgjyYtjrFk+oNNWI17JIaTWW44dTzYyvmfnZoawHud7k67l6xgSG
/OREEcWK9p9E2GIFiGzx1Ug4FY24sO827Rhvw2Q0Z4t2zHWVe1vV8hxRfvRG6dIftii/z7I7+3P/
t0pQx+hDwtBJho+oJrEqmQ2+Gv1Z4eIun6OVPaZeNGHZYwYXc5xt5qcK1zAnr62nsP+kqgJqlzZe
i4bqyfg+jLxSxMCsIIDUNnPhlewbjr4S5MK72VrFVk1mcRknlIOYZO7BbXsGMnS3jTu41bV1sUKd
HkbD96YzEPqH17t3wir71Mhuepw+DFtbUy/n4BPCnvr2fFrM9J/TwtzOOjQs7SDLyoxxnGhMoMWk
LG9+FfOhyZqTCWW0WyKuCLL9A5QasaSAvwMposl5TEkUB8PCn65bOjbFZazSsuq/sVn121Svl71B
r/C9ZPTC659/a4QkL43bq0NDS+RRaPEXNRQz9QCYymANE5WM6Zcz6EgUwnjhn0tDn7LeN3smcNDE
9QvBQ8qopsG+lZaHpANpSYj/b1KUt6xur07DM5inMOub0I+jk5X7BrUPgyZ/wx+6mzQTdPiQa97Y
9tiDdcllaw+mv2UrV3eDIx82+ZikRWgiROvBtIjllrBV58HU1u4ppykC+5kUzVOTZFtvHBlfDmNW
/kSWlFfP874bNh2u45GODgCA6mTM+Xm2C4Gy0lYnQvm/x2feCFj1jdinSx2JE7HEs+aK1oke4yiT
iXG092409zT85MgP8ZuUaG1lVA4hFUTVugdOXxl4JQH24EvflMe4q6qwMiP2V01nwR96NSZ0nMez
/6bz7gvceXp4yZORYLnmXrb0grZR4+4Sly/UyCOSMIemh8VYXFwCdhS/6+KHlsHhhYhBdibZSrld
rGzSs5IuQGa7/KzM2v7S7ImQF6+G+lyYcUbNlog/me2WjWSJ6bbsn+6vUjXoqOv6b0yG1pp5gZUV
EA5BKcXM1NV44tzRj00jwawp0i9Z+yWo1Ajhi6xVEnVlEMXRsM/9Zt5UsrP2msj570hJb+Yl9oOu
sqpLFPXJw+s8XBSqEPZu6xGVyjzcvAwr2RULyJfGlXECNgYPd+r5O5nL+vKUWG/9LMrN4IgpCWop
aR2r4WcmoLmzTg78nC6l2pFScULSQ9qmLNmLGPIjjqftwt2n6at8SjNvretd83xj9w88Iupd6Jlg
tbSzbFj7ma8AScEeIe7WHlEC9IV+IrXiT6dOSNI7DsNfV6NQwASUbaj3aIQGqv261k1zQzN6uQXA
TGlAdb2XDjZgA6sW3/LI7DDFhzhcULG57BotsMtGbZd85F2i2R5tTwZVpE0iqDtBXXLxwTa965Kk
UBZrj+lWtmiMk5ERDgUUybDYRPcjAxXd5KGhx3xVldL8nQ8VRclqOqMr5PampDI0mEpz3ovJHXZI
IOMptmf1Wpg1HRWZkqfBdPWDSOpvOj1NN8gtrT4RnBne3Kwvr52fa0ELMrrn6s9fHUKu956WSIJV
dmGmwfNy6PZJ07XXiUXDO1r1hp3Jo2Gvs7Nha7GyEf2KXmO+c0QC2bJX7wbXGF+fn66rVvYRV8ss
w6XRvAeZUZsAQar6NxMW81vqZKJNXPwfeyQAxda5fOvMMz/aJGHkJ7MHAltH87Gw0/lediW+msRP
eiOeNvJ+cfUbL/1uS/NEx8TRCnRuy/rsByf5WKa5elVogxd9ruydDtS/AZFo3qeBeK10WPqkgUl3
gbVI74cajxZl2SajtTTLL7IG5dkE/VgN3vxp96N+ZGvA001v2gv5V2IKvk0xg+4I9hF32SHtUV7o
upt+5FAidvcgS2pVS03HIxvjv3VMophiHiyViG0fddizgu7CNZlvJRspAtUiyXHJssN5LIGLIIEO
YFUaFQG9fqmFjpGhBGowLR17jJsiJLfVnNF6qgtttPWbKIvoqWBOREFG79i5xfKra5fx3HmR9kGO
oqVxrG4GIp1LUa0ZBLw9Yb8KRqaX9VW53bKTjp1tUlzX4xDL7jZq3YQS3TjrKPP7swFD/dWC5lz8
YeCip5xVvje4saAcyzek47IB0zV3ZLvLPVwwJ+XcuBfZOPOWzV3TZij08VDPVr3BGa42bVTQ0F2n
dfi0fw+zrCZITam9EyoF91HQrBfXnp9VGAAShAcJ6RDEv7rSGO9e6Vq7Tpn+TnQeN22ErhkuXUew
WldR9PrMY/xdqjF/Fcti8GCws/G1N7FRTfJcmxh2I7HwamlXbAiYxQvSGDtZkj5KHnh7C4IV5Yx0
XTSdfzFNK16X0pOvaToSza409cCzXz6E9FjyPebF2vMGsoMj+xhumJb+pR67bB0bUBCgBN2p0kfn
ncRzQfVFVXTniGKw/Ujb2mMQXVyEjp0sn0OcWCfF7cioVyyfmYjEVuULBTGlGJ6JreRg0csW2tQ2
rT3BOMejxAqfh19AXM66LiSK0JY49N2qRL12TW1RPBS05tPKW+e0kCHxaBsyQI+5VNLPGRfzwDMq
C3RV5J9CT6arhyp2RrkZ/+hdgYRH/H564Cvn76aNWB62o5avF/bOUgdo2vTNxWyjXaUKnm9VxMyM
K0N01qqmlA8kqBkBnG2EFHr2ZUMF9fIEoUSi035pNvYWFtQIy2X0111ZvbSuSKi1a/XyqOvT8wpF
4qIrE+ITMAyGLHHtL91JyHRrsg/hq0W1rpKmyVALPO7n0nC/sLQ5O/wm1++6VCNTvjX9td30mRh/
5lD9pnfCaprS37BK9bpbfP4I+ED+v4JK0mse59A5em7ftU7jAu+eh6YGaoggZ2SExPW+XVNtGQWS
0pA/T0Pi1fUX1J1Fr3MEUdlULOsk8BCWgE5r1RFogFQYoj3VYRShVXmdbvx46H/PS5afat/A4JtF
fQGSJNyOTqT2FKykB7bT4cmmg9mdwFlxo6jtWel2SkXchOl9lLW0ri0Bp7UO7k/hhSj3KUsu8C1V
9D35cCmTXhYXAprJ9VmgFfLpQatkfeBR9x0DuQ69BEUcMK4dOrNYlbxSQ+HNM7al343rAf+EZETc
HJgkfvwGd2IePKCkxU9fXWopeD4CRMyWVZ9iPrNrAy7ppypH3iq91jR3J7e1TauT1ie3JkMIO/gh
k5Doe+R4823wjKXY1EOX8+x1F4gOyn/FxTQWMhdWvPg/Gg0CZILseTjqvVz+mI0b8znu7W87Icm7
MmlEOtUmVQSJ20aBow/Rb3rv63e/mMcPu1AK16OBf1CA9exLE+uEFiakEXrrqNWp9mkL4K/Xhs1W
xfmPpqX6tpwIflDnGwUmMgziTaytBaf6X+RjVGIrJx/Va/aT4LADPjjxhfgONXm2IfZJ395Ai7sv
J7Z/hJsxIpmKAxSi58GYhkPsGCqcF1EccCU8lGYGw3rQWFobM5TET/5CJkMZwpcPpIAThoXJWYZr
VnK7FpbGtWfwqRj5jgCLAD8ROsHJ9nNV30ptifl1md88Y6xrkvp6e5SIaiGOlwZY/n9Iqp6ZfeYl
qgOTjomYdZmEv6w0L/ZsFdGOIKwmKJHT5jvqN2kDEK2272mjRvOfk/5S2ehlo+AQCPK+HJywNCOx
kdR9bGNkwx11IIC4jEzNWuvUsnnGJNxtBuf6SGid5V2FC8/2BXdlUprLWerTN72o+iEc2svo+M4L
OjcLK/2TxrH7WYHo79palb+E1wOtFVrJ+wcmvAgtw7QOLOWdDyOhzmgV6Z0NB+zTXJfm3QPkiDr4
dkE0XfVs3iX2b+WET3uVrPOs+uBZEYdpKhNyaVDP/FqmhgQfzym/1r3HCDi4dyde5HQe9VOIkNe/
phQ87mObJo9mabojuSUEssZu937Zq+uy2J9J0rE8Rcz5VqecMpDOvMggK33Ai36sd43XoxeaRXOa
aX5kbJoggUZ6tkZOVEg32D4OR9PfZxT2UdhrZsafSvOGX3Zd+nzETGegDIff5F/yBjUgAh4UVtsS
DNWApM0JxDTescurzn/quEyOZjyKB0mmFD1ML2Kor76mnLIZPztVcFuUE89zXpvTciHBMV4HSkPe
5qJodyU/4xVJjSwwoFBetbGdT7qminv0lHcWxk84XTG88BSkQM4DezHyOUMjSrxdrDq+XoZ5mxo2
FKs8L/de6kdUBSAVXRBDkQt58RxbN8ovYrG8Uws6dzDn5ZmpzhLzwy0a9Sjzbj6Oi/DPaSHdMweX
fZK4YpfZjcixuao0/hU8ociMAjDT1QOQOw2DAIBETAiR78pjNkYiCj0NiHpFpKn8TTmYbhIg64yQ
dm6DBdn4KrWgSsfWQNuJpOT5BQrFLoOU1OwnEmHOgEIZRAwT8k37bvkbiUd7pFh8/zQDEIc8H/fX
sxGQhbGkb+gf/0zN0r+VXOTrmj66E9Qm8kUlwSU91qZgcs8X3lfWpiLFAO2jhHayJnV1a8dZN0NM
Pr512Clgl1n5AdpunzzI55jA+dIlB91xFwosmrSMN1QeR1Q0MXRfPLKsa5wm+RSbm9YKSt2W2xyw
EoOpbY1bqTeM0XzIEYWUMa4KQ0OjVIagnIP04vjLq/J8rZmLc15oR6Zf1W+oLogWOyAz6b3WLNki
zsN7qtcr9UJ1QwuUpVUbf+kLqjHt3L25mKmnTjOJBFCk/BW10nyjHMDYasD4a9t5pvUs4iIb9gJ3
KxlJnc6Tqd+0g+o/KcPOoDCi5ai3//vRcbL2Z5/tXYtyNrk1f6tE/uFXhKchYnFqqDoKeCOCwxVd
/umOjvOodAdH0pLpdkJM5uYq2muJigAjJtOdAoC0V3PFtmASjTTbohzsYRVIWSXOpzanMmRJZbeO
p7j96VlbELhRb75TQmwHmsSnJM/WuyZldqn3Uhtp81K3Rbup4G0CLU1rYhxUTHUmffG8gcb5jxmT
4Mosg2Wjlck+ty6PXk1JEr2xBuN3bBl/e1NWL3nRGztbWW0wm9LYkwXKXqgk4GWeJ83NtiSlwJR6
fzZF2z1ZPFMeOkyhFQ0biI85oU3C6xRH5J6q98OoOfz4W3rlJODYTum9ajZW42tbhfH2zIsutyER
xoUe6nEP/js/5kl6m4FC2nhtTAvDylz4JItGo+RsfRbcvQ54X7eRMetTGxLsymGuqx31Bd6mB/rc
lLAHa19Wxnagi4seC1aJ6GaOV8uiwWB60o5E94yX8dlQjLZU/ilqgp5Gqb0XICebyjPToyGM4cBR
Q84lhl6dRmP5wN+gl9HJ2xxaw8aJIIeN9MnDKYvAILXi3cAT/z3qrniXxkJZ8sgT21VZccw1raX3
VLWSPcy1WBmTS2zLrpaWat0U7NZ3ALMIqzd8fxPnx1ti/e+S9/HNNkbJ3BW51A1Uy56yzOLK99pd
5aTct1M6eCc2iiy7iGKXKwdXte/LRMffzTvzU29w5Fa2io1LgU8ARmjKD20qxRZPncwEHzoqQ00H
bDL3ra94EEu9L0fX3rL5mbRpEek7l+el2lLiCp2vQGJoHsNwbOLxCyzEpDBe0RKIFT4e+no0/7LJ
L77NTe3t3IRkrUuW+kB6vZ0hnum5dkX0z6UiJnAmXfvHd4cBP5+aKg4aH0ubcRtITKIvHfLaYQeH
1fNFcFslzqrXQKjS0jT2wlE8mHxH/S67LNlTJE9IRaG3nGxF63LHzQOLzFkGGGiPG2UMY7+n5iYv
NmQhpdpS1oXtOMZRHq8Ff8xHZ3TfldukKw/q9tBoU39za6P6hP9sw6gD9LBGV5Bt8IvXMa4UooOP
2EWanAZjJP5VWZX1Ma9s8gSSSLyiz3gBMKQB5ugayv/iVy13jCbP1vX8KUO1dwAzVsCz5Lm8sQI4
PxeZa164ASH1sx5Yb9W7/vQKm1LuHMsvfxCfxnepFlxzghhZhen9rO6cEvK7vOtVccNwoNu1Ull5
oG+tE9wkTvbL18oEXMjySU9hY50pxvI8tKcqveMWac/4FcPkpNMHtHL6qn1PvYXBZaiL/F3pqG6U
qY742KLa9iOHub048h/VT/LMzuZo63KQBq01aOfCICu5Jm3G9xTHdTVhilukjszfuTZod1vSUHTV
cj9ioU5UWFTCD8Z9sn03LNNiJh092/lR2Nh+HSrBwY2oCQ/iLkp3Rd5E2rrBbsS2na1jysM+jDmC
P+KCi6Nsldw1MrE/aYqg78asWRs6iOQeU/p4GjH/TpPeVrgf5Xzwlplse2N3+2Gq4r88ibId4sIQ
VmViX9CIkrult8bG6DIvrOkB3ujLk/R2lOw3MunUXqGegF2KOSLQkU67buoWfPVUBKzpIYTI+5Wf
H0NY7q1zensuiE/ileUNxdtc9e2C8KRHJzi2ZNfZU0NwO/ZWXpsmdVi73p8ZTZaViQgOrmtTCeez
SG22editaP/ihxXrOX6FbFlDSp9u+kD4zwA1E+OxlL56k74FGURv3r7BBWWptk70PHCRG8KK1SuX
zhgySo4dGehph4+n40TcsfjTj7rWtXc4jILUNsXjbFuq7ovfVsxjYM5Xl1f6q8bj6qNLiXc1UhS7
ZlLGQ/P9YkVMmGBf/GxORYGTL0nXWTtNgzm1qxIQt+TtioXJtSL0YY+ewpWH5sIAsRC2pMA8KMVE
xUimojUfbnPtEGEKuRbqf5FrDB9ETg08OQ+2mz/Nzkx577BRuUOGpri3EqwnquhCCGnEKi/AqtRV
PAsBXWkfq1FUj8RyJm/lJh1glItrIknaZtY2Mfx+OzSENkmSumHUwkSUU1WtUwPMoO2G/AAxQJHI
QNiYvWnlFpi39INl5lCDtu/b8zL0yy6Z2WEyu6rbe70jdoMWK5MSa0lgPp1UboX6nKe/TaSUfUab
1SrRqaD2WOP1ivDAbAjBTBag9sBQnZ4GecLir2YdWzc+MYqmsSJCNo3Rajg3zwPvDvpZ3PybUiD5
Y1NEeTSbMvtiBwSnx9zwxVn5xsi+Ey+2yDWnVdgWlpzXeYVnT9udlV4dMRdnylOaW8Lk8BnNXQth
MS7Lv7ZM6ZfjCNratZudeK3UNw+x+GKZLBvypaDEvFWMYPXUH9zYyUMW71Wh0SsZjCTfwQT7+S44
vwNIXe2k9KW/Fqhl565pJW5aKSn0mWlIoGLvRio54+OpeEPovY1YkTjqhR2qmEn/cXQey63rWBT9
IlaBBAM4lagcbMvZE5av/cycI/j1vdSzHtx+tiUSOGHvtS0Gd1fMkRie67I9ERuC2YiEnU1YCrjI
IMLWTiypRhUmsyIQJXBfMVczcsnc5GLLLP9c5f4VeYefracc6zwmw4mJpuONzoYdX42nzLCNz97I
490sm+bDnUW90yBAj4UwkrcBmywMEWiaz4mN4723I1JVDN874bDlNfS4NH6apPzUTup9sQzBWkJ6
QAeYPWHYxErZ6jehYYfAc+ARevnUvggyOvbNnYMPfHn5ytwwPba4MHe8pCC8hdXjoZ4lKiyeoNx9
demi2dKFMG8g1vR/WD4Yr+FJIl9QhO9YaP0gchUUShvsxS6aW6Y9iUYV0w5h80ypywURGhK8C1QM
Tso6Wa7tZH7JVI4EbfTyTvjV5nyrae7Fyu3d/ugIzZqiSvL5sbJNruY4tFIPBUgZ7SrMvaseGtfV
bFokh5BaHNwFSUNJA+GMki0qiiNAmHFD8+bjfWhmIn1h5KRGK59QDLM3uR/kq9BP2n5ldhE7ew43
6pYSqPtuQBe4YZHarGts1DhpEw+PPqDCglVeX+3jLsaO6KF7Jqi4SE/LkOSEdeP8T50JUjm6Jx6Z
2b7qcmZdEufh+1Q5AAX6tpRbOHXGFq89H1WqWdTkPQNftQCGyPPMvVrLEuIqbCqfmWLECn3yiw++
mpJnL5a7mrCC/WREbKZJKEXDxVYU+VHi0RRFhCl2uZFvfYBxJ1bkddDi+96YVC2sBIwWekPqAIG5
95wG+wXHRfwa0mMHsEysQDl5v++nzNz6BpKBZjabF45dtZ5z7SD8KuuHlriQLcLO8IyRI+HgbsKz
i4cR8tksf21zSL5nB7i23aTmb+fF1kY06YPQ4g0qW3NsWwONzWg0X3IkSZ3xtQbHEdmMwHr7z+rH
W0oLGHR2eb8uwFtNZh+DC/CiV3JM+KqmAvQIIvg99MPlyYm1Ciru1XWFNZHlktcelgWeN37pkU+l
9GhZZfqTmHlO55hXgUMAx2WuwbBhf8pP/P4qGHIdnkfL1QerZVwdzTg3FjGY/5Fb2srNUAFCzU0L
XOikk/o/d3bsfWWinkr6wb5IDL7repnyD66t6C+Lpm7XLVX+CxJbnhVhvVs9eeahSsb+NNaLvqjF
oiKKS8N5Zv8EbnSem/mrdRtAUhOiYUfXotyAxDIPJUQEckUYD5FPVM2AiBdkfNYkR/ZzGa2radGf
UovD0NNdU9+WKI4fu6wB9la36SPHjcs2Oxm3ALJxkaWVa/6qGt2952XWoWfIefSmOdkLTryTRhGx
FpkaEP/Bmq0NK9paFhwOBgN2f0lTni9qD7kbe3PazWaePLJqcHceOtNXiQqT6VPX66ucAaDDLrsP
L3ERD7b5r21dfawYPe24QnCraqbnxhg610xCqwFCZVvbjJA16rVlOAxtm96KUfQHNymSbWt11ca2
o6pZexlYldqW9saYK/vRRRv81DOAeZ/8VOwJC6wbPqlxPtizn5xFCXO1zWc2A31y99UAG9Bb7YUT
XnPbDazMwM4EWNDAtZGNT2XK3Ktehjm4S3m3JYtKeuS828Ac45oBJ4BLLfPnvTcWFru0Wh4sDdVO
A/W9KUrjZ4iaMvCx6gLZEhFzuvFlstzqtZbir2jviKv+bvZggJauZ6nN/eQ65abPK/HCGLYL6mmR
W8+bXbIQbTwuGJP4/r0IWWVOROfYZnjP8Q5SgeVO/cX06p3tjtzG+BmCMB2o202E+vuGS48JTI9c
isvp4kaLiTjGSsJHOzebvVt3zjsYBWNfh6zO2Kf3VwPQ7d4ig2dTNSo9NUgn/2XNkt4Sm1VLgAIn
2iM+Va/MLrNfxm32Oe0mdmxqvPPR0Fe6k9W8V6whdigt/7DtIwqPJrygucMYCSh9cWgBvrK0ZxbA
Br3/Jp2s2pNEO6ziLA4RsS/ekZUEZxmYypWaAIM1Rmiyn+oZIGJ0jneyb4z3vk3inUmMzNqdmjlb
yw655ixCiA026ywmE+DpCzmtZ5ewTOaZ2jK2kFZHCv58CUrdeT9AIdt/VY9jVEwJ2Se0sM2vVdtF
UBfOhJ6y9C4hnc72nu35Z8x0jV2RF8ek0BrqNP/Zwe/zXWlIADVy6LuD6LJw3k39AMinD20KdvxU
LH5HYNeVPePqcVidHwTUuj2w13GXefAyAsXd+mxPHUmmSUrWSDH1d4ssmX0l33fQ058+hjRwBH8u
TEnKf8NYuOfZdDlmHfZypa+clcRCfOobXbyA9kXcCY38JEHrP/KCPVLnD5AUJxfzVTFyTqYpmI/c
e1rSKLsgbm2fgM4yLsPDt2EnJK/3lcG69BmNZhhO1q7giJ9JP/jAhzV9sdguCQVaKkHf00O7S4T9
Hbv9KNfKdpODirEHsbDSzhZCK96Btml/UqDwQF7bUmwQfs4337WRY3oz23IMkBsNSYL9a5w0a1d5
fCl9We+1UvJxZhWNbAvcbZAy5A2gE7+XQJbWcGottOD0UlgZh410vVRSYRX6z5Y5NrLyLkVRsbpp
n4WXXCZmmYnDLHWanEd34RxArKRhSLHiMv/uKC/WYhUsTX5feytsH8k4iIK9cCxB1dFUXK/zEBlM
weUfEI3mAeXOXdtWanRG2XydxxjcsocREsaCcpstPdD0SO2LTk0LfWATOz3nJnWizrX6JMdj3qSo
mJ68ZBm5TuxhB0QzF4GZL+1ldMYsWARLHSpRvk1p6j1GLkBMbXTnyIeavkChfW61/VAqImkmav1V
MufujvDd9lBCFMDfqFkVcOXXLyHawcCz+mLDmtJAaUJZkPWLdWtzL/tL85KQp9a1PXrhLEY9S7TB
ivLQ3fMwhOvQhQagLNQGQLD8luQbcvN+e9bcEQNtIqlWLsZ0LGwuK7UZdfPKm4S9w1AWvuHJyyj1
zNr6dKZBkuFX6N8qttutk9SfrNV/iH0pAQuVU7xy1Vyd+yxCTInB8Ll062adx9BYjKZ1KfYj6AyD
BB0XigYlO8Uge6j4pCoQAPmCF48mP33HX+G8FTmHdSGEzdwrZtV918aN1mNDyMAJx3XzIKZS3OrZ
qKhTkmLnJUgKLVfyArOg9zcovu09Avye8i6rUG3DN0ZZn9rgafQQnTod44/EYSOe7LDTjEsxaYAr
65F/9qhBCI4gmJnozU2cDsNbxhr9YuRLeWNCiztbmgqkjDCDXgDaGRjuOtygVb1Pk144wRCyipjD
/idkqnsGklU+Dm3YxxtWVujuwHcU8crgJueKz5ZNudTLFUE9yiHEvNHBGnV/Su+RNoQlagZ92vtZ
FOXWKo8TYJkunv2dP/sGbzs8C2Iu+PcGL8FzOnfd3tFmtOMSg7mYmebDoDIRIBpAOKzcP6ce5KZi
ak0ja5k+mpG4fOcOincePtgfZOj6YQRqcOgq+OGMimADq8XrRTA1CLxWtQmYAL4RBhj24ghVkVvg
d8i95j8fNN5z48nyVGc2kUuu+TmkZvyjl8J/jnUDt5/0YGR+JR8ZaHp0txZcC9at/h4rTXpDkVH8
jnkUb9mtDV/aDv1z0nqS3V9jGXoPERZJtA97v1/1UgHq64e7ukr6L3S76a+F8+krywb5ihwEX1pM
SujH4Azyh17GJ0w75vz2u9qmY0LB9eKj5IGlHNPNbnJIOY/GUnlLIMh0+Bo7f/nXCBPJt9QC3LBF
yTVumonDV2WV8+5nTvGUMhC8gipa7gJSm8bUDf1D1IPsrac2OQxeb31BwPdOPmVOtGpKoT9kHDrb
2BirvRlaxit3qm7Q+eFtlBF4qya2fEZ4asRrWaSX5e7SM7t7OoKRGmsqfRLwTLxn5tjd/DIjNQ/R
waGfOv0+JE3CUkTb3UPbNslOEmvQ0hE25kbylgxrr9fRtq48/leixEve1+RV56m7ZZYOOsIzvP+0
I7IvKyz/TMZuJDoAAV3gOa0ZnnyCjQELUVk7pzLQmeVG9AGW+Txm+Ws/alLA1T+2r98LYfc4qMez
TvX8aglRHj3iCP4zRt856gHdh5/NwEFDHl1thc8ydK21Sa1OgzpvWgXtfOhTlGu0697WscU5FpCr
KzGfEUC+KIPflZGhtSF/Fv4TPnBS2IqMHsXKd3FtaqSyd96XVdZnP3O/mMVudFfpVYt6s9HmNRGA
m7iKV57qvjDfZHuvGt/Q4Qy3IuQlTHLKVE8QINPb1guF1rmW4b9mnq2nHsfhVtcWUP3ZO7dzIrHL
oaowOfxXQ0a2nZ/aP1w+BCd08p4GDh9s1qxdUGNnWyAxuDVCljlWHjIDaRgualuvQbucPc/8gzyd
bQYStNZwOQrIoXyf+PivuWqZNVgFIJXwDafoRzuk4Eua+kFr9132HguymJRJgaX1oaCpjc3/q6sg
QyHK2pY57CQYoBEoItbCfcJMl7xWhIV0LIxwjYsBs1V1w4li+8fwqJYJZnIRdBMamWcZ/Kase1WJ
qHgBQvMAop99WBPjVF6EucJsQFVjPzjzZF/xJhUH7Xd0O14ycJYVcrWgEV0BgJoOFZtZIgJu5E8g
RAr7B3Rkh8Qf3kQI8MxqcHXlmcdTC8bklNdwW8wEEWYsbHmcmsW7DE7fB6Hjot9TwMHpZQsU6wPh
DmBNH7DPmccc0U5wN/5vOBC8C6/W8MDnhRRRT80lXkASTF7/qYm0IvIDz3VmJ1ALQaw8EkaAZnOx
+01a3K0/UYy+r6B/TQWi6WR0CGcjGeIwqNZZ5caC/2B09RlQgLVhk/TWRJxyjWCfV/opc0fNaqCx
PSjHBVHyCOK8FWN3XDFmvaNsPbhDBUg5O9jkLTS2PE8MuyHc+LCoejRdkdP427F0joYLDEk14U4V
gu0pchM81PjdZ0FD7TIwU4RArfwp7Wgg+OQ8UOEHpdgYGUC4mZBAJIaq8AtDK95WRfpfxdweyT9R
EAIrbFANIRF0BDltXNTDh9xqQGtwS1HDRi+Zqu9OHTeloJacvAWzKjl6F69zlyMr/Go3EbyShfZC
OAeUk+FuMG7Dre7uyETfCwAWvExzfREm/FzICvg5/3+t4RpRyGNnVxCTVxg3ryCBRIrFWA0MHFcZ
1qony2le4XucuZPWY8LeYALtGiRyIoNwIQULucVejvfUnFR/1tIQb8lArlg2JffvVX9OSvzGo/VL
wmK6Tpu+3Tk+OPg58b6JGQyZ1Lt3i2s+HYeI4S5Okz8AkRzVPREiOEEM4jfIVAwbhq/ecE9cuyvY
k6XrcenjTjAMz2FtM1knGWesTP32H/w00lnJ0KDwrhg042dl+7qPqTEu+WI8prU9BUsMIDwadsmc
vGHgKNBJ+duOVpJXPGu36aIQy98N1sXd21rVl2lmfCzqoWdZGmHBMP88k8RGt0yuFg3/CgwEc6rB
2yru6jrmDC1QMINpjrr5D5fho41ubj8ORFCVOnmIBQ13Xmjg2qa0j1Hs7ZVgRyY1u2lGvg6mS+M3
zPBfl92HO2QARU2JQaF6Db2hOxEqq1dzaXcBxSQkdnfaIQffxUN9bibU6Rm3wZO837eL+jNrFwyI
mbXrybBUAIaS5tGmPYcw8dU52NabejZ3lgvI0jTMkq1R8elbYfw4u8z15yx6MfoZyEGY7Jrc2Bs+
KuUlZaSU2/qS1wryRAvfO0oe54rJuycvXIgP0qahoN9HWQUpQv61tfa3di5LmguU7/ninyrTDEhC
ImunU9cYs+d6RGS2SbzwGaHaS31/xQtOTzxcDonExfBAVu5966LEjjCAiYQzmhOE2nrT+9j6mvm+
L6q0jQEJm/CU1vz6Vnwu2vgqxhitsTfQ//o8TA1iI1US+btUT8LOf5BkX/NYqA3r5X4dehA0Sos3
A+Wgye0Rvo+D85nBgSptdhhZCcyjlGIPG0bzq5CMoyvDIfAtPg1+HG7JtyB9K2LqtCQgCFMqVA2L
cJiLk3VPKEg5ILfjlNvHzl7OlZGfBiEvVuzMSPjMr9ELsw1S+zbITKxTIiGBVnfT9f4+p1ZxAAYg
aO1g7uNAfDLDeauE/gxjUKMNPz+wDNRhjJfOSKQXZj7xS9kWKPbIk21xnPHj3QfJeByJEZdpPLVQ
Ajyr2sawSXi9s3kd5gzbplK9DrUn+EaSu6wfD3AzRqdI+86uIe2KGPJP13F+Fz/zyPfJ420X62+y
asWxNDN1ZL7GTMJmGF0aUOZT68EHFPKfwJ6zw4kGINmFaNZEWXdlvPvhRuEvtNRy45ntC7iCf0Cm
/3NKceDJexaqfDZFOoHLGMQdkoMgXsR08KVy1kYLOt00WLWrRkB8wpirtt5Cp8xi9zCwcLlTyY75
NJ8HT52TDA5Sm3j/OG/THdZO0lDRYKC7noYVC4pbl7vsM8kz2o5KM9D3ibRhdMMbw8ylk8y0VznP
ghP7LZbj5gGKCcZgs3rKc75NUgVWTDZARFbRq1e1qDVa4PZ+5CIjIfNoRy1f7E1FDDqVwkdXyHMs
NQrrCsFh5kUbB8BPjoQhYCV+pPJBP05o5BoiHX5H+segias3M57+fx4/SmM6cyx+moxrsYiyyMax
7zNWmnrGXXHInMwz6fqFt3bGdggG0G+BUXgH3Zm3FMVFjqtazngZ7bRHGhyzQWA8u18Es42YRBqz
sKjZmxuQbH+dky6s8jzfDlVOfwbIKpC+f2XlqLdRnBKIQhL3GpfyR9v26IcdltVJax2QV3VX1CcM
Xwfq/gFt9M1oRg5bwy6A0+qAocILXq4LIGR3VdfOdzixB67ir/vWGpcoc+wYHaa2Vb5racxXdq0+
23ykQukGOz4xc2ejGWEBczWBkHCNjC0zSwCXCjUIBUNur9HIzjfsi9YauzLAsWhhTjg2HCLz8Ewk
Yn0s+h4mZIwbQNXds62TLwKX4KUlhNlkqbexehiK9PEPlqXuBhjrYZqNi5W5ZCz4fnbNh5lmPGn8
LxTQd4xCfDMLlH4EprzbArchRLJ0rybWJE4myw+BF5lMFDvZJgTkrKJukKtYxf+1tn9jLsXYu3i9
B2gCw0mwGXsskBB3fFi1WQQpYAJ0F7imkYSNq9ZJ9NHm7QR1Yb7Jmb98zC0Em0n+kjT5BYM9OFWN
kTibxwNCmkNlLD+NZ9frQdGx9Wn/6Tfx9Giq0l6XBD6uZYNboZb2ryDbcpUQH7xuSQwhlK8D+LQs
z7HqLibDWLSSOH0Vk2pmpmflOcNqTvISqm74swyYvNRINVbm1bLG7HyVeWGdJhsTWhbGL0OJgooA
lFOH+ztIlflHyBKoqLn49lWp4RI65Vnk+kHPvGdAXnCD+9FX2oPrSyPFVLd2yNsTmGSqARXAYpbx
QzH77VFycRykVb0hd5N7JoabNk53OZuDIConc2NUaXOkBB/eVCUvAxjxjdsQLJ2Ebv8Em7DemaEf
7eChRds4zgv++hQqT+35gRkaRwNsE+0yI3sorRcheWXFvU+vvO4XGRGHiSneCP2lkojK7lHL7jzk
3heC63CdFct75dcs34rX2LBQG5WPcRsVu56bcE1FP0Omzl8AUKDIrT7y7I6HrQDKYgQot0S7pSci
Agv+bMwfOMYeyJB7mS3asylzbh6OlY3A5L8y23ukoFf8pxYYCFjdXwEvDkHRmQ+GWXEs6ex3kfVr
s7ThwYOTz8mRnZATEnOAcj+IkF4cAaSdOF67S1c77T9QeXJv6torYUJotMwinjYjxrN9h7qKNZL1
UJjVjhA/wljdsvrwklZsCFQfkDUZ4br30xMMDtAOeOm2eSS+K/YgGBiNRwvjMBGzoNpt9DCw1LFf
KdZwGdKZwvGPnWnAqtLfvDW8fRgtHY+WMx+rLSMOQmsr96m1pncZlm/ukB75cXssHZ+w90lQcyoo
KsO5ypanqHI+Z+CSC0N5B5CvIYqbNYibs9jvg2VZmymOx/1QWgGdaLy+X08JrEGEs2hRsjfIVhcK
HKj1KVwASGUOnhAqSUUBiH09nyMbZL+bYMpKeVjjceM50YPl0wGNeovk6s7IdhTSTReaeRxDG6y6
OZiz8buyBde6M6tN14FAVQ36TDdnAqeq3YDofw1dtdh2oflsSvcDGztzrAmL/ohklyTLao0R8H2u
1VVZ5o9vVO4aFcXNUPpmUTtlg/PqTqi40WMTjud6QQxAn++mfiuT+Et53a03yaZRMw0+aptumrfc
QM62yeZphf4M1TzYd8Sf/io1zWg9x80HQnwIS0X2Y91BN+kSgXzsu824cOvf/WOT6vw1xCzi/JSN
e0nbw1HWziHsnNdxxJmRSSdfM8P+MGh5Hl3P/m08cBgWNiDHYA4r9XwmxqbnBWi/oyq9Kbwam5kZ
BtLSCEl/eAb8FF9tOBZ3f/AXAlY04vn0X2nkAYdOcufxIo7P4/0yz/+ITzuqSNHlpDWOaAfDQJJ7
hznrfggN+VDVTHLkHIcXegKLmc7w5pby26/zgEt+k5l3MLbJJj9BGW15zpNv9XIfsbWht0RpPRVp
HGi3+dQI4Tay0cfEZrvrj9hqtF07CKfltRza08L0PrAH5wZZ4LewcihFnivBI7JGWWPVyNd9b51z
Ie1TkbZsmilde3t8k11380TcBvwWxanJAHekOnR4u4ZTNDsvLW0hUsJ/TXVf1KuKd7rjOTQbNoLA
uPFEDNQiJknf7eJ8dSiGsRFgJ2SN9daQx7vmjcbWk/U/s28/a7c/NTjeedqHNw8D4GR3r4mM/iUm
JqxsmK/C9S8UHuj3sfZPeQkWuiqpAVFE052BVF4+Ih+kkfZ48EuHy8fuPpkN0/BEuJcJIFh1nIM7
10bh11c8u97d5tj5n03F9sOMRzaAPUb1xq7eiwlgcrqw7goHg64ze7NdwkhI6f6UQryNJJ0RO96e
8KLdBQtIBiXyoYFjOlgSxGiDmTT73O/8DcvOB/RoL06zHPHRn3tJ4GNqYnfwqpp7r+ne8lRziWX1
lT7pOY18tmZZYT4xTSkCKC8ndHrwiMrmM6skoP301qCkzLU3bFDFu/t+rh9ismpRZUq09mN5SiJ9
8RPnGYMk+3H84qBV3EfL4jhLR94ur+vviYfmxLyQ1oyc2I+YuNwNHclznqevQhgPVl/fJ0P9rrYx
m9gdiIdMcKt3PdBJp//CpflIxBKxPIn4SX25m3mKiH/pwRinT4TnvBOu9NihflvVIaHinp08aMu6
ziLZdl2c7RHZX8yMSzlOFC/UxHUVm9XLZFZBTM4frrT1QiITg9MYgQAclsEC6+QZ4S6C4oTGxOEA
ANMG5fpEwXuVRKaz9sVFMdf1pleaDFHepo1STkpIFidBWn96sJhaoR9p7K990t+EmeRnoB3fQ1+z
AywR7ZejARSAP1Xr3KALY5pGatKKnLaj1cbEhTmskJTOMEA7RLXmBhpQqPK3OGZh36Of6aW38tiy
rFtyJfCKMZbI2NqQwsVlBENtZPoVELPzm8s23RO4zKOkIYQWnvVZZMuL75JBFxkU+K2aH9nEF+uo
apFohRlbHtE+N4kCYkRRlCgy3KwF/krdtW+tmz4ZLoOSOI+zS9exDctt+xW6H/7o2HlyuuS7b+mW
GrpzaszBOLSRGV/aiILZwQS07eces2D3GHULTUI+af5/ybeKpn9dYl4MX55HsrlwOsYPyzQ56Dgl
ynE9HxBUfaaQ7YO0Y8vWRwOsrN5llDLPZ7FoxJq6+poTBK64W3CdsuXYkn7Yosyrsw0gD38TkREb
6CmzAzJInrpUnZ26OwPqfod5wW3XlyUnEV+voSduCibNZ8BiIHFjTXZdh5jeAFkUFNYEr0axb9Jw
l3oJdYWVEARYsEDVwk5ksuU/x7J9PKKjOIiEfZ2roE4jQX0uehh6ECdHlE6luV5qMe4gM3zdlxrS
qrc0A/YDjhbFyHZ8BdDfrApBNl5y924k6CFYnjAfq8r4p/SS50rHv8syDo/mEH31A28fBpdTVnF5
kzMDwHVGqDlifVB+QggJG6iVZY7uOm4ctR8IYPZVSkWVIcaZ/BVL0G5XNPI2+YBw3HG8AS+htEpA
aYB0WWeRcPZTxbBCpACFmulF3m1DSee/OrJ7RUf4d5ei7317bHFTAirva6BXMHOPfaLZUdXiv0RC
12JdMG3csHjrvOnuG/qUaLgD5J/vbm79E0TyrYwOYc1UMf8s2bo7LfFlo+Cf8Ec5LYTILkcez/G3
AqX/bI/0HKWXO+dOtL82A4sTNTpq/5lheqzUc7Hob6+KL3ORknUlwuGfxY8ljJX2lu02+TeL+KjI
fXlxVYa5FAea4lhdY/646/+d9g8a0BmRcL8ip/SLR+BWtvf9XQ37Lq28W0YwVC3YaKRSn1J3Gd5o
5q5Jxz5bLw8Ud2SXLgSedIhzyB05AIl4r0vbe0iGMTz17FeeU7cuTtjOYVBpIthIZCQCLXLZIOQe
cAw8dPI6sFH5i7N++gemtN1kOPaR2zlkP+D1XS8YCph/+wQcTtXyIJJZ/Tl0SnhQsxppHFrQid/D
7gl7ndG5rzDLeR+jrs3L0mNN4Bor2DcxXtpIcjYCUp6uLqOlS4fo80lZHLQp+IeVaVFzwG4hxY/B
PMbhr9r276ExLYPnwlW7JTSt9QzEZeOYHaFTCbYFlUSvvUdVUJnpcmapHQaRZF1bcbc49ElEPzj0
yMpakTFHuA4SWXA3FgDliE00LG95BZD12cT2fx20DAVNEGzMUG8RxX6hHXTX08ypZs7mFcdm0OSM
MckBudgx8SRSCQTVEYOHvmqZ2HvqkxFQdoISgK7IaO27wzoRZyGKDUwh1IuOtxt9KOfMKV66mgi1
eLFIiGr3dVW/IGQZVpnj22e2NCRAkTeTb7qqX3YDcJX/6miE30HGAWKS7Ga66bsY++QJHv+Xa43v
01z868yuxJBbu3vTzGo2YzV+hWzcCld/l5VzWpqOat9904kiIqyuOfscsWF60+7yXPzgNn/oGQqt
LYW4AWP3L77dPT7D+Qo8jA8odrZZx6dkWhQgFUmbdlO/6tkzN0PovrY24wWq2e4w2gz+k4qG3idy
7C6b3zsq+2pc69FamEXz6f3MnZgf+Idnhnyse/BjrrSST6Sz5Ucw380LIWe+3BpWTk5GU9Vz0Nw3
0haMGDb8DpBAU9YgVUaiFPVS3vkaw9YxPCCTUDnLDMG6V+hbJ8xfzFT48aACc5Xln5jg3WfJ27C2
0CE0+IdW9dxHu164R4b/3WDN+Z5FE+5Tag5cohiMJ39NsCLIpgapUPflu17ecDQYnME4nILCn5GL
SscaSbAoqu20NH/QoUj+8F78Uj4JGCEByvFgagnIa0lpK5uWYVkUFlzZcQuVEqsch2W36pOZ3Ofi
WoEW72orWwOzMPx2WWetFf2Bt7JfLb9lmBWT7fNYk2npBHneQkZrHHdcTTWNV1H2zxJgNLyerevp
k01mwJpEq193lm9lfZf+wCxgoc+DDck2WU3zzNjJFtJRGxXbQLFTht6aSFHqdS+WxZkSGcorg7uI
CXWqNmyO/YBhxXJuIPIfekfYjCmVB3bAAqLqgETtBTLmjvx28l3DZzZuZ18X14UeexnKB8RkNw7E
Q4RwnulfoXYyQ0uAu1I4BK3WlsIFXkc7QWLomXC+JkCQMQcxzcvGLKJPP/IZFSZEdozL1UFIitEl
RF07Kx5Nj2Wd0WTotVANlqlBmkvWfrFevhQeopIERfY+Cnnqe0xcW6cwD0XD6Rn7f8TEAs9sCeyu
952A9Ft5COyyyFNbN2mcQ2mj60gll8cchcGCzpi+lPzaaphrpDnWeck48uIaAJlbtxxqPURJzBHN
OqsX4xy21nORd9uhVr82wEmv6r4Gf8IKiMp4PejpVztUEmUNHIzUrIJ8UzH0x6EaDx7pRGs/s/Rb
k3t/YauxMFrxOwbAs/QwCBgc2kQWRogNcRUhP/9bhvxHDuzKcya5d2MeliJMlisEGP6+7s3m0xUA
btGaIGvalGbL9p1FJtkHxmCTi8KgF4mF3ZbTZ0EOtYe68q5Yo9WEddDbPtL+BJXat125d9teb2bz
BjJUT66Xb+Y3Ah8deC6es1yauBnTwEyr4V2ru6VIk8GUsOtM0vI2pMW0r5caztMwu+lH4WBrPXZN
xBXdp2lcvXbaGzecJEZM2JmL6KKHcJVuDTEPxzBNustE0wwLfnhd4vkMC+OVPfYW1T2da2a+K8mf
z4X46c+cwYtL1zNY5Q5xxjfC1EfsFXtG5hcyd+dPdpvUBKFbU4Kqlxz7PQ0A6kMbYqpf6lMf2+G2
r1Ie16T8zjAFgVERACHAo50TupqPlIyyPT7keI11aYRmB9ydD04dwYrUR5vzHfQmKaWI+iKNSy2u
pp+Rk5EbamGToXKGghVDebQVTa38gEjQ+GVRdnvKHdK311VGaifiamPZ5GA5XidD5U9AGVmOELY8
XxTSzufSgg+1H4qxeCFLCZw1SUmfRArbD5ZqsjcEZ4z+vWjJ561Ej/EfV66Yt/Fkeoo5Rp49hjGr
O27XkIgLcEQMLKcZy0oPnEfYCRH0aiT9NE0ZqQgpdbsnVakt3hTdS7iW0mi3JcP6OSBWmEGiJ7HD
901Lr9c4Tm0iHGwIl/sfZ2eyHDmSZdlfScl1QhqqCsVQ0tULm804z3TfQEgfMM8zvr4Pojbh5hS6
REVEbsIjCRoMUNX33r3nsnb2O4CPBmytxoZI0PabsKTqj928eHED2zikkPm+mXFRXVh1BrOHuX9x
WZKwt61KPElLdl3y0M2eDNYYKYfvGcJ8F9GC257QfKIO5+Hc13Biti72pZNG9fYlKgKi4X03q4eN
JecWkBZvbfLAsXh0tv4wU2RYi+CyIhbtrkzLCJ5hbsakPXu8z4ThtKi1G82hgtb08EqfPL3JGnQe
TqCca8uQ3XuKFOzWH+mSB02GwEctmYP4XfKv0EiTDUprvjQX1qqBt/IJCEWwZyLPOuJHtAyLJtl7
0LD2EKvtR9MMwy0jtuJhdsJoP6PSOcYk/57gZwwHHVbWl8Aiq4t56Uwnj/lDjYKhaxNvjcM+gikN
qu2LpGH5gLuBZbPClLXGd9HdjbLvN7CDaChYXlFJQmptNt2gVSnHUDDw6lRNjR6hFTd660ba6TZz
RsQowKwyeBcIcE98a7XaxYCP7scId9DI2MRal70VMmMHpsIJUGXTld+HIU8+B4VvjrJmb9ObTnYk
x7K8RYrr7zxs+ZyHxu66DbT9Na07AjMLSx76CtxaaxRQJVvDJbqtt6LFfkUenNSRQ98EzhL90+A4
Qgo8IJyeb1U2A+to48G9qU3ZH8jZDK9ALrZvadtNb3gsuye+kugW/R99pSKyEI0ldosLLtIBAZrk
jtlXRLLCaqMz7BJ6CpEo3hBFEN0SNZIegD0AbsBZYI5XRCMm4bbGqHXnZkn/FVKmRnMY4lnb0Lnh
lE5Hpk8Y68bjo54SkdypmgHiVaVI5sRESmtMG9/iCoidUdm3Ce0AWke8i6WrL3TOmc7ykTe02bBn
bu4eZWH9QFAFc55ZZSGw/1diSRYcWE3leB0AeWDUxMEabsA9qA00Re5xqpPvSVvsMxEAb1V6HRnB
de1yNAr8MFsblfUYQa1BNq3etOd+KTSMfM8RJwEjZG1A04EZlrwbmNxWTQvGmq4ZQySnmomxQANB
XJK1gQ9qnFi86P957lU/eNMxJGCGeovlJLYzfj4ThXxNfNedKvyJmlrFA2Ds2qYNHI0lUihxKYOm
IRUOiGZkGP3JnRxQZB1PAXQ00lRvUlW+c0LgcAQJi7rKhDPv7+JgCDC99fbWM43bQjjWc5gGTwFE
gbBi3FZV+rFgmLPR2ngCvnNnDraxFpJzGkA0VAW1sx59ZR9D2yP4s4RDp1WOB64tUZ8jymSAAM3P
UcFjM5jVhn1zOCg3hDa5RJ72AFKccZpW7HAkyaTBfemVNOMmpgasfAqcKSfmJtKw2CAcM+tqSEt1
hovGlOOhM4MQWpgptwmGJmQxHGgy9tnCYL/rZXhn2wReplCYQsf9udjXcdsQ5tskFu0kBgBSNurC
diu0WRKHJMSeyVvTOq72XW4+axcuCnaRy66BPITI5f4vUInLuSaK7C/Q1Wm6EI+JGCkjMYPjf2nS
cIs7C/49KU/VwjLBoPLALPMbzhXNHBUCfmUS0FLHRFzBxkVOo1PSJv3uFIb6iZP+z5QJxyngtV0D
vnhrc+qGsU2+d9jcOXS7dw7BRby7nN50OlirbkHeO30X7pgkQY/y66eJ6Pa1VTQ/e23sPDi0K5kz
ZfU4tG31gAgsSMTXDqAhRUFSHADhDtugXry3BmIaX3s/kza4onIlf7mt7mRu92vtuEz/IpfowBlr
Isq3V9dm5SoJZ96WWf7dDU0qjXLM+QE11HzHnQ8dJK2GzqCl0Cmr3PrZjQn4FlDBs9vee1Hw6jnB
LcSyjm2ThMJA4s4SxHqtnUlOG1X2F2Ua/JSFCDdVVR2XM72N/RKfKQ9yaeinxKuf2ti7cOLstTfH
i1rXuzGY3mMkCuj+KDDmHGVwbsQUX9m8rhpkii6hM/jCArCs2mRgSJETW3ju0riFNMESYOvozu65
UbRNoYGEhDk4pPfCjh++mV10U5j1XV65hJRF+WUyRvu4N8pd3A9f02ZJX9XhEtbePDeJ8a0R8Q+6
vKQ4GViXtDOSZDW5Pvj34EKBjW28WJ8sRuXU0PMN3VPUD2wnYwCWoLbFtY7psfRT/5w2w64h42JG
IU3ESrMTBkQ2E1zDumgFpO3EOwDHZVhYpl/Sxn/1o/x9OZtzOnoydPiqCAXY2GH5ZJbmO2bG17GS
lzJjWQ0N6IlCZG+jNz1mI/mUtvfMPCPYdCHsBvK9POQN9a7u1alGU0jW/IUgTMmY211eQjoCwnkl
qZB3hH5WDA+DL9yvQ0g4+Kq06mjrCgdSmO4uUmvAmFMVRwvvFxSweDV24hAzsiwz8e6MKGTqxRtP
9jaHOehXK1X1l9kyNbEzfTEilttA3tErSbmI1HtXF+MVAkKaAODGN5ph8drtgayWTQg8dqJ3Sfgn
Jw5UpK3ed2lebjXvDSsPcjZSeoyjprVvZK2xgmyDK4mOwh3z6jcCDuNNyOwM6wXQg9qstolqbk2L
VIS8ThmS1E/K6J5cTFrYKSz2hwplkZVQXxEXxNHUldaWkLJT2dc9bZ6h3oIxZX3IpHXhI/DEnVff
xF1kwXWjftQKRULnVPUOANlPWuIEEXTygimOXvGCPWRh1F9hadq3VX9Nc+8pHtGByqR9cBMDupPB
ex3gSINt9XNKlmaK2TjMTjmCwizNe1A/rkOgR4S9QlG97r2g/sGRJ14lVfzsLmKHnhvgFeWxZty5
U0V1WNwVRyr16CS7mOA+pAUqba5o9DOIVdFDBK4EJ2RGk2BiLu0b60oPL2HA4oYb8YtZS+OHit0T
kTv9Q5RV/UVg42Dziux7go+a/yh1aPqXd9QJzy5WwK0l7WSTk+65guoRbVCHI04xLtzSZQYYgTuw
vV1rEjJUsIdCd1nEiQzsyyR7MEuEuW4kruuoKVZeN35jxk1NPY/o7lpyEMArFCUztcbB5jUHPy27
ul6yJfeVgeTGNWe0D7zUouoegMMz/AU6oBR8K/oXF7oyHwqXM0rXMyrwR5DuldHupjx7yCLxdfTd
o8rookxd+kwc3PwsfLdZCz29hLkkmC+eEDuSvBV09U+fnolvyYb4GqBfw8zS25sk+AIWQHswldem
9tYjnRT2F8GxZFY0+sED72QRXyV2+I32+2Eq83TtptNrEgbQVKgNIvbWTDFdEIjQYQPY0Db1CZcC
ouWcu5CqbAd6DuqpOxi7TlQtPyS70MzRvyRpsQsKD2/FoC8AF8LopAUZx3ZyAlO/rRXaZTHENTbf
2tk6ofmT/4m1Q4Y7lQt3JepjxBkMUP06fSLa/tZA1DUsNCrFv9QuKsp6ru+MeHoQUXOD14gg5HgK
sLmFF15kXxKJ+6XPTKTF7cRDE30LHPFQxhoqRSpvkb3vodfmS3842NBov7CcGN2i830kWRDWI+Iz
YQr28Io4BYJoDqVGIS3mRuPnH22Sidn9kIBi8AM9ZEzyEmlKucUB/SQpwAE1xtgCRnjJLB+bvjA3
VsReAbaMVbtwlvaY/Ek+K8eR2EddXfqrmonj4vNOXhLRbXVkLvKk4rLH0BAhklx8M4eshbMQAEeB
HN4jISAWBdgBj0q6Nu3yyTU9WFhxn28I7iOJdfDeBx62KEOXhmJTo0DLnF6vsc5dZxbJDU6Wx7uG
aTwFS71LB/+mVA7nlRhPTh2JS4x0D3Du+E3qydxwOn4e5PADWOq4akKio9Gen4jsOBl5HR6DoH/Q
hr0PLQ9lW1lcU38uQQwpYBUHS/BQkSLAvs9uu6dNj9HAbK/7sGUKG+ufs+OdUGKxsAMvO9oFSBKi
pO8zbLCENY4ESsbGsPVT+kmZpF71TehaASPCDgpjkyQ7g0ER5XMDH8p8y3uOtDoLb3B4f2mM4nq0
vZdGNyTEYP/MK7kXdnmFQiDbemy0U6VpCZftqUYPsh4K631oxzcnKvawADBnmsYl5tafGODu+yl8
Rih7A9zti1XWbyjSeQVSu2aSlpFYIOWBIdWWES/vvom/3p3nt7DiWEXr881sFgxKhGiATeJr0Ax7
cOhEIvnJdYapAlGo80YMwyPIKc4ogOxlSqSLzY1yzNRcl5Po6AfCBZ+aEJ7XnB5Fo9Gl6R9Zal2T
sGHQoI43aui+lzHT9WhZf93okbLwmhb5e9hOSN9jITdx6i1TJfu2ZmYAZyW+gXdO/zXt/Y2WSDV7
r3jswhEWHrEzaOOmEyx4jLhjrde6lif00owtPd3jeV0Oqk14VThZDIyDe4GZfK/KAtC4A8Kwl5tC
YBVOuugiD7z7pnQARtJ7GUP3dZKVXtpYx8mvF0Oes46s+Mo3vDs5T/NiFHnQXv0YGtEJcWW+K8so
obMsYrmqAUrQ9M3mi6xLsHtktOSKOH9H/AY2MCRnRjc5Ok9E53EobnzkHauI4AEMEc0T6tyMqQ+n
xT5KriyQ+WnJepFT7zBbr+/IsMSEX+JqlSGVio6eAoBWkF9GHveF0hk6FFWBwqYOdLPWzePIzdjU
cUX/pS2myzTPn+Osvo2Aam8GV8AaN1HYx+6h8iB8Zj52yzmpfmCG+s4ujP4mN7+GRU1xx0gMqLD1
MhEFsKkt38dEzrdpxTz9ekL+4YS1OjA/whhkCtQtFrWha+TeoeH/sUKnhh/WyYYNk+hx5dr6wWRm
8tz7kmkkvksapgU/qPjWcXpDeG3STpSFs2/rNN9YY4YyILhTFHxrsxhPamjJgHa5w9wzhDVlikhK
oEgciidchNY2V85z1PffxwE6KiFq710J1LUZvK01E2qTSokUEa5vp0kzyY0bpb07jd10m5gWDfc0
+zHFtqSdVbfzS4B+9UIWFEVMQdq2ZGy36DLoRTUXzew4X7Vj5rs4FwroDdJ9RooBIw4gSFhDvMx3
KHMjF2+yqrNBrKO4cq5i4lIushHqBc01E5cIeElJ5qVN1bueih7DQ2HwA1ZdUCby1fVIUGEq1SZ0
ziZJn89ObbHpu9h34V3kJIbD9Sy+swW3V0lvcLimXUWYzxhopeh1mOkPWj5U+YiGFxuZOyyxi648
ZASq0XYrG8NheDVAFDFjUKe7sFXK2wVz6eEdQbcPD7OK6VoF2gtOc8vZeisJBb8k3HTwoZO1RN0i
ZvPDXY7VAnAbcsavIALyN7uQCP7KciDeCKAYeXbQ7Z5KEwmBgjsCynDheqzLMvDeHMf3Lloe72Cd
AQG70vQ3mjWJXBTToV+gD3chs3ydEyKAVwYdhKcWo/Q9Vwe1QLLojSu85EfAeRJFntdcuJjICRFI
9WIeB6KOpCkfjIRWvcsRllAXO74kpLv+WToDpuSaqj87VZa2nsAGBNeZIvQY02yIlFzQeEOG6wQM
xemTvXal5MXg+fSgIJshs3IWqfkibh2yIDGl0zeaObW+0mnGzBVJVnl3dLLoSbTKgBGWKLJ70z6G
dDMqwOWEN9CxHOOSOhgagPraB2ACSEmn07roye/rTC/GMtaiHV5c8nARtDOSi/EPiTaVz13XBd5q
5k27IAxc7Cajqt5rl7WI8TXltBwa+3UWnvfNwxh9ixKnw9wiej1+0VZGYmYdu/SSm3xSB8cQkXNo
bZupSeapEhOCYcZkVeQxdX6ZVu1XL6Pj3dD3XJccDbaZ6To3fh0a4T4iT+TBzkb3NnVDPaxmMg4o
q+FQzm5OsdEwhQYryijgvnJ7SFjoWvXSZEJUsYKTRlyFhRj3ju9EU9Pw1J6QBDHfz52S8hMfYtg+
2oHOPCQSSWuv+y6o4i3hrpTobUCGajHScgrRRW5BRsUHw5V5us3GKQn3nUjZUOn8Os9u1KU/XGdE
UtVkTsyfmSpFBJLD91sZEb36CzoN4pXUBjm+kd/AiZ6On6r2wGQI36ZD6MR7APyhybJOWNhKlK2p
1j4UmIYV0GnVWuY6b4mJFE606gjwfnNjx3hvDSSlW3oyWKGLsWENNcIKCX6V6O4yK9BaahCdez8r
6Ys51hT4p7EOWRl632/2fjknLwYHl8tkgNdGUYzXErFEiVYnIKLBaijwUaKncIXSiThV0mYzQhBk
bqyXQcou64fpNEMdCTZu3wKq+ivstFXoQHGSO9uqboxtKFVziFTvyi2100wsmEU2pA9VERxi9cJw
uMFBQleOCjOYH6WHJwpGUOatiZce0cQIGzUt3Ra02SPYEd6dwq0YFTp0ohCfuPkmaJxOHMcZrBsq
CAI10RfiVga/i1oFjG8nS8ITVFBuRN2J62luxU8OEvAXmsw1rNNMphduYXgiaPFdNM8Zoaa3cJSh
nuMZTvtt37dQeYkEJwDQzroXB7PBroTVdPors8ult/4UE+TiXylz6gcC4GVy6UTIVzeN7bJQzorf
vDCmsmZYOxP6i3ShuRuUDogAiQXKCI0edxtlEJquXchz2Qp7XAZasGuvyG9HLoRa4KtZgqEemSIv
0vHG36UZQ1FMynwJ667Ty9oQJ4wy7ZJGgoiHudtnIfnRA1qIjFJ14jA8AO2wroy662bUr17q3f6H
L4/QTxmEJ5sD6ZIt6TXfs6kejDVq1PHFalGO/Ye4+TBmiBec6g6fxpCjgpc+cRRZPgGFD+03o+8u
6YSYWF8M6DUxj6XRRNY+TNtjbNCnrGNHPhFjuEQ7WtEF2kJ9KWUsGWSWtWGhD0mbV6xizi4Ev7CL
qh5NOtC157oqkEb5UA0OBJtG75EVUvH1nhEfrLJAR5oZBUWuR5vkth4lX3tE4N31f0RP61H2ojji
lWkDtA2wN8m9mNOHto/bblU3FVAdyTtZ0TnGKuNkphJru7e7/vnf//o//+//fhv/K/hR3BYpsPv8
X3mX3RZR3jb//W/n3/8q/+ffHr//97/hz9mKvZ5/PCGUSy+HP//2dh/lAf+x+E/d9Q1eCcM9Ardl
tgAGatPlfQjeRImHHBrVZux54D+/qP7oopIKn3w+yIdS/npRGjN+qMPRO4ZTFITIekfKPeUXuD2R
snd6//nlrN8v59mWQEBoIpZ0xPLnf/uMaWUxGUkj+zhj1YZZWvrNF48Qyz98KvuDy3gen8ZWJlux
p369TCXG3pgR/pKirUGSWOK+Y4l5ceH/bOPaiC8+/1TC/O16lsnXZlumaymT0vfX6w326HQGobBE
+7XES2jygcZ2GI993qQAq4R/0S1JgECrir3Uiyy4Xo6rn/8W7ge/BOd7S0gU5rZWZ8+P9lPSaloz
OPmYzUM0omny2iazeneyrs7o4KRVumlFwfaSjkLmm39+eSW1bSluo+3ps3teeAnoZXInTnY+RPds
1q2kzBkpODUjjpqtckF89icbQMbx80v//lRZpkbj8teVHb6EX28/hdEcZkbG7ZdOMeP4UjNZuAAc
ve3nFxLLF/nrO8qV0DoKOgqMy62zLzqWWY2NXRrHkboGybmTYLHIsIa8eGD2rtmQHKZBjVvho+8C
hpWdNYlpizzVpj8y2fkffqGPvnPtsHR4ngC2cL5mEHdETFESBae+MO4qOJabEmf6AR/j++wruXHq
Ut7nPZknn9+I35cN7gMtJ8vjokQUnD1rilrSN5G7HSvPLG8weM+XdpQE94yc4od/finbhEojHHAs
6vxdprfAt2nwXIUqYdMSfntbexKhbOWJP7zHH91NW1raUdrio9ner89RNXltHLU6ODWGKi26VwIu
PtLjkji4ZY4BrSV1mEBitEcch8fo80/6wWOshG0qfCzo9/T5GzSYClFH1QUnlFVLox9cWrwnaNNQ
688v9OHntJfHV5oAS88v1Cd+X2k0ZIwOnAZHRB4hiabBoswCQ5tVfqvMKVs3pXIPn1/493WZS1os
zKbjWo6nll/sb8t/V0zdVAyGf/TR8J4AgrYvfKnORSvorRS8sa+fX0/89QKcvbDCovXqeFJo0xRn
Vxyy2uNPW/+YR/Ekd45F1biZfLwHTL/aBG0lqRzPEeU6QbwS6/UaoxnHUMD2S0gLnQZYdIRk9asG
VyJmEYV/aANRlkwUTWTe96LTNwmjnatEy7Zcs7qi/BsR3q9ipeHl9LRVwtVYD+4tZBJMdVUcPRtD
JUJO1DVyaDBBZKJWkaDuy6I6Aa7MfUEOYVZiU9iZfaN96pQN/TfvddnunkwKTXc5OXGUCyq7BxZB
Fux4GdipSRIRzt8JrhHGBRDT+dYsswgDQJp7LyniyFvHIhOhikc0WTPkFHslioG0komJeLMOddsd
6D1Q9rZ4Ib+kkDcf8NthlXNrQ9BjjCzzC8AhbRy7KoEogm2huQPdjGQ/lBZqcUmiVvLq0qfwN4PF
zYSMEs33bp1T9NNyKFFQZDMzViooTaqX0cBWtyTzhXXWt223aZEM3A2oZA9mnYzfSHS2rhzUTwFN
KRsgEXTHHncsP8k76AyP8dbIC1h/Vd5T0uVsxDPJDwF0fTmMX005R3ex4cVowQrCGNbtpPvHJDRq
AqcCmkQZaPCHlCl0fYyAZYPclZl+9AmLOmRJ495QMCFwgV3KgDnhDP/dx6GIfYC+P8GZFORoJUji
eXBqxjBoy0vvHuk+EO4iA1D/CBkICoobkZG4HhgXvtOP56Z//pwvy+35U+5YQAmWfUCgBzl7r2hs
MOlMotNc+vEGHElI5nbDLLS25q1DDtF2diLn9PlFP9gDWD544GihmZK3+deLhq5Z9JHlRiBbDO2v
7TYbadtajvOmw5Zozs+v9sFH5GoOemmtaa7Ks7V5Mk1XgjuLcHzbmLKNsBlor0xUMEWfNLgK3AaQ
mkr6PywhH11X2JzHPa7MbPfsU05k9SKiTuJTWFJmYhPBB0wdWx68Oimx1xskOm5tkj//cJz6YKmk
W+toKlRXae7yr3d3iOY6gTganpwYIdY4ZDqFWo+Fae3FwBNpH8zxz89v8UfHWKkkpYetOcBpc9mg
/rY8a4CvZkcw4qnUcb4O3RwVTM4xvbYm2NltQjcb6cgmqAkDi0EqMu1p+4fPf4mPniplcY402YLd
3/dgI8Cnj4bxBLylPugSVCU+7WgZihl/eKSWR+bsrZHKVgLvHvuDcM4OMTIJeaKqKjqRj5Jbh9Tg
jHnJ0+5cajPLnsDmNK+uGJie57ML3L+ovPQPJ9ePni5Obh5YMcmZ8vwcFVl2X8TI006tVfcwOtzH
WGKAxzDwLhG7HUpScf5wylh2vPNP7QnmsBaCumUT/vVLdsTCZ1BETYjGDo8KLcoqNvpvMJxIkU4X
GE1BzJWyfPMPF/7gm2V74uGyHZfFSp4tUpFfo3WKqE90gyofxu30Gsi8X7uD2999/hB98PIoXL0W
27npctw4WyxSv+/LAPDFiSJk8V8wLixyzuRRYb+okn7k55f76ODG8UL+dRi2qMB+vaUI5yY7TjmF
KxwFE3r5mJWwCl3cNZ9f6IMnltMh74amyvG0dXYLbUu7cy0oP5yALgqd4iXHNIgvs8l9n3pbERnr
RNt8hCxT50X0h/flo7sqEcyaniJbCSXarx+TEBruoYL5hBjJOZbSxdpQKPdlhAu4tzIjyv75x7W0
4HwqPLoTnrn8Qn9bj5j/NHNX2PoYxDWKduy7iNRgdEJ6dKa++wlhtQ0PJpkfxSmIMxdeclrX/dXn
N/2Dj601uWcunhrWifObrgvPqWxRUfM5/TfatXDIOlzQBhH1F5Kibv/55T54TTR/UVWZpgS1e/bs
6t4UZjeXxtFIDXU1DGZxSsIyfFBEpe0+v9QHSwFXcvnOPMcW1nn1uIQ1q4QT3jFCf/oyNKgYFCFA
Fw0V8GYRbX1pCxxrJjPXP3yzH35IR1J7uDSB2Fx//WabKXI6Nc/GsSQp+NAPsdiSIWhucirl7f/i
Q6JHdhU1AE2hs3cm1pkmoHAyjrbG6pz13nxVV22zqdtYHiu/gWBUWrTtY4z+n1/5ow/paMFGpoXg
yzy7slJR1Mt2iVob3OEEB6JdA8cmoNvpuvvPL/VX4+zXVR1UnUWZzMLu0oQ5W4JGpHwiN3MOY5in
ZztvtyXULsOc2UgTa+u7xhVB7Q+1nVx0kX1aUr42ZtBjBcSOEKqbP/w6yyZy/ussVR7lumt7v52a
ynIKZEqc9skw1P3oMofy5LbDX5Y0BNU6qH4A0JEYkTf7CT8r7hANpSKoX+Yifvrf/C58+cJj5RS2
c7bhIUMg0i3MmKKDcNs3UXYPOiJdR6bAjgub16ZuIhoxT1bNaKAWRAQ71/q1RcuWx+Mf1lAhf78z
VMCCv0w6ZZ5c3sm/rWlkEfLJ0zE8JZVY9N/o0RD+eSBfA0N50Z7mUn/XTyTwOij4VtDl4yflUMig
e7S+FASbpX/6lZZn4+zL4mhLXQaFhF7peeNQenMgteDIpeN0/m6NdfRqBWMAHGfCLOSLRU8xDQqy
WCAMdZ30vf5KtkiCD81vkn+6dWuLDoxWAPpotNGa/fX+oGlIWz+ZvaMZNPiZ+qCOboLWvoRe4R/i
xXb1+ePx25bK9WgM0HVxBLOi85eUgnMKK7jNRxIi3zqrRApdDog5Znu8JcXXO0Z1cI1VYn7q2WL+
cPHfFuDl4gJOBG0YjkXn55TA9tH0UpYeE1Dz3n6SXvujVXpqcXp0Q0OQXKm/DNouv2R+innl84/+
28b219WVQ1ijMLV5vp/DrU6wxbfcasLzeml24EsSa9+H4MU5mD1+frXfDknL1RxNf00oTzvy7Iut
U1bZ2bK8Y6l1iETNWOJ5kdJ+fpUPPpOlNBvK0vRZZny/Pj411tYazD6bNdkq666yrDWGyXXrVrAU
0gDI0ufX+22N52Tg0Hr1PNe2l0L41+vZ9NoFhG/jiPS5vaoFbrNVP47yuur7uPnDxX5fPOhL0m81
NRQyyIPncwbt13mJpRLWJvbtQ920zk1rxIB1/bA6lFWA6AoLzk2d1swY9SAuaxHSKZ3Qy9q0yP/Q
APjgG8XnD9xO0wrnxHK2sBZ1qEgc4RvV41jcVKNprdMCr/Xnd/iDd8Rxlm4oRRqL+Pnxa0b9nhEs
6xwFyoudFcKcsX3D32pmkXdxICCCIU7flVUVHz6/8gffLdGOivvs2i5P09khxQHS7gv4v8e8LvOL
tkfQMS+pS0umxus/vRTd9L9O9jbfqrLOHlsv8uJ6hAx4VBVl9tfG15P7RvhHe5lMsb79/GK/vyMU
EJZUSqgFZ+2eXSzuwRBUojOPTLTTG7fHBNCwscB6qVL4N3b0h2/w9yJXuB7fHd0T6gZaC7++I07W
axIMad0EOo6/0Bgc1p0J7hNgAom5ng/IoQz/VKz89uXZ7PeMwRjGOdS57vJY/W2f7XkeugQT0ske
I4OYg4ZGpxnghEvs+A8n9t/u51+X4miJlGxpbJ99vjohhIJ044QtfSLaMoH/yeR52knif9fK7Ls/
rNu/vRFcj8JAcXR3vaXsPPtoMRL2fLAIqAcis5qZSO7wW8BNmdXDrBvjMjEpzQCMOM+fPzi/vfDL
hRUndlZxh4HM2YOTzqNXEnMcn1SwGH3pXN9Z6VTc//Or0Pnhb4vODIPVXz/eBIWrcgm6ObmGh74l
DdXlIOf8D5/lo+eDT8Fpx5KeK84n0UYvWBuly/HYm4KjO/n0LuGhPRgGvf7PP9D/zKh+PWExhLYU
W4Up2Sucs13CgwJCAjvBGbILiAKhdzatu5xsHcNvAMpFykQX6aLbig4h+MFpNbgxXUV7KHMopV0E
o9oQibFlWOLRhXQ4EEx+UtxNOCEOM7Wp3k5TubxgKrgAfIOp0hGl/4isJLpBVkwLCyIpB7Y66sNN
jb4BXH2XNS9GMIkHN+0BbgAMBk6F8S0dQAPxQ5FQDQJiLJbqFnKIZY3HqjIkuuE6pvWHsfBagVu5
HAengHDWZaTz1pH9PAoxPCPA62YksW1I2ItlNT/NvGzRwIh0G4XWEO0bY7C/ZFYF3wA2d7yfPTv5
0doSQbiHVOpId318dZwMQk469ClhzigU83VE1Pc3Detpx7QOF1sAe4iFZIoeJT8QBBL4pdAh5mNl
YiQ5er4rX4ZRJt16lPG8aeeUQyUYow5FYuHvC+mZ30n6VCZuk9z5mmBifDVbBhsrPKLZRtIL26NI
io9VaI9XuXTmE/JAuEtkm+302BdEOHQ4OMnrHA/EslqPKlXmFqJs9tWGBt/txLSg0gDKlafBFmDD
s7ms4DGArvxORHx/aYDOH1aqjwdMxVIHb0g9bGaACVDGSVUxv09Rgn+o+63gjVmbad1z/32FNpWZ
wJ5cSpY1MSpcqlgvOX7M6pGoc+tAUEG+h/aVH+uk7u/CyUxnfhNzTjc9EXLmHkY3Eq7SSLt0Latm
eB66zv9JRk2iL7DcFo8mGSZPBTPlC+Riw1VUz8beNJLp1hfB9Gz2vvtIDgKKvFKj7BtTPP0tqQyn
KZ2jy0DaSCCcsDjQc46BIyoM3as8QGu7csl/QLo4weVM1wnd1VuQ79Q7RVBWGRaJAhALdmU73QRJ
T6bS0MtiI5vEOBUgbNtNgg8Jn1Ji3bYM6R660EK6pBIbhEBWGMVj20/dK+c2J9ki+vC8TTso77KF
c/7EEIjGHBnj7WUrOBUfGQVD9MuFbkEX5y3RHCO2wUD69Z2JO/to9wP8HCmK8NZJe2YpTRm+GXHT
k/bslDeyI1oFufxwZC+Ct9WMY/qaNVV0ZTHThpdPiueLJzrjJvFC0WwFGqpsX7SVuqsa1x/XhFM7
/Yo8NMF3QQjCtS2Yqm38KO32ZJFW4rbyJuVsVDiY5HsZpE3CXg0vavxHF3YUdmJPalnXLvib+TQO
htjXlaVf0SQCB/StLHQQ71r1pWeo7CVFfYojNICd4VLgbS1ExrhtJ7uo7whIhTlBSniBfgsOM3I7
ekKFV+HH7Sc9nvquqzHltbqR6Cvr6lvRGMkxs8k73TR5X9EwMgvvUvtLnBccodTZZFXZ2PcWpfSp
qlOjWNuWP/8oc2FuayPIWDrc0oxXgjj7aW2hHjz4NqCWSRP2vuj+7aswBE2MBTGc0QQq31r3TOYP
XhTaX3sz6/cGcrO96Y31Guxluk1mnH3JlNc8V7H3FGQVjkFEmfG+ayL7W8YI461rdXUNWIjMWPJI
GZpCOKDcrTxk7HX4ZKsivmZEWtG/iOe72rLSh14V2ftYts6d2yNqc7o5fh+sfrxulAcjrx1ld4xg
Vfx/zs50t3EtzbKv0sj/zOY8AJUFtCRqskbP9h/CdticycOZPE/fi5FZVRlxAxGNBhIJ3JhkSeTh
N+y99rspU9CeUw+y0giMCWBvQrg6+z839zEDiw8Teeka/9q0AaFmfsYtmW8X280tqH26tPayR2Iy
jya6PWF35Qe0FOPQRk2/I3TC3A1OIR/C1IA5g/n5TMBFvo9couZ7emd0bYl2E+VmLtZRHmkbaH/e
ukMesm4MF1QMzXzzOiQq2EDF7P0iESX37Mg1TISmsPe9FXWP1DqBDxMCokLaZtYttOtQLAitg/Nq
aTPdgmGWuxsNeN3sxvRzgY50K4j/2hWO6Q8dLNLHxjolSq5jOHK8kk2G6vRLMpkisbZtCEUA+9I5
tGIMo3BXuQn0mJQlF5T5uu0fFN00T4BCbD9QAU8Flhlu8wRuSTPZ3gayAYYC6ViXOEzVW1av8FLq
MkpP6TBEN7qZVWxUKhjLRdkpSyK/IGFjfNGWoznn/OLZzpd5ZpcQALFDPRZOXxJqVYy+q4zd2bLa
alM2Tbr1qgwCfWbh4kE4DumqSw6pBuKCG0iVjyPVwilKLO76MgxwHaR2s8Lpnj5I2AX10iP49kCs
NCl26BNL7M25HFYV4n/uMmvS3zlFQDbHDmFkwNV2hjMCBh0nk/WpYufRH5rjvxaOOvNke95m0vDT
bvxYWUW1CUUsd6BFeEG20UPbIX6pIUR3VAZ3NVademPX6UukmTxvf18D6XMz+GMJpNN0sJHhi6P3
cH4qWiM1yKQQNfW4nSKLsHVShTLChKqFlUgS1vHu+kbphucgY4w3n8OK8Q3Xg33bV7W2mrRY36Dm
k+caW0W4xNUIiQjDbnojaqPFvNEYsT/Zolm1Y1PNDwhJcIILuGRPzJAbrn//fuZS9+e349oOI2zK
1L+uKe0iZNPDDbFXtbF+bI0suIrBuJ8aF15Sm1p/KCH/Wq3y6c1thk7TNj82fvzm4EKaWatq6d6y
x/AwoXff9JB9N4oACvP7d/a9bf/5rdHQk202N9x/aS9IISYLzZqyvQG3fxFA6X9JBuJTCpMHAHc/
WbKSfSFn1GNL+PsCJoa3tyxYoPBvKvJku8MffqK54v/5J5rH2/MHwAP55wGl40Sdi8YvAzNcEHgH
48rxrSn8Rogv7jLcABcyAuCftwPC0jYl3qwzsCp6WLR+/5PMF+lffhAuXkbaXMd/GU4GahtHejNm
exGDjQITmq9TiIGrRGArwvKCoyAKO3Qsg/leQVr6w8v/6v61XcY/hmH+QotQafaYVPTs+0L0xtli
r3zsBV522A2Tb9rFazwgTbNZxf3hhX91+THER++n08DrP09CdCgqMA7oOOMKB13aU48K5OPHHM3a
HzR4vxAhMG8xWX3xbZv6X7YmWB7xkzcYZhsV1YUs87EH9ikm8K3dAO3Nk35ftOGWIwxeUipVsBR9
9IfR1q8+aVpdVeWpzE1g/9SDVlLJqjLpsj3Jc/UZc0zjB5ENO7OOywejdaxlkgq25BZ29N9fYr/6
qIG4Ee+HihZF8U+vHLodzXVtZPsax9EuHdwaFmIbnmXbO9vfv9QvrmaNhsLU+ZSRgP88lwF11KMR
1bK92rP8IIqio8jN6yXxu+06Rm62imFoODEOMM1jD/j7V//FR4xUiUEwnbH517UMevh0yIMw26dG
H694Wj8YTUpBQmrPohs9PMFNoTyxsW8/fv/Cv/iENRaeloM6gJnbz2PvcKBzxVbCBUaA9Dp3Obi0
QimuHU+JP1zMv/qEUUKz73E0XutneUc3TvDyHJ2Hnko/RDqhulInIP5VMz6acVHszULCz8jEtBJB
UP9/fL/MpTVGizyo1J8vJWWcRa5Ok+4FvAZG4GVyDakMCTDTBGkFTncA0ScoAZG+NdINd7//nH91
J9NgMbH2eCGDi+zHh5aGyY0zFD2rXmiKucxhJtFmqWH45XnJaG5cK2ifZS36g2HC2gPoHWOfLMiP
jf4wofvr4IpNOooX9m5ccQgnfvxJwK1PRlhE4T4nGuvgOWhd4MZ61Z8mc+yLfvWVGxwa33W8KjKX
H19KtYAq5WGS7aue2g+4srFzijxbs2dJ1jj1CFTvwER3eW6vkrhW0JGNMA8q+21S0yfQltB3K/nm
5fQZnd4sUR7QLNSdvpQxWR7s/3JCnVVGEwSN4Cwu9SUUIxUOO/BOrfpS6wZmqhHfWh5WM7vG/WfK
hL9N3CytMDD5MdMeldb7RNN3P+iAK3jYv1SaMixKT9UXcYM2Ux87e8bb7uCGiaXudelWinJ6ZVyS
vlNY7bsU7l0P5xxPOcVq4A4j0Uz2rTpGQIeTaPRDPQeR30DO1RuT99FN9YrRwWlKJ1g4ZEJAgHiy
K0MyhDFYkY+PaRKbi76tzF2Wh8Q5uFZ89CbNWeYpxnpPsKtFbfkVDuNWKB2DB6uGFgfoiAxo6Vtu
+wQbmb4AiILPumLbJ9nDNBBmgZ4MyW1DHCVb/gVKUrqYJqPrGIFCMRw4IQl60FNcC80QAFghbDQP
gvWQtXC2KiLhyOvE+KMTewi6a8mYvMamapzsxtq7hfWELxgzID59FFwZeCVRzd7j9Gmqx5fJiMy3
TGHWgYWHjFW96nYB8/e9UZZrFpOERSL5ov8ek7WTC2szeva4ll5uLG0BcdVtmawMUNpJcQbu5E5T
eiI3fFrmSmctKttpCbotAcV7QNeg4t5PoZmcenc8GljaTiazu5XeiatrElimJsYr0zt8hHY4rVWv
C1dD1HkrozXeBcXXpuq0CQufgY8gn+Syxirtt3o3LHPNQfcCCWrlpO5HpOkx7k8Hq1MdzFgVdZXQ
n+6Bk+MhZ0ezaNSanNOAJyZuCLmKwzJfKdmk++bgmJ+DYuDpx06JB9W0HfKlHO+9BnoGD7Q+y5FD
ClrahmrmHDXGdeIaY4tl6yvCLgj0G53EL6rkvcvlqz6N8QLb1iWrpLuFoXFXjNARGLJcUirDRWGb
G4TKJE1JzLmZQ2JGSCrZsjbzdO1oMvZnsf3NFKkbfo+kW4/tq0sw9wLAJIkqjvlgwlRYInLV+NjG
N7zUI+aD6IoDNjoU1OXjjDiBIoG4HxLvxJtvaDqR36OtL23IR6l3KjXYSVHc4r3EoqbCVqtps1vD
O4Up4cTmYDJnbI0RQInm+OWUqO9MqOh2Eu3Ny/QdSLerQOBb5OLL0bFjes4ceEeS26ot4chaZJ5u
O9f9wkIgCDOL9GXQq6+MVvC+2ThuRqXV1rguM9/L8mZlKOHHhA5wxZSRK0gRR/xuZMzpxjcPiNRK
UIcQdUUMRi0IwVFC5WKK5r0KnK9Ouu/ovT3k2cU3za6OY0uFEM+J7GZM2AVL4DumrDcB+bNPsTES
38kW/6vv85NQYxhYsbgvGl4Vjh8q+cJ6RhDAvDYZnnF0EttnhMCHFX18b6LQXAfEe3E1euBFUe/J
oWzRvBWTP0DnKgrzuXBbP7Sx/FPGnRFNHlRQQmf4JeUlrLpzWo+vHcTUpdpmw0kL6kdi3K92n4cc
XfTg5JENJKDhBfeWlQcBqW2DYusVmYbXGExtaufoM4z4C3hEl61H08kPSUVsHuEGfhi35iXCM+uP
ddqQ6WI+VyWclmZq06ciJNQw4nnPKBn6WB7N2D4r1shBN6qvCXjKktF5smIUVh3dSjNXapGcxiKr
t6aOOyx24TCQ7yAWKOPUpZ4jx8VtwAgmcPBLm/bUrWUL5UslwpfUc/LDG7WEgVFw0nMzXSynoA9O
jCeIRc9poXjjgkBXphSh+q4qGKJzsHL7FsLxEsC1t1B7zVpV5sBpVIfrnkz6Fdvo7CadTHf2+Zp+
hUSHeMseC7FOtFdDKkg5FvdJiOm6xTi/ijmpoapFV2WyZnCeOnEaFs4pzkZspwlbDqdXi1PcD+/k
mPYLmi9GZfSwSioTwOvqlYwWeIN1YG9EGPIAQ6K26U11ulD0w9oumMJLkbJqSOIVmXotQ+AxRTmh
HeGSfiNWjqGMHjNUTJuzU7X9FcLRpyOwlg9IxMGTzM+YKtPWrgTB0IOM5hspb7vCarnZ4XJCpLSX
eWiWAHPGrVYRQyBzEnOwK4C8b2eeVd87ExNNqlVtJEZbbxjJdsSnrLyGVI2AuMvG4eNx8/aZSBGS
ZNhycYdGyq2GuWCj9R4Ajkq9YiO5LarCPpQZgMrUYPQslZTgPd2ouzPpZCTiSVHfizQEssq/dGtF
hCc6NdFQiCB6XwxVsUb+3q5V5idoMOMTF/6HyBO51AKNBxShDEmvpT77gHbBVJYckDbrLhmhdAsF
RyNFNtnWEMxfyNf4JLcx8kH9AfR04WWxqsXjFvbPuIOLrRWTGW3loArJKrwq38HXrYlfA+T5Au9v
BUI9i84dcNdlymcz1hMYjZr6J1AxQIKVBp4hTDZTJowhiXc4cZUlEuyaL1J+BhkDXFUJj9Iqq2+l
Wyrk/ZnDzmDacAwkLB7WBKStEXTiGFnnB6bJ0VYSyokJ4NOsCFAQXdXdgE89a2r1JCLjNVbsdNPU
OkNnUXR+1xfhkoueFVruKNuSHQrwhOoTQTKHs2fde17WXsMG0urgiHJptTz0NH1EUTfGctF6JC9g
Wf2qLAcyOrLtVd54JuQVhq0oxisCFQHZ5ViDCls7aAY75yky07VF7O2KghGldeCkBx1R96aoonST
uWF2DXTpLrO4zC5JPgFMkcBm+9r5KsrgNUultpcWuZdd1L3hdnmTYME2k9t7vtYVGHZMQoxGBNVQ
9Vh6JRVYl5qp86IFObSOEekuMV3eSLfWrzW6tzXhwuxgvPQ9NZnHZow2faFLE/g4OJ/AAaLfRcRZ
sqTa4jq8NrndLI00I8VQYWnSyn1mQqFB7kh6Va59RjDrlo6ARiaHdBVMgnWfzK9MVc7UyA/KwKCX
L0DcIuuH6OwFwbnBLQEJi5glUzXzA+bjaRv1jVwPUX6LhgWkU+YG1tIJ6v6B1JtbOejavdlHZ63z
PqIhOXRkgbF5TovL6FLeEAjurFMrLNc922sA58MFvgVJT5XzSfQZlCQbXE7YpLtM15QNjC44vV6P
QUgF9GbZJXAcSG8vdsDX3TnZi9dTjNGdi3Uc2sxjBYSrSLeSIyxEOGGRumKsGC7NFqJjYYHqgxbm
Ad/MEn8egsKYrnWYWbDETEwy4JwCVj3FILd4SVYxcS2+1MyeCJbxG5v8k953L0qrBmsXT96iYpG7
7MOGwzFWsYBP7bXRYZMHxUOU4HuEgpM/JiqPwbSNkyUTGGNlhjny6MkSN2w3QMh2UGBqEy1/qrsd
moB8WDgzT75xIGB7LXGK9kTc0CS4btTeGpaNXt8Ad7spU+8u9Ixk1cFu5nJIzV05r4tqL32aoU2Z
zGJSvcUFO0MBsIXIlj5zfdAyxwFm+7CUQ2cehiQM3/n1iWd9OD3FNZbjtIWMF6SsZoa8cTdaGfds
Y5vhGrDU9FVHABVXIbGSMVwcGmPsNoGq+LgzZtpkYdxWfVAfxlTavpEPLYSw5DXgkcD8uueWy60N
j8x9ocRXOuJ9iAhWSXjDtTSaJWns+ZJMtXYvpupJzXIiX6feODm9fZNbRn5rqYr5bnErEYQ1yddk
1IpxYfZAjQpIqECDYnmqFHIF9Unl8VtPk3aoDOvUQ15gn1p29D9Uup5NDHSqE+xLTF1Hn4FJTmkI
wh7Bt0BOjF4s0T2okqyQAO0BCbklc6QC0otgjIdENugvLIDITMtblmNWHLCp1ppdRW8PeV57y5D6
65krbxXwBzsPM5knWc0DiPX8vupjMBZFrN1wMuUP+RBpu7odnbVg3gYWo8OAjkxlvIzG+AFEKHlj
aTMt3TgpfWgdhABBqN+0oDV8+I6AKhS6rXQDycPYlrXHlQbIY+GwbmkkC0OqlmGNxy+5mdIA0nKR
DOE5VZwITZbJimUUdPEuTanhUcR5bnZfN/2zE2g3utDuotguN4SBdCfQhBhrVeda5Y26hGu4a2UL
U9K032JNOltGB2ymKnJFTYuUz17QJNh9UK2ToTpMKkHwyhA0EPhg/Q0WYVKJGr02LglBuH4GftOF
IeXCEiM82r3rWCPv3X6aIepISUksgQjkjWIZSgrlQafxSW0SjPUGhIYneraX0ysrz5iQRQh3dnOA
X0dbW8h2j8K5W8CTnXF2Oy+JvfUgumNQOeVjkXf3YdV8BWF8GPCBs2ur3lCxvrhE804iuJGGdwkG
FwZxMKDCJmuHsgnqE3S1cD5nCZ3s2GEa9NcGIu5XNwuNL/5A/gZHjTsPqVhzEERH93uTbKF05XFX
CV9p9P4dqLalQf5n+/eWWpWd7UwrJiTEaAFMU1DU44eqNfqH7gxpjgKFxEietcZKrc0PXZ3ecA9e
lDBxFh6pe6vBsN75aoWfFUp9cMkLBZkunqrUYMWmS4w8HQu5jmyNQ2vpNLiq+80xgi2D5C2RIWRQ
xZq1rYOE51IRfI1OeecYggdS+97F9Ers/D4Yjq1I/6PZdpvElxYcJy00SAZJAg6hJCBZSVA2Sx7k
ZPoQ6FunAbv3NN0WScClp2nnEPUGMVrjHRZtLpUmf5ly/S0p4vyTJu8za5LmilPV8eGENT60/wrf
q3udWhCOTptd9TyFlVxxTbN+4BFh3CEyxCIFUFavpsp32HQa4M+XPYcRRtR0vAaS6UGm1DWoIEi1
Q6i9FynoL6ENuS9BWpHNVJ1ZF1QLRVQENEt+yZK1cQKA1hCVWQwLUeZbUyWGPYuomrShCgBxkMA7
e5r8SDVasrST69BrJ2rGfIa8zAjW/jaOxDNhxtra6YNXkmW4e9WoOBt6+z7q+aMi06sM7RPRVePK
ArGzqiGK+U4xPrgjHH2tz3emARuIdMKz6KzgOFnTpbDc/ThGcNZJRF+YIM+WSavaO5xrB8WiO4R/
wVTIHLy9GnHVEsTZ+Q5TvEUXTOlVyLxd4vB+KUi7JWYxvLUTtBylmuzgmrur3jEvRTc+tlPord06
ObRjGiybpjduZEsS4SiHjyxsZmOx2i/rLnru6O1h3TpY1Ak6loW34msCKmMXu7AwDzKBb1eA8dvk
iR0s0VbFmzLATN3HAEaLNq19iIE7ZgKp32oWfmI9e01N/RT1FYxYo3qwNcYn8TjEH6WNj7d1VcJp
tB6+naIr0HaQ0UY2SRjdpN8rObF52jwkr6WdL6FDXhxF55cgJfhWEb9wfGY0DvEAFmKw152EQxz3
b2rlkFgZOzddZj2TNf+NGUkC1Km6dYOm3BbwwnzDBlETOCVZFjHeLZe0t08A5nu9cT4Zk+tXYt3b
R80Nar8pJNk2noEbVMoKGnXcHMaoHbd9Jc7E8u3cTnSXuJouCsXgGv4ZV4zXcEJN3pW7j2CEGL6s
Qeyi1pYNACcAWyueONQDrh1ZNJaaa20rGYd0Rok9m4i7ADJf9wDBHIlLRVpoT5afaPQniCMKWRBo
B5pauxiRdW/ExAa7iZXdOIB5drFMboikOxWKSkuuJMgmIJgqFj+G/D58i5BRybCDUj1KkhTz2lgR
D1f4bmFTPjHHuAiEHlT2Q0+0et8H+wTYLlGvyTcbIOg2neLbxPa+INLa4Ip6MqBSe6NaIiKsDutq
6+rOttaGFphkx0OGCcSyJfiBRgageWFgfxHSmZ4Y5WWLkFJ/43WFQ+pVkq21IG2ZfKg2CX+BCoze
hKLr1caCZKC7iTS/pS2tDwZA1XJ0XGofLzlGFQRGx+OGHIFqkZ8mhkMTA3x1pVP6nV1PS3UsirUW
d4+SSgDabHqWutRBZtkQjNAJUPfp5SbVp10Xf6/P5BEy2ItVNjeokZ+csBpOmTXoq5axOdRh1/AD
ZcTon1Jmta57tERRgyzyvNvUMd9lZr10hifWY+zlu1J1pR9VRMUjSQR4GQdfMisvuap+wkA4SvJ2
F0g1jkR+BYuQYcdOEXVJkGET8p10O7fhW7WzSK4mp1EIatFvY9SiS4HSD0WF4x0H12s35KzfUk89
pkM/+j2Dy6VTEctuW19eXiJ+muaBbhIqG4nMaFMrjTgRMESc0dDbi2qUV5Rlb2WusOLvsy9jpJZw
cqZ2JpQXnpbyYntdsFJm9Rxmx/shoMIN0+HcuC3UWcW9VIGX+lbKxd9K0T1VFVMNCEvRhvHnV6iO
d6lFBwijzVulEDmXrtSBX+vRKtJB/MpadktNVLdWq6crBuWvaqyxlzLG8NVwUoKuUQeiGGT2nEbk
Mfayxx1uiXyXlQ2Bbql4kODGlkDqaRvjvuaXPH1JhkS/1lzi9ohTN308azwxynNt99swIzdYZ4Q3
KbdhPlQLjkSVODa3uZkPn6bt9RMNNZpfS8xhED1azsxKgSdP8VpkqPjklNGqQO3aIR4f9r2LqAqu
XjvXpjcVznlODWD0ZPbmB8PFc9XGMP4Aa80QREVRfc1iXG4zTPFkCVBynO5JmijWeeaZHzbJtWuJ
t+AYaOOXGMJmC0JiR/CJWNHi7AQSfRiS/eMEkHpJTFP6FXia9Ksu0ely42qVpEHiC9sj6a52740p
bX14msVM2g+vnJrh0oVN5I95sM9DQlbGsb5MXvZU9Eby0bCwI8gkCdf6MLEOqVAEVdZBaft3VYS7
zEhT3NkFge/ho1JY2T5EKbCMbSvwk8k6kb19FxKqvQqSJFlZsMEhvl4aZ8q5C4B5l6H3pIj4s1ca
Ei17uLqeXt2z5o1uTGWgOCwFoG4zz3xZtUR8olt/rUlaOxSON96DtXMYq+T5vEqJUrbVPWxwdjJE
LusjT3Vdafyxayof1NtXBhNqQ/DSMVf5ug2PAOZJyJ3KKQx3Sz2HmvvW48JpGrNcV1AH47FPfYnN
BJWWdj84pPhivQpvkgDhVt84GPUjlSlHrj7KzkDTifjgRuQ68eRsGMBYEkOO0upYN95TqFLc8MS9
YK3lmTgFj5ECnVnk/WszMgPhZLywobg2VuGswoQTrgztg1Ii5bVZwqzKOGOQZo+NcWfCVGatxmTG
fnJo/fay0ZYlAYRLe+jr1yFNeZhZ0W2YpQQbOgUiQdW5M0kUA/09MEpMFTbNTU0yVKUVNynpME6c
Vtdp1LlIZe8drTTiqh6y4kwFWBEQjKdoYVaq3yuE6MApOwyCh4Kph7i7VdgbmgkilHw0xx+q6tEO
CGcBigqOfIyuYl6yEDTis/N+TQO4r0PfvghL7mxG5NCGi4tezurVHGx2KKxZEonHBgV0lSAAHjcK
MQjrxgzOQQOdJYo9JNXp6NbLtjYavxlkD9G61FdSZkhyp9i+KxksZAQtULnixTTXo0gfe1dvbxT2
bYEQ3i6BoXRyO768CJZ+mveXQhWPsjDu2ag+Nwo0laroii2U/V0aJi+RniyzkU2yS8LrksXhzhCR
d/E85GlQlDd1yDnZMcTm8wg+41L9DFkr5I54DEOEocrAugWvjO9YJYCZhETZemBqoxjup80zKQx6
EDQ5QV4aHFA7CQ9VZZdLpU0unLIAeLXgpde1O4Lr67OD4pmoRNO9Udrxwume7ZWo4/CGPbWgoCcp
NdA9aKrGtyzW7VVIltXeg3izUKvq3Ab2S+sRFgF39ZnEIkYIPT2GEWe3iVMeIH2eIJ0BKCIQC4qY
0A+DXXyoOWGmNW4rxnmKuTbaPr6NJ+JZA9N97rLwuW5o7wxZ3+UWl8gQMz/qvc/ZohSCdtykA6nc
uaG0zB8pCFo5HZpCe+uq4HZAzhiHyqnRu7WeGo5PiCiUYjijvp3F0OLth6wO7yqNuslwtFf6yIRi
L7rJ4ubRpImwEZziyAe3KVhVtHX+yeA53QSeeFOVcuO4It+MlfkHgcFfrTXoZEB1YAexCCbXZ5na
v7lcQN7HXYOccmcmg/fRA8ndBgq3CfOsYEe+dn3QZNHc/36x/wsBBVY+gAdElZtUPfMK/N9eVOjG
6JhJCpokI3AMusJ91BLunoSu/gfr/a9eiZ7C4ZAybFdVf3olghOlALUf7asszBDKa1wxrR2HqwJ9
893v39UvFvezMNFDBzO7qM1Zr/Jv7yrOtHookd/viTBC96pIVzAwS2tsrwEu+VuOa9g6CfTYcd2E
PGR2NlA79Q/v+Fc/BVZMLNwYQz0UCz/+FJrdmeXAvGHfGKAD9UzITQannGBGo1oPCYHyzvccN9JH
E4BVSvIHieivPnHkZR5qCWyLtmH8+PoidzvyROJ4nykAsqWB4lz2umAgnSl/kKf8QkKJiu1/Xuon
UUbETMcllyzee5XIDk4ivb0Fyg7ITqdeK5D4f3i9X701kM8WZRU2QpqYH9+aGtSa0VUhO9TKUTea
44ltgUlsJlGzz//9xfSr10KsiegHhRXSl5++RjsvpTaKItzDAQ7euOjuMlw3t4Rd5n/4wn5xAswW
TBiAloFsTP1JGdpDyyaQAuhqOolwGWnAomsZFH7JToWw1/C9Sqv6n9Kt//0DqrT5ji79KMVUQ/5s
f/rP/9x8lqe3/LP5j/lv/fef+vHv/Od9mfO/n//ID3+Df/dfr7t6a99++A+/wIjDo+uznm4/Zxjc
f8FU5z/5//qb/+vz+79yP4nPf/zto+wK6Py3n2FcFn/712/N9FU+tf9Gtc7/+r9+a36H//jb/+Gw
LuK3n/7851vT/uNvpv135oh0ABxRGABVj6t4+Pz+O8bfORpnBS1O/xm3w2sUJcwD/pL2d0PVvgMp
NG12RXPWNGU3/5bh/t2F3wXqClcaJl8swP/1ri//VKL+84v4NVL2O03gfwSrGGrQgFosJufnAz+D
/pPxzB3tBj47LXkKEJ3NFEF9RfkI5u+baIn3IQ5AUJywr7WiTUEXcRNKlzjanGB71+z3UjHrlbDb
K81ni6bC8weNkJJOTdZBj+uoVmlUAbgsUCUNx+//R74Sc2aWD8ug0f+AldD1797UH94Q6vHZFojX
2kI89vNNzACsYS/TJX5cWs9pmT+z2KNAaztWSs9dMh/ZCqUkJzMlOdE7RupuI53ipNSJtBqUM9Tt
Ya10HjVb3tyAgBt9bdZtmPHdRGqUOnpzXKS7wgdgIr5i9ZHL5o4SZFh0uaKtALAdU73rbnqZvnrT
9JkO84yNcfsKkYSB96C8tGl4bEpvxJ2mBkSqJq+Rbt/oWnvtKpeJKTXXYGY224XeALOFkAOPnrKY
2vg4AI6L2vYT90tOd03ktzcQD1+H37Q+fqpDtV40ltetHFk9uC1lobq35XiNh+Zi1uUDW9nXOPpS
mvxE4mVbUp8iScebU+WYaVRnN7D3pSl7tGptmTsqpIvwbNXqmVzLiwEIPtRei2aldtnRCusPPWqv
QGKeDRHvBFuXCA0AiMxr85DkyRazwzbIejgiyU1hmLdGWn6Bz9x3zKUka6kFaYAjRphoTklbdWVy
Z2qxttBr/VYtuzPghVtG9HBuChZDzOEnuWF7dDPV0zECZ8j9dhJbLEoHkdbn0sA1kCv0z7W1ofxY
V9GxKYYNAd43SL5vq0ISJxPdAz1No51uhBtPETdBqJ1HI33B2HSKGsJ2M0YY2cQI27y39Ts2gSeR
VNfZEedE1tYT0arMs60qdKKx3jqWR2pjbAw9PsatR0ncPlUyA8h405nxLu/KmzTpWVLVUEyOoRC7
ZuazgS5cqKk4zW9GBw0Ah9huHUwXGePJcDspykG45dVt3APhs8exHleBBvlbJyXKVfOX2jP8UYB5
TwAsaeTwGg6ZpsSf16wcjQ/yql8sS74EeX/XMa6pSxw3xbQjGNGHc0+mOqtF2zyKpF8nSkoqec9w
cEVa4HFMSBYUlfEWWtozExtl2Vrjt8BAbFuq6boW13QeFkTGMZXK3tLjJ5tdn4vtbtmP7iFyyfgM
uf7TgBWdd9FT5T01xkOVR34ZOW96jDNIbxVUVJRKcRy8VIrzakTbPM+PuDy3Sq5shRhRYE1boUVw
1hIY5QByKiIzUwxFYX/pO9JZpgclcBjfK0T1sqZaDB0GtKZ+L1z1vh0iwhTaj9T16kUsXX3Rg3rv
Z4VQE3tXYvgINxZ3mv7odMkpS7j66wc0kisdHrCHHnJ0420JgwIV50eQJaeoDP2o01e2MZ4wij+G
HOILqzW+RmkiatCc49qLCPqar6fWOs5/xNXJmRrr/Nbr01Wdqkc11G51p3seCvOaBMYDjqcqt16r
Kd26tUpenHxjl/CGyOCuO1aNzj6bbNCgvxOldvRq70Qy9VGO0S72tIUIqdsrWtAirx5k0zL7SORZ
zb1t1IY3SBO22E/8xihvwzJgQ5QPn2ISN0IOh2pg9Dh007LFmkanPX72nPpBWL/HXfeMv8tDJtI1
31x1/AiTCBXmnMyE1udSlwbuwsD6AjdyiliW5hMXSztLPDWWj5vKeiIG57nz9KcWyduI9axxzU+G
9ZdmpJ0u9fvMy6zVEFfPrmAA7xbvU0bCXVdvM5JVUAC+jiK5zwr7qQjau8gs/MDSV65iHyfuFhK/
jvEoVn07biyzumqjfin17Mr89x5T9QLHabqllQwXieN3DOLpC6dDl3vXSJGoaL1TIPJXXb72Gay+
iuB78CIQ9CzGsG7BaRi/eW17Z8D4Q1GyQ3i6N8LoqIzpyU7ya6sU/mCcMZA+Vq17HwXuc6hMtyKI
N4VXbBw53TVhd1ZGuZ2/CCtN7wDiHzkDnhplFo4qS4U3ZyXnCKfYNiAbL1b+L3PnsSM5d2bbV2n0
WBTozaAnJIPhTUb6nBCVjjz03j19L/4S0K3GvRfo2Z0IEFSqCsM45zN7r916CfxAMsQmZjazl+j6
3gLrMtfzNXS0LUFnZ7m1njIkGYysTS8uQ4Z2yWvcSlcYQafYSnaRGdgly/gim47AkM+RLh1zIh0L
ksKA6DFiy49TgxdCqebTeoCx3t/a4x458Zk8lV99yhxCuJZLU0NizQIiuM9OV1yNeiItS70URlgT
d6Jc7VDa1SpewfTeJ/qbZCyvgz1/mji4247priNXvR8X6xiSEBLBJK8GOp3VNiN5RsLRGdrRbSp1
TufopQ+lx3KRdkUjdjwWvpqGB2tKDoywWiFOpCzM4QEZ9rtUmg+KkR/DkCSd5dHo+xs+2GcjkIb5
kZd2bkyyPzTsr+XyDHR65+BEJHf2RTKUB5WBDorkoBqtS6OEb+wHMW39KU/2WL4BCSF5LQk62zrl
w7BeiIaWPWOFpq9Kz3L/xPpixwb9kmYOcLdxR2QBWk4CkRuN1NOoewPI/7IOM12EE5xQ87wldrMO
8hIRVLcZp3rNN0oQ78fKw8hAbCStBDu7lXtEoL2ac+Oqo+jcUeL/PYb1S9RpBwFcp2kuWpG+kyD+
I5vx5yD3dx0BJRs1lIt8t6wAd9hA3CHtr00d35M2J/2HrStqUvLqfp0hfjKmNaTrY0RSAsXtYypR
IBjopco0OrHkkJkhOmZyzsvpOujWnSH8S5nZx0WRD52xWe/7iGiqKJ2/wqqMvKwfjxaWchTO5M7x
Q+Ovs8viM48H9tPG6mOWYRSM4XNco5qxQ9Tk0nKLC4ao1kSWsOgfmKE/D4X141gN2T8gG+oi3ymZ
L2fzCTD0LRPx3cnbR30u742aIV6qX38SzrjhHy+e6F7GzOvPWRsMf0VFpvIcAFonOZhUSi5oReiQ
DrYI8rY9i4PSUJ7MvlDcJcnPUxEdWQbcTV16l7LluVFb7h5j96TJ7YegVtEJ4UR1kLB2R5b22BCo
3LftzirFRzIwWIiia4Fpc9bkHYrmjz4TJP5ZawSkSv0BnpqYEQu8vIzsUZbM8kpEBQ51CBL9fMZQ
HD7gIZc4Lsyf0oo3Fnf/JULEuakiUtDMdIABNz5KNcG1SXOgymv2eTc+zEoV36a2CM+kTHlC02nl
CkIxOF8BzXod6+39TDp41zY7S4puuuSo6P3GFy1dQ0LRNxD22PELpHSVQ5DhZNEl14JUjwkGQG0V
t07p+qNWKvtEJqbGAqbuyvH0TBo0m7RWCozJjjzDaEv4z9VjOs7PtDtUe8uEtCgEhkWgTBpl8nZ2
CN+ypSVIJUQWHVPzGUFopIRfY9rWQQGP/mjN6RthoCR4LEQWqQ17sUVFQl8Cra3KtNjwdWhHh1Gl
B4luQzjHGrCX2Zwm4uKQdVyr6guSCh4/maWCEpOJPcV3fWE7IKXdgA8RNSO/ydAk/qYRxp0guavj
LLuFwHZR1adqSPywlqTzZGcpk/fll+LkaWlN0A1q7pUDrysx2XBjOHG1bn6Lm7M5sRNcar3fLLP1
R6OR2DjCdkO1ImNaz19sh6ui77T1aQSTyog6Erm6yVmgChaNvimxRlGLx3bqDVhait/gS/SKKfwV
mXxhdfUrLXHJJJ4LD9k1Gvbik/JVQxudnZYJ7V0pFcOOdVMBH5CApYA5E8NtqiIXqfJLJcFgxAPr
L4kU7jJ0v7geCMsh2ztPksexIN42TdoKDfHiQiAgSJtYLsTPky8T1w6+nlNI3HSnInATsYsX1yZZ
x8XwPjg0Lg2yzFWM0YQ60y6CqkPduZcYLbcdUZ5qbea+aMTJjOV2k8bA2hf2xVdtUoI2TqdDPPNI
rUGpV3vSoEHYM9d/an9ixF3dBzU0KrtqNrOps/qylIKVIAQPHQpfH7b1WRuJhyUcCml6ty5JUWkm
aAYxczvkMBVY0swwLXZxL1Mb1lWLEkT7LeHp+qxi9mztwX4XYCTLmJxHdIAkTQqFkBkEh8oyPo+6
TRU5N7fKZKFI/sw3AIdzlzBeNxZNeMApBo/fcZx/KCpLtMoil1WVhy2xYfyK+0PNb8UO1Yd6m4WV
dUGzvJd0nMuLjACtQkWLZW5KcSg0MhGSpYWGj4y3cjGfVCM8xBn5vVZdXwaDJtI2yBTkmMEXMYGT
53R3DQufSR/GdyV3UtcU2YPdRcorQIygri5FZcrXJspjBBITCkSDaqr9k1nGQCIm+jFN+TKk5T51
9h3lqgmnqmDxMk6BaNEZ2COskIJawavA4J0aNWTKrvE357TBRiO0V3gND2a9NFtFIM4D6ZE8MZBz
w+6+5sxvI/RtfjeYhNOqJCTC6nWrEYLTsKguyyBraxnjbpDQ8DIZzzpq1XEq76kxvaq5hNNNZ9/R
saSyhdP5k4KSFcV8rXToK/miQCK7DehHTaO3mWITjY36YAPoVauaxtmqN6UDbAG4BWrDOr+Immej
LMmVrEYeBZraZvohBwvNYxaTvtjYnOM2mlo720zdb7EA1dPSrR0ZxmFYV9eKUzwafOdaWN3ISPyQ
zOFTN961YVBOgCAJ1Sp1BAI2od6Y9MD9c2EX46kapTeBjxL1JYsS2UIDVIQpsXmZrXGqOvld2Hvi
wXGoINri1sgupVbflAV5UmyPCATaEE0MSn8XNXboCqKQEEc2tUuU81sSnavVgd+Ni+mlMZ9JVH6w
5Ds4c7ldCrD5eviaFk27q44Rd4gnKeg/slr6M9NMjDod/PRm1s/xIuRTDerCU6zGR2uMtg0hXOwQ
TKDLUDDsxvGNwrwmKTKDoaO0L7IeCT1/qCeE7WgYO3SCL+b8ZuAsc6tOU4NmkFwVNZfL/uEDpudt
NQO00laImvz3jIQMTsOjYCOzKXJDR7vmJP4iZ8dS+U1iCW+LojxFznJ3JvsIAB/8EdnkwRzqTwRp
pC7Lf8WvWTW7isar0if9MQp77QlDxWue5duEDidPxXlacv5hjF9e2ZTvYzLftdL6Vhp125L/iHTC
7n2CSjrocJHuS7FINlD9d008+g6BOJspbX/0vgJ5pAalufxAU3kRrYqc1fjI8uGbVK3fsVqrJt0g
b1uyfzOm19BkKBcMCiMCGtQPFEGsrKM6CGtcO6pef7dWf1s9BW1KDmnY5Dt0WBc4oqgn0Jq4fCyj
O2pVT8OcHYZJ1naFVd4m/H2unal+OI63sDFueq+3gU0c7iaGu8MId5o3ec04qzaTFw3qR2SKn0kF
DBlBGxIUE0GZ896L8TchXXjDaPKrEGzX4qLX/JwSe06as4j44Vs4moJw1n9HRX5HyPsAuJ5g5y7h
+Albz1ovVxmhna0pfoao0etKhlGDlW8sQWtAslEVsNVDes8FHWct673yPIbFgd+K8DKdTiNutj2C
qT5Ob32S3KVaWwO6m2s86MYW23a8Khmwdcyd4sHJeo7U/hQlwNb1bgmUsfGgcPirvcApwUnR4lWN
epaIoXXltzZVzlY7/KCj5ImU29pjNTCtGOjBN4gPdEuLX06kcEDVneWZEr8XI7RGkEj1XXeMQ42w
ge+BSjHCGCJnmYLM95o44GWGiRjyJNeZINrtk6LOV6vaSgwPEVi+wvTGMUjKMpSiyQP/0p3m5pqW
LcmkKUIBlVwHwyLguqONa8CV+kOr7/N42i8O/BZa/zuulpdBxacn0PRPS0EmRzK8IjP61qViS5gX
v1g0hCu7Z+ml7wlWnTcos4XgFjwebHj6CFTJnRxfoFWdkxgYjyB+uOPXWEUWKu3BWf1WiBOkK1J1
TgpZu1bW+GBny55E29pf4ktu4WMqTfUBpSHyLzt6oiHdlnL2nYZ46uKCEXr6nJTSgajHAv/eiPJK
05JtCvBa+cgipGEj5B63XV2JSOomVGh01WMn7wAfbPuUecmyJpLWA48JMinCGEsp92sUdN7qgpBi
bXnKxj6oW4dyWgqH/TIR9mz3/W/NC3OQMkyh+EaNHbtObHxOFi9mTPfcqz+pkj9DB+KfQIAwOSgZ
VIG0cnqN7dDxILfdlGhQgiblKiUq9NmqtHuH8kOExlmxCrTsuR7ibSV1Nn3ukRbaOarcWN5ZdnZs
i7YAyLJcM6QERZV+OhXPfDGv+gccCiOh6aiKX+gVdgD1Du3gXMDo3IkowL2p5FwFtDFhLx5LAmJL
pXvUtZ8+Dx20ZJQX/V9tY02at8lPc5TzdMOVqR7Kqrx3SBbY2KNRzLWBhS0mFcMKvSlfwh2b6dnN
rXiPyBk5zURqe9rKhxOwM3S8ijYFkopnnOnPOzeihFLXwpUqlUGjoiXt1cvS6jWZMlXnDd0oY/BP
PaKZDFyaa71BdeDaliP5Ue6ckF2SZkIN5U0yLsYopNXvlPxAmVa+sHjeT8OIbbMCoRbfuzYIGyLO
YODEBIkjSZWEAWFa3eODVQKW4s80HYzE1KL0md6cCoAN29a0blFGioqmovnAnEPXwRsUWs7xA0od
BQwzmtKRtiPCtMU0ZG78WHdFgt2Ub3kb4R2y85JvccRlSG/aHMoipRukcHI6AByaqaBvILFwFLHs
iTD/0zm5sak6KfSFaqHx63+I7xm8btBek/6FRKCDY1Y33OdnwHqMH1aHbgOIICXffkNHQTUvjait
nLcmwxVtlE7oV2iBltG8wEZ+iAYuK2Tx1gYNFhG/0ZL9zDnnW4Szve27g1Itb9gAGn8gycPVqTes
rP2KOAV8Ygjf2kJuAkKnvxe9zF25p+S2wfHwGh3f0dRPGjSewzh6k5zxnq/JkgCHOPmb4Vtv+tZn
H9Oko3QAcchSIm83clLfpJ7SfNTiaosvvAtGmJTc0JLbhUiVh7rsUbxP1wbKgwvKrnbnKP2o8Zrh
BLS9ErucN7bLTe8sNEYV0vpo0WPOISKER3mjOitA0Gh4+8nBik2Me3ij/UUi5djKu6caT7wnV7rm
sYjs2jy/FJr4yYSSvZC3q2O4T9WtWtJSOsLjw/8xJetKRHIZiG8zFbNXajNWztF4lbIXzHWPuNJ+
aH+UtjySbbBvY4VYnuWjqDMmNep3JVRcGsv4ncoTLIeYB678sHIMyaMzfqbqKnSZAFvIjlL68aSy
PbA/+jT+IT36e+pqfdtBFyM4ZvK76ptAJt5Gh0jM6Qn50ob81IwZhjtoUyYVQwZVC/gdOxImRNNW
aUgUHuQ69ZOFYCC86AzgMvT1mGfYeSDljHXs2kqbnKAXZsGozKeokdfggqthHnotPGR59lh1vexa
TZpvmrn+hbn4EBY65JNeBE5vbBwMjh4Kj2rXQSQURaghwinPWkUu9awXYUBNcp7K7jCVHr7TC8LU
2xKJIJcl219U1kex9JWb3PJ4znwz04gM1vkEt06i1B47wWIjuvysGER1FmMeKAPfU25rR3Ng0IRc
N1s4WCCNda3sS8OC8KKQKeC0+RiPOHhN/Rd/Ruuqw+C4uknTbL2opC5Rd/LJjthWEFIHWEwQxXfi
VZZ4gjTQB/7cim6bjQCTS/7O0LmTs5N4JVm2+LSOZqf8MfR3vO1vdim/TmPzbqba75yOH2mr8rpt
BI3DuGNq47gU5XEynHuHSKhqn0RvJkHlubahwqjYQc29/EqWq1tiyQq75h0NlCAbCw8rbWLSbaEX
BsDXjZp7XGWC2CvWXoZyCYrCj/Nhn4t4g0ptPfKkxvUay/7MRYJIqDGDZXV8GTIHG5s6fV+lmPwU
x+dg31lVvcnz8UXm1+jO1nSBhJac8VPiMulkK6Ba3fax+FMM1i/4stKvJovoWr4guaxdQNPpthDI
tVQyhrQ2vOS6wnSnoa5Cd6RMBbJCkXLvt/hy1oGoPX2nsWLzk8ThDUflW53jrZGtiAGR+7GS+2W4
DEEqqGAQsmFeFviPsFFHkrmdEElZ+NoDzY6RETuIR+FSVMoB+Kzh51H93Cfpn0incKBqPFjrfW85
v6Emel+V5JgZfnusdKaAzVQNXqi9KSULL/UBCqLixT3DW8iof/qBs8+8mw9OTZTxCFXewIiLtFwa
t3E7PsWqNG/NZeYtAdX0W6WiW8EP6BfYOH3wmKBA7b719MwmUcspuXPyYpM3uF1swviKxKFxmuVL
7BS1b+LbVZXxphXEmmm9pbjm+NN1s+zr02xuU2d4VEsCLsz8IcqjgGFBIDG29HDp7FUZmSjPIhC+
tscrpySkSTPljwFMof6PQ4+Ur2sSCczb6VxyenJgbeOOjQ4mP9Opd+aCNU8ViA9N46EFDnwKBZ0u
9pl3Rch7GWE2C+SFCUU8ra3vUAOSUCeuPfzWTiX/4ulOdpqNkaovEdYd0f7jO671t94wDA/33nAa
0uKrrexq03T8uCUhswhpHky1ZAXJ+DGvzQEeGUHwLZqQTo88c4A7aRTzjpj2cmsPiLirDq4PcmU/
m/W3dmZXsVSYXEe8RJQSL/O8sGq0932Un0UrhsOwdNfQWLwhfyQlmBQHRL01/bY5IZNMbQ5ZIaWb
KGHozBL8rUgWPHiJw2TJ4FIYVdkv5Sc1tl4mztgwiV/apWkCu2P+iOPl1Ib6MZpQwnKD742muuLZ
jrwGteUGixKjyCufg+yVSN4bwVc56FkeDHSjGGZeptgiYbvCp1K25NeLkd6S+v4ctzDmmqU4LZSX
DJawHwtF1beLnd/SXDKPJuYVhRlXwPvHTzXM1S7sVlokb06kMT53kFgQ8Ufhi4F5YNj2pk+FdU+G
cXqvR4TdejifbZW2qXTgQUbzxpjhPcxzvpUdSnkK+HrDAmd2rVZeWNvECMdRgARV1RZssk1jK9WS
a/31LVWJ9jByvJtXzpdlCwAkYhgIBkIzsi3vP3UB4Y6HdVLY8JDubD38jS2mJEZeaVv+2VSwlMwI
KkuaWdnhQnzh4vlu6uZZRe3r56VD4rJT+1IvmT6c+chfsvxldIYLCpJwFysBdtbhCjNf5v0s0Jim
5GuSQb1RvHrVYP6S1a74fY+pR28vaG18VcvkI/Neqv8CDbK26POhyWk3CyvcSBBGPSX+xhW5G+FQ
PKrqc8kkPC7Te5PI/jzp5R6+5cYedbG1W40ZoXhI2u7NAJf8inb9qIeYJtMhJpQzlhjimFhcdASo
+QQnZnXWci/Pp6K0742oy2NU3lppDneCKslBzOuu1VpAcVQdp8LYMrRnahFBHzejfqtX0ltIB3wQ
SaUFAJIL5qolTBR1PA2y9NjKarNRlqXlCNo3ZvgsicGm3gutCytbDZZsr4+G31ox4y7J19mvH/v1
Ehy1KMfVB1NCxViNKDbcmE5ZsnVbCCIn41rRrN+Buf45ztUjlq/hpNpYmrLmhVlt9phO0i5OLPAo
bTR5CPI++IbTHc5VfCu/lSyzmox6gZo/nF3ar3mryCtlRKNvQYF2zPlhxmPdn6rqmchPgwLfQAkb
4uxQyJs8TsqRggHGgGwDRRlhPuSLwUhliG/EaVOtT9KTZvfGIdXrT4z/bMkn0wqGBjClIdSnKbHw
5LsI44+W1ZyjBFPdpJ4rWc/cfJB2aXzS6jmIWdrVDFBmtX0ErCfYB9hXjYVkRS0ZRqBcILy1tbpz
5PkAL+lp6uY7uRT7pMl25Degh9xVU3jB/f+gSPjKbfE2Rvjae8mz0i99Gfy6zG/FarMQ7fSba9GL
ZsWBWVpn0Ox/8Nw0mCWYDI5wGduB0EytUhG0j/jyDAwiVvpksbdmoQ0V5ANg6psq8tdaSd95Fths
PMWpRMVEJVmx4JycbzsMf6Eq3Op3SZ2fi4hhXDSH3N+9dLLkdpen6bJX8vjcStkzgv/vIdI2WbOy
h5zweSySncSjtmWqhfIjfyhE99noMcY2GSl6MhXfMsuftRCZFjaaE1czn89Vd9T8CBbhNqdKH2SJ
cS+jMT0p6KT8v2HJldKmVMQmXLjMtf5dx9UKuPekxuFXnjFJmvL8RdH7x9Y2/1iSeclySMfDyJTd
eP9bImcdCCHWM5OZvaZC2kaynbmJ0T1YTaL7lawyXiuXdGPyGzQBHTI136ix/Zqa4TfKFLgdBasQ
lp1haoHbHYjFzOFURLT/C8gVN7LCTylR8V8U5m9BxRYBJGqmMT4os7A2KS5Soe+aHuNrnbHBtfKH
sq3fMXi+/W3uG9T/7ZBvtGhCe2AaB4m8NR560vuoH5LbgDhotkE8GCY4RoJrIYEOm8Vq7kQVj16h
ndgMHSLoGliCV20AInZ/GiO4TU1d7VX29vjbj+i1Qrplk/i2MiWdHqF9ELF2cRd9vOW2GaR2MvxD
wfm/UlP+n4WS/6KsPIuvhtnSb/c/5ZT/8qf+b7LM/w81l+Te/L9Ul7s/dO//XXP515//h+pSspS/
o73TGG3pGvNYDZnkP2WXkqX/Hcos0ksFwp+CRhBF5j91l6r8d8KxYECseSUqBQWSzH/qLhX777Ji
WgayNATg/Ifzv9Jd/quMmxLMQdOrMJclLlJfwaX/Q2usiTmkMMZGoMHiV2YVlR3uzg45lgARsTOc
WWzlOQqs5Wgk6O5o0sPFmG6QZl7KWqcc14ataWqhyy9kgQxRtdvRUN0qEQVGrP7Kcod84mG4QizA
Z7USgiqL5toOtY2csUxIIOfs/9sX8E956b/B/QfbVXTtf/y7guyeF/5f+sv1jRkWOnxCaHhvGkSr
f31jTUpDhhPW2KjzcC5mRITmiHNtWRq3jpgTDdpdkdHF4QUOpmR2bh0vHOki9X5hos+oHNBgNUui
hnJCdthVNQ6WvzHPlh1ZAJuEGIEt0EZEUOG8bCboLELY4anRYVdr8qAxKdOUU6Sb+7wyVG90Sush
1bvvfA1nnvX8weq2EWu9fUUojic1LbNM6s/RGGC0qAmLkDR6RpEShD1qztjWz4P10ZnmNS6x8JEg
fK1sRp0FTL6s/UNWASebcsm18kcMDJxTbauGysZiH2VnH+EoH5OYgBhLvZTtYyvAJkXt3YhQic3J
p1JKV26+uzE52PP6i9qw2lvd+0Z9HFXrkmTS1SyozoVp7VszfxmU6u4QxK0MY2BLHKhlqe7H6TGp
7afK5H8rxkcnKqCxxSf9ZOhi1wzKUbT1fUnDX11+CNOVxaN0X7VVeZOEFkyvjAeAX6qH6IvK0mtC
513uqhdKQ09ZOOPMqfzsenQrZZ+jgaC0sVmjkWBS+JGysogWFtldyKtSC+YbDCofyrA7lWZ4rmzn
t62693nJ7pgRT0MSv8f9gavpnBeqT5LM3uIGIkSHVt16jVa0J8tHMHHSYegctuYzc6kuZnxmjuDJ
rvXkaREeD6fD6JMOrCriERlpFP7RhXF0iG6GORJ/QlE8itrezI3WbDAtw5acpos14yiTACZR2vUO
NX74ZtifuCX2haz5kTQdTBuKFx2JvehfYWuep1g5V47zpEf6axjKj92cvReGemoneAixwhRLNOZ2
ZvQSpsYShLkW0JdatO+NYNVu6uW0yYtwV0cGPD522MQJHZpa9upQ0zaKXJSwF+Vvp2y/krrfNCWN
QYXz3etgczBFq4LZrG3GVkhL4tB8K4HO4jBhG12n1gN3s3BJd4LvqGoH5krzpnMGotq17lZYcunX
yqy4Q5hfMFLJWEoTJI5kgSDZYNJr1N2+lvsqQBS9Rdhkufi0jF1UUZFkkrSWv+i3G9NhkoiKRrJq
+TwAdhzl1jgOgNf2gzZTSLDX7hV6qhD/H5w4bdra8/onqqlzc82edkgFj1ZStDunNR+rSbJATKTV
WV/JHEKz9/aU7dT0r0WcwdzO3jiF3u+qpPxj49fewh9MqW2bdXu03IdVWggs7GMSZIsD11BZHw78
xwL1Cf06b56mw4ECA4A5ZnDPG7R7Buw1FUaYt9pK/C79Oe5JGCGoRoTzEzmdB2aHC0pu5WWcK18b
8WdWCj70NHFgPUS7VU64LXr5fdGVGstoCOoltBOv6DEv6jGW70XRGEaM9cWZLDxPufUBW6HYQgbf
yrWkHST7J6WwPlaRxjnNWUOum43K+3Ei2wJ40FL6Ul1t1FF9CqO4uiaW42Zl52yMrKf4GRYJ1aZt
byuT1kOxypSRthRtktBhldCFM7oPxkt2K0yPTnrClNZXiOoGGhyIFEyMuNJ2Rqm/JWENu6hZiO1k
IN1z15B4ybNCQPteNlFNtn3UUhszNIknFMMMzONgmHnYSdSdgkqfp5utVkGDVCWwI/2r6wokzAMb
KCNrfaj4F7zVNmWnQiDr/MDiLd5gZKjQa6vHBhrtsY+qG7DMcz/yLeS607MKpbmwHbGGPwDmTMOK
S24rdzA09Tl+RTyP714qXopuRcHZjp8oxO+1SE/6uEPtOCM2RzZ1jA+09pHPfcoTyOQQPQpPcpJo
AdtGlr5D4Up6b/vZ9GBUTbLDLfpl1WXni56rM2/YwqaU/hrIG5uFeNCAJkPO0NxmHIoFry+IFsuF
Plp5WBlz0SkbQ0GDXLfZUdIYRcj6eqhEJ5g2PKfbaNC+0E64oWRh9lZpvOZe3wn4lR4+yqvordbN
GKp5/Y/UorFpooTlZAVNKnRebaupfLB3z2kr3pno0tnkE4rBydC3Y5MyWbNvObwEfqUSh2A87oBO
sbroP6tRC1/5ATI706VkM8j4TB1w9K+DEkabCuQLhoL+UWmycaNO1rRZQpE+pr3d3AmR+Ou/mC05
BCFkYseWkGtJJl0+8vTMKY5JEkG1UDES2Hl8LKd6nVYa+9pJpRuTiu4ZR96DjHcf5XB6Air2xyRd
E5hTkXpOxAvAmv+o5vaRZZ7+Iiq48HhiE/cJAOoCOgyikqQNzrVWbcOVemtbpozbNJbqWLdfLfQT
xMAyuOVw8cOovZXVcMlSFjmtzqhMLZbcT25jYhJxKiqU7SaSvFIyTl2dfBDpvaqfEM2hgl6vsGHq
VG/oOwXa0Lq+mBvG8GETYIwxaFaza4y77kEjXVgy7D82QyA9nVEhEJPuaQX/ntHx18GxkV2t6Vib
FO8Uo5pbCx6ABsAAu7d6L6EScNOWRe8kwD0lynIyavSgclyt2n5O9xSSqx12u1AV6VaPCmkrXbt5
Ig0mbZ/6WB0CTNRfKpSLPSkK5TUQZjOeUlQ/s95MAcmc772abfWxZU6p1J/An160UVPhgK6GHIZi
clQ7TEQjPx0S9jhJebHg1+1DWb+Cekl8onYsyC76gpAWiNVYlfspZKRdkW2jhQhTEi3CrDIbt4Vf
mg4NDJoUKpWa8BxpPS7goV6VLPojRPI0RKQxtO23BmY1N9Tb3M8aQ/0F44VqMbBj4QKFwp2y7mJi
EvWrmsBduJSMwjOkStgbdqrOlExC1zGWrELgEqjO11jPz+3I9loGWGuXTOwLYH5VLtGo2rupTse9
OhhvseMcE0EXCbGG1w/3blhWWFf7VhR8YiYA3zlqe6+Pxx/S33azQALXw/TCs4wAzHruW8F62Kbe
WeozDEWU8jaMN6IOWPgQwWkUmw9VnV/mCiG1MTfPjiRe5tp8kKJuq9bzO0biA9YIWJpsBCYVU6oJ
66PhY+2WC4nue2n6Cw5V3e3R3Jnzk3C4oKTZZt7ufKJLYXSloB8AHnEoI0anOiJWK5MeFye6StiV
IkOgnXbgXFbtxQYW7dZp/lFLfGhFapz6Uv9KMzhDovAXPW28eBKEFw3LjjXWK1RYT8vQu4nhYR6N
oDIEYJllJ6m4HEBXvUVp9svM8n1gAQwYVfoZkDBKi+qaMkAsoTUPjcYGU3vOp+dsqQNDH6gfSPBA
oe74phYAegRAE8pfnM8aI9snwdZJy2yIRoQjsiWigUZyC8Iq071mcB5ztYZ6ZtHpLIbwC0VNPaQG
err0aNOBWxpsthlc7iw52rVz/ohb809o2ac8AaJqmNkZN11Qa7gpFumF8fyzpFTwaZx7F8+mjwUK
xT6K0ab7Vo1Z203YkxwUh5UmiwsSDtQ4DmHTEUQ5ewUt1ZbkK+q3WVWyj6RFrHyg96KBm1Kxx9e1
zt6qOnCf2gBYq6Z6zm44xGeuGllgjEsYVA0PpV7oeOCx0GCrB6KXO7p0MZ35jPD/OWSeclHLOXUH
CqBySjPkmzDVmFruyT2Zts2iPSC1ONS6GzO4dzUTtGpX/ZK1k+PKKF76lo913LWA/xixF36COcDL
giQc38qiQefNPMmsaxsmNMrfKGMXyY58oUpZgn7FNoMHGaYB+UoruQLpwRATsBVK9W9dLZuM2jEb
8vdqqilAWybTzvQnV3MDjRVlfsr8Bik3Fcgkfxl1xHY2awKSwJ8nrftVKw37TbIlc0VD1UOLlOTY
6OLe60Zrdk2Jqh1GZ3FKmvypHdBIcOkgfWv+k7nzWK4bSbPwq/QDDCoAJJBIbK/39E4bhEhJ8N7j
6ecD1TEjsqpLUTGbmYU20yVdXiYSvznnOzTExMxOtEyoL581HvdUVyPoluELxRAU8J0VByszrXbM
6StcVCxTdbbkC63O7hTgPwbo44a4yIuedMx2eSOQAZGI5ejDbwrQ83th8+R3L9LG/prlfgiQoAZW
xHuhVaNEIQ+KTwHh9Azgyo3LU8Tmrzbq16js2fK4g8e1TvksWGoY7qMznU2neuEvucMYxo6h+e5r
6AGQ7aNNRswigHYsnPK+NRDllLn+rYXJ5pTZ3DagH4Qtu4j9eiECnqCG1R5DiCW4TrEEKshbuz+N
DrPcIS3pDNAxVRl+Rb372kcze3i0UAprIEZDtksLtFElUhxB+klTYwn341U5uXdg+RTr+vLUlypY
yK401wO8WT83ntqUpKmWn2PRRGxVxrIy13rTdItYk9h/0uxkcmI2oV19N0hvO/toospEE3srEAzy
ePLasd90YKyOvhF91ZoeQRK9eZTr5tqPG1Yxpr4NNA8QDWd9y+GfdnXlMjYu6827VKzj7y8S92Ws
MqLrBggdfuHfM6mfRSIE+ahYu51CVy1qSdkxoYxBcstWM4mRx2YhIwX2NCwd0hFIR3cNNGjaNLGh
L8yc9UQIA347evq5LIZirzf1si00G52p8xCZSPVasu+aMnluUf6hgOUj5mE4myATVtTT0+irVxmR
s9d4EfaestjqA+RGrEfYFn3nIuZHp65qbxOpcR9kHk9hK2kJrJJpr5uZYP3VGsaDuZa59gMuUoR/
MJ7OGcBY0rJhj/KVWgv7VjitmJkuLXq67g6IbnPI6p5VppHdpK4DWOoBaWl5Vfp3whcDj0DDIjNj
QqH1RDUFfbg3c3A1RHIdMnPS9pp8QW2YnQKzvO18exX44ClEKbmU0uEMpGgdamZwpgPgsWBW3npc
oWyKs8hK9mM6xJukzNAIkXzLTjC5zchmOgV0rFgkFVnkXAsGOVj7rN7ADfrGDRWfWhZDzAfqwVr5
of0VlNRXmbisNtP0KOS9L5r+nFjg+UA1noKxvjjGiKCeBdxWx61BhDhqPB9dul3a2KV6WawsjVlD
BecxzlGdp4DNVmmCeJTBSm9auHRSF4OBVM+mq0mY+YGxUu00IvOL4WMR3b0cWNaw+DgjsPV3uTeo
+9Hz7rqepwl/MB3VqOC4enqIrKY7sLTS1oWHuzKwuurU980dTWZyMyLmBUW0DxzryZV2uZl/CXLe
GqYZfrSKrlNMY4g8C8mZ0KguoRGuA3q2lVegKcMM8L5NpWcUEkgZMDbb17JlMhLbaJJhuuDuhOQ+
cJ6FzFbw9qi4jGxXMdDcOEW4e/837BreVKV5ywR3+N4WEbq4xpsQSt57Bds1pZfBGlXlLqgtB3Uc
V5gggVNs2jgPrug5JBDBZJXqzM4mwjDPUxtfJmfwVuYI6r4GHX+VZ87ZVp6z48t2jyWswjjLrtue
sX0awYHyMhKUatm+VbxjV4PuTTvTh9wfFuKcI//Y+K3xo0lYVClsiRtpSrAYxOyF91ZH7kSPgKQQ
lwin5Ps3YzGlWXQYU5aWj1i0hJSrE1t5LJharHtt6JcRadY3icBvbTbX3dwCNkVYkomuOI1GhUkZ
mNCywKzCjTHsXAmOByTvChWve+Noaod6Nb5GiEKCxYg2Zyi7Swhc8rkz9J2U5sjizso2c8P+EGHC
YEhyS8CD9pDJnoFWMt6YVq3uIyfYdb3OvB99oFVZwKg87yic6Rqs8W09Kpcrj1MVBDzlekDchjPb
QwWjW2rd7KS67AQWaNxWqP9Pqup2tqrRWwbpJfXaWf+UIIfBTtwyX10gRlphvA3XflJ4B8X7wNfH
ZZ0itI+d1N1aInhtXUeeQs9AZWCJVctAZhXO+QgChcFUoYQrw8482aJGrBCj0raiFt8JMqag5MOh
YGLFOV/KNB9RP97nFAvQ9cxHXt/9olZluW5NBIiRUbPIKgEwa/05yomodEP8pay0oO04Kr0imAcv
Kq6vmCN1O4bhfRdFX4vSCLfhVD4ZOHSXZAfGK6fmdqaTA8jGMKoxQMUvtORHKwBIgSK6A5RRHKym
+VKzm8Q7hn8nVxsxdNahMCc0aRHbUZPUE0+ztJVr0uJrk9ajXBjMbTqiY6pbK2UbHr8Q9bGYpjB7
YI11DlvZH233ZGvxUslovGRdYy84Gggr+8JGQCsI1GNYxUxbXnklqgZPJBvuB0TRBXKOsqtWwAZs
mIhZv7Ix4Pdm+6AGmkStEueoNabd+2mefJx/ldj1wjnX9oApMOdADw7LV+T8y2wMT9gedXZ6mrEX
3MkUdxRIYfrsY/vZJ0P2KLrKPkQCVCx73RM0t7wY5hgE86i4wxhgMBkvhxwDc9Pc5hIMUTxBVB9M
/6Br5dUQx8GxGaYvtuaQd1gjpmpivphu8DalJYO7cHadOs62tNABAjNT0M5sLrjWOWhwLyPbmnbc
IzMe2920nkGWgUjT7TR2vA58q1+8v2MNpR2GjrmmS3zMOo9NDzlDaS4CsphXJbrGZeUOvJDG6kcT
uA7D0JbSkzEo22Yojewfmzg+oP1fsEj1ePWBeIGDfShNQxygDC/tNpZ32VElrTw0RmbtY67gwGDJ
S0RkhbzBO5Qo4BG5Ru12MrHQFoxstl2snGusUt9Ho3qwck66BbZto/TQv1JvXqtbSKmr+gyy8VlL
8LzmYQl9TujRUh9jBjxRDqjSJWSTyMhiiiy0UBhQeIyvYacUB6ydRM5K/xD0zSFkjbmr5dgtjUTx
wLfJKonUpaGSvFBxIeTtiCjJiW8/lOXMWqK4mLyxwmbOAK6jO/Bs3Tzq2D7jrrPIV2YWVHYEsGRF
euE9Wh4NeNG3KT9TH3gIUPzhSPAjqDjN85Yu/pWd3TIMCdSyKwp1ZFHK/Y5qI+NAh2FgHhT9Q+J4
AkMtzQ3Vwk0OoWCK5TJyZ59yJmAoF8WL5SX1lS5jfzPoLF6l07ocYu9RY5a5cqK2LJHbNvSoLcgv
N9fbVa6sZYQ87iwSrOS5rIrdiCPs6KXN8xhU3J4NAgrmAhpwMZX61w3LulUzZvk5ssJLGNwjCKqO
+mGaie1MPPwxgC/mjtohtft1UZHa1kiUvIlm3yFhoA4Iw2kzieE26TP/BFg4YERRFi+VUZBYHMAB
tnoTY7WvffECmyGo/Y0TMKyT5hQhJNombu6tSGXcgc73Vy6WQ4h2LrOwHMWbFyLwnlasTopVqAKx
S5PmStcS+4TD45hN+ERaZCsr6Q7u9uc/21fZTguiZlVajOr4+G9WKNWduUcdOp6YuI4nHIa7MOit
neZp7REDzxJz0A11oDwB9Bw2PRC4bd9jek6qNci1bBYXulu+O+QIhCvBNE2Si8SLF1qBA+FehBu7
Ad/eeE14UZn1I627cqOqtFpRSja7AjRaJeZuwcB0Qfdli3iF1sQjgig06A5RlWMPwcdsoFRqqK5Y
OHgrnYywhekDNtP68U1NAp+yDjQ+KhGuAnVxZpB9cOjcgBDa4ehqXHjkTP8ITJJw5JAWyygsv5LK
ynjJzSEw5vrGDVF/NP1Y7SZeaKjWuiUhJAMmxuZBJHLahTFoyYiDHOGqZ+2KYRF5B5sGuXSYFawH
jWnCZHZy40as8lJmCoYbk43jaMWLZxvVZiTTCTd9WuvhWUh2YXSpYMeYKdY1zMtWfYkLH8Vlk2vH
Av8k/GC5GlXvbKSBlhH4K/JJO26JvzHuEDNW27wIUR8zrkB1Hne7gcdhLJnyiQn3ofeAeMfZtFlF
1+5vQ+ZL88YhYypg/7DquEVkXh20aOzwTPb+siPEfqkqAIQkP1RbrrxgQ2V2SDMmIfQdzn2WvI5t
5u81hNErrRG70MvEMxVLcmO4/vTQo7b0FTEpmHGTk5e5hyFDxoB4Lqa+QVoZpi7o16ImOrhZ6+Wo
TjOiJjV4P7aasxw6Ir4dyXhgEpvEYm7XhVso3lB8XOMRUTuT/OCHXnRvpinrBV3zuEtNVPaO73GZ
Zso8Z/x8f78nFjMr7dOWmOBQVgDSMeYgtE+oLTOXfikKaSGzKN2tQethjekKw+4REsS4NkpUUHHY
8vaMWN71bStRFTUHFWn8BI2zAkFGOhp5PS6ZUaAehxueFMxK066Q6RwU0H7p2cBthG4eIqXfCVFQ
TasmRyA6PLWeh3mj39ojs1+Hx/TochYSn/lFYiI3Ulp256W7YSy9oxsYv4mOfI9N/PWHl2RfAG6y
8UZYjm2b6A9+BcnVijG+wwlYQ/OmJxgdhM4FSTfBITExLQS0OCSs9suhgkapgh+tdykLG/ajtTer
Ktkoif0+KJ1TFBmQJpPu1WV3vi118bVhyXcBcoo/XfFfuVzLMRZZ3+RaVwjUFIAB7GTVsfR6Gl82
26b3PcvD4FAoXx6K9NvEzOItSoJr86oCtH5p4qla+z6ewhjzIYaqWerqiQkbNxVUT4jIWqa4LKIq
z85+0xxwgjZQUtoXh3JypWL9ta3i5gzsRCOFJ53OkJSw/IIX8HzdusjmB7cnVYkVkz+AHnQAfezl
JP4h0IpH7WS7PyZ7uv77A2i8n7CPvwQevTmodY4s/bMAI3AnN+xCvmG9tF5rN38wgPisfUGV6wdQ
HqIE4lCQw/DbJEXpXZmeTjZ24L8iJ+NFpNIfnUBF2Y5sE6nu11YHRclWebxHpBbP5SBCzhasbzRs
e2wXiySWN2Ophffu0LECITNiVRQO0w7DuavNHjSPAIZf6zb1ml4Mp7hEzVxITklvk72cx2+GX1oI
GxpAMdpdW+P5Srr+QMobCJ9e9ZgbzTeNPflaM4xxg8kDE3np8QtJANWnat32PBFB4bBUYp0g8wxD
sG9/AeOCWzclRCua0ETb3hRtE2G+pEFjbyvJ2qywjWPKqhZcTCnvPHbqrLcF2SGdOkIQ61eadU9B
cKC6WaPVlww9BnKyMKbCBGEq2kzoO61cM47EtrwZUuEySK0J5Vn5iijQ2gtCNWrOL+TTho7JMdq9
GVdkvGdTviVd7lByX55ZAsHpNh58sEdwuUn4isZsI1tMmEw8GCrnJgkHERyVOO/HQxN1Bwy17Uto
7QODR1nFpOdVYrppQjNA2ZhdqoCsvc6Qm6GtKWR1MKNlOvTokxGu+zXBeu8ntg385dA2T/Dor9/b
GEVyAhTwZP1+Kv+R0Ov/puL6IPX6a83Y/0eh14y++894vVM7fE9f87byP6i95v/op9pL/oG+2uJa
nUl5MO0Er5OfjD37D0dYNvxDxLHCQePE/+ffWi9b/8NQlms5Lqquj1ovy/3DsrACK9dxEU0aSv0T
rZdt88F+eds5umHxGWwh2Qk6OsnqnyB7I7AjX7Q+HX6N/nGIZbcyGzQzKQKeoSyPoUnmX5T36y6W
mAWM3MPV/jQQvsOU26vXeDGm5ZzjZFXIACaPWUUs3DfNq54wbhBnEE/puvZIj2vxmbBm8C4eybWD
B2E6z2ekwRzw6ZrJK/vmm55MtEmrsLgYPa0sq77aG17AKWyB33/zC2iQVeBdxuZY9c0mmOsdgjZ/
YEc7ypbOkPj6NTVysyghe3WWeiVIbBmahrknx+imSCy27n2JMYPoYxHWD8yU2L91EFM1nKk2fAEL
nH+VeNdOm168LsGAmZtX0hpfXIe2ANaO02bbCL0C+AmoLfKgoRyfkcBr3y47ZEadTnqZ/9LWMWvL
tAcBsR4yMq2sSUN0EmY5ay98wLl2i0lKYhrG7Ku58TLz9RQQmNmumcegBwHGNhQIwIrZKD643ow5
0kHnMYH0GuvV9xSDfE93d7GWv7Z9CaVfIJtHsc/E1IauFYOxEj+SsN3kenXvjvprAHN/WzX9Pjbj
GwTS3tIAEl3iBIW7bC07J7SWWpAjGKnxHzS1/y1p2fKyicTL3A/YRyqCo9Lxwar7E+yxMqZ4RBHz
nEgkS2lw6Sr0BMpnYWsFP4BOvvJyXgSadtVV+SkOS6TKybTJDFqKQT7qsEFWxeRhQQCgzIs8WUZY
vfCtSMY5bXPCzvit8rIrIg92FbyUcGK2bfprKUhTzVNbX0ipvlbG2vvmtjlBUPNgzXHu5SC+keum
L1u9LzeGrp5Cq/o6uigRXKe4RuJhrVTBFMDWOPMMP/szAdIzQkVZt8AwmdW1jbVJbbZBro39pYEB
kzTEcM2CAL93HjJqUWhNZJjCY1vQbEZYeHvmAowLiSyKliTflYuyJJ55coy1rFmQ8p3r2hcjfmZD
hAyymR6hbCKSN9EMeF6wqfDJIyJUXkjrPvYYN4rbdjDsBZ1g7FMeFhnztXbqtqbLYgz6IEkFvIj8
jql/ZT0QCEuyR1E9ihHiWEeg7SJ6y4rxxjH7XeiWD4iwEhgQpCfUfrDUW/tRtvk90Ay1TLH0oWAE
TRffJkH3SN8wGxqwWVT3fXFSQbi24je7x5HDKMDfTMMpNNjvmPNmzDLlGTD8E0DIhUNarWs2qyRg
RRdqIy2DjyLBI/kgMLonW+PXRGDV2jLLu5oXH/u97txYeMiDuD1lQ3mIWWfR84fsGli+ZAL5AB87
UslXo+quPb1Nl4wQX6jztoMA8k2lgRjGK9n5URe9iRR9VcvKC1tZ84XFD2I9QmHs8GtsasgcEA7N
M7OWQmbnq/QAFqdDpEduauYar5ho/YVKTYhn1hoN44Pt1yCUvX7ldyUwgOhrHrcMxgf7jUgynALu
oIPhD8HDOGyM/cm9YqH9XJmZiZEtPtt5Zx6NviYXKjRmp9RKguzxeztZkvx4yvF2yxqbwDAkXyOD
mL4pCgCoIRNPVMQos2pf4lw/hJAewPwWEZR135o2tlZ2cEuwhXWOvmk1FDAsr06jZR6CCUGZoEdk
hYLq1OqtM0M54ufYgewiB9tJyflbDPmxcZHnuAgc+EpYALsJ3Qr6c8DsFNOzwCp91s4hj8NCDfMk
rNEYY/Q/mt6YV38WQS6yvGtgPaDZ81aJCPdV4R98TzunjRNukJ7s0y66HiqsDpUayE7opXmpCDAz
qJxEVR+yKr9hwbe3NH4fec+aghXy2DAlL/HqqIl8bw/4FI6VL9SeLzHBbLx3TmSz3uQDgQVMLO5r
Sn6+zJFXTe0VEl+2tYknUtmEnlLneUA4dQiQcUXU32SJCX+Vc9SKnNTZktydKM6iE0rbDf+WrDq1
D9oGipPU7yBhuStiyZjnYuM0KtxJmn9pHJS8KYIgjcRio3ZqVCvdsnP1axlhslAlY+dA99jscyEb
09cxGu4NAwEXYWiY1KFJrLIoeQ5tFh3EP8esSacNNxD5eR6a6bgc1/PNtbBEsclZAy89VIBbzYgx
3YR5e+FS1nZ2yYw/xr6sGdXeY6BPNNyEhgmXiCaAgMQE8hBvFG7KIoEs0aiF6fgJ4qzsEFR9fxGp
ow5CYKFggY0ekB3loPKK6fOcoA0WKEr75EpLSFSdqE5WlOxH+PmAJXRzqYsIYETbL0dVYgVGRGQW
xGb72IU60DXhdej20SEIihfdlU9RgGmrzGp/Szji3izcH7wKLnpeq2WU35PUyA4jY6E5JAZgewu1
pOl+9bP6SobYSATpZY95ArFUa69tz/s2ReqmIZzBnVoYLsxkjDZ69kusfybe/0XYTg9O4lWEA+57
i9kaRQu8DN6kThCx6BBvYW0R94tTxNdQRfV2ezvpMt14zXSktWbANlwhktyW3Frrqs5+5AkoGZVU
YApCt2aeHhLW53hvkcOmtoyBXDjj1xzjI1KKwd9FwQ/b95+LgaVFJx9h6gIrEESAuikWdITHo4YD
xE1pqd36xfVaxnq6064j2d8irDj985r9rwvtD7X4/62s//9Ys88g6/9cs19/Ldqv/7p87/+1bcPs
+wc2tjH/pz8rd4YgfzAIci1D/XRp/E/lTirWH8qirHfhE1A/CxwS/67cNeMPEBaW6eKgkNIhQAyT
wb9tGrS2f0jMHY7r2OQPSEDu/6R2/2jTAHEhHMucUfemhUCWv/TTqEaGI+vhDLJtb7pnPXRyWHdR
cCtwV/BcKP6MzASpImG4zhCq36Q3GB/nZPz7gMHn1gUtkeCnsj/R9p0qCEj7cPMz0WHfmVq6Z03T
1IGY9on1fBLfawDHkEVpj5aRerwlB/FkOf2rD4d8ZTrjA0ANeTLmP8bWBp9cac+abKPf+T5mu8r/
TlPePydtlNRBk5s0VJ+p24M0KsVUrYS4bJDGNdZoQrOUCLcec9oW0N+iDjOLLMfmiR7iWA6VjcZB
hdtfztj1z3/wV/+J+afPARgddaUthRC6Iz9/X01RiM6xGv0slM6Ce95bdy0lpJnbeFoCcxtMmDha
2Q5nx3BeMyft73R4BsvR9c96hG6f4c9hAs29BR0Q3niOcYoKdU1W+4HgdHZXzmj9JnbAwor08cuj
OeR82cQAOPzf50iFocHwH5lKnQ2ULMFKASheO3No+di6T60zGFu3anTw61O5dEJ93Batnl+6PiHS
HBfaSqesT+XewElbRkF9kmWSLuM2am+wt24kaOQHUFDhuXFhv2A86E+uLejSbH2eMTLXYLOcLhB0
5K+FG5w7fWzfQNquxiq4IsKXwBTHssGrjlq59RyCDK2rzE0gtqFSOgMuj2+KCicCTvzq50CEm/Gv
8fTGRzcR54qvRvHtSGERXWDr8+/77ettmPmz++i/HDV4KLgc72wlmKtFh/AR+o+J5kHv1xVcFU6Z
0E99xsZp/mXrLMm2NW9MPpyCsW755vKfHjHFQJjPo1uzFN15f2R/+UhG7GMjbzz/QjJZfsSE1GzH
8QrkVAl4vQ7vI1IG72k3CphzQsYgCKPg2pKJhyUSzxRb4nBrTw3xS3Xi3UwhIajMrp3ii+7w1oYp
97vv8E932PyB4eTxPdIu/JxO/PKBJ99iUFdEAf5YmWylZ9vHGknYwrKHdukakWDt5FOBDbqzqvKO
kbfrkU1T2+uaVRRSNQN43tREm2wC666hQw3GlthO6aijFhoPf//9Gh+HJfzKlbAMU7o6n9WydOfT
sKQxh8Gu+yG4ZCB2BtX7J5At1Vaf+hRWAnizxWD1ERrqGz3KCpxAfX0WESFXYMJ2CEvAdtraxoBl
gRLc+U36ivlXnw4RAkkaKGEs9/OBbLHiV5MnggtRg+aqTzrYAZBKqxXKmBZPjYS1E9nNhj0gHa7h
1/teq28Lebb0rlr3bYRWBk0Q+51mZXUGeQr1yFgzwqZOQhLt7NSQujASG8NbjtoxxBYUFf4zeei0
5S7iPzEyDv7779yav9MP1zffOYr1eUAGpE+Z8w31yxHRC7wHDbk5JB4DAaxz+G2Q9EF7CvvgjMjz
4KQ4KjRWMiTwOSUKS4N7ZcjpNkOvVGveeODWSOk44TFVDAWS0LXQMQm4fxpRX6V/dgSD5CGyNVBS
fn5MYKBA0YJi0zUFshmw1nHtGociH/EyY8GPKn14CoQj9mBn8fq5ghxhyaDX8/cM2g4UvvibiNL6
+69CzMuXj18FIzqqDm5ktMwYPT9+FWDemEM3VXQhaBH0nJuuMq7nbVe25KEFASLezqTjNguYh/30
4uPzG7EU7aBnocBrOJG9PhinbiRrNPDradU2JBw2tvTXosmnq6hOx12bWPrFpfZfolhN3oCi4yLR
lz3x89dUSvWiMSRILWri3WiU31ufvI1cG+VRYMOZ6mi6/Oan/vOxdkA0ujrXmsOc1JzvkF8OQIwF
pbJ85CLYn9plSIuFSEJauzH1b6Z2eE7AzFyIHQTOW4/1FREZxTagn9jbUYYBUsO1Ce4AOJZy5CZs
qlu/GMTBmEZ9m6i6w+hFzmBh1hVhoI5gBS5SRJY2zZXO1Kkb4SvnvKTdfGnAXr+1jBolHWjUSffT
u7S3y+U4xd/MImnW7xVNV/T/+Jp0eawt6gJHYgzGxfrxK+hj9hOyEOGlnqmhTlFk97oPv7nHAESC
yQPhb3TBtn2ypLjOkjjED1nde0NzxowCtYwN/Lln2bRqWOJaXhU/amkCix5T3W/O6PuC8MMZ5aNy
xqmAqZt1ZsofP2qT4iQLSEG9WHSuCz0Da+MOjbwdYO7V7TitjFAT2yi6x++EPMVL1h5H69YKQn+b
TsEbSqEtKhRnEQaT5BXG+wcn72OeGvV1Ns/ZehYeeunUJzXNMddJof3smv7zi/1Pha3LGNxwuG0I
UeBn+GQTxsOIzWCUMbA8gEMCDGDa+c8Vv4SD0QmSJoyH0G37SwWVyY11VAmR7W0yk52jP/Ld+9lg
HZD+d8vUm9nIKankFVanv38uDJtv8uM3zcd0+KxwmYi7+hzTFBdIrXFcxxdDoaWY9K1bpuQ1DNU6
nBxgcTPTu3dtJE3akuWtf8PqWB5kVV7bsE620HWqk1bl2m8u7D/XRa7BDTA3TvPyEuPdxxMwWFlp
qNQDIptNNCKN0V28Gm1coQSaJywVLuMdsn/xrCgoYgooJWS4lKpktmUO9Nq/+abMP1VqALsI3dEl
YnHdtmi7PtwgLuK7RFYM9Ml2l7jWxSEZ024hwsA+6lnEdWn5zO8RmUHxSq5wuiLwDUk1THQGH10S
YktL/K0fMudzCQXYjpL46cYkNR1b7EyfRutM+nJcgEfEKdT/JpBLfkwbo+5gFYTqTcx7eZg2+qcT
meJBsyrbii/JRCYrntf+4Hriqk7k94JGDx5tRUCkGMQqzPQYWGfPuy72+RFj5xpdUnsZsWWSnWHz
9jNZCDcuWRhlg6LYVltoEs2+xqurixYDRGWS+UFac3QUCMdB2NannxxGBu6HksjXdlTdIUytWw3X
1aqRuUmjGdWrkktqVdVOc4wmtF1Fqp/ztmT24T96adFsSHiajjVkcOKCwYfCyc0XLWLjfeGmPeZM
yYTV17S1nJlvzPEwI2JcpWXwAFxW5Tl13OukjfHBlk+97RcPg1QezMNa4ppCRYg1t/zSe/rJHJkN
ggw6gaMN//lhotyn91as3qha1afjjVFP1wjTQvfEIncJqfeJ8PfV2A64lbGBLlsMWr6/jAXPGG68
2Xc80V0WT10Bx0wQNNzW9C5qFvhH7bB0zDw+DXjwnY7paxvm6b5VPWeS7OLfffa/Okc0Bzrygrmc
cj8VEECeEO/nUXKxYx3B5TTsW7h3xy7S9oMzD09Lp7xYpQdgu3bOWkHwqQ2dv+IArllmkiXudDfg
g/ZJCaRA678MetA/hM6b5D2zz1V2gHGLBMnH1BLoBPEa+D1+8zD8uQjnYcABQzwYIxRqoU8PQ2mW
LbkvXcIbxiCLatBPyGG7Q8HcZWP4yUutV6B5+FqR3/bbrBtt0mC6K3Ng+0fHxlqxS++yyN/ngTD2
QKHT37Rhxry5/XQ1W0SMCeZGNJ+c0fkN80vJwmOkIqmi9NIYxIjqS4fIGwg8SxKO6kXqQTIwPfOt
GNNbid4FDjdEdRC2uy4jsMHUifdMsS+uSjy5ZUeJRndT78EYXxt5vTHRAV85stg7tOS7kjCArUMF
iGQyc4liRu2Mtid5rRVoXHQgy0mJYje4nCt6A3cT2Jp6RJG3rssMxquW33VeVdwFaPzoXpCFhk6F
pjsBs8mN4xxZTn6JXQwq8NzgaEacbXv0p2+gfzPwVQ4z7GCTl+GrJeDhyTEixRPQD0jP3F5yo8XI
znq05dEtOxydlBB176Sad0y03t/Zoe/toGN861KyjdCVuk91AQPayJgWs0pYdLk+3cXRDAcsRjoS
Le1uR2Mkcrg9mRDHmOeEGCR680sxts8taVTK5X8CCaR6mPhabca0WYSwVMq+fhyje7NQEogVSntT
RdltXwcHu4v19WBr7s7tEd1oo5PCpOS13w3oqUlOjbd+3F0JF39xMvt+fQMwap8nv6md/upk81wy
yqM9pcu0P9VOUyMrH99NeoFeFK5j0ukjN94b+JSldDepAzcbqRK+4ErekKxBmcqwbS3ksUKqHiU4
fSYeCLc31qYs29+c6vdG65d6g9cO7BlhuryOdIYM7qdPl+c0sGk4iLNL2sJSG2oX9yFRFhJrwsbO
b0p8TkcTooQVEaMDr5NVMw53h8Iv0ak+agbmvuZtu3C8rf3G3sne5Ta0++pgBNlhEOZtgvXpN1WS
+2ns9v6x0UpIJiI6benn9qERdkcclTOeEyStEDXp4dreri+JKXVgtkqsMEGb5E/I8DXt2vvGiC4x
G1p0oaxDatGm96FKSKDnvt9MqqtvGLJ+gW0yQh+OnW1g9vXV1Hd7K2f8QK6XfVVZ1cnEsrt2PCwM
qjSKiyXZCwF5vCr8vAMnU8T7OCm6k1FgXh4Yv4R2wUHUI8jC02hhxW7ibZiiMfOIse8ZzF03njmd
XbCSldDjE+bQ+ARIIQAzU6OizvwJhaSehNgq5zxmhVy5Lqv66ucfkdmt2yQJtmPWqM3oWvLgkVGN
cdKSFyzDIMQ4Wtuu2muwcwk1kscpnzHJCnUtgzBM+Y6v7R2ywLYSPxW0tQ5DOB6QDaSzQzgp68HI
DODnWf78Psd5/6OI+9duGFCuxxyOJAvevBQPOTajbmPhO1gpspeo/kiKtSWbaeVqxw793YpIPn+f
3XFt2IAKdAs9pGlwnRgb0fXltWgNDIW28axScJ7Yot4E6d+Y/4HquhHqDRxmgE79k91kwBNy1WzJ
zn3oELudGg1fhFUHZ0jnJLiVMiQL2ZqOkiUVXUaGY8ZM+bvibTL250C4CHANVRxtj5Dx0gYX3+ei
2zf19DipyICfY/nnycMeMLHl6eoWVUkb7sMxyMnHRrYF9t9r4P4NzlHvORokBNTsDkmw7jPPOQ9M
MBfgVruDJvmlvSsb3//okdo7xF+7KewzxNB7kE3MIxw20ZYGZWPd9oZ3avCDQ+vT7WXbpcECY16+
Gv6bsvdaclvJom2/CBFwCfNK78liGVXpBSFpa8MjE958/Rmg7j2xJXVIcfqBUdWtjiIJIHPlWnOO
aXrWwYSd+cm5mX5ovfI1zGDuyD/puo64RAvAacu4mgG0coi6rwk5Nys0idqRMVR6Q7wQvhhS71dW
NCbHmML0oBWlv2gbVvUwRplN0FhxQUoBQbCH4c8bgqvr8fL4ieTxA8LHhbDa6PmhodS7N5Hi7Pjz
8/3oefy8KtGLg6VFRWDQX/91q/VoqpoubOEziefZOm6jm+PQtRlNWAYVCNiFbuk6yBuClx6etql+
52zMHgVUrjfIEsBsRtKYt1M0UFbsApzasganKYZLUIrj11QHe1H6+T+FHD6bjbUM3qek1N6sKo1v
pWiWFZjAVLx2Ll5c0eT5JnOA+f35Yxq/r2KsXTZqLdYwZkrWLx0AnlrSG/zBPsdVnR9FGO9hc3FJ
XQ9/VlZeM7EpYIke46kTV120/W6cR75/eRe/1DWspRRR4LMM9k/H+20L4B4VmaNJ+yyZFVyLsHhy
i8JesT40mwrZ1qJh4rqsLNzsA+aSdZLqs5E5cVZ6D+lCKv4xIc3jLsNQ+uf35vz+3pjDcUEZ9NCg
NTzz55qLR7IGH2uK81Q0NGfRDC3TOtDvj5cZroNpXFtUyLLWHUk528muP9VTkq1pLj0jVAbI1znm
qxPm28pDaJNEhr4cY4LXxjH1NywhG9apSxw25ZEGLGRdn3wwhCYoJrKS8AkYIHltvPpW06wq0hdy
lVT/+rn5FHmlomaYtEslxnnQn7rL0bS+kDhf7FJfTS9WH19sb3Khamj/poJZD9tOC20gnU69hUvI
C/qdk4cIV6rwu1/QJi/ACYSu8Hdx6OItTcSRJE2gbrRpvT47FgM0Jy4G2SjI/7ciwNILcm4d4Gg8
4IsICSEA9PHna/AoAX5+GD1ArgYnDMafdCZ+ORuZPAKqmGztPA6OdS0VDlCvqQPQAE67rdriuxTO
d1Ro0Kll9d1LSVirP7MG7kAkUW4aBjLEsn+n+BkTeCOi9Mpl4Uff7bgdj52XjkdpusOxCd1P1lQh
S66KlcGp9VnExkUiedohSHLX5LvCSFJDeh4DNtvaMg5hUW0iXFNrq2jFxgyg1wEI8Leqmz5qEI6v
U1nDmxbm1XA0e9NkTnCDVo5lLFbqoArNWJIi7F0Z3tg4fFXsvNN0HpZTpWKGDyMGRllbZ7Q1ySIH
jLWoeoIAMuCj0ANKsWmkevOJVtj7vXPOzP6STPbB0p2LHVcwXSP8b5MIkq2RDvvG18FpVuP4rern
LgUPEy61O3PnZ8J6gnOFeIRYxvbmCNBCQ53sMzsZrmnUICTCNJrBvfd0yGw8y2KNEg1dWWO/zImY
f77ej1Xn5+vtG5zAaIkadBZ/G63aSVOG1G7xZaSBs4DedCyn3sBTT+f5IYt+vLhDR0Bum5OzpwWz
d4P4Yg+/a4iBc5HKoAS8om3yMuiIFEGPGSXpN/5uwtTQPXnKnWlQk33CcENMlalZu7DuQHFotgnP
ekr2hWjAKtXUB4Vd3nVHwYUiSpZIVSkTb53qfrPtKPdWKXHEf/kKZlbjf496LInod216Sp7p/4+p
bjFlkv57Ji+iBt6GFhP1etWscFFwDxikkoopbnaOAeYgs1KDw95Ang3iuLqs07c/Xw9GUb++G4Mt
AlewZwM6tBkE/bwIikQ3BiPX5AX5erquB6DOYQbQK2NscNbHvcO5dQvB+V3D2b8xKWZWNpl0Okl9
pl2sdKeuwSYk/0LW1QHblMnOi3W4DDrHOJtUu5hZ3b3X9M8R8Wlr0VB1eKV0b2SDySbxT31Kf9SQ
Q7Ysq4qcB7trNgZnTbNNzw4T3wORBKdMi+ghCK9bJij3t1UC4qECU70aLRVu8A21cC+keWgTAf/D
6NEOTVBMrTG+5tUAeyrEei4DcdfjWmA5AnxMw1MsO+FtkPcsEm2i/o7oNHqTZoKCy8UcyXEoLez4
XWD0d9CNxiHheBkH/ncD5NMn3Dv6RouvMnWMTdwXxgdxlNuydLAKNs3AYpFZG9iq5iuOL/NV2YSV
2ZmZLuKccqzViJgyVKnB++ElloZ2beOUdFt3KHdDcwdr1O+dqdVRNOLpSzuxx2lAVkeC/bPjaI6s
kLwcoU8Hv4nFjtk/7imYQHrAsMoomIaD3CZOIW1fgjK+J20hF4+yKpy93oUTkjjWmgbNJs3+1CPA
dKuSUwUeqmMXqvqQad4EMRjffUm6eRPaN01o45e0HHBi2NG471KkUvGQBlc28kPlRNcOsNmyqHE0
/fku/XWi5+kGklsqRk6481bx6J78pztiSipwTqnlJSNBDsGypw7QGUEDBcWzcmNICm5MbqyA5lM1
0+egNLO1G/UWR632oxzDfO9rib0YwRB/Ssc5iCgD0kDP0fo0iJh2RDZcQr/GHozWmDzvPcNwZIBJ
XZ3G//tTgQd7p4W4acye+4N2TQcNc8TzFqSY1Otd0UNmxyacYkyewRK9tw+l7e8S6Kh/+UZ+r+7m
b4SYF87XqBvMR0v9P99Im4ouCHujvLCpRbfWH49QkhdBe7ZKr3uqkvIeRw2yU03bEl70ze5ad//n
i/Logf+0lBv8x2c106mkHePRm/jPW6hckBczWoIg4qo4D7lRnKUDPQgTOEFIHfxKTpAYnMl4EhNC
0ZacbyvPSnpPRMj2afLuJ6r5S1H3a+d+vlUME6sD2Fv/0Xj4eT0zYqGDwx2qizENEGWr8Vkp+Fyi
j/W1E1n7mhu5jANC37EN7ipzzJ86pHxCDsUCavgdzQoJpt68SYy4t6w4dHZh5NQLAu6+ZKGXPtEP
aDdEXsVbIrv+8qXOtN6fNwfOycgxaNkj0uKDzDXrf77UsPJL0OsFmWpj+EF0sHEq6tY8ZE2+s5s7
Invr69CPAppI616aoB0g30ME3Mo52SAIpHaCwUNrx0m9N8dHxh2RArDqo9F76xoNJEZL2uA4/1pq
3c2MzPo8ANW7l81Elq6ElVNMzp4Svb2EqS6eMRTgDZWSEwJHQKYD8UbShF41siJ7zw3f7F6VH/FI
5l/h8HiwmFwgS5LYNP80Ji6eYAMc+P/zvcf5DaclQyNow+SD/Pw1NSSqT6xghM5rJSi/UR6CLrj3
05mQJk7WabNDruVsKi9DudzSpNtrRpbt+9QwL54Sz11jD3+5dL/v68zUGK+h89BN2v2P48Z/L503
KtMVbX1JkwbVGNEc/JkZgeZ0zkrRGVyQouMzeBP+2lB43zwILsPkEjhLs/Tjz9/Q/7iRvJnvLHwq
BuqsX5fMCXQdXX2tuXR2TFQtIZZMdPpiZfpyXNW6HC6y5JAC/R7uFM7RUyUtk8Q3jlmBBgoODx8e
gTrLV63R1EAk/sli9LKVDLhN7OEiVPldRmGyzzushP3MmycPyLwEHrgSWrbBynXy6KrL6PSwtyPI
Gg+tMjdGZHXrHOHJZUCEAE6iOwxQQ5e5PZhPVl3u6rBO9xPhYitidmgPdSPiLcugptBq72/F2G/P
m6lzB9GjhHIz62B+aVGOCttURwl2qbWT3YO/0vXxm0gCHcrbEB86kP8UnYciOUi7yE56YnzqXCGX
Wa7YtF37L+ehXyV/JE4gOXRMmo6WB27610lyGAVu6oZmd2HVGumkM68gyd7bcohe1iXBBuw96yb4
ZkP2YRofSMwcdrROmxpRvD3scujCp1JWgue4bXe5SdpVmuKCHlXwqcRcc+gsmo5/vtlmR9rPq5bJ
s8iXyHkQUA8V5c+P4+S6BsoAzih9m+u7Icud5UA6NRjJbc6kFFoWju5OHRrTpLjJydrOZ5FW4lX1
3m85coZwOw+99O90MvUnoFeHbhalhGks73VbfU1M3TmI3N+EBUbWvCdpJh3CL1Ym7hRzzboAFr4e
SgBUQV4k6xYfNo1bollKyfHLPCaQl/+iMnmwv3/a/7hK84Pl+K4hZkb4zx96KEPfR0PjXvoamRm5
NsaJ2eTVdmr/AJuZco0gIwkf7fiYE7cQyFL74lfqS9Ml7o5Ivn6pcmZNXl7+rcn160id+8hhfG2g
gnq4An+1pDOssz1m/dPlh4T1x0IIkAu6weheO21qXkeEkrtpUp/qMKNJOqtqHy/wjsDwuH8/+Pz+
rOFPpoWHdZCzPmbFn7+wJA8aT7qDhf3GdXe0F2TvfK4tWbPVGuKg6LOnHnIw2Smy9Vq9g8+d/WvV
5HDFQ4LTJdPr1Z/vXPHbYQx5nkObwLE8AwXKrz0gi0CO2vYL40IBr+2kHxLOmyigznHwZtSB89Qa
ZEiRXneSSYBWlDlckQ3fvICRfeZFhI20+V0BhXiq4VzhHiGTuWxSPhuBzTsXJ/mUZXdu44JZf1qu
mDe556LJoIfDRlEhmSJhX5/CtHG3YdT5J1kGzjZi7M0pV1s+WsLGLKUsyvi9cRHO7UwKBLCyXr9l
YZbbyE191toe8bZGDjT/EJlaLNV3LTwkU7i1GAB8b1z3qEDhfGBzx0eRe+lf6q7fdz+m63Ofj0XL
p5Xm/jLALJIAhRlP70Xk060d/Cfh6+Yp0Ku5d0FKX5AeDHKIdsqYvjWsSqvahy+RE/38l8XI/u1E
i/8dna3uGyb1KZf159vMtEK79BshLkR8dQeQWzCTLTHQviqHlWod70InSId5X6oNcKHoyNGf2JFS
NzaZ1JINCQwpeOZwOqHqIX6V3u5RKvjxjszEUcv9mbS6G8tyU01tv1HBFJ5tRlUoALhMoq6eArqx
gOS719oc6qeiYJiT2/VZH6ilQHSsx7LJjuSoRdeeqT5JOQ5Zo5hRCcQ718ot3t3JP7V1Y2+HOu62
iUbkkJ/FYm83oDn//ARY/+MJ4GjlMeA3KeJ995evK+pprHio0y4kvmJ3yxkn+SD07OTfqiY5JHQN
bZk0uOTrUhKt6MA1SOkwHToZc+rGWkOvaWrXHRGmk2jeANqLRVq0n/Wi/1BG/hmLFLYCZDwQgUlb
dehU0cvd+VlyI1XxE/bWaWFvy6R7Q+6Dlg587l8+4fwJflqoafbPfmomU2i7Wat/viE0g6MayO7g
gpo435QdFiqyG6AMim+hYTxN5miTr9KMCz8kLLnsomihJT+MeC07mNF3nHjZ09aeIsAAj8KePl+x
xEOxpKMPOJQxyWIS8EfHanqBDoCakDZkR0rbmgSWZzvRvuci2sLMYdGAbbBNaK9tisIHmMSm8Jcr
+j8eAAf00COMw3PmZ+Hnz5sqD4jS5KTXrO6vbWGO58RzGTgm3j2aqrcpD7wzLOkcAWB+UN4wq97h
H1hGfMqZMa1Ck1ywnARakC3W61BVZ48Q51crivc2meis3nuPDsHZQkS4YIgOFJgY7ROKX+I7RvIf
IsPBvJqj/zaQjVNfgVoMtW41ZDoakKx41htP7aJszG61gVYW3k35XgVv0CXlWzV/LUSkrSfK5SOB
XNZL0XEKIU+o/MuA+ve6BXUo50TH5u5HfvaQz/63ZO/I0MkaiCQYQsmAEJiFs0Bmp8qCJa/sW++U
67jPyfBNnGo3dHhM87iKj5HTXOzQeybvfHj10u4QuDOtxLCORTKEV3j0N8surXXuhf61qXLwc90A
V5xE6J3EI0eM8PTa+emmNaqvfUWmtpNUb1ldfAX68pECu6cbVuM4hVTyl6MTDejfHgeXobyLet4i
z8e1/Z9vj0g5cUaUA/FPlk4gpJZ9Iz5avEWJWSNiqMblpCfpxbM72Ku6GDf2QLhJq6fhpyxL+mWv
OM70UHSWtuiLI2j3Yj95xiUS6XiVBIGXvbJeFWl/CztnO40bWuWaJw+9nRCCp6WYPVQnL9on8iaJ
yeL4uiXdyL60xZjtBUdVEFuB8482lumzUY6MTZqJLbH2iNew3sACg0jOtOZIReq8wdHrEyKJSZKy
M1Vfez2or34FJCkcJUG/sfaNQj65joYRXRwx1Et90sUTvXRgMuG/IfI59mp+UHiQXC0U0Pa84Ubd
iFuVMMudldlr1rzhc/ldSV39a776sxdDbaY4bQ5ZWB6nPujx9evq0nTyAzI3YLLcq3ZSDDrWQwxO
JscuXOsH4f0zC12Z54CD6YK2e8312DQXdifvEUHqt2ZyTygk26uNImxPg2etKa3emTWRoqzSiLNz
siZy8p9IkXnrIkGwd5NhGkSZG0jnk67hrfWaQZ474Ts/aGKhlkWrPOjGG/BqAoOL4NILvI24cLCi
trK+inR4zhnYbnxYfLAI//8r1BRusfe68EVztYkwNCIaY+1hPWS2UbV9d+618Luh9OBWtv7G7ktr
n1KrAOny9F07mPWdndT2SC6sx1Z78j4K/PZfZkqxRw7DwiUQpl+4fUIQe+YDaiqNg+mh1sts5izV
4ODwYgTxiUUdDjabJFo4dcRWxvl90USx9Yx0VTxLGGl6oU5Rlo7vrNM0hEeqqcevcOHpb3jBPQ5T
xo+Ih0h81MlYBBZIgooul7Ebce9K3T3n7QDOjOb11548MFKSG5J57Y5us9K3rk+mhIyeHi/h2UlK
72YgWQmXgT/taynSsxcmySHI+3qRdFa4L80ARvzccfRyeJ6CAd8hJMNnO5VOSfToZgAZ/qFkSRhi
rsKtl6voqXHyO9FzX2Sj8qc8HYKrk+VEkkS7vi2aC0C98tnug3zD/wTSe9KrZ2focGZX9gk91DMk
seqfhJwK6eXJp0klzrrvuvpIKnKHMo90k1DG30e37l7chC8QBZlVBtn/1yhxauaMPNntxVIjhDK+
n1fDUgTdkB2ZJFO8J4/JWDI931sVYGebOHF48uFtMLB6NwWo4MjRh1PogkuwgDftUV1jUY/HeFhj
AB8vkaH5y2R0mqvmqQIpnrqSjgPSleQrAJqMcmwTEZOR43Zy4b2mwbBLJk0dzfFDTu+VaLU3g6KS
DwtLIE3jr/4gFPOv0cViQgJeK8ezLPFxy1H213Coks1/fmK+uDSrNFg+vgFOT0d62CvMLNp72sxa
XiKLZs93cHYnpnRMptYPoHFn9s9Kd97RQ+9TJ6mvEIHqaxreqGLGL5CInTpo1kgwxDFkgLEQ8+ZX
uyCpCnF8SEgymWLcFcHSAaAKyyTgwYj0fJllpKhAv2yBbAZW//o4Sli0lVfpSFJBqfdgrCA5pFJm
7zp3xLLN1Fa0hbYSWeNj6iYqu6a1SoAdCwhjp1slwS+VHV1AnTv69niZSEM0o+Zilp2+d9rxhZiW
An0aBuhZ8B26T4xZoh0kc7GoWLNuQs+z3YSIYckpGA6rMp1th8bzRcYfWkSCQEqv/3NaXPROjcfC
7QI4r9o/mpZ/G8q6gXFNyGprV0sQbsRRMYV5cjtrh26XCCbNcLd6WoPliOIapHPIheq8JWdHB1BK
G73EOWnjWag73yQ3dmtEdNpDEri9yFGH2Ac21epm/K4ZQLYDLKV7ZkdECvnRLfMQVs+U5ZeYymjB
8lp/Zu3fCAfl7TykkYGdrstgGPeQE73XcMK5ZF1zt9NuDzDvpPC7sC3csEYOe0JEXNKJ4MvhJWyO
QWdyZpkcc5eGTnMeFRplMTkjRY3/RdFkonqMp0MGQ/SSSV9fYcBP39PaeaIGmL5jbdgWqJahyZTu
2Z0nTTjtkSkWZzVUzT2cShbPCFFvaTKgTOf5BGSpl9Gv/qVk1A5u7w5IiErEw0L/aDztBtQ42oTx
hGWjEt0L3gJCY3XzgtvxkDtmdn4IweyEKY0Mjvhu2y0kkgIcuEjurp6ap4Z5QR/EAwEXsFrSma3p
lsq+QBhH4jZ3MuHlLNXsiaROTJ8ePsnSJDYUNOL4OZz5F9lTZ0XiOWxlcvXVSTPFmX11DDnaEOLj
wXY3BvsY9IKxVURbxnKUsa6UUe91SGvQUMbhTDr1PZm6SxvXIdPyBAkS/4026nO27qrMLe8matgm
nZYn/4wxmJvSoZEaNw6WOuMO/Hh6RhpoHv0QdpmWxGqf9UgfzSC1YcaO7c5grX0zNXsih6IeTrbf
n10zDk5aTENPV0H9MaroFdeGCfQzQ2ftxom3NVzLhKlgkofkcq7nlqv+kUptUcZaH8BazRWq0/xs
Re20+HEML0klxVytaIs2KdFn80vGvrIiy4CNoKy0c1o32g7B+cvjNzicweHH/zeWXrYu+wL2AiCL
a5lo6R3oGgA/EX7INmKiRHqukc5+syimd5yHJuQKVClgbeXdxV72pAG/g/XBKFYUbXnXIMWUZd1t
tIBxXysH/9rPL2J8yVLCydXsWKLe2Nl1EL0Zek3ibOcWawEP5i+GQ3eWi/90FLMdb26Oz4MjHz3Q
L9PmOmKA0ZWqvUi/O+tcwTc3B7UrbTs8AqYEWCI9cw9lMeQJp+J0aAqvLbcbF1kUfOidZRwJHMvX
XoLO4fFrXMs3if7+NRzK55BgkW9S5s8yJHnTI775KBDPryNiFrbCy/VXoBjNoG9KZzRXpNR2z002
2E+pVS6AvdCHDFPFLgP153HXDprakMWavvzon5E+/YLMefqiihCufyM+RmcwN7Wodl3eBkeDp28E
sVQTa5oP7drXqujECW9tk1f80sWgs73a0WF9em9kWuTgcQBGW7zTwDe+V8n0rLFqfO4zkCB4MYY3
CgzML5057NIpQC5RWs5dI4mD71F7QSMUvo4kDNQyce96GyVPfz44/5AP/3S5oA4wcjXhh3Hw9n6d
RhE+PTQIIzHLNfhV4dUyLp8Von7hDmTLVoQs0JzFWQFCayBZW1ly3Bia1e5Qar4XQ1rhP2sYapNw
84mIFgiCvtNdSh1tYWgb7ToXrlq3DZnRbqI66MimpxaV5jXLfCIaIW69FoulwJxhVc21dUIyS2sC
OfQWIJDfi8Oc8HNLfWDuFkSXbz6nTLIMPRl4L5XQssuUERSjGVZw0SuVLCrfTbZI38u1ICXvFYGs
uW5T92KQFk+6QgP9V7Pcs9Az2j1FG20aBrAnnqUbrJngyaLWfwom7MaIdfZCivpqzS95B8lweKIw
SFprpAZATlCNsKndYYQTM6ULMeXdix013h1BxKIY5Gekkt6WkUZIRE3cLKOSKDG70TJGez2RC0+i
bZubHEVzK+cXLbBqYj9g3s75vhoO8q/R+MnzJJGCtZFfVUOEgMqNXTSMlBqxqtAdklG2bjoDt5RU
2pvHbHppQlZ67ryKUSB7wLV3WvjzdTfNO0J7KDsJMjZnVjQPBV2CMph3dbw5q972jhAvvh9+hWvl
fBuT5pYEjjwVnc2MTYU5vfcJ3yOTVvmc0IXf+a3Ropqk3K81wtJs+L+bIUeAbw55ta25FAs+xnhV
9bgPnenpIYtt3Kpj20zsnWnU9qWP4A/VAO1nXAuXvJgTEJNkH/V9+WHLi52mq6k0PylmuxsxZ0E8
BET1GM7o7yI7TAazeEP22Z5c30UzZNnKngr/NmFE2AwSajypDdXBagShPvCZ/DLdGVo4vKWlVl7Y
Rf59/JaUkXtgH5ZL5bok5TLDBSbHJXu80CvwMFBqpD/XndwEhUFRz4D+g47CVhAP/uLb4OvTEhY4
WhtyTOriC+SzfeCL7I0soGTfNm62GQc1rtDSG3s16R9+HdVXOhTibQ727uXU3zBlfDZIriSZM4w+
dBoqCx639OKbqfucSxa5kNSU9MSIuD/lveneRFEBECf6ZRGL3N52dd0xio/ys1kArnTtYDjEYrJ4
E6RTDLULOg9qsE4SFgoa4xamfbse5p+SDPN2SLLMjciPdi1Dq182fQmG2iD00kRGsZSNS2xkF6f3
vrDkmUR5YNrMgoKWKitqhneXwLR13pA09CgbNWMcjyCgxqOp0mzpRDkwzzlWUCg/OEJXDZfRQAqf
rcb6WE8SuVRSi3BLTrW/yK2P2ER4BOH1oysj/Z0zE3dfkO7tMbeuzNCmg96acjMouve5QoLgphON
lrj4ppnocJI21u4NNLZ9IK1qZQ3c/nPrgj6+tRRybPbcv+Q4Y51jfykJqbDdlfKVtfct8OALPZqW
GQe/Pd+1RA2Ve2+JYJzVh6RPodZXjkTPp/XTVjE6u7LlsFRPdbztU7Sgo6bXx7HxvAOK9xqelKW9
BWHjAoObOxpdfxryetwFj2Vxfnn8pOvDkXtK7eL53iv9wjlyciDgHE9fsiw9p1qmpc9Rz7I2xMNy
IzTWmzPBhtMabDeJmSJWh/6BlCpYaJILOhjf3Zimgp+12at3IS/Q2do6qvK4h40buA5JU1Vzizv9
sx3KNatSt6+HilCpzPnwmtE+Ntr0AjnA/Jap4T1wanXpirLdRzNVydbVcxuV2Wtb0m23R9LIO4W5
KHWFQ+gSPmNCnQSsQ1y5xdorfP3U9MnV9Yvwx0d8fE669OkyBAj/hLjmBaw1Ap7IUEfMHzSTVZac
E7bMnYy510xSNl9QR36qsTYQJRDWtONijA+qxFdBXevML3iA0QVIzHfCQMTtziKGsUXuKFm04MDZ
6sMncRNFSBwejXxiDNynt9bSnB0yWetmx4l9I0sPhFZV72nn3bwkrA4E+FweUz5d9l+FHwcbMetQ
+1mH+njphnttzU8a0zHm5SRwAaMIvj346xj5uPBO2RJLOZe/3MCMUhGJLJyku2c5EwhXGdHXnOSs
LNEq5Fu9v3kU3ggKX101XdLINV6HGDFvMuabMaV/lZGes+UK6itU+ouI/topsjzwF1H4L8lXy6ZG
kuqr5hLNfa8sKdotkh1zUSm6cVE8vrRzs86xCmT/fgPkfNQDvFTF95w+2hGzI/xyJ3Wg4g2LPvLg
kmMQXoyNIYG9ABxTXjerTtKliLIScC+khdBgDRqVM66i3Ple6p75iqDDOgeB972YLee07p4UEbRX
uGmfu6ocdoqWzCq3CGRi5JUeI1a+zY97nvndyD0Thrd2cvCAksqIbosQRqWLTds53WtCsn2ic0jH
g1ssCGlPn+Ow+pZY+ni2kYQuGgapBydCzz2NQpDFlMRiNZLRl9qKys5yiye6GEBockeHKUO7kfRK
+lo4kxgBRpu0MQYEy378Tl7ah5PH+TbXlbY269KBgtnUX9xm+jpQ8NxdryqPQoNtaETavSbY6W6E
kXFXYNLKvFa3zB4BLdZ9eCyh+3FsirOr0shwZktaFYMe7ivByMEhdPYUkVF58vT635ZIhn0kOpT9
UuxpfzBINaX31XQhtYdls9R7J3oiA/4TfcPpLqP+o/fzt8c376QwinUVZwDcqezccYDL3qTnIQzt
L91XAbPtqbYZiegVBwO8L19yT+7QBqabKaRYa2aN0jTugKSK4zhdDM0T19Q0m51LbUHHNsuwMeXO
2Q4OAAXFxfcBkq5cw2w2dHhbuPR1cCrhDC5kSwTmRL43CpPeOUS1Na0wjAdL4k2goc59vzhNvkyD
rQ9Lb/AyCj+d3CmzM5ZpEaWkMFPq6FgQz0ZskSBte0faCS1FdxD/48xRkDaIZFNzLVZ7S9/F1Dar
3Pxk1blbLaRLbHRIlgPKY3pWyfDdj5BwjrMBp55GWh4CpYFoxPPDINPWeXllZXjWfG81Uj1TQ5jU
j/NLUWTrH3URyWLDoSCe79GOLFoao8xE3FXk7KWjOPUSsw2FAsL1UBWfSZ6LTq5fjrdsZmMYFSaa
Xm/1ayqN987WOBpGxrCslLsZu87Y1571jOBvomazxp3hBNfHCs8y6+0ICWj2OImXxeQ5sx06ZU6t
kYjlwN5LIr9YPtwLsTEbBwd3TfVjnDKcYqcMxB6dzfd+dNVHWujeEqER0SUnvN/YyMKeOLk66XAc
mNbaDGatCekDXzGR3fuOZAeYAWya4d7W+K6s1kGUkjfvrgYSE/LGF32S3hJcv71zm5hkGrombMcu
hsDsvfMCPl+eKb5o2fZPVcYpOjQQ1mqOOW3dysJyGrTJTRs8DoxTg8iVqhurV74fUr1lYiGdGyfj
f2xT6q8/llRVDen28VSE5qh/GcwXmvTzo1V+YJLqdxPBmmve57bmHx6yORmsz6YU1IT5Tbc0/yly
9UvvmeHJ4m0vY1HbBPs2/kXjrx0FfJe1p/GUFJPYK4ve+FhH5cKLHX1bGj3b9PzCvVMuMxcRgSUa
sAae+PeRAeZpApZ/HkCLd73wxS0qb53bKPwoV+NtMNnB0fHgGXpj8Dxp2RbZ0LTD21TfdeQcgKHg
HIVsWsfHC/EdRCtWYb2KLLGkf6+dHy+ijfgLWuh8xi/asYjjNGs9m8AsqMoEtnxUcwdVCfXmxSNn
CJ8wQ0YD6wp60BPU8W6JWkR9OPH0XFT9ET21uycfh/c2V2oG0X6VmelHZy7AyfTrz6VlEOFFBqZJ
V5fW3GWYpmZh1UX03SKcdhjprEKqWGeF1Z8fL0Okx5tKZ/1Px6h+LmZEo4wBpmQ0vh9lwDQF4tgW
07RLTW9v+/84Fo2gInly5sNV0k1zSh5PTNTcM2Ua9yxz1Nbs9GLZxdaqs5AaVJx+zxjQ8nrKgOn2
m3pufpg2U42ueia1zdqWSjIMo2G0oKmrn6KqkK/R+PnxN7RMq587eSOcWt1LmfDRJq3gvECHtE2H
c5yn0Y27Kbyhs4h3oyy6Barubm9O4pPWN+0pInDvNFl4V6rKAfceJO2pL8Z2wwXIt27K95q1/knD
Q/l/ODuv5caxbNt+ESIAbNhXem9EmZReEKlMFbzd8F9/BqA+XdXVJ7rj3hcEQTKVdNhmrTnHLBsz
fw4rVX/CM7bjBVnkEfvn2nOrOx1G8tdRA+xBClR3nLVrWwV4M5LxoU+/L4Ao8hKE+qOZavczOs5K
huwW29qxJbh+NU0xSddYRH+1v1IXPkypCOL0Kgc7xbS4HKZPOyfnkD12hmiLUPlByeSLqlBZJk5X
fuq9B77ykAUInNlUwQ02VL/ao7frF3bduXdNPWoiG6m2I2BJC8/H7ar347qu2F7ENSkYbP9+VE7r
0C2CP293XbiM5ppjEaTp3oQiZGJPuKEwDh558sKSNn3SQa3s6nzK8xgt/jhR7ZtRBjp6MzXa2QG1
7lDbV9OyIvOq4exKlBpVkBJqmIKX0yJ5rzIcq2pHGuW8vjJjjXXzmC0gstVPQcRviJfyIv2G7p5L
9a75562aXs1Cr0eTvEem3rVBIRJ1hP9BPCkrrijo95qn+8+oIt905GufqVaSiynYNg0xcV2RR/ch
VpOpsmCTdOrhqCWxvPnyZbWwtKxbdFEf7fqhq72ToWX01pWuXwq+xgM2CwdrfN9hlRks+yABmfId
7OcTgw/3P5d//pbs4UzGcjS2SNsmD7Sj/Z0NZ9AjkABSuuvIimqDYjuetCogrmkNM0OV1tIxZUfg
CnugIGh1MGGBeijIFVzahsSyDepi08qdknvqZ2bsRJwEbwT2umQeKlvVo3w7Ioa+se8zbhm9xAW7
q7PjkGQeiLB9HkKDNBU1mjZ98dortOaZHKiOyMfs3ZKlsdYDo3SWntbeWsNzD4EpgYxY08JTfUYN
0i1F4WT3uGDtRqNB/bS0eMl3t3fUnshzcromeEa3GHuTVKNpa2RUWTeJlree1T3iQfjvvWoWG9h2
xraoBn1n9tqwnMvjVXMOSgwwI+3wrZ2axtkxMfW5DgFIbUfE7yhM/d6XP8M+zv+bSnRq0f9LXc4S
tm1NEncV9aE+q0j/olvImyTGgkKfWAsieomJn69GxFdHXjYTZyPBIsfE6pZ6t/L07D3VzQn82P1M
lFGb8i3TTc3ntBpK1rz8cMRLozdyQTvgYhiVhh4436lwoFdqI5r1QC0dedSS1J2zlqXOM7r+U1MR
tj7+N2yNpv2bktQSwKAQ6qgIFy3t7+KEJpEU2GGOXb+vTKfqYjjAIYVTC2Ne25fZCvgvTpbY37dG
PZ6dUjsOZRAt46LQScX8zWIzWlWxquybhn0vO4MRrHpnbdOs20U9TSGydlcCze+B5LbXisvwOGog
IzXc31urbr1Lpd9SwP2XqHBdRFmswwE/E6Ea1s5uHlfM6lkzg+65KtpNXoz1g25tMQqYECKfxHwQ
B43G/hi9jvZQot21qMueFYfrWiXvtyvcbtWq40vCM/cRuVNbNabmN6802z4qdiozwsIBnbIwaqf5
Md9S0U4ubE1FD5ZpNjl7ZD2NLBiX+K22/B7C+zCKr6RtQjjMiw7IfFweakoe585vrTWBYJvUK70T
Ia/2Ko6AdkcQLvjxoJqwegyWuCHFSgGMsnH81l1KNTrn7EN/myqB3eODeDe0D8OIQDsZLnRug7Wu
hfGlok21z7WGkTvtehw3ELMxFplH0EaMwnF5inT8inVIHoqXYXqLlGdbI0fFECGQ0ry92rlwt5AC
d4JPZt8ZSbaB1mJtRerYq06nRDAQ3QYsBrfDfx7i9En69a8XEog4fv3IfzRbRTTF43+5kMbOBsoh
R6yQw0hia+puh5aSUUhgX2Kti4lMmhBoG4d2cczJOzcr8wf9VW/p+1W46lScXF6kl2t/TD+L0DCg
WXRfAxigk92kzub//dViG4ThC0YIWe8MffrLq5V6EClREA1XEXU6tmgZPsZq5yoxNW+qEG0s7gjI
jUWWWMsxblyGh1LQoWURrqu7LkFoIeNBHgz2Jvhpl9FIuLHfZMEB/2n4//FqLWyeWFlsGj3khvzr
ZxumZtG0hqpdSWzPliwEocXrJemScak9I8UvVmi/TGQX8Y33gyYcFRKXSzVI8Pn3JlVc+FnaBSKm
RcuYrUSWJx+R6X6QZM9wllr9f5GD/R9mSORyyNcFZjMHNMDfLRzdCBRe8yz1CseBXK2sfbgyI93R
JLOA9+mvDCDjsHUqeRow90IJZPVMrlO7CQ/YBMQPPQivXkoISWUk5UMBT74dBOgHav0LBDyoviuY
GP6YoGmbyuaqMWS71svCW1P2S4zgh1Rr8mdZRtFJxM+xDkE3kGnz2gnYSGpax5/YPo6SHPcmdvZZ
4JKDHQ3uLdeKrVTi9miThT6EtTsutITxOW3b8OSWb5VXRhSU2wTVFqKbqK3IFZ364bTfDj3TF1YB
xFHGmChXdG7vkIXbt2wUk1sczkMYE8JSlKhapr1MQTNkk4lo22ssAoY4DY+6Xw0/MCL4ibccUwOH
u+1e5zLWFDOUhba2IXcKR6tShhfLAaopsCp/Bsk0iEHyYvJtQ1t9qlxo9a1pv1GUXJV2i+c3q9yd
Ybn1mfYlW9DCPekOXM+eDdmtQ9O9nPeZJSvnrLAP7lwrndIJvXxoj4NFMaolRGKpaRAQKFC9ugSO
VZ7ZPzUpc10b0xFqpiKG8dEMSXJ1MiiDmCh/RnMjJaAgt3CcMjyUIZPPqCoNidR6zoiWsLtF17R1
yTFdujUKwsIog+XAlv8W0DZKK9Jx//MQ8O+mO2vyhwnbtGfB+t/tuji8mrGq7PFq2cmTTSzhuR3K
VQ3YZOkBXlmz22MQEipcABtVVPeCUs/b42n7GtyUHE46WC//+SVhWv43RaFl0dRFQ2xiOLKBSf3r
lU4TwOihgolrZajPIJ6vGqXip3E6VEGYb8C/NKu2jxFONu27MTTGhXBSzE+aH50n2UmlVfeEQmRg
6+qnZ3AlgJS6M4x+oh5JFnZF4E+tBPEnJQ6aeG3DjJm0P5WoezFJO0N1UVMPlOmLSprIngbNSjRM
sa27phpZrxxQWSc9LviWlHKJO21ZF3XGgMlasdK0lZlS8QcfE26Utn1Nqn6K9mp7KN+05Bw9uuCh
K44OigIgW9W+iWCAIlsoHC294Msdq9F/auxb4CDmpq/UPfpQ/hHJhuZMnCNYmSg+JhyMlRtLdTXm
4RO26+akCWC6iWkhJVZhM8ynIMAEs0mA5trRiG1BgMuPzTi4OCcXFLnwJSOgQNw40BeLMAtuPcSx
IO2Ab6n4nT89zfjiYn9ymCYC+jOHpqqZpIuQIF9oXGj44yPXlcAM5K0BfqxYDzzphJZsyqkEIKfD
vCJBOXv0Czu4WqTf0cDO90LrOFO7Zler/e/JtEVbPvafPCjjO5tM7Dq5FEjLkG5GF9Nwg4OjE2cU
ta64qa37yyiN6DCftVqFW3YyoxgpSdv6e5lq/saWIFcqLqFdx1W8CvrO25IdojAdaNTQ8vDDwR0f
kRV/iOHsfZc9IKMjxXSByBTltbb8/MU0CnGwowytbuGSUksW96KF4/gKoPk2Uo7g03MiwkKX7dhZ
4AIY0Ygs9K3FaAl/448OP1ZwQyd6UgRj5oyZ5ViXq6B0or1buwb5SX1CrZg+bGBUrCdxW9/B4a6H
xkLi7/O+2GFT0ApbYx3apOWRKmrc/BBpVN9cTScq1vMLGhK/Owx8+OSHxI6yN1D2FBZBMC2i673R
9MEbxNi1IZoS9/qAldevukWFWPLZjOC+pY1PtZphDoUdBZ1UAvHEQ2CQtscv2CKCmOi6W9i13jrr
AXs39lQyDY4Uf9kST2xF00RWUIm4umpmHa9jiw145mULU5TpMVdyMpih94CBco9fCMWip54t8hNo
47OVszEa8sRdIRYxqZJCZRp9Lzp7LPpZgcjsdww2dt0P9r7xp5DBrCQ8pPd3WVBPr451ilZKeG3Q
Ro81ZI0DCaWgUzJwSbmP6SAMRTu1aQ9xBfZp/nGbGnDUbg18x/uJ372lIVLFt55O2aIPcF4G5lhv
S4O6DiQbPyXtkvTcPr9ULT1C0T9C2qrEJTX61Y1i/epNt4hS+SlbhNCsodZzR3LuTRKhN+Cntux9
R+zJobepmZSkce98V4vXbmsC9gxiKnQFoTqIu0d6AfYi6tHrhA2tUaVJoiMOfdokBJPbNaGqE4hk
7gLpk8AhmRJNFBbJJX1z7XdQoOFTiNA+CnpfflQPl1ppG4REgbErp49etsPPRC1Jp1aTT7/NouN8
qFovPFZ4L5eyU0PswPWrdPXwWnUGLCpVLYgx95EcZCzzmqjqyB0qzWXg2OWhy8rHrDueD22gvjUB
vL/IGi9VNNDTtPJmq0uPESPv09Wssh6bYtg0evFHb5pArNLKOpO6+o5QnAZ67RCmGAG4iclNOE8t
6KwvTp1tE0+cUuCBdWvfsy7KcCHCuZ1PY0p8ymSpVnn3LyFeocYrxRvRGNoWCNO4cFWfguSItmI6
zCpv+THtr362uboGWSVJc4suAs4Fuug0w4QQ2SYN6ri+ltouZHV68VLJQon6CZ0T5VmJ2n/UgIIe
8L8Z8FKasn14RSEfQBt0WSwVaYhNeXd11bsQsuNdYoBwTliXIHMYtsMAe1XeaZSjaXXfqxYbgGk8
KoUI4AGWKu0XRoy86r+Lm7BGlm01uPvaMOKNKAAdkxoUrMeUkFjfBoNoj3WzkcLx1lpS35zUKs9a
C2kTTsoLVJvxkuKaF2Y1btuW7RyRxt3aTf10JWxdHrXpUFehus9SY2f6dvOskdi9GEOasIGkdjzk
C5bb4T7FnriSU/3L9PR3T2v8Yx6y7nRr/2cwDfdd47VnNMALYxruawG/SmptvP42dIj2yUe0gp3a
RIZKmwZSX8bWOLbaQ7JiCiHdciqgckV8tEqXXkGs37uETeXcAKm6gP6jj2IbEkZ2GyF+bnKVyyXO
Qgt1ObNYipbNWfRdDX3EGo58z9omtkFTzA0KhKFU+UO0MNJi7DETCfXC8uUdXifCru5ZaYJlW3Tt
AyNiskf4QwAaVZtlIJL67OTCvCIPRJEEmW3+1c/8NlzQ6iUWbwPC2VkYOSbxU54OFIkq5yWlmkDK
c95fQckDiEwdZet4eUm0QHkwEisGRqSPu6Cqj9hMu2ApALVs4sny1HrBNk68+uD7FhN2UQbkeWN5
Jv7ayy8aotBVXBb1yitT95oVdXoOs5Zd+3ioFKX+SYA2uWyseTYa7TWGo264zAeZipBqMZGuQwaS
ZMjPSVDkZ0ZzZ1mFRgfAX83X36o1GORYrX2E8NNBN0p7neJhIHlqaoSDB153gTuswIZEm2bAcwCW
M970SkgfroN6pXf6HzCNWO6MKIoT3BeORoCVF8j3Uq3WMz4gDFUYAnKtgXxcwPp8dGbr7lrqCm8Q
SmhCTlYnst+Xgq9hU+GY3flV1oCBoHpN3cVb9cZuUMOWraD7R6Pz7eOl+hmlIwxAKP/YnPUg2NUh
BFH8Jo3tI3si+vDuxEkIKnDwV2Wi09MwTByRpFCnhFZvSVVVl76SD2u1C6MTwIplgz5hI8AqbRtN
jw/Uessl31S8q+uhWM2BI6WA/17I/qOqEdixw59XYXaVtVcc6wcLZfPsEnAtCk2+w2QdiQdICnT/
3UguZF3lRPRp1THtVerjFvBEfpkLFVD0wdXdm8SbYy9G1X1oWYTnhJ0tRUbQN9D4aAIB2Q/S0v1R
kX0pBFXTScVbWZ59qwh2vBV6pC0MRnChZfbRjQ1xTKyr7xLbE+KkKXWnhX6q+GBspw2mY9MwbeqS
xeIvpIfFKe72We8NP0aJwp9aOI2jaYPdBfGbZF3wnGvTlD5Qy4qxMyiT7JQo4Xrrw3IFOCX0RW7Z
7cUlE7zIhfXb0csQIl4L05rhiCgFc9+wOF36sR8xuRAqKd97OATjzWbFtJwvYmNUP6I4bpY++qeH
dPprMeTDXtMJ4kBiT0S2N1740uvnFEffgbjwFOTCym9s1A/Km7STY2VCRUpKm3Yda7zS1JfU8cKb
iXr8UU0OIZiGwkYvW7a9dylGdv1LC9H4FTh1Sdk5K1dzU8RGSDtVcO6Bl561EsVgIPWfxuj0Rzuj
u1AnLEcQc0Zba6i8RTqRG+dDZ3bGGvdovyiYyk551gc7IyDMEZKxclRJutiyCrvTB8j3ozu59ZWG
KZsiQbKWdVuS/mXLI+osa1dZ1maWOMWFh1I5jm+uyIJnpdN+1ZrUcGWz3czsriZZw4rWZm9XW3ro
3smXw+c8cvSTnjckJTgOWRq71nE2MdkEeiygyjP7m4k5Hnojr+91u6XSEK2iujHfGpMLjSL5sKgV
I9rXTEwrF1LFiY75l6163TpvB0EeHpkOUIyiXZZQpyk04hNzoxyfCcAgaLGPmi9PPDzssivSPfSr
7/uHPvK0r6jz9mhymV5Vsz41yDTvnihJNO+K5DCfJmWcHS1YT6lnveOILF973RvXjZVmJ79PdDrv
TLlj3eL7gAqe6laz0Iamf/JchQwkVbzKxK4gimIMYLna3NiCRTpuANXuXF4f620nxNuaxe5z4Bf+
M53SYXISpm0s15FiEMeRyZaaDICJeSk1L6rUcheZsbii1utvos3k3o71j2DSdc6HsSD2yary0zyA
GayqGtMo16IY5XlQUbiCfV1qnavf0xA0qwyZRWLZXOyQfnZMZxjxMdSWhjcd1Yb3NUT8cBpZ/+pM
x1yoEYNarspxnTs9XfN+GJ7mW6DjlX9ovUwoZ6dEWuI8OO4XFHb3AT0fBXrb7V2/IXXe9oePLrfX
taWZr0PLZVrmdn2o6DNWIclx87bU0ZUbFoF6qw2Gv2N76h/hukdHK9e8rR7r4kKNB6tWp7r04fN+
T5ZN9qKa/iXGxf2zG8mclyTPr4g+xWcGbgU6Yqt8qPnJgi754Po6KzLJvw8j2TxLNYvJYO8kK4w8
bffjkGvPZtW8D/qonUPTU69dB0SiMcW5SwnE1FOxn8/a6S69aQz6OjnoEsdxyLgk1UIEqv7CcI7G
UYrgqCZdcnF85z47gmRjXHtXovtwOrHrGSAI/mYmyOlt7mc0l5xOScs4wQW6IGzplrOvrDEtAjit
jO+2NoDdVHGzErViYxo3VQi8Y3pHHFEezNgIN61JnzajpyIb2Zor2orJ1o1KZJs1mjC9pLuSd/Zl
SMMBKfFggMkaAIDZHbRtWWsnV1Qq8mfxPDpZsRbI9sBjivDKUp6ywfR91k6o3IWaHFKFECsndm2y
N0NraZDSg+GQDc8YUY2MUpdUEn1EQQ6IqS2Ffq1yiQu9aX8VGWRAendILByhsVyLMVzR5EjJpm/j
k0/R3sDAM/fEIRIvkbFQmyuZmt3IDg+pmOIde017H6vwI/SIuCUGVXtyWExwCbSf4F6xVkEcPze2
cdUGdvluKn22C6zxMxAxSwvM49LW/W6SliUQ2CGA6qoTPWHgLBaeiqltnm3pPY1sllEmMKYEStIu
RVgYv5JgUepm8aAzFq6s9yBrireQfNqrbmZfHTLKIKXFyC4TzSlS2ivCb33Pcq1lZyWtp9wuKYHF
nbvtghz9f9kSptumynL+P03TJAxKdYNoS3dknQ4pOpfaRqvkq/Byx4TBuSmKZWqn3mU+FDVzixea
G6PFdaZa/a2mOIaYSWH3yq77SYnZsDIdYFcYv2ppcgnauIWMOZPF4uNxBqXdYCsePkLIl74WojvO
EqScyOFBSFjmozSzfuNLvKwDKrXZOSsL/FWFnVz6SiBQ9XP1xzjdCnJr/BHF/hW6+StKu/b7wrCQ
dPAsIp5d5ZGDZkBKadRrnS7Pwu5jrA+gCqeKV7MDqRVeaLhsYzvFhOqb6SXFMYo/I3ApYtgFEQws
QX0anJemavLV9yKjDnSSbDMiZXoVoZAXleqr71XvsL8LyuF9e6pL7Sv1hLeJ7BixuCeVs6JWk+iF
BbEaJmpxgObFK6ky8VKQztY28QvLtGzdWbVDrVso5/lfzQeYhCHBmnoyXW2/a6mgS0dJDsiB2WHe
iY5pmvC73wVh/MD1U/0mr++eCwoquQT3WXlBdXRS1T5l8N+5nMdFk3bVs50nDvBVrI9J1Exb9PAm
fdW8JPTwAzzvL44THmrJpV6MlfUEJ3w/F8pHeHEr7ADm0tKzL1M4dbF0SLkuGsbZDoHQ0+CcEnzo
9K6xD4FxLDPN+mzhJS/LykXAJHOq08VbM2byFmjYTvyE1QfhTBJdI/fNB2ufWHX+lzuGuBBL0A7x
Zn5mPz09iAiQSEnBCIZqq5nUwMdODNCeBvugu93+z9FY0gZZ+TnjXYvnCedl5xG8OvhEU8XBUbhe
iHmf9f4RSve4GidlFk5o+wZMVq4zos1W84p0XpvqdST3WmEmi/kp86EY2FVFNgGwDt9X7hZYAmDx
qYt29IJLF5XhuQ2fWWGJU2Y3tJhd9Y7lUL3LgRZFlotwn08eat/JtTsFo1dB+ulxvivJUobLIv9p
pyxdoZmpCFJuXlU+ZvJZY+GJ1Qoqd/ODyOoTlPGYYfW2cxf8uMOtg6z1e1JCfRQzZWbrtjH2rYqv
kJI500WCPn4+Tb2AtW4HSzFLlU1rjPkDcpN7CcEkNFMcwnyQgW1xjQrW12I3jNrw2uqpvRgsUZ/m
HwljNGY4TXtuTMq4BtDreA0sy1uRw1ls6XyHb8lYH+zKR3bJvE6oBU3SgjmXdWyC00cxsKp2rN8m
qTZ9gmpj1lKs50eTFjKw3tDPa3x1T09Ne3Xavt2ggSo3AUvU15ju4YpnBLuWD7sJsRKpliEPg6aW
iyLm5/x9yBsidfIAMsR0HzFpT6Gq2DsUt6wwfRqjxFgHK5WrfYt2kUgXlAMKVp8LZpN9FXSRRCnA
3BsxeOQWkzW5A+ZB843NaCjNqyOxPQboq9YJgUlHu54C4r3C27OeeCMSRb+GCqAu5KYDVgGre1JK
+xlJfYFViM4ma5yLIuM3ctVJcmRDe/DbIa2P83lG3nKySNyOPbbu7RLfLL1iGdDaPdRGnB9yu9MR
RKdLqjpBBu9aZIhq+ButaaHGn2/msqGUwuzYrKnIfepamh2AAaVouxFYLebztNPS7zstZrV4ggX9
4/zPp//5nPm+73+doKpd95akN6+U2SGcDhlZoof5FFs0f2w+B+7u/uMmDUPu/fOp8+Pfd843o+nt
zbfUykxXao1SNaH6HvMtttlBnd7A963p7f7ldHoAnN3/PvrP0/kpsIL4C3Qx4RMBIP7+W/OfCSx3
IG6AbpLYSdjdnWmmh0Bz+HD+cnN++/P5fCimN9m1FU9CFZ8e5jtpqMIws3Vt9bc3Mp/O7/hvH9P8
AAmOzQZV+Z1Cb3FoJbLyvujzBLrp/557vUKKgtrvkmmthLty+q1QbFnS3lz2btHtqnSQ41L0brMe
8+J3P1pfwA/DBazV1IPqFFJU10VJ4LKzpXlyyVwodEFiHqzIvzSpWGWZyFg3GO+2RQepynTCTHPW
cuRp2GlOuzjpXm3d61e0ER2mXzZhLMjf7cFG2enelEJ/DzPtZ+uMT6UePkramWvAie9GMb4m3TNU
0y9azM9C9/eZE/TLRKvYN0kaVQgjV1U9ZbaXGUVTYjsCbIR6/azb+iP3uuXow+7K3eQzE8VrFrRy
4+TqStW11wJF2aJRKnuZZlOfTPx0a+vVSWprEcVHXKU7Uf0UhQY1Jv2deA/kuj04GPtuB/7ajcIH
wSdPwoOpltS/EOjXrGeSeonO5pQhSEtMdZO45sZvCAug6PdJuoLAc0XmXJnfhFQv6Ts284uM1a2j
VCiqRcQLC9pNbQkN7a5UF7KybxE0kLJU7JPQ5K5M7GbVw17APOPt2kpDRmumJ0wZ2wZJyAqN30cM
ZjLPkmZnFsFTlVJwkjnqueKdhJhx/GClj0ne7p9qpfQXaWcDdxabaaW/B+9xadHR2uRWMa/TaoJL
SEXfENl6gB+9VHx762jdwlHRGJmg4PXGv/mjdWBj8KQUX37f8WDYeAsn0x9ycoE01pMftSeywnZa
g9YNLUPwQgeAz8RI6esFfwBR6IAP5EnUUxfSJq/gLcRWTzojn2laKI9phRPU+rM1MfkD+wTL8xDV
+ZcQ+msj6GHqW8es99hmzqZZlSvnTdkOASp2v1Lzld4fvWS8q0b07KIT58UDPcopQLpUeNdF73+g
I2pwGi4InqLn5rZIlJw7wYwHauPlLkzubHeKRVpnH7HRfqbwdGvVDjaF/JRBf6QYd1LdPNi4dWKv
dETrWqmvgkCnMB0oVLESYnhT7WE4fbC0+wJUAz/rsgOHlpsbtvUrewzfYzM2Fx2KokWYUKKrsu0Y
+vTeYK53dkZYjynWoy1Xrk2WfTQ8e7LG4xQxEfcxkw5/DteuE2YbYREONLnTIucEytLYOEitpJRf
Y+WfqgiwQwIomRZIeGWIWBnhM0qBVY1uqqyxRPbYHAlzQXYStVfo6iUK6uTK5L1nsql9fsuxb1Am
srwvxx4qlEE6XcMYeMrbPD4lRTgSCTENcXrk+CMCQcpFhW9sWS4y4s1jYS96C8T89KTvm/O9f3nC
PC4iiQvXiUvSxKgX5WE+oKwoDzLO94aa1dt5WJyntHng//N0vjXfNz/6f53mw+D9Yyr589/pAXua
Glf28s/7/vzHagP8SOZiV1rwG4vGKA7VdJhPjTjFqD7fOZ/PhyYMygOakEXaWNFe6ZEnLcJpth4q
BCqLec7+Po/6fNIGMwPNd/75SG12xLTm5vVv93//sfnOwSAy7C9/7PuhphEW9QWfLMjpf/y+s2dl
z+Bs5cumq4rDSB//L4f5PvnPBwQJBKhC643M6nGJazf4FXwUrY/nO/jtGRSWQtcdflgIwIFO0pqD
Bli9ERrQeRtoK8EOOER/LiH9r0tRETxnNz87W7s6RkKbi9iolWUM+p7Fr7fQZd1vZ9MxOSWw1UtI
1EroUCEaJ9FxqeikiA5qdclRNy+EOzgAd4p71bfuZhS9sVfi3rxZhbIZoBgAiojRtKJ7gPRuHL9F
LxObZw7AhTWQnxGmq+Tb8jz0yPKaee4fdMKtnZa6L70XkTgzsKev1CrforgbLiU9IaAJyWsRlAjJ
64DaEAfiDLWgMm+yKHdJj/RUJuG5/pHW1U80wx0N5/LVDeh/tZ5SH2Mo5ABCRL8O08lEbumspr0i
QVmvNMsStt2h0GvA3ZEynErL2hV1sjYMRZ7ZgEQ3U5HhrWD7l9cpWbnF2Jxy2qND9EOR5hIGHa47
qkqoO1OHMrEZbVsj7PZh9CYTjCqYqIKzntjWGrwdIWlT/das7WiNswSX57SdoeCinTuXbt9UX49j
gMKNVb/0PmUnLsCn0C3xn1u1vVSNEqrppFknn8jNK+ctdd8dMW1mPDPbodwLFyD22TDV5sWmqLCW
0N03qgjGhyj1GDZidBMushiPujGFuJFffqvt1NysgN27HWkGQ3sLql6s4GKSPVWH7QHXGg2cuF3M
Besk8X/7QZle3Jy8ksglhkgzaWcqqvMUew+PUtMfrR59jIiC38gPgL1EzM3KLoNy6eLZfLZU7Q9q
G94pCNTijgprHUYQIsg2o5vB5uaahS/oacGxKG6/0jDDbYfYphk88nJb+Ez7TjGVxVgO46apO6D/
0KLX1tAhJaSEt4jdSh4mKOtBcMmAESXBwOkuStsrWzNynWUB52HTqhU0uXRNBbtqShbsSN42uJ+G
LSW8blWP9Rfhvf3GfmjQLG7BqH3qGLfWMz9TxBjOfC9jHSKJt4sKZv04rgd232yaiRG04jMJj2Ua
gOXAP1wpk2Mgs9aJo9m/M8t51oAV+Jr7NmSQwAsvQ9cygn1PCya/TNQrfbD7Gyrc342K5E7rh3RB
+92hep2L7RANKL4DWlhB2B0qphYIPlq3rab0V6e7R05Mz3Qylni5c++ErVyDDhVEqqhby4eM3stc
O/RW2m2N7gBRVzvnfqaf51u62XN5Uq5awdleaoTjnkvZeOf5lkT2fYpc1poRgBzRSvpl08Emz4Le
nOavHdKLd+OASddhYfpd2BIpy4zcVJSFS2VqrSSFsSdIrVx79kAhsP/VdGPzmtvNQ83H6KzC51hT
r89vgRHmt8J7yhUrAwDOPbEBxqRxgBYoGsTefLIh2GUJYMR2i4URUH2XshA73cDEkMneWphjkN7x
B2UeXyN7zb2JtvIU+l1yK8DOTMJ8f/vnKXFkFJmcmkGPH+nKICJuVRfmxXFDZ2eJXD+lkaOfRqei
PlZl6WaW7lUqQwy8+V1BWlccIW2tO5/1YeurdAibN0WXjrcUrE2/o9Aaq1IhGLlAWd3sl4lGewP+
lcKHaTT7BMhS6ekuBuzcXci6OLel7ZE7Qh+1ww65SCxR7XQl+WhZ1h6GtK8WMqXizPfLWKjSrEXs
sPGEOa7ViWFgtwxN0D4PRlqqJy3y6b5ULKZHVUdkkyHM1pyReCzVspalBXdpwM+2otR4EWmZ3ehU
OLixbZdQSvySrV+qW/4VFuiWF9uxiEMDx1MKUDkL6TTu1iKga0PrW0EbTtHYosi3NDMt3IaoGbdI
NWnWTVZr4h//cfD4hkyz8A56XOZEY5PN0tdqt2613nwk4LAElh4XxXvaaO2zjPErmcictKz6GZHv
vvkfxs5st3Fkzdav0qh7dpPBMQ669oVEjbZseU7nDeHMdHIeg/PTn4/M3ad3VQG7DgoQrMrBSlkM
Rqx/rW9prYWjTGViwxkvvFS5FfqicbqjqDkLEYeT52Qc+qdwnoqT1BdAyvJ0chp3H44JcnpLYeOM
w/Rt/aoke/GGV4v3bbBZayFs7vJh4DPW0da2M+TMVKXOISa0gUEGyzNZPwvrYlVeToIe3poZNR4J
RxHdlRGvKPNm5WdMjr4h1osJ9kpnU/zd95sxr6wfA2Ev4fwY4fFiQDCdB1m92CKkIijCtlIjF/ix
GAB9YDryx1apA9sIGu5iyD8za9IT+PN8lvjkVS2oE0E6bnPzAPa13wN9Dw921i9234pKedX0LZsD
XBNu5dyG9PQeuKvST7+kK1MJPnUMS3WkJ7W4kaNiplOXGROxedyNhpX7htVI36si68ZhVz85mXGr
laqB01gDDMG8NaVwCu2qfR4ZqN1U1jReNQ4Xm6nOr1rSBd8LhSX3RVVY8lfeEzGMjVlb41U5af6W
tb21nUbZ3ud1ZDEjXv5tSVo8tTJ4BgUI64Y7T9MQymw6Ud87JSdhzFbVuwiflAspr7Oi/JqY2Ubr
HJDHKoHaR7fSCSiJtw0n/CC6w+3HeGXe3h7bxJI7J3P0m1qHp2UQNNxryXivJSxGRSedPT3suBqW
AAOqNxuYgNnacmXUTXSwEqe6QPqYrlOT5BjFtWGv5VFJkUpYvYU9WVZK3TscKjAXkYtZcYY+P/Sh
1eF7iJSvcbPNo1hb4HowsFJ5aw/aT2JO9nPTmeIhRBlcggu8K8w+y8yNnqI6dG+pGho3eTOR8waa
sAOLuSDfSoaAhMPdos7Phl2zB1q2C5rJ4hsL4eBGdJ/kGj8yyQAmEzH9im/8tar2Tadj2FocsAyP
xhtd9t61ad/XLUuRYmGRiYVPQbjBKbCzDy7Nb2v4r9bws2ZhfLZ7NNZNTPp1A8k+3tclXHKNgfc+
60Ho/OqKjHrcLwWhGiSvdxDMv3zYCPXuVvUO0izE5pgD+kk3qbEsPAf13QXJPgTmJVoe1q8Ufodt
QKOlry/ZPlNYw94zUFRajTuUtQxgY7xMWydgGL/rFflKfbFNUYPwXS++NORKXuYR3/wciDctHvEs
19GZVYT2tUqO92OTMe6HQ04BbecTZifLxXpyuxyK4gqpX3ApUNDLQ9xyXWDZ2uhOXlPBiWOW7q3L
UkCZzMP01Ry5yJvYNO/jUBlHTo75RqPsb2OS3XvLExuRdNb3OnM6fzWsu0t2xsmCh/Xd7Ze4JeXN
Z6Ap9UWpYYtPsH3knci2E10xFxE49+aSYGsr69qYwrjhKh8O4SJDlo4DfogRN++OZnzavXFev6tn
4RUSeg1+YnkRZW7DJZYp2eDlqQxae1NBvsEygyBsZszAKD83XzqT1GeRuOY3oMqHefXimCF4nX5x
GxXfW7OGkddkxiMe9wQ9Aw9so/rkJofdc9AGikM7o9Zh6ZC1vjfbaN5pjk1rM9MlFfTmi9JtdeOm
Vw1/31xlcLAaHHLYHLRoP1bsH6JWvXFbvAxBlu2tru19Y5netZ6JH1jiPuNVrO86ZUrfRvgi05hY
j9GiEzcWKDaneAzpH7il0u9+BfUMdkfOBpTEZoX3dEFXHbwlpsDbHV9UXQ0goRlkl7X+vYuk94Cb
oDtn8IDoGhwupLK/ai1Z40xhMIjd+MVeJplpV85ntV6wGEeKjQMYpMBw91JrtYcrVosPDPpaaOCD
9HEhjrda2+rcLiAEBZgPSfbe/vrjuJsI6Abhbbzcr6I0b09OOTNrFUa1E4Ps9uMC00zGRRIw63PY
zqyNbV2eAgtdKIMsl+MDBrQZ+RxDOMZp5ufKuIG1uXS6LAy6ifJBls9AVdjcyf0rF6xwn7fPhYzx
NBEtZkIjyMswuD6Fi5iPMYjG1tY2zqrRAaMGpHO9ogi2iSsxc6TRZxwBEdOIh/orpi9FCoYwBIgq
aEuKd21F7S+AzjHl7JRFVkvzOCm/Iaw+5olBxlwOD+lc4clLh+qtt8wfrL5RkjxkkcNt1ivz7TxV
w0MXG+YmH7EzOqPx2oogIKENdiKVMjuWLlv5eJxTzJl0ZWEyX5b++AYC65thN/I+X/jIi58W19M2
1TgotPOHGQzvSVE1T5oXPVmSqEijpvytTK19Y6JPir7t/CAOrkPoQf0IIooTZQY1ri+bp5SF8Gby
3g2I+xuN0i4sjsm8TSAB3mIvftFnCn78QAvVS+sa35bL6rk3hu6Q13l5XGyzQAVuLMV9okKBeNVz
9DHV0TtvjOl43/WDe+2NmJyS55OZYvrekldKCu5r0m2/hY8gYGmIdHTPfCIqkz9FmthHXZD6MmCJ
tlSlHsZGHSuTvAqxikuYUnSCvTU75Ik1bWsZN0c9c5KzJIi9Hr7dJpu3HKqSi1EuyZoyZ9ia2822
lPa8JyBct/qLWAanpjb3R3PZta43jWYu9wZ3/lPpjtZu4Jzy1GcjsGZ+RrqGeaIMWGHdGg+27rym
o+beVVY2noOqe12rE9cHS1GGF6jgcW0j6uwsxmqntdtJz7ib5/NkbrRIpwQbp+ddk0ODAGYwoXu2
5saOOG1XFeflzkBHZ8KOaZq95dyHuAscVqsYlW9PWZl7lNhNt3Swfsx5pT022iec24iKUkT4ytOu
YdIcaysadt6U7lv2dbcJJwuWwzHzSEQ6z9kylqerstwOxIuxGqfJ3jF1GM3AyzfdAOTWZFvGsgJh
AHViN4XecBqoYfCzxLNfhdMSuuhknx7xIlnQJYR133MP3QhLVNuxiULeBpws60NtVfu8tvMtUEXv
HMcoqFoF+tcoeljVxuz8spdJUJ1O9SyStL3KCIgaSVPuYFbobGrufx/MEbcUpOxhkHHTW1aSruLS
mrLlns0WQtZsXaw28VCSU7YDnoVywfmW8QNOkF85dMwYyZlBIqjB5SFRVO5orbgDipttS6gHattx
f4dQ77zDP/NM3xG2fQzqKt5V0xCdrLTGUhlkCe133m4I+g8ibI92ras7myLWFLF0ZzOD8qxZHmvN
OcE3K67FZH72Xu47ThsBAE4uJkiLQZDYXm7BckRQKYNy6S0lx1f3ML5Uqjadqu1bpJoHPKYj3gnD
vvWKeQTR0nwzB1s+5RzDPUlxdhXEHsmDML/XEP99wIyNHywHFpV864Ud3Y2AL+NEzV+y5m0IXBJh
mI9jFkIaGYKj0s4lR4lb+KpFM/lD71Q+AXq0ca+un8qG2AlvVp65wbnEIeuPSt+2ET/t2RMAS2LL
l5ZUO9S8rTUU7i4N8mhHVJ6ACNskt7eNPTcZ3BJmuY0M3KX6KOS+cys+/5AhdrVtOz5NFRsb9RBR
BFMQiBoy2ZkJTGPsIcHGRrNjUhVR9YEfgnSg3CRm88B7Jc+1jpVUNiTmGC3M+Ikk5Aciv0eLTkOh
aTSAJZCUJBoCGI7mMgzMKKaKxXhYngJs+5s4518bZRw65nWL+zm7Oe8vrQJZGs0O6rdN1R0OHjG/
BUjZJk2tw4zvCutZJqmRmZFDtkkj6i0fv2YvJKwOIr7/PnJmrLncP+Z2GbCblo3901j/+2PiTNBj
IRKKZe+jurjDNqUdnITJcaq3j3BWjH35aJBb2FaBTpEo/FnSBa72iRj/YomkeKa9Jbm6QHLWZ6EO
ha22UmezJg+KbL4PpuxArBXTagHUP3AmKA/cpz4szDBm5oxHD+YT1sbiIvVZ/Chi9rtB7mPA0ClW
G4PbImCQA0tJfw1M483UAIYyHfkStb19m+dOTy9riKlJN05tPlhXRr/2xlyPpVmw75JQI2VqO6R5
vObW1Oxqm5Evve1mm5gMqxi3katl9tEzwC51ExXqpyjY5s7xIG8ie3Ku2mTDTRzG+BvC5VvA9M9W
TwoL0tkakImmyC6+9shb4Wk9uUHxLU+J1h49L8wv6PKHsGMvzj8Ct89yJJHZHUJ++eshSO1j17gN
Vijk1NKlYGVq4teu4oMqwuqJ7Zm2YT/7gwDpSIdWLPdEAbw9nXAg4Ovgxcqi3ZJDveABtTZ2Gsvd
6IXAORaxeao1+d2IfyRFvasy/VHobfPgjsjqekQwgzK8WG9ImKBSaZHA5zF46jEcBmKAnYN0CGb0
FEqNN2/xZA/mqD2hF/Sb3EiaSzW3zWX9yozgWLWug11h1OpdE3ryMtXDsSXDX2+sxCpOohgJ4RRb
3Zji7wGJD8QC5yi44d6MZMMe//2n2vsr1cE1MUkQSNfBoEr5Jzgue8WgnS0d6jlB3w3mnGTDibkD
YMEDIDq2SWTCrg5GLAoy+kOXTyb5l9L0fxn9S9oStm4XfJEx6KSoAqDmzPiSPBurzFeRZemlNeQ1
yxpmdu7s4ZEt7Kdx6iC8sKpEuA7J7lK09MvL2ffhizmq7GjRcrDvCK74DRuZTdsYdO+awX0N1fbE
Tsd5agr+N0LMpNfqVuqIKoa3J2Jh4UbBG6pnNDix3X32pDDPZR0xW4byaOjWm4zHdheNIwe9pRBy
tu5isEOJbdIcljKXVSBwb4Om5J65XSlTxWAcw8n+FmA7pkOBwxnbt+TeyqkkSL8x1bSuzpLeYK8R
+ViOJp9WmsXjJprnBhnv3NOEyosNwlMqiZyGJWkxeNz1Dh577/P9on03wz9kX+RVG4wBJNYsbEZF
7PGB07S/g3mwgrJY/WExAw7G5gtPD9wmzxF/KuSYGQiRVQEapMhiGN3UnUwv0vdEodBVrAjLRFXF
R1dzqyPWMlgrU3KJM3Ni15wv0yXf6+Bsa1gKdqsaWoiy8t2+oXXQibsHTd03utGdjCzKtlHnXTS7
Nd5AzZi0Ycfqxqvzrwp1EP+z7QbX0uxi38uck85txkcK6J8EvpQHZNttklUw/Rt92Kw6Ya/8omkq
1FzQYVpcX2KrEXcqbvNdQLmuB2RdoJpfNACoXjBxBGAIzmxehr4TVeYBcXJGJ6I6ZtEDZN+N51+f
ZDpWmGVFlf4SuHp+yKY5383L01G6+WEhFFlxQDSXLUGEloiX2v1CTffB1vXgNSxsWN+Q/fYcGYZT
m1EAtcKx1gcztRhISHi3DtSi9ZW3ZBR2MovKw1p0UFX1TzjVxWODvsx9nw302C3Sjx2aWxrVtdd5
zpI9xki5d/Jp8g2nSQ4izkhyOd73X3ZW2p+2dMyWJ4wdqEEi+THX0GXHhrKDolkipWGcbOpetQ98
Uq+M0NsbKCERuQX1EnIMwxd+U5aV2g6VnT8O2fAwjYZ6TGNuU80iKizA+NgMvRtmIBrW9ejkpB3+
/lyIlzAOTxq+6Q2TDc2X5ImQk7YTw4EbqDYMA7L5Vk9BYEXTd52aPvbtTrlP7I+gl85NZY8/szbK
WCkUVRlY+r/F8dH2steF73UG0Knf8pF9wxNX7RIrzF/DePqB7zf4DDCgulN0HYowHR8IBqS7dq68
S6vZ39ERCYEF83tZcjYDLPvPr8o4zq/ljPvLg6/HbKQ6tqsLb8ofSSxMD5oM/J79/xbqLoLW8mAG
idxmsUttkawIhNVw3WoxEpPQR5KzrTgzcXEv67SoKXvrZCR2w8HE0091WQZ384jLrZ8w5FZY3gEu
pp/JKINjGbV3qLIj+dz0B+f193VHUBaANvGhIBkxP0kXVammMSlU7g6Ci8RuZWfHpDHbp1Dlza3I
mm+zNg+4WAtUwDKz0HGh1UZ1/UgPS/WoCUjnLNbVZQzmR+4JZMSj4CMU2WewNOGsD2oa7xpjiO/6
rnYf5ASQF/XzyBwFsLME+O/IvDlatSTwAixoo3Ps2a9cyDH3jC22D7h949EoAv05xhL0WNfNTre7
d/pXlrSahYlQhg6iAgJlk3wHlpZd8l5dEGK0068Lo4t+YpayiRkhQdXazLyWmddXGYtLEZFwCAaa
HKIFHIpepk61zmUSJZ/6gsWwwwKwaBKe50WhrtviwSGmeYwns7nlM0IVW2BuhzrDVarbr2PS6uQB
YGkjniFwuvq3LLflowl5MlxgUJoz9beiM57JrvGzgyt5recguetnrq8O1FIROvmjDLSTa/kGctgn
JTeK3XyV+i0Y9YsYX1XfFy8cO4FgkOPTgpB9SQiauEABuqEXgONSQBnlqhwbRCFrYDiYYmzAVBSn
H6j3af1BTegc9OBuWKTFLsRt4Js0pdy22AH2Zm+0cIKW1WzEcWJabEpqp/gCbXI3jEjHMaTVVfgy
tazDipZ+gYfrbsWSYHCQuelGGS8idBhbRS22OuOdnIhzihaEAKgjmuSwONtN8GKgh9+v4ASvh0tB
mm7L2AHjcqhtbb2njzDO9fsilMACiRN6bt7eV/r8pkEvv6wE2GHKtc36W0fVyI1tjTGfrolvMZsW
KWExHB0B7ipkcrodC0KMv352EZ2kSLavdk5g0AuFedukQDHY2nLyda6jjlO0ppmbMYAdv/UFBG1X
V5+m9rOzhqUc2ojvMJYRxbUooaqHcWSSKTxUW7xzkSqbBxgX1d7utcVeZhp+r0T91obgQ1XxRQsC
kxQ1m88y5I0tzfBnXOHP19yFETHlEfZoF1loHKNrmcXXFpb7TSPQZ5Iao+DCLLQXZmHcxYxDEatX
4kFrq/TgioIO6Pb677d1xl/q51ya/2wTmozwHEe3/0THCGpP0YiWm/dRnshzaJUvWjB6jGsMdvUt
o7lkmSyZORqTnBP7QXYujnzSnmn9OhC7ex+i5vlvXpP5lyIGD+FTguaxLVtC/PoTnKfKu6mfC7DU
cL9Lfy0vrazuKjVpHazlFrk+ZOEuCLv4Tg9N65CPUA8Aqk13qcLmDcxujRgV5dGECfhrgDS1xqec
bdYDeFMYFiKdFIy2syicYDI4dRe3d8sd2Ud2djCJt7M32LcAt+EHT+nj1BZLlXsfXNKQiW6vM1xJ
hk8+It7FcNgbWtyMLkZSb6bA9m6dVjJ8g7jXGPj/zJGsU6dh5Xcmx7qKzupuHPbyLHAv+QSBUitA
h0zzdFFm2J063fxI0mS6k3p0SDsRPFSBTG7bCAb24hlZYfQW3jIpkpMI3BN0rIpM4Cv7uACg/kTz
l+cRI2JUsRUd5I2sqrel9qjHTv/SFpO4BBNNu7KlHyWZ6ISduw8tipprOOqPUPUrf0h7EgqhA3Oy
nw9jD6gZgHR00qzyUSuNmfGoJO6KL2YDQskCEgbSyfPSXVV3EQkEaIJNgx6VuZd1CuMlcDiMiTOW
7UcdRRb0hZgHI0960oPCeB7ZxgYbNJc79psOie/Y3uqtFX/pERd9pwR7h3o3mWX0VLiYBeuJfkC9
Dg5hG9G6g+2JPJOZjvmXkHBQmzONSlST7Wd9bt67RqMxIa/2GBBsfoj/k5OsB2X8HafpLwcl+kWZ
I4KHM6SwaHf84+l/DmOllaCwrlimwi3AHAyiQa8xbs1LhrtDtumHtoMiga67FnIKB6K1axykXmF5
qaHmV/mMYV37wuA+BU3jpIeoBnqpQlsc//21tr6aP2zvPRMqjqk7nO0Mrrc/X2pmGpiVKvOrOzk2
gQpDnlSWmktcq3+yJYijPFeCvtAm8UfNIgdN+MlOo9fCyz7WXZWBsKiFSXGT2iDQzE4HXGip/KTD
KqPtp/9SiYrjrh5Zu9qS3r02lxdph/GFwengmxknJRgfmDRM1sg1FDcPKrwdTAlhdcIbW8ztkdml
RYqP3uSSXE/lau8JkaTOHfbrzUk1XnuvguSJ5AD4OD2+GA3nrvXBwnh6ykL5xTDBApOBZ+FenCEr
sNJcqJXrV+v/65PS+LtKwz/zh4SOkObYFp8Fx/vr56GqrSB0kcWvmgeEM44Hi+3PrA66QupQ/Vge
DWM3LYPYlhXYHLr+yfFydR85OO6wgmAloZ/yxiq5Zq0i2kZgip5mRIwz9BDy7Bk438lw05PmbjV0
z+v60DGZpCujupNuQB3eVOzGxhDntqruf9S6Wz+4sjmv81wkiTNbm+bB95zxvvEoJguK6rjOF8sq
PMp6BB2Yue6DW7QdYoqXfVeUnrW1eVA1AmFbJMNtp9v9rRaW7d8xpf7MXMRcaEFdNHQhYMvZ673i
X7ByQJ1yEeKevrJbN9as3SJEmTgJzKEmFrOwc5Rbb9XksW8k7r5NvephlXnNgIL43Gj0ozT/Bj9q
6H++R/G6eFGm6xnCNQxIXn+8zIO201JvUMPVdAPv3lWyP/P7vmtZ+H1a6knWh6juyBghWq2NVpTJ
BTsnKRHNUW4Ln0qjR8dldCYIPRvLWkcKXZ7jDhGzKJrnumgdNivF4KMkeRdu4vVB07sXBibCXy1c
ZT7fxpwEntcYSz9YB3OF1bFtIxe3Xj19HpA8VMLerYcyq2O/RGYiP6ykkPUBZOM2zomSFzWTpWHJ
muXjAnlqtPS4PsVrUB1FC880vtB+ML4wGiDvVaEWIxWa//J0ZRZYDobKxOJOVCQcxyN82JQVeNoe
HLa+08LW2Bf5t0HWxUOcM4XjiVZqmMr5IlxmLsIUxaFCBUA/2WPhUTfWalEZbONBX/KAq3MPtd7y
K+GsghPw2c5GJTAwVBtYhI9hX6tHyH87UgeXBNnhYI/No7OU3/WyAy06k6wKSJ0y5pGoGiSC/QmU
PvUE2uuQcpLAw84h1cJu6XaUaPz7lddZ7gP/uvLyAXLRrG3TsXXT1v/MJVM51dh5XE5XeDhwWqLx
MjnifWiCwZcCz7cVu3ec9VbRBLVZ7pWFTrvOd7j/lRcHF6Ovk34/DVh991H4khl0nTgt9mSnbT+R
N0uiRvNwD0XkJR4Z765GqDym2s7Onoq14MGu8W7mKiHG6QXXpTxnh+WRDIdmpTfU4qY361dtkpYH
LcF3aFWSnQszpx4l9Dgx395WNTwBlNxvERn1fZLzs1vLMh6VCaMMe5oOGIHPpmd6RHMqT3x0DRPR
zkSDtm7Nntk2YJTnKB4/+DlxKG3tC9euup9RVIcwGmmd0aJtvMhy5Bzd8/qT+K/v4/8JP0v20VNY
Fuof/83z71RhN5wO2z89/cfhs7z7yD/Vfy9/6v/9rn/88Sl/6J9/qf/RfvzhCYnCmMN+99lMj5+q
y9r12/Htl9/5//uL//G5/i3PU/X5+2/fy65ol78tZBj82z9/6fTj99+M5R7+X//69//zF5d/wO+/
XT6y+C+//fNDtb//Zv2noLrDkZ7FJeIZxlK+O3wuv6IZgl8TbAIkexchuHx/+4+ibNro998EK7Iq
u+VLQ//PpXKLcjRweobJ5/e3/3kdf3ib//dt/4+iQx6Ji1b9/pvrrMDc/70GbNdGT/QE35nWNZeb
49KW/i+LuwadO+LWSC0PDTuYCzYxId+T1mMHpqxJr8rgPWVhOEBpwUYLS6SD6BASuWG8+i3RjUtF
8nIncnmaCwctyYDUP7CY0rrgwMQAgdty+BLzrk8W2kQ0iD3ukl2l5xzgZXqC6P+ezBQNj7o5n1jX
ogzrQJJgqmlshNjIeOTjv4PzFW7JDbc7RqGJH2FmJYW/j7wxuZvaPgMrpRGmjN6IzIlDbUBe74z4
+5zbwIpAi+6rHlAcZ8/xOFry59ha+wwmYmtJNsdrTSrhriiuv47InefEschkWd6+A1i00RM2VBnt
IU7pRIBLbLUhsEn3rosqXHfBR5o/ueQ96s57r0OTOg2nGw9j90VW4aXxGrEtBk7dyugwBA63Tm6d
SxDFPRUIfdzGm9aoz32WIOkjB5WN/rMv3cdSn75aLkSREO0mRCR0So3m2q59KrRio4rshjHcI0d0
m8Ng6et4plXWoOoROUjENS5TOg2Kp8ZsFqEEk+CS7QfA+2DX0E8ogNjWRv1hyRZNfx7PRpVlu9Ro
LsLp3sAw9DvytefJrsfzFOjQmNRXTzbfi6CiDWk61VGB76vMjmPEObmq8vfcoH5YsRPbsue/pWH1
eSSl2UfW10kbv9GVSeUqXao0q0ASSvdFaNNz31SnKhoMyGEw99FHChBGfbWbiC/tKOE68STdGHGt
/A5pDtJXmd7SvHSBb1qcHXN+NvrkJwI4N4gWiQPdR/Y6+/WJGudGv1iS0Dt+lqWhMjlmtHzvRcj4
PE2PMjYuGclC5jvWpgeW6YMcGfaLdZ0dME1qQU6/6xSam+6nYmCHky8fn6tR8m5rbKVdeYxmpvdt
lb/03qWfhbvJTIdjkk1fysw4zO2ojqG+fD53JAtOQcu0hgzXARwWDhxfGYd+iuVDmmp7ClHP2kwz
jQkhZlNF/Z2O3r/VeyVByFqfZj8RItX2WZzKg07HiZ8VyXVOwh8tW9EdGe53KnrC80TfY18F74X3
wb6BnlOiN/uoKDASRshCLDG3ciifx47tiCim+6g/qdJ+Q/lqohlfhFHcDH0Y442A0I8jemOYU3rD
LdXdWEM/+Ik5vYqKDmhgYLCmpXaaQBWW9nCouuxmThkRzCGZHREs3AhqW7MuvffQ/icvv8kFLU6x
+So76FBUK51smX01qS30NavC5rrPe5taoc7b66F9iZM28NXcnzLzU8TIoakT7+KM2rwkAKmjuvuu
Gt9KTX6URgrNR0ogJJ69L5XFK4PHuMdSRAK5gKvjGfdK83aNUHeQisKT5Fe7KToBzxFE8/RLRT0C
IsPBaOp3vczELuvKr2GGwO5qX9rUOZoW4DH662G3Ot+TFNQmjJLNYOCbdzzvfYztg2NOfoIfCy/y
+Czm+hH55BuGgXKTaSQz9ejRBIO5cVAAKZcZ6BJeUKV0xW66xbwc2y7byHreGP0Ralu7M8KaXtyE
WqUWHsaGVO095XvnOcp+2pG6ActFwYfz2nVg7NluQ9EHwyK8vN+UfXwNo+i1xdvqlyYGALZYW9gD
OG67DRubmwF/MqIseM0Wv0EDHi4oT0tr7hz1RMpt0HIJpVPedEFCPYrBe/FqtTc8riSMHC/KSXK/
HnJjM0zqQEBqA37nAJfnaBU9SEFcN1kMy8AU5WuTPsmEyiLUg3orvEMEv9gv6SjYtQKhWqQARAjz
nRKcDNPk7cQcfrCd3ghy1vii+oNbj69S1tuKdunRbi0CzKc2UMW5Gm3P1xLhZ2ZnUqUJhT22qhNN
O/amnPP00HhsglpL+SGBpf1Q4GrXEIF2LFQfwlXdMc3dO1twMMkwm3CrM+jkthgFFPOpBcbul60S
N8rWv4StB1F+dL1N7WnU3QWQlg336MoD8oCJi5P7WW3ZOzXI7yYzYoRqWuOn0jhWTgsBPo/IFj4K
LOdbKyKdOY+O8KeJ7VwX7boifGGp3IbuLI6U5QKq709x/JAH+oIEoWdSq8V+8q7KpR+0YBjt24xd
nCwO/Y4gqKHeTQPbH4J5Hr+GRJztHt4wZTeUyIXGU4+faU7Eh2tlILKq9r2Ma3tfyRD4QUgsFJyF
PzNARVLf0PzxDEnMRWgM73VIjbDw7ecxz+c9FXs1/j8aoScHx51MwDyMEK4HQjpD9MwstkZXDsfd
UH+nYpn5i03Wsnq0YPFs44kWSbMf1S7rtXsCGtcgpMHK0+4oWHTh6DLwMkKaH9usCsm05dEx5qIx
BRRXXdA5rRv9h9GmpIdG8sSEyHCrWju970vfMwj6TfZIpDr/MholgNI4y/fl0OCoTOy30Q1u6tkH
OMcMBPil7vU3daoR4Wgx6HPu5SoD8gUzKyAS0tjDj1ayYo5Fc1b2DHZJxcdGgnGbzZZex+nrOOkX
LamyDQ6oXaClEdwAFKORbMl9HV3qGptlm+gMP3Q2GKnB/Cc1060qp7ei7C59kuBZpaOWnqfnbixD
Iqv2V2oWTQPkpWOqowrfpmzCqgSUxUVA2FRt+O4k7M8ajLokckLKltYHOxoPlujeHFNiLgEJyVyM
wUU/05DpaLgj8FLZbNj6mHqTEMITRbLfSiQ+oUPH7SHKwKOaRQz7LDW9rRphC0fBRTezg4ehxB+T
4d1wjLd2Fk9GYkUHJ473jrTuobBdipQpJ4eBec9LoIBcnRd2+gunxHTbmKLdacyZ/HE2M592qoSZ
7VFMzp1Mn+kh3RTa2B5L231yNI/2dudrl7iPqrG4/+F62bcM4Bbf3dd2yL5hkM1uUqzAW2dugOx3
zpsxSnywmpPvInFry2ZZ++CIYeEYGPcazb1eIKm2WXKFzZxtPNH+gAtMPVKZBs+yBj8hD3h6Sata
QbaL5+GuCWlYZ7MGTqhItpKplG8GY7mZXbJ6FIntScwlfEYUy5DalC1KLdFOzwehRV9ClhDGolc9
tPAakTtgimHoh3Sw3rzlKhmN4OQMU3kDf9qjyJ0FKwyxr8UEvj0mtjGHdr+nosgXhloQvhVutDpP
FmPYeSiBgGohgyTMXTuwHfXOI0Ss0dFqWAQfHKYStvVpSe4YlGwRUfQTjQlnJSI+T+FjlViXKTff
RjppoTLHJAqyH6Uz7cYybW5z+C5u3cBIs6lRDjz12tDCCPzzJpKkU9x0AjCVX9BOwV8b9dXVppMy
Rs7nLk1j/WejYdh0hrrfWmSWMAaw7BDMc5IAxWzUn71p+mwQcHZ17F3HijFrJbRbPkjHIIRz5eCw
95ktsXPzvtiMHO6YV0XoIyW2WcWtXSYkm72QAmD2U9JJyXs7zc4Y3Afvp9t0DKAbp966hfq/RJ3H
cuRIFgS/CGZAQl8hSlJr9gXGJruR0Fokvn4cvYe90GZsdyiqUJlPRHiEXK3A95k1retcROqP6wmS
zEp86o1m3ejOKd0sP3Kn9lZpYE4Ik7l2VnU/V/Iq7DzSQMVPWx7mTGY6BK/pTPaLTRLq0sMU8HBz
uGnxIxH6xXn/7mvdi4MWhhXnHDBg+C3t9mkd9RuCKweilqd2eG1uhzUJpTu9uTJ5XLoG83EyTeGR
iBPM8/aeBqr9IXIvpAXhtyzSjyHbQabtzZbOb44yHklS/lbNt2c0/O84ZcNah6VtFs/DimFn2QNp
lf/HBPwW4InCe2STLNbbf2Qz/iVcIT8I8quDzkjtIOdl8zUzsGZ5yYHWu+YSTFOJttR4ITVxCLn8
vpF+kLBTuCgojLtyGs9u5aRQmNRxhbTTN/IuASxtt+rCQ/m+lhUUjBJPn/HVOyU1u1OGKVybUM3I
MvtT5Tc/m+Eh96iPDBCa0JpJzFbyZrMyQAaSAFU4llQGNmkJhHQuFKHWQ/5ANrMTNb5BXo9iElIo
wSUNGW00fnVkDFXMXOn+Jlm85vA2hMqu28bw3DbhN9QLp5GjP1jYu/mgpGfl403C9IB65V1nNmXa
wG7rSo6Y3pJr7/FabFWNh85FSUlA7LPYE5KNrn5X6isnt8imjC1n1upe8wop9CmVzoXdL2S7pBvC
AgxOgzboQDTOGTIQ5yifxLjNQFc0xnnLdGpAo/3V1T6bHtpD0+PYQL2DndIBw0nr05mMLv2UjBna
D61IiKTGrRaY07owjibChdDX45LC8LKf3Z63eFixIWey+VG2w4Zyg0Sk0d9qrW4Eun8dS0KN/b1x
MzARLABCgpX0hs1MOO9Yc01bCmxZdvfEzdD09+6RHxx5ylUkKSx3Ri8VywCTElKLyv5VDe96u8u7
KvzZyW3mrOdldMc4IZWSNb9igU477GbGd6ryTxyRbLV5YoEN0hwmemPGrVNeOju3oqm2OG6+Z2Po
j9pGoSl7nVUfsUQMYRKSgEksq20e5kLdG/6CoGYgK7nso6HrvcDNl5+NCTWnhiTYOD3Zxc4tZjgd
NxJGiRqci2h/LyRgScnt1GCDwTGHWEulf+fe/EsNH7k2FMvZNSA2rKLGVMhsPTWmxw5LCWa8brhm
aA6kM6YUnQWTX2xasanyJzwPRZzXiSCDrILjvAGE9bhTCJ367vUxPYqFAKkSVjmoi6kPttE/AHFj
KcrfOXIbNDiv2pxPerdmRix1vNWmL8mw8Zw/dr3xCbcNFMCky1CNQiXtn1SbdqdK+HE3lx96MhIG
pmnldfYmisw6zQ+DXKpgbIEQitfEpDz2qwpVljHUN4gygI2mgJ1GTu2e2U2P5BXYGJirfPv2qAtK
pDX307BXfvVcMvpRx8rsmfTCI9RHeL4refQhjuOBy4lLTVtoGjTfJzBmi/TW8yNUgiZdw6mGe8+V
RAXTIrgaUpyevUOT3lbplQXdL8coq6Pw4lwSlKzKOolc9EIsIXf477LETopDeQDAdBiXtKM+YiQ5
WOq65sMLTnWafZ0ox0vf1FQDHB3C1UXUsjdhK/KhnBepBBSPph2xOyCuruf6ugI6qirLiY1ufwxh
z6TEWcfwIYG1FXt+wBwgdXFeweoVkBDrFtLci7aHdjHsecDEjMd6g2TqgtchdSCNoKsuJzyJuLvb
nCUXjAbWkA33DUYBy3pOmkTEJlCUqGtRY1pTTjGqNPggCRPy1oD63BOAEtg+wKrVIjWYUcNJA7sb
dcyhg1TLI4tx3tVols+6YieZGgwLsrqvTgh5n2bYZsGYb/Uh69IPIC19op5UbWXROnM3rtb87bLj
G/+p6HxvjbV2g8dFuuwpX3TEOa2weds6itqC3rth04G+sgrTX/jdWDhqbvHcl/N9T1nhFLglpb6U
kTc7iqBkl0LlXVJbUenaawQwfYpkRsUCaaK/ln6GtEyzgMnxguscqSBlWDe63KB5DVmDrJltMYK2
5Cgv6CDDNl8caj3vRa3jF033cPCT+cVxs6ssdXDCWv5ibjYIP9yqZKLW7y1OnVOrg6/BAxCzYDgl
+lBipEvfZT7lx7qXxAFu4ostAk6qLLQ174/Zz3O0lcMXg/43QS763BnHqRbpQbG+DmolhzMJzn3n
RAOBQcXcG2HL57lLy/YE7+FncEf40Yz4/811TPcLeAZ5e3sISVHOYF0s/w1P9yV1zApS7+9lpnGt
PG4tz/ngyqNJyxKk4DxFzJ3Qbi1Fdz6YmfflNiumajNPWannK/1BBQanm5/IiyVBOJE3u4kq8y3w
mOATcY80IfvjEYez3R3KVJ08UT1xErQo68UakG0L9mo/lKjW32T/ZC6iCqyhO29dW524J3siE5iW
9pyLG9sXlek8qOnQMJkU98NkHQdnBpkxiSFeOEnkLNxjC+gd2Fhz72PriyU8m6jp0vnkkGQZoKnm
wibzi46Wx9rE5hTjjiiG7tLpQ/W0+t55rmHVEjBHh1Xh5+Qx7+Ids/TZiNiycYPoxnhu0sEnANqC
Q4lk8UzLcvY652BufX3NcnHCraXipMbUDXKUDgTIz0O5K7NM/80A4vaSk/GYLSvKEeNtJHUqdA3s
1w2N6JrOtzZHwf2wYSnNcxYfnThpNZfyjIP4VPhqAByQ/C4IdsIZZx+kI75Hp/stBbXRlu8W0CFu
5cNAnnY8290jxMt9fJNhs9Jo/HzPV2FV7pPP6XkWNeoUrzzrFZ+fHsT2qTdjJ8GsKUyKsFZVb3yU
7wi7ktcZbqnnRKM+24e+BZLkE6fn9KzHk9ZvAoU2LW57I8DX21976CxIQqB+W5rE2lEdpZTJkRLk
AwSTCKdhhLiSLweW9Vno5AxyStD4fJ5BGTSMVz38J4Jqgts0ThY+gXnrFBHS44GJ2J+1MqpLpXOc
5y3OQCjiO9xRanw7GKVeoZt7dtChtT3zdqYklFPNZGVmmmPJ/D6Z2kNj6mcPtsrVGYaza8smauFb
Up7LZ6YjkmWiClsXUkY+tfnBGtqrLjYELvBLtZzIY7vQXPIPylArEYflAz7cmgjeUSV/U7aiQQkL
OlgGl9kQdTCwYd4EF7567y5vC4rvvKv3isN89ssh3sxeP/OoN2z6T1IZxqHTuEHJAwkmCYfBzbLX
wWSS4xh+yS7DJNW7WqJe5WRgg0yoqGoLGG13W971kV+bv10/qwIGbd7VzJFOUhKrqN2aL/wSH1aF
5Tz3EtLe5rYNJNqKGPDCTWbykOiJh5srW1CXgEIjKQWzTtALqGcJLTvw3mW81UY4JYlX9FFacwyI
dSFwlE/D5pILko4M9dZuC8tpNiBAiLeGo5IBhpWGJscpmDOU+9Cg8sKJKaS3CDbfk5Wn8E8Kx0Pa
bmsnipvj5jVpbEDEh/ugIOs5Ji9RhsRzWPAFmeYnihoPysp4mY2HUTf6V7ZK3fOmCKIwC3B/3DcB
kZ8Z8iFxGFOMdSx8H8rhsWE14WpoT7Yhg8pozvHc83xY8G3CsrTreLDtAhgXj9fgZgcT90nU8XAg
ZXDupase7A34p2NpZ59cgSdrNIHusp8NDWd+IuaPbY3coXpbd80bmAJjYz0lq2/dlp2to//Pf5PN
YcaDSeENKinpWVrTMZuhxaQFeZbXMroNWYYWx0Wb0VNulY4SS58ZCFBkjigN7izNO85zx2zAGLyQ
0cd3w4A+wPXkE4triTBJbCI4Fr61Xc7IBXbwzKBDs8nr9GdbCfGeBhzoG5A6/uVI7A8BDGjFHhlw
L3elP0fNWtTnoSfeXZ+xktjb+jz31GFi0/F7Yf2AvtyJWLI5SQ1OXqzE9THbhjsTzFxQyOViG0kb
OZ7tXRs1fraijmvNnV6VIcxnnWqWhvamr2b/buG4DeXqOye8ZG8bNc9Sipn0IvEkFP0jpC+NRVWN
BiLdXmYmKZAMjFDb9cdbiTNwzhCgZqQmBe3KFHcztXs2JMulrKDUdMo41o3WximAvLNerg+qySxk
BgOmH51SZlgAG5EqOIfMpW+MrOePIec1Lkw3dp1Ov47JxYUNVaQjmOz9C4cNpjCVaYf1e6145IWb
l2fMPstx1OE/WbiRS/IioQ/scm9jvhO1KB+rPE24X0pAubp2bHtvuKJJoqJnLm7pvFewb2Rolw2J
bMZw2ZCDbJZZ8OSKow9jOJzS1KX08MZHfjYzBzHUZ+KLfxxIHQe9sK8FGrMbTUDsWFYaGNND3iNY
zHhL/vzvC9kFG+KqQwOci1wffz0klfurwJMBgqmN/VJpocqIUa8X1w6HMj2AiXluEe+dkN11Mfi/
vTYQ7gXoIq2bfXFupVDiBpdzYK2lw60HK2oBocjUmOa6nCjQfDGVDMM9IqbHUeNR8d53BjVYwd67
6SNVufI26fxvVfjI3jtQSTXokYw8hmjilhiq7LQWPrpC+doX6AuJm8HhKBCQ9bhk6INrplyyqSka
rPl+SRUtsJuim9+hh+t08ilRwrnyrai2wJGMtv1ZrxzlVjq+13hEwnJ1i4gDUJ6HNctC4fjlewJ3
nAC0EcOFwwJ1Zc/Uaox1e9hIAeAhXh6ag6O+gLdJxpNpa1Dg7Urg/q/f9SydH3ONek7Uf6dBApz1
dYrQBtLMoswOO6UFuXbwSeGq+oioCwp6szy3JmnKU52dqqkpLsmffHDGC0JcOkDkW0SUp0TVGGt9
orxHO2EBdJU6grplvciy/O4HnwnheJeaQH7WahLxoIsizJrq3W8bcUUwiWuAjMYA7fRzjh9dczb/
jnecbVwqQDMwK248wubItL8Vhld+mCktfloq+3ZsV3ViZrYR15mEVsoyqViq26ZL7JvSZpTOTnRg
ccAoG52owAQViCXjjWWABLe6OczVqp4AAmS3Zo9UY5ixbrUr35zrUxTkoRFB+NfdHscGXi4dyMtu
9+VuPQJFVGESdraZHUiyfMcZC/vTVR43h/4OPmWmAIXqv5qzeWYrXRwHj1hgQCXc6hHhvAJtKyXT
XGt/B1Pnby22j8yGkzqPBDwpjOSaHC5SOb+BKDV0PpMfbi6xw/NIBpMp2AgXnv2oFpCJHehm3Fha
G2h6+tsXMglLYhYNXCAkMZRMSIo2DTejiuqU38DdILb6hXdvF6V3KNs6qHuyzf79Gkzqez+u8iaL
dc0m0UUxU04sti2r/7fBZAwlZ1FsMarhRm/1n600s9Ns/KXL6u4V0chJnednRucvi98z1OyoembN
tUlYo57e5K+iYtPtGWt3nzhEnWMQ59Hd9Cwy5ooLZ2xANTECL4hiZXtFy65pP7Q3/cmctU9dN5DR
pQujX4OJMUBOvSp+VGnjUGVukxHxMmWkfDupYHmwD9e9uUBQFzTAYXGg+5fe6b8qYs1uNMAOgh1B
7Hjqx021x8F20U+J7VkHJnrIkvqb3hNrQlKdpgWHnWHaUWuz78pYkoMPTH4l2uYG+CKwBjvGqRk2
A3XbzSBG5KaiYWmSJylLAANuhK1Yzts94DlblvGMdP7N3OOhZxT4HzCqHhHUMmca7j0n3XcUOiOn
/FXTvPJFmfLOtE3AYGQyXcdRgNggCSouNMbYIhl2o6zEQyExXTONXsn0uG/JBCNNsfQPPbSjaJ4U
+0spqtiT7SPHcx6rzuzOc04Y69IqmguBLrP2lyuywHcfm2IAeflYeSY31ug4R1g3kZYUzrXijgkt
wR3V6ohR/tXW2aa80+BM5x4yPSnhq0wf1pm8CvJaJg5KGAzlIZ3l7ZwwU2/QT8VC78QVCvylTyww
h2x9rx0j2VyiHQfuY4aZp7FwbGQsSSG46kXZXpfqaq86nC48bde+TRW5bBTNrkcZvqr6aBnrKxfk
Z6oV5mGw518JtqbD2kX0Gikr4l6nJ3AV/Aq+1JYHiXSq2nexMTYpze+CLe0ll68iN9mXz4RV8Ul4
SUE44atyXfpqvqRl8VoguGG0s9HKK/3FQvpzbPTsZ6H5jjNDRUANsFC1ndOzCMQryGwxC4ttPbOs
c0hf3aAsCEZEEJO/fEqnQ+9wJKwFaBKyUl4RPmiHTIMX22/zsWv09ABTmckQy5sbIIrTUY7+S9Es
lIpLOgXj0lvXxGfo2W5E1OANQ8uaGEdz6x7nClQam4ZPye42bBvj2x+t17Vc+Vjl7g+KcoFspoXK
zMIPqhvfqRFSi+2lYR+8oyUVpE/ER1h956U0Y7InmZlnVXV1HdETPslGzbZVe0XIW0/ufMXjx+YR
8XU8pKzUF8V0Cv/J9yrX9KBh9DmuY3k/zYy+bVbMlCzy/t/3K6cMgb5HEDXF7HHTp1s3b+erw8iX
MVlDoJZDSrTbwxnqO7oh71wNJhSC/csAaztzSnnaK98LiyyIIsul9us11BgFc+ECghhKMj18JmgX
awaxSlNI9sT2SEYIewow852L7pCnlLA4JpWRvSNOc9YvYQ1wYI9/pQk3Utr4dJy+BJ+QvpMr3bp1
lGb9WNfzdETzh6p30two9+Cu/v/L1FIAF6xHjtP2aS5oSOeWw2ubfEQW3eAF9WjjDxiTbzCfR/4P
0Wi/mts0HRFYlaWb3Xhp+STTRA/LjYm3lnw51fjpFG3zUEInpKnN5NlvGcNbNuFOPbd/KnzEURkd
heL1Yzbir0ceXRnN3VZccI2hJEBhpouk+yPXPHbX9AdDvHsaYERGecHIwFiXJ0/SLJneHOdOqQXC
ASez/wgncV6ryh9Pxnzt/z03O8+SNb4fTP0MkR4klitKC8iSRdr34nohxH0jGDrnybVWcbBsdXS2
XxU5WUQivfD2qyuCvXlPI7cDjrZV6uVpIOE0zbb2rlXWcGtpNUuB8bJiU+IpRGXWWQ2IOH5B5mh5
f6lKfs+6YjDnd7etaaX3g1HFq5m414KAe5eYU8YaGPEtC081+19QZ+im4rzN2e5mmQyrwkrj1M3u
YUy7MCFgKLe4sjWadlRUjU280MkozPut4k208vnZ6bQXbdfumcNAGKCO4YG6UVFXsRJp/YeVcwWo
VcZvnnVPLeyxwANFA2iFRbi/FNd6Ee1j4qx9OPsDe60MUAW5vM0NzeETfux960qgpbAYloiUmegG
XSawqpFWPjXZFTiEcibjWz7mCmHL8orN00sEYnN90YNFGPo+a2VZnQ/PMl+ZB+e0Pf4YNnB9Dqa9
flSG6Mi2Gl/HYSEZaSkf2bhydVbG2W19/WiI0GqlHZktyzqQbKhEyHAzM6rRtmEg0m7JsdJ6I8pz
lisuQ6+L0zDQYYikBZaHBrDrEFjwW9udspl98DauY/qncMcxntWcHHuNTuPff7dhhPv3TxkDy6Nw
QSPnnbqUANG2ibU/6YVPxLHglUJbiMaATfhkXNJMYx7GwjnWihIFh4y6jfZWb6VLGM3EXNjz1nDD
3nAqXV+chqRUPHZWfxr3fQik7OzFVi77CYUrnvyMN/eexyQ52e6AGEQDuMBMkf7RZNppGSyK3WkN
JiZmrpZfliecZSOE8vLLopSDB+7A27G4Na3cAVpSPIxzkhybzTuQuFlfZGq8Vh13E9gcFvNsPdSe
ANi7Sl0SrTPi3pC/zX7k/PHLDZI2hR1A5mb3eZDqBhE21A2GKC2RcKEiCDqA8MsSIBQweJB8oUyS
O3dY+3ekt5fF8x51V0e2pTkdsZq8v0mmH6p0OxDO6YckdKAB2/83q4OulDvoWI09sODfP212z0cI
WU2YQDoNq3WH1dpnqXWoxJg+daNx74+cefXGGwIvuYhaHp2gqNruTLWDn9piNNt3UE1TmR5akb1J
nQ/rnPHdLF2czFYjLVUa8ZCV9rGvD9gDCLBIhx+lMHk4w6yFtZUyiKMCyNCBGp058UnVfxzbfZW1
gILvjQtHA/nATIrladB6VujVS5nJ8aCZ4MpWfXjXNEpbItJhhM97VgJ4gykaCxQGsGPubCTDh1ED
Jz+iINrfp2lPtWjB3qPyJfUJZj9chqBvqGxG4gLd6uzwYsCYW9GwTHutKR9nXi49xq2Kd7lgetnw
2TDz5EgML5Idk47BM7RT01VdzCgEhUEz9JBLV+Qmrv1GK8i/7V+yKU9YPPsmCFcuon9vP5UJiPdh
1mOzIDV9VQ4BLMT35fuf9O8L8Tv1xSJK8lDxrjC3JBpzyPf/esTqQsJeP3ETpnppYIPyIvMfYVzs
2D/dFKxXkGPqDDsu+kxhjIz0U0zgL3YyK0/xWclX8oPXW0aVbuSvm0FNqc13eTt6RwO0ayFt5F+e
drvmG1rSkcop86fujppWcVwM22Fumfe0qr0k8zsLuOJ2rXTjYmXi3IK7uOOMO+RLulwnbawYE+W/
a6IW7T0jnAlCfXQRKAV50jHpqVgF7dv8XRl9qmdtwMJY/hpauzvpW+rfGmXuHG1N/dQMGq4LVvqh
yFAOKXuKdGWEZCNkSJ+RwWx64cb7KOdO5mi3K7+688ikYtU3JRHbtfLK73fAcZ6CYLaeLM31b9AG
hGZN/EQrGChgAYTSpk/NAbL4eFgNWwVOVq43LY6+ErDLHVty+PfZCBm2L5/AvpxI4vnOPPbtT8ib
ymhKaxIfPHw1PSIFzVMnem9G7GkMW8Jjl49ar2uw9y5LBYXt2i7ajb8HotsFUKINrAyTUAgqGUQA
pSU3OVC3aBGoScahglYxrSfLhmjJHp+cbXiMQ5qF/Fll5cTZ7HUPmt3+LPUTweyIdSvjuhLtc+68
Gk64A/pn9r4zLbnoSXPAiBxWsopKUCmsSKkbmR4EDQewIqmMPMRnae8qvS25Z31LsiGn1+T1edgb
ZVi5/hPGEMnsrLoMwiBSc0O83qV90OUN5lIv6yK3Igvio0+YXkhD7QRquKyN5yBg0h5MquWI9xP8
SJL/mrSWrQY/kOWq6HCj/eYq5NHVBnh+TK7YHFaMKbr0Jm0JviZpKsJch6HMcu9t+ZVhOGFWDqPU
F+jCDe9VOgyZUDIwiq5wPE/Vn4I4xnVev/CVf46Z+C00QIwOvvmhoE2FlBewY8kDi9dzj55he1gF
BcvqYN5HycK5yxXgQUS46/GMxqdmiVF8W2oBv9w0aFhrxAI0I1ylxk+RolCAeMS1uWEdyXr0ktkA
qH7bIJOh8N/wrZn/ghoMnbCk3GYuKO+T1frTOIy76oV9FJi/LwRCEft0mwEFuE2/zD/Iope58dYt
ncURZuVh3bBgx8PCcU48MDyQbWR8JJjkGy/k81w1jfTj2X61zQWamU1RhAIu6fRHmB1nM1FZxGWZ
RJ5JnJrZf1eJdqk2pJTeGkH2IelSuelxHTT74NFrUtY9zfpNql8cy/w9uvq7V3Vf6TS+tAhZW8M6
Ou7wliQ8UvxgBhzOHyehEcsX5A4DSTbN1MU6w4GtH291h5gpinsd3kcwtTq57ss3Oz2A5+i6wrHr
/nhUz0ehzQ+Ob5+rps6eYYShWVAwKjS/e8mEdA6EH03QgZEkuRWfl8bTKV8mQ6cvHG4IKdND+L+Y
DIlaZVUTF7f+JuuwHYtLauuwAltox9naPafF0WArF1cZweqLiVYdwztsEYhYx3WpD0QPvCz29ij4
VIZgfVjAZ2Z+2GETsLbli+Em84nMUZe5BrG945j+nQpbxO36pAr+kzXT/LBXv5vaZEA8fbLtl4QB
c3Aa+0e9fGN5e0GqWEQoSP5KLYvdZH3EI8pWdjsLIRiB9OCrmQvZOroGl9VSwJIVDVRfx6Yx2UFf
6YjENHe4zElxa21tcugt7gVrIB6DmNQDgxBinheF53rAz8SZHBh6NoFzWKAB0wWZ5XbM7OavbrXo
wpc9j94ww5mUtxi4MtIghrAINBjmutOHLRipT37So04ah8DS1RdqVNJvtZM9aR9raoWWZ92UXAFt
a3+MiT0GlBKJW3D4dJxRaDDjxeQv6BY/TojGCcaKeMQEFhgkIxWwY3jKDTCqeaWBmeEBn+2+v03W
4uR407Ub4eZiZ4E0yhdYcU3YLcDtCpPwUnB+OWzdxTznBqgEwmfPAhLNzUabFPXlLip3xpXBCEQJ
BcYOPQAtSAY0+ZqJ/m7oEaDUNsijbQBrYXbvCAeac5NfN1g05VYQKtfy9qs6rJz1Z030L63bFc9O
920lzoHFBydOKq5LB6iwXb1odX2cD+aNS4V4sDINSrPfn1D7XSik2MkAfj1W/peU7QNGiVuajJE3
hzd6rhyW4YhJWEiG/jRqh9ys9hyYe9SDCjbrt10Cn/WhQqMkEx9kt8YDnXeRkx7g3TY5O6ARo4E+
W7FPaqSs1Fufr4xD5UOCal6AIkGF0IT90iiY/7xa+uKirjvCrz8t854W79tfikAfq59OoMwTu3pd
5pUYJ6Y8h7vVYwLPoIEIEYuHCTZ8LjKDNQEoQYIP8OePiXctfkHyQSvVthejYmyjVx4ABzHdIsCa
j0Sv/W4YORyM4yh6MGcIQULVsJ13IPr0/gfIuGvRwb1OgYzGvn3PICsqeFFh1rOcg5jVhlaZfsg6
KT+dxEPRZGfbgffw0BiqvSFroGeJsL1Cm/avBkKvaGtspBXJE4k0VyxaCWp3dUwZ95xhJdY3s2c3
XG9l1G+bd2NahRlNBPGFFnygwB1qhkJM4ENHx500OHj7e40UvMKA5oW9CKnwtGdrjYfGYd5Q63pP
RVv2oSfdASlL6vCyrNYhdRzy1xj7BKaNV8cx2bjkmDK2ticNJcTYpV0WGCf94qa4rp3HSTMtCOEE
BrkFEqqyLj7hEfKN5theoWMVCjm60yIkWCQQTJMp+eJ7c7SMtPUN/0bANhmspFoPM3waHj5UdBrB
QpLxJbrvoIR7QchTg1psS9BU7AqeumIabTzWvIV0Md0Zi+Z8ErP4kryuCPERHSH7O0xo00+L8aNj
Aib6Ad9am/khfybnhJv/1WR318qUfs/IiOSqFcdLdtGnlYQxFGlB2rFe8Bmsxvwut1DHkQ0bOiN6
ZrDBypDx3vZIkapbzHoLMOq7TjUTZNlqjjd4eFaznY2iO8JANpkjQykf64ZBzGic6MOIWnEYjc4O
ZMDFxcVdXYs5UmtiRBsIVf6Ih6r1/dukuC6SlwrfQRXak20Hoppv0fCfCGbarQNYWNG318fV6gif
WfXt2cEZr3AFfRoGafArCcwHA1XfNTGJKyBlYT9NsufcI6RBdQVNJoGOn3MzLHgE7BJUM4f9VnXt
eQZwBdSSpMLiCjWnvcgN84ZrNf6HyVIYhdZCkaTD7WpzM3lxpP0/z77vmzlZZQFkAyxDmLs/kfR9
lxuUQ1/TxofJ5BD35GNftytR4wJzL2o3cBsEoLoVoKQi//Zp3D5ZBJVnsISkfFFleqX0rjZ/NSWY
07JQWet7/C3LFYb/b0SNT0ljmB8kfzxtKz8hNUd49/uPYM0fWfZcI0lc6mOHEOFWNTyRsNTI9GGS
fJtWHr1eygmRd2A5a8g/H2RVbdKpPvv9paCJFAnCwM0z6k9hRaVu/EHnZN5LC/SRLXiDl6+5Xa55
lrRHWlvi3FdJnamNdMbMG5cpG1+Stj/nAh6aqCmqS+QfaT6+u3AET77UyOzbf56/acSA4AK+LgYw
6M0gJ9JBYPfvr7PqzD7r2qpHhFqqeyjhOSyIaLWSs9sNxm3Pfuv23z8hAnqqDMCDaSLjwSO8uZLE
wE/aE+kx2i+RjFlULt0F1H55Krgg4hQpeuBauDKkgqpIiOHXwNIp6ge0QPXCZoWZJg1zbzE91n6a
dcnC1bn8e6xmzt8bu+d5SFuqQzhjbKo5siWfrI2fss0tNkgHiRLWDKw9k44Kw6p/mS1v57SVN0wz
mHCuyQGHGvXCrL/4NsZEtPr3s1t+dWjCQUgX+Lb01I+HdUIuvpTDkY2/DiMjL/TvtksMKEEeNjCk
ujNz4lA2pyIfZKyRrRJ7BWVnYU1/kWjNZ1NjC+VjxIqLgcO6aaDC5GAJ1ZKCR66yG+6Ak78MzwbM
WOJ1sjg38NmIEbhLVQt1TDhe11T7Fguvg7cRKIy8v8ZXBZQCrwqru3KZL5P/pvENtNJMj5CH06Oc
7jIx1QgzIOy69q++Xpv7dsyv3AYHI38ZnWk4SB/Kn0+Q9EACyWGbLRxvs4beHcb8nbbeOAjSrbzt
n4FwzicrvwNi7IFRqLoHcxciT1Syg85PEVkxnAddZZek8qj31TT9YsTIMA1Cid811hVeg3lVg9tx
EoPq6WBnCeUUj+nkvNRC8y70iX9REcg7HWty2MvRO7iVx/Oo83Bpd5PNzM5NHO2KV/kmV9ndAqbl
3Ez4friluJUHfbvSz1J4i7I/sTKjkR+qv0nZfI0+5TciRVKiFa/irvwOiWbTgAf3kGv2BSluldvB
0Ienxmk/hpJWYGLNda2y+oSBGImsXxOdvr84siDyYjKMt0Kv/V9ootcQaGF9WyAre/Ahsmnsaqd+
cT7lsMDcGluTxtp8HRUXPPh9Vvn7e792PfsHI0Yc1v8i/HY3GtXUkKacsaVocwx77N6Z45Hb1hV9
fsN4ClwA/GF9K61Qb9Mnoz57S2UzeGCLa/VFUDJIPJWYK/ZJbA2C610jSPHcLUkTLxS/5N0gDTLd
qzAn+9UYUpSUe6HfyoYIpMm6lUlZ/MfXee3IqmRb9IuQgMC+pvfl7QsqizcBBO7r7yB36+5Wq0+/
pCqzfGIi1lpzjol80oYgrfWPifkkDY029sBlLSC2AneBUIUrCzxcNXpYChwoanKaS3yXrY5WfcaN
cSBHy9oOhY4lsM8OsehwKMef11ttavDtmUGCWmrne+Tjl8SZaZAx22C7by9BmwbvvtUnK7xcCuQC
oJaC4+O3OrVrRdvAauW2ZlS0T5EaovtjPt2Got7mzMNZpdNgqQsqHAVhrfVC/cGKZshH8wTqLduw
OzJXpkdBkcznAMdubn9ovyAwNoBwnsRYJnSFyHCjC1wvEcay8Nas40BvXzQrYIUoUOWUDpJRAy7Z
sjb9F8caXuxMbTVHPbO7SU+wZA9jG95bzvAZWVBwHZbXoWa73g4x29Q5haRk3wkp3wLs5t7bJged
6VLHzNtfgy5zdogiY0agdb2P2hSVu2liLLYfTKyfg8vMttbzY2CXPht6hkNpWLxpfnVnDGya+vk9
9jM/AShHIkWSyqco4KBbGvdiM468pRNXEH0C8H/ejP6jjYj9DDtFeyMMhkQW6laG4eCzcFPKWb/g
BZ9eyog680zvzRXToW508eiXvneEBouVVY5gsVmwhxkfL2vrNfSpcHpLt1nXwccGDQTt2I+bhZfB
3NAS8gGlnsubwrfEOpdtvUtjXW17N5GYvYznqCU0mRD0tT709KTrgpm9IVd2smzsAJlwy62M2z9N
xsx4SOKpvKeP89UlFsD4cSIEshOEtOJRoSVSrRKDJQEmeMsEKB82Y19S2QQ4ByPYnCwSfSf1BVva
9DQljNKhVjZgPxejhgs6ruc0kupOq9k3MJH8dL3HKJPay9TZDzK02ZLm+SUs43Db4Ld8Qx8NlACX
VdthcewK6xEivrW8fuXIzUjv1oGiIXHdWKFGoBVXafWhx6rwWvfPdqfKZ5Sem2SY3uqaN7dMoQ3Y
4sOaV8JONhN+7Ibrmz4BZ/AhQGzLAEIshSu8ndXFxpFbt4aIZGl7uv46mmBnSIiCxoJTmy1OYLwO
f5b5un7II8uiJuNWCGSUZkR7ibCVvFlxc4taqHggH2I4t84ULgPZ8QeF3I4Uc7KzJlIUgiq4uX59
bMA81MbS2dWNey7G8kEnM26pbPDrItdOg302NPY0Oh6YXTWxZfEszXxTPXpzByU8VjLV97QCUPXe
h+H0UFhD+aan3Bbr0ODkMLXyreBoctTQoKJm2hRVyoI4KHAmU8aZEZXIyjuWdSDJN7GIvnWiJ27j
xKnuWKNeVTUGrxotxjXEJoQfaai9EsW5GenmLlPY6FtztG5yqjE0SpXaWNBBEUPow2uqRtyotUsP
a5qzCzKlnXXgv50/vsOhCKgMbSp5tqWC/+wtL3T6VZ37ZKHoOWljVi31LIrf0rr8CP3inBWDd6Kf
px6MSN1er6hONxhsDfHExV5mr6n2++flsNK3lkVvtVJY/lJ22G2QRltR+29uHDq07P3m0tOWWnQq
cN4cmMBLY8rac9p0wb0h41t0FElaJwuEOCMVvxqp3fn7uHwUDRJi77NoXDLFtt/6ofnOanAKeqjf
xaExMYpO1F0NMghR8MVHTfJa6pIZlxahNcL49xAn0wMk9Uu5pbIs770hG3eEFgUIl9RDy7B5y+nS
ryjzNnVBD4QQWxKjUjb/CKn81/YlrZz6CVjQljcc4YQD05MGhtowIGMRjsmXmlC1gvK8R2sd3vUR
80wZTsnFzPS3LiyZONQMYBLBFNCXERWH4t6M1buD2g0YeHyWBKN5TMHxBXUc4QTJ2QgGEIm0x+DB
ZkpyfegbRlb/7bXrZ/9+4vp1f1/7+/QfX7t+Ivr/X3R9+t9e+/uj/vG3Xb/tf3/df/vJ//ja9Uf9
/W1/f/z/fu3vX3D9jusX/8drOIVoHbaDTxJ85hAbn4/clhPt4Bg0NDRCMZb1VESrKSz6E72mjlUB
L7/e+t2JEMIQE8n8YZ7gRcb11/cnzFNYbaJ8N8zf8m9f828fXj8VAh9mn2ga6+v3VYbrc9PeDgy0
jyRNeccx11HlKZ/dryZQTZrRkzJMGjBz94MRHATLIsQ03Y3F6foapvridH3qTVW4b+FtNDQf0TPq
4XjyFJX90OsBQEwxnAan+i165BhCNMGm9/svz3bGFdfHsBwrtzzSW14A46G1H5o/cV+Xiz4gqZN6
jzahlvUASKzL2AcvRlpiKXOmU4U23+5cLlBt37njhPuJcg3UOctm8ko211eDsJX+SZ2cpzE1d8qP
7wnGI5pkTAg4kdFHID5lpWOgnhqS6m1CY8cJiNxAl9UA1xlAnhrUUOPJUIiyy7XVoAGBgDadOF4A
IcFWhS5FFzsRZwXyZ4VJMVuhpCQ6j8jHKTAmtEKs68wE9TWV9Jsd0/MRPj4qu8EWCTpESA2E3bLs
i2kNysUidU4djWoY1lkQPO0qUvzWAcAeekhy20/tmcQrk3Cd+LsprfeALn4uv9SA/YF+knWQrUSZ
ZIcQaZKzb/HGGU4w60kpKVyVEx6nv3I71E+e1LHlk7azMqfvMSH2gXpcrtK6YsMdHBRxa0sn9L6R
XsFNG0g6d2lXWspeucwpUgpEyaiUVuS0E6jrVSXQ3vA26hwjR2HdZDpJg70LoM0UcjXFHTh0RQ5H
3Dq3rgDxPOX1ukjbBEEdusKuCpH90MEbGH0zSQXR02kEj0AtAt9Mh9aOnTM7wA7VqrvteowLuhtt
I91n4xy6j1MG5lwJtEEMS+nsUgjOPQgUPrL+xWV8yYYx3EWO2Bn6cA/IBEyDQkIVZSSjuIa9kF78
nklCnXok6qvrWdu27XCKdRRDZZAjEwbWsLEL9cHJhTTb4ZsMBvx6K3vevASikUdhVpTO3p5s2nLp
4KBlRtYZwLreBOQBkfEs4rPJrp1qhzfYjlEtiMaoyVtpNiaijn3drTRU+zhfsQmTah7RrLTDU2x0
a8HseeXRbKNSwE/IVz/QPUFtw6SHTw4xk4R0OyXhB1hnEBw9OT6pm/k0FPT3QWcnZzTuIZ6vYI9B
6bKKZxqLR3g7qEygef4qyekzhxEX7PX/j2qLYuP6PGtnTW9PQw9CS+NgWvLCd8xnvOeW26xrE6g4
NIkHjbAA03J/pERKrmOnbwavX0KI4YqbOJRUE/ZqkPTcWomFm0XVIugaJERH8kllfOMWdFakFcV7
Toh9Q+z4FFAr14LOnLBabT0pgn9Kfx84NhaYBmGgn+kNt76iPVHKbAVXhsOgB2K+JU41cdPrzCpA
Jtt6wwBtftORO0Nz55CUUfHrOX17wjoiFwC4UaLTSkFKla1za3oOSxmviQ862nqBRiGVYkX5sMo8
+ERszQH5Mwo9CveFdt9Difmc1iLHQ5vn+DDkVobV6UxYSf/0J8aErLJM0du+sekDjkicQDrUMU4h
dHjviGvLnaVrJ7ohZtXUrNWzXnIY7mUUOCu8AUd6m2vLyxXKuGQ4idzpIT0kq67yH/oJPSHpI83C
0eM/S8P1tj8ajlhpNukAeVeD21Hgyo4GNxyAmqSqhoTP+GaanCwnvi0t0OBIWCUbWc4FgdAx9DSB
zFkeIM0jxKhhuhAFRkp0Hty3FRNw9ozj0qjGowEgbUef67XP5CVjt712xKc9JsgKbHoJvY6OLiNz
eBNZyfM4Yq6Lo3hrgjhn1g2rnZ4BCS45tXpZGnjb2xfCeRb4lUhAH2ZR0TsiZZAGNXdZEC0vAJmb
ub+V7knVO16XxetDWohZzRT8WTRdZ+pAB7A0/v2K60duNX6VRvxhlVzJJtPHUzBixNVcEEHXpy0F
9+n6Ueb1/qkcKmeLKvzJt9qcWbMVLKfIvCHG+k0Ht7yzh53p5gW1FBGjPTkEKw+YxFbVePW42O0n
TSe4uQdbNbraVxR5a9LLbgKZPoQaeCAQ7i94Cxae9HXOofgBHZjPH8LdLGEmEVssxHro7eyM07m2
rTtviJ6nJmJSJPzmpOaHUcdIrukoUQd+UIoZoiX3CmNfzz5VfywimSxxOE5ry+wdFGvFYyi0Fzdv
v+lIPVVGv2YuHB78JnCOXrqcVPc7D7G2dlC+eDZKOLjom6kfP/OZAlLXwlkT18laGy5Q1bC5SGnZ
jsVAYyJnGYvFrZ2AfyVe4WDOC05lEaxI8viyLuN6Y9j0Gg102j6dqSBs47UiidbXGHZifEdOjlG3
ocW26dCxp3HxyIwaQ7tWNWurDapTWw7Anwij1s3MIV2BhxxJ5qKz82Q9mSpBz5uHm8B/7wnfWjGK
1ijxBKRwWq0OxfHSMMLuRALOEvQ2By6A3Y2lNT1Bf09PuUZwh5OJgxzacweHjvFTR9ON+d+JnTyS
kLiTnJnnsah/5Owevf4U1dMTqfzH6xMLMdiyY0e1Y1p6SRqWH7f24RX4D4Sr3sLUc+lgzcbfqDld
UfGzS/7UDbY42A40l/l9NsdkpK2v46mKq6WbYV/TnQCIQlrtJd3TKQqrdW5okP2+Juzjx87Xq1ON
pIW5lQF3nsZVNV9XvWE9Gg2EEsuPj5mLdpOigUR1UMfoxE6gsEGfmNwBut58lNOwGsnvQNnDDkOf
5qOfJJIAR5Zlfxzukym01kR5wdbjj58buG0Zn65Prg+qSdvVqGlYQrHB7fI6vuuyBhYGgSRLMsjQ
s813545piCTkIDPdlNVae4m4s2N63/FXEsc0v6/Yx+a7VTgeNI72dfEaey0n5KksTlbqkliET2bt
19Vj7E3mFg2k3IdusHN8Dnnt+NOKRtQ6M8foIBOhTuX8YBbyiN1b381RwXijahYgNi/YZ77repnl
iO/ofyH7GGGR+Yn1ESl/p9t5RXurrVboVHuqfRSY4UM3sfD6JUqFYfL3A5r80zDAhjGQIjCSH1bp
1KcHFZ3SfmQqN1K9UaDhd0WBZtnvUZxtbE3/cUxriw6Betbm7sfWub9lGk+qZksSA/sUyC6raoYw
ZTnkK5R6KsWlEJY3lqNV2yhuvyO2I6Jktkcm1fLP/t8fQ1yGGSwTPcjvc3OgYWbzjyRzVSn1bTVp
zzm/8PT3wYflQCIH6saCOw9JEhAhSOAmmy5lo9CqknBfwm4AluOmr85VrB1I2aZTjMcXEwHAmUR7
agaNTVtAfkBjW+t86u/rnPA8t/JOUUt6l85lqSXZSjbbtFVEQOJ7IpPwJscIvWNl1k9q3lR1+XOC
RHWZQTihaGDBv57dseuxTcEYvUNQewJAwyQ++650PMUQPjw7sBj2WR92b2dbM4Qv5Ktm78fTKkRZ
u0TowIbcDvbMKchfG/3v6w915rvK9aPryv73tetTE5Q2snvnz9eS3Pqvr/37Df/x/dV8egJXj5JV
4RvZa9E75VZG5bjR9Nh4lYX+IuCM3nldJu+mynm+vmy1lr6pLNAQ16dwre9wI5YIrNLqNm/T7+vL
c2zhpmYvtwXfUe88n3evnSegodP0F3TtGIUFhkQbkPHl+om/n2294xA21vn6pTAuqHnY5Nm7yIje
/36V0yTpobLcSzyW5oVM2n7ZajUN+PmpMbTYrzynWxVJYFxkXhcXw/vzBPyIebm+fH3QsFAlqCYX
kT9umaklLOA+2uBCXEw1/utBMTjfOREaG2yeU92RrjN/wfWBzoy4NMAkVxJo9aog/A0SjwfloHOd
Cx6Hp9rrXpOwZ37y0WEAO8RpcdQqNGd2aj75Og4QvbbOuU21g4P0+W8Nf20+oOdjS9uC2HQo3Ray
RelcxBg0YtCHZus2R0z6zGhzAHXt/OMx39QHZaCL/fORUAghp5SB8vxZl3kQ9J9Nkd2HNhJJra6I
Hm/04XB96FnElsIBmulL3z/MSgTqZH3bYmliJs7uakJ8FhbxCREliDkRERxRXB9TE30tgYbyUMXt
OgXot6vnZ9eXSLKlFY9SW2sdogzEu5j9EKbbVQfYYRSypH75vfnEBvoUGQhwCW/FiTZ/dH2oRZMe
hh7k57SvFC3hoqqnlZpFqF7e+5it6FGiNmH5CM3BPQBjmgDkds9dY/9QNUYYjIufwaBonQh8Z39q
qUNKG3wdm+br9SXaUx4Ocg4O7P5sm4VmCR07d1fAh+CuzE9d9tUIYXOQP7h4IDHPzadgiPVd2A5b
e2yx2SIMbtQ1xerSI7YDoiDZa7CogJWKHJ6zNS8P3Bzw23MgyH4lgIEoyX9s4kzSec2ZmK+HWR9s
KllMKEdogoWlfba1mikSuJV1Esv5otI5Q1S8j41fKkBETm5EfdCNGb93duCJoiCZyHM/TRPaeF5I
purz+/HnHXCeqhbwaSimbMPw6wkiene4PrgEnGwh/OBwxH+WJwhF8VU+XQ/A9YEk3naT5oQj2tHe
hgOMDJng1jCSnHi7ZrLPzpAlOyStaclTdZexCUQkKl7CoXsGhdqQMsAbw4a/PFzfbGiew4JUaw+5
tBGsY83ejr54DTxMoEOKJYRT2Bbbsgm4tSsc/fN78rczJlUmwYAYL4Hj/2YlXUXLR5NdA6E4eOw7
BkF3ZgiDbyPNH6+/mgm0tU+17Z+/Y2786XVGirFBjNkuR4b1H72ypqWhTfcccJRRRkf9uzWHaRbT
KzASttg4mnaaylhtEviduWXs09mgw3YUuFYUvzCJLw/Xl9r5I1DBlSYeRYYNhTTGN4gpaAfTpIg2
E3eF671A4W7Bfzf/o34C+IMBjthzyQLVIPLKhzZKZcdgJPYgTZI4Zi2DwSguI776izBanNNT7q7N
mgxxkm7PAFFipFL4RbXvVtB/jwXKVTsxkf4n1U5ATP6l9sTj057c2glfE719CiLf/cCM/5N2bUqL
hI04Rk5WDnME0TXBCUxaaigNTdA4jJeiXM+FVRH73kmXiXlJBzb441xScF2tfRdomREk/3ro2vEz
YxIOKQkKat944MTGEPqAZn+EY/Do2TBGgnGIjpHOW25lwVtP/2IR621AV++t8ZWzR8+4jZIg3lVF
CHesa3tKXG6vB4KuuOICKgHGwminNYw16pfGCSOZYG5UPOK+dbi+J0AdI2Bn5pEL7pILgDbLno31
jljZYktP+qNUmIDdcbbND+A9JiiaQd5iASlHib2nJs2SnPVdFqttSBjAfgzq24pDsFE4ZpauDmjH
Dyck25N/MFMTOF6sHX3bL/AKAFgqRYddOW3BfkC7Y395qIFaEFgz8L3zgjH7dIOKHxJk56TJjK2F
MPZSu0RY25p5iVJXXbhnbHrLAP3ZKWBwiCMeKpB8dDQqbwGfQjB9mLB9oiD3frMcrUyXfzVhB6Un
EdSjFctX3sX87YC2ka6mtABtnRHWe94h0GRLOxQMZa2qOwitQ6URfFuMxNdIggi0Y2HSRONt0WJG
hyF97XP0mEGkw+VrB7b9TfUResOWiehdq0MGYvP0goZw2I4W6I9i8AfuuWdw1gnTY3Wje59YtESG
3z/XZswLnbNVDM180ef6WuHrWxk0qSSjpW0fv1PPIOQWZF1wteByA49XNZBRSMRctVb92hnzcGQi
uMRGw710MLVkE7MG5QZkvLOVa7iyBqO6qW19S113o3kE05nR3BwZOD3H6Le36lXVyXeAedwRmXf2
U7Sx9NZCsVqFJ2/mLjkYjU032hfWdKjCwkcWlNSLJtdQwJMNk8TJka4j99JI3eO6JMvBA6Be4Ca2
lDjgbxo3GVi1XKNgs+zxBngzGUy9OFXNgKwp95/d2uiPmk+uhGqgj3QwP6SPrJxslWTdY2mpBlyA
0hWPCINeaWnfpdIxtqE7yaUQsPxCy4aUSGNdet0sd+Gi0IAwWkHUYWcpD6NmPbMEIDYnuWI1aRBA
SJoC1uaxeVC3wsy1tYOkOjBy/1iRSd/5TIj71DvWTfSg6K5SNyPxCwmDT1NuD5Qf47lzFeQYDaeH
qxJaYmAiNir2d41Z37UtejStxazTG3syfIiui8NDUc8ErmxUO92PSLgEXpqmsJk065LpoIsbRB8f
Zeh/CGEVt1UNGShpkE/l6ug3wlxEhROeXeQTKwM5Kl5K9yaosFd4sv2p4cMsCiJJoMChvO/yLNoY
TfzeTQR3od4qTmkakWFY0QEdQlo9ev47pWRoV71Js3r+M+IT2eZfccL6ATUnX8NOAG5XhU8SKgSi
RhOASYgepEy1VS66gEk+CFsu84q6VQDnGlC9zNSjLaByQt/I8gbSSwCrMWfIFajp9inKFf6JDUnJ
WBmwMFNGXXLGlNvEL7zD2OGfzd0MESl44yNmgEAUJ2rNaGeXxvtocIuE0xuu9EZ/aprO2Hl5SiU5
wfmiwt3AkLI9FveiY5tZeB5FX0nzBraNk8c6LomiWnqdvRONc9+r/tNOHWiUJqC2nM7GWCW7sIOP
naJmQydbNNusuEjy4RZ+6gTn6KblbXcK7c4F8MxFi1QIgQetmCHbNIw8up5GWqc2fHpnUVajqJ50
/Htes02SiDR0zGxe/+mVoCiYL/izLfgg6bEuWtwTqHNTfIW5XOaBJJ20NEG1qGzt+f1LDu3dgNOD
WsiARGvmgMSc/qbmUrxhlUqF5TOC4K9rirRYCkYJm3TA3eHF2putO+NuNKZfjgXuvRq7vsEwe8HP
5IY388Alarx1VCdErii213m99Zmf7Wn8Mao3FBwYhd859meWTb/TDHpoBu6lbZobKwfvNbJtYLTR
cEAyhSrAnRhAwS6r2Dy5mugWaZ8xELXTHPaQe5fF1f3oeM9ouOsBTQDw9pKxVwLhGpn4lJDTK9FN
Y1N8xoBwbpO58r/tJUUUzd9nPyw+kOCQ9jeTMGmNE2rjzvPrT6eeKV80ilG9vVttFW003MW8t9B7
e8H70sYSiqH0t0DG5TnX812ni02hbIR6RSYxvMwYKaGfRRc9avpN7WB+FSns5zEEOjCh9+bOBsCP
uoIjSBwDenrwtW1TQWBGMQtOmqGXRAJ0G4D7TXu/uHR5v6EdP3Cnn/SlMp9DzCis3uo7Qm9NO2Ng
Fo4vUE5fcQ/G1Z3aJ21yoovVyzNlKdmCjI8cIXDTGuYRKBTitRAKr6+1N5j8MX3TlQYUykYuJ0W1
j8JxaWnqSW8h7wbAUTLN+qaLddv7JvKRAkKCqpZBRhJdAXL/pUWTF2b+eWym/qU3nMdWvkQo0pYd
vl+sauVbh9aJMXa2C4kpXwYW0mPUmQV4EsTVDGCwVBbOuRr6ZOMV9d4Q4kw3ZMC+i/J2LLWz6fWH
Mne+dXKLuZWivkQLu1NddyPRfvTN72S2xtpo080IYqKZBSb9QMlROdoJKNkXwshiP8REQrf+s+XI
F7ccbuR+7O3HPPS4LMgnxehuopfKsfPE6schfOkQet4vrdBQNa8s4UiAXPThOdmzrTTu+p6wdU7q
RaurjwSQ4qJKupVy0hvKABfNV4tGVpdyA8rzRtY6pGR4Gwi7NYZV6PKrzsRfpp19bTxY9EQt0QwL
qx6yNWbk1IlucyluCbNRC6wuCnIDxnfjmPL+x3qUrnFTPSCIw43RcTqKB0MaxtmtPeiRbjzu2pAZ
aAXyWY3ma2fp+dLE1NZR7ADG7LZB5dzEffWBke8x4AykHTMchkT7lf5x7tSRBC620FXXXfrsjtS3
mDNPlnsYCn8nh9+6T28EJe7CbYdPUuu2DvqE0ddIBbDAHY04pqsKUliba/jFMULBG0RmDDpbFT9x
zhWqnFk28UmrSRHRlTKetfr226/dckV7NllU6AdbX0IEt7u101TN3fVBb2+lZSTrxPN2kZlYu7oQ
+ziiCzXidd4NbeTfO7q4R0PfcGACc9VRHNILvqCXt0/Ik7cEFyQ4v/TjFNTTqW7JyG0nRFJMPBqP
M4AbJ0xQJ/kcC1Y1Epjqo1NQ5WDCJXijtIEeeUzYakl/1ezVWmDDg1NIv6yUz5xwybPA/02s9mJM
6IVNCJeXgx1gOQUyFzF/WAwuyjfH0l4LtIfQcfQEVSTLS23aJmhyvVoL7LZLI9BXbe8Pa7fNXpg6
9mvHjV4igHmd9eaIuAeE6ho3wm1t4IkNASJ1U205ejQGHPibCFfRyBJx2dQr1+12zOeDp9py18qB
yRf07jf3s3JtGuBPoK4hMQNAthmSEVoCwXtxODzUERPSsrUCwgRFeiub0Nu7+J11Ip0xGka70PcT
+D8+W6MCdI+o6O61zDVXtoFzJIuQSbS2eWLWC+5q3u9Ax9LXEbAAogRCAqYrJ0yWeWvRxJ1WBnAp
2izkmKQt//8skfQ0FR0d80n5tnHwQyGAndVnK8K50Hdxt4b+fFI9WVgBrma2mt5ShzxSMPbedBPQ
hQn7oXQmQgAULdw0SR8gbCW1fx+Y+5HITCIWcRA2vmuvpESZzjS8c1BgslVYtSGXFMBHzcj2Wjiv
eAbMeUJMtjIPf3J9GJee5yoo3kgyDcFtrJlxlUX0SQYWdquG/m3MjhSiYbqD7keAxM1EPknf6mxc
ZPKdYVA7eE714WCmRnjIKeSeGIEya1TllytNPPFuAyDa8nMUni4SMRDHJFVzCho/tmDMYihiNioa
Aou08t096T+UKXl3K9VH3UAE9Dw20sAp4Z+9KtuY1n+uSVDICDd8zmlaKMWNM8d35TkOuLfOsvdF
if95YDVZMGq5y630ACHiBfW5xXSQfUrdW/y/4CRDTd47qQcQLaPvHJZ7YzbM8t0g5wO0i1RXtVuA
IwHpiOAMijGUtR0GmbVGx7qQDIjN+jQETXrTUftbVU7qO1u7is2Bk1jcq3QunCJrTsCzKg69+hVg
k2AEvyVRQDkzeoy5i3qlDSGaxFoPt52ePHsAJ9dhdqcy55tUrJSDSP1FZie36Az1Mj+zmzpzX4P2
VkQdoPSLgw24xx+CJh+UmvpNEKRsKjaY7RlGIThYoWYhDBnsWZs4yxZZy8Zt0OzWLd2C2IFbPdT7
vFPdcmDWBYSRf3gKX+j6z3738A1bQcLYq3ka9eFE9jJHplJYSjPJxmk80Ly4jwoYZfHkri3F8D7t
viwZPxrG8CLChmiFaNlb/W8iCm0dPOsUSwrndqHw/XgWTPB43BjZJ0y0Q0B3dz2xTYPggVY7HkFj
ZOi3WXr0Tyxz701c7dzmk4rIJs0VN/mY/kwGi2rVRwjB9cNQ9kw72G6RnbKJDNwzLjJ220NEjqFk
kwfFb9jHcNljp14GIzd5OidMYSS/HwPTkJqgkHsaPuFlHSPncRPjYIRswwqGUvBefnALXsIwu4gi
OuGL0lC9C1Cy2gsoadwBU7jLU4Zcjm2zLqqXPAU+IBHRYZfyNrD1HvJcacR5+nRhMvrWBZ1lIz5U
Rs1UuWf0O4uki6zd+paHZCDFxWubtb8sQbWxbBR7KmuhpS8UOJCwyI83TX7cWL30kUkFmLFQ6eHM
beieZI0gIYk+s54/EQffY8uduk/c56FHWq2n4PcdhKCkFG3HOqov2K3yJURpQXkocux1wywdhFBF
g9qgwCQaaTbPytLbedlZDvLJjiBA5Mawzetmyw3/djRLtYHremJb7i4G22cnxGzQ7e13Mo+pixL+
i9Y/0Ub5tB3prKeh2e3itrgJagyrtulfkgxUZhVHb1bYb3W7+8Gd9VvF8Vtc1btIG7RFl9121PNi
wgBhVwWIISv4KP1oJIEMFUEasy1P6LNxuU7GOxk1v+M4Etg6wTDqRgtinrmpApcFWn4LjXBa2ttQ
3rLg4Nm/Fo2Gha2zz5/PAYsFV5/ZcaPfrtHEfzldCXdwFK9ZjxO7m5CXZVl3jKNKrkw286SVkiAc
4x8NJnzJeb5WVsLMFLxm43KrVQ5iFZi2i5h3oZqslT0hQxj18DxU8rsXMdgQSClZZm7Ri61Tq30g
B35cUemEngVCa1QfLEtPdotyt2dzhrdCm4NF1MDWWhffaH2eojzYEHHFd1seGwvqpoRpNvhk3lld
sy/RWjq4ZzycUkvXbZ/0PP9GyUWV2ObPI94Hs2miBSE3j42v12wfSrTWCev6UBBRJ1TyM9Ol/Gkg
NBoQ7UkEZLLSh6l1CemrZnYYwR0IffAtXsKpBonokzV5M4Ztsx9ts93oVUW0MjoVCzd9qAyAbuUc
DRvGKOjTGvF6i9jcS5tp5xlY0Uij5w+a8bldU0MBOwplYSBBP7vojCE6OJysqBBqbl1dvw3raO+o
hMYiXpU7yzloQpu+gmR41ez0PWobbe84ffMMTXnOZ/KblRHN1RhIGb1t5zPUW6au1uxEHzWUFkrf
SJP4bIh94cauJHl5r6VbnYj1OKCgRlogPCqdQUNUE5x7euBrNHj7sRupV3zvJZEIl0ucqI1okWmZ
v5EdP02OdUbiwxAaFJ5jxgR/UG2raHwaa/U9JflTwS5ivtd+VjYnjOjkUZuMi0u6FGiyjedYMyis
W3mlhKos3EuWTOjgnJoayDVXnisY7HfVp0ElWc6U0nB4MZi3btgYeZzhoHVwBdlk1Tuhj/rIVxuz
pbkcTNPBpsgBjm+zFzPeYjMHkepGv211FjLRNkYvNyqnlc36uXCGdDOl3mx8V7TUTBRCylz1IGdW
jhHdWS6ekmGOqDW7fc/why6Bj1PeKbkGtQdD/ORpky5VBaQsYnEuU8oFBuIRQiD9C2nP/WDBxddH
jJRQLxwimP2sro8lHB2OVvqtesIysyZ5GsYy3Vm+fQddyFtXjiCeQRk4asB9F5uplBkRGgXSKKRw
9CD0XedKsY6Q1aUJbT8VbKc8PMmM6KCSeJFejy8g5TiJPCiI3JZBPyvOMlvOQqnibagdgnAIECu9
GM9B6cYryGxiCe8kWIUivky9QVeAdMbR1L89X/BPlN6zlIAwqPTlLsi0L+KxoF9pHJG6l1+5dPi3
Eap2WvbWVFDukvCLARr3BGKc3aDGeQRmBFTXb5fTVyvGZzCyKzOj8ibQlu5LXjwZcy/FmMmegO13
56ksX0Ru4FaI32TnghEg/p22zEF3BvQwhveeZ1zZaNNu9dp9NJnE2vY31BR+OZo1KEq3Te4poCLc
DbxyO/0fY2e2GzmSZdtfSeTzZTXNODe66sHnWaNriBdCoVBwJo2kcfz6u1xZtxvVDTQukHCEh5QK
uTtpZuecvdd26ZOznyG1lyWtRxCHUUP8jOc1O22D9s0gKzJObVONq6aYjolq930sodF7HL0Nzh+L
sIifrRFiKMFqj7QKaUFxtklHzyFeofEWdXHITZqaRkq/crJvR5R4IWuXlPBGgWUJw5OTYzgiwIL9
3aZvGwcoRAZOzrNLhm9BAJXKLyM20ouLewYu05Mcoh8NU5fNUAeg+8s7ETPVhhGEOtflBsn6nxnj
6iVQI0kGxj2x9ZYRgmqHL0Zj5a5q0VMMISzawIfkASWqjftgO3U1dEwTcCOxE9rrbkgbohyq6qwT
mjxNvxUFvv45R/MmSdOKKBdoUj82U701AhadqnwLTTs6pKi4klsuAn2ue4S9P51jYUqCN5PxJ2is
L3pjweT+xKLVrEm5o+ncG4QGpN4jcqvDgHx00ajqSocAAIR37tgIa5gDW3w3DNyM6RT0/Sa0hLl2
r0GkX9EuvLQGDFWLg0FFphLBdOZPB/D7xWqyXYE/XYWrCQbhgMp/0zeIKTwc605qvuiNFmG3HMiE
JUoMjh/77qLV8dUj2yA2zeQQc8LOzFWjeSMHeYdkKVkVZXqUl8AEqFYbODnL4pL0yJWpddEc1fMR
jc46ose/TWNUoczTcW/fF0babode/jBDa62jhtQ6Bc3TTNzP0gkZTwe/TIVyy3Mq+LqV+wRRMGQw
tMv76rlN3B9V6iccoXClxgUFAFrCn4V3pglzBvOQfChEf72VruCJoEztp41nsCr5dDhu5NKuKTPo
j8O0J8DliTYkLQ07+/KYhNAEMKy1Hb9HM/lFXSIp4pLwRJdjop+ZhecQ2Z329JGR78137MFw1dWL
VdHILVMOv6PHecSiSLbj+ddA57IgwMXyo41tYbGlK3gAh+KAogT04PqVTVxPjwK3tTkvlMBsWqqM
RdBZBRR5+nQS0xdXL+t6FNvkZK6swf/K8G05Zv8Yqami0Sd+D6lxkQGObFWRdlp9ydoD3OkYJx3c
vIHgzg0nhfkxxk+Rw1lrCObXntiYxi6fwQ60qzBsiqMSDvxcC7xOJyJ4mti4/fw1i7rH0ShBeZfB
I2PXOxc5xxLmQboGtPFVtTSC57HkKOoTujN5tySgfB24EOIx8ptT2K0Hjx6AZ2LhTGtsP8lAT/4V
ZspL2wO9wVt8YZPt8ekTe9T1Yl01025QMLwUgZq7qA7uO+H8wNSSnMkA//TG+Xcb+k+2N975qBOb
+SWVuueI1T8kCTcGypZDm9DPr1t5FMZhVM4JFN9Pu+WE73AbdcFbR7eJUxR1742W3Hdi0fOxME/c
T0zaOUJzEEw056tizR238x39oShAuREobmICoOmeUuUEau1rfdcSzNR7zxGJl0tNzJ+taMSUCJdW
g6u/8ibN2HDax2b075uIkDmtNPxsewvZBnmgKJ+KytsBTpfCwhvEXinriJ4EsMDQBdAmKgyBBClh
ALvUHl2EMbN/EB66LCOvxNNqse3L8mHK+mjVmo/kXDSz90ok7M856+/Zz88RHt81OTUQ6/p+n3Xq
DP7Iu4ZE3gp6/IGcLkCqX3MjdTb1gFoLyuBJOkdbf3XjzO4K6je/QVtt8+boI9KwFdY26CRYNqt+
7tPqAzg4doZencnJ5sQglp2WijfuASgfg8vwboTaurDreWu0oH4g1M7IT0CRZAgQqFlfLLN5cNAP
1KRwqZEVHgNgtOxZx6E29ysLTSuBFHQfRG3fpRMBkcxY2o0p4IuqPBtQ0KqtH5oGYK3grEoCWkxQ
E0lJPshIYINiaE349WvduxufnDx6w4SUGDRNSt2v0gBnc2j+Hqo6xX3JqEhOT1XYv6ddZp/snEl9
zpTcMngbcxbesEFd53qwkSRyV8jiAYtustSexZHB4Uo2BvXbiwXdY3tlEB+5LpzMW+lmlSOFQtok
fjbK4GSn1NIiR9mQKNda8+gMUbFgRuVb6pUhcL+w7YHNqtV3YUuG4VD8EFa2q/36UQHs9gIurS53
gE+DqhRY2ZEWcYM7sO0Mj+tYDIdwJu3Jf/Cko6DWDDMN2Q/OIsa24Ljk+ERcRA63TxePx8Ftnxll
4Z2YLcbEjvvot+KconGgqjfmdRRY7+U6hlYKkV8uiB/eBnBrYCe4pIhqcch6CNpef4VYlm4rGniL
gMXdd5/tCfx/fx9kHethkaGAJTdyQDkw6XtAFGKBQiak9wrtmzbqxqaBQ+NVkUJrBHusn2xMEfzB
KGp3aWjB0SLACUKUYJnJyLUySDJkhhsc+8a8R3rOBTW2chNGhTPB6ySxKZ2kZqaToOq6PbiCyIfI
a6eNOeU+etIS9lfIrQlly/dXSGE7oIURMPkMcQAtaoPPYFixK20iTspLMucZXLWE7Wk+BqOd1rmT
HTnnMHWxiLcn14zZlI9BfUys+l7X4W+CEoMVhVi9nMAzopKOsTk84te6kcMCYmkSZLJ+8Mkn8qvW
bb1j+B2BnWCoG7TtYbLrcYFeB+ZdQYVDUiSuH9qSYJyHI6aifM1IxUEuSSa17FdJyIm1V6hfu/bJ
sWgqGjPQ9Ti7J9YKQ0iPqLAOE5LJGE/ndn3sS6ixsd9+8RnAEkzxinSOxlLCut95+hdojI1RWPd9
yWmSIaJ3GXR/lC441agviPwq3oeZApRUMIM4zg7wjE3jyomTT6McymWEvRiuw+PUjW/Sl0SPkPMc
Ik3BCbP2W+XDqX/irXuwW+SMmJf49iZ7t6bePEZGsgvkE1KHYaHD8cKIbVr0G21HkGksUNwWZ0az
poen0wFysHrkEFIv9OzeV9QF2iZZGIPWxgwTAOk1ADrqMocTanfgbmq2euZ2JZU8qF+YlAc7Qnxp
x2yaub13YcnJYt4FTk/2GOKrReje3G9TycCOXOSitM8h/WYpJuvOyeUd/Kplwv64qmE9IzqqIGYD
9Kr6dzDNvLmU9WVfbEFN/UZ18ZxlTON9HxafPwkoeQS1Un/jKqgi2tktFkzLtTZs5ASbS2tFa8/C
tel9MDFvwEUgGCOEEygYwAwHXYmZRYDzw7dWkStQpM3Paiq/SMNQS8LvnpzJ7PEmY5ib2y7YSl09
VyYOPuU7t8EI49aU3G0RTMc6CuuV2RGUkkE1cuL+iRjRgqWDql6FVbZJneDOJeYzNrx1I5gCdUlz
lU386fjRuDJ7QpLLErbQ4LzNsvEhrkH0iMVbadsPxWykEKisXZYFJyPFyDGaXUqDsto6rbK3XluH
K27FPn5JWlR2JD78tllVRlW89XlIZCSdwPLeic9zm78GMfI1suvYfFEMqP4LZ+ynEatNArFHEVGZ
tuYPgepridaPKDxHPacxAcxjSP3ynZLGrEEYzLIzAfKFbUkxzKvZRxiiFeznoMC88PcwUJoPMfV3
h9koCaefnDxoYnosCZWfoy3LuaA14zje93afpbD4XTonaQ8GfmSGHDSyujfXgSIwLRqqt8jJPm7+
ipUFg1TDUVh6VNBr9i1vTWuVUiUdc4rgmdEwPCgvLDZyoHsnXKpfsJDPYUUnDqj5PvMGcym6vRd/
plw2UCDqFQaGDrc68ZDcgWiKohpFO75grcIfFplyyATWHlalu/F9IHBqqhpn67M6Ib7IYCSFAdpZ
ctKIgvIuRfmALgQKsJ++S+gyqIBaYioTEjcd1z1kRReeXIulYqAxrdyWABY5bcDvPoLGsRUI6RZ1
3SrxPj3PDJYmyl1jlNXeQ/IG87bJti6LdZMOTzWhpk0r7ox8YvDiP6TIdtaxY5DVaOLd853s1209
xXDvkbTCwLsIvDuZISwa1N4yVcuOznEfl1BOPQKlMyGQgiAYim0GX/zLBEGLIdgqIlCXkQ9uynOh
FfV422x1LsiA5fN6hTJXoblvTPRw0bjAN2WtazpW266uP4UZnEkIoV0UcL9WoXWddLyHvuKQDaIf
27Z7III5yvAolZ4MtggMfzDPXaHgTfaOCVuKgHft9MO9KqhHPGbDTDQIfihrHBrG/FsouuQmtf5a
4tAtJr0cXO7INO0fGotkPi2SVUjJvfKNae14HM1iT+0GY/xho/+D+sWlz+fbWIm7iRE8hR5n6kL1
1sEDn8KmBwlLc3TaAvQFScRQjCqRyFw/mo9tDk8vDoeAKx7lhGqAl/b5NphMxbyQ+dZIJuFyoO5G
mFIrStV6Q4pNsiuUZ+MiY9eu7EgybGrWdkgTwLaUvQksq0Dbll46JooLMzCRLrSjvFSdeQRmfhfC
BkwaYqRqAMi0BSP+1IMZm2Oynuaexa6nqmqj5q2zCbIhCR1OZ5veeWm8E7c8ljL4ALTcnLIIWGfm
ENQWdfk5DvZpwwQV/nt+bObgWWhUWBMFTZblv3snpFkrka7Y/dWIurPKPbFqwvg3ythskSIVSNu7
hLSsWQXlkmvfWfg9YgkA/HASQ8Kzx2iH4ctYl3p8q2v5OxAuS6wul/EE8riO3+kWuwQtkQhv/+BA
RZeI6MoGuVE+1sdSdztj0vtGAkNrjKe01uHKbbJLTrQYIqY1eepbjKq05+THEEbP8J9fIy96C8vw
q7Q/TFSpmTF8JRZqpik6m46DYUHFxwLkUS7FpYqScz+EDBER/OYdUjaROPalVsEdTSOUM0RC6DKf
1mnm01hwDawaIYOHeZQc9XCPdEXlLOC/97fwdo4KXRO/WjcO2FQ/IUB9xdbocUXoz2xgOjX4kNSK
pHsmkA37uTG9Mwy5qtCaT4QUfJrb3uYtrDkGXcwpfjNV+otXi7R9jsyNDrl0G3KnN7Z0fknuD6aM
vJMeyMyiIEDFnLSPf6x6LWZG1113yrQ/XL4fROR8oZMcNtKoFQV1uSstb5NzMSKwTsKjgdyrBYa0
pG3kLIsAJOy9qFPQvpmZrEl2obEFXHhpGQ3ML3DV5yxHDAaM9UmSod6Ke3/KDiyAN13TvG8Ut2RR
g3M0jf1YF8amqM1fSex+1IbsLnanVpnhXnuBt9214d6kHmk91YOPCOAohfHWuChJu8EsNq6F9YtI
mZ8MsLN1ElCKTcH7VCguFSJDYyvRy3Ee3vHOAIXL7N+NqEAI2jkdBH6lfqRuzYsMgr9ZXQKvvDpI
rw9Ov69h0ZytFhmuYdR8s/lo0Z9bwRQB1YtTdzl61q/MmIiiSyJwT5rRYR0C5ZQKENGff/zbP/7j
3z7Hf4++qvsqxy9Utv/4D55/Voqos4hm+78+/cdzVfDf9//zn9/z377lnHw2VVv91v/rd22/qstH
8dX+92+6/Tb/+ZP51//5260+9Me/POFeTPT00H010+NXSy/r+7fgddy+8//3i398ff+U50l9/f3P
TzQi+vbTcBiWf/7zS/tff/9TSvn9Rv31Pt1+/j+/eHsBf//ziXfq4398/9dHq//+py3/ZtGtt03p
W9K0iJb784/h6/YVy/mbB2VBMGpwgsA1A/vPP8qq0TFf8v5miUBYnuNZ0pbC9//8gzHf95f4ecJ0
fYAwgW3aMvD+/H+v+18+v//6PP+gj3xfJaVuby/E45Wovz7o2yvzUEq67Oy3X0IQ1+D5Jl///HhM
yojvF/+HM2ebmgUZvu14p+baul1wxy7nXNgwfzrCW4vPkBu8RaWIa6jziJO999Bk4uxGlvsU0Mc/
pTOz6gBlHGMv/yUV9rQpkpGkWOLzXianl6ATsQuE2qdPwoBTVvYnlhcf6czgvQRsmVXdDhygRfjo
jiSXdtWdMbfRQ0u78YwS6qZrjZ0Xe1bd3s2g/38/NQcCimuCu1ZJ1t3lCFFflJinZVvYpB+krvUC
1OIrhapA2BxfNKjaPENQySSkaY9sCs9wUZcK98BLxZZ454zVmx814qUAeXucvATq6O3Br/GAIxLl
nI3kbz20cn5pGJKju2D+qkd6rqajQIjhTDswqGT7lM0z0NdfzhxMlzHsppfAcDeMTZxHQ87zNdIw
NawALvn8gf42f8BLeUa9NryoTrbnxEH7/s+nrA6e0c3LtqOpzVAjQSALYVuHlab/mSHTIdyAgw3U
SLszCAThdXNART0mS+tYKTNjOYSKNUj/qRYZ0QXjJF+c4EM4bnFtAmU/po7autBiX3IhMAvNySn0
mDR1cjBf1FSDzLf9afn9OhtDp1vJpGWNw3O4U614HTWt5Dyeh12U+qBlmA0s7Fjax+/XPdnyZaAe
RhBotcj0hFxFnrlkDhieqmz44dsiRoPzpCyzenEiK3r0a7H7fsbRhhR6l+F8VnWveorKlypt/ZNy
CpoFsy5f3N6zDuZtGt7ennqO/8OMDHKaKnIix77NX0aaygR8opERQ1G8VCIN1tjh5YYWYP4SFlva
LvOKKNF56818MHWaFbfxXaZIwZtSPV3n0J/WVjBYK1O72zx0pivS7oixkaj++g4/D+jLuuA12bjX
yizGK7KadBvQlaWoc4arPSGWiiMSG7+fFjf4i1uThVmOulgxP+yuaR13+8Qjt8+dCvzY2tKHHOn0
X0/dgNmBaQEINytgxWah8Vja3mnqDLpGGmGmtAd1kZl+/342V+XWsFtBu867iES319wa5UNdEFhR
R+21aR2k+qmMt43z6TdleW3Vi2e2wVOhCJsY1PRUlnFxDZrxEBTxfP/Xs7T9EEWozw7HK91l19Jo
xYL9qDx+Py1GEiqD1Hd3GP+zq/Jijj8GCcwTNVAPXuoKp4lLDf3zqmiq9OoSNL6nWUNSyu2rDDLb
k/ZGhgS3nY4LI1K5defp9DKTHHWFKDs+Bdavv74UjPqhQS9AhOgyAyD3aDXSeEaBdbUySzMm4RkH
cBKrchOSOcKFhyomYBddAZ07bhWPVvozoulpE/vcTEk3hLDb+BgKkHCgJrv4AQsQxaQbQvzF5y6D
wH8OSYB6ILxmYwByfq4Zsj7b4p2AoexeztMm9UP3meCoJ4Xq8xLfnk0pd0TcjCP5QTyFABWsdMBV
pd0RqqbjPBPc7W6LuSuWiq8RMINZJk/TSyT7p/727Puv9KTWuhmSBzHX2bML3YvcZVIcJFEKz8Tr
eeuE15eaxCtac9E/QzzcJBmv3WPt9GeXkgMbUtoV5lOYx93zoIOIYZ8/nNy2eSpqyA29VQJ4YXXd
No1XbESiUAA2zDXykpqlTJ8THb41pYQTySlPVqmN7OiHcgZYVWMPHDIO7GvWP1p+OD8b2WBfy+jo
9bP/3Cm7hlQ1UdpiUEpuozDpXCWktmbc9cPor4e09jck9hqHOB6Ls85LRj+mCfYWSiQCLg7cdVD8
Th7HkupsNPwbaaHZhtA+DgiQ1On7gbBsOPZIaJFGOriMbvkZ33/ybnNB5WQHwZn+yBCuPn7/6Qbn
/utPnYrk3iSh9fvvfWTsezknK2xh2Skvh5U0cqTyWZ+dsio5d94w78vODs4SVUGnEvOAcD8+2fa7
OdDHvNW1skzboz16124Qwz1jmDSZyocC1ByjIJCVhakEc0QeOnJba0TxS2W684L8wvqBVMJh39i0
X2vTz65pOP2IvLzcF07ebB2NtHLyqteMuKd1l/E2o8QaiWBhWhfTA8X50Br66NwehorcL3tC1kej
k+f17aUZZFw6DjEakfCp+vpKv6oKfSwSrZGCo8ruOqm/Boy16ZC9hqkZXGgFRbBnhu41gSTBYq4R
0iRh9wrDZMwKopemut8SlLodJDBXnB6nvkHYqAnhWjKtVQO5vSQl4QCB9j1MyXlu/OTcMMXYEeT0
/P1XCF59hiA59P6wtw//9eD3jYkyS8Rg2JNmJ2UN/NxzzbvRhbwRA4ZNktz8SFwGo7izkqPB8v1Y
VvEXjZv5w6JQXRRhA9WbFFjCKXrG3VVLPoDRFWfLrQNKBiXakzneZXhqzqiEkjCxT0YoAmxPI8kk
AcoD2qge8qoh3EBsJVxVVfTPCaKs9thTr5ZWAwtua22kmWPODDxgopVzzIkxXs1DZL7Bvln6dmp+
+JMBEW/ox+Noee4pyOKj0yjE7XEdXDNKWz7LhSAk4zogSFjaYqT9nkbPQM0RPBF++6M19UvKkMEx
bOPXjORkttAaavsIlOF1aEKyT2wkCyW9QgRCenqvKiQvqKXhc1WM5JOhq5eKguquGux5R1W3SyqB
AsXpTNqlbKQ6n+rnUQ/Z0m+c4VVoQAbzZ902/ocjiDW027UZ9MXHzEKBlAwTlYYusk8yq94KDHxP
JZLMhakS65ObjqDHjz6yBOwUklEmJniLpPyZy2w1DdkOwdI6KRnK5UN3dmcAdXP03AQtpPOZFkyY
5oiXUAEPTjuvDdOD9DSoZN24qUZH5wJrB5ZKUKjcAoBMe3ETbqQno6mwFMzVMXKTn7lFnSSH2zil
J71a0I3HsujsU1sX24KpQNmb3tq4ZYUKPHjMQXAj5G8yHx9zW+YPbUpKtIXbvqPB6dZ4XZTx26Xa
Xzp9zqTf+gH363eUjFf6b0fdua9uY5bbNse2bnvF3dTYvEv5XWs3GyPpThjGSpJFFlKOT1PsfcZk
bi8MNWE37fOzz0Th4JcFGTMln5Yx+69wscw7RlJDLeyNCeFg49Eb4DDUkEHtY59kNr+KYSvubPyj
nlcVq6EhvDVzMv9e9vm6YYoCwEU+9AlWunGcNj7d0OXY5QolAU7Elg7FwDmAA0iz77Ao4oJhQt/F
+Fm/c3tkRrQSmP6M0wYPY5DiYUolXfyUo0N6C8exWnofPs7zSxvajFp8iOozATYYeNjwohaaid3c
orPCe6+ZhiNLyKYHGGkYUYtnMYf0JL5Vkyaty1Q82MPwyk4gVvWt9WGn3F1xBXxeMbE5/fVQqleV
WcXm2+H87TH+y2h8MzxHJQhzVuHoLxv4WBRR/hfpMApv9iN7jWyqQQ7J8Mq45bLQlrqgatoVMw5X
koPMTTWIFT5vPM3m50za6lL1Jd1w5FJV4zePjb6MI4PvWnbEu/QufkSGVV0x7EzXOQ2ZZZxpIkWw
EsjvsUUkmTUXPcNjFKUxIvBT4z406IM6ezqP9Ddh7VQw81WNdH8K4k3vmfzcmS23HRqb5Lvk2Ro6
oOOFXvmqIBk1wVaWtoNgJUpQs5NtMqa4W2KwUwye76pZnkJm1TssBfnBDg+2dOuzbAk9HKreX7ja
IfxubJBo6HAzJ/ZnXAgJfsooUP1e0tj5ULblHYJsuLTkuj96WXt0nGMoaAlH9UjyquHad6jg2Wx0
uY9S0PxhHywAFTUPGXv9fpzwKBlcqAt3opSN+s1kwffRveQ9boU42T7bpm1P6UqGbo+vm8KuGDAV
VzPNvlwXXKE2m5bZ6T3zKFpv/pIDSHPsQ8x+YdtE9zlLcTIF9p51XS4sfMsvjmaUK93s3m9hwro9
2+9cUv7G2Vn0mPPiJm7Z/tkRYpO0SDMcLtIpLSDknrdpLezMcsZTPkHmZkAcdYhKqzN92PKubsm4
doRRIzGVB6Lp0eTOkhlA352SyPvsrF4c52J21v0tSDsuJIVW0Vx1YIqDG6IzmUqEU00X2gf2pvTY
hOOLg3Vwgzf8FtE9AT/1COsUt8O0xanaEc9ZjPaYPKx318meEvgEO8a3oPIHba9NT/ZHBcBXcdXk
Ryu53f2T4S2AgVIvzuE5AS50xDB6mmg7H2VKA00bNMCztpMHVTUr0GB6HYZMi8oMa0sVT2+iiZLd
pKrgFCehQzoumX3EWuidn/SXjLwTpu7mQOAiejG6oww2Z5zvgDD2HLjM4i4rZlCTt4dw7MFEVWa/
ISEouMQ0S5aMFNA9zCE1GMI/rqL4IFTunrGNIy+Y1E9/zt78rs/2BmR3JNuEAJk6cu7wqb4TYJXs
dck1KWNrWJdCtIge+0sSyJ4czwrmzu3BqIddnFnh1mhsxvSaCLWqaJe1QMMUMMkCwg/n2s6ci+4g
Iy9Ki8jCINl5eKYOWU5cT+vjGAgiHxNYF+/jUl8oB8q9y/tPsg4aXzb7cpkpxlSibha6yMrHwgif
Yasb62CMxn1InJ5tR/XFmWgHltgGdizz9WaQ47MRwxdIlfLu2VwvVm2fxgGlWmfZzB8b/2dfFxfF
HGcrCALC41EszXrMHl1j3CRuRnO/9M4cEed7VafHOjGqEylz6y7QMS2V6QAfpr0FaAO3Q7W3qvp1
bNk13fiOBM8M+QoHmK1dW9ORq1Tn8GIN07ykdY84Yao27hBxjBwZRAumKhTa3BGCcFoSitpt5/U3
4JizrzkUEbBm/x5ua6avHjKhyNwIbgbKpEJGU9TnOJk5DcvoiTKKqHhA73gf/fu4HTsKFno2FRUl
fQwl9bUYmOp7VG5bHaMqIq4ZgP7tV0j3t+jrxYifcdPHBIyZPR2JZIQMUE1Y+m2cihvvIU1cceco
+4kBtXuEl/xjBI6xFEnZA+WJ6+NsVvhWW/c+N6fg1GYSvOFBdBS+kTY4CI7ZYVLNSU1IX+KcYPEO
dzC8O/yMc7avGM4xoWSv8J/CKQMilnEyNEge3cQpQaSFKsxT5YdPM9ZmzLSUarz56T6FRXZTXC2c
ifa+sLqY+by693hX7lMO/OeCdjFua6wkxEgxpGyGixqxzocK/YHTm6fY2ZiuORMiZpsLfIngnpzs
JLFjbRJs6wtkj9E5TdqNGMHDGAMFEh4pphul2kUghjsdNJfIxLOpbaZmAb/tsS3uvoE0XkdCJ1rk
hwZj5n3bjWe61TguBMyNMHJ3mh7Cubbc9ymWH2DZJacjN2GHHH77FQA5q1dfSHJX/Qzfk6HjUjpT
AaXEQeHiYY5Bxdjm2aaFWnTop/7V8V2xQwj0KVKidsuYla1M3ovRvC8LzEm6SNH8RRWi6jI6F+nQ
XGZSVIX0HjjyU0cbP/sYwucgxuihG6pH2mG7WgC2Z7xsrEfb+GgSDpoNd1TtpAmXfuw/NZr0lmya
ICBACjgWDXmZYFc8Zr24y4w2uTi1wWxy8i/VWP7z4dHV2bxzG2aNk1/4j8gVxENr348gNemc2vU6
89Liok3FHdJG6d7y7fuyz8iuQQVIvg99nDa+wlYgeCo7iWbcu+rNb/0Plh2xnFDuVal3T4yb/pgI
3gBL9FJbYbBIjLu0vDkcBfPYzr2WVfgl5JEyBmq/6P2V47XXQuP37fyBtEsIBvA4SboP3YMV+d6m
8+ct1AgtjTddrsHWJls/SJFe4raxEvNJMO1HI32z0Jvt77SSL33Bb6nEjo5osIiaINrVvU8l0ZHm
EXrbhGEt6FUy0GsrazeOosJoRHriOhoMaL3Es5FHVnrVdmqfmGujZOjg+tDL4pNyOTH5QXdVctKL
Hs1vEFr4thGuGIaJbIShRuXKH3NIsArGrwLfAmFkoKEMicc7ZbK6iGbMjqhZehg067bo23Veg/uL
6oqGhhasnQAcrNrFCOxAKIivGswLfHS2JqJk23ViZXrJRtR36LVMZqLLrsm/PLd8asNk4t/AY8rv
uZCFJ3ECIi6h+sPGZ0DLG96LiPhYOotnQHVC2g9uMJzRPRxpiXZ7NJrAxa7zWNMCzhC2UMWEq8Gm
B+XmCKaZrK4gOZQHoEUu1GG6xYaniJEWnAUM3u0B7b2aS/e1MB7rOXwhpcTboh59i4LJWjY2soS5
n5ezFATxSRqrU7UKrf7ditPPmfJr2UrzbkYrN2RYUmEkhKFA6mMCumdis7Bk9xX5eM+q/ugYDi5+
z3xCgFZuomDcoFP70SrnMTVKcTBE8FSX9tdgsNRj0c2QP0Ck7OabOp0i1ef/ToT8SoEhGPBM4vim
Nct9uHeYztzGd8ggiY5wI+bFXBnbAYLqBpHXuATE/2aGjOVxVaB2zPOlsCIqSY9FgoAGTCioaIci
xiiUy00WzXoNyeDHMNW/Og04oGlG8g41DuFav2NoAxktc3ulE246wgZWMQeCRX2TAk9NfWbczdkU
iQIbfwcJ0QqfTLd8iIVQB0I3skVrx8AQdg0utVVThhphYvVaxgEY3mT+zJAomR3N76wW0zIeuo0G
d7ZzU4S7dC0pFMhZDLDTxnF+r4vcOym3OMyeOrSlDPYsRibVtM+svpEb6TbsMgHZYIwxhOXPe9fe
BcRHV33E0XHKaXtk89oDISpuDuKWtCsiPIrXbTpCUyQGKiAdCkhpaZE0FO+Jn8akWLKiNgGpHVyZ
r5gxEmR3QYQiqHsyC0wdsAdcAltRNPuyb9YujqrVmIcPWbzz4/jMVZ4s4pYFuChQu/UCn4LN/Ugr
Pl3XvfPY1/jgMkFKPFYfqMNGhgxDV0+YjuVKNIzpmWSewrwnOsvoI2DV+Z2Kmo8hDXAvU0khsD4m
uUofOsP/AqLmkRXrfTYJBgSdE/Ac+TWWmGkzOqiiJmeaN7mDQmQiUm+h+3hGpYp4EBrmukUmzZy7
JDPSeMyJ7FwVWcZtreAiM6HelJFWG0mLcmG23Vb5N7egVN5SBu2H7TUvo+Tr6F8kCKBYLuOoXxFo
hUca/9mauzHeBoWN0NX7KMMClmignONgNa8AeK+6YnLg0Txfos14IJX7/7J3XstxM2uWfSJ0wAN5
WyjvWCx63iBIUUr4hHdPPws6PdP9R89Ez9xPxDkMUfpFkWXS7G/vtX2yTupAi7hYVQ406fihKXyM
XMTYrsXkXdXE84gZfkeI9wfcgOAkVey6yOl5BiEz66Lpdx6No0QlUpKJ9AOkNmtkxZO2GfOWrFSV
3bQkVihRZnaLtHskxG814bQqTcVCOE0cbZvmNf5Jmom3WEG/p+ti1+MmxSM6t5CEZ+qr7IlKitjM
9pjcg1RO6mNS+IeKunUuPnvjHCEAghJUqAdOdUKPQWbWSZrD2gI7K2y44znoAEX8MPWxYsTLew2v
n1aa8uTve80n7JsRjKSTOYJT9szlnRDefqwHehZCq9zhMhKUlLIntJM4CWDnq64O8b+NrjpndKIa
imhqNrjhtnsqh/oJvZlCXi2NjsJ3D03iYo8L9UuXIjQkw3jzzZthccmuMJVvyctES7Mr9KpZi1nP
Sda4IyLOVFTuHmXht4zqcsumsx1nRdW9Cw9N0W0rPcrYdeEjutjFuJbOftJxVvoeoDcpa2rwdE4z
LRcsSqXVyZ3peY0hHvsIQ7DIiy1Ap1U2Z92d82J9iO2GQin95hWa9gJMybwOpvio2pQYquaZG2lb
zrGiY13Th6dCDe4OeBhO5s5ZNSCQnrLMHimOz4K5mN6mEZ/DrFn5uqr134NBoBzoMYhz1AHfpLPO
wtiEZgwTsb+KGBDQZFABVDNoVSVpBB9TtMmpsLFxCdnQ01ZNwru28N/ir4SxJClKz90j4aJewmxS
XTIHRQPq2GqjkyQvTX4Dv2pFnM2JPdxdVH3TE96fQ4j4rR7Z+5BxD5C3tdVlH3KZl1Vx+OhV3XQp
dMH1n4bDIPXnL4329iQeCIIiDHE17Pde2llbb5AXwxZbO/b9VdebdzSBaW0tifMIC5YRT0fOmSNN
ULyorHz66TMiAUk0nFsOdb41XCoa3tcmPR4b4Op3SSljQODn7jR46a0UI0RJv1ukjBO4Q0hzseAr
K0bVUcXP05AQbK2J17XLRQiaEG/Eduf0JjUhKZ2CKYQMXsYMksnBM0vSb2oog0n7KUr7g2DDmdk9
+oRbnErWphVn0Jo3NjmQrHY+DQoOC9ERMFDmfRpnetnT9uzwTwVUaVd3cEjNflikvQ7jMxfajzSJ
ObxiuAkME87tkK5Nq00DrxkQnPoXI6MgPItJ4nArpLuEaJLP5aGQez2mw42ALya1lnfUMFRYNd1w
XzjqXOC5Z6jgHvsohivdL4dTJQ96mS1YBS9ZVxMmIE00iqSu8UIOf0Fmofuo+UzTurGKhUZxGFnB
gi2Pfh4qitpp3vWOxmoVrfIMAdbn3JG5H7WFsC2jYV02UtBExjfEmsbZdnThQBEkkMI92V3h4fuN
9oIj8crC7sYZqbU2jZuCd+j0P5nGUTZMaWqzpM4iKTEPxQcK5IhC8szPdZMxxcEojP9wxeyYAcRC
isYugZFM1Ixu6y7wF8x1LgnMWn29jvpql9Cc2IumuKWsSprDkJEgZCPtC4jA/CiwhrV1NQdsTt6+
MqvrLJBQO/ydvlThcaObHtCGQk9YW/Q7w7phb2XJR82BMjALjhrcIiLkj9lfWVXY87Zt2l3BtD3o
oEhQo1FhTfO+R+gM9qCYh85Rhfo667zShckonQ03H8Pn1DjZonIfSRJdh0rdh8oedi62dJCncm2w
xnIWC2/ZUKxTlWFv1dSjzpDwCj+DvmnRHfxUcCCGD7I25ZVuA7nOSukGYjapEOHTVTZlz3Vpms9N
mO5sQ8Fnd8pPAMgQgVLiEtBFOo28GAkkdCs8eMxoH0wiA0QTeSIdT14HZQHr73hlpLwadgAOD30n
vb1XaXoQu/MzPttug579MOouHie+NaonsOJn8qWbzTggnEuS3sNaFuLxbhPqDcBUEIp3CMTMQIVb
7T0q2WFxiAVFDACis5s8UGZnB6OcX3Iwj1vN114Mmat1VDlfHQfBIGzFs5PavN3n9gS0m0jCUiA1
2w8FnAwO9OW6MPDSuyj+suadbxEjM1pRnQX8DIk+2ETefO8JjQ+Ak8lHKVLdfbMI5lcErOfZ54Qd
DtnbNHGuMyqyVUyMLlXLz+ROEDQnLJzSo0wHnua4Ka16K6r6s6etg3eJCCG6NJckU/VGmvmrHvYw
EFS4cih9Oeozl91K99J1UyXPqU6KGW2qfaCMBBWGoLFGHmfOb91bUYhL3FrOfuzKzyijjzGS451q
GZIFQ7jBFE5fghON92iKli0uBwnE2No1j2PWeQEmMO4E7pvV0nWhmTS2OlZM4ylvIzs3t3KeJAEX
EkAO8c515cVISZF/iMyZvVgi1WjEA9f6uB07FNLYT94T23oecKJw+aHLDRurwb1K0OLuRDcKEsJb
x36LmmSpOfw2HDwCFpV+OxcRjkWE22o0OMxVSz/IbEPfLpAg36XDT1fTZ6KhWMnvPJ3cy1DpGEWH
aFu4wIj+9h+IpaUMzE3FSQLssTAtY98uQDzD1z5ogGsWx2oA3Mlem65FBwXiW1Z7zpmZ/p6gHckI
TnKrvhmwUZM7n2IHDEoFjqAT+i/Pb14lCINAixSkhMLfxYWJiMSslyPR/MHAQR5HI/uTJp2F5lw+
ERokoa3j+5jK5q0DmLhCmHu2tVoi5TXvskvBRMqjNw3nyUHU9CYaTwDerEy/5R3iOr8xhf2xuEgO
oXmkgfRiIGwDZOheZj1Rezm2G99IqWKpO+tMDxrlQXZOD2cNg9xQL7WxCEn5U2bI59kuuk1b2gwh
KBrQgbVFts74xy6wPvaJsZuAAsRMaXfJMijqExEtgzRW8FgT7xq3AY6Ue+Rp/U832Zt5rro1lW0w
57tqjY75quDCi7rDyG7dcwGx3oT9v3DPLBpAU5MHzqmdNQvFCSYM2Y95YigIcKaqoEs7/ldY8LwM
KT59NROQE+LLc5BSEOMfhX+xDftHs8SnBj8bkXFTuISXerIGVej/aYqW2Vc6ffkembu0hRHmblVe
fdsjznfdGGhafBGh2lqZa27MSCM2UePYpjR9p8hpxI3/Z2Sb2+Knv7YkJPAC0ymiUBHRXekooPE8
ScUpnriS9kFZ3u2wOYTUN39IMWzZtDjk9+6uZzOCxWd+lJ4+wZ4hLyM18/MvSb+rQJ9yml4poT/i
ibe4W8Y59RWIz11Cf3flFsVhoE7eMpc83zw/k5s+hS1vMiXdeZtq0a2MGHmqxSNXRelTPqrs0FZF
/JyU4h3a1wPCc3+vqGmHM+Xra7/xLi6zGGbDvKTglLKsEF+ibj0AVu/fHKpSN26R7kTY6seuGJxz
ZD/ZeR2tPZ8Z2CDlCVNwCGJFmaxAA0fsSP81pMnIWNU+xp7cUhXgMI0EGezRLk4jHZ24KDanvx/S
YnT/9StKHd1DiDN5cuN9ZHf1TvEqM/qUegPNBGNc2E8c1bbeYkaIqvYinjBR5Q+Gk9gXrhSI6sNT
I6ClNcVcX/+/lfX/yspqYUDF8/t/sLI+I5H+nv7hZV3+wr97We1/8y1aoz0Xq5mv+474n15W0/k3
17NIfPiuQNn0XPd/eVkxwBrY3iyPt6vDlcI3/sPL6vybbzi2KVzfc/5fbKwOX/4fJlZGjwIDra/r
tmP6hmX908RacrTtvCXvXCMuku3geDi13jHjDa1DGNIxd1Fe+tU4PXnXTNAq1PY2s5Q+ZBAcgnuf
E71/si1ZPpimfsj8FxVfI3uuz3EJyMp3SsaQtTGaRz1NkN319NscbXsLLKg7inY4VVr0U/tZXq8M
tpJA5T0xkDEskWC6TeNPHKXnmoEGCN5b7cnpEnVETPXc4GbTi3EXtc7j3z8MMaRk+VxvSlX9GYRQ
jzEBT1gB+d5QAG0pMuv3EyysTY/fS8havwg2pa3GNZvppf5dDOnlP70C/t00/A+TMG7l//L4givx
mUu6XMhc7Mf/fHzTrjEhVKFc5AthxgU6B0iQ+WBtmuHV8stqY9RwH7Vu+I4d6EuIaeZL1A/frdEG
beVmT2Zr4BkcYhY0vyl2Jk7EExhpOhEL6raAUmX5mRn1379YdLP9XMmLWRfWy2i+MuFuT/EYFhs4
BdabHY03FoQKEx6cwHFEPeLBMg9//+7fT3POQmzHXH398XGeC7nJ1Lj8SudpCHXcOGl8dA1RPafl
6+DmRB2zLtkbtoyfCDnlB0nltqWc5sHZIjAi8GMvyClMuZBxGUAf5ExxsH8i+Pb6XrR4Kc2xGF8t
5MAtpQ3W1p7Q6ukEGUHbMrLJtp0FAcYlZnqNGPFakC1cypP71N3qjFEwHSfvbYJFSDnLl21F/I64
B48eaK7jxocwTSJ0Qp7cnapqBULZDlmZOUCBEWeQYuH5G9hFjn8/VeH4UAM7fLQi5i62NRbkR3WN
+/KMbBnl8yd3oS2xH/KiORGuyBbpYbaQZyRmleWHndPcJHyWHgq/PcnOi3heIWg4gIeOIGx5nTMf
FAF1aZtBdtEHY/hqj0ff3TipjD40vdsXlHZPHBO4I21NaKaXwd4OnBpOcV5C7DN40FwiXUR0hqtd
O+FNr6Kg5L50yTvxUVpjf7bAhlJB7QBbainM2+rY6YPYjOt1wfXv+PepnG2XSJ3OPUZJ7TcNSy+J
Xh28ahz3sdd6F0uzvAvVBAwCPXPH0d85/f0w630Z5C55fMMbr3aUpAeugOoiIoljo9s6VWlD6G5R
GxoMKeXYBEObtRuFrHEJ9ZpSPVXZat818muE34FTnUNyLLxLq0XODuIAbUhjQnDN9rfj4FUPfz/T
MoTb0cfiFkVNsyNZRThzgCxbOUSVZjGWH043QP6r8uhSZ9ZVauJj9lV9tdAjHjhzP/WTll3xKQE6
iNXic/yFmNk8cB9EWLbKS1ONZ2Zl1aUzmnwvcoDHUT27KzlgcqDBzz4zkfvp9Rp3uJu9zUOuX6yu
25thUp4ru3/KDSmeoEkf+qz+MUvREnGtl3Pz7Dwws777VNMj3Hk3ruXGanSnHmOi/4TFaNU7qrqU
lWrvzIj9A7DYVTH99ubm3alE9IQmqQcJG8y578VL74n6NWm8eOso7Hr1gO00T8TTQKD6yazLF/Jz
93BJnJa9uvjLBzkzprax5Htmrq4lN6RVh856aPw+Y+bGrAjKindzx9m7jY6rbZsOfbaxx73J1Y6j
svIuJgF9cOJuGZD2Cq8lWKor6PFy+SSu9C3Buf4CYJdxPNHytTFSs/T3CyY1feqJ1LxtzQICgxI3
K9AO+Vw6PNCFE7vBrPTuPKrx00c3veGXXAJDo4/zwPBvbDTi1iqz5nIArv0/fk9mtN81Ji3Qf/8T
q4gZcNNfi7Olgh9kFQAahqJ41vqqOoQzYJ809fJnoL/eDa1++/cPMy6l9DVAQaAVgXkYpMLPOcLQ
+fdX//q9kQv6PFv6lUK7LWjC5k8LiiNLPe9DU2iaNZHV/b9WZKxx9B3U6G/jYHYfFPhtBtcfMLWj
olZxYr1ATTbQgmdvrWWLwjnWJXE8mKQ1RuZd6xAeVNIgRshyGUjXf4vcEuMefip6zHqWEPpgwAeH
Qrv9/dANxYcfts6RcyN3Ts3cWY12b6V/nbxsM2AsJsBRrE2/eumbkwBZSkRifm8U4VJ7AYrAy4PM
UmFShGnI6Akl1552UfVaGcXd6LWdoIBm9vitxkXaXTTgeZUVkKaoG42pWvBMbVdp6bHKPtt+vox6
9qYEI8dC+MtYf5279b4bzS2gZ/RHdzNhvoCUu8qhBSZYmRi2LV/KNCj9sVlYaDnsdfKV/bhJLDDA
pbtJdS7HJuQNrlCmZkD/9IARMhvKlgukE8wkBXFpHge2AX3ID3Wcowg3oEMhgZPfVlSMrFpNPNZx
eggdsYb+DE2ZQ/OwtWpv16FRMcY/6I594ZyDpmpvs3C4RL3ak9/EgQoMvSIr5rFfThcsOHDZBCou
ep7SNkkEusJGhCUKHkW7VuFe7ZoNqUKG+8UmlShayHB9Jk7Lg7g8ELOn3XC/BtjduCvKU+eB35/V
uqHMnToMAgmCH298Rx0j4vxKiOGAPI7lEUAUFluvUiAolqCdCbI8RGCrLhkxBaa/W7RseOdBa9CG
q9HvPBqbNqE5EFVwmPs1XRYBloQTJJ1VCcXJg0ZaThY60rjOhX0BgPcQauWhGXGpVumrKxlRZerC
iIbnYTy3ETyUELNaSAlab2PdGc5hp7NvjCQNs9da+dee3nUNQ15HpSPgwq2k9ICY+1pYattg9fFu
JuKJHInEE7EG8eha8PNHdaCvIVPhoeflklPoI1RIJ5fLdLze21b+GFtolaxWzNDsER9p3wWMAJiA
zDtlmlvDgBeezTv4AAh8DWQl4Foo8GBC/M+If03ntYUFln3Dpq4BSKLZuziasg0TiyD3D9jero3g
NVnMayDpyxGG3A3ZAmo5x2g4WbJH1aMQg1S2T/+A3/t3OjAAgW0hxldfkekGSeZfXOoafEEXtii/
c8nBOlr4UPybghF8Z3k4KSpIt7D4SPuH8WJx/tNmzWfsh1Bwo3OJqYz9fANzzY32OuWHFUkaH9yC
b9brns4kHdagBg865qeKTH+ba9otlg7G5uayfJX4GfL6roc+5JR3Ax7YzCsHPY9VD9cHNhEAvleI
mQuYegt0aa20adeRRoWotUa8Bx2iPfXlT9UAdu5rxIcBWIW9rpt4t7ye44Z5Rdu+oiGfwni+ZSZk
p4aykSzgjLuRbX7EBr6q2UZpIt31iqQGvw9QGvFYnWldOeTUinVKJ6ZcL/EKJr6ImZjdbR2ojDs9
2BhHzbFdmrRXje6f43Ex6y0XlUte+AfLji5AaI6U+2wKlQY97qyap3J5jhvnqlPrULpAf/wJROF5
eZLDODv0eckGiOGNzIEFVzR1rQd0gL/f3GDaxJ/GY4lZayjz12UtzEmiKS4WzTvGu7XFSZWx2aoj
pUDqf9+Z+se02EcZoiqeh+k6eJxLjQ1dndvJ+LWsZ9mJ3Q0zrrshgn3At3mGOcMqRnsn7ggtdaDG
MdO1MQNO6c1I+zVZhu1oAR02rRtpjECl4t1y5qOF25FcVjO+Yy/ZVHN6WZ6FVnMesXWh1Dm7maBz
aEwXAZksq4v3nrqe5f8EFnaNsm/Y9lJK0bVfbLRMPsePRobXYnHfZO5LCHw6N/S9DxaC6RrlCLwn
cnNXR+DhweDyjjpCNt8aU701PXJ/LJiw+y2PwgTl3kfHj9eYAK9RuBTzEu5ItGeVgjYHhUzLIeU5
4A3XuhYegPBB7JCoWTxSDL6ScbjDbVnL0VqHwHIpGmArt+dXKF9LxcTJMoe9OVt7WTgfTu9ecnNJ
GgEzG9Z+zqCJYw3UMdrh6LpArK/iT1QXOG+gPdqBjMw0vQjrhYHBYxj2p0xkXHV5MAev3XkgZVYW
SFHXMq9EEQOn7Xis3PekDknDpYsrdfxoef26evle0LwQ4/wuS/JBjf/UdJRsMJwp5KfVPIZSvLU0
9fp+9OAW8MUq95QZ6ghQdjuJ4hQuzRRRLj9yrXjRNW0dN02x0uHpOVrJ37a/4IW+2z0DFlqRMMPo
9toWQKPsZ82MWBH7fRame4YGqKC0QU6QsmbfeymjjLgCWbl0ouZJeoz3JMNBD786JBeUKKxHUvzm
rI/jYPgRbv/pdCQiAWlinhg2+F8ukTZ/xsnW0nmULdBzo50+/jYrca5099stYFIBRP3FzeisUepH
BHzX5POjHcPe0or5VFT2AUcru8ujCfqSBosSboPnfg9j+NSM19EuFxDWs901t7A27t2wjxv3WfrR
iyDqlpbptqjtatXr/fvi/qczorzXtM/lI2V43gyWuPhdFuanmt8B4L7qZWuv+rr+bDt5xqv/Faue
mc/wankQhpNQXbTUe25dfztHyTaFsMw1e1eTgTAcfT8p60t58svi6StGtbOgXMi42SGwHxO8JLyo
glyzTsA033VehBRCL6bTa1TVT2MsPlzSEyT5i2P8U9H5VJfOtihH7mFron+3QlmvacH73RZ3c0iu
mro2pn+3puzSCpjbUfLTp/ORUf4fPYWerbG5quTmZLAfBqrQWA8Vx7NGOOdEdBxSjOOoPzt685gY
03cx5g+VFHeH9W8gjm9SPsG7M571F864axvDvzDaHyvmKpUbrwKvMONHH7PotSnNN3Ab0D129LzN
o8FzrZwPRcOoVxxI6b7FSfle+UijEUBEVX4YGufxIVpR+Pkzj+XV1mQP2IxyVt74BTt8X3CbttPx
gWvEPsYapsFDDD+Nyf3shHusZ/UzNFqJZjRfU2NyggqcU13F+3mIroxZ49J+oAWOABX2QWLTKEs/
LfCohQMOQcnXmH/pv9Qil4dtRoxFibXNM5VZJOU83EpldG5DFjNDXjppYbzYjGC4ptFEOioeAEtd
mJ7C0hfaPp52RI/1tUytbzKjx5ihqQ2CYZX23haK78BpLMXIoR1n0wbaSp6alDMrLRewHTWcAXlW
kOwQCctlYNH5BsXaWKo0jgQrnUhpY+9LOC++L97mhMJQlhhgvvuyLfr1rI/fWMrwGnL0VPOmTf0P
xshr7DtsrgzMDe9LaM1N2c7aaeWaMtlN7fmHxtgIvN/4jk+KVb83po0BjT1JxrXo2xdpG3TfVm+u
7B+1Yjdl1s3IW/beT0+KoA0zztLYY3vcVznzsE6ZGgvOJR79SyV9c90ZlQ/5lK0M4PJuHKnCJZ3H
d0tRX6nTm1xBbUIMLALsmg3uMVo8rARtgrVz68rqiZ0dfkqTW8Ewur/ShSMaUrm9SjmYDKa50+jC
xp4chNDWuNqDJ5UR3V2TdKsV3/RuTq0LbiNikjs1Jbe5Hh/HBR4P1eFzLJ7sHsSabzwoHT5WDh48
HKRazd2vOZ3pE1IHJI7H1iseRy7vuyKJA1IGL73RfPs5b4SQKVSCPbL2Oqo6YnaZuzmVRym16+wg
x1z6Ui0pL1o0bCr7KFJucF8zSi8+Qyb1Frd9mzILO0P4Ya1otTTAk/Jo5oATlTg5hbx3ROANLBZ1
UwNzYRTYxSDRY04E+iFfxrbda9+BVgzTsxi8XZl7b5UsaHuJttjvV8p8UaU4wlGhe9PZwIzX2IT0
qbxg5MM/6IQ0khiHcOBUyrEYrz9dp0N8sK2XWlKfO0SHufzOCIFY1OACJFkVqbfJox6XzIjTDH+5
O2IMalajyfKDegr7cQrg57gbnQxHExY7rzTHPWlxjnV5cejmcNOKaEP8jJPVYD/0iDEEOIwPLrFP
fpf3cDV5CqsCQQAnzjR59x63jOE03EeSszsn4JYrzm4wTs+wiSKGMM6LPxqrhtrqtM+vDNazlV6a
bDV3lDW2WZO2TPlgwHiqfPdJauoBcXebxO0uygXJEfAfYI+s8I/Nvo+rxW+5YVQzwD2vDaqiuOqG
vRnHYSuKYV8SZrUn99Fm7KJKfLwcAMG8/ynKcFunUGyDTq+/lOa/jkxOmzw8VqrBLJRsdDJXrsgC
kUv2MZeGL6ZnqMTbOKnhli23Lx1yA8hgu0sPo+2ulZk8e9FAnnophb9oYx1YEV7aEuybqw6SJqYc
t2WG5dHNU6zJsXwQnE11kuplF+1CzPpOHG+p0n4tH5v4eyhxGv726v4YEZ5uHWsPZXPfektRgukD
kMcCg92qcyiw0efLZNPJ6+PWNMvNgnSmZ5h9kUCzcO+xqR8LF0Jv7CD1DZ78dnPmvW1nbQiCAVMJ
71MeuyvLf8N1zeflwQkhwjjGTUtHFm2AkmpkJIbuAAnb2aWNv/PHZj/qgkop/09aXhg9wUqDmVzu
wkZ/ZeK1F6V/0nHnJcugOIwebJpiU+uOEXvHxO53bDhXLLoQiXT0YFIOEQV+hkO1t3YKMa+Sqb1R
EvGicK2jSN58v+WCxBtOj86zzspogrks1Hvb/4qpFY2IwC01ZnoJLLODutjgXU/S774x15T0bgC9
7mvfg/Mgj1mZXRoDO6cXImGwajOU3jCye9PMHIciB2hRnqMMrxW8tO9+uU5iFh/JHTZhtg2TYQ2+
ZDpHLtTmRJJUzdBDMgdPptTJKIDHxw0QfoThuK0bcUpgwq6GrnygWTbAnbLKrM/OzH6NPmunCzDK
NF4d+PcEXHeStWxyfhhb47CcHjqGiTO11Irmr7l3//As8iDnqJdzdijq4ntwvrzxo9TDde3ZPz7B
pAa4VYVFG1V4m9vTez8kDALpd6sciyIAezvNSPZSWyGog7PEPF0RvvDaN9UIcPVck0dcMNZkLQDZ
QJNUPs7ulmn9s0bTEETG7QiKvoI1uOZFtjH6fWt0TyLCCV9aDsDRDnMvZhgNHLW0bgNf1UNc5p0K
+R/VO+cmw1wYAlFl3jrBdSDDX/FVmEf+V1XeepSk92ZDBoPTvzpJvlPWSIZQHDG7MzZeqRzOmG7v
5zTeTQm0Js0e17bRHBNnfnT1dl1HYh9r8xEv66nNhgVTtkEv/MSJv5TxFX9CHQcfx96TPWPS1+bX
eSQfGyE1skUfs5FKdon1S4lj1y9HaQjvDjn5qQJpAt53wsfamGeqwSFe0iNCtCVCPB3c8sD68NS2
DT49TBm8h5QyWIKiY6PLfSzmxZq8+CZ3Xh8edYeCapIfcPbS7YJpxopBFQfmvSLcAANVh7RZ0x5J
6FaJKyYfzHFkqBI6rDLcmaN5S1EDPKO5GtgQ6wHLgdHg+f8eK2+TCkmX9PicL8c2T0xfVUeZemfd
ScZgJLOfh5lWFfpBk+gDS1IwUVWL4MolvznkEM2KjBE7g7i9adPd5+wG2sY78zzV4053xTM+8x1n
+a8CEIkTaVeGI7setPCh4SKBoY3KKW2+1zY577KEc0UsNP3dDUNAGf2GuoVNppmbseSii9pj9/6L
Q3qTVkCi9FFg9cPWIJ2Y0s1WwqBprDO+Op/9GZuSxo+KIa6e7cDoffze2pfdc/eza5j8UX6ue/EZ
E6Ias4PRGgARtas2xIHlMbzsbVR2XVQXQtvN7B/w3Uiy7AUr31OKHBgzKdoIIG1NTjmrqsEcT7tC
l4cEmGyHbzJOSC77J1s/RHgVhGFuIxQBB0GzrLcZpZp4vsYxPnGxwFHuB9ZQbol07Gf8YF5Hb4RP
T0vWipvGW8ugxGEJWBbSXdEvcOS2u1+cWt2g3YgE7xQ1bY1TXkyPvj2l8UIFSKzDLC2fpqEBY9iu
R7Nbe91dryEJnJuk+YVpY9PQwRJBzALWfvbaz2w6JiRlW8Zuar7QVb/xfqXqx+24eui48h+5wAdz
jsC7UMmNg09cxccZWXxoxrOevOjpV8+P7v2EprjNuFxIpXCOJ+cRE88z4iAx8p2PU346shSTn0Bq
9FZ+zUyKdl3d+xpm7ykB5uhScsakGylOrSZ8Ga49r4pdKZ/AUG6GkTRY9OLGpyZ8zSGvFoV36Tlv
mUaP9jczo93nZ/bFvEmQkroj1XP4Htbckog6zYFVEBfy3hlXwhbjhNDKjRshlLbmTRafrfZmV7BS
ToltX+t+hvT1e8ip6nIoPzPwm+veQRg0rqZ/YrqiVnbz7vmb1DmNPrBlxzrYSwok/XT6cD2X2hU1
1/Rc6hfa9ywfN1GMbo/hEgWpW0bVR98jWdocXFaRbFaklN9q2zpzF+MEkMek2bRvv5xvPkVn476r
37C8w4bUAt1yrksrDg0OtNNiKS+A4s4GPkJ3O9Bb6evU2GXaY5QlB99gIEXXPcqQAz6pNdt7gtNr
hbeQmqwpGJDsJoOzC70oWTQFJs0xcUlIpMOT7srpbOkSP9OIuKTaoym3GFgJSPaO2FMZCIe9ovBK
EpnwyYbflLVJ6bI7RzIyzlYj9gyi2yDpzPAxWj4QDrVMp3t0k94PwAaJpQaoPtecGTiY1jLjpTh5
D3k3tneNBBvIjz01GxrHVORMxZjlPGIDPZmgzC3X4ehlDO4lZbBCwYJq19VYO09AbdKNSrnRNrZ2
FYXQzx6TEsYiBBg1qzhU4xD+bsgwIXW+CU1Oey1O7atuR8ZO85o/jC0JahrTxF1dTqe/n9YWTSR4
lktOffzp3w+VcD4xlgMgMGrgm05+87RX2VOkNDMCLUZzXWH1ePj7IR4iPHkpgcPCqAkI25KmImm8
ZUZarh1u+A9deub97aOmxcZZ2KYNnjtlbj9J4LQJZZd3o4qXEHAKAZgE1b2s3XsxTRUpsoItoTKn
z2bGRAFjicaksnBgz87ykk1sGo7y4USXcE/yss6uArPSU0ecTIJK/MD7PE7ocwSlAAlyx60Dt2WZ
Mhisj2HLXb5pHjRDh48wxvW3SH9sRxvQE6k7BGXmbnwPk97fXxXIujucl5ymPGYBq2GZcWvl2U/M
/Bnwjhukk90E7dAPG/K05ktZnjqzc559SQDSrYv6BANsSydb/K6Bxv3vbBb/G5OFcC3D1x1KuXxn
IbX9JxIbCdrIy3oiGlrYQWy0YvZcR2SvkDtIJ9sRq0Qz/pFlqH8jChUlfZQWJXdnyFW1wtTmMGAk
J5L3M4eiNMwJ/TUG2m1kPkOYE9v/5tv1/su3KyzhOqz9AOpsxl3//HZTDd+21MHVVpYESDjMgRzK
+aq1VBJJPKRgI4ubM8ThNe2W0bZblw+pxWg8I4lOlAK7oz+VKes8FK10fiymTIIhtaufWvX8B34W
nv4HYeexWzmydtknIsCg5/QcHm/lzYTIVEr0JujJp+8Vwj+4/TdweyJUoaqyJB0y4jN7r404Afuc
W4SkzXE4lql/+/2CqO27EC///ScS/6+KCKSeoTuu7uJAdg2AfP/5AUSl4SVVHutojBPv3CIHuDUt
32ZVaddJsE0wK436362YtTp1ctRsl5AyZ3zJCoLKcFPYj3yw68qapzscGH/3//n+lIrpP1F9lsmb
hQKdmC3fcsTv9/8fD8gA4GTQDEKhMj5sZr/TsClB7TPFACZEyiHzj0QwN3ctzTvHw/Oik2KS89u7
/n6JhnDz378jA+3W//0d8avSTcuyhWl7trDVM/If3xF+dK/31XzUbrH/9oK4o76EHWobw3LGcMxi
r39O4fPS55Hug+ovivUsgL+BRS8F9FtaR3yh18jJpgv57EHTM8Swfam/2lIyiUhH9/G/f8+O0P/3
dw3v0EUxZsBjAXho6v9LzVTJsqXsZyE3xnbxxoAawIxYzhpUEJ9Ug40mBCaDAgSDjZzZ2hvKqtfi
2UPbFBi5bhyqCZB3HBET1lbgvgWknaFt8BEwIQ97l+lKcbclEOpSzxPQOWtbGQZbZR2M0Jakksut
jVg/ZvZCfIT4AkxGUhTOw1ZZEIdCOAGTnBbwVmswjsvrsD5i5XqolIGRk3iNFq0KHPjVsFdawt56
0oQ7RbjNyyjo8WfFyhQ5orZdafbwMQCuIIbbotJH4D/hpUzwVObKXJnhStz2bR0DeqGUk8qECSny
0cCV6eDOTJVNUyjDZjOa700xTmt0xT052NquU/bOGp+nqwyfBvVTMTN691NcWE0/n4dOnpzO/obI
uCf0JSfTAAOpjZOUoIZsPQ6ImmpcphCWgFlgO2X+/OjiQ0X+ua2VMdXCoWopq6rrjQg/vG06TN+G
IDe50Sw8voI22yDAEEnJjO+1wf86KyMsY5mvopw/xqGmtbVfofVhmYWzK5WJVvOw02bL8E7QPYMs
nLa59ogG2XlT6VeThhXXaxG5NbpcizHz6cMYTIQVAez0oIGsGE1UCFlXTknbKvnBV9oA8YRZwQup
a2aLGTjK5pOLO9jAJWzlR7/sL4WNRcYR80en7MQh/YeyF5vKaDzhOM6U9bglSWVdavXTgCtZKHsy
bXdNbgfVTARDuSTFLCww+kw+4I4Yf3NEv9UNrH87cmhZYwggvfK5UKZorGHtpkl1kOrxAjibVHtl
oWZGEaNAZpNKz0cEIjMcZbiucV5byoIdRWKvXtFQmbNHXNpc3zhC8G3zbeJUUVZuoUzdNYX0emmf
PGX3JnOdZYeygFfZyZT5OY+iZCPrBiGe6YTrOaUtySof0JJR0d36B6wS8X7WZgL1/H1Th/khw39O
MfNT/xrSlTW9VCZ1wpq2Xlo8N1NMsCsR8VUWfQByyMUu9XgojKh0j1ZPGIeSSVimt+11tgkO3viZ
FgupDXZ5wzhVuOdl77yYszMH5RTuEnkHBx6u+sbJX1G+m3bR/4lS/57UHXZA5GaeFv5x63cDx76J
c5+w1oOLkz9Tln7huoxcFVXJc+6Nsv23CgCQKhRAo6AAo8IDNNYdYal4mBQ4wFYIAVvBBB5KRRf4
/TIq2IDF2gAbGzFxYAgsBSQw8tpf17AsTx7xRSvZmWDSFMKgtoEZSEU1UHiDEc4BS15tAxoNngsM
hA4WAqYT1uMKj9BG2l9Ejs+xsB80rzgDHW6uCr85Tr5+jQnSW6UdeOh80u8L/AXjF8SAIdiBzGB5
IBqQWL01CtqA7on8UjAOleI5RPZjEcHeBAuzRkZvwyWaA7dsv9vaBQbhzD995kPtcxZjLXXrTw05
olUICcxf+0VBJexe4jAql4vWSvtuWdUDcTXGrq4YZLKJ8X7hFApToS0KWKHQFfwLx1bBLHyFtWCY
vNMnQBcJxItGoS+giYwreD7mdlBgDB1CRqxQGZnvwG/Ttl1v6+eiyIIOIz6bETFeG2Sbgc5qpdcz
TPKt0V5MM47vZtzcax1euZhm9ETQrgAiMX000Aq6iF7XmlaAz0vi59CHzNGlnL+uVpbbOfTh20mi
jrNXMqJSCn6yWaYJViODKiRupC8qpEil4CKz1sKChUsY0fDZupjx3SOgNw+IRSGo8OrczRYxXybl
CQPzgDKGDGA91z6NInJP+eA8gUI0btrTyMJ0Ww3s+KWLs6MlsBYaZLOsfIomJvk079Bg0ZLWoKeo
rCa3uGLJ1Hd9YRgc8QPkgnQTTS9NFXOZ2USj0tV4dyCGa5xm2ZPlJE9+7rWnkVjUCylX2y5F5qN3
CwQV8RCZoJz02P2pFQzGNfAFMBxjvlG1OyPnqG+QIwzSw2ikcDK2AsvQSUMkxRwUwpxpc+Az5HKZ
CkYzKyxNmfTXCbDFOlLImnJgBwTCBr5+tHUV1iaFb9Mp0I0O8QbbSnUm9OdUKxiOQ/cdKzyODSdn
UcCcQZFzFEIHMIuP+KK4xtB1OoXZGUdObIM3Ck3QNalB8RAhxhQWOg/IPLllshrvLYXuMRXEx4fm
401gfeCkECME6adVyB8dQVD6CwFSOCCQNvANFCLIVLCgCGrQpPBBdulv28Yf0NeAFnIslB8Tg92u
7I+TU8LxqiL3uqBX2yJqEscEtTVmbgkMczS6Y4qjxmfUtQuhGvHbj8+/X2KFPEJycS0UBEkoHFKr
wEixQiQx8vhYFDSJ67ffhQqk5CqkkgtbKYSxFA4Zo/sOOUI4pMhqF2owLdUDEZrlRrQu/s45Dq+a
B5YLRBGQmcnzT//z5QZEYU7r4ZAbyCxY07DNLlrkXw79oMJDuclwrWvR7S2S2Da+GzusDmDu1F6Z
7KNBf2+UijxkF76OW6T6At9tVpgAqQrAHX2VMCJJ6/7UL9zxlmOf6iwMLyazhLFPSe/KQOgOeXli
0M161iOR41QaQN3qxmYx5y72PgmLpyxJP9oCW2YHoKNGCuSU+UtqDNUGiRyaLtFhIVfhymYF9Lh1
SIWlSz06GRs8STTSKjZ9cRymBYBXbT26wMkZncL7hfFEWp7hf6W93YPvNwMaUG5m0zx2kepWTQeA
Wx5VNzTrF+b5ZNRVIYUkoWIbHegg0qKYK2xsTBaK9XT1bUQzXkQ6dC/bU41alalMk10MUT8aJQvC
NpyPADJzMpgQ+3lOCL26J+U7zO1DbLJYaxRNKGY/YhXAzWJ6KJalQYY9tIpNqJ8YB0GpIT8zpjwn
txV4IKEu43a06MatBGFWmWgMSha7YN7Cvi6yi4G9zt0l63wlOKfxkqfmwdPa5qGgOxvjOVxVrSgP
mZETFJjbtzFjuNObkjil9DxYDPWFbB55F69Cj7wji/4/vX91s6o8YtjD2GU5X12uh9vKb/cJQlUC
oRdkUw1QQUvPmotVYkwCXucrjF2JVwCjAimRAO4Izbt4Ecg74lOPZYzIn3wutnK+FOsBpP6iGeGB
oIjnFlD7KSGpAUUJQD2p0HpaBWTPUbi9UYH3HIXgk/0WEy4Lr/zc1gweXeqowFTYvvoX4KdQflR/
2mWB7gd3YNwjI48Hhf1TAMBxUihADGIKDTj/QgKhBc4KGzjqX73CCEY4TzXCWyhKODOpDvZaA+S4
4a7we0TV7oI+VuKG43o5mLlXHsdfamFiZxXqKVCGWsGmMVF4w6nt/ufL799W7Dm2/ty85W4Mt1Z9
waYAEoaadzu3MB4VGyuA6P3m6L14cJE8BkvnasEAa2AhjWq3WBo9+bgdJhc44xw9JArX6Ctwo1NM
gWYt7bGddRWsHY48VyAfXUV7HHKZX5cESialwwymGo6eoViQuvry+1eMbbJrMXvTmis23fQAeJgv
as2hciwC0jWEQ+T15bArDq3j1awvIYOkZFMXo288mOZClljBmJVrKdIyYl183n4rKk5d0dV7k9gv
TD/lrphHJFxFmqy4ScEAAXTlmllH9GS3JdLeSCGRlHZwEnQphqNdlpdFGhHnHLK92fS/DHd5Ai4C
hd15CCF1toukbUtvyYQ8QMtuqLXHlYMeghAY680p+pMWTy+Zon9WDgPrkvQ7sKATfFAbTmirgKGJ
QoeyfK0zRL0CpqgPWxQLNYpgeUTdTygT19smRwuWKCBpg08ZSggJqL+wUoUtzRTAVLOTvz5E0zTN
IHxMI+8XW7ySTYimZAoeGFSROjupwKiVQqSGKEXXg8Kmmgqg6rMpihaQqlLBVV0oqza01cTP3iQA
v4Di2lhN4U87SH0zkk5BoGL+lFTWFzbKcdfVC82l1q9QjOH5iC4mM8TAxxblQyEh+ShCKDAzGKH5
Xk98t/E1I1E76GZ5TbInOS/dCnvvsGVGispIoNJWb05rQyhgNoPMItzYNISrziPxpcf9DVvYgiCh
syYOQ8a4ctpriO/W0UzGCN6yldMtiFH/pNBqsVMSCjLmeWDnxV+JhGpjEg1MeaCd7IWKb2Q4zLv0
2RcSmzfOom0VPXRDg1LBRD41sKaqyUJB77DvBYQFJhzt2ptkFOBXN1JWf3rIph0yBgnm3PH4gbqO
jU4yrbmWmiCKFl5OL/8wpdzC/AIuqjEDoGq+D57pB3oDkN9lHFowW9lXYbeNWuspGQnqSvdOZbDi
ksgPcyhFOJKHv8RwLwfZZrtknMBzZfexj6qdPgIiMR/HjAGnW7QvUevcLHUsZZMLjZBi2KzYXFmJ
RIQCmTx3/WzDI3v1uTHjsC03rQRfr/MY7LgJ+MPA1RHqudL6Wjvk0DtS4Z2x/PxbmkY7VZqtyleQ
tEl7mvpIYgOQ9L3VeKYOPk69Ga5IOGmQE4N8r3UIc7WBMsRr/2Y+K2DqlS0kCW7F1rl2GcNw8KUl
RWj/jmSU41gvSVcx3HZf+6+jutYKLsbAMsi3i3lRGrtuTgWJhFWTfNbWCE7MGhC3zSlX44WcIt7z
SD6HnpthdkZ9lhNM3PKj5ka54BiK/hiIwTel7XQYdtr3kkk6QUdht3M0xBiz54tT5HcPPSGvpwoi
+5rIDNZaobHx2b7z0PTTXhcu8J95fMLSXqHig2TG5RXaHBQrmMzFrrZ/w57jlRdHOCOM6MP2i2pT
LgR09SG5h7rwVlzV034yxEXMPbJsN3W32SgOnV2/Yz7PFbKGpNcVnQhrpDHek/0eNk75XFpEunjd
zR1U9q8zxetcTt9FAjJRxnLDYryIwgcrqiL02oR4DYZ7Ai9qghlb7K2TvY81mBuMv3qWiJdw8dde
5b0ASUlOAxFI+Bnq79FDFMg9w/PZnOOeNoOR3gsGi5PeyHZDvivhQhV0ZbdnXIDd/NUq7+k0vGQN
UTmL1hEW2DBIKmQjSJBF0WzpOcliYbNN/AFzT/s6660Z+MxYqwQW2NL2c9BUY7HPRflcZMsXs39I
HwXRchje2OKsUxKESeI8MhvRNmOc/oXEHu2xBRDi3RA/v3QP5TC3wZzitp5tJ0ZLNa9l59ZBiAcO
syIStLJxrmPCa4UygrYNVjg54IL8S6e/NK4YVqVeezvfoSV1S6e6S0Rxv3+hSbBARWwA54/R4S0k
7CRO8tI7g7nXDeePx1kMWLf4qjjH7GTSD5MTx2Qg0xbFEIodC/5xmkbkHrKnHXP55Hao9KK6Oo+z
rQCDrMEtnh1LtzICxl6LprkbPAwELPY/GlCmdVGVhzo2SOFW+uTc7CD1xf2D79Bi5GRv7LSRJ5Sl
zqN8lpYptpEZVishmbvLiExW04x2EVeHDzHyKoUGiyo7oPk5FoXzpypQezdW8oef0z82ZBczx/Q3
hsFyLkd5MWICgnJydrK8e23YWbrwuVPEOL5RXJ0Zz5XUigvSmy2Wdl97gW8JR2eSH0LV0ykLPqoF
tZlkhphFZCrNKDbtNu+OY75cRGX9+OjCTiW7SU0wAqgrEi88DI6B3bIPor0nYYbMTzmmh2Xml+pN
LCuLcEMJtK/h5wQgjjx2uBKGbfFZG1l6T+C2mf1Ey5n+y4V0jkkN7Gjul1sx1PA757jYFsMAMt6z
z1XY38KsqMgMiwJczBPgE/z+ZtQcDR9xFBTARyt1LzWPyS5PQReZDBkcu3skRRkxZk2MX0LQasDo
hq2Z0zdro2iS7dC2Z6PgfeF1g26wPOkNGvXGe0DY7u0tJn5eMf9FUUYT5/hk2zO4ZWwRbxM7vkdE
xNfMGwIk3cyC7PSbrD/Y2mQunLTOJeVZtzeOwWzFIrZ8FcbeM4ZE/vecWTjqGdyJuDgQwxrUrnkB
8Gs/j6QIpFF9JNRwXifcr69g6wKr7sjbM9zmBd//M26rpvaurtQGzuEFs2tv7ibchIXtHXQiwJH5
La99mpEA02HsJbQBGSXuDUtD1ZBgYXGT5YN5dXZRsLoS1Nyh/m1Mpj1+hpewVkr3GeRZ7RGInBNS
gzzP/aObbP4X86vUcv+c8WsRiNbQYTWMHew2OvDrIGQUkui8tBcPrcEGG3VGywLob1AnlZiHfVVN
gERIfKYPIhzesaNLNTnN1irPWaNDd680UhdLwhNLwnObDFWs7A+z2z93pvag1ye3xA7RQcFZU29D
eGUQREpQPowHP3aHSzGDqR9tpAFMkDZV4lMHo0vJo7SHNpi+mv2Y7cH+gHwY5V8nnIAga9ln7Ex3
36rCjW/z2cy8ZIaEsxBZyy4NSySkLdzksLZQ9xivSS68XfoTg8iwJ9s9oKg6EeSR7EXa0LsL7ErR
8mRqgejhcGoTaYvJAu8veW987QG8xgVUBvAgkW1aNihWwTxqcD87c5RBzABnBY+VKmVGTuLR9DTo
VSZjQnVrPhDaFm0i7NB1O+E9QADptshnwFu1m9oRFDcqoSyZBKKOcJjvHGEB4aavlkFXzLX6t6/N
kdzG4+TL9thp0Ybqv7kX5hN+eCZoHUG6i/Cx3DnGNgcxvKBDaNJQbpPEvJgcsSy87WvTOf8KR+Yb
FhLXMCVSij+2XndVDnKmTQgmrOaDZUlrJYr4lhSiOLCkAaKdptC1Y5e4RYYQ+GwUlRr9Uod02JUi
IBEQZEnX3IUzDht6anypDOAAP98IEvle0pqUEHVs1Q+FpfYi58lO3XXXZp95jZCUQXIiEvvm+fww
ZT4+2gsquSXmjHKx/oGg6ZVjnIozvrQALic1FT27ZfOIR/M0tp27qhkNXhFa0zWSci2RueKdqDZy
aJ2V5ieIrfP6ZaDkWCczbBas0s/6kB64dHlctfCWYhEMlj4zd0az/EuTRjzqCYYk8pf3LQ5BBm/I
fLtSUE9EiiDJR5yB6gTiAg7SBOa38kdnhT6fyULa6YFhCQeljfu0xFyT8jCKV1J2Dq3G3goEQBo4
E3xwyyUNCVFexdYn/PAbbkasqAGa37ErtmVec5VaxttYx1+9Sx/v9QDHHZMBdW+RZpVb8bHpps+O
x58lr4eYNKqGHgRbSeJp9QQXDsSXTx6llOUeUMqPZ3of0dCdzZ5fhfQ5samP0gNpFv3dSA0oaCRI
IGeCCuVEk781wmwG3cbJ3WbJJYkn/WZ0EFXM4hRBicb0yV4g4qgqs6reV4OLqm2yzkXutGvWVy9J
JBjDvFYhunvi49+8tn5xcdRXEOE1ZPBj5B/1/ha3SRyw26t2Tbbu7Lj/aCgW0WnmTyM8TmzBSPBj
nMlSiDDgsgF7mZ5hzmnM7fDRo6I41ZDVV4uFaMrAKrG17BqvIXv9kdEWigsGLXo60YC1GUJDIgj5
wLA4UvEx79X88Jj67jorhgbS+HZImjczQaCMiichYR7OTukR1crlziCGWek03A0ptmJqkNyVG6v4
Qj25T/qIl5Jg4zrOdtJkqmaS4512nY44nQdjJpKxzaNti3sbRzB4bQgGq6bQtz6o1mBBNj2Fyan2
/TWuWOaxMg702f1weJhPFT0Rm3qnPOM0Qc+4/MqPx7Vw4ge/rYszVgA9qGiH4hqbtG3XrCLneZcv
DOAZ7EWObu/aIyN3CK9ZM24WxlOZZxx9i5Bg6RLiMSzg6DjfNdlsRAf4LtTKNVZgkM5Q/6iedW8j
nAIDbgErNNcf9aUnozQC5EfC1rDpHe9geDi16tkG0spNg11ZYD7KJVM02e36TM9WZR8zmUYsO5vJ
ni4E8OUAXLPW4zcjMjeuNZ76fDhMhv0s6/p1sUOXzz1zYHsz36lvOrvMNalgSobUBpR218rySSmP
zYq4HSS+XY5VN/T6wEGrFhEwfM6HbkIVto5z1PyujWMrlshgzZIfin1UtDEcQeuu6+7WmrLXXGeQ
UDkZjvjorWr8rxmuYVenS4A/0FzN4UCdO8/ZpsxYWOYNs3w2nX4xXBrd2+Fpr9n5kTVlzd6rEz/X
RMStxGhf48IhSN3mOe7B+E8Jv8DUJ6V3SroNv8kfpzXIlu6NaUtSGv7Vsj2zoajvrtJTN7xpdY0k
GMUOw+PYDUTZhNvWe2BGdBURY4uGOZNPqTsN6cUJnXSra9UUsLDqNqN00axk3OwSJAZKDbmlALY2
7gwOS4frtKNc9/F8zx82KoGMYLXLMDbPlZ2yDTZyxoZL9C5K7aPSbSKhImluuvM49M+QorGURB91
u2NYdplhfx7qjHmjPc3HqPCee+nGKDmE4OZisjHNrvkc0bcxi3HeDMOvobTA7jVSPCNWFsEenheL
hAonZ+BavrE/uZFbuGyMhYgX3TnizYSa7GYPpTC0l1hh1VImpKNutYc2H3duN9hXH6PMelgAmpKP
l1PUsu2rDOcgjHQ/dsRKLDHxtEwx9wQiPJspC9tSpOuONykAXeXvBsIb8e5gPHbykISx2ks3InJ+
bJv1tRzlOpyNcldWrrznWuqwqG9fWfeF+7DOw9tYQsbF0is/CL/tU3dnEkv1jgBu3kn7YGea3Pvt
GLLQm7+nrkmO/UXYC53QAESgqKyHBfVcZDcfbdUYO1ATNqrX5L1224NkoTKYH74vseij9uW5hJ4d
836GtPdxC6vEyhmKJbMekFK6MbxQX9theqsUgRDZ4oR8c60EQ2lYHLSRRn7CO4l68+x3/BMvw7ip
pfHrnLur0LBoQ5+pqALPyiMOPkaPVcol22fRe5xW0w1mMe7ZyVi7k0x3cHoevDDdoO6b1xxomk1d
tXS3Wdj9cYhoZxz7wLjgozXS1wlRnYgBuXs0NKtitt4hVQayqwT+YtjEZNOy+cZMSepHsUM5hxqO
N3Mhnlp3uuGZSnfjGmxME615iFL9gQoxDDr225sxK7/c2R0wlvwuUPnl820FEQ15dbS8lB37mKZ8
WPoPgRz5yS8NIngGdp2T2axFjqZ7JTLXOhmJfmg9U35oCdB8sfRICh9M5OMrZwyxEfEE+eOyTzqq
ZBxM+WsXcuaz2ID/2bi3EvLPOulGZ61X/qMt4PaPGtWC7XbGqjbsJIC9cEgnRjRsPbYVmln2ag+h
ZX+0VvdUqey6vuOjdMfvRmXoWCWwFMPo7zNG/ZwZVBDP+hV+MsKSrsQdaQME5UgmRZ4uZWI5W6PN
XptFiLmMRBmE95raz6LAnKwYBiF7nrXoYDl0ef+cVRZMTIlUeaG9mkwk6c4N384AQs52sU/iSqf2
yKHf3qY2c4+FfG+nekD5MQ380e2Jsy5m+p702MV+IDPHq7hLyyPpvU/GFP+hR3gxbMOmLBfH0dNY
q/l8HvGGTYu+nQf/O9Yg91blzOitZlRnkdKd17eSvdm2swh6hx6K6ASsG0SOLhv+LRKARR4z/TG8
6d8UYf5DFGUkuKSMiQFVzY/XmOWq9YnrXqrothi8m0SSrgAyZbsWKYO3eBiwS6oYCBMIeMOfYsn+
GJwlIE3c7QIsmP4wovMylitBlTz94/zKcG4j/HzPdN4PJL/THHOro8fsbKs8ZRrs0AlzXvuD9hfx
t4bEsAHyWSbxRujjwWHtwfJkI3pBM5LFHz5EYJ5PoZM04DY7TWiAMxgRwB8Ive6jbhgcI4NZev1t
jFxGUteS2zKajmb3XhOOjeFmcceLSWWKmm3VkJ1OKLMDMIE096X7dDPzZx6bD7/S32Q9vvvFp9uJ
PyyxCJBgmiIaomJD/5GkMoY6zmVpsVVZpFQFQqNmAv2RvPkJ4mMNdL9pb3zTdlZFSftSfliojTYk
JfjonPC8Ohizc8/o6AN0DDwmNeLI5BZVC2OAflv33lpqnLahdjZG+2QMIR3jSAuJZmGVQJFwGCFs
wpRSC6q1tXy6hIsFJi936YS4J7QvxJgSsajmBXqUbBtR3nHxX+dqrc4ZG86RFD2GH0Fuud9JbkOq
ntjCUJjo9Z4LGnjwTIEeiQQrmMWaR3vQmu6nzGWxqWDlrqg2nzozPFpEPfi3KmJ6A6H9HMZattVb
ik9b4MN1mhWAhwkFtU0Pho4SpWDOSFPneagFS5HQmXcLFE7SIPEaiBNqq63fhDtWDY9on88yp3sp
sXAHTo2b2Lb+9ahnMLVRs1qTtRuy+Jtwlm9j1D67hqVQ7FZBOSOG0Cf8UuO0/C3zgdvP+NQreK16
vhyR2f3LF+R1Vmj9Q32/Dy3x2Vbms1ujI2urkyImpMs3IN2neHkFEPpWm3O3cUTByvwHJ12FDx01
6NJ+0z3Qepks6DJj57l8TkUi8tfKTL77tiiuWF1EbRGf4Do6xqPuWWdNsgZm2QZe7LhomFO2DwCW
fB4hYxabIbXgf7BymGsL6V5HXK3ViDt9C3Y7yGAyo4FxxuKzMlx03Ab6KbqZW2MCAp5sgCwJmH5e
hOyYV7QikxkDQB9gJopU3sMCZ1LU0WJFSXTCcwuwuA3SZvgX6wh3SyywKyBjj1UcvUsbx1Hd2n/1
cvBZKrgoW3qoClaFCD8f/nWl3mzDqX8HJVzSP7ZfdljfxwUjsNv1TWCAx+n67hjzKVkzV1bUVN/K
RB9Q37PkAApDpE0EQ3h0rpI+26l4flsUjgTGQWrQRjwK/PoQ8OK+bVLejhijMpqlE1kYD0VD59GM
3aWvCSIoy3RPPiEKtpC6n+gW5cyYcVSlt2UMb03l99smZT6Tzv5bVdR8wEap8XY6+6xogI5YxHmF
yIhBbqFHmFeuyY1DG3SUqGE5K/pxG0foyw2fvB1GLvrNcop8kwg0RLZDco3tlR9mA/OfgB7u5WJd
6J/hkM9bIcmt7G2ejMmoi0Oa9tlmhJ36QU2AMwiInIPJj3FRjUAmhUmXrmJ3BGCr68UBrjfpDYV3
9vrnyOHJIacbnSWaQomDjK1R9zeM6m8wxSdETO+9no94YLm1eKwPS+ldSny6K1f39gbvUYNwxhDO
pbfMvennf1L5Zs4hxyahgwoUQeGG9SdCpFIMLP7THGgAcasEIFBiCusTq7OzbUBqSK8g5ZANMxyq
hj6qGZnfOBUCzkS/yzA+MVUcdiVw+iePbC1b7L1UnBBNheSZoCjwWzJrNP1G6iz+ENgVG3B6Sisa
bVKi2YyyWpcu30+Ua+/MPGSrm4GeDQNvbLohFuOtiN1P3Amdr7Np5l9kby83FSAtyki22FxswH3n
v1iov8Iq/Exnpz07BTLYpF6AsW3mZqQHSRLeIF8ndmOZbiRG/jMyhBUoH5ijRVgzDWpJJGjwjzH9
qNMxHbsPW/h/w8m5w8PNZMb6aLKAfHm8FSRC/utJoszkWkYm4Rdj/mbMfMiy5ZqHz4Qq9oGpdL+K
+vHutz0bm8pNeQk4ipZyJb2In6Tr7ICfJN6GbnR3kZ/12XwbU0aFHYNem2+5xh237uCz69GQBI2N
lQvgwdVp9elYZJa58lwsQngwH03MRxEDXm6tSlAXWQ5rHxvCpDAqLt6IooAKj3yaLz+KD7rdJYB/
yB8y7H+jBweLpCGlFuNP60MNV5BCnpX1V9j62qrliF75mv9n8rvnAV0F0AaTFAnKLhhizsYH4ZQK
8zAuLfSfhl1DXXlHANZf3QSrfe7e8Qa+G234FlFEv8jC/86ZQmA2cW+i9d8TggzW3mIxI86GLXMN
8i69i0v4EDkOFZFGY71Pq/Af24nPUuYX1OgBmwVQ4agWHIZBuqxLJtqIWJPyvcAIllhmRRcT8986
ZEaUy0PSH6vJ3Y21vQchvdJp24JM/biFE65qK7FOXSZ2EvwSFJYZW5H7hGSKCJE1Nxv74QIStU3G
o9XA7RTM4JuIcyT30VIGGSq9Y/wTloaxWSwiUmSCerW0H43QpkZOb4ROn+ENRcw9DiG4r1XSKdCz
R2fjQdTFlIT4Q4sIafa+ep+1uGrO2DUVil/ktz+aEvJ4pYK5wVuibqi3HunSI2jFXd5j0tjrM4mV
UN2y3QIR05Jntqd/0li7DFb0p+U2DpinM61z5LvZ2I061z79uQxqc/iRyiUfnfWS86POv/vpUGgU
H43A5GSooOa0yLeWcHlJneUBMHoKonBeN2b/ZzKM5pbUJQLX9DOjoKBsG6t1qM/2IaOoXoXMy+5W
ooy+VdD1/6iQ935GasvIVZy+JghZDlaJlsuxWgYfEQuHxRuDWKcXy4o63vQy2eXR/CJQmHJFvQ9+
hKGZUX2AYC1IWMIxZfTAJ8VPdhd2e9+WedASj27r4GxCdFslCRaTPUWrthPMbVuQ6rN2rGfxk2Bq
dkQH9jR1rtQcy1qzorObMA2embn3VdVgeyOFweuhqmmCyISF2sn2tk0Zv+l2zGiEcClOM6BoBckC
TWsSqmHl73w6Crk+k4vtbqQ+vqTp8pHL5dEbxx+BbZrkoXMf47dSg14LtUQQifyDNS5UmzAnaJH2
lKwZIuYlWYbG9JIWGoxQybFnMS9HT26zHeII93mBuOFCFsS9v+0t46ucDThbhTfBF5AUqxyVJOs6
ga7ji52QsPhlkl8zfbGf1N9ZPphQnsAJ/LHVPIAFefLQsg2wgJDvmXlzqdvyadRC5x/hS2cN9Q7h
0eG4i/xebbP5EmvnCuz0LWLwUbm9eB7HJr/1evc0JPYk9mMUt7dfu5YngAvlPm5KH30EsLnpw26z
1z7yqp/E/tf8H6LOa8ltY4uiX4QqAI3Ur8yZHE6UXlAKNlIjZ3z9XcDcKr+wLFuSZ4ZE9wl7r13i
9035SHVIJ18yTlpkdNBDNATYY2PIa6ylXgfCBPk1CjXt+t+LAwOoSDjKTZnecI+jPbRs9buTGSBp
Ss7ftadR/t0xXOXMGDHyp6E/G6fL+FdXeye47uMnOgc46OjSnLJut66uYyrMC4NlShS9l7K7iynM
z+hQvDsDp2HLs5xvANHx0TRQ0gZNksDLzUGLD4IBcgJuvYhSBDT9jbQoBuIke74EusNieTbQ1bOz
jgrwMQDPnJ0g1SmQlXpxUmKpIkD5gZ11v00wD3Uh/fcCq/uGcaKDaZ2WgczQKYW9kF4NQlKWL2DS
HONtdHIfl+t7LOX4VRAbx5CMs216RglXsO2RahONhq5j/XLOQYzpL2pMIsYXX5RtwxaY/C67UFPS
K5vvNSlKTxW5//iVGx0ap+Pa64CyxU2n/1aO4z+1MG6BBuG3tajAICjx3mmxegCPII83d/8hjMdd
xVYqrn7S2PzJgezklLscXbm829FbXmdYp4dET5n2DOQt4IrYpQDVmyRlWqN8Hw4js3ELUnIxjPU+
k5JxdmNoHxMH1IrQ34yclPwqzMgD64f8Uq/LEZVAMJAe1PUsmHKz5BTPeas02BjejF0t4V5x3flv
2MrZy0zpGw0fFX2VkNEzWXIdhlpKJ/XGE+Ve4xnzCiyvX6k+PVUQFzeLt3B5cfV5iIH4b2fgkrtR
x5HAwrG52OigTeJxcIKTLCLjLdJLrglcuDtnjHdZ7c15ClZ10cXTVF77WoFwzAbdAkS0Bo1SvQp/
29MiPJdfNCTeb5hB/03MtsKZH3wodMvwTD961Y9fDqDW2jPssxd2vMWO6eOK4II/1a75z/L2sN8z
McNhKzmMMST3gqfsosafgP1MvOXNh6jFNtVDVFJS7EUblk+ss2VJtRki9AJc4IOfIfNgy0bjvKBN
M5uPFJz1U63pwO5aCiSv8weJz5H2KY/t81jz49ZZeWpOfDerPr7TIhBdsnzmxFATPtun59SSFzG1
8iGs9unI/F81RlyRfopUr0Qb/5km+oPxzviSRS66RU167xnJn92AU3NwtNvyrkYGjFYq27dOa6tL
23Yesn6GVHWZ9Jdq9AlZyo6UHr+KMZvep4Z9a5LVYAwG+ZXL35Sv3XubDefeRiUZQtdmr4aevAIZ
Zkk9fRsHe9osH5TQoIQcDdYzYYb5rMb2VKC4qUJzi/dE7n06zwd6EXfTuahDwqL73fRl+scN7c+A
PJaqHOJD0FjmPi9qqpu+vo+4vTb20BAjU7hEpeupRLMRZ3zuA726DJb6lEM9Ak8FHkAr4+w6xszP
uK9RfTRvnmkVr6U5cfiFHlytBaGsl4zh8Ip4K0PJiaNHGBvBvjhtCLYl6Ki5CsMyN+TTq4OpwLeI
XrjnKjZ+5aSRX6oBPzEyTYAJ1RDsSgt5qg+ceHlhDxgealv7NFyzPnuiYew1/5Nvjrc6QY7uw2mG
mDn0zJyVhJXpsczndVN6dPp9FZYXRfXkceQQVOQVh65LKWEJXFLSphYZh7cAiRscRMAzsaYbNNsc
IYGlv3SKvTiUvOvy0tgYqzvByA0nsLw7LPmvZS+3U4BMRfRh8c4im4wpUe0hOfbYuIzTGMOrcJ1s
eh2SiLAKtiQMLFysEWGNckZk//QQxzgJn4yx1NnDhrxKhIveTlS/xgR8R2rbmDtCccMlUl9iVb2V
XoGzwKm1H0oGjL3c4dGN1a94FNUldhpCldwgQGRhMwAL7QmWZB6hTQ2L/JqAaZ4zQrMDeSl0Vm7i
AmisbOisWrmdfKQXZVXED25B/YWv/8Mki4tpXRvtC1rgF7qL2fEPxheyIFhbU4NDaFvjQUlsAKpR
9qsXRQACFSg4J+nQkcToVI24hs1I1c5Yqzx4lTTXImaV16Y+iZKZ3l1xqvnnquzp4Ax2Kb1sMC4U
KHg1yvhVN5XpuUXuch71KT0nzBh3ft1o+ToO8G2lszN0eUlavH6iZWFGjhGchflZUIVBMAnlqQ1z
YPldmlUTF8gYozR94NsGegJDaPVzeYkmOmNI3Dz2yHBD3XyPy3nAyibmkJa0t23+YVcUb4Eb5sfY
AZXkREl5UjqVm2mN+s4KWgNXObxVjIryZUSCkPVhtNecqYBVzhfXwWE6Mcp6jQtvvNgmoTlZ2b8k
RIovyGk/AzhihBlkpkZynbf+B3JGxMJRjUYrCo+BUMZvpEbgiKIP4bgE4kp72/tJe3C6eDgGTvso
Gy+7tbL6ZcxACYdEJaPwj2KYTmMQ/aN5ZnAs9KI/oXodHqEEYxJNfJ+p632NHfpIAzBAaFvfL96Q
vQjV5PdUj6w9LeGP3kXg5KA3/FGT0Wca2vh7Gh2mQGgOK7cTnyKdqI3zor+kFXjsTrvUmnXpdDCk
NnDImzu/BH36HkbkFbL/kie3lPK0/JPe6PJUEKB9GP320ARtedaZan2/ZEMFNCtR4b+eZEjsMfbs
3YMh9Z9iaKdtXUE/Vwj/zyb9Mnxp57K8VGPvXJhc3b9txqmapsN/hwolsLtxFKY2ZlQdWYxaf3Nh
UZ2+LxMAqSkq50PqTw0tk1/FZzdIQvreUYvJ/KExw4MhAO1Z4swKU5yXXwYqjvas9JiNZMXFnl8w
0qoGZSvSyzCFucjm4wryjL3x3PAhiPIuZsKUxoZke4lxgqG71OECO4NX78JMG/a9VW701t2pfBo4
ZYrh4rjecMlGqdqVC2a6RDCIycUctx3H9VYb0fw6dv2koHVRVm6XXzDfaZ5h19WHMiDkobCGYyHd
BnA6xWdJ0tAmJrZww+Nc82Snc4Q79XDe8cMtmmeEZfBVMn4i/y3+RBSuANilHS2NE3/mngIwRp28
NxQrIlHfGNU3tyKom9vyS833IQqT1lw0fJGJYC2yvGv0lPn1v5fvf5ehwsd+yzZM35esds8tSITD
NEV3ZfUNa/S5bJroD64cblSv5dZqO4vVhGWLdSqQ5Otz5YESDrVCGrPOJlTB5lp+z4f+7wKKyLX2
AVSYcPm0cD7cFBazmrEEgeuwUiCqVVeSbxlV9pQm1Y6xaXTy2oAqOCckahtH2c4jdPcvfxy0KhFn
nEk6F8wcLZHOjiPi29VKUyUbQQGkqazqe+KN3ExWeItB1IEOCfRTjgSIxeCznNCIab5ZPXJvllGW
yrob1m75hc9JQFGk/SyznCWE3vIZZGf1I3eTy1QWu7jx05sxB05gseDMMb0XtonpKZ4jxjvbgEfT
eCm9vjvg2J3kodC8flebmb/ThRoIlWVv7Dox6fAB2gc7hjbXA2Ryg+YOho07zFNYOkTMEiZx2rfI
afda5pnIuVnqGF1V7L9PHqPjUzdsvIZs1iTQEdSXTXTAEW5t8CtkO7usyB/oDe2quT2MZVX9aWq6
FEkd8daOpdxahqcups0KJItsziGdeiMJg5MV9X8IsyM0KX5ZKs5cKLVnsgP33aR9HnjnlhvbFQIW
WIeeLmNPCdKab2mG2DyZBG29EvcxU4F+ndpg1jcmc8DtVPpSHfU6CA6GbZ8jFN5sPFR+INoKm5tr
XLLZuB4rK9hlPU6dYv4l9x6KtUm8+xUJUW0rD1KZHiBXEjlWCMXkJgSxd8ZZbecoH8yZLZymW7Mb
4MjHvoOwZIJDx8a4YdUgkeMHYvjt1LOyfCTFcJorftFM+tG31F8zE8Ed9T236/zGx3rzJ9Ptu2nV
2lmPQmpsZ+Oi5mdQHrJIaUCSJ4hHLSfnRzCMHgzS5Ru2G0QAy9GKqf7/R6vpi69O9y3w4JT4bB7s
8xTUJE14HgzrEH+YEZCDK6bLUg+4WELQ19EwLDwVD9fJlmAduXKwbI6rqKr6nRZFD71oD4ZwwH3W
Mw2eXgSR1L8sAIMDsnXMbUZi7YMgJUYyDA3iHuthOxKkuice5d//akE0Y9q1adqPmDCIQ8Zk8OID
GGqVWWJWa8x2lyNwI56VYsKfLP9sAq7eSuC1wIc65PkhMWZRRZJTS4e1r/k4nwbLI3vcyjZuAuNj
BRDcsxsW3zEbhdDqWFj2BNp22Kz2EfwYesz2YagCTk7K2xBOYXB1Mc/ZEYzScAx/9lXPzjiNYNXg
IZJD3l4jLuBNO3hfburCOKuHm2Xw8A2Zan4Krdx0njpRYxtvHRPNl7hot4yCG19WLyzWsLAF1XSM
p3FLcIvzQxuNYEvgLSCj2Dm2zFxe0DKCOS+5lcoKX04DClbh1/cS9mSGDAT4lwqVm4zkPp95rzbj
2BWSxD81szE7QtqyylGwQJo0eSIW6odGwR2nNg96REWyEgZmYEaezpFd4NlbxhZsUplUG+QusxmF
G9IcSettUcKH5tmawwvbBkdYWpQ4rRn1zLc/PUPYvE/wBwkRhZi//CmmEl9DkmWPuuS/4flFZLxu
SRQ7lGGur5cv2/BYqwetbWEzhzVB0M61Z3S5/m7v4DZEh+WBn8QQzAL7Y1RzgtpW5Gy+P/a4tTdi
7OxTYsmAxgJiDxHqNJ9xelzulIYfzDYnkiCw0NjhpCswmTyqCImXGXVfcVrbXFi+JMnVmF4686VW
HnpXJoO04gOCgjkQCT9St3bmxh84iL0h4Bn2YRETZQhU6gilEwiHhV4mrMOHKzy4bL66odHJbwYe
dOtg1bI4jVk4XB0cmcAb5xK3mpLPKKjevx/noI/6I1EjCPbIw/N9033vCqg0WLm+7/jWyG2iWfVu
r5mavSUwEt6i71o7g5kZuRhVfWJscnFsLz/ULYXu0pZjfViSoIfuhRuteonoRjB2sJKti/plTK0f
WizDS2b1PCNVbV8VRiggPy0jW4tnPIiqo9tP7GUMPHwB8SJL5pFndq9An1gTdHyUvDw59Txv68T1
xY2WEOluWJunIJqsTztjaCzHY5Gp9GrmuDaNFjYAusMzWXI1gUoMt8aGP8xMgaEzY5SOGJvz0lxo
qX/5vpccn5KesJvtUHbtcyz0et6xq4/aGj7HLmZg4fTeSy8VEhju5eVFdg4GqJEECancj//KD3O0
2P9MICZqCMOXwOf08FENbr9P9wlL2qbLQlbILidR6BhfYdh2r45KHt9vndnj16Jq/a9+nSzsmkii
8+piF4xNrVa/tPNfvrxUBJOs3CKLtw4cmUvVtlR14CJY0hV4sOZ/51u1OISReiScy3cmH6BUm6pY
L6MI0XoktzB04Ab3+eKkjn/TQpSDm5dcqdSl/tAKV99bUdTvQNTcqwwHn5kHyTNAGFvTK3uqyz50
h/IyTJsGV1RHMe3U7pEB0Rmq92cGpO/kgrXyVprwmqM7srABXguqKrukI2gJayB777vIjpGuBSMf
2crW3kgpdE56XqoPDn3IZLPvXCtNdiUVXBQ/YMdaT9YPn8RTBWnL16t1nyZHJ2lZvBKrF5csGNRY
iUtauMZWsjqaQWhP5P2/ybFp7r1p+LB1jfRnDXANYFjNu5xMbzlBSrEttWttyZ/ZzDfzWnqhZcBI
kUhak18StprXl6WzbzWwhnORw1al30aWE5D2CDRyYraz5mPKeZkmGgObgMrbsbsbCVLZ3s61Cv8t
v9TnkIAuHm+B3XYIU0jYqKJa3AbHJpGLaOr9kOds1oSwz40W37WIyUkZ5PKaeYb5dPTytTDxOFU2
xTvjH8Sntt7f6s74Ax1ivAR99owiPX6GmrxWE2jbXO+Awvg1HvV5U1CXJnx1jBYhtC13FZFxtGoF
RX41NUyANnnZQ1oBMUJlENensCBRbv4QUrmSL9DbOscGdBaIxew0eHDC7p+g0Cz8YkHP/jLywE/L
AUs7K0BCn7jOJ6cFhBbPSLgZNRdRVePZ9p3t8rk0bYk9xklOKOz8QwULbJ2nAyWL75wdKCF7TVaI
dDyI4q4FXdukAb5oI0m7VinZ+lkEtuUWZVFmT8FxeZ6tscrB6fmUVkqpox2TcQ6c4BT3vX7BxF1B
3aEOyu0qObYtNh+rCHEAz1Npw0V0lxs1TAM1sIq3wp9xIdSHGYCxxilospiHW7ZcEr5HIMlINrqu
PP0iwxhRWKzkiWXFtGsF+3VKPof4DbNdM4Mevmzqx3VGqnkPpmArxta6aUH+xyzHkquAH42BYnHK
7HKP6qbaG/Tj51ti4dZkGMN5FDyEbo9Pyw7ZolcQqDpW1LhHYsre5RDN+inZaj1cf0bUw8Ou/4Sa
yA7NaLRYI7CkVp1mn3KgC1pTjndiOfA3LBmBhk6AF4Ki5Bp36U+a+fTpafqPJBm0nZ261WkiWj52
Q//qNOQKlyJ9A1GNM7p9Zav6zIQo1zypciN6r36SXgBFJNS6a1h1/Y1t8LODCLRvlv8XEffkTAOH
28M4EBioh+HQKwBQae9TGE5xCl5+VhNN80Cnnec7yz95ZkxpYjqPYCCRmla5xFAPHQfBhwkhecBJ
M3nEONCGs3RgPs29yxHnivQAt19uiDboNvXcXjXx8GsZk5gjMk4KQm0uCKeGb0mZl6E38Z7Ocylm
Ff1q+Y22ctVDETwyZtpPt6t4ZnpGQ0GMAPX7AqsKHoi+ZMph5eEcR+TkOiP/tFhHbfneCJuZpYXN
Py9MYmDK8M4QlZSaNBofeMcEVlZC0lzmzJvCAiCvedbGn8GJcWjq206UNvotug4zJ7YBfpKFeCLL
ISqMiHpCXZqXaMTeWxlv1pyTZtvC35uB6jaldg0pZf5VXv7bbygsKDi9/UCOUSawNDeQLw4+9pWj
1J1kZfPl4dsn4N1jOLrtLVnt8T5yUOvBydDD8lzAPDhKAcOkt3hqYo4e9GWacsHfzil0E74iHOYy
ATMk7FffhE+MjGv03L8eYkDqK6zBGQ/xXnfD5sRGDNF2UALXky4LvLnAiP0xvQhydZcPtd74+j+g
+bCyZca541yhkxGItYAOHLWu/tD6dPqtxWn1LHOB2mJuiJBq6ada7vLOntfIdvwiZtmIZmVyPRLE
tadk+VWOPSCKcjh2jA926YC43GM8s6ESz4mva+0PlVDMV5I+0LUKUCFM8beOj/iPDUu39woGDm7l
k33bxeVzjPzXbkjpBQb2FZ6PSE51sFJC3FayTA8Eiw0PJZ3i1vpZ99rbYu/gkT0Y862H/ro91q59
igkBvTBAE4+ib1kEmVT92K42dkSWjBG9d1Up91nvrvLKmknsalyl4EOOgtuO9ax5sTwzX+dZFN1d
DWZxTrScPQ94KhdPBxekf/SCXxy9AKbmv6pG7nRyI5zdiLrjOQoKFGD+05xAl+kJ/+OMG/sUmcJ7
1FHRgStyv5j0qveKzYpmx+ilwp5ugaAeStcJ8DI27mUVMrgoWcI8bA8a3lBNr8ANzkteXMdbLdDs
c6nM/DY66V8jc8aD6FI88/OPFP9+yUbc+ReHLR4hDiHeEuDqUdXqu9DO6qtscBywHeowbcTFWeb1
D0Nj8u2V+kCaqcN5Suz5qpiiY1Y4zMts8yiydOARVCeUoeJoZGh5sbVN7+2IoB9u/tm3LeduOBKk
J2BpLa4BMzsliNz5a8qzxkEzQQdA5yGurorDzTTfbqJi+zLkrtggWAa5mmZnTCTT2ZNBsSVo4VKi
y8bUheGXavezyes/fdDbJyWIn9BAWwJKqYbriBl2ZhuS2tqm8DlhpzXYWkyYx0kaHGILaVXY40ta
dqZBI5J9E9AomvUsfCfGbZ6OLTMx17f7g96/Jk73HNsQnH/H6PQ8/9Kon/GUC/S+w4Baq22RhlcF
sJyuVken4Fqx+/ajZJw9C0gk0ljFvWwYoLRTG2E4n+lTWecScr7uH0uNOcvc2vQgeq/dRGiqVhL5
wCNt4tdu2Pl3QFht8rSCxNSOlhnC4DNZ4wEX4D+ogMOEx10I/VZoUbVethQFxT5shbw+gVh/oR5L
16gQ/Cspth7uYNu65hPYafyFFycXFm4qbrohZ0bBZuncicA82yDRtkGRqkPSkG2YtxOktyBv7zXV
xYfpcrA1dlKvnTYk1ASpL+GHAFp1L3yFFc45s4PkE/8tSmzUuT3Ee2of7ENerfZYbbm7ai9bTYJj
1KgmBgTh0K7JTU2JH9BOXeylj26WqWSa9QekFy2lPn16pqYAuvjQEpUPscIbksPgJU8k/8gPPX6T
MRsl4yZ9kH576JNCfZWtvUfPGRBYpb2j/F5rnueeQ2T8F84NJunh75qWF0LWcKF8QM7nt6cpzpFs
g1SKA705j1rYbwKrslZjI55u7nv7LJ32iDDVFb4YCWba3WdCxsAsfs0ML/zteuvM0sESJJN2NVmS
ICn/O8tT9oDqkwuGzFeo/voJgOFTprhj9PwdjED+IHizPrhml2yGbPZ8BdAYwb2u8DEODFBNgK7o
MQBA+yVzMGpiDbZTEiInjYuclfH8lJX5EB6ceZXRpMMpS6VOmUHkeFja9Ck2Fj8Z5hpO94PRie6c
WfTcDRO4auD58Z/1vNOpc4M7VDcvQMG8zTi/TXGs//sfV7U0m4PVoWNIqvIHjkEs0b1rrCfDYpZl
Dhbvvin2ZdbSr1OieRhUj0PLgnkcjJ/KQw3OuHj8sseQ4HnPhUE2f6yKItNvqCWYhvKtjqX7tiCN
kVqdJhtJkJeWPnuhtDiLeTlqu3F/oihmbefeOpgKhDv3zOG6U9d54UXvih/OFKYn1GcucA8Go01T
Otu4LerrUtx1ymweLSA+ywv81zwh23Sg8thFY2nhOedKsRL4I4Hro5sozF/8iLYlMoG2HIxXA2v/
saeHxcagyTWgiHJbTxApYHHFl8oZwGf7ycSkFNW5pyMXpyFR60p1I6m6TYx4lO6j1txDmwO0bHTn
kTCbuIoeednyA8Ce576CwGnXXjDsfOZvX3Al5rRh182Nw9LpWUiMLlJVDZtT6huz/7B86H9OGsG5
HjzGvtTVmj56mxTZwLrRmvrk1/VnbBPTacr6Z2Czy+SQIVJJCe8apH27tzGB2xp8tWqp9MYQpyxj
KAzRTH6Zizvf23MVVerELTgX3f/0fGEVTzS+u+WH0vc9R2uVj/2pNcMXfQr3vW7qt8n1u2sc5efv
IcUUbzDcaPtiZuHCrq5/9DL40Mc/VRX/MAZ4FkvvwFHun1LVTgeGU8hFptHeC+1vD47yNsQbffIo
fjJm/zTH+A1EE7NxUcVLr+C+eQgO2K7gn2xmBUE8TME5nAYmuLMwUIvq5M3Kps9QI5ka/URFkEVP
29+b9DfL4dqSLjchCbZJG/VL8SmBjcyfUL2ia2Tde8bXr6P9PGjKT38h4kMU2jFMd/JfIHy2TGbd
lSzLezUnJs/qEMMldXJ5/yoM/q4wyZwmLHtvTU84PpyOXNC0hxwhLdk3HkCoR40J7MkEkL8WE9w+
t/GaoAqbzj3T0n0y9YByCb7a4jWzV7WK4JlPiGehQVPwz+2XblC/M3pmqKn8klno8Bo0MCbkfGho
ViJJAkFNIFzATRjlBJOAScyOU/lwg5TVUK6JVdeYJ5Zh+XZ0/eKowPygCaxYwc11deJB949HEg80
4WcnZ/oTaAIP/zINLMsN9l/tLYQNuDY7/Oul2z1TIAf3MHJOOTE8ySr+XWVef8UOFq2mCs0YAx+q
NHTR66AY0x2cUOwwrQerrKAmw9Y4PEqkZJ1uhG+mSUWHaOga2kC6EHABpFe6XJUl54tnpQA2UW0C
95PDpQ6630WNAsNig3+Ou1g7C/3YErq3Y5mlb5eTdJ4CakOjHiFxJUEETMVqN9EsA+ha2vE87NU+
mjUfPVknUxsPvz0HW+HovY3AHJG32/fIZ/ek61p1KPqO95U5wqYbsnCH2Q6/8vy8I844IG5UhLQm
MxUI3YHdentngiHY9vq4873UQA36ZraK8XFiArPCWhgxBPAcmNM03asFD8/4By/WUu8HHrlsjpHL
e+ZiP+8Fc6uAT3eQSlYWs3I9xHl57itGYUxtmYIagdvt7KD6IPZhOmh9B2iffT4AYP8che0+tvJT
h3TIOswSxtrkM95Nk7zrA2ifNiEMKAL4bgegfQIDRbzEYnPItWSOHQa3MD8tVtE9eqMfzjBiu52O
x3FVkSvohPGwqxlFp+vPIMUMYjdqeAkc1SCVAxyvSv0E2/S30QfqHtm8ZRqrovkT3ZZ5RB4VO96q
yL5yVBwHN59/anUv58YVgcxAeDgwjCPEo/4Nk0ewqerup8sJsMmS4SOLJm0/mjh2VQOrU8sc0KXz
R3m5yAK4qruODmK5LBKmgFhuGU41ZQsG2PsxTT1viEAl9qFYBc9Fi96htmWfIL41LLkXTxdhjmej
mORH4X+6SMd21ai3m3mTuQzImC5+LsPGSZKjmJLSQEwqoV5sg4otAyFO3I7YW+y7OlHp8FKTBIRv
EXLQLkuhLEHc5A2kVg6xjMmywF8eh4ysceznO2exz4Hv1VcpXp4gH3/KmcEnq93SumjjnKdQUncu
Yx86Fvduue6zcSFtQD9ex3p1c9G/HPFNVhf8YpthXnSUPVDWTBfv9IsI+ZYuqOFDKft2OC9vdy1M
tSn5dL9qf2NlI9nNYobSDrMGKwp3rl77B9PRcEbGXv5J6Ut/Juv42Jgk4KlI2nvXbkjV0wAeDMrZ
+GYrz7r4KcBbM3EHWAT2LztJkD6+ZY7U3TWgsgUx745BgmRsnkfohJXIGGX8SIwkA7hyXyrX35Vp
BFKLLYUmJc21G8lrIAhHGRkEstLosjNpDNWqBUGZjZn8blNtzzUfjDMwJQYU38MAOIsrWkOQeGDx
q10riWSZ+fGgV3sU5cmjiCrYLHDgjzyXI8lmwSvXXzkXEdG5sadfvcjD1wkc5cs4AOUSpAUdv8ce
WVs5wKL7kgCUPNuR0FR8iDlWHIvSip1vdLFwRn8vaBKLLA4t63mzvAGwOFyBYvKYGtuiBLhXlq91
Zcwr1gK9Fv2qAQ/ijoQIlg4ZgJfOH//N+6zdgpMon5Ca3+100j8nUtGTDjE6qGvOX+X/sinsusHp
rgXI3GuUCNAuBgoYzTZuihzdvntrUXd+TR0EwwGx1moRv/BOvMkBmU5f2cyRBkHlYRjvXsvIgZUb
hi+Jui+ObOB881aOCcQNSzDiQ51J23wDs+HbSxX3977G1lWPg//G8AAFe48xnW4jXSZ/thGc+qiV
38UEe0V5hSiIoOi153nYZH7x9Z0RsBQbrjmXwqJqnrCvVyR4ynVMRvuqrTX7Ypgy3kSTsNcd0/Zd
YgHXU6PbnPJCVaR9cWWiMARpDlDgWOk6HLCcccXJqSLxSSfVclkkR75pJAxRUEyHvhmKm+3Jj0jr
vxAyb1EFqBcood7ZX35XmZcWlxwFzpSUr6HXvwdBRZwUjzLsC7VWc2c7tMoBYlAPxwH3uug69uUU
IIhLqJ4GVHGHrDbQP7U2Tgj8+RHBlsd8IgyeWY5+9LCerwnx3aPiTu5FHYdXRWANyKBtNQzjczTK
CyTS4Gy3qLeKpif5dq6CM0xxBdLQHX9Vf5ryXySjkKJCRJ4epeDiWq87UcMoGtijhmZ6nD/VDeil
ztoR9Ng869i8kaXrHEuLyZeDBZpFD7daoxwQM8EtYkV7Z/yEYHq+KaogZM/Si+280bhnePM2yJEx
tmn/KsfQYIRN9b3jSS0bxz91Cr2O0K3feWkTFNagmBaxHnwVacuIgrwFzZYfpRVOJx+4DHELoJ0W
4aRLjbmhqfyrPASfNdPgt0xo//YseaEXOH+le8nVS21O+WfekvYe1vV7JeFLJ5MpPtvCQ7c/NDj1
iLIh8JcbaSkblvNRkyyUpzxMt3boaR9JLZjkmyGZFvNMU+TlfoFQ4ymBp+3P3PV5s1MKij8ZYM/n
vk0OnoXEb2l1aqPAnJV6BnJ6vj9l+hWYTFxaEXYzcqS2Wesmm9HXOfHn1s8w018V38MxQyGU8Xga
STJuyCMpf0j0sqsrA5v8iagcUZKd99vvsiFXmmRh0EPIMZpjVZGeGfQd4GRf7iYPFkpGZbZbPmxV
5b7IoEMnBtD7rTfKdIWt+d4AsEZUwz1k4pLdTfN2PI+cv8tPx6kYLyskM0+rB4/Y2BSBiz6W0Q5U
uHkS5MxwNmSP7mY5r+u4NOnq5kFtLiMWF3Yj3lGxAyInoJCRi3GrA809IsfrGDDim8KTN/csqOzI
M8gjZlBeL3c6cYkrx1QE7wwZOQ11mN2RA49bHenlOSkelRbazyRki+423s0wG5iE7p9qTj+EExOu
0wr7bu+QRBXJOY4EJ6yZNi8Ra4fDsolFsHasyhepDY967vCqqPwwhuxCxVX8MAvSDzGNINsuUzo1
gLuVnfjveA5Z7w/+ifkhTqzebU/1CDMnGnPY/Th3DvBMSBiy0y8fz5hOslAjUeGUnYtNAi8l7uNi
/OkKksAQUBPhOaxi/IH7furAPMWML/OZ3GODfBe+x9azC3dTGmjr1qisR191+PWKklUUVVTwUrxJ
0wedUkFN6hwoOl05O2KKVwFT64+Y4/IQtjAM6lOqMDeNT8tHYWqj4uwIVvPGNKj7wLhgNeTRpaxr
6/+f934KtRMTSag/PoBgh2b//1c1Ss90PfG2lmB3MPQtpQP3d4ocRqABKlgpQzXkqbBcNg9yZDre
x8NJD1pk1VEB3NMGIbV8RBg+5scQHHUTdgWccOfLmVTyLKQdP1s5vMwzdGIn8ouqSv/YeCE/h8x4
7XTRfQb6qhnT8OHHL1qQRvd2wtGnksm9RFZzmIpCAD5ETgOVunvFIVKzgMKhpoAorJZP+ffxxgIY
BTOSGS6Rt4nkYPLHh2OfWDE5l9VWGH14X14iFJWNC70cip4FGnoIdw163N0wNeR9uUV+7Akn3Ujc
R4gmx8vSZ+Slf/gfY+exWzuSbulXKeScdelN42YNtveStrwmhCw9g2Qw6J6+P6rymqpBo4FE4gjS
0dmOjN+s9a1SaPWZbRk9lw5/zikie2837A072cWPBlAnolR4EKR+/FZsjqkFEMxaJhdjKVaJHeZb
/I6W2bQvaU2QVzzaCAg6rdt2GtpzIqph0XkQXct+Np4UcVY8x6W4DVScPful3CQGqvkqSa3HrMrA
TpAmvpQG+iKsqs+4CIpVbbPBKQL/LglY8PxOlOwgYGcboThCmUVjAH3aikJ9P3Iy8xsJrS47LJ8U
ieBXsVkKYPklsba2N8ldmSCJWSImLcbHpotMuHfOLZ4Q/Ve6jwjpooVgqw1pXQckFztWr+luNrwT
ImOQba9Pa5qAFr6/5l+jvD234OaReGGqhO0HqmC0meAoKyYVvnCDJ+lGazW6+k561aMb+MbZEZY1
41c879Bnw52h8uTSqOaj1chudPxYXAeTMV8QACJv2CYzofkYkwELjTddf+9sOKNiwrbJDh/tFsh+
z6QoTgLQ84lVnf9q2zzPPIzSfwqCPnomD2/AHu9zrEr4peMciGW0klYTR9W+4OZNO4GAuAlYvwGn
TeudROx1NDLjLCxo6TXZ2FHYdTt4BT+M4PRjghth3eDcWTXzFiGlm8o8vFyO6TPwnCKLwX73wB1T
m1GrTnfSg6pZIqNhwh6MCfDeYc9FR2U5xLla2YU5nv557f3KiHZtzkYgUFUMWw5BZkk/uGQ8P50y
KBqMIXT9OqRhfChV+UyaQ7wP6/SDZxPfIyVqF11qmMfa9aonj3nzetAGdO0dtYCu2nytmyl51P7o
3LvyNp8rvmoI1EHz443TN8nVLyaYI+6X0+kEXggp77y4aNZakXz5OFavnPxsBy0930Im4VwtBZGZ
CYSCUu/Z0zgjCIyuIC9vlN4qlfV0RF4Ia2OKgcNMxacdiI8oIfIMsCdK7lHvhsUgi+ao6sw+pa1+
NHqSZTH1NR8+q94izn+srPaeQQ/TK6XutzfqT/PGYTN4gAOLpLojXAgU3RkhUkdfxQtVojRfGQ0n
AU5rABngN5bGvBPEWpOd4R8jmwAxxFC2RZmq51bwENaFuYPN7qENy9wjwi34GU3uP4MTQ7BsR/Gb
rrTiEBjQgTplFOusU7NeyQY9IxJxZo6ergqdBT7XQXodgubBn8EqXVMYa3swu1ODSWTj2uHVa9yC
+SFUC1Vo0anPv/UuoSWOe8YM//wQ+x70WzQieIOi7tFie360KnwQU1ziAW7rc9KF3U0uE4hkpTb9
VXo0GhLR35UdviempCout/hZIZcyadrnPMydMtGDKt1MXszeZxSVF9mZUObpGV4BY04qZ9rzVTe7
P/pIndy2clibYw3JMrZliHbudQ97iEBI+uAHegnFlHlX20U2AhbhXcoIR8r8VVcU5anMcCPQmjpP
AhXpyrXZMoKDSnbehCYI7PSH7XtEFP3OW9zYPv3m+pkJYk7Qqnqe0bCUyb2eKP/ejjC6xvREZZO9
aE42nOMZ7m/i6bBiNs2RxZzfUkrsitif1k0ZakBmuCB+26dUlhEmGEEcTEGS8qCbw7lj8wUIqUAZ
8juECPP37FdO2DowNfogP9qqsHYibdTR8rf6qIh5mKeP3J8tdsUgmubCnvjSvqmAosiB8rZTu8RS
+o1jB08TK1QYUGQpGXgP8DCDrdCUeshQG5FIX0/PURaAYOBnwd/QOw6RhuJTIr4JohLJprQ2bPON
1yxhHKsK/TRG7es06xB7Cz5Z5GjWYfBk94CD5b1FnrkGGowZ31Ha09B7h4iF+7VT1RKZPfaqpjXv
OOlhaIuc7XohE0Bd3SHEhcXnXJE80AhzHfJLO1cNqHaKffZbahtB4q1EI7Kr6QXpTVA0eF7S/EV+
MW8bzjmCjH/OYSCCYmsphHNmOACVsRXa3mAht4KSSOwleuNNMLv/Ys8R8EA6TqSsMddRHEVXDoYP
yjGM/JL0ZqIkdnmWnxWzzKMzT+FSM/uB72pz5+mN1ZCP199F5dQmwSXPxSurl/6k9R7L8mkN+2Da
U0PasMA7d0+O+bDHhz4symnHkIClRMX2vOmKbvs7QobEv+6UziYwB7jatkO39XJvWAqRxctkKMVn
n1ToaOLiKVTypWJhu3A6M7tNfS05Y35zlzMLy/6IiBQpOd4Eu0ZiS2qrBuSVy6e0kbexLtHlzl/l
OgRfa8gP9mjWa26KOYc0gY2a0O/DQRiPyIEIz2CfB9eu2LBX9/aNEUdLBpflo5cfspzoepKS0cdZ
d3OaAdpKdpBR8w4V8GbUcGSoSedlws5SoUvhOWB4DBxHIJBiftAwyEoNqFeqzqGGdM7VZnazZjgy
g29hMMxJt23ht1uscOCZ0cenMeqY8M7R+nzFeq3BoaGILmmEe5kKsyM9V90bpO1g/YCMqzXecx1A
AWhKYowmmmj8upxVHvhGH2ILQIHsmAzt6vibOPcfn8P/ib7F7T8T+uQ//pOvP0U1NkkUt//25T8e
RMF//zn/nf/+mX/9G/84J590XuKn/X/+1PZbXN6Lb/nvP/Qvv5l//a9Ht3pv3//li3VJMMl4p76b
8fotVd7+Pgqex/yT/7/f/Nv37295GKvvP//4FKps598WJaL8469v7b/+/MMmd+8//vev/+t78+P/
849l/P717z/9jV7uzz9M+++6bqKk9W2LoENj/j399/wdw/o7miTbC0wPj6ujO8Effyu5R8T8Jb7l
6BaCerR+poMW+4+/SQGK5c8/vL/btqG7gaubgetaOt/6r0f1L2/e/7yZfytVcSuwsMo//3CRd/3x
L6mHlu56NiWYy2/1Hcvy53zB/5V6yPBC2TWxtBTMx2CgfZpSdShYgvS9/9TZI52y863b4zEkXaaR
9Zn8BX8bw+NhqXKBGbEN0szkkoCrGJIz/pKFPt8vBHLkPKTGeXaVrtDkHZQ3uUu4FNwXMu6+2lQs
EFvvs8oQO4uV44qhKU1nePYEl0kZQ3NCUI/dNexetDJYV673OTbjzTgqZzX57sIhXGdjNkgEJwkJ
ymYQ2mTilMjWPcZ2eGu30IZxWiHP6u2DXYHnykB99gW8sircebEs1k3UqvWM5JGk6RF3sIHKGC2w
BRuLyKCvScAYjYnKliQwXaXs1W4GT+sFQ44OBiUPHr4MYxujTi8wT/R1o3kvRTxGwBFYBKda38Jv
Aw6fjWTiGc1qgFHDcCZ1ifoq3X2i5T/lvi8RNfcDEj4n/vLE7Ls3qq2f9UdSSL8Gl6CarK6+wuqj
s3Pk/UXGIFo4T8U4fdDT6gUQwDz9lEbakarByzxp1o0pBlKDp+yah4x5jCyaARUVbd8izCmWw6La
+07+Ztb6fUzOCut887ZEOby0k+/Y9PZ+wNjB84/MhxHjO7MV28keUuDt8QzeGtLmUFgssPz5NSLX
ddvCDK1EydGnae9laqPmMY/MZeuj7yYdJPT4msj8Jxq6XTBqG8tIfhwyjpdQ7euVrI27Zpxq8qw6
bwMrfF27GWvtFqQfwCNw2h8CoezaNruDjx1saOHeEC9YLRKDPDI1+hTvg7by5+IPhUgxYheQ4+hu
IuWyfPDnkYV8GYzhqe3Hp4nmRZeVs0wH9Wz1w5wxXn7bY/LoJBw2Udsf44Gur4T87urEN/QplVpm
LVEzzLkbGdxuae3TKKgWJpfdxbQshhvZY+KiPnSYF05tjnof4USXD3vPLpxN7+Pt0Qa/waDZ3dh9
/eTL2N13WrAnvKcGQorjE0lRK3ADeRAiyFdg68TK2nerp7YhnUbowTqSkCgbKjcQbm8iENA3zBTO
B4vNauLRWu5jY6U/RQ4KBnREueiS+o234QOjWQyIzHsZZ0hmNrxAeJgWeaI9SUe4xJ+RAiFjjTeS
5dQKRukXVeWlql25MSbnapj+jU9OA7YIk5Hum6Omiq7H+44rhszIBZZxReXPxuWAO9haxiG+Tjf6
cMHkYgUixALDZxM8Kru4iaIBmUBoQpx2P4AJkgCMjCAjl9NNGpY7rIdk8R3lNH9xdDTj9CYd1Tyn
uI+AhCDVYgREHqMsk0tiMbIaj+jru61RqLfKtodFi75GtcF75nfoKdG4d9FFIJs6WF756LQZE6Bg
haa0WbUFe4l0iE+NiZ4OuRCs45SpONrQvHNfe29DiDUaHiYCncoQYg3uHuTN2gqICcli+l0Mk/PS
qjm4nK4Ef6RXrzLQ8pj5+fcLqFmolZYgt931/E8jDePpsWdgWu+Cuk2JtgzkTHxm5lrEG1/VL5on
IBgsqBzPIo73lJ7LQTPBWbd3rhcCi3aqD8rojQGJ92y2A2J0JoAOWG1CKQk9ix9dfwx3cElNkE4a
mR15bX77Oh96Iabt6LKGNFOk2QnFisUjiPuu3sZy/ofxIJJy2htQECwfQVHX3Rd6fVOl3aMy4Xtj
uYPNHXM/S23FyLw+jMi3MzqfRR7Ej00zIgwN4Vn4zKYnOayMWtKU6qc8JW9oQpjQdvF30WsPhRkH
a8emRE/YeVvlPg71Y/QxWZDIM8B/jF+4jvyRU4FU2RE9eKishS19ZnRZ/gMxihAQUT6yfl2YOWDJ
zPZek3ERG2rc1IJyqK2vQrcuDJuKkFv4wNjRawjurj3CHZubdoo+A/YM3HQmRCMm7Qu6Y6/S801s
FM2SsDengYETHOvBW0xVecYO8JYKhfMyiFes/BWBnUa/V5lNwg2Bu0sVF1ecsy91Uh1SZzjFbfIT
zEGFYC7ZAfXHrvSYMLM9N6C3yuyGxxbya0n9cq3TkEYwFjT0w+AZUo6z5LEfs2KRTij3c21TmPJu
ckpIPyJeDtK6770eaYxdYiGPrX5ZkZegR0QRJ8K8yAAjVCQOuqeeAq4WJ/V3EwETsFsWNlDyEqDJ
aqhdXGNODPMo6JehaT5No3U79f2j0JNrFVKdBnI6odXFV9ujnjWfyk5bSZaD6GBTjgSgnZW9LbiF
era/a/xviFiL0tVsVh9WtLA1xBQC5ZmHA4GBG4LE3HliwqAtJ530vT57RMrSrnJcEasSPsVCV9Vj
KsRJqvR1siXiAneHu/vG6fsZp2w9Dg4DiUCVHwDcT36PU8QU7tkxk+eYBeUwOejCDB4yMYqt/132
0HyAeAXLCBXdyEx6r03aDpW5S1myTDzYcnj+zDe6DG3jjTYp1L5qJZ8ZbLCRelQ929hulsgZfRWc
RImpXSZ5/dKt0og3E5e3cWOx+o6Tq868CaEumJpo9pxOI4pCZYzN2tVi4zAVDqECUYo+sm+vHl3A
EVvxRz1UHKpBIxahHdiHqXJmHfWI7ZJzFkwP2OipA1w/2c+G1kMXJdPLKkkKcPGzQ8EolgLu9zLM
q2jJnvnB0ZBRdVV7X5QQVhfcCMln9Cp/SRx7BKJ5HHFdzwG8yh71tZHbRxXpCEYWPFFKGbBSyOW+
I9OJ16n2RnpRvnZoSBftkHVH8u4fuBEnW1ARa3cs9J0ooOJ22siwvmDylJO1Frifqqp14nCG+/HR
dLxkWUVETFf4UhY2O1BdT3amMb66daztWg2gQxYRuk49gV0bnRcMHRIy+h9LyG8cwWyTnGbHs3S3
YR495q1+9WeSbF6X1kLqrOpEgpUvGsBg9unBLuKrSwTvIkSqvJjwq6+qaiLyI8EcFBuBs2kqxpVo
ew3XWRlWfg+kMnZac6crvHQTiT6+qBYuuSUgkF+cdCB5GN0I8DNtoU38VZ3NX0EXvGVloqhjuUY9
QF8JVWSfYP5sXW2hVHxVJGdzwS2CTr82GR/b1AbUHCbFiVRoenH2XHkDGzfmSG7d4uphfrSZxlTt
xWxC0D6i+qxQ2lPykWk141YR5PLOieG99/3nhledNxlmhFnv2fRwZwmaXYQCo9HLO3ucHkIOvaRG
CVlYF9RMCzM0birAgVwRyGxYmJFpgR04T96qyPrWa3tlDLf2nLjZcpuvWGWnCn5lkhPA1aP1Svql
ZlhHM82fkSbC5yo/xsk59rFxG/JYdYGkJohukxrC1DgtCANmitS51xq7OklqzqlNiBFsv8jC41nF
/WMzI/TrRn1MHbAl7yHM0rkIFEdUoXeQkGab//QKCYtDM/ROLCfXulMdstEyFhrZl79vQGvjsKvG
97GKtwm5JnDvv7UA6FpRcy8KuIxyjRwiNCbLuGEchPSaGyWtDDGuc6vi6OHaL7VHp/El3Fl9yfNi
u9BAfJD9jyZjlMUEzQ7B+KPBlmbK/xyEhrfSvA48qVFeDeM2daKvgex0t/wh66rcACBCJRZ9dbE6
4uK7MVifLuJuU1FShpUd4mK0vSUC0VuWgC8M6U8kmF2opstdzIp5aacf5LOKNQIdAu1ccG4dF4I2
EJoXtiMs8xawKbC0yhImH8rpAWf/7WgiIayc7mB7+K7z7hs9cbq34NawRY53PjHftFnc0x0gPa6O
WqnNzk6THMfQ3WRtumb7vXcHSTqoHjyX8OtbA3EnKWv3tc0i3CVsBKflCA6V6cQUdA/JxOmrjBSo
lr/OPIfcPVourm3E5eRlZA3iwJa0vCXdIUGTE41V0u2YmK+RcW2tHEtDQ1ghXPKnyZQPVtB/9ZF5
8F37lj0oOwWn50HNV9rcAyoyjbLpcYjwhrIUIf5y3/TRt+E/uZ1G5H3dHE1u91SW9Y73d1ph29gO
5ipM0y/CCrDSFl4BUjM/MGq/do31hXb/AWnbIa4nsRhgaWVPYTexGcFHBWwRTbb90SUVzzGcEMlG
6RHnPwnpuOvxCpBHnJrvWmIu+ZC9mDUxRJl/yCZO8EIyq6q78bWMuUVEuvFT51m89XVKX5HuB88l
K6WihTUa/QBtbjMa1cUupocqK7+tCW+uEbAWBkPdDL1aT56zH7oHiClYYrPkCm3nlpyPIwoL1jtd
cxoVbhrPZWktD8oFuY+f5xAxX1iSwQHbwG8f0iBem4zDKFWobCI/XMeQyDe2JFYxhlWgua+Zlu7J
Na2Je8FQAGvRy9WPTp09YlJeuX1z47aA+0cS3RLA2AKBcKIlG27ElLzTdPDc+DvTxTmyO4xeGST/
2lWHrEJ9VzisAb3+/qtlV7fIPDARQX7NGEywruAEDJHQrWzzpmv0ehVw0ON5HQ8sda5Wy55LOCab
8kddXXDQ7lCnvjG8/k4Hh9Qx6XY0cBaIo6h9yVDLLyplHZ0RVaVDukvq+ksboFUToHBL8mYZgTkO
PXmQrfXsZNQ4CNLq8E5PU8YQena1lPUuIh/vB2W1P8RQGYdArrN+vpvBlxhg+MGQdxde0Xy1snwA
aWh8DyWoZIJHAGYQaCnEkSCoaF1HmFppC7FVwvPZZEV+cePSXuZogcFeW4sm7R86Kq1dmSYnYTaE
P0smIBqBH33j5du6Su/jgRVpEQPrAouxgu4fwNlyXqupvrAAfjAE+si4AdHtZve+wKI4KD4Wvntn
++XnJIsAihvmSREON2VcFBviws5F3iIq8tBeI5DXiyP99bDOBKRSH2GjaTMmiac5qJquLtBtOLvW
wA5RgWExFkKgMcsbE/WhRf5XqYbL1Fkv4xieZJrRm5rlveNyvAVD/5FbWB1M9Kh6GL61NTwcSiaK
0IkJLCOL3DHGQ8gCbGEYvXso++FQWT18aAESlsyNwCxv7YlOrk6eR5ONtpp8rrfghznLF9jGlOP8
QZvyLwFeuw+jtSDkomY9h4LTr5YQEDew7oiDo1sLy3pcpWOZz/fVfbRBFvJNEDGWUJ/umMKQSFOX
wO3JvPECQOoWC7olIYwmWCw8bqiWbod+AoFrmYClzSpfYYff1O2poF7GqU0fAFr7SzdtcFMGkgFW
OcS5kZXjxBNJtV7dbczUQFCHhll57o/l7qNmKJDE7RrqjI1DviiFHbL0kglKkT8Ykk0+6xXhiO/G
hBNZD7o+Q0kXVc1xglnqwGB6S8Kwt2tmLR9xGwfGDanokVq73att+lCNGRmJkGSl0gEc3jPYC1je
bd20pDWFxrVAXkL3Ikk0rCFcPiQc/EmILMQadl1Zr9ISxWOPcEsvi3WsVy/FmGqLFLoKJUf8PkVQ
fkxMHhSbZKgNm5ybAS+xGBamI19FrNP9IEDvCXcdtewH9XG302v9xS6f6HloKCMPPXVKv9eoQ06S
6UjIWjy02KYR+RsMRKJ6RMtgVuvc1Es6Iu+lS+3wICfxGBTtPOYwX8pcvmVacBmD8rHQxLVnCSSa
J8iLbJXMZUZLT2Pec2uytG9H2cnazgCZ6mVK4JGliDeSRr6VY/2T4ntbUJmFaysloAXM7DEphpNR
8vGCLPeewPdlpo/ewxmueP90FmeAMhNtw53wPu3Dh0ArOaAs8SYxjRDem7UDGDNhFlBYPQpxmAEA
71bIqThfpw7acGl/QLN7AUI6M7QQCYSO5i+RYCSIYQB7dla4I6vQ5CMXMe0iucvvJjJf+85Z2Il6
hlKyb730zgm4HbpT/WPL4VEPSUgYBt65qKIY1vWzbhUnk3JqsLOvQL96zEuqUIPpFtzUaU8eBbdu
N+8vJkEpLCncaRlk5WXsfJZ2DEeptbDIJK/9qF3omAjpMXGQWM5zgNubYRhbOCv4Zj71qrPsXFR5
genGhCIa2fKsZVxlqa5V20b1dIhhdQAsAqQh/fbTFyL31LYHl8FWsaeNyW6QnYJyEFDeCmKvi6Za
xbH5YkbVlTL+USrio7hEMKA8IaFnZcnaKPm1zr9N/m4cjTcaiB8UlLCoEnAxunvD2vYGgtUNQSS2
zHE8Rg4R2/5I3/wTxBg3SlfOc88CLmn20Qbmm6yG24zPrtvbiKvcfNua2ohddnwBAMvAS453M7Rw
VzsM28LkRxgsSHvPtsg7q69yFmMGib9KhvDTrIa1BtwAYoZYD2V5549qjxw0PmERhARqwLAj7GXw
9Scl8wvwnltgreChg2ImDV8TTfirVqoXWh17a8jmMMBLB3x9h9BmTxDXJfGobDG9LCPzdQwRjJMg
jSpxTjNNuRtFSTsTAFz4nXCW2PofWz+wV3j1651Tm19GJ8jRk7K8SXOeuJ0Sol3z/jTTR6D5TL1Q
s4U1sw60ZLDGSf+VBBujdkOPP92N6i2Nip1sumbDnPytmGHr4xub/Z5eM3yXEyE/ie09FQ3ChNzt
rtUsv/CG5NlME20Ry+7k2QHi/d7dpg5GmYHAllB88PF1lnpLocu50G3NFpaLiOrbwL5V4bFgiV9a
8mOwkruWeUvSGQTShMM2Iiw3KW0CIyNK+mlYSZgRVV3dQEf8tL28Wja0TG6XPyL56xbRxEFvMZzS
3eI0+uxKhSW+SmK5CVcu8Yx217Zu0L/Vsz0EoWAoq++p803UEJA8+BAzsfGOus9t1qIUyPvu1jIl
mV5cdM48KnSiVxvqBAp2DgZF7Sr8dygRPK02PsIUQFcCOCkt2qUERx1+k7RbkQBhb4eOEy/qunWr
cjJiKCHy5OhDn0wr2TF99T71SgMJOcfZtwOnfSEZ7SqfSTsA4k51V5mIO5MknCY1ypMf4aqJ6vCc
Y3jo/HSTw9NbgwIvlyn7YYBH6qZzv5X+xgdCvyfI9EC8Z7kea+Mt8j3od93wlnYhZVXvXxB/LYVX
cGefDHMXdfYqDp2nzuTdD/sE6T7OcQsXMxQmksCCaYtlvICiM6yJ7X0aNYTLcI3OviEumavvvYlJ
lArIVlQBo1heMxTzXwGOZRe7aDZnBSibREzNIp0mfp6/qQqmfhVMyd6b3qHPWYl1q9UEU6TedGxK
WJt59j5P0Z0IrhJOHIsHXD3U7osehZ94qrudORk/JngYRqkJs7jipNM6WoX5NeJMXqY22usE06Sc
IxgARG6j0gKRz/SvHrol8NZdPtEWDTBDVqQOnfvBC/HGuDnTjeCAt8LC6ybs5Zikexl6Gz8qs3Um
SS/PPG1chVO4ihznrqO2QMeOdDOwP0fe5tp7BeWXrryiLXYVcTrITG09uPe9dEWy7XslenNHNvxF
tAxHLAw+oQEzA60cU4k5qNI1LMbFqzHGk4Mw3lonov2qJ6cig4PyrLI/0OH7m9CJnplNaLtpSEnW
Dc+T7ffbPPC/wuv8LpE5yxgPbPgq04NP3dER7ElI50X4WbmSZBHL4RCqf5yxAKRTjz+2wlEWIt+e
0pbQ+/A+t9xnDYU8T29PIHiI2TjnNBbiMe3zgAg0C9a9cG6T+fVo4hkrYr7prkUSj/USQyRfIMci
9jOZ2MtrSNZIL88HY5NCDKOh69YMp8lq8VLaKu9Jkd3Ix4T2pM0BTWhAvQKVBKsaqles70yLJHfF
VhMqcNPnQLv76mHQeZNIIRld2AWAGgYiZpJy2xZEUivQtLDKVp0jfrRiOGLTX/mBqte5LUk/DVjz
6eUGZPreNOllKqehKih9shAgsrgtCJh0hoPW8kLbPwCEGa+hiVCrTbxPhwSYnVzbZXxFg0Z+H0ZW
BtozN42cNq82liKLbHA4Zw8RGaLnkgkJo/6oGlgGhjWg6/nLXhysSfwoxMA4QsQ1KbX3qAG51hry
Cp4fxzkh2O5Ln5M85CeRtZKGf1uwOz0UoHl9B2WoWwV3pI0QKaMHMHGYOy6AkujbiXl69EwQMO5k
kX/GtOqLTtETKLBte6MyyXylTfBTTgxr0l9NjYHkkDS3TRuKfaTj5o4OddVS04Tc4gwJOR82GJBp
Sk8k6XO+ho6pVuLGImKeJcObT+G39VwzXXa8JkqjblXgNRY+RA0+NqSkCzdeYna4tRJWTJHamAUY
B6fCrztGBtuw4KeH17W1erYr2eTuW0v3qKS4+G07gYNQBPdDj8JWNgWQsFC7tAH4kLE4Ijc+k292
Sv1p45v4KsUQXgcduHZEFx3XmPd1yBjYMzNTEo9V44sMiPS2yWPeJxVT7x7ewgZpFHLajUStTFXR
8tFryQrgYacbJ6T75wZMPhBxpykCESskiAqV1ckdK+aZlNoM3vnAMdkDwIMvaQIdSaQC7CyyDnP0
M8FLiNAbXlu3smoEvVnV0EQnVbIZ7OgzbhDWubO23qJeWZDrDZDaTCll4zTB2pReWPVANhLGZZJ3
puqDu5ps5Dtcp8XWCm1elYqHXYifRgZ4PpkyHvpeHnuBSrlytt0wuueqaqNzK6Izkt9nZpQvadxD
gMy89wZz46Ga/1cGyt6OimY7h7UMiXYzYiIcG4P7Z+7fZtj0w4jMkwncs15D2s5LI1j3pA0dBeg8
/kH+1OdEFcisfad4iAplHoAp5DsC1eibRqZdDoW4xrQgVUkMO90GyG9Y/a2G8yWU3qGLOXkgG93o
2Ug1aplvYybiW9UrdNDY/rnxFPVGZ8SdiuwxLLJbL9NOoJKf3NAx11lQMV4zQVqz/3hu2qbb+PiZ
D5bPAtPn4OtCNqmqmNKzlrsWgOseVmpvQLROSI9h6tINbCr99Blhe8Oum6SSLkNSVaz6yGZ1kSXe
mX6qOUKnXFWtdqt5zc6PjWZbpl257yLvvnd7jjcarrVn9EAIQ+6ggjvXug4K54Ja1VijW29JmeVL
P3VhBY/IUgsOvBuHTeM+1hEMzF95lmpvfv+Ul+W4xxfxytAe8pnT4a/saKUEZQHXvbwGqTzaoklv
FFqmwoW02yUk02sENw1WNS1D0vaykhexUGgUcKhTZ/u09zFZ3jT7ARI5udFJe2C/rXGx5MCJM4aK
BYfeyrRWbKE/axd1k5173sYyq34d9R6vZ0+yVFJWoPBB7Vq6M6zzyL9WkvWYFTLknfTy3Ue0DBY0
TPaGC5ANlfQ5I+d0CfIXWok5EuTATtwKGoaANKNtbW/YzCBwYybNVEZ0RMjBxwmrnKetfKxpdv9e
5mlxGPwWxF1P6LvuadteThcriTjc25FeoduU40BsYubf82mOV1nAliA06FEMiXrfnz9Opim/OoIA
j1UjY6AynNesp+0E28H8skIlEzOWYsvbeac3FbmFZPQSoqqRokDpUhZ9s88U9WSb4BDuGF1r0GwW
ftz2e6pg705yoOAQvSAsOiQiTO4qHjdwVn+BwYYchKm7cXyL1bDHaaiaeqsTMhcHbbdXnfmM17bk
Qaw9szEujl6fcLhphNaxJ0gSFT8E0WvWTfIRpaNgrT3cgOFYJFnwIuV49tlePCD+ei9s7v9O3Ggs
/7zsWUUNmnuDZCyzyt7CMFXHIsaLI9vyWYvzZ60KKAGVjc7IrzRWJZyxhYvwrp6ibaQLjS1hEyHg
A/cDdwBfE19pqRnd1lh5kXlo9eZ/aNS5LyMCzfM5mAvvf16jyJ0wrVES2oQelEO6Vnamr0ely3Ve
VADvSi9AI0mBx77b8i2wD51mnbgTHqWYgBIn04rnIJZTRXCXKmrC0zq2Xj4DGTyjOVP34L1q5Q/s
BLlsqTrCpt+yVuvOkbCepIEuUsd7Bt0r3Y5V/VBmzk+fQL8zXfHV9f65YZbxVAv1wbJaO6SCjWHX
BKeasUwcScj2jPwBDMYAB017acL0AMCHjA/bMAww55Ehf7+czRPQjwxiY+ze2oWj85aU+TnqzccG
4p1nz+kTv20lUJpMp10lqmI5jG2wcuNYokAmWyXQ6EH9dIcIhdshmt0liWjuYkp0ErMyht25ik+m
3V5BuZtb5Kn/l6jzWG5cCbLoF1UEfAFbeivKkJTZIKTuFrwt+K+fA76JmQ1D3pBAVVbmvefO3R3r
hpv7x/K1F4jWzNbSEUGAUazBZPyp7qLUPoNGfhnKReZlV888ebQXHIMqA6+OwQkU4D7PvhYRSIHi
CD2Ovab8ZljgNcCDIqxcEFqecP4/GUluEoZd9Sca2mqpYeVOM+ScpMh+eMj0A3c8IGtCQiGj5JI8
VY6AH1OwgZNfnmK+1Txk0C0nDEXUNSlnWbRQqTdslQf3NEwQcnAT07BtfLjAIjji75aB/z7mxqpM
ABiFoInc/to79ANbiEsqHYalYrndcI9zW5IUPYlkWmZk5Vlh8xrEw2Wwc2ehH1mnCfxAtb+rrVsE
U6MPcLyOdXoUksRKi4kyBDafsONsj4xHAeMApsJ+dAuNYhcRvxpmeXyhV/02ZebrkPvhxpjMtwZz
GGGZaxUOtwKlnQ7MJHA6Y4895UXZ6h3u7ycEnjO9+CVxDDgEEQnvkbAlSzdFfpzY8XvRuS8D/32j
yB23amwijbqSYIRgNBafWa1S1j33g6yL73w2pTb9B0NffJ57egli6+LIMwdMhb6JfybWqwOjs3Yr
GwCfffChaap+bTL13iIsZQlgbmWa74xBIJaKdW+W/ipkkH5QgtfUMoeNVdtyTpZnMjXE3akl+nNn
kMa1xj7LqUrXQLYGxvDcat5P4rMpCc2uT0GHNmQoUf1kqurWLtEfWSWhlQmGoAVN7KzjHFfyAse2
kAdHT37Ra/whNWg9GgxGOqteK3sGTIwEXKkhfOUX5agDAbbmqviYZ9lgYYZjZ3AzOaKguaSHH6Ie
P6SBJmUh/7TF9FN3aX0saoccmJGGs57Peem5+6E0s9rGheFuhbQ/q4z06lwv5M7NszdtrFvAKxSk
0GcY73YkeDjkba3b1MJwmyd/7SmBgalrHBb0ZjlYbUitT0sYa7DO+JVCtU8chAKD9aGnLE8jnNFX
fj/1eBgy9rW2hhMi2qfqJX97XDsK97JJwebYODr7FvC3r4Xntuq3Y6eOUz+Mc02Hqbgat13IUHoo
bKQCTvLccrQu6HzXb1JHdiiK+tWapvchsNUZHAXpUxmSb0ALG/AyJoBosuI0SaO48obdoLd3xhIb
koGJVyftZ+XKcN/57asppvrQZ9VpqsPgFFYxrhp7vrC1FmO5WMZxqp5FBFsQPnFnOcd84GSdtdz3
wLOxA1sUV25+omTLV9Wka6uqYu9FIUM/dlhEstM3dmTfe+RS9FESjM/+dHKmmrGjDj+fEWadQCAx
MRyvrHCwz48HQeF0puai+Gbh2Y3+c5j00Usm+ug1RGdwLJPxI7FN9VRiDTI4/8k6vEO6ZnDS509J
FVu7PCUuxPLS8lw1ASE8yKX0rgp2SZ2LZ7Qd/2SWEC0PaQbRjk0shxRfNiW2MiEHcWkcXVqofRqI
PaLhfmk6ytoXPbMY+TkFk7uBdLAgwuAss0+RwxKuOVssxhoOq1aaKSTvcNM5AXhffTqkQfLU2P0+
dNQHGid/LXgmWoAUS1Q7OcFTkCu1hNZTXjKHzcpmTW+asfNIbdOa1UvsMWnC7kDUzvTU10y+uiI/
ZpkLVqsGLOqWd3eQv7PUiKgk59AQPLJpO+c8+nAbu4HkjlC0G5yKu3FG9Dek+tbuvaSaQ91HFekW
e1szIXwU8qKSd0HsqTP1LHHi0/VZcDpyCiMaiN5UbLDzcJlq6qjj/mmDCclA5n7mVof7r5X3xO7I
1SjLNy8VF8NpoVnZnJuk5yBvoH0TjdJa6rCmFxljReFyVDUiWzHLKyKcqFR6ttT+NpV5aIHOLEy9
TuZkE0iy+EmygQO7G3OqR73CluO5zop9EzZYGJ8TdCiwP5nn5ahXV1iG6tWUE04Evfk9DYaS4ydw
N0ISuZrtP3HPuVTzMQrl7inxyYc1NX8bb5gEcHM4GAA1zJgmUlw3UDZRrS46RTNb5zpta26QJZMO
oE1w3Je9q3959pQyGaY1E9es6n4Yhdsh6oYVeudC57WV+4iVLy1lxhqcooOV+SeTBcp0fE0rj/A8
lOHWbmhILs+duegYj2UfrshNxYstYZ+nTpYzIMmsfd9l+zEwMV0Z8i9nl5rA6rmMaEpiPXOkuzXr
Zthgw4rLrj9EFvrhrO+OhCT6Etgbtp+FLAG8kkeOLNeYrow4V7CtKjhCSGvBUsRbV6QfkeoynPn2
DdYhIrxh4IBsAtRQfUCJIqtL1Js3qwqS3YRu8RRn370YGA+gYEqrOtj6MF0yG8lxKKRg7eWWnGHk
SQFRpA4hAofFkD0D3l54CC32XA3EFBCIfZcGZL8eFUTaowEKNPctj3P74Be2fhmnWL/IAYlglyqY
dxxUzU6PjqpX0dGnRNrlY7dRiSl3qWe+BIWC+m6MFwIwi80QO1eAZdNSyZGAdsN2D5KtJ/SJ226a
7o58nFev8Jr1xCD5ia0Et1JhsVKQydLoQ/CiRbV/6hiapTQKzrqG3TjgoK7pwL0qgSW/kgAnMzoA
oyb0DTTj26MRFSXZVR8aFgfq9vYARQ/sLNc5teSsjNeH4pC2DsbwCBnMJMdDkTTT4fEW3Nz/fSvk
G9zedtMcNY5Nu9bW6q3Wx9ZzWtvdtYYuwAJUiyUbGJdiI9o7pkL2LKlFZ5oG3b1sfM6dcnyWYojv
nBsmZlx+IPqr9N3ugsLmQLd8pWKGSiqal0elO2f6/3/yKetvXp+9Jiq1tmS/H4GVfhZpWNwLSu5d
ENN7o7mZ3zEeOBspkNnGnokNek7wVFiNNh2YqLVmEszaDLDWEOMkmxYq2caUU39HLx+viqTXtsPA
IjF/SOksWA4niGyg/B59LEie9y4tfa2F5k+trPEp6brqDpUTcVV0KuGQQmXUy7v3NOjpggjeiZRQ
/NMFyZxorpjeiHiq4VWwRgfZPcoqCH00/pd6zc0qxvSObtZ5tur6jM0wvYt6GBnhuN9upNEWjY8j
YetqQi3A/LbfToTMnasWVn1uNzu3EeFLW3f+TuPfM+v3cbZ8R2GT3T3LyvbWQPqLUTLCxsjlnrvC
mZhx9ojp5188YXbaoHnl3ph/c2o2YsV0kzC8inG5byV3R5o+BYXNeo2I5w73hlXfXmFTacCBDOPK
wHj77BG3mTkkSRJ8EJ2D0ene4AKuDS/aSkj5LxZ9wduYdLucs9e2aLF0JwkNFPIqGrYVJL8Ru42L
r35vizh/tblCGhxMDTcRwWw8s7lT3qoAuAdW9Qo5DKbpa2NyX3g1gvbC7j+m2aQ9GgdmXe0GyQRN
CPyoS7/zFIyl+Ff4vcu5hmzklE7rPRdVeUSnyWbUpObBy1tzWY3xb+GUaB/s2l+Ba8DPx1q012nx
BxnLKKftjTIlwwsz6+9VUAXrtB2IrbeIzp5IjoqKEe4Yp7aVqHWGIpLeCb1g8BkmKc3teHbQFE/p
tI3hbGzbqoSywH20nHKv2belVZ1yA8ldTBFIlcDFN3KZTShmFx4Zz9tpsv9wQdlPvKDWvatY4dzW
IzWSCjNpgPYCd+AyXiSgs1CAWSBRbNNae6WLaxTeDVODVQdPbPSfOj9HkdjTu6pcsn/qxliwS9s3
cseJENP5/XOLdxJZurAsyztCeYsXHlPYY199DRVUL+INyDTmlIOeqV14XqKQBFbBwjbTb598mbs2
S/NSEDGc0/n6osyzI87buf7FNlJoKIG6pP+nM7dbkDadguMHRopfnuisOXlL77ikY80oUeCgipbd
v9IiOM6uB+9gy7yCxpKiyu/Gf7U+WOtWQKQi1uhUglvHUU8Tw2hG6OI9gMxHT8PHjLrvXWTiCc45
XJfjJWFm3njjtA9Dz1o6800RBrQ1HCdE8jS/q7tgZhuydbirUu4bd2qvteG9a0Hoob0MqZ9a2gyV
o99ml8rWc7tyPSBUOOi1ikjVUMV2aCQB31PS7KNoRlQVpo+Jqj76GGPWY+rsbNR+L3lBrIxmQvjT
WjJmg1y8FpPt8cPIvyRM0LoJuthrOtQ9AMssvdRldy1iNQH3urbYOdfjmGe3QQKCUDqXfZW2KcfQ
OD60cmBvF98T/+srd9Rat8H4g1dH2CxUd+sqPz0aNk/n491WBahUeQYXkUbWs2AKdWjqyj2OeaAv
2sgM7szrp4PCYI4OnndDUvk2mevuvY4c20lN7U0ks+nCy9JlE4r6QNBNjrYWghTlg70c563BZiyx
dcNSXzvzDaWqzEdoyQKOgaS5aKW6w8wgLQ72BEjjprnpZdTOLb1oJ/KguYl2nqXHUmyIYW1usqiz
DekBEJHmVz83nWxL6cPwdf4s+JhyJ/SMQJz5s0Q693tHdwbwlfxkM4vtg10D5Hv85IB0Cfg/mVo8
vlgQP3S2KvPv4z17kOkl9+O3x3tRmDvP5Hkd/vuTNOyzraFWj/esrFRXFT8FWawN2LwOmuf318en
8P2s6kwzXh/vZb6x9zHOPj9+pNSr11SX5eXxnusa8CYd8/x4j+A5NFk6MTmPb2wGykt4OO5/vz5P
SxKNxmqiJOKfnCjQSJ+Uii2Rp6ADwr3uUVlsH5+1Rq4uRV4eI0meAmJtvE3t+RWH0fnJdW2xDQdu
nsdniUFK96nNMOrxvfgtmoPU8aM+fnJfDdaxy1zGIvPvjTwNRApyVxrD/OQsoePvd/7t8YMtMdTP
TdieHl/qdsARYh+8O3cW0hAdxzapY28lrqoyD4bb1Cbj1Rxml85FdKZzQUFrnCRr2SJB1tBHhffS
luzrzM45l4bjC1i1c8nZ+6ihpt3B4yLQuMKcbUvW/CJ0tSuv/VFvXQTkFJY7bIrWbZj/U8Qa2U7X
A3+lc9BgVYIG7U3DQFOPJEQfpe4tJZ0L8SDDbdXqpJEaXbvW8OAgnE9Iu89ReznpSwIm7poOmMRl
Tqp2VQY3b36w3U9TBdobNO59XBXac567T3FHwmLlynSJEY+Q5TDsUA2Gb2BG/qXs8mdtvq9pbJqo
oRrSlDnlrx4fs/EwzaOAfePMFiNj3uKa6UMOXb/XTKUtu6yZblM5bXGbN1vT8tV/H6IMZjDWDP0q
a0qiPOa/Deype3Yt8ZnonrMNbQWcnHTiFw+3UBNi2nk8RNZTECbi7fEfusG4aQLk8oNyLo6KxVXO
K2VJDbOCTvEjAsZH9mhfAawj/2BgfqryCAe4FhIDHLqSBrk77rwss68mutENXrpmPc7f0eBi2neN
jbpTUefOSxntOeukc3ZHcO+kN2kPLVqV7PnxSVOqbMctjoxhTFZ2G6Y31P6HpspwlTlMbYkAZn8u
fw2flkIgzeE6Rfpb3hfqSeBdd3xwOM4456YXptgV3MIy1idaFhbzCsvetsrTV07KyA4851XDfsUU
uHvBask4ft4V3EIE+7QCKjw0eXtVfhZcqtriYrnIfhpvlml6z1zaB/r58qzs/lNz+vbJSCdo8Fgh
YDVcOd8+9SkvS6szAAyCfMfKiCZRizjMV9HLlHZ/Wy83oIHb5o72N8hybRIkOIUcKFtaQXHgBOcI
H45uNhujmjUPiRWiIGFAUft6eg3iztvEdARWVkU7PxrG7yHmzmFkOdDTv8RCnRsXFu5gl+rFrZoN
x9gRq2n0x6coexu0KCVArky3Q45WXQ0QRK1DaATGRnR3UyIRmmRh75qkWI0uMBYioMn+mudoNl6q
jenBr2lgJV2N/DsrXE5/U/sLcidd+UOZXrWagi+A8dBVOIfMeG8UHC9CkCmvrfiLNEe+1a2DzNAO
CQ9UCfUUJ/a8N46FN/ZnGNJvAJCmFdPpZJ+2OCb1+W8yhQ20lnSzrVO6wWp+Nd8QXEg/6Z80GITY
UbXr40GsR7OJVqYfxbvH+E8rY1ahmEbP/E8ENk+GOz+JgiBSj2z3lVZeGU9czbJtll5rnhzm9akk
sTsiFEBvM2Peam90nB3sG3JnkjG/CIKg2WN127ta5y6CXlGsC0LK4DkWtL286upjImd3I2O2EmV9
zYMs4ACES8oZ+3c90kGjVNKD5YBc3aQ9Y1u3yu3Mp7B1GfzqCncLg/5AfXSl0Fa2i5UpHFN5yB5R
VEVWHq0QiogeVeKt0XINlnrN5pFuInLDb/TagdNidlm5Y/fpllhgMpOw8ceX2/ksItK0uwrXU1tD
1YAv8jaIbCMooLeBaKm8R7QhQh/GTWwmbNCld9Ftgad4sq6wfK3rXDahhb1yG2sXBsMHbYw/Wt1Z
D4nZI/bxnauhGe4K2mCyRVcmr9yUkM8C+0VP408YwyflTMUzx3rInTVCdDs+DekjDTpYMML48ipQ
b44r27fWONGEUFfK/OQ1B07qzDIC1zLQI2DgqV3jyYMotJukxq+uxLPSALd4LdrTZk4RG7unri06
iC28ledo6N2ifi8NGq00blBOs2qQfuYmeOXwRMHQK1X09HiIuY3A2LbPWVm/x1JmT8k4ZE/h/71V
cOYtOZ7u1ZCdraJFYPP4imz+srbDXp140WvSN2tAshlVMh/OYd0yKyWuYREbmgCmhT7UrizYRelx
xFC2HFr6RwMdwacqBcAH5+OYoLvalGlAtU76Rw+SvomwShMu568a32ThNOOTSbYlOrEzbSqGqrRa
tmEUVYso6xUnZ5JJHp/w0IP+9yX9/HWCtp9PzC7DMj4O5OM25S361br7IPaFQ1nqgqv/v7ceH0Nq
nG1J1zmHU9EfHg8ZpogNm9RXaAcfoalXGxJmGwwtCU0M4/EIbLoBmc1HvW5C+fJ4v0MK5iTf1HsB
uTdULc6Y7qVfvzStfnOqNvsiYrVZMeKK6Kvkxa0LYXuVXfJiFlgnu2zcCM8Yt56N8KmhebIiBL5Z
t01vLFDHtSsUjj7BXSl8ACw5P32d/mtVM+381ivYwnx931X0dC2yFz55sVZknjc/FIbk9CGwPhfU
Zxvggz2qQuozg4MRlodavYQEUjtBg2gvco+5E9f7cUItmqYwo3BzjbTzAGXqbyWpADRKsLnWuvei
BkMuHKh1zEjTALZTadKwc/uf5CJEF31VdPvyFPqyEQv9yIihex4m7Xec8jWDqp2eNs9aYDp3PZyR
KlMxvHo011uyY1do7DkvDqBTudCnZf2EHc3clz3iTQ4k6KBUCBoqCH6Mels0LnMbxrTXqmOM1bg1
fF/VDhuPOSxQOntjsF1+V9lHlIFIDFxp3fXaoevyMQEp/lOnqlmmiUusMJLrtYwtLAN1mewSwsZO
sUGLgxFgu9TBqB9kH7yG6O33YWVFKyvrjB/TvxPqZ7y7IHSq2mDilNL/xnRSbkQ1fGrl/OqN9ZEV
2rkij/om/omZhjGIZ9c0HRBMDBy61scnUhkXsgO3Y8Azb4YprSWelYuB/UkxaMFMobefTMff6b76
/wQinRFaHBK4gtGWYXUfXJ6CaCN6Pt649kTVfbRcCmhDOueJ5O/qapvNdpy/MnV6hEhlNsML0JNX
+QSRCcg7UFC4hoKYhfNQGdbdEd9japcfddJFx5qZHcRlWH45fsk2pwWcJjUU6akZEM5Y4k2ymiOm
LD6hc9obRcd9CxYgPYaGThmBistNfNrGvJZWbiN/JqFodBnhKf899PJuG1dje5p8cqaCRqzTMkzP
TlKn9B+Gn4ko7gWjY/KfMjQ5/eiiakPeXbjWqwKG2nFVmi70ONhLPjO6KC36hWxyZN9IUdK2iLcy
mZ6Gyv9hdU/xYxoBAj/3TKIqSfMIy4jCm1vlE2dEer7khQRevJmg8izqBvUMRXHIAoXgwrFAboWl
cbDjEmWp4TGAIBkZNRQTuJoMZ4Sav5B/baLoKuf0eAso0W9ft8EW8z1y/jAjLsW2Z4kWaUi97LGq
6jbhYkydobCeklZbx66NgS/TzQ3RKCkHf/x89N8AquRHzm3LNJDlMYSUvvQrJZHPUy/KMT49HhzO
J+vaAvmcuxGB8D0MVbevTIxgLuxis0KwoulHXXdubjG2WyPwHaIVc3lqaVahO0Htpiq/Qv38MzYu
pjkCTCee6JMIri56tWWHEHLZW3F4RPocHh9vaWVaEXrm/0VBam0d2X6OsHfXzIbwEWPiOkaGHh5D
3Q+Pdq/Nwjpc2AbzhaM2PzCyI15dz8g240RnBvl/H/n/z1XR+K0NyMdGky8ykZscJq3737dgHzl4
Ng/FIHr88jyMOgK+eFQ7jNemtdMi6sAu1Um9mX826je5k7G7lvN7PmDgKTYA9rXGn6zXs0NJz6eS
preXqgcBaaDHkNGZlHp9k+ccJDjIsRYKLymOrmiKY9XgT1Uxg9O0ZEDjDMRRBiBUvPlBk0531Ahv
gZqXZkvydspi8g+lZ7ZyafT52S4rzkdDSLSpZP8Zc/P78V43Vin4Yz7+/w+Pj6VO+tR7WrjVjCVg
D41Qkw4upM1qSuhuvwjrhOFsY0LgDEe8Qo6dXTGBN+SEQehkzPJ40JG+rkkr+sUQMB0mIej0Uexj
2CCsCDruKouNfm/3aq2wsgJsMVfe1NSrzFaYSWMSyOcn7/EKxVHQAK5yF1Yp+udOhME6oL/6KuIS
kRKpaFvWLUSrNkb2dCzKd0tvmCC2mvzspPfHTYlv52W70F7Tn9HcYhQwx40HjAQoUHXPPbgy7mi8
taowiTdvD9KY7H85rNrIddSvqaF6wVpyiHLzmVE3DXBEtrTCdfExtcQ0BKqAKYllHQ5/0S0r0c7B
GfEplLNWDNzwa29G8ZrOXvscd6BPuhrPsoNLZWuafXQuTTAxXOZfRl73x4xe276yZYAXpUkIBMr1
XalXxokwZrXVGPQetLI4GZhzoWRM+TNTzHSt+z54hgnoZJmiTozhtYwKhX2XNn/S3ly7KbKeIXSt
G6G/RcJ4nVbcMogt1vkwmg6dieOsql8Eu2ePbe5lwpxgWCAVbc5ffQxXIyVfZUWkJv5LVYu3oEz1
FR4lnhMNNyK4D84OhX2OtYw8mzFJWELK4WDYAkegThHfzlJx4OuIxju/2dWa6W7wa2EtqFOGbWKg
yNIZUZagdyee86ihq1fXHZmIEDZTBsSySK19TpwbkVMIADqD/57+IkGwFnasEe7fTpfejz+BWwod
z3/RQ5i8PtO/LNPPINPGfeGYl6Qk3RatgfsKrwMw+vyWmrpxoUr/WDajc0pxj2MObFa6NmpPBcw/
W+KgCP0Ktod/4exLYi+N3CR0vfe5WUJ+bUzZjsDPtHsopIxtng0ymDYD9B9Sg86GY3nLrLx4OOc2
hUJKnpIZ1IA4dnaxxDHmkA9WUllcbYv5boo9IzUIbircPXd/ydEm8ZA7V4LudW89wXj/6IL0Jcq+
GrOyN2FrtVtFKcvyYCyiOArncrh6TtyQsL0ZsVnRfr3YlrwOTaG9EkxDiiqgJK+I0o1MnPjbGxd5
2385rnPkvAxFWPf0pTGUbyVUuJXLFm0HFQ2pDMOVaj6CGPPWKJpu2zBw4Gry5DfVBmuEBioeHch2
IqS1V+WOcaa5tszsX2roX7W+j3NNA7DcyUNJ2TcG4OVKwj7iqoYZh/7F89sBE5LFOh9CwqdZu2lC
hXzHcPWrbl77LDxmtBN2TK7VNuIy1nDbo7HNpBU+DxWeyDgWayr+xITHVToenO0kEbuksySZcY5c
lob4YndCVvEqLBm+ou9YKcBcbGccl0zf3Gt+/ppFxh9c5MbRCHQdnwdSmHBqPn0Fkhbo3kVWenEN
8UMxu5Z/ytj+0/dqq89PXtFLdGQa0aeW/oR3Ll4EUis3sCDIj2KwGWSVsYwNHE0Elf9FqiSW1uxc
Q7ezSOLIRIRMJhohKatOVs1WFcWvzQS5Ib/R69ZdmlKrcdCpKgBYHU25Ovf/kk9N6HtImkj1OqFz
BQPI6DZg/AD0RzBnk+Uuz4zy4IycdsexhPQpZgv6iMjEI6nGzfSU8M9xI6doFc5Sjshrxh1drn/K
/evE3qvbm9amUUC2ytpvNpZrB7s+z03wKqduKtozAK56mWNEn7+R2xPAC3czcZoFm2T2k5VYMfvU
BE9h1e0lRD8FOmxBegkO2WDIF5HiqfIVEhQQ5PGiGmtv42dhtBojIm+SEXx7VHGMx0SOesjBr241
42mcGv3kaMOmzUkzhb+QL/G1A4nCwYQ2LfpBP8yNQyytFuBcUF32XpTyo++0ag08yaLJC69QjNGm
wReBgLO6FQDsEVfvUyuo8ZNQlJeycjnbVi701WtUBe6TJAId3c4TJjF5hvk1RiPY+Ai9sAYpGD7M
0nAUF2/TkhI6trlDl8LOV10HkeCtkglREg3J5GGnM7GoXSKLHCSJprmLsQA+PR4AY3fmNhwn6whm
mowCP+rWcGGwSZRJutUEEEZfJsa2c6S3VFZ8zHCPMeHT5dPjIaEU0QfVHJzsxas452CYZNn9ad2v
lEuPPTsplhBgXrSGrLtAJXt8dB602WVWv5aBm6/p9vwYVP73MmAWT7giLE3UFMdhTtQrerfe4yv8
ibEbrvsa6GUcje9aS1oTWVEEeYvp2Y7kMizHd/5u1maNPwRME5CqWp7AsjH7cFq614O7KJVzlyqi
++19lIWANs4t2XvlEynPnNASbBX0X2P0vNDHPG3wgCvgGuoJvyM1mt6TNnwLNLdwEct3JJvDxgDg
kqbRuLFdsDm1tfZVRj6cbryP4UirXywjwZHVJW3y7EAo5Z8m/gWJND0Cdr0CBT/+JNCa2h+y5Juf
QvALR9/d4BAjKKyKUEBpbg+NSFnrUloXUyT5SgDcpiW0tB2xiw/Mv4mx5Kh26XVawimUidUUIOeG
xjSx01n/ROjDGAsLgjdDH/01r2dvkZ+WpjUHZO2HeJM3T4R/tSY0WfBw3ZtR8i7bYm9k2RkfqziB
/UTpgfgnjY8kXWgbUntROOcu3AnkeAbqEmCaM3Gz/aW1UONvisk9tr0tixOHm/Av/5q+ThtmzBmN
z8PkGX9LxAhL29Zei9SnUcXLu8Cvgx8N80NDfu1Sc9TnAKaCC3kFi1jsI63gph6z9ta7vgeRJrjk
CXpkvkTTpvhu0VUY3Z4le1TTdgqaHxTjO+VVbM+eqBe0A/JN5qRIOKPwPuiAVcPJGhedin5GTfsR
dDbg3VApmABryGj1GM2smjKL1w3pm+T54Z1q9CUDcoyaZnTqCgmk3n+JA+4blovawmhTQwtY4KpA
y4jYJYxhjELbhWw4inlgiJ08HLewFJZObT7DEUBxZhxZQlYiMJEKYN0cY73dkCYD999icyxCTmvw
1pdlY916ETzL1PwxrXhcGGVHtHsuEnRWxVsrghvwWaby2cQAzgZZVE2CQaNx853qPRxJOB6N37Dk
uIZJn9wR79tk8oJqOfmyQBIkelJfWxh9oVa8QuC5AmTTF71ufePNtJeGS2uqJOCP+5CI27+hYLYW
9uSsdfmw4pDw0nrgSwjz8mV9Qs5g7PHH8mePZ03RMeyjyF37ceEsGmGhGwbN1XPkCFL4Yi4AS9MP
jaWTUddPe8bT2YL0TmBmTvMtDLaLGZ7LVmRf0sChqvAYgWv5XncrDH3cNwka9I1flWemKCGE4OxN
IqqYf1aV78nVlJu3BDwVZapBPel9BS2Gv7TWiAiXzlU6I+0vlxeY7v0fND84FpqRNlR9tGyEcE4Z
LZyQ0wUhKCvHBKkcRPToMtkuc68/Kfs7McKD09oxiofgPS3qj8GhLLW9GpV9r565ddYIkiz2tuhH
GdiUSF3pYN/+VQEuejV6uzIs6MPyqtfnoo1p5fj5hYhybZnSzt0GMY4QtDCYf4A8KpzX0IuP7tDC
AJOUhmni72JUG7ssijI2vYpd1iDEzh++WXOsjdW5GMCbjVITBWfa+cvYxAdV0ChKbP1kQGIwB9ZD
NLZ5/oboiniJHGD+iLQ1ogzcVU7xpes4n2e7mBO253hE56Zih7WMUxZrCUWHWz+POhe3cprPhIo4
d3J1oaN39YjoVibzLTQEKyNSAa60EVdV3llk/ul3IBqztbu/WClCllJc3LD+pS4kfsU88JVE3VUK
ZHsfkKLSbO3J/avbDX+8VX7VrTrlo67T688vrSzpoAh67IhPEew1WbXLicsqz6oQf0Qk81NonPOW
HoOyOR/gLXsm1WkZh4zLaGQSD6UgxpS/QQUDrEswf6vp1vufDQJrBCnsS7arEQWmOkwT4nkkuJaJ
Y00Zlb0Tq3AqLdFymUv6hsg3eUHBopHOAFIbBwriOoU0WRP+G7zhm9ZBm8QFSTZ37dVcIFItXdsi
Rbnat5ozIIPVEUJ5A5Cx3thiMqZEidahM/1FaUhKA/e/n2YvpaZnSxk6Z6G4sZtOrUVrnHlFJMtO
BnccnVBvpN+gBj5Mdx/ioNQY6SilcaZwCYEOArZL+P20HhEYKBofVmqttSjA9aUwCdP4UUW6thCD
LpgML2koWctIIwhGEyE5Aq2zqQKihAj7sQPxMXiIML34izNLiAngNSqnPeeGX+4enmT4y23OSuE6
bJNtbn0FDsy80YU3WR/rUGhwZn8dp3rVNJZKnHFx7j3DT//ovX4/tWhG05YYNltdg7z5HfJt62ns
qvjD4AwoziGHyYh+BupD5WMAxDtMA7x5Dpqn1rbp2o4WTVT9y2zTrx7YEnmE2rxSrcsIhxNNZ6KN
OCn8D3tnsty6sh7dd7lznChUoR14QhJsJVJUL04QarbQ9z2e/l8417/jemA7PPfkTE5s7S0SqObL
zJVC5URCitqkWA4LZkjfBJ56xusahqb5lU/6fUr4e+UEi9vKHqRLB50EcILJw3yriKZW2KoaE8Wu
SrXK6yfzEUPnt/vH1HIW+RCTPK253tCYBBqSLc5SeShd+wi44i5w1I3oq7uDlFV5bmbDOJTdyq6t
bj1WLr4C43Fwu6sGuGJNzXV0MLiuUPzoWwIUbUY5Y+IHXzG5cAfHQMjKO9QtI+eg+XLDBNGk5NwQ
BX2zoTPyCe8TCDgSwoSn1k2T8AX5YApzVm+UHxqcrS1Pik2CoUXDTrj/5YASiTkRw8aNp43PgfiT
B1xCtU/6/p6QliBjlO1vYuePQdg18CZyr8wYVrQacBpxqLX2MZLmnRkUL0bYP7IoyTDcKnI2nNQS
YD3PHIwJ7DyW3fjqxtORVp6OI+L0wCp7l7c2kVUW0IEWGRnaDyqbjmHGNiHrCl8YzSK2Osy1eQ3q
HIBCuAnsHCnl2gmN8G8KG7nZzgF3DTHNzJTQ8X0nPoeG5P+ScSrHDOZh/ua4LACN3h1ZTDgtWt+Y
cM70A19afBQDep8Mst8W96wH3+jZcDH+Y+T4Mrr62xrUtQ14JWMq/izRrvSZ585qYYzCICSb+piz
35N8+DKt+V34vBCB0oiC1tTw0HwaynLVTvMdc0o2cvgyPmzhrcJ0O43GjUEBAGnWuJZ8bM7KlOBV
9p0jjV8byLpHM6wwUbWYqqNtrve7sL8oMzoAZKF5yH5Kb2XIaNQ3B93Lw+GhjTWCZC44mFLP9rOe
f3QUBq3govnerPjxSloO3GZOr5Ky1q2pcfwG8870ReopB/CH1C52mJgJ1zj5gVFTBcQFVoYLIirF
irWPuqfIz9/juuc2VhWnXrSCzBifDV+MMEqYblmubTvkoSp0X4OuNnccXXiZoAw1pVUcOndLK8h7
RaPBno2WCkIIcRivVrUNRsTU3/uu39sDpFTaLDUvkRSV4v3c5EXLja815g0r3LiW9fA6RVr1z3lA
lIh94LcIiAk2/GYePGrAHhbCMFgNkiGxRvgwStqTHZoeHSQkQwYcJ352oKmrvwf6vzXbD7vudxkZ
kX0yZC3I7dlaGbas9hPNE2Q7xLcNwdxjqdumCQwqCKMF2+lhGh2gdkCGVoFfnnIHUug85j9OtBw0
8AOuWxb49ZRkr4PEcxIKVa/t/lAuKaXGh8nRuKBE0OSyMUxQA7gpD9gqa1CAzIIZMlnPw9hBBU+o
zdQhd2AXmClf4TozcWj3tCjO8Coa58rX3n0nGTmg4nfS0KY4h2AACIO93gguYfROW+BBTDSlHTmi
u8TG4IbB5GqcJ7g+d7ZWHAc3ZdVRPib+lrpEY6hxPWqtvqXlSWywkm/biZLGxsB1qlK1HjPWsdLE
DhN3OA3p+MTwfvJLBXuqZZ8JRfKg8O/WBaAjjNwo/Qu2lZp0zaro06z06F4MNk8QGasV1pibHGsg
ghyIcDN5EZ23CFKBhjaCyF8U7z6DZCjcLkd04yoGoE9ZizvXluObMmA34hTRAOW0mWfblBSSuLvv
CiLdC6XbnF0m/VrbMkppPV3jnBrQdGCnUD5rauAU5+hR9B3leHNJ55nB7gLRwr8DphZtmt4gHyNS
nSJCiDXAbUDImhKJU4psmyqYp34wnakVOKUJMJBseoiBUB8C/JA8HkCIkuItw1mOFdkMuJ7XFmBC
/Lg6o6prhQ5Xa725AXqQbo2xJy5rhh+zyVHLBWbR5QwRyXbxFhC7Z6/6wDuxc+eSEohIbUy0lk0h
lb3wLwbOJrxoTpxse1O3thg9dTLQee4loxPsSc5xbtK+B586c0O0mB51r0ZLngpDvLku9ZQN+EIH
vxty3oczVxDvluClADmujZAHInit8QTCNsowUDB7uDXov4t0w5SqBig2Gw/ZrJsbldg33meXNqWM
Eqg17dl0cqwcqVIqy5mu2xzTYVYYb2IgT5VJvmWHZx7sekWZFa8Dpuk0aWwAcIxfnW548QPOpsCj
Eodup2DK/S2qd44UyKXJam2x69lOSXT1626kBAneES1WiFiCnByfnUdr6gQiLyMQF9X3rRFMnhnM
4AoLDEe1TwjWBrWB+4KmdPdPbkzhLi+TnznW7uyo7thVhLMaGJ6By6q2cyF+horfuHCIisBuZTaF
Dc7sIDJCDKHJKyXckjsjaw8QQShN4NmGaxrl0ivj2lhZfIoGTblr6KXw4E3/1SQ9ctdN9VnSSXDW
NepuQ7WpmUfd2WE+cKeVahvRPKYRUttKM3mKhsBeDZAc1yCMnv+mAkxt6QVaNFFULLfmCKq9RQzy
BIb3dVaE+Sbmc1xDK8RrYXVXi0/Q7F6gz5zrsVUgknSQZKUTYzVIjma1dQ3uja0zLkffPzplMmtV
6Qmk355USE1GFQWpWw4t5GkNxlce1YkVG1GmGISQK5sKhLzaLd/ILUOdoNMuLgkHOgyQVmKcrz7q
xAGuwLV26QNgxtBghOXcSYc8DFof1kAUi1Omx2ciIfWrP2rdLhl63gvE40025adS4+BZBF9a5H/D
NDupphhfk+ktwD1DkBGdwp04h6cZgJMgmbF6uSFKJr5A9BgnOQQyvp+y+IpYbD61HRKCml17a/g7
Ybb9MZrmbTRk8dYK0p8WGtbfhZS2C73YsuhIWM7TfaKeIinwgfcPxoyTEWcT95gZZEJJeqoyqUQf
49PsEhbMOf3AfI6DXadVj46EGCe1+rvF8t3H1MPMue8fHcNelaGc1oq6yiqqOq8wl/4CssaZooTY
B23fThEz5KD6YJ+5V0BjN83QnrUu2zphpgH9ZK8uAI15VitHIgkjfWKU4qy4JfqbTrNvhrKMTeCO
rZe3LAKzDeG0UsOe097NdTvYUIRl4Q+ZF+xf7aYo3IjTamasa8PG8oyHjNrlH4NS5ohbh2n0O0y4
d3RfUR2MmyNLxXyKXDBkHE8OEQNu+uArY4+BAiwgAyKwmiQoZ9ln69EPH9M02/RdWF27ZgOxghez
MWuYE89p4UKd9kVzqChbyrqBEU9R76KqsHYJ73Rnmfgahn0eBQccCNaOEau/drjq6/l7FNzJqm0O
Rpf94ib4Qq15svhDrg4RHKgj6uxkvfbopYvHYFqXVfsc0zWxCoPq4pui32eLTjIQ11BudbXzQPNq
Eb/0vO18jdnTMN7RwVkuF7h9Pi72uRpjeqSG+0hjqDFhS3EMy0BTYY9kwldt7c54ZztYM2vyP4Yi
fIHtq7ZmAm1HTtD15ig72iF2iFITu4APBGInuTsw0Q7I81TbNYMWAgvFPkk+mHCeRvIFinR3qWkc
oEPTs0jKXse5kQwWGl4xWFVkw1sILAUk7S7bCLeKjjpvyM4gYQDB5qmPfJy8LUEuYdrcH5O1JgJM
I1RRJjWO9y4sfkpRe5Wu3mw36ljEeubhnNOLnnhKonlzjflmGXV6bgUFy2BmToUecYmBrTAf39ME
/BIHfmoGNr1W7A1V/mTsOcBmWMUXdnB5GSFeHYo0PaDZe6afXpohOvtMqldxxvhdE+yFRarfD7P1
FGNMXI0z5IesgGUTNAw/yw6Ny2IT5qojPMLBy1TA5vYBsrhv8ezns+swAmwukdTsbVI20EMf5rK6
SaNhsE0IfZVXJxUngxexuKy0GKtEruODorULu96SlIBWz/RLb/KH0ZFfZQBNR9fR6GaYH7afY59S
5SHOeKWA89BvWkN+oKnb0ySjf7sD0CByLIDC5Hfp8fG7/p+MiTuWCvrQJpeJRGrY9k7P/LOrYd2n
QI9uuCp6ZzbGIC+et3aN1ywKfosO9K0W96fBNrOtac7v6RB9JXkF4r2i4EXEdLSHE3tmxipUBflG
cOIuMduwCDrJDjZ7cR4zTkODkT6QzkE0psVewkwKS+afvo6KUy4sgKGpPyuZkbTpuwOm3XCb2Ax2
q/liJpV/tqTgP6Eyj1HZXfWedUw11j4pomQvdf0AUBfMrWCEXWQFx2NRfA6xjko41PxsyFb83orB
Zpbi2o9i3AJ11L9Ms3uaNDZU6m3WVWVLbg5tepony2YOYYAlB0x99NmKr2aJMTwIcNADPytmBEhE
EsJs2lfT1KYXgsJeF5V8SLX8Twp35NzUtZcYyzgzqm5CFi2na+b3xkuXK50Gxkheu6jN7iEs32Gk
yA/JrFE6TgPXSzAFe19ndEj5KLaeeV8543jQB4geDoZXq2tXEZo1m9mI/hyPBAoYcjtkXGRJ3fCo
KH9NcHRdRGHbx67F0ac2SReimfPae/MgHsq8/2SMuU5ctlUuwS9AdfJ1vlhlovK9TZIWVhd7u+He
rBHHCb/wH+FuQzElVPdC/aTGVt/KhEy+nGzCXP2eZtuH0arDE8l4mXwaY45/uSwZY7TJljXuSJgc
PqGL5DkHP01XbWujoU1afpl9hEGg708Yb1CASGvshhymd2iiYxTYrHI/vWkdYmceVJ9TpN4dSeIV
AlRIhTu9rLppP3QO8UA4S/RkqOIYNYA4FnPAKaxbhibzNa7JK/RYobhT81PHZ71CBa6oxExD+Ymi
JNAVqFmR1hzvuJ1cavLQfaiPGHpsMM4M1uZUwNUya6raw/nJ7Qj1+OKTFeUWfbt2AtXAYPv2jXZr
LS0soZBb3EbGSu/saN+w1ZkLuc9yAar8YynG+r8Csf+hQExRvPVfF4jBy+zyn+hfO8SWP/DPDjEl
/uKMY0sHQU8ajjDs/98hJp2/XFciqVtkFpVibPUfHWKa/EsharB0GWzf2JsFzV7/XiKmGX8ZFoF2
F5cCjYI0ibn/mxYxwhVLS9g/u+KWcjSHJKDkRymDH2Xbjm1SWPavLWL8A+o478rXnMBqEn8BwHBX
uTLuzbq+Ftztd/QiMqpMn+TEdL83PTtoHpWOwzxlki5867FsNkrz4RTaqsFGWdwprIMdhoS1gyqz
Ynj/5UJCoAD2HllT29RR/VU42SFjEa96hlzQx65TVu5yqRGOyUD+03TDUDjsOf5buFYm+3Usi0vQ
covrmc/PWX2EUs+sXzGdKZv8xK2v2abRUK5dU+e2DMzZo2TmWXfni3ByiBFll5wC/K2ABhma7HBi
G5sobpESJmwGgsxZQrS2Xyp9Sj3ddr1OY5TLUEB11TGP9Fc5qm1i2c8mWPoEyxRDb4pJ4nxG1qZl
SnRAh7CWtOF87YX+JACuGYtyMg7jPrXhgYwhZVtt9ZMk6lWnjqw1mdwaRgmbgAuw29JQmnOb9EPC
8EsuaLBoomgSqORCDndp2A3HJsc4yGbpdo3+pnSDwjU8SnYYoCxg/th2A9rUwkhJRPmIYsH9gkYy
mebuo2WznqaFyMACTOpYZgT5dPsXXmGJD875KHzn5NQBc/80fZlwK0J05heWTABdU4W70IXSgd3o
p/ypS9+EzA9aE19RyC+9B/KCUS2vKDzOEgecQ7O2O9xZaYxnLBPBwULbO5RSHefQYiwTjFw2o+DY
gK3yWwEiLOauy3kWFf1s9h2o3Z5+TDZ4tD1OAZHgpJ1hZTIwV4Z5vsuz5tnW7R/dlg/AQiIvVdMv
7eYdCa7xXaekPM9iwjQu+5D/x0q1o7vnGsYBM27uIit90aLwKwzi88D4b+VPyvOt1F6lM4cL6gpv
PEkNwd0iPcfzeES0u5st+xqOTIlcPPtCy0mKGmm/akkc+n77UmfFRblHn/IpPCXMtrWN+CWz+xKF
yUebD1QtBzBVfSjMpMi5OXYNY0woVEMIs9kn/2dG0zsTMReyzCOAb+uQDNRD2tEDR4xxazbB0+zG
J4QDtH6tvY/QHuCtngcNk1OAwZkxhHtGYfuIcfaEglYiaU84sCUZlG8u3dNaN4bXsW7yTY6TXI2Y
WBoL84o/xl8udME6ih+iBCaOBr5q1XiFqwlv9DUA/hlRgjC91rFhrWGq6Vx8XXTXuD0XBjAtodF3
2sxAnMVjZVmL8yr/TdteeAmBmxT3LAemxQpUw/guMPFmTgPwAaoBFpcB6A/KduTTlGWP+DPcHkkM
tzE4uKYmrpVobxmunlVftxw8U1YVhgdMtKgzsYJkO/rZW2mzDoxg/yGqnJuO0LPs61sZa9fk1xnZ
LqkqZv5mgoEPa0teaL+Da2hEkIrbE176DwyltcMEgSLAUxjhgEwKzCzuhJ+/iaDR1Wsj/h01VCof
AyrMnbcmciOv0HBOMOGWgKu4lRs7MgDM5fu1XUZczmJDAaGsT21p+k/6cI4ymk/KrvZyEia5zIJ1
pd7bxmLWEkWYKQCwlZEd0GdC9WmDOVbY9csIMybCBe+IBwtTNIwdiORUoXo0YbN+OK61pu5bP1om
NxOMd1xnSFzxyZcvvV9QJ9PnR1pZ+7XR2dSPVbQIzjNx8SEjIIBpgFQfoe+l36CrFaRHAPnheKpI
02wqAdndDmAnxr3Yc5u6n2RwL8ayw5jp/MY+DoUg9ypzzC9pnhwjpZ/dORp2RG1oPO8rCsLdV3fU
jiSfHxKMKy6jdSsu/vhUE6w4cL1Berth5Lyz6oYgUM77KKlmIIixojSWa8KCGRixH/BKlB/GxMVL
mWG3D2pKDWsjvFdT/t44GjV8amPzEay0XW1lFxPt+LkELNqK6pc5QvmkY3VYKfSZztkVFStvE8PT
Enq7DQdKaozPOAv8dStjZwf/9my0KNjqBIEdxzHSthjhdiry/URsgqZ47iC+7MOmRC91fxNon9QL
YpsvTYMFnysekYdUE2eCEfGqz6L3rMe7MoaoLkrdcNZeWWkOrQyWic52HvhKK9PQzl0G+LEnGw7P
IcT24H+q7mhV4l2J+jWEWMACVlMj4H9GE/b6ssQYoP+ttFlw5ZVxF/X9bQyjYYMyPm3wRJJg6STs
+V9EKX+lQ3TE2FvuUNQBMS31ZPBdmIzt6IN6tEPtMlWS2qN2yPh8X7ldxqzykXNgvgscI23eLByW
QPAQO0x3LUsY7z4aEL3D3NJegoS3dpKEGn0j2xvOodRgvQuSY/R28+zNw96c5amC/dMOpomDUt9q
EIXX84L/1a211hNzTBGMEKqXiPZtTt3FXAEgu+xmUoACRTiu4FOIXO5t2c8bY4brPPsJdxdykoa9
UVaeItX2nj7k1jUgutMnY7DRJ656uZ6/0ZJGzNbELzlpEZGcmbFB4Utk+gYyFRxjuFm+JwwnfbfS
zyFMPALYFrBDmscl/BAtmxEFc+h88eLvm7srmaSJcw7RkaTc6W6Yr9ucr08fwHr0Yqvw5UKJC57d
mRu+Jl7akUyqOeeXhKATX9LaEc6lIJZo2gYelUZ7pSGKiRqe98iZ300uzbkZ/ZgTuwfgj99lGhjl
TOEQBpk10xwaRltHBc4eT+NvL2lT6Ry9o6YIdKV0crkbg3fYvDMXqj+C04ZktV0iqO9TZda7CQ51
AtSfDc/ZpsNo7fh0Ti4z4DXeAeEVc6evYLKk9LppE8qZf+XQeg8r61C4VCm60Vs76jlc7WCnRPcs
h9QDNOpvYimGTQovuDSHYpdYlo9uyNepD1Crec5WHUCvvPGLBxf48xraOIQA8g4Og2k9fhp5TElB
YOMZX00ZpA9Lh4oOf6F2kif8lZQhOpwrNWHvKESh3MiasC6yac5hs4VFdwAZyawP8/Up/AL0SNaR
U+2hC2jLHGtgaiGTsniMmfLE0SFxafSkQ2cFkvjFjzR7jQdtCRtMpxqRtK/NzDOS7BNA40OsB9RB
jxhXh7DjWAR4d9PA7nNmPI9RDk9YGca8dVV467DvRIu9tp0pM9VD9yOM1tkIq590I++iXuwotbAn
nbS2y7QHpm29g5CHmITcHRZDuJOzrNcYObpopCuriZ7SqIrXQz7qG7ST8FhxgIJAoa/snliFboo/
OBiZP9VXB+8p57YEl8iSvoEAxdmUzbZlG9jEtt5uIKVo9zIF0+zQn2XRmW3GzQHLqAufmZm3kO2T
VrhfrSp5oaS2EwacwBHGQO2cxJyy+ZTsI0kb0NsdU6Q6BtRT6ESsCr35pvbCC4KK3LtEcm4oppuG
vR53zyU9r2ZSP1Ez8RQ3xYuuuOjzO+Asta2nrKiA8nGu0UdrE3Po3pSEtpc9H3tHtms7ht6WdJYN
qr+LpH80fZT+If2QOhuEWToGLdvQqyDYaqxnd/HEnFvIoNppVvfDMqRt+6r9Dolm8VM8qkCbc2DQ
QOGk9MqKnIM6rSiEh0cvEMEH7dDk6YigSsOFQBVkNUoyMmiH08gPjZzpaIBlwQq3DSWCnuaWy1T0
ra3xQWsiLQ7ojlhy6IaLnfvBJOsC/WiX2J0FvLjFk6AEhr7uiyXiPFlWAOYUX4Zwje880Tb6ML5n
JBt3AKjoQYMn2Gk9KUuWPsdyr0OR3gKZnH3y4rvIYqZk+eHFT786M6JiGcuPLqfuXh7pUehc94KX
48RJ40Prq9EzovZROszCTb/tPcVkDqbyKeI4tW4TOBVA2i6BILg2QmhmrOYwZxqfcqf6dDq93Fjy
HBb9c0BhBgiClGF4/qBqYDo0wdsLOPrHXeAwmGGt7Sj7P12MfbUYFDg4+1T0Uj7UJndIODFkKpGv
ssz2rIb5pplSHWv58PgH7EMQs2gsnZ3nRHR8j5bLkPtXV52/DWZI09SC4a0hwkVXxQblh1JpvC0A
giWwH5IG3WM20POeqD+FRudg0eH5tOroRRa8ldiydqDuL0nHV9PbxkabTEpTNin+OOCzE0aneNgL
auOZsrRHQbIOmN4jPlZsAQYcrmDOz/qoiHVIRZy99WzwpDTKzF4KEo9RG6k6Y47PNRWI66mEikQ/
CYZlm1NYhatlIbPV2nVyxyMVOb+ypJCssB6dmuLCcrKfK5N3bDA5IDA7FXj/sG5RRMpo0zb+1JEC
cOGONDnD47A7qjPjF7wBzTo3jVdNVTa/IBNc1+5OuKqis8YiZmJBGSa8+AQl/FUl6x4U1QJLbdZZ
YrQbg+F1Oac2E3zIcTGj6KnrRh5Q/ZTG/ZPJJMroG/jr8yVUNLUu4kwyYS7hUd/QcohQ3vuHGejp
qSUR6+gG7TqE/qBiRu9Oc4I8x53U8gc4ac5DCPl3PcfigQTs0TAw8NUMNDfudMRjwzSZL8arbQCD
2BPxEJ1xVEJ2wLMQNeyOM0ZKQLkbhJ5TpwhtWMBp3ZRFCYndiuAWyp7U1rSgXOEpptTBDP0D07wa
k+VLJutVHMvfTAIbXjJw9b6dsoMGNsZvGzpEcp4QyC2HkcwFASo+TbO9YGotSQNRNsV9brrhEv77
by85y3UieqEw6EcLMHzH2VCugh6BJqYTQNnXIC1XhbZ4J/p7TQChZJ69T2EG9D0jPyhQhjfa8nup
NeKgS/NawUnRwv5G7wHHw+zZT4lXNBVQV5Qs5JEKUyt9RnhWEZHfhRmGm/ilUnbp9XFEa2G3jU3G
OTJZEKCVCh6qEeGwopXGD2Jsplp+cCrrm3MP0JT8o3CbfluYE54Y4QjAADqtbDO5QHwH8Gv9iEgk
KwOEcCQBa0f8eCW7aEvPGk/JI1DbO91g++4Te2vp9SkdSGGoOtrVAwhAR1LKQVsqma6kekfjvsaZ
veWfca/m+lxJZLEwPjPFvTYxB0Oj+cGlQ73SZO3dQr80dXyl1ixf61F6q9r6x+ScLT4tsfBYA+sx
wCta+uNzlqu7YPpRsfvTgY5ezWPgNWP15Yf6nSapbu/n33SYLsEwQ5NNYSg4w8V2OP3VyXOW6ndD
26AWNy9lm74PVnXq6+SKRXdR3X5wpnO1FftepNgAlp8Q3jDtvztq/lXRYlQg/6fVzWtMvU4ucNJ0
mEICF8mwCs5RE3XraP5uM3To2AzPuTAB3BH8pRp8SOJzn6c3feKebOSVv66eiIrcbBpP8WIzfgBi
vDTRlwXl2Vb8EFjVOvNJfCg9ezcz/mJoMDD0zmD6niPL5fgpjae8p5jETM+lGd76ZFrqC+nGWHi0
tt686AEMtSFFJ+AvVQTZN6qzOI7skqbHAEGyAHSPxuKLDxYrJVhl1p4SUaRnklL2N5N012DOlD+4
5qOs+uflt9D8pTqIw12Daga59R4jzZUiHNofxmPuM1+xnNdq/ja4brdj84Jgnq2ylFdV8VXIJLnM
cpHaKAfkZHhDGubN9sFAhNeOWAiB6E8ff3g/87Fqjfm4/L51o63ArZ2zJLlxBUZnlNyww9L9TKMI
yfsuMEcoN77kOxLJPis5nducKajIjrGrkb2YqDrG9XnpWu2tMl+ntDoZFnQ5KHqA46Dj8wJ++ug2
OFkCiD8+5gG3uIy8WWEYnsMQXqxhdOu60V8DlHBSYsAlJjKJzaiuxlAh0Qzla0oOGwdlsGka65SI
7AvDoZeRkfbtBk0zQOBzizshxztkhK9mRMciTACRa6pPgiW5I7+wgUxIXN8PcUiccCycKze9gslD
huQBU05JFscEqT6yutsjS4/DyTQshwDvhzcOVQPwMRmxj1UbM+GNUOMv17NtMvbPRt7oiBDH+XOy
2JllN1+KSL/rhfgdi/w7oU9gNTsBGV1ZYBhD1cwNPuhKxU9tPJ8XFKbr8kn0ZcjlkLW4Gpj04Yhf
VewWZGv1dTeFAE7pWjPTT9fK/yxfH0b6r0HxaZdJcCRasqsbTgL2WN1aZpD+AvC3g/a1i2sCn6V4
AzZqTUwH5nK88ChSLNrLx0H6+7mf79py1vdWCsd+mNatad5Pq/qdtWlcRJu2XFsFAKiJ0sSqc+wb
tKoguetcXV541cBAL//OrttlAklPwsvjl+vOaWatoPr8lunIwWyk7kTLnxxzeq+M+LHSgYebFVQu
2QykXzQEYkYw68o1LCZDHIDK0nqteuLEmjW+TSbNNv+nzBBhaqf/QZkhoPnfSTMPRfqZ//yrMvP3
H/inNCONv3TDRPKwTEsIcmkIMMOfpv23f+j8HykpobRMwzSYiCCJ5AXmyH/7h2n85ZCNR5pREElt
3UHp+XdlxnD/EkIK4rcgr0yFL+1/I8zYuqn+kzBjM18wyHvapjANxzLUIhD9qzBj65oRWI5Ld5Xf
XrSxPSV1uY0dcapxVSIprg1NraWaNsBKt75sjinjcp0KAptpvc6FpKPfNO42SiUHjhRrjn7YmKi5
s8a91RnsPB+xdR+MmLkOkQMSngVI8dgKDHBJts8TRW3dzdY/GUv5Vr/VcQ5OPZlI5rsdh564491o
P+nsWcUd1s5JfmbvC311YjFOGkxmxndlMYPPfK9nItFPryGGzSBpAMcdgH3hZt5odAv0HR2V2W3x
bZHHwGv0WFZveRc/3rLgucQO4eDLdp+oc1LtSXF3tzngRRQxls41b87ZgNMQd32z03j9dI50FA9t
3PpeK69mgXmPbcLe2CYyqnajboF8Bf8I2ghbwt5MyAv7veSHyqU27dGFYYKtv/wsFvRwvPWRaXyc
iWZzhGcs0Rd8+iIdOCRdeF9ru8oB2kq3T3poxAcFcjF1vTq5wtnlTMTkj9VeGsde/8XS2uYkb8rx
T0/kU2nqsUvMIxPMEAmf0ydzkLsOUOhsbRJzWFH+DCkdxCex58AXND6uEbYWPyTxL6vF3RBv4irZ
Zeotr+nClh+SGzg+Fj/YToO/IXreRs1J2ve9BPBhvEXZt6uwAPWwNzFguslqLgjqaMOlwtbEUcZU
Nr5WYvNcJ1rasGffxoVDEnKi85AeHOpakI4izobS8+v0XsprZox8CePGbjY1HOHYEIdIuXy66SoN
mfk74Er3k3oaOI2QGaLQJ2CDTAmqMyHs5qNCCBG0x1lPE5VraTbT0dXfM3jC/KIIiwxsvwx+rXWH
vAFdkvoHSBubVlsBVNBdijSdZ3qfRvWiDPOhD7vrrC4u3l3yZWSm+ai6y1jfAft6mKGthyVtgFHm
zdWlpOjJNJK7jLFKVRNnduZDWdP1EW5ps5kwExuvsX8No00UbJkZacD3nBu6BP6dI1EzQmBUmvKK
LJNbp3cf9bj1RmrEJroDmnj2yvTFSXhoErppoGALDkndyJRiqLG4aycBvTXPiQNz0Q9jBAHlrusK
41e0r8uQSzTYnHD24KRtBCVFGCLWSfBpq53VbZrdhOu7hZ3vvMbMVgzCgatuDPeYsebiFaHKY07N
7UR+UOtzDqm/kBGTA3g8NJisRkzEaaTvUvlZc2yVLxVq2TQ9DPVAeDTZVpW+y4jKOnW2Y5pt6XjP
oQatQqYpc41yNXu5u4+Ug6m22pPdfx7aH8Wmjztq30dvDmk4Y5mWh8musOs3jQMU3LZVL44LKVQb
L1H+abg5LX0gxHZOjA2Xuf1M8SWY8FucHNuSlrIvWzB6Z+hs+jx67leqrvOUPvZM8ScD7xyPVMnn
bRXM6iAspNN6QVgOJGETYR+T4MlEOejyeoua64Wm3Kc51PyYm+uaIbd+j7vY4Suojykc+Sj77VmJ
bMGzVB/FyMg3k1tVmoek/GpstQ77dIumvBmN3jMp8qW2cjD6owxxD8lrTIWXqy4ZE6Bx1rk4zZ5h
0nnCcoF9ZNfP6p4qq63A+2gkNSkk7iXaqZaBBTkZO/kYNXufns446zad/Y5GWtzVzeBwQw8/e+VR
K1kBUs+RGwlqei3nJSK+Fq9Lm9DZMxsc9CyqWhrF3HDwDX3VLMdpF69ituiYun1vukN2NszFjF8y
o/YVR5Zieqjr5JCXWJgQDntmjD9M07moT9YITIsqNaiohLyZL8h3UUXffcTB2dRoO3NH/Ghm9Cpx
PuziQPtmenqyzSA9jpo8/T+OzmPJVSwKgl9EBN5sJUDIS622b0O0xXu4mK+fZPZjWhJcU6cqi+KK
lwJ9b1dauMzNNjeC0lDRBRA7pMcMAGCbd+T80azdUk19VSDw57UtuTpTe89ktqdMKbVeNm7dbjE2
VWGMW4YdEzKtnXimkzwytq4mwS9VAEgIO2G+VzNKB2Y12t3jD9gFDERkzARGlfxRCecELO1ko4es
jpBHGiyugRSvMzAHl0IeTsMeTFqSU0BFpmhFrXJdNYBALYPwpZognH5Xc5y/hGPI2BzikjYsi4S5
0RaKS1L6Dwb24Og1eCAjdydm7Xvy6L/A43Cubpo6CSqElI00q1QgzDDZergHxlsffkwKiS2buOAw
5jfa7DBA6JgtnKn9mT2rlRCu4/S2zBND09kp9j140BilM7ab5ltNeuQc/SvWI/3uGOzgbYa7eGgZ
KY7WNByGWv6dEAGxzrEwhvMllOEA9B0n7Dja6a1v5CuAvrH+WNwosCapv7eThfUtHp+Qmq0nAjEX
R2GxhwJJALsfrkpoiZ3WnXNwubtEZSKcFyip1Rz6erIMHoznl2wqmwOIKNpGxy91LiavXqjqUoS5
rUmY2n3x3EFiQ1OhwloFtsUb3RevXai+UOSOtt3gLmjf+ynlDXA6FjGG1ZPMmtxjRmd4M12NEb9C
qsdvTdG7hVrFrmC2uROpsF/wnpDWWLsFnXbcWwqzv1gejvQfdf5oq6+RZcXnNLHCIBTwb+b+uymi
4aByTO/4cjYFKP/DgLEjonORVPKrUVX5OW6UN3D6tisx+VAHBdd31zYBlImZTs0wwhIcq6KHUgLe
w57yC5vhJdQjJNklNS6pcmlXJlRDdyPUiuLTaExolHb1YzSAq0bQ9oxu2Co0rM+GExGMwk+jiQhy
6Vx6PWTFq1zoj5lulMAs8WUmGttLktJPwDO1d3Lzocc4VNJWtnegxS5YYlrGMChaaU1xY0eFx2jH
sJJnTaddqc+2ej0GU9hF+2FiP+Yfoz4C3+IJmtiriUa16U92a9lsebSELIIhp83gn+Lzhh3VFn5K
Mtfj03EGbKoDny71U+vHWdSHPsomg/MC9Vz0J0OCaNqRVHao5QZl31Bq2PtFMj9nqfPZDvYFwNpO
arUb7fYQMNPKxwGbqgEGPpsSmnF1xoLBYSIHBa7iLHQ08iBtmcnubTXaTSmdnWvUWeIWnLjQ8Kjn
2g4RJPUYHsmyV/pPumpGep6Ga9csgEpkrpMsaKMFKbch9nvI43+x8m1WR0351ZyrE++oB+bZhl7Q
PeziQXbX50Zxhe/Eh6SKD6Hi5MhQyrM/M71kfX3BsM57EntIKmGtuoN5E8qhB+Nf19A2qkMdlb6w
HyFkLMgioENo6ibePkNkm6IJTpERqBpe1zJEtiw3hXPkCvmv7ItPSaOyuuDhpQPBAbEi9b5CuXAI
F6VW3trkYwaLXvDrYSBql2MnNVuL31dU0TFrnjhC00H6VnF27Z2F/NK/mglAaFIZ2x3wbLe3rs6e
zZ7oCk+/TBtBY3qD+OhE+xSn14lcY4cMw7iacw5m6wWDluT2/OxUfiwCH8gQ34aBsm2dtuYxPllQ
maruAIO3KldSm+rpknzUZSDy1TMEKzhgjnObo8qLYWFm1NnN4KybD6fG2Y37KjVCsum7RXIOcgsh
QcyXVKIcQTl1BWW3vNicfaodwvIsG+9iQEznOFFgwVY4TjjKEeMDqVZ/sgO97m/JRM0f7xA0LHIy
5xgpoFiuoVpjalu8yNqrOIIg0K3egxYZj3vFNDUbOhxUAb5LvssZfHrU91Cobmt+x5mvYVSCfOfm
qPoImbYzu8v0k3UGti0uXIyJ4+F3kGsiRlyS2hx847g1rREOHlNTL22PUfRJ4fYU3mQc8AnHzvws
gJzZenW2yDqab92uJS/UTPclfhooph6GF0mlAk2hxjN9DU0JYkoEsbH3cra6sFhfGFJz1CjaiHNL
cmVqgT9b4BTOLjOWN4QVKtKDziCONCFIy1Z0jelgFrW+C3Wr3Sjp8joITIDrDUNHb4ZdVQH2m2p4
b9W+meNbMupwivkrSI8pMXTpCXL24CZgNElX2dolMm5KdasRiiXpJkfgh25iNLlqyfvYOTSjcnKS
DxXrH5E6X9Z2TqEh46eHcdJdIWcurje3HX/M5BRaFGEyyCy4ABDTT8N/WZy56qo/WiPM7o5Tb7Z1
lpKJGPBden8irG9InQ+zvgh9OmhreD2GE4RXA1TPXrZjT+omt9bVbQ/qphrebIkWpQmMIyEnOGf4
Kqb+nd1rM8wL7odbVnJD6y+xDbMjwktvHnLqhmX1zMuYmgw/BRQTPENFkQZJ8T4zEFKWPfedyron
AwhQsqtO9M+MOBCMxrEOP4fU2XLbFOaVDgz+PuyHikVBRrztReMn3L4aFXU94am1K36Bd6MVL0yU
N4Ol+dQeMEHHLScxc4qvZT0wromYbx1awp2DfI4Y+7Qj59xlh7PeDe0AV8izChmLk48WEy/FeamZ
gTakgYS1aUH457a+H/rDXJfPXZESfaFxROc2WiI7W4lHV/0DYgaAZWWXLF9TY1xUbvCwQmFkzAtc
PxJi/Kma8hqySugxqheMaOYFBBVx0CNJTFjipulYyAy6xdOMR05I30s3ennPuSYhzUOT4nZ0mmBq
B7dEgggTuHA1QTuL+CbSr5HH10gj/WAXtwl8QMicNq6uZfGBXWJnRvWeINSmifB3jelXlbC0K5Hl
zXAFGrorJsJsha+k10h9NPYSWDH1d91pob/bIGpbyy8wbPZSG+3RFk/qvgWo4OjLwbKk42KGW4c4
Us4dvoAYvzTVg2UBUGn3KEnfySEmKVBIXFFeYRPsdbO912zMmt2c1q6zKHudURSmCrJi5TZRvTWe
DLykJAJqpPIZuBDAquzdSaNjHrfXIfMtvKMdTh0mYDSksutW6t2ST4qDX3MOt7JCTi+xSGGv4Tz9
2sYSPjFGMBHNqpLFNG6ezyIhtjkRVtOdHSxljxhzYhgvE5kNPHecJtGEwC5szEL7mZgTWgM/cfcK
uWhjoLvHofQz25I3EW2pSvtOKuFuc4Usiooc4kcq3yOIEUb1M5nP3fLeptohtTPOvy9m+Jev3hpd
Z7V3WDe6LUkbmJ34/6uhuuPFPyrzXyMM0uuIFtwSkOhBjOmUqVX7um/pqYhb37Q4yOaeapNGLtrB
U+f2HFM5LpSWMGIH2gBB1UZjnvwx6q7kEoEw4IG3xLs9F9fFoHaIR48e6AXCqCivqhF5srD2pmO6
mv6UFIE8EodZH/flInFh6jlzCC33Qv2QExl+VfSZNgCmVuVH6sAx56hsJFSDdb+T8zZjLYlkjVrC
vx7lqKyv8Ij9IsQNMO3N6RBh7eh19cAcha8q9lvthJyCbeEczjvQda7IbRI6X3IZEpmOT5JufGAR
uYTRCNUgusfrTsYgONGemCBBiNIvixEYFlsnTjJDBbgB8daOAGGWw94oz8ypOGInwHRHjhlRkQdo
Zk31YufDISUN1cq+YrRBBWFSpqxQqsqtBovdUWG1Y7Ql8QIE1WEnAhnWXST7jt8QuuBcU2SgvVcJ
5g3nQBvXrorJyFW6m3IbAyrYwYss6/gezjctJiPUsbhq19oojlWpPuBDq8ZNW6pHLTETPmAGJTqN
t0Z+SkJCGVTmiBYmxPAMGpCQ7ez2RMk654+sWVSHmyqevwS+rIHkDQ3PMCNCmk2AlavqI2le2Efb
9C10vgbrK+4vlvNcqKO3zDMdnwq49D39BDvkNbNxV6JlE7/BAeGERIBLXlytmQKoR/5M9FAUJKnA
HCiHsYyCNMFp/bApPGN4pfgrQzlOSY6c9BuIj2pZL5o9aRHk0QK/mji08yPPkDu6kcrq0dzNfEbF
yoI6gRwdjwH1zgqXO2sYA72FcxByIxWgaQvDMyv1oPn6OnQh14rPImPxUBvik8mrQKxKwlsxqJv7
QmQwTxg+1899DoK3btyWltAxesjqEcQwE9V3J2GQDMijG0a/1nAJJ8OZt2GjzT+Rw5FNV3Y1L+fC
cGNhHVRteaOUe5poWMJYWKLQH4f15OUv3X1SdQRlzoQmcdjsnoUgxziqlLLznQFAMehIpsedgRO2
K/lNCXFij/N3E//lZOlU7cC10uvbIx13+AuEn8PGp1cOLtFGnZ474j7ysOV1wzfErFhePbfkGUXo
FXBXI/U2wdsh7osFZGGLwNZjfljG7MZ4b02W1RmFsc+BzdIEFMHbNmw+ScmS6nChS+9QAil1Lzsv
gjqo19yB5pSrP1hAMRwKRnd9dk21irZ7MuQDCU9etyqu7uADn0zm/zpX0oL8WoT1/bvvl3BTYFyR
SibEIyZszkMtXmeWo8xuttVvxdLHttSt5biajzbEmbUjPd35gyLh6qTWPsGyomwdFIAhRyw1Wgy3
u2TMPIOsA6YpOi83IJcMEl2LddSSfVTE51LFWTZc8WwcuuyiO/zDDh56X1CSBWyapinQ8sg/uoKo
o5/nrN805M6BR/IkHp0RiFjVBoKE9zhf6gZTPbicyv6xabud8VsSqUCBbnZ6ARRsPUXVf/n01sVL
kMaw04XqDyi8OPQBQiSBPbgkKKm5n91BUr22HzguYqDOIHt9Q7X2zLoLhPoZQQsuI5LPZhFYTaCa
rsVeLWPv22lkqPvmTTJ22pBzhMLcydcw1QQiZUQ4SldHfxQ0gST9eUqvoIstKgGbKtqsoq+jsFzY
rDes6iKkNnqidUo7lBju7DxQjPNIvD+aDyOmfSyMtvVuTLj1zNGlWMnJr725l5hlUDyzLTGyEQJz
h9eUYWECkEruT8zS+X8daxNf3MxXxxZsX+W5YeU82JykKcQLav0VqBTz4AAc+aYvn2vjX43nOedv
k5NLLiExRdDewPQqxdkkhEJyJsItxNVpyL/15HUZ571F3Hfuw2088BJ0w4fm3KOF4EuUelxlOMzs
cvxcqYB6Z51Wi6J8YczoMdBZ5DlYcfYDkmI1lOQOpX1xnhnwU4znzuZDGIcaeTaa8JcCOJb+KZAB
KBRT6kNvchJPv0nduFka/Wj9b+48d1yjhuKpHuddrnzGzWNpv4D77MaMg5AC3hRZzRZaIE/vJp4y
bF1Bkxyb+CBHpp90eNy0CG9GuSElfZpD1esAZqgqIbga5w4aAuYW0370MFnY6HC7ELsVZeFGC0YO
vgHjrJGVBsx2zJdfBWCnplPFoHxa7V5bKych5mCpGQ0YX6oAIxi+9BV17qvVRen/VZxFV7kXpluB
+rksD4N1a7BzJjzfEH23Gql8CbNpJM+7JSuBo+frj49ZEvyAZRxSpdkLxmYmMwbOXcCgdmFfbMXo
O/FnMVZnc0bA8UzcpSrGN26MW6ynCTMge/IG4iw0b26KJcUp/2OkGIHt8thL57p5njjJaDN5ySjh
+/knGYT2hyNTeh9haOaIKuZbp427kF7GhSYBJBX2jOZN4OwWVecKZTp2oj7PmAoLh+lNcZ3t+YUg
ERZa8iwLncZRGiAwDg68q/pADIC2OWkTKx9xTJDGfsTZeYVNLEXy2vMsWWHo5uW9Vm5l/axPX6Kp
9p1do5lgGAe+oTCdaaMjyOGt1P/VtTc3KwAR8zuzTxgX93AkRATx36STCQSVp8zvi3gDD2FYgfIe
Dt8Y8hwxeaZR7kT0UlX6I39f2ivUFbQDdbPo4iXjTp3JRERrGu+aHrmXwkr9DQKG12aDuww2lp7P
kdrXvrKpau5OAgUzk3K3VXoPGXcWMt84TLa6eF5ifPhLUgEaaz8meXnNY9Qxkz3dmPHJdgEwU+wa
OKHmDyCubkjd/cxWCyU3oBzTq4Dkc13U09d5vNILNCumO6vFAfytF+IsdhosB0yhzPxjRJizMDfI
mjjZ0Qy9tMPEqhw5pR/sBrttbcp4j0cG/xfbSnFdWj7NmvveOEn90bGjV8GZH2IHm8tby5VgmNpd
1kBmgvHZSC2bdoQLjKCuIz0bXL1T6TCnwqNRxuVW6RJretGZxFV1ymVQJyUxEloYd2V5S7Nnu668
zkGqo+wjoiYpS5LNRCnOprWfY1JwDh3TMdYHBdlbcbKgN9/1KeYAGQejhQFSyU6GeV/gtVBhurO5
/MktrTOR5MLZhDcNWf8jb96G1CQiNn0PIN2cS0ngjpDcBkeLVqkeAqsrxKHuj0thIVND/FdfLEj6
Wf/iEIWJr0Nc+2pzU6lUm82jaKAUyIy3wwee/0Qh7J5rLyCucaLApxUxBzrEYPGXWd21y8pdvMC1
FOIt5P9udOZ9pDXOYg4mDz2RNs0VMfSl5qfrUqg43REr825p0yM9MLENerVMj7HOOHld/q8p+0lj
gKsgH+PMpx7jomH0JONjrP5o2URjELoRN/f8DsvsC63lMiIOOmp+pHywEQbim5XA7J6i4SQvu0SQ
/n9O9EfsK2y4ivhhJ5bwlyavVqu7re0vzVua3+30Ns/Ftr8VFXkIczM+1X0Qxfve8fFl6dS/nfGz
0Nuekn+EsNSQabLRP8xPgAnfWaHQkcnJLtb9TiW/3XeUiBvciUyobuAYi7LYSTVxpfm3UPSDmTSB
UnX+PKRvaTNtKs5OTO6QdK37aN96BI7CpLN+OEpjsYsaf2R975f0XK4+gnoGk4Y1plsZ2upqdfF7
ZjJ6oboW6B0hqeiPF4I7wAByt1rIZI2llzKJbwRMYw4bzA0PMgOHhh1WNThGTSux6FHyYKx0Bj2i
cpihLht82U67vOlcGsmCbsr3WvghLX8mlrIc66LGxblTY9I0mbd0lls1DEUVloFik9HCkLSwW9Hk
Rkqci2lA1INtIH1G1kNyyiddvev9SR9tF2P3pqtQPk0VNffN7lAOcoyEi29q6pM1SJA75p1hfalK
QJCC/Z1Qe/grz++c5r0itd5g3m8j5Z8MUrQbPtVR0JqKzXeBcM7Njfbu9FpyEVBZoywePFjzsCGo
sSMTmdBlr9bjvzr7NBPdjfNhR+hhK+jCjfJ+Z331aswlGH5L9AHPG7Vj9WOo/Cr3xH6pFHvbYQ/A
/yYx2cJzPfPuqsfknxVWV/pLXfwJaU4wr/iqjI8S6FZfxL8ARfyyCG9OJLbJ+GWQhxwM8G6vMUEO
bMC7nmdbUn9H5xIvyhunb+wl3ZZk5Y815J4tmiBdw1UpkubE9DtmV8cqrMQcJ8gEsKEzTwVWYL6W
kAWKv5IoThteC+SwTJuvKT7amV1Sz1ZILVizouNu/lSZM4321KJ0+3aC612QBc4lD2rwdtG/7brD
cejs8LM/40qFJuPsHc0K5OFkQ1VIARFEaCmc7UbnzSz+jJLv4GAndK2jAXe5H5KWNdhdG2Q1PWeg
GW5abYU2ih1uFU+PpWecGKwALJH8LFznMOwa5gD6lEutpeC2M4Mxv1hkQFjX0yDOoToP097Sx0ME
n32Q4kdHeicfb6KXvtWeqi9roFhj5cL0u77ODwugUkVG7WPQ2hetF9me3lu+VObPok1/rXhBuMBW
ALHWWH5zIHnNB/wc7tXiSlIHE+Wv2nY0tg8bm5FRr09XKWk5Sr1SRJ1FsIDycFNjuiib5qw54dus
3uFR+dSLHfkXj0C0GcnwKd6G5Xm9MDCS/+hNvrtsDiyVhqzSFoheOJNjbvV/HKMCwpYvhaP5KS1H
T8OAlBfq9d5wfig5IHqMoRePbGpD9dUCcrIvWYlahfkgHd7yTAbpL+Hq06CIOo+qZsiE3RsT+BU0
y7Uag4rjhh4CykIk2BRdswPr4MlzcUJ4P9Iw9gTrgQAKFtA4p0eZoyOaAD2Gu3bYyd14qSzQHfFV
+6kQfUc5/7QYefC1mNVFbjmBq8pDi4YjjoBTM7SgOf2cYF+4mDtyIfu4W/zaGGFcxEcinj1D4iiu
z7E4qixnESjUmgLeidAQYyFzT8gAO8uxIsmhtKofVvbBIXZDLhP/CDyfZLA2Ssc0tlhgF7JKKW3/
AIj7rYW9e8zMdj9m/D7pE0bYrZPTfhY3d2I6+1lDkh+/Qr1jtqkcRwRCZgtPTkYhPFCwDWlBB+MH
nK8n/CLgzSgM5yihab0rGSa4SYRoVXnvl/GAGXWvSMuzZRBuwIhP5uSTgYBbhBZRKWVf4x1iOgkr
6j6O+FeT+tYr7cmy8GXJyn6A1KplHzZl6JvCjFy7JaArwVqiaSSgNhNHEiEewBRmXnkYRu9igAyt
TpRX4c+5NZLY0DOAKWwSj4x4U0svWc2e3owvCjzqBeQX+HMviX7igdMJD3+lyF7C1bHRjwVzxVKi
FVLt/00FnQbdS8thM0m1fbRpWAKGQDKYMoe43XmZ5t9p+RngMHFiWgH6/lJi9lH1ltrS8lePV927
P5SYyTuOZFJ85Fgy4scu1zcv5lDXDfvF+rOxL5XVtGvhO1U4j0pyXma7bCrMQYCMt4tQXzH5USFo
u1NJlUjhWDdFCELcnEF3I1eTsOr/0ZAYxCmlksQnqfOouzFIMQiP5YcNHKsipYa4KgWilLYDRfJo
FgUnAQYlIw8HkfAeAOTc3fs+PlMY54Z877rO3JfLdYfagtUiJPqUROCo6WkNlSaQ1iFcJL2yaNJ7
fjOVde48+ll7MfTlCB8QxTikNEq/KCEP9+zSCrHJE0I8YdApwg9H66gmkWeQ31Qc/F0deCwkevSQ
TZTgeOtrX1fYPFWczJV5qNXySg2m237ZPJADzsB1VITSji2oei+rV2lUr3m/bu7ICsl4r5PcG/Fv
OZb9VHI3D0HpF9wMSxOi6B1GKfNQ0m7tspdg7ZVZDf9o3nZViYDwoesfycJBdE3eyS7NTnCRkm2p
HhkyvFocfltBU5hyzixoUYN4rvvy0Brht6rzFldTHSS6eJIy7UPtOCpppbnr0GAKyjjauT9ofbZr
BukyzZyKSL4KGuhlEjUqZyUc3rLXpaqrAwkSKrdw9ItGpVsdll7bkNyGda1N2l6KEHNssEHcIlO/
7G1O4sBxx/AnCQd/LbAlovEi5c62sRbcL7V7a5xyV8f0f/XLIV1+MgxsUye2faW9h+leMN+a9Tdd
+q0RUiYcjE75biszrG0m3c3PrO00mrKU+Nqzf9LJ6NYOJjr1WZqUYAbdkxjJvY70wBqoVd32ibl1
qnDfRAPdaNzA8dGB/1GERgQn3ZNfdCkh3OrRQzP+LeW+kIVPGf2+KATOvK/aeaipFNR4q3HxM9m/
LPJTVD+p0+dIop+W7tTh3qGnoIM5JSsYvrTuPiz2r1UgpLAzcJTtJ16S8rOKySYI4xEX4zGmQ4vj
47lKKFzT6t1sL+hhPVnu9DSL7guK84dSKBtlVAi4AiU1TKqeSRNxErQcgATniXC1ITCKsJjVS3+f
Bs4uJqu+pRsoPeQ2EiBZY9Rj5XN+Ryv+aJHW6ZhkMdGGc8viN8yCe8L0bwlZFrqvqog4SpXZmQF1
prUXFlTDeMgSoZNOUbHP93hURPie68qWlNumuGAO5WmIxKbO59uwNI+mis/GBG4Q/nDcwffDzmiD
F6csQMjfAr22rQ/A/D+7ifb1GmbPNqtXvbtlp/F1TmqVUpwEtQ+etBj6G+LuzTSG5JjFcrRbBJdX
c5JfR0f/Aet36uP4Q3RR9WZHE6Fci2KnBtSbZDSBTAABkuiKKTDnXdjOaKPU/a1GqujJkByLQk0O
vrzEnBE2FLLWAEqYjNaxp1kjEChiO1pv/BtGnQAl9XxnhR+7oLbMzU0oSBmzYlSF/KO04d5X6Q2A
Fl1iLYFMJj6gFoFblAvq3cRYaodRg06K8R5mvTuFmsUVq/+xBynk0Gg7T8AO1swUJtYUABNwpK8q
k+NDOhAZJlcIBZoWOLZhetVJq6OAcvPRlaNF4QmIj2nlF7TRLsvrt5j3N+vQAQkteSpWBIcIqslx
ciG1Dar+0Iev0kmJkf/0H0e9UJ/OwPo9yu9TNQG75eCB/ULN6r0Zzl7eoSQzO4Wo760eHv6DOCH1
rZxebfZLJwpUi75OgpSSnsI7VPGepXsq+Ppp8km47WXOs7W5L2WeGJQ/JvlM47UjsJxHKMbwWERj
/qzbmFLUUX4Fki+uxeuss9mACbg0E4xgHarojrId0bOEmZM+vuUmpakMtkj+m447SiW2lvg2qjV3
w2EvpnVFqPpDMqyB1V7bAVktGWhOgy/FYN8mnIg0iDDkqrLWFWlHiU7GeGfSaKIjnIj63SE/4kHV
OF4yUzfz1o+0R4MluSGULOM2UCacjyquJOUWy/AHlGb6ShGkgrFq0dMmMW0xrEnPiozDnF6RhQQp
c4wMLLZRap5hXjsF70Idl88TzpeZLBSjWy2iFVB8L2hu1Ksz78ftXKIEsf856GshzEibzJg8ndeD
FWLhVlcODin5tQihFUwFx4QM93pDX/VEtm9d9iyDnSxCFcLBoKmuIv5y7qFtiaNPf9GiPgDNW8Et
FctTh9blRF8NPgebXys1PiXK7gfGPDngdFLrtu7Sf8Wp4MfSGPUSzK0jmu8H/u2IQg3M7PSMYaGe
gi45TMa/ouz9qhr2ofFN2y3LCb4c50VJcdibQBotxnfOhqJdplvo7IHKCp+au3T0kT4hqu/ycvEV
2rPGpHZzyi8X5nwSgrmtv5fGZ6oze+ovbLBt/VzUbzQ746nt9quPdakOKyRYWPcqJg0jMeuxqYtx
OMTidkkEF0mwgE2gqXwcGQKOdWLdrhnaweF0M/nfKM8ojW8r5VjL1uQU9pXw2ZRp5a3eRYm0y+bY
magGC9eliQ2dsryCb61jep6UR7X+4wohcTiA2TojiIRcm1uTTA3YbivbwzkuyVev0nPZHWpsOHMC
eXUkL/NAcZq5A/cnOTkiYRjh1USrl7PZj/twN+m7kZu+ZfwTcNgtyjNSYxPPvslou1q8mJr5JqTf
IN3DWvY4xG8du94VnbOV2B11pOf4B1mUBqsTfgcWfJKf5TFLfuIUEhQzDUEUIPtX1LgAqmvYXNYB
ksSAA/tx03xWBcEDpheE5mmz8TRCsgptYQYHNCNp/ImvRh1OIcopVHzJeneQcIfkvearmQz+GX6V
CvNz1fiDSFwbk+3qxLRo0rPfFkRpQ7nUXUpUnXiaSLBtoyDW7ylpSOiFfXhICXogQtXKMRK/anir
byFzW8FmN6rniU4cHMz0YwDO2HfGcSQp0HNHr5cnqce7Heeu1B6t8FnFLGKx3pcZPrn8GZ7LIeOK
HtePefT09hv6MG/4rYl/IGqu7RD4jLLxPDu/IfhncoKUTq3NF57NDquNBrFn2YfvTAGoiXmyxGj8
63TtOgPe57zELTdzyQBR5/yZOavLgsg5GSBufuWYi+Ho9Qufgit8Ux5Svdso+otMJI3tbIi7Q5h6
cXhMUiq34dxyDc1USq3/cIICLeHaFMDOZr1DMPIVANRhPtE8t2Vqu1KM43C3GDiUdWk/sZQM8p3i
A0vCTaNcNa4snb0D90Q5ihKZxzH/jjjNDr29CavXibZJk6DvTk46b310FqbsKVcguZFds/6cSIK0
vkaQrCkODspmFEHUuYm10kel6vWPjXajGsKPWC21pOJ6wtOQdpui4WinwC7Ya9nzYv52IojyfwaG
z+YHuKRbOQSKv02QZFL4Qus0YkDTyoElugWcczn7yAVdMtU3u3qyZrkLlI5bSduI73msI8DZirlX
CP3tLTtR3IpZbQOSnfIUtYOWmsdEY1LAa6t7jr7Ne8agD5HlV5P1D3MBgmHMJAfzAUqRY1xHLkmW
kpAfTxy3HtHa1Saa6NCaf2LobK+d4CYVRs077H04JFXFQGCQkWqYmlc2CrJV7KbJvjDaNl6GntLH
1PLKnG6rkdxrbkv3xiyjJz3/dkKRM0BjqZJ0ihU0k4R1Voq/gi4tMGTUfCTrL3ivcpxFifnowtbe
xfR8UIv9oTBY/SqamLYDbgo64ywuljWa28CCL8Wy4tE9E/kF2IMR18w1UprrPLzIvPY6f4hmgTai
QDHhZcA+ASBiYFyBcKsykbaJRMlfE1z+koqENR9IC7rFgMn+s2nDlW9zlT3PhIjMcjm06l/Yo2mC
OFnGP9iz7fjcSCc7/9Gl9J7w9eKJBnDdvGYjVlf4utrgDRpCHFaa0RSuNfRAHZ86jCQRMaU4p64u
O5dUTgj94jj/gCfRb/T/YHHdHLV8REfWvSweTy1ReVrgDxldm/ijrPFWyaKE71J4oGM/8lalEIv5
ed9yZ15Ch7KrBli9XbHMd/jfOnNrmgrsXVv5QW7d6caQnYTYUsOy3Jqk28cSR57CAg+WmkXsR5Vh
HPMprXfs/G+95HZ5M16NQQO/u/DjRB1tj5nk7DgpR+SWTkmZXRLBeoePiM1PGZlYZeYDOJgnWxD0
K0meNmpdT3sqsrb4v7mvqI2Bf2FM12INC9ZpegoZc9YzizPvgrJR0Rr9RpvXUqPJz+fo1a5FdVaH
NvZEBrJ6oHvK1oDWLIzGn0K6BcboKcl7i1wcqD5tdWzBECT7RfvzRurNa1uglRfNWMGaM/EVHpRS
ndxxjNXtajvuprk+gyXCJ53WQdxkX46KQYEDsbLjTLd3rG7hl3KHSnoGLhrb2bWNqMA0uJVR39Az
YSqIdguy6OnXbMgT8mu2ppdBDmYN4+ws/0XCWf042DJ5bRmo8AfxbRDyUV6rxBh5hm58uITTHvFx
5T+uzmu5cSZNok+EiCp43IreiZRv6QYhqbvhfRXc0++B/tmZ3blhSGojiSQKVfllnlTJtg25v7ct
5hlXY+BLjOpYMPYke11zu7MmoIepBOblMZpZaN1JvK/pAbxLmthfBa0HdakzAipSI0SO3kVyQk5e
kl+GqpfTCTvFSIwgVDKr23hZjAMjzp8IYuzxS7CPwPg5N1gTqiUl28rqvVTpgWTgMbK580Vxf5tG
1zp74BmGod4YURrsdVngo8/AiKBsgFXi6BAxmebeJxPsDmNTsXMLk9PP53Yj6IyS2dM0ZkwHl4cs
NzpO68uHP1/8ecgdbzqm5qAYSy4f/nxRNQajFKu/gtkJjhw+Brgey4cTdpvyLpJEGN0qbWniBrii
Kmaa3UJm1cvD6IXzPw8/X/vPpz9/+l9f+/lTpYb/+8/qcqaBoD1WFm/BlcvTf5z6EDOL7NJ0bRjo
Gp6lboGkR6pP2PDRn2dVJ6MR6b8+FIWHtzsQrYLREK70TFYf52F1+ucPJMurIK3g59ORgj+ycY7Q
0/Gfhz4N79KhxxtMpTauJNdbaoMA0f77o38+TZz6YOHIg71cnOLsfx8sS2Y0rUUGZ0s7OzlYrhBm
nRMTtXmHNTosJ3UyDYN44fJAnplc5vLwX18LGyMHptGjpacet1rlnX4+4hyPDJVNaBLoGTbnGtqW
S8skgu5UO+jf7wNQEVqUY6XOmq4xvI9hua3MOt0jgN5i7di0jmVJy/Y1cZi9DvbJSK3/93k8RvMp
fvvPX/j5Vz9/VZdcJaF0y80sRuOMhvuvBw0j5fRHewyaQpGefh4GeqZZLf/9ucVz8NNnkV1s8gu7
ETivMlvz5DjU3CjfazC05s7T3PtvtVL4GTiXmPaDURbyHuLUZjDS9r63vA2Iq+7BtlRyZGz7YZIL
wiWGQx1ji78boIMCZxrzS0Sr5EWbwZG+KBzKZHQ2w4gjy5ZpfHZT8xODjrPtbAF81VIIrSiYp58H
Ap4dKpCB9UHXzWlMCp8PDRZQXQZqQzuS11qnaO6+oNor3NGYZfBKQF0wNnUUvUSh3TCEy/qTx4AL
wYp9fOkPl7BtjQ1V5O5dmpDxE3V/ajXGmMYQj3Pvin3hzYdiAaZ33VgdXI89WoDRtHYnksiAw5l7
d9uqtHa0DmEYE027of3BY3Ssr2loV4dkeHYBw7xG+L0hBU539FXDwTI5seE1D+n1SDD6psauZ74M
tyjYSmNcVxYOa7ukTyC2OFspw7zSWZIgnAuIQbERH2G4sqnLGC74k9oqMIDMMpLHMkA264DcnukW
ZTdWdLfqMnuKKqB+iDeJg0qfSDyNfo5M1rTdUuz6860dmpI3cyicU1mTRRiS+bmciA1OIZMpehfo
DSfOgjXl5y9ODTK65LB5KGksurMq5e6cHK21D1B0JkJJPueZTU9VAkO+Sm1HG1Rt0gYpQP8qfhgw
brGbL95B9+uN1FD444ItaGoZ7r6g4eZWGmxOvWYuduR/5lvgqYiUbY9Er+Z3EczDg0sS0sPTlpnd
tDfxpkG/+lvlEbZqKbNbVYtLP9fWG6+FuakKOpHimdGkLetox5ZWr01XYRnLs+esGjusnIvXNIz+
lmJyTrBGg7BY6Oro/1nVXVJrMjBgw28r2mxLxdf0kZCP8eqypQste5z8wn+UKEQ1wDVmCdp7VKYF
tA7hqObJjkfTfbCDxn3wcN5yNrSK7X++1qSLKm06OKn0qK+6Exghhbr1M/N7cu/VLkUauf08dEXc
YEHIHk1LAJd0vPhKt8g5NJfUaMWJtSt5mjoZiV1RB+15TKxsK1WLrG2riOoOIzohkRc7qGIjw3gU
G48boYrPdNZHZ3bYwrr0mWszmE6C5ZSKpGZO0c6h2euCc6a+NBG7iKqug43OW1QVNtrbTo3mnWcW
1X2j/JIEFDw+d5HUurapLmG4MPBpWV/PDvGVCLF8XWs9ntnwJwcrzS9qeTdC1mSe2mP+kNrHq6jo
W1+5OvqyII+dokDLE7FJgqijyXy2NC69kt3ZIBg+2lqctbJ5MLVgTKiRZvyLyy3llMvEg8nJ1DTE
7LfvsKgHBAofsjymHa+V5HKX/6spTH/t2PZNNT2SUWm3DyaVcLfSIZ1kAF7StjioyRt/eZydmKR6
XC4vTudjSu1CIjxsAN1UezfPdbrHzAvfcozoTKYY9/A9hK9AoxqxcQJ6R1RI+yZKKizpVCcSWzFj
3ia9H3UsTn332LU5OlER+PcRydeTUF53ysYJTLpbhRsKVvv7vGr6+1FGlMaQ5+alttfFFIf3Vtb4
G5Md4dqn8ZAmVOHtfRO2UZtDkbSC11pN8GBKjnVm75ov3TD0GxCXomdtxos+HJiRPFqaoGkg3EsV
KHM/DgMkmCbN8RdNzz1W/HPuIH6k2oI6V8yftV8/w1LB/5qK5mQkRfoctARskEx42bMX9krFJmQX
cTBF1q+lhROlMYoLFWvqRq9D50XPfpCYRLPGlkhq4ex0g3vuZ5EKHUTzok6xMsTmo9t09l75A0dg
bH+aLCFZQ4/q3lNT8Grr0RtOjp1kh1x4m1DiHIINmO0ofo8l9bS8uXzqf5CDmYH1kbKPGYYEmSb/
vL88UjyGOWhK30YcmMMYX5RBJ2lU8U8SfIAjFJj3AdDX1XKwbZb9kwiZAQvF0N9tvGsTT8bl5w0V
ZMhhokoh2SdRsmd7fhj6ACwd1OBNU3subSikvzFO1fuOhevaSmnsSp+mh3GQ+TWL4+jqPkWVNK4R
i9VWJjTWy7rh0+VrPnuLvWkSfQhC5GLpcvvsLcu7V8tD7OQYZJNZ/HNFT7198StzPiiNiX6s7n8u
uHlgjAnfC19urwiCGN25NtjYRX0QYyEIkHrs2OyukjL5fcub845BGHkg0b+GVOZdOcCYVwAF7AbK
AsmicXdUfSf3KlQJ/tKEmqDlo045KLkaMySy/yYaQ6alDg/rwMjerKmTCy/MWvuOax4yUAFRDOdu
VIIUYE9IfRz7X6OOqsuQYGbzUdEyCyQI6ZlkmbBk96NaEL21v7NSaN4ha8xNTf7fLvYA7Ph5eAJl
Aawt3E719CeI6UiQHTyeUHgr10oW/FqO8EPP9waa97bBi7xnBEYPIh1nchKk20MapewoZAA6ELEf
K8JSfuCfGgdxxXL1r7Te9l4Z/xUm6MG8TqyXvqAAc0DRncjBOSpM9+S102PuYFbuMoewFrf+oMOQ
EGLP3Xl2v52K4Tqa9joouwPmXTY6k3MjEvXY6HnfxTCqpEmNBLRKAsbB45xEzzlMh3E3YJU+JuGH
7RTBkyMhtZltntKwsQkSfJowHvE0FnF4dMOFREYGrbQTwaoyX+e2BStLCW8H6f4u752Hoqr3s19y
8sO7Ndj70ikbtrBTtS0YYRXWkgsYQVmP6sL5U1/EYiZpfII6Bnt+dwivVAMuqR/MIv2ZWj4TPr0N
PM73r3bNmVz4iToO/USA7jpZFCBbjTgUY8Y63N4QgwGbKHLowAVcfH6r2suvGqQYJ/1v8DPRqZ6p
6cp0yaiseAV6gQiXb8BCPbp+KfAGd+kqa6NPM6UXr2zwEbhleIKsZFLGt9x25q8+Sg9CoEgKY27O
2hreZIT7rJbzRTbDh+9x2lKdYjGy8a/7Gt+tAK+eKrs5NILRoI3lNhsJv6WO81hCKWPENBirwvMu
gqtmIxPXPFLjBhyxjhAbsnMQ+E+GSeHuOP8xE6R3tAbMXrGOVqlRJVsjf5tcSCWYFdqVEJ19iibr
JAgfdKyRD1Y13Hd2150jW95HZdC+DjlUfKfgV5/qh8Cfgb4Lz6FbADlvLitUeJxjsJvzNXdrSq+Z
hUHnBg7gJvAkoQKgM8a017aaunHUWi+k6l07YF1NsC1T1p4Dei/vQxR0jBnmppQawSU0MFm2ANRz
4110yc701RONINe6baGsFd3RIPRHEtucKTVy+HGH9Mp2rd2TLjcOWgzHUgrIJ3QmHCGuPY/5UD55
ZBnP7NpetRU//Gz/fjZ9oVTZ0fDNL9+qsZ8MLhvYqtwxgBhxCVk7vQQNhBfmu0lOCW4BPOlOonGk
Vtz2/JQBVkFtE7ZBxlRqlYppY7q93jJupSM4/xKqeXVjwAOhFxIEadVm7B/CFGScH1ibxKyrvc5H
yLocwKeZU2gvXHgv0/RJcw58FTF+YREg9+8GatXXUD6HuFnEatJpNYChgZ8bX61mB0/Exrcdi06V
bzm1CqQRkOoQpd2G4XxnB4O/6XhhW5CV64YY4c7uvC+vsp2TGH/PvoMFazoqy6x3BLffpYjMdVbV
zkVQ3+oY00mnA3B+Y+Hz0e4K4XFHWwXPt2kTjB3aP3T+ZVShG8nK7zA9xg+zg58rwYlKXqShfBnR
CgxP/zR6EF0N0OJTqm8EhamsAssXU3Uubc+iB6G21oWJuFUIjPcplvCwxJk/M5vTuIt9VlxqEiU+
ct5+JyggFiNmZaVvHYeIjUqbZl2ivP8OplvZ5d+Vme+1R56rlLyoRgG4rHBku2mpYSWt3lLl5EHP
MFuxnhcenIGYGMMjckdQcJ6bfZjeREtj+h4wVN0NusMSoJtLUEiMOarCg6A5/HfGc50NDOnS/Jd2
9GsMojWeUGttx3yiBYD5Mv1Pmnt1rn6J1vwji4HSd8LegcltULDxhCuSc8+q850DR+00AU7QEjSI
HW7iLG83qnG2DrDKjYU7RXnlw6zL99hhiN47GAopBqRyCE2eHCULIPSNVZIlx0mljybb0rb6G3lG
uCtT+m+EBDMQRH+srPiVTIAo/JhwFCr+PtZ2tKkDqDyTH/21B5O2HaoDcRrIP5UbIzMP46f0jJeS
+oxNVTKvmdjJuGZ8tgDe9cFg30NZYFtQVb/t7pdNZwHW8uarCdi8hxN3cEO2H1PIVkd27sbVFa4w
fEW1xY647wXuDEQwGoFXUIsB1LmHaqLfDIs3WeQ53I6yvy8LkEvNXfVsuJzQtWD+Una/OPAQ1Zm4
f3rWI4iNcP3glOlnmzckfaMchZ8FPnSHX1G8hA619yeqRmsX5ShNKekzwSkSHoh8lMl3FrnPynN3
kINfp4yhUtMVFsoCQ0LZMEyxD7aXARZ0e+OYpfELNQuMLVXKDqb6dHSMM7/C9jb6znWJFsmQZkZ7
pMggbB9S00GqS5tdktDsIHxU1mBBR3TlxARFim1bE6Qf9PJzQZWlH33iMI37YIytV3tGGHOdcZ25
321WeMdgGfvONXNZjvs+MIOcyja7a15TdqMbaBi7qoxO4Tiu2yxcDwkrQ2LhJAQ4k1g1pzsGwE5t
5Vv2VMyZXeRcbyKGZ5LRlxnxxo5GCsyjT+nonSKMg70/Q0UIFdpbH5xRnQn2TmKbGdNL3RCSb+Oc
+83AN/TdGd7DlGJL4dySh+23vbg5zU8l+4JQo/eRWZh6vHLjjI2HTouYUfOjFWHya+zV88StE/CL
u/dj0Wwi7e0qli234FxEIh94DbTgsrhlrnepsMSWHPpFSu0UxB+/4rVOS05tRR39zlsuEu3VRDfE
uSEFAJ4jPyZg9ZiHejR7PcKloRYw5I7W4aKyEQzq8mlocWwY5UpLT+xl/DuKx+8C1enOTrC2c/qk
ngvLOcscHlbZfAb0Vt/JOn+Yi+lYCrFLyzJ5TvCMDhzCeCabVVIO+YrKXe4u3JVA9fSvCkzeIUZd
4jJmOCsKPBywxeLNNIE7AZ9yQvuyVlmTrikOf7HLdo9R9UOIx0HVT3VZgkkAJL3ytbXCV748MTgT
22k69hXrD1DOvWjifqvDqmJK0D7Q6fXuZ4G4c7hJ3XU0AuUtFQZF8jmVwEItCziLM40PIiGxQP8P
7mZAa+xH252X5nt2VejA3L/bTjRbNfIkNZ69E5RKCgFnyQhI93nZU0m3KbgLtRMaUqctgvxQUNXu
GO5jXeMe8dPuD2j9O72kCYmM4VGsCWktjR2OJV1scg8Dl0BYtmQzsuabhkmIpLaGDhE+MWUhGzZe
MnTxtdZMUpqhuSA5PaREHvbt8vz1HowbOXIQjYP0KALirNJ9jn3nnCmgoxw1/jZFu3RG9jBTIHYu
qT/L9prVSID4Tlj2m2kq6junMoboYP7WKr9hnaNbmt1tSKfEfWYh7FVzerVqUaziyNkakfvGDzkz
IUx/5RO0brI0cP7s+QLYD73Ml6iGXAC7eQHLtgRYSf2ePKpsRthcQ5vg/oSyD/zAXXOKXtXLDg+I
D71uGvZUIie4oGAjJheyl2Wzd6g8fDhVJdBGsCTURo4zZsDrmZE9hSLy1gewTBkd8EZuG+/ATf2Q
11Z7MjJmV3AP5jI/17ydfMulCXTU54BFammBtEvvlwz1iaX5pKPg7+QykAOJiMsNetQEMhelDdBh
bHHnzj7mWbe7qFD3eeu9ZV4FuqXcpdVXZNQXrtUPEP4getAmqTtd8nkFb7NanPzIvOSpPk/RcCtD
s9nE7PeYbDpsFwnz8JuTPfYYojg4qEjLaJA/DTSwLnNXszeABqq5uwJQ+CAGhzzSy/JqWO730NWf
/eTf+UxIt1aJgbqyr14aDceiOFSOTwimfZsYr/ICup+px0tuztTfjFqsJoP99crgjsGeILfuB2gy
8yB3GdIEh8AOPOwCqgB0RdLJ7p/nrn7B41Osy47tfywbcRfMvjp23NXZmH3gPQPaEdlLfQmJNl+N
8x1PwDMu9aBIg1thxetqIMU2+DVMQ9N7xDCMkQSnxR3Nvm8BUWeHhT5X18G0Xt2I31+yNQ4NBnOz
BjiYcYVzTplwMRvYrbBgME57nDqL1MRSzytq8ds7O3PLCpxrOoEzjwsIjs56zu3mxCbprR0ZxsOD
2VRe/VJyVqzTuN5nOVTsAfCKlycIuRahs6w7zYb5NRMYo1MZRG6SkaiJ2fzPEIg30bLrfSyMlrXA
o4PYMBvM2KVLmfYI+N7103wDiCXGdZdxOgKGONmww8CG7echeJQxiQLX8Gjv6pyYb4aiW6kOhlmD
U7TDGNeiWmdop1Bz+cddH+wbKwTYYnCk06kJCsR/K+TD4IXsEUGQ3Ikgw7vbvvkLxcfsw9eu0x+6
wWLgKtTXvNpmltrL3HrqLAqKdZ6Rd5L860kVmOPtcTd2Sq+cuzR3zfs2yU5hOOIyVhNNXqNzrSMZ
LohtzCRt/i0Hi9XUjzaDn79xz+CNHAUSY+bIm7F1T0iUVBYF7tVs9MXqXp3MkpD1+nWQDvji/YJW
q+SDqBfbflk9hggOmzD1Lnpx+1bJ2G6hnT6pCkxSkFtYPUNU8akT5w6AYogJZhdEJt60Qn6kMyN5
yzMPRc9irmt54CJkWaEOLozd33UM9tiBtcIuhMVadfRZJiAraxSr3Ce8HLotCbPQ4Bl2ehIOTluz
UeNe7c/5I3M7YkAB0Sgjp+SHWhjMIuiRcw3tyoq+C2RB9pSQTph/PDejea0s5GpBUNmeM7md0dFR
+eqdb6IRi1RNJJr6pdBDbQMjCLYGDkShCfEbNvPpcByyS1cWly5g8ul2RX1NR/ZWTocJ209qZ5+i
UOURd/a41YQLgEbJhOTPZMVbKyvFPmyQ5TUT1dnWn2lFo2b+0JCOW7F3IWRtkWCkGfpEhcqWs18G
Bv+zFCGmV5DylYn8WlFmyXUK2iEIzXUOZ3lXZqgzsmD8MRYwKsJ52xbRa45bIVum62GpHwpu0lG+
rgs8cPDGGLCfijDINl2PB1XG+XPpc2rDkIpNiVg3oEZqpE+xJIAC6ZrdnVveVGb8FkVtkBvxxlXk
1w+zUZ3VID80MtqqCqnQSgN5+/kMUiAVQTk80oiZwtpjlHLXJUO+j1gyQ0vQu+5h3Oomwo5RTrOp
S1uwCIet6ULmqXNG4nT2/VXdAIIWrl2Ho75J4r+gJ7G6mf68kB/3+G36F23WRzZ35d4NMPykDvE2
s8bTFCe23goX56wob3SxOIzH8atNaUqNOsd904MK2Ev/EC23q0TwymmQ6rK0h23Vq3uZ9Ec8kYfe
yMZbMo1/G06m7AuslWd63DM7sgNhiDu79sYTZYvVnaOGYG1Bp8UUiSUo4ca0vD1gt9RgbRbOTsV2
z8rVR6LVuDWgA7T2KOnu6P8mc/nWAy/fWMZGcULgMh3mtSYOV5vs6wcbUCWNXuc+xcwThBdGRYwf
/GTxaJOAYFns1R8hotcC4tO5m8uPvM4m9k3qwR/d7OS25Tn0G6x2EAeTrC0uTMneGlENK3oIIAgZ
d6GFlMr+BYdOa9HKuwDm08J4Y6s5nUs/Y6gxcwr1Y4NpCpdcZU2UBsC2Z1M55qjD00grjFoqXuu+
2LONPhkK4oMxCyoKXAoT+c8szH2kQ529kjEVIPlbByOGax8k05yMuzThP3aseZ1adDA6pV73CTbL
urCzlRXwNotVEW3QWHiLUF0uPKSZ2Fm7Gk6HM/G7uAASWg10MCSNVXiDjZdvwhrfWB0+E/Fdc13S
thez7PJ7iLJ9ChVFW0ZZcUTC4BfXc3wD3Q5vhIh4hNGJuzw0/JroQDG0Pre5cTsbtFNMCZyhefw7
Ld1oo+78rcv84SSkcctTh/LMsQeSk74NQUIxY2LRlWOTH28iaEHkO5puWg9UohHXhhbIcA3nWJ/s
NHGPjmTMOqGF5I7O+PFcU6xIxiV5jAecR7A4Mli3/OgDtsmSbZWF6aOtlwUDt05WF/z7lLBhE904
EiZ7222e3UpazMTinT2yNOvJA5Ee3eh/5mVm3AfGg6NqA2ZLR2mOQlJRn0Uf34dolAPHc1wHS4N1
zR13qpwvO+T36EqILkO8EBOdjP4k+TE62WNXOuQ7S/3SuiTK5xJKLBWRNf4hVm4UkSzHPhcEn74f
4jI0790s+8Z//2qE7rav0o+Js8VqNP3rEFYQRUaSoVNZcskJ3AtdMxwnE3ai7DFklfo51/UqrRSD
Qszq26mb9QvtgeCcq+lAZuaCZR9Dv67UJitnl5Yv7L0oz3eZDLmTgBvcmiHsEt73qzRyVw6m+cFD
Y08iYvVdlYIc5HDVE1rYUDWJY133u5zRIDXTacERuF3MScvf8MlYZtGj7AW3Vpyg3iLZ+u2JcdV4
R3CQVT3DNmkqaE9K/qXaBZ9rHn4USXyeGzIGADi/iStgLIXfKvQ7M4g1NgVox4Ki0iFzv6Z8fMLQ
Qzay2TYdllZzesqZ41Oo9RAYx85CIs1DxN4yL/FcVzWdS4kEfZfDyuv6/lCEoXOK2KfTWmofYxYU
nFmK1ABW7Jluw1S25WqK4D44HWxIJjNBUr4XAtG0n5TBEtQf58Fns284w8bcJUMd0x6e+fsGQ75I
l4pNkX6gF1O3IuHYKqf/7dVgNVxCfWLoih0U8PCuh6AxFnDYihKzfUOkCDs5vxJKPv73Jqn+enkY
wPAO5503ZK8NJuShaLlRl4CT8ONskj7GWg1UaPADhF51yyoig7PDZNCtEFkMpGu3Jtlo8sIbgdwP
0ofhhiWOF8wUvCSZmxFjzThg4D78TIiLcAa95bGH5tTaV8rq3voWM2fTmDwVXtDeYbWOUJDnDY0R
LnmpssLiSuhgwlnJvktW7CCzVYIuTW+Fw1avJkjYO+hDIWnhOMY1ZkaYZAx/icXH8neeVy8NLDFa
dNOTNkELkPThVSg6HCLjycXNeGfb4ztFjeRg7OyXazftwe6iT5GQrDQ4CVPnXglYOK2q+73piPtw
8vZV2z5LE0ma0SEAheiiOe4SMip/121EG4znv1tF8FllDmjbmrbd9FnHuKAzoylBKOUr9pC7zgK9
NUDrYKzEVN7htsr1z6UhSBERrmTgOWx7tyU95GekYuoUAwNqkMAOU2cGwV2Avb4HEhEU8sFW5Jf7
wWDXxxE7YEpMUI3Szbm14CaM19mtqPGK5YORkcTKcApL235tVePzotIgGudfRvgnz1zcRp4kQIBK
CSSQ9G8rqD0aexIrMZ6sqK9OarL+Jm7/rXoMh3E96pVX1Vsmiriig10HcdM17A8mgJ+R6EPedpDO
gRkXHrbYiHhMGbIV7ZovI9G0YFbBAT/P1Y3a+jQptm2l1T8YPTE+ZSDTRn8wgZzSEcpcECVfRJhe
ZzMxyCEZ2Nm9d9xknDSn5lCwcqCt2lhzmbK0pEJW/ZhDxupfg/d+sP+4rsl9qffZXSGI5KP7GbKF
X/X4e7IZFC/pCgv/YrjLqAxc1SWjoQHbNLGvcWt3XLh126NRefadovV2WbdeimIhsB9yLoKwJ2g+
W9EFT8+WF8LZYT4gcicmFjASD3+hZsAt1CMzxsJ6SkMGSQXSPr3MS0GdT5a0/RgppYPoIuRaQmZx
+RU6WZF9TIG5BTaYM+dvGUwWTSdy5XSa8qmBUNQUPmvflyel9yO8w2Nn1ltQUPHBUeN31LopQ7XA
Q3gpVwE9T0+46nGJDdk5Z2WegrTdNYO8Zjogglfjzmzx5q7cbDgaoMuUetKt6lhOorVtOwFjkhUU
8LsUAxFOlhta0oFSCEB6DeRvLbolHwqzLsmHl6AlO6iM4TVH/YHHFlxtVzxkNtydNvS/WJXRgq0Z
Y8zEzaszNIalaDTWYb1WHW+bOYQyUCMjsXUkQHcFkDp9WnD116mmKCzp4NqXtCqumNurPdsOdAHT
jtcW5SllzX8Q568N81IGmli0koR+OkOBzAmbPfTEDHQ5Ba09Ic8MLcxKGowTffNHIRIPg/wzGHDV
SlZRfgXm1h33E2q367XZ8h4fZ2gTREzcmUOZk7ibpkWSpyClH5iiL+KebIDxjShW1Tht/RxMZtez
pYCtvmFKd659VljtXugGYvTRBkTmonHnFFW1GYrRWVMLCH0J43yZ0EzbD+KjcEdg/SAwbExjJcrO
gJ4CAK7x1+no79oZnE7FAWNTprRlTixaswsHg/gN5Ac0Nx+rRaVAfA1z8TbPuzSr/qjBO5oR3y13
qP8FZcU3Qn6NbAZ/klGWMTMpU+GhNIKTTAh/5Zizg0i4BxFND+UIb0Ri2qFUB9ybKN/Ye1CQ7JNA
wtFRYLVXPS2LgeEzUnSYvncvKmmeWuxEwCsAOakJhUxbT5yvdtqSQOAb2no7TX25YF1RlrMxOP0g
a5CEGjFdwVg5h/P8zErT3WUT3QEpK3qXuIIhz3IwpmO9Md18S9smw/LWOfRswld26MOvhYNzZ5vV
Qz6cvAmstptcRUqYo59/VfH7aJgHu8clZwpOyWWpufps65KgmrLBAuFfEmdxqF4wLEYwY8L0nTn9
NmDWw3WT+ZvlzVGTlWGSVeCkGMdLXL0L7pArm4kT9/3ml4m6U7vkBKt0ek1oYF6NmpVlsCs4/ask
BqWfjr/5Kc554l2XEPAwdmcg3C+NimA7UWKcBP1+Lg2SoGjauQ2weY6Gd68NJrp09hOtoVsDsbYO
vQqsrbi1wbWPA6BBSfca+3BFg6cyHr6opWXP/2tO2a3UCiCvV7v3Zh7/YtNZryqzlRtt/2IFlXgi
h9usjJsBOhSzC7Jzc89FePJGZ4+FXWMEdAnZBEzmhzL9XUvSzvgsokVGMJpxG0uO2rOF5UgG6Eim
CT3VA+QnhfXJyGxtxAkT0aTcWwubNfsa0Vx3XVmxzxpIwPUximkZLBLTQMtkYwHX2nFogpJluv6u
cejEqxSI4tks57W7TBqV8SrzOiA9gxJEN3F8MOqXPB9Bk0PtNdkysYmCMmIxlGGKsxMtjOd0ZiUR
no0GKNVJMl+cerJT1hDlq6kZz0GUP0aF87eYTzWZlIA3eYIyuWrjwAcGBFndHVBoY+Qddthk+xq3
2+dFcO6k0ieipctBHeAiKv7J9+03MXOJ0xDfb1L327BB+QVOcz9ISUIj0s+xhV5Q9+UrBniiTSFr
zIzaetcW4ZrCR/qfkCMZAAzMoDymNANsavhon3bGfAn/wZcfsW1y/PE5Rzpax0Ofwi5AkXckqj7b
rGytPbi2vNhtc2MogZHAt38Xrjz7Y+Bv0XjIWLQknjugC/Fsr2f6vtyIbCIRXJMAK4clhlBThihh
EYVKSuBIY5OB/Pdz1t6Zrxss2XfD3jCmP7HVvqWxs+Ng8zjSHFKbIdlY+8aV3eOtQiGNfeBtsYMM
TnzQD/WagU6PcZUrT5r7yOFC8hBLSqDmUVJQP1WGxo66Eh/2qbUei/5mZWZzMzQ5RztuDwUzTrfo
9C6P+nvZqGTTVByEhyE8+E79PTIiMCZGVmnsYQrWhB7z/loRzOLwPoIPKCmsx69A5jOTB2Gj90Cm
ObB7XJsBirPXmd+46VyeJNYDKgw23cw0HZiisa7K9DsejYeyyp9Su3+bQ2wDaMLfVWBWm582dLUU
HUbfaRtkB6zsm5ysnWnRnE6YqNsHrrsxRyBedfxJK5AHb6Y8O2BUydCFPlZIkuuSmCPU/OmuUKRX
ugbQdICVn0HWJRKzcdS28YIp5yuGVkk3X/9rSkZmAPGLAHy70gXpDPk0TwgFDiaPOStAQCskgQG5
bR49JL6cGskK+2xWZ29hxha9xVxL+5J8N9sJRaj84P7ueb/LsX2xWrbqRkhlSdrdakMfVcYBpBrL
j9SHt1jId39MMy5JBvxZG1ubxkkee+utEvl+bpLsjCl/pcONJAK9ygh0UTcJSWf47C35Xrbqamf2
/7B3XsuRK9l6fpUTuh6MYBMJhaQLslCOpumb3TcIsrsJ7z2eXh84czTcGFaVxOsTsYOx2yWAzFxp
1vrNU61xkOxCYw/UGqXQfDVAQeXe/gJl+l6rQPvUHW70VMpdIwczq1FLsEXLRVJTrykTdCudnIsb
0rFqa+YAK7JvFVuuMmRPY2MVe7vnf8gN7TXRfwtL8N+tjy7+ZHk3kQV93EdQCSofCpnaEN+3qqSW
SmpzaB49h9SpsMEeO0n8XOZ4V0RFyUFs7cD7C+B/F+u2QhsHegvMsnHWlEAZuEvCSxGCYIcDxAJZ
DahCoEOytr7JrKPSPpMy9FJHbNLMnx2TxMc4fvctpDj1PLhAECbjeWbp6u2NsHE4aikiWNCsV5GH
UIzUNG7yow8tt513UJJffQCzvdZdZxRPuKagmxuSNEqfgTyW607lSWRFQK+DHCV+TMEfi3p4y8b4
2kmd2QFuvO6AgK3CKiKJq70CaEwvdAeiS0XanemJVodhrYMY2ruXiW9qmDzZ9+QEnS2ypiggR4AX
sY6Sef+tGJqbKRHFWnIkN9jvOF5OUP8Va2eklHXL6FtfzYeb0X/ojHjTdJ1xbaHTJHRI2LJlj1cD
cHJWWO20MnrT8nhb109JXPy0gyZAZau9yT1eCR9c07F/FAbLTQlUc5UEzZw4Lhhgw9l6uvbm9ZSA
9HJ22I3IbWEdeOaDFQdYtxatdY8A/VPRosOETPQqE1yuslJxsVL9KeKUhEo/XDZNkq2zttFXUwMg
2Xa1CAkMKS25cjTjudCUFX6/HJCb7jFSydLq2D+tlAKwa9uNKMD1oLeAf0K7sTPY1enviCo9hue2
vjZBMMUzFE9Lx99YoXDwaIaHNpzoO5IIZ0A4LxLdmmZBVxjLszSYjaTYqBbaGWrzQnsMJTg4Utvq
yrDJPusjBUtkE2bvIGXXoIMODMGFWPfqYyUVevYPy0RNsZPkEjr5pJKq3xSC0mOOetYe3nOWi+Ic
RMPs7Fw/FbmTgmhFMsJvw5U9qzskIJxhxYJOHh0UWpXy0SpRLYHK2ZpooLSRt08D9m01UtiVhGWf
SQ4jngFq1Qup/DZ1u40M/dXvRzJbBrqDuCamCHHYyJ6TNxhuw7Df9lFDAmxW8RpDs4QhXvwsC5sB
yUpMMWLrj9+Ln5PEKycXIeU9rs+BlrJFWPHlVU5B/jxp2ARyw/o1Oj8iZC90yDQrZLVmApn+gFxv
dD6AEFoZYPhXg6KCjrFnwpaOclyK41FDRXBAHm2FoQOkvwA6lgyC761pixXb5Y5db1wZvrKbKudO
McjxQsBwKnODzoRy5kfxZTH7mlHbgEqfyEdy+mAcm4mpqSlkwfsSgxLOCnWbIISIoCkFO46Tpf1n
QBIevx68ejSodZTEqVM9DknGESZC979GtJNMYGPdNsZvK2/fLAZi3aVCYrf9q5Ak9HEtOk9AUoQe
WEcuhu2506HZheGW2YmERSmDfpara/YQj3MtmEqpDVyWTCFhuVFQqDOsn3zQEuCwjXUDDuxc8TNl
PRoULw1d3ah5raEyYd9MXalvNB91hXwyzhv8k00jvbH8Z7uvr5BGuRAI6kXlo+K9kVi8MfT0ngts
iOYEuWWRWG5kRY+tRY2vKsI/cEqedWyT0EtssVvQNAtJFQQQnG5ajwH1oDAsdFyqjUesyXKRXtg5
PJYiKFhf9QLPBqZz3Mx6p+XPrGXVHsFndQL0nK0hbgUiffJfSh8IZT2KjIJb8Ji19badFxSZXihV
+9vXR/Sv6fQ8Qo8G7M6Z9VsWyotWGPa6C6M3K9KLTaerAMfMGHmMiTs3W8dVWrXimiTnzoIXuAc4
CgnZUzn/mySfSwGhlRTJFYUzFmkHyHiCRawMfpiW8jxwg1iLLn8C7nlfO2oDQ+zO0epqPentmz7A
BS1jXDnMDChKwWRLZmEO8CDAf8RO2nazo4AyMU48fLgbQP6kGn4C6DVSuPKNYUcO5jfQJjfzX1m+
kBGfZXBm9uTLNHv99fa8Md/NbJcgGr9PWgKQ50dj9hRFUcpSi12IcpKJGXLgA+oqnAuAEYAX/WLP
OZ/XyfctZEt4LciQIkpsnuMhMLXxjcNC0oJjTNGUNuYFHtrn5G2rNt52Tvqj5FQQDv7FOMU/tIkl
SRnWufxR6VzLew8VDCN4jRX2oV9lJi6K8Lb8YRX+jaZ9942fRNy+ZxdM0ABCn5HKoLMHUnPNwWgV
FdWrQEyixtmx/w5hFgO/tnt0uuGKMv2qkDOggldEN7nts+eypBdargNWXV0g5RCbyXkK6oBNhtOp
uhka0MOaa2TO2vlGbcS1LCQlEu2Wg8fPqjNd6d14pDId37y1UCrJDA4MMypBDJQgWu/CS5AzDtN7
GNyD3b75BmXQzsFmucfBp3e0nYiibasH360CGQcOqi09w430Rz4bTbPVGa2+Cezhwa/jfRaD4yxv
Wr37rWuPGnZHrCZnWRi7UUx4ojpqirtR9bmjjGeBIq/b7HocuQL9lxsrsLGTbqwSn9T//r//56/h
f/h/8tVL8/Iff97/2fVL+ud//beH4M9/bF7S1/DloyHr/G/+vMyuq4pm/B0WlC0dyzaEcEzD/E9D
VkUTf5eaAZxKqpaOdJil/19HVv6V1LFwdSzL1nBDNXGErfN2Nmvlj1RhOTq/p0uTpLr9/+PISoYR
w9Uc9nie7X5j/cpbWfwnDE03dHhYkid9NGQNZCI59ie3IYZWZ3YUP6cTXFhuwZXXdHsHdd9W+lRT
zCcviPfQF88HAD8TKjiTmvwCbHWpA1P255NINHMbBo3ieVo8KmM42wYPL+U4XUpPEu3k+5HW/JkC
iaa+XlBJgo2BYP/z4IkLisLWeVA6CCVmOXD1YJ3lE24pZV3tHZRL9vb841+/DLqegpxHPdLXnH/+
lX/8vUSxtkUJbA2+3MYY8wesY7khhMoaZynQm1yloXw5M2iDq9f+/Z+//xA6lQ4nLhK3pCqAhAOM
E7XhKNCy7K+0+SZrqtCR3384tTHug6H6UQ7OazRS5vjuBYj2D5D7MytQEMDMK+5vaMOWIvxVUk9r
Mwml5DnTE07OZUmhN6xA6ljoqCJ6qXNVCtN+qyMjnyAliTLVDHkCm+eSINX2HfXhYfv+v+8/4sTc
qeQJgVqP2GKJCvK16mNJ3zrDdVNcIaP6u+tlvhXUxm59bRNEsIaC2LgXNs8C9PMc+ZN9rQSkxFVk
VsjoJ3rNLRj1/5yK2YgDPSVzNkhFi66xDS+wN6ueEI9E+we7DdXCapUSyNb2INXnPhS/+SUwxADo
VysvWGtindTeWiGbhJaG+dYEkz4Fqrep1RmoAfV0tBOkEczAOk+gyUlcyUj8Gg9tl26wzuSAJqYI
MdvkuTS0YifFKL/l+B6D8rG/GU55G2K6uok7TkBGynG589VN0vXxmUrO7h5piGcgddUWrqe1DdUC
TQrxPQ4sRKAjjfMxW0lUIT0V+/Dkfb9rcB4mJeQNxaOTDPqeDCNFHFiXjmkCTYiSt7otzSv8zzqB
Lrmep5xTUfsZfTx3nPbSSkCJKrwHaJBbA47ClT0l7A1mF553zegh4AzLIweTXA44A2nowJ4FFTYZ
QfXgaGpx0bWd2JSl+SDLHCqjAXfH51r2iiPSL0o3NeKKChouLCh7G2EgynKPjg3xgPPcN2NEo60G
V18H6uvowTnuak4fwS9Bgu4cq08LiTbwTmFtKefSUtPVbTQMwZPmZFcFQuqhAxPa9igsyEx5aXDn
XLclxbFJ0M0YR4N35fyUIrVeadadiFTlkkMXcht9gscRpBdOSd6m6jplC+HtMdXZ9BTdth9Jzycb
1bQBkBbNdaFzJqo0B9Xn+fIxkkpdxxMyTFUaAokjBRMgeDGNXC/0CulkJ5gKhEC3GTCgS6qC4DUx
4rVSNDTTnjY14uAcmNSO6hoawSVSKuSUtrF4V5bX3ypHX+dtjfao1PVrdWyRnAhHlwxHsGk7j0xr
1nzLmha2yKyILw0Op0zcYTt5v327tUFWJd+j2nSNQc+u0oG8dKwgEwXa406SDNzEmu12waCupQpS
EYL+xkhRZBaJ+lqqt7LKrIvQTKGP4zwBWrja+/U1Stz42Gj6xST9LRYUVE9lFJC76sEG2Qj4DVjC
4AALGA8FqSnHutICuacJOMVkuSRCfPg3D20RXubBN0XBxqBOSb07AeuJryc/8djL0PdTUP+tHXj0
sIXA1gHzKDTnyVLbdK1m2ABmw2it+g58Z5inGSDX6lpaEw61poJYdWRfo3rt3KhSva46lhbWkbh7
VIMR6r42PmSkG55Eh5iIyhXYhFc1KmRlxhw5ytz+hfWZAscMqG7fBdycGmUbSWoLmlE9ciQ8l0MJ
OjCGehdiVacNDFFa+m476MVMiBzOdQADs6EPtYtCuYRJM9yIEqDtlFdu2bXGjTYGGIWbO4y7ZjME
kV85kH7XUxrsohDyTRZXAma0hR4p0u2eSSYym5EDIyoEEpUTNywqGxmBCE9aakdnZetXe90OHgEu
RCutpYY4kcvdw4repvKyt031m1UWFgd25aYROBn1dbyddGdr1x060AK5fTLCl9CDittctJvKKTo0
WBVzI4r0T0+9OpeGC+8uXRcop55l0JBWSquXaCr5xkp0DIcXBsFNLBlf1Fosro76H7Y5fEnvULoJ
yeAjaDwCvjNaw1vZECnsUPP2uSnI3MpMbnUDSKzO7fvMTg2keCxkC5LWh3CITFfsM5PbUVPWaY65
Vw9eY61XHIMTrtdcWYBt+fASc8x5Lg1cwjpK6isxpoarhr7YGGTqz7NpDMAwAFiPMekT9DhuMdzW
a+U2V8GP9RGUVA4eO92AUZDE7YMzWeBwUxggluY5bD0gXCzb2Y5YtPGqV+RruU0C/QSIJbeD6OWl
B0eqUN/6suqu7AwFJahf4G68bNMbZXgt8ngdSvkKWSTSmuIiiuRdq1ty15kWRUENiFCAsw6X3J1h
IbyTco1zDR3uPfwTzNsoDeyKjjSmVk0/uA+gTFrH5pUtIihAiVyrszJnZzZrJY8dRPSy8dyf+sdu
mDCixEXb7pFvRlMFLTTFf9TSacv9U8DDoDwV9vWdRv7ODUlEX9VKhbFeDnKGLCGm5ty27RfSNNjH
aA8WkVfZZvvkh77yDQb6fTHI74ZXmbdBOiCVaI9vlkCyVYSUI8MCB2XTq82dbyfrOu0fYGiiewk9
6qwKoVFk1lUnU/WxtvWe1REwPJk+OEkF6BVqWsBjMUJktU4ix1VB9u8VSljxmPduxNFhndduO6eu
kIQLb/UM/EQiWRH1GrC4qvhXehpxf2vzXct5QMkFRTsqK6RTEtwm8TPat7jyoKNn4c01ahdhXwYu
IrYlxCsclLAuAgehV+nWTOW2sNpdK4xh05SvFiqTKJZbL5aVU8s0vIsGXZGN7GprIyfob5VS7of5
ONXNPwbNrpHpsyZYd7nyiDAsEMNW66s9CSxsZyNQkdE0WfuxlfjFKBWkxypDttUJi71finwfNdLZ
SWOFKDCyntnwB62zsyFJcEtpJB46WoariYI/QaPcmoD8zt8fLsYOzAX2EVe+0T+CUElBitoe+vE5
npzvP0JpZPs+rC87W3jreP5VUkSUeDJsKswcjVsd4FVKmh5sCJgQGOhhtm/mH9oIA61AFaaN8VGy
W+Oq0qQdA59tcTrkwmsmMtvLWH5rotSCWRtdgK65DtrmW6qBz33/EcPY9Nvy1dexAQtCPETGrjzv
QNkwg2B9OgbXeeTOiwpDX40sOwDnfdnplUsQGYD5quuwDzIIXcOTn0YTYLnwVSGvdjEkuKKVuGgn
k3HvNN1cYAExknJvBicuztJI/g784bJjEyXP7VG1NrPt+6+0YuLa3TcrO4neembLORP9qYygDisR
gNe4+F5H1NZNAHwrby4PQS9eaWErV7r1Ey8bhzWxfLV1wR/lw8/SA4Tcq71cUSECvdh3+SrUkbQw
fPPMBsCozGSOsmVjQsJ2lTmIRrcE/JlUMEdI6avW4CWGASleTjiQtJKmOWvU6Aqldb6kZ+3nVOW2
ccrWkmML51kKTL9kdMno7Ui/OptW9/c1NhLY/a3rAZlgM2clLzsVhe/pW4nkq9Up5gzSMXeaobwl
DcZKSRc9qh1FIzK+jct5etM7G4Ek140e+VfQ3TugHJxo6nK4sd+ajBS3PlkPQCwowlLfIW9XFqBy
eflw8meHEjBnaQrUTEWIykMWxybBPJYounRQ5scCubIi0+9ki5Qpyx4x43nnGmynxgEu1NMODE43
E+Pr+z+IVQgcujlcqTrCty40CtZ4JXzrcuWn7qQvRkGixBL2tkq1J+5FOgDeIcc3y8OreRaScWP2
BzeaOjxPojcI0jtDQ5LHAhvXarmxQs9MZ/uANy7bZl3a6NyG4QQdr1LwjQXty7VQ7hyzFyt2LPM8
moXTsA5S1jFVnZzLz5iBQZnlvEXyUBma6VZoPZz7KQ+oMEuJi5ZqL8ktfkvZeBrVVaUZrssQy9PJ
QBVeo94dxS0sW7BfYH5wuJ+7ytI5guHy7hi4HFFVtbrpcqxj1t7gMh9w6RZjg3hyNQDvCDDCIVY8
Nd+l+iwDh2Tn0P+aOwoEvE7dPXrj3LgdpxB7nhS6PDJ153Dx8QzwO7mqjdw4G1I8NFh5Nsk8e7HV
HtyMklr9AtKEIzcMy1Wfv/89fV+a/WtjiI02jViKjZTnpriuVxBwriZNj10R2+upVHAmkpuGerDb
9PlvhIbAClu1tY0RyhsRZolMkBZTQthUSvxSORS3DKMoKUYrf8pKfTJL1sgi5XCNNsi6McX12LKK
2PjglVpqoQLR1+deKl8aDizniBKRIpyGyyqL3jDVfXv/y/gR3I7iW8lv4LIUATVAbMe2th72T/4Y
JBfaVaTOyCIFkFRakIYEslIrr2rCQEfz4LEs7kYHkgm23IxLyzTqcJ/zm4dyCt64ECBonH3Xk8je
YbgNAxAaZN09wfPfpbaZu/+V9Pp/SXppjnos63XzEod185J9zHm9/5N/JL1s++/SsG1baNJUpa4a
5JT6P3M6TKh/B84oVIlwitDQ5eVPsrya81qG/XfVxjDDluDcpGE5JMr+mfLSyaGphi4cB/SCI1T+
6D8Tcjf/SGXVi1//R9amNzm00JoU118SXthHmLZJQm5OxH1MdGEAHVCezQT1PsSEHKQW/BLLyVw0
uw998c8HfnzA3NC/Mmr/eoDx1wcIJGGRreABmpI+tTHIssm8/FrTZAo/vnuTGxQfHAw10R/voaBX
syY43h/HWz/UM4sUYAx0o8e+VrgS6fnCdC5Co7yW+nSieZKgn/YLU+vjy4+jFDLofOGSM0JI60a3
oCuV42UI2exLH6A7f31C0Ed17LWK5VbIDQ14u2Ge+FL37YnmDwysLv/avG8qJStdKlx7CnEt6j3u
zKR6/pFg/0fi+JNpc6D3dfuvrSOCo/SmzrTxCqqg/mxGrnePcpa7Pd47c0OfzEt9HpdfL3dh5hMd
2t9AetpjRwXdzUizws/9HkOLy4Aa2Y1xmcdQVY8/Z+6Oz54zf+CH53Bm1HpZMQqDKWZVA5Dr/XM3
NRtJwd5XKAZlXXIiIA590yKYbb1qEZnxTKqGDgLJGYWhIYg3bdKtVD21dmbaQlI7/l3aHAeffdgi
sGs8VshEtJYLZAeNuHKbDGvyi+smJyF6XedXJBBICaxtRT8RModm3CLe836qYM3xRCA/xVlZDVcp
YjMnPmeOu88+ZxHuCWJiyaTXllvqyaaZBaU5iQJCpKQfb4c0uy+9Bphytauq5s/xZx76nsUS4EXt
4FVezvdo2e8oKS/DtLz5UtPaIvaRTnU4ZLI0Ngb1gNR0+9q7ON70gcjUFnE/UaKodTWy3NHE2sTu
WiTHvKrfTZrvn3jEgY7RFsEfGIESIVdjubqm7gJUlvNenJi2h5pehP1kVggjqoHlwoG7QnXwewEJ
8njHHGp6EeldF5QWdESaTtUeH2o0TeSEa9fXWp+f+nEdGaPSwxtpwMrMROpQrlvji/uotojkqQeY
n8/LRoTxrSRcY7XfHn/ruVs/iSptEbKw7+HjKtJy2x4kI2j62YNIqXEaBeWmg0u6Ov6cQ32/iF7T
0ju1iHhOHY0/0sy5FJbpHm/60CcsohROaTuCYRhdfHbWgSWvocGB5opY2ZJmffwZB15fXYRrEI+Z
NbSc4svI0TceGZVVoXNn/1rri4jN4OSXflfjI+MNdxoXjSqtno83/T6QnwywughVygQT6tz4x9g9
25vyXckj1zNuDaWk3vdUzaSJck12cWWryoUsw6/FmroI48TEgrgNsX8MS+vCTKzrLu72xz/pwPqm
LsI4neCDcqAc3RgWXFnE0ZnXRNdJ7/w+3v6hsZ5//0MgjxCoulwFP5GF5BMwmd5YRvvytbYXkayr
aHWJcKA+YOK6ZEU4WinpdKJj5uny2VAvYrmGkF7kTTe6/VRuR/hVeggIK2+3pVPBOfRvORKsjn/H
gZhTF+GcQmyeUBMYKYml123eXgNGcc1B3JVle2KHPDTMi7DWIsMsnBhg56SPqKYJfDUo5yXfk4FE
9/Gv+HykbWcR1aIaFeyGEC/pDfkrscz7NHFO7JBzeP37WNjOIqSr3CrHuG9ntbZROesGbR0xWy3T
vLWHaN1X6sPXPmER3t0Ezljrcjhkbb8hmQVHdzgxxnMvfPYJixCOvUECaC9GV2BDFcOhGNBHNPB6
15BsR8eC5CncxVMr7Ptm9tnjFmGdeNaEJd2sn6ErD20Vg3Lf6M6tANOFvuKloU3XDWIkIoY5aV0O
lQAK639p77bnS/zHkI/8yhOk+0a3CONnpJsuyLC7XxugRcT7EvKGnOdYnCFj6JjlgLgemIXjrX8e
h7azCHlPFl6NhgZjJJDmguRLXdvAtiUB1hJ1P48/5NBcXgS7kenAxSGTkWJUXFARbmY9Kymexr6O
KWB+Ihg/X71Q7PrrGPioBaEBR8QACNvmrb2PQv1SE+FPBVXvNICjbCTxibXlQODLReBHMXKg6LNj
q1k0z6lu6liWhNfHe+tQ24vIT0j4VaY9r1uzhrzqoSQXxtGJmDww3nIR7kGnK1Tv2Fa7zsbVwroQ
Xn7eIqol1BPz9T378EkczqCwv8SCVnVeUCE90GF5OtQoXBn61sqgSYoRwaPozjGSH526ZhKoEBhH
FgW8Ac5NatA5N7K0L5EvNM4xMzxTvPwi5/I5/x30pq5bFg0lsPaScoGhgwRo7hRE7KKkOrHqHur7
xRpSIjNuyiYdcSzKHiy2oylITiwR2jwPP+uX+ZkfjgVDlNu17cPWDXXl0VbfLAvnY2MVW096/jOO
1wnrOwvT8Ul0YO2Vi1XDzAbR1HA9XZwfzj0BxTF/7aiF5eTLEQYj1U71+uTSe2hWLVaRwBBSbfV4
cEflu6MCyccfl6LaGSpV72OnlHCXoivZ71V0CIReroZgcpNkVwLmRzv/+DcfGrzFMoPSRKFoIR2c
gjJ3bSg8sOjTE6vLocYXqwvHazxknXh028p+i2Y7SVQrsq81bi+Wk77p7Ng3woFSPXq2ws9eKM3f
fqlX7MVyEqDF3JcqYzMgAwYuadML5e5409ocFp9MaXuxmjitaiSBjP4x7qUNufuVTTebPVkZ+XmM
mWPvkHnU0cbxCYV9GF+3inZ//AUOzHJ7sdQEuVXbgVlTGzGdx6AtQPcb2Vpz+ltLide9tFc6wDCh
jSei6sA8txfLQ6chImxxl3NlNt6pnvpQOWiDeNXOmdRvxz/pwDyzF6tEleDXjd334AaictaxXwX7
fnZP+lrri2XBVpsqkog7uk2gOmTZuIaOShZ+bVe0F8uAHUeKUUTl5CrmhDx8WKo/SicNt8ff/dBg
L8I7EoOGZrw1uBZYqHSE24VwUF89KzCtpVWeM/NOrmiHBnoR7ShtwXbyKeqikISMTX2uFsMdGFi3
MpRT+dUDIy0WQY+5QalWE71lDBawuuyqTcOH4111qOlFzCt6xFqvliMS3PWd2vSvqdZ/KQ9ji0XI
w7xBG7LBqxH7kg1C5Ouqbr42OcUimoXlUZ1SeGsfhS7U9trH/osZMMwn/rr5+oPuY/+cj67dFopr
xjNo1lL+HO/uuVs/WQbFPAwfdvZYhf8Z59XEBdZbRaiYWOJpvmrMN7bWqtwiOnE0PDAtxSJ8PRuV
8U432Cf65LfAeRUfkF0V95upLE8scYemziKGA1VaVTRMJBjS/McUTVsttk8E8KGmFwE8TtGACjrW
vG3U3NRR9j2YTt2/3nPTnw3BImCRFA7LbJZCQW957xuvGKgCQLSvx+iqzjk3pldGj5HFRjRrI7rv
hTffAZHU2kIZ4gQ2VqfyoQe2RGsR1caE1nfUE9VwyO99wDUCmQC1ke7xqXagD61FZKM1Kju7UEY3
KwCUZbgomsX6eNOH+tBahLaZFkKyJOluiDiRYZno3KGGAM/M9Hp8cJJ91cxdqCZPHN1N9K8wy0W4
LtlHTnClQeGhS81pOj/+Ooe+dLEadEC+UUpiNShLfd8Z3p3viNXXml4sBsFE9ayyUMK3pu4715U9
YM4Tb30gQq35az4sBXmiAm5Xi8ktfOMFh4snJVJegx51PhNA5fHXPzTFFquAAII92KFgI1T028kT
+6xHHyoMzMfj7R/q+cUS4E8RWmNqoQNgGi4Gqd5OTvu13cNaLgEh/EfVZPpCNkegV8nwk8JQ7Ivj
ulgEIvy+zGLQR6DYIZhUfav4zd3xPjnQ5+YirEUjw1xNaRpw8nNoDvd10D10qfO1pdFchHUYOGas
W4TeACnwXJCOtmX7/WuvvghrXKUNYY4jxYFw/JUU0488sZ8xo/19vPkDM95cxKnjiBBXOSoblddC
/gBbjC/BWtOQ8BaNe/wZB2bkO5nrQ1QlKqBKHck/FzmBVSPqfRop6+NNz73wycZhzo/80LSQaP8V
AndyFaeU1xDaUlZpW9vPuR6b5Fvlqag6NIMWUYvqBEpiORlvpUufzESsRn0C1Hgqd3/oOxZB6zU6
2l9kul2VjEXRyPt+uuvTFEE73PGczfHOOjQOi/BFZnEYbZPO8oPmLh6Qtcmd5681vYhdX7QdXkIk
i40guUwc7SbJyhNNH7g4GIvYjcxwrOuQt+aUgAxo8qKkEGOteoOjrcA9yiynbZHmu+MfciAejEUo
V41d10GMPUUYFcMqSsZh17ZWuB610thZPQ6Hx59z6KsWYZ3UgCqhH7CUZoYJmQMXaAOtN5Qyqvqq
kDX+GVbvIBnU/9QSvHmPP/XQ1y2ifRilpdk+N27Usn/JTl5OUH8x+dvAuX/52iPmAPoQkWZq9UUz
XwMsROhC6aw9jElSr/zV6t6v4484EItLTNyAnsYgHErt0of6aJEvOouo42eQ+48/YB7sT1YVYxHs
daNEas5668pZJs+AI5We4V3p1aBaABMnUX1iFhz6kkXYG4nuiQB/J7dPvMuxm705JXQ5JvfXPmQR
8X0ipr51As7syX07Pg9YuA9KgQ4ExYJBe0Qx+PhzDqwsxiL8OXLUnm34EwK6tnbjoz/6qOIV+7Wk
yhIop+M2oBoFw9GEQZ3jrJYMEJo45px4+znmPhnuJVJuLPIMWgP1d8eMbpI+3adNdNnoYje22FqM
4YmF7MBgLyFzjSpSDLqpOuhqs4k0uZ6PxGlonZi0h5pfxDbOB6o2zUjjoVHwfoyS4EpGY72uPc34
2u1Snx/9IbYBioskHAGbB3l8X5nNXUdO9exLU0hf7OS2HeNyFWRssF6KQmWviHWaFSdKWAfmp74I
6Fb1TB83J/aQoP6TB+iqiQbBiq+9+SKIzT7BNMDhMqUGANO9KXucL47H2z5UdtAXEVxH0hiTkblp
2vl1BVlWb56QNo9wclKrb1O5tqb25WTi7NAcWsTxgIBKPgrWIyMe/lRav0Zv5kcv0lNgywORtoS9
6ZGeoCjA19SoiuHD+Fan330K4jKpflNMON5nBza5JQCuadtc80fUfMs0flIdfx/FznlVqOd4LJlf
G/N/Q8ApTtMFMRNKL8Oe8qQzbQwNysLxLzgwXbVFKEcwhOvOYjm1ZHmhyvY2Nk4dNA91ziKE0e+p
OMiS2o8QOfP07EmplOvAtzal2q2Ov/2BSaQtIrlGdTDvBOtcr45bGVUrkWNpWJ/a0w41v4jlXo3K
MbWZozpykaXTwinH1cgYT2w2hzpoEc0i6YDNdBwAJwUZL/hRV0h81QgF+KvGHLbHu+jQQxZR3cRG
PxggLFyUY9dqgSlhnz5pCvQ2yuvHH3FoDi1C2U8wT80yRqEU0etcy3Hi8gTQ6MAILNFwwEtl6JS8
PW40yAl024GBTqRy4gh+4M3VxRFci7Mxz+2eGkqr/ggNZQtO54tvPq9LHzYwgW69HWUa519zWiNB
ty4Qz2kjZ/2lPl+i3nKvhv43ZtTNFAOCXmhcdHZy4tUP9co8GB9eXalyEMOhxfaO+x5Kjfep5z8e
f+0Dq7K6CFgvrTVT1ZgiCKzhB15qVwF3IAxCW0Q6xzHY+op2YlYemjqL4MU9z24Kx6HICzlRjzBl
k922VPwvNr8IXjiHA5bNLP29ORTX6Dx2uzo0t7Dd+hNL84HIXSLfgsmI0IkEgYGM0Z5ue4Sgf2YW
0S251+/Hh+PQSC8il7uNUga25GrISKhVduGhHPCVpqEm/XUSDQF1/rIyuNgYAya1VbtDeuDEwvn5
a4sl5E1GhqB4wgQtgHqg+XvhCOtEp79vq/9+QheoB32Y/PrfMDupzaqZc6b2t9ArzjvVcv82xVMZ
IDYwg9+aO3+qoZ43juchOIaZ54DCDOr7Z4Gp46qN5Ed5hiRQ1GJBpbTJpqQIhp6NFfv4LaHEfqLE
8/n8Rjnp44tqfysKciyKSQejHXFj6t5Fom6VtjvR+oHToHAW4YNZHhptfd65fvJWiRcTbmKoIRTR
OVhJSZfKPCfCQk5fWonFEl6GMF1WJEbauZPziqjwbTPFD1+biIsNsNcowXNNKdy+bC77zlzbkNe/
1vQifJKh6ttYG4CQZOgblgZ5cPF0vOkDo7vEjSlIRQtvIP+tBsqTVIzfnP5ggtv9/fH2D4SQXOx8
gd2oSl5PhYsSDzAqD149JLdThLlDrf8liLS/hUGPEU1Dx5R4QK4nBEBVGX+N+yOceb38sD2lelZA
b6WwPISIcUMYTqxTgO8D7+3Mo/GhafAvRdmoLCyOUVS/er8roplxjRff8V4/MKpLzIZvm0NnS7g4
HQKzrc6BD5l0O5RfG1R7EbOlaaCLKCdYRKggQVWOsjMsEpoTL//5foRmwV87R088VcPYvXAH+Cd3
Tt59l+ArcPhbp0nlfOneL+RiBGrbK3OA0gXk+gYpHGSh9fskSmNl86URkPPIfxhhD/1//BP/D2dn
1iOnzn39L/QimcGAb4Gaurt6ytBJbqxMx4AxGJv50/9Xnfcmhyd0SaXcRJEChe3tYXvt9Wv1ziX1
P9XYzHsxh1PCKBB0779hYwytBXUNgxeShC08av1RKt4Dx9ZUt8k1wIH676+fl5mioB2/fvCDPaBI
n4FAvpK32Ord1TS5DCMc7FuLhmcVbJxBvSl/Tfq3NvbaDH+ZFf+yssar2RIMvQK8CODeY9ymezCe
mJxfkDbK+MPlDp4VAOvgcBg38MkvX7He7nl+sSf2CSBe7A658mRq6leD0xFsp05UnYFTOXXduchd
eJw4KbtQ8FyzH6j/kfVBpqnd1TCOo59b7v7qYJhDC+cbTGkviY0Ydi9ltdxDC7bL2fNNXb9W53FD
nQZNiKqaOgrA3INYVTmev3//6VtL8lqg18JgqFMhykUI6L4RFNKo0WL2gGLLMg6BO92DAJj4jr2y
um1NVqtJHHueurJIsu8WYh4g0f+OCnTYBzX/vP85GwNuLcmbhaZwY5Iwd1MhnIpb8UhryP9V3Oyr
iV4Z1RvBuNbhBUQCuwKHsV1OoWntiuVs6LX7m632WQUjzKMqU1jMtsXFYyKSmQMjPFylXOnurcev
ArIp+BKV/Ywawnx4HkDRiMxw7/XXMtFbLbOKRtdG0RRw1LTnrAfIQLDfPAIH/v2+3Xj4WrFWopTV
jQ1+O+nFKWT6GPr0ysZ0Y9iEq42LgWeJBAIz3Fm//NEunyY3t0hBA1kcqTh7/+dvFDSHa+1aULVd
rwYd7sQAV7ml+FRgnQbICvMLQJF8enRN8AMI0wq096nnX95/7UaPr2VtMPmboNgpYTNAgSqq2ZEW
+ccR3tPvP36r5S6v/WPpgzN1qUf4b++8yjsrmQN2Cx98nE+ca8KgrTdchsMfbygAzCJ+gTGlu/BD
VRT/+E2R+Wg25Lb0lV3IpZ//soqslW3BEoWesijvRLqVouiBnmQZ7/qifoyxr/drDVBZV16ZArfG
8SrEKWp2RcgjvEyQR8v/5UreFt7hKrxHTOYUh0cMMVoAayWBohDwOd0T1ra/buvwVYijvwmsYfDr
J35x3SSnEL6Pi1c9tuRaoG/0+FrElg909uDLRHfAOXzt4VIZwUw80jOcstjL+1+xERVrIRsK8fQ0
QwaxW4AO1ZV3AGD9vmqj26aqtZZtnOOytOUY7vrIFbvByJeu8m67r4GL8H8DQsip6mHpdDEwtWfX
gEAM88HX29plFc45oaja6PHDPSoy2H4tqYzCpyK46ruxMfjXCrWoECoASxXV/aBUhVH9CHDXbRsl
ujqodD0NlQD5C+CrBqgrBxCn4sZmWYVs7kgewj2MgjPt0MTCcyOZ+/xBEKOujJiNGWgtTetEVdk8
QLtY+BZmuLfnJX32Fps16tUz6sZhvwreUPfwKPdHikwpB6Xw3F18pcGSu2nwrFVqMHH35AintV08
6+AF2oZq783FfAf0ub5tNVsr1fho47yK0MdmAo/NIdVHIfzD0HYfb/uE1fY0dp16mCQsQJw2PtMK
xm5LBL6sc6WXL2H0l3VmrVYjKNRtlBrCneqbA2CvqQzjI1nklcV4a4uxVqo5BargUSKA6AL1lBkH
p5KZg1IYFr/V7H4DdOuxQlBIcBKpGzJUtjf5lXdfWuhvn3YJ+D+WaSHgiVheQmSGfyedSIXCgvJr
X4c//JA/AkwsroyyS673by9ahfnkwIgSmIlLccTnRj3hoOI2HC4eb9Py1Qe+rKvzK2/a+qRV1MPa
GFZVFZyiRQBczmKxFTBFp3edAEPRBEEH6gYqcN4feRuL3sV7/s/2o3FHRnYZeb0zLh9HbuqnuS30
DnDD70Bn3yZSRenzf1+DVXUi1IENjVLOaxVFYNCqm6oXw7XQzZ0g1UGAhruJ+U8orE15p4/vN87G
qrFWtVmgwLEzB64kwC5z8EBXioPstkevIp7gwrSIF3Ryr5bmuLg0AOHduTaENnrVX63VzeR1HkAn
cCeDq/HlvJVP6rUpwJ6dqytts/WK1ZJN53jmgwHk7l/JQDQcBqQoig5arNaABPh+K21MXGvJmnsp
oOY19kuhEMBYxxSGr/WbmQv3xhesonpoIlAkNbqhDidwQUoOh33If34CZM5+3vYNq3DOG7iF5AGc
shogibNldtQ56CxgPwGyQe+/YmucroJYN+6E4nj0hVvOdM+R3ARPvaE/bnv6KnZ5PwRj72IwlUNU
p0Q9KNrMt7X/WqPG5ymfbI9ny4b/DKLlaSryOzXeVk4RriVqQCqDCgzf9p3XjOCoElnD0IUOV0Jg
o9nXyrQpcCJicsyduR8ULqCuetFAmwZi/37Db4z+tZcbGOgtfj7K1MEcOWhRwjFfJq4KDu8/fuvn
ryI4LKXCMoO2x1rjpsqAyDWG87J7/+lbP/7y1j8WZs9roMzWGJMtHNVSEIb7rDWtOTYzv+YdtfWK
VfDqGm/o3BBzaEMe8nh+ajm5U7hkfv8LttpnFbhSiQhWqpdx7+ftE7MV+dTJMf9w29NXMVuiQBHc
QQzNxR9/NtI5xZV/24rorQK2dCrsiGp4MHamb9Kq8KaE6qZMbvrhazFaNOlIBD6ahcLcCYstqPFj
uHx9/+Ebu6y1CM001dBNDbrUL3KQd+fuDrd5H+cwPi04+NBwfi1G8lrWNb/SyRtjaK1Icwzs5gsH
iSTuTaemVHdx1B8cv8/e/56NMbSWpFVj4Yx+he+BPUeBxQtQlqgf+is/fuvpl4/6I8bGSRgYSyOr
HYYQjQeLB3my4Df28+Wlfzw8qBYua3HJ2YoABGEpflPm3Db419Zs5RTmC5i0aPV5uHfhgsnn+sqB
YKtDV1Gbg/j8/0dQz9Te4REMsb2D8vltR9l/j0B/tEo1MeFwD78c9NSz6+gA7mDt79AAM3TbiFkF
byv8C6oA1d0U9uOsyKfEvXpN8e/K9JdDzFqCRp1ZKUjncc70pzNQxB+awEk4KGiDBvcFzvqsjV/4
/NJjTF2CrnAHME6bEAcQoA4DVEIO5LfU7QVUfdKeekYgHuB4fYqbAOHKJ7DAlzxKaNUBCV8Gz8Aj
XDupbAz2tb4NID0RxtCt7GwAf31PRt0dM525bS1fG77FbArBQ4Y+RvYctlztacLnv9+jGyNyLW/L
W4lE2YJHY8cHwCqBO38DHvZwReu81S6rScCNoLssIrQLteQMBuRbxPW1FXbr2as5gARa1n2EayHA
PeQDdsY8pbK+ZvK0cYQgq/U7h5lQDgdoXMrF8mTjGspjdsTQ/10W0TU/3K3GX00HtaCKotANrdNE
fQYaFIAhDPcgUGyLK/271UirlXwisN7wR3SA5uKXkKPZAasgbxyXq+lgDPK4KTo8PI+7rOj8+1g2
VybhvzcNXavadNELAR/uAHcohR8mYLNXRVKRCia0Hs9x33vL8Kdrgds88ZZ7Fq+BZ6+AgrSBBN8F
c921qFp4/xV/z5jQ/+rc3P/XNKVpS9ATdp0yv0JnfAraCETWoKoSEo6/hUef33/RVpOtztWCBUVb
AZaMW+uhfp3zn1EZZtqEwY3Pv7z3z9Ul0rjl4PgQt692oJecQt2eML6u7K7+PlL/dV3/8/FBwB0F
Z3+6Gwc5Jv48PraN+/22plkFsxEunztXYJYL5XnJvQxMjkPuxzetu0Ai/rdlSh8QMLCCsBsBIIfa
BYA9oJMS5Euv6DC3xtAqitsG8lowGrA0OnWVmjB8orM9RUORgX9CM7diN83XdO3YVgJsD2YD+nip
/fuGO89hxa4Z2218xFppR7xgcLCkB1jFxocRwNrAJWCEi3/XegCyr9xbb4TBWnC3VHYhHcEn6KK9
l6G666FgiWsAbG4aS2u/Ns8VsQ0CpNsdQF2nMvpQsOhlmvvbjjB0rf6aHGPgy4FmGsb5A8ywM6QQ
/3n/p2/1wCqCaeDoFjZQSBNXhxC8m7JyH9zosWHtXTH+ev8dG2G81n25bgCXnhEzKlhZF832AvR4
71yZrrcevopjP+C1ANAIHFwGTu3sxbsIycMrHbv18FUUu3k7xbzGwDE8ByqSn6Nhenu/UbYafhW/
yAUEDTWXGz6wZCC0PFkaD5lgxSeX5Mda5jeO/dWCLKWCxgSiHiTMvTdWZyCS7ZVZriz3G1+xVl2h
oiAfjIHJM2nA41F5rk4w7l/ueAnnSB9JLDh62ms7x62Xxf+dU7u2HTTv0NVdNQUZ4ONRWpPe7ruZ
tQlqYMOE9rTJ3u+fja5fu6Y5IaklubSbku2rleLsxNfS9FvfsVqVndqOreSIOf/C8BMkm1Frk1SQ
UijPO/bXfUO3vmEV3ExgJ1+MSBb0uT6jivpxya9JFre+4fLKP1Z+Z4LgXjJ0fNjKt4v/ltL6Q1sN
D0sd4NLMuTK+tr5gFd11MFTGNZe96uhkEPPfz1iEbuvgVWyHToOja4S9EScwslKdCcHmAmnz/adv
tc8qvKuSR4T5+OFgOjmLcxLtl0CQe979jm7axtNoHdghGZbycr4kjTr5sLNNhrJYrvz8vx91wHr+
b/cCFupELrI0OxTCZ4NtM1V/Nk73tPArWuONJXktJcOMTcIo8oOdZuEPOi8HF5eufXTN5G7r8Zdu
+WN4Dm4FoBS8pXeo4GSJh9IMzN4yBdHuytZ06wWrGAaXuvdFE4DoIKJXXOntfVftlkp8e3/4bLX/
KnL7YQhzIIgxrzJHZkpzwA/pkqDS7xj34W0RsHZEy9kwTCH4BZBBoXLzQprtw9vidq0U67zCCG8G
Ag2s4ypZ+vnJTt2VjNnGnBCuApfkAOuBoBTsVF0eWOHAx9K/eoO3EbdraVgQ9xKMqsu8Jlvz4nfD
8CHs3fjRQ0kzeI+tn3Jj29vW5nAVws4gXUij0Uql8tNcKLCJearYtSuNy7r4v9kzuhaIgYrbKxdK
FuyIyuaVoE76bgprfqpyzbN5mHjKqeFPXm+v7lQ3pBV0rRizzIFdZUCCHcTRhsxJ5ddpXYMF8TkQ
v2awbGf5HZubRHvDlQ3gRqisRWRQgy5gWRocEjvywcvVYzwWD+0inzC3XwmUy6z3t4ZcBftCmZna
C9BP0fZohL3zbf59rj3gzIuftcI5goD4k8kOY/H9+N8Y43QV/0PrEkYmfFQfRo+wI74vm+nKurEx
wtfSMlpxj5geSvahkwNJbI265K4FbLDPOT2MZe9maM72x20fslrAcQMiaMihGJQD/Q2H8SmLgD+6
sZVWM8ESQiavcmheJx7vWl888vE2GAtdC83MJJw6aHGTr0EgvQt7TlI3AM3ytlZZBX7nhLIbtQl2
Fh4GwKUFFN5wrMvz3U3PX0vMchjrSyJsAAePMU7aCLhgJ2pu+/FrcRkI2wuOzhCwkAq8eQA/lwQl
Z7cVV9NgtXI38QxroR5NUw+wcRhwr4YkP6yg3m+YjclirSyzblgWhcUVdRWYHz58XRMi41PdyGNZ
57fdRNG1vIzgklqxCtvu2YbZCNlVkruFuTLmN+aitRUaLYSJc4I6l8ayA1vg6RgvFsb2qBxCdO0d
ZQpghXP9IwjEteqzjdkoWAWxsnZQrdcGuwBSfAoVbTBdi7ONfVSwCmE9uA6Sz7hWDmGBbnIXsGnV
JHxerkzdWz99tQ+XqhKu8nD76xcwIo5N46Y9qW9MPvyPTGwi0zBGQDaFkUhDAFLgaXtlg7wxUv9H
JtYiky6lC5Vo22UdEw/UqszRRdKCZnVlLG29Y3WgVu0opRgh9VElTtBBwYDhUp+l9M7OQK7Vo270
sL8K6FmELZviCIOHdE+D6g99TQ9C8WsnrY0eXmvH6kpGs3BJuEMA149BLfqdQXXalQlj6+mrhdj1
bO/TycXTvc6gamN4bFrz+v5ktPXsy7//cUhZ6qnU8KcH9FPN013FfZ1wL7i2u99Y59fuZi3N/dIH
9WIXmp9wfdkT/gDEdoYTXH7jvTj1V9HbToCztC108HE1fI96iqzMlNv9+82zNXBWoYvzs2qXpgp2
Ln7wcaZz9BYVs3lwwol9uu0Vq3WYaUdJgwu33cgBP/D95hyN3l0OFPv7z9/o4bVcTIfgota8vQRY
dAQ/NgM//fD+o/+VZPxlU7rWioFaXFe4kcQ91VA/DLAz84jaK7RX4rDhTWl/zxXbRzJMqjr4XpL6
UzABA5Y7h2goD6GJd0aR24qr6Vpa1mE/I90eO2TuD1PCi4rsfZyOs3gQ422R+D/qssGKjhsZ7Pqe
FbsybEuIeW7UFdO155lsJ2lYjKfXymaMBAcDZ3Pw1Xc86F7e77GN8by2PvO6vJnxBwXoi9v9u++o
BH8t2LWUytZgW63STdNLFiIGUQFG7vPZf2P6Wrnl1qNXcQ506sToJfPqcv58eXQUX/NI2nr0KsqZ
YDXpWiwP3cSyWJdnEejbTjprXRmOnqFDxxhJoGY52gpFIqP+AueM2XwRuu2vjMuNeXatL2us6tul
7ZBFmef7mp/76cRQgZz3xW6cP78/dDYaaS0zE8KyEDbvOIDmUfiN0l58JVU4X6tI2Xr8eoluOHGc
qYSqmPj3qidVUtTVlZ++sV9dK8ocMiotVX4J2/6JzdJNLUeptAalfrHxaRqr3+CANgdI6ers/dba
6pHVml2rlvrQrQRwdx+Dr5UriEon3bRzwiovemCl6vKklco+v/++jcBeO6F1ig9lOwikcWLxVDET
JDZvPg6QE73//I08zlp9ZkIfUNMCKzkK3MnHqctHkhkdwYOaGXgq7Npxok5Sm8U2qaxr5zb8H10b
RhFs1qgtHH8XltBYTH7/E+7OKVXuCxpz9/63bQ291czSzIrZAh4rOxrWJukxskEmjW/zkKdr9Rsp
UEIPwBWmRC98A+pdpq7Lr1Xcbv301ebB7w2ANoL7u9YMZVLDtAOHvfqaz+dGp6+lb9BVOAVMuRDy
xH+AYfeTy+qTU+GUNIYoXvDbHTQq1yRBGyN4rVWDF/7EWXf5lNmc8kCD6zWnBXePN3XyWqw2TXVQ
OxfiaVfBs1Q2wfSK62BxRaCwMcOs9WohozHTpY3hdiWwOnWXjqiLpaWQ9VXjmERh6bRJwRy3y2CN
Ez5PvYrNlRTuxiBYY0qJbSZexchvwfWCAjcVOOyBu7W9rVSCrjVnC7MdiXgV7XytvI89pfppiuV0
W5E1Javww6FYSKdAx0dhnloRL4nVbpzc1u2rpd3TnTcKgdhGL5TZnPt3WuTDjQ9fRV8YOqyKZzzc
ZWW7J4763i3ztQzOBmUjWGvNcOZzzODg6QZrFe+WVCzLEw4eL0SRl8jiWrsQvx3e3rVV9dKhiN8v
cPemHZipmI4kFOkAA0SezJ2ffa2/vt+ef58SgrUyDeWbrc4hF9g1vdn/W3lsulPJW7If1WyxxA0n
FzWLV8Lq7yMbZtv/PZ3aEW4mhajoDpXsMyTz8bdLRdn7X7L17EtC4o+T79S4cyUJQ41Rw4G/E+DZ
FJkbaPdKS12e879no2DtJWWlziVx0FJEmG8D5+c89DKr4ye3dl9v+4TLp/3xCcSiJG4eMD9PEy9S
Z2oLeG3V13KsWx+w2suHRLFmspgxe6fM4tJ9dpfhw6RllxlPlTf2wir4YRchAs/BmaccPvi+d/C4
vJK88jHVbnTBKvgFixciBuTmnSCeZFrEga4Sxw9dCO0IuZcGhi3dSEzm5KI+zZCNwvkomE/l1Oq9
17fzEdyq+K5y5uVTEUTyKBZi4VATLc8o9M6zQkTeToRD+KnR9utMFnOwtiuelnnq7sXoo/68GIb7
zo/Dp8pjzYssYXZZithNAmDtn6jNIXdiAZnvIhlXZzpo9SUwqjy4cS6emn7A+tEVXtrFajrgnq45
O7xa7qBW1lk4lfbFTBJ56boEygGXp/fLsMCfC0n9cnzo8avhdIRqlrhSU9qEsn5z7VI/CtAZEmkZ
TulDhLK6RGADnKex8AA+lST/UjeXqko/VBJUThQhJ0EEG1aQIPl3XvTNvaQgv0aRdZ6qoHDgEtoN
x5F3gLqHzNzR0sqk8Mw/LoGWtJ/lT17janEsJyebrEN2UDPJgy5dmmqn/Rk6y/JlgRPXTmtrUpYv
5uRTsyTMXRyW5a2uUrcdnzpXq5PDavehdN15bzqgclpHFs+ux+yOQSiTeSPqfI0flTjd0hNAF0+T
B3YPqs3KtBnGMplEc8do7R7mOFz2BFdP34JR9we/DZtkqHSZdjVUveZC/iVLSJ4mqBmQQSf3JUq1
M29uogyZ22evdD7QKYAb5yB+5JH+YWTZPExUDqlXD8shYnO9C6dYHHE5OWftzL0qGVUHkG2PEyYn
tAZuM+LHtnUHXOtKm3l2KHfx1IiEDrOus3Yx1b4q53/ceWHPnsLhFD5JCzIazANx29cPMIGSTwqG
hohPRU8mar2UUIKfjwxV0tkZKkaGgiDfrZwsz2Nz8MJeZ0HTLImkqPH2tcWVe5/n2bSUn5cARMxv
bTE0T3U96Swf/ReXzh30bGUMhB4o3KlfTQe9LP2UGK9r75e+5jMSLU2Y5M0gYJUp+4zYotrruTGg
N2P3vtdD7O/qqJCoqhqaLk5yp8ApCLIL+Rk7oUU8LDTs4nvp1Ll4lrM0Y+Y3BM0Wz0XoJdEou+Wu
jGo2ZHFczN0nuVTdhMpEv2A2WxQh5EFTt0D/Q4B9ILnnkUy2XcXRxrDVT6WOPD+rRlmrfeV2uKAQ
omh/xla0ydT7MPH0xla9IQVQTvsKgf1RuF057oegKs1OzmOt7ka5LN/QhvG5XvpYwYls9kQCmKN3
tnkVlPeDcYmbDF7cPs9+xd90WYxPCK/eJEEOqkhiZ9hDUDGWn0C+WlgWkD4Cr9YLXXfXWWW+uiMr
3wBdrI91aVw/HdzexMmi+xH2HqPnnWSVA08+AFQ+71ng9uQouPYwKbGmxPUOrK4okKBuMMS7QfAx
f0aJlokSYUzsp/PkjAplrrl/ua3xzEH7Xh2k3Ast283IYT0BDjI+477XtYnqwykHcDuy+rHA9lIe
+masTCooH9zEgYxCwVYdSJqM+a0vP0wlK2Umy7GR+z7ohT5XgWb+vuBW4rC26MrNwOcwn7yy89Q+
XKg7ZgaRZE84GIk4UVMT28+lqeZlL8aassegYbx5o4uNih0EApWFigPGxGUiDeB/d1PszvUJtfbe
t4bTePwYhL6HtobCVvOPlQqNPOe5tPh8X9qxSWDTbn9xpEjGj6Jc2uhB+A7UoBUb4k8odOXRuWW8
EGnQtMCT6oqO9ZMvdeHhZOsP4tEiCQ9284Jbrfu+G8OHMh4k70Gm8pvhHNY61m9gw9kugf/IvFRJ
ibJx5iRd2NfT2xyRuD6xGeRCRGA7LpOG2sttugfSh/OAXEcbS14eJUre9LHDCuA8M3dswjEJl6gR
T5Zgoa8T/F3jyr9ra7/51o4D7uGSyADLjqlIzrPJ4BFXuR8rnvteJgocZXfOolx5gbQRCo89P/Ix
HisRZQVvgrc28trHMPckzPBwffHTm63vHxeeU/NSiqAjO8uFWdKgdUqsMFOPmrmxq/S5i2KXZbNb
VCKzsBevEgvxI7KWLiFPfhRgVsqjVo+JsXVvsrgI/TyrOpiCHXw7wWgH4oh6SmTvKrtz3aGrE+I1
Gu7qQ4WHTYo3EQwsLQYdVJBjdNfoxRRno0f/y2jCmaKnqWeTGZMGPyqhc/dwMTMus7LPJ/OzLKzu
j7pcljoZCvychzAfGvJ9aog2ac293MGFMXLPzwhWWZwMChS6lxpQLZuabpY0Qw1MHCUODfsvuQwN
eexqQJkPceCxz7YkJEYET76TyGmiH/J2HvxjOXoRmCH9TO7nCBTJbPKj0eA6tJ6xnSAsj9LA8aI5
pZHXidNSVb3/unSdmhKh+kInTc/78RSKpfOOPnZyaJrGn+2Z66lGFfMimuYApHufJyLUVZRIB1aZ
923FZncndKPcV6K7CfIsUVq6B4+xEWnlTHH1PAe1ljsdyjI60SnCIt628wg9QdkKfdJw+uMfOWOk
3xHpB/1rpFGck2AuZ7D+afq2+siWsCLphIRfDMu4aWgUFoHLdSOSa/2IyTqIFWIox+0U5Tlok3nv
apr0YG1UT6Og8WVvN3T6xXfp9KOhWF8y2K/3NCO9WV4D3MI7WE+Zll971uHanSDj42dFnY9nnnd5
kLK4myrkMz1/Tn0yakClBlRF7qeasblNcsnh98GY80/A4f8BxxmKQZeYGXHxDIsn0mCMRcqxjz5s
jdULHCZ7e2yJZV+KkLjeWxk7MEVJZeub8Vvc+4yBGwFpKb+Pl0WpYgfWjOnPZamp2g+lxVUZw5zt
HY0Egw1mjLk7vtQX8OaTT8vGT6UQYoIl2dyWe4na0GjOsJq4eswu+QKYHrZjAU3H3HLTZgDJRmVa
jXakv7DMtXwflcYRd9iFM5VwOC64UBU1qvxKg8acR14Dzs1DpeIfFRuNPoSoYWheoXvKlz2futY7
LnHITRLWMTEvs2tQY+iPKAneIW2HssR48kmfUkfbGIXyKIF4HUUbuTiu2GLc6zzgKjMirqEdjfug
vewSsZsodDz/Vrj9X+59FUHY4RMDaxKal0Vw5xeDq/vUTGbuEPoEs8nThPrv8IHJSryEyqtoplE3
2CcLTPwV0rDhqLM+Nn5xdkoW9anj4T+cSQSEwHGhHeoqg067xYewGd1PpsAO6SBB13MPTPutelQ1
vFwTZQIhUmB1XAvMwUBHeNpZFQEr7s69c/DN1IFV6ZfenMTlyMO0g1YKglsSswXS0ovb3xl7HTt8
VZW29gGVDi0/lV7r51+iJg59SMV4p7I+AJYQFjPOVB0w/WtHJPViYo1qhR68UBwquvq3Dro5Tlk/
I0XWLNLRSe92LrmbeU6wDg1z23wLBNaafdWDzYjX22rMLB/jKmtb4QEesjhjWyaETYE9ehwokz3A
LwVJOMZO9GlmOa4oQqdu+Be/wEJ4QmZrLoGXHufl+7igxicVwNuE6YCo7B7iMAr8JFpEYfdDHzjD
HbYK2Nf1Uof1iQPw1+497jvV0c31bNIRdyHsI7YZi/gR+LbE3EzdDuO/Vjpv4QQ2xnlaqVFG2NX4
Qzkfot46xWkYBy8/09HlF5sn7G9fiqIT84Fjtz0ePaND/QRbOOk/xJcqxiPOIaI+ssgQOLNS1ctf
Oqoa8uZ1sSk+laiCZeel7nHLlqJ+WA3fAqOr8rgUuDGFD77jz4dGAj77syv9Su2Lrumb10HBAW1f
YDfsp84cGnvfTrouMR0I62P3Gtkw7mB3CU36nonIodA7gsN5tgRLY+r6sywPQwzb/ZOKQtXeI5rl
9GHOZU9STnDHgmFR47I5oq2iqcus6TMTw3p2X/i8hEaZ4cS3Z+4MK9NR25FcrP3K/NT0bsQSMRSG
7EQE7d4TX8wSiKSiEjtVPQ6T/dLTWPME2wRVvC52YOy1iZae7fQkAhdnSTMFqWkC+ymUXtz/Wtq4
cKEiajk2YnXT90efFnGfwUfC2jsnFPPyTOt5sKlo7NR/UALmaPcNLCb71B3q6YHYvDP7MGLts1ia
2knigbDxrfGKPDx2C9Uwede53/0GxaV3wR3AknFmEqnO1LNR/JIXtKuPUw6BbcannP4KZsa9LnUr
4yHdCfFUIM8O6xvn5Li9zlPMqU2eqYCKGqrCrgzPPlRbDNv7wo47hslxeO4pvvlEUTUe7CncYKsf
fBkxO2Z+XAdz4teLcFKfO6TI4CxW+zhxyC7WiW2bafqswRbvT7xQHt2jWLJUByQBZnqPJa533+Bx
BWfSX7qL/MLH/e0osO914xLC9WZxlPq2OJaxvQJkqUmtvHi3BD6S92znLQRm92997tEACnrUik33
HjPSO45QRdvyu+wHU/Uofhs8lG/DkpyEmRnqecR5d+llSkLYxKVQGYlmFxWD5z1UsSUBS7ARqvWc
Wjw53gkzDItKgDjTPkF3VHPwBTs10WLb1soi/6VQS+NkI9N22g+AfIljXXv2NJQyD5N4xsrxlbLJ
sK8sN5597fOijl7rJsIpWpEOByym3SGLSEkOETYdVWprSpsUh/P4iF6Inkzf8gFyN295Zko14/9x
dCVLjuJQ8IuIEJsEV8AY7y7XXheiqqsbIZBYBYKvn2ROM9FLtY2E9F5mvswDGjBinzyEP+WX0Bq7
R4Aansctk0jwtYfFxbT95E7dzRpcG6bO06p3jgNBb+zBIwVpdk03P1NbaWdHBxXWSTOMU8Qc5bIL
z3mdJx6To8Ivdw672Kq0aFTUTvWOF62uorHm6r74uL13vulruDV3ajgvnEG801KL/8BqG2+iB7wN
Br8UJEIMU8Tpc3Gs4QP3PG69GgfwjekeMj4IaGYSzQ2cusZF9E1KXVNUCWWdxeNwllAK49ZZ+qut
3WnYTwio6iKpZubISJOZSphQs6J3n7sJblGRVfW8iEfjbkbxAXyvxJ9e9w469wL3fWyp3H4SQd5C
teM7/0pnoEWknRlYlON3zr33WmZ22oDpjNoJqbGwKuwqH19f+T3kkjVaDt4PuBKQWIt+yungp7uj
XumWqD4BNz1JeD4iiaJgce94VoLal5+5RZybX9EpQkqG926VYy8Qtep16CaX2cO1oEuxK/F2FxFB
jARwEb/2b64nqIz9QcGVwJLtiNqgXQJ07b4mR5wL66v2Wj9e0VDUyTJbVYZmui7SDk3IGff9sA95
bv6Ow/gN1KzMvKkRu46RdheQ8TXs/Ns41HkqYAl3VCXSuEQtbNS8yFGJ8qLs8RjpwiLCYfmeoBxm
N1eNK+AxqDrUAc1pD19y7tLhtk4OKDorqGByzytXxO2cA30w3QfagbtRJDhsG/ClWM3ybK/1M6fL
iFbb43fKAYVVziCLT4NddwQOpIN46OsyCbxyeLilL1/BFUtnB+RTD0j28K0f0k8y1ry65gS9t6wZ
2dtDu8ayw+yxFXVjYcdLuDgHGL0UdcSAHDzMYjdNRGAFkDTCZt8wrpkTTEP5DyxNf7Wa3GAmt3Gf
tZr4L/jGNuoV0s8opIgRWsL22daqdJFcFnwirpFElZwktGsOR94srmSbTx0OCClgiMp1kCARDn1W
yJtr7eboaox+K4xsk7Dy8rjq4bl+bMZlfC8bzFsmJUIw8nhrNON5rVhiRg9wfgfcK0QSDNXzLi/q
Zwv3RTbJCmEnyHCA1VeDYXQz/XODvAOaOh154D+ZBvyW4gTNUjO8SNWcSC1PhK4fhdshYdZBCr0Y
yiMF2rRazl9T6C7Gxtz3rHgeQ/MgjN/63Bw9H82SyOHibk/Ns+jqC2q8Vy9fboXin/kI8YSLWqD8
v+rU6D/qeXzWxv/e/rIlmiBeVPhANVM/4bw7Mh9NwOrMH7UP/1Lcd01Clx7WbnW/n+HnGzfIA+kG
dHrWKBJXym0ukdMjcKHlVAaEHYzwQvjP+P6nG0iAub0/msTK233V2CeYKL65vHgukfMcBcp6EyQ8
NIP/2wStDSXB1CRDuC4x4rGHSE02ogxAkJuxOJduXYDiQj0ZNHNWjXjTWs3O5bJe0B4+odIBlJLz
2OPuIZzzhNYWqhfkvLh5uRtt+5ct5Ru6wz+lKRFoMujIafkFeOhHHljH1cbyYi7x39iASuVuZrkk
pmX9BRzxBBD2jdjuyVrAGqnhhRfgcnHvwZK/fAJ0hCuRZnlF/rW8jeG6n8d9b93JsPAYEPq1IGFm
hvUZLcMF4MRHTsMfXY5fLpGvwievgD/g9h28jyXwW2t0s8rfxEvi3kztSziYKXZpDRY/Zz1CHWzM
fnhypwLgDoaXcVk3+3m0vmC57EahaO2Uek6RGWuKPLc8eRLsl+hRRCHLEh4bm98q3dLMrTTvPRmt
grw2zgL/lQ5DXO2hgS80Bt7pfQ3GXVN5Kc7/l6YOT1rynWxAlIbCOgCuxb0iMsnzfauRggLcQOPQ
tfKoCfoYWi83Ml5jpwZOQWpeB5we/afkeCI17Y5i5lk+dM/+KjMfAC8umJBGZmmGeGDDcfWLdNHN
brLH7xa2xYTNOD4QN4E4JGJmP5oQc+PV3rON8hqnyKVA/FULfCvX7Tvw/i/mNnznjuS79LYbyLWz
QnVv6JFo1C06bfCzCBgaO2CwQV33stXJ9txhG3lSYGus2YuKdn5BiN3JQDctwA6IFeFFAbKY5oDt
h7wUmc/r536oXpB028eQ7avIqetvG0GDmkKdTlu6N1Z3ZU6JCdElP5aF/TQM+jMI3Hdoa44qKF/d
ENTKFnNmGbb3UO/zOT8XXVlFPJCnqpBJweS+mYt05uUfmFTtqGvvAISewnAUYBhKHH1uG/u5ymRu
HkiKCGLAZQlvgsRp0eT5aJ/n0v4qSddFSlL0AFBWRQ2KrwgOPQI4z9wkpB1ebSUqHNc1T/rV/8Al
8PDdKQWqKqMC2rSDWdZbUfi/gG/2cNk/cBNcw0X/C4X92Zfl0ZTD1TPmxpp1jRhHByNV2iN/IiDT
8+Qr/BrPrNlcRUHOmjW/ZuAJjBySApcUMMLpvfIKWJLLFNTzDfF4zxZV+7JWb+1Kj0KsSR0iiLJn
CDWdrUhwXMR+T99IM2YWDc/whXjZwnkFUpMxU3mykXtHXLgKEUX/dbbISsvKnLrIAIieG4u/SEcf
w0Uk1GmeV5emNWhfkHY7M7AnhNn+YeGINw+0dwOKPTLEvdu4G6OF87SopyBGiPK/JlwPXbs+1Xxy
Ytxrj0rLq1V0V7L0Gds83fVaQd5vHZwePS0Oswf1TApM5lLSQESzRz4re76jq/zIp+LZW/MdOrWs
FPKj6daEWSVqXdwMpvVeAKtcUEaNkRDT3x77PZituPTMs+Htu1qKY100qWbVoRZsVwTt0UGtWTnj
YQ7IoQvdi3ZwenAnzIGzytRxysR3mv1aIWjImu8QYb+JagAoT86O3UIWr9CqN4hXxiWEQFZtIxGu
HZ9mKy+BiQAlhezWi12cvtuqQbV8gGX6Dh3apZOAI4WvP0ZinvrC/Z7bqo0WMwPfIkeCJCxT1nsb
GL30K0hX6gesAD4aHJAmHA+T1Sden+P9V3c2YqMytTwYn05+hQkDsnKB0zfIapOfMBGVAArPVMGe
l4Lt2ZB/dXq+WY6coqHvzlY3XYq+PhLPvoUmvGKg6bou/fe2YwflxE4/8Z1a6701AmTpnGMwuq9K
jEBZLPtQN+IZEqHLMvM68pWD2F6bIM0MnF9nOwcVqjfXuJ9jYM1RRfw7bziu3/ItZMUbSv9riFvJ
GDcRznTNneKlg+pVAVXx22EXTFNWoRDb5riCpEQhgtghdfOL8bcMxi+syDMKHRidjimCm37nBgDF
LKdbS3SWu/XTLMP9qr1shesYfD/jpVFn5LP8MV0QG+bB+wYvRth4J2cphnjWEMEjk/vFn3OSFAG5
TSP7lm5x6Hle7aC0yzAklfE8+Gwolj6wvIgBc9o1IBjR5mG1VP+zOPxz+7uLxFT9tJwc5v2DmzTy
DvEoETFwXxw7k0LeG6YyuJk8BiAjfFzfusa66HazeSDygDjDCN6YbrT0ZZv4BPofvbw4TPxFnBk8
EOmZFQDNHK99YyE9wZGcRqGFNLgCoRFmsi5+OL1adHkdmPoHd6VrF1ifXgh+BxeErMWPr1TWB+Za
9e2pWLsjdfrUV8Vjqpu/izs/Bi5/eGNemITvjV++/7/RZdnu15weJ5tex4ndqhmbzfaK+0wduodp
MY8dub6Bnwb80BT7DshXAiwclx9WFZOtpwERttiv+3Corp1THHw/z6OOOF8Yc0hnktNoVeGF9lMf
NcDi/BA4fcWLhFfNOw6Ai+U7P7Nip9Gyf9RQH7YTTBvxFeahHwGUuREdvEkF54EcXDTFcwsRvjmM
wdld/UjVTexr/uAcJXa4nfG6qvAPjTtOw6TFTU2ZvS+RX8psJyJL1UTY1m8hN0sEMVE2LtMrDGKw
CytEz1e1A5ASlD+QgahrkEZRdWBBhNU/lQZ904zAHHRnD9ienpauo7Gk7Q4Pg+BYDL+sQeDkqO2r
jYtl1IQloLfvlmJHUSw6guirQAmCXgtezSeOknik9E81+mdL+ONBoqvEmPYRrONu6BsSrZ4TQMdj
h5egX1/AE//Tnjptj0sN/p6U1bc1OyFy3rrTMM5Bauz8e0YYbGzP5FsD86gipT35zrtC/uhmfS2A
jGAxOhSGDEWs9Q3g1P1GOY6IcU2A4aPzLkELVmWZTo09HJsgl/uqhUoToOtRTlg1O2QvlcWXzJ1t
GsTlNKgfq2wReD/NeB5j6IN6bZtUjR6P1CC/Ct9nsWW1Z4qYpQXPJA+cEP54Mtgv7vq5HUBULn87
ZuHGaMXnKJejKwCnjy19Vpy+9ojIjh2D4gIUQIj7NPwYoSmYWmBQAqvOXXVZhLl4CicW7ouyBcfP
uF3vTOUd3LmstmZURoJ0MUYOrHTx2fxnhfItiCcrJH/hoUdTlyoF9BHuu96k8ogtePtgjWlhVtti
Gap7bAdIjiMQnM4OYLh1E3zSX3Mw5zHIB7CJZQ3cpaWQVnoC3WvkaL18FIyJZFIsSEcH2Jrth/JC
GqDN69LYdgQZ4JJYIUQcBfQ5SGdsg+dWVzvM72J4qtNlc56MEmHU40VMJpg1vxqzMDdZZEkTH9am
a1SHJVptK5BBGM2rKK7V3DToaIjYe2qx3oeymdMRNfLBrRkEBUCy0AJ5rEgrmPrDISboduGKGS2x
rAjGql3xFYCpfUG9jRikzvMbEGUcvA4Uu56cYbzTkTku4TXjx74hPaQVntc1r5ZY9AquwwQqKosx
eEC7AS9/pEKoBGm86xGfq4VeRC5u3PWGnpe8c8FFN+4M1UZFiR93XuF8wcFZtFFtaP5VY8ed0VMN
p1wG/mGAhzToDbq+FdSejvUAQigUAsyDM14W0pMnPlWFcxGzKmC3iHyXImr9of/kwivUWchusHZy
HItjCRJ75xcoGKZuwgHiqfxq87LXkZyCNt1ihIMPNRiXJgwqlzKpMV8bXL1qkjshXO+Ousit4zpf
6KHCOt+80Ot380CcDpZZjX5Ui+sete7oC2xYxMWAEr7kvkKdMIfW0e8qnmLnV0kXkmDvIv4mYgJv
hHAwfuJWPgVZLtnOmblzBD7M4zJcprigAX7AWFVp10FNEm38ewr0eEkRy2N9NpNDP8eBqCe/tsUR
QE2/pLnTN2h3zHQTTAf7rvBHHbUrUN2ldov3VVuMRXauw/04tm0mB08DzYBOaJYmAJIpxsPoSjEn
HQAm2HYw4JUSTRXcqF50PSyxBFzIz+u0+AidMnUaLmhdV9fQyMMbH1Etgtiq8J5iyLM6lk7QxhR6
lSxoaAJQUQBe6DLS653fzYfZU7ExBEAOAmZRSnVNUlU+WBHpvKFZ6GJ8qCKqAvtUaivzWLhzDXvy
wtXGtgjeETHzykj1LhuNAg1AdQ9OC74gdxSXV/gtVVE9IFPO1QB2ggAuSW2HX+rZH7tlv4s3TDHQ
XhnP9fiwqvltkKEdq8ASsYFexgrIBazUvpXhWdNSxLw0Nz2DkCfC/HPZepF+X0akI3us79WySXvp
8/IscIaaKr8MDaqJxapi5AQ5iQ41S512OVDlftbCgZtnsR9bki7UPTvwcQZ/c6We+imt5mCkl+aN
uqkeKqeiZk8WN2c69n4EX3KR5V4dBxVAB7ba+9kt3IjXdZ8iAgCSGAcEmm4qhm6hRaO3KblsX6OY
GNQOipcqAXeP6rJLlKuaiFW4GlThvjX5+nf71tNM9m0//xC4eLUatzL2aRIGM/YQYrVGtV8HnVmD
vZudZc9t7wg/bZyVowSlAdnc2oHMkuu/mpAXgRM6qQm8AdZOgg4huJ7Mn9kKumgZ9FuFLYO5yOY+
QqDWyG6MB9iUGArmyN7CTHSBC3pGAPqIg3RRRRM5hXWZJv9KF5Myy9nXFYKd7ABHJLu144Lix3+B
tvmLcPq1uMgHbBgBogKQsXPT7bOHltmrjmLZS/dQO+7VYugSFg4wyDSijeFEe3axyQbomQJfXFo8
7b0VMJU6ATliShRgqxweU7je1oKfB2hrc4GOufFsGs1OFVywzC8l7Dh6uOtFGmHziApps3XKEcU3
hvcZf9Ovw+e18F8K172ygDxyJc4dHxOvBK0IrRoUCGYPzO9u4am7hYosC6PsQ3CCp1E6Ev7tSOvO
yxyJfua4faOJwZNLhh+Vp29DZ3+6jpVqEr5CZwfomEN2U08J5TY6YRLXuhIJA9ri5f0ezvaRMuYd
KFcBqhlawtbbo8i9bU/UGdt7QKuszburV1a/8PKHwGlN7H54GulKIg3VAMzHf2Gxm/Rh+Q56Y9+I
MiMehGaTLlJFxLHiJkb/nOn8yXjFe7NJH4hF/jA7eHizl5C+j1TZvm1LBTJMJ9DkJF7QJrb845bW
1SnUyXacu8dygg7J/uOBoth+QwFXNSHA1gA8gNVmUFmCEmpRcLE1wuVwhvw6GXOTgQHD5cy6Jc6h
2JEEd4Q7xG3+hY/4JGHbZFtvFuMHTSCdMACQkebm/syA4FzlxgVOAGJhm6vpafscivYXqGZ2bVDf
0CndO4J9B3upKkSG5OCDQADX/7PA72EMROKA1YVHVyy0PhWQI1ShFRfD8GyxIEfZNKx7o+AG7BBz
xHYHNTKl9qhvuMzjfkJzHwJYBfSGAt3ah80PcqLx84FiRlK4cR+qa1vKf65xHnatYy80CRfqe4sa
tBaFYxcYJ58OnZP/aUawwqY7KudrtMTd63VWEZJV67fH5gNy7vEcMQ0JpXDvf1iISWGjnRI7yHKK
ji3o2ucwkBnMzJAPhjztwq/j7Sls+6OcTbJyV0Ifan/1at2382Z0luO+auTvpOtXq5M3nW8pnHaT
oWX9+/9XgBdb6iIRkRKNbq849nO1L5fgE4fXCSNLP0Gh0ThYGhutFjoaRR0FQfULjU178m0j9qug
mfH0B8Ra+lwO1vJrObyYjkBlZBe1YwmFS+65Nd66Qaaa2suRmFx/SIUnWpc4YuwQegqQ5aA6JlCC
vbRQoYH89UaxnlD8hDcydfItMAU9BO1S/s0hiUz8YbLvzoRjhDBrxGs+8Rm8kk4h3whxQi/h3XOJ
AoYNuadNKUdIpm3eSYE+qSqqm67HBfUgKM9qBkMjOtgELWj3Ix5W+QqrBIKH4qAU9WhPLyvI0wvU
fmuqhsA9DD1XcWvcILKHAXw8mKv97CjMX3DuQ2UkvGOHpu9zsWkf2+s6HRadi10YlMMhKHk3ox3S
3z647oyQvlyzRubFg+fTiwIXmeiiYjryXQuI3RY1BM542vEBQuCl9o6j29CDWKv3xnZyjNGuzRsH
qorYONzHIn8P+vaVNJhcVFOVOoiRjBbPvnOhqyioRRd14VzFIPM9qAkaO4L3N4lAuRcRKzuKTk6q
rMa/eEbW522cOdmNo9vtQ7O6seNCo1v4zt8O6e6ROwH4wEHuH9TqWth+prqHaiUAVmFzVWgjL6MK
XoRrn7UP9WcAE3ogAuns9Hbk4hNGRjSnwbX+jv46A0uUVmYaq8ElW6nnqRt4qicU3pDKDvSHovpL
gnp8om4/fvZahDEkg5seFNxwPQz/gCR/5URd9Sg3KGkKY7J474yRr7CdQLNQDQS7bfs9jDzQdTnd
xww+EILi4AX7k52MHMujV/p3s8yZrSSewgwhxrwP2HTwLfIWsEJHCoLK0+ABuWaDVjFkJadB+M8F
lXW2aJSuTUhbHFpTnYCNhIF9hz9KZPdbk4Hh4lrHfaf8/FEw/wPsnU7mod7oPMs9yKpZ9xxHUETp
+u3aE3BeyB1m7C+IEtEmlyc5445TDsa1DS2OpkcmYatt3J4rwJ0O2HS8GqJipzb40mjeisVbo8m4
DeY+FvLq0fqG5hk5tKT4hl1uHWswMrse2a4RlF8g0avhaTBGpGNhoG0bmhBjqgH6rGV8tMyvcYEv
MmLMO6+L8wzqrIvg2/NVOJgZ35xM0ev4aem7R4uXn1D4PjmS/vBRtVC327EPuwpgR+g512UFho/Y
1EV1PyV3/vRMP6t6tECxoSXBK0MTL2zhZTYHH9ztrlW51PHohVgABXnWomb7DE8HKyaIn0YWB8Bl
BrqNdlLHASCXLWpy6XHdQLNVnVmOepxX04eNhoxtux7k+HXKpzsK1xcBuhfixuFDYhAdYoX1Dmfz
a9gXn7AVrqCeDD7sbSRpRe3giOVoN+sFEtspKqv+BdrNCmDXFtBKwEQXquCYujXsAyIUdRQLYAgZ
UOCR9bFeyhNRU7rw7oDBjUfVrU++pTB2Ovce1FiKnofQ/gvLuD7KBzeE9xKkzzUAwoRt9dLo5kA9
TdbzxdkZDyQaz0OsmwY0CztQLGtLjISihJVrEM21bJ1o7lfzABLNP+xg4Ze2qK4zDsnGrYooCPWI
5rWJcX6eKodfG1DDmGOiPoTixcVfx3dWr4ehBgncyvqP74q9CvEkRYVjhM7kw1uWCXLxAPwaW9/z
wuik8ZifEvSX0WYGPwfCjQDdHhwbMxyedaSeGwD9azNnhLLJLOehF1nrBWeHV/uVQN+7DsW59ouH
sumPPXX7OtDw5mOmx+ZiOMStN5zoFxUE+xDVzRDKwzBYmHT1nvgwmxSRZhN2DUCDqYe4sMvrbGQg
+AoN4ejAw8Qp2B1zP694pF9OiQO/bddEyvYp7/Su9SH4CW1IJWYXD2tjJPV0NBZl0A3pfLe5DRf5
8rYq0FwGAi8cYY6OmtJ/FAEj6GFdzGmUChDSZP5CzvODjM/rCvJR8qLE+Yv6ewC4GTjAIZQAbFFQ
88vocFwwMCCUfYKL7zOk3CncP+OKFvvNLHhcw0zX7g/NCdSfM8rZuUZROn82pnkPm+YaaIL6gNRv
Vbt+hSMoC3AaQ8TgM9Oa8e6bGtsLE2eNIiiDWYy4TqByj75jWQfeUi3fEy52nDi4QLyzQFiABx+Z
cHmSHYGm/CwH6N6x0qpMjfw7Vt51ZEitwo9vALLMK9bGpGWLMlWjAlnCM0q4AvndcH2KIdhNtj+9
GVv4VCB0O49L2F3DStiDxhf/qcUE7KUrYkSTJvUE7HWCyByHTR/2aUHFuZBzamloc5Y54Ui0n7TI
bKS4EQzUuI79RDwgkcFLsVzzSuCQx8d0LHPaPjxelSS3+t2wfCB+u3YMqF5s58l/1Ah8WB0F+AfG
2Hg2q6vSFcbAtf9WefMBgXWQFhS/Q/+Orxyg+rcrlc5bVhS8oOZx+ClMnfQyuOoqwF7vY3wKovI4
2DxCyv6Yw07A8z101cuT0Wj3+Rf+z/FQu9sDGA5wLS5D8XKliEoOm2rHRHlxgaXbdfUDchookG2e
KxRhOobiMrgp6Cte2oFSB20ROHhQjJ+j9h8a8xACT6Yfgb+DErJpHk02zzCggnMOoX6gWkqQxs5P
Wf8DuvSxZTFXM7CnEIPaI3jkAaiKGV1oR3uwlFKBT13TXqW2qq7+ukCUi+J3lTkmr+svQ+Svr50z
wS2JHwip667HXt2Gvgf/Q5K3tc9xz/Vx3vJ0nuUJ8HK0vQUY0HjgJt/TAVwXJ2PU67DF6SGj0R/j
YJ2fpoKklbEgIhmAxrcZ9gbxZAaxZdL4EBODfayVuA2VuEwefRD8Q4BlTG3vwfueMSyWhIzcHWVl
hZj2oqrTlYHBRYSb5VZ3zxEPZmZgkhhZxo2Pe2pNmkADzIN8L82tuk2EZSXK03fq1e+Qih/8vj/j
QUAvvYVKo6LqMB3AFmQz4fYYkorsA40hzuXDhi1IJCHGIGjYgCdBME6XExZ8oepR1PNunsNktdu7
X+91OHxtm8iyy10FvLhwgdH2H+WWAcSdyOjp7+b3QRQM2VYCam98wTIKKFxyciaVnTB4FxrWPyFH
bvO8beX/A4AF4JYQlDDANRztw1M5vBE3uE9Df6WTwtiDdybUOc3QBkMW3fz/6tle8BPa48u2A2oD
2yVqJsx0tF8tjiAHfvebZVXtWA814JVbHmOV7xmsNzwczJjNzsYWdvVTt3x7YrpVvs7q5b0OUYDM
MGfHRitRLYKoUMtF4nWTE+5JOxxhQsMzmD1SC0r/Zr15qDCcfkwqfHs0MXENeNE0w87reLTCssx2
vDQoRyj+Gyjtl4NpZdbAHrLzMYvXxhzdpMwvar6uEMLwbZQNbeC2kTCV96jc8oAfepwteasq9loM
S4aqIyJjHg0Ya4Ro59hQcpqMd2PUMrEXDC8b+geDcyy9cPx7xfPEmnRULUMmNUoExA/DKAlw1Pc4
rWeJjwuAHyVtfhjgoufxdaeGTTi1vORbaz0S++X/F25z8Oz96oPhlZfeEzGIpC9kGuCQQtra/1dT
ABjWAmkyQSkuIScKoRvHJDEOL12afxAFAXSCPq4KUbMXMcrlrAOUt3Tp9pfEWEEbG56axd1Vxrng
K7Sou7Bwul/2M9Zpo5Yg5bjbI1658DcPJ3QHA1Tt82ErNkoBJNQGBIJMjgVGEf4ypfDPiTGJ9pHP
bdo58jha1X470An/6goPMwO/2zrhZLxsa4Ls0pgBGqemRC/sJti52/GxLbHfmKxcv20g69u/yyg6
ku2veEghMH6+G7hJQ9wppku3EwVPWEFoVmFkukH8mZLVuezGXbsg1k29cRyzM/zytmO7lOVVjPwV
X5cNBIwwnFh7JzZleSu0neKMkHKICEYofVwQUOOBCPU/gjCHvkuib2kghZnjIQgPRcjisGPpipwc
xwSp6FkC0RM6MjeBDOiAb6OhC4u361Ks4tWfGWYMJI4AGEVHtHEvNeBxdFOZYfR5O19bGE5q0f12
q33qGeRUoCLzB4FMG2eIwMbCGQqwYt8vmMkc3iqV3yqBJGFtku3BN+CBQtnstg9QeW2CLe9oO8bJ
6OM/a/9B1fpw2/IgwKjiV7flxuULMWeyvTk9lInbObbCo2jhM6AYN8LYzAl/EgJ2wDVNDOfsS8Oc
h4cmcRQTAC11XvHkVmxyXv+BAhD0Qh2hRqibI2bpU3wEXfcJIES0jBBLLxi/cFEqhnfksUHt0WHJ
6C2EjjNuVX6c29Cg9oajrARtGGHkxAXg2wMAUvV3Wc/fiC14DYbwH84+DI9ZXhWLdbwJ+JrGmPhC
hiXFy+zlMHLSFOSTnQdAA/19MwkOC5UBmN22fyr2rZ38wyH0pRsx+LE9QDA3SZ1PJFMg0urtB3KO
Fhdt1ku/+bFCRPzkuevVqQGvrOjifK8e47Vb8JJt6rvtBN5+H3Gar2RSf/t8Vn9ITe6sMWB4vC9M
MKBP6J8nu0pWNj2aebnBouTeeM4fOtlHag3YFS5iWyylT7WeMVZjfrdtAv72X+Wv33BXxbPlwc+k
yNOkPGB3PrBt1jzDILJJ7VUht8ZFxyRC62nbjf9xdmbLcSNZtv2VtnxuVAMOBxxo66yHmOcgGZxf
YKREYZ5nfP1doapblcUuKdtkJgsTJ8QAuMP9nL3XppF7i9T/0KXZSxxNL6GsWBkUZzDlS4oKKz7E
ra/1Syt1EQYbL3YpTrg0DpUbXXQrPiq7uddofUv6IgjItPs47/APF+Gt4bnjviAGb4X/c9cU5bMf
mY99LF59ad5ZCQuB0HLXugDlmUojWAjZM+W45a3XlTdpL0+TXR8USwP2E0CRS8GTdN85vpFqlnGK
fchJa1b4yci2VaRfs9Z7RUx3YLsSzTAwKIBj1lUxSrc2TtgYXcd9k9vDzEyK82B360nV54LCAIk+
4hZxHgI094PKB/ksFLRhkqTzCmfKDHvSm6GH9azKR+o6RXNCjGXOfJm/MrXfC7j9S07Hc63Gkh6D
eK6F+cAC/sa2rLveyd/9fAQ0k2SrdFJL3vJSpygrbHUfBebZzp1V7YTLzmF524vXUreYYZjNuINS
yy2SrxUaZcQ/tbkwBPFYfUMZCKr+NCTfOh2hRll77h6MyvUFJligbMy4WdhM+EJp1Vi10y8NNg1D
Ey01VdaHZMjeCj6MuG7uctxfTY/yD53mzXUEK5u2Td+V86Q0n3pWDEXMtuY6EV0nYJp2My9l5PRW
n89NqX0xi6vrirZjXCZvBYKCqm9eQ2vI52Favw5W+E5lJ+PObdGAaBd1bX3JMkQpjYPJqJLGura9
B1whj3T+V7mks60zq1pD9pz3JSyMWpsZY77LK/eWKR7TUs18q7l3zRQdWZw92oX35vsOjhdt2jlO
hxDZulBb2Q9J8lyjCsqSbGM2ag9TgpfOS/Gom+tjuHP0l5a+VfAYB+7K0+OHPEHPhVQ0mgMOwbuX
bEN9whU1scAoRHBnmExS0LAuRH0hHG/QH8iIiW3q4iVWoOemEfQKo8uYTB9O2K3saBo3WtD1K+xS
iHVQF5azySlKotm4w0cBW12tdrxtAy2b8dUqvPv+2dZzfT3hiV41NX4lzyDT1+r8cI6MOaXB395B
jotvKGSgisaBBWEg6zcuFZ4N3tjwTiUhUrDyA2szbweQ0xN/fCwt2/9qVird1cgfaGNP02ookaLZ
hX62ASQfYm9EOD6a6MZ8q5uJPmtnicMm142MGN8zrkYjj8O1Htkfg9msOqt8LwvnzgiHbRlZd17Q
WuuIou4SEXsazkTE7OvbNpjPIbEBf8OIc0pHX6WNr80tqwu/YaN0EQd72fE/bbvF/etJWnquyOd+
sf5STD21Irua+aV2mNLgFmPwekjibVHSC0xPQlYfv0bW+ER2scqpqQsrBN4Rps6O7gzbFOH2fwK9
+AFZ43PkUKI3qc0Z5+gQu68QFZ2bp9mxWO/1+P3n7+DfA8jk57whPyRnqIvQhk4IBg2bdruwTwXj
+cqFuTJhfv40P6Co/K/YIa8zaZ4NkLwHY05/5KinyZ8APH506E+AFoWLCPvr9R1QucG77AvoJrVa
/NoLt2CG/IGd0sg6V3kCNjdBcTFzYHoao/dr2BrnE5cln3QQPRH2cq2p72vhnHPUj7/EHJLOJypL
OtGdKttULh0CcNfxEDQzuzH+jMVkXLkr/4Za43zisUyI9KKwY9DFaUU3yK1EwQqzU7ASgtEqsyWu
k+xJk6noULEK9rt9M/VYI+0e2DSo4xSzYoFC4RdP0yeES9nJMK9H6BdICBDmFQVGTgQOf0Jmvp7s
f/duPw1zw8zHwFMxYbBllTZUv7zxEvZiOAgEi9Hq51faD0b753yipi0jqmiAK1PnkrH7oJiKNUC/
N7XHnz/BDzA36spq+sOlPI4RZbtggjAnrz2cF/Yv1AH84l0Pvl5He0LZ4efPdL2A/83npT7xmMqM
TQ+Rn3Amfe+96NMXo3L+jJj4A7KU+jTc20xBHw44Npu4Pr+bqBzbiKDhTGA1KRY1Hcefv4kfnHT1
aeSHAEqsCPnFMtCyV4kb1CqLbeV3fxKb8qPP6Pr9P5wN09VHk5wr0idxCUJ7BLfStb+GM5Pq0+iH
xFIPMZa95feF3fUzCnrrz5LwfvTKP439cTIMjMdXF4jS3pG2NgvDT+Qv8fek+jSQkesNqWkRBFKT
/7GAOls91UVm/xLkWKpPA7kbW2W0w/WOWhjByYBCDKy0+JNZ4gefy+cgoqAw257uGReM1++vQQbs
TW9/fi3+4KL/HEHUDpPuhTYkfYPA8UBWdO/sBYWGHqNgaWHYx+Lz82f6wXrA/jR0nSYvC82An88N
Oj1GVZjTwO8QlrJnnNGBwE1Jt+7m50/2gynP/jyWLcMmFiCA2wYnkOwV46Uvta3UjXB+3cn9/El+
dFo+jWN0GLpr64W1TExVzhUS/JY8ql+bJD7nEnU+JqWJJFyYh+6jBiIs86dj4FrbX3vtn8ZxOoSY
BBVpinnYz7WwO0ucFj8/9A+mN/vTKO5s2AXK4ZU7RrjSUcXh37vTovrXFnz2p3FcFXlkW9c4bMij
wxyokL8Nklwsfv7if3ROP41jZzQIsvRI0o4oYy+vhSCjnOzVzw/+gyHwOYuIcCIbgx8k9KRv84LC
uGd5u0pHwjIziwx9Pla1GL2kbQz+397Pf30Z/tv/yG/+dm+s//o/fP0lL1D7+0Hz6cu/3ucp//7n
+jf/+J1//Yu/rj/y01v6UX/+pX/5G4779+ddvDVv//LFklyohqjxj2q8+6gRmXw/Pq/w+pv/1x/+
x8f3o9yPxcfvv33J26y5Hs0P8+y3v/9o+/X334TkzP/XH4//9x9e38Dvvz3E1VuYffyvv/h4q5vf
f5P6X4QubaHD2jOFY1xR5/3H9SdC/MUwFTJzB5LONXyNKyODihv8/psl/mIqy1Q6snXblOo6q9R5
e/2RlH8xHUsIxRFN2zV4bf//lf3LufnnufqPrMW7EWZN/ftv/zprKXa7uil1V7gu9R3TND5NlWUH
Yiqtx2zhe/ka8sqXMocgY44oGcSfjCLDdM3riPnnYkoJbCGGUpZlGFx/tv4ZcSwNA4CnFaLfwxZ9
m0DUE41wblUQurdgAOtN5kYN/dfRp1oCRWbtWNqjO0lvnyk8gIPT0ezKZHVbmV8tMGczFI/Zxgnq
4Ma7PuAHthe22W5ZlwO9nprqaCbaWdAROmPYSVdZ0RH5mBnpI2I+GD3RSu9xT/S5kIfxHw/gd2aU
qPqNWejiscigSjh6tMUbPy2i3HB2Xjrma3JU3EVteW9NpL1UKCdujKr5pibmiqmv4rVtG/5m9ENj
bvYoRlSagw5ESWy0SGvbGGNGb8XBLmphsaEn2VtlZ9xjSWFwuoVLw7WfaElMYFNA6W6GEZFal5fG
XVx7+p1q1l1Bp6ySXU0ENHzEOEmOPj4+xMy4L8D09ZtS5jE9XXljxKHYD5we7LIKH+rUi5vaFhCt
rdFckCw57CYnQZBxfQi6od/RQ0o0CEba1oRIdpZ6lmxFD8gnnIZ+bVVFu8O7DVDqoCDDrZXQLjaU
tUNmtO6msrIHmm/hNo6sdJ7IfJtW49U6Ju6zIdYvQGyshXZxDaE91HllXNqloZE2aaQPncrrmTP0
7cH2PPCUVq02I3uufrRXnTFYl2xCsKfgRq01RLlG5ZGAvSxpMB+MAdFlrevm3DJdeicx0SQiDTdd
Hkw3haDHaUnRbxzQOfcwDDFo4Br1vH3RQiCI+uoqetHbx7rOXiLX7PZx67R7Q9cKhF72pu96PEh9
XNz1UWdv0FAGeMB2ICTGOYs0a6sr/Tm36A2Cr8nWI2yPU1lYu1Kfis044PPNo6m7L8rAvjFkvBbZ
vidp6VzTKTk3yFvORcwi2rZ6mr1Vou+xBut7lwToTVxJtCMg674/tHW5a8MMwcc/vhV2prGwKHrT
zkIDZYhsfMCto2EkLcJnngHZi5lvvCT+MuThwYR9dnL8auM0+HYs+qA4eFz66s4Ft8UXGTsB1fG4
W9pG7p4tttybpGsZenHULFrTVCfAyO2qm5xXS2HsKorx2Su1j6gMk02UjNaCcgNG7jLF/xFnFgyP
itpoLq1Dl8THaPLcjcPaeN9cwQUxzu7GDA+yNfUVQsiHwPEuWuL3j2EkZp4s6UuMerPQwzxIAFOO
JG24tBkyfM3bXhj5zHRoD4f1iMqChmFOsX5WgkE6gpoqWctgJoZ8ustySpWaryGXcrph13Xejd2X
w84DXj0vVbVyJoKMRzOCGpZg3emHuZXYL2OI8sCjPQfWa6R5zyImsGgrjTFOVRl/q5qWdpGBMbeN
mxvf1eNVkOp3aV3i2EPBOoCkqxvLmWUIEsIcWXjkeUAfxL4K6vdSww2dx/1FN6i7uUjCaTtOqzwe
H3I7HF4MzWfUd+j8h9JCTlWCHVAmECNhwqdIteEylRhP7Tp6jsG0mQBTptJvdqFh1n94+P69qKKj
xM3cX9Mb0rdAIEdIg2l+N7jDrWai4ozDNjkQihgd8jb84P3eJoAu910HLjgq6RGU8bQo4zwBt4mt
t+jH6rZI/H1FW2g7xMYl0oLgvgnSNTNPvQZHiJNSmeZNJXGnYgyuiyGYBUyOdKshAiLXrw+98OqD
nHK1L/Q1/EK1z1LN/tuDGU3zeqqHJQyAaIlIVTykTHpDK59g9EcbYjKe/dyJ9jF/stQ7R71lzjgs
y8Sr5qjt0QNSct4WPSgXOUQn1Rr2PG88fxVUyXiH14/uWYkk1Ovcva/68mJIZBGtF54mTfnLpGoP
/aio09bDm5xSa511gl4rvpelKqkRAxmpDknaPLb0UJaRT0fWMks4uCq0FqWtmnlY46IOIhE85F2z
NYPafYkRGOBNoRUPtm6T19mTYxntppcm9M0uqw5egUatUf0h7wYUcnp86xl2sHWbbDr6oXU/Bm2/
0ywlblxlobudRA1/izk9sPke5JN4HZl0UsDpgof9kuhW92ixsaM1r4e046f+MW0GxMujLhdJEuRL
oGXGNtC1t4TkzXtCz5qNZNCsTV9vH4SV3yfdGH5x0imYpfizLrlV9STUu7vW84ZDCQrgCj9I76sR
lb8MpfxCbgJN4mH4Fg7lukS8FsX68KXqh1fua9Z9MtnTGnAMzlNcexfwluBzOmfmgnd/dDA80bBN
tMuIHnOpOlc7EcfB3TRTcge2zEALo4ONSMVLCm/1qcuRqQ2MuRO12eipHNCpW3hPZWa1e88JQPk3
CVrMZMzf+naB39t47RpzXBheeQhw6q5yK28f0iHTVmEflsvvX+q57az7yIY3NjooQ5L49vtDbyIy
6nVlz5WDxToWmCOwUZXH9PowyXgCbYJMLzR9Y1006e0ojsIa5oIW9nGQVb6go1Mcbaa31GjjV0Pg
AsV8ac8RdX9RVgQbyN5YYpRHgHjW8fv/wm5IjiLcAqBaxWbn4RBu5ak0oWjFuSi2vW0DsKGUsUtL
rr0Jle6iNGrgmpax0FVmXeB+zOHG4U6WenCZ+tYA8JfdUBw+DXic74AexlvLrZ5UGgAo84gVx9d2
1dvN4lp77gdNLL06yY8yypp5FMZQWYewXnKfnI9WjZFcNsnSi3Ec0GWzVk5mdzuU2WLmM3OGQwqW
JQ8TwJlmslYWDJdkqItzbqW7yTVxBtVWNR/5tMUwrIK8WYRa3ISztN5aoUAYAW15a5d2sJFDMK05
EuCNrjYu8NLrVVEb+t6s4JyIXqplhfN4jQFSLEqN3Jaxjq2PfGsCstErH+kBptGb7w+IWh87E5BX
aBjBXJ9899i1wjk2Q1Uf42FPjLGxqIyi2tl2Vz4laLcymZovQOFe8Us/h5kZcx1a8YoLMt/jso9u
oKtGN2GbVUspe9yDY2yv2ggUjKEAtphN3u4CrLPfv0plfIu/zTsMU4nBVxoKLeVwU+MbR5prPbaZ
WS2I7ShPkRu7WO+MfNHV1S4BnXGRLW4dDJ/iPaEN66WFgce2P3hSJesARds6LxXEWT8t7zUj85e5
G2Rncu7cdekoZ+c6eAXaxg4XwCqS21JQmOEjMt/roj9FUeSwbCtDSDbSPk1+9mZWOAD0ruvB9uXy
6AGSOypIx0tlGrAx8dBAsQ8eMSeOOxtTInKuuL/D0bK14SOjPFPmWZqZxsoNHtGEZ/Jg6k6+0upi
BM2aPre1fRxZ0d4hUenvohGPVz5oQNgLeHVco/d2baod2FtmEwKbL3X1HmZ+ck5KiAhDwlVGeYTo
juvDUKKVdkxMPWXbDgctkMNhqsZXRjGWceXkWzmpQ+JDcg2zAVnZ9T7VR/pRyZGcnCwYjt8fgH75
rArsCRpXvEn7BkW2258NzZ6AJMTLZoRrnkkrfpSoTwDB9Ts/N9oVEFGN4Q3xF0thdSy4Xy29LOuO
wFGDvZuIfGko/9UA8T4XQRWdYRqfHDcdF2PuyrNFUrqTtcWOkxlu0ZPlxnVB71T2cvTNaiuN5r1z
zPE8+NlNOFnuRTT4ulmWV7VU66GK961VjN/4lRV8tPDd6Lh0nU6oO2yp+irownEfXP38AVzahW5n
FcOj7nZuiLHE89N8m7TuuEx9d0COaPnzIIEcXYjaXJEmCL0oScOjGTTfJMSHMxsikI3cnpzYz86F
XeL2uz6k1nBG/jPu/vmtAOEFc+6w8K1K7jIPmOZUVemWyJK5KSqb5SkPhdB9xIYe/CYk3fsUheo8
TxL/ObOBK4FWAEqU3gWpcRNnWvhsXtdDJPU0GI/WWiDMYxX5A1u0GDVnjro5E8VqzAtsGR3rg6YK
rLs0hVgj/ASdojQuBbqGGeCa/uM5rKf3KkBzn5VesEtNWIdOHFbPRZ6jkWvheKeJhvyyIKC2lvpV
N1fHdz6nDOluiWYUcP1cDmX9WGkSdZKZvOQj/Vwax2KTVZsMUMnZ6czhzL0G13PqRpsecAiLSn9a
I2Hv7oKh7u6q4p4FrTPTKpcJsVb6KW7papqy6NdtjdjaF/d2iC12wCBxLHoUhKjk8NzEZRkt7a41
Wf+yFEAddz868NzqMbXnoSiMbYa7dd6NaCeKuH3v1HgPcsleUI4CvlvvbEPoH2kSrA2Z9O8yT8jY
6IppGXN1rDILR7HjNdpdkEG7hr8x3faJVSy1EMueH3tS37SOjgnfE+FZCfDG+QjSxXGyaWNEVXuK
RpwWGsuQZVUbwTrxEKU54y1jSp5TwNcyKtQBxuS0MUP5XKCcmYUjI9nqjBCTCEiTxA12bptFe+go
qMHGS1L33VqfMN+AWTV3CnaYFenyRu9r9H+mJ9dajFgjcuRcYHZcaxPeIdWNywQn5Sls2/g2ryxu
EUrmszC11E0bWru2cZx9ZIuAtan3YuGFfZvsdMHk9pWbFcd02t3ky2ErWkyVwA5YV2XJPM7BUgRO
AMHAKE0ws+HWCAEapUXYrn3QfqfKd3F2+Xb5IB17w+42usX7hMivSNDEBqN2jSceH0gMxcORZNPW
UGmylE1YzGyg2pt8QFFK88iGWI3P47FW8pJVIFbZo2uozVpcqoYLYrpyEBRj0/DyRM1bX3vuYDUk
+FnnanQEGz9k9qArxln+bTCrJ6e0kcPQr5/lZovPD0EorI6vWtvesoWRMUGftZWftKuSvXZ28tig
q0ZuF+Tz3lXI+dLQW/RUwFFAtCurMo5hIWNEEAUeQyGfDGntTEpAKNbZ2FS2aHFvltmGUspD4Q1q
n8gzmiJITMmjaDCjaIUBo8ebkBzxH7tRD3YIhjEr6mqtN8at5/QHY4LNDy0ygSDXr/HHnD3mqllu
3E+GzbTRHyzDJSUs6linBeNLezK9/j4vk2OqyIp03LMbjx8CodrKTXyU1Ia28OHd4DXzUYOXV+Sg
BEs1xvNSx3gDQQ6fW6LvTDPwlp6ITwOM6q2fx2B4w3k54h4sUowE6LVV3nWLAP8s5N5pjkHGX0S9
Pc3MJuJGH1+9n9NmrN5r1L3YaRVPPpYLsKgABRP9uQDpF04pinDUoKWJ6N5RBdkq9alJ4HuJVpzt
IcexOLUH00f9WgWQX5BKIc/JXJgnwJNnyZVgk3KnwaGBIIy+0bJA2lXURbVqYoEmUSvsfPf9QYJj
2OV95aLYXqqJhomAoMEvCDj4qjgMtfswotwj4UC99YV957jiRWs5mUA0Vql0D+QcDPNEr3ZpgSOi
sbybcBCPonNJy9FitIvdMvZ0uF/sb2dSlN2KbIwVTo98MRYINpFoyuZr1YRvuM7wChnVwzVgwBnU
vRu3l96gCSjd8jJoBOd1C7Y9b7Y1UlG8evvHnAmfRIxh0FDNRhERJqW5BV4VoYNC8NMPm5H90Qx1
3IBb3HlWlFPweHxrSqj1OvIzrAIwpVaUyLbF0N/1JWKzEM9AFN2iArq4LO4OGAQOvR8xPWj7uCkg
8zSHvBQxNlzSMtpuPdQKU2L/VUziUYLA66rgY2j8j4wrZtZG/UkYMHZcEWAk9pdAhjOcCGSQQPct
SZkA4GHQ466q/B6FnJwH2BTmwtOjvQ7ddqXDCgxofuzcXlVLQ+cE2okTzgVkUCocgi1dW8z0Idr7
pjgnRahm2ELRfUEF01IQxI4N/adv8ks8vmNCrmbgXGtEwNzqOzxV60Hy0abmdEHpRhpdARtv8LK5
V1fwvLI6A9D6Hjm6N68r9Q0q19Etkx3goXtqFMSJaPjXAh1GQ19U44x7kUTVzR7KfHONJF0YSfBl
wru/azP/Wz/Yck6qfDNnqT9FdLZqkkLmQUyFpkpekkAyswTBE56cWxV1BmhSpOnecEWQubdd4L7F
hCSs6lpVMBPkehzjb/qEHy+f8J1EofOMA+4yhe0x0CCBZKN8RdtZdkG3aAuN+SAy3ooszE99Ju81
XYqDGJSYJ3iMtBIMW1BbMDEiMlNGnPyJCZXRlNVNTOmeSxOyrozlRQkvBNgGNEyEJWRbGibYmZtw
KRL50knxLDOQi1MUcqIUaLoM5F5pa2AWi3qTFKI9MiPkyIxXZgW0BBjvDHjKJsnwgbfE8KjKpEJf
tXeeUR/LbAxnnZYnc8tGNo1lKLetj9gsPirzJokZgMPgbkx/b43ia6EAQjSNhslytDbtmB5MwhiA
u5TtrV6PwNhGW19ixGDSqNCKDnDJow4PaSwpxoUhlHLHWOtUA0EVac06NWscRIPaZqlOJJ5CK22n
/m0ywPNIghauJLGSVJHzc4klfBw8byv0UuxTTKhLUbru3B91BN/dPTZjsZtoT+ClilD3RGtWuuyA
xC53u2Neq+kSAtKdIdDEH1YWry6GH9vwYCZpAJM4E0BHdBI8cuHaVHZ7Z2v3LEhVtta0Ws6KBruP
tFm45kP12ppHKlJs4iyTTxrTN1bqZu0Qs75wO5rPWt8Fi55C2yIfkNCmnu4vQj1h29RIzkcwATqE
vBanj51fopisHCAWFpaYdpSrKejr1Wgk+kaz0pnld0ibJ3FwxtK6qcInkz7OlkG0Cd0e/abpTns3
JCKiRlSNWh+WMYu2XS77Fw+65JwUCYFVDBMiBHyAdWwLzBapN0nP3bnSu2bRAUhBy4XLXXOnleET
sZOoLIWqGIOwc1aFo+p5q+fnrlqlUbIL655VQ7dqO9xuhll9A+ZzHzca8UjcWVjlfwRJ/+GA55xz
c7Hn9CwubZDuigqNsa5g1/k1RQAWwysjaVKSovqVshnV1ZDGa4lVfTaJt8pDHF32dyNMIreR32xH
3hbD+E2ERXDtuluz0mwOlSqMA15N6kXkxy2AMU9kAVUQY0axtysE+nBxbq+M9dJK2lmvKe+UUvia
O/pAeowl3wYoySvFYrUXpEkMExZ9wl9xs1JQHmzNWNHtSXBDwUipigKJbeTA067TGSJ0MffidN0a
4JwsqsTshFEF+D7gvQn4qDuaMzt013KK61kXm+nV1oZ4OY0yrrKoWBVJtpSRfPMiuuRg49481sN4
7+uNrFt317iITguKw1jEWVXhIl43kehBoePIUrWc93gpUqpfGxtIyKJluwd6NEYwHQyRs4IWlbOJ
UvdcirbBqc/9VC30SWPKiS2QnFW64aL2cJs35wx4LIO6zaMbsy/YgshIX/3tm37qi5PAX15RIZnI
EgqgS6962NmLekoHsozMGrOJ5p5LqemLLA72bOXp5wC7A9heH6ATA4+q0h0GEzX3MEkubdGjpO2N
m9LsXnQnXuulJZ8KDDtzQirSnW+01ZPGRuY8Td4msOuWwd8bOzk149Ed9e3Q+qR9pxSLRVBifK2r
c+IIki9F/U6nxluIrFkRYxHDEA/eo8S7JfRrhHoVPjZjth/9fudAa3rpU/NLnqRq615POuWv2VQL
d5XFl8Adg+1YDxQ86iK4hUG+DHXj0YpIwJGsipZW/83Qn2IRLisKswv7qhvoRn/RDfZbGo/rqaEq
3jResswDHdQ9rqcWzX9ILQm4ancHRvrqPKtzsr0QslodFU6qUPr6yjvHF+m6Cy04xKbXoNhump1M
luTs2Qs2bpTAkqsjMubma6t067Nq2adVuodCFbE299QybwEVZuB52beKWStENnNCcTaB9gVAHz9K
rOosqMZNg61xY1LjnXmwAPYJoQbzyhySeT/1SDB78pR6EIxp0x9D8tD3VjZsECP1ay3Tk3XD1gvP
pEIW77J69wKFSjbAqBJRVNFkxZJMDo8As2CJe0W+l2ntsL91uhXLS+u6M2LDGnvZzolAzKXBcTLK
gTabW2Llu94TTeLAlFrxe+0is0Dy1VS5z8C4Fh45msuwrvBeGw9tMXXUwHvmUc/u511g0tYx1KWm
/fGmcBywXmjNHbkaj0DGg2u4+psgpHXdKyzTQVMCHjbVV1lPiLElpxJajn42hFoLK60v4OZqpOq0
CsdwMLbfv8wNE0pY1L8oVk2Qkqzr0p712+DcsodbqVF7C2lm3ta6fI4pBuEQx/KTJUcU++RHiJNj
0xryjLXZmUcnae2doZMrQxkJWxPWRr0dd77GPOfUiblAzIfcRejJ1kqbRZFDgI1FdgHbOx17RXuM
0jENiuqUevECxRJhOLh052VQYJTPTXH4MgWqPZUYtyBViqVumc1S+kPwmHUYKDpHOyRhesTlkO5s
zuNMuY5xtCjUBslEdkIcDTPsO9mtmdlz06ZBk1eRjoczAM0WNdNCZuM6xqJ1CUwy0IQJc8uROpNf
Q2dyaumfsolIMy+ZI4Q8SQkOR+8QVVH9hefZjc5eL/WBD7SgSkdzHTRi/9wSInQ3VTprhp6GoY9k
Xhtsa1+IcDp3cV9AOPKvTb3bDNfSPmpR1YZuqK0dPY/mVTZk9BfgcnI7B28+DMGN4dfPbpdDEyuw
AdAOWxrm0L1ARbkBMzsxDVdqZ2gArhgIKx1LetaTjNQ/Nm0BuksT5zBNXjvFpGOhFjoBt9KI4sJt
BSIMn9+p0WhI64wD+wvQb3vZ9tV4H9Q4StBY4ZXFyXDu4bOKXn+sc/BWlnEF4RddvWkCyprDzhrq
ZD4ie+7rs8u5P6rJY1tuFtoKDth+6kt3prUam73gypMprIvrB8MixR2gphynK9zGeee8CprirjJ2
mFaYwwDp6Dq1LgJrYmzI1bQKB+++lCOpXIbAZTgazKojxVgZil2Xe+cqtLplZaBnAPS/xQtcL8B/
FbC3HmKzog0Z0qsZ6PfekQW6zfD9BTZG0FDXyesdsnE5NN3Zd0kvCCYLKhsRSqcaaumK0JWGFSmx
XlN+mmB2xoZ674iapcc2YLnVQEbTtnb69ptfZilSjs7b5ACwZ6TMpyfTIbKlMmW4Bidv4NClQ5xQ
Z+insdlztcJVrGgusoPHhgkabFIu++C6fs1H7mxU3nB3R/l4ujqJGpY+FnVLMo8KCeyWFlwYxbel
VvmnLmqoB03gepyNO3hsKjvQRWpH7NirllmzVL9C8JSbn1upL00Q/HMKWNgsNFwqTl7OYDa4mXMu
CpgICiZNkcZvLtrfWYnqY9nW4pRRA5o5kJvn1fUcC2eEQBa5+xQHFhy6dGBNnAHvnPW0O09+lbtL
UI1cW3Zngu1LMIkqp17h63vizgdaoeam5GAp9QZ2hl2sfbWiAE5Q52J+DOO9Gu0HRQKmqTpxzpjE
bcf118FI+mMphk3Zo1NQ10oi+YfDuaHUTSdqHk5+B7HRYscm25mex09Tcs4pfC96m8YCtkiMMBDR
0sDdIv8T33xXrNKe3mIn56SjjasOVTuZPOaNjEgBwOIzccyZ9f84Oq/lxo0oiH4RqpDDKwEwk6Ly
Si8oSbtCxiAMgAG+3od+2bLXdnlFIty53X26rbGS4JbQaw66wp2YwzQ3JADpRxRgeJsxmUvC7rVH
Kg14iyjT21xz7SSqrV6WyhgerRVdB/jV0UJK2qwQkq6grwGRtX0dZTprZA2ryF/BommteFQtCHdn
TA0i8p3FvxSjVZ3pQKjjqSmMuMiQ89fW3NWsIw88FH+SNv2TUUAGuIjespLarqiFMYjihkiHIe7L
8GVszKYd5qVijKUKCWNiQ1OL4TGMTc0xCDq+dM6HlZn/9Wcb506SHTBHvLJVWg8lkvGiHBuEl8vc
Z9JBO2euAeubX0RNJGpp+um05DPwzaoghDdO5haF72I1trH1uuyfy63D4idr9tCqYzAAPpOo+qhG
2LxwmULBfjTWAmO5FQTzHI4DyazGyzxSpTnzEi5GLj1/uG/J8rUjUz9+exO1PNo9KjwOvcvYidko
zcQUEvGjwhGYJlxR+ejM8CvQPJI9YGE94MELcWW1b1BziCBb8mi12B/cRh2Hn0yZ3illuIuzGvcK
RH5/L4Lm3CxJjw5okbKtSWb+/0uTJs1WLONn5wXIVRxwNwjj47G4rx3YZQCyZsQgE8rpCP/REkjv
xivk/3G3PORBNcJmTiYzskc0n/7OfM8qbd6hpGgPiccx2x8JSqOLYlnBbjM6vIlb+yas5nfy2he7
rp0/BUTA2ekfXUlsiqZjnZ2g0cXKrKh6K4ABsa4qzxysmMHcFbYgn4El5gktRX20so2tQTRbSxtv
1NZq+ITSOHd1MKUru5F5GMMsLeuz4wA++9mxzfnNvfLUDfZychJrS5Nb9kKBBzTAxu5OPVflMwR3
R1v2QuivSzIubxZ9rLyV5idzlZ9671XnoMsgbnmg1ARhs2KlyiezUjAPkAMA7oer61o3oFvWDdGm
Dx2CbtECOofJogY3tKzutRzYhdUUCmjjRBh+3TVtV7OQ1j97FkhRU8vinrLmAXs/DjQQhLFmQQau
kHbt+7eoTdkxExRtV7olIyuFtMs3sFGNa5xd0Wtx6dkkB2vobUWnGbSH6P6ZpAqpUgMg7kAzB8Y2
49mZkFEn7vRoVt58QhhVp///akQ/3dLl8217rQtWdJ+LdcDSAQjAB9QbJxXlE4NU23VkUq4ZjMxF
+3asHsCPzO5btohIa7Xl7JO/+Qvdd1NggU+TKRnsxnGeAlmfCfFkR81f/1meSy7HS+7laelZ71CN
bS1/Hfsu2+oFLT336nqXLWliOtaPDQV41IYni08aI2HwkHFPkeR7D9RoRnmxcERJOU8WBhtWqGgR
R7cCA0GZg36aiweNF0BeL9pV6hB8ptM0C+vP4uSHykAIWIrW2iEsuy9NmoJbwWXicuTYNinuBYpe
u7BRmr21+wa7RV+E3sTijT08D/7yDEkaZr2UwEKwQ8yGvhOCxviO/PVLmihAcl2w1z2uEl3qdLut
/tkzR3WyofTVlADy2vIpg0EDR7UcqWBTdagPmtj6ozi4BFuhQKSccZrlYEzZxyLcmn6/Vr8EqfE2
MUZvW6+gGGV2CH7er0mcUqEu6vJqm+819MBn0rJlTT9Km2dfgJD4i64e9mr2/oFMshjbACdq/rb0
Zm3fiPltcWV1nO6ooLkW3aGvKyukefVQPFQF1BKKpHq+x5ztYd4c8urkVQPvMbv1NklLRR+ipnbo
ues2syt+XDw+XNPMYnyYVJvoUnD1WTq9VPZl+gGXaiJGHbEsNTjbWcxInx93XJYxorGOD0c16DaW
l1JLBRsCHy4PgKI9umh+TivhRtD2kJb71U2i1gxqjgwuFq6jU45qV1ErLTt4nehlPA8finxcNpDB
ir2pYMIuzWMzglbWbU/EfkExk5kpVg1WAAi0mOwNFWTjNe/KW7rQK+TpoBm6gK/ObOERtIDBvZQW
GhYYW7TpL15Xx7pBBM8CDSA8XNp1mYqdqrNfp+Xd5DDwZ4PeXy3b++fRcvOgQwVPAUd2vGQbsGGh
RF/fOHRv7AuxJ8mdTjmFO7RogSgd5vPqs+zI6dM06n2Sw6yz++4Ct25D1uDoW9zIQwv5te8htg2R
WvEnrrrSzjyhOY00pfxYbEN/4SPaNeDrNmmWrrCfwVE32L5co/4S9+Zj1t9zjNB7gi7A1lmfU0S1
+VcNyXSQ+dpfCw3c79Sri54NgsWbzVIgGQ28A0z4Fbp63KR2yQYShno1qxjHW7ClIqiYqioe8UwD
66V0ogDj3YwZhKA0e2pX4Wyx1t+AesMmRfczBQ+c3rDvQf+Jb8UoYTn6WdwlYFmTOiG+jG5fTZN1
HuHVIKZOKaJjodBn3AxaEY2k8KGBLI3+/FYN7JkQZ4anVvAEdiyEKD/wL76sPvJVt2PT94FtNOX7
KPlkh7GIRZXedPO9zCz/kGs9Ez/muTqYn2qJ27AQXhotlk4LQeYdFES6XSUaydd230PL4cE3YAVV
kwa8HabzuzLUVy4AUyT4jmOfL0jjftr0Bf9DvHNgjTu0JbWrO5sFrcOLTAkfso9+SzxQnVZRF5E9
WdRSzcPzWBRvrl5zt1ly2rV3ipeTiqhI0GCmYHpLk+mPwyAbcfil98wtMTqXpRY2Y7CdlquBC5Wp
EPLxpK0U/6HVKe+XthzyYcYMphf6YJh0bn31J/dNFOW7Ns/e411Ea3k9RAnsPMe2BK5cypnhGVBq
KN4L6zXt0mBflB2nWoVxq3B3VW1DC6+9+04uZZ3TxXNro4k5M+dWu8fhGOBPrDRry2E9j+fO7g8L
/IAy1ZYtM5ZA+EyXDTI+VNy7z+r/X7hRnUsm/H+WkpRoO3N/7CmS3ZhDX14lJQjCK5wrI5GBz8d+
o+JLxk3lXM2xTHdJ2j1gGIOR41nyUJqIbcj/R1HI18Qtiiu4juNYtNc28/c0rFAT12SXqsAWw5mw
bRweasNHANOmHSCZrCY+n4AuALds5S4gWhkyw/Lk4CVEP82siWOuOb95V/sHGh+DK2WIf0e/vzkd
kVWT8OImLUoedwXWMKrVcly9Y40pTnE6f3QWtUDJhZbiAQgFeVA+qKHYugkacwmZbxOAPgtnk11y
VqxMsClZqppAfYKMpPKMZVqWn/AXgtFn7BjEoxtoh9LrBx5McNADe4q9Zb7Qv8lxqOt4lgAGuHiI
W/lIf/gKs6qGkRJrPBm2U5o+O+kIsKaAp2DX865XQH2YKSjh8Q16PP4YlWk/+JZ4EoWgmAO2bjH+
VZYREuvAcg78d+kFg42efK/0Tce4Uj8XXrIknpN/ztDvhV+DnHCSrR2UgNCDrrmfOHaggG66NTgX
vWrQnwGG8hwH/IbBJKbPHIpW34Qc8Ye9N6yRLrVgTxkxEknDterxTqdvlcZpI5s3Rm1ap+wZpuG7
yott0hBHPVRJne25G/I4V4wdUAyXGznf4zjMOW9WWqFRlJqNu+RAGIuO2iUp2Dp7EsZLLZ6VQxpc
L5DZW/2RvXC+GyQgF84Q+GVW26L5CiwL6/+1zueIGAQYwNIE1cF5DCVOMeBpgP89OoIoBoMLZdI8
5znpcbKsCjIi64KU50rvVsW5oTI2rEo/4Xk409K2uOwwcVMHKZGKREd4A5V/RIF7Wn390RxtXgqr
QoqTGY9zDAXkmLBPsKd8xbPy4BT4/Emn6Jvcqj9MBspwMgju9s62NI0QHwBhQBP8HA2rGydzSV1o
S82WYDiV+qQTtKdDJ02Dg1lQ3Zcl2pONU/zI8XyIZ2dV4WjlD5mNMOMrjT7cDEYCBWEZUifyYiqK
d8OQHZwxxAB5/9PJ+gCrEfa+ne18mrcjaVorT6r0K1ihjvSGjgabTPTtjOJvjRIPgXVgGPPnSO84
gOSlNodJE+hnHz9XuBoj9QFZGvBw4RzYw+y81vaCzD/w3PaLQy3YIDXKeBhMZKzApduJ2/4uDk7G
thIENti6ZJ72OWDMQjeTPEez7I+XlDfXN54nDRepmXzqrluyHZ2MaKbm7KVt1pDJaN6u9zN+nefa
FovQj6bTDC5n9F+zv7Nuznx07S1nKsefVhiXMuf8jNtEpzTzmFb08RH70/cW1yFPWjBHVSqxaw8s
0Jf1j2vNTEtsqApow5Q0MjezdwmxtEaMuF7EW3rn+et709t+iN61hCu8NnWaMMyzp5Q04Znmh9tR
gmZrfR1rsHUi+jfZ9c7Vl3TlxKfQ/GhMyTr0jN2UA2QtTXhdA2Oxx91ENdx8yzO8b0E5/KHJyg5T
mfavbsBHL3vw4R78OUasIs5UyxnPaOjSC9Bf6GSOzK4MIrl66c3Le8gQTr0bBsKn3Nph7dVtrFgz
KgNIDK3Dj3lCa4Zqms8SMW+zFD6rbtsu9qnZvPbePFzWAKGAMMER0zyGSHlYtTaJTb14cv3vdjAN
gOcootUnJdwYq92ZwZHfxYSS+Zzaee1ITx2K2XvjkvBZ+VPt0nV4D0bsVHstWPAJiiHnwWr+riao
5ylhqWIy325F54K47LAhgmrcAltZt4ui36GC9UYhk7vQDFWwWi8qd9h5c4tYX145R9+MUDjuM5kD
cPG0o27rDuOW5jR1VNh/VlfxFWEwh1H4oiS8UHdxziZPEgIaKPxrczBJ8x9HRXVRR7KDLoygAjre
5ntq228FnW9BrjP49LjVB5otOsziu3Gq34zUe2UcTfcBLh9Yk/Zv2rAjr8zpnoaJVmtJd8UquE0L
82tFCN+uwYqq08Jcy6rLYjbOxVpbZ0v8rYmSvH9lQ61txqntQuWX1t4DNKMCmuvpFB+2jEYZvTVr
cc2y/mTp1qPjDM0D5T83UuOfgo7LDXgs3JjqOMsUfjUhTrzpHt5HFqg7eTIGeu1JLh0J+5i7RBBS
wI2ZRkFGSbpNsSIwroK+JclEvRTpOWtAeUHIfWBPJGg5Cx5pxTrSkIzdeEQqr3ig847Gy7kWuIeZ
vY4Dy8kzZqXDaI3+3sxm7UQssAAFYw0RBibnxIrEPVXm/Mem7C0KqNgq1tU5OsL5XmUHubbxX1e8
Ky+tz8spXVNm8vHkAmokz2W/Jwp26Go719VbmTGN4GF0/jUjh5/FiXMnZUfpLZtUTdYDSFvdfS5y
UBMgLuZd1xtw+nhfTZKjVYPk6ffWo9J88sxBCjYtp798tprhfotRUq6Mc9sAIZ7mIhr6BcOOm4ub
k0HI91jsZ1Zk428J24JAhyGOjH0MOKD2a8sOtvkI4SSpK/Payzr2THZNXeVY5+6PY2AUyGHTnohf
/VDFa24hTQ8bnNTZ1ta07x6acdQLdgSlmayxdAHtBOw9GkRYzQQrpTszdq/lzaA9HpAc+Tbf6Pck
y8bHlvjQnWW/dVJazmTCy0ObHN7ftCTzCRES6n2owZzkwfFJYm5N/mJNGRQgO31dQCaEnZ/+reVh
KH5MHQXEB03fjBU1tjOnOwBUO5vSlTJzPgzDISrlw/vOxjelATXlGM5JmZqLIMj8jaxFEIIHy0PY
kYdaDjuZcfvV2D7O4NwIknfUS3U8LsfOU3izUUbc7BaY7Dwyo/g2bf5FaF8MwZl2Tcb5WwFF5u0C
X0umP27ugL/H8LoBs5xFwi2czZ285vk7TlGXOmU+xGct2pR9RZA4FNBhkQBi7Oo530cnYurpb2hL
84YZfApNS56KxWEE67tj1QRy73vmV1ComG7v88xsBHL7ZV5mziYswahlWBmU1Iulr6RYmiTg8vZP
o9084SJ874AHbixXN8IkUzL6WlTPvloPXjD74/PuB9CgcohvsmvVCaEXNACWKK0FnC5GLNjdmTZy
WuYyOW+r/jahfN7NgDfckw+6Im1ojvKXSqvY4yquBYW3NQcSbAfzbzK9maapx/N6Apn+qWVYdUc7
P86KnJBDwBSByPs1CnpgW/HusrNwuC83K75i8oF6Y4cLkRT0cvdfSd/tuPLyMtDmAVkjeFHLMa/H
uYT/qaXIvKiIlHN4MYPOueWa3xJ9e/OWBcoqNZIdazw+XNwt1r6fFJmHGa8NlPAjLVexWunxqFQb
rxgX4iLnU035md372Nx8k0y4tU7x6hb93yFru0jRlCZnwFcYNttkZ6t8h95m7vtBHBYbOaF9LL3p
rzm6Y1yjRZnpJ9bYh25ZcHB1AE2nWnY4cLHf1L3zBsxjYwUFeo4xvHsTG44K0cX1c1wBBaavmZgi
WZsibEwKkFIsIdxY/p0VRkneqrxnZxAiZOgG9SzwDM0rh8XROGr1t7R6yd2mfXO6ZVEua6w2uOEx
HrDkuisolj+FXkD/kOtEQyJvnq8937+RNVu902pNz/J3rHu55aDO+mLBk+u2Icdq81QVjI/OkBu7
0ilPCmENojlDF0DbHy1pHj19Za84EyIqV4S3ROHhL33uA+cJSVLFH+46YW3vxEmmVbBppx8W7Owc
Fkfs62WXZn2yJXNwnf32jgfNTwmdFNKhTqsn+8OrjFBHQDtg3U5RasDls1bOL6hRv/Q4H+RIewUr
6zMLbZwoHtIJ2uElWBtucucyzembWBn4A5YYan6vndW/F2vHnp0N22TCz2CgGXQKNdyyrz5KDk1I
OznQ6jrwQraKTMXdALkOYt0vBz82InhoNr4lPfS24ktv6udRGvYrekq7SQ6Wpjkv5CZvJcrEtgq6
nrdNfs0s2X4sxWnD4M8XqswVx1wZCUlFtd9hLcsQjS2nTzYBXROW1zObKZB1bO9sfovWccg2ClSf
T/OQkT/TxPFAClzxQuAa5Yj53VpspMZAA7JvUnzMUNKTHh55VNutb0f04BG2K2yDC5WWtt7FAmyN
c3GyxTTuiim74AFs9piYt7Wr5Dn3CD6lz02y+nsXYXabaS2bGS5giqQj9gw5hkEqsupF/eX4Byqu
YAdbNvNhdRm5OouDR1ULnmHW/GZpphXmvbHsqUjn8cEdmYMLfRB1/tGM/rKBtlsduE4MDodNT8uP
YItbXyyZ0AVJP9Um1SXnuoUGPjvwH3RLPUuHPy6u209ysAdPMABM/hgjiiUXU6fgK095DJuUVoSF
i4FEjQnCBBv+Dc6hjmBnvkM9fWXL+mFRDHIUnOn1GjNcimnCHDx64M2hO0uut46FM6HEzI48y3wb
Ejifk2bj42zG38lx82MvIQWuRFX2zEJ+fhK65lCPM//Nu8TEvhAcslpi7tFl7EFIPYv+hb6nCELW
iBkYZ31ZBmbkUBMFzNg/sO+lRxR28TGBy40kB2Q2/aB8m37iuc1vRCo5X4lDQUTnRm0YJOJBQuR0
0zku020A7fuAD/OTZRy1bTbbh9I6WZWpb7qh5CPScEN1qX4gRsbPrVFJy2riudd5AzTk+3BjP7Hk
wdlWSiDnrvbKHEoTAstRTU04MXXtw6WciDErORUqv2RJV5xN4cKsxMXgsqLl7hhOLoB+dt3W3f4T
rrhPLtW6/rXqyPGgAvVwey4VCOtefWlUjn1m0OlZW3hIwY1hALXXoP6PmAUIBRKdHS6zwVrL9Yad
zun/nqsZtt3ibeeSHHnCFiLu0YyB3Zevi6+NuGq8a4BEdqUoAHQ99nettZ/FoL9lgTR3QEe6o04h
B2oVOS1ORgRU1YdffXZ8En+6xOHw4/UkuOFedl1rv+rVA63S9TavOPUzXOYbaEH2A/1u+dyBFVNJ
sJtpk478PO82lRxhFmttHjeecXBk40WWwfQiRbarHeNMCcnENrHT2LTrc6ypTov8kVWhnadilxcM
VUxLRzPhG1MpZWvcmU/YGcju+DlX8+jHYFh5dTnjJpdYk6yUcN/ERqBzqUAv1bJPJ84ERkDA0By+
rda+6uXKfqDlxJGtfcpryg2b2a22hV+84eC4f3iL3Du6me46TUIuz8r5jAv1qSYYdpIFTPIVj6aV
BY/yHuVjuPE2nP30A7DVb7udxJZ1fhHq9zixnRsXgeSnYTbfUEywcUB3EtXfybZ0Lnlpvswjy7e8
nG9DbXTw4ZJwLb1dzqzxk6AVbPrAa2M+QpvwA4ZiU6XOvqow59HeA9mi+8triDhq5SHLZjml7nBC
whlACyII9nW/baK2QTxQNq2UPh+oSTyiDxZGZcPyYs/g94OEZlf8+U+qWudT7/xZfJdFU8ltn+gB
xUyl6e+ShH3dXU8jsPBuWO4/23dTxo0Wlxkpc/o7rHjAA8vGklFjvaatY3IeRtkxm2FvrAuFo6OR
buXa/dKc8WnN9NBNxvqV68USJferJ/BYpZtT+sGShQoKzdWoqcCzCn9HUHPFern3eXZpXnulqHyK
HdHEY+vZl/GzDuzhyL6ZDHQKBdRAg9wRKcvCweY8nPcJPXGEp2IXSZxiYA7h/Ac7FhyPVSN8isvt
oyeC94DoZ57X2Ciz7rTUHr05/oxStDwECCts/7XyEsiUyhoK0CgV+JhyPznb/q7Ry2V7X+T0msXJ
9AmXWBKliJ9312ETp1gPrzkpiKLkf+0rVttlSSKBuHfUFtk+qwK01NQNtrXyQimgL6WdTqOF55DC
DWgmBW8QS3N1orEYBmCm+AIsR8Za2znsUcQ1MAjUgtHAK+bocessRyZrromxZrhQ2omOUuw/NCiX
uO4ji2UCdhJ0cGU1m2lG99FT176tqbmnJ6ZUlf3oactThQU6woM+kdqhk9Z5rpLsU5csfQcXunw6
M6G1xtHX7Z/OWP8G9r3YJvA3zjfOAJ8torXufAmrFNPkIWmW5wXAOM/3w7LUqB+ddapqvGmKDdpc
TJjDWQLsVwuDjghGK14d2soVm0OSUJGpSvS21buNbeeyrxb+sal+/3d+2spsLmzU/3IFeKHVQYee
i2zhoIknMRjHL88VJ+A47D1wL4d9lqMS2IIAHVedzRmXmD6n5SK5rIAF6E5hbYHD7WJRHID99dUW
0o3NnBOSq6u/WjAjQdEKEKaV/qp67qXJ4A4SlMWlKapweWQXd2eBwWDx2/5Qm6sXu5X2p3Js+8ik
S4C6402kW04etubsILp3dMNU2t/EbzQyP9aI5xoctROsObaPaaJtAk9dabDwdAEuszQp4WX3FWRa
yx7/wr1x6c/23lYsLs6UqbDTrCeMuexUUewATPI7UFZeTcPZD6nsNhRrl/EwsbXvifpHZFMUVTTM
9naGG5RlE0e/F/J9Ok+6glINoc3vrpc9BP9bfzPkdIejFmGjYmuV5RtdDy8Y87DnCArVfPT0kM5n
HqaVDjYxM8C3pP4pEf4P0zSG2rXlgFcP3Eg9aYXer26FlhcnP/9uWPFFDa7MqEsb84KDH4W2OCRm
91Pgm3lg+TGy8OTQ7mEZGI1SUeNY0/PA2EFodMS/MrF+y7s7yhlWSF3l4FSS/r0X69bJZydcDANk
/YJHzgSMzxF8EFsd24Y3pl/of3q42g1xlFWx/BlZ3GUpLjfl61+oWF7U3f1E9agv+za1L70g4NFC
u69wAGZ+Ne08xeTs16SSm1f2D/Y5bZUOhZ3OubJuH4iiZ1uE01cC69bO1bo0dtbuhceLvRk5gEaN
9+FTuoMdpBN7w37AL5VcsfasQq34npi4ArKr9urT3hAokBtcSqGl7sSU/DBSvsDMxMEPe67VYM7v
q0PrCxVXjbZGCUI7K+B5V9pZgnnHOhnECmFMO912FvZp1MCS3j3gA6CQcQlihj5Kzh2xRNhpMGtb
yVuDiry/96vkE9buXKdAEAshvYlle54F5wCC+AUx6B25d9YeKPUskKAClJWIXU0jLJQwcAVELXG+
HNOexEGa1//UXBDSXYL9YufNZXWqz9zGTB9k7Xw0EZAWvVXnykh+RrlifLy1yeJddI8WaV7CeztJ
vUg6RL7yVbtNRrYelGg/kIwW1ru/KsONXNNUs7IoCBWnk3AaxG7J8/5gYAWDonHSx0egfvMtIFkQ
Omneh16RNJHICEnn04DRGcfgWtZ0DrADFimb7a47DMnK0t3IJYWnox0zxjtcUAo00OgUJw4JrMRb
Tuhv7rzSy5pfa92kC3NE1kZjyoHr4/7vytQ/9sKaHrrZ3HFpj4dF4/utGIVuYz8flkQ5pwVcyMZq
3krfcE8MFFFWNe6+losJWGlY4nzEhFlkqTo3gFFQ7ASv+OkRaoR2bAZLO8K1QWAWiYisEfNfvxYd
1x67naRfQhP/LvUDPCdMzQm2aoKJk7ESPbEJvS2kWPZqycZwNddhP7Q+K4ssUPthYYN2P57FE9JR
SK13jS3PwlAtxl9G8PVEHFU/kTL5Lo2i3PYrVqJNRYgv9FlERXrfayf0JhTsANQERJxPV7bUnavg
J08Wh4OZ04aLXOkBdoURcXJt8PKsgLUKMoaGnTgPQ+4dvwizl4eJULWsOHVbRtvtgP1TJsE2OG5r
2t/Ih6oHQpjkZ7Mk/YE+iaKC3uZXL6qurScA/fvCzNP3pUnNcynITP3/t0lvUGEVtALFgX/qcNRk
oior0OJc35Rgi0vWThTVFfZ0yi33mOGMO46Zf9G0DMeD4FxQiyQ9isSKJkLFl7XRvrTM+oV/kW+l
c6DIY922ifijMI5tqmX4yjU7j1gM8vKd3GV5WIz0KlmgHM2eY4u5jnJrtLtOSv2Vkq0grFfrmAw8
SDHKkesPA8sWpyp1aHQy7p3u1H+FLQMUwTdDp58rD6g1wYBGhfaCg9CNJip9HpuJcL1OZ6OlDO2k
uorOASQQaZOAGj2e1dSGTXapXQh5eZyQTutUyTffQ8xHanORQMSM8agOkvrSBZN5Py5RzrT05nHg
jL2ohoLye2dDe8+bOU16NfUeo8Cn7PrhQRdagrPQfS2799z/WLJ0W9MVxV6CoqKt1zAhCAJ4HBRt
9zHt6/Pk+Zehz/c2dMZWfAAf3OvTil2nPjGP7FIsuZ3/MicJlgcqpBFBwo4k1cA86PFt5iU4mRvK
2a5Wc1jX0K0wR8xDsCEY9dpiAliVH7kZnhDzKHn26kbwYiDxDSPUANUdVE9iyyLKo3rS32gE6t0Y
FnpsaWzx07dEnpwJy1R60FYPp3Z+NKqrIen2QHD1OmKRkJ+P1DmdholEAVYBFlDnhgybWNOo5icy
C5eWqveADVgHgAOj+bHDxK1UxHbJKvA7tdc5//alHXcm/TJUUCTInxpIK2P50HzWTKmPrDTslbMQ
5xNb9sf7WV9ZFFL77XAnLlkbA1sEoo5AjC4xcoTCPKfDURnhXTT9cG6D4MTRg1jGl9a5T3z3kSO9
eLLfdbUedZqIgUCSn1puCPZA7OSroeF6tlN+5gftLS3M5zF9dZxmBxcrdqko175bqHt7ogdN/m5S
Aw/ex0tn9qMcIzTOCx1aP2cqq6NiBplQtPR6/9ZENXE5g0GgMHDGVaVov25xB9P+pL49/7nqgDUQ
zEmiYYLfFWivnoF7q7wAOqgKovhUt6Nt2CXASom3YfVDjvc0RJPY3wS0XGqi3a6sQyqf48V45DsO
5dRy5KaUue8jkDQhCsQ74MDNhH0blulOWjgJmhtqDontK/babUk2nglI6R/k3EL7bgdj0guC55b4
RFufDFZp8CXQk1i9Z/g+5k3jznFnnQl9jQ6mb1uwBUGQlXEuHmq7vqj1c5y3uBBDzcHkDh5e52ME
5qnV7aHwnKNiF+ZRpeQQTGUBdsFguQPqj43LC9euCkGWJqxaAl7DU/Nc2Xw92AJr3H42NVFl/4mD
IyZVts1U8tqa024C5SWh81JbatruFmjZanzZSM8t+9By/ZcL92QaFdUTFxR9jXbzEdnPpKCk7OmG
yvizLPPziALkpzXz231lF5Y+JbeJGVtNcs5goRUW1A92yKVrb9vs2OYnUmZ712L+Un9wne9Tpn/g
Gcw61kFg2Zjc77R7Lo0vakh3sn7SWfKWwYsp/w1O/tfimm2KH4cgk94egb05HNFc+dXqJ22u8BP1
+5GPyn3m8BuBwgiri8JRQoNbDLFrYxAcQWFEWzj0XHB6cm06sAjnnGupdD3E+2I3E2xLafogY2oG
j+MwflSUsyiWBMjZ+2VeDlb+JqsfHN8bEr46gnDePuj1pZXUKBEvyExU/fxa3oEIEze68zk0LzWe
FY0aEjE8VP0b+LA9ro+r7hx1LKpJc/NFuzOqBanl0mlHbhDK1M5EIMLJBEn7Yrdo60sfT7kIk8oI
B9p3aVtO9819MapKHPt/7jJ4Wp41FErcm7pzGZIdSjKW12OpSjqAa2oTed8NrMH4s2WEpTsilvmE
xfQLG2qey8uMBYF+vwlJm7az0NDOuP92TTNszBHzLLu+7p0e3rDa1dgcGnKVBt/H3sf2WfBY1Aga
jyax9WFf9EHcLT93OVBOtI+Ob5IEUjAvkcFe1Bsjco97DY8w5s2IQCe9RjKS2bp3ineyyJ0tNxY7
czV2u9mcYjVykmrAevT/ctSIgKVsGlxHH2eOAEJIM6junDTi1S1MPVVKImiXuYcIzcl5QLNg88DK
mDCoG1czYU6Mz+UVeMnRGx/6hJuuyi5ed9DKsyRNay4PcHnIKowbgwlyKsD37jKnP8qKZaKZh0Ka
oQjy7VijCENSZkM3AtEkVckDfjtMNmuL/zg6j+XWrS2IfhGqkMOUCASYSUlXYYJSRM4ZX+8FD/zK
r8rXlkjgnB26V4O9yNzylwrI1tkGiLG443pnxcP33Xm5aBypcSBvbQobqFshRAmAI0gWm6l/lHF1
T8D+cVPbU4KSgNTYjqDkmZMk7A6UubaFIyZSWkaVNCUsVpc8Du7zkt5xM+9FmhskCAj1W4hnZMGj
+zJTh0gCPO9M6jBCh/r7Mis25tddxLYeUtKuiu9FSz87hq6KzDRFmi1TX2GYYN/Q223yK83PG3oi
RZfNco0NiFcC0+taqj/D5UmbWTLVSEpz6RtUt1uWr42UeqTw7NQO10iP4bdhB4pvPQ1JUcvuQH0I
ZYJoyrlVxncYBjQlzhqFXt6FNiIQgiU3DQzzi4WZPZlWaMs6cm8EUwCL9bN5EzCGnyuFNGfUzn0m
keqsupP0KuKSWeXjGBEuntpCW+PE18+W+VQkPW7tbv/YzOH6cmtL7gZFeIEkwVaKS8QkfhMHJMbQ
TZd1iDfCshqf222rtcmshsmf0fog2ZuA7gGl5o8VPhCSHSP6fQuwK8vUYsfCJMqHAz2yncrnAtsB
LTFf8VW5adVZ3Fb3KZgGj00GLbh2HznGZ17qpTuwtB2KDk9U7ghyhUplpG6lQZPRmxHkxxb6VRTe
EGsZWKGHct8sQV6yHwMcy/6fCdhz1F+G5jvsvpXpNWmZ370Ys/iEWM2LI3YvtO09gWdDhRk+Xr7U
xeL/+631p42IyXlNK7I/52p6bvWvSUTiWDH7EB85v6PKmxp3zNOP8lo9SdqtnA5Tx8RZK46dckUz
t9Go3CK8tXV6J7xrV4XHhIgmiF9OGdck5Rh7SvtDmfi1Jr4l+k+iq3Zvh+bd7C46gqTSsFCvzbA+
J9uUm0Mq8dawYslI9S1jiv2h8YnQSfLMBmR3qKsXuT+iqvQjM0dUz8gMxqb5rZZnqRwCA/qKnuee
REY04DfqgHQHyqBVL12NBTVJIcL2bsTrlhkhkZWjHRfkDdbKeyxD58gs7CtfQ84ceqOaLohuzgUD
Z6zoghmTaLfcO1U+CAxwtPnQzkHIZLhW0FaFl04lX7n6E8jrZrd0zNs3uftVQftEzDfHeMvxecvl
0puV6X4r8FMBhTXkjEH45vfFIVxdtBR5OSbRhWu8exgWxPvRCBQtcg2TgQgSAE51c4r3i7YX5Yz2
561pqZuQHzBg66+dylxjRjA3v0YZ5xR6sG07CT3kTLPpSiaHcNEVLhF0bKm9qm8l7rEqqMiS4Xn6
tlpwDJES0P944vJHK34sh+ouNwk9iNV75bSZSizeEPWY8XJq4Z8pviRMnppUObTr26Q/5+rPFCJS
FIDtwL0D91bBUDXWe1ma98ki5NQU3CgUfgC7H4uV3arwgkb9eWIUwmLlh0ihXaYVzH4QAU8M1AAn
vOgYGy3swCrbCCxY9Dnckcu5EIyeQafq6Yl0amLhDBEqN+djbKgfK90YFRN8Is51XTxVlYzTcNpB
haEepsSn7sL0l8Xt1Uyj47xkb6ipqE4hdqrU/KrxrD4WJIvLQr0D2g/5iJD+461wZLM5VeihFL29
r3HE8DNH1s0kIZQcy6D/brqncM0YC1VPoHCRhSqoCxDryQJc+Phkquuh0ds9jkxNO7VaHFTzEmD7
6RUsEKvAu3+iUdkvleQLEAvTaxvnXu430FWXWjvBMXWjgoIwNKOvJBWvBpMCVlQB8NF9q7711sWK
ux0ks51Bt19RYliElDKIa3ajqXl5X+0H/kkt860eEZ/V+D0LyqaznDjattMdgDvhe92EUikz44HF
3FGqCfVT4r22+CvJrrXMVHgrLISOfXv1Tzcrm1T5dZW8EB0GD4tCkvuoQOL8EnBB16r8nJflE6hT
V6T5K1QcljzuIlQjfQRdJh9mNRArC70nP0uaJb6x+CahfIYwuBaIK8V4TsfxOQQKtPWbIvTXzq5E
nXE5lBMV0RrT5A0EOgSqHF8Z5FMETs5UXkdD8TQC2XuE1X3+lm4/an8DZ8ZaOYbe1wB7qyNbG14U
EXtFa9Dl6td1eGyKEGn81A3lqG27xehjUeg+iTisjbu24tVe8Kqhc34ri5SzfLFNJniJjgiEdqk7
11htw1Q/KAkF6Rqs/SUH85jpt3GBVMtq3xJea1gZ2Gs8jp+1OlpCtZfN9rVjEaXi5OuANWE1KOsi
YOTuhqLmy9CDU87hRTivwvg0zeUjyUL6DFDoa+mp4HLjpvMrY/KGCM8UU+wk/GixkRjFsJNl1PMG
3zXwjZ8WCjCEHGcC6901yWHuQEdN+zVpPQn7j5m8A6w8Rcz3ujUYyJkx1FvXPdr2vuFfIAwL6s1Q
LisNEqqFHAr7TJkc6246Q46LcAKx6G9EgeQ+GOumW4Z0wACZsg3YKrOIQoUtpus/S0V/MyDJyrc4
MVS6olqBJEJAlxqmzwntzlQTlHEllXQd9vaykeLY5SX8brIUFAuZmbwDNWcDwyBPliNnSv9VkraP
FMT48QuBBsS7Qhi506nb7T7VX0dpb0bl2eiBsuLaN08ZpYpV37GwTsMn92i6eQtwPOLtjNChNpxy
fJ49ap1o+G1rjUKJtWC8hcz/iMKMsQsEKL26xCCazMAo88r2u0DvPA7xTspqt6vvyG8Dk6Tdbb2L
ZAruGNDiXQ41AWHWlB7oGF2LgexQXZO+BtaGAn5xtLlAlFfaUdveJNFnXQmV/oCt5dhwk3VJ4VHi
AKWz2cK8UfCjV5bIOx08CKWBHp6SzfcqThckBkAjzAOVV6KF0CmwZNeF06nvOsNhUbhIOBbmqKIk
tG5sdlkJSxXSrKMiENRryBR51KnrI5IOCsQpkU1OwmCFMaHXxzcWb+qu7dwOrLEcC47Bb4Z6jUVz
6bWhP0EDjgBXLv2DNkFudMBewSLru0Rc7LbOnuXoBiQia9m2XCowEaH+gXcDmSCki7x+HWYUII+h
io46GyhWPXbZHDsT6yGu+jzzmgQvxGuokNDN0kjVOq/YChkVkG/ktchfi774BBH7MatHnY4uL0Nf
xvljNKo/RZC9GX3WlfG50uqNZelb7GGNCooYcxZSFXFO1czSYO/0+s2CqsbzFlsxxhpelKXk7r4Y
4l8tRL5QAAoN0MCUheR1FmUSZ66pP6LuKStwYtcMlw2PHWRa/OoCMJTvLP6orGBqqyswFSdk4N+u
DKgmpjzDdZQ49N3a/IwkMQAutCuAeuYdXgunipxMGGyp3dZtps1wCuRSkLWnvveN5CRRTo5gBatq
RvEKDI59JpSVWPdjlgSspjxtbJ21k0DMj/tmMMG4Wp95sjyvcu8NeO7qLBzOWTmeVIEaTNfaUwXE
057UEYjSID4p7Y82jqkHGeAQynCjlGluXEuURm+sIW9Yk9ZdQC3s2Nr3XraNWbRDAlSCwATrJdPU
Afws62JoegxnwiwKtHryx54vmHhFlUYmBqvY4ZcYlFR06s2SVRhxdoJnxXT/QrA1OsVYyfZzpD5l
dZMEDZboBAGGu6QkWCaZqfpdLD/NbTdd0V2WLnquiBkkbKtUjThR0XAi5JnQceysshLdrih+4CqM
nOXFZ9JUTIYURiwKG7SU7W2IXOEaNenFVNJLNM7qXhqY0BWjyTxSQaMzOTUMUH9AsBqsrJvUQjEd
yyKgm1/wzNjuX7fpCYrWKTIhOWQsYljib70gjurGar6HChlPgutajZb4DAHrXzlhXuzNZjgKKUNj
2K6BqneesdL2kWFpvqRMKfeDmoICqjqHIMn41eoVF1v5dU702Qcng2d9HEui4ztb6yzMDdYr+4bH
WAL1ESXxhXH+PwInkEKRBgFZa6gQifbFs6TTjvN1V6uJmWFG+1Ya/VfdTEzfwhpOvvFClzC4QKq9
mhGomySjZNddOO8NZDSqOO7lPhmum5uhzkVcGJDV4SLoDw7yRzaPwJ4r4MGDyJlIBtKfhCj9AjRe
0UPY+Jz9IbCI3liXC4t8iaDQHf72X/TfwwH9YmyXoTLs5xmDlpRLyp0R91cYt/deN+rvHIQzhK1A
G6QiGHNqG9KL2Sdpsbtwh1c/FUBdf7JobIslvZnAvCZJkXdd+N5qAIv2S8NP1U5MuattXaOHka+D
jN91zpLEv5IhsJhasdPK8VoT8mdbk/ArhbgeSn5TULnIAYjuthi/VhAS1WuqQU1ehZLuNYXg0w6E
KQ9yaetJlDqfsULxMqm058YI4JWEk1WvbkWG5nYFa/FdZZ3lS6Pwi9Sb/pRtzc4Iw7d6SrmT4M4A
XNffRG3hgsTIxdFw17WIQ0dJGMcgJptkkXDole0Gca+/cWxthc/ItTIvbi3KgsOKh/3PkniZKfAd
KiOPkABKcn0y0bJtz0UzWqq/qgDqCslq9i2RtJMAi0uL8oMZ68ckEkBVM5aQtOQfmnDjoOLpHRKW
y2uTfBvymzRT8tsll5DQnqVFn/fKmsu7BRnViJ4TLDVQzDYL1IoRdLhVxDNgLkXTn1VrKi6LZJzz
ujvIVsbphx+3qiXmhlDId2OCKgcUIkLdPhu8tJZW/Pjcm3OsS4wcsnGnlxj/UCJMffwJDpwDa56q
k9y/jRDEQ2X6ypXGJ/Oei0iOuNmFI9rTnZK1wcpQ0eoMb1iVs9A0ewWYiKLlh2VY0QhDWNORwCpX
JW4Ymt6LrHOw3h2q5KVPzYMkD26G6DUac681FPgVX62uQJokJR0vhoRsC3aAIQv8Z381gLOtXB/M
ElsprVt6KeHL2HEFopAL2sd25FKveyoD3zR6YnSDS3rxau61Jl/Q33NtVy8YRzwE5KBwCZhhLS6I
5UNLHlVifdEfF2BKSM/Fj/U1q9+kPzBF/Si36QUPlpVO+Gr2GTrttca+8GmYV6lFumodSHhgKVHs
onJ41eNsD0kKX0/jGONrtC6+3IFMDr+Zpj1nYeU3iXFsJYJD3KVtbIxEXtKFfLRstmCCZhn+K105
JrG4t7rMGwkJ0K2b3vd7WX5p1r9M/pzRe05gqWqayJD5ccjAWmoWG8PzRXovaqqHi2CZriL9UzHN
zODet4+pZM5Sm/86kaJsOLd7DROksheHz4y5CzRGxuDsWzNiGbLRhg1yWxkyKDGdBcjBtHVjDr8V
87+o/IGGQI7O7TQj5aK/SGj8khbdcdYdJPU5iwHhIKea+Lix3eHwsx4jY5ssYzuISHwoZ6KBk4OS
7mTzwyj2ZRroBG1ZdhLelfbfbJ50Hqp4w27/lOYa1JDEyLKhWUlPOdMqgcYtKdyIqqGE3mgm8y2X
TutwBclC9m9p11NjLwqQ+uEuq9ptIlDbchLz+f+pr+HDymAWw4q5pdjc9BTmoJNH+xjxqWiZgqID
Mekyn7NidZIotA39yawuctEgilgPag/1JivPJbj7RYL/whM1K0+DXzJizOIGOBTCOwXhdCkHDeIO
WrM8nLChsYPjNRDTM402LQ9geN5LhihoyMgbihOGHIZdx0KwWqhvkIGpisHTjvxcCIB5XJdq9bHH
sHkqnEylNaHEL75T9ZVoEXpBMGc9/BNPnywkEi4v06B19ph9kBWNo+YVt/xeocXoECnvWkFk9aNA
WQcyynxx7PcV24t1wdepMWalDChobqTTPFQ7imw3Uk/DwkTDlB5rZnrWNPzWNPElYqYcZ8BhgNlL
hvBG4bRnds0ZAsn52BXvMBbWCUWSeUBygaluU+ghg7eZTWESsasKQR30T2tg+O2pOY7O+hNYzTY6
Gh7ScK1Qe049cBLiXSYUXmntmCzuivyM6snU8BfEvCORo1b+Gt7ihLSHlAe53YXdxK5oT+YKFF+G
PJfKvCc6GRG4sIgU2PFpJdGeGtqYz5LA1GV9urAfeFTNq1E/ZGSWQChtQXlvwXu1CvYnBGZmiIg6
ICLvBPieze+/lE0doCqXVTXE4J+UA3TuIEgnvFGIXcVPgQovH0jeDT8E9E59zsWJfHMeceazzLBQ
slfSRZc+m/yj4BURwz0yI1smxzrpJLsB8kECizDxs5+H/L2RNPIqZ3+uQIowFEplVF0N0Jmcisv8
FiO8LswkxCx2Wd/uwryFRszrpGGEgRbRpluIhfSUmSJfTkUX0h6buLuui0o7YJ371Lj09EurGJ3U
4gnun8c9w9wZhFGCX64W0be+jPL4IzXNDVhw3GWHxJif21zap7Cd6C52bR++jaSca9l80ev4Z5Tj
VyPd0maY7/AhThYlFRHkbGeN4W8GR5wUJBaBJQmPxgyINzQabjFF2ulz55AddA8x2IrrbewUdyjV
D8jm936jYlLRxRcjMj1DclmcP8wBB11o2WUnI1LBbUcoOfP5sZlPi5VS60zl/6uisRXwI3ENmjW1
KT6CvH8ZEDcCennNEOZI8ucoVV8jXOS8zy8lwd4md2oRDRtjnv1ScoiVD1l61evopn9K/b3FfBZ2
P7lwJJn2S+3EQycnWI7N90mYPXndjsrsPZ0J++GT4QB/7waGTdS0Bk/zZvNlHTIClQ+LFvFbditx
cbO/Zejf0tCMsYlNqDpESeIMEYIdi2F6XVs8wnoQWep+APZpiXXQtGxk1G1R8i5KOQrj5XXKs+eh
qx7CZPgib12pfHbQKDR5oGMxj+v8KQ2gehSoUdUUJHC3S/AEurlSsezEXfUznTodTq+du/JoDyE5
zkW9kwyT3XISrDEo6/rRYs+TWxT8Q3wtrJg/0Qd1DCqqOQqbdw7vrZzOz2jyDlY92M3peVLpHWly
xFG46dKKX06xa9HlIxAMYsOuBQtDdloYLo5VrT2HCzui5YvCUKI/dnqQQyZDdfhyrMDVldKcDavZ
XlphJCopoWDtdzxDcOfijcxYoxziL5XzXEcPL3Hbi7hbIvUXFUGJlR4FnrReY8tWQjdqzkp6ELv3
3DLvYrK3lgcScOrZRDqurQ5PV/JTYPzVKUZLEHPMrtX3jffNW+IXcocclMTHQTf2QvHXl5K/vRRj
8hrXTxqOnRKoVVQoHPdXhKrwLbTFBWykQVE8F8W1bTwWIMjYDMk3MsjPDuZxvcHrBCdy4O4kSa8X
sdo4sHmxEhlcJIrH0QgSlXUWblZyCxQANPf0H4c3jnUByDpWGI3ZJQpIbjHbEPdUriVqYbIKnlgM
6ycegVbbCf/kH6vxgBu4BEGIgy1T52VPFiLQXXJCcMJGWg6QQ7R/qSK/5GQXCxZDfxnuiIUR3gRL
Mkjsletbqpe+zm1ntIDy2oIlZWfc+0K1v3M2gbEpBrLEN4Pp1sW3LjaBGdc26QFBXmGmGiaGoNz1
Qx4UGXJKSK+aFDkSoxKLxQ83CoOCqfaJ98v7xEnwo/t8HtKZVgFN6PySoZ53UJPmrR2Gu+Km/JWf
C3r8a4UaE8CIcEiCJeie5xcMp2vmmJTCtdO8MxWwkDOP9nv0Vj3zum2K45sVNDfQuzssLQsmxQdy
YjzZav4coVuYuMn5Hq85nIGxQEI0LqS+5cxO8CyxTaSWXFiczdJXElaMzo3xTxgd5WNieds4q20d
EAoMz+pJ4haSsTwTdGZbvzQcFoR2JKZMPliOACH5KW5I6jDP0fiVwivsc1a70uKqzVl/qjDCmHu+
tj47zDU36651ayyiOMtRB6znGTnwArR9V/4tb1AJ0Cnju6AMXbHDl66lvJNrbmQ+c1+0w9EON25p
mojfeHYpgnbUCjz3/GjjSjAPPyA/Cp7zYfXISQWTTEZdn/MzoTrEeOeFtSNUT3hqkAfg4ZyiUy66
luTTkrrTeFCjo2Aei/jI7VcvAUVx1DM39oX6iEoIHcwA3+hQQavjC4QMz7X5Vnn9GZOEHO464weT
r/FLHhyK2QrK2OSzOWGMwn4PEl6zXiTW6dG5Mb5ak8npfNQHeEROAw8nQO0qaZdFeWGrHOXPYvek
1J7WvLTcXTSj0VP9Uam+Zp4G7ZpVQZRdu4YfYUazDjNnuIYdt8f5RYt4E17F1Cs0v0cVABiDqi3k
F9WfBv6ukh/CfC6g1evIgKXvMPeEv7r3ZBEYn9tFu/jBSYRAmjEbBj6KwcRGsY6KjW1L9i2hVAQC
ZLovKAs69YVmoGcybZwp/FCcdBoH1l6Dqrxne2AWZxU9Ph5kaE2rjf9GZQyGVFPahxmBiHSoXpZ7
uLcb+aSx5UxepNBNMx9Np9rvm9yTuwCqzdQ8c1DweIcYInjOSApiccHELPoCkx3GKHh47ElT8Url
2RzsPg0Mab88TYW9rMfpVWYkH6NMuWiCO6kkNo0IsR3rI+OsxWuAB0155hEp6yPfbtfzh8/huG8r
OJYsuzhpfb0+r7wuUXjWUFDvizbgIUaFxjj8nr/GqBPSoG23X0khAfF1JerOtLV9o3Gqxp+aeNbn
o1Edu84XhYNJJGp+4FSXTDt1qH2WTdu4zSVK0liWJ34hMaaNu6zkZhVA9tV9E32vBlnXXBb1fTUc
s8ad5egLppe9TDxQFpTVX64cFPkAZieEYrpem95VQZb88VHwHXJPNq6Z2bPmKPoFbgtfTx/MF7S/
NYqkeK9aVGbgYOM9M8RSvk7ybb7YIliD1qH9Yo0rlHtpdev2h0m2AUGuJ3UeMKSbgsLgFEpZBbgj
Rm+UcmdKThayIbb+0lb4vtgcdK8EfqSUoSBQEOtVbCPtenzqKGesH8pBtWPtxkrbAZZrNTuRaijD
GbVrrhgPo2sOH3s8Y99i4c0TEH6PHyv5HxkULJvErIEAcFR6MqQ0FhcIdHHF2RvjSIXlyVzlMCJU
J0xN8kC9tbRDiBm0kggvbNjX7Alfldwd+XMhYksK+l2rM09xUN/or8Jfwo2yBqAiKODdfgTIss+5
Easn3hp+dXJpxj1z/RJuaM43+K9WvPRjw/i9KZDkrANyPZEqpbfR2xX8DfTLdEccLF8z4EE+XXJu
WrywbKxQKjz3kx70jPA47Ej50hrUTU/zTF8o0nYzFQKgL983QckoPAwCIdAP4WOBLbA3Rl9uzw2i
I8xHIgrml1Les3JLhoPJGcwLksMpIHaT5Eqnlc4Lo7REvPQcMurypLLM1NyZkbyK6cZPq33bcXw4
gA+y2+S8K3SFuyw6RnxYb8XscRDLYVBETo7EcL6BOWOb0ojgAO4rWxm2Vu2BeaLV2MwHiC+15L2u
w9eGchDzdp8ImuU9XJDhzo6xuk2BQ4zBxG46bZ6t1ZUA7hLnVInQWTmxPbxzeXyPaSEA4iCxcWQU
U+M+eZ8te7HOU0KF5yPlDEnpVB2UKr1oKzXuTycyfJA8NfgRAiwyTx520TPzteZbIrruhXeMAo5P
FoRiY3KSOkp7UuJrx4PDYLt4WJ/lYg81EhncclcypbLtPLD1lhE/6XY+ajUh9WNk8dalB7mMIbC2
QYo10SdRjjpBZ/KhFn1+tSp2M1LTYRGwy/+dJIefb4EBx6rmI0Im+SS0F/WmYR8Dh8KikphJjbvd
aT+zhNVEQAuFmBUXj/pG9Az1EncmuKBefSurb7FxxvZB1MzIP9K6009H5g31icvrxGvB19YFPDxE
keSf8WVFfsYmgqy/bjtt4ZqI0zHjq15v0CIWlSEUKYS74SRkTzq/5mCzWGEdV7VBFh5YZOj0EDz6
oXlVrQNQeea2vVsYPge1RnCB8MrAfi5Q3nopG/x61+OX3bGrmy+cBjNDlwFb9wO4IEtQrF0nGclA
f9AgSwnh62L4CPHUxeuU35W0ggRL93X8w5cHPeC7ah2z3y/Wp2kEHWh2FcJD63cNwUjTk1Ie4/7E
GCsVmVyCUEJa5mcIClrjicmb8sJxMV25mQt8H4lfXZV/lfZdGF9L6084gruaETf/0gH0F/IPIC4Q
Uc2gQtFloL33Wtg4ra+Hh8bcjyy4qdVRaqxn7JgsPSeuhSK3VeTj2Dd2MuMMl3eIKxZ7WQeNATsT
uvB1Ry9Q8a6ggNG2KlFej/ixONLQpzbAVzgisb5SH8t29kZJPVzri3HfMJCB/qYcemKV0snOV4SR
MBoegsED70ICo4OiLjEAeN0ik/oD/Z+Ti1cK1GFk/oMlfMesuKx/KUoS4xtrBbcOb75QOGSdZVaQ
1de1A31Lw+AZOplTYFXciR1i+In11h7I5LgSdcH2nOsrY9BOxrjHvU1Fj7ixt56y9AUGVGzLb5Dg
9Imp4BG8R8t9J52xK0QMTEanzR2tPLSIF8rppJKlgZCDOLWpP9fxVZofQorut+ZcJ0YE16hBjSSf
UjQpzysy+BVmb2R4PGbUVRUtJBDmaj5i7SHGlveC446Xrr7w+BkTnaUPOgxADToxuFf7qD3HIhmV
G0+Ch8544ck6VHPJKgCa1Fa+8ljF5Z6ClgoguelM/99UazceshPJkRwc/C/jFkoZXnJZYZX2Mk0H
sjRYyAQ6ZkGc24arbOtD5su2gocngsJE3i6nzwmmKFAfKXMrFgLJtzU44AVIRYp+5gu3Q3Nbi6dl
gjkr3oSauARkNXBoaW5ZMYvCLiGTqQ3nILbEIKqTw7AOfgSddq4JVaY5RRuIxBbdSOPqrFX1Xnxs
aR6L9sulPaUTUgVCYYY3UsKpygziwp8TEw3WdBUmZHh5oDJ2YUqiSL69TbTBdNJKJmdoKxsojcGW
wEiUDDzGYcgJZ3J3eeYqsdmtqoCs+rmricfQcARbpSMahHYLaLTpEIbxBuPTaW5Lc13mgT7jXFZf
BNJwvKOzi+8tJ3tVfijt6pbLZ459G61n+dFx8i7kT6WkPAiSifoFgYz0oXU9OOvaMys+51FyReQF
U6AxFKtBJWRDylefU2fAXsN+lBkcK7wszWXl9FfHt97oIROpQUd8lNawy5qk85wv2FkQbmj3iFjA
dGXSpOB6bLWbmUMN4kEwZmbOubGbBgIM11POxIcVbzsyyRYAokfeoKKAc9Tmmgzssn74kPuMs3x9
SeTvsiV1IiLcuvlUIbh0dWYX48TsCxofdRzfXcfsM7p14qsiY8X6einzm6oBK2DB+N2pZyb24fgx
1tqutxjt3WZgU3nzJiofZGOhd3+s8T9EHx6BiI8c1THESd2fx9dcbRh3RhowkC0mXKXdialQh57w
sYUsBa1atWBoSJDSTCIU1OkxSLO+Z+HWSjh+TNWi3sdLP8aDF6k0BnLK6SyZpR9ZbFyEuSvYfU0l
+WYzdaDJmdgPSFlm3Oyi5QjZzDGDrQ/RFUn17FrcpmFz1zKgZff415XshvpR9o2CU0lfwVxRe6By
ywS2U3A+lAZSQMOKsrEjqaWMC03GYqjfCeRehZTrKhRoxheWowRo25m2j/U8OwgQUVn916dZ59GL
Tok5/EugukSWFqIC0e7hgl9BC59IuIgQAgts53U4aw3qbt0y0VfJxmv3P4PnsSBJEn5DVTlXeuaH
Jt9BJE6YHGkhku61QkpRDQUrWVOCpSXd1LLHaKi44cx4q9dHt0jqF41TifgkfMzBUKnvuN5GuqHR
0xQryJf2Ug/qdytEd5JgXUsP91LPwCBZ6X42g9W6KLELCAWrx7+qx40eVv1RNKPnQspSW31QaKsN
FNxVIIe3MxiMLaJ1G6ziT++Mr5FM07RUvHHJj5ixA6npf/tQw0xOG1Gz+ipLw56WGHuCTKspH7o8
fa/FSGH1soUKVqdwVFDZ1CZBvvNJliAJtD8zZ6ZWVytKoQzqpGz9NIXwldYM7itSvNBv4O+x+gpc
V4TaxdQJ+6v6Q0h2LfuFLabtMRvLScOx6+Tncs4eYjilLMDTI5gNPJ8dRUNPwoBcM/ADma56oyF4
gwA8TNJUnXkrAxuCoNHGb7XQzOmcK0MLRAp/eBNvGu99m7XHDHJaSe2K1541JH5dB4mjiP58Ic5M
JeVqHGcgQXyOkvwsqvE9r4zXbIYiOOAjAPlwHIrioYjDcVMHUyQ3pkSCehphcW+Plsg6opH8OYp/
0KTDKgcQyIgQwlpL5A3OmhMbwAvZJJitOVzAipKObCpjEE9njSFbQwyVFvLpV4bO018chVK/yNbw
q7e8/4bwNoePZtnq3P4mp2DFI0b9cM5XLT2QUn/ITaTb88Dvl7saY9Ay1f/mVjv2cH4FY7p3UJx3
5sypUo5HicSNDDlxxpc3sLotGe2u67VmOZRKyr5rjS+AglhYCKyB1IXCqcqw0zDWz8L8azDC14xT
dxcj4OJH9KC4PgPOP0urwHujlwFEAPaH1UHpIk+TkqC2SGmJQdIyGIwe2oCMdfhj5HkO1fk8LOYT
PlKl7++A08m6EEC8hfSWMj0+j5HvKjR0lB6+yXZTBH6rMGZWcof2Y7Wu0GyfTInxdavu254rdpuO
JeQb1MwZ+8dQH5qKraZRnNtY22fjsV1GPyu6q6LgpNSsl0QKz036pmwoyG3tr6A2xvxV9ImfKM+t
gg27Z0JR0K6NDMrSU4Zs0oQWt1CM6QSSbyG3KfqzgcRHsqIqypn7WBTMHHMUQm9z+pVNH2s6whs/
lco33E04UeuuY+UL5cmfeoKSVuZabAjxaaFILVmnF7Pm1hQgSYdolEp8xC4l1zPhRCb+ktBOMaQ1
myyBK0VtPmu0Yx2fi5QITj3HeJbY7uSsGQGhEZOJTitlPr52uj2IqR0KpS0uB4k0t+THiN7bDtsT
nTKHmScgNYM6yFamA2SCvFqq7IFjNsoqd57eWvNDMT9AnxE17prxU529E3rAqGeiz0KRORanrksQ
GqpON0SnNuGA6fMgB68d9Vd5i7VUgROF3T4tNK8EQVYNzCpFksxaHWIsZACSHaTRYhVMShvBrYSi
eTIUaxVoDy9AX8NBWb5hcu20l27oL5USeYn2UZaokTuL0e8fGEwyd+I9XEOXqBM0nIorhzWvGkJ2
0FgzgKBuOdXzm2haZylnuZzbOIdP6RoeMmU9yPNILMrwH0fnsRy5kUXRL0IEvNmyvPfFYm8QtPAe
iQTw9TrQomekmZbIZgGZz9x7LmlvOV0dOzl9a0r/UwMuzQpiX7Qju9OcuLAB3YYKYk7p2VMCMg99
4pS1PeuUVUyMbICXUAoW8VIyRgJrKAzrZVKLYSQgkcXs65vKCcxueC6DAQcF2IHcWdBEMmgBgTIL
vGamU+8W+ANnccp01VLnFf80kV9lNhw73wST45x1Fu1tizVbMgaRDb2GQIbuiw2n5hkR0jpIwlWZ
52wk6GRBTZ1NhpuRy7+d2fKQ9+eoOloA5t68SF0FAvuHrx5rwrQ5o8/6SA6lpewq1h9W5v5WSIKU
0b1SgPgY91XdAfIFdu2AI5qgvmKN4Dgt/T/Flu+EEe20Ub/Z4bjFgrp3UFoSdwLVnZQWBQC8o51z
GKR6AVnY7deB+tWEB78KltJXjvnK67iFizXE0oveZ0cvM1bJWJ9Gm5E2OxtP865DVMM/hffd2fsQ
s3/fA+mB5PnIMa4ESHMiZMoGSTeA1TYONO2cprf3MPsXe2NMQL/kRyFrNMg3b4Qq0covrH5MMTR+
tlgbcBQmbbgxpMtc+Ucw1bXlkv3wUQ/bjZKbc8sv/tQW2XAU3Ic2XVKVnujxWjqRVkGnz5zOdtSH
YWvgXcw1X5OBlPqnNu5xiIZZWxlA1NS1BaDEArUWN/p7LcuXEM3RktWOPExCgl99goZZ1/fQLglU
l1yR4m5bDnFWILNClNXIv+qxe7EoojRf2c61CY111CukTySHkQ00ZB8wdM4tYzlZdf61Zi5rZaiW
HNzHXvkqu4+2Gw5jUt3ybnypenQQpDHhv4e1mXyL/tyScBr0T4U2Lq6YIuHlB8ecHfSRJyi+xfxw
+4AqPYvmTlhe4Zmxxgk69kfNHu4VEF3y5NtkkQIha7QL7+sSNdRB4HZIeQ2t0Ph2e5+RYwkvJvpS
2+atipplEESXVvfIpSXp0bLlKUW8zhqZZkhieyNP+KETxYBS8Ngr6a0dvWeuBjeLMbjGoA7azybT
nD9V4CF1EqqqHIgwIyTo3CUWZRVikHfLhHHXQSvBEoai0R6bgkV/TBYie/kitYHkR4cOWXHmi28n
4pGH4zpnxePQT/BVp6EQoAGrv/aTkHm8QVu+ytp5enX0XrvVsgyMn7pBmRMXxStEMkA4+bKv6wOE
S/KJbe9oefV5sPRZxA5eLdFWOeOumpYIDne4X38gglBVZ21Z2kfYuieaME50d18Xxd4xJ51FHWDC
a0+uuWyxJGep7b1ZAn8NYpJNyPqCMK8Ed0FbNE/osk8ur1WKYcPsHzCg3kti6QqRPpR9L+ujWyWP
ptTWWSF5SlGT1dp3mc7CsF8nhYkYpG1upX/1ffFDgYSisVuY08dNijrm6R5tW3FD2fQ1mAdEiWdZ
VFtLS146PyQwrQgJV9XUsUGnWvujv0sGHrZB/QEfu1aCCH3/UZI6UgF2Sjp2aHG006eUCAulbNlp
tAXhrUq1YyG0WSLFStb9MWza30HkJzNVlrld/S+lRDrGfDRomT2nvUGa0tz2af9r5xOCy9mYZgse
YdRW/6E5zSnX8oM5IN6E4zcMKNeLD6LmTjpIh+WY4J1ysz11RaAb7/ZYEnvlMrNUupVbTFWHvysC
sYePBAcinbXennTFZcFkUyocQBAZglRb1yhfavapZZRMNiLevMnelPzLYrhA+l+B3Q8KDzysH9Et
G2UnqSKa8h3cPNDIZ5IyqcEVFyDFaBAM8Mpq6RfhC4R1Q4BYtdyCE2s5A0NOA/gmy2ZZY69RGadm
qBiaiA2V+6yYTCnY6Qajw2oDwwRmiZ3Ogwnf0kJpbP4IhqVU+HR7ZrAUYYPfgQeDedCihLBAW5YQ
NLE7MpdQgLgkQ0++GDIyNVxLEEsh4X09BnO8NesSZqSuoUcokOi+RwmSBb45N/iAKki+7LDK4pIk
o2Atup+yHuaSaXkJiKxFn9V5xM5XbAPZNhmeOxuHFII+yZDmOTn5MVWjrHdgPTayCejJfNhuFRYT
1s1Ojr7NXIyIYyoUdBqCB4c8uKRwNkpxEVixku7RFycFKk8dA7RV/jlM9Wr0sVZjoYzCSzqFhPRY
tod2FXO9DDh/WxMxOGtlJGa+AYYYhgC2ya5XkacSCj/llkK4ciO8ZjSIav40G2emsByr9HZOVgXb
wB4lp7uwg+AUx91aqRihyXZL2bvwjwKtZ8KxMr0BPizkBk6qipGSa2Q+2tmPETyYUyHNW1Cd9wP7
b+a6cXlxultZ9lvyQZZtveaMo6/ih9AxZZwkigQL1Fj8Y3Jty4bxsN4u7ApRGdyIiL2GA8tT+x1w
546EXHEkmtYFuYTh2exLrFXJDgcDWU2Zy39J8TSqTaTb+8Dstui69Q+cbUuz+Jm+jJzGpdhKagT8
2amHCaSDQfQZ4BLA/RYyh8qR5cA7rL+5Et9ks0ff+JZha66/BgRPasDw2PoWOYVel7IBufgZD8h7
4t1Qa4zlAfQBhMd+M6Fd9WTb2d+Ncm7Fit9pxA/I/173buZrvfvFLlJpX/hjk+hDYINL4hN5uXoD
6OsKnIkzcVmU5NRxw2VNdCCs7BBiqsDOWW+8gFVkJY6J2z8AOCFjKQ8Mj5kuBo62Iy8Z1Q4Shauq
NGuw5tSwn03x0yBOyrYOczFLvLviNLrj/2V3mn7yjpsiew1IaDXzWkUdwHUPyZeDK2HhiJk9nmxe
SQ+dp438gAkkxbREQJFHw1xFsl8P7w37J2oFlkWPYqJ5p3+g01kKPUogUQhrSZVlNk6vimQZggIk
U4objVmoVa0BpjB+1RBlG0f4dwmcNH1SRAlvLpCS4e5EVLnuUpSy5dPDYBdZLwXVPrZn1u8Qa7hK
ajRJybgPcZiMOPkFBLcGy3UTaqAxeGjwBMB14bda8yB0l9OBQszqwkDnUaly5SIuYb4qIA0Y6in0
PaajbP040MIaT7l01rThZBHV9KN7H5FiJ/1tB5pdMMEusPiN0BQEcB8LRagSDpRbKM31PZ2Pqdqb
pmKAwLi7AYTn9v1MZdIk0OCNBVufAKplhfsKmeegr1OYMDbqHJOvlxOgVbDvkFWydWGhuQLgBXbY
gMkoqKxZEWLGwZTsK88KWWjPkvpiw3yNBhpIXLScj4zBALUly1FlKYooV0NA4XFXh4wJkdsi51yG
ITCFiLEgpgiivQp4BgOYrA5Xih2jy00Ay5WsB4KHmeD/9aGgNxGTNm8dNUwNknXTEBkliTiJUBBI
7WNw0wM3xoKmcZVjLPHNfKnvGKCxJqMZWZYsY8ZgnAN6J0a4hI9rHhVya2FWGPhuhgFaH6AaGSab
NDFWJX+ExGI3hniJS+tCCuiBlK6KLYQfQidL5XzSlEZlvIPWtLS86X+bCJ5wtEpjJbFNedLcTY5d
0q+3rYYZMSDKosjIDZFQUFSys5DHIimGiUlMLbs2eJKYWhYjyGltnaNxFVo3J+d8bqJtQB+xJjwF
r3X1xm+yBnXRhhWMUWVOO7kCH3qFDLIMW/RF3PShjDawsqdVb+w8G/GbJuwMuoszSYE5Q037X8OM
mTe/SO8Nlq46m/DPM+Z/iPqHuZnhf4/+BJhMWYmlov5WCd2Xcx8YGwEGXObfNYwcXrKWNAMr/+iq
CyjD/51HqGNsQJeqSR9OLUoMOfJ8bDLwnfG/KDm72FfMsA6ddNv8U+ixwvEeKBd1ROzLDYxgaTdg
GAqSS+4+k/ZsKT+BD8QUCYzlkE/2FBm/D/iIwq68Zbc34jbVL1nzjKKLDF96/UtkeFp/OO2rNJ4j
A1uDtWutEKUUvYOCdNWPgp68Q1PVs1LJkH9LcbbEQYtWPfWUF30NaLSBN5oOHo6V2p8C/wx2HAP5
W4Qe2kZtqL8Bepc3hFVGelbFbdRfafxrm1DDM9h5MEovgs6vv4ch6bJLkooH7aERJithkzhIT0vI
Dxob2879pWkzs3WQFVjh2pkX8wQhjI263zbYcsqtTRLxiGPjFn7FWvZjUe1nOIBblkYuvA+nu0cd
FJmhWhqDjgAAAF6arXxyOQb2DQPCgmzkysMaFoKCcRLMI0Z58M49uS6WAtDHgyjNoxQUNiLihBJM
zh6qX8+wEC5Vj5VtwiaRSQedtOBj8Bgx6snFHL8mhTDAcDAOvFe69VZHz254dQ1AO5gsGd2cg4Uz
75h0p/fMpZE9jczCtAeGOVfZecXSrhaV/IvsfwyUu4ZF7VTfOUxvXIS9iGZAZiPFRF2O6HAUJbpT
McsKqo/OQvpqzSezdZwcR9BFUl8AiHTHZaIyb6c4yQgh4srwiVSVB6CafDP7PLj35RdXrmK/k+DG
o/4vDYBAXLXoZzRuKop4s/u1DMjw5o2P0xjvWXPpir9ygCh+ct1N6s4bxi/+o++CZWJhJubqbdb8
QdLhIup9MMWnhh6YGUD9zCqUV8EKrVHvcfgsFkF8c9vPDHEMgCKJebOVCUgoqout45h8UIfSXpfa
02Jx3xaXnJokpQT1xHtBPRAas0IZ0K58uSyxbaTYBBi92daF11E2Z6I+0VGAxIlvCTCSUX0WBaU2
CibcP4FEze2dC/lPauyxs51Xn6ziMqJocwP4H8zCm4ySU2eLi0MBbEhQTFJG3pJzYrOqrhDa2B8W
4vDC68ilRSZpfRFJPwMW0fLupinzyPDuNp98QxjDbf+VKysv+6xQodXGe+/9RKAoClYiYfTNRGre
xmezPdZT91jshTgL5xKYG884hvGZ/0zCZVBsE/OENr9XEOAogMKRFZp06RiueXjQxDuTLcosWexR
NcZIPeN+gxGIGd+4aNRhYwr/5Apa0VauY7SmjsQ1WSjHyeQ3NpveyR7T3yoi2Y1hxY4b9SSdKL36
WoY1p+5wAMIAJJ3sifAqS17SEcsrpCUtHvZ65G71GG2GaW/7ZB/0xM4N/2xdW1UgIQjGWgpJq6UZ
xIxqJCdqexDPwP9Uwgk0MGBgWgCqWxoIxcRcub5gU0y3U7jIM+Mz1PwjoPDvAA2oHzLpdtprFGkX
dj2fZlqv+smShR9WtPaSG7ZMxSZitqkycHIFsDev2EXHpjYhL0UnR5LCETYoRvsPvdauSPVxQfTv
aqCTWTIs4f+uu+QRGTprSohCRcyAM18ZMr4S1bkdpLI1pnDRoN8llFW52y2SCdBeF/shnZo1jpsp
L6Z3PwouNTvCdCeGvSMqcpWwa8j41ZjBnXTTS0d+tcRm1tjoxHR/RcbnOmN8lerfCkI2SRovXIRp
vqaN1trxJW4re5sDzPLjbDUm1sanxLFhTgLIQI/ubAHfK6G7iet2YzC1dPRwHfikuIAdDCn5dKJG
CobaIHKMFoelYrJ6kuM6dv2bZePEM7KHrvfKm251DtbnTdCyIM2lfIwVm8mArT8pYpfO4Evquf6w
Jx5sWDK483kCEB6x72SHO4m5OBz7hZwNUiAVqZHZEtlEXab9lCRxWvrUo1SvRkLJ0i+F0Xa7Kdc1
85mqpEF1MxRzb4t2pUUVWzgFMopx5JvcxChlClaGs06FwT4WBzMrPxu1W49g0yfHZTYtjCa+lrRo
hwfvS0DUG4iSegsaoooN+5xQ6zpkPHAJjKfaoLDw4TXSggPVn4NM32NvvEhNwqb665LumBisGftQ
/eug1FHylmAzVSX7N+Y8pKb7qVC6KT82OI+R/KgK0Eevk0Q8WYkwOMr+y612yTNzlbuFOM9HvVbX
5Qkv02eGbaTISO8m/4pVIGsBnBJWo333HqQuu+ObriIWC8wi/P5Ya9rR5HuH63OUjjw3tnoO2RN2
MXSR8qaL8asS4RnDx2f5cqKBWpR1fz6pJEB62n57h7q/7znHjAy6KJ01+56d6Q7XBsq+Yz2kG639
9jeBFla6ynujumezSq8WfSBKgYVtpzvLw2Jpr6yROX3RXUbbOMGV3NtGvB9Y/jVwYBtBVqi6rZjy
59G49+txVXTZFSqPTRhuRsC5qgQMa7T+FsXhy3dZmwqByV5nZpyDa89o5ZxcX+BGWZR9vTCIvfCc
lQFjOkVEk8buoUXLGynBqidNl8hhIOM+0RMQqWXBWhSXAQc7iI2z2hIFSi694OIhUwtYePtWqn9a
svSYb+LQHo3v3Af8lDOZEiwMCq1dxwGFsHMX4Ebq5Cvqhs2ISic2wXJG9sIo2uXUG4ZAX9zxYTNl
tdjm8oWsQdurYXk2cu3dTcbZGD/sTtnGbNddyFZDgBjfeJsn6sVwPmMgYWDAyQ2IcDmxDwXTCYJi
bWfeCRGTcys9E2czA3ACvzEeza0IqojJdAHAkJ0dpDHt494EzAe34QGX/3x72ALbRQepLcJWrMcG
FaGpMT38NMdTj36UUCLk2SGM08aTF8uPLnBCj2BV1kRcqoiRutFHw4oAuo2IgwyxZGRi6SqUURQS
ffeKUw9pCJl/cYqBBqinQaUVg2ZH8JxnDJngodiQFus1t7a+ziGDhrz0paufY34Ztn32Lfectqj3
QW/piYKAnQXyy3aCS0CJC3tyC7TuX0zOXVtGm4wNgxDmWlfK/QBNQJ/Qr0q+SQ3aM2cYN37k7Ivq
p0XK25QWdo1023geXgSs5Kp9cHtjb73Csx2UR51fINkupCVAbzcubohTotQ/K1TNBbi/PrWe46C9
R6ryL+jTc9CMCxByzqsYkqPVJKtUoIAklcuyGdBhLM+0YJtb9TuNpBnCLNpEyL1o+juIYM5dLxZ0
Q/yv/AUgFQBlZM3gEkKwlJ9HZzO6nz4HUh6szPZKAnChH/CefBUkDFb7Rq61ehtFANN4HPemvI85
h/YahGmUTFWRz5ECmsC/BtV7HH+HgNQsfrXZNI2PkI+hcBn24bagRfDMs55taqSutK/ZomiuoKJG
Yv3Mb4H9sbxrxt9QRm9RfY7jz7q/MXrtX1p+GrMPViA9xb15bZ01szd6vrJ7Od4q0zZC2yjuVmk3
Baieyps5/kEd/kn8m6xXnfyjYdzgtk9Dfxc1mEMKPHwirfIDponj7AfDFbLXn4TIAzl9uwORO+Zv
Wn23JeKzDx3QU6H/uOZV47FFgT5Zy5bI1ivkGtlljIFZ3WvxQZVtRnfSunGXUVzhLnTUXyQIrEu7
Jl2M08gC5WCCF1GmlJXlkz98F+0h0XGboUnamsrOya+2g//y0JKYl5+TCmstppuabqnwfGxOf3gl
FmO9gSF/JFBuZkAJTxreXH6hxqbshYLXvixokUp+0pU9jI1m/BLNru4+HLkNKPwajggGfworbLlL
/W0/HEFnVAi52EQmhxYrLJ5U/a8X/KjGm56+g5oekRJGe6c9FO1R8wKssdGb4f5GrrtNcTNR//og
eHzTYrM6sVxnZBiynie9B1l6BRO1D6+QXqaPl8e70DdhgJ4UdGSCFqvMoN/vqe9UjKvmt+Wy737X
6g3fmfR2ot6VgKcd0CTPIP9p3c8RMnEn31VmeW1O5NjLVPa1YDdwRhId/9JbwNJs+4Mj15m3VMih
JzNbbELjGrhHCvoUC7flAHv4dop/Gm0fOAuz+UogDGtnvzqa4wLbZhmSbMIJfi9KRt7tr+X+GeJe
ZlcyncLiwcBe839S/dZSRbNe5B1wmbw6/jVVWCrpn5l1CGibax+c3/BVmIe+PTEbTi2YLTMYpLWF
KfPBSzPGuDfumjg0OpR7TL0T++4qByTuW3/8F1r7zN0hvMpbpqrk5pxsxrbuO91LoH3GWJpr3rie
AXueItA5eaCvmHMx5jmZ4nNgN5/1ycLFVNCCJGJt8qb1yczMfqd+ezon+OaBbDKkGM5ecRg466G6
Rx14/K+s+YogxUyX21Hh+POfHipikoNQy0SLLjuk/TK0f/r+3dN/Y/3Pdm6Cx6tn5K675Ndgzy7J
3Ixokb86CbirnNs1Iq/yXff3CrQZex6hw8bxrkyKaKyM4dk1QbesW//UtRtRH9Nx5zSXVju69tGu
H1l6dpr3GEGWZxlvDtYTzbs3yRngu2Kd/GTFX6QcjBrOjPzPD8AOuC8X6kgEfVhjlA7DCfDPIbR/
q3RLRruKhFQ9J8p50O9AnmkR2Fb3OOMefPQqhhP4BxofiV4+K/1uBocam7WWLjFtDQ26oIMtER49
w+DPM24MUGyMg4Ico/xLZ9pkYqg0mbmp7CiZKsHN/W2acx9gPyieGYNSLgHXuw3esYz/NePBgFuj
vafVv+kFw2OqTt43DXiq9sdEUWKwGOx7wrA7yN9EeguMrakfqmo5dkc2bT0mc/0WYRpw/atXbLPk
7A0Ie+a1eCcKBDw4wridxqLT1HcORbu20fwTiw+fea3AZdAfuwlcgImyFYi/+7EEhwKtJ/ULe54o
gU2Ms/Uk0f4VuKiUETKchxFb3eC/QhqCQI/QXBJtNOUu06YSOt0410yxH3kefilJ9T2kyUJQ7GhD
8+tQac697pXg/nsrdWYYLsvFhtzfkQA5lvTqubcpj3vRPLtMorsPVIgjAZhx13HnhIiQo50ReuXZ
ZGmXsbPICOms2uyg6SUoKg1QuxYgggWozSdSKQkLhDKeQ743UetO6DVF/iZViYgIXrdjhNaiMBsE
6T42CrYsf1A+2IaF6YQ6IDceB5KNNr831prDyEeYBWNcEw9GbMa0crGlzHn5spXdFhsKfX+XMkFG
r75SRHW2DTGPpTH/f+FJ3AYqwLpi9RkuxwwBrtOGIRMOmwdthI+HmxWy+CiWdaduU2JUGO3aZ9Ut
WUeVQGfGgd6q7Fet5Q5HOK6mCrHfihkYtwPq/FRBv452nB+GNfdFqC+JaJ73RdQuW8GBqEc0UOXo
/WZaqy8TqGaFzhI3VjbuoEXgWJq5iDIoEKqNZdIMB97ha98Zu0wNCWhMG+bVirI3KaJYlmZUg3Tp
5GVyMbDJcOjDyFerTn7ordzcJaekIcnSZajbVdVE9gk+BBbvdhg+CwU/Sz2xca0876k2ip2boJUs
Ao6Q6fOG0r9xCedGuMR9ISuSxr0fh2G5mgOQs0DLVQBw+blHGxkDXVIavlvJ/nrm0LL1LeRlpx+4
H6BXkGiivA0aJhi29ruoMod1W5t/tevmRD79mFk6UTpKZSY6NdyMRJ8vU1mi+q4ZsZPYBrg2qvUl
k85cfZoa2M4RHYKw9F2oFddK1uVV4wFnrQwuFneXtMpvC7YNUT7Nji1Js+0KrniTprMrEtgGCuhe
lKyzsMUVUdnpPUcV1NSvEUNQaFjaimxETk3NmIfoS2dDU1QrYo0WQ+4Q6iXjJctIF8HJNPWb7nUy
opnDO7m6bGztr9SZMAinwo/IWICv7Db4ggeMynqn3CzFO4FhyTEskruWe/nRzaqKhMxu5Zfv7Yio
0nFBjkaZmW8EeVxD5yqHCKaAr+pyG0eUPiEOYMj++8bAK5Y6MULykKs2FTutHg7JpH1QOx+9aVmv
TIUO3itJec8YeeN9YTcDkZ4oqCrUF34Tw8PpMWX3EW+syXSnqNBMGDWQO/7F1AehvR8yNz4JMX64
TZovRzdaqYppzFsAhfjijXTj5Z69CgXBVJkbkO6ClvNtKPgtdtNTE40GqGVgcOZAza5n2XkdER25
KH0VX7QTvPoMHxQwIwdVTaxeumZESj9ee6Z2q7RkmWwJ5cNM/BOFl7/rCwmEpcU9kkUKa4xWY8IH
5kw6p8EBQDAWoLV0z3Goq5ytQyYWNUhwhsOGML8pdjzV6kyJEuj8yeStts0L+TJ4A5L00GU2u4wY
G0HYXbU8nqcmKybLjvVlVGNCT5CS6yamldI3McyqxLoUtE+t/1b2sp1LDR4Getx57THukuYoZkZv
IzbWi8/akOlbXhAqYSo17hlU/pDzgxmJLYiNOrI4ckZhLhG5yE0Z8KrsnLNUWccVbZLVeVBc2Bol
MYp6W9Rg1Sp/qTOuQyrNx2CmOesENsqitNmRhV0/awjjIAYxWtSdhYvCO/UCiXzjDmDykVYB0u42
3ZCjo43HVxSS0aWASV8yWbnFmf3gSVtRsv0xeQa4OpqMRzv5BL5vYEEoTgCvXlbcsD52BZWA9uND
mLEKfBlk8GzQVl0Sn884joeGFyjcpLoimRIFf5WOgasZ2Er2SBBAT4mZSeerivaSZliI40xCj/Mu
XgbTTfGxYDG34HBHoJiSKb0QlfOM23DvG8qOuZvicEp7RfnqpHkHKXQVmOiaxJ9LXdMB51fkivLD
tQX4vEb1vlPYvitTxNvCYPGlMJtALRScmoxbRNPPkd5tB1afgC0eMWf2zMYEFNjGomjZCLhDsNdl
yDBpQNtCiDw/shp7I6u0tE3uUPxJI7HHb9dQP0mp+My0b8kYKR5soushO5AyXC/0uv+b3lPZDRV/
U0Fhdg+NHRmbyIAoIAhxKcmim7mOdXYCbnUn7QiPTuHD28Bta0iQOD5YR3CcvBkm4uAmNtRVPebP
CToPYRmtt6r2i0QhmiPo9LkXTesp9GZjyGTcGtmUItG4WdCmvd6i3LX0nwjuMwIfKOkTOy/OzFc6
1um5RYrZm0c5plsvGb7DQujEtTDf6/xpm5p65C5kgbWEmsrRi1koGRySiLZU71RyPIqcVT6X9MMg
6qw0p0wq3vhl7VX46+gVy+o365jTBmFpL2WzY4OLirtx2cgjfbQr/zLoTrZGyO5wQ5JtmS2Gxmk5
DFl7d2kFvy8/25XKFpLkUi+CKRXbzSlC1Qub69CaFuB5tb37LWykENoXclux91jBtAZWkInDCfrZ
l2wfm1eH9YRFO7POAwKmU0vH5TgjfS7vl8ElIykLvXrtd3TuJNEZ8zwDbzoidx3iPxoy7s6dP7L9
9A1+mopu3CJHDfeaXLT42nUHV5LTkilWmnjTWEpCkmzwy1Vns+fnqLet8Wb1/lMZtVlncJiKkCBA
YSOyLgo8f9bAPTXgoXZ4j33D/HDV8VIopk5v3O4HvXhV5H/EfYdmJMSNq1xcTwRLYPP8yNjqDuzB
XeF8B5q3LMDPbspYTdGD3js/3VotViYZZi4vD3cCql0+Hb+GG4beRclsylLMW0GMPxXiDWt/F+MA
0XTop3i7cuWW5cALzKb+qZoJstPV52yw5VyjbIwVG5kRVLOCrK8ks1apW0uGN9Bnewz7qfOKHB3U
EXYY5LJ3b4xx6zJm8JmzzhsvvkeZS85WVL4adOPz5n+0SI2bWJurRfY9YOMKZAw6PWQLI13tVyje
XfWSlV5Qc+oOxYFpr2LOXYAu4Wcj4qup8lh6HvpuYc1bXcSYp26+It1Z5Ty8GDgoOS+/g1MFm6EF
I8d6fOIz+/iiEkajFlsQfkhKfLITb0rBAzTfO4QDsAeJLQsPRpcSzOrpHjksxj7vms+uFcc0fjDb
/Q2Dbh0p3Yb0t7WFqsZVb1qFYaZvJctjq8J3LH6t+M9LDAZfgpVSgUc7maYGHqmgwklfmW0/kFDw
ZPBZxAZOx7QoeFVj/OIJ8Fk9Iz+rA7bV4eEBy6BuhcKyNlEN2N7DElMCgGZWRV04bAPK30bQkFc6
n4bh1ofeQq0SB+3DIg6eCAJGNxjr1i1FHkQZqeE7YR3ADnLTTSnEKTSVoYRS6CgG02Tv25n+sVzS
BIwJrb0058VgW7hosMS6KMzmWZqcLJ/JZZypBv9nq8wySz+MZodmRyXkz0xQGZVc5HFMk8+6l9Qb
cnXN4RfsFBaJwIgIt6HjREbim1VNikugraj2wSsZBsnzHrtRA8JW1eDkUMlR1E0s9e7wNM3qmpYr
rv2FWstfJ4WrHRzbERBLZ6PDbDux1nNrZ40khVdJO///dxTTv2Ys4rMfD09HFnRNbcXlbeCdz5Ac
9D64fRDjbG3Ulxy9z0Dnnq2Yir8xpx29nKuiwpg7yGaD/IUH1uoOKeBijfQat0TnEPvYqBVFvzU5
NhpjyKm/zkJBexc0oplpavkIS0q7qNRJLE3Le9WACdJw55SC8EFbiUnn0XFAKQn0DIfYzyzDVFa0
8d2mbUWH85UNtNvhn2c5clkbAA9DusmGbKfJgAWrJre3tlP1UKJyd0kO+KZRRL81yxDreoequ7aZ
ZXrIMCK5h9CNxaCUd3XkURhbGxzsKJGmm0BIbNx7xdAB3VXHJc3nSFMhv33G80GIaqniKAgV5H4w
h3OcXyK4+nbnMkGNl42bxWjZEzbTUYcIFqCGYz/aRH16PY6bnIymxslOcgq28VPx3nBG8cdG8yJ0
PkhzeEc0TYXDXhQAwFmq6rcZTAr2xt4naviIQ2aDfVAhnC4w80P6YccrlaVB9/k2dIhx/OBmJsq7
4uMQjwITQZzGlrgynW8roJpChIEUqQWs2fuwTxhSzJo0iFcuBkyltXYB9EcGEKgra9fz3oZkcuTo
+VptRthp5Z2U5ZlqjJ9FQzNKZg0zHXvr5mLl9hJoYSK0uYASjUIdpamL8gZ9Yw4JIFGwxUH/vmsF
MZzsIlruopc2IdKIF0OgrJOc4DsXVYn5KBMPe3wQLmNIwKi9HG/RFcOubES+zcqKQ5izom/2ICrh
K+gRfuwhzHb4UAiArTcmD/EQM4GoE/CspFMJTBRWuO7G9Kc3qIgDG/vBkG+jVP7mxFbOvEonTTo5
JWV60/TamCfGE63VRxuV9/aRnahKJloN7P0hRNbkkDjFsHIpHaTVhkeAIB3eFTHWX9KHAf7++tFW
DG5Tc643DrDpOJkY0NwCzJTh233lVv6m185yiK1HiX5rjJUfp0Y+bYlilesoLUaVG78kciCLOKFL
+aEVTFsJfwcbUSty3bQ2MSUCQZY6UFmYJK+7CpkXGdV0B5+WUbfCes3wqkWgH+38P8bOrCd2Ls3S
f+XTue6dtb09bZcq84IYiIkAgpkbCzgcz/PsX9+PqeoqZbbUamUqPjhAQAy232GtZ0GDHQzrZDVj
uzrEdfhIuw7+NIjCY2BaW7eMFdxgbASByVYk2mIUhJhFehiTjKK66y0DJ81g6w38tYmnh3QYM3v2
OqblGrKEqAiy7HSA2KVfQ2B9lU7Rbf0lKLHGYTin1Bxm99SZ4YmLvAyQKvQuy0artlqEtKCJ0mkR
qtmMZrpcE+sAV3iUzS7qkbl5kOvrzFc7Iw3hWLUkPvlghhdxHF5SjD3tvnEQuAooJi1dy1BEOHXs
9jKL5rZE1idMQg+o3BhuZb9j3TPzrU59F3wPrfzMyFoyWgdLAPyTOJ0fDW08Ao+lZchDLEUGmi+7
Plc9qDMnwhif4qhqRtiCwp6JjlXzfZdSVRNRyjIq9HYm7xNKZbEXBGXLEZZwQj2XV9FnF4QvdHM8
hqilw+A62spiX1moY4RBQHKYcO0bFppLsQ0MUk6mgN81oGhjAcGbnpGf0OND2lbnWMx3ixCvCUb+
BpqBuEvCfSRuq5LMvDy3D3HQPdYex3ulu+xEUvaq0CZbbNdFMDOO8iovkd2mSUSl4QGJtHNEDZUx
8jDJmKoSd8eV8cUj664V1v28xLtqFT7gMMQ6wGW9MmuHU0KOh02RiuCqtqGy58CirCWZLEXw8aCy
MELTH95Fi9YAq1EyGcPKXX6Th7ct7knz87XYf5NWBhMpa/vN4F2qlnNEW1mEOMgXN+ASZJsfpBLh
eq6OVhAfs7H75BSDYy3BlMHsYIcbcoeg7sv3+1MRuMHKbfo7XouwEy8eQeA2xmGWpJAYsU8CusmW
wSElfBCPdElBijKjuQ1KtZ2WWI2sfJr6/L5tMJhE0sS6arz6oaT10vwxbVJuq2p8dAkzYq7N2WXi
zVIWzTuGz2pNBuYXysvHuoXdO+VYHCJFtNmsqHJizWQ7HdyN6Mtg3X6XRXFnCr23XYF4pyD2BVrf
vUZrs7gDmpX0LdRzZGIMqUu3OdQvVqTmQ6uwCecDSAawrlAhZMQYerhv3XRnlxXGwoqKvMsWT+yI
JZtQBxvF9VqY/qdnMSDyxuAizN0UqUeUFH8IvtCbaYBX7zbkBFrosEOyTa5sBicioMX1vRE6U/nU
4dl/nMcvVwfs7CSj4WQJDhnZzPZt+BpbEcamMpsZMDPqbo2R/GbixICeJExl+uCOaxXYi8yFziGR
b1WlmlZ5572FU0slFsG8TaXeBhuTpGDEg5QSJTEq5gQMdQCFxUSY1I0YuoAVf/WmY12p1vgc+rhG
TrYYBRm9V479bATBPVOtG0KDj1lkcb3mHMOQed2CURpNLkt2V/2pe7Vi+vze2BkBEZzhDTbeaQ2r
a+khUWuj9PigCWHYbR2GnLA+DDjRlaP7/VQiE2oa1iOGwzmYCnWZIa4APECa1GAnfRQ/Kyl8yIMk
QRHchreAbiZN49tQWMOhThf2Tb+a7elTxPmrzZxIW/Zea+SCM97XHjU6Q1PjWUXdZyLdZycKV/AD
RzRPHIC6AuoToakm36FfnmIFOAN+9IckNhdv8XhCbrRmpvqRInNoEDy1WByVlRA7W3mU0lQucxfk
a19zGpal8zCI+dYmRIAGGiS1s1zrzGsKuR6mSWRtczQ5jU0cQk3sACj8g9/G74rGHymrQcDUwHbK
c5TeaMLC+gyJa+YnGSln0feokie3cf5on2OQrr3JMfTnxVPXaazmVN+qBzzTtXAhqtQjS2O5Ic0E
fkW+7ETx/rHdhzRqOBg4bHVtlGm28UrzET8sngR0YfkM8wDvVqwIcooG8xDzSm9HB5xkiEVRxwur
kGTFKcL81trwNBeNDGluf8YZpxniB2+GzS59ZG2lJ4stuabL4FmrjZJ/xqx7dvzskpMsr3p1D4o4
PpsDsSfChe9aTCBRk3q+mKHPvCdYpu/wZ8PDPHGJAizrravMf7HG7MWPEZJOPiPABbSXBQmUzLB+
rQh0Sl3gH7idOf0Kr8FXQYUZx0g+5jH+APhu+t37PKc1On/2MSTDLhQyUDUmYc+3PQclGSMv8fK6
edon0wUyonnImrx9MtnP2AVU8L4tELGWJP9UzJE2Vp1Ma69kf5Jb1DylDdO97op6+QM/p8l5aQj1
wPUVsPnBaUHMdX2duCC1zXlmQ5y82RVDQVe7d31RorEQgVqHxq7vIHdmXhGcq0Y3V1ThaleY6LWS
GDd9jiwZ/STCa3LJol1PwBgvJe9P36zMfZMzopxQWMPeZD/pTBrQpYWFHvkrHCQSiSdKVZFfyQRG
VTpOJtLWQ4/gl6El2uUYqyKDU57aet1rUOFFr7wrv2xrNmYJV/RoWxVsl73eg2Cn2AmbGT9uWlAq
SCMZJUyPiohctPHS2GKQHMO0gx41/S4RfObF9KmWbK5BgPabnQeOld/95EiUvKlap6xJM8IDd3E5
PRYK92U3olDzUphzueUyASmZQO4qzT1YRR5u0AjN9feg5cEGuGoELE8MF6h3DLRG5Ho6uJCUXJW0
Wz9rX30nSzepxQIhFwTIz7xB67B4g1HwWhQ9mKqOOQHPSilCCtguWLx0d5qIAiZsWKOyGpRLrXA/
z+wbVhmhvoGtd15vAqTUAAs7+2I2qbO1XJajAuh7yjV0ZaT46+R5qE1jW2oieBwqTKeunxHxE0TT
PooEJ0M17xghv6WuAy4Mv5k7lvDgDFaiRv7b94eDaeeCopKNeD9354YWYUhoHVsxkuvngoBKYapA
ysAMEq0JmatWsegwULZq2Sz3JHPfW53zUgXMwAwB2M6fHDKAjepQ9+O+c0ABw3fN1+OfLIjcFaJ+
n4LOwLTFilE8iXJubxoysbGKjteNKXYM5u7E1DarmhkitnvyAYksW1kCaLeJ6Zwj0dgod7i4ngml
y0cP7E7G1ozm9mBmSCcLVltbvYg28g63yGwxt7Djmp2eJskc5LCL8GsBYJppA68JE1TTkzRaewX5
lk4lmXCPYl2zPj4aLaOdAlVCVR2aicTMdOyX9pajM0P3EcUD9YOdEVY9QMLwiJrKqoIpBNQs02CJ
MrrnVJqY5C0ywINQPmY5h2lJEZm6uscim9zXhW/dO+14ZQfkjzoJSmlmoYTluCh+Ce4ikZRuhv1e
Di/JcZ1NmSX52qz9ZDOkeBYGQC7CVP2djeN8iu6GyVY7W5GyaDNkZJbkyJ1BTDG1rodqs7XFfWyU
Ow0FbcCqfgin/Nlos36fOsXJ8QHPmMImqccwiaoY5YYADcJGJtZaQSU+mOT9aTKohdopP0XogZGq
/CcNdIaJAE92UpOF2/JWiMYJZqlyIbVHvzsLvEsona/elYRfo+ssB4w0SAwm1wdY30XTxo7n3UAj
TFiTGlY5BoTIkyio4Y2ai9EnBXOL6BvLB6fqNZJmQUBeaqlXOvL3Mp5HMJ3o0+eKLU82EC370Yxc
J9SrhQiOuC1mbDSIepxfExtoXWh/jPFpnLhMmuFwC8eX9UBw2zUWDFdP4iDrA8BWPXvN+dWeKpdY
qOqZAGZnhSrvUljp/SDIkpGh8d445T25VUwpeMK4ZDOPZUfrM3GAPAQs2EuWJbe/PD1z+RnZ0yVs
kK63Vn6ZRuvBnuae8RcsmsExnjo73VPAs7fucVRWKIv5tbF/Q2cOYR/dCAEpuLrm+6rzHur+RZBp
6TjziWQSdcXoDqYFgLNOM91t3bnfZSxbQ5sIz9rBflJCjFTGdGDSFLClJzeY6SLdKFk8nUOSSMBU
bDHUjQoIxTwiGS6v+xmenrpq2baZfs8Vk8htsnK7cbouAKTFyLfJfeYFAQhTY5BIh33DQTmDZDSy
t5DlkZ9+B169z7v4XHEqbv4kHtdvt2PW0bObqsVB9V3L4C2FK1UX64Rl+TVVW0OZhGKjEBuZ2PdR
lL37WfDCFhDuR89u10Pr5G8DGvpez+zLmJIhDwv4Fc6NT4Re4d15QnH+xFJnqo2DTrOmTh3z01w8
jSVeSAlzui6emsGxUCnDUfWIJjGJjvY1sSWsyVuzeE/x7hTUQHY7oFccb2KY+xlyJQPlUcAcJgHQ
miv+q8ERx9WVnX3U0V3a9QzoMLNigOmo2clpXUdYfsjUY277ZbTmjsj6kAMcGdDcQYSOQmOllhNT
pZldogDi/udiWjNsuZKg+JdZoAn5vKGpG2hNazrrILJWmFjNTcSoOPM8UAMshMtolxNrC5OXUbnT
0VYytmIHxe4bJipKQmuAFEldaH2SELPqWQVKGmjMTuuqMFYWWpcsWdkVW6JyDr9amzFw7l2P89xd
TSmjPHIa+hU1zd0QY/tKSCynAoQ1GRIii1ghFZVNfpMNgEwsnvvr2vO4aDu7SryWmGSb3sXiEW1L
QslSwHZJR4NeJuclkd1DKDtKmiedHjp8cpzbTjQsLa9xcBMgP+jzD+k+2kxH0yUzVWcEE0Vc59BJ
SxwjxneQS3jHunrRbWdSvhTe1jEL7KLwPP3eoL/2Ucl4QbJZclWXcD8H168E3DIJRLrwgGMGmEAD
Mjr7tJ9wzeQnZs84q6uTtt8RoGW2dkiFRRsZcGqLCSIxG/zwXkI0NW7e5ZSNzwHoAzLJqXk1yvZN
+ZwWE9u9Va35WsQe1HyDzgi4SamUXIUmo9W0jNh1i/Sps8ytI/J1m7cPraSHMSewgJa/KOevbQVq
EhthRT6uty7jwn5ShKGpugnfrAKTqNOBRGCZKy5NhmxnTPv5NNsohXvH6VAtWe0hI0MU3As8HtK+
aSE9LsO9KT6CuOsfzR7QTDPQ44wvXGxkNz05cxzc/9ygDJ+OPZWc74qnNB3Ds3QHbDRI+28DDc6y
z8YTW5LqOBvQmNzcz0/FwK5r0n1yx/bYu2rcQF5rUdvEDkDhmF3cyzp+tsp6uIhWm+venNx90Pck
eY72ObJLjRqpLAl44FVgGJMeyhLtDwfKAffP9O65SvPSmsPBDbriafl3wioGEzGu4y9+4TD57U+z
PLHt7/cuMZ9mrItXqwkvojGt+6LNsLjx3T//PCeOQ9JJpTdR37H9asuKxjMOd5mNoLxhfPC0oFKa
PCMf0uzcQyA5QkxnTl4dqyBvqXLPVi2mLfvu4iWc84tpuPqObVf1NMDz/PlnJjbM+UtcP3njVitT
hfrtZ64fj36+GwoMuqNLgd6MCOQxhXvwVZd6bMrtDX01PKteqG2JuumhKOCLN6bb8s7fhGNo/VZj
ybBWt/oSeYhM8pEJW9tEwa3bAlQfOrO+kt5Qn9oZuU9NWNxTNCT2SuPEeHBbFAdOY7wPjRWfGbcR
UmBNzrdiRtfeSc+W9zqpvdu4qe9sBSKN3/xSR8Cupa/bU4tfq04HGrWgnl6jcv4q7bC6Y/rXX6ps
uvW44lou6+k5uG7ggkDumszTLDSsMaO7pORfrbWwX8sKwW+WY42byzq51iZ6HRP1Ao2QaI7QZa4i
EBS7CVH5gyAr0YVHFhplsW9UO/LegXtUJG15HTvBw7Lg2LlW6N1MYffmmm1zrLC2wmMaD0DaQjvg
K60S544zecJw8WZK0pZ4y/EwNalCFRXhEMrEezoPfOZwzYANhnomSG9rD75c3RHF0gFPuE0yQOUN
9S/JCgC/f24yF4nQnGT6mt73xpG85aWvhqMT9/M2mDVofN5Bd6OlvgJgbR8jkj8ggdbZjAkuZIrK
ks71zXOEx2rkaGUe1fQbxy9T3ifKOhVliQzEkVstCSpM6+pt9MkMUCNU9BkG6MS1KiwA89bRSBiA
VPBLhnkLCAOesTF8Osa1lVMdXs2Ru51ZcW+k5bTXQ8/LOboe+LT4OpwGzFBR+2FFHYe/TqZj6MBA
ho8Sr2aobvLKKetmb8J5c5dle8gIaw6Ks2egU6fUBoYjoATU7Mq3hrUkditKVWZGu9ILEQl1feSi
ZEPnOkgDgcys6g11+aUd8uBmdMBi65QSOKunA1cN5+AmANhCt53eUPnhlysjyN+N8kCMzR+yVfVj
XmJCalqAv45OGTlKtRqYVZ+miet4MbTV0YQbqTN/piyUtCpKIBArwFZwPdtXo6LhmoyjC2cNb9St
x8e9VgjsnATeEslNbeHqAxCJ/IXhGFVA0r51YOgR6DKPBuop6vAydbCfms4tNiF7S1bCsl3F0oBc
jsy3HDPjQZkIBwPeD19S5bepHa/FhFzassVwE0NbYQ2LWLuZxMg4q0JEQ5Oz5W7jQ2VtzdJxTrT3
mHCFcjcVL8c+taJ9q4fmVZmwNyQmC5szBAwhO73RC6DGWaztsAtyl3466FvqEzuqdgxVkJmYMr52
pljvqtFiW9vLujxPIfgkA8gZuI+aze7PDW4KiFBzjvLunX0Nwn5207dYoLikphOEsTZFsrXcNC0b
dTGjLEf5og/mBNCaEL+bIkXSGXX9kZ0ZfWQZ1wQ79vLGktF9Vw7WLna75AbWZ3sVVnWx/fnUEkly
czVbEKFMDpKrGeDkotNkYNEyHcxdRWyhaB6xEFZ32sb2Z+gU/xjv1jvXMu6I6sa/5Lb1sV1uZJVC
gpJqF1WZfdDa8PdIUOLfkAKwctXpdFFoDq6HxvzdSvsrqbPq6HlOi5HEk6Ts5Ak1SbMPqWTXwIja
R0Leh2tVti1LPijdVuEENw5KhavGEcatp0x4UylhKJ0XT+dsVGAu9LYZbf2d+4hGEzWJTe1BQQ1a
n+Sq2Zy36hk1U8QQ/EvRRg6icY6Oyorz0NHPeqNJrT3g4gK4YZ9a2JhRTbPTGejkkjFnPuU1hBA7
8skbFmmgA0W6oNE+1E7UbaKwwLwjkCPmAjGgAM7X1d6xsAPruSTPqc95B+b+BB0mxqcx+0y3QgW8
qhtwxhY1sqagkfedv2hGCLuVYls4GRMmOzbQxpEOFRrJscUJdUwqb9vl/rCc1q5y6TpsrK3kGIg+
Oco+5X4z2h6F3Od5tInZmTOj2PF2+mxhwZxHxXTVaTIQ+wkXPm0VhM973T4pdPfglUZ55zuaRjCk
jk+CA01AeHRSFk3FdVA28lzSlj1kZc6PEl6FanG60oOrjq3yx6MWJMm1EL1+blghkKrCtFYzjj8F
zGJLIBkHaJwArkn5Ml7V2Pr3bWccbSvuHxboUReaHQov09+18bHjJHtTMithP9jnD7oizSSPhjtO
uMcZ8+SNYVUKtx2THHK5Us9xjrMvwEktNzwedCphPq2Jlza5CMW0cpxk1DoyWb4VlTRP2XLTRvHT
hC/pupOh38GX5t9+vhoPGcCu2L+ny8sXh+sjAzeg/dAAzj83P//+81Gr5vepo/r+l3//+dSUSwiR
6gjY9mqfxW9VxSQ9UtpnyaTPDQRa3K3xrlDGZuyHHtYwZ4Aip6EheVdhQVEoKHwOH63Lu9kJsPTP
fngec4EcfU6MdKPTJUGhkeHZgDt4/vmIJ8A7Gk0D/oeTR0wJdqxNTx7YC9vM0yNUfTX7qG1vCSh2
YX8WkpGZ3SxHzw/cablhrTxvdYBHIurz7iZlHlsFlD11V0NQzWPvdk467za3UUzHnss5UlWPFi62
XdC/1I4xHESdDAfm5hLkU2q/9VJTBXaeD9Mjdm/c1H91DJ7noZQtuInwHtUYpfDyCv581C6f/nxU
K0Y5bGtAFfI4y8UOWXTBXqpyBlXNTZok+IZn/HoR+ovATirup5W3PzcgQ/HYNtZxknJvBn65wzhq
A/kP2gOkwTK1zVO93MRVXV9LxWrLtvM/XmyN+8YuY5A56o8Vl+3xf25KXK47HRukONe6lwvjFKkd
9AGCTzit0cawRu4a78uTDTkWXFCwif4Zo0A9uwzIuAgs+0WPtFoPs2tY4t8IG90hyfHwCBmVeIpm
bJdRCOg4G+qHRWHT0ciOwu+O/STtm58b1ivRxporqCpzkH3CK3YIS+jYYisIhzlBulyX1qhKJsxk
E9MOZBLF7LR/UnquusEQ5Gg/37qoJg6oYPSJ5e1BZ/S/qi5uy7o/x5gJOKY5myYjvqdpmBjS2Leo
jOGxCdQVVhr6DxMqzpVqmQ6YKfW4FHa6HD76MfFyVkGkIELu+KiYr14CBxRRZjUgiTouacA2REFI
yIyr9cy8hFAvaUM8Febr3E/6WKephwKeTg2HJfgz3yF1zQ3Kl1iaJccNdU4NwTBDgrBlbX9oNXz7
EUu4oMlaGzm0XxeE15qIIFpFUxt7eZZeQV6vlcjHIUHh0TNo8qf3CjXMCl9HdHZAZByjWl74wZe4
19NeTZD0fRY5KFI2qZtBfmoYS9WQWjc+zMxN3pzYjRLaHTL0KGFWZpEDSNGVOC5C48KkZG2U7u/Y
q+hpes+8GxNym/ykSQndCGzC+EymLaHp3ccFUQ/ZWNNWSfOG2ScZQMubArJPzgY0wETa85L5hvqy
YgZKAzvcuB/9nTlW6iZP9UMcPUTf/myJjZe34xZMU/Qs+TM2+SxJ5yYvbVO2sceZw0bH5B8K+7f0
9JKat5je8vAxSNRrb+dst1P1WGjoUyHRqIdxiQ12VHFoO8xFmZK3bkTXZuXkiFDVhddxQsuQzRhw
J1ZqCgnLpm8qgB6ajMjYs+ob7SHIbiItIWd1NMNZ/ygVLnpZk5cIQDLHAsY4JLQc4+xnqTpXClHe
7PvbeDklKYZ2HopwRK0Yg/AQwV5S+XsamiFOMU+ve6cbb9CiFNSk6EnncIc7QG6GUJT7EQSQiMwl
MKGdXlMht0JUxkPg9wsdqqBRwZF8Rlh4DxIz2xVGBxmmC6LHoXdRYlTRbvA14+4+bbeD4UZPpvEm
nV495HURP4EBPlZQh6/KlpRrBJ3TYzhZSNGD4c9sQu1HtaYObOKQ2Hjg+3nlqfI6v7v2unBamyls
M88rmF1Eofk4000DbGItVA5SPWYhKtG8YlRtF+zXxZ+hvLFC1dy2qcA7ly4nE6qz6yiS8UUPBYPL
UKbYRKDEoHAfD2HUjdfIsGKmAV7wrHzYD0Ceg20zuLcj640LtIs33xD9l5JLU0u/bi/jgtlXL17T
MQ6lDty0IrW3PRocsPHEpHqlKHDt96S79OM3AaL9f15bfy6hpcBONwx4b1PtFLdNnjQkJPhi8/Np
NqXlbfZigATcBETjUfkZTC3FHdkSOSgHO3jNSRvSs48XtHOuGytr9qXGxo33ioACKhAaDBiGKtDx
WS43aEKmrVHT6mFhBLprQeeo2T5e4kzYl8K918jcmH2PODKsik2JqtTOy0gohBCJCAU1JIKypriX
9fycDmJ45Lz1LUcwIL0dBrtcmsGDK65mwqY58q382yufXBNf12C15iEZBYXfUnSOC4fSu5oF/C6I
0uLOLwJUkiPuSTc0XrLCZ6Obt3duBTuqyKXYiQJlSm1K9MAZGk6jLY3r3p/u46lzT1q/hgHSZTWR
/eM2CRmnzkiECg0xc0FyfMzps4qHD3SI7sPcZ1sP1uvWcC1/mzZh8sIp/UiWof051oSJuDZgiolt
CTqWCuEX0sCXwnEzXNQEFAdDPl0C0eyRjufriBbyuiZn8DGsUXIFw9BscTRzdp4brFbDSH8WXX1o
CfzRgsF8ZsTLrjVyCeEMIxxJRi93rWNjrIuIfoUKig4Be56GfCqaAXsxyIaV28npFUxRNJn1KY/D
BsQcgssqjtGwRDBtgeIqACbK+5JNa+11PTYbN9XVRgTgSBZg/Y2X4f/Joneyxq49CxgCNiB6dNji
kRXfIJwll3pU49oungske3BDiHComgaCkDaHjSt6bxc4dB3zhF9rdJKa4xzaksUHDOOs19/NUGVf
CEBLxkQRo36vuJO8B/aeXmyFtXORJXIF9JnNLhShuhkzqPtOEFq3aEbU2rYthCpt/ETrK4DFWdWN
KDjaVW0TeNQU4Wnw4q88Y6E/luBwmfyCEWpoSF2dPvAEF2fXaqrNr7/+7R//8W9f478H38UdTSIu
hOYf/8HnXzz3dRSE7b98+o/HIuP/Pz/z39/zzz/xj5voqy6a4k/7//yu6+/i/JF9N//6Tctf89/3
zG//r79u/dF+/NMnm5zhx3TffdfT5bvp0vbnr+BxLN/5//vFv75/7uVxKr///uuLhIJ2ubcgKvJf
//Wl/e+//zJM7+eJ+s/nabn///ri8gD+/uv0/cm++//+ie+Ppv37L9P5m6PYPXomr5mlpeX++mv4
/vmK/TdDAkvQGFg0VkBl//orL8hE4YesvzkoTvXyP0cbjmX8+qspup8vmX+TtuVa0pO26xiu4f36
P4/8n17B/3lF/8q77A4LYNvwUAxL/vqr/M+XenlsrnK05zqmsk0tJV/VDl//+rgwS1u+/3/Vfu52
kbswad2QeAq3rDddYTtfhpup79adpmOdeWTcWjSMNp6U09Bau9yZLwNcOxbw5XRGk0AsUzdPbCXc
XB+DJsDPoKHKRZV/dPKkXJsiIIUuW1ZU6GPA95On5uCCRVnE4kUNgoaEMICNnQbzZpxy8sNIyX5K
O+N3EU3MI+jKtrUUt0HlM6KwKK9F1RpLy4MJI5zHDTDReuXNtYk6hyyLuKgfcXBBcenddoUtCBBa
WHiHNoXm4ljEjDkDgJxgIkjKlsZbasS7Cm1CDFgXsObs5n8K7d22LWnIWnhf2G9tRq9IRZ2gpljP
2lPe+WF8NaocCbYRSSyX3sTOtDLKzzwvXwXErEudBw6mdcXvRNWw71rbXavJeogZmT8bZRXtdRy7
z9Ocueuy8BGv+rZtHIHan4wUGJc7Vc8yTzPyp8HDOVV6a1TdkSyOdyufbnLBRNFeeL1xMU2koM5y
h9rr2lItzAM59MS7QPumjiXdIhkYT47Pepqep3B8YshP/NmMTNHAUgTQDwlzE80XK2JTjdQfmWI0
3NZ5ekozfMOFfCxDdnmzPex07sKAHyJ9VWYdibMOjzoL1NNsNSSE5+ympSCGqmMusqkC31slMhD7
ZPDfG286RqX122kTUJK1hptjkmVUePhe2o6R+0T33g/RU17Ybzr10x0ysGEjhg4jWIbb3h71t12R
cpQMDBUdG2qptAufhBX7Olh8IS4pzTF1NjI65ix1vQso86s8eM8lSHMbwnXow3Dzson1jngKJ4/x
Pjxy9uek0GJ7YhhErZywu2Yi/tGVjLzy5co5FmqL/ru86pHcXjmjRUGf+DiuzfodCaOHtK8j/TJR
ezqI/BpTIYEvc12AT2xMegOKDLCEKSErU7USFeOt3PrTKdbfMmZYM+DiOJlj1N2WE/hdr+zrdZsZ
9T0CFN66CJJFOZDjZskN7fOtAW5y8CoTOkFnrVwTVp/n3lMiKFAs6m7wXHsT+sLZcuLh6POCfVCX
yXXuVy/jYimZBO/xwY9OnZuRpZ4Nr6z9MJOm/LLQENN9MSLni4L80DTMCg1cUpvAIv3H8r6qwHkt
gDMRA0SJFNbDdAUo7DvxnDPv+QcPFOaVxPh0pfDZXgEqI4Wo9xpcvh2R6i0H51CAYk1MxhipB68y
RS+9ltaMKjlKvpCehQRIOd5+RI27oBkIYDCwx6G2sJDtxxD9JrbMiE/FpnEJ+lGBMx3HBfHmm8P9
AtEvh6GCAtYNmyQl1mfOiEqMCQZ1mP2lBuyk2Bc3ElwmlAGMCRVpuaPLaNAfjfc6H8S6s8tvYuWx
8VSgWh1c+kwBmqMrwdvVQkzUd82j8lBqxyaxX5Sj5EcKgc2TXuJGU/XvPau4jUtyClHB86S6Vr6Z
FoC4PaCBV+gmecgWXOeh7XdayDX3X13PbAdjyucp/ZhDrF1Vk29NPb91IyyOyBjARvHnuECtHZMQ
rMpKXrN4/hOGA+hZ2b+GWfFnyMo/FsQAurDbziD+zivmtygxdxmWjBn1bCzgx9TDdjD9AwqQtT9X
5yYjVNHEhrVij5mCSMTiIzCyG4P9VltLDEb44eWATc3M3fopttlRjwZSo+7JdmEI+Q65DimUaxdj
Dw5N57HW0W+W2++JErtCk1ZEMYlXh9TpQ5aR/jkhr9yBlvvsXZoRBApyN41iEzeYsgZnKPdkcsZ7
ixeAcCyXBNdcpedmNu56h1SMQatLPIF/gXbUn7CoXRrbJjWdwdMuS+0LB+Krj95yjWGNnZmftnBE
9FeGFkOnIQQOpQ4IhB5m2b8bqOnX/oCHAB0wfvVBPyKmiLfJkOdrt6vfhhLPRjf157qpDzGCKSg0
3cXkWO/L5CEYs9c8ah4TzNDrIUqgxPht4q3rqjsZHQ1BWgA1HZXqURQTemXkzUPr5C3GpnQ8zynr
C9+F3IkS7+KO6oGtG0paiGsoJfwTvsFLkFrHpkS65o5AzFQFMLKp8kcdd9bRx1AFna99cMHwXpWx
pbexaN7KQr+JiEGQ7Y7sPWPrMcQAxNQFMaVicrK11PQRBj/QYetMSsZDTWtOM1Q+MVvwVizDSdkZ
0ZkobCVXXSWfRQ+2QQ2oQ/ByfKrG3lWVm6PycLBzSDAvbuZctGbhIuvFLjjCF0XDhLnGCob1xKye
Jo1IVPL6DBy50L6fvaz4zSWS8xLpsnOMwssC9cOG5Lbx/LvGcNBQdttets9a9pdylt+sf2siNllq
mwHGeoOREvPsqyZFuZio+n7639SdSXPjynpEfxFeYAZqSxIcRVKURE0bhNQD5qEKM369D3RfhO2F
F1544Q2jpavWbVEAqiq/zJORMe1jpv62XVOaB+22Gzl9WPleDt13NVqfIRRTdmPPDE6/w9Fn7DtS
6Gl5B+GgcrkOSpU1ePobFQXxoexr8ZhYE+qVD8cth0zYSW2L3TNwmf2luJhIdYHISfepsp9br083
TQiKvImAr9Qc6a1cK1HRRtJbyc3Wizti3h5X8cHqwgdLg1A1DcxK8WuHUVHzrmVPIJBvuequkeXV
FydKf4sB73cPFhf2OG9/5cYLL2yCyjzSCkndwmvnkjROvJm1wMkAZun9Stnd3a0tqpwA3Ootirjz
0MGsdggI8GjY0wZ/RroHxWaV38k0HnVqBXsbr5hqmWEAkeDq93UXO0J28Y32WFJZYjb20W6dJ6+x
1uAgNroqH6wcko1HXIzq6gJmPr5/V+7noaj2VTODMrPCXW2ynJF5dJp6k3f6FrbFJcS3ETrtCZPa
1WTtLJxs37biPYzQzniq0lPXL9df7D7HPZRSsuiDW7xajH4L7qW0mRElxVnD7tJUgPBLtfbAEXsF
um7fYqubgmgYN4YpwX6MzIAn9xkK8XpIjW3m1Rgnab1F2nAXrcLI9zH1mHWPF8C1oUdi+zQNeZ60
utpY1M61S7OcChvIwLSGugaGcVUS4112Ws6wSzCejoP+jIsD4KUVvqBvI5eKR81DjhMYhZiQRGsp
578zSDu7cE8VabcIDUBSDs0R4JJRU+XbGhkrWijL+oUyBH+tcv8jRzFYNbFDstNlT2cBVDRt7EDR
fHRAkaxqfdxYQ/3LsweQ11MqGXd7+8odl7jRY9bKA3AQ1IWGAkkFFxrD+jkEgte6ctdl/aHmCVQC
HMGsd+K5sxAC5iAf8FF5KXsu8iY7K8aZExZHmCWvU6GOgGyeZhpxi6g95zL8tisB9m9y/05yxtcw
DC9Wjk+98FucKj2PcN7snkUHxolTRfQp+oE+mrt2NgiDG2eLsf/WNZM3z8kfqT+kYbHo9k0sfzEI
jKj30K6t5bkrndjU3OA9d7NDwsamTLAEksYfgsT3rkM4gCcECcC2IXVvISbTInmIpLMpqsVBhhvE
xT01GbewbN5QYqmGDsnMliHLcNLPWO3igCH50i/47mKA78j4LU9Et3RehYGvI0NgkclTpL8VnbfF
AsB23UDF46iGUyx+5nrlWZsxX8w37dyAZkrYCv2eMLOFRXmoE/vv2Gb7yQhvXsVyMD6VM1q1bDbF
8NctyrOi1g3c9boLxcr3q7UO0N+H/NFOTz2LXZdglNQ/XcbDRQHLsbpVFdTB0IGHTw/RCP0/pU+h
fK5gyIjw3vFZjOocUiCCx2XA9buY1jZp+O0CcW8L+1A0LxOFUTXkJ1cxmkCaR7Skz8V4AWBPpX22
sYlesY4tQ5VT0tiB5SQnqDqcwsOHnt2hIzxmlBU8akpPbUHzsrXNZuOA8eNX2tRv8zDgrmciy7GO
VCu2TftQCVwcQ81OeAA8CPGMwJcPB7Mhpr4UpfnKIewfUVeHNY5qy6gGABD+jqUGuqo/l2DD+4b+
9zFHAK7IgcQd4dRqxxOWUcmlGLLD3HnrONJ9VLN50w0VF29JO2h7E/3fylXfkkdmOlvWRs+TR3Ks
oHUs4isgpN/5jQQTO3BKRbYF8244HeQJAt1q161JReQUbRSXiW5GzyYMogy+hwjFbejeR/M+9MAU
IJL0/EiGv7TtgdTJnUOBYkyXM83x2LOrIjr4VvyNyraJRv2DqQstts5uthMeVNV7UlkHYWZbnWbh
niepSGnqI2WlIUUV0j6CFeLCIKlRuIs4Naf+mlwcfm9SLuQSmAozPXH6accvDrMbU1GdTUiiZTdG
bBAzJRYwjBl4YBMmF/zYHb6SBs48ttNdV0qWtghJr4KvEWM49G+lAZhd6I8c+y4pnP5sKnaQeY8D
56uJfmgzth1aray9Sx50Gn9cf0sNOfmHgLDNOqbAVI3jO3v9vQPb5cqK7uyGEPoSCyp52VNpROW6
0YzvNqF62W6Rgmmn1vsUFjes/QLoADF1gd2bZkYnyZNDqWfx1UmpmmgNyYrH/HatjdmNLAqjFMP/
LqyItw4jRlD1ZEN649rX381ipWzmPcnMDcsMFliqTpLhqfG0BsfEnOyqyP+0oStE2A+WxPbSqKrt
TZ2NhhxmnEd5CnSgP9sRMAHXopbALdwA/EnQxae+0ciNABAX2S2FDkPuCwv7UldICXbrbTzrPvrG
Z+cDjknlwbWtEySgjWt2exLObO8cjNSSB0eSTA3RbWmu5n7JMLMUAZBwtorWaeXh9ZT62UupB7CH
9EU5ZLvi+GUkBn60scV0Pl7qtGVr4wxbY76jJvxGCWKx+pXXGFRV8rdmwknHKNkY/STFuBW2OFQF
VVou8j6FiWQECrJYwy6lHAGQ6F5o9reoI3/nFPKrlNFttqIjNoUL1rjz6NGDkjR/9DKmkIBqd7AX
EYfbBtU58bXfoZNhceqtdUbQBZTwWo/KP+ZEXMReWkTqwqR9yZ4eO9kKmppthtPp0jrrWjuvRJeZ
JmdniXY/h/5OcgIw82rfGA2H+vIl1b2PJMf8O86YfqgPFBto0djW2qj5GmfWvSnDy22NbDdam2kJ
xI84sAEW7zGn5ez7HYqIY22XkOAEdhzSc4IXYW0MbUnBUVJdJfaQNzOr+4OjuRdDKZARoaVv6R7J
MA1jsipR91f4bZaYKQH4yqrxjRsVz4E5zpfW2d4j+jyM266lGUlCVMIi7sxUSNLqExmts/Ubamkd
I6XM2xxTfBNattY6mn4n2dPG7Jva+f9E0f1/pNWayJdo2v+DVEscN+mTr/8q7i5/4R+lVnO8f7F9
0YWwXMe0bMtDkP1HqtVc8S/X1j3HdoXwdE+3EGT/rdVq/CfP5XOmYS22Us/4T7FWM81/CU7xukBY
pUTFstz/jVrrcuj9b2qta5uO4VgG/4F/pvB80//vai3/hnjUO18PfAtkTW5G13BysBZ65MM42CQ2
92sUXyXPjgezszc/X/Lz8vP5nz/lQj4OZSGPPx95yzf558vGBXtkMPT/z79gx0NNLR+3A0B5qHzy
3tWW94T/bE1Qu77/vAhC3nqNaUdnwCfmL5Wr6ZE4cU5kSN4wR62Ya8mDspEtbOFQIKXUN8w7fPiu
enIKclNOyf6jo11sU9LtEBMGTKZ8o/neH9uCYFMK/2J3loGsxwyJ2dtDh0tnZ1UaZn1wtQAbQClk
0YFWSu3QpXP+UEf6NSlxVFZiCPqSA+OYwBrT5vLQhmbH+4Z103XQFcvTICgK10oG3Hmkg9wV1pOp
W4cpsw3UNlntqCluNmmMMW6Cm50RTQ36qE635agyJISRnd44JUGpmeVWDa5cZeoiMqDvkWaG56pi
i+uFx7ThhJX7E9UwYKjIiT0niTYDK6fQG753XdkdPJGZaWQs2kOkg4TJcp0kCiDUlHX6Myd+hmjd
ymgMzBi62KAA2PkxWpvbAiGxPYtaVdN9JFRNRyCQQBCfVJtZlbtyGadcWwBSvedEO34dAyElgGSW
R7E7yZMu9y6iGvA+e9Ob25nOwRG1RI7Jg26xCybkwkFhLK3ppn1H36N0oeQfR/sp7W41Vv4uIP2G
dAd8wI7gTdWlujcjzaZpil89wg1e2sDQWudXjR2GiSXCKqensJ3e0HZvGvlUQpFL87yF384DD+jX
59Fg7jXNIhiMJVHP1AxW2m5CI2aMfDZ9aMZ0l5jAKUtFuxQ2OMZka1BPJHcyE9QjCQc5VwePspu4
iN+YgW+TSQRh3/9RbcZIb4jODNVPZH1+GbJB1/LavxaxPCuOt0QZPp2JiYExQdCeL5pBlWqCBpO+
F1b5y4aqx247e5fmWdTFnyyzob8PuAKVovy9IUc+8PMsu9oGjcU6Jn2BEb8m2ZHQ8hUydQUB8M7l
B1KuB7aCUaDcpDaSZJnNWy1eOlfbCb8QIVWmluhyit91lzpf5mTmD5MU+k228o82h/qxzb79EeSW
a9GhHRWOta8NXGFYYyEUGY/M35ODYZAE8SIYFrKQrzjR/GOW0+Pr191u0k5FYww7TipPiGZkLUzr
o5xbsbOiF8cnG0etIK1PUXewFlPoz0uMWLTjGPbmS+DQXu5eJsht6yqzrcDNUvZ89dekteORXTt+
4UHtGlVcKAlPAlenP9FLzI8CzM0f7aBzcBfdIPDdcWyzQh9UhO4RtOY8uLEK4qlthwKO788kut/4
CMd4LpnR5wRcsATyUP89cKtwpdMGjSy0H9LsgTqoL2YAp3BonoeO0T3q6W/l4r30akw+6IvmppkI
IDF2ESm6lTWRfWl7mueK+M524Kz1gwDIS0y9jse9m4QPdDPxoPUKKD5N+YxN/FJFw4Uy2jdqJH+B
Sfzi8R2IsJoDv+a+lBTxuSGFTWHpEyTI4WTUzk2H7VBK+nBrPYFh4nBSAa6HjavMX71Q0+EKtwOP
cQy+XugCnNb891QX6mEUGhgEdq8VgJ3Ayv0Skw31AOB4ChPMBV0JlBSyYmGCH48dPpSdTuKlypQR
FPN8iV27O+al7I8/fwprtjz6WARF0z/j8A7JxWqcoobwWY/ffIN2ptyeydCBoIPFsCuXv4lG0x9D
wUs2uQ8sniZOGT5oUJYiLuvCClvadnmpJ45iuYVEYpnyWG8yl8xj3Q06UYFx3vS5g4UUect6HuHb
nGVrPc25FziFkGv4culmWKqSOJ4Ejuu/azXVrmVo3yPfOEoLRk6OXWCjMuOUtSV13WLpWa2S70ZE
zdbEWcCz+G10xn5Lk0ZEVau/LSx2V7PPr7kkgLfuP3S7nQh0L+guY2vjddzguubnFO9Kh/ZsWU+W
SyO3AvG4yufiTnP9tSNQfMpwbrQMXCBSozD0Uw+SCmxGQosP6wNHVF/8QZKOXspz6cFAmB2TUqYx
/PRifdHxocoyDeDNagwKQ+1LlslHVadk+yUBrhDeDL7HbFPXpJBo8gJ8QRGUrxMYqWV+EfO0d5T9
W4Ttd6cnNCJL6yTRI6aBuN7cq3mtoJAloXvFpgg8TdRsGpJHa4AL7NGSyPELlsno4WG2CAWtlfHu
mfNbPfZ4MmBxZo0elDJ/h7OEJW+B9urDYyypPzZh+RqaoPNSP0u9fDcjgyhcQvcS9uXeNi+uLXb9
RJa7lj7TVJ6nyzcS6L+mi1iqgXVcqXZhPVTRFWWK4Wluv/cVLmDlt/cyiT4ZO8YN7kIgOVcyPUpG
zmYSrMgpbiymToyRj6MWzwEBV+KQqmf4qI9nL8teteVEq2S7nygRxT0AL6e9udFuMDqH02hPDoP6
yqowFjHyRqvo58L6YPfOGmMm3gnNVt7DeiZRu801JOlOCIoj6HYZ8nM2jEFrChRG4dGEZk7BXEUv
Bu1Ha6Pjxx8atvtGXl9cnYBrDzwwWZdDc89M/2/hfObZwzDB1xd5s6OnjkNaDuqncMiH6jTFTHK8
SJqPbjzbf89x/4U8qa/MQv3pUkHQOxvx/k6YeM3uxVccjjUdCcMXEcAWMkhq/CTuf6+V+0b2aGsR
derC9Bqa04GuEE6XHtNisya0G9l5gIBB3Hn01bpt879TdJp7mJADshglPyANIklfLysJdlRxcYwN
I0AdOKD/l/HId4ZPnMMNNctx+m73dOVVHDJ3GWcax3LumZefDObUxGnIO8Te3jSKbUX0fFWzQ1WL
UJMOPb3nYfrRIw2nsW0yj69jImwa10w5XeK8PKdO67PTkMCw9YexF3AQ7CV1adDlwYLPM2RjZyz6
Q+vd7VaiKJnsCGo93BsJLZcaa5mVbMk7Pfi9EdSG5mz0xLFXCW8tERSwqUzcydibn6M7n/BlXWJv
qOE/upsYk/zqROPSV5sSfu6amcu6yq6Vf2rAal+Frd3wlNZrcm0ZozAfo7YS65Qqp/TFNAn6lkL7
qiJ0ARdY8mJ/WPemxoCmDl+Gyf42fPkxNRZ9MM0zOa+zm483ENDAC8P0OBQbDasmC2i3D/P4jnNk
giLAZ2JJ4QiAlpK1oyVUxW+Y47eqJPkDmg1Gicbddt/tWO5KPT23wvrURUKSEigtxaU7lenrcQYh
7rMvzKYPw7LX/djfOjwIHrU4SiRvuiQIT5kG+YD6NpsTcy9F/cC2N8aLitipoZ7tnanXdpWWn3AY
MAbAa+xqX7TnjMYjBJYdKMtXpwm51K0c42v35Gmuw7ndxnbsBG6RsornbyBE6P2Vp8rSIfkANYe4
jo/xHM1LAm2OrspM/44KndwydpFh6SAd8YwoKzywHu8UhUx5r452CKrAv9nTVK8NAXOgorHJ1DAQ
Feaumw1Wb7M9Vn36zLR8C0tmW1AnpcuR4UvWrayeyU7HaZ264XQzljm1ZBlUKUKZBE0QMgYPfwIF
lfe6M99r/g7GuumjaymDcbxu11VcXIl/Y5N26uoTTgJ8I7BgtgC3XtJOHKFp7rTJeqY6BdQfprO4
YE46qefOgbOT62nQuxXefrv91bsGbUEM9zO7pypjXCYR7BscM6TRybrpDKU2Yf4Gi8hfORNcwDl/
KseiD7ppZiugSeBwllXtXWVvEnYNayenNyFnYw8mzMXBEHuB5U3ZHpDJYxWnEc1VwyXRq3jhCMiX
nLnhFp5VcalI+Z1s/mbAuuBsusnLX+EVUeEi60Nij68THHmi9oi0wgECxCav2bh98gs1dQgMUOtj
aYA1UPVRq93qCBbjBkoKJAkHHI0D1dG92/pSKdwikXdlWoNb6P66sCBWnqHjESkGKBuVZsC692mL
Ye18lQQRgza0nlyLeUdVFE+j4XOksbQHg6TUqgZeB6mEeq1+ecnweWzGBnvg2JNijDGFb7DaYb3v
EKFq9w7ns4bIGQbUUaN54SFlMl0BNzav7PPY/OTFa471fKeMcZ9MlKEyrgVy0qoSci6ELRdl3pvD
6vjzomP+OfbZRNfeEG6m+cNyeaudqAmqJO2wOPAiiYNlZFXgE81/5r77njV0vMxAHNfIU40wwG8J
77BoOxqtixfOVFvMTHfTdSk/0a+zk1N4j4aEPsbzJ5GLcZ3xTFG7a2+AY99n+qfHMvLQFMbDkOns
B2P5m1tUgYmpL7Cu7pMtg8SZtiLTnrmCRMDk3rrQy9NznuKZneTen5HGKOaStKUWOlb+vqleo3HI
MRuDZEMJrtH32J3pIUMjrqhL7yU7b8AYzrbmUdMj3JSm9dzB+w1wUmGqhnVgxNCy9b7lPXMAlJC3
Um1TPzodD0apEyMWSZg/fhZDRVhuojamqAHC4ZFed7PKGDrQGS7V8GCH5MoqSKcRlzcI/4LCegzO
j1Yhy0ctonhtirR0jzLLtqU525xYDxnVBFOSa2tpyjDIu3Qg+m6Ou7n4LBXNXYztxR76sAITUvWU
2jWHMIIRCfQeeb6mrDFsQUDl/BooOsrOoX5NOS9u7Pq7p22vKwBq0XuGYX+azUffn7vARK1eTSWD
wNThfzvp526ZMPNU2hQ9N1bWwDyRIMRXY+pDk4Q8EgkD4zoloMIibjBzMlyTD9vIhKxilujttlxg
6aJzDhLGEjv9aYvV2kUdl3GQedM+rNn6jQ2Ca1Mm/Y0fA1YMwOZD6QJGKFwcJ3XzEtoKtdoZv5xC
v7ah+8zyDaG7HrC7a3SsG8l9yIfhZnFmnfQ5Qgeax6PpeX/JSEdrstbarnX/qCY6m6rD4RDX7ybu
t73pMPJM2Ydhqm9ppzXrDZvNnitadTdb/daNcDwYWhtYRXQp/UTumFWqdagB0AM3ek4N0F7lCPuQ
2DVyL5HA0bgNkoeA4dPVwyaTUahk+DEfEMALwiHFWptokjNT9zzEzF4mLOdsxFiN5/gimeRTSDNa
xyEa4XWhzWCnocQ1F8u2EQQQhy9oZTxEm/pQVG/GhLqWpsYvT2XzUWGCPHolpx8HFg5UP2w2Xdog
l/cbeIcGc5joXZJGpT46fR0myMdEALeDPUX7Qk77KhKU6S4vaT+oo5F/gl4Yv92epFPkabvcrpwj
EEx5cTqTW1cm01vmlSz6ijKupHqPoMQVOrZ33UeIwbBpr/PM1p6x9kmrvcdApb8ryqppkp8rcG8u
t6tDo00u2Udl+XT1BPH+Hr5gkDyh2jNq8J+8eHjF+OesIb6ASUyrU+0RKZpG7pcB7+drl1hsKsZ9
oVOd6Nu5swcp+V0u37N1I3ySks7O1iReruvnfPaqhzHhVui02vhGHCopPPnFZDInXYQDDPc0zHB3
oBCjm0c87PF3JzLjoZ89m2NmY24dp3I28zzuchb8pwzA9s6LqyiI216sDQgnOz1j0yUh/GgbyQjq
0eSc+Ngq+sgyrdznSTAALDqX0omeCt31LkDxGXGiFK5ZWOztxH2C6ItcpGXxEz6ViAotBd9CRudq
xBDQ9X73kil2aYXmPw5GcXVRDFaFYX7E5jis2uIr0YaRtGn1PZNYZ8RbWIAHO6QRP2+GVZj09ZYQ
DiTtMKVHu4WgtbKLvj/PgJLOdehiXZjA4EUtVqrWYO5sFumAhUFR/GvImO4REpWbzoISmcqwIR1e
OeswSo11IowBDn6ur5VNDCIMhUW/rhef/alNN5EJF0yBva1bv7y0Yn6q+JXsQ6U157I1/v3SZfhO
DKpucjv/tobe3glZt+efl5hHJjud6gUnwK3vgXfFtWjPgMJb6n5cRsDQSbpz0fvPZ9cuSfMvH1ol
uXzuVeqXlg9/XoqICmHDfVB9HG0l9uJ/vuCfP6VU+hHUvwwTWVrbgAdZh9U+G7OC7rRkplCRmrtk
LBDGZNThQmjnq1V0zmWsz4rWhKtFpHo1L3Cxnw+nJbjHQJSv6olVzOWM+9V/jLNxJs3Cz3/xqENy
8wmFpTJ50kQwmq3eB6k3hE/JIDV4HRnZc6rUE0Kozryxi8jaeGlmXsuuM67II5vEJD2bct+c/FBj
UllG6TorIwDOA4NLz3CdevXzx8agMiWZqgEByjXXsvFaDK8ao60YwMXJwNDHZzRAKlRX4P77yQiK
cvqvacF/PudxttQaZwEvac0pn7jSx7Le1fZUnxixYUSVotE2+AiB4uh2RjI7cpmBF+x2LAofkbaK
nCou9vErbE/VKV+Cne0c1aefD39esridVkw6YbFNGTAn+MxBn6vD0Ojm1U9v6ThOTwPOZoPJ+H3u
LPmSCk7X7iVMq+QxkZl46eSOONFMpkmlL1b5la/rvMvvtgefvB7TMahTyeqfR089W717jE0C5pt2
cbs4vw+E3FcOJ/WjAWMFNSw5EjnTyN8WxBed2dmKMM1XxSzU2SM7GmgCvysU4U+vzeMPU6/PjX1t
bXQypC8m1SpWuzlOFeWCHlDJzp5Os+TNqiUWXXZyam3X4c3xjPzdljGdlUlIf6o7f2qtrT/ZY6M/
xe3Vsaix6naEcOUlicL4tSv0cxInhIAxQOWkgF/B+MzxqN6kACsMco8wrGD83pEt0kgpcjUehKa4
311/K/oyfwb3Zj0z8wwaVu03PLaXAoze1naPJtDcnYh78dDq2VNb+13gjM66jefFaFivMmLY+Gyj
Qxfjm6udTGwb0z1OFYmgGBDdXJlHvNdNkCoCY35R77Vyjpjkc7MNkRdUUQtiSkVLCRptAAlbo7YE
sVcgeW2W+9Ap2G8PBnAxj0tIEKplXwwXV+YvMAq+5qw/e4nDhj7zGTKrbj8auKt5bq7k5PFAgt1J
QDZe+273mjo6ualy5vSq3L8ytqFb9mKlTTwkHQtMD4Fs7D0c4420P/v82RHprYS9ZZeAqqRtbNdE
ZTbUVADoFky0yNaAsoySr8FR+8zzprXfAReFeOk5nNxgUPeMwA38tO7GjOffpgtrS7fKPVFzc8/9
ccMWrTa2H5/1Pqx2zFGR8XIBejUkqEQa8nlWYJ2wub6R+L6QE8ziVIOXlXa7GXrutDgMpkn7zETK
BivqaOEgHAfwd+sK7pYQs7tbYafHwtiv23opMbJCau+i3tzlNRPuvqcRFYtLF3iZ9Ysaw9ekh0IR
4kVnRt/syineiKamAbSiUj6S8xtRn5Pyzem5xo2cgd1i6uWxdJHs3zNZ4pbASKJCzX+1GQHVOHQj
mssfySW8DA6NsRWJi70amPArLQGQDusXcrn6mPhqpTD5KLIdrAP2cGLvT/PDjLhIav1KuB43jhke
yZZXnzOeZ640ppK/TIvY8aRZj7kDVDWrrW6bLGAAORJojbNL33A87fwkvzYyPHuL/SArG3nK9SZ+
xWmiwGmErJHCmoKfSaI/+DzdZOgeQVRVp3lOgbhWGgaBKE8P0zJejGTG71Skw84pa5ypqqfYpjC9
hfiyBnIEVWxg+96Vts1Dr6/upl1UBzNiO/fzX20zfqoljpaS1Ocql2Z5F7CDz0xK//58ZNklfdyz
dymgolDjlEx7Y6nksgDc70D74IdKpnsdq/i5ZOn9+YgGdrkXbmnxKKGTyanGO+nT6M4G7eeDLjTY
E/KID2rnTzSGDzX7BHCvuHO81H6PHdyE7qeiIfUoq2of675/waImQwccBLlGZSSvMcoEZkoD6qVy
7lU7FhvSoIyy3HQDOoZjE15pHM1msW9K+eTGnrvp2UyuVdzfy9A8lvivwCqJzciIkskX+5iZYeMq
8tA4gIqvRjc5kxLAUkLpZ13euExiCi3HhrlfxLxRTMnNAY0QwJkPNz8fMmGtt61EcHKbLNt1OfSe
fPm6n/86OvZ8SBOO6z8fCiAxDnf+pQVV8dCEw0MS4/tfzyKnfUE+cqb/qVsAvOfGIzkRsMxNUveP
8Ow+SNOpI0n8DjOg6B5x6QfYWDkGtkOz/vm8UdX5iuCkdSQvuuob87kX8xbjr8+amtRwkx+gE7nX
pM2hnPTj3o4Z2wEpQagKMYxUGfJxjpG6i9V7N7c7x6Girh+h8tpGPD2I8NMs6m1tA5nuBI9OvYbz
30cjaRX8VtlFEyykHiWIrfeAT6paNWaprTKL0iVmyHpc0MkKdsTQzJcOys3ac5yT9lWH3dPIzdr4
cXknxS03iPIcIiXoEn3RXqFiGg8c/4ky1eyaP5EkxPXnRWGX9Ul0bwFkAogXZX9oJ+RQ5tPplfzx
xuaEHdbpxBNeFFeVy9uU2mhHPlpG3+rnEOcs/jin3MrZ9dBX1vUQxw/0vNA9Ovgz3h+YUkk7PhMK
UHQ1XI3GvDVtudcm9Ei20Gx2Vfbq6JRQEjh78LHJ4WsEVGXSQNfxcF877iA57M0PetNQ1jyE3tng
AYBxGk5+MbinZkofcsMfty0hdFXiXp0iyDp+gG0BxLhtX+vQr3nv4r9YoV/YvHSmNzLyzmu6m+bo
ERjKebb2DLG3wGNeuem/ooxPDC2TT+UXSLymWmtIkBWVI1M2HpAL71gSirULCpUSmd9Gx6ZMex7S
7slx9Ysfmly3+HK4sDguoY4M9a5V3Y69ICVEAxPtIuhVgTuaIA2N2Q9UJHlbJ21eOF5fEryClWe8
ukMLU9gdX11j+oLr6uz4ppgXGwoBClF+Ky0mwz/UV5New19Fg6VuLgY2Y4Rfoojh/sjt2eaMurUC
Dluha6QLrMDW/AsiM2y+UP7CYWK/pxW4XKfVkn2XEizrOkajQ0OMqrGffLP/EBqTv57vhi1ND9jN
vlsxcEevh8TRZgW/eeTTmrDwKiThviqXNlCIxEHXaRp4af1XMTe/VEE/YKe3COXQGOuImpVMx1ta
0B/Q058WxGYEKrr/1gsiTJM7T5hQbFBkQ761wfoaynryi/ld61JCJ6l7tPRuixHiIwdXs5YueGHD
cK92u/jZx/z3ZDJrGgT/gJHod6vMdwFHdN0PxmKEW4aaxLLYXJM6Kr6McmAIOKTXnkSQm+GPjbGW
kKBfe37z4WMlr8MPF1bbekrd/RBPNJ/xTBPU8tg2AmjdOIixJnvfBjiDilC0FDjX0N7WVs370/Mk
hNTHYkwYanxEIgLXk4S3KXZa/Og4DCCEa22B23bGfzz8ng1uxtCcWbpgOLFtpEO09d5QovZ0EfQK
Xa/XR0iWBe7ZLLtqlr/0TmxHICSHPIv/1jgJS9psDWEfExjHNP+ND/SkYQbWMxaiGr8bBxfjbW4N
iwdX+4sahFsSyufScqi6ahNIdYi/wGoXgplPMsfQIFqazkKT829iIq+WpAt9tc6rDdwuSp6gZmSj
Ha6U/ktH493gi3pWE/OhmEFTS227Kt6qQr5levjeckmFfLNKT9ZZQ4DG9ccPI2MkAMwcZyWlpwQz
KgP+Xq/dYnyl6pdlizwQPVoVBKboNALzM5T2YMbh1at0iocq9U6cyyX6sdIn/DPLP2Cu/VdOoIVL
20xUi55tZvOs59XFwqoworsynOI4jQK8RGhaJ3mCdLJFbnN2MQEaUbmUBcnokfCJsfdabTtK5rR+
dnd7qHAJJgtAz3+V1V5kDJy8AQNhK7ammWEue0oAIWQOcOpC+dcuKQLEEUQp5vObW9NCK/N2B80d
0YBtR24VZ49zd5ksFqf4QzQZplyZXEtM3tBtxdfYPpug+jcxBtCNxWLdN8Rq7JrdKIV1aUwkzTcY
Q1jNXRY81fNIxUFE2SxOrm5jdrA2uuFxQPLD32C++vjbOEFCjLBFyLMeHh3KCSefiLc5OtslF23T
OBMcZPc4e2pf/AdT57UbORJl2y8iQAb9azK9kfcvhNRVomcETdB9/SzWnQvMi1DoUnenUsyIY/Ze
O02+2eML8MJIPyhJx/zvqqHRrK7wGJBXYjJCD+Nyr2pSG1Gi1s1HVsWIeINP2b4h859IRoNcqgtS
f4bB3ZYV4Doybq5za/WvOTOKfiSsAP5hHYc1yhDxFzdVwriNDhftJzabJmoSwHumJtlpiRw8nlWO
oLNwFZ0cBHrPcAj36e2IDR3H2CPqAyMKZJNdvDS79Oz+N3PvGTtccnwemYZaJeQcZ4JepQd75zdA
opHuRQYCgF3HfccWg1ipwGx3PuyeDfL7fDdSH26gLkJ2JSmZ3A6kWGnx5bpMgNBveUB1buxTv02X
owkwyIsoui1YN+KHnXbNiPOGZmsR3JT36yS8ci+j5RCwanBpIFQuLilnwmGSlnuI2/yW0y9xGqAG
RfycHG0rQJvUWGeDSM2F8KQTy55hL+T83UOwoT46UvWXZ7xUVFgpYXUWACOn5/8eMupjvjP553b2
/DN8iqgxLfZx5W9sFPoqcX2t/b0X19DVwvhc6/nEwh3oG0a+MS/7c+LibyO6ZW/K8MmCwUvC45pE
h+IRgwOBcJC78/t6LI1zwS1w/venf186OM5nLTKT3Zo1bYWZgpyvV5qZWr9QVhrn0WVynvTwBlyp
ksu/vwAfD92VABvyM665zckExnSFArNbDyvj4gR/bV90F2Mq090SY69bvMe6DHMG+W6/ZY9un03D
yEkjIZanic+Irv73S7CwWmpDjiB4nSztOZZ2dduDEAqyhQWWZXfnxdAdcDnsv50TbsWqkHHWL4zl
//dPYEgrcAxdFNoF8cQA0VUbMtxdN0ZADCUgSr7kbiHhkGG10Kb4yZvSO7PvcFlmFT/CBPRt2nOU
BM5OZyK9dOuXf38au6U6xqyLJvAOF3wJ2SX0HOOAW/4UGx24NOdhaUcMLBOLnoG0FcbDH+mYwLxy
IFSCTIFCswfe/D4ILKR9ybQx//fXI0zEi2uX9mVxgvootHfNrcb6P1+A+hqXzLnYPYfdwqG0D1U/
Xf7fF8v4/39a/1nWXj1+SWf6YKZq/74j4GS7qEmQBS6D53//qJBucE6Hy7+/QgPzf/8L//6Z2TDt
DPueHL8MaRnc5Olet1RAg5HHZw5rhRkZzJHV9Oy9wlY/yIp8GJewzTejIZI0Nzv7x0aTH+PHfdSs
fpmscasbdvJrdd1HWabGxzS6KIKWzntSAWCbSXmEbzZArVVLtLA/1afRTCwklyNATSI8nwaK6Qg+
Rok23HhzFo8XKZRz1ewQDYXDx/a2oyKF8t/K9N+XfxtUVvLpmaU/fGkq51b1RxI8iGdBoHhDhQD6
nBaiv4EF6G66xWIhutUdx9/mLYQor4SZMnUzQ+H1O+ISnhyUlJTt1ijINWm+DA/iqDfRH6X1bfAJ
QAi63ucH6TZSL+Y5EO1HIJAN+GGFXIIdOiRe2eHHjinzvQBNQiW3ulA/qSPxiHFEotnNBD9s/jDF
MflsnrvvOhubZ2C9+oGHdg8FhFGYJS4ThAnKo1gxMtYUYmzCUzKqt6a5jAh2JPKZLCXW3XFRKAEJ
2bDWNtjabRPDPpRLTzCvtTCtn3Z+1rk7qwO/QoQA8yCb0iGJpb1Fs0EroJK72MqOyrN/E43nPtOW
EeVN8h0wHnVj4xGnVBKVRGYDNgEsWIY32IDMvfPpUM14dhZ3+hAO88E6iC9MEQ8g0J/QZifHIO2j
EW0L11c74sQEso265chkPJpy5sBx6SPgb9iTuMvOFMt/vdcbW6cTA/LR/kZNNUdOwpC9TbE4uB7w
oEFxMleiY6ysviYLfDm0TrGZnF8MxidENuTIVvjXw5jH1c+f+mK5Nyvr4g27NkdNKO2QdUwcXrlj
noyYj1b8ysTmp0AWCeXpq5aaiVBqr7EQcj2pocRJi+CzCU+2lUW4ANjYdI9pMp76pl3TgdE0t9N9
ZeFRy0nd9WoRkV0CPyON2Gr8IUQ1slZNddyXKiLH6j4A1hXUPd3vQOHuKHjOZgVbM8Uo1bXN8Ow3
L7Go7kkLOTtWPOJC6pgPsY+1uA6ZXX6uPwCvwI0yk/eqSMR9RbJeMM7HoUQFucT6PIaMmoPisBCn
w+PBT+4ULxXZAZ05wrvg9oWAxS7KNk4lMjaSNpp3OS12tFaNJXmD0eTaDKv1pqdyVS0Szp6eGgUS
lTlr+gtphhB7lvu5yrCt72w/uS5pNjOdWf7KRq+ptiUyTcumapdiZXX0x4zZWQPk5Cw588zOAjeV
+xCqgweHlR5nsmap3dw7St7hT9oWNTHnds3KWHbBjRd3EKN3N+k7p7X8o0rEjxG0L9xpNwTNIYSd
ptYnSu96Z5viljb5X7gary01yjZT411Ovgdo+zBq1Dq6dk6N1T6WGRM+mJR3lQ/VLK2CY6PYTnpd
NLjNyfGMYd9YyUvi/IdJtoksv0XqFv9VrfkjrX7akPDyxDizhuNN0VLKfTp49pnuuqTF0PresRo4
Wf0VEB2DIzO4tZKWbiTLwa/pdQNqWZZO/kZa2NJ5du8wcpU15WdD8+MlM4KddA0ftl6XtD/hF+8h
bSIOZSjn9OhJK+CTbtdvunEAsgEjj4niA23dNnbmEa9h60b6M3Op/oygfFgICUnDwUe7ThgEzlZD
YQtaSuAd2JRixlJ0z+MZqpPxJ13+K0gqKBnUImjyP+Vi/wlYK04ZMpVRyJPJvAwwOtEChdfu1TvG
OOiTyDP1wAogyVfr0g0rB+uOBZoZutGcKVKB8l8sH3Mqd/ZcvhZWeo+9OdjbFkJ6oYoX9Hrlzpgd
/5gxBNNJ8qLcflVX1vASSZ/ocnPaAzcJUX4lRwLarPusyzGJDc2ZO7p80ZpFLDU4qxf5TQobKctH
B0zjGjLz0tcTQyDM30y/kTt2MWtAy3S+1eT+jLZ8oRIlA2nufnpXfFpudi+bG0dYebRHmiuy3IZk
uHda4i0ni3klSxcyrklXma2vjBAfvx/e4jH/ZFe6GbA3J2qu9jnXORJzZj7d+DSq/L5PFGllfzhw
METnjMkxXry3HTLZ3Ljw7gDl5+r0yavf9k1+IYaWT4qWbynNyWb9HTYcUEuWOSeWcV/tHMATmapz
27GWeB8Fw73KM4kjL7o/4NEjnDHy4Lk1QQIVkfOrQgVedjRPzwxtttrEIZFiuEMbedCO9+5ZMCPj
/jQFNQ010QIMDy6d0I/JBIGjj+PrshSA5f4WtQ3bbiGDGlfNIetsiohVqwbjOUvpT4Hq0m4G1Jos
/xuG0NjzKmc6B2CHyZB0H4Q3kAtvJRjkiL9kvAG+vA6eAt/9xU7REpE9QSXMMnWHr4D11gSsxddP
CFH/dpOw9rqUbLnnp2H9pabD+D10hONMk5XDMiHneuk5PXMuYIsRLlNx56bq5zCesDe7H6atzWNX
+vgQu4dGVhI3M4W2JMescOSXYZLtmNY5wwWbCChOrNeWuR13spTRHeKPqyvzbisUR7G1SteIt5rc
+6FiBspGdY4FovcQFm6W4h7LSaWKtdOvkytvV3o+rF8uYa6/lXOutLnhhq13yZAeGy9GnRNv63J4
l3PJ4nNq3mefAtyiOKPrJNXtQhCfs2XLyeuxycHomRjRNasRPNx8giFAPpXrf3Dk8D0x0PXsvzS2
UZ2wNWnG+kXzJKwkfArm+RcdGxU9TEgq2CHndU5orkMLJX0SgBNJKbiNOr8vmB6KIH4u4p7CN88e
kJ34mykRxtaruXXMbroV9X3uIv+JiVkz+1+TiC94U8d5zduCs4C9GcKMmq7zpI+enkno7er3nH2D
qPOvxkPoYag34ZjHqkVxVMrhHbv1Kxt5tu2MOyilUZl452TN8Gzpd02mJ2NOokbhTweb1cQBAq4j
r8rQ26DGxefGLWCS2LwTQ3DI8Wi/KDILE7PBSVDcJdVDLLgVylTJmyM+vGZOz1O13PvYwV1YXLw+
FscCQA6YuIVdmX+aWkKCPXvut4umA88AJ4LefxpZzB0plyY+bXZ/MMg/K8ikDmBqeMVP2DGzoZXL
2IYf8LCvxzMk24wPaeIZpH5Yw950y3t8Ggf0Z8aG5exGGWi5PZ20e8HJWpScH4ZLh1oMMjgxvWej
vAzIndVXHVQn03dgeCRucYopVTfk8TLNibQNpaE6JGZrXseG19UytJndEVV3zgiKqPB+VvFFF381
IRgX5aSvizL7ozZKE6Wd8ev59zM5P1G1tHjHim6vEO6hAaRIJEiCHj5jpdc1+75w3yt0400qcZZh
qK2AIQWJYubRw/axhgJvKFiEoTeHSxb6WIDdNSuJ6KZ2QGZqIseMPbr8dJo4TiWUkWryWtANXyst
1i3Zkhq2wLeP5n8uKaegAxpoJdnqxcp8ItBpbyXFfS4lotLBvg8lWNAEWqBV5/8t63sBKtuJ5nQ4
hu9dE1fU9X1kMBKsF1aOYnwXnsVqQOhrF/aQszAW4DNuH2apd2nC+5676o9NaxoxPn5yU3HuQhal
M5sb8uHLYp+xYhq69J1j0iBKKXgexBo4Wf7WsU8A0NkwQsLBdfFJl/VeQFULJN5nN7k385w9rAd2
3m2rl2Zxfme14F02pvtOpCPnLyTabCa7uYVzlQDjhYI6IjZK7gdXnbC/Upf7OQnGofJvpZ6YUoeg
V1si4SZgvUnW/REtA2wgRgPj/uW5xdpFMEdAJ0c5nyUvyPoGrunhqvWtt3vE0rm7xq8516Vp1N73
fdyDRL+46zAqWHgCqn4PY/PXTw2eVHDBhe9QU0I32gqwpxLi/Lb3eDYQWGx8RIy931QbIJ2YarFC
8qZhhZzTZy7ugMEHFh35MiQzYlu/vgOp8qxrZm99rb5VoJ5YryA9V+Mjc2dk/aH7gRN/R25Uyfaf
bM/ShufflDEYdOacWRkD72qBxvTQ4ncz+nm2iiHaZKAuXWgltEP8RtQ4MrfsFaNF6FrWKPs1C5M0
2a7mtBHzAQuytUHYv80BrL1ZcvzO28JhMJ+bKCtKooZ66xkw6Wqo+ZrjRRLvySSI8r7HhcZkbMa3
BjKGxd0XJQxNgeAGkAWidV0pEmf8a5g0d+0Az8mIy69aIbfsJusq/dMikr3pwJgw64kMXxG8Am8y
L5lPdVfm5HZUN3cdk+LryXZFBhgnxsXlcZsYjR4ZXrnZlV3FezpSMbZeI07K1fvUHC+oe8s79IdR
Ng/rOBCCES7qBb/dooDjBv5B0AYyYPsjjTWhsl2Og4sCWTfIILEnRlnBUmqQyG8q3cmNbxAd6fn8
ThFnMthxX2sMI2rcjh75yoFugOoFyV62PPxNeK8c+Vg6ptzhPH0xW2AUKXa5TcWHigaVNIrO7A7C
QlImdH9yzHzc+nN2P6TuxU7mej9q81BhGrgRF5XiQ+J/GefmHgoRDY+7nLPETn589gM6nJrIlWQW
Bt4INMF+CPoJ0nwz/CySIUgJITuShsZkpUtya8Q6TUdh5ELfyAX3YBiD9oBm9MOWt9mXGZul2RwR
9ZuHwkj/5Byh2FmXZxFmIS33qo9G8sr1ScyDXZFUjoc2tGSGBKF6GKZQnFNpT9uZiOHMn/IDj94t
ro3fvvOWQ76yEsm4ITpJH4GpcrJaPCf52FyXQP8008JHcSFjymJ/nxckJ8zkJmJ3tLaTb7Bu7Hi0
bK8p2K5m27bj0u7d9MWdFNBke61+FrBXqvuh0av2noQS5AXM8JCkbVCsYsZMFNrqODn2hffVs8G6
pimKXSp/JHU+ZsHFqQyyTp3f2nQe/Hb5UU6Gg2YmGmRBF+cwkYqSpCKfLDRfsAXmsHRK/Txn49vg
NxlAHLSP8AlCHhTE+3jl+BcrllxEnHYjahd3oWmv4TLkc3gB74YbthAvE4rIjYxFhtCo/xNUVbId
TF5TSCwOrgL80X7yFsce0dATCcx16kSeC9USkuAeRg3Hzbwa/Frz0xvbcp8v/aPveUeYyafEKAiM
mRnap5b4sr3iM2Aohl5gH/dksxsEy9KcH2ZX1Oi7N+kI6UNO9Xdhwt1m5+HgW0LqRPh8jPvlL39P
GmVIv2EWvjgU/ZJvcPRgeokZIqukPWZ4ZjBKmW7k5uFFrxCQcLbv7Kl/LdI4+Q890GmYm1/fsagd
Zuak4Kct+qv5gF7awRXW/aiy4/c0EpTlYom5BEG+0hyV3veEuh16RE844DJi7Sv2aLbXA27I5xRE
ZoERFmhBMb20fm5fCNXCq+nCbtRxe/B0vNpiuNCJTgZX1nsv2YggqzT6xyZNaGUXyQTeqHEz73i9
Jzwb7WMepNEyjv5dv3J9C2ep9hlRjtshpasaVIuKqpfFbsJ3zzzFgOuPGL83Qnlwmx+I70cC7z2k
rQGhDiN3r+VfPMjve+DbVlT3wW/jet0h7JfPxf+khcN5nKDdLApN1C5rTqNpM+LOIELVDioQDA4f
DGPxEIas/Sm19popyS7wKEFHP5h2ge8Y5JvyWjs3KZEg3rLKAYfVdkc7th5t1GQb6Q+a/LifLAzs
S5sxY7RZqPWl2JiAhyIbTxEqgTkjAq45lyAANmw/ozxMuzPiTJ96jv/iiLgILGKGCYjWT+K62pIC
EG95VjaLmXX0yWYa9TVZJDwqb1lBZTYvrOnpemhyRUn6l3Wc7GTCjErwI+u+I2Qy4rId+qe+LJHO
2imQs1VYpf4r/X/BKhOg/QUdSSVwKdkDU/e8FfVB5HgwF8bcelw+RO8+CbNkC1eXd7HTHGDu038O
Sb7FkEpkS5hf3JCDv5E45Ww9qY3nmkfHcCg8PTblqWdM546wMzz+6TVIYIjpQBzjOnXJsE+YuhoE
CI8OSdlBKGf2HOXPDCTr4qB1RrFIRUBiXZdgPwgGEioYsgbnVh1mS19zMm6Q7BP/C+B+Y8aud3LI
JN6YrYupSnE61v3ykixxSa4xLXThyw/g2je/y0nYQKHe4iE+OgFBo7rwH+ib62gcXoLWJfuV0DzD
ZV2fTUgMp/qjJySD1BQ6avaOJaJ0BbSTiNM877yDORnnZfCLPXiAyOwFxhsvuxK+gAlQs+M0M3vv
LCszn8cg8omHohAE88ov+b8mn9+8YURrkfA7rAnndRo2LMn8WJqWJjp00DvPiNOTVxobF4L5bvED
g2T74RNf/L6yTrYFq6wZntpSDTgEWDLG1HhUYFnN8pago7G0f3iJn3ZDxePgQzKHR5QNX8GQfNbu
YsIbOtLl2gaT2qbVv7Gk8eP4Q2iUwSTzil2ZGN5z3Bb9i+lSHoWe9A6eEQBhV7eM+CyC8syvdomZ
IdcDiQRAEw6TG3+2irAxkge+rJU3MbmQBny1WEyFuCK1j4q1zimKg/gkHGaLw/DmTZpiLkDsJ+2D
5XaU1l2AR2BwGMKm1anvGXLTB9OMN3gRFU/iMKwiuzY/VUjWNm0m9wjbGa81zFLrxMKTGiJeSDYW
5DLiP/F5pDEth7BHCKBEV6fc9vwqDLnzmv7Jatg5VKunHCk+N9RLGCLJxNc07ZhAl/vM3TtMbJnm
+W+T3R6bqZh5LGtzZwzukdJzikyHaUQPH6FJ0BUt2FYi1bvv2iYleCz8auvX+dFyEdYPCaDRIC6p
2hP7zSBo8DpAIYotAEdmfZ1gNjmoWkdnUdeOBIAZi/Amdzi1TSfj7gk/Bk/A2Smw1I4mFNXW65cI
NRpKuKY6kTBw0OYkb5M6z4oKeYC8dgjbatmNjSQYmMudkTEgiDL7QcRHMCyrsNPYeC9uO7wHVfnR
Vp3BjcH0cQoDZ+tjprfKKuITq875OuDLXBc6T4e6ibgpspFrfQGSbB4DlrYXSwZfyQh/0GQBvXM4
mGu5NWLLB2mCbJVJPRWQQgNpxt1broNTHR55VNo7ptwwPrqjrMQFdx0sYmQRHgXLkX0LLNFRigtr
HiSwOWZuhbYTbjGJ1nOQf5PURGEQr6pal2o2ZFyxAIFK5uNYjx9JJX4rmUnUorG169yg2cwm85De
9AfCiszi5OicLNlRv+vSMo6DYkCcFuY1HNShTL16NxS+C0mCorHKTVgR5J1ipZvz58mYHwiivs4Y
Kl78kbj6VFDXOWgPXRG6B3/Aubb6dnDHD+bya3cJswgMc0x+1CNE8fREajGgxY2PUzoFUJ0ithAW
x65bzw/hTImr3fYrR85/RRfjDP79NJreJZtOwTxuwXEw4KqKF6Q7xRM7efMg/PShSDOwElWMtMUk
t6paT2iKgZs9zemO9j7eK0r0mBiOU58jyMF1FGsyYN1J57fUJdvOBtzha2meBtNFOIbCOBUUXI5s
cNqDOt/OxlNBncSsnKdqcqA4Brb9B+jFH8jL8bmZua+nGDAFOe8b4DDXsAucw9IY1cbuYmpVR8HL
Lyy4hC3RabSzdLGUTcN0DR4qkFXXxqBhqsbBPPiB+501JZWRiNF9NAS5gS5n4pvoyEgzceIojf3T
3HsQ+NZZyNR7BMN28YHeMvCX1WTQlmwtIBe0rXjzSiZUpL4g1Gr0NxHcP3am3H3a/yQNHvQp7eB5
tS8GMWyRSLPvpDZOvh5iJhrZyzKRzeH8NT3v7AzTf6W2k72ioKJGZaDeGuhPijDD2rNCH9H6hLrm
kogv1eKd08rBHix/8th/7aQ4tYJg9SZ4nIZfqA8t8wwEpJW8j+mCMS3cWdriVHfjknCVtuGRk9j7
QtLRMO5MJRS2XN6R9rSeJS3bASUctlitv6u87hFm1m7smLYjGv5iUOyum//cyCBPQrUoaCWOSlN2
E3hxmSznOcl4cz3tX9IxTvdmjLdhrBx+FZ/m5JRHuPA3TJxxxBCNrUJr7LB1U4ErZj8jwMW44z21
CvKnwsD6TXqyWDDXEzIu9FMVP1kVVxNCaRJzCWUn+J5s+waMZLYUJ5Qt7MxmhkNVkhd3zpq9ykS4
d9yWETXXuHY4mKGVM5n7iTukTlnB7CzOip/UJnxClhxM/GqbqX6MG4Ej0ST0jKPM4Fpcg178nuTi
Fllz6tkRn4H/Fst4SewaLDYvusjyR5KKRiSrUFmUT9PmZjWGKe88+vaCssIlPMTi+Ej76zgMr3zb
sLGSa0NE0p43Xu5CnmyX/I3F7/Z5DZrNK7fBQqiNhZlvsxq8y15VW9sNx71cymlFtNebLkju0P7+
EoF7pdykb6mWPwX17SZPsCHBCmSk3TcAko1xb0ziXBQEj1g9E0rX7JiLFUCJypIC2Q7fqjIwz9Dr
v1YtJr/BSOYgfBNz/nZkiciiJmm9jLtsU7v+px0qDIrB+AgUOIPZptN92ebkM8JpaakqERiN5Yk5
BsnMBv0DMko0g23yR05DgjtjIfy4fwpRPuiS8yWAH7/lZCPJ2EQzba25PjYr3Mcu998LWkKSg4iF
Y6uLhucoGyvdUxYESfqf34nLFMifGXLsZlIOH03epgoAPY6hvwIJH9oioOkl3XJA58Sb8sxWCChC
q4gawYfeGxM/K37iNPX/jkx5J97ZMZ9m6uHpb9YjHrTo/VwKWFjVHkofghtFD/R0IYRgUzt7Q9D9
BnE1H7IlCSLZ8XplvjygyTpb7hSBLcJIoQRb5CxFS2yjYodhyiqg6D0eGEew8UsZ10BBWMiODwiy
rtqP1q2+piF9lGCIeQSTbhuq/EeXACcB+/Ji4kIdRiPp8FP0e9agEHMJ8Sbxzjn05XMxgOD0YWQd
ays8gorYAHHwI3gtNYJb+zNQAcIM7v/EDv4WsZZfhE995y6sq7COqwsZk3eklJ3jghCjTtkfRHbd
2rLjc16DsikZ9NnCeEHA9zZ0b0HCe4TXB8omBILLEqJxDV/zyXKPE66Kg1fo29LoP11SfC2zAL6S
WqwozS+PrSZQqy5aDM4S6nknqtmHV3b2Dv6BHQIbmLgiv6bGY71T7gWxOlHivvkhhw93wu0CwejS
Nhb0RQDSo2WdCxy2CScF4tmaVaMVhptE+t9aimeI19+pqK55y8eR1ICNZw/JHkqoc86Ld2A0535u
PpSx8rAHVITOiBopfcqBAlUQMbe+XzxIRWAT3JuHooOGb3sw0Afylyie+6NoVtjsrHYOtyEyDBeh
u6bCDOvfuInlaWn8t44SjbPrMNupf/YZ5+bQ7vthXSNQ0e1Mv/ocJhOH71WotLhfVHfHZv9zUf3d
VNvxtkjcPVzy+Oyndo9jHvd146HoZHKJzcvZWzO06YLaylafdZmvjx7j54CxBaPld3Taz7ysU0CM
cMa+qhxgJRfom2H/kCEtvRufpB8TPgUKV5/ChV7S6a1zmS6fhF5x/Hm5A6cgbfEYKPyHQ4YHZfrb
tR/QPKOE38bGDrJ036n5w/XKl1Wru4TubQqIqfSy8mfEdxM51YtC+mCRSXl0g4pLxg6uHodyF3jp
Ec4jJl70ZizLfj3ByVbWrD5XvodO6sdxQdYAvUqevGkvgnK4pBVTerS6xPmpEvmF89aloB46M3zL
tBHfl9Or8iueZXopQfIOiz+j33bBwXF4ZDnz9xp7K5Ot7i4wYv5Tbb1PG22QUwZoY2jsN0K3EHf2
NoVLg5pvWrIrH0LeZJjgI5rFJNETkknGG256c0O3gePsb5GGgjy1cMhKwt2PKGUIy0C+F5VOEx8G
H1e8F/eEMgXL85LG33hUyDcJy1um+BujpIw0+zPmLsmgbvo1LeICFLiwlbB6ykZim0iNRk4W5ywH
KAMmE7uHQ65lDrwsFPmpzKGLz4l/sNL0nQwuKlcseOu5QKaBmFB9lB+IC3ym07DFVQp/XpLxufGa
zonClepQMWHezD4omF7414IPJuTVLvJClBm2t+tqd9gGOcGSXYKUleZofc8YvobvoU68aI7Jeai1
ZCefRmDpxbnpxDNP36so9ZbNgmJA1poXPg3wj/xvp9fJpiXLZtfd97qlYE5KJnf25wy3LBLBSRbh
+OR1IZGawFGTf6bnPvsV1fLrkW11li0XeCzE0RXDs+TcitdECD1QnMyDRwqLv04WfLR6ZL9Stkvk
vlYRrT/qZPYBV0z+Mxgaoms4bw2D+Asp5m6XyOVhYQZD3MYhofKDNkMno2V5DsY228HFCQyALCq+
GwNE1SQjbRI0YsxIgzCabOPVkT56MyIOahhZHiCKjYpRS/M0cp1Y4q52UcsUAVTzXHinmu1AglbM
xi2wIweIFcjc3LuW8eXPrK+Whm4UPx6kfmCU/MoQTxE2p4nQau1Laq6Yt5CrGqXuZmAgu2loQyHQ
OKcJDUEXzDUKs3Sluqb/KKN4ZCF2R5gyO/TJA+JjDY20JSt9Z9cQliQq2r2BcpbQAm83kGexzWBs
3GcAiALYSsZKm4QNMm7LBF15Cx7hTnRhgJ7YQacgUXiMug+2ap3GtoiYpCP+mxUwviq4ujN6rSam
0PlXuZBto2mPNHwoiCWIk1w2oJ3ul12NFvWYIdLEsWCwTyy6O9GkL5qoiVOOAVfT0g6UmpNl7RFD
pKcpV4BXbJgq5Byi31UfXAuc28aWzLu7wrJZCzjhm5L6LdRwniV8IQzc11LCaorz7JVYLSbUs3O0
oBc33T2RUcMmRdaeKvHmBMGV+UXFEXSrbUr9ZDCPOmXXZOiCpzlM6ToxnrEQ2ovB2BWrcDkzXI7a
ztxPAv2ARytSxfaHE1reVtX205SDdxdCXA2lP7U7/BcnKOxglVyLOH2VZeEC6xjfZM5IhTDIdd7t
fae5flwgpytHq2jg8S90VWwLg90oj+qbpFDZYch4M9LimuDxJFhVfuSrsdISZ86qR0FE7XYW1q3z
CBrxquq5S4ItboV8qA4VfHsDbiLpLsM1YJPNGCT9rzbme8Itu+OCdWYY/CdJ47qz+uBSe9V9Icef
Dhu67lekL4FkYdERTKAY//KA5IgM+muwcHIgB743vmF48JGxEfmYjnUrqu/V6kdG4KOlzGdbwv8O
bcXyMl8OXu9lpKuAZ3LNdCv1to6ZQHtedRPTCLF4y/dk7nQFmk3cZnu2xdFxCUNpoCbxYYLG44nH
EonK2qqQn8relhXXcIDVC9lt6e/iuoUHlL07ZnPKx/7OBP/WGH+lPwFYcQjJE8ORTLtXgcKRqm+N
TbSmV282bnaLMROKjq34iVCzpOzp4o7p3Nw0URYkf/FvOfvEaUjFEg/rQsurqMdLdMlUdDBpCOJB
EDf3u8owL/UAO9NxhsclJypaWY8q9PqNi5FZt+FLSAMDQtF7mQMK3nSA3InI7tGS/edckYrjKyYo
wxxnnxXK4cgEgIni2hNvCnL64I/5KV9CFvCLJh2hrne4zx6yrsALZsvuqytqdhekQ8E9XM7zENyF
DGTRUEh2y0XOmhWodpAFzUnPVvg4mB02MVF8dm0fM4wv0COv3+o24LcFbqBK6ORqMlvZ4NBOd6qz
oHAaXvfstNPdoBnmIOw7DoDSLiam/OcwS871NDsfcaBfzcl9nkX25AmzOyZAwaNyShTECPuYDm7w
0iCDumZVqBFN9OdRKY3GCmrSbBT1ndV75pNPuCnfOX76GmZb3CtBSp5LsM2s6s/A+slxRL4LPKdn
D6f6drTWEqymGc+str+glDqUVeo9MeJ80KNdf6rZQHMFvuTAYk9+0qRsPSfu7pow+2hSkT6iuEbo
HfqvgukVN4qgUCLSALUcEnunrz6zmWyVNT374gNofzcZcczr/9XSmXMUkvY/bdTVbt3wSbBsYneI
Z9iaGU7acIYYQ34nLMxFpwXlgMtdVQXLazr5YZSa8vQ/1J1Hj+NqmqX/SqHWw2p+9ASmFiNR3oRC
UtgNoXD03vPXz8PoAm7erItMTDd6MZsEIjMiGZJoXnPOc0oTTRgOTP+Bp08ARz7Nnf/8cqwJW5eR
UH1/GZeZfYhU+6VmubHtzSiZh2YpTqNmbuPIKjGcSsNZ5d6gWRnWFACeK7AdtSNXT0GowsDycerY
XEa5F5kPNtGwl5z0D58EzcMQjF/VQBKBhKFfmnTTEUO2TlDvq64LXTfCGD/t91SYEvSOxMyoBPMC
quvNSl0xmHrRV3VB+AiBwRiOqCbAxomZLPlbTSKtuI2nyteNXxIKCQAo86ot03Mq1opfWncecT1Z
6k7j88sYDQcv9mOweSjEOwaImdwgTzPfCy3DmWPghCyGBaJmFA4J+t/OFu89QmvFZoRmD1tmSA9K
jT62MeJPQ/Sv0OWPrt8ybUbpCeaBToFEkdLoljW001mh+OT+KNpNLgZUe6ZKtaDeK4nx5BcEhER4
kyBJYVsyvel1yG+1Me6tUDp5rfQuSX2wTAmAUNXmSfbHr8zUHrsIPZBoiydXzr6iIF83g/wghqid
R4b6rCISnRLuaGY1gOvAUzyBDNxuGOrkbenOgINscsX+aKRimGPk6wqNTGeP4UWpRTdJMCOkMvYD
Q5qpfVQslKLYIFh7rpr+PbXdJYU0+XAkgViWUS4EYmUmAOSEyX3qpKrYNrrGqpV0lu/kaw8ZclOi
9JYwT9bSaqzTD1s2YW0SL+raaP8zJBgKv6+rWPuyDt5zdm6SRFQYW0SeWemGqSD8NuJrAtW4j1nK
zmHJs+LtA2bmAHPIRbDRpwoQU4k2LoFk3xOi2M9H9320DdoL3DAx4eCUstFIhkvYkQ1CSqfsFXeq
/yosJtuyxTKop8CemZ1BRo1Bngi1sRQlrxD98S4m+hRB3zpmgp80U8EMNkzmkUFLG42MolQ65NNI
fFJZCKg8XUXCGU3g2I3qzIsLAr11IPms5JeMojZ63d/YaDWLVthbYgRQK8P/YrSZEZpqMBtlHrtJ
KuJMAReGOHfAbzSnikhGlQKocU8sRs5E+826nKyK0mVfkLkqXnL/fowAyY3Sp1y1PDtip2qyd88i
ADdGzF9HJFHXlGOTXHwwGCKV9x1pwiDu4Nn7WPfoVi62Ir3iZV73oHs7Rikdqhvb4jUI6Pb2lOQ4
hNciqe40ZhgQhq6BLw7kpMJfFlJMi65dp09WU9Hgqnp8bQlym8kpuCoZIXuItgE2+LzSudMxILr0
lrJhfvbUkhanE4fKs+UlRgg1J97hHPjkISQ9Nnr7CNYf/E54JYrvoBTmJam8O6sybojTL655nxc8
jRjmykuQUST9qdWLZQ1HMFWYRiXFGUnhGiEZ8ywUO8iLc+4JIPTHdAFSaZypurwABUS87sYaeT3K
ESMsCltlBOdP4DwNBloXYcibMMX2reaPDYY/TeqSuTyCROMTnFlR6CEqEjfZDBikGvpGscIF7c6i
w004i9yrXF3iKPtM2oao7FxlURPfyb7KdacMBzs2Zp5uP6hhDoSCdKMNdY1FuTa3dMNeWkOTg3jk
fG6qe2r9L/JdAbaJcSAjgx29oofHqot2nP3AS+VPvfWn3UW/Ccw7MrKKmceQQDI8lOeDOkEXubWE
c9NE1j8q/tGrlIWmQERC4DTvATJiS8kU9eTDgKG5D7A+hSyu4PNUXoqkRd0kPtHN0pCthFK/RxCC
UFYxgwq5+IqUQWjTrzPfNs+JFTyXpOkx4Y0JkZxMwV6Vs11AdBBK6arOjLU52Nj+svQVf13FTrzZ
dyokWqNlBZYr1T3FbzmrHxQVoVxNvlkf8Zl1404XGH+5KbDWc2HsuiHLo9HtcY0VKaJpF3GaRcsC
WBwrM1Y81RkjaWeaHqwG2Qa7ZjGG8W0BuWYDGZwJpiDHWFfZaVCa4YCNmoc8ztN1CMREjtOzGAWE
rLTzFoEcP07hyCGmgjcFLGoX+YnjmVxho5R+emXZLi0dDbpXsblTgyNOyOJomnVwbk3rrsraO2IC
MK2H4p2uOt22iLAXNqADmgFAlzh9iAILGBUaq9zFQkLUyTxCv9VCanBMW9ohzoRkZQX7iUCyzQk8
3w6D+SwHrBmljNGaLLMsbmIvuav8eCt3fUwkUzBPbT0irM7bY6Fh7a2zo8KRtfK1YK/bReRIke6C
UdSKdZDSg8NQyO9NlA+BkYAEThGeJczemPCgnBRmRPkRjOg3LM+ljtVXsirNUQZOEBV1iZ3XPKQJ
kYsu1U3W4p+CN3OAkbXteyk5yiqz9dHAcif6T9nNU+St2gJ6Bn5GDVEsW+laGxHFWv3N1FuaE89s
WZAg6y7yEYQI8A1aGthXfqyfwPktGRC/9eRHkd9hm4dGIPkgYJkhP+nybLm/PUwsJNXR4mW4xUpy
j4Wso6sYnJEo663Js6CjVF64GnxJ+tR6Z3c1BXWrsOsQF73M7VUWm3eRDmiE5z+xIR23eY87B2Of
uakgSCNzzJulhZkdizb+YAMYLCFXb6Q8DA9JnD4lKg++miS3lE5obmCmJYQreTMxqVUtd+ikcBTe
bvza+amGrT6X0Ug4SohNIdYp7tweqdJgsOG2hvizCGwMOj0ENdx2B5Pre1dXRBtitBaBzS2WUB0Y
Q8jj3jSEEwjkqi/C68dZY8UPoRI15zDO91nixyczKYEL20G+KlI0f6ok3/WlJO9xZpUMaax7peya
+15CAjYoRbbuh5Vced28hvpkJ9WH1MGO9szyy2qr5FSb/RsQ1eAkFa9tCe9eYos/iW9gKjZzhaBT
R9Om4AA8VouRv+oq9SuIZUrbghBJLeHmG7OWRYPxyD0sW6Kt+epjmnVDfuthdkx6MW5XPO9Scxa2
I95O3//0GpskX7e868Pyko6muW3SCWRF6vaYccePxxFkp4RCT/WY+3diocMbmktSC1iC3XSLDVQt
SEcUo3tGk7/ox54rwi2f/PxDESyDSyU/2yaEnwIfJr6K8xhBpkjNTDhcEdeE7UnituGiZFYoBzjB
FbadVf2ErAltnI8qwi5dwlgr74Hw2mewzoi/RDMVmpPPSafMi7qNqurKPM69B7XVvfuqctCtYddh
juVokgHNlEVrrdiIZl2h0Iop6jojRRODG6IGq+/KTVon3TNS2EVuE6LLIz4+DrX+CNXKMStorWnr
7ZMyi86FaeUnFwVYrhs5I1v2h6YvR2dFz+NNWw+cFFDyzt/f6+EsZllAh1fHx++/lqd/U738HFbJ
uP/+wdLIOxBsg4Mbf+CBqZtLqayAcAyqOOVJuMpMpgoSRaioZeoSLT416Oh3NI1HMCMvbejDJPI7
bUYq+7trEMVkTeoP4J7q3C3kfAmc92bGCXfQYyCnBmN0AVtMqXryxdi8lZgPBcPTyFa8VdYTDBzp
UbzUmYM0hrKVjQwxWeutBDeTbSm1dAgQx4YY7nbasuxxbfkVYB1QprZ+7LJYho0X9ss+M+/S+Nzh
9zYl+xgRm5dlss0N0nO0XH5L+nclOxVNkzuZ6dn0IuToWY3hcIuCoUxwWVWjoginfdPAEN1EHgmq
135PrHuUJYs4tKLnoAJ70LGh7rGoEmcQr1OeX27tb708Ezd+nFiyjimMrTa7SDYUBFeptPWgxllq
51TQgRhKSlQwDJxTMEoN2VDo9xtz22os5WoPlCQh34wOa+MMWj49NX0oP6rZR4FeaJUoHV73rHlq
/Sjf92G9RreM6iSXHa0kNKXwCnuRZ/K+VBhFsMdgop5Ez20SVruaSNV7laRKPmFu9zk6W0tQK9lD
AZtEYYNgmDlo/2w+ynA4eEi8DV7Hc936UGxKUzvCq5+V4mbEISsynpSR+1T7aQTMr/QehGq9K6T1
5TDyF2Vl8n4mNzXCyKCqEw4pcVy9okVOCe1uw+7ZGNjD27kyAywFpmtUD5Wc3Jf2JW6jZKMp2CVj
PSkf1Fxj9s/Pkg277XwsP4USwJ9KEBNn+M9mWq9SVoT6Q4e8BlIXdE/QnsvG445mqVmzb4NnK9C/
JIVw4AKrR8G2fQFTZG9Cl4Nj2GKoDFbIPrgcqlC/HzvemWnVJ2VSD0aPrE+h4qnO0lObBj6PKPOa
24P5mYjJxJHEpwRlGVWIdFK4zpYYWZ7VzL+2VGioJzvuUKzSFrXKrkkYYouGaxcI461HbzYjE4Z+
pQ2vsEiew5wlSYRvfcb2yFvEMg8rkVe7LsWYIinMrsl48bkQ8DF8KA1bGk4kJjg35Gn9UbTyLUAH
she2cqgNSvURNBc3TaA9+oj72ew8Jq/BM6kdBSE5CGIClrk2qVeQwNjma6Ca5mXCBq0c73LKM0ca
SfRTQ2sJooH3FfDoXCgpEO4mWBYtiYA+7lTcLXbp0Hq1VMPmVkTofFJRvMrV8IUPECG5nyyjim69
Af9QKDuZpJa9wDPGTOFLY7SJ8YV1qVVq5wjI0JTAyKfNVHhGYOFb+z4i7d9orQrYr81JOOduiOqB
XFCUrzPfqs55UVVPJoSYvjOu7lhdjKK1cfDIqwwWvDNqx8Fr2w1JgP7JkBFoe3gSwdNn9lIvlTtE
UhllJZ8/+Ah2dnA+UlzHBk3sBJ1tTEPnrVRT6oGLy1oKp2T9IWmGu0yJGNMm9CzGuZ0ZU2HLZUTK
eFqulDzeg0+klNUq7kDCwBZqf2i1jdc5Lpo1w/GYkGYqhYy5+1JTyRVrXKA/AVL7Za4nxLLYbOfD
0rrXwrJcGFWNsJHTMrQIOzBLjAlNmxigmMgqZ6QRWZW8VsxDITBrZ2SjoBu7dJWkLUY5OoIefEwC
hr/s462d0XfByuv8xwi7JQMvhRYzxFET9zkwoQRHKmYZRH/czEPxBsSTOJc8N1YBwl2WlFipIzoF
9lyfiluQyGYb7DkyxHEokiACauotwVjVG0yDalW+gmM4V7529bBYop+x1nFuPulRjxQ5Zmrc90AZ
S/BofDOCINeoDvLrI57beKm4wZIMhp1gdLFWNA23CqiMwq8fXD/djGWyLIz2ZjfgIomUADveeCfP
i/a+xW2ZGkJY47lrw1XCHK7wlHVRGLtSlAfMdTCLsdyFtEllRYuZPFvCQaVrozCrtjVkmnkYlF++
jIqznXoPz7/X7dhpqx4CYYrMwiiAm8BG3GiuejcQ6I280tEnJ3UV+jEqg6pftCWSEXbkYKMXvkA/
TRAzaR3u1dSrd12Iwhnk9FmLq+KWDe5mtGQiwQqgteAd6wo1XRp2VwPaQJVPeRmnMkl0xDLevsyz
26BiQ7NxkrjVjqH9M5HOR5aQG1cQ2dDY+otoKTBLvd2ReHa2XPPcgJYuBWeOLZevZeNfTSO6uZq9
5Fm86JruloShuqfGO0PJXrg31dYfiT1m0ND1L4CSQLQM3rtakXeaSRc3A6DWqxCxIOLZTf6Q5Omn
K9W4XPDhqpwOYY+4VEAYsTG30NuqNzSGDMGSbJHLugSNmDMvQ5JQ+/amJIV5wRSfjriolpbFuZ23
ujpFREDRa6ptZIQnwOXFFMb7iBE12LOeXXQMxXbyoFtrM6rx1pAV5LKpnctesCHZ516d7OxkMGNM
06W7hKFYavfvouqhwz3JlY7ovSiYNsT6Amivxsd/VNEdz8sc9mWapGA7+/amhM1ioqeBQc8+STV8
KCgpQy87CBS5Mw+wRYXXt8+7gxjAk/sbkz6GhyOmizq5UMAF6z6LcRXR0Iayby9S1tVzFrndgxb7
iE655+S4iLyyoSbEhB8ZCSnOqoXEOUEV3JTIhwXCB6oET2UxiNCgnJVo+IKRIUiT9+s4hnL4PSAb
0Apyb2d/XWmoLV3v1JThyFK1R7FGNJPZsNezWRSySuTx56ko0VEWKpuRhIWFb/GwZorypRnjNrHK
4iOeIqHYXBWJXj1lQZ5uorbC5dWy8C4TdMoenYGme7fE1usX3fXZoSu2NIWzUxv7eb4K0G7O2slc
QJnjOqXW7t1JTEB1RNwPpw6FJMNFN/JBEJh4dYo6v+j43hcDSlHCQLPT95mT86SF7/FlZ/1jHGN3
gbeCvYMKopVZgKNnDE8yRcrRa1HdwNwUinFPUgDzLyk396qSQd2E+hy40TXS/WoZk1+8ayh0mEzV
jG0GtvWuGQCbs2iEwpHLtqy9Yx7boJ1Ete6ynGw7dR5zocxZ7XoOI2/ovZV+9BWZkOTgzMSmgeOU
ZvdABJXVIDUBkJoMlDJqb8cw63Rjj4xlC1N+GSDtfsoWEPK6EGTWgM1kZ6iuQk9baTjTp7A0pp91
fCYM9d7THkVqiqdueOLK3rV6CxWylMS68/SvNLQAZ4xOpaXo3MgSZrn0gbYcaKK9RMDjyPZdYbdn
JUw1h4z7hMCci5cxxXVH1LYJLMx2UMHrSP1jyCKZJRG+lRSMkB5STIq5BQoqK3Dq+hNPsg4Kgty7
5lhVA2FEVYQOUiCNL3tp1pHLneNlqBQNC6DNvSxH+czAglW9xyhKLoBLSGrvLckWvMFzmVeZ9eDX
WPubgb5GYGytoxT3jmWp7CbK+8Jg6sRS9KI1wXMmkwJF96uvm3bc4TNHTueO911UPAKmOw9kpyMP
O9Qu2Ai9g9pvB+kAgQx4karaz8lSb2A61EN4KzNEXVL1wGqZHXiAWJ2zbJ2irBj950EU8QEpLq4I
BbiBZD7W+WlsCnWrJwP3OpCbDabRpRniWsb9HFdevbXTUN5GLVeOW9Y4uExZW4asWKE6iU0V1ZxU
HkovMxyttUdyKdIk3ky1JajZ9kGORDwjGh3ehpkSjuNKr0pSGA7FhzLXTSz83MgHD2+G6Z3py7tt
ZuQnTJ5tkjRMoX1sRYN8TZCGBy53A/zmxyxv3/XeeGhQys3MrE7mY0SsIMvU3sZs08rvA9ZAOROP
afkOoucxzgumHqq2yA335g09AXkBR2ya8q5EtdTH0ZMfrzraVdVLdp6JsokkOaQtk8gu1I9opPDQ
a81jxJYfwQ4Wb5WBOUvRclOBlywK1ZjLVXIASfya6NnOazJEP2NNJF+gY3HtcNoIZFqlXx/9vmUH
XOxzVz8XJBFqsoz2vwrg5nksSqERwrpFecZ2gpFY3fgna1RWfklsiB94GMH2mE62bWiB2Vb8bmOX
o9iGXGKIw0tvqxZEXVtskvZxpdGE5n1xETDg0N5GhDzo9sr0XCz+KnIX/L3YOFBquEno4GHGhNfL
NK/Jzi+HbVATvsHOR6yUbuAwfB4itA+BCKmYIvqcdMQ0aCUEOFdl57B3IBUnZ5Pl0w8HGVjRuByc
TLqqXQ83L4tnxkilqoJidcxRWgxmNjjQXAvMRsk88YBAu2EYMyZDWqGY1BjNyPvh8wbX1smtoz0u
UOPYlmLNE9BfNVXw1CFp6vt8F4wlNloWWEbZvmQ+codWtVjREw0fJeWpaHlYdqO1Rw7AxRqNpI12
8WW0iEby25dvRjvS4G4e8GqQ/+0pOXHctvas6YnftMZsbSTxG47VEm6jx53HJOwPG83BZsxtFU1J
Go4rllXgSXNVwdZR+x4vFcoS17i0cd2qnJtl8255IRpB2UZEx3qcQa5bL3o1B0bCZJE8ymKrc61c
qgwCHEOm8GDxriDuRNTDW5yb2ReCXmZtwn0KjPipT7CzoRzEJzzSOYwCk2zJPccboWe0KbIMz6Oz
JIGp4412ujKCbdEAWTCNhzZoyjVO2WhTws9dal6jP9l5i7gikt8Gcxr4WW5/V1hWvo8qlfGKMspv
8pPhE6FaqZ3u1CgZN1ngw223+0eR75Gg9E8QwSBh1X7NNcSXWJnIA9W1aPn9pd4zbADUnewV19A2
Hax6zkxUXm15M+pOOvzxhy8b//qSfTT3B9XoV3/83R/fZ/QJ2lyZsZwOB3Ccff8LdinpUNV85PXw
8v03OjkJm7ILiNxjXW9ESMcMj6GUFBcWgoB0OqlA8ysEFP7wR0jg4A9fTv/6/X1epEw8FsByaCXg
diugWQt1Nbb1xHHUkPdCs5kXZTRctZ6OAHh+h5ReoHQlfnlOjIG54z7tbkSETT7SkO30Ey+9ey7J
QJpQ1erMUIJr6cXnEWsRGBzBzL+bOoLce67UpmYJon6NYw7AKSyG7TjiokMgNWyHZAoCNLtJ62Yl
B62KcGF0jB1ztkGMbkCpYAygxvNplZIc11Hpwx4g5sBUj0hKP3Pdf4+h79EdpwuplFbDJLQbUrQa
ltXBT2HMPHfbZjz4frBosknsHFx4aJhLhTyGOgOC3RCVIVfNoc9yZqIzs3wI8rBxYsljO1bYNzdf
l8zVWc8FCmkD9acc9Beulouf5NeuEJeksy/yCJkox6XldsEzjhM0HgTJ+Qrlswr6IhjekpzRnJ5/
JhlAXtLS6SLuA4Muc+C/cBuTdax7lCMKhAQCTAXooEQdS01tbWohesoIaGW19GRo/QFmMW1A19/q
UCylUH0MLXsPCbtaN5Z+FSqh2n6Ap00niQ7+88LwyWaNEYdoBiKMDgWMyhaozo3PNgJCTwQCisWl
Kwf2bvpNrCp+Y0KJKqGh+yxDr17gMUcpUw5Ahf34LPuTP0gU64T6CqDfFvsDT4b2VfU5P4ZQAdeQ
E6OeYY7KWQuKk4DQozK1bV33VgWYxWNiDBZAWKAKP7fxeGFLVcwSSwFgY+S8D4rtRE3+UuC5HigK
ncLmf27VKQvHx94hlfqdLPX3mChUzkwMD1LQ5/vvP6h31dhJfWOtWlKyyUYj3xfTHxaIuu3/SDr4
IXgvsyr7qv/3fxC7/Z7lA9Qvv/4O4f7jq/+PMsSF/KsM8f+TfJbB+y392+WWZH+KEp9+7l9R4sKw
/kH2rGLJMhNF27DI6f5XlLgwxT9ky7YVWdaQZ+jqD1Hign/STEtmriFbqiyb/FjFnMb/598lof1D
1yxDRwyjGZpu2/9vUeJ//1uexcOkoPj459954pq2ZqsmE0ZVVvkF+SXy99sZBX/1z7+L/4XyS9YZ
aJD81ZNuDW0sC/RFXNurUXv64d05/ef/+TdkuSeI3zU/TGj6vx8JyiBSVkWzMDf9+Uh5VDCadcFt
A+ib+Z4396pNwyTo10ehvv334+jM7XRFVkzeHGH++Tiq5llKlTbttSEtyUUwXgYJl6IRA165V3wx
L4N00ZPUq+gLbXhjS0pgBxc0CZBeuCkbDWknY0gvIphwldqho7dPOl6HSL4oGUFaxnPNIqppvjzL
ZcqdrI2YlvZUpSviEhlqQa42t57BxJxw7kA8INc9BBXKXnE/1SN+UcHUe4nsnZRhV0J9rKWIaciC
8r5a8833iX/DFWOqD8P4ZmXEWfcfBm65LuT4teZ4ZcfsGRpX9Fq5z0YXnz2oxZF/kMxXoGqlU/df
7Cl0sJWNh5eLAXlHrnqltathAqdR6IN/h+xxE67u8PETa3R25evgPhJ+pg+byjxJ42byfXfQDMd6
V5sPhGWIbtPRoIXlWW+SZVs8mwzVVP01kK8mQ8MoU5eEbdMesNlpT1r24dc4MesL2X8895BQR9CN
e16NNnNL8iWJprb1S4ufht1zwi9ankwS3UrDXNmAhZnF4bu7xLG3alFTK2a9LNgjpMOlKc4gZ3hm
mDO51VaKgeEo8i86KISotN4K9RzoF5YtVNzxQtOlVd4yjteuGQMAT/jrMiNB2c0PPIznnb2XcOWk
445qatFIrwzStgHJ07CDK5RBsJGZh4FBd3KL5gnZsj9Ka7lT7sZ6mbnhI73IQS6Mc+quA7YiVH1i
ijAlF9DJDAbzuqCstzcjuSFtddPTz5hdXVn6Kxa2c489EETCVULe0ijXK0N+MHWcIdXVoB3o4z0T
62NveC9ZfWoZRrQNyuDWfssosVtqsLi7T7wUFeF10NQlOMa5TTmQtWKTMVG2qTxDuLtSgwTP5mlr
Rff68EmEEytxezVEmDyNYYWRf0Y1tAqjaMGegMlAsEB7NQNug6GkmhfCJYyNmDVNBf1qOYllPGPt
AxL/lps3tXzJiQc2qu3I2N6GmKy1U1JSTi+abGIbhnpQniREHjaNYYoDwVId3+jBCz12rXFw7ROh
tHEr9gzhr31FQkUfy2jL1Ae3qrYIaRei8cm88g9dfmnio6S+uhmJWiD/GlRmUozxWN5mWraFWrHs
aOwnC4YUXdF4skJO9r7E0t90540gZ93dsiydD4O2SGN1ifBi3bU+1mxzlSAczrNixie2joyRSoR9
BU228aB49noYHwh/jYotAU6UWjGZjS+h9TKgxRwSQmgrNOJlgmmMDhXFfOq+10iBbYViEXAEVnAd
H0OV3TJhrVr9s+z951DFOBmMjH9w/U0qTkUwPtH3ua2tAQCuDLx1zcDyo29XPsaozHsUvP0G4CRb
J592UkT2ygL0QTl4BMTaMxgti8Djsh39TcYbRxLNTGa1qVWvFYYlrXtDVrpSEGn7PcgKpAfQo5An
AJEbANZPqMYqWHpugXqfalzRdySCHtP0vsITgrltIQdMHrubTqCBS68I/jb2tQVkvEOcbEKURjVT
oDDmjptonIbA2h9NchBty9gXebxVaHvlNFonWUfDnB5sNTwWHawso6XzoaGOWp9FRjfrqcJAcS5S
Fnt1gcxEyfmGZlGidmIBOVP64IRgdS6Y1fvePc/Ic8RaZ7API+PMQcdm4sHKK/ylH6Vz3XimQZtr
gbzibk1FSZLFQUvuYgbvCssU4oxqMHFx2aFmnEiTFMDmMQe+G998W14VuBDMSbfFRLIkoXWswLcy
sALWoFYfXtyiJf3woTTyWc/H+pOpU884Y1QO6VguEXOgxMEZV7HAwhyawExoOEOLkdEjjdbAtluQ
eQghYasxOC+YgAQYyvBfclPHUYDAszDK4wBpTgtelOFJtrlbGNuy/ugAY8YGck/7q8e7YDGt69H9
VkhKbRpGIy4WojypOgGIQOzG6KqKu8FcFfQeQt0UuGCmG/WLEr40ydlEGFh01xLZ40AubkhMgC/k
pyi3HUhg+MZJKxZnkASbOt0GOHKqlJNdmT70O1TNCw2TW0bP4DLBIddS4ewYkwPkCBgAAMY74liG
Z7oZFi4uky0L2URrwUXl6tfsjd/SGJtY1wrEw+FAb1TvMi9bMZXA4XPlZc1a5YbobFaH/Me14cDD
n1loJjHGBRyaLNwZVisiGxRWbR+T1bW/N+uzikgvQfECFLdFNkJuuSMRUO0VUH82wYAoUcJbZlnw
dbYxF2kY0UkX1axr87kXnP34GZwkdo6vCPNaHpv4xvBuNf0isw6hkS0tba/RX8qM1UxD3cgVeXAs
oSqTHrFm148OpAqVFwlrD+3vzA/vFXlP1Nb0GmhDsYrjUyIgE6TfXd0lixGHJBuKAbBUglW6ZH2A
+G43Cu1S2wJvk08vBNUmszF+gHzjsxxSlud5uREwfbmpeMIkhok9H5NsG/YK865djowFwflSU0h7
ZaTMbGn07EMnWc6ANsKsBseIkcyRIjP4ym4I2dj7CTUgwXYAAEmux9Ec7jQiCfUWbu3kb8SejlwI
+y4kUnMvC3TMLdEyLhJZLpRs2cIibroBYQlntcQnMz6nvIe2lzvTSKoZvnTEK5ZC+0eDlDK3q58R
vhxSfVgZBoJp9ZHuWesEHM9grkOiYi2xSOCtULCiOsPDmRP86UGkyEYHZz67LOKHC811ivrJqr/Y
YSCKDbEkKSLgJp8txjh0QDyvLXJVsI0tEaQSdIhF3PhSg3oVgtRh58XVsvfhRltJhRCDyv8/vlsc
7xNC2Xdl/WMVLKaC+qeCm47UtBSLcb1mKvbP5WljtmC/2yse3U13cJ33eDbOcZmsi/WvD6Uof3Uo
wQZCEybthfJTbd+ybdUSBolXZVU89qxg77qFu4WntGsO3Gkd+TnaFPvwbC2BGq7DGVfm/Ne/gvir
Ytz44VeYfsUf2gsWdlhrY34F4NfWtr2mTr9L7tt15ZirliG0NvOc/9pBNVtGNgzHlTf5zwfFO2bn
QcpBiZd2/Be4it4Csc0c/sVS/Qy3qCh/03VMvcu/fag/HJF27ceXWbCcLABntldf/5JZOzdsviFZ
Z1r9m890Ojt+daCfzh7dhxmuxKL5PnuCrb3olsYyWla/OYz4zXF0OtofX1BSWDGjD15QB4yrhSI9
j5fINV7bTbRgvDdnmrfHVLBmtOMepf2vz5rvE/MXr1L/6cTFYK/JtcrRh608zMy7bJcfQNbNW4fh
3s5+K7bJlsxliBLH9Ngey1W4+vVv8Be9qm788XnqP522GCn1Mug5g7h3FuVRQ3CqtMtfH+MvL40f
jqH++S3u+jyUw+ktNnHyBcHJFJtfH+CvP0Rd0WzdMgT7n5+uAzk0e6p7u+E6AKmI04FikovfXjTL
8kZM00yZKbviDl/vXPrtJfHXl/4PR//pmsjcigasS6cbXbuvN/YyXvpOvXOX0B8dQSTR/HcXvvKX
H9sPh/zp6hCKm7hD0tZXLGR7TZJ2CYDl0PjKkp1hnWw8bWUuLWVik3U3XyLhnflNt+/ycSMyf5VL
ewONiNatYjREJFtBXLrl9kck1cuGmYELjvI3n9BfngN//MLKT5eZFZVB20HsusLkcWhzXvWd67B1
3rbHwPGWyvp3J7b4y2fCD0f86dISmm3ibqvaa+30DqQFBxTWWnOyTeYMT9biv/n6fjrHKSarMLe8
9uo9phttrq6Fg8nIEUeYKGQcTU+c3x1y+i//7d7xwwuc3vIfnjghwel2QhzOtVr0TndM7us1xsw5
lbfjb+NV/Lsn3O+ON52TPxyvHwCthFE1XWRsI+fpst8ZG8Pp58oSX/7G/vj1W/p9Svzq9f00RkP1
i322CJtruk+vJj0sz1U0kOv40hy8BREmC2ll7Xpj1p7DRWDN9N/dVX53zv58V8Hsw8Caz5T93BF/
nbnkOTTXV9U+u2rLev5frSJ++Ex/upW4RpeN4//l7Mx241aybfsrB+edBZLB9uFc4GbfK1ONLfuF
sGSZfd/z6+9gyndbShnKU1UoCFvOFBkkgxErVqw5Zs0z7TfFbpjhKzJDh7Fsppgeboa9P7OuPdXx
iB/uskHaltSoiiD44jUpcKVxIKhX94h3l8Vam+eH9DtMo2/aPdVHM31KHXy2Sfb1Nr029crjDfzs
3BeTD6pskQEiiu8LtttVOJtkN5Ct3ccNNeOwkQeA12Sj6vBLYvwKrACNLGKYzFNwHsA6K2CuGkoK
RTL8h4ebwF4rwHyH7MeAhkcd7CNeeSfJUCaSF3yxJZRsdvAMJ2VrooEKB8bnzNsKQd1G3kffbV0D
TU2hWJDkayDpt2HXYcna/fRzyo7k0WTqKbMAeLKYpBYxXaJEIv0zwb0BwZJlPlvEuhCHQsqKSekh
j/jma92WksETLtbPTm0jEMZIXinXrnbrhpT4u0+eIi0RFW6H2DvCapxb6ovIyoWX3QXRbc7+DIRe
QND4NeP8FadQygtof6Cvi+SQZU+2qs7cWN4W9UtfvoTAJy1WiBWFtragUhRSsNloR3v0WcsSNGql
u+rI/uZ2f0NhF1IeaWJL3qy1kHkWgrVgbFTTJsEEMIQnVXhiOXKXr7zX1576OM68GUd8u5cABcvs
hX5P1skOBOosWJjbch8dvSlKrFk2D+nx+pIc2FKdMLZ8o9pgiYx6cy2a/fvCwUBFTBqdXXnrYh6N
DMoZqHap7qtHAGgUe04a5ophDXYwmFSrctmsilW8YxF87B7Q/qkr9+ZaI/6+UPrTCPtiboTVNQy2
oBFUKzA3sh6eymtzSVpo6S0/v/nKXwOHN+e6eN3ZbA19x8iq++5Rn4HO3EClm3Zb83ZYJl/URTwr
Xq7OxH+dON6c8+I1d6JYgXCd1eeJY3zYLVUfLAXHcMy/8R7U288vcnxoH4eVfx6qfdHB5IzdWyvg
fgbrao1KalnMy/V/GmG8ua6LCRhwnN0hr6zv83k7D36mGw82//d0jRPSjbq9tlb4e5D75nQX868u
Uz8qFKVivlcW5iq/7ffRTJpKL5Y96b4AzJ5HU3Pmre37ZBpceWn/Pkv8uaUXc/GgYYcNX6e6V/c9
LuIUUJFpT26gPRwiI59jjn7lhH8fJP6ccPz8zSARokqLhKpW90xcaw0JfBjf1mY1B947Ec3p8w6j
XOuhF9Ou3TouI7499pjwVptSM/8dT9q9ulBZN0jHaxf319iUjUjywYZg41S+eJSqlUO/8/yYFQNc
HNTiK/bv50gWXsOKq5P8367v7fkuHp/UQ8yXcguj9Kk8hbQ3wR1jEU6f03UyD2+Mw+e3U/wtcLJU
0xSyPlLmzbE5bx5eje2mXwszvnc0ElhxGd2bcnVXtij30Y/8AOp0h+5nXjiYtEAIYg0OmbkCC55u
bDDeVJeN9SFuMHJRu0VZiztNytAD9UhQs5Oh3xjIbMNGxeX6DoEbNdFi3TjNzhRE2kNpT/tMw7yF
y20cOCndtesbB+TLAebt9V28+IqrqZAiuvg+MZ9QIQF7qSDv68G+ShBzwvHp4DXMAg02I1QIz7cX
eVY/g8ik1ONpSDDNAzIB5hQHXbs8DqG9lHBcDZtgT/j3YCfVV7r6Rncpua7wCXDcL12cU78I5IKN
gs8f1l/7/tuL+dAXY1MffB5WOQ+O7grd21w6GGu8p9cREpHptengnPf77O5ddMbYljKKqK34Plq7
q+9GiCXbJN6Ir/Y2u4NQJk2fxUbM2fFdmUuGGVBJR3SyyQuB4M1dME8Y5P6TW8DQaaDpkS2SiBf9
VQIck439tbIfLGVr4UiS3yd4PTiDvYO+P7NKNFXtqjCpqIcLVzYvV1pwOdwpmq5alkruQtgyO/kX
w52FyVed9I15hwHfEZl8PctEvu1dLMSjEcyrztQCShrGRdgy5ij31MfMaTaKwe6pFOF8TvAGVWXl
Wf7y3LSxcOVPHrd8X7py8ev/+d/Vu9xkL8ldVby8VPsf2WVlzLtCGY7/+/yzH9WPd7/Mkwrbi1P9
UvS3L2UdvRbV0NLxm//bD//r5XyU+z57+Z//fk7rpBqP5kKsolzl/NFYEqKOw+4/Ge3x+L8/PPyI
+bu7H/VP/7/+b/Hjyf/x4c9ei150/V8G/4PsrFMSJYMq/v81L0L7F8koxSQzK7C6McfJPEmLsaxF
qP9SdCEbsg1OwuJzJpvfFS+K8S/ZRkxlw7lhuNboBhcJ99cn8+fBvU3Ai/HN/fOimYy7dCdDAUpj
aFTzGhez2hDVYai17Aqrtv7dGA0OmjQwtr1SkQYaNN6v0h7JDYN5aDxMQHRka4AL1OpgFeoANUn6
6baStAoqNZhnOrslg7Q0Pb889q7mHymRWhC4Qn5RKSn1ZLdcdn7l7WRcIe0WjneewF6rg1DeB1Et
7y2jeUJRri3QmHfzmrMB+/JurFxvj28e1PH1Et9e+UVa9fXKSWsaoGjkcWF78UKnxRCleZKhPWtH
aE1tIcofpOzYm262KDLXXUDsV9aJH+6oWUxRMLEnbCoJ0hC/wyLK/ZGUcrQmCAmW3kBFbdk2BZug
nQW0HFCOb0A40vti+3m730dZ52abpq3QMRWNQE+7mFeiEEPk0HfRXGv9HuMgZZP48boDJwymwVHW
hhYM0yGi9uDz874ffcbzaqYyLv9ZA1GCe5mcqwIpdSLNZ+e0F9qidcKZElrtQjFFvQ/aVRXo889P
OA7x73umZsIbkS1NGLwJlyfEpzBtTA8uQJ4F6ZpCIjU/eUqNukHD0vnzc52Tv+9PBsjVVhSZckPb
MOWL10DvKKUvkfqx2wz6ScYlZc/23AnMOgyzMDWO6ug/0oSp/KBp0lzGZEBUjbFzWhVotCLfUMm9
KiW8ICdZSJl5nPlX+uvH526ammD4UFSWoap60UJh6Y6Bux52HlkWrA0JaZ0RpyCzmw5QZIFRCs5G
qWMFN1duzfuV0vjgLVlTNdOwdEUYYqzZexuoNZlc4xnLewJ8W9W6r3abJPcVJfr3owGaJ2rtqFjf
3EzS7mzF/uqYlobAGAVVBSiZ/ITa4mKFTc7517qRo1u4IvdueWUx8JdHaJmywaBJmZshhHHxYuCb
Y3t1CRmpHEJQQ2C/d7wZL3ZhghO2s36i9LZ8qnHepJLNj0RyqiV5QDythFsFP70FZbrK7VhgnN6X
ASLRz+/jRUjDfSTgQwClcnWWPnbq9/cx1BT2H5AnIgCrt2orNUs1yux1anrqHBUR9QK8XUsXtu2c
C3hJ/ca9d+T4AbJgsDBapTyw+1seUi0wJ3h0YANho3hWkrpbx62oJnIWRsuqwOxVlyh7B4aaK33/
bOb4HbhxaC60kO2j0q3zLXHpvxcena9Oo3oTcryiyyazyfurSw0ZHl+vwWUpdUyQ7kYQ888QN0gX
jasbyms3VMqXmrVSgb08wpMvSe5I90FfXtkuE+/XMeeWsKWs0VHHUk71ctxQMz+LfYVytrBj3rBJ
iVayjQhFvmfYxE8GD4mlnrK7IenVLrCT71oZ3WgqDqNDIC0cT0PqHIrwGNjmkioB8djibgJWsGHj
K1ig0mvhNMA+9pJy2GQt5X2g33PqTKR4TgwqxyJfmZbRwXikdEM1YmosEQmvI9RZV7rU+zXG66Uy
fSmsElXbVK2LLg82M1CFpOONAAR61tPBSF/mK8dwhy16NulOKtsX4AfIErN+geKKShoTAz6PLbyd
1YF3wNQGjSrex5q1BnjpHODw4tIdaLc6uvYr7TXGJM67UVZTDaZaoSpjwEH88r6T+Bja44GHoAZv
x1MKvnuUr98qJYh1GG4O3EzwEXlsBisE1fd2FjrbxlfR+JD8AmX82GGu+i2tG3uhmmzeCV/5UQjf
u6N2M180jrXwfc9clb3AZmIwpGms5Dp0XpwREK3AdEVEfmO6xU1mBiZuUBUJxaDL1nE1CiEFxJsI
ZNQI00auFFrDNmiTEudoANMUKRYLL09ajIk7SmM1hCdGj8NdJxB3VhTHU9VO3VjSOPiBxF6x9FTj
S5M20a4um2e8GRVgCZl+qmzrZyZL/p1ntRSjUA2ZcOl3WEnDV2jv3MQy1jJM4c97ykVKj56iy2Mg
SQ0AgzjTx9iT3qy2oRKje/A9IPFJrK3jwZlp8ljeCeCoaZ5A7kF50Vv0ZeSR4VZhR9j24kbOrDlG
Ay9RLOm3qSTE+kqzLt5V1Ea6IjNqU5Vh0DCKt981qy+NGjMEhZQusotpl3LyWsjDKhJizN23CPuV
kaHe66sBvwTQdAhgh5fGpzbRr5unz5tzMcWOrSGeIuRQYaATdV+0JrODylPh9EzjTLGwxKCk1vdk
inwxMZPXfSg9A13IXuUE75ZOb+NQ5eIlJvQnC8KsgH+JLQsikPf3ACIlDFky7FPDUdyTMzTd3AB1
jJ2VKx6E1PxIWzVYeUXcrPPE3drjFz6/7ovkMu/j2ISxASql4uzvXDTBiF16qoNYhzJoz92HfSbf
tyalkEplNzugv3PFwG0K6D7b8w2Y0R6M3OdtuFiH0ASh4QZGEZCuEZNfzh+lbhZt0GfuVEjtT0cw
ctpp/RMv7O5KnHARzownIuGEwoD/E1BpF2+C1/tKpiJwAc8UIBUMv9QI3pOeHaACuWgu24Q15bNo
nCsJob9coGFAxtPFWIiP//z7x9zKbS8zlo0mLuj9zlcYSSGmo+O1XrmXf7lGitMI03V1jNvPqcU3
bzt4ZD0ohUHlJw6O0zSPu6Pe6sHad7/KcfOodbm6z8tAW7kRcnoiS4v6/wZXCcvpv9eqxJ67Fz15
ahavW0V0J3D0qI2MzC8QbHUUSzkuueW0xVsrbSga12JYPj4sB8UXpzCq0AVoAWXI8sIFQ7htCQF7
F2OMtFhVCXwUqvbFxs9d6xDE4TwT0sqsdBl0iY+0t8Sy0fFE+L1A75nherkOx+plK+yA/MT1EfwF
cE8qQ0+5YChW1YHK8lSCVIb94WOJWIqqYyT0qhU+W0RSBz0yhoOURcOVJ3qxIqInacxno1RF1hBw
GBc9CS6ilQUliBp/sLFfKqmwLAwSz9aX2KKmE+hD+G+/JHDAeDtsjWdqfuhD/hB5XQKMaarkzQPw
3ocmrh9k/vvz/vOx+2ikFcZojnSXYl1eWOAHWpZ4hTutFABNQgElYuAeh6UYFch4ULnNVCrTgzZ6
UXx+5g8jMLfUMm3dlAUvJ6/K+5fErykVbNiSnGaSRYEzzE3PH5yDpVPf7KMd2rQ1PpzV1cqMD/MQ
eQCVtBrzo62yZL04LwCQKATxwhX3qjb1TDQ5RpRFK5jhFMtU1A8kpt1Qg8pInMCsxVfaRtPeYYdL
uKnMcTg6fn4nlL/cCuZEJiFE98yRl7FSk4SSE2BvNQXVEm9yjA7ywio2stTbk8GwbvvAl9eRjGje
wzQdRwLo4YDNkSSmqb70HUlf4Nu39Vvz1JNz2oRxj5WK6jerzxuqjkHmm6BufA1MXgQ0TBY7pKzU
3z+zWO1aKweUMW10IxyZ8whLrLZ7wZgK8aB8UPxWm2UVmByUmbBVdBhaDH85xkfO8xx4vI3BmKMC
Lsf5u8Ezo8eWaecPJqs0CabXMG4P+Pj4eZ5h7yO5dq9EIR/fY26zrBuKjFETl3IRRVMVldW2ibw9
L/oHZaAQulQp7TeqB/4MBLR2Zdz4OBMYoDNZJ4HVIuS5LKdTgpYaIK9n/3zozm+xxZv8n7zFCKFQ
H4+5Aksm8H7/XKoshZmpA81JcWKY9G79te8Jm1o0tbhBzmtTIo0vW+FWNmGffN4p/nKJJA3O5XzE
dR8C/baqLFcopNWYZTbjQBXL/ub6JX58cvQ5qoZZbhLBsAJ6f4mRrvsYTmkS1dSu2FTFShpJ4alz
jIWWbAOv+vnvXpbJyp3lFr2caNq6uKW6J/lFUOGfUw7Yn7Hd1MJhaUkvXB2Cx1Dz/UvFAAw8WiHz
Yn08UwW90k8DC+cVqMB3+Dy/hoP4r9940AAXn1/XX85mjdlEBJAMuvplCBq3KVCXEnirqvftEbVV
WpJi87rcWkRW2VzpHOrH0ZYcEGXQbGMIRjZt7D1vwhOWiL6vefAxAhnRTNcysDqqPjXAglKzohWn
wsDyyMG0eNLKXXTo/OgpMuSDUTrFrgQqE/RmcmMGCpOtmT03rdjJ0LpS2/X2IqOoGqUTXLgSRH0F
zenze/VxcqTF5PJtkqC2op+rLt80HosH3OVx/JuoFYoSWWrw1POp8Y+Qv4Mq9mNc9Tpg0kLcRoZ5
NVT/270zLJuVCtlK/cPggf9or3gOg1UT1M7S7OXnc9CWGNBHA7ulbBP+rFyod3IoD2vsT3jjtfAp
qytx1Mrm2q7xh55DTlhRTI18lqx+TLqFcWBjAgZnVKT1gZvhz3B2I/Vhbk2vCa6sYj9MiSxONMO0
GdHoo8h+3/cbaQiLRuNs8CaGI8kEypD0LxnoSxHetQahStbjOfz5477cJkAFTE5LxQ3VHkMiYoP3
J62zAIECznAToEPat7TNSsoMgmCHNVc7j+V2dNggA2PVsfeM0hZ9C2Jez7If86pAhN6kJawp7CTZ
C1EH92TFsLtQ/WSdZ+zjDpMhKAnX9gg+LuhoNPtKDMHnrnq5yOlqUVrGaMdWe1mOq0176uy4WlHH
JoNkzz1KnzNzAfNAJ+KJJx18UKUIrmTiPkwCNMJWLcHGMVPBhzBSDgKLNQJc+taJvX3gdCdLpqK4
s63gSgxyuYs1PiROhm6cTiiLD4Gxw5o+DfIUr+faq9f1rw4yGUjB5aCyBzPEujTrGHRuq7B9abwR
/E4CZxOYjbe1kb+VFQbBFn4MIxanm2hxXq082UuOmaJuXR7UkaEFV6GYOruRPRxi8fhdYYd6AY0p
RTWc3RihKh88uEsbgLbfNA8hcQ1T6c4bSFaNsozNENTqlb55UVROmEq3ZMfCYkXA9gXF6+/7Zl8N
BZ7waDP7skItZihjdV4z61j73hiusu7gTC3cMOlnjkJCkgWud0wscUjKKDypvX/MKnt/5X05x8rv
pi4aNS4bbHZvxpq5ixcGDDIYKzw2QRCl1TpBPe5Yxner1oZlYWHbTjLvQPrbXbS+gfet6ym7bEEM
Wx/VWj9pwr7R3Vpe+TUoEtP3UtTE5iNEs/AQmdKiCZyvjVHEMwBI7Z2QlWqmByK5IZOGatGwn8K+
V09kUzyVuNHXg2YVlwMWRGzNZ33kPPqtqz7Ra9tVTAUYgemdhmDltpOkH9XQJrPSwaHLwn2rzQj2
M1dqZ4WeN5OYeOmQdy0A3oYdDiZnTESQ1tygW/yZ5Iq8jSQU8E2PmcHgaHPdGUU+MRbMFLXP+jJL
HkwQfGYVr0EzUU/J/hY5+/KbI5oI+oVP8Znp7DOv2seeKR0B0YYkPpE3JhmZZQo79tAfJ6RQrJ3I
mmBTQS80pKz4OWvzFodBIFg2htPbOPOAmQWUROjyl6aVHmtF8U9NnvunoXN/mdGuwUEHQxO7XuDu
AWfdMsKbtGwpi4Fav6jABE51MKRrWc++4uOsbeIuBR6nNe4GTTSMQ2dUyImi2ClK/eBFpNYlZvmV
lEZYkvdh/+CVZsaWqnqqkuol7wr9LlNhzKjQzkDSwSeqVc3Fx03SN4ENOt0R6JEDshVHVaSoRZP0
Z+xWlOHnqEhlElCHMkt3Ii+3qomRBohQnPr0NNwxCGdzEaEujSLpPk4ejQKInBGYYm9l8dFKTH1B
zYy5QIrn7OzMOAyKwKdCSIvQVTGSUXJ5WfUu8kUrvA+KtF/VIT5oVQASvglYspDE6NjhAxUQtLvA
xRRjEPpNW2vw+806/468FARrv21klN0eTnCB34plBohlBbMH6+6mwZNYwD9MyXyRG3bEMvbEM/aO
3r3spfTUzkfSkzs5rM+suRFYETuw/6dmZQ/bZhAWUBZLucFJ4puw+w7MdRFsiwiFoYRBkFUDYkuK
By9n3kGqY+ytovcWigtBCadQ1nwKoAN7iMKbMCq/63GS3tih8cvQvfRUlS2QhuqmHLfzskT+Zca+
vbfC4atmbE1APLuEWuS9p3R3JlSZJUYa5loM8qqRzR5ElVTOI8CKLNOcvdNb4SLyiu+j5fImznIV
efJe+Fs2G5qjgor7GBdYO+URIsfBsr0VIp3wKNtUepatdC3P9yEysS12Gcgss2U67pRcxOolgWsX
1CbgKtS9rkK8nns5knAZBibNuDYFXZRIncfi87rAZNUlszk/tudtXNgOmWyoBLWlIMdn1zJZroYI
BRevlR3K5pyiAOhETP6HruoAX4T0R93/0mD3PoH7R33JP3Uox9fx9m1a+cPSiMsnRqVABNgtW58X
zbHMEYHHYEqRNrDAPorSrVxG605FmJ+HVrqGGP/4+SkvwzMGWxKOGFjJpHBs9XKDM8WjozAdXZpk
WQwoGtDpJFAbgTV3rC0dxPmZ2oG37x4+P+3lg+a0RIVs27PrSFnEZQUL3mf+oFecdhiZsLHFgD/G
4xZZ89ukuf38ZB+y9ZzNBl7DBjPRBtudFzGoE/lqXXoyeE1MHLe2wqiC+Qg6hDruZ4kl55Ohq5Ql
DoTdXBWkJiUl8K/M+5fPdmyDMMjWj8UYJMwuEhYgkGunx1nyddoPIWvOBUQ7DaHATNGIBJqwuJa+
/hBSnk9K5zYMohVSdBcdyg/SKlU7QspGIrnqBPEO+ifghLRp50y5U08PF/A/wGt7bvyU+OhByjS6
u3L7L2PKsRVs7dJ1STh9XBd3PTXiuoWMHOZqAKWvEDNQPioVNwXb5kW4pHKwOLRpE++iBE1z0Lf+
HhW+N2HGv8O8vl4MtaLPUssxriwML/fYOA/jDZsXYz5CISF8MeL4vu9YfYqb9nnNXmRWfTTacJ4X
9X1qWXvZDvOtpsQ/y1hJH/yQgsECt5Vs42WS9FUKkOVLktSePr9jl8vVc6OoiNAs+gt7Kxf9FRMp
JZByLK9IM3h7BweIyaDL/UOYi2AVmpDU/a4D8GLctHYtpp+ffOyIb0PB8eTE5GRntDG7dplXCIOs
9tO0xii8ZesZxHmHmZWtXbnxmnGu1Xp/IuTjJOLJlgqL4qiLN6IsLMT46cCJEsHQE2Sb1LRvDTP8
oYZrR5ZfRJhT+p70AZyN5MWLgh7jRfUb+bFnoPo/7LI+sLY0FmY/4J3hPAq9GValLAPlc9y9iiFv
4jTiUEibAgcyPD2TMQefwwsxSbay9pxFfisvsDHBgshNzLVrydTJ6Wm7Zmv2wZbUF5bQhK8OTmih
raSrBE7uxFWX9aBlcz/WWlSYGBVavPQ4c+QHheXbnscKKdX9GYF8XZXxS6DK8Vz4eF2xhfmshFWw
xIpnVmnOiD9O9k7V/pJGsnFuYhboO/VKq7OtbPTfKoRSuwKLNliV5GepvBMGlgCRmi9S8pE7Ix62
aVSCItExL/Ccb0VKYZGXq0CPYuNQ68XSih8zWaMoM3vU9RSCdADqQUi+tGSj9sBoiVdons0zy8gn
enRrQNacyCLAtcV3VoNirZp8iBZNTUoGdRQl+lTOrbLOmkNplw/orpZodNdV01oLarEqqHD5XSdr
974P73xltyqlehLYqKy/T2p7MfITlc5M52moiWVvWU9G7t6WhfhpDFRO5zZuqGX20AHD0/zeXqnx
QfchNQBPFkNjTgs56JaYIQVTGOPMHnIXA7PB8qgKMAIwBm+q1xAgBktZOpRAxjF7d1Er1vrea794
egQRhJUsVX+wcoB5uRsDXwhTo+zArrEyjUW4HAY/nXiaJyZmXqw6mXye51kEjgqgwap07qKMaNfx
CtR7PoUHQutnehYb86RyloOEv2GsRsV8yPQOdk0ULKs6/lHFweOYiV8kibuMfBdnYNV8iJVWNCBS
JXuXe+4vFhYJIrX0WwNNfRoKHIiFm3+zU+crFs/xkkpVLH5DQF+F4R3qYVXl7TfV0cpd6Q2zQunx
YC55RLpxMq0fST80KwIJDIjwHlacDGtu51cpxqIuIBhDTofMu8xB74EXtKGzqChdUpZJjjW26U6w
WKwnUMOGaRwVHX5KyUjSaKdZm+qIzm7CwC+XJkUSs8pXvsoBGzy4ZuzVBpdeL4k2VJzpEwlADsDD
1ZB6yUzHlm864MqCiK3bqHqdTUItv+sN/ElIFExALZWdSGclCzP8B9L7iIViSz7TT+U7KWxOuL3g
o0YQn/La+pXACd6TnLnQ9lRhz7kYbCzwm8DtdG331cZnMVcBQxkGMkFVnWHgnj1kLtUihQLIVkeg
hHfwVPE7afqktWo+kxInQa+Y6Cunkg5hIFf4YEkvqhk+SEUwUK4ez60i9G77pDuaWfniJEZ7F7na
95ZxLGLl+ugm7aKp2p+S2ttLPVBp/FDM/QDZnQ3LE4wkaLSoy2HomFG4bFOi7poqAU/MlKx6CfLI
pFTJ62aho4JI9b41OXhgIw2yKVuoSiDXo2WqtDSGrsf+w4uPpYcdqSfZL6onq3MJ6PnJ7OvHvM+e
vdpzV44TgrFsFMCd/iIO5RR+UyivIrx14J6F+F2QHmGLV56YqDkA0mdIbsNa3ij1jcH+4bSvC33d
tgDAA+6ohmUzCvPQZqEs3HXTYMVopNJjkUUGdHfhrENvKCdxRfQaeF8CgA8ztdTCWYO/LAPjnVIh
Q6xxiBoCxJ5KE+Ebqo8GJz2KVMqL/YXsbFOGlUVhssJMsRZSiu6+LOulqwbtlKzItCPbwDzcLPJG
/tpE1N6UXa3vQM3quyqqWgYKu4Fbqq1ss6yeWjc7pFG0UsEMPDGd77zScr7oDFuzOLC+6rG0Qnc/
kR14eJ6K80GKv/mGgvx7Hxd1IGJJM/MLUeNgYgC+G3x34rQaVUtR3u6EG09wg7W3jTeAuvHkZu2S
sJ/2Ffh59B7SLKrGsNpqm2XuUUill30O9JUfuZblGzOy/UUn9xiBamZ2WyA97YXv3p9/uAXsX4zD
9G0X2oeidEJ8WGz1VwQb/8ZRbVIOnrs9/xZTE3AzkNiiaLIIkcdI2YlRtt3HjUtSmd80MKpW6UkD
UDjV3FpCWCvfLzveuMz9GoPXZqStoxUYc++rnaBKrbGX3AeD6n5Nk2ExJG52N7CfcedShKnGzc+y
TLKVqNR2B+KHWzH+aA3cpwGY+PXEBaU78RMtXfz5xPXc7vU75397/WI0jLbIsvjy5t/Oxzn/fj62
dD5iVQGSSqtudXGY85cv/i0dYLIPcbQBojNLBy1dE2TgMzT+sJO+2qJeVIBenX/++ej8X4mJr9AQ
ZKtAlTzWem2MF0xcFQpm8SqC2wYV+6wH5Ls7/3j93BLNrxi76MX539p/PlWilp1xV84xDQ3XoZwl
z57MMBb6enVKwybcMFskC0VJ7K+Kb6wDRUueYSQBRXQpuoup9dm0zNALy7XVrwI2bzwew/FKIPCF
o51MO7HWrRPUC8OI2q+llG3Px7AaBcpXXzqn3s60tSi/W9agOfet0uqbCM8RhDAC37guSh7Nkncb
0O2XvGd20SoFHNT4754v1Hmfyu7q/KvIpZNIXO1kFJ1xyl0KKMZvUR3irwY/ZrEeD8mjVFVUXjt7
fCO6W0Du+b708ts2F96dzG7HHUZJbAAGtr/28sK7o6Sl3yeJeSzkGHclPBv9aR9E9ur85UDP9H3Y
1JS28afng1AjGsJ0agTxSXNKRC0/qL/MoEtfgK23VMIUyZ0Ry+hsJdPdKGO1aFZD1i6MIvs+NPHK
UtzspY/dBxI88VcD52oKXitr1/mEXE2saPNI6twvuu89nQ/r9ebMdvX+h57j2FjrOAD5nZrizq7i
jmpq4a1vgnNsMcf7iUXX+fBBLhcTMx70O70pkYqpTQX62VIOzP9koKEEftPscnM+PkPsqaRKBhtl
GfMHpSn2hS33W6I+GHB+Wj1QrPN6hbbVTo08zZ4GG5BV0UfK0SFMWSmhlKzCsKDDjJxJ6pTL+xpN
muRA1wwyYkWnSJKHoPbBHkCsW3uBnDxgJqfMoKHKy/OnUofNUOD7WJONX8aPDyWjgJV3/tRMNHlN
FQ+S7fFvO6XUtl3Bo0b7FD+0gtne8ftv5w8r5DNHV8FeazwQiZbmjikBcia/nX8U1kPf47V4/vZQ
16vGtIPT+UjgaL/EhtQczp/lDUAAuKvh7vx3QRvBux4k5/UCfFMpZ2XQe6vXRuQ1cv9OFIvzlyO/
LJYuS7nfF1BY0bqObGV6/rIRkMUDBUmd59gsEfrdPguKn6mRAFhBJTE3o4DQF9+FZIc2K379wQ5K
vKMGMwcXV6Av+fMdPfTMcHb++uu/SukpKPCnOv/JnyOcv0HIGeOYrHKC149x01rgnoc13D8nff3P
8x++OWqOiHIqsU8zO3+iYVMAnvLycGMrcdycD0Gprc+f/rmO869v/tjHGXiVJDy/8a/+fPqnoecP
zj/+XEsS1cbUJGs+hs/MquNtem3Mn2//+aRVhkOdyumqrLyDH6j52k2Aj5pZLvZtbpho9AFBTyqc
dpdYkXjOBgORTKmKfQnjvFhWhDxLqT071eZtP/vz17Lj48tbxsm8NP/55PxxrQrM7wpl83qIHOj7
WoUsb/YlBn/2eOrz9+SS16BEU4HLcj1G+/+07PwdaXC/2UXBdNCHFLg2UVTvMDGbvP4qObWYD7ne
TBsZn1ShdbtYL4tTNu6LE1DfUMBNkN7nFeQyMgzOkCe7iOrk0/lrgStOCTD7XcNGGJgAYKxWGlnb
11/x8brPJVvdnv/gfMggKB4Sre62r4d0ZPWLCZR3ez7a+YebeI9VJ8e/jyHa5tuAa/3rN16bFRrf
XSTMm9ez2EHx5NaZ2Lwesojdn06KZ8Prr3lXvxB/Vb+/zDalS4iYE7v+c5l2JrxJZbLH8btRETCN
gRzz+k+r2iqKJjLZ3/XrdzqP1SxCOnl9btL5i2QFgJ8afrt+bZgi9WgzzRhjjPP9I5+FbU1txW+O
K+ls3ucsSF7/7XyjjHxg5UP+e/Xn2FHUkELAwXv1euxGNAS9SSOv2OZlh7FWLJW1Aeum13PpMZtG
rtKiEjqfOxDsKCa9FL8e8/UJVuA8W6vxfx+TFbQ0KSmMX/65bsFadIoBtLF8PY+hF+HUGlpl+adt
tanGU01U3fK1bW1ExB+HOC7m53Mj+Cumvl5kb47buaA2W7WMlq/tC1UyEr3kekvWfb87FxujzFd9
aLOIH3uXIVnARKpM//176WHWBaFVIST8f4yd15KcSrSmn4gIvLnt8t60U/cN0ZK28D4hgaefD3of
tbZm4sTcEAVkJqaqYOVav5nuQeMxzfYKtDo/x2zVDKimGMT661wD1Ue0BCTl+t9zc414OVh5tp6v
Wdcgkwj12gq3WWS8nDcCtVqtOhghrk9RWbe3sbbEGfOP1bzWDaLeDB3I9hYRixM+rRvbrjHH8nzD
O5n/XWXOv/Eip74lfdbcBotqqOoN+AyrHeZq0+rU4rO//J+9n6tJZ7knK8NkZOqaTYt5U8A38TXk
vClik+qOuHJ6qba01a6+eaRqT0xLN8p09Ll9njmYI+fOeh7L39fSIhWB6vma2YZ7Epb+OW6v9M0N
5wf3NI07H33uP2/yI/OPo//uOPeZW3WB45ymVl+bsmn43x0/t0szpFyFVXBSZhtN483jRnV5a6zO
PWsiXn5twsBVPffxh+dEVBmkvFHTkbciUMYzwnWrwiq0A+4lz/Nlo9aXnctAINqZ8muTbrqpalUw
Lrd6ukKLhxsC0xmeTdONcQfXPgmctea1+Vo1LNtPReX9z7dSFZ8t/v2SplXVV/64VV3mW1ROEb6e
v1U5tZhW59H8oP7lm2166iriV9nE7xSt9fWQ1u5Gq0L71qrFB0hPIy2SN7/H4ywOx3EVZ67zFtfZ
KRt141zE0UXwHD26poJyQm8bW98V3irz3RQjP/XWD0p66L1RQjOCHGglQnlD1RfxnEBVjrBY0sfB
Le6h5pJzapDKTVuEd4YhifelbkevIX7fhiiDdz2R9roHhbqZVxVrg1En1rPaJMuaIbeaUOR3pf8G
ROwIZAH7LddJjnFkGotC94JL7FCAxT86JdoY62voYL/t9AT28zm1qB0vItEHp9xNkkcSE3cjbK11
FPckiHpUg7pIWi+ulqZLVTfHaxdk+aYXSbxrMR9fDmrZH1O4U6guTx/ndeaU/34y9PRV2JhJfW2a
P0V1Nc3bpx5zN6OxYN1gR/7wORbV6v74R5/5AEmaVEcAYl/bP4eZ1796zKtVZUqMS1UmFPOhvvrM
x/s8ionvOJqn+vtX579bf42tK1jUNl26/7rEuVvlxVz816VkDkqubqDFyz9uy1+Hn1sryPPvEsfd
fvX99+Kn2/d1SvPuqnYey1FxN3+c4FeTz37O2GDJbfZo+M4jTIvP5vMQf5zDOLgHKfd/bPn93f19
0mWPIwd0Mn/1OehfX8zXMfJSA/Yy9D//r8v53WUeIY9qe1ckL3UXXVNnKN60WicKVCtxzeIs23ZY
kuzsKu3Po9kSoQJFfilz5btoh+4XF1jYjflPGMUoHjNFfo4Kma+Yo6qnPGqqfemT4e1dU4C60mBp
IcL1PjbBoaki+csOUXfPfPPDkNPfzjPF3XQB60AxiA+eWZposKfmqsV98CnviauD1hA/BaU+jGq6
X2EYvrhhF37zSGOjhT+0l0wL3G0OXnVLGqC7zDvmJkx6nv8944nlaTY/sUaFY2H5w9MYIb8+RIF5
nA8ssWtf40PU3ufTmk9Q2CGJX44ZD/GhEnb3rlDwRHNNCDzvuES409V+vmx7TPJVl3TGc0ZR4sEB
efQPlrHqEHW/pvuGroWD3bVqLKNeyjP8k3GH6VG6LUxNXOeb33hJ8Vb0wfXzLploBOMf90MJKU5k
utM91oao1lGVe4cmsL2DQ6Fi3Tm5fGxryNJ1NUY/NDdazmc8fa/UDKg68F6E2pFW+xrq3OdiKPFo
xFfK2JHIjHfqUK9UO8/PuDcGu9EDSzIa2CAC2upfXLVBXLlrtm6oaZesTqB31jxj82TkJer7sFud
GuFOrDEDTCcPQitwSsYVwPIee82rP9IiHldNbT2FI8FRYnrBSZNRBYKUt2jemcNWDLJBCs1R9jYP
7D0vrHeA88B3FDc8d5oSHeNcwdK0jomBuvxtdKq3KGbqL2pj4Ug13QBaTHdJamQUffXmZCEqf4/M
EpNt8ENjHFSr2MHKx9Ix5+1rz137jWpAnveNUzUW5inqEYlyU7QuvVjFaCfRXrLG3Pea8Rx2jMP/
IHkE35Qus7HaQMke73lFSSOGLnfaF4n/pPcjCEQjkiRhmY62af2iWjVK1w6S995gb90IjjtKIhEv
lOS5C+LgucYJLsiG8rHsxQ+ly6ylr3jNKQ/VhhetUa7aoEDCeigehTtUF4hCwzowlHZjepsa/nRA
TYjs65vdpflr3lcaZlyKPFf40i8sHWUJTkzBG1PY1z7J1EXTdsG7CwFVa/3qqciNZq1Jp9sb04Jk
krasXetgwkE9GXUanAb7SD7WOM1bwIH9zJ3MJrJlE26x/2hRo+ClnIWHXLeKrcd9PdVEPmtD6ZJb
2l0FApiLtiGS1Gpojo6f998oSkWx82YHff1jrKrnoXK6Zx2pYqWsSv7geXxqyz4+VYPQd1o0mSe4
IzQEJ0peVZ0wQPqkcfXymLW1crQsRZ4Ku+yJB57cnGyciYbEawIffFUmTbVRCIfuZf4Qwc1YjBRN
X6sMCyood9a2iAvvtU6iWykV9RbmcNBRJT1YfjEsaiOOd301nigTg2jQsWaq8A4bUNvPAUABeBe5
Eu91dZA/SB3jo4cB3muoAxsqEud7owVkIyosDki7gsV3dHNrN0NEXTLDirszlGVb+drS6dTwCnzK
9jqMiFWIUzc52WLp/lY4tv+9inELSyoYYVYC/M0WxtXFRXhbWoMgearnty6Kt7oZ/qyGPDnjEmMv
R7zDANuYyQZTHQT9p1tUlgHVRD0o1tl0s4RC4FFP1pppR10e50SKeqQt0lyMd7iQCxQXvTdY4sqD
XVEsG0c/W0HB5TtsgZWUSXYLMq98GzsT360kqsmgmfnRqCv5UGOBEWO7jYD5kbz3qgfTsY5B9e9C
Jbb2QTKecaPMFiG+kVdIe+5OLxz7wRL22sjK9JV4alzKwUQ9x3XuzhC+Jkx63/24dhfkwMuj8Z/t
ZEK/pQLldhWrdnWZd901GOp8n+OOejKrolmqQsnW0iUibNBaWKpOKvZJbOV735nQ4kF9tVv7qARG
f9QRcTtaQ2rglPqs8/e9eBUJ1TL3nD0GitEFHvuq1o2lEsiVZmXZW9U7WBQVZb42plVRjrduJEU5
5kOx1Yym2SZtl25HN/BvmJQ/FKP6qvRD/TQv0uHJHgkJ3SHD9y2KMRthcieShCxblXFP+nXfVcWy
Up1uK6ilLiGsFqdx7JctkeHekaVxpNjktg9j4SKB4j9EhvRf+ekEmyHAqkxSSovyLDsCcCDfVjrt
os4m+a02MK8G9rgnzc5XkVH0B73WJ4F+RR6aMHkLCvvbZG3a2ibYSmp2d11143tM3pKf8zWDR7ob
yzLcV3aGjZim2HfqNkQDNkzZbqyde66Xj7o/jhfZkfoZlLeEwgCUCsMNSmpwirgXMX7jdlyuMZzQ
1gTt46bxgnGdlKp67gymN9IYvxsADBemOToXr6mVZZ1XlKrz/JvVlM2N5z71zddqunflBAxVNcwK
Rabrn6uKru06CsbBxLvPS49nn1Vf69AF00jR5Wok6gUIYZmLlRjC8ImqdHnLjHFpBZp/583xKEYL
i8TIUe+K/6Q6sbiEKSb0VoCfkVFdOFdzp/DYOmi1wNQ2tSh/teB08FDB8yYN9qRmz2mYO2/okF3t
sq7w+MwLEKynmFItyEere+rj6Klrq4m4Wb8N1usQW+Y7HEBtBdEGrTG/bIBQYxRflW62B9pprATV
pYcYrO465im/qmzFOcyLPs4hg0UvEbYMmS3ry1ihvoH3qX71mwshXbZp3MIA3ApGC+jik5UJ+WZo
oltJ0g67eZXgw8yGdomsiXIdDW3dWiL/NhRM0YzAQq5/wzWOuzH13RWpaeshtwsyDEGun2DXaCe7
CDGUtyi6mJlWHjSBU6RLofMjpeLdVp2zclw/WMX9ZJJTlda+T/VoaWEXsrIQ+zuSpiARpZFmzP26
5lv17aUAg7S3PGHgxanuxFgM6waRh1NjlPHd6jHrdtAkvLgRD2utldhmDOV7XoKtSWpqlaR6n7iZ
cGHDLNvByk82uVDMo095Dcq5UiGGZGg7q2nSNS9kCi1B9AGgGw9zu9yg56AcSLCHZ5f6KRVfjFZr
L1ducRn71OGHCAcLhJZ62VMDcuriXBhnMVjmYYavBm17qL2Ga3enx5sT5s8k28+B12rI1KZgnvUE
qHye4FIl5Fo1kmHTunr2bheQ1bx8oWR5sMYABfOLQoIEFWItv1cYymNdYtZnFbHcD0zhMcgRwbaR
4XjEeWDbOD2iBglCT3pjqbg7HxTRiG3uEOU7mQ+2V8UA3KkQCokRicxNPV8DIqj2SVgk29gSd6WB
el4gD3/2U614isiVkrty+ktmY4uYFQqmRzEY5aJIkm3khohh6H13UPQG5ltBIVehYl+V5jnxq7WK
dyzOyCiDxDHKIE2M76yseFXyGix5YLmCCpniL9uiB74gGhsaMc/OdVWj/xuNL5gUjmsymPqHmTnf
0yi5BIk/PMbWh9T7/O74RApuiM29ZgbFPXYo3NskfDDIFmBgcOywpZLuG2RIpJsMB0tqaACi6nyI
SQWvcSX6cMuuOGVx4i0zqr2aMeZLqXTKvlTwuBltP8+xBzUtilGDvWhBmyylcJpLU5f1smlDBD7b
XqwgZsakA4xu0wVgW2wXE52689SfLm4ujZ3bV18na2NO0icqglerVCjedfB2MWZGj0kOQEwbwQ7L
EmeuoKnbZQ0j4RJ20UfRGOauE+hkmF6HzXTuYEdQ18YG/8efxRBaRx/gHULEZnuqiq5eZFE/Hmof
i23ASOZWYv999RPFWiRhUDzguEJwNT2d0lgxFqIyfHtBEOoth5Ca1ajZ9aOfIfUr84C0SjqhVymd
aSrTA8XXLwNB4KOPpbxUM/fJ7jFH0dN2qUsK2AORyg4NsWSlxaP3Nnj5LdfhqjuKPZzAbCBxX1vh
Q6y5wRXG5qXsNP1ijqq7iHmpQjkY/7FzcjiOMxw71efraEY0D9dBUfen3ofvZRT+uMnKK9zVfa6n
2w6I8TehU7MeQXGua8VMDnzR+nLgxAe1/x57WJgJtZAnVIrOfPNE44irvVMAuoFmHT5CswXlXZ4S
NcBlt1LMW6u3zmKMXLBe2M8clPrN4NH7hruPZ7eLwgdaXMliWJUOJk7k4jj5ujpD2PZXuvfi44b2
3YoimIp4N61Te5CEcYkOOpn3dNLhuQypepKl7ChQtRoiVmZk7HUFeIpFUu8E5PG9a73qhWgEfnTk
BVdFhMwytFGsrB7UQpW72aHaA7k2nr1Iq8lZUODAFrZ3EvMODE64y4S520PdGru+C1NjhSCJDQDB
BD+Hcy202Hbfy5A5wPQpR+6KkESdhkb3alnkmN2O027FG7C9/b2aUOjZ8OZfe3Ui9z4xyh+Lr211
ARQLzURnmcRC7iUVV3R5bA3zrdYGuCLqtd37kglIpm4N27f36H0oyzjvlesgg3EVpZZzibVO4yV3
NUN8oJGT2ioSfvVoi3MOwD8oNO2gAaJaqmVxdWEEkqDocdKLR+xuG1kzg23Bo0TpgFPXQDNU546e
eqxq3dykZriv4bidc/6Lu0rtmC83V5CD3SntmKO5mI5v4rbxUbSZCL2xYr8YjgMbydAXSY4fs1mC
XotFgdBDBSAqQ2nvEFSOvTDyKX1pgbNP/XPoDP67lu+UzoiOunD6Bz8dh1Vq9jcr7+Nt5brtETqc
K1B94OO8iKOqW1vUxqbiaXosp/J02R7huRFplGnQHuf1FHBJWhr2toLRyQ7DN9eh0f1TRzWrhZnx
npbkkFAnb+DGxeLYTIt5dV7AvC2XimqKhdZ7G91TW6A5WQMah0XQSD6FjRQPWRC32N6VI/C6KaZC
sG7hJEBuMPFr0VmdNvpZBV1UDLgkaZhOesmwMxLQj0aJhNtDLHvr5GRybbWjfy1AK5UWc2xRqQaO
3Z5xmD+J1M/XRRz/mtc8JzP/3T41+7vt7206IRBWYNN64qkH323LrZ9r0Hf+6sJL9X8Zpg45+ViT
5cNn5//fw8+nPw/tCfhfkZLs/jruvPrXtrlDbk0hyLzHrGxvmQaD9vDH7Zgu6Y+r+3+N8zVsUpeL
XjfQHvhfL/OPY7opMoJSQr8vh/wSmbbx3VRi+aCZaXWzioD5WGYPKytBi1/zFYqEtfFdlMDPUT2M
zyC1JHP2WlnMXfXwJ1h15T3JsZ0PQUMemF6qV5mQp5obhMI7JHhOv7Smg2aJHppbxfWSJ98r3+cG
xKnBA3/K9LEY1Ia7KMd1LyrllVT7dm6hkRfAyy20LmPgKMS+gMvHzEm+o35t+y5UswjGaI4jzRGT
Qv9cgvb8PLsA/650HMM38kTx2tVkuPdDmd9zxyBTMF16lYmnEZfVZzMzk61mB8bGykr3WYva69zA
bZBqCaO6vwnP7/fmkBm88G3nbSTwnO+N3mLvpsACPidFU51ChQhx7honTzx8yo/AypOVqLr20Mak
ABsltT4PjsPyHuHl9JX5FdM4UqPbkXL2Y5RH3+cRDLX6J4sG8aiRidqZjmesR6L9Vyfh5zZ9L1kd
gINzHOUyCQ8dclkBfWaO+eEzN5oaBAMIzVSp/aOV1MYZPTe03qcLRxBh2YN8fatCXmBjo+V7h7/U
DagJ8e7UtfXCR6XMm2eYesE2LPCsFJYYn/vav81jk9AkVR2V1k3HBGWv9AUiyf04vPk+vjvTENIB
2yeSrj8HJrhwNMCyJW/6paNHw7fO0xc5km7ffIA0a6+otW3I6+t5EMkZrKD34UwyZhxDP6ddHQJV
qbpFkIbeh+LoeyOyu5fcBf7W2EW5kX0SfwPfv5obVCWcYZNfyzGyuTdhkRngxgb3I7HyF+Kq+Mlq
yVN4bg9aR47auy0u835g2iFa2CI+NE0c3zMfH4rPjhFObxAg3ZsR8iNXZcZcYBpRL59TvW3fnQiL
e8vt5C7ta7z+0vB53u8BM4W9LuxLHo3KUWhkylCj8j7aDhWzwHdeC9tuNnWmh4B2Fe3F95Td3MC1
+x4VN2z/4KE4Z3Wy15vvC1/MJfXH9pmMnLV1QsMgbm6yt4yYc+7pBaJdtn0XHa2qd4+uqzyWmXvO
yzp7zHIlfaxGLGMVD8WteRW2qX8QevlzXvtc2EzL4mrsDp+9kjDaBx4Kj6reWYhR5/4t94muymnM
SGnqbRLFYtHWxr+HcBUgVEpJsDe1IEcP8F83xHIefd5m+nes46P73Mds8m7VJua4mhvgWGfd2ujH
1ylb+TZNAQbXWtUfeFyI16Lm+dDn6aMEUHCHEkR+PhOvpRiiQ5yTvZ9XsxjtGK2ywStOe/2CaDQt
uKn47DavbX53E5G9KE5oXxpbeZtH7lqQslSTx+XcB3BLuWxELndzn0Roz5lStdfGQhqI6fT09ML/
L0/KU17nEgQfB4KwkW2sygzWPDLEa6oZ6aIsVCL06bgVlqZBXBSPlT9095YM9NzJhkFwCDKz5XFH
J0f442rUVI2fB52Cjli7EuD05r21eSEQKV+kqRmXyh/f50Z9SwYdiVF1Oa+GaOcuRREOn+fu2/mz
gKt+tWpRP6Nd+TC30u0i50XNTCP6iKSOwc3vBXxW9TS2zYiBs1OuvIzrmPfOO77azZ+GnP97Kw1n
+bUj1XpgHPN6OwBdTuMk3Pyx8fNjpZCPK1N999Vx0mEg/RWdEzSfjsF0Rsng4Ys6H7npiuiQtcMq
yTTYNV/dwqzJtlqZvH2d+edI5EKtFbw5wrm/ulitiaBwPIjPYWBLag9uQkIt19BKDCglZNMUNdf9
ta8VzRupYRS9xnJp6pl6tL0hPJHCsQm+Tf9c80biJ5AvmP2q76gtBXSq/a3Wt8OriQM3eVPnucd9
Fceb4qEpRYi1aDI+1FYgLvPCl7W4SDMPN3ULKv+vHUmia2ulsZS/dxQubJmYc1rMPUi8i8s8lNkU
CoCngpTgdIx52/xJQ5515edYpv61I6TyskJxCN2g//bw4hieRhxjUPLfHdUAvC10/Xb5NfzcJK/V
FvKpQ2lxuqx527zA+SZdWsBcVn/tiLvSWxSlqP/eodSVtoB6oK2+Rpk/kbXj2YOu3vqvHSo+rovK
d6u/d2gC3I9WV8wd/3vbIdyi4Klp3Ptpx9dN9FN4OqK0xeeOee984oPqMKOrJ7jQf4cCgEa6pAF/
9NV4/tRMBGxjNMa/d8ha/nTsKNz91SEBNUE1pv3cHuXQpAIrBBDHA+AGljddeUqf3mQEMTu1RXyT
vpav+BmHNy8ei5XHBO6aF3q58hvhXaVQqIIxlbmS1atXssisq9cFYuUxtbzmWdKuUrfSrjKMupVn
5uM1ZV6wkpolrwE5UY4WdldZ8e9LK6W5Sn0YaedW1yA3VI4myytIWI3xzOwqtcBYwQRLrnKk2isD
JeJoicXeAq0EvbRXvnD8ixKQLPTMxMMoWXVXUpj2hTKHNx3NuuSki7i2wIAXrii0U9RL0KUh6jn+
cAkayBJe7OMM7PXxOoVod5E1b2T+ReLidWbK3qG+5BklAj9FTULKpsAAJ88vaSDKtUzzlKOp0M2U
Pr7kjVOv02oIL7Bdm7VnDsoZE7J2Le3CO9OkW5M2ds4yHeU6DTTrLGOnX3sBWJUgi0f2hvo5ELW6
9r2I9LY5auvUt3p4k66Oc3oq+UQd3pBeRG6GnA359BdkEoABhT0V37x40atcPfuj8zHvcwBJH1OX
R/YwNUWWBnc5xe0X816t9eIt6T1zOXdF2Axv8tbJ1vPe3vW8pUJubAOfXduHaY0hsS/MKXvaHdTe
s5+ZK0OAajJ046dVCkXVQyLV8XOVqepEafPSk9dWznNepb8sdbROc9ukij6YlTbneV/siBdRxuFl
3mco5X0MS3WrFVGyEamTr8sSRD4YKJsnedigkmh71vDgo3/2ULR2tE41il5/NjDyepkURncAlfM/
zSMl5COKWztXcc/zOPMiGMYa4QSfEmdf4cw8t/s82OcS0sEPqgLuZm5ezMfmtQubSqkyvo6yPUUI
WSwyGWUf0nLvJUKcT0UU9vi9q/Eqmbbjpb10Ezv+1kxAKC4KXp2XOW9aew9DNf3QNdNZSWRtdgpC
6M92gKzi1M82xhjWUpNDQ/Dtm4qKMGw1OgxlZsL6NepLCiPhPCIYk3RdupSm6h0sR7ZXk7ADaphe
fg/i8Va6dvFcOEm3tQTwMTUPh1cvJBaeG3RavSiHcTgXcC1PsGmsRV/n5fd8QCUu76j3SANz78Qj
O47u/pNUi29zz6IOaqjlrbwFeYqqQFLxPHFT/6OJPo9dopaxlKknqfzwwivrCLxyKEp80IPqNH9K
SOsfDUBa/938ufp7W1gxp7PzBObdtC3A5v6ze/T7U9OM4HUKj3QELVKtzvqHv9pZXAtZaGXztf2v
wzaV3q6NgXxIJBUG+OM0fp+LX/tQs+A//bHz9+XM2zTUXJaK0SmfV/X3uRSjMRxsBFE+G9+bXMX2
vChu6rRItZHyup0d8zz5hyJttK4sk8JWJcgTpc2uMcALBG6K6BGzkiWikCvyWiQEVRHcjVYRSPXi
uKMqYXCft5VIpC1j5B2pz6nPSKX0kmmYD0VMC069Z/y0mENcKS7q+NUm1oPljP6jblU7BdHLTQae
AoBRhCO3n8hlCYlyiY4U7AA/WfdR/sPLPHevjtj15JFu7Ao53moQAWqqHcGVkA4qbfB9VlRIGLJ5
Rpo/VZeC2cp7R0iU1OhyjkYht21UHaSCbn+YdMMtEM0yGPX+Ct8L4WbLvgeRplP1Cl00ORSAbRXV
xbTNdlFUiVWWVBqPUyQNYow6Nr7SxhvDr4qVreOZ3UYl7sCq0j/KThnOSGmelJaEuhgGedeMW5Rm
b31rhhfF88qXVvQggvPoPq9F4Ub5FQ61eW20ob+N7pBeteqfGHXCU52GT3KwlF2qNMElF3qyTAJP
ewu6fp/1E+zMDuqdroAxNasAS+kAjLnK5a1IAjyEqttf54Ugw3GG1XoOe6t4cwrrBRDBQ0mMrseN
dWmIJkHaOvhoqqpcUQEbtqNfmt80e1wjoPlS9SAcyYJHPlGkn+iQTiOsEitpr3jX7kOqiAcoJUUB
aadzVyV0lAeplP5DoSEKS07S3CYur4aQWIBJez0iFQGfLK3gzAnjLUQ1aGlaJFDLaiphA5eA70aV
p3QRj7KghP4AI38ytCh+dtonz7STcxxihdTnZIeKLDnzbt24iRKeS8+K76pSPhdGnB6r6FL1j6HT
Rd9gESO02ux7C2KAKIJfyKYg7z0lDTU5Ivcszeqouus8iMtvmR6ru7i7UC4MTmnIdeFOE70kzKYO
7lig+Op5cEtdFYplbSgbCx+mZZ40oILJf27r1i/h/8Nba9vBWZgtCNqGd7IvI/XYNIZcAhnsXwPq
fShFLDzcsP4xs/QfzRs1RMkVe+HFS6QI02M2OP4ypEi+6yrfWlTAxFZwIJzVLD6VkW+AqHOvpyJ0
RvY+M4vgVonJMqzo7tOWtOWvp1rtW0xS/qSQunqIhlZZW4n1LktNPaZlacLlwgsTeEmZlchtBkTs
TmkxSqi4PAW14kGD1XgxKC6r0VB8dwOJuyoqA/vSbXDQTIpzIwARNYUPA7nOsqXUSd0YCnPovgvu
muNkeyd0mo1pB+GRupa7w9ir3aDu+dBM1e9aujw97DreK3J0Dz7gpYUvUOMmymi3dahn2yCqemR/
SHsMkHE/1LR6Gd2+g8XuGQjM5PKsh95a4wGnK+M2kanz5kTKuYniLnpQR38bd9reoc75xO8f82XE
jCjUBuk2MrBAztU83QbTJ8hLKbVfme6UINsrAfWRBdhleVRkebHUROz8opUInBnOtq+ZzKdNU8F3
j+W1QB8J3kGbLzozii9UZ5DGABIBCIojmiNxIq7K477wA2/BpB8JV8pTPjSBjQAAR4SgJ+R/kmHR
oDzwHDI1NNumPBgT2y9C3f/Y6ySSHDd19yaaJQ9VlzXbuHd/FF1+FMTJJ0Otq4WYdIty8SbDaqcV
FYJ54j1PwEkOltddPuPk9tLyMr4GldCWGdYlS68ejVUiPGxI1VJgkxa9QdGW9648loUdvwEE1La6
RYRrgYt4h+k18Qlt5oqOS5pN1+/Y0OAaSdplQ4T9qlEduFeh8y1roNQTqwjm/Zm6GhJnQG6+sJ78
FMS51qivmjooB2nCoNcz7BYMqbzYNT/SLjHrBVjLV2UorRcn0t8sB/Anht5gSRRjaYHr2XRGaD1W
E3jf9+KT40DQopR6bhXz3MtMP3q2soqGrqEGPOBSCO7bDvV3RLCSddb67c6XUiy4DdlWlQkqv2Ue
bh1NjWAodMaxTi0WWXxHbi081QgsPmbNoXea7kmrix0a98aCyg/E5NG8zAsvq46u0L1Db0fxGgo3
qvZjVF0VJhBLB37cznGYf7rFL6WIf7ZdhDWCr39HKs6/2eeYSrmpCOtxXkQie8Xv4qjj5QEPEhSY
qJvxvdKwJFPbaNVHurNDIlisjDAKNtosH5+5t5xPO2Oo8r2rdvHd1ICAh4ZrvEWd+oOpgPu9lsm5
dw0f2L7xKwjNbI0kqbmcjHLuvZL9VG2w6s2EZsHB/GdTh8Mmk/UTOVsVtFV4UqFk7wiM030/5SR5
MWs75Blh0XnNs4lv79oq+W+EmNRtDOwAX3zbOKF7oXxXHJT6RNBGIIlAdz4EZaIBgdGiK5IUQokN
kGLNuKzcRofPiYWDPtTZjwYkCAJn3rcy7q3VxHJ1ayqOvaJTB5BW/z3qf9atJnZOG1c7ONFbI/SS
V1MvoWsgdLEC+LkWExKjC714BVYINYhW3+tJnZ72lt00K50SKUAsXqVqEpzrPImPPDZ2WqK5QHB9
52H+K8nAfG4GCZVvYiuQRUTLjdlB2SiXrA3dvZ3E7TIY/Or/MHcey3kjabq+lY7aowZAwkZMzeIH
8Ht6ypAbBCmp4L3H1c+TVPW0yNIRp+NsJqLEEkUDIJHmM6+5y8x0n7ehfuOkc+fHJoEtofJ1Agvy
uHQWvrYSHwSQNbsY1dkbyDegvFwqaKR/roQYvSovs9sxSRCd66PApty2H2Bh+a45eXPm3OWrWV26
uhu86JA61IDvtXIC2paF1zHQ12Fok2DI82NCfTpbRPRgatuE3tLnrG3sYyRQ4VorqqThqI4nIm9z
k5emuG2qOd9FzdwdnT6a9kh+95uSmuNGT5Liozb24VFT69Sb0ho6VDl9QROIpN/9c9BGCot5s+u4
zcAcpuiArgNNO6dzPtXtpUiy6iLWMbCFZQsOryk3c+Su28nW71Afik7w89OdEyEakCUaVUZjaa9n
PEH8ZQSA7CQD9dqxtvZ5qmsBBZ7cF4ri7jHFQa0beBxALdsHD11ed4Vz7JOBKnc3xntFVxAS6dL8
MMkML1bVeweoYyBlFu/G4Wja7tFwRHTTW0P9UeiYUzgUMtiM8CS2HgrDvo3h9GXxow260GvRpdjO
Sy0hvTocYDyx0roFUuaUAHq6afKhMmcXbvnUxmXzIRVju6tUdNlePsRGp301lX0m8g3DYwoiVqXc
rnLxctDNGEQCgXlZyy+fjlVrBMjMnUAr5w+d1fq0l8y7uLaPq4u+UK/UyaZSkpzSIBwSZZiLTyPV
2nFqzW+dnfg5TCRfGbuaAFpFDHKxYYdPP/4FrA9Qo3mHL0EHr4oP+aSk6N+sA4Q1Z5Wnsnl4+VuJ
fqgZUX5I7fhOSMwrnVvFB0EJgqbR7q1pOpG8uFeZkdwyzYagD932pkQFctUHeLRpaJ9JEYzDoBSp
Tw2327tD1Rxw8PkKEDq5tQ0acIaum7yWPrkl+3UuuwJRt77wbVdqiyR9vu01RYUvRvHCLnjXogcW
V9N3T0CjhU7X7GOlOD+NOMBL5IXSMa59m2l+FMMLrlv1mCbt8GU5tYsxHcIB/cN1FNopQxhjF7Xh
nSHRqxMKySfQ+96oD9V5CddNWVnmXYL995VhLod6wRMt6gBEVGOkXyAG1WJBpNgHmip94oZPaaRH
geDUReyv1a5NmrobOxqm5y5Mr3LMA3c1M9jLkbC66pt7C4L/to5w+h5UA0D8ZJb+kqj38Yv7BtmK
4yOlKlUarfAEk0fxp8hWH+iHUdByq49iaHL8x5WLXl+zoISX9JDmVUDmunyJmknfrNHS3OhhjALN
bKY7t0IkYI7t7GM4DPPRbglTCg5eXUc1s2eTLSbb/KxPFPQG9vMzzTX9Yp6l3TgI7BV4yMexX5AA
rCEpFTjx+FohhkNmAX1DbNzmHaM3FI/9h6GbngiqpyuE3WyfOoCzo6EV6L2S3SIV495lYUw1IyqL
L9QAxeXLB/RjhzOi5gDVOAwQR6p3HfQawEK5sl/VHmhYZMDyBqUSIFw4gbPm30wxPQ5E0RT1QhTB
cvujMhrKNh36bE+Dswk7MLXyQ6jYSOOOqhnE7jzcDZhntCAJLil4yiBLu7Cn9FNvtJQxFq0P7NrA
3C8O8SaqDHEiHDE3GKk1JzdPo4NiO2Qzs6mxqEeT/rXb9MnntGqJ0pq59zqhL9tUd3ukOxK8f5zo
4uXDpJSfOxx6Aj1pW/Qf6+VTpMitwqgvDHfOrswsxPq2j+wLp+cwI/hZz0bdV8GAOhBIQGf2pzKM
P5BVfq56vQzCojS9qW3qjx1mh77Lobupe/1h7cLkKjTW5Moaonk/Le1TIrHSZRp351rULh6moG6i
KpXTDxhP0SnTfilXuGlzdYm3Y7pXUkAm0YieZRNrlt9MrN6luxHm3bBAb9HdxrzhpM/9eUiMPWQa
vE4oghpjeU0LaLmxOnxQHGxM28yyr5Gl8fOhV25LTQuULq8uUrZwTY0PRJdA5Th0AsOZ9ZOpoO0C
/8R7gSqrda4cjIRBdUxixtTS5xvp1LOYEQpVLXDQWAvjU68K1IxEwWlvr9l5aMtDP7CgVgCc20xK
WoXRvMVuErKbWEC8T09Cre27thgxnhUTnGCOsAcoDTE4qgcwWV+iDCaiZsD2KOGOXZSoqvqKyXqr
NIAAZj23QeWKDwzovCmaCqul8QkUS4jKW2JfSWrVETTPh2YWKzeKoSMeu7SsMSe6dBfIb5AF3Mt1
rjrObym/2te4TWVoN9EnXq4BIBwqaf016AUocImKpkHmdTG0mdqItGfyKk6waniAHPI16kFLN1lL
SGuQQxRpe9uoanigtHc5l9OEGgxCtQqciI1B2HAqIPwlWgdqIJov8DEJb1H53i7urHydTkO8XJts
YR8Rt0YXLc0CMUbNvRJP4bWo1jvaF2kwUhu+TJfdXMUD8qPJdFOohfmgrEuNcyWY30wtW7yZ2+GM
xLHlzymNcvceKwv3SjWjfJOHNA04fbxQ0yKU0srNMrDrTPrY+DqogmNHdMXeky+3YqTHqioFUs+h
DrTRXs37piYoiVaXTV5ZxGZOzdkHTSZ2gzpU13aof5nzafmc6snByXCKdtR0+ZxgoYhKZYyMpEXG
8YLOXA2Q4chpotxDU3Nskm9J3GefMyUNt7BCVUQP3cqrzLZDK26EwEfBCBZUad5yaETX8IZ2RknC
MWvDQxyO0LPGB4DmZEiV8mwgUuC7YVhtTR2+S2I+YlJpHzTcwDeDZqh3LcUahGdmKTLXtogYNuWj
UsF+wnak36Gk+rU12uSTmKhRD8OnapCqZylg/rSLh0+ONju7skJ8pyqUzAPhbO17xcEjBNbGbuCa
t2V8wzZA29ntdqpWrVddY9x3BCoVr/mRMsxpqmzfDqvmpJjUkbSEquA0q59eRL3bGC2FVXRfwtmq
TkpSWX6uKdFpXnV1YyhRuu3o/l9NWY+c7NjIbdX5IiX67bp2v3WOvVnzL3kzx1KEOb4rRrZmt10g
ckTqSR/ubLtC1HYZUeaW2yyJNQWlZniYarW/jkTy56pbfjF/jG3qg4Ud9ze5CcV/WGHf9j3SRFo+
7Bo8UwOHTlhQhxn1P6dwboulqP12BOFUDVm5RViCXo3SwJhYxyvTTbW9tWQzqbf7wRoaegmDucvU
WT/W6/oJ7iw0bQRkTpFoPiqcCl6BZ/mmchblKu0c49g52uqhH+1nmUVtRxlNr+qMj1lSAN5Iq4Y0
5aODjM6z0usXY+tcR3XzEo8mx9nQ9oM9R6eXD8JugS+59bk0W+NS6Mm3eWpaJMdnCbKZ6dHUxqmK
rfr65YNGtVboSn1ph0CW7MjZopoXXrSK2uzCGJKCVRtY1YP02dH4GZD48/U+Hh76Pvfcdtj0ykdb
Xaw7N1mz+zI5imx96qNYcHaL5iJskuuiiasAWkl3ndnT52gQybZXhsED3LReEWudmra1/QLm0wo4
6HqJxXw9hc+zOQzQWDiGNAGuiEwYSeKKUZ6aevtSb0nKlm6f7PspKVsnzJnE0yLEDVorLS7iIcS8
mpTplFjWVYGkBrSTgo5yPhxeomOmx0XWi/5Uih4dRvhSJFEVpewu+WLNlrWvpCjfArFIDPVzQQXZ
b/tGY1dSai9D3aZdk50CF4IQztw1ODND1JnMcykoR1p2UW7t1JrOxrStTaKMVtURyVnSIG/z0KNW
a9+6cQZugnYSUHbqV+qCgXKOxSGGVwUpUamelLTcTxbcKlNcICGkIUxnpyc008jnZudBVXjibLa2
K6D8Lcl1dtYphE86ixDCQhhEPPHNQAvUS7araB3WfG/eT631adbdOahzTpJihaYf4fGJQsNDZHEn
OUnAweqR3CKi3sKmDPej2V7CEy/v8gWpPn2EO1JWyzPBOcwMt7nIkoYJi6kkPZ7urqti44kWBDIx
ABRQf0m+wb4IocqoMTpgEjM0hO49amCwxAhDGlUvnpO+vUKjtf4zBmast2F0AwY79YusDvRW6Z9K
yskeqVh63YU2dl6Nc603d6s7QxLpbOO2setnlBB3jWKG+0rLn5wCjpgCpO42uhukrHcXxsO5QVvy
AIDX2ELJB/KmVASPg4H8CkA3rCg+TiX8rWUcJAZPLTduhgR412Zf81g8JyIR5zhBit7uOLftNmz2
jhWvvuN22dbVaHYQ/SMNJKj2GOWHUQKIbKfTDoRc6NuH+rGcluYLzrtfBRpMD6Xd2Bvop5WXh2G7
S9suuQjXDG4elIjRiO2gQA0FzathIxvKnqFaLm3TyT2bcQd0BPh95yqeGrc6JMR23iK6peMeKmbg
i4jZYT1iXsej0u4SqjobMoDeMOETOM4IqLtpMSjuk5aCCkLX+qDwvsgDnCHqji1Vo83QoFG0CU9d
lbjHquuj08sHE72QHT27+KIeS/qe/eKelqR2T5r8WzesYOJardyyneubev60IhNwHMHocWiK6D6v
wCyrBdaa4OjnW5Sv4XkYLfFMNjh7p8qWE3rFhq9rBXGzAh7GSI383Dvzl6iDPRO6BqxZGvJrzwTJ
Qd7T/HH7LsADbYUfZKHvkxhXIGZiCBtZAIXjNLgz2P1Cu+5mNz1YC4h1wGjxZWYqOdUdG4yqu9Bm
tCrfEbO9HXp2rZZAwFNaNk1dH8TRIHptFFZ92aFdENmGoEPZPepDcUo7Ed2ZKQC2wc6VYOljWv6h
tmwBgZsoasMzJYJF2hOjRio6WhKk5eCZDhEgu0x/m5FLHeIx/AD8m5lZlzZcQvXrOtlYitFWNVU0
QFa1RTqqaGhWpNW845G+idY+11PPURtp37oekcA0L+e92nl0oJg3ia4huwPjSrUfsqhUTmheHcYI
QsXcsKxpHI3BWERyLcp0NOblDQgKOq2xtbr4m6H2qJhVC2gEWELvGD/8XYYb70xBr93QLdNG7fK1
/vmiLuhKmCXKzHIvmrqCwnVsIILtIr2w9N+Vhf/jlW3mdyP7L3jTtthA9G8+/a/7quC//5Q/8z/f
81//+eqzi+RLW3XVn/0vv2v3rbp8Kr51b7/p1W/m6n/dnf/UP736BDnWpF9uhm/tcvutG/L+5S6i
b5X8zv/tF//x7eW33C/1tz9++1INZS9/W5RU5W9/fenw9Y/fdOkW9j868PL3//VF+QB//Pbh7h8f
kzZKyn8cuvyJWuzffvbbU9f/8ZtiGb8jHW4KW6WUJXhpvK6JKSW/ZP4uzXUwVBGWQEJOOhyVVdvH
f/ymOb8bnM9IcEtTKt0UqE13HJzyS/bvFg7XKh1Aw2YG4P37z1H4S63+++tjVH6iXv9aONo0Ufbm
hBWmidYzstGmVED/QUxfcXR9gsUX+m6GkWOygD8O/y0R9b9f4o0wtqWbiKxPXGKOjQunirc0G5Na
CUZyrSSe3jGYf62N/8+r4dOiMjQIt2uvH6iHix71ZFx+C2MLXA9UiHNVYR0Ryxz7XqmGww/v/Scj
+MY/8PsVNRyqDAv3QMM13njDuGbVNuq6hL4zUs+l2pifKqeEI6v64Dp3TUkUAWylWqKdEWfHpFgg
Chr7JRJ7OdgoHHhtDZNWsd7RcP/ZUGi2pcokxuQOxeuh0FJD48iYofTEym0t8n08RUGmDadIvmuU
/CLkPt4ZDBbJD0Lkfw3GD9d8szkZeoQysIoYaxaPwWpa6D0+2RF80QXMybqr4WPO7OA4jtHeY3+e
3Xe8kH42oX98aKlr/8OE7gHkmG3DQ9d56qWgo2IQ/e88pBy4f4mgf39Iy5V2QCo4Q+vtHEvtZayc
iKqNE1bXq1o+lqiTKVwrSy/dER2VwqDfNZy6PsUEqkJQ0VvtcvfOXbxW6P9+F1hPYfonPQfF26Xb
GuagoxwZ+uiU9NPqZ/NClaXAAYezr3TPdUNFJyKWT46p6TIBQIMvH5vC+RB3/dWvb0bIZfV2SGwY
A5gRabIoIOfFD8Pu4kkSCRSgfDGdSqQF87lAxTfdQIbYKNYYSKmAmiIy9ZMPZb36lTxbhynQYf67
dgkRZsZUc75EeuHoxLk/aGFQNgOBO2+RNauCKxjqHpYP5Ylx3RqKN9bTxsTyYRwW/9dP88bu6a+h
xUkLAIpjsrLfbCINkE2Q71VI1Lf67N5e36VerkSBoQ9e0Yw75OfJOEvKIAMgRGSvWF2L+xB3pvfr
W3ntKvD9TnB5EpaJhSXGgW+sDoD8s4CpNPp24wNj3SbTggNwcV1XYyDA35KobuN35rfxs0XsYHdF
k9PAg9F9cyiIyNFQa4DnnKn3qYWCuMNanhI0EawNCn3bQvas489ak3oqGg/paBwhlm/VTDnLHQ1A
Z4AAwBkx7fMAbTMZInToVkTa0RZPVoiK0Y2VTQFJUIU6xIBsrLDuxLLs1GUmRou2+BvtkXC8qiPA
9+sC6bbw9cbcjC5Y4RUzZPV+MeN3FpRwfraicHNTKYbbSPm8XdcrgMBM6W0X5CCtIKPwa/e45ujO
ikdJcs6L/jCu15gj+hg/+4O5eD0uvbRlyNOHbTIPh7Eat3Axz332NGD96RbpMRWQLKrkYQaflSPo
BMTDm+arhok9Kwah87g1AJnA2j/bmvT7mAK7LfalTabRCvZsC0d2OuHwHEbKimumBDYKgjliou3Q
bHQi3VkH8YGIQdRFu5J+onxfcsCp4nhdOiBqbUIrhl8M44y2w6ZT8QoFyjs35r7tURCutliX7mN3
uhSxcknzlzpWczVG0yVgpr31EN23cX1adGVr2epB7fuNGysBwIPNvIij6bL5pPqFJQA4YuWURYiR
2iMoY3LbhMcQVCedKJC3Zs2I+kzRDuzreVgibyjPHOLHFJFN9uzeyh9QgjmJdt2lOuUvjBy6bt6B
GvKWOD2u1IUU0C6ovm0mSrNC38uRp0W3qSh/L9G01Q0qO+STubn4ukCXoTeOsNMPbEobV2/9Mbsw
Nf3CiZYdkISdgw5u7zp+hR7jVET3S1s9cYAFM/rtqgJpu25nTNR4MAO3aY0+WdZf2V10G15GlUHx
s6NxTiq6xseuHrdrGt+0ZX4dYbVlk6YDMgqQdkTZp7+CgHNAuzaw5mxPkdihdsjxvKuiJMjrkTmN
mp3i+q7+wRTIx1jOx1SekCb3vbiBRfyEHA2wOrToqMBQlBjZI+V+WVl/xrxdeQjJN97kV4SSvigD
o3lEpP0eq6g9vvdoelOoZYrArzrOEY0Ci5trh62Wsx+v8z7dFBZKGAkrWL1XE5YiGzGy/6BQCRog
4J7yhEpfqaDEHm2qcd1Fa4fFVQzKKAzUNvclryx37rJICegYXcuL2eayW/NRAtK35B7BSHLZcRhk
YeI5juE1Q3nAjJxpfLbM/jArK/nchdYOB9AKyOWqvgJYq3bnXam7CENZe8QavNGed3JPVhKABqF5
aqFZ5/FO54ma1NxHGb3MIb7NMVJoSzAmSrSjrecPfxbdtJ2U7CamC5b2QagRiBXUQsnrs3FXKnfy
X6AjnDJeydwNB+GGgDQYFtP60OVxAH95BqNrn4oJ8GE+bTCVQaaw4gnAq3FL9QDTy8axUgPUidih
ymlYyt7MmngKWg+69DvJPMvkVoujJp2++SlRjZ6G2ZvKu1h5ifkIO3BZKN+6AeeCh3bBBkxMyitc
ojkIDXmh3Jcj6jDHKvwsBHJVUVP4VEooO4/ARzkuBU4Q/KlR3TeshRL1uMkylPZpw09q6mngYit1
kp0ST/6RHCQ5Z2MeLLEWP+Xozs11p4z9YTJofzTZXsWVPEqVLRiznUEvZ4xtZ4OQS6DpzC11N6v2
sY3+JBsC/oD4Rcel5ngnJ3NvJUeTzWgqClAm+paGRcOd5FSCbD26s2K07GlDqwbzX793NAj3wN1M
DaQDb1fGEFmUeVqbPHTEDEbBTcJgNcJTyKYwImOH4QHuEctO5zcriB605sOvz+OfHRHYomIHpVpC
+qe/jnPWtrFyiTPyhdNe2Q4YppKKgqm/cwQLea6/jadcabkMoMxyNOtNGJuGRl43Eq/fFOaxSONd
zBO2VDRwxLmWe1ulc/hS7U4WxPswnYBcFFT0xRtmBYVUh9AzZPmt3bpz5zAYVV6cGX4SY4aC8H2v
mZuwbq9CNhYHitmcn0OkQVJCyF+Pl/azAMYF0EGkjHG5Kd4kIb1I4xKpH9ePkvSBpqSJPVBnYrkw
u/fEEReZAb7dNPYgto4z/1eyaBuVD5o1PK9CxyOEhZ8aSL/DsK/Sd6KrnwZ6WJHrL0G0Zr1EQj+E
rQDrplxgZukvE7uF0h+6Cr2/cn2e+3XXA6lc3SEQWCZTjPTg1T5JihGWP/vSUIJfj9RPZ9YPt/Jm
oOYRUkpncys4rlzaDZ24uKqf0s6+//V1dPmL3kwtW6VdCrbHxrXOfjOFx7wBXd8L118BtiBndAE5
NgDtsoctBLo2Y6xJ0MYwQIjDH9ibipWugz6eYM4YrrKVx4YbtgdFHbet656j6qpCswDGAjif4Z10
/o3X10sATCym6ZZtsRT0FzfAH96QhbpXTlHURSSGJb2MQdyufgems/jAm9ssEFQrU9/I6Q+wy7cH
5sqa3chNUUKrfj12cmj+NnRCox5vGqoptDdDp+B2GTezilqM9jh3cVCpw0lmMQkRb16+V1n4Sf5u
q/DYNFMzCMfF26vVhl1lOVxuPT0UiJVbqe6nIU6q+rKjG3VU+sdfP55QfxL5c0kXy23qSzZi+a+3
txx/iKJPuGRtEJFwKA4sVaeNtkkW2DC109wAnkME2iiB/BZZ1MB8YUtv/AzB5BhO2V5OmS7LveJo
NOZxEbjWGUyPVd8jtUZck58nFy9nvGiQlj7gmcuJAfc8mbcwY3dDMQbNhDZVg4Cf8GZ+vJjHgJBr
10agN2BQ0Ezcrc9RwzFXKHdzFgdp011pS+qNjntOMhxJYxOT+tFLIvOYdcmxK4hW2/SmACFij+Ze
r9RADbNDa8PGHwp2y/iW/Qd0M9BTlF6QY24Ch+nVQ/Fa4Dr2tdj3nI1OZW4E2LqJi8r6hTzQ5ZqQ
EThi8EHZDSe5w9U5qUIZXSgCl6ba04b+yliYoeQAywp6Xl13DpmcXHlQtjj52yu4BhulRusbkww3
N/Yy5uXco8UhY2Z1zc+RofhKRV7cp8cozv6kbb6nOfXBGOZb5ZnK4lVDmDQygIgn7bJ03Fo1SUPS
HTRtDGT8rDWTF6rbfhyDEpk6jJiCWFUgP0c7U4t2/RSBOQuDHuSiofcnK9ybdQqwbPFhShxD/TFp
wlvkUwJ0lzLlhIIpMDeGG3pO13OEjM5ZgMrJ0evpcjoM47ZPgbEPEdSNxAOSRGOYLK8jJ+zuFzvd
U07zFk4xGSmGK3gdYuh4fFKyOyuHXEeO0pAu0ZsOYCyeFxuZqDY+ThiSyzcBPPFKLaJbvFqRBIBS
RrbAL0jWYVsWJ1lnEu6dCWJ3nMXF1D0KM9+bJJ6FHe3cglQCDvLM64jH53SqaWzdt/gLVInpGVj2
9mriJcQ9eoYOn90dC+uLVT7yX0qgZa7RboCIjUjQpkVpGcCnrw15APqqI6Yy8Klplh0I6MBVtS8t
9FYL8dFOmTEksT+EZMd0Xq7scgEVMuBrwSUzgqCUacT7i1zcOVYCUCRQTQv1uQJa+r0ADZe2pHjd
o6VBS5iKa1lHRW1qp5vTTsMIAFNq+hHxUSy4aFG7iJPsZsWXLKooy1ByQQXtpqQMI6u9Zn8ksQRO
EwetiqcwUMqIXzXgHbdJFARojCV7IO43UJVXMG6gWCjnLZqtQPVWf5zGrVxzMgApwK8v6F8vRBvY
be0ba6Is0h8sTpA+ZPkgya+T0yUOMcaU+60yBFZBfTayT+BrNjb+1brC60p4QaRHWkugPd0v8SXY
sutfb3Jv/GM5USyAepTihTRNB1n9pqQC0gl+K5h83oRyJ7MWJCh93RhOK4mAnGoy3kiyCEwEd2ws
uw6t21a4t7++j9dtnO+3Qc3fouiOtryjykLmDwdbpTZqC1bKRSqI2U2uA6puEzJD4fy/E+YI/W8H
l6xUWujhqY5Dk/LtM+NRpJSlEjnwfSB7rO6yiZceNlwXA9DY5JTKB715khU1EOY3Cj6nDYdMLJbL
GCASiSd6gFcY1NwulXOfjexcQj+q7v08sMHE07ZBzESZp2fLoJjjDofYKtAecibwKY2XcjmpkVCl
j8s4SqMI5ZxmyXFauoMJEqtC3LSHd7ORmZhN4UDqoAyJudcWEkIaqY4+7SbUt2S1eLUc9JqcZQeP
YjdNmIDCRMIubTi5JByVLS6qjJIEpQhAuLeSB9OxPIt2unRRf9BLKu34JOD2gn1kpz66GR3D7A7R
5X2VR6WfxNYGtCPuC3H0KXXwM7esFaHk5XLq2aCTAkwpPL6MRiyCx/pK8QVqsbEWZ6O1LuC/3Hfm
thTJDfSc674tkAgg+jZ77YslcOBLWS9Ktu0QdeyY8iVlDT28nfXClxncXD9K6H05KQEHz8aplOMa
+bK6kZOZJppz14/Vo17E7Njx0UrXvcWGvqj53jD6Z6WNvy0zjDE0C+hQ3qExdwT0dxjZQMBiHhFZ
uTX77qkglKunYq+M4R24Wk8TDaZfjXIusuhTL0awuxQSkAOM0fSbmvBr2IwBu9Nx+jjVZM9Jegyd
8ro3QyRLOeFlOUEvq+uJ2pfgPmThroui2wZ4CGeQyAgTMGlSdOCm3AY16xst7LfyREPk6Agqfoul
0MahWpQrLmgWdnGhBKKk2aqRATPTwBkGAvEwJ9H9OXpAi3Lb1/GxTicghRGoAwL02v6gTWjp9oOn
5eUZcKnXZ5pn1Ir/cimY0RGGJOj5Qs9KwHxSW2nyvTxLXARpMmBroYMdZZfTvydBl0HAosDDzkGl
SGU3kvKMx+/ysz19VWP1gHcJsvicl2gOF5PzrLB483J8HiLlI0DUidEzrPtKyc+ogsHt/DOcqk3p
Tjs3NPZdzdwyQmonNqb1yYdeRF6Yp1vh4ExJitya97lj3KUqApHRFajpS5HnNy+1I7c4xh2atMQ9
HE8y4TPb9gqg1rNB4SKehg+G1fhjmXy2EuKeuKs2hVs8JZm6sfR6Vy/5Td/bHxuRecqc7DvduTXM
6GHqgW1jabDoOjaavX1vOcW10efgOXBHRDiG+pKsDUxM4rBzvs6I372UjzjO9RnMipVxvEeBhePE
gN3kME2BU7O9IjsBpvTQWTYuoOLoDo9W4gYyu1qqKyAqz0md3hhZeBQFclGE0vK76BgeZVZP3RPy
HkjB2Govoi8yTEma9snR2ivISh8dYyZ00Y5YKgonpSzQURLQd8qijZ6sj6OJ/LTqEA0LiLIqZvYY
bhxl8pau0zsJ3E/2WEfFJwj9JY3w+W0fsKeAXaCIbwNqmQiMTU+GR7Im2qGVLMtJvz4/3hhkywNE
p+VIRigEAA1S7NcHCJp+OGb1MLHHlPWrZ4EMOGNekGrJwErZynVrVftF0d85T7S/n10G/QjH0cjs
aZNYb/oji8O/WcZk+zWuS+vSeDmFHqoPe1nFyVZ1R5XUS7TsUahPsZmeySrPSVzsk25gVAD7MHdf
RuPfgin87zAI/z9ghv+DOAWbsf9/wxSCFvjXt6cfwQnyB75jEwzxO/k/xSwdbWKQCYIE9Ds0QVi/
85lsgriG5tDAIg/8FzIBsyeqz8AGyMhfemP/RCbov0OqoDLGNzgaIHzx7yATJPrhh2Sbbd21DM2i
NmMQz4CceDO/03gQsN2pg44oyuG1EOnnxVRpYLhI8tvCxifTLAJzyXytHL/mJUaYSx/l3mJBOpvA
3hKQ4GziuKO3JC2Fx7WDDeruBgsalIXRHtSajiJCVAbwf2pfFNW1WXbvLNM35ZaXx0BzDnY0tuWU
d/Q34WaLsObUWDWS52G2XCXZDON2q6M2d4Baisx6rVaHuAMKrpvUsrtKu0ybetfmGbKrLq7rpCO4
vLgfDHOqDgM0NcI1G3Bg83UCmRQYlk2uUKXC41cmux8my/X3ysY/yqG4rhLcAsGWyHz/XwWP7zfP
UApdl8WAF0zMj0GqC3bMhVRs0udRtUu7xiQpddNHEOsQALNTamT1phQKiFFbwxli6p4Y3IQc1Nqj
+Fu+UwwSr8sTL7fDFguSRqX8qqpC7ks/xMwxJO0VPxBjI5pGB0hQ76cxXI4Ipn1BqfvgoAp2EDNA
5G5Fyd62b1A53CNkyIcG6kyveDRmursFbVj0EJTLyRwLH1St7oWO4SJUHenetAxguxIesJ6TCC/p
cuKshUI708EcqkvyHfUY6eV5NBX31FvmOxPmzeb6/SFZeUBYbABAIEpeP2RfRl0qstTY4EKJdkI4
PtYx3NvEVv5cVdnEyIeawhsA3Rim82j3iGGvdNfnUb9VISq23VwdQMR33pQ1z+9MiNd16e83h9M8
s4HWuIZDweubs9u2jEb6htgt5amvUmJ/GaqXCZElAi9xBwHoLj7obnoFzbZ/b0b+ZAq4Kr4MQmgS
a/O2BNdUahzimCYPc+scV6Q0onaQLIjxo6lnZHqRoAKTnxUb4Dj595dLZ8AOxJC/dwzKFO3N6nBN
znrdBCQgt6vXg1EVdd1PVWxShbTME8DPEswCOui1VZ5BLlJZrw4pYgJe4+YBPCrk6tO02r4seUkD
3kLYfG98/r5iZVHXQQrBYsvR1Dezpya11kWTGCh2rvluhCVexihQWMpTodLTjGphnpwkPKGyl9IQ
7nufUneM8mi0b0vN3L43X+T1Xo+RDbnMoiABjo1bejNhnKqO9GqiEhvZPZ1ttQ9ag3xjMGa4MFdd
128rgxusEdf08F7GMh6T3lOOHQpKnU24meUmBxyYTcVhTSojatdJnsWeSlKYSD+apckNmu7lYxNd
mBIAGWeVInnYHoL97RH9mMzLcK9B5ZAdVNebjWXC+ihmgAupg2cYjHJ7rXIEfc3/JuzMluNEuq59
RUQwD6dAzVWaJVs+IWzLBpJ5hrz6/wF/Ef/bdke7DxwtD6oSBZk7917rWaESEXGkJQvRzaRUEGdV
8H6jOoyMTDn0i/pJXUbaFczHZ8O8aB0RD/jMXrdbr5G4GTg+pKGEq16Zrn2JtO7JzKuvRjrvesJ2
y0Kol3pd8icVJktvzm0AQNEhRl3p93qjQATIiPZbF9ElgfNu/ZSgBAiLsAkmd4mpXL6XWmtBmW92
WVfXB6cSSlhl9omYRkZwmVaclgWfilOnB7xQ0CTy8omuru3jKmmCeE6Qpgn3ux1xSbfH1jDBNIwu
jcfEDa0MvM1iuIihe1mekrqGdTlFwKpQto4O+1XfsA2h2Cf03ryA8myOnl5/cXBg7TkS4qosy7As
7Le/3Ej/dl8DL7UpBkj38bat4X+W/lR2FZg9OHjbTjS13RUe+RhGuV3RfOt2ZLoVu2RyztaiHuKo
aB+6jNgRDsSPo1H/Re70L2s0gzmXtRmpk+dZv48BncYdOYSia7MJdYIX5T7xEfwUBd2MWcIzQHGp
HByet6rjMi9JowRIyoPhZfBNsypP9dBLf8pt96/P25+Pm07ngQdNXw3+m8Tlfy6TF0HIWnK6fx0Z
ZycRgdDjJAUdjCGvHXmwfJen0rOLnZr2e2spq9N/f07/8rjDijahUTseJeTv45qeodCvgoHYTUyR
MS5CQxLxEYtnrS4yzmqCnLax1YPtDv3vF/+XcoV9gZ1JN3VNVXX9t8UvKciA6HQWm1lTY1+2NrFU
dvTTXOip16U2YQaIbgOIujBzCmdfN86bTT68GL9VQhd/qVY058/9gbpVc7lfVbDYqKn+uT94VTcr
C1D5X+VKatjpAflvekC0961P8nkPO6WF7z1qfjyX6X1VfJM22etrdTWafR1EdnVG/1Kd1Dy7U7SZ
3A9rzR1bC+J46q5EDZL6VHn9XRdbpywDwVKvL2DMqgErRaGPuX6vYSyji2YYKctu7V2zCsVE7kSR
r1dsisDRvF2tGKgHS6/YYSldAppraA4cpX53yfs5OFP2lrLolSIqHjzSCM5D4S1hgje0pewlQxDD
7Zgk7j4pUctxOGDoQzV1TS0yR93lpfBa/X0sswPqK3nZFmKkLD+9SGHcIlyUI3Za0HuhARMP1XIe
BJVNZcTnzLEO/Rinty72bu1UpQwnGIwI5eIWdfK4veOssyiImvioROzFc9TU77iDfLVUP+mUUo/R
ytpn+96PjXGYh3kI68pICG3mDpWR3fgNKmhfjeXb3CFgAXNs6GwXWc60puU+Ax+8YP1gM1f0c+uJ
hkbSvmhHMsFJop3FEhh20wWj9kLtCcfSlC66xfS8jMVE7wjssxsZ+WFb9tPWI8Uz50Dvk+XRv9Le
DCzsH6SEtSQzrN/Udalg3HqyLn2kPGtqWQWrykFUff9a8TJVAULBgFk8J3WAR804iJP+FIsuDSZH
XKuh0+6iPn+rUg412CLumKMjnCjkrTLtZK/QC/ZjNp1Q84aZTG7sMUNOCr3CJCIUDbQA/HRfkCRf
dDWG0sD2jciF4V83lC2NQKJp+4iItVZ0r7IUw62aPrZ6vELqvZPKD/Bwy4Gsu3KXj5F6zlxxrVPN
O9eD4vhGTaWm98ObuoamDCVlR4MR9y8LwZ9VomMy43Y0pFKGzez4n09ejmZSach/Iq1KqoE1FPUu
hkwN6M7mcwKQr7U24pZkwMrfkzyzHgEyekTAF6B1/OXNrN2Q30og07AY5OqkN/w5cPcGfYgSSWO5
ZCJjl0l5P2CSPMY9cSJaVcBA2J67dU+tatsJAUl/bSEx/G09+reLgj4XdTYHd+ePwxyDancQPQfq
7dMiJ4D9HQ6IS2imsHCvFDNpYiSHrce3x+2SyEone5j0ob9ckfXy/35F2CUYEqBB4Gj/W1HYyB46
9owcdFgvPN4pUG+enIPtME5T4ESSlgCWIL1gLMiEiSPrNCnJcpaM26IeU53rcMorFws5WviXN/fn
ZXJpemBKcDyVrdT67d4xCyueBmmykqwLRJljXNo+oDhLRJDQeadsrqmkWp5AvT5vtZCaZKel4mL+
93v5Z0txPW3RlaEriZPBxQjyuwLASEQfLSVvpVo2CEXqHeKpIg1wzA1/qNhFt4/pv1/0N1HM9qrU
NjR4bMtc+zhrKfY/NYSDudPwEnKX+mbJjopn5TdK/PpdmIWxN4FhqpbzIYouPSD7+a7rGYhku2dH
b6I7kTvBVE3m34Z2f94xJIpbdJZUTjbYYX77UECwCTJRYY7p05fZQBOVmsNuydmlmHOHbeqBKEz1
FJw2bseOaXI9fUSQptHWgiOMmwnB6Do1XpfV/75c/9KUWF061Byr/p1OyW8NnrlRvXYqTMM35q67
CoKJOpWJu1bQHFiNnU6Tg8Ia9J06ezeaUHEwro+6Wep+r8omNFJYZ1BvvjlDWqLhIoZLm81rbhsx
+7UKGLbkHCRTJtSi0ZUDrHO399LPWFl9IfoUQjv8xTJDqLwozGScHJ6IW5V/O+3+WYHzc3r8p7GY
2X/YSRJuNY6LLuCcuv6k5c6HU6T52qSwLmpdzoANY8aHQ6EFnTUZmBKttxZCGOPTWQ1y0/nLs/Gv
152qik7k2iakUfnP25SgvcEcjYnrjuxgTNCWbKtJNa4Z9ilE1rbQ3iSHMBkn7Eu1PKF5QVGYsvdq
hJOiR+gj+hVuHqy1VEyi57GF+DxJ0tJyqz4RhqZeMnQQS+vcGxGdOacJZkdlVBhnn4mQ+tYrU+Fv
T8IQWbThLOIv/vvu+rOepnNIj13bmi1/mDxsrQfCoziG30nLutiO82KW7cFJqxpqXLzfzoKFBDG7
qNbLf7/0ugj/c5GmuQGfmfY+U2rsB/+8vpWHTVekGX2o9TSKGbncbceI7TWdLDVD1U5tJDLlX9uO
v7+0QcOUG4wRvYOzlVbYP186wnbseYlt+pWOPD2eowAIghq6RfojitjGt+M2UD+iaNajhCjIe8rx
mNfk6Pn62htckhFUsQOeoFObr+4IVmKqpfOXbov++15BE0pHNmhyeex16PHbPajVJTFBhkm3BX/0
ITWALbbOQk1P5s0BcH136ztNxf1Eyba9rWXiGSGe4UI2X62vzC64fG0+30d0H/D1Zs+1s/SHxlVR
rTDrykIaYX8rj2AE/t7HQ8TmcYpXbdZ5trrf20TdopSu22YGhbFeIFu6ZUruXtqI9NrSBA4BbS4k
siPeL6SwKSWyHutAZlS6V+HPtGzVOmDToDZLsdfgCAbsD8yvVfFS6U3rS69VWeWsZ1NrL+Zgu6Gj
Vm641uhZtmBAWONTNhiQPIygOQKgqPeWq2QXz/qIZj7vPkl+NC17iWfUYSGW12E0wfFbzstIkZZT
Ey/ufGoTjgfdPL9qCr2+pE1+xhOTyKV7shh0JmJ6p7lzI+WQ3ODSqnwrF92tiDtMBeOpGxvr1BrV
Nde7T0tvmKTfOvbVXuHadksPRQrWsqVjuDxM/TvY2sDUzi0VZVhVtbsfrWx+XiagmEu6XG1pTs/j
WGs0H4QStJX51NEjPVq9EcYQ77G11NeFyA/fbamMK9I+liZNiVmtdllckxhvJvP3ujTClmcrQA9p
PsC0jIO8dZ5iJ2+Drb+Y2UEKV/dOgz4TT8SSLokddo3XXgQsnkoH+oJJPgudtVdTZwTClkbjkQno
dn7W1z2qtQG4e/M6erV12eoauJx8GydGYMBZ0cgS9/GATbIItH74oTjL2/bUwzopdwqdXULJ5tv2
Dx38x7S/1Fe90goa0d6aSsd9AirkPnHUDzKN3XPBXeaLtvjZi/E1tZvFn9bTK/2D7Ng30dW0iLWb
1SY95AmxaV3OSadQrsqiZMdkfUMFYWMlRv69RKF8sQeTXJ0kV4+6e7UczOaWUeef17c5OVW5K7BT
kHw3UKStX5rEngcCyddWxnVd1AeysMZDH1PZkvBAQO00Miownk2v6V9jC+hb1Uk9jC04c/Ecc8+l
oOr6qb/xHHe5CWuvhqxZ1dl+bCUuEFOfz6P8vsYNkSrbAkUh95WTqPrM+R8wqRfvt5PknNd6YHn6
0ejm8nFbwbYLbusoX0wCL3eLGA/odObL1hqpe+POWkaStwV7bkaMA7BgGpjgfDpIipw6a0TJpyUi
yrWUkGT7a+vKMUw041U6wChb9TjTj91VOjfRhCA+Wopiz2Fr5QBr80Wb5b5B5HGt1l8abRCI+lRA
5muJ0naDu6+0xuCY2ierc0O7LmkTh25dxPsOC8WuUPQ7wTK96+nJX+eYnqFB95tCjQAgD4pGo5Vz
2BEyToZaB6Bs1r+pIKeJnNGst5hJXVzPAVFH6Y9k9C4xkcXmbHSPbpkW17zJvpsFyhp6N3dFW77b
TuYwZo4eYQCz0qoPsxEb4WxftNTQjim42UOJ5XenSeN+q0bTpWmDnA4ZfEfiWLa/IQz3Pc0NkzWL
ftiichd5sfGqE1SJFopDNjD+5RQDFN/HmdLeVQ33N+f+Tm+WYLDyj1iutVpM5VXZoIQWvbxIj4SX
OqzXY7dRroGPSkcaNYxAP3VN7DFdAfO/FddUVEhZfVwFuBzk5CGkLj+XFXtrL5uvxJ+taenzcXvM
pbOcaOXGe77Ndwyg/XmQo28ojh06Jhlwal5+L9uoJ5mNAIPtp4E87l4SIvvgShiVr/YZBjBawYft
rhkW0j1KEth10AGhpmTdsdKtWxXDaezmLsixNh/Yft6LyOgxgYOWyGrP29tDfohMAizdBCS3Kp5G
s3rrYpPFpWp+6gkRwNtaMJt5ABjTwQTSXMGJlgfoar/+yIsZbAqPRPCJhyHEIfbmRG1zMtoU3oUy
NfSLAEV2SpUERSGzfeXk1Z4uik7lcZ76Nr1D7hXPdXmLk+RGKke80yO9PZu8b8KeIjRivTwm97YD
N2pFMuKmkfuWOeGdg6KGDbW42POJw4ICgCZxru5iXnQvHR8U637I0SZUKuFdldpJdBs5oK6IOdL6
lShVoGBmOoSzUQVwAdNnsaK+SaQx5TAdZj3iWbLdg1233E/MeRkJPE/klgfmSIhgPeXTPsbrGJQW
sKp8JiFDixVuoRlYi/0DpXV2bb110YCkfnKFQFBqFRjxG7knVkSezMbMD20l8kM6VBL+C6eDJkNb
ZjJvVVIjPoyVFdGLiYugUOcOOPvwhb5NUJV1+jylHmuLKMzN8OOqDaNwqycLWdJ3Kwj9vqTum7RS
DlEwZZOMiksKksdrYVenND73A1iJ2TSJzWi0O9nABVk096HOC/Q9xOoquxh+IJdgWm5G+ZkcaNA+
C0trPDGmkQ2D5y4qL9s6t04eTiQG8+gkw2kRxLeREjYg7FVC/PFZsNQaYSyGC9WzOhKDbR23w22j
ZSifBSIpRbpMgkgDA0wsCb9WH9A1s29Y0YNJwJY/5l29Puejr9XmjNmSBXcrVpu0uqljOp1ddIDo
FPtb245waiog8qKUj6pMs9Akl+p17rPnOBq0U6xH0KZ5tjAYdM+GMkHb5ZSBPgBbyusogWKLeniR
nkl7NfbK0wBoK4gNmeHJqkH6tuyfysL5CPeSP/e1tucAhePJsX5sa3/cpquTSWrPuG1prL4zoav7
wcRwytuuiPnyRy37uT1cAHjCaKFLxqfAuxKX7TsgzPGJ5vgG9xPFd9S7zxzmL16nflc7pX6BgaRf
E80qHoZpv5UD5OYQQb/61BWFUAxPsS5WJHivLgrgdayTUrlmMkZLzwYMj3i3dUC2gcv2PiaHw9SM
cLpFiA8NBCXDCsdTtU9R1zOkWlvP4+ierXy1Z+cViQxz4e7X1bK2kCUhrK6qmfjf2GCtByzMcbG0
9onKW2CV1UaFT7kpACfay542lndE3+zgvVkVkJUN3DaGNll92K3qPKJpIXN2ab9JDe1TEmHUETPt
dDjG5T6S6ZWRIkpi4Sb+dhPEHM4Yf2rku289eK4R6vY+OrRieOgL0UPRJN6+maGs6kZ7Z8mnluP0
r6mybtLtKHMNIWwHc69xRi/spwntK7XMVkwAMYMu3gEQXmsR9goGe648bX9BCv1EljCUUth7vIIl
f33XuBZvBBQ4vz7PZBjBJxrmXZuMM+ZM0scoUQ+0+DEcyl672+owWjKMj0y5N3IQQogba7sPlfXy
b7tAnZmExa5R3agxC5TN2PuIIO0lyS22CXjVIWzYpRuyfbSd6E6oxezQ5MYPpdsrZ6uboUBr+a6z
e5SKnHnCAirVDN4ts0DUZl324pUdlDP05AwaDCPgAFCchaLcATDZw9qoTuzlaM8tEi2l+X999PVS
Rtl8EiaDFo+Jaoe8KDATFxBaO4dO1Xzklknq7jwjIzS0HLGFfFsIarvEC7sx2pYkZdPeuvYjxT/M
Jeuzqc3tCUTz6EPT4kkkVeuUueYXbFNPnRzVfWrPX7d/kunWERYPsrRtGO2xROcGKLkRINTRUMbi
vFVdnBgxZNaOs6cC/ubqEVPpOtYOqZ6VDyOQtm12tX1Hze2LC2L6E++/v0VoVH2VGG1MqMhO60SQ
F1YYLXnFTGK3j8UVan4S8GUpe9RymU8awCv4DF35uJrtZ+XN09PkzkyMC/G7JNAY4mH2aOC32j0H
l+wm6o6DDHxVd226bPOEeQKP6tGNCdUpyYPtVkTAHwe6QkCTJVqUUESSEEt36/DmzF5W3iWGQ65r
2xzGWp/OKg4NKoYohJrzxZwRlzoiZkTHYEzM/eI7jT7toGOOlJke2RdW4wXuEn+aGvFM+8VamaCg
1bcyTxni6ZiBQ5auc90EOMmgBTSZu3v1NeIAF1V5e5YWBAWqm8F3spxSUejHJsKendXtutfB5wMf
DQEfnvxodp/tJlLXI9JTseILCRWq7wrPOkQEipVsCXfb0VtG8xQ4KWPsViPJAZoatNDROcXEopyt
KLpuexCHCjUs84IUcnJGao0RqZKkFu5vprS1JtsLCZ7AV8fPde+6CCj11ncitTukazwACZNU3qvI
ZOxnYJNR31CAEstRkXVOtAhz79G2wobQZab4/Z4BSb8v9JcKIr5fiYbwGKcbH5yeYteCyRVj/d/e
vDJZyYk51HarZDMa6aYl05eZ4nF7OUaodDaXtqN8gUKeLOWF8GzyFzv9YewZba61Z73mIxADXO1n
m24HsgdYgNb4EhMuEc8ell5RPsjEAp3MV3MXO7emydjfFX2nubq93+pEzTWIkp1T+2LZ2bmx4GCN
qbdHVaMiFNFcUGhEWkdU7bvtrbvJoJwStPF+0UOp6IWCKNyYlLdi4kfQBUnMTZHts0F9oDzPz5Oj
4AlbvFu05ldkmXE3eg5hwEo4ak19bq32vsob/l4an3DCjC/6VBDsoH5f1C9eNze4jVlxt629piYN
egkOfNWmuSOsWunR2usetyHrWA2PNfdXvLjOYVsYYqtSfEuHz7mdtTt6xbc092DacyAXdvd5IgCk
yvBKbX9925PilvoLq3e7MyLglq3CrctE9mlre9JZ+b8FqZPF/aQs3zlclRSD3CIupykenUPNidnu
mHIo+QAYVIfHtraKKFsP46BY++2leLqIkRlh4WkjzurKTWuMGOKs5/ZVFbYHGjRKjoWbfM9Y+bBU
E5cT2bAH9M4gDGY96Vakm2HYGN471XqiOafdbVcBktkPQKzaCXcIyTpqhM6j4HCh8iQwxtTfq775
TGsxBaU8XyHqObdUao3vekxhHFnWoVfYZ0TZoKWX2L2VCUPnMn6KObYGnl4w6aTOlLZtPLRQ0Slj
ixP9MIN4WY6I63p465qcqkEeS7uzED6YmKbWK7CscsVUp3mYvZpt97o4KJMsUEW5rxfxFwtT2TGi
IG71cs3MbDCbg7XcZRUJ5IhBR0afench/MraiS1pQSwPgqaGD4cjPdbZkPqaOS0X0hwQi42Cyehk
IbG3xcuaASfNJL2Uo/aVpLDsPu9VspXc5asx9hqnqNgmHJxID2FJv1BYm6YxhakIYvUlqr/mNh0a
Dw3sFVkKQwXw26ApkPOnjn7RKKX2wFGfKmeAcljjY2smjGxmqRzsiEMFxwmgcovqt63R7lD0K4dG
T+pjgWTdtUFz9GBDg8ySn/WUU7OLbQe4EJ+EalDa6rEgO13J3pvaGR5jMgOQan9KVyVTIp2UxZUE
CY6bx5RU8mArdSgl+8Lcc3RtftUQlWJMV/CptCJJmKMgXks9e2Zk3phfKcAqzFyGPA/TcKfMRRHQ
ROxeKMlUDw5LDM6QfGCn2EsCBW6q2tXYAor44tCnwBNEH741znUxWDhXtEMzxjfu8ewOqaWG1Rhp
EvrFl8JM6heh1L4BlPbJXGrjQdWasIpjcdXDSC0vlTOqdMDS5TVDqtG2hJR2WfLUdc630WEgktQp
3fvmJcm6fs3Tw8uAi73jKa6FsaPS13dJEp2m1k0JE8o5hokXW8WIIZIUICgmAWcC06+5aReo2vIT
uOC90sA9kLBAsUN9ypyrRLdwIxUC7x/ZSsBQo5PVLySelTFdW7MPDQ0vlBfDMVGK7zxXEP0RdjH9
302ekvDcpLQ+CVNmdp65qwWVUwoAHWfRUwKQvtkG71LpZxCO6pIfhmX6Ad6Y/qjm3amy+K6nOIRi
05iDajbZpkvsDVFZJZeyhomL69U61Kp8k+m4Pg7RK/6JQm+TU547rzWHSB/8Cud+L4n9nMce8yQL
qVkfBzc+Cin9Dufxg7RhiRRQUF96GMW2BkUbAxe1Pys1G5Mv1GJnmjRA8johZL4AeaTr0YNomSRb
nHUOgChQTdjACEV60tvR2AnRctqt7BJNHbnEZjKWVJ/0PmmE4HYcrVXm0Z6azkgu6snt1u5mozrM
VIvqijLpc8UnRsx84+7hNmPWqJrPbtSQAGamL8Rdyj08Ho9PKsfPAeWaOC4nKQOX2Sbjm+i5Vbps
ZwKWjV1jN9fmh1CVlyVWnLPwSvecrL9sX066OwWV4igBwRIvQrb6xZCF+oQuZqe6o3G/fSUGmpVZ
f0zTDsSvgRPevVkuF1VtRz00OIBypBk/437nZO+U5JEXHeQzpWbRJIBYgu2xerv3UZgXISN4fH5w
6X2Rst9N4E2h4hYiIn6uvrjGlBH3zJbbN/xzK/umx+9G2z227JLxelRM+mogQpEhsIklbpq8xAc8
vvJjcD4JbFpFgyFnbOuTZutv1GYfivplLvIWUyo9A6sV/tDixgX8ySptT4RDSuJ/Oh0bZpS9TimM
YTfPXeI454uLz5VEA7iYWkbHnJQvZ2pNBJSMOwdPXU+DT6MaUzw5mJNLs77LDQyFZIFk98Qnwowt
D+YQCzadEcBPrz9pGoa+jiCbo8D3t2dUrPpYTBNI8S7Az7EPYYc/eF1fk/6GtmTpm1NuM4Qb5jsj
S5WL2pYv6ZpmI+w834vlYxqB6hhIjxuYMnvCNj9GEX+qTeOTwUKT5cTKTVjShSGrAOcOy/SAoTqb
TqVBPq+6UowacpeDbFTPua6HpGdke1TE7cnEEcfqqLoX6YpXTy3qW0rdR7geOC6GFNR3fixVc8dZ
DR0VB4ZcoHySXyfNQHGD/d13ahZ6KG6uj013vppmioX9MKmT7XtovgInbyh85fMcxQ8y6pI9vcBD
0ZyHyF5u6L/fwHVG6PtdB5PX4jdxqe06k5GN4n5O+RmDvnIpPWqHwRiO+jldXvpG0ZD76M+Tp333
nNzeE9nC93CrH7rSVCGi/n26uPqpMLxL24g30dVdmHdEjZrxRySwG8QaQw50hss98n/lkJTKXY+z
9NBKHmQNl/n6ji7z3PeUUhV/1TLuJ5uo5JXG6xPlFDMrvlWJ9t1NviEpza6LvNgYBR8YpzrHWksG
yLP0CGJ1OJ/tRbQXW04XsnDbezIX3wdzcE4Wlkj63pFfT+69WdE1k1ZN1KXMQ1cbTcJAlW9eNES3
ph0/KS9mS4DNlGkTzj3mpZlL/E+R81ExvqvuPbW7QStSD+7S7HWnZIzkfZ0XZOFV9cOyJuU4pHS8
VRphZKzdtTRpw2noDeRWVoDZi/kGOaM4VIklk6clt/ovaoTGsE2al7zgCNkItfUNtaJPV3MvgN86
TSVi72JeoBThKLAT5bR41l1VRw7s7r55tM2ZnmsC3kh65bAbPVzWotSMB7yv9kXtp/tk/QpWvvFg
UqFcesy7OmfdqX2f9OHsUPcCK4k6zups77oFDtyGLZ4J4uvUguhE1zsknla/jqoSh1OfMdfDMhh0
C38WDc3Enjsy0muinx32b/gyfuolOHUd70ROdnHKrK4M81E338iE8naRPSv7hbDfR0IJDjzWGM6x
7jl4Io9TkRgIs5vkZey6Dg+ccxvsH7XJoa8Wo/2gydx5cPWpJYnUPWy/BfGq3oM4bbHbE+g1s+aH
rtLCBLTSiykv6PcfSOvUHmYupN/KWt9rBbDpxOwBGqFtNjDpUkCY2tWrY/u5BhyXk1EiOhP8EyrF
NZSyY9UsBoD3dh7AtPbIqGsrUjyJnsJIgeua/z04cYLGjkzW0bmZVUJ4yLysNv/sUEefukhrdvYQ
oYdRFm5W9c2W+lcDodhNtFyVsk072HB4T5GIVCej7tK7Qe3VY1Wbr+zT49nRpjDvbXmVBLIM/CR8
XPQ+QVjYgr06Coui049zZXzKXF1eyFwye/28/ZIrMznQnEuQ97V7q3MGggGajsS1ySZIZvys2qSB
8LhD52Xutf6/QP67K5a29iFuJ1dvaDrflKTl2JTJF7shdbpbPCXsazoH5DhfJsSbcT551I0ZduOG
+yibbG4T++S1A+u/LRy/yuLuZqwvPY7YpDuaT2QH41+um5MeF0SDXM0RmTNu95oxV26DykuvRE67
z8V9KqkwU0M1AaJlN7Wvmp0xpzohV0+looaZtA8Ys0aleFXwtZQifTSKQQ89uzn1U/uk3Se6fUnS
km4Bk3HOcOXj0rqfxnbOwihOPjfDVIYN4G4/z+w8zPiBsfhmHnUmmDJfJNmL4ykKOZlfFhHFtKbc
QJ90sYPz5cWkreYVAQlDdu9mFtqBmM4/tP7ALMiYGmko4yA27hqAm4FpA52aZDZd+oIwz2lmNVqK
hNBXcNG7mhq6tNcqvdCf7KJ+92i304NidON1YjeTlWULhRggg7Q6TziHZUAVmOkIhFSyBnO6h3Zi
vptJrgH7R+xZkiHhgxB1cI+5FOJ4onxvmtHgEBASNfLdQ7xnoyDalcMqIkWoWnbJsvfcmg16JHGo
LOj8jabxZSCv6MzU49lTxwdhGMMxGowrMU6Rj38tOqjj8FXMyeJbkn3MFt0959fdvOjOLrbRSDaW
+41G26up1nSOsooCCdEVw0k9VBmuP6tz/pA45hw0ZE5bwnlLG+6D8YlmZIR0IHqZZtzIY9VwrDL7
Lw4HDl81+g8ija+26L+rua36K3zfUYYWIor+ibzqL2ofPWErgzhG8BRMyh2ifCA/FlDKFquHiHKG
llNJaluNqlXLmBOSetyxTSjQORicMcvvszURcMAv1uMX5H+8lNrQVSl0qegf3IkoQoV4EomLwlxT
gFqNPPSBU7HfGOOpt8dwQmXSdZ/MdvpK8IsAEbM8VaLljKeT6O1BtXA4tyXVUY/j9x6HWOhm7muV
pi9I+J7yKnmsyuxzUVs9fnbrByFkHw51sW0/EtcpSIH3lNfKqS9SJozXHJt2ihoOM3bojKyZVC1p
2Lku6ERxNng7SUwHQnqfzXKNJsvosZjZfYrmWWLivmhbdltRhX2fkGdXKN9UDXRQajtXMWVfFtRY
iFYYw3DdvDJ9V4rsU2LlTx5FHEKOhfCK1Jv8EhvWoSuJoXO9JvEV3YG9SFewY+zuE2qADLhePrCr
E2HhJ3n2UEXec+GMH42wP5oiJ3ujZx2PC3SSYg2VQORIScPyF8tH8BLTE/JgSAPW6vKROEmC0jGQ
kU9QHxAyTE+ce7QHYh78FHtXwTlIjQ9zT9kwO8X0tP2VROjf0XKOuHX4LSJCs7vGIxV3/efbbyGa
H3eEs1Q7ub1EqkbXwlDM2/anXlWw0Wral1+vYJWwSarBM/e/vh4S2DNFVz/8+u5eZpyanB70///2
5bxW0ko2Hbff0zhpPXVuKNLEPs3LjATJ4MHOidANh+FBp400z91HY8AGsIz56I4sRKTYdizE3wee
u4Iwg8qtP+LQK1t6K272w5O1r8WYAN1cHlXNu5hleVpQrvTTZ91RvyGCPDQC0Q1y9XeZxo/ltPI4
aw5/KzAqiuittYr41PTKtTHo4Oaajh4+pZmVyQX9LOjEtvqZKc2nIrEgDPVZEYwyvyc6Nph0wz3W
kCx9Zt5foOIpOxZIZ8LZrjt2dnHvXPqQZNWld2DOH5yZbHs4jZ1PdKOv6dpNm3vA2/1TJPQZcO+y
x4snuRZv3V2jsnsT8PJhFg+2UnkcnaI5GI3oTUQVWkewfuhqNJteReRkVGJEAq1JYB3nF1IbHYIg
iO6h626OFb2o+Ggr8xcp2uGQPhtAWKEpuUGfVyhOWkfZo8Bu4HYxTO4ujTu3/lCfUzl+apxMx3dr
ExOHTonIUoU7n4hF3dknFapNO7FZY0ROJLpUf+Y2mAYBAlL4Soc6IkkazFvAR1ct5zVPeyfs829V
kpPrlXFS6hNQPjIyD4qLS79zxxMjj+JAIhb4iVWIqKK8NigSfb3Uf6jkzR9a5G9BOxTPZHwkzGOB
/knsVcg3YgAOauabRnqjxj9Opvcw/T/qzqypcWTbwr9IHZqHV1mesDFmhn5RQFWheZZSw6+/n6i+
p8FwIE6f+3JfOqKqaNKSU6nMvdf6VlRkm6Iu1glfBA2H9jFseEZLszufiuDY6L3u1hmqG1A0Zzmc
kTy3F6RM8zpuStZaraUkmo0GVYr0DLrzeGloydaoaMUGbGuStnvyORCUDV4I6oJ0GJTuaEwRb9qY
bL6pV5dEDuIBkydcIxIeiyJL59caxyxRPCOGI1N5sOJlaSG0Gm1pXVYB71qt5T4G0p9CBM+xBE0s
bOPZE8RxXB5ytyyg0+gEFAF8zK54CS0lqbPREUUtKB7DPwsSij+xcwm/B1RHzreNWessKDISEeoq
WTr5BS92+zpttRBpEps/3DELemaCPbx6BSWet3Cslu5AY4/A9XUuT2gZ0+EG3su0qMgXZccfJjRq
4orzY70YsEUI43KQige/xGfR7tn2ym6Rmha5le2tDJLeo4QnquyHLIlpSbL5us6R+bVOD9lE8pra
KLwSuKfwKThgg+wBLtmXfZyEKwqshCSWqBWnG4mSYVxCyQ87p3UB97CdoKIfdmO5zJUQGFukouFJ
EQga6hIm69rJxzNNnmSXI9njxE2uEt4qSRdiJBmYubwz8G1jeowHVWbTQskrHfSlGg4WkouUJyoO
LqZ+qC5FODz6os6JMGnPeycj/9Uk9S7rJ0JUnGmZRa1N4Yn23TSrN0KLKps26iRyFbtSllg5ysRY
5JXVPped5SYPk6+BSO6cF0iBTTVWbq7y47rEP9YSVI+ZRVQPwU/yCevS2FKlRvxnWA0HmLl7Hvl3
EtZ+vgtp64RW66mQfGKpSzmG6hTuUjQRKYJf+Oi8ImW5ddGt0z6RMMChLCHG5BiNZNo4LC24i1TX
Z76MlsRxvHBjfRGzr9/omlZ7mZzhC4nSh6qiR4x5EBlBfonem6NzxjtXNQZyaboNtpoXVZso+WSc
Guqe6gSyCsX2SJx5TKroTtGkXzi1VCMI+UTVrxYRQXKpB7F/JZMoxByVL8ETPCmEzSNRrXvPt1q2
Pr3hk3gJqhc/PmdPa2FLKY+E3Gb7XKeYnZBcI9WW4SrZRLBwID0PzW4k+nBpZG3/aPaunAJRZxdq
S9IZfV4odVP8p5U2v7CmYYeOHZbEtN4FYEUOpPYdBlnPz17/JBhzi0GXfeycUhmpzYJwTrJIgZsq
CYJOaiZLyEW/CA8+2F0L6rFD0ONP5rjMdNJDCuLZA7kgPpCt4mhkW7Xona2a2pFXdzJbNgIxrZpO
DNXOYNPN62Maqbs4iq5DWz20qbwtJkNxKzKNaW4ZV6ZGiJ+D1b8iZ7CdOq9poqMVIF5TndxZ1cld
hvSWI5miYPmiHNXgp+WgxdtI8dNNzMHR5QmjikQ+ZgGDYZcGdEDIvMfYoTZXeYrVi/wrd0zb20hD
a5/5/RG/2LScEWsZR0MKGjMpjd9rcNZ3s3B69G2UslX51LNRyYeSJp2i8ExL/qOE7EeZm8/SuMqK
l5jOYc8qt5DN4B6oNmW8ivphf13TQhhih4IA5rdVoo03bJKXXSRjrSrrxjOFqmwkhTcMGvYScpJE
yzpLh52On9uF4W83oX9tB6Z/3Wrza2MaRjxarX8djPDKZiOzZ81/RHaXHGPZXstUL92mojE1zFMo
l1Ox0zo7pd2omvtRce4VLWiuX/8D1ONn5UvBXiU05zruBkhSEff09R9Vq2mu6zTwaAGbx9efCBtJ
LGWR00Kcf0cg1eKo2773+qdp/ivTp0GJF0zavP5dGjXajp8P4CXz217/rjV6ThUiOf/9fw2OuTYN
VLevf3z9j6rcBrKcXv31A3i3ws6eG6xm5kHXKXaBbD61FEpuyNvJUWXU9tqvJ+tGCqqH1yTr+QeK
vqlulEYh1R4Bwfc/AAH+zW9wMudJzEOokg1y95MhUPDo8lR+9gPtZGY//vUhP/kN73/g7w/Z5WMP
DCyuFiwv5UVIyF0x2BWHKzK5UnRJSEfV+s5uhL3F66DQKOBf+W6QLJg6TKCprO9EOctabXIUX//V
doLM40EOt3lvsFm1+5RWX7oN9ToP3a476CIaI9e0qY6YY/NSEEmlcnqWrFb9RUTZsphQgkNq2ppE
xrH2ZpUbTwlFF4qim2DMup9KH98asVk9JTAXsZma7YOZo1cK8PrfdsYMFUWYc10izwG/J8nHSvfj
FdKx9jAYTE1TYDrTZKvEmijEbRsqwU50lCFSyRK3CqrTfY4xzX39VwfF9DmvROyt8w9TlS0PlaY/
OnUkbmt/zhms5cvXP8lWrB2HKNoVWUv/oJbbbVrowwE4wXBILBo/aCdwBupmCith/svX/5ChuM+y
7lHhcHDHkhrm4aNhlc42M9FhE/dZPZrD3NToi/pIjVk/0tv/+fr3XKzk4bubtsX8Y+q9jBLyUWZf
uG2rGuBA6pS//2dlnOrjULAJ7TIrJi3HQ0LpXHHV/bKTlf5QtgNZBL5PecGZhXO5epuIkfjuxm3K
wZOmFuFxkwuGix6ydEqvp8qvvdhCrTUfQ3yVnVUQpctUsDiORk/+1q9GBXNpD6G4AVK2Ug2AEGVa
pGcIZJYi41cHaHodcHDk1o2cqVDKxoanmlXJnUPyhAIu52ks7gNVY9fgE1pMLM9CsehcwVPTYEWW
jwSZ/XZ4/ke8p/+G5PQuvGr9/yeWSpk97f+e97T7lY9Pb2lPrz//F+5J+cN2cAjZigy+6TfU6S/c
k/aHoyhMvNmqrsmgIv+FeyKiCryYSiaGAYicRBQ87n/hniT9D4uKJo5two9gwim68R/xntRTt6MO
RgUZgqMqqEzw+J0YjtAKAkKcwtilcQWhtrVjyKuTiJMHq/V7xQspXq+mItefpNLnaJB1VRd5gyFn
3V3o6Jw6c6Ant7WuU4ZrqMP7FYc8ztBsNS1N57QmJ1WA2h5QdKjS5cjHUfDIKFkSrXD3IW3iQSp1
0n+digoRUsoAxNmgpeOF6Mm523b8Mo5jiTwW4mVEDKrtHYghErv+rnlVfGhDucikQsGEMham+aBm
46ic4x8cMXYUTnQ/0uFTyegJzOys6NGTFdJK70bE32FGgsAw90WTUu1GT6CMAaUqSsQ1uZPSgB2g
oOO+NiyygkekBP5K10Qjdn7CcZ/eB0xD8vlsEwFy74W9qKWjyDBAxi4dsdFEU9EI8SB0PCDVkxxJ
eeP8aIRp8oTHDcr8bBG1is6mU4mUvnuGgC3VqpeYcUncQBq3sbUiZ3O0jn2AxsXrepr80D31HE5x
SWrvQqP8Y+zCkA3CMvLxNG7q1NKJ9sjKtjoqNEX6hsMUdrdlJSzs/VWhNcZ9VhaRrq81J2vqs04r
bGITcJijeUQvOtf5qMjVVruVSc4uXeFAjEFlxd05G+3OydyKKHC4/8Uks7+Psc7gQ1Gt4Cehm9Fl
BZKgvECxWGiJO+SqRoZ3puc/dZ9IMML8yBft0r7I2UjI0oXijOG1lpgD0Bm/VjrHVQxh4SkZuq7J
D51w8qJbZdiTKpWeDhmHpac6IRhsIgrN+HJQJGX093ndG+NDSy2YjU4oxj8xtUqwP5BV9JeiIhNz
occ5IlzhKzQIw3aw802c2rDZXXPUjfQy8o0ivTYky4Aknc3yOGFNzUC/w8cPupAqdfL9tRaYqdJv
Citnd7+TJfreF/Rs2D1GveOHMA7qhoPl2Gf9mY5FaTyvDM4X5yq81XyRM9mR+FOLSBFRxRyqIjHK
9jJuurK/oJFftYsWfaiCD3WQzYsCvCyydUH40EoWmkCWR/lIZX9SVbPboeo4hweSmeZrSW+afJE6
urAuMcfDuW4sQ2s2pp53YmWjQ2qW9aixU69j1DzHLjVEsShbi2dQVceuXiVmloz8DM8XNcLGjH5q
ptMad6B01MRDDU3EctqN/J7CUeyCprQ0+dWVA5fHJinZIAM0TGqj/GEG82rCQlZO58IvErSAapQQ
+427RqabUhTRuVorLbxhbeztrTkIJdokStzZC2VqU3q8kTO+mFVTVAfsvywuSh+q4xZjWyq5qsnD
uogo8tsu5M+QvkvSEc11qaXCtHaJPTXZD9G2fCJ2LzAtngJnHOncjr6tPpbdKCwsGrTl4UCAK+OE
okh6dKebuRoraDAj8PvNjwS0ic6R1EpFYx/UpJSp6YBShOKiK3EwQQhNlNqbhjRHWOREhA6FNLTz
sylpTf9KYPiuVARMMj6EXyjDOTLCvmB1eHzzujn+toe+Jca992nbCjxKE8wB0EBDo3D6CvV74x13
5HyQc4u8cKOyaI92es6MdjRK5lnkiPPBjuzrr0d8/9b4PaIG8oqMAAXK1KkNmByoWDgZ5Y7QARIP
kqz/U22G2XM00rQhqaz7IWXoYhdfD/ue7fLXsJouE+wI/Ivi0nuLqihEpVQGw1YTyE1lNK2rXpLV
q69H+ex2amQzQtuUVQVT3PtRgiaRyJ9DsmFXRArGPi2PXh5/jQVRvpy2Lffr4Qx+3d+WXy7KBpiB
cA1uhoxcfMY+vnX+K0SbpCQZUnVsNGvtx+S5k/FqbXoa/N8Ymz/cP4bSTRtOEVQnHZbb+6FqWWna
jvmLGBCosB+qP62KAsXX1/PeR/z7egyyfdlPWOwtrJPbN/C5lQpjlKuCBl4Mc5Ein4J7eHk7MxGX
SqfcVaP+TQLhhwkJFpXfqxOyAUOC3f77K8v1xCoi7ICuXw8XWcnpWca9TpGrvEK2mOAN9MPt19f5
yffGkPa8UcMX+uF7CyzKwFXKdepG2N3hB2cd8YElLkkjJBb2HwxmKmwkZc6WPHfvr89J66wfY745
5OHkBgylciOZEUzERk7WXw/1ySRxNBmBhjHfTAQn74dK/CRLtZ5ic9dLzcaOwdXALfuPB1FhH2mA
4FUTcN7pklXZnWz6c9nLjkLtrtR6+by3huyb9eLjrFDZSM8PlqNp87x4fyk++fO45jCj+F221Cxl
2+WAEpAB4ibrkMxIN1/fuo9TQmU6qCTF8nYF5XHyfFHXbye4kZhfyv4RHPqjatR3eZM/fj2MMn/u
90sG42jcOOA+cGT1EzAHxiYb++f8iFU6wtwwhWRfQJmPvdLoKTd1/uQbnuFXBF1Zet/9KdV9WmyS
NLCdG6ca2FmGFdkYCzYP4puk5A/TByMpoA2AoTyR5oc1RvbbqJGBartShb6kaPOrOkmev7kBnwxi
6saMSYFj48DFeP/FUpdCfTDMqro+fi6a/tAj1/RTm8AEf1GHOjV+dqhts7Bo3YB+vDOdjhwvcSaH
0T/4zok24NkkFRqB9skcw65bCTVkjmkj0uK9EbORWGh17MCTJwot8r6+9M+mGPEF81g61GuOf+/e
FkhaY/CnLAQJO9f4LC0UxAojQsoc4RVnoG8WuQ83mkBKSq62xRU6Ki/e98ORiY5w1OY5dXp9OaJz
yrXim6XgldXybjZz13SLGU321gz4OxnD4FZh/oE9JDfmuSXHq6kWztw2uo0A78690rFB/6EgbB0u
KNdU9kue4banmaBq5MHTiVA7oP9jHi+1vvdgkl++3vT/68LH/6eShsPE+fcljeNT+tS9K2nMP/+7
pMG2jxqEMm//LBPsH//wu6Ix/wP7QU71r4xqmZDs/wVY23/MedfAq3lRgmPmf/tXRcP8g3QM1gqL
t7ZMarJp/icFjfd7t7mMwXIPhZYtjqXPC9H7+VqrEq77Vun3RUKKfSQItwnOtYLOKwf6N3fkk133
ySr8cSwu9+3GzWqQvRSG2u8N5DWlrFznSbxsfOSHTr9Vq/OKMBlYREjozgOcjpqSHBGeLL/+FOqn
VwwJxbFlh+3jKXxSl8a4rAdr3KNddxMVx4KtbWkUkpaWLklbuRD4PpvC2To6Hlac6qZCbWAwlkOB
+Dhdp/G1rrFgljUA5uK8Tgh7qPHFlReExuwku7ySSn2hGcM3CKeTkLG/bh+vZfbzvMlecedvb18+
KSRSNNq451y01zX07kaxLkpn7b/k8q8rIOVbJFsLAWwon+J9l6qHiDanI76DGs0vi7/Xn78+iKFx
nJgD8z7E/dYKyeEyibckY1CYX1nAHoHpeS0fqW3umEA45b67+BMUDPPUIF+YhwdgO443bV533xzZ
tAoxEALlet/AG0D96JpB4vUIomHrrRWr8yyFhjzO21qvV1/PmPebovly3w/N8/t26MrOclxYfr1X
xL0eXIcxPW1Bv57BC8AdXw92Cuv5MNo8fd9caNdQ/Re6yYsxEQuUFjsZBJeqOeSk+ogxunNABx6e
Ci8igGWgbW1K2kYycvQtwDWH+BAH5iL1pWWf0d3vgx0OiUOklESLfvdq1ebF4f1E4ARByZWDBF+M
ZZ68iNh6D0RgN/U+RCSuqc1aNPm6prrXOfeSgbiENDx4axdKoN92inlQQvL8oCAMEEBghB6oQHg1
YJ2ano8cCremV1nzeGHBLluU7XoOVwwgvjCwVmfqnVnfJ11xPabiRyim744Mnzxg7y9nPqi9ufVG
nOQquq56T/HzadCblRXd9nKBySRb6VW2bqpsYzg4w4D0hIp+3QAz0+BxVW26Ilnsm2n3/lj4e9rx
wlARsLFrMeWTm0uBpWf/wKfBrXSWqRINSfwBs5yo0BbOWJybOBa+nnwfH+z5RPj3kCc3QLRq16RD
V++jMYdr02672jpISCC73ryeYWSFgoEMdMB3a/KnE8kCCMwbDyq4dfJmKMgOzzCgMpFMComd9jSn
zeqlcuZHPlI1A/K0wLJLFm26pp6Eh20dglN5Mvtp69hAbvxk1fkFYc5XMghLvctevr4zcwfh41Tn
w1E85JSODun93FCEMnaZUbAIKCWl2fZYV86B1vQ18v9ocH5gG10FdQU6DyFMlB9k3md4Z1Gr8+VB
dpq/rGZEH2ZlVFJ5HkBYrCtVeYqknk1iEl/Vzj9ZNDnOzSs1uZQwoE/WEtFVdlurWrsPNOuQBms5
OLcQeHXqeFAlT+vyTS8LYAvhN/PotXpwsjAwMNErMkJRk93q+7tF90C205GBR0PatZO/q1Nx7Cvp
LE9vIh9lX0CDG+XKNi/kc2APC1+7kxR7Z9TTfaLI9yKavShi+G6effIW4Qxt8N4y53wG+eRzDX6T
p4Az2n0jok2BojXBmoKxxlgMdFrxxS4pJXh+ZV1nUX1ujNqtJD00GKcFH1fNopsOOys87EIV26gR
3teT7PPbZkLjMA3eqx9QzKEf53A/5HZvIK7Tk3odQKvioLEOJ8PLsQ0HSucZOPpKInGT1FopSblS
hqWwEXIW486Btz7QGfn6Y72+Wz98mygjmUryzKs9mUZjjSu8Yh3e52V8FVq3RpOs54UoIrSa1/Cq
8p1DrBO9VUFmVzZOMJ3p0oudV+tUS7zERxUY36c2EiXN2lJZv4EHeVWL5ihM5TYv1UfNAvXflY9l
8xBTPvbrbPng9KE3wW2gSL63p/KbQ/dnr1nOwsyAuTZk8kC/n6FtZmJSQmKzH0xzCRa0SGBFgWLA
ZrdDkMSGL9wF8S/LqdeWL101eDvs7l4Os9tKQr6UrthN3w6Kcmtbf4b4W42BKr3+zY75k1cAmz1U
YTLVCwVO6fsPmU/qYI692ewpyXmtHroNB8pGBb7QgeB5pkDzXw54cldSTFCZDZtkb6kgU0tszRek
IJFkf5tHP/Ms/Wa4U8DfvNl5d4Enq2ovRdPUw2vbY8wBzXlh1sjdaH0OF7K/NqSNb2EX+fH1dP43
g6LSJHli7gufvFht4WNhk+xmX2CSjdtz0d7UOYVXVV9M1K9LKfaAf3Gvy/V/OfLJ+9Wcmgj3i8T3
yQZWTmcFJphAekkkSjSdvMiCuwmkXVV8O/J8I08f4bkN8L/XfFL/qWOsJkLyeYSxEXQ0fvWY2SSW
Pi453G0cGwCjugZ/qfoQQkjO/PrSP9lZvLYh/hrfOpnJij1pyGoZH6GbW6kXRXAdOGuZt3a1SUxC
0uRvFq3XF/IXVzwHSr3dzIW+IgrF5FsmaGnDuulO5Pe2eraQy/pMpSOVksqId9Iz0YPaOdpiMDZf
X/R3M+10WyM3di2pCVedGLMzAI73HCuPTHASaK2xK1hti4mTTPQ0/eZV9+kNV2fmp4LfhmbJ+8s3
Ioc+z6Q3+1ah4J6jQYSpUXJujcmktxUuXcfY/d2ony5Yb0Y9meAFeq2BBnyzF0XhjiF0fizGA8oD
eL0uoQ+eVXbfrSGf7B2pIf99pSdTOyUUKagKrpTdpVu3ZwX31Y/umGQmUSElJGyZJSXsrxRV+mbs
+SZ+mGN/D326Pse1UOCicbkGiu15oRzMR6Kf0HNcSM3j15Npfsl+NdbJfFZKnwPwxFIZNT8n4wIe
Q69esSp/Pcp3V3SyIGt0jJ0ezfJes0JaDZtJulA5zynTRQdm8OuxTqU0v1f/N7dPez9HLQexnBnx
iBJxsaJeUiPOA7TjhT6ctous1vfGAD9ztLbzFDJV/8yfMiAGbtKIdRFlS6VuEAsSRt+oXj8fhTNj
Qd4GUr5xGYFFDyuOykOLkMVcff3ZP92qvZl1zslOMmlVXRIaX0cbidfna97mxNLkdqieqRDE4QDN
ldxj6ymr06UlnmUAEQiBXeexd3rsrN+u8fOQX82QkzpFk+Up/hgDujfjjgS6iqhaFwCIBtyAiHE0
MsJUwgTA0BG1wmTtyXzAiYx2+JvV/jR55sM3e7Jj9Ie2ysyIu2OzcQGfoIz3kCtdBZtDj35aqZ6h
z7gT0Bw1GnYixXqQzWlFnSuinVp+tyyhZvjs3mhkG+gcSebQsvdTbc52GuKM7V6ZdmSXkOwcqTb7
uKdYwteFhqIEmFYMnjY6XsJ5JCUEIXDkha0jvepjErMQYgpguLet/wOZ1DJOBWvKJjd+xoW5730y
XkkElwI3z+/YObjk/3m5FwdqhOT+zs+GI2bIXWLVWw1glkKRU77PR+uHUPMXR+VUHfjKFfETlT3d
t/14hmh4JZHhNjrtMdCiqz6qDlL5JCoCcQYymTI87RCkfANLtfQDbMAwJxYvDHiOQeO41lju8USw
R482adGEXkdXmSInOa3deZmG12nj+RmcOmnCeFEPt4bZ7yTsLri80FOhg7BX0Fgvc0k/FAHWGoMw
qDaGKGC6MWzkG4xNZ3lv7oo83dUwUQwdEEmlrRCKrDJNvQ/ODEevaSMHd1ZQeXosm1g9y8t5Po5+
vm2s8hquzkNmTAtfSD8iRYAy92BZrbs6mfVTw/3QqHjFyAat5Nsq/TMaqnUeMKXJAK+m+gzW+X5W
yCl+dkbvHvJls5SKAPuoeV2F4R7MwaGQKYapN2TsXOWcwgWUPyrC12rTnpPjtVUi+wAhZZsZyRVs
Wg+n3M7oxjNM3huUTYcw0TdTOD5GbYl8iWRloRG95wOTTIZ7M2q3oYgWbdIeSQvb5E5xCcnVQ3Sy
yergJ5G2C6upOV83ZxFORu1a7h7roEK3cDF7sbTmbqwufBkKvXVBtIxn63sZCfoANS5ZMh304E6b
flVnKdqmpLwoILTuFX/PblwFQIxNyx1ghWpwViCbIIoeQDtpePgifZEVvOHHYJGUj1q5tDr4J7V6
qUT+sQicbWVpC3iG6Mk2WT7tw9g+G4AaUN/Gmo7ZAFwydhK8sz/l7UiaYpquJSlc4feD+tiCAugG
jniUD4bhxhqT8yE1vbG0VgMjWtEaE8RSpS7WOtrTfDbKWuXJr9UfYfEkIJ5ZAbFoqP0Gsg5x+mXF
Y6b8yIPrDmNFGeyazPBESHUbX1lWHmNzkfnNsR+0Q5K1G0RtdLgGpHzAEGSbPwN+Ymn5enn/dPc0
N8LpD3BEOe2Dm1qSomDB81srM9IiX8xL+mTkwFxyV2OLTseWqLLvCuvzCv1hBX8z7MlLJU0MWUdJ
2u4LncfnsbPX0bcJCd+NcfKWkAM/5VgZt/suupabC+SJGcXs/+72nSz/miSZsWEG7d5nFpi0BeZ6
OVk7SxrPDWjNObGc/ec/GdRWdFM25pLXyYUpwoiwXGXtPqum5UhRjYA2WM3ZAgpcgeYyyMVCZy/x
9aivDbKP39nfw55ca2k4EmqNsiU6PF/47PPLGHyHszBG1a0q+hPMniIclzJmLIlm0dfDfz5R/x79
5L2W8CCOQ5C3e4u6ie5cZSq8QXFAR4uOAV/vVS2Lb05Wr1KTr674ZJOvItoA8cOYRQInbDK9yGJ3
pnsEEi5E3S+UkFc7O65mIk0N3z6wGo7UtrHilc/TLA1nUVmzWrvRqgAQnhRQbRw83fIhZvX67+7P
fP/elPRDeJcd/PV2L6RnX4M6wmQcc7x/uAqUYs0kHDV98w/GpJdKrRjZmPLaZngz5iSFaWeonPLn
xaNuFFeVLyYwsoIaRyHhjI1lN6XU9PWonx693ox6Mg/rOEtQkkbtPrGzBaRMBAgYF+N7HjnBS1Lu
+2/mwfwLP0yDNwOeTL1enRpsbXMxY8iWPcynenhmi+Vq36qSvru0kwnX5JliFuSQ7fv6Jzp3V7dx
ndQeRWaX5PCWasbXt/LTJfLNlZ1MmqZrKDpSK4ZKEpB58xhXbGvMb9bIz/fIf4/yqvJ4M00s22pI
pGORrMmsG2eEGsINPSUC8yHFAgrm3Rqx1wEizjflVTrM/u4ryD4WWNuvr/fzb3LuKDuWSYDTyfUG
k4KZtq/afd6BcEGZQ1rKXO2cX+tfj/TpcvXau34dST8pAw3VNJaJaFiuAN1mgqpEYqznNZoQhi0H
GLf2WUBZLb4e9tMJZCJN5aaqKgnX71eBrh7ZnQwcNEFkrrGUubJlgF9vVrnJkpB1XmHo393Tz8oS
hqrLOtJO/C2vwUBvvt7ArptUHWk1DPa0wm5+bnIY1cR1OA6gKmTPV5OVXR4tsnzAGq8h5K7trnAd
X1sSxXbMem3GGR9l0hlUVBALvSj3aSft4zZ7qS3UWkJ7KtaW4uC5Q7eA0FpM9H3pUPrW9ZSyt23N
ece0nbepU8q+lhQSqo/AMiqvVeCZOQ18m5LT9rUSWlucxUfp2Eaxm2nleS8pt6WcbfzAPgxhWLpx
SwfJKs6pqS+0+F4MtE3ILDfyC3AWnoGF6uuv7LU+d7q8GJzXbIV+m4JM+/135gDccCwseftyUO4x
kZ4RlKjFOXGxzZbEpqPDWcoNawugXmwD4IAwKpFL0JubHiBf1ZZHQDVeFV22gA9brV5IWr1Kw4bG
Qvxs2+AKhLUPJhMmzXjTzpAZu15ZxQykyx+hfCQ1yvwSCJoNPcidoCX3sX/mpLInfKqlALfozS4x
xSwy5xbj+RY3OwwutoZDdRbaSwW3RVWai3aOY8rVVVsat93QspGW9r3WAA9JNyAwty3gWQ1evuwP
mQvM7L5o9dsorI+1opyVqr2ruuo8bzmDwL6ra0i3jhR/sxahVP1kMUcLj0actt1HfSCCMtkco6jb
Z8aILaJiy2IvMnram5xCkEaIJA0wRJH4O4bVkMA1C8J1EBLvwuJfh9lTW+LKlvqDWtE8cCx3Jgn2
iVso+k6HCmsXwY2KfbrJAy+IrA104NskfIxgW5vlGckHYeENg7zWU2WZyuGyJxzC8ZuHqJ8wWtnb
oozcAoAXWnag0Uct1x6qnGPC5OaUUrsKJk4bPsRRh6OJN8QM2ZSzVV76K+gBBDh2G7nRDyo6kST7
hVk5SYGS6QoZkeUirHe+BWivawnDhSaVX6nl5LXSVStZXlXfYYl0fXYsOZHyKuQ/FQcDoTxl8EQe
9Qo+zZ6W+mVTdRc+4oAm/VXl932uLsI5ewi4QS+A54U6JkoArLa9b7rA4+W5L5kdVRYsQ7yfenpn
WSaN5QYc7bVphp6MoDjA54i92fWbBnNYjrYPD/Uynnx4QaVBYss2pxYwMpbeaauI3AqMUT/n4/jo
w5fxxaJW2qUmCDHI6/1kD3t/JIYTbhNr/lmI7bJ30ASm0Uoy9e0w4WRqprNmyEHlLJL6pdHM88xU
dhVw24gackTTb6JojBLkaQjWkS6tC83cRmSYKBjLzLwF4hr1yzrKVmMlPCFJ0IsCcV0kDQnf+Rb0
Pak248IpPKgQF3l6yanUmvvgiw40klQSgh2xFtnhrjEiLOr65WgZ5/nU3EytTp9O25nmTlEw/HNr
qiG9m9/+Q68tQzXYZkLznFBZTGa4kWDVpVb97Iw6lNNu9gBdO3ovOBFzACEibhHbzmPZc+tj7dbM
7uxo2OcGWpWalA5rWhrpn4FtuwSoLSdFviva9KVt0mdZ2Sqp4kljtO672pOTl4AAF/CzrT7G5Ky2
y4AQuVQh1dky820ANyWtD01hNG6EyXdBd3uRKeNPaWweLB9sUmakL0Kyb/LAv8k7ay3L9YEoADri
BCI797WfeBlCtUG6KEz92TfMg88CBjb1oRX2TQ0eSk78VVyXm7o7tGDCk8nZ+2ZKj4MzdGRdaVa+
HPV0n+RQdaJkbfP0OtO16ODf9OXGLOJjY1lPfjbREE+do9moD6hPzwuz9tTmWojkqCfySmHWUjdY
Jck837VDmgertrYHttTpHSB2Vzcl15/kfaf6WGxtFkTSfkuSD1JtG/r7XrW2fqhd1sWzENnKFr9s
yTyogr9RkiXE3SAeViRFLHEtuQlRFzmAS614kkx6cmMTPlPnX8dZSE5T/OLX4SZOKflg5K3JtnFl
J3j25WoVhMN9Ykq5GwrpV5rZZ2aXLzWVL1LWNYJ4+WhRRBZtK7zEKB46x1+mYb4fTb9YCOxgrhj7
FTCNOCbCSPuTtKjD/D8mM42I2OjLoG8ezIGNfBI8h1L0nI/nZE69EFSL4Th6FrW8H8pmG9v6sccH
WpgAeXMLUE/GVaSS/nNsH/h2H+oMKF5ZHztifkbNuEkBpqiDCkND3aUxP+tPh4ytZ52RMlQTetSN
4fNoVzuQ3meJpidePbVIxmNzOzbJi6j0S7kzbtCp3ScGC4bSPGiFuc4pdlqWdTMZabmoE/PR0PdT
HD5XSfRsSADWhX1IFPxBXR6+8HK5dPp809ExUlr7xkh5nOdDCzuKmz5In/swfOGI8dKZGeGF9V3d
TPf88LPfBQXEFPvZ6S5U2XHroNh0FR+vCUaPXR4FXuZJOfHeohhvq/Hz64ePgNREXfQC/gAHj6Ze
WHK306Tyf8g7k+W2ka1bv8udowJdohncCftelCjJlicIyWWj73s8/f8lfKrK1vFvRw1v3EGxRBAm
gUTmzt2svdbHyTFImue3yFBTpL4c1ASje7XLIfrFnrA4oaDu0w+F/hEtNJitfJfETDjZCyXeumnz
Yeqr9VTSeDfQY4dZyTt7p+VMpTCErgwOPiFuURYd3FWXmfdVcMMpPeWsP7d403Rn2WfuWgei+muP
5qeZAsrdNA3Dx4Ji4LsIrW8TOzCttD219iVLSDmzNyi1suxtrD0TqMdJKdxyabnhKgj83+zxPy2I
CkE2C8y4RI2/+3k866m2vRJChiDfV2y8au4TnsJCxMLz0OjJoaKRtF2lMPc9FLAQWO1/PQTvkOsz
po1kmgouHhQn3Vv6j06dpQcCqfOmPk0aHDPFlw77qFXFGq7V02SoL4mjPY1kfI3GvXRFe9ZovOiG
aIsW+dHvy3OKLkhWsPsZ6lPV4IqFX399hT+LFGy65WwBXIqGuXehZmGpE+qaPnXyOLqvvfqQQt+i
+cM6i731RNSAzOXm1z/50yqxbRouzZ06vWbvS7UlySxlQBzvZGdkP0F44NpCoML/xwz3JoNJclwr
kKpAMf6bB/LTSfH9b7+7X92ux6CulOpUQWWM9MBChMicV+JVic2nOKoOwvwIKGRLQzpcZ9VNMV5+
fffWT0fcom+K3jdL/a/GpqjQUeSaCmqoFUoy7bJO4OJML+icwRDxSSbiw7o6A445ZgHBTOR+jlWS
sGZvQ2etvuSR9zmL26vlRJJ4uHj1QuO1qpZl5NzBRfUhNezPuVBf6E3fCUG2v8y/pnq1R9npc2+Z
F0XXDrGuQt/e7IVmfUWpTBaBUMoLT6UNkhlS2mUz+juzgoHTI/Wv4kmuJKAuFPEWvomXhPR01SPm
J2p2pw69z1TPMNLtxqrVtZmSh6MQJ5ivwMqrtW9QoG6oaUB5Rt3H1pM3GNGeLHheyVGWT1Wk7pmG
L5nl/M4C/Syx4WB9oE+AtVEV75ZfRSuw2bhBTV523+GRdAhWwe6+j/V87aAA12YAMkBeIlADDa2y
i0MAXsipua32FKi/ifAc+Ws/Rng0szm4Eqw1+79bZbLRbccUUcWToCerGOhpBm3aaajkDrsKAwCR
PEoMu1g4d49n34BVGLCIXlhbz6d+plkrKncltRpNPZTQvSd5+DXt2Tr71tpWuh2vtN5jd9DbC9qX
uyp4G4rgYPbJOe0gkI21c617D1Ul9v5gXYauO/r1Tqu8dUhjPUoo8bH14zMFvMOgqcfSHrdW3a7S
MPwaKGKnN/GrE6A5XTkfUav7WNk76nLbqbH3tG9c8sB+zAzngS7LNfVVigaThdDBmJ4Ks4FtxPnY
9MUXLNDXcGBDTWDujNXqoUkSVAJygwCm/FgP2ILMCx6U1AEj1COoB7mcqd5JuLtfBXdqUF4icfv1
gpw7lN4/FqBx9DKioIzU47s8ehJSx+ISCtB+yaFJnL30TJMk/GpNOwRxr3nmklI30F1MT9po3EOv
cK9H1lYmuyFK3MshkFLogw4jbXgoAXebsMlG3XOHA6UU9iMbFATdolxPz20gLgBvjEWVlBE1ULHn
su6jKD+6j2hz0MTQmMs2xtmf7/JfNSj9P9R95JL9+N+bj7bVl+z1z9fv24/kP/jWfaRY2h8Gm5kD
fNBGbgyN9r/6j+RHjoruLrwqZMfoOMI4ZyiuBP/3/2j6H+QD6BqntkBiEHz/3w1ImvYH7gPJQh2R
bYeu5X/VgPTOLYJNRbfoZBOCvlZXcDXv/BKnd+IElzhaqREqAxXBtb0bBESWgdhpgYm8ChFTXy0s
99E2f5cZfNeT9O3XBY0jyL0AAzWcdxlJLVezjsIe/MRmvZY/2xegkRUYNcgeQY6JlDwYk2TYIqmF
og8CzUjKhNrbd8/r+m11fU9I8OMm+O0qMMgMNJ0cmvs+LzpmKOBNODoryRQRVh5yLpTlk35bQKae
cfM5fbi//sk5AfnPOv/2m7Yme8noipT9ZD/6YkWhWeHQldEq6QXqmlAUOirk2ohHgX9AxW3ZBQR0
iEll/mevV5dleSqjHFpiuM9b+jZMHksWHpT4QNPuriMp072KZkJaFV0YBkrKvJZJvYlvBvF4RjGO
PpoZdacjJ/Hrm9FsmcJ9fze0Q9J5Jec6Tu6Pd+NkZgMSCISCZ0wXOWJdsdO04FA3ny1kHOTT9Y16
rWsjUozVOtbqdQPk2yu1pWa9VXDUVyMPmtCPbWlVkZAb1X4rE0au4H4i+KrSalFz01qenXUejYme
nF0OW09QFa7WqaUu5e/KG5X/yQqx/MoJgIlH0tQKIMfU601ZSjmdK3Kma82APrR662N3OXbpfHaP
BgKwKyhoHpKCdAxoCQ+lPif57Lewl8jp4SvodUVoIHJNckLasUqbmnWJ2mpN2WKLcs9GPkL5ubwg
m4hMPr/GuNK/sLCFuct4EDW3GPcQc6TRwaIPp7OzV3mtUztsK65R6a41+thhpy4DMAFyWYQoUyVw
Iho8v2FkKfCk0SV86FgSTIMMaha5RWrNm2pz40WzkvMAQVbE1aKD2tYbuZbl2XKc5UBETPWualbC
glCmZJajG4rcUOrzY3a1ditITtuKaLRew6m7GOD6ll9tjfYKbJ88NUEuMIyH3Zgss7FcZzwF1efs
sUJYUM5lvpy/XdznwL0avbPKAfgb9UYFCVUxPfVGXGpl2MobpAayKaH4k5coZ4a8/NbTd77Tb/0c
AdQ86OZ5IcddTaHfxp+Ttqlig2qKfjvw+CiDyUEbIsRDCnOnB9PVTZoVFGu7iftQM26f+5wHzVQB
Al00/O5fr4d3gda3xU2XA7QENo41YcWPy6Gl1x5lm4LlwNRTyYlJ0yYXc23RloWkScWwKsQ2I8PO
wNSsBXOokGH2KFeSWpviA8VRaexqUqUBN/TrK3wXefx1hdTpdelp0MTw4xWOseNlroL5QW154fgt
DwQdcx6AxjYwalcq+KuKnOM8VXhOBaqZv74E/SdWF3Q9xBsmWw/g6Hc2oxizAiQBgyQvQVoIadvq
CbK/h8p7E3W9aQ0KMQBiwje5Gv/aFvLpSgxqpyQ4GR/aTBcCdiM49tz4WU4jO2TTKpdZs5ImtUJf
79cXPkMZ3hk7EyYIWEmAVdFZ/H7sUNOsFDvnwkfqSv49ujXk5satNEu6VaMzWq1K1HVRurSqmq4o
RhTLoTETYS6Sxk4aB8FahUeFjDUQQTlx224lR8APkJrstzZ9hXLNTmwFOjq3ch0XQoIK4L1iHWs9
bfvGi58Ox1gTl6EwdhVpXmk6/Qo2zXAzVPjP/TXDiP16ALSfPbnvB+Dd3iVTQAInMuKum9nCyuld
YQ7k1iKfZAwOQhrBxGdRYtCDuFn1ckal01I+OCywgwRAnKW/aSz52byWpCpMHANSB9PE2/oecTBR
CrQcP/62lUtzXkgKDW9aFiwt+aBCrGmklmt5Gb7B7mn/OwDCvLS4BNgBIMkhpn2fZfGDHubiATZ3
ORfkz8rFLm1+64YkNJjjigmd8PSbHl16Erm3d/NSenDEDkgxUvt8FzqE5LOTwiF9BYzs4GJkA0os
9nBltCPgsTBXbVEbPgzBsE1sYipIyqSzk2O0rfrbpJTGR7AdleOwhaHpwJw1iEP6VLumI6gyZSsf
tXRZZIGhMJmnKRrMrNPpTWfWFi6TWDotbMFujOwZO58chqpiF2JSkABbyS1FTsoB+rzOrTfCfPMH
dAUJOVjzRtxDTM8A6fFZ7nDSmEtQcckzrNVygTjIIQ6bdR2lZwVHcYTV3vDXtA2uMx1TxrQqY/1q
dv1RBmpwWR3leKtOfJAX53jRQd6CNK2224No/Fxwr2E0bjV2FLlmR93YSe+3jeoNFZSj2fBPcUEj
tusK+911Gtu4suSf2kD/VOMml649ItvQ9/QVaEu56qXfQnf/OYEeWfoBhfLQlsmmq8Wu5PSiVo+x
ji/AQMjblhY/LVt6q9WrdHUUUuvdKtq2pr9xzBeI7kBRQSTGbG0R1yzgM3+TfrHFPciAGH7U5ch0
V3ASUA9CLwz27WQlHcnZu2L8550Sa5hR7hFszGlhX+R9SjdErpSEDVveo3DxavCs5FXrMI7ZFKyj
YTtvXTZk+dFa9Y5EpRt3EjvpV9UK7hoGjgH562lJN0d6RqZdzp5SwbaOOtFSujqIsy7dO/kA5MyQ
FxviDsovklciHSMopiTTHmebu5y67AgRfl7DS+rf5A/U2DlzxLoo3UpOLPk8p54JzCah5uNWulsk
kJZBfzE/lZG2lk9Nup1oOi4c4mcgD4vZPeFq5N6HXs9SWmk5WoPRP6J4tpWzsx3iA1LXazki8vqk
czLgcwCw3kT4e2FxTChn2S1uFP6FnAJyWYR5vZb/T1QWGrfS9cPWmMyLy9wMVRX0KvSVLtutMh5b
Cr55xTP027WPmyb9v3yqAY/zsykPY4yX02cKnrtExWvU+63jT9ugj9ANZBSSdF2SqkzU9BxayXkK
xcVoJ+k6njroIo1WIxU3HQubWcf/5U0qRbeRNyenvdxkpecpV4J8xuhlPDRcrZzA0hHQO5p7SajJ
iWl2W6Fxc1F0CGjDnLAi0t+VNz5qiKhTIOF+WMzSA5ZTWA6LXLE2toWpIRexsO6hqV7SmXtsRia/
1wE/qdaFZNNn+5BOW2i32xH9gfyjdGZlmNNw09JiI569GAzrY9d3j9IfKJrgYKXjVvSf9dqhzECI
gwWQ3iRkO1tNrTbyS+2o345DdJaRpPy7I5VVqXsGdzdkWCx8ymEMzvJ2U1ghkWW0bXo5sRMRu1cu
WoxldDA97Lb3ZvpvMiaU3ztWmIYuOk8mMrfDp4g5LH/SMZEsItCoIEJoCOccO131K/kJwg+MXoNi
METlmCT5tdLNNoM1ZCRrBz0Z6ZlKP1pev3RuyqZZO2U4n+bG1scGorzAQzvJ8lHe5DkxRNLxLcW6
blBtTYg7mHCGh+o7ljVlzqOQTizf4eiy4lnRMhaQP+XTwC+vETdzwO2TfoP8WC5S+ctye5Rutgw+
pK8eF3KpiGVVXCCBXIEMWcmQQDY0GIQwfAvU7Bf5g/Jb5PjIKAJnnL1qV1J2t5yd/F65Ich5LYPR
2bfsp2OApLpVpmc5IBO+YDfal1KLzhFdS0r1lLPLSFM+MuNk2ioM1GOP38xvShMVa/Er/mJgMbXj
biXdKRk8sOmRJ/B6Kl7hrq9JYNADwPDKWcl+JW2IjAtMlraMc9rpqBrg9NEzlM9HmmWPUZKDC9/+
xvfGK83xD3El6ZzJLNNM5jLPKmMnp6UasDaJOOXAKuOdPhGrwnmk5yen3WYALmQywZiig3TXmsTE
VbvlQ4TTHSJrzMgyaeYIiIcmn798eLW9/WvvSGKCIgyCfDgDbpT0CWVw28bxYfDig7RvcijkOXKQ
5aUk9EsszypPXUbRcq/XWsKejhDIqZYcqlyiOaalHfarfWsaO2lAZBQgLZ38BRkuRZhbp4oPcvyz
5nM5jqh19tuE/+RUnv3Kf5UV/P+Sr1nGh/97fvGcT6/pW1i2X75PMQK7+SvHaKp/zKwIMpUHN5Uq
sY7/IW1W/9DBFJHSchyhkzMkL/mfDKOiqX/gppLuwgKo0PF8z9qsw3JkSZplWagwJK/zvyE5etet
hQdMBhRnnM5/HXgTKaIfnXLfDH2YXose0tHMWChdddLzaAL6UXxJ0z7YAl2G0KUL0HiAiAQ5Rbap
2KruHVhqF21bFhu3jARsxSBm1D489Er0jSocBm//S/6TDOBMSPiP7zxfomO6tpAYLMph4l1MV+pu
a+b61JMIaZtDVQt3A3luv8IoTDcUyqPmg1nY8VJRE2OJHrx1QK3icz7U9WmIrenmQgS8ThKQAUmj
RUffssB32OG4nqwxXiFuOB2mfvr03Tz42VX/mHb7dtUuETyJYlXAG/juqgMviEmOOD3Il6CEgkxS
KsO196lWKXmMZv6WWgb6882hprVhW8PUvYoMS9yrWsou3NjafZnW7sbpS+k0JwsP9JPii/6ijVVC
25i42ZATp8Ijb9Kbq6nWBGKM+VfdKhBcD0gPm0anM2bV77ID7++M4gfYbZfst65yY+/vTGU4h7CA
wWO0OhUlchBNI3rlaV8DJrKr4CCg0tv7jTItVfGb0ti7rDSQR8HsJytN2h0+SebEj/MVhuEkCiuZ
ZECIQpiI4/lCfwJhYwItpPaihFqONpI+7cGPUc5el56qPKAjs1TLsvldnkT/IaybrwbiQEjtIEJl
Eb9nQS18G7HLTsCK5RfDpoYPvA/M6IwdMDZJUysEIx1tF/jpyMUiZKJm8PWUVW0hNWU+RtbofBCW
+xb29AXoxp+hN5r3oV40SCl0tJSNeKRCCVGGrFEs//UEfReOz9fOmheALkhyW7bzbiT1IE4KT4Ai
VMIg3drhwoMpeovos4YOAhQAMRIKo94OqwA1xAU8Rghz2L65ByGb/WYc5/Lq90uc6pgOu4cJfZXm
ECXLcf4OEox0oxfXiU3hGjAbnLWmeSL3m65Qelu1ahEzHmZ8UlzSgY2d43rqrBbEXtHMCT1rAcZ1
WE9Kk5/nFxbWDs1cZddHjnYMs0PbwRY1v2mqRD/aVpittTCmuRH5UGKL4mmIwHbVDilvpaQXtIRO
C+q1FkUhrToQs0930ECXSz/Uk4OvecqByzMWptKIm1PiMIx9f7Cbzru0VSROtHeRGPQrYyXyYoWS
eP/kwJO9L90gW7tmk6xHxy/gC4q9CbmFKPpNvoEk3Y95IGpPlKAgr4PGA0QJJHnvki2ZoMVRCEGf
WxZ9EYQwyFX0SFRaiIM2RY4+vYWnY2TscOkB0vS3Th+ao1FnGixO8k9fE/xZIulx1C2rOc5/vf8E
ZnK0hKUE6vxxbeKmKPaww9D2p9pX/vNSai3kOvP71BvcNSNV485Kbr35E3i3vz99/kRM+XBqNTRM
8to4/POF8/H5q/45bX7bGyHFa1tWRS37gv7NckDH+5TKXQP9HH8LIznq2qK5iSSyzrnTvriNVRx9
vRjvi9i9ZfpZ8/eGIvSTkkbpotBxQr3IeBz6cdwONl5f7Wd714IbeOwV/TChDL8YG015LgqAoaOH
fg8ZivssBMOPaHDJJGi0WyRfyket96dNosh+hpJyBxjhSjuEEWF7j+RYDFjS9fy1l/vaCanpZ+An
KBHVjv3kgSpHfTb+MwrGa0hfwLEc/Ben892jFlnGwsmFszdqW9/hShhLGPFRmxItOnpjH+yCoUEq
qB/zve9TYEfUJHmMJeFrF3T5n2MX78oESqsiTZ79taKr+bK2g/oGHHejuZFx8BHb8s0Jsq1+qjY9
BQKEd7ONJ7r0SQ98MAMDif/BBAuudo9p1yFjirTTUxmXfFXp6tdaYIlHzT91tVXQ3ZSNG2jZid08
ePkS+zPcPLQzxmTjI8V69vJw3KgmDPK+imoBvWOnEtj13uyVi+H50xkm9H7VdFQ5gsTIVnpt00VQ
aCRU4lrfmL1TPzi1/1SYZHe0ZOiWWW4qn0C7PIdjl998U62PXdf1qwKK9q1XckOeqhbo1pn1pUGa
+tK3Yw6qdxKvEUpb4OXaJ4B+zs7N0mmjUPh9oUsWyC8nmPBWrCwEUY+mldv3UYcuqfuGqqp4ttsR
979VEaR1WvGcQSiySZWo2sxvwRbZy0SEzn5+qw+0nedOTwgnT4b5dh2H4XSrA0PQm6s3O99k1y/c
8RKaEgddSHOc280ym4KMq+VT3xm//5Q9r+U4J88vKHweVd1chHZsn1zdVx5G8Kc7o1MiAnzVexBG
7j2EynSzW4FAoTzkuaWzh+sW/JB8O/8r+Oz/xEwYx/mQ0tfx0U0B+M5veSAQvrVksIZsAAOcxzpq
BJpyTeRLP8TuBtpPGIbDUkFL3CdBj1zQoQ28P+cz5uNhXaQXqi/r+d18fP4OqwIM0fjp3T/HuwBA
udGDM67Ip8JOFd5Hehrd0+BAn66utrsyGKNvx3JaBpb6oJeb+RR2tegeNQP03s1oXAWqDdWMDhB5
q1ZOTBOwfJ+2mbWPazcklwkli+qgUzyiv/GgOHAWZLnmLZOuih/mY3lLKzwllXE3v50/QG5vBeK9
utPhhiSFyXjUIwphqJU3Szem87nqwupGwF+yK97mI5mXJ0tgKDH7Bcdis3b3etpB9SbPn4+N6dc8
1bKH+c1g+18sw9iDxEec2e+i61BZE2ZZm17NMv+ceon1gNKqe1DqIsD4GtbRatA2i8foJTNq5xn+
72jNjGzOjj5Gx7Zupg0NG+JGS4bk6VXjLyjs0dVnfpkCdLkrrxGPVqmFm1JpX92699ZFq9n3jRMm
7Mid/RrotDiUY+feVyIs2UxSOAUa337VIT4Eqh18UjpKV8bUpHtEFt3HPBvuv/1L6HaW6CtEd1mR
hefeC/w1kmQp8b2vo7E44RWEpj7t6hRZySRO4lOCeBaVdveuMnT3rpAvuey+QMm9WJkw/S+tNlIO
aSL0TVc6ys5FVeoRMU0095KmCcETFDaNMoZ68UvfXLjtFN4wuHurKOFdCiPmEYKVPRrjTCiyJqDi
R1Ttyua7dwLOgw6ZNtRSaeJ3zQnOUatxV0kSly/VqH5pfLJ/aP+pFyVXxy2w59EmGTcZJ0wsW47u
6zunVi92XyBLI19Cx9R2TQLWWf6mD62xkUzRrVVaAPDFMR3S+p4Ww/oecTjjznaQoSVpde/CFNeL
9JohPZ5U4LDJAmkrFgM9KWmhXfTBUJBwjZ0lYq3qZX6BLlO9jOxL21yDQuuT5/TB/fwyZU5w3zTK
jl774jzId/NxGim/hur4ovVDA6wP8zslQO5pqeAVYkIcm3oKaJpz0iegmtcgjvu7+R06V7SstB0d
W/LDtkE3ADos/dCOgqVEvg1mX2oUkVOe+0S1Hgsffgm/DV7AYGjrvDT7k9+rBi5deNMMxTnOL8bf
f5GbhtTTCJ7m42pYsFH+/aEb0GU7AHsjTwUp7RDA0hBnIPx1ypEr3NB6yXDtW9v3DqradBdCqe4y
/+X5RXSivLNSfA79c3z+0NCCaOuK4pYmzZYQNRdTc+t7u76VuDxLAXJ1zP3nMnS+GnYVwzuiGv45
ykR4DOA4EviGtwyl1dUkIogByiG4oeq5DhzkCpWujWlHA5WCsqnaBctsqI+q0E44H8Wr6QISTJ0X
PSbtDGI2AaVoBTfXARbhdj7Bbqnp0Sp3hvAUdXl4mgo7PMX9dHGthPAZHwC6pV45zy81ALd176fx
k6uM5TUeU/po9MDeRQ49RIjYILA4TQ4Q0MI5zX+pmTcdhsxeKQXgv6Zl8jr+WQQhNzn/aafxhPud
LL1CRRHFznLqKdyfBvtKrY7pxhA0athlZ7zEbbuGzUf2Tfjx0TP7FGINjmu4Mgu9pr4cG1CvcUqx
6NN6Ok7+KGgB0MKrWwTPddS1BzcpKmdhWVZyoMIIEk8HkaC3E05GbZ+NRrfPvuJW60pPHSr/JR59
yrVlQoAxhsw4zLQPrQ+PSOLaxTWPj5o+xk9G2peHQtW3vlf0X51S22YOjkFqN89VlubLSFMKktcs
1LLD89FYWOitBoYP18loVCfCno9oyTT3bm7DxQvL3rmnOeHS0h+cl5q5DQrEeeZxEZKGxPHoQBnd
9G6eGYAy/1RaGrtSypqLuFIadu2c9sZ8BCI4mv7D0CbedX7J0sfQ9Z5jt5gey5hfZLqv53eIGEyP
yZhtECXdKHkwHSvLsylCTvY1d/OvRSq7kkhd7ILEdHd+IcYjzSTubgh7/mok8Ev6R7ZfPOQumOuK
ysdilG8zK28vVk8iFP0kSJ673jmk2I5DHfQpwNPS3GZgWq7zi2sn8doyE5aEHkXwFw1o6Bilfd/G
0CLaIqOm0TXltXI/0U2nncK/X1D8LBbpCGHZ6I3wCOkE1dZEwpXmB1jERspIy3lhhZYebYNcfNVE
nKJnGbTJEooWdYNwbHlUgvwud8Zu65tlt4tGc6P1VrgoU4CVaZS358Tp3VVrszf0QZvimrv5Jhys
e8VB7inHOdj2uVVST2XO2/jlyzBQuksbju6mqOq7LI90FKHj7JOmp8/0EFZfaH1f+SixbeLCEHs0
p4Il9JHO2StI+pBCe400J/6UlUq4aqZ0OsZWhoxtZ/QH4FYnN2/zT+2IMnKLYtk+mzLz2evT9Xzc
CPNkUyj+tKODOHgJ1GvfPPjQB36hMfAadTYC6VFrLUIKDY9ZjzKgg2jjZdSsZDcEdnsIJieBsjqx
NoGuw6RTO7ibU7U1a889kuFODhNB5s5y+u6c6V2+oaxX3hsiQodSD/QneDmhxoK9gp6Xx0EjyA37
Qb/UbV9TJByyQ6HQ3DHGubqp86S+JzaiOVdxkw8JuroLoAjPvj54j6EZHuO6pQUVz7BTw0ruEyFl
l8j60tf6g/Dop0y7ql6ILvCec9Nql/oI1tmwnuNJkAuyfPNzUyNnipYWjayIMNKaO/5pa+bXkJrf
h7ByrWXNqJ0joyFzpif3lao3C+pjKJzaZXI/v8ANS4jc6OW2JaHko2LZFnS2UcjuPDdYQmM0bNzM
rC7eGNYXsgv9fnKnB0e+mw/985I6ubGO0YyLSxbCkAUDmygvldclR9q+91PVZPuwatpN1Zjdy2AE
OIZl+FYpTsly0+tT0ZfFVRU9DFkoVg9iavctzYSXeRuKLHgMCOmfdQ2OQtcq6u1shZDOgLdJD+tt
jS+B98DbUr710xIxssAfLiHtwMFQkeAdmo96ldtfrSF4sNpeRa3eNxb4Wf6D4nVcPvDSOBuHm9nT
CD//NR8zbdHf5r+GUIH8xkLmBeXfiQqlll6cvJh2qVbGh9IfqpOpGAI0e2dfXbTYwKkr4TMUF0g+
e9yuaNVj2BtI1cPXoVvd/Pjai5ImN9R9mw9llOwc6j3wmyvXogGiuXBIA5ZNjkc56odmHDZtmkZf
2EIeS3abDwNohrVHhgIY/dRT5aJymiIz+sE0JNLayQ9NNQw0CKoPidCMp7L1KRtpdr/z2MwfW818
q6M2+EyF9sXUm/5RnYxsZyL2tcVfKJ6AQTzNJ5gFuRyhT8WtK2p/L+gX3mpWEx9LawgXitN6pHaN
hk3Pqp/g/oKITx8/+YPqrYDN/ec4vWzfjsdF8f35fx8P3P/6Hh97tW26tAWug6EA4k+jteg8mFjJ
zAZkZentdrynwgDaMNYeTpr8tIYze5s3urEieek9TRQAKDHr1Jzk28HT+o2bOiSW5dvG86y1OyKb
mFg63WhJPz3iybq7CTcZeetoIp3gKufa0J+/vRvd8hF68vnNfDqcwLc8o9sAob7psYZuYBnbSbGf
z6hCBOXiyHeXylCsuyoQD3nRiIfQPyeEn/d4SOJhULp0i1KysvznhDS3YXMxtfN8Ov2d2WEMMQ3z
WwQLxUOhm9B7lBOoAgUl6rAympudG9PBKifid/l2fjFy9aiQSrloXdTestzuqKyP8MjLM+o4CLap
qzjL1kDUkWjiEpLQvQKpta9VruTAGqt4r+FPfztGD7m+Eszwddg6LcmTuG1284l9dkm1qDoXU1Od
R7bwbmW2wthiZV/nD+aX0OyvtL2GsJT5xtkMo5PpE+pppp8/CDvEmRkQUBFeFR1t+RIrYXTUsrTf
6QITaPbarq9C/9PkhfSh+oG682g+fSF1Cmua8kKkmO3QOio3apgqLz4tzwq8r08+G6TXF+Nqnpya
A24iUOOPZaXru0G10818PE+/P+4lWrohDzt9+vH8RhUvQ5qTFm+m5slxfXNDP2W3btBof3KKVGyF
GWurIfXbp1GbnN00tS5ShXwacTuH0iRDOf9bvdO7tRI4HzUudNViGN9y/YCpK18FjWBrjJlxsPvB
uzcsUCjzCW2rfPJwxG6C/vG9MMpqo1SArJBP7E9pIF6dpjMvSQ3LWANaShhJ+OCXenJn0tXmBeYH
y1UK/rEaHIMR8SOjVVLZBAx40IQVu3DpmYz67NG0kwdrqM8jEId9nMXTrafNfaMi070emn66ZWFe
YcGZa+g8zqUc/RTGWblvAt/al7kVnWoNxE1hWJSzs/zrHL71wrwJLSvwJpJ7Z3Ssz0Eavo4K+2P7
bKlpdh/0ztIxouBuUIb6PhvT6uIO4HSfg7SLX6q8guktphOIXHbyosVNBsdN1N21sLHTC2TacMbr
7rrzQhx4ZRgOIL3UraOl+rVC1WLpVU71cfTiD2DKQ5806GIA0fbV8tVXUxSHxInrx65qgxUBRwmY
rfE/YgY3Vuxkj0nb+FdRp2/zYdVLu22QFiq8KQYU/W0J+Z0WMI/h7ViAPhRvQaHfGLDyKXDZZ7Vx
eCUpltwcvaBrPgqzz0o23bPb05VuIlfWhwO65h5Ps4RwfC+8uLoVbrSbaM3Z+AMk4BAWiOdRQQc+
p/i5TulOrAmHPkUkUJCP7N5MDw1WLTLIruY+8Ug7JsoW25otrD5spJaAuyxFmG27gpLhkNIfbCpT
t6MXKzy6jXEyrPiDV7rGh0jm8HOvF1e/gZaNcDc8VJrznAaKu4IRQwbjhjHUKz2LIHeQSVRZ6Fi2
ZRwfQUOWK4VS2TkxYbaJJ8k2R2strkJ9Qia7QoKxgJghou0aniayjN0Y7HCATm6cBNqC9AbqlYnt
wf4WCP0YaAp8E2LnBK161iIT2Ek40O9sxuPVCIt25w39Wa38vVU2uMs0eg0oWR2mOkH0Pl7rQSJZ
KjYMbfspqI1kRV//cFGt6tKiIQh4j4tpUNwDmkHewo2jXUf54IX1EqyDPryW4GNraxJIrDjQfWUW
/ItIyC7y0AZSpdFpoNqJuOuN1ryEHfWQxjpmaYHO/aSfOrq+102r1EeYp71tpQQ4lHoNpQEt8r49
LBG+yGn3D8Lk1DfGcx+27hbbEj3qABlt27gP/eg4QGCjLabpf4g6r+W2kSwMP1FXNTJwSwDMpCQq
WjcoS7aQc2gAT78fXVO1F6sd2TO2SALoc/6YLv44jEWYGjbgWwVldWd9ujlzDjwhgyJp6su/LxGR
oB0BmEGmmuZmeZW99WZ2Gavvnrphlsf7X7sxOMAPZWqj58ls9WqNzWvZksVettaFct3+wZp03jwp
7qWnfHv/zVbV02XNDl0E9pfmRv8wUk2L+T/+YvjjKd1UJPBS7R3obLr3Y5XQG769T8MTWh6pPCIx
RvVgkY/wQPXJuXeq8dSUrfKRHmdo8TLrYQXU8YUj4r2a57Bz4j7GYo4yUViPsljeFqLpT2Wi+l3t
8hQSFCbvazc1wzwanW3PCQSLxrln9MPBkdOrZeTVyYS2bFWyhpWsvW2fS/JKLPxo0xidim4Sge2y
cuYjOcaD2+hHqmWA4GT7kmRle21BeaxutKhqQ36Hz/BMbrzxIu51p9Pd7Tb36XBb/kY8NW8xyq6z
jKR1qhVRICuNpl8ZIilTYXCUi70n7SVHHGkG/yBsC8mM73QD9XMTwVpekZ3VmlziZWZnsgbebTpz
CdRkChbJjUer89g244sT19ZxkMMYlnSU+KY7Vduqak9uWyYXcsom9Ha3cuyiYw9f1FWuusyLt6Pt
jhCNfz+z6Lx4r8VXV4+XqzvdkrJufX5am40jaebD4thvliUUyRDNfKG5j9uTp3K45sDQQrpxCIub
nqLlKafhkdyqZqqvzdi9rPVqbmolyduxWndXYyMiVyX/myjHudxxPlAiHX69qbaTYaUvzdpRi2v8
UKSKuE547U5UPD1glPVd3sNLgUtrZ7aHwi9W5UMda87GaoBN77TesM47AfF89WrtT2nO8jBbYrla
KIeKMTYRZTn+okX6qRWFe+q1ddPPY//gqWKlj5iPc1jl+z0qtVde+RLDi+z13NA2WWHZ587RfjdJ
RdNNYYhDLnSH92kGe0mbvPHjXLIZG51zonT7A2x9OcnYsgKzMkmDRWSAt6tMuVvHN8dogBEd7v57
H/KJbuTHBhTqqOWj91BmVkMWUeTuhEbujmPlFnAUyA05Ukugly1AY/doaoxlddqr9zjHZMyb8FDG
qxHSai/2qevMl3X9rkebwc6K80OG9fI6O+pvbuG4V5MFXyga/RSvBW/IMrxSxpzsdI949KSIlmu8
kl3qGdy2kat1O6uhn2TWyM/rMyxPzVishFGYnxFxAVC8kl18id8RDTVXPaaReWyMR64yGEihBa7o
x9dicOJtUTY4SiL9eeWdXtWUwi+uZZiUlzg308CQbbWT9+SchQjecC1qJ3RTRjxHQR0BI2O0UOTb
MFBGYadN+Er7auTJWhwn3DvoR8Zm12BycGdEKUbZtSwlvbFFyF1tyrTKjwkH7D3C6aWfikCDMNuL
dTHpnEgaxJxuMNSJOjhd+jhN0X5eDNTRnWVtjS6mTasA64saIp864n/z1bgVQ/VXCNmANbSJ72rO
i1kAWNCf84uxQiNjGVyxQ89W17RkiXIT1Ul+SVxyT6PWXkmXW/H2m4kI4szRNqYFoBQnns57xLuR
3F+EbefxeWyaF+HW7Z7g289/R27X2RmWNsxbOH0OlafpO7NNek4P3D2TU7QXdKgVON+nTXTKvD5V
0ML0WR6ikfLlqHfa2yr169OEXPJlQii0UXdo2BMmsYiGl3zKuRc41bj+VCmIdcnN8iywXNCfQG+r
7LNbW1ZR6MX2d7/q7TWW5nF2tJ2EqQnqkSqnNB/MU26klDoVUp6WTr6142xvcofjuBkbc1emur5b
M897rhMLULhfkbPXEdC6JuklZKnelYxMOz3h4+u1mRk66j9LQdit5hlAN070Ks04PmiR89sV7XjL
e/eXuDMYVl8koBFAUYsl+ejT7QBJvNOjYjjrq9FvCIoWO5YiopU6pr+oK7otC4bfKOfu6JvcV4EX
s0JxMUE1L1HkW/3yIeb0AWCZi5h5BIdhJa7Zam3+IexTBsc7qDx7nNyvZoGYjJq13mlr8k3e1G9E
aj8ciMaL7AUiBTQ+6AliH+rPvqYk626gTXZmTqyNoUjQEm1pEiPu8oArK26ContMabTduSaF46PH
fL0aua/nJVbsmflaDsaGOWnZjvzXIX0t2LbyuNq0JsUhaWc1T7ZtvcIs7Rwv30dMGUh5TrNukTRo
Z81HnJA0tTr6QzIn8bl1VY1Vru8JoDrNHfJVUNPk2I7joR8a+7XSqBPQY2RbVYTVhvOs3qDTsDeW
hYpfhxa/pp0awjKt8Tx0+fCyigKhXdNwmlTNa0tAMf726fbvWhuFarZxubjBTEp/qE2ufkv0XL8N
RFKbq5eGdt2/RvekBSwlYe+2gDT5F1tKf1i4tQhqRkS6dGn6S+T52R3yx1otyb20NTpE+ZC94Wrf
0X8aGF6WPHJWprcZbcwWViasapenI0c6YWae90FMitoQCDdcl5SOJsj9abPGUtu2peKxyyMnyfvb
2BrJc4RtYnaS69JXkT+Iy5x29SkZdPHcDqkI9amcQytpfC1Cm8N4wXXluABfcIVcEG6YNHm6jy07
vw5r1exlAQZApD2inuWG72J+6mVMr59YNuJuUxsbchrirIp+g0mUxCt9qvrKhLJuuGT718SM4kvb
sVJYdHhdnEj/GlBoT5m2TTAdTkVTnVZlvUSoB/e95b7T6hXKQXpHYNMyzHsTeUPuKq7KYjxEZee+
O4U4y0n20JIyuenTIaJm/KonANPmGh94r7WnSSFmmkyt/qNwSWSpkfOgzOtNzIPwgQ1CO8k8OUSy
4JbBhdLWw41E7O1gdiqwlA1MZ8zeOxqE3w0SgMviIvoGII/2vYkqwC3mjgslA6Cd+YNJl9PNyCBy
LoHNFloWOo1nBxbVARywbvGypPZGrhbzOwnuOb/k91SIaaxcB1D0hg98rL8MXavPdmGh6pTzmYfL
K6FEkQ/C80k+EGWO9UmNIGfzvNqo5TVzYyW4X4fm6Ao9JRcw2VXm+BfGmMR1N/fCleN/m3gFIYuw
41FFpbBg7Nt5Rr6FGX1Y3XI7OxiIKmO+cbpm4eQWnF1DBizSzWFCMGGQF1kUKnt6qxQcfjXBZ1ul
2q2CaJFmdPrfra3eS69tv01gm35qt3rSvyjZ/S3awtuaXuwekxJDXwT1ihIPnRs1ar8mEzqevrhQ
dEQroJjDUWMyLsTxfBxRfPhtOj1lnZ6fVh5XgcjYm0gkzayp+iULSEyb54dHQdtzkbEJTt4g/Kal
P0x3/1bVHPRDlj0aDPZlm3W+tLFOCN4xplssQogWurkhRTW5tZqb3shO6ZhrhelLfi6CEYvHQfXL
safFtgJ53CZT027EIg9CW15AbHDt6CRnTHX+Zi8QjpSCOpv0ruKd5yT1RcXehQpDO3SCOMqxX6fX
ZohDYl7EJYpvicA2kLOHByt9kfWUrbt41HeDM99oV6I5kk5rzimAgmFlTumNWoTJwi8VBmmCnQjk
TGy0KjxjH1kEazllkVyl9W1Uf0mhwUbUDZgq0+LHyuPXrGnUWVNTg28nrbeuC5KHLNn+4nxL6FRl
zXYqfBlWEgpiTKZ1Hv185N/MMV1tHENRIkIZUqASjbSdWH14nrHj5ES9X0l4MlE+ZWtcfxaoBYhF
ahO2GPYAbSrkbrwvz1XrXPskop+Muyio+8W3xjqChI92dJ5OUIOVImXfCaaYW9+wtA+sIwBXE1nm
w3iS6VsvnPhh0VdOQldcXEU66TgXGjZh80IPgnlOBmJq6MZO92THJHVtHmRUcU+ayX611bVGzsuC
0e7gk2LsByocSG+nhxjGallLGXQ10ICiGiCM2ma4WEovN6yk2dFo1FbFTnYSBdF9XCpaH7/3mvZe
ezai13rdF2p4ExPkUD5o7xN5YAGnxvLcELPPAEzyIgQlD0pTXe4hsAG7uR049vgHlW0dpH2CH7It
dvZop4c+deuTaKPbOHjuVmTDvmFM/Fhz08+Z5ZU9x5xmrU84C+yMl79XXKU7OKzOz4z4cygC5ZYZ
r8OjuGn2lK/zXq+J5/lTBi06Ta1372fg3MW3lWkqjF0rDhZVocoUrwbOYM/p1H7J23wz2lW18Sys
PZ1H12SUh1q1viHoGH13tV9m1JNbu+h/RWDZgK3Np9ZRz5SzCJDe0CB9pllQc4hDxvBxLTQEKbVg
nLRZ4KM5Q5VAywNz9M6UFAuU6Wc928W5safKdwb0trDNLC5mIcNFkKM/SfFHa3uGL5uAoFGH4p6I
VqwcJLQVyp6jKajozPHIFE279XoNxGwluC+CjqKSkwKPynpebEFtwjAfNdvBfWo1J1bKwW9nc5ss
TnMjLPTmeu2bMqQTjNEPYueXYpjPBkrjLcvus7dq+v7sFB4neK9eSo6T1J0e0iXRjwy+m7U0yvNi
xJwvQHn1yMCfD+Khr/JTN9bTs2odIlyzZsTug0rWSxZIpfisHCLIHWk9WK47kDmYvDiy3Q/2FpI8
JPHfC+xFf5q6321k/po0qQe9Go9ssPGECewulqwMi4cj6kseTcupkdEfNy6/WzJ8Yu8r0uL+QB/R
s57W6aWS+q1zLBKIitbwO4H0vYeVDGY3/khghTfE7HDg9rHvtrIJEDQm/pjYeC5jGR/6esJ5OuAT
NRr9kEcAHxoBjlKW2b5IRf/csPaejeNiUJyyYlg4uJPkk3bqr5YandWj2KtIzPym7CL2PYuuiKGh
U220wtLsXoAVX+2RaPrJS3G5U+g3jQNx0/Ev1qh2g2ceSJ+ZiD4e5Pf0Nof5grfJo938fcnOVj+o
tzkiabVCtB2Y8/ybOWL1V9eO/JFAJiE7HQ6YE3P6yeMo8c2YWB9FBJbL/2gquZbUEBx7niQPa2zo
G4AJ0kkPbGHgGtN4aqG2w2quyYLciYzP36ydeQMloGrx5HJaXctxdI5rg2ptlPBlxVR52yQps6Dq
sp7sMHIt50FfiLhzTR/nBB0lNk4pr3wslr4gudhl3bx2w4+WNsQRudRyZXIXjb/6XrRBnntE0ml6
7mdT8s7qKnngzcFd2+CLdSWUjKaU3FOvdd2tx7FdzzrIfNSBANWxsI6e1cUnjfWPZPx2ozm9DPSa
AYu1ZFON6Fk1sAK/7JsN5svmUKfR0ckJ7bflMzDmx2KyRM0NIVI2bwhiA2jp8cjjHvqK259Zcgbr
8Nr4MBWoGSjYfavG0Qg6EhU29tjfCCi9Gvft01IRSs3pobdozljjuCTZqz5q5OitxjtZ6hVIGmDp
GDZayrWKsh8pXb4pEL+RAlHea28ws/dL9R51lyiCVscAnhyrskxDwoNocslsooFXgu29er10Vtac
E0aXSWkPk6YcPLTshukUbzFxRP1CNq2BgGJYDkAvHIQu8x3ITnFGGcDkO9rXaky3buVg1DTVQ43A
fa7d2p9rioNl7viJJX5Pa7apuDf3uERY8u79M9laB86aPmqrabBK2JRGJnsEJ5EqHuJR1ezyh4wn
wonFzfEtnSc8jwPys1L0krUBGugB8ZoP6zp5J3uKXvD4H5o657VpvYTnQ8+uLD4vnYh7y1mOwIOF
6cynsuxOBBH3p1FfftZqZXioJj7f7ktzxzBx0MdH3lAFHJNGnLy2bVJvMq2gEy1tf6RaeLqnKX6J
eiMr0wv6ziCKZ3ho84K+Gb3YJbaGVzQr8VoCRrozhOJcP/B0RXiNFTqOUqphqmdnJg7fkZo8ON7B
bZzI77lVNpoYPqJ0PS0uIiO3UkhIUq4BT2anofV4fLjWxmzteoOlGOVdqbncip0VlDXbYLqQQj3X
fg3376NWC7pcbM223EZpau7j0dg7Tsy6uszmu7QqwfKnH7NsiFizmziEAKjA3/Nw9pJhj4L5kYqC
aduX84zlvJy3U9lT+jzZhT/K+5bi5cw1K0YD5MqbcgYrnFY41sodCWnmr029SzdILciifq9nTsj/
X3CkWkeTOx7idjjZLA+a6T0KAKnjKiRbVx0dOCMb303dj6qFHOKGhu9xywfW+PotLpJ9iRQkiRgo
5sSdDiOCvlTXvtLqobTb9KBG5+RlF+RTlW8lvc1OK/Ylwk5SJUAd12J5Fe1Z5zg541mH7EuWYvFR
66e+idUlAG+hRVMxLkgkSqlXXgAh6EPpPVpQBrUpY+unU9aTVyH9HPPfprlwf6zzIe41PFX9s5TT
rbOQ9A4Jq19jzqFgRCSp50dL9KfE0BHMNfKny6p4N7XW8f6SINLCOCZxvpz+1HFxBuK8lK13nnLv
COyO7GstXwhC/Eo4HZmo3DPjXYsFPwqUPXIId7iGlfWTTC0XyYCTOY+PXt0hiKU0d1pwlynNOZXK
JW0bGUTQR+kLSmry3sIsJ3vCa8YvrCU/fLq7eSRvGbRpCe7lhy2xOozUqdzo96uvRJu9MbWzFaW0
YDlWtkHX+6uxumwn3OK6q0ulBWbkfJlj24ZRdGTSc7O9h/9lM2Zv3PMfeXEvhI/UQzX8tYroUAze
sFN4XDbZmH5CLsI+6t7O8/AloZ2xqGOaQnMWCzNrxPT179f+fRk1scWm0REnkPwysNBHnGTHxkWE
tT5liK8OjeGMGzH2Fs+d0jqK0TPJwLrbgKNuDB0vhfJTCRoM3M3jiLnDnTG/CAPxJ1dMlhjCj4pl
8luxWzxzxMU3RUcm6+jYJZl7L9e+p3Lr2XaEXN+AX9/5IHXohs4O58b6q80lkFwCKcFpu1AqzZOk
807DMORgpiMnjAGiDVI+lPxxjkdktzbWBp0rs3HMTJ1kh3xiSsrasIOkBsJvELNbSl1Gx8j2i4Hf
zhBajMcXJ4eJWYF0P74gf8xhWKu7j6b2An1kkphTirAhy31EP19ZWvTXuAYf0UlGxh3EDprJ4Wlq
ThijppvUREPC2uKEutG3z17Mf8us948Q25klTgcxSjDjzHxPOvnc1a7BOpF5l5xFh+DKjZEv4/O/
L3GLFFHG9q+uv0dBju307KLbROeHQUVbbDwHqDG27piKh9JJzjrZu7AAS4c6S1KelhWAmip6X920
OcJZ3NO6qL0wFv2lhqjnszS/3K6JD2PB2qN38uHfF9e8H+UWcTLgPe+em6DDt+fpWLnmh6ReDm+U
esRClwciMrMtaRi4DJzyNF1muyV61EhIgZg9jB+FZMsq4+cctfYR2Xfz6NYRQkBayCZiCaQJoaP0
UQTNUzTDeJZYskAMQQpyz9bYyMF+zRpEcl26/bRYvysNbfTkXHHocv/Iddm2Xv1AsmLP0pm/d/o6
XgerkNsRKfBGut1Oo8Dl2aaJ2c/t2N2OZv/hrG6/G4o/CfzhvjTrZxoB0mseTetFkrUrYZCpknlQ
Higtfyra5ylGWyqnbNdOOPBbn9dFITuA1clDtQHQR9YCCebXCKP/6k95HB/jCjjMpMayrN5mQQDJ
qjELx64T70xAs4f4GxOdOhWLuxm8nCl+FNwxBPdR+1K8pvNPM5Pxg/yFfFDRXecxEPV8mFTVvFR5
/dqgkiO0k8wRy77VhXbO8jwjUyHd65PZHDsjo8W46MWv3F7ekWk1fmR25rGKUvPIyFgeIpLElr4k
FRZah3TimQe31YyAg++r16BVy4VL7nDzs0gcVybCwOtSLsmWtPf1UfwqtMwNokJfbxbgXtCLvAvS
qLzP1yBrfRm7j4WA3YF3RdNzV3XlSBgJUuqto+oscZS0K6GhhkNMHXoAdTrSUcrC013VEJvXhLIU
d3DJQOu4POp05G5FPfe01KD6Njbnb9IDdtHsWB+WwQitYmozVc7Byh6pbcdlNPyGNuvf2Z0pTO1H
DbdRaBRlvUXFbfuVJsedVXClak5s73JSMpjSHXEqUwhxjs/iCQv/d5yJ77VwEY7GTX4o6/WGqPtd
4on641rORn3FYMOfTjO/KqSLMBpBoqX6Z+/RTeguuvNMOzhPy0KkV5CT5JA5OiI4EW+NwVwvUWcZ
xFI3+JgiD3vUMnFjju2rSaGhyCIwyTT+i02zuY0Lb5RRGiSuS7l3bBO/bt85Z6MxvmEOgiFa8ptX
Nw3EYTEiiUdVisD9yIGRACLW6q1X8lsNWvljjiSX5N6fxml6Ym5ShKxKA36rLRHOlV2dtbS1T0pa
SDDqyYXS59E6j2n5x0ReSa6DnaNtGbyPAg7svcpqmm8Tau6S9cq0BAo1t+DrhdftLWhl/gYX3r4v
h4sN+Bhm5WS+OUn8Kare+sun6a9GZB3bXpebSrTPQz4VO+L2u5OVan4mGOYT7NSB1MrqKB3aGOd6
+u/L/79lJ6pCa1qRdaXyC59PvJ0jbBIWeMqGIBTtJS4qYoAncdOwWr5EY/lVjzgS/n2nlRl1h2qG
DM+ilxpp1At427rVDYXL5/5tNOIzYKa34bf4tqLIM8fJc0m66IKGOkZxL+ydjcJEcq49/P8L1yyp
OBoDqoB5+vfrs7H+92/U8dBeR/Hipt62bWfcaM2X19yP3STjVxQXc2Ut1QEW5xeZ/XgSV88ICz2u
z3ppVOfq/k9Nh4XWKKx7EEVN/skEgNHMksjFPDO8k5HSCbBYM4rV+7fDGEeY2xJ+G4LQOyGX4tyZ
q/2/3+3uv5verSfThOPGtDKHwPuRIsSMQAHS6qgWcO5sbTx+z8PoHSmAoytES074AH2UGojZZ8vc
i0Oz3hfZreF1zyYKlglKkv5K+RPZ1cmT63fB/b0pvSGcWtWdocruGyLMfhGsJWUnZPt3QT0r9vfo
qLEcaz0yDEQkzZb00AdvUc/CnNLL3BtU1pAb6XaInOMaKaJbn0UyTr4jMvSFRv5FS9/VrGp5RIaO
U5VMHODn2VyOPN8VLY9OEso7ABElEiz/DnQV6asm6JPzGP5XQiB85DSnu19Ck+2Hq4OxAWXW1RMC
hDxQubHxPIErc3YwoMSvKk4goxI6htZLn/EHZ4ZG2dDKmboOy9HV7jF0CehvVHlnyzvBmuK6NdqX
TqXrwS0h4Yqq/UNvTryRi9vts4FZxyKYKRc3Y9YPA0eoBcvtN9B42BHSP9aqzWEzabTJD/DmtgTs
rtlKaevTHOln+cQtOIEfeGYA+sr+0/UXpYwykDxWOgwtnd1Ov7wpDUcFnYfjeQn7XHBhmfUFYDt/
gqp+QJqxdbX2sMzWYXLqX3qMH9NokalAUOV+YeK+jb0Aqq2mdapJiRPT5x2yTRkmlQEGijWo0TQ0
QE13K/EGqLFBfcfLRyps0FFTnO0yCbjm3yxFyk7UmLf7c3zNGS0jcUmLdNk3WgzaBQmAFMN70Ft5
6ygG9GVk4XlHUHZAgRSiJ7chnuc4xAjBedzdo6gG+kEm9+IpZGwuB/qgGVpodlRXwNnkuKsD1USn
TNHJMa4s8dzO64bXToG8Zr2qzlxxnhVF0LmIrxMIAzGY36u+bJGbLQG4Mx0/EpGu5nEzSBLUndHN
z7SnkJno9GTiRc8ztGKkseoJEx1fTkbcUpD9WFaaB6gNGDEme92+X0x58aZHjAo2y9ciSZao5q2Q
42MG121M8jhYy7Wq6ytbv27lbNJZEYcrs1maP2Cq/r2wr6Za+sdMowdDkIfaZiOQTXf3x1Uc99L8
mCnaQs8VDp2pGLkjpPZ8Jh23HsU2hDsODm2sEOFp7ewSjeBWpm6W/kRXIeHzvnMfXfAiwTCNOBDh
l2UtvnozCseI5He56AfULGzIUCeiKkJUSGpDsrlmDJj/O3PxZw2UxzxPiHqDFBliuRJIvqyMQEpP
diDwh0mr2Kx7ksG0+1FBCAMeh7k/WbYR+SyttGQb1HZz+YXFBJTn3mcVhBg7jHmB3XcEtXZ5WDBO
5rgw29ywt+x6q2BRrBrtI5XGk4pxsDY4SjZzvhy0BsnbWOR6APyhK+cp7+q7uDij5KNofyqHZKyh
P9vp8myQ282sLl4zVXzCOaWHEVn1v9nZzGPqF9MKdC35Wzcgl3M2vedTyvy2RnyY2cNs1Oo4TaQ6
3Y0UZCalTyX24G3e20jI71965COB0aQURM12cnJj77VXFXRU2rFx6BgMqmw7WLzWLHN44ORPlSMw
aDp/dAyJcwVj0tTTumNqgL9ZVRYoGJFS6hjSiWNMRN6TQ9qiyCpZJjSt29oeljSXtqtNqccqNO1p
1y36x+IiBzElQCvT6RDaawMAkqvvUUunI0banxpm3Cza8bSk63sbDV8QrgH1e/MOZVoWcJtT49tN
KHP0LyHarT0V3Hx5vlmrgad+5JJpmxV/Kt3qT+6wnjUtqgJOHXiu7lEoaJvKGaBPnGyvysT2zVc2
EbKcJAUp5fI0YNihV4SHWdcNIdSFzDv9itVuH/OOY0W8ZwkXf+W0DLusRokwxR9gzC+dR9wMb0XG
jjSzQk+uRyEPND5eOPoKjObg8COFkoDwABX8sGFBgoRLTDjfVpN7d2bnUW69L2X3Xkor85mlGBZB
3ZrsgOYViQg1X1nnvKDMp4PFtSljgtWbNZ7oc2f6TpRexIzqr07prlqQRnAd+aXhMpzEiF0kWuO5
GMKEqz+QyQqdgeNsANW5V0enQrYHfeY90VtkhLCEoDT1Usi9VUbOxtYnPxZ6uHpTEVaD/obfEvbB
+m5StEnUtBrhtNxMBKKEJ3T+OFINxIYGmTXf0P6cxgIhHk0q23lwvrnLOB1lC2jbI4xXz8XMNL9y
C/B05hmh6fpnjSgAzr3G0MYP3w2QvBEyvNLruR35LI1m8qH+rZAKaKehGXkomO/LcaALaSVnK6Pz
y0w7JlsqmFKdY485kEIAV7xHg0LOUTEQ56q6rSilSQAjGkvra5vdnZwEPWl+Un7kI8Q+EET5TD2T
b5bOPoYkJsN/OUpvbLh5V5wmuUoPDjVd5sSwhaKCFOa03acFYtGIkxR3aUAOpHXIrLXftaJ6om9x
3HnzhN4nWCvtbzcioNKrwIogfvukF8fUs844odHXzFZ5Wgl/gJtoDm7S4TGkZ3kjD5rNCMdxue6r
hI9lDSjvvtgzrzNtsoXbud0KR/+kqoxd3yp6nmbxTqM6Q9jlrWLY3ROJEPCw5HOlXCZA64faYzMq
eW5KpfaucldEfYrw8W9O8Vsc5+xf6F6C6p4lHXvPhuyLa1+oj9Tti6PTNfcJ6Ty46mjY4Om6Vb12
+XTLl6VgK+tfx3yDe5YymIrcuzWrKOM2xvrIeRqWs36WRZ9e+snyVds/JWXFgDtW7nal6twQ9yXA
ThSZjLKk2Wv9pNL8PovzsJk09OVugSqlahFnV+kOC23q8ze+g3X27OBRSSpNDLbBEsVEUCMX25Tj
CmzIVtubz4vDLVRb2mcUDVvdNhvOj+uMvDMo0HLiBdxFVZ/uigdNaysU4+zXmjv9ifMU34CIfOku
ZAp3d8HeY9mQVeiShxGydj3KCDVgbBxr6kt2kZj2ap2jI2Ak8J+OhaswsDpUwODPhrNbFFOiib4q
HJIwq8Whsk24R7NzYQBmEwi923ZpUexHrXpuKGwxBotxxtSzfU4mBDAwmcvdVu/caW/idUNXHa5D
VG/6+yTt2Durj7JDoygSX9VPK7HVGIqgvLXBbWq8ZSb+KgwgWzhidcgHx/N7q+W4NRQoMcl2aGO/
FWgI85ADPrvkj+jNDG5qMO+Yt2YbTRi2Mqs9ZCa1hk3/uzKKZ2mTK8mLJb18fmIA/6NPot1zWJOr
63g7djPwmvR3WfeXDL/jxnQmSjIrCxt7Wd4W1yjR/tYgCM0Cso/LOlTuB4Tjr7r/PY+tG2DwfGka
5zTUDTQzx+S4NiZSZ7vdxN3w6Ch7DYr8C3Z7K3QXrX1i/nJ6rJTdihs7zqkKMuPiVuV43crK0Pau
jdJvmbjtLIFZn60N5d1zmmb1AV1A2BKHssniutjcLaF3pT3SMBIpu3Z9K+fsR84HRvkPVmxUAKMk
MjZfQYb5yJu1/x97Z7IkqZIF2V8pqXVTYmBgwKI2Pk/hHvOQGyRjSAZjnuHr+5Al3VLdu953iVRI
xnsvIyPDcbimV/Uof5deb7QCaet0xl1tDSzN4KxhTOAx5jConRJUTMJFRzkHnMIU75rEemE/b68i
J/wtRxzg0diw0WkYh8k5H6FWOhwDT2a8nBJCTDT+r8wsMU74/rOrkH9Nn4V5Uj2avfVODWK/Yp5k
SuCvb2DrV1NUPpGzqwHf9hMUfDxVk41Kl87e3iLesC28bTmIO7CZr1FqRCA8t7MXoC3ZS+LP5DDV
xjUXAYz2tn1I66w5UPBqLIooBoZ+lhiYMITqt2kgmAu+gidLIoxNX7lcAILR3RbwcQN1T1OdQKKH
GiD5Roz7vFLq1BT022L4ZVykohv/PlNVHvPES2bNlEz5b1bU+yjNTGTRnsRYad73gj+aomV2P3Vz
Sm0bE2nFnl08osOVZ6eUPm9iUlsT16y02fT6MU9BNPeCWwB09+HeGlmLTC5syJrs4Maexc0xzB9r
wChQSMffTpmzGxMD502ob7OvNJOkU62NBkyOGewN3Y3ronTcDWszudYz94ue1ymZje9Y+ot9TWNe
RZgGDBpQoxklePQaSYvWg0kW8VAY8n6KjXOepjtXOt8MtIzFyM9bEY3n1tAsVWHZI1eH5EBm848x
mcUuKHK9UdLcVMPARWTMG2+xSMWm/Ss1wrd6LPBS6xIFTKpDy8l0Zw7+lyWq69wamDe6KtnNmiZR
V4TpzpvmG14t8BO0xN85/oiZKAXXKi3c90Ov5w0YhrWo5z/aC92tb8ujq97BJCNn0a6yV27mAwy2
6XAkyO1ZnXdwZtyV5UwC0nDPckCB9wOVbu/5h+ztQpKPCYAXU8TQFjqQnHJmYgyk/OX4g33zIQ15
SPbszxiqTZE82UoOW8SFR1auZ57/5T4XFcsPHMrAQmr9nDbNXWHARI59wzgIh3tFleTXuaxXgDcu
CRbLz5BmUK6MZt0NXQidE3+BC1zZ7JpyT6/UsdcQIWz+QMAmIVn4jaGiahMof+0y6a+tMcWl4ahn
HDwU+qTB1sjLcyBr42DnaCQpKS4nH4Au5A1eCXReHC6ZB8CZr1LG6pMV4s3rBw52ie3iFPMYwujD
HZrSXquB55OvrRyXz2IqYuMtuAe52nNeAuORb4D6F6hZrHzKTdv+hCawB6Pyg32fVw/91L/RRHDn
A0M9yPZsEoTYZXbPY0Cx6zH9uEAuVtxeyvxXnPXt3ZB1FQmsmIINiwEszEd55FVqyxY7nOHPuzyt
4q27SEwusX8axjgQY+ULw3R60ob/2BjJnxlbfG9wjLZJ963LztjNnk8bVK+8jemRPtIFMmeWyZMN
5mdVSVetS7bCKxsGWFGRPJ0PeIhZvKeMRjU44zriuNW8OQ6LCt+9gH67GxwTW53BgD8OgFKrF0vC
UaW1LN9F8Wxw6CAg1sV30zQNm0UVSDLgCG6ZfjZtle1jU78CIs8OEZduXLvtNs3TJ4tzP4vl8s7z
RmRUWIVbRPwa+5sOkTD6Z03Ye23jQlongm16YfhU1cIKyNBcgPdN97bIFzwaY4YyumQtrebkZXWw
NjvOE3Vt4RycwpPZpjEaMibkSDLp8vPVE6Idj0o87iycLG0fEyQpZ4l41rZxbpfQ59/PZt8Y77LY
uWDjLh7dKQfGLOdhk+BRrlDGd6lzxlP5lXhP1PFa953fRo9sQpIjjzMOxDR7kz0NqbhGEn2wSrqD
cbC/0uwhVsIc5ePQGBvtmtnNbrAgqTEbwZXr4MEcCVEbkimoHT7N0uSc23Q2jeDzVVbt8OA7Dqme
KL9aQcsJPvYfagKFT22Gw0WowN5PUVatEjD7cEq423h+zIqn9W+BJdrn2Gy7ZxRvUvtQjsxZnBnA
+qsnY0xTySxwbNQeYBNC+cCGbcIe2Op0424Ui7VNM+7mqSGvXzHU1GHTXv9+ENAbdqzgqN2e73K3
9+6zAXIRfdfFAVchiIBQp8co27ShfNbO/ED609ih6Zq8JIZ6Gb7SMMvu5qpv+Abpt/bhaSG444tL
cCQSpq7A9VyjBHRTHYkffzCn+3w+mnlwcW2NTSqGdW+Mfvg625xHapA7l7+fFj2Rrj7DesfxNNt7
KgGo2GLNESAyVhWJI64yW12Fn+dX23/pCuNA2a4PmbB3V2w6/asY7DtwGhM5V5oPnUk8Oe0cHbE8
M+dyUrP9IXw1GPc5kHI/dTTuuq4xbmlaGK+DCj9RQbNb3lXoMXFqHwsBKS5C400s8KIxWAVyTRgQ
OIlaIL+C6hhJmuARbIzeia4Wu/m9ziBtqqSX19G7ukXs3f39pBVaQmVLAHOFIt5R7ppRjolzLR+9
E6+vPbEVm/zcu3XJ5N7gND4y++l1mQQpXtj+FI6Mg4gr+TKkNQ9ul93UMCFCmknzQNMhFhBGfvZd
UN2V729mXq8RCFdc3XlEgdA9lb11SYt5NeODM853ijn3lqUUFNoxSYu/v8L2R+7FSXPCVmmanTwJ
vYKgyh4n73Jx0RgXLx/KCc0T+wJQHAd3Y+/q5OnvhxyJPJurj4E01sn3qvDx74eBlbwR+Hf1wI88
B+Cym+pquie8uyuLLjng6efhT9C54gk80lO9YRGk5ke5XADRDODDbbnT8ZBv7lNzAZ17wa5LmfH9
zl03ss2f/dHuHzNKReSIREtQf2ia+t60M/t5NvODKFzKCDu0DrPxs6e251zDg599SH00bbkNVPNj
FRk0VJfOQvD0boa0HJZyHRKGvZOVOV2ymrxy2ePiHGqUaVtapy6IQa/zZszysdslPkHKDsABywXQ
2WkAyygxf+l4ZNM+OueQLAFvz21JCvBA3dSbwbyNMVPeWg1SD+RMZUywcYpjy/8TvPhB3bMSmagB
rmLeClX6mQeyP/ZTuiFksoU7Q9OEg+MvAl9ffLODw2/n3CrVDwdR630y9ubLqPdWA0Yw8+MPQN60
W3fs5eqMVnuL+3bYNYCSss820OVdVs6v7gjaVBM4Q5jzCUXVwXE5JVqLkSbN7HsZYVzrevzHWY/y
OcWeeXDCI6GH+Cz608BD9ZDmBd5f1Z9UIJgn8NK6bvkgs+IFR5i5IjtEQWnkI4r346aHnstXKJPT
FFv1ug1bcMPA25cn/4pEqpU4bzaZ2nd3eJC+cSALdB9wNLoPYuvH4W3KBrQ6xXhVd3apvuuMoWHq
GWiW+nnPN9tT4EywohBUXQZj+lKQmInFU/egf4yyJEZRIP10cQS5qGPHazTw+XDM88u/H5hw612Q
5q9uToFizQZnQ6ZnZU/44P5+SJbfX7OGQfKdzr0uC6JnIBDac9TI78a0m01BfLakMRxfLaeeZbPo
NgQQ1BKIDuP6wiLREnW7j+qmWJXKm9aFasJtGlpfQ0AnZShIo1QB9wMIuSdEMdBzFvZJK2AcGHrU
LTAR7brHyNpLksC129jnbp6eq7Sj56LIcMOdgQ8NUH+n6SEvsx8vGeadHs33BDYzgfNuE3fqu5Dj
r7ogddDmn94QjOvBumFTZBAmbUkkfinYbq11qTn0BMHZBb/pBsOf3InQqGpnV03H2Swn9i3ZFRf5
n3FA1KizqCflanFsNWbkuYWNW+BW2fcsOONJKt7JKmEuJtwTF3rcj3MlyH92QE/cEb+HtI4ok68E
4BOSLphM3GzPrLgp2v7bg42xNmj55g/ezTSksiFrDBbLi2cr/OREy6Xc4friUH4KBo63EdpsW+ab
NpupVlPurm1CAgeuLE5iodsVHJHaxa7WOCl7gkFX+8Q0OStmor8ramfamkNjrpjIbWoF3AkTJPCH
yFk3mewpcx+faaNMeQRbXwIHysV3OdFGRuNvizb/FVZAEsbWgaIQNxmHLfo8epMsKnlZHF9VAsNs
WdLToZqOYfJkKusLSu4JDNLBzO1NVEHxroV/KfyAuy/JpY3wH7DJPXJWqCVHUHyRbE5jLlHaGxFC
TMlfp7+yZrgPrcmkoCt9zpBgusajPx5O1FqF2R+ulPuyLO6tmceH6LDF2qi0o/+a1sMiNTgIsjvi
X8k2a1hK+EN9Bgn14xC/WzwcXyQTn1QYRavEm+wjtQscfyoHDc6NboHjRmvAAyQLGz1A0hxnCIsY
/rDt+OhwwyMHZF6UAIMW77J11dNxMNc/Seen22TxSf39EAyDvYZhkq5V5WM+3HtZap0MWgUwhxZP
hJzUySb4sQ2s5j7PPH5MAGgVJ9f9mMmDVyEh4IG9Zj31B3RrodEMdXOYP9zRz/faHMigsZk2y6/S
ScYTYROWAEJcOLRhBHKGXeiNwZVc3bhqp+4MGdLdkQnFq9e5+OiebKqpt9XofCWu88cNOUmuYS+c
0XWTW62EtcusMWJZ1vCijm+5mV4aJIJdHsruDrHhtcACtQfZHW3nOpxftG07ZNKRPJl5P4RbmYco
YWXNbbd3iNIEPRvitH3pPeyOcUjDAab/u96ivyoLbW+FzbaKukMzh8MaeAZ6qEE5b2bzdXwuKkvl
9lnarApQ4vFgLAulsNjgybWPTsKIlFpPio03vUs1Hs7CPmDH99a4iLioGiKmxSGJeqiiBTssDfx7
u8DftKH6S+SY2LjqtR2ZoHYDUDYjDl4sduHD7LP9I9V8covmS4L0olmq65dzOM95me+7JdFl5K2z
qsvG23YWVnjLZM/uxFa48XOOum3UT0fsTYdW2k9xgNAlPMWZwH31LVz1VgBVM6kwSsf+owBIqX2G
0LQz+2coouMOtOthKKzPQpmfLkixoYTQRahh09WcCOwKYbdOgvckI3c0CaJSaVdso9G8Gb0aVqUb
PsAj/i2nmRCpUxGFVhyWxfiaEQg/j1l/QlTHW8cGIfW697CnC2AwVfvuuOXB115z0IPr7dJCksxk
NmABnh0MXW1bDyNjzyB/Kiuxafv2DSNT+1yQ938IaIdDZDaOBtYw5C+e46rI4gPPv6U8xyUlKsxT
kUfOziMPDe7dFWfPGSZKkOanmP08xmDs+oOb2sA+I8bw2H30u5LiECDFOKjxCpgvXRf+TjDnP4zO
GGxKbexVTEQyGCf3WMxvmC7jjZOzaxGBFZPMSq+uJcQT1tZNF05yk8TtyXUqg9Ua/jm3sP4Qe1hq
grIVFAsKWVhSj3ZCZaUaNpzWX5EE9bFl67LujfSRDAZDdORRdwLNwCYxxVHQkJssL8U6TLPfEQE+
KGRYTkzK56OCA49ZRd9BGXeQB3CD9GPMcrfGGzSp9AXQIbuXocNkFnZX5CAK6zXUVl9B++7Le8Qd
eQiT8TvLIo4stWh3ogFLIAGUua4O1kToc07bLPNDZTzVMRmU2b/6s/pRs/9rog4pxMW8KqQ1sJ6f
rdVA1Cp5pZF8107D/cAhKSsdQPUlaT3PEW8W1JO9hIEh2duhwRIebkzN3NCwBC+abytLfpEgtC4O
X7FNOF/ZnnysRFuhBHOQLBpnHxSIhWQw8e9nGT5vHOAOI5IZ3HgSHptGf4wGMBks4ngkHO8jqqfX
NC7vnMK8L600OGQFd9hyVltO6XeC6PcqstovGzf0dq7u5Vh0W2lnHAwTJzjk48TyYlpZ5WxvPYg2
rP3jJ0uwnEq1Z60IsUnDDtdsv7KdtfA5m1ydPKK/3JISn9fnqiLT3xquS7iXOXYauRrgm+2aPsbz
H+NRhiS7hJUsFGXzQ5OYgybbfNo5aXlyVSsRBfEeZC9JmG49KE9tSVIN3AMRyWQV7G3PYvCVm1l6
EefbIFnbXOpi4ut4veew8gwJV3GOXqIWKqSQLDE6eBbeJVVxu0sDIldcbJ8pTq259b4CIDqbwshv
c4H9YsbtSaRqa9lIBaMKGoJiEmAz90QWcXZ1iyJ1s4i1bclgP6tRjki6db4x0y2vJlmjyim3nXT1
1kWwc3u220lHO3iGsFDO5j1YmO7gljzT8bFVxHStd/Ll1l2Ly2Htl1++D94rWUhUpB6rwHyy8L72
3/1cfjvQknttE/sr3d8FSktQCUp0uDYxezzFoZQXo5ivk93z3bAYA7gNVPPaud+yyvJ9UKtvJ7Yf
ovGhdxZJVpdAKzqL16x6VHH0O9Wqwu7+JOKcHEref4HLmH7pks1qhvczjy+G0urozNyE8Bk4reEf
q57CwL7EWkARgSbrPPvk/VIU7hQeijPIbRQb6zikEyWCS7XWVUCbD20CljQuNT69xOKMlEQWas9q
ICcZxSxdi8jmtInM4FfLjlIz5ZmwRlcB+XF72jXJqDfYtHZB3cKc0TPdc9yFCSyiK+S5GhkZ/ZZr
tTmThWHdCB4V29UmLYtvD3bMvRWTaAUquCBmyDyTN2ClGd0RQtWPIRRbNoaZO7c0sLofduinV4mx
nVzxdAt0Lynum38nfjivYRx+jL+9Bk6sWOg/EfAfDyIl2TciwGmbvkNNr/AmfputPnjBQtOeTLUL
43LvDyeTM80uSrur1dCIwBzm470j3MP+nsaMk0MHYBNwipgd7hxFclCqfjfnAeikUd6VrSbJD32i
cYsnxjqYN1BQlbvY+0f3p58AFE1BCLbjsxqxJTSFdd9nfUUR2HCTlNRjLyXEKWakb3c26O4a6V4a
PL0xNRv93EyA9PRTduhCTvQTrPrV0tMFLcbgaRXyWdtxkwN962YQK4Sj5XYMKwa2RfSJ5DuU3WOt
0jNEmEvX4B9VU4qxkqZRoP/3MRShDw/qmXazF2oM/wAloRRNUn9Xgr2xuwjTcPFT2wnUEvNJJgN3
GeRqg8R2KuZsl/oFDwZlg+S33WtCwhLmilFQW8qd0oRS1gMuyka6A1n8RVlvnqKA9YrACTIn0ljB
A2Jo6bLvsrOWW5Xds3skJNBGIzVi1JrgMia4ODbtDQnCX6dxQSNYU12Stryy3fjTAZ3Ee4ATAkb3
K6ttDYCs27kdGyhu2kDFl18R+S336NNPIhu71VQOPyPUqI03kMSle/FUWB6sz/G1sQ2Ln6t3yXRE
lqsa5EZn8IECrt8wdKNdUdxXIek5SHp3XZeyckjy38kwfFQ1b51yqTL1A6YFEvDllpF7l1bRQzv3
6qXmzWeP1r6E/xW28e8WvyxrYaBXyH3cs7YVmuK+6XVzmLyAxWLJFri0zwQbSt4zAw5oAKvH0si9
bRh/xMJMSASZBHKYf/Nh2jTA5+/hyGDJ18UmNySILP9FXPw0yDahAxXNiLvi1ln+MiSoE2ag4RBF
LH/LTGPJwaiVJfkmHxHHHAdZuFL+lbBPcehaGpU8UmBklwiZZ9mxZ9mVNvTgJc4DDuR0H6AwBJC7
HDd4LIlD8U4u9mK2aPwU9qrk5WQ5h5UvIDjI/sVRKw7wD3HMkj7Ld26GGYUYnFhpy4yZ65i2s7mw
oRrkHM9E/ocwNz+ASZCUzTm7DY7gkr03Yv00J/UPGYJd3FtfMhxOC1SiaQjM6yG5G9uxASQ7Jve6
DjgzlvqmJ86xeUs3EMb353DyT5ABsEef+/k4ykHvuY6mlWziXan6meY7Ap8gWJ6Vrh+hIyasfzYT
tuF9wWHRt603l84kpPgRT2drMLzJoFzNEykNFcbVXiqS8K2vLhM0JMlN/mK7FWAHPX8NcXTzFMyK
yHOfDaPEvyLMJaHzyePlU/bldaqnbVKSLO099lJA409qTq6qcCUc5XKfpOUZbq/8aOw/SPg4h0ol
146BSsgwIlGRbQJBgb65pYjf/NrIzpr9UE8ydeWGU36qHeipVVefKPwKQWvB5sfO3O0qO36deKG8
rP3dyqLaTYnhsu3y78kpd+iG6qxt8gikf/p9L8rHKeO3Jti+aWRw2PX48wVrvOTeTvj7T5uz7Ke+
0VtHygNnIS9DkaEEB4BCHBZU68Atn+AtO5dIVyfLggQbs410Imz4cSlQTpAf0rY6+GHOuZBHUxrw
5uEKwlmW2gmjia1XZQCdI+uDtyrlRR6BvMbiFM8z2VtXP48TVYtwoYDATPxQZpuHS056LjWyYuMH
5i+WuA8x79ZnFUCWKzLjvovqazkY7i2fKfzpS27Ws/BItTaRu0Kbd+8Dk1ElcHbpXNF+alB80eTW
N5wALl/HzV9TWnjWIpM/rS4cdBhNrG7Rl4OO0Yr7gaw4d3V9BjjaKYpLPgn8QsQLKAfhYk3p2izH
9Oh57Os6RCcSpCycCMX/mibiudUIqzaty2sLh4je7eyU18Lex8Sn0iFst5AFKDv3i425JMUNWZ+9
9MHCN782eyaIxp4psghJ841hnLExNMwnFQNpBD9opsxzgpzCYDRvqY+LLm58gZ8lfx9YaeoaA3XF
QcDwHH8loFnpIfioCs6AXYZXD2/P1stlsSfuMWKy4w2lPLN8w4L92Sd4BgZPEQxoaQEpYvksMoXN
IjDOqlH2k4PoupEhSZtgSVZ3Ei9z3Ynk2PfEOYumEEdsOD+yAZZGZw7vM7xlewjQ9t5r4heH6RYA
kd0cgs5LL+YYLA0lXoF/O/lJI3c8Vdb4oxOuxsDN4jsVtYIAzbwNOhAvphXUu6wu7J0DnpkFCDhw
3y6TR7CMvKtMmidMcKA2RYdF1R0FAgOsm57DTmYujvS6YbbAk2rPU/6rkvafIVDynClnBJOlX9h0
dIfBKOuDzQGUVUJ/GhO8hVgkc5/+WfSOeAUfwNHJL292f2v5kw+/yeC85HEyfiCtoNrxcsP+pl4m
FzDjw5TARHoGZszdCL4xlRPmtUty+paxn+NLn3cZPR/71rDKo9WJl7YvvhKOcRBm87esMxTKGve+
ug6ACnGLYYa6WKksbqHL+DbOnXFp2aDxDGZeU8qLX5LqG2dPj75QiG08ZmprpUDb+ScFeGr8GTo5
CtumWiA3H0RVpndNTB6wrqf40cPLXTU46ML46PvcqVwYedTcwKMBvvVmtItt0+HGgMfpKdQmIugf
XSHQjiqpDrNdvgWwTFdt12SoQ3A4hB9Vt6CAvuFxorkF0EO2i3+a3TBb0DZPDo2F3YAm33QFC3bc
VFgezp631yMXVm6q6ApbujsOZR7ijwRHwlXco0Xtgk9Lzq9RDJXdcYgFp74foD3W9VrGZbzX9Ky7
UGZb1EAUXmhLVhjPwO9DxoSb72Jy5txL0F+T+0QNCQmXpYiQ9kguT7crnkolPSrN+LA8Hh/6ZPqK
xso+wXowTuxxv4rcK1nzZdHOl/Wdgrhz9uFIERowr5i35UMUlY/QFo1N3tMhgEBosI7qq0PnW78q
ZqzzBHKPt86vgeqevey97gETj3ma5/yb9OCBVLHH/qF/NP2h4yr4lMr7chN73hEzDjF5ymPtamoP
gmWqatTZqFmTSydCBJ6keQ9OakLQutch4Uth2mLTwZtpHMKSy9WN0yeanutcm2cnHTfjqAiD1+6O
cAG201wEyNdnviIqDDR49Db2+yf6RqcTXDEW/33cba1i6rfwYhgBvajbze704QE3PRtOti0F6XPU
t4vbJtFVY8suu2I6CxuY5pBYp6kj8BrgRF7TTuyhUNMvG9Xhey0wivfQfK9u4DYHeEMzDuLyPUnZ
5TXtCNchwSlMpwEZIsvZzN6Foa1f97F6SeI4IynDjL8wzVvDs091/hWlVUZXBh9MV1snfybICtwo
iTk2UG4xskfiqNzYHMINk4xbVOAiqXv31jYTp+gMtiV30uwp6mR3DNVtTpintFP6176YqJ5zzY8M
RP4O5Ka3B0NBc/lya7aso0A5/OCTVjQZjtfCPrsfsG3VqfSxyRezf/Tbad/1wf0QwEUAlo2FLMX/
2rBIg3KGPUg53FXC8AULcrAbSDO4jeWdM2HjTEsQERiH8osxn3RhLwYnTuFj+NwEDoVqQPUv9Eis
O5AhN6U4Msbg8kq3EO9zg0o5WXoTR/adrgkGZ0yf16bM3lAmKOLQJe7f8g9n2VML6Qnni6TxWQq2
IDaVD261K9zAvjhR5GChXDazbn0eRe0RZfHUqpTMx0lTvPhZuEyarDk83znK4eYktg37hB77qtoL
Sj/tCKHNtUzQVdKDwYRmq0dqVWwOMnOTbD0aVZCfsme7k6RK85SXJE3ao8FPoFr4rOECfdV2QiXV
dKMzLNwBLt0ix4IYgLa7zhz7CA0XeMfEj4fN0ErrPjv4oKvADwZnM62SNeJdDhAhgRZnqKMKzF0m
sTUiq36aSj7Fhl3v646cNvlOMjToLFNgHtXoMgJm5aNRcNL1RU6pRDyEF4sGj6rl2V2Qe9ygB9Ud
grsRzfu2tBmbMuJADaSBCI88M0K17WXwQ1DkYHT1vBuxhpV8C5uB09OqZxLCM1eU7juRxgumrsX+
gKCYh8UhDFy+i3RYcsxUnV2MEps/GESFMSd/jWMR7wddLOoPZweP1N46LPxXUQE2EosvYDyOYGiO
ZriDrhyfzEitiypwDxTd7RzIuOAgORgqTpGWji55Kt6nyWnWOM//DKN/TSjTOKk4eIb3w18r9G6J
KD4S31qafIgoaBzt29F7TymFwky7NiPwTYUe9h2AaUqHbeRiAwepDLcqETAUPDrADUKCYIYhZhSS
dU7i8LepLZeDLI7gSxS9NTK0OP3r7uCo6W7ueJfT/AgxpKv34Zg+NUlmcjAM3c1IFkjDB3ngubUs
gsbdRISBpI7aYlXsTrYI/lgm9UadcyGzFuzChB83wNyd20a/wil+LVkhRn5b3XTHKasIautompG7
G+xBEQ7t6FdFxMY/DxFRtHXMsgUtLaJFibX6KuhAaEwlb2jHa3+HWCTQiOiOoyDvroYW74Km8snu
PixOwY1rHCftxXtlCEEtSUHKn33JqnCfNeaQVV63P2OOCQrD8MaaGTiHQT9lC5RYLx+aCi4EzAim
39Ks9guEEthKdWyc6ISkaF7w94PBLZkJsUZc6tB1rwbHNi4jHO7RiRQdZBfzZoaWPrJkKMndKIYH
hM8bVAGqhtLUWFs9i4eWdD7CW+OehFmVBysOWBVxt9FfpeCWyQFjqzNez25kXUEo7UGbjzGLE5R7
nv2jmvpLazAs51nLHZ4fENEjvIow5HCvRUN/FBlMWp3HBH91TB4jiLtTWouOWuzE3TMLHPmvAhr6
xoHWpTnYCz85w2OZNjOTLyurljR73+OARjSOZPljFIDtoFNPJxD5kMuXD+jzeot9nc32aP8ODXEK
xPDuDfxQnIllT8hTrE3KkywKTO1x/Dw6E6JuwFwMJIckz8LIGUIPcRPOkAce3yt/rA5aIKcInq4z
WYfcGcVDKBBbJit89dpxWzW2eXKUzvY2SRmeezrdjQI7oYvTzfMteQx7yztgFdxwkllQEciFIiRk
1TVLJek055heidubLR1xcgx8/OJT15/+88sulNi38gRxkDfdrgS7QizxIfNR8msJjSuJ8MoK7Y+n
euoYhUcYTSzh2hPQwXoDyX9GTAy8k1MJc/s/wom8PQFtWKGNvnrdbOB/H/SxN7LxHVMq+najngt8
vleWPe2qw0D/3lYB+jBlUoe/n/bVzIGquBqyJb1g5PJg5Na17qf5EHqpAqEQG8DM/9eHxDFqkDQq
38I5++9/8fc/sVAYNxNhjXkAG8+G+qzMrr9NC1gfzh6vONG2w99/6XOE/0/57f+vM3+eyp9//xN2
cY4h4/EnjIv8v5vJbflfJcGb3+3vf/zkbdxO198Zv+3xB/JIGn/9o/jzjzb6+ceatVHxf//2n99N
++9/mt6/FKWzVAcL07Id06Q3/D+95qb5L3rLJSKKY/quS7vw/+41l/9ycRm4sPk8/oesSGltg94Z
/fufhvMvYXlS0HVuUc3Ab3X+X2rNbc9fCm7/q1JYeMJ3TR+Pk2NLJaTl/J+VwmYE4TFmNjCseFiH
pjAegp5WOfwN6muBv9lt/aMkfKuCG8BzN6MixlOXLFuWd2k4gh7BFOmJyfAYQGre0kK2y/Ulqfzy
Slmy5odzHeE1Xgf02KtYKGDG1fdjax14bOT9cN/gOuDoSbyBd3I0VfeUAjrke1y81GL8w/6gJwGN
qLSE9Qg21QznOsXJ3R58UWx6K1J8J/ZL04EUzEkIom2guiX4Xiu7BsEv8Hlpn0ROqOZz43v6pZLh
MatH76NSUIJdiRDqVdl2dueNTZrk3UV6W4Vs+RmMOXhLKB6npWhyGIvvcqQkuDPyj6bv40PmCZy4
taa3zKxvlNlMHKXgL5G9fbLy+3asU9T48DnuRHqNcChqk/OmKYZz71dsIGYhtl0O+KyyCNRbTCP7
uqSjIcsN4NJF89bmwQBFvqapz5rIfncp2AF6KOSIPwGuS783FdJIZfUx8enkc+zFmzQgsVWdR7Bi
DA7+xOo40IpZzYaa7f2Kpk6jZ+XRugifE8sojpkD9iQdkfwDNzZ3NGzhk4uIMEg/3TkmEaesOdMT
2sAZNV7bKGn/WP6zMVZPRglBLFaMcUWcfNoT87HJ/nxdD5Vx6hSGF3N4qFSKAbDsSKj/T5bOa7dx
ZIuiX0SArCqmV+Voy0l2+4Ww3W2mYs78+rs4uA8jjGeAbksiWSfsvfby4sKvXMUmsMe4o5jXrvzO
MgG6Zxh5g4mLbqlZ+wl+GlKJ5iew/ewSoQDmzfzq9lgkgtoMVjZ964ZmozM974oOfHwrCDkL1bHL
owg1epRBCiGArC3meW9khG841d4P9V+iHl9wnlWtdLYkj3xWefiJe20XOngtajHmK7dGMmm0Jclu
GVQ8lL1+2p0chuoEYoAddqVerPCwIhk3cvqazc1CjrgyiTGyQUuvIwvI29xi/zaSswpdRCftjGXW
ivHAaMYlpgktO4XcJ+O/QvJXBn3erlXDByChFxbDTxUaP4zEa3esngIhAff15BDmE8kPqKX0ULxP
2t/gW/injOkm8+EjpL92uw4cgKkf3Wo6FS3rRHt48SuKFEOnTyHtxGooM8hLemGJE4s59R9Tn/0a
/Z+oAXOm1Z1xxTMAvLfBZmzaOHfENkRhf5lm8j3J8Wb1Hh4iE8tPVHjXVIw3kih+3Dr58qOG0D5G
zclp1s69sGkbS18Wm0zx14rZeeKxgf/ZGts/fWYS9672Bd4mutPVwekcporAMWlkHVdSTXBVuvUe
X1K58Rymxr396Pi4s+K7Hck37eR/q9Z5clhrbMz4D2q+lzhvu30ixcVz8npnFlH7rO0HkM/dykY+
1fF3JmYOHbUt/sGA4VNsRlij7HynwbkrnWNMBkzuooMuCjPZByGgtm52jjA0MI3FI52deatn867J
w1IRspzKdx4cQ/TAcJG+9lY9MdnDmIBrEy9iCeCG1c225MGDaMGGN2oME1TF8TiHSbNSZNhDgm/f
4oQk5UwsDltiPfOo0Ftm2ezEQB2Rh7wOYN0cgSPUx0Fl3ibJm/eGKmxlE1izHqzx5oeQARDCv4c1
DnGUlQl1NKZZKb2vITGxKaGz61Lr0PB47PJt38W/pbmsxboiXedqOFrT/ITPb74k4FiaLqVStnDS
h1b7My5EcFteO2od0H/oYmNQ9TAQ8lXt/urK/i10IoBxuIemTV8TZyIbti+JkycawfZDzDHzaQbh
Ycj+O6vGm4PwkNkyUnCrFH9DQRdiscirL0xix1OuqcVH3byr5gc6yvSGVOoKPRUZDynRWJs1CpRC
rntRfac2rKUyZH1OB7V1RAGVS1VAkzoi1IR+meepw1ZV3gL2Q6obPr2ivfUqe3NDI8BgkyIwDJvD
QCY2IytsqYT2dR6eOZwC8SF3EI6ESSHWku1zXJXBmg+uPDcGRADs/PuCvQXdcc06O0po4LyK6Kmp
3ziKqXeh6KuKEiyzb90MvjtUVIA0p9HaLHA5oKM4YgHI1fsuQ149zP1vE6AOryqWPEGL9cm2frVd
fOTKU8CKtY89MeherLT+4w2wJAp73KoIa0pIuukU+agcRfomM5Q+DvJQEWTGvol5evXjqayx+1mR
+tfKvl25Kvuak3E80aBEz+DDIgefRJW99QvOKMGI17nqCeftZ95Yxnaw27854qR1E0iF6nDZqIES
dl3E5EC/X5jKBjc1ESpm9aSzudG8TnLyqQD9b4QykDLOM5Eb7YuNYX3lYIuF0ObsRiO+DS4aaLfj
FDWs7mmsARdAs+vpSOoKaBN0gHE0DnwtajPSIq4yzzq5WTtcuQLDCJ9dyIjWZDBCd4oLNi/t7YQn
uC9LxMTMCVAD4dNR30nGHtec8T82EI/WWeTenMx5h1IzrvIsejBsaLlWFbB3n4pveDlsmPKaUsI2
0OWE/m/dEPOjm/Bj9IxhxRxfX7vvzLCGZ8wReyh9DFPrdeYOAG+YhAzev676MLM/XulhVNPshfup
OdsRV36Du9ztbIgbUXkjmnY1uka/mS13O2jvUMIYxonkfDZj1exTVBOrPJi2XE1EgZhbt8c+Ejz6
Fs/UJpohfHjeV+iMakMCh7mVntzLqY/2rZMYh3bKjrMKduBKrU0xe9YSu8B2IyvuflvojRJhf5jL
+J8OkJ/ABfCPyseY2aeCgdH03Yh8F+b+D7hs71Rv+qn7EAHWY09ihJ1bn1gVa4khVu6q4Ru90VPf
sEoCI8mRIMIylE10nmVZLyTCzchNOfUsvTp3PjGAek6ShPhdGbPNz+J1ZPZ8Ya7/IavYPbgDuk2v
dU5whp8qLKGHLGhPI539vpqso6pCck/caJPBxLiEBwaYEJEsgtOdMfjAH+FsU2hkOOHVJyvRcm37
/SMierjLhLYQYA7afOz3LQbZc+Wi6g5jTdIQ/F1GEQYi38g5jcxiNxWowwO0uBfe83UoGVtGamYX
HLkMunGfYWJH3znAF8AFOU6arF8TneP4iN6o3ThAaRHdZBqHQdRwmbDIJ0jXm2vjFhknVwli5Uw2
G/Z/NqcsqtZNU7nH2J8ZXn8mmo1OWmEwECFT5xSDGnbcWq69lHuwyvjoWp7QW0/Ag02ZVqOJmeqT
mLpXxr1fUcRO0YckB9El4tD3MCTWA79BJAuWcTCIJ/M8znl3iHKo5Sm7cYQzhykhGqUQlXHlbi5V
cu0Th53wiBCX+J9tOBmfNZyQnW+Ej0RmtJu8IcNODoHBqMI+Dl7CE3+r0jb6ky/rJ7tJaBywY1eW
wkIN8h7LrX/AOjKsurGxtpHJuZkHjw0lAVco68vQZ/so3AT1iqla7JEwUIGdH9oui5/1hJ91aNGR
SPigwHrsQ9jw9CsaQnKRNcWIRO38aiccUDqx38woKU4d/BJVkBSkLO997pePY9kjQTXC4JZhCuJP
XVVhnUHcnghtGNk2KX5BhMQDTqMOf1Oc9Ec92K9EkdNlBOSYMPrN6vK5hixzyBz1pfz+gzOF0CMQ
AetiMv7BvwvxsOfz2UMuhgOOHHFUZLWDG3rQFjCl2r4aJeITL8oF8O6gx9Faww/V7NEmnXz7KcKx
jqfbJoqgRMUO5Bc8pasc+UaP0QzjHwvAklmaS4+AP3inGnbr2lLbevnWqxCIT+W5+H9cg+eG+Gvx
DNhoIp/7MosAkXDNE8pw9DphnkUXvtUW47GY4iUZWX73iIBLgOJH/h4MxAbUcB+i8hLwU4h5WPHL
YqLNE28dejMZa5a8htEwPHe1vKATtw+tDfjAAEBMLMhXjzlEcBcsATdIGRI2bXhS+r3oh0vTTOEx
aVmr49ez2aUZ6GuTuqOPxK/ed+KkHJ2tJ4+uo61xYnfDria6le4w/JkWusGQeN0qghRIYZL/mjGy
Pjiyr0CeMNrgUtqMwMqKMegIJDFeRhDIbDf8ksDU51SURFSW+fjCdXlXSZTglhif9JgIWt88Phlm
WB8LiLRr8KqHxJ2TV2Gk7kNUW8QkjfsZC9XLfy+J9yMZT9vK8Z6Nmg1gDB4CRfv8PgFWPY4+G9ow
C+bLlIuS4RnO6rhCHB1xIDMQeCmpeR95KDXnILZK9kX+Cl7KzuQ/3UKfL9LLcchES/cSEV/qZ/mK
CUTxENiWWFUo8RZfztuQdM8aDevGdooAIA6tcO+AyCfE49pLG9Rp0L5MWNquc7auLABafeA+EqoW
P3L9t5aFNr703lhxD0+DFz5gyD+qgrkvIzOAGUmx9krGaLhuylUExwCsUE4AHZvdjcZCtvIc1e6L
0hofp9p4/S9FmuOKIyOorqUWCFwTrAKwiHCgKaUfUfYaayZvkDEM595LCyj/7F8lNRZXgdI8RmPy
uS2OLakmB3R/3e9ZOL5UvNvTfy9Ss2cvenVqoE4OZUSX1nMoD1ZybEkrJzWVxXs+OUeLFUJTwKeJ
ED/R7or5PCIE632byOth2wIGvOay/Z3JfiP0pt6BtIsQ9EI+kQ7fZ1eUx9CLw02rNOuBhHEE/sV+
0zaqu/33MoykXZje21AU/7RPwMBMh4sBCEgDJv354b8XLL8zkYo12Xk5bya0ugQowjCw4GrZDxH2
utKe0Z+S5YV1KBFiNuPoSSXxxeqyboOV2F9FhHieuhhpqU4TZrnUGy5xMY/05OUcJe+dw4g2l8Rq
eYvyZqnFFHLStdZT9iJOTDsf6gngt6mMdjEXM37tqDFaL4jvcWGfTNs/WETKfQ0dfG/TxarKOVAc
lU1Qbi2S+sUI2oURVBW0Lua80z3pp5HhBJ+5zT4fES5hLOlvWdjE55IR6tcpE894ZAssOfehr01H
CQ9pNzlkiDAXyAHX64fKaNRTa3OA5DGMB4H/FZL+PWDj+GE2pGDEDpuWJj5O9T0eCBvqXfJZjbZx
9p5Ll/Tfjwt7YZeZ87j970eUd/kuwIDSW9SmKvKaN5HBM+FtEyGGue+tmezsUNYTAKPlRyga3XEk
aJxfKaObZueGbbG4sEK9lkrt0orfRgVUvHR77ToMkDT5ce2/BQ7H+JwO7LaM1sdBYEA9ohKlbPf6
HV4gFKGMFq4BZesm10Z+6PgcGAxY9KXSal8J/0BW4bIaqfzuZfTgHrn4tUNjeloSNA+G/AfaL9sX
hkMSQWPqfR8AjSBl6wL+rNiUEYMjE3RMZDO56qLEOgUwj9iiRMV+oq1qeppOC9MrTe4Ss5FXVNwj
il1deAnijIpWvQG90jniPkYEPJqQJY+FneFa0HN3jgP1Nar5MbbH8MROL+/K86BBNtSzw0FBepRr
Bwpwilttc+XSHEzEakJ5fmFNnn4yHX+cci6heYb+4ivjak2RgrLJfGwKiZCpamuP96Z/ixvivFuZ
u5/4tZ5K8oO81pyhVfDVmpiTIRto7zXC6owiFq8C6TgvjB+xgOfZd4VRCosrEzmG6D3pep5NrxfJ
2X2Udv2srPDUzu4TjIdFXvNPlbdhqPpfpL4fzq8hJ+vBHMW6r+r4kho4qnu/gy6QONbVkEhfvDx6
tZWX/4YuYkRTNliXCfJu3eGv5djl66THW2xME2pLEj0IdZ/2ojPNvY6SJ2lr1BKh5x/6sN/zNTLZ
zOP+AZzMPQDpBcutBqDELE/heKCx5SkZmJJ1exScBBJ/YjXn7hQ0LWFcIXzdCOc8waTHtAuiK3v1
TaHJO2g8dotRnCfnwO5A63j+JSqIkRj8fNqE7pI5JxjU2PoYtIBIRpHwYEnD5lopZLIqk2xPVXFo
M7hfonrWy+ZLkgEMDxm9pyWmsw7MUxbo8oJamtDJitQMuyTSsHbb/sIh6TCjJCCYADt2pFyWZIwb
1WuoseTbtvHInMy5aI8KryEoCLej3oV2ILZRCMEvIBriUoXeNv9rFmaBTl3329Cau20HZv0wFcxJ
i/ovkbb9M1rr7YRX7OA204Npgk/MGMJh5SI9gohAJ5P3qU6jk+UrUKBG9MWmPvzWgvpb5s1XH5Ay
ayqynX2tm91ocfTDqSlXdutdodzkwOEBrKckbeORUj++KcIlCwGosVH/RRN3BqXNFG9m8AVPPj4P
WJPOnZPe6sDihk0fkW6jzlfZ72i6TJUmxG9takCbQObhxQBlrUZdBAfhd5SoezlfYndkFiZL+6lH
4MkiEV+EcG+LQzcwUOw0GEkYSpHAGiXmCUOHqJf9dl531Dsb0eqHEuvlSrq4AmSHh8asHJy6RXGi
J8kID+xfShqGwil+PAjQN0RuKTIkRkCzW5tbu0KA7ZojaEBGsoEJ+CswGXum1TmANbRmChcd4CQN
eBwGCF2z+y7h9a0NH8dS24juIjoU3ynq/kmyw49cEexyjIQInZG8FZYNQ7NlJMZa18MbifCiU2oT
zihB+wxRZOoQymmx16qQfKXmoXLK4E/C3dIWJpV6yKo74RqzarQG7MEhcYSRXKEg0xc37y8h7h+i
Ys4lBrlXPk0v+ojzedgzYBhLUkg4WA5EKvABWSSQuw1HlaBlat0aOCh5CsWgYDNN6Lm9ieLLFL1m
rOTaKHJfLcjA4PzicuvP/i506/kJCekutdLxkbt4L1tCXtiqvNu1nW+HryAeFHFhg6Rj5/1Pfr+1
R/cpj/gvugqv/I41/SLLdoLRiCzo4n3Mnvqm0ljvulA8xksBi6x0E1vRZ+olOdy0aI2tJCNcYNpk
RjsQNzGRf4DOq0soEd05v+lGgJb20B1ZOZWUY9HbEVH9N0ATw2IjA8PS5TDGcOtgGs12luvi69G0
KOgwQbLZ5oOUE1kZOD7JGKkPkW3Cs7SKPanTBLORj8ZYucNKXm1V3apdMKJIKQTmSCs7JpbYwwxe
6H3w1+2m0+QzS1QzTp/tiIEElxe3zEAnYgKD1tpb0n4YEe+dxj6/ulH3C5Py1y4rdt+C5GkfDeYu
xlqQ1IRzFVQG82C+socNZjYBTPtzrFXBIwsVVC8C+L7fh38FQNcUEDgUkRk2LC3MxsrcHYItJFxR
c+kZa+/JAjsXy8L5v5eqSLiFfYstU6+fQOONe3s28qPP43bKmnADtbjZR4o02RErnGVhhBRJTsYE
ZTz54TfoQnqNQzQh9ZQMHFmGP1GOMxNV/F7EkMzJo9Kr61iX8cGK6RWtimGsGB3kSwN4QebVdD36
Ik7jTG/savrcyW7TVZPpdyZKFWSuFRgurEfp8OSx+ymQY2waqwZPGLg7VGXmlhQtawUAFnNGjuIs
gzo4UMsKHHWfqX43PbWEtsdvGVmL28qvPuyCYoudvL1OnDTmi8tHLPLzzexrSI+dewdISEvG4mDj
QF5dhTPI4tRDYGyMXbASaHPJJyBlAzzhygHqvC4GWnLW9eY2UyTh2XEaPChEsXxhoCBAm/9AsUJy
o+Q/xhiTNYg1XDTYbjUCZN8BoYtQcOUu50jjbQaTKg+fg7+adHhn+YbVY1t5hBXXUS6R+3tgqklq
MwnzutriuQY8xJ05f1f5QrDJh/XIYbcekPNMHLfHUYNoJJZgVXF4w8EFKBRat4l6BReKsRvHoISL
18LAiBC3TIl5G4TgMERDK/0fmLDfUWpN51lHf/CV+lsBBH5lCsh9DSlUrrJglskBOFHmrCsfpbep
MxgKEIVSO6vf4sik4LNgTFrBVyDLr2aKmOKbabFVU9Lz4G3lzpBNvm5S9U6mRXclXO1vX47Vqc+L
3+UfEveMo+X91CwZ+QBcYNHBkycCcTU8HxsJ39U2h3Kxz7MQmILhk8SDIm6bzW8Z1ldSxDTgVUSl
RiEsJBo94eXm8EoG8iZvsTOAcE3mahPDDF9mrQ/IWiOQkJREVLt0/eroMDIJmt6+DkuysBsSEsf1
g38NdSqqFh05TzpZIgMGEtCzDkphWRc8x+KlWujOXqN6EuWwWkaje/UZ0EQDoaCFi8Ib79Pbf7+X
oQHpLT1gNBuXoJEsj+tEr2Ovmo/pGBB6hhdyKv3mkcSp9Wxhx7X4GDHBksIzClBw9Utl9HdNCGwp
IvPkhb2zTvto06Q2INNuyxuFTAcYZmUn4myQSLhqDH6qY3GoRXeXwjORtwGgtiUD7bLY1i4jp2k5
JDryZOzknmLyiuPi1Yn0YzYaxJ5hVOu88T2y8SLEV5UzM6798mbHzsQILOp5qOUtiZ7dGpYKIL2a
Wb27T01CfHJx6qVD4qgf/y30/GH4zp74yG7XKf+z08TXkmpNHVtlnzoJfwtFsdyUwStSFpvD0mGM
OOgN52d0w+69Hh0u7tGw/4mwexl8IBFWLZ7Nwr47i7DQbqmWA/cIhcm6FG510xmgb8ZpeG0VB77Z
te+eXz8Ehu3uxqZ/7kx4cIg59W4oqGJUGXxKzNGcoy6mR1E/GE3J1nTyXrETNme+8NLyyr1qKWpb
bJ60djm7vuzoEqXDEsOHLdkDnh3caTcWISiukJNGGnfbhLYF2tc5aGe6m3X8Jm6QWLmVqjHddU21
t3BzuqpyT8U0sBCl640SsKw+roAIKhgyM/E75ewfDA4FWyKZSbOddNJyM5pxvdGuMR+jCQCNtJCm
zg5PMEatLilC1BdA1VvhlbAUhh1JGw9D3H90ll9vTYPZcGSKrX4EP/GnkNjP5gKiGP+4iUVOeZjv
IEev09wRl6FKbygatyMwTLh69R7LL+USzOI1+ul1MM0Mbejy2njONyLL9EE27mco4LoWsjiOuAmU
5xGrAWC0Q4wrMcBUhvNNjUvYtTRKiKbdBVFotUakxECTOSszmDM4AqTOPY4JchJIQO1Z56sK4RXO
wn1YOW/VRNxYNyDrnRIv2cZ7oBzGNaPsp0ls/FqTAgIsgybc4LF59wgXP9MH+270WllWcGEwSsEO
vbxFHL9qBi4s4ZjRjjSvk2jiX3w5EMpSMzrVc+pe/iCVQ5rbQ6RTPOUGiz17Ksid9FwnOvQenDje
xCfL8NdsAotjZJ99VpBMqmu2xz1VJF3eGqv0oqgPfuaCGwY3cbGa0qQ5KRdSk+y40h2DGauCvOkx
50CC+zfW5H0ykbwxs0fCaL6aEWVxaMbBtom84+Sb09Hp/btR584xrGjsehU8lNniNJ6Gk6mp4dHz
j61kJVTW8aaNGR4HoRscesXGpf6O3ewAmqnYsP446vIu2wF9IycQw7FGswnBsOMoOookpXPCPH0x
jHe6l6fU5yYE45wO2Q4xc/xsl5izXNonoxo//L75QHb6g9Q7wMdh3hOnI8wvPOOc+zcZHrdqNT6g
9z9TS4Y5erDGKdZ2T9Z5ZFa04JwrbGZZsTuK5HXPegFGN2zIdmUhtcKh5D4SUMqpSVQQxtirqCO5
DUfEiaEMEAqK4lgFkHIbqH2rmE2CjmwD1SF/RsVkUwEb42EYDNdcTMc8z1LQHggg+kXTqT1QhmGc
mxt23xviLhkcFWgoBtluu4wJgtfVSIkl8IFybHaqBgDbI1xfY814IVy13ogfnnLs91rmJiDPiYFT
hGfNs/y2EO1POv4yA2hTiHiOnKVQMiTWqQpEUMcqTHWePNv4etk5JMNaB9JGVhBCTDLR8qcZ5SOW
aOsok+k4ehSLekSNUKShhyIQa+vYLjOlChFkElQS93eC3WAhJqWuTLYabS8PqXhdxSXpnHhWkAGw
aCFWE63AXJ8mJ9lxWXUnw2HOUrq2e8kSWp3cEs9MY/gOoLSsXCtCakKBtRP1Hipy+swduM3ck05G
MjzhE1uWwLGhs8dk+TJwn1erUpMYTPIwoa3swU5W0z36S+1l5rCV3KJlODYDY/rvhVTM+WQGO4cJ
L8oHBDFskdZBwaxyTJh7AQEWLpoBI0lOmYs9a0Ec2SNsWf4we2tnhIUwQAjemriPEYHyWBjoLl0H
e7EHiA3ll751jU04cu+zOwn/0r3wWGPxdSz9+NHSkJJwsHnJextmNjC8N0JH37BDTETQ2U8F+qON
PdfjuslKamnh5fe2ozgjUdRf//ej6HBkt+YA63P5vx5GATC1499ct9a2c4kOGcLxAc/V97IE4PhP
5XFSyngbRZ0AVYA0YdTDh6KIk8J1j5Hr/4xm905KLX8QbLqjEfGoMM27aQ0zcmXen+FRAQSD416F
kff3rkvP3MFwkxKrvzcz+XUlJY1FMGs6DthniOq55VMG0waNBTcf2TL7CHcUM7A63odRfR9Yg1Tl
8Fo26qckODQiIgve7PDdyuw0M+Opitfmjb3AbsxLnyXc/M+yrJtXe6sGnGpfwDBAMsTY0E9vI1PX
AKbdKBf/YM52ubKbx7bOd2Ok1NHAn9/UUL/J4CbzAx8vjsdqWBOoLKavoDrJSrtQB3EMRny/M32P
ESqyjDn5CL3lATCKnZhwylXtR27NF+y5C1PPmtYQdOjS1THNWLWynqVqwwDppYem5mFOb5QfBHG2
QemFO+yKy+6aMiUhQAXy1wF3ycecxAc9dvnagaotu6bdtiU5DKmZ7Y2eiNQirf4wn/w0UhhyM6Ed
s8kifkCu7fVJCqa1eE2Mfzn9DItzH4f8VD+HpTp6Q3hwEv8yFV6G9yv8Qzq7DwgTSbeWa6aF5UMq
2TkJqPh1+DI6ZNihSnHXfVR9GL2M9zxGsff4M9rrBFm9RQ+I2ZqmgOOZ+ek6ryK1arGVQLwJX0up
/qXzhKY4wJfnoNsGdXKkSK5wszvZhkInWLsCB31VEF/rfYvW+jZFi4sdeH1dym1ndLvQq1952nRb
ku7hlAIuQnrYKOr0bARigKt2l+TONRkHKBk14ZNe868EFQgX0v0HXgOPmCAsT3h8zH5HxFwJX9iI
QoSADcqQ/A4/+pExu7nWknwULE+MZA2UE5VHL+cbzdG21R8+GPqUZokqtqDd9vl8pXHzhwBed5wV
Wxmytp9hWF8ba3gcZtLoirH7YCD3RbGANqFcWWl7jr1869g8J3TaTdxVsPlWlktcALq3uqdjsCfP
2PmA8M4MWDE7MPKgnn6QNszSMqNk80BIN7Ez7EwlMOEBD8pTwl1VFsud2ZXtXmJ5WcGw2fLRoxIU
KauGurU25AMDBGGWXlUTKk4bAccMCAdsS/k5Q3MdRZWzhzC6jR094hN7aMeiIABe4pmzq+DJyXKo
qAXZ4nZ/mwZ32fdG7+FYvBaLkVvk6QPE0mYvRE4sk8EzVEgfDGBq/qvbDEJ3AZ9OUf0aXXA0e+dB
QHRGJ4L0Dmb3355Kg8ylZ6qJF98IrjP42h1MRCxp4J27aMYkhM+BjXK+QUNSneoxeE4KqrCIMV85
qGaVNHJXlKJ/YNwQgWTi0geX9WHACCXg3QIu3eg7PGmG/oazicmgQQ/BovZpytBMqrL/rGkHV6XZ
fIUHHNPcU9SQG6HX4MAMQo2cB4zI2yGR3xGKJqTCIZe+JBfTsF9t72+Xg3no2sDZ4wGBraku2q2S
PfEgKGSSB3r4NyHt58H0tyEh3Su2bTF/evsFn4GlsR6etffXCuwHPOSXOs6AYUJ52onSPUUT6jD6
W7XazzXQpRIE2NYzKEOY7C9Ua3hfWfhsDPxKujfWrGKdB6LFuT8x9HuyfQE6yMCYsW7CPneVGACn
mIWsB5PALYtvLHL0B89kH57G8EkjWo84sFi1uRTxvt74mMRg63XQH2wEC2n4TVfGjWrnp1zF12w4
xMDmakveAcLv+0zotzClEy1fCGlC0RE+F8U6Ie5y43S22obDodK4iJKMoVWYRvFp6CmkPBuJiXSb
i9/GRHdnES1Q90Ne34j5mvouyK33VBPCXLQkPZb53WZ+kaXsyEtzQGhK/qk7PeOJfHW7Ib1iK0fw
UZag56jN3Dnco2XjIa+GYeWFFSqH4pd3QbWfFOWpKvh+pXnBeieY1uHd4nkEjMQct5ONjHUeGRI0
43YcSD3Xdvqm25Boa01IS07XZmePfW3422aMjzBGkG0GVPDgbZn09ESJpvUHkwufPX3yKBNSgz0Z
bjIdMwtQGQtXVIx2wxC8QpQTNt0LMiyEhGiHRbV321Hte2/6cMBrdXmMJNa6M5P54fF/VcUUEz4/
wQUM3koaafjZLkiqCNpv8FuHvJtcxr+m12HmT+SmlcaHkfnZpdXuq5bOlZiOc6KYo6Ow2yzvxRKo
eimXZIgwkmabVR9IvBEFJUXXLvIUsRaIqgSPlFVdOeGFBGXGJH88N2baMFDdjvArOMfvgTHf0r4+
MynD28V+hHFa8eTLtwz9/MofZpchyIVreInIYWroDM+4cJfBbHRqeybm3qgfTaD1QPvVlpv7XUJF
KsxuPw4xi3ljexEl2wmou+WxbUhXzid5C6CesPsPsQzVKLVDGRrPZQADGIzoC86qD5lnR6cTP2A0
BuZJi8uSI85kFNRbyiaoNnrtlszUxnjqRJLurEJynkxmuPgRzxIQw6YzocVV8yiAclCvjBlOr1ju
4QDnFtIj288+UGfhLZvIyWj9h8aXUCL5aiwBE7dWJU+w5QUtIFlrkVlCyWDaAkzkVHdNB4fWB0lB
kGqEEGKTLYhku4e3+d8LH8CI4A1UFIJDSpeEBCniGc6RTB4xZsb0vguQi9DhU1Dy4lhzTBB1ASPX
i8gS0V2+a7mwdo4IzmCQoTqCc55JZeRfEztFDZSb88pBibNpFkBgm6aUnphFNoDU1IZK/oVNzjNc
puqkO/3/l2n5MZv5tUocZHiljHHvhvohRVhDpMOAUXGCoM2e1M2PiBvw6oZb20Q3YRnSAmtBMlvu
0Y/BR/w7+pPYkoxGrQ6zbTV00yVmmtkSKVRjyEvK4gwBN5z+ITbAkxwPLyE0P9mSQZcxMR3j5jY7
5mPCmGVWxTE24OLH4myjGqlTG8+WtcqsHyO3r15UXdFlP0ARv7QkEdFbFscyEPcQl92QuKeSs29d
oqBY9blzcYc/kUMC5kjOYlt/48z9NRxW3wUHhgEjzwV6I+YIe/QfpdoPZEtcz5IHaeppOs1wB8KQ
UTYWC+iV/lMvAC/AWkI3f8x8YhZAL374XKSOlB9c0gvk71w76SEvk8vINpULTzF1it9IUJrRb4V3
5Fl7JQrE+SUwHyO0eSQRQEE5Uu2GNtr4Eq1YgP8SrLE0oTI59MlycUOBDsGxWP1BKrLzGQ4TUL5J
kIOPfPEM/K65zvNtMtg/Ho30qGcwEw8uZiH+JvPWgG9tDZwvA6Uj5B+F49ZHU8UDR6bFGuEme3vy
eqDRylbXWE2tow6oo3BTfMoCEFzJaoOq64iWhXYG0dooX/MRhXxHucoo7V1xZuKFOba5Cldf6Jnu
hHEzCLTokoXyfsze3NeAwt3qDHEAHWkZPRoRB1xWcwNYYmC6INNbMr+22XhrSj54pubIU8HNbaya
yAGflt1lJSx8eFqk7R3Zw/z4ac5D00Kva8bGcr7mD+hCP9IEww62wQhin6MOqdZ8c+5F2Psow7FR
w0au/sfeme1GrmTd+VX8AGabZAQnw/BFznMqlRrrhlBVSZznMfj0/lgN+D+nulEN3xsHEGrQKTEz
yYgde6/1LYW6xB/mHw6SbSGH9NNzg2jpJ/U9KIPv3JrX0c93xBPdELAxvxQcSGl60TR7akv7s/aM
Fz1wDnkEanNgbjJ55RsmmXkM91wQLWEm9UEK/2mgUTl/c2apayYAz0bBISvtmcPCG0SE1yISK6h7
J8dq2MjBdLM4i+I5zfu72TmfujW+TIm7ykdmEZzouCWhFKBoSB4m5Z1iq2BSQvJlSbOVgNp7wxKX
liZzx/IEPBgSis367KQEgbcbTLeElbLDObQEwp65REMWQo26tkHSXRbIuBI4T2VY3b0GOVbcYlAH
fAV34kPU7o98oBggsmKJUITdj5kAFsSTo/tPnINW3Rg9e0is2PqgnDfjjmbuKcsnHgNt7ky3+zoO
wqVd0naorL2ahfcd8r2ylZ9ekX4zXfeW82dZlH4nnXdBNiRxET6/Vg8dklnAN2xFp0jVPyNNsxn/
RfoikDlB6yla9mOZE8MacL4Cw4pPn9SlhdlMD2GrvdivfZr/HDEPVKl3U1p5smkKFPVw4vCMRnTJ
QnhpijA4zYifJGctcBsDQjCeX/Ac7d1N6xMsJiJnomPEclKZKYIFjDH6zDdn/icjHndIA3ePOzDL
ynsVu0ytzOiZXt9WjfKF3lEUUdxR4tYZivkR0T4sonvQEePpqAx9l3aL+/iQChbDls8RtgPBiwFj
WxXFj1kjngFifdcU8euhOTKAQNPu6zVD4Gh2E7mggRXQgE2j+9D6fFJnGVaGvcHTSCnkFQP3GjJ1
izlL3ILAkTxiqUqo91cRlWCJYgiknb1ybI+msQsOEeKwO9SwgHi56DJRH6ry2Wg4KyfpWxI6bMvs
EU7PqwhRC1ijtXU1LDBAGRVC7fYCy/KWuiiPK/s8SMgFfVWz1UvaV0GqnyqjPkJGpigi3woQzh6n
I/Y9F0aU3tUbzmKvRTZerNRA25QVcOP4UEvjs6mNr36ivyEHZJOauNFVv9PL2BOo4TUE7TpD/xKl
yTUfp9PU6C8a3mWGvIuOZXGLI7dbINKNiEAjaG7yn0idwdqjL+n3IkoICOkxYNx67oHh7zelPmyz
fahq+u6E5m26Md1xy9FazFYObeYRPJ7p5LvsK+FDayT+eNvWLNJRB0AlksUITRliNdk89BWi0h4S
ks5TWlPWIkpppbZ0HRjZLNz8EDZRq3I//bp8dXpxcEce1Ug3+vVQdR9+kr9JryJ/snpMwHz3tfOh
bH6MpgSmbmw4tTKYXXNkMCXnAXP+wWPo3rS6Z5+t9kPHHyDkwuThT58tT6yGcL+1hxZ+/KluUCMQ
33L3fOJ4kLlaGlffWdM65yNb4NPviJ6hOKd57N/68iOI8a0HRFCZsyFAEwl8m4IJTRjTkPHB9MLV
JA93bmITxi6z4FtuYIGjBY5+1U2YhE/yrLMiES/yHHk6WRYfEf5rv+XvXDLk6YnNS44TfTkJa84Y
c4sU1YdKRobfzJsjOaAVc875DDtoG+Cq2rikB8Ntb4ECqh/hK8eYiyEHZsauMqyNb2lHUIv6svPU
Swz9jILLO8TY9iskuGaHSN2y7WMXoD3rHPN9CPxbZ7FEOJ7/oiVjRzxzfK48JI950V0g2dmbaYCl
0Nbnxu8eJZCShWaRptJWtyTQT4GgKYjd6N669o+ky74ZiiTAxn1vM44rwSDffR2EL00D6dJXL70U
MS+bZBwA8JDo9/EhsZzhi9+nGVlXHeHGmffGvNIhdFEfFo367ge6trdc+cwo4mp66Ok1P9GpccbP
IdQukRtzsAeQWAzul6MMfZmRsrMcUrnL/ewGADFYUVa/NT7iMqV776pLaW8Q8UggVbv2urObQXfg
k38DRoBj4DMuv6Um59zJcz/qiG8k2RtxCREEDNu9ZQLHVCb4OdueZKVBL01cLi1xBC6nBiJLNWY3
KN8patE/GwVJQnSC/dC5RqO6OXp2740GNnQKIc8HuWk05UPR83Gnkv5dEplvM9HXC4yjYxjvRPJy
AhV9vA8rsbWoXLAQvBuESBxkLDe0vrV1nfsdnSi7XYoWbcGg+zNkcAdNLfgalNymyaqyzeabKox5
SXuOpupTH5o3t82f8bqRjCD0V5tbdqU69eDUxnFUtv4o+2bDzUGU33izoVhTTCdfIpz5maP0dvW4
16oUKw9EsIU0rDvcYq/CXjMTMoYwsoAqRNHaKjlY2WxprLgU+qNWs/o5qEFiq0ZSlP500NBuoUDB
I6NJkpjXsDA21kDRlwWDjQg0WA1Vc7U71InaSKBZGfVHmZFalUmEUBCSedfiTToSa9TZPfZXb20z
DKKRzh4OK417L9EQ96p1p1faDeHUyhvrO6IL9OLEv0x9fxwlu2oAVoduY1Q/MEp7pjd085A+Dpan
HdoY9aiNrJh0+sZ6jK3uAxGFcY17eG05FCDfkNHRn/i0Q8+Z9pH+aBMcm5Mz99omhyLW9J1piG8d
1uVdEuVnDBRkzrmIlgwmSSof7XPa+j/DaT2xfqzqX8QrcmXXZTk+dPb07IB+dfBmnYa045icI0gm
6uyrTr78qIDJ6oh103TWzbPdh0TZLqHVrYvL+tO3kpwbF5cgnPfSLS66gvbJuW9jN/KczsZDNv1z
hOJniFR0qIG5hLPPoUF/y+AwnRZTVNh7crBlR7HZJV/V2H5ps9y5IwU7kSC3mhBfWm1Uq3xoQCn0
l4KlvgJLvQSPdAeKfiwH3kH8tW36GkGiPbLb8ODPBmfCFPrNZCevFctxYsGk0RmYmnYCECYBXNLS
t/Zsi5XduhLR4c+uSXc/zk7MKulPfWT0KzMP4MFwIF4AqgAVpd2F0HBmUQBkiNZpo69qq/0unOhH
EZboLbmqKqHcDhnbh37DWCWcVkS5NsvazziskupuXEmiuA5mztNrkPUgMnury+xi6FfeX22FTiTc
xChuRI3ZxivDpWXY51CPmMSZ6PWN9MhzfZURC4QFWHFnFjH7REXNyJwsOwrWClKEwFj03jvKsh8+
Hh5U/o+uaaR3kD0eHiAUYca4akpUbzb0/D0XvQkbe++FWg7vZ/gMfXkk169Z5fUczDZBIRvNZw8V
+YJNhHrHHSkkfEBoxSPZNNCCqrRfJc2t1ygQDeLnOvSCuy711pOK0n1lcm6KVUq+gV8QCUYTTd+4
fsW5KRcvKBftmwVdbJEg7+UxffZcCL6uXqYnPa9IbGnIRkzVp5Xw8VJAHAq9VAw8KakLwDPJaBe4
1jToXyXPfxc0X5lde4/GSByvTD/AEotV2jDHRGDC6binfuiRcNmaG7GGBvZSp2GBKYhdJ568tcQJ
+Cge4o7UiiBk+8cSASkrAstvcD4w+sbZ6oVGUHhot7ssDsdTPEqintAsLWtsCFT8eY/UwY2uLuIP
WgSzyDrkSLxxe6519OjfESRorNriRszuTYeM9Suv5NeXKXaerJo4XOMzsljVGmQASHVCdElQcVLR
y61Aj7RO3BFQZ9Uka8F4aJkI9ytl/D1ZsoHQmWFtcZN5wl5zK5MfZVaHoiufMgsQKxZ6Nn3o0gnT
vwQqJVsHRNEA5gLVoV+v6B1cKnT+OxKn6r02F+6NGr8JI1fPHHz304DtnQYbsJ3Ku/mRFewmh2eN
YdeTqNRrKjLzlIZ3g1RGFq4WaZTIaYaicOuYSyL7oCdg3Lw6szeNDEDX0TILmbQdA/RWbKldvy17
MS4K3SjPmCZ1zvAkxkgkhSCUTKRviXnsbYDyFSNbneMQxuwe2B9SkW3qh3N7jCe3NCNtoTKYYigc
J685q6Fd6nlSH9X8xS7TAEQC+lZiPdzL0FfESalw745Ne/z1R17rToLGQoTGCV/Aqm8V/TlMMDQT
x0stjgRC9Tfpl+9tEkEoDbotG5a+iNLWWSfzLF0ZuMl6DyafbiHpKqHckS5bAO+nxdE2zgQmmKAQ
u0Kc5KyVRtcOGOECOhEDfKXOERyDvW+PzVnGw8KSbcGoI+6WOLKOXtp/OIihON54DVDk5toYtA1d
6FzL2gg5KKfRpk7Ea4gd9YJSEAJnULz0fZvRGU+e0KX1q6bLP3BJQtd8IExKrkCH4bydBtrchD44
XTMSr6mmiyfE66isa9J46kJkY83KTwYNQ9qN0FDNDH5erkSB0CvIwheLLEjaTxAs8/fBbXQGzL23
6Qfyw1FUVUaUbt1cf/VznUYVYDazsK0l58wSIsqiLlAgTj2eCu6xg+8z09AH0uZTQXzgWJn2rurD
azm01bGu6LONMlnnerTKRMdQqSxfWsM38X0jRER2uqoQLC0DrJdeGTxbZY9trqBPRtbRvH2AQu47
J3nHXvxegtO+hQ59m7Eu3pE4WhRxW7tUjI2ob4cod7fRqF3R94oftsgfa/ppXpmX+9AM1oXPsW8i
ai2qYgd8vFBI5eqUzBDBH01qpynUjyAEiT8hDpOHGteTVxYx/r/y1a6HjBMFWM04e5e1852kT2ff
qXxPEqY6i4g83YKMb2UIrFV+telzhgOFHV2CRi+2XutzEqeZrbMuvLFjKDbWFCRRo6k3BzAwGQaN
0Yp1XfG/1ZV+NyvjbJfOjxKi0UtOXLGG/uGKyobDNsD5nLzGhISkXZnW8oxzmuOfVlUv6HrTI5DI
cElSXLm2nNRCwgMuteFsTxXO0y6AqtqDq++FmzsrAUgRAK25KipOirwFzxyZGHaG+lYFvtilLRl7
00RX/KHBeb+qfcu9aoLuUmXEqzySEid7dHTr4bsnh+4BZmW80J1drUG2d4boR0P5wVaOrT4OHXpf
Q3J05qFiDI3YgEd4KLXhDruJelghZ3a88Tz47TM7HIag2JSbaCRxiWR5Nj39tfHvRsczC0W42eQe
QxXHLBqOd3gmvEwLQFrAT6j1H0iZ6hsHIaxYyjvCXEV6fJDMN8+tm28q2KzPk9e9eBk8NAsKBLbV
aAJ3D5+xF889wom5dzrt0GLrfVY9kNFCk6Yb0Ibmwz4g8INKFBVU5/u7BhZlI2RDmGpCkAnpzg8w
pp+hjZ2hN6O1BWF3aeQnUQLyR+Gau0bYS80tchQX6lSlqO4H5oT4SEP4iqtZA0oYW32oppDHytGp
SdtfOnSrf4c8i1PZHzH6Mo4Lmok2Rj3iU8JhpSE+3jAMDEhA7qCP9y7ZREmP0CIlgbtu2m8WWce4
SuA6drQwmjhcAUJBStOyKLpTcExqa9nrxPAwpOC4ip1psoxbGfYFxy/jW+NuU7P1bkkTX+A8zh8D
zQe4Kpcmgp9ZTvR6XEUiD57+p8KPoUqw6WE92UPbwrYZYk1MHw0CEk/T/KVpEc65Zp9vnRhQXLEc
aW+sNIf0HfZ2h2nhNpdhhuuLrJxxQOfVdyBmO5uWAKCwGGw8mCL61UaMQ7oft+bkcGDv6Bgllfg5
WM64EKQZcDoeDnXl2ivPMmu45M6jOdLdQud8jBToAILQ1dqEsuxWY7EHwfbi2O2piakXNKecS9Ha
WBRmctaK1iPoGkkG4I45GwlDT9415j5oy4OZ9g6hCeBWQeYJWXHLg2He6DqUgskj1Sp1gB8aFoeB
atzG6BuvhqtfBo29o7A7/wGORbITbgvjZqgBFo8IkjRbLti1hzVzYmvpalA8o6qItq3KbXqss09R
x8gCTwMxffzuDbjGYdIxNc3IsAa6AUOeMTCJRWI5Y1UPWUrqSdQbx8qCJjPg3dd6ENj1iIakL0GT
W1P3PvSpcQdAcOOnDncfLzupXgFNMfbs1WxbFD59MizbM1UASzHuMtMn1CengEz6tSFihtX9gHpZ
Vke8lu/REDaYyZKvvAZrIaE6Lca87dcM+ze2qHXkMRMrL7LjtupOjSb3zaC+8O4Q3aoUw2cDCqhk
hY4qays1ur1GDGUfEgzG7hZWdaIk9hI733ntdJQJ488BPdHWgcew8s2QZKKSFCVPf5F1LXYqGLtb
15Bsppu6v3cGKlQQ3PT5Co0yN9R+2gHRgl1Sj5h6evegFbMZMPTXU5B8cYBhb7Bs6zQ0oCjaILor
P7Pes/buWyYKCJHQaPDLT5uB6A72vLjCWv7h4OZBaohcdxpgEXWu9tNhtrTyfQrPBMT/AufroeqQ
7UuKmiP9//4wtdZHKJyY2xqdujaCHIwILVsoRlF2sRdZbm3a0TdXTRs90S9gXXKDA5Wcv3QH3j3P
5E3rIphAllf87JIJpmS46QMPmhGyF12V4b6v2htPKAJ8OGLVe6PZxlahz17FnUGXv2rqgzZ/kcFE
j//X7+sqaVM8TPm9mVx3je+EEsrKMKbyJXBaZqCWjrrYVNWFJlJ4HfR6Z/RTf3ApLw5tm52oBVjs
YErTmt2P6jQVLLpFDkI5bjjOqzbQsIeUxEMggKZdmwi6Ncgn9LVyKIOziGgG14q/IVtAiI9PJ0HF
ybw/W+ZEu6BoOtpMxFMhb4TnoGstop2dMR/Xx0QeqAOPdU5lZE7pz8nFPjKN1Wtfo/ijZRLw6Wqc
Vt3PAjV7nxuIYydUskJC6fbDcBNohxEV/TLWrPo8BLMZxxvBm/Kv4QTPPwrNj29Sr870gk+YO+Y7
NSMTGor7MexosvUEDVYhoQZDBHa+jDz5kmjmJoWAZMQI1i1jyeSIPkNZcwF9+lJ6IXR5wEAmIX7H
KoTgZXbhDlUeYbI0omhAMptQ7idIokPCsMIspDgGLg18N0rWTUerMkLGvpzqmAFy6rz3Toe5TM++
6tL/xPzaLv2cORy13HOb10RLIQFjDqWwc5jE+ehtcK4tsB8N0IgiZmCXBP2hRmmyoBZlXB4SKsGh
3zv3JGAyrCOFvG3PsF19CJf6dGhNTS0THaoKxICN0ltG4Ob0ommkR08jisQqw2rY9zDXJhOiZE35
gX2gQwx1awWST4UPEJVXx7hNoJlhx+xVqO91ckCraUCxUpfPtttoB7dBAi27Q4QKhRlm9FOpn2kS
4MXxwE7lZPPVKdnoaGj2eUwATT7k23wugTWJrKBtOrWx7ACVw2s3dN5RPWJIId6yNtyHKtZ/pFlN
IIQv1wIYyTGu5QGlefQEys3GkQmzZijs8GkMOQc0qrngQjMX+nhK+tzbBXVQPCVOjQzL6pGbhxYj
fda1eyWi8B5JxNbKxAoSB/Bz55A+u+hhh4/uFv5ghL1/zQLyrdKzhyQV1wJ16pJp0GYEQqwPQt1H
ircQT+fdxHT/hARyZQ9NdKrMHEp9USMrMcg3IkcuDbEyeQIin2QNRnXLzi2jHeNR9i5PKZRaXbhl
VnvQUX0XQ20cGrP+DFgqV4kM2+WI0HMCV7ygz25shEsjtkXAgUks2o7uqOPqLzysX0G5a1GqLfqM
DAHPKjP48vGLGYTAxXQi11TVOC8A55ZtIj/oDdRYXtFG9Pqa8yW5sSCO+rYsX60vcgsSBkqU5G1V
YzgNK/2AK3KovOm7NN3xh1/jCfdDfIku/cKNIbCEwDegXPa4iekSb8BCqY2RIe3s2O9IqNslofJR
DNhLgg+nUxHHryjhmKijOOV4QREiSv9iJ5ZOrmL4Q6rgo+ri9OzSsFslQ4nvmiZ7zXrQZE9eGMhH
bDbaMbSR3o96kDypZiiQbeJaSti5mlQ4z6Y74Hwuoo3ZqbfGDnjwypKIdDlsnNYcHu1W7HLdHjed
ITg31bl48suAmZkEujIr/ztoORCp6FqgooQEk2xZcONLTcuDKYVP0rDFgkPSx9ibFCEBb5K0XkUg
X2xjtHajih6qsHyyOy95DcxM7ca5/PYF5mQ9yXcstAz5ZXOHIfw4wiWpUcttiSfxlkJ01G5etk/D
/poNsb1P7bBeTrqrXYBDwgcA2SCLL8HpgHMMRygpoS9F48A0J+XQSx44ll3hYIpI1LPMu/HqR2AG
QmKeZ6T0ir0NLQfEwVXmjZsYSSvqveFcatqB1ZfctwkmEOr38ZxzHBEKG4PFCWRtBd3PoRynXTyG
DqZgx1whux0R7lbWBrpIiIa1F2+wKg9x790GmTrnXmdAl8XJm+59J6NK242C8Q75e/26FJyVid+G
MFEK42iod1TyJj0rOGjpFHEF1t4f4uKeZNyFsBUMGym7lKjqnJI2XlJQmBiKpPY2ja840jpQepzb
EVMg3EmO6Q5eSn/pA8Ii3JzdRS/Peo89ynGg3JjlYHwXsX6jmJ+eGwC7IDrCtVl1zTryPPUW2s1j
0THQNzoyGdsCAIc26AEgWkLuakcfnl3fAv2oVevOzKe1yyibOU//U7CJotwar00ATd3w0voxVkTH
BxizGRw+KkEKfQRz7eAbvb3269rkkWvFQ+ZLuhBuO52DGNCUVj4ncTR8uhXyP5GlxguZnWCVzLG8
YrtTO0gBtKMbC0Oz3zrXOMAgRhug+IghSmXoPD/9YfxW0Bh9SQt9FXj0jkdjzK9FK/ut6gP7KIsp
O/Rm4MDwLfqTcE8pxdFhyExvFU9knuFcORhJVD+3SIoXbjlYx0Y49tZyCuwT3VBtrMoW2y40Jefh
ZnxCKxAtR0brx9zHB0erjaaLRGeixcC9rcG096V9H+ysIr9piLZl3VJpax3Ap8E5NyQCPCDbE2wf
Xf/UZC7YSfajdydp3qspfXF0ETxXsnxvqLbvRoivcH7ezAnLilkH3UcSgtwP5Uc9Fkwn2DUOvi3H
u+9pb1gcwqdfBNz/Twr+D6Tgmc37P/73//ox/s/gs/gXUvC2/vz88flXNPD8/f9EA5seaGDH9Tzb
dGwXkfV/oYG9fwjH1IVuWthRAcca/xcNLI1/OJYjCVKQpo6BU4LzpRE2o4GF/IfjWRafO8NvYRmW
/f9CBjb5GX/hAjum4XJRjm0KiXzKcOzfuMBS9EYmA5swBhxiaQQ4b7IEvIyBFdHjAc7bMVnTxp+t
7Fm8dXtp0BrOn8Aionz0c1ylY9quAxFeK8NmRKIp4u9QP+3C0qRD/+pMyrn85c19+Ce1+L/lXfZQ
gPJsoCub/+aieTNBLkvbmt8I/v7Hx2OUB/N3/3eA/Qgc4KszKERm12ak2uVMS4JZpB8gftAELE6L
dqg7PMDd4Cg8zwxk2O3+w4X8u3cPVJOnz/hmlNLzhf7lQoReBTDIfI0jGAt4Mk+kS1rSm6nVI1Km
5M6p7C9vaIno8+ZwpHzUV5Y3ff35Mux/83YAobAtEzYIMX+/fYY+qI0GQRlCvJLGWD0n1foahTXq
GCQF8p+w8H/e2v/u3Xf+zpJ2TJjUHqJ3z8BobJu69dvb3/uCGAOTNL/GEN2lbIGYwojR+vpaa22y
Bs+PjWsK7Kd4Nud2gfpu6jFD0qbNjsrgEmy2t2F4ha3XhQW8ktBE/EJx5KRDubYNIrVMOnc7aiGc
KXHzk8RianPDQGBpmZy4KP+5rRb1GD32BDdBnmjb41h6LwhKtQOAG4TvcUKCcRxHdx3/rDAz2jKl
sVFacwlSWmJ9hceWEJ2N0bgODM4zk5zsWEC6LIlUnNTTQEPfBacEVyX0T1bqYVciqzY1Moy9WAwy
bEuo2whHj7IISheZB6girTUqqK+uKkZ8kY+EBw4P1dBuB9rFZz+Oja2ZD6idKDp0DmnLxgnv6Etz
rmuyyJHwk4OGUKCchnNMKPe5Vj2cG7MFyjbuNK1Ll4ODSD1NBeYTXAo2ltJLJumIJVXibVNdXIid
GWA5R2dgp5jjCDsEedDUPnsUSijDyoONa+qESNjBU9IXT6ncDq4Mt5asviHgzIi4s159cwSO0qTf
yn6sae3aAVbCPF+pgH6oF3QmgheNiWvl4nHvqmSvm5U8S0cdW+HlBycI6NSC5r7iMHvQ3Iwdr2BM
BRZ6N7pKHaEpTnvhtM8Ylv2jV/tk9mrhhjaefqhnhYLorexie1XH6c41D82rUarupYTTys4LfLf0
1L11sEeHBW2Z0KvdNSrWp4KMvsvYl+ax0MyjU6t4S00yQBvy/KWBxnUjdDjTlmNxDomDbEnvaaCx
XhJjEgRvmdkrfr715XsZXQXPARbiFv1uoNTrfRfbou/VFFB8kYP2Jo3uRSEHP+jUeEt4CSC1nL5c
a6rwFn9+xE0w8X9bp+dnDiSDIQyY8Jb8tST+ZaUpcsfMohJvmIyMtUzjfWe2aBikjx+k3zqWLY8C
MwCF2jdYs0QhEPN9gel3GwxYE1M2PKFy3lOmRg/+UxmZ7hrRBnl8uN1rvT/WEdm31ZPO/J9Vk8Ob
5k36LpjgKeQKuI27+fPrMeY14r949PMaYui67QjbBt7ALqT/feUEjC3Js0HZh+CNWjXMvbP26JC8
uOgqCfQWhfrKjKy9hngLgNZpcDgvwJuBWFkmh/9wMWzBf7sYaduGdARbrWRiDov/7xdjJQKwmIYc
NuDYfrTcfi1G0by4KNf32kS3L5xzpcyq9E4FazlGaIhqvW0+o4pGvPkm4ZxJeHe25xpnt0u+//n6
xO8L7nx9tmu6+B6F6wjx2zYD3iK34YVjulUD8zOnuE101IkqrxwIll2Dw3JOvI6wjuOu2fxatoam
HhjJ9+2GEJ2eOUMQgrvo/WsRIHqUtoGThy8M8ZBjKb3Y/fptW7xEbbIVJi0CFqbgMXDfcS6R/T46
AyjVztvji062YD5IstKd44QK8BLREP/zSzZ+39N4yeJXcSLILHDcX8/DX+53eyo9XaC1WNpoBk3D
iK+2X8EFX2IOeFA+SCg/gB2SNP6FhKF97qkG5ybfNhrTR4/+KyvbZZ6O6e3PF/brvf7rjTtfmNQd
PhFHl65uU+j9dcv362qkvg7iZccE/qxxtrzENfl+YqIBUjCn1zginuIhnfae4lOBafvQ5u9Ev1jJ
0pflKZzUdOoGlmpkpzlGQIZvte3KM1A564xPB9etiUo1xxiX5X2Pxmf8FoMsWNvI+vZRHlmcoOne
yowoRtsrSfpy6oKJpXP882s15tfy22u1LKbw3lxpetL77b6rajSZI3N+7I1or5jMbe0Wc3JmQhhN
7YBIJ3QXYTXszKCIjiNcsqPnvyWZWDF2aE5aY4rLMNLUVVnXLgwtCTaNEbnXP1+m+ftaQpfA5D/4
a54BpdCcH5+/3Ct6Ap2w6Tkcd5k4W7NGHSKWcxkH1HqymTIQlN34olfJE1QxuPUKcC2TTWgaprzJ
nIzZqRHh2rLQtQXiEBKm+t2jFYzbhPmW/9Ka5vcQbeRRlnL7H659Xlr+/hZ7tsMLMFAfzq7k3649
9kfPK7USJZruGRuX0cy6RD619fW5OoqnBnGf122sWeAR96PCAdKEC1Pk3j4s7I2fe/qpGxnrg/lE
IAPnZQ3FLQPqPXsUg0GDfm+kOxOF8rnKESsGvbOXwBSW9Nge//xijH9Z1XkhDjcLVSHcFtpzv63q
cmaZlwFyjy6M1NkFq7f3Q8zz7uzSGD0339dotm4OQFOi9mBL6W66790kumTKONA7gtDXV/FlNAy6
yqKYaC4moUu1pR+zEr167X10SfsYhv10QUY/PdmEui9dGyQI//JVj0NBYGAljkkC2qltBp9RJb+1
mZwkrJJHzuE2E6IIGVqIvtgV1UOtX2q9yK9VCT5EjMHJV2aG2aL2V3ZgDsAlyv7oGuZ3P4w2EzLE
dzwHQ5ePO6tqXMQQdnwNmn6b63Gzi8zkhMS5WbcytpakRWRXr7CEpAlT+LQuHUIlByO9RklVwTqB
b2e62DmqNnH3ODKIY82x26GD2k3QxR7yaZ6xBYG21kMjW4nKM+7OCrmMuhvzr6s5TwJRFxKTKb35
5N0uUGAkhyzx8/tYUagWRJttTGoTZpByrqv7V1hk54Cl5ZgUBUOlOhL7QpNAO4ufqO+Hy1ibir4I
LsqMA9rOyQChTIVHZcAh9xj2WCvGpthGYhzPyJmrFYsfWeiMHHuUjsdcwUzIFClsEekZMG+c+Fk2
yDr/fLdZ/7JrOwanHs4gzNMM3XV/f3SYWaYVzaGlNOt+PyD2NEfxWsXwWuFoBdW2I0drq7wq3ZGQ
qFiY+/QNVZBatGamn4tx8ulLYmwriABDDjlkH0kZvOq6Z/0IausIA3r80lxaunH5XJNgM/WlOjZl
oI5ZiGc1a+OJpEG925GC/Yyu0njPZ848m651IdDAvFlJ+eBkFzUmsBnsvqXZN/8yrNrpIFNMB+Rj
jKvWiqdr3iS4jAEVgmNJSzBOHMlZ0saLyWn32lSo39Tke9+EBaammywCEuzuMHHTH9xf9m0YsPmC
+i1Z//ltlr+vrnOpZugOjD4L4yqF5N9X15RUrgioJiWllaolKxh3cOtme9UF5VWh+yWwFm28OX8J
pQsWwyZiq9WsTiLY2ySobwZzYxtZeXDzOjyXsYkvV3DoGdxTyDjwRyl69Dpd5IE95qQMdMofpLMu
euKJJ2Cbm6iWx0Hr1LkHDHiv8TOf2gyEQB3F4rkhV5FUAR2zQGNiMRn8V5wHck1Ai71NS99/zcvm
nWTv+kG61Jd/fnsM8a+VOW+Q4xmOlCbS8d8rWYr90Z3CkB6AMTUbxGp730nZ/FqNNQ5X/KL1Z3RR
WejPtWv9QNWQfHoguQq3GDg0t/PI33KuPob2Pc/VAo0WXcIqT680Mv2VEbvmU6ScV81Q+YWO8vhY
ujloI3+6B5OOb962GLHgM9CdMX8k5pC2JSTLLQBPdXdRAKh1qz5LYdlXbRicW53mw//h67x2JNXa
bPtESHhzG97bdJU3qCxm4VmYxdP3IH4dnaPuo5a2UEbtMpkBAZ+Zc8yLFbOZml+JUKIGy9W5kS5c
tNilOZvfVeIPiTeJrGsRp/3J6SDwmBZaYj3qzdVAVnzOrtF9ZgCQyWBC6TCE0IehWPy04uoOO236
y14KrzQxBKaX3MchvzaMc3b6yGYMuCI+yHJI9qmODqNucN3NOdn0IYSKoO2tEYA5LisN6Ke5jiYw
J2Z5Td+qb/Te/jfvCtkPQIjjnBDDTvYzFANME0mHPjgJMv8OywT7xBBUvwwNJHknb1VWhjcWYPgd
ArUPirZBDpU0Z43hgRbmxj5o7Pps0jnOgD1rabsTTjhN38gaWkXl+dxgQsQu89tjjEjESavqNm1u
mu+ys9l22+4T3V9N6HKHdZXWtSYJYfBr4+2ppWXPmdWcRyka9+HJolzQLBCAITu0Rm36IIQY1scw
+TMfCYHyoJq7yxOUYJtsnRChi6ygas7YBf27adPgWpHxHidH3TPbo2fJ9mjOXyVD6+3/90vcn8u8
/7dGMU2b9oPhoEH2E53Sfyt5M9Z9qtZYSKSOA3833rV1kRObDlEd95tAR2rfRlHomNRxegFQ50wF
bYAj2/w7sGBd41rqNzIljbKZSI+PKyYJecJ40HUqCwEOXsDGjp5TCDvd8jvWEEq/O0wl7zn+VzMd
8y9LR4eB44BhRDgdkkTigxXDrKsNNXTZibtW+ager0MuBIFeeYv4GiQaK++5pWPSD9lg1+cI5pm8
cEOb/lhqdBY90KgH7Czkz2hvNq360XYmwltJugZ1drwZolJ9o89gvZRUH+ABpwXhSksgT/6+HrXh
CGNtgM3pf3gpnbeLNmVf+EZ+Fq6db+wh52IENEhOAAFdmRocgPtDBkGEdW+tuu679821TmL7R2iR
fsyjrvnPrzsd9URruNBi3OoQS9bA//uZ/R9dFmcWJTCz38CyPeN/FPii73JKezx8JtCJISm7TwKa
zuEIOjmb8hi59FA8iBxFYO5F5q1ROnEHQ2iTL7FA9IJspijgSqgkwpdjms///dtjOP7fOxC+N90M
dM9zdPf/c3O1xiaIQ4+b62BiGOpt/1RoiC4LoW+gSkwMtCZjWA5WHm5TPDUJ4uJPmRbJjJ97r712
FxEhREAYhyYerUPBGGFV6+oqwinEo1KHx9THmROWD6fFgD0WYfzuEbK2TYIyP03Ub2eoXRufMeMC
93C3CapavJvkkG1zDEZxeSVusjomJuKOPDLrD+UReBCV1LbKak4hVrJtFSTOxi6QBJssXt9r6DGh
bI6hWcbNQg483MwcYUzc2vvXq9ehcaC0Oh3TrZC7KRFuvrFLq0x/C2Pml7aww1VJvYzuEG9CUo85
Xlc3P3WhJ1cdbLlH4Y2rCE3awbBLkygl7mqdW3wC9f2WanSX0VCR3YQ28YQ7fdiMTm/dTSaLSzvQ
g89i9H8n+KP+JC6W1ExDUwy95VgJkgqyuc5yJwS6vmwZQJntvXF0bR0MNQrYQc/eC++X1sNnLqiD
vWp61CnXuiDKHF5B6B5dZi0Hyrc/dAugS8rQAN0dFqsszjB4hfyBrs2hxCbMGN28qtdxHdko4Axc
BdRjYYqNQ9GLJa6lH3tq1uPrK7381OOuOVYVmlxCmqDpmVBRO7PzdyxXME1bKFYkLIll7xDT4Vpd
/Azd7oyj24iKZMkNIN3n1PL7wGcXr2csGLU4Sc71EBOBNEOf4jH/17MKNKoRWhE0EmRcJhws6YG0
J9R0Q+Nv7kD41ue2QngbD553zsgOOhqFPNq1Pl55eIKBG9OfbakR6moG/aeo7N9a2N1Lrfog6IHU
lryZRQuhuyTrwjhK5JbH11eVPZtpcl1+Eq8Ig/fKKRho9HxOg2w/oQI6eHZBieXUxg/bg+NYjsFV
lcm1VfQ/5I2vVCnmcKsGvb0KRuS7eTkQ8dP8nXyPnBFSug9tUcF0s320oMPMtF2ICfVjEtXf0dGS
gJlVN2KwCEb7UtaxuSWCmzisasqWPI1RJN+ochh9L+0IzBzrrCcNSHGlilgRzHC35vAlLyzRsLRT
g95SJ9Lba6fV63+YBAx5JYQr17objRFAWEKjFCd4bqI8krtmD+I1WKGmbq4kVAebLMSmFPQCwiLO
/0NWYB1om0ltaifzkMcQLFlrofE0aOBAeU4WYsIepZA/6dsBPtyGuLaQNyBDYaaawthmkZNuejxx
KzyqDrpQFV01Jt9S9dPfCeRvreNoDHtdP04m8Ee305q1W1YdHwF/uErrwq7NuLxeZD1zHGYnFeGv
hnfpE0ikQ5yeJlzUt4Ei+SLQns+drbdsbQLcfZqTnT63GrrmqUMn3QV6b3eXV5jk4nDscbXGuDEk
zbVmQgEcdL/cVTGcZ20EUzGaASaHkCsTxQMYPVPei8gSuzjAodo43U6vag/jSgbGMy/qDdp4JGOu
kf1TO8a//npkFLSvchQBo/DOjIyxA0ZbJ8nbbSWa+seGH1ecYAu84yuwSNT4P4dsYNUms65doU+9
JmzGHoiB5NW2ig88yzk2YRotLUOM6LVAWZvUqo+tz0cu8LUzV0n5tI2qZK2y4EZbV45a16EZsHyR
wUmU3reeOCaFM5h9KSQwDA83lzCIvYnASGcuIROmJaaza6I791wKS1R4zrGKecoDO9Z0D5s8PjJs
kKhbhffvdQ4qZ46r5hyvqiaP7l0Ivoy2ZfT8L71CXkbUHt7jwfznl4L2Dysoc62PnqXuYZwPwFQD
7N5gbvQhCnZJoZxtPcZ46wbPvmQi/6My17v4vkj3fE4N5juNs7erbmAF4Y0PiF7LwioYKQQKjKmR
40KWVfsV8EhOlP9IGyp60lesT78onxnitVDa1qeVcpotXWp7QRwmYMIl6mkdXb8HIi9QRMZ7CRU3
w8dWc96Ax1yiSoWrvjXq9xiRQ+DD9ihb3dxM8/TQmA+OGMn6qz71sDc/w6k50/YQq2ZMxzyzq22p
u9NG9PZvu5TFT0hYV48n8nV47UNSEiA15DyGxCaUZGmNxqZ0cUKlwwmG1QK8qrjzLEAKZoCtNUOg
KsjrV1y3b6D7SIytICB4icuirUXuWxrN046Mc6oJqF1zKLVipbjxjKo68tiojmPWOpspkPk2HuK9
cpyAiMqY4FUfIks9Tad80vQlMChF1Gr2t2jjU4b8A40Xm+Ewg/oBXOnT1Gr4GO6YpadIwZaQo/xy
k+m3laDsSXKxMoIOV0ujF2DhnJgRSxVSFlWzopTQLtWm4a5r6MktM4p2aDGNMzxwd2MRxwLKKD36
eW3OUhSA2oWXnRPhH6i6hr1XwMAlajCnD0h+ho6SBxMq2AP14FVvUu9iYhJYM/EL18Y8xZdOzWOp
+qgSp/pOtJoQPYkSMVDEi0nNX/bluLZarTsGzD25O8wgYSOZnf/anjgKNuJNXC+JcGGlX9dPFgnZ
u4vXOwVcHHn+T2HJdzOpK/rDlpUfn5fM8dqj6pr2bBE4xCpXbdpE+puAuIoTS1gyoVr0WXbI7Jpi
cNEzVbxNdh6SJxDBTCl8Mg6zAqud4SxlGTNoiWNyc2A+HzSrMjgTUOMbu/mAiY0F23q2PdGhGjn2
dz0J4Lt4pD+AZlkathhO4NT9S+wEyAT5XP5qiDB0ccLQFEwD84SCjRbY8nc3NG7S64lczQYsvZAh
eEeYkTNr09i81vbJD+VbkgAHEfQg/QIPjWLIKqbVmCcHizv378qG5wpwBPtxCxU2HgiJaknHxHd3
iuo0ugEO0a6tfecaNL/YZFWrjPxgF9HNLbCUdrWrh4cBrmI6u3XNCdIeYZxVB6oNWRs503H+TXO4
NyTyZIR87gZwQHUIxuhPxp7naEEp2TUdHZc+qRRJZoAOjPvAOTai8en5wxnjAT1DCf6FziU96o0T
LpsEVxwTEohHvvQvtuIMsVFKd+B2xnNe/BlUtigl+EGErNjbdQOJvTSkxqPOSw79VI6geIUFyQsx
uNNmik6APtWJ8+zCmGH8dJEkedWnz8jlMgl37YdIpwytj3E/WqQ0jTrmiMD961ZGecnKgMuheURB
Zxz/78Frk3AnuUGlfsz93WDNWOndO9rN4gTeGsJSPgS70Cj+CGMMKZ2K7CT8+jvvWbAksdZfLNn/
wMgqDrWtQd8nNH47sDS7vQ6+5h9QmPr0Y/jA6/G7UZp5iYs0uKZd/Hs0DQx4gwipHY2djB2EtlxX
y6qCW2AURL7wMb4LRKT7JOx+aXnT7pxW+xfaQt3w8P8x7EJb5VpCmEZJekRXmN0yIEMBCHaVv+lN
Q6pdoPenusJkAf7S3ea1n58IkbLPmgGPMR6D6SIdTQF46O0z7GNCFVK1DBzcR2UJmGkq0nuum6u0
+esbsXL4nsKch10U3ZA/lFu9d7Utj1/rmPa6jSSn+I4xOxG7OrzmG/WKMUy4i5Qf7TwbAHY6iJvS
8LJmpujOEBnlA0v84vVmEhPkHhxPuxnSj648z1IAFymyWyf/Hddw9pIJ7Ho+T0n9prl1zegc48Y9
KxgKyrKNL9xnkkxMoz+IHt9bakYOKYkkTmy8idFGgjbjhqQXwJuHqTP9Q1Rrgs0KB6uOoRkPMH4t
neHlj+7YQCu+xHWIg34se+ZQvA3eP+T+wdUOphIB5DSeoP+PJwuahQFvd+da0n2UzLZ2Zv9H2pNz
MVr4ypHIl+mc90L3y7PEi100ghS7hJugoPmRlFCaLQSRKwIzUXFGbnN7HWZlSmjk8mS3ZXB0Hev0
Wq9Wtl1e+z3+qhDntP3s4Ld8ONNeZWYNd4RSBsmieXjhv+BWolcA3buAwYmrUeVbxL31rYrd6j+H
uE6PqYzlte4bH4lU2sHTwsGCAVKus/5WjaQJL1osTtbo/iQTS3wFw8cE9ZnMZLSYkcsIgc1CtR4h
KBHs1YhdHfAPdi66g8QNiz+WfbWSOnpv6h4ja1F39yQFjVC24I+LHtOzZzBpSCFurOoRk7lBG79p
kYBvxtZ4stjsHpNu/yCgWMBf8RNExHF8Dgoo0CZPhzodrROuVPjO9tR/UIh/a8TVESs2Fe4nKR8V
/hFdYCLg5eCAoCMiyrnIvvaPJUjViORtLC5Ev3U4DviWAQ2VWfYTfNmydYlMqETPMp4WD9o/ZmzC
f/gYmKJoDwl8yNQc2isW2uyqrmMv/GNCAN5RxflfL+38bavVvyES/mvjkD5FiJgMdtj7c+G/qk1/
OY7lwPS/CdxFo1Mf2qV94FNtUsjo1jWw65pEPPpV+jeYUUlsPQZmISvoog6OMu0nO+E17n3koDro
rNDLo7UpeAS8SiiiXP6YMegML0/bVaTsYt7dBc+a0dUwVc1HPXvYOLFXzzCbjxxRzrkeZ9zH/D9R
vgQecMNodPRPW9XPDADCJ8p9UoVS/5DOEXCtCPL1wCJh4cJgvTgKzX/Xxr/7VmD8ylD/AtxnYhGY
ZJRq8CUYhKNPlhLrTaK+rFlDOiWDc5DgN5laT2qbi+zAP9mcqnTq32Cjc/tvAmsL8ba9ZvHU7sCR
58uQ0fQxsRSpjqBGvyQIksCOHzJl3M3wO94F3uj9qZ0kXYvSURvQj2/2oKpzzy5r0xbI7tPc8W69
1fs3QkjSg1vx+2EPsesomvqKEnrR+zje+jjCQcV1ddbqf2kaIn6H+e4F0rmHfYILVk9p0GJhHV6H
Vob9zvNxZJV+eJ/q4ljMfwbF44Ez/AX7uN1NIwMAgOnprNOHP8JUkU1wX6NTrKmenKy8DowLXwof
xiwV8RWpINco5G6vMbfAtbaaWOvvRTUDGr24h+nU9c8mH2cM7r5AlPNhNp21bJoI5oKDvy3rvPyt
hhhFdnT7WaVhd6p17NA0Af3QOH9TsfZFl/xlmoxVJcrcJ2oTIlIjQUcvex4kZKKWgHmUyO8jlhov
9LVrb6Ohh4LeJ/kIAqqi9+3QWLq2vHPLr6Clcr3eZUH+fNHxF6tetxYK4PBRnw++NdDU9IG7d6Mx
XZhm2H4BGaEo8L9ZKsTXMc3SbUtQzZqgnJYobK85DNo0bnwIQHc9Mx4DMYSfucTvMgFQOkV6SVED
MGULIIOqLGzcaxsT10NrGO9STb0bE3i7Hs0UrFAr4QnSOfYxcPD6oTFRVDlBsArRUK9JGY/vcS+f
mhmeLVVUJ2c+jKIqKAUz+92oPfXl88FjwEHs0VjQUEBQUt9Jmv5xqoKyr3YWEH66UwMj4pwlxcnQ
p/AA0o6DXv7TjabcWsi9B2Ii7U7WZwnAiQFfjz0qNrZe6DhHtwfPXiXqT844ahuW+nAPtYSuJIOh
NWeVopvtLq6ndRcGE9PKQfx/HgGwLotIjm8qKB9ab781arBvLP+7t1ZA6si16bMe6A/LBsyytBLA
eVF6SqVODwINso/HS9L27LpjnsjUY9+D1nsnKFP5OvH1H7wDxjPIF3EXDLBe+CDbxhBf49nU04Hn
qws9n9FLOwT6AzeT5tgwYP4n5oF87PvQ3833cfzDpPOXB3V3a2jTy4CZlxfkZSV0zzPvVUC7xWAM
KzufV33m1Xs1EBWDjCfdITuSnSlBgLGlviqcs70MwrdYYTsYS5QwWX+OrJ/tUOe/CcueFiA+kptu
3LH2OU9E0hlpDC6IXGOL3TPaWrOsr0E0DHmFbcuQFx42gsC7Sij7B5/2eL6gGz7+X9LJp00LZ8X0
nQxjysA+sRY/dUyb9zpyu00ewnoxxLfsSud9jASGXzQbmsfsiDd2TQqf9Yl89q3KBuKrZyOQ5vKe
eEyBj2hCAdWk4D4hv07rpMjcdZZmzp58O+askc9EsubxVpa316tyyH63BWlWs+AbkcLkf8b8Vhzz
Y0N9adc4pkq50FrNOAeaN37yVwmIor4+NZAqw3YTg7DZ2g1jA2F2yYq5grHl3XWeI2kx+Agb1rxd
N8uuYXHFGukloTukQPYKLh1jHBcEt5Kenv92e42IgsJ2znaefUGGqHbB1OKOSmqbzMSGgUpdeN3Z
zHvyritVHpJO7ZKeyBrQNeBKWtWsBza6C5yM1jqznGg/v3tVULiMSngLpfJ/atoo3rShkJ8QaO+y
TJnivj4o84HsQh4FoJYO1DBLMTsxTF9i4mjKHGvSmG1iO/4NAcTYFeYEEWXwf2MlJgQw7vwvH2Tx
wtc0cfBaq51pFgDtCuNSGGmzSO3CWYRCcPcHsPQZ10QiBzwezp2WjZ8WeY48cddN9E2on7q0iJUh
t432UecfRJEwXBxWHIisVuwRID1HLk7WPEhwW2GNyjxFvZjQG/efnsEakGUSuS7zV+lIkGKXrw3u
5lxAsMkR2SB8KDTtPlShONcqvmiWR4U7Ntq1QksH8sKrz2NSNCfGG5u8ACMt8+bNJ6Tr4Y6Je2YJ
DdyNwLW1y6h1m5tUsKbO2Sdr0X2zWLuwWiWHy1HOm5d1FPkDHRv6/Ccn8MPobf2jD6kNE5gbqEr+
FI2wqbBj6zJlwUEJfK4q8ssPa2QhI6Osmx+wLVonEcIRAukW+qQMCe3NQaINkr4lBy0tuHvhct6w
J8o3Jr0iV4SHCnbsrsL0tTcjXSoSmht9oNjPc3/TuBaX2OC0n/r0JQMaZNlnZ2uU4b3WI3lLYOMW
ntDuENJ+mXkcH1wMcdeisz9ye6DaT5mHLSqFVKBNg7NeGBFlApoRK/BCTOhx/BakbHYjfpwYjvee
2Bx+aeg/NbP76JNUP8WMZ94SIUgw6OGScAf+Igk6uIRhor9lmYs1oavH4+ulQYTLqmlysU284h6b
iX52sN9sQCeoLbfPZTLPZV+HzA53bmLhrFGYEAknze1FGyXxOuNq2PmTDR6sbr4zJmZbu8yi9yic
1RikrPvIebZO6bR0KvPMOWi9RTdjGt2o7G8DSr0TCzgKZHQsOyPFvxf6AZQHRz0GM94hKbbXcsrF
j6nv2cEpYxX2tjiIpB8gw2eQ9mvbv0W67uyhUpeb1A6iM9/HtqUpXbRTmT8Gj4A0Qco8gA2GUCx2
0HpV9VFSo4RlBKI9LZEmUX4MUKu2LGDVrWUmujAN9SYiYT6pbtYOpeg02M0pa1S19QRbfWVr6aPO
fOgF3PgtgiddqEyXPOnEaXTMr7z15EkMCDDV8P16EdTD5zT2u6nH5/Y6aDYImqrW6wOrqXPpJ9kP
OwasLYpbl4VHgL/dHafW+DGqdZX6/nuYQ7JUQ2xxuTUxUHTb7HdpMBHhWQH8NIh5OmSqTXYhNUxZ
YPmKBmxmZgVUb6BGOA+u9oXF9pqUVvIniqerGttvx8IviMP1H2om40SnZC+DKQo/YCn5SuOyIeAu
2Y8uwnIjS5qtA1ntgRbcYHVkjgd3ROctQUTua9sLF/XYOE96IXfV4k/eBCUkqzJ76DCUnlMDBL7o
pnojWr9+6gLauNBLj7VbsSmGAe/ZXFwnJq0MIjO+4tcjwqa34SxFaN062g5jiuV9lij4JUNV13sI
6MBXFRF3Odb8/rK0AiIg8YwpWUU7KUPnMKpmgqBdkEKbB+Tp8sZTyCBZ8BrJUrJsD/HEIJqQYZB3
fvk5TaAFE4sLhdhn4ySlrZ8a3XMwOSNoruRCUk9QBjf4yui4WlgPF6v+7lN0lW7nfb+cxs5cMCBi
pWTtTHFwBhGs8ooZYu1H7uF1INUwW8kal/3rT/Ro1lpYzwNB1wh4vB1BPdGpjfJgxYPnqzZUjdw4
o8XLAufQRXO1LT6ZKWYXL0PwQ6uId1DF5aUrPZPAvP+MsbPA2EGvts4hucN3U4eaMdRYSnN2beky
x/FN/08QZeFV94T8GNZC0y/CyOmDUGleC8tJThFsGlj/il1GLEdGc7b+wGsA6oGeCPzFX6b26pAO
FdJcUamtUxT7rgNHRmD32dC89Bhr6mbNfNyu092dlvvdj04/h+2QUOHAy8fNmO10cETgcyaw0oU1
nWokaVacEIYa4qdqQwPwDWDY1wYaM2p6MDwm5rX3tPKZFp0rttP0xSctMriNmbhn7LLkDigNfSEU
ZVBDIlIgzLdcM7yfiFCPYetzXVfdiuqs/pF3iKgKPpUNFwZGepkDZ+5n33zuTQfXU8FaH4oaEOcQ
MedvqHO1ESxwNG5KOo9D1VctuwVcvqNRyW1XTNOyZZZ+RcmoLTWQ9au2M25YZJKNhjF/1wvn3Xst
kgOyqEH4+Afeo7+yjHbWaNjXSK92neN82WmLoLjE38MngdsmOAnSjiGssS8vL1Akz3oKMypX3vP1
6PDpvZdx5KwMeqmDVZiM+2rF4hZtLM7dMF7ljGAvyjbejEh2+9ersDE/U271J/iiTOLqSHz95yvl
vhnoH2+Bj5FDSbTwU+SFD3+ot30cpNzsq/hPJ2z+NTke2MoUgFbr4sY9u1v2ir03QY4oD9lRxQUo
FI+AgvlcdUnY7z2/O3XszT9Q1sanQAA01zxWjzXAy1Xp4b0A9+XugpTPBOSJdWsJYz0wwWcUVf1q
OpAzRG2XtxrK/DzetDynPMXSZuNNxF8YWB/CsJxda6IBqnlfpwLMe+Be+rHUrwX18bUSnnvMnOTg
pXwSO1noR9gtzrIRevaRObW+AHIR/jCHBBtJoqiGJ6Ku6X+2Iz/mJnBBVhR2B3OkNx7FYJvkkjXh
e1qRTCCcdUUa+Ta10uRCSS+37TAC8Z5flhHCJon/YmuoyXhye/o3Foj0AgN3Refb2trv0v4HDtqV
Ahf5qwb3A9pZFBerre0lMdSwwUyDlHIR0VJ2DpgJng6rpDbjSxvJa9P1/WVIazZorrx5noLcIxMc
8iWgrmY0wxWgWuv0OjgmgJmEcJEt2u+fIGvD3VgB5HfpmLY9edCfTtTinEoYBL5ekkG4CwrGQlr/
lInIf4OS/hwCEjxE5JGPNZfjST3J76EqKLQase9TP7954fiD5Xt4yOuyAHtmwFdp1R0ogbrbDGKh
j2GXDtrLmCHFyDIv32ZIllbcJCV64UnAieOQ5LmOa1qTaD2m8Cyrs5uy5oWcvkeOzavXoSKuoWzI
XmulV98CxjOZLpJlGffDBUrQ2jYwcPgKfLmpHJIGasN8qGyylqFHr1gWASzmQje+9ah8r+FYXQ0z
/O0W+XhO0XusjBL4ftZVbyQpnUJd1tfXq64CMU/GhL0cbF8dJpNIO2l2rMRtCyEeOjfAPMoFk8Uh
i+RXEw3xoR/gdWummraRh0JYOshWl/6cRdnJcdyWrpk87LxLH2jaj4NVHb0BxENBniD9VHztEzZv
WlaEG4st5mHQaRFKXR8aup1F3VbqWQST/5xYjmKSoHNCxuA/2exZuwQLC9dVtUtj3zoZk9k/rZmA
Yhfu30n2xq4Hnc52OePOJQziLBuZQZIALYi4pfvFlgmGiZxhqxnbRGowoQoy2F/V2HyAGh2d6VTe
ewyjm8LpN/oQL/j7iBoU+sPXImYeRVQito6jv50QT6ujxPANm6zccN7ezWLzGfSWJi65WPOr169n
oQdKQfQ+pNW0eMT0mDuU7d6id4pzZEJIG6B3PUblsQjonOotI8sSwCW81QJVMmNFb3gQn/xMcpPY
yngYHj0fP3cS56IutD2bMJ4wZGp4ffXX8wDwEXuxoqjzT8znEOnpkX0XLpLpCSn8dpIsv7vhEkew
YnqrJt60yqNrmSDta9upxxDonwZO4dl03eTQyomQoUlppP0WcF3crMPDX8EFyVlabFiK/QlrLFZa
6Me7zMjqIyN9dioS6G7vkNbSeRKUYDV1J3s+tBFAE2tEPhk29iYnb3nvlr7kPWC2ZTQ5zG7cAw13
BntcMJlzNn4b1pfMCN/QIVRXa+BOZzdMUYZ4/Gqk3x9eVxb7+X0e8w2rmI8Zpitgfq8vadegS+pe
QNpnS+QFwtEvl4t1p1Dan3NPM7dFyTl+/S0My7ut86yPZJswATEYJi2tcrR2r9dTwEZ8gDuBrELj
vkcQ/YeQ9hvmFucQ9aALpZLiDPSJ/qhHDI26npgAdxtXvgMZrWepNwuxib8s/MPgBMARpyUw6TXM
TbWoyJ8LeCIiBl5qcssSghGC2IsifoBfv0a4UTFMbWrE6H0QLnKUarUytvokiNryLgKrZ6m8dd98
klAQTCfW8rdR137lqCvSHP550Tsno/0SLGSUIphilHskHH1gHdzehxtPjizxuMsKHEHu9V9ocw6N
XPdZfDV6xFjq22bAW1TOPpvB7jgr/PXgfiUtzT4ibt8w1kIcqi64yKnbYZXgvMu//IgrwIAXPzxG
5LjKr9L4tqR5YwXIDSdeG8wvcVsdg/IHJhTc38xMyIEF3LLyhkOeDIcO048YfxHJRfZXNW0Mg7tN
1tKmo89iKNyEHw5qWjaRinciNtZ19Cy3HjXaRPtREz6KtIrOG4Qg8/9+8p5t/aslUAf3KmMBH1pT
t237306jDt4+MfItVCpq8GiTTmj4Rn2hg7LRzODmQ5Hzl2JiSvY+Je+68QNr567NDsbs0QhBJ2pb
ZHLLZLjTs3vddPDt38XPXM3RQeeOADMBkCpXB19+C0ueAqjdLaefx/S6SdvfenMi7MlyH8rsVp4t
V0knV0H1nExFEBq9KiJVi3W1dKpzRMgxkJqtHDQq1nw5Vw0jxgLYaGSewRlEIzbpahlLNtsZI+AO
1ZsOA0fV3m6CBseDA7aHvSRa5+gkQC1IpqyaTRYXpJZ9hsQEyBH1ZksTfyQecCv50a0yWk5xss+C
aYvqkbgH8L/gl7A/p+vUYTRbvSVwzcocapZIwz2ljm+054k5M7YHoGZpmS5J3rnGLlq7MdujYCI5
+ZtN9cnCTmpB+CCuilVND6RnAm4JwSbQGM9BR3bpUwAtOqcisf7iuSNPBuf2uCn4lGrWzu0oCJ3e
fzfB9qlK3HLNXPtpAgSBT9jAI1/8FXxYkEJdmLxtzMSkLdMWjYNVyNp36pdKkC4G0XUqorNRtz8H
Pd2KJHpXOpuW6BxNcpth3yWED0vgLs9IHCQCgJF8uxcdivMk2kS8o6VKf7g808bpLyqxN92Pj2C7
H003wpxTP4ueB0s5vkF3Ny+cjfWESQ3sIGol8hJNrDjA93uSK0b75ktsbwnWEGckipJUEaFdeD6U
G/AqRqERE9RoRDwhUp2p91a6grKzQcpCPrOTwd4NDzBStyYJK3TgjHRxUKv4UJXGKggTYo5o0Iji
VmH5HN1qP0e+gLNapKFYCAZ0AkwMwZs12jYXD6ubpQcySZd9D64hIFsAdWE+csdCJH7AHbHVWUAw
8Zw+InbprFeOeUG0ARX4P8KwHL4F65uIOs7HeE6S6JRq06GNg52nM5p2pruNmtwjCzTpuEUWs21H
t3dVHu9LHjD2sGOrd8BnsjGaAgGW+mBpDDlBOju38lfQpvlPc39W2VsfDNuiNm+A2gqXyNMcI1a4
bKOG+IL4X9mGyK6c25h7SOgy3rKOO7XzXzSd13KkyBZFv4gIvHmlvFOpZErmhZDUrcRDYhO+/i56
4j5MT/dI0yqVIDlm77UvaAyBUhs9BuG90IhKSqjtDXI2G/JahUPiq1W81DOSD2DmilsLvTCxzRjz
JEGNgr+VeuyNSGpcPojJW4oNUyNbkIsrt1nBMOBsgUvMev4c5cb7IMQuYZWlEw6tz8PJmrw/OZw0
X30o56tqyu9xzg/BEhhrklOJduAX5PJ2KMZ1r2lwFOcrK85VUv9lWIQqzYBnXMM0eJtmzQ6DGLZ3
U/1k1mdGSro52KyDoPEkPii7NsDtqba2KT6ZbqyERaZh5nSEFcTtdkgl2bN9xLKLeZ3kJOayTcqt
ETD6HoK1BzSzLpvvgCHtfpib84hUwiMtFA8tU16WLy0aHDlpwDzh8cflxapQ52j+BlDfvnTKzdia
a8ssvkdOILTfu5aUg8ECPmJr25gpDmcxDNj3KaJzo1OwyZ3SvGYfsKbW6vlRVPJspOVrUw6PRMcs
t/85MZxHCyZeY1ZbTRnruVTMtLyHwtP/5jaRuumzICWii2LGNTiwwGo7UXDKhmnfW+Y9yyBsegii
1RUVoi/931EPdp5ifQrmVLnOzhiKBpC8HvYVW6VMkVbkGI82N5E06sNclb8Nrxi5f1g64lkU42+t
7A2nEGCTPv0G5VKtMeowViQ43hLB02wgXI0TsgybdWQRYEHE92xHh4YRoAkcvrIsRH6Lh0/76D0g
3viF6bIphFMR+s1wnP6KomAC8y1vaZTfiVugnOL8IlDGsGCrggDFUHf1iiwgagGJtMs5raHd8gDJ
18mPHVvnWbbg/h9Axa/8eER5nb8Elrd2+uxQZhKTp3auzIi1dMNQNYu2VcP5ZGXukcP35gU5Rhkk
82a2YbL1l17wOBn6ttb8+6A3X2gFs4q9BdDTSPvNjPZc1w0UYrF1JvfWjSmpwmqfW2qr285miuuH
1ocYNvv6Meig9k9/HLJZ7eh3sjBGDfkuKYJLlnS7pHO2oyevbhw812m1JRLg2uGrUwDTNf/JqM19
hLqXIMoC5UIDUcEMpfRe9QnCTfVQuAw9ALR7M2HZWkp8FsP7CF3u5D0pTSDtU5s+4KYJ+mJgITA9
j7PxMdq2j7fHvkrimvh4TCVBYmhRHoA+0QPVptqb7Hh2RnsSPTlYQ0JBW7BpWxviIWZCCR2Ul1us
3GBaR/W4qzLWGylRJ1mCDAfpbf3doYdkkrZx8BpgsTKdeVs7HWTABnrVqB8cJ1qaumwFQwf0Flk4
+Tc4OtCk0bqug2NtvibkXkQQORpRbmThvcXUn0tyW8MTpe7vJVEwldAPjZZshYy3gaNvW8LJzSJn
LT1c3VI8KRQ0vQeFVPNuCIYRSScoeVv4WcDKmQubOuCBrPzsgIiGppb+NnbEgzbYjzVeqeyiA/ev
MiZacXXsBkJFk6fW608iQ/sjeOABHkJiRRYoLL/kovfi2bbRtfA871uyptzc/5unlCEGU7KwCDKm
mGg27FT/VV79KmYn2fRNPR3gKdbruRm/wNU34cz+i/0a6MCqx2XxRNTtcepNhlklES1USFFX5wRw
1nAfHMjN3HqZY1GExqyk8V6ELBfjC2bfUzHLB1DQfzJsAFAMqmumJbdaVQ6YG+sO3JdwL5mF0kRu
RfRlVBpRmLUdcR46/fLIb1D2/Kns6rlAtR2ObPSE0g5+rOqNJWvakTZkJMULmXJ6CSC2oe21C+7m
1238B6/Xf9FeVbA1DMhOKuf0Al2hmyeDbKuMINQ+EK9RU77ryn/OCbwwoLVrXC9K44DqYBWt1YRM
q3KuaU5AylylhHd75dlHtgiXWiao45nTd1UomuwPWnKxureMvxbN1x/DJXFZJaQhIlNODJw6ExDR
pJiY/zawvnUHDLbsaTxjM15x1zpT3hEVrbHQa7Hu5CSfYDRiyw+4fZoAEFtL9qYx4lUqmo2L3tSs
gMaVRcXfQ8qk2TTfOJW5puJsbVpYc/WChjIXZMkFwUG43W+NuoEZCQXQAnA4sopT5rityapFkzxQ
6I7Nu5u/eoOGSmpC1V3wPBpjQBLeqFsrjeREgo3fApFpCAabKTSaM8TldJ1YVrvqqL6QcGQcPRF7
OJ19VjqpDR7ONNxI3dwFZUE5PwWk1LLqII0O8Gue3ZdVsjWTTcZG+EMxBd8hjn/P+WL18hpMMT86
I52yM6Z/k5iMkmwe+l1C7imWo7ZMP0vGLyExY8qj0p1m50ufmgNpCEDz6NYSRHb17JC1xtbISD6h
ipdrpMx0EKNxJ2DtUjRkKiZuQqXhgu+GEN0MCbdk6VirWeu+K7T5kf3HVSe/S16zSFz//R9sjPNQ
aSdbFMfKLb56MT7JaYJ3adMZMqpLhM/ZpS1SBwPNTtL472RNbFu2ZyHThKvUnd+6zz445gCVqAPC
DUqsyDnhePGYyQ67xhrflSkmZrbGi4fZhw9PPgsr+7VXHhIyM7fC2LAp3TR3X1UkelAkrWyGdivS
zH5KU7ws87rQNUj9SljW9l3zR45OHSoE4IccxVTiWJj7p5tZvugKhIKeyA2svR8djG2YB4+mpr/l
HpGeDbaLlcaAbeiKo9dj3QElVIQGa1EXjcGoD+RV1t51gj6Cp/FJDjW4psDJV3j82LFe0h4rZNJw
Y9fMSyRz3i4tDjZYAOVOb1o5eqtcmYpNawzFoloqkXwdGRGjEpR/hV7+HaaopQlXv5X7XZtGTf6G
068bq/tDKqzL7K1m/dFm6WuesN9lqfOZIXZGKYCoV7c0RGTE1USe9T3lHnPZ7iGt0CQEWiGO+dVz
WWr2ecqdltZkWRyTCgEIApEAcCfB8wJxFjjJh8oqbyyfZJhY9qcg503VLRlLisWio9nOCs38kFEo
RxwABXP8lTZS61kjcUfVXz2vCUcrGDxUuIJDifeO9QnooelYFY48TSwsfEsDgUqK3orwivVkGBiR
+zs5gs4aOD9WDzvMaivfMnWhEXd4rJeWFaamfKsDijcrAj2PuWgX5dNX4Tiv7M1xDw0/1CFqNX83
7ILpeuARAB361vW/ejywLddnaxtppELr0t+PeTzxwrDeSJtWXVZffuneO7zLgM2GvTVRWSD7hMEy
W9feRq1VvHhNu8lviYP9TtocMUZccDC+VGn8MSTEAti3oeWJ6RbvWSbQh0AlBgmdUk6VBfizFkES
Uemspx89zWEm0spdMadvsjOOWsKcnbkynvEl7MjTz500PeaI1rVe/hlIzzVV4YQlzvg+ZiOsk/Hh
0r+nVtyS5MWZDDsmZLKF5DKuHvvIWfxTV4OBbpbS0dR2dsO1HMfjw+h7a9nlp1khcEUEoDnqU+Gt
HIP+0sX+MdIlUWqoCjz70enExhD5PtHKt0CXFZL98WAoHB/QmtLxy+zwwgzV4tm+xP1iLnEdblur
W8+GHyyTBQjNmG0d2X8mRXIpoULLZvjklITo2WdPZUQ+l2tDiQ9oYYfoIw48kwEZJt7OI6AwMNOw
jv29K+3HrJy4wTX7veHs66af0dc+HPLpx+FWF8QQ1rg7Uvc5LrTvDE2Z5rwOJgMIy/iJMAmM7rD1
ItbxULYLpZh4yobNbIO/gRrCUq+Job+k/nw2I/J6rewcY0yEx8s14pPjxRnbkTFlrWsdRbGW0qiW
tb0fPYI6NW73loe6ou0egbCNeIj6qdZ5GjNVh/H8hKvlO8sdInxQ2GLHH8OxyQ9lbptkG/LYlsmP
m7CZFzNxEbXq7i7ZL6TgIChyq3ejmt+G+EKk0VNBlYjvQrO4VrxCcR9MT7IkT6VNxB/bILupig1s
ZKO7g5aIZcnQno2cBTL0PEam7TttD6oyC/Ds2Iu1HuWHrkp6FFRkUvBmwGV+Tdr+ffk3Fe5dkz0z
JaZnjvvsEv/S98Ydu9YmcuJvZQ2fZZkiq7OyraehIRkBPZtpGQ7VeA6K/FfjuU9sJUce6XOqpMX4
9z2Qgh2WVXcTiClzoC82+R0Dz6hoeZ9pkp7JdjnY3XD1R/3SWelhEorOo/huKBh0ZT0SfX5uum7T
xFQqmTEKxpz+TAAMHaPk2cmQrErGF62ofix+snjrnSgCup9hKOeh9Wwn3dWyiFi0lmvad4achqs/
dnrJfqCyV45Jg2Ppe1/ekk6LVuBp/rKAOAZNudeQ3vgifXIT+UO9wRhp/l1u8pbCK9ffrYYCaRpw
TZcJ3VX+PQ7iMvrGz5AmGXRziX6qp09EKCDbnaLlonAaNyD6GFgX3bXmektk+W30lFxRfgOit+07
hlkGpOkoYJJRnarmPZmNfoUBCp1NGr9IIOhaS1AIr1EvzT9BEn2VpFKCW/zxTPKOFM2IMpslO8nA
KjMnzOX7tRH7IJWECoeaxIyZ2pWDOPvje5vEgQnBj8uO1Htru0d+oA+4bg/WIMpVQoBJ2I9qO0B/
5hbfoeg+zjNAD7GM5ezWIOHB2s7MuWw94wcf5zTEwv5sbeIHa+wyg9kT/ecFF2e5pL0go1I3UYhn
F+X7rJkHIoc6+OqExuBWMEm2dBx6N+eqsubXwE2Gq9Z8NxW7MwCru8aztq1WszqxLSIj+RDqBQaB
Zf9uefmvcjA9AD1G2kF2FibvaYucihz7yT8NiGfZ0Z1NV53NlCQLXNA3K2Z2POiji56Bn09uklY4
uN01Z8Y+4K6pe7RvWgnhREa887Wvk63qgk1RCyyl9s/RAEsw0xmv1SM2B+DMVYXEx9MDkhD4KZQj
HNGmR4do1vQuatLW0IspWsbou7FVsWEWkBjAw6rSJs7TKZzNHLD5IBhuCTJE5waXnawTQUCwqDxx
yA40OMEmII1qa1Wn0mlBdJgX0WaPBC1/mYIIiBwV31p84iK3wwgwc6ORD0/2BwR+wp3bAiR5Qoni
e/m3KLRbBQx5XTJlRtIGa81mbH31knpYd629ILXJMeA9xov7UPjp49iDtUwdyajLfslyX98RueNv
W31e0Bq0V5MaXnvPNsMRoNDGY8VMfA4uCEdzSTQtomNf6P5OFMNDPNfOLpY8TDwD9oC0o23NvI+s
ngPWBhqkXGfozzoQ+SGoZQchsa731amVn1O2OBMG6oOg5itphXZQbXIiuCOlshMjo5PPudK/BxLu
eZLwOca0B5dibmRHUWfH3s03In2lz2a5AjB1qm0FtGHC9aQG1OUMO5XpJqvCFX9TFqwhgTynVDDX
0wNSegOW2RZbjoDPzdz2K1I0bhKhLSVWEXl/Df+dFT8v7g4fRlvp+pCstMLeFVbZ4q0kq8Ozi0+3
je7ocLHwinmX0KDvpnxcRgkkKTV1g3ovvi60fY4FOquatEaX7V39xOTK3PTt9LcroanG7J51pr28
rTkZLT5Jx4Y8O1JTvLT0F63bUZblHkwVIH88G2FJ8kXXKsLKRhT0gEIgiie/eoFPQ5av1uQcqbbp
xW1ZbaL5IY1MDcz1dGwrHeFWNt3FQl5S2XHoKXzKmKZLa+sndKXI2nCZSS5EEEMjpCWMdwP8wSBd
AAvU1Xgb3V1mZgdh0nhpTsDbTSta4smJobnErFIRh1NSleQX9RWuo6GM9oFtosLP30YE+3hHjDeX
/bEN3yAQS+DMBGimgh3AehCVi63oUux+JHKGpqgd1w5eAE+5h7KOzkyFLgY67Xr2xOrRHZKW51T2
1UXT0dRj0PPxttDZ51vtrcLTFkEVl4v1hy9uDMsUgbmb0y9yV7cjD8xhqKQ33dbliWhlHJVSHUHk
acM1Hto2dDLAyCjQWJMc1eg1aMGw9cSZsU4N9x1b/befdL+Uhx8w6r7xE6wcTIpJwtoiYT02TBnf
vv7H43tbRSI/9j1iv3KuMdczatNNPEYFqkWvh2rjYPockX9ABniUqE5X3bxaBGfrfx9NDOOHoZoM
MV6Kjg1YI1iwFw3fREsspAt4dNbHIznjuLEQZM7Lw6n0CEYrjVe0o996RdC6AC/mNumXL4gm8YeP
PCe1RZbnSJs3uta8ICjb2dSJg2ov0rLWcza/pVn/ZjdyndA94mWlN6fdRsesnpsce2+pYKsZ6bFg
iMhtMH56It5FuAZMm6FSP2K7BYke+mzpV0MR4zDCZxTSNgQCs677XJSJGzreGk+oHrYSd3LFrWK0
zbM5j/ioZuBEvlMyNRkf23YHhXvm0/MDGT3PWVm82ibiRG15A0cLRTvPXxgF5ZK8+5XPpBS0aDpx
Wqa3ucxvXWfeI3ve+458nI1aC4k7qDOdC9gk/I1BEU1AGrojf6Whd/fJ/TGHPgibzntp6xhBTs6+
xQ40KBXED3LPRZCXI2aqfdufSca41pXisSqmSweqrM2fwRrHfGv5Uzv2R9lFJ4ZFKBfuQRZTHuC1
cRLv7oyf9ZxcLbc6abZ8qcvybAos3HW/1caZN2OE3uR5w5dt9Z+wfej9UkYxjRZsJp9pEWGaM9vG
7rHViU1wl5RX9+Qt2zRN+o9UEdzjXYyPN1/Hg7zOttmtRKrfG3S0AYEhWNw6SCNUx0lEEasuM7Vv
qH3acCVZ/HUFI/IwjxXSfu5st3aow1T0kRKSERo3ayRwCh9bSd1aTKH/UdrM4kkMIm174G5LJubg
XNzLio2YSgd9LLs9pnNt9JRWHNOlOktYGUcZeDesOr+GrElxm37A0eDz9l7SlvUc6xzUsb2192J0
1vaUktFQel8Qtl7TgSjEbvlpOgYZYkQX3aHZslPhAAh9TjiG3CMuHq9+wZ392feiO9QJSpwIhDHU
3XmTRhuw8f4Gg2cUwgjat3V6cSjBt4bv76opPpkWE6W5o0cqUKnKc87tn4KoCiEEqzU4CmYgW19E
D4ogi9HLmD17xntT4YE2WU3Gn1nbXimDyZVKqZHyxD+aIys8ntw8Gt2d6RSvbooucEwfgcoAo6sf
38pSM+hda7xxNSy70qMPEzgUg254z3S72ZidlYVpI4utmOZPFM8vRVm0LPLNn4KgNta9dJKJwRsz
VhQVvrsbamBNox2Tl9jcAcGga8O1dyqxhKDe1Q7cd7t5ySN0Bck5wxIUQ310MmcVupb7g011YzP2
MgKCuLAcVZaONGD6kj5DWrdMw2Gx0HZW/Uhk4lpmLpqE2HxN7YSyJRPvDKu+uGF3mrLlBq/vwNDq
UBEXcrCN4a1303SvyBsRrivXqGxOYvTB3XaI9LuBJYtBEt+YMU7Esh5OmYWPuzQ/5sh/k/bZjdlI
G33O1ENqz36fY7RLKR/qYztNj36dx2EQwC0e4huGvWWCHL3MzTaYjV+nHnFcOPzUirneNVpz8nr/
zSxBSXIJjRXTp0bn3kDpcqwG/5J7PllmpQXvGZ1JITkiNGfgjEtY+lr5RSP6c6rKzQwpid61vZFj
fhIOjyFvPSF4D3XL243+ay4yAOM+sgqymL5MBE1JVlNZiPFX9t7aXzBKYgn7MPvLOLYrb+CrOIHI
Q8PTybZyz5yqjL0aizhhH49LY8h3nCfU/eZwGwp3BXm62tSReFN9/hSYyQkx1mlOqbriPgsNs8Tv
CpVr5XHNIBllyCguU23SRKaMUAoz/xkGCxs0HgBW265AiwkMwOymZ292yWSUD00d30a/wBXY3iVe
rxWmKa7rKiOj1mWMGXSfsGs+tWkjkT+HeKncseEdaDgYO0/H9+eh976nRr4O3OBMFX4Wabafu7gi
UgY/Sw5YytSYlOMvio7kCfDEJtiZU5q/xsjfpsx4wZVAze5Wl1mYvz07i1U8FZ/MNgAxjQ9TY/GZ
NR6bZJT3yLdOqPLcEpeuqQzehcJ48oSB6JWBx5id4MPBjGOYTcXZnWMGgmFik0fMztNzphM+8mQ1
ZJgKckNDnpdC9RFvcdX6ZCAdx3zE7yRJ4wH002jfaN7oSlAlBW8DzvQ4CJ6QWX2NLdmf6InmwP4j
PhKTZlqbmLtJHfepZULMUzt3yN4NtKfgGLkOPJOMBdV+JzzgEYyTfpaP/gadeLSC12TuC61KqaSQ
rYg1KUeZ5MpMzOBFuDUlVbdzWp6vtcnqybD7P0Pp36VLRG6fmAQ7te42J9vYyLBn9G37HbCm13p7
3dry1g/qLwuRiw4gBpDPXjMIa0MIyHJa7h1TPaUZeZ/a0gTYk3fSJQVkD7A0XD7GQk2jC8MlhmZH
InDJnYz8+OqjpPpXgeTZOuEG13ZlzIDcd9sl5VDykNHqHZhramPmSHbnX9pc32G2JXUosPNNZfTJ
sWGZPdJR7XVRPxODbVGX5wWSIPhUMG7Zdk/p2hzMNpQ640EEhmte+1NZVigFm/rJyquHSESskQHt
pAM02CjX1oxh4fxmZbOKvgMPZVZakxYBtT2mCK4udRYApxDOImxxH6qMU4WruKYII68xn5p4O1dn
J6g/VT1iKdSp1mcibZmPsq+FcEt4oNwUbWNupoxDNevEH7dHnw0Qlmii4rGXZGHXAm0h3nvW0o6P
Ka6ljM+zJ13zAW5Ia7HKa6F64hrjsDDpYLjvklULIXkYeMRWGQ8m06acrTqrYj3kfUvPviSu89BI
vk2huXJnDvoPxunllCHtsBEQSEgiKFWy7gYmioDNKBAN+6gnyd0B+8hWmfCkNud609Bjh5Hlruhh
94U+/uXkh6ghboYRgBoiUGqgXRRznh2Fxk5bMPHCRZPONF/jzF0LgAgNcG9c2MrsOSQqjB+hJdhe
o7OpKYUjeVVlq21d4RXhwhzc6q3bXjqCFcIeKdXWSPtdlfhirbo+WxcKgpmQDyOs8S4x4jWa8DZx
gg1xSR3MQH9eN8DjciyDh9ZaFU2KDMSIX4jlyzZpScansySQazoqnEyitPaNgFG5ilAfzO2mYogW
lLAXKLYIkSo95olMvVD9NC85Hf+Jh8s2dvJnjXiInQFHGY1Ir91aJ4JdZyRMm7Bq2fWLxUDrlEiy
3OfSzDeZbHHBpS5seI9rIfGqhq7P/s6Gcdj4ll3TDGbxxo5ZTetRembxV/njjQI+2FjC+UPAYbkp
B4E/JDaezNie9l3LbYAxhciHvkcOb9co7PKZ/sYXEOWaa2nUbIdHpgsRxR2ruWPtF9oDD/d6NQUT
zLSlt4umq12yXk5Z6hypB4ga7shegMqvPKLwBpsBBjJ4Zw3IxliLTnhhYQysVg1QZaZ2oLQKFRSe
0Gu78g2pYs9oFUrUEJPUpJZcymGaN2P8oZCaHzODNATq7VXq1WITBfN8Qn/NFCPL6TgC6yu2KmPl
2NNHkldFyNxJbWJ9wtoyVSdXW3cGgX1l3nMJCyeCuW2lcLHi/BWHHBsOKxM7FPH9WfkgKpAmRiTM
1TCUAHrQR3QYe1jQNo9u4cxhbZjWTmJxPhDFGq0ly8JXUr63g2c+aHNe/HIybeHq2F+paiDllnK8
RGX2kzRQ1c2YzzbNioG2ScwX61brvz8i9ynwBUEYBE51KaCvP+Xy0RbN9C6k/x5YH636lUBIz/8R
TTP5jl9fw+f7Yhs6WnGexudBxsUB7isj5azyN7XXJScC6xSSg4SokKiSd9MrbiIejFXD37Uyaqld
//2Cjj4/xBn0Mey3IfJw95XVUb2Bj9VcWH8zpJMOl0I1H0t4vedhtp1HEx8ysCni09L5U2tn9+yl
OXJCQq9WOH6t879f5tRLkcpW2zKyn6c2X3nQV9CZyfmtnekTx9IrXzTGDa70+6/gEWV289MuBaND
cBhnyTwBhsrAdI3R39EzrhG+iVs/BgfQutNDE4G9Ktt3CjIE+kvOg9Z40f7fHzPLlDvQvZyH/Wwf
dIOHjGmRXkOl3nnb1GnlfnJzg/Goc9GnTB4qt1aXIcrTVdn1NYDvETybHRxQDaFbxd7y0WUku0db
b2kL2FWnoWPr/rnywX96PA4YGVKFj4ZV7lOYOqEjreGE9tjhdCs/Wgm6BiBJ/2DM9i2wHe0iSkxw
lVLZxWjHBcYoSK4Vvk4+ewQewYre4wgKSpbl+rpOh5rcU3rkNvbFSx2pZzm35deSQ7AafExJZlPN
DzpRHUempgP7r9g/4ZZA8JralIoYO77Amj/aaSFveT2/GK4LtaDnaY2HweDB1ah040Dm3FYmshul
xUjtFOyQymQM0Vs59V7qbRFVVdc0SIddoKWQz3xG5IEsgisU7+DKygT7aoWyKeg8IiAN5o5216KX
I/gwq5VcZ42Fzgz5+gbnQMVCXGXEHwn7p9eq4sEyo5xU5P//ThRtcKDo+O+/WxZhDaXLEelVKj/l
BZZuS8/bt5GZZmZ06Z+A7fDQrZAV+KcMJMyGY32ByzT9fnaRl4DBzZ8qxA+bUS6JstGcAN+I7V3g
9rvJbRgWgqWZ0lgdaH24GxkM8ORHxLbwRkdgOq9GzGNNsSYvYvPNjxCUJmyv6T4TIj+L7hHTSn3g
rtcRw7zIqKse7bZm4LRwgkX6Qlq5x1dKgBtXfDN1UN30Btio7Si0plXN55BtbIKk3Wh0UZeiY0ob
KGatthWxzx6jY77YpFTykGYtHwfR/6D6JF9FSk1br6WnHEHICC09pjxoTk7wJWMFoLtzkpeIKaGN
BIVt1Viuox6OPp53x6g4010VEbeLPZr5W3mFAL6JG73fKj33LniAk5VlzPjcsgK2KwwIwhiW32au
+zcW+QkH4rT3rGK8+woqVT3ZE8jjebw7jvYBGhbG3TQkByhlzdqnH3idqmkhzHVvwWhoG4moeecT
hPyGgNLNbOSMurJXltM4oSSo1MnsAIeJGezrwLo5i93FzKtyJwa6jzYYplXDMgJLwgQjYxSblP90
Gki+XacT/MZ00KazF7HFMaJpzU5IHE3Jen3Mu0NnyXT778eTqZ/CUvGjmRSPbRW1D2aukf0kXP3Z
4tBYa01WPcYw+T0kaSDQJL4PeE4TRemezb2Yz5Ndl7tRM5GKqzvJ4/EzCeEGN18S79WSnOppRI8y
wMc0OEbXVmUD0RBagP7OB90w5u2mFw66q14rbmYznhSKZ9qRkp1g5F1sHkcqeRXw454mtEpglc0v
6iLt1Uh4fZ7RHFJd13bKJihzzmhnoulT1mswmQYbcqJm/xlAdZfLzPH9Uxsv3szafNY95Cxz2+4B
POEd7V13pxjSH6wA5SHaMWOKRny/6I0CINJEaM+vAZ7zHUml3om5wbBtMurvGltG7lvByiGUa7bb
5OLa5Xs0ZNazM2VYzDScrlFgFmfp1+VZqe1ck+cxAODtruYrbWGbn2fXUjuhDcGx9O0AF3rZQWIY
1aMT1XgqXBdWHy0yosh1E7WcLUsb2yDIuo2YN5B/TCUbqnJtComAFClQrHiuEUeycXRGDaQuQnKn
OnjIpPmMvj7b/TM91SVqHTtgZrX4fYfOa68xKC6SYhimYWaKranZDaSGYbQ1Flcpq8xuJqS2srkE
qpzEq0DUOwc/M1tV93Ehe25dY+DN7ZgBLOkh4LbilEcPcfHu7JzhqpAZ70t20Ysbye2za1mlHhmt
TMTnnvLTzpsDFL4GCGnDAAMlsr733GWaVqAWGuTgsNMm1npcGAsmzdjK9Yzg+O+PqJgODbzJm+PU
6uwVcriUehWfGUCuEHlGQu/epsGZLqKWy7sW6WfsOflWmhXqB4JA1maHBEYrWd7YUzziKOYnjNN3
2OVxP5xwSWyA+sR3YtM7kMowc/rEEndTab9ciLzQRSYhRD6ewXLp24nZ3i1C8gjeaDLupCge5KTv
IoWCu8m97FklBIVXIL9zD3kmU0x5Ltyh3EECpWtowcCB2IfgCRbxyYhycWF3/dwKLiszI0Kcmcp4
yCl0ECtazDEW3hQNz9Z3LE6iEczrbFtiG/R5tupQ8oJr7ou73jvIoMduazUOYyWDhCCs4dqWjfU1
WkxdjOqsLevS33+MpV62+4ZBlO7E2ZtP5JWm5olsjXVvaAJfiIq3HG7npHbBTkvF66NLqvroFcy8
9wSv2CF15XnUeYQVZm0+De50rYHR8Yhimt1Xx9bxg61OJNt60LFdypZrIq0A5zXdl9l41VWzuv0c
83YN87fQQQq6Pr78YbLcQ9KLXbPc5PHkJwzYWm9vQwx+LPwDwNfTxJ7qQcLNpRXV7CM4sae8ph7S
RlpLZ2Acnmfd+FIGFuik5Gtu9fYNQSU6zx4AW+Hh9KlclGKJOlXYjhG85N1uIKV2TdQu35d1+cem
wUcc8dhFiV96Nr47I4kv/36X2PzwGHO4aZ28dnZSnnSGIWskJcUn9f8bA6XzxKavm2w4fI5E8DYw
qeWoFRlkg9DX5uyooHg892XrcaXnDGXRW3cl9FYGNw8ybxoeD1MA6wbys1B299DXvvmgbJDeUbAY
1cgpeCbvnNurYQPhgKPqGNKGLnlrT2474VgpexBCbdHDFDcwQqRR8UWGxbmIvkYm3VXQQS/xREnE
4aKOSWKUuOMp1Ry+AF2uv/yC9DeHEjG4GED4I1gRsubmmVQmbFBHYmO//jtPl0O1E5U6kPiMdSmB
9+bgjtz0nu8+496AEmEl98LRHJYT1t5mibd2J1scpyBNgR/6D72VVWfCYRCbIERhSisB6yxSloCM
3f9xdia7kSPZtv2XOydAI43d4E7kpPetupBiQkR27PueX38XPRKvMqVCCHioU4SkDES4nHTS7Jy9
104cY6PPve3afQNEVZCxRwDYc063HtK/ztIXqgHy4CE53g9C+pi3J5tBspn3x9KfaJUx9HyfS2ZW
NYnUZ1Eij8JV8z51hvo+IaNbWWh407qE6xvfH4ixsRkQ9l3T0CJ40R6aN/CCr9EUxz+kHW5MQskW
xdOjDc+AWEFk4VBfn+7fzYs7coyK5/t3MKiBxjcvZV0PD3XdVGyl84w5Zcm0Mcyr5y7OuRlb+MVC
ejI3qzUZEi6IKcVZ1kxBKk6kykdrVlAJarrMRptVHnrZay813WVJ5/ToEMR2GuJEPVWpaa9QU7Qu
baWEYX6aPBuheu0iW/5J+qHLRhbz580xlelH3NFepa2zRnSDH7cafeaydc2bsBxyJBGHEeE+lqoa
ebhWH+5fgbtkkRCNwGv5OXEghf5uQrX7C+WeIrW/MO/8zgDUv/LY8vd+aPunXLTfAOipCynKP41D
2DLYLQwPLFp8AWZg7eaheZ6W72yEAA+OJOBIXVBLajL/QRuweDW0aXFKhOY2tqLkW1qCMgJ0Up1l
G74AuWTzqUBsHxVpvdlT8sKyGjsXspRIqsptEipDgxjNYuZIXgbzAB/CGhnr/sEO0+4xHPrfjEXU
HMnaQMuYqIf7IVm+UuQiEUI67elOC3N5ZlRhaY2xNXJVf6lTJXKnWSUmeVkCK3EZuxkC920ak1k5
jdXOh7jJ5NDhA5RlxhafiDjeNxCiZb6UlBXpRs5cmzymrfShndT4qPfG+DiBD1FbHI1NBpZKjdpb
krbJNrbjeKP6AsnhWPzIDUSiE8SOmx0Z3waGgQ9ENsv3cUrdpI2gnviF2Fea3rsEPhrvo8gRpA3d
TUzCOPdcB4w07H5puHVrzBzBxWmm4BSb/UplFni5HzKb/b8ZO7Q8e+XPxCKNXstFd4NaV7mtLS5c
gUcWqtNZrRK6eyTI/EaqFH8Dfbokgf54X5rmrQX8gcgVhaQxQ1G1PTqSbKH/0+nPpnerq79IE/kc
26STl60KEh0Mg6O15A39I63NHPI+7ZKaNasv2u1UZv3VWS6DbmwfezVtH5XO7zZKZO+CVPsOn31r
NWlP7l2eHBin39JloxcFoWAgxmn7z7eFWvRs4Ms/8nJvVY78UQ6V4xrmROx3nTiXzGb2CbfY2I05
0/3WKROMIEFyun+ldg6L78jgI6pX/V6ZY7YXeXx02Ps9ssD8veahuomKznEhXAAxFN2zj74e+FVu
X30LplgIZXGVKS8JesqMu7eSN4O/suWhbSP9pUeD5mlM8wR3iFMek/mdjrHt/joz41Nuoi51YQnJ
alNC/VCXxOJ/vLtDPfthbAAzgDZobw3Z7R1H/EVDQMH2gaPx1/+a9jEcSurS0lVymFkfE5ypfgiH
6rAOs4EgIzbHT/I7/PoHw07a34sKC1ME+f5xGpxwE8r2e9kiQDZ0mJdT79UVQVtMJQL7OjPW3ZeV
0HeRTH8vkxSNQpA6u9ggYUdzKuNWzmOyrDS+SP00P4Y3kytp2YZlQoHRdEs1P4TVDXE2WIwG+pXT
iuPAm7Nn5xySU3tlUQx4J3V0dvecL11Z897pUF3Lb1NRdKeJGd4c85DLRqI/M8gFOApqZS1NQ3js
yn1ELtcpVY1336wqtyTQyKvSEBec7JOdBMkXhGO0scLqL7VhFmIgEl4NraKtMl+hg9rw7ClMOdNI
IK41rpqDQh4m2b+NgyJLP0rN8l9NvfZSIgCjjN6vToPGYxW5dgZ/oOGKz7KrlnVyCcW5xPLKHkE1
1lmj+oxN4pMUhMKFoXqKtKlcDzGc17rAr6k6KWEJVY8xX2Cd//XVgjL7Q5KQ1GkhMxG3DamrqviY
Np4IUEdCx+ihEz2qc6D1FDi0SrpoPeLSw5nKErWDhXfRgMRt1XZifYI1KcvtBiVg7tJ5qh4t0rQ2
flkxa0wZDfYVe9Km4sZXjlN/bUGbowZBcBmk87faiueHnBgBt8sZsIDNNfcsbdsTnTb7ORAxHWbU
pCbAYczTxaVr23xn1HW0QVnovDRN+QSuqvs9RT+p0RxLzs0cizdU0BGGyyr9TUNEp4FW6Y2li+A3
ymmaaDPYoXZoyHcjkJn0YAenmSfgDl+xAF60NtAfaLuwrW589TEWhriMaC7K2g3tBtZgoR4AL0Ny
1QJlb8+lsu/1KYCKQztxGGxGX4rt7E2lU3fZEA24CbJlQEZelxc1+uxCfKgf8d7V7oxBQvdVAco8
a89pq6GCiQSqBkytaXHV1OYY2lH5IjpfPLa1uaLdZ+96Hb0QposLM7voRa+UaqdpYUoHb08/Z9yQ
mcP6J9SHLaQQ6Q0B4wlHUUue+5gAA+4ZT6QDIqVQQ0n2AF8hT+ouPIntBzYRW8W28wM4tfaLxFL5
MapKmrouhTC58RHTJz/Gxpa6LjoE5xCkM/UZNrG4b/i8Bq4XGwwcu91Qb3VAuBgDSYNOQNo+tGzR
vLir/FWnB9a5UIxTBLMumrK3YEYIbs8/QGlMS1ZQZGXbEfv6cWoVF2YOcwiCYfJW9S8jySSZKruj
En3The9ccdjrXeXwhqmLVR6SVigj7XsTA6yw9lBx3hQDmndvOzRfIMUzPiai99efOOPTB860LAan
qs6dVQO18eFxwPJiymQECoIkxYjhRzgcIlJjHvop6LwGnPyOJVZ8sn1z59tDeBt7iYyzth55+qvu
HUNaLqkYuLki+GIwt4jUiFf2QLJPtLAhc4d9bNEifV2BBIo8Uy2S02wg82vRslmeltTxbhjFbzLU
GmyxQQNmd4VSnEwwgsTGjMcklul92czVrmKUyDTCajbT5MPkq1WN0FtcVk5IaLGphuCc7f7mGKsS
cv6b3m9ppajflGYqOSNofGj8d18ktMrPCa3ED8M7sKWhEcGsLzGU/3iiGn2Dq8nO85UZR/oqtKDv
qSKDrRI24TXKubAGnseAvQY8WkrSPdEYiskK6/PHuZu1hykop62j9NFt0JC2CCZIW9NJkFfVsWWv
TBh964lsnrUshuKgaQnbyb6PX+y6jteq7cyHvse44lSiEHhcRbguAjYouTpGb4j9HG/wcw2ejGO7
wkcEfL8F1ZUstnTUf9y/G2LNIQSDpNTMWriMtSq2QADR+GSGfwtwbn5xp/+8LjBB1jjMXnm4omIy
PizyRqWoolrUJB4r6cYxjOJJxGF0kTNq3iakLxTr9VaOk3oIs+q9NPRTzwX6pnTj0Z+7t66bjrU5
ykvCOs41+oqECU2yPwP8wyprIu6DfKZm+BMDlP39158Z/fM9hKkK9w/pmDrQFe3DmiZ26OOz50Oh
D1iWmdNLV7QoDzQ23/dv86LcGlHQXStngMuv2IangIfZmWVmeiaPmm3eY0dO4ch9R4Yra/XQVAXm
lnSXWoN5DoxkuATzgTsiynt2mNyriusQTQFaidoj2xD5BbL7HfHr/bdYtWhh6V+cIPFp4WZiI9Vs
Vj+GJW1pL1f9P67q3jfNvEx0+helnDdhkg47MzLfJqN458L++dm25PQYFf3oSsxwh8D0xz1ZbEyu
BRflr990Y3lTi3QKinz3x//+j6VJLhhTsg7jpZgka394PSawc3R1EzrsDq4T3Tt7DTzscaoG4Clh
Gp4n0nXOOak+Pw9GUA+gMUoC/rAOMr0m/iJEdm9dNF2vv3F59fuKxiG+N76NdANB2uwAEzi0gQTQ
RpTT2oxz63kGIVJioH5SU0ioo69UZ1MR77XfGo8t0NGHyqnTi3MzGFd905WmWJuaJlA5zK3btHzc
GXyR6BFk6B2cZzh1wzkq8mmTKt+qtC92ASSwVaI3JuuJsluVud2CnVDMW0LyShC1BJixJfvipmUs
a9d/v5261FTbMkyVwA1b/fB2qmXCUIWdC7cN4M+BdKa9MvR4U6WlrIZgeHME8kQ/7AbuyWBNdTTk
ZywSBxNm/9HiEbutRDcwL+2/hWkwoa1W5RnrRuyqBBeCn9X+bPGNQSAGiDS6Rsjj3eA+/Nybe1U3
XzHyKaBS2HFEqniJXUZYYg3+UQHxffVncHpxWt5ilUWeInApV6GV/sCcDk0wIVanSqzHIHrHIM2D
yXEiUAwiPicy3I+qzP+KRWe7ClKH868vw/ua/+P7pusaa1TVsXjbPty3aFDGwveTAushWizWpQ1X
X1B8r5ol+XBp/RhD5u9SoR401vcnGmz74sdAsEeCajLmdg6tivmTnb+wUPuziN9jmhdaaLwio9NW
Q7/OOwKep1bYD8zKYCFYvrMqeQK5Nilxe3PAQdmo08wbxq15gi0vne7dqBv8NwV5fVNPhqXgBdJA
+R6ZSwQRhuE0ooVUtyxvQd15k+jBt/QACX06xqgy9GzjRI628QVx20Vr/lbEencUWurq0hy2qmrm
r7SarkoiyquvC5ia+VHlYn/s+uhc0rJd/fp9/i/J8njITI0AZxS1gK0+PFQTBO6qHAKym9WoP469
Fe3qBE5Gm5AfXUXYpmWYoVkCKQ2A/VAE03DsWutHWsRkeERWfRMpueJ+kaAzwSZHYsNgbnGNfJnv
+zGBkp20TjDm0qgADs6m+t83SmbDjLlBBOAOC0egZyHjiHCVObF49q3yx8BM/NhVseXR09Y9KAy7
mvixizOrT2Zudl4x9Clt/Pg7wAGm+F2GQqjy9S+2/c6nhR4DGJ5apsm+ih3txzDsEP9I3FkDdv2u
eNEzsiMVq288gyUhK5B8ON5zuYqif0N20q9Gc5yP90NYhMy0wluvXUft2tTLsauvfXBVxYVyIP2J
y3Cu5L6BA0KqnTgHTK2vjYnoThZZiKTLwIhSLfqrvbMxwx9KqCCAR0WMhKeu/2JCe/AzhzlImJhb
unPyyp/+0Vcdvae8HNy4egzvZYpHPXyS7VLavSzjKcmeqX56jrLnQPm75vrF958b+TLWL5V8ydNX
qpAv2fRKxelrrdAcxsrxLVdeKSSJD0qdLYgDHxOYg1Tu5oTFBhag8z3L2B4yGXwzZYqXoxja5+7r
NZH6qTdjaapBx4F2A0nRzseLHp05yyKSIVfCZIe5J1aBYSSWvCE7jM4eUYcvDxxbvP3R0Wc6B6iv
OTbKEbyhcYDXWpenZl5qdE5mfrbvJe2zn5/7nL3axbaZxFyomUm7cymdS1Vca+fSz9fxXvN8JRKa
Kqub73MaMDTdWr4Wt4DPq5fynjwT7bnYYrLnps3kTkuCo8JwCuu6We3ITw4vQZHQRDTEptB2CqvV
vbq4hfZKv7eI7fAxm+1/Vgjdydn76YGy00NCKwzKjjyYFekMx8A/lupSOnSf/CTyE16CCSsAE+n0
TOFG1tJzZ56bzaAfnORSmeepv1jJpTQvQ3/JIfaalyS9UlF6jYdrYS0VMpyyrol1bbMbZY63OrvJ
cSkAoa3maeMtdW7qeDOLx9i5tYxTDw68o6TT2YAse3gy4aGL2nBLEiXu4coZxMZb5CAiiU1umjIs
Etl6IBaxAvj8aOSP+r1E/kj5FtaPR9u6cZXxyGQaL60bFut0WEpFIX+v3Lj+rNS4OhGYrqt1P5IN
pEdXBZi4DlLxwsg4iy5Je06iS9SeqaA969G5Iz6qO3Esu1OTLMVEgzuRORzlvVJMHc6B9SeV1Ieo
PhAYrYTwJfdDvk+HPYGsSfxFX834tGGyNKEv3UfbgsngfGzwZuToWXUo2RdrYfEUFontYbkbvJEu
+NM0dfXZbxx+ndR4gosOx3F5eNZD10HukSRrEDAtckCq9x/dDxDU9JPUD9FkOMRoWPTbkA2CAO3n
W0hU61npunUl6HKFE+ayFOntz9TmcImyE4n9La4Ta8snk+ipZZKz/NzKYHlMRCBtMXVEP/+8mqBC
NZt9wBJmTcQu8mKr7C/3Q86c8xL1Mti0WmM+TMXbLEt5rvUqvTJBY4iQ/G7KKv3WjQ2mrez260fm
5y2VpXH70NAL0g7SVefD0iRsgKbTLStWxmw8x0nsHHRlJsCE+X00+PzSE7raua4YIOUEnvXNJlz4
8xMYwzEbnzTTeLENI7kxL4wMMD160nmyJKFc0TFGkEDjX3jAgX0vvF+/crE8zP+1qOKV000TNjc9
oZsfF6M2W42iy0Zk0h1gzHauZ2JWtZeU/r8nJX3wJCvNK5Ar3OdO8GrQzkPHyMLfIhHroJQ9xPQl
l8DSGIS14N2qBcXy6xepfX6A0h8xLLJNDdq09sdOSWzNk+6XqMXbCQ92YTIhMAIS1DoV4THCXus8
oZOm80EbRc1jtJ/FtEoWcz7iTgXU65tRZfVmEJ1ErtsDrBmIZHZo7xHw947y99IW81fNic/rKN5a
nvySxT5r/U/buBnBBghcnCVh55cv4AmA/w11vCl7f/Bko7NwljwvfBPoKmOss9ZDuIgbLXto7Om7
GnXY0XyQjIU0My9GzLd1DPtHNI3aFzsS8XnHyaBAsCuxaOvyFn9szY3qDMlV6/jgmZbiMqbY9YOh
En6zQyxFgfCLABOxQF32HktBVAiypUZ/M/vYYDeFvgkJRBg2DBUU5grRhgTsVl3KbNd1vp6qtQ7p
0TX1tdTXKM9+VpMisYFxih5vA3XYMjdVtDXYxpdb0Js5Ymao2eM2CsERLRWWf1dP3gLJLYxWjZ0Z
7tl/5DJ21sOsYJrQiIJ8yMWOKsUOh1fS7qJ2FzjbECQlv46zTZA5tNtSbKd2q6RbWN/U5G9SfZPr
m4BfpFjKDzdIIKlGXRstaWtrVJ8RINQ1ZfCL8GsR0O7/XV2zoeZ5KbxEKf2HwXnGcxXaX15inz68
rH9tPhpIyHVDlabz7/WvnwG/8dumWEUzkGaVvgtB2BqNz6aAPQ5bYVVmkGF+/WkUn9sBUi43OyZY
/F9oH/avZd7KeoLAyb9Vbfy5CJl0I6eArdpJ4njpPMq11qcldFfQ8vk8aTs5Gu/wsQmQaRQNNQQY
qC9e1OdNtYSSzcKNVyRVS34YGPVxUdfaBKozNttdZ1XdKSGGbxcgN/Emgkq3oejGXZnGLYZauRum
7uWLV/C5a0OD2+HzY2i6bQv1wytoW5XUDRRPqzS2QFKTpQUox4cRyj8lMWltCmkgpkr6HZIMGvHh
+I0J9rY3CZAlr1z/Yhv3+VFvEgZv66q9tJkFz/t/Xxx2h8dGSyMSWsPuFJp9tcmTLob8klrvaU3U
HuaanZpH2Qlh1XPXqeIbwTLkocXSOCXKbO3NcPpmZn26YyoqEDck4dokp9ZEfs/zzQ5RCDtkChmN
6LxWRP517F+FEbL8IoxB33GvgZ6PtNrwH1sjV/6yq1PbyPA1MvW3WRsBYi6ZuIx0FW8y4vQ4Dt1b
uYim7gfHAiSbmYZGR9a0Hmu7cbx4Dq8pWoSzTjD3zzbrrGOiVJpuONxFfPeDErV/Sjvzt4PeBMdf
n2ftv7Qgedir9Aksg3Gu/eE8Z6Es66hE6z9YeNvZ1jIiqKf2dfaRzmVE/AVTod3QfIlbGmfMIovE
tfitHurEf2Lfzti6KAgWsxODMTvYTTnNu45wDNJWOBjMiNCVSATlDomQv37x+qdtjmmxU7ZMWq+L
lVf9cMeAv5CkVZ2lq1qz/5xnwzoNPtxwBkcCyqFU4II75boGhHZzCk2uFISU34SJusjvjGhTlCHK
1rq8+NXiK+pD+0kxJoSpxjuxpukpYUS4apQItOry7RAV1p4oj+7RFNh8ZjWzjplt1OwzcQUFjVZa
HhlEHiOuUIofFtlvw6QeJZ7KAtOa/GIiLv7LqWPIxJOOjwVdzY+NTCVStIhGGG5kZERkf+DR7brx
uXUseYQ48Uejg5+iocD7T5Y5I1hxyqNqAtsBZuf/40wIzgI3C6lyS/x4GSUycYRsoenWpwzv6kOR
OtPrECBIpyc/kLoEc0Yp0n1ji/TSB7Z1IEjjVfUdRC9xpB2TyjZuTidYLlrBHyN50TszrzVSqsLZ
00QK3bvqjvcAcHUO4lWhme+EihyznglbaPXRW9qphI7rYB2TyhiPWWa+k+phnbqyJgQE49ZaDR2A
x2mDZu/Xv771uXVD18ZkyXHvNHHf/PfdaeLKCImpyld+B8t+LpkmWMEbZIf0SIcE2qbp2BvfAN7L
ix9XWlm8QYZtT+pcIHtvUpr7IRFv7RhHb07fYFEw0lO4TPDTycHWTHqQoUBOScimx50ebbnuxoNs
/RlMe9S9DAX+laYkdVlb1RU9Lb8mU8zXNQx7AWm/mXBuOeZo17BK69woQbknzy+AZNupTzLTmwfy
JMZ1MBiBW7Xs9gPZMnaFXqYSCKg0gf4KcuE9SprnXvcJsQSd8VAVTYNdS9S3yCrLrY0BaOiaBcjR
POtqYu0SYMtrrUuM/QTEzSpC/b3UfXNjJh1xklOW0SYM0UciVvTiMGl2RrYkc3g5IzqPNzCEPEhY
hG8M5qsT2T1AOjE/CaWULngx84t143+7FS73E9YAQkcHJJeVwj8GFd3E5JGGF/EftYHM1TdveV//
oeYwRnI8AJvEuGazVm6aeEzcAQF3JkftBtxZf7HRDHZ5vYei4z+OxHkRGuNcU7JTD4WNg2ioNHCd
fIcGYv5iBaMvr+tfmx5ugcyfbaA9umZ9ejRC/s9KXDDZSieLpcYarY/VqpuawEvUElI8p2Kbw9Lf
icLYhSHL8qZBYNaQj7FSFdM5LN9ay3lMev9PhrOoy9uJkOFaK7cF/JFVPHV4LDQi4nq1tTa+DroC
dRVAFq72Fr7OQQR2ckWWOjwQfjviWNa+61E6I5xqjH0tMdP/+hNnfr71o++wliEOsz8LUMG/T9Zo
mHU5omjGsgINHzrUQt1W9jxIlauEsOSpoSVXcS7JC6kx7zJNbQ73GK0GiPXGn8BFdJYEUqDSBZhi
Ukju9qu5ja76fE0Vkg4U0UeMQM2/I5uj1MyOmdEfiGtsfqY442jhI6cQgltwVzn85zDp+UBC9a1j
WvGgZ9nw3sbs6SorYiw0RPZLG88eg+/h3YoACBJ/ylYIKyle9/SxGkhAIBoK5gp61hha7IG4i2qV
opDdKLoDq7EPHFrV9mnEUhYnVuupdad7iWZDAynDfB0qoXYihIKBHp/iJkLwMlVPM2R00tjhDH11
DX5eLuJYsDQTXa/OkvHTxlvJfWSGTDLtxe8/6THm6U7r6R2Nvddbk3ZDFgskx+tMthtQyspuqNhw
kz+kcLqgCIp5608YIWdMwat2INXTEh5ANijRRJ+Dw3DUI/9u5oZ12ayLiUayBcDKqOf40mhMMTHd
BE9kEAE4xrDTFBY4oxlgNwTvLxZN4lPfybR11kv8zzbogX+8UyQtOb0ZljvMME56M+3mtzizrfdq
kTaGiWPtszJaQATJjssM6HKtdvsak93e0h/GpsP+o3chwW2d9UUDxPy8JkA84PDiGCgD9DY+PIgM
SwexRyTiqhpiujKYkJtWGR8NdZ4OSg/+FSjt4/1HgVUCvI5MovfSBkFDFJyU0hQ3QD76RQ20ywip
hwSw6Cps+VeJ6hcsf0qvCm3Jg0B29VAzd95XpQUkPfZPVdKKB31WaAGrojiNMGRW4ZzNP1id7wlT
TV+1QVG3LVmzD76d/SBHfrzpy8FKzO+AqEPSn4bXRA1/xy6RXwyCakjjZXqV+i7hkgT2lQ0y/9x+
qQkY2hPNU3uhKYptPvQ1dgc7OBVRS3uqUTdpWSwria77jkgnOgPA3JWxibo6uCgi+GLxw4Lr0x3Y
EaZlSN4J9Kaf2k58CAfG6zDlmqnut5hzeS7X4aScalCHQaSd7MTJjxkeNZt8LE/OyrSzxoLEDxkN
xoPK+lKT164fyBqoKn07zi7+ZYCpeW+uBSmzf+iV+MGceORujm9xLgPsA3atbZCplk9D4jozBLxR
7fSX3MSMG3aO+oc+NNiUGdQ4ncrSyUR/K9hKrszF45ZVrdjYrcy8VMO4VvaV2DRVBhVlHMvHhrdv
lzsYbwMQV0RDbcXso2RKZtKDcwm8sCX45IgibIk0G24NDgyseRamQtVvXL1zfq8cRCRxWcvb4CNX
qvSjGkCYfej65RMRAbtLQnhdc6ROrEpQ5Pp94Z8KYvDwdPxmZolJGoNhPDq45xE1zcRQTNvC6FRI
3HbhM2kGpdYhfTylCVZDmLbWw7B8i+fa2RSMkvEjGIufU1tFdiwhPKigJsEeYoCvI68BQXylnzCs
MxIQ9wl49wwhNzBtDmaoQqVXkUqJpmWMBn3l1e7yt6n1xQmWRMR8tek2GXfxldlY8YUocuwDhcZf
Vmt7g5gXbl5tTI5GnC4OWpSXMORADM+JG6Ui33czDeC2Uat1X07GZsSdt5GZiM5aXm252Jyjvhyi
aHKOo+RS0NN82ke10T/nytZUsbyN0Juf2Wr/ZnWs/mW37TrULcP/OzSqePv1U5fp3scrndYaOhsh
NWNp0tz3JP9YI2EwRhCfCdDEZBSomyAG7w9ja6tXW8RGTbRrISxjkox29rSUP+1Ka4fI3473SNHH
Zj83+9zfN2IPsI749H44NDlDKbSibhof54FA9SNVQoCPj712tJulquA0a0eqrE5dsFTN9vtefXUa
1KWme+kLhO9k+SftfnR8kNKnrDxjSlYciCrrqjzHyolqynMk2B6ch/JcKieqvlernKieyYwJeNlr
+DP3GsSJmog7CE/spWR4MsOTXi/HVB79+5EPGuUIfHd1ad6I1i3fJytWV5XTFLcMMDrhXFP8RASK
9gCoQLvORvmt1PE5H3KdB+KxC45OebT4Yj4a5TF0juSeK/bRuZeWnQjepsbhNGWnfliqHRjHLNWY
pzE5V/wceDIhwOapTc7xANaDtKVTnpwj8xSY2M6WurGltY2TeS8lPi95IMNK9CfNOM39abzXZJx0
C8nyqUv/rtE6UlV6glPZWkcJrXI8kvdKhcVx8g/U4B9SsZRfH2xwQxGBPQfT2OvMhBgF3Ssr9jNQ
RGVHNibcNqPbAYSOvqFzomofu8h27rbkUo7dtoSgQlKRvpE6yPIv1v26WNoE/1pAc1E7KDEkPXmL
lf+HtWQlzF4qcN6hrRJ2tJqwBBFZBX0jcDFSUHrlBuxThBsN3Jhd6H6BRUoCmAqP4OYBflPjTZnH
FJwS0hsbT5dLGfeySAuQXqJ42b0KEnDwC98LuHTHJaZ4FuAqBRukB4Ceqg2vNTxN8XpjqZFvWzB/
jLc8QsOhS2jwl5hp5F6IEhJ3N4EyBAfpLhXfa2zcn9VHLoVZ2pErzVlVKqoPWEsrgUXzXgHgtGCp
rMdu6tqJ26pL1fcqFeD7rp94OVEvCYqCpebKGxizMcwB9Dh4YGMZdVKT7cF+Kfkh8B7ba+4lIgis
LIa9ZS1nexRzOiq6V2B7SNkp/V6EciHAXIydHpgQAggoLfaIyFRjb4o9h0AXxy2Q6k1uJl3MTvqE
OspNCzcCjx+7sb8KfeJuiGBd+Qs8dQUPLp1Q4a5QM/tbG1YjeQGc18CdU1dWLjQudqExSDXh4hOE
5UKQY2y5MvAAoFLzvQbOcePlrwndhIZpkkdaDA8effKMyUs5gxNvkRcYIGuXQkq+qMk5ZZxuY6nq
XvnsNQZ0MK8zvIb41RafHdEcHrATca+JgB6EVJHX2m4UebjfAn0pAcSfnLzGxf/Y5m6fu8R5s8AF
5mJLxJ2rWl2Oi25xWo65xZqO4CDXYXmQkODhxv1SjepWsMuNpQqF/8Rl6VqJR02c0GE5DpTm1QNS
k+U4ch41XgkgBV7VUvW9GHJGnHRGnbaHl5GK+ZM4Vsk0i9amIArScyxP9J6Fm7r3VEHCDKIhbyiX
6u41x57tuJAb2Nbn0k2lKyeXALGWDGtylgo35Lxydn1aryuxY0aGdqtTV07/xTrurkT8cB+QxMXQ
T0TKttwS/r2nLKcyzaDUIPTzNURTUg2fkGCHT36te/0wZFtQgiGaPVv1aKbylGuE/qZYt4Alpe8b
6zHV55tl68XGVtPdgPpwk/SQeRwMu7Rbwst/DildrpVlvTnWW9K9ZR1/zdscvFXdmwje9HuB2oYy
cgeNfFPSb6Z87eZvev1qy6V8+Wrxtf9ChdMLEdXhLZ5emvQlnV5gxVjymWoa5CXPYfAcB1gSn+iM
G/mTdS/bwvi2VDw86vLWJI+GvBU6EFp4QmWREW0UmfZTMikQKQv/z9iM8hfiBbY1Esgry222eV0b
r1JkY4+/XmZ8bvZbbCKR2TqLIooJ6Yduoto38Cv8ZS6aWxdSC5vD/TClYF2LlG1LQb5xO07aq1qa
BFe0hjhUVfxeO9ygYanq7sCDVhUQHBrgyABck/htwl/l2oDAd8TQPqhAw2pNF2vDByUWFwukv8jU
W5fOPNGd5JAZo3q7/6jh2wcLtAPhKaGD5MQGH6qwO7XsyH6aRsL6WrB+qR+/EmRmHGBz//MQCTdf
MtPmSjz02sByhiAZmn8BYYWK/Wx3xJOkfc09BHOyC71lazRl9lIjkP/iAr8PST5c4Cjh2BcKlIcI
cj+8r6Op+Ylaz1zgFTbou86VLOBpR64GNTo78sBnh7HoUoxLf1YAXId843sxMaUYl/rpcmRcSknb
7c7MTJX+74EpHY3IWjMwpST42fvAlJlpnCxjU8al4fj3uLT314xL23v9HJcyMS3ob0bbbtzq5TIr
pVJjG1Pl/zF2XktuY9m2/ZWOekcfeHPidD/QACBIplEamReElErBY8O7r78DkKpbpqJ0I1ah0khK
JgkCe68155inaJuYhtHp66yUcSlm1CkpZ3IAe0yRVnzZDkJCuB0e655WAXnrt/2a6/X3Z6n1SwuK
9pPirA0P2t4Ord8fLxcZCVYdBIYK9DROn5zBOznjbXyZ7buB7gaO8mp+lzQLgnNr8CKYpwCS7OW8
HfomRyyTEvJYY4P2GzsZGUOwZ25zVf/Yqcq+gq1x0BfRe3CjMqRxSnrL++FznK/u0/98aft60zQh
MX5tfty+QR7Al0mdYXamids6JWi7HoymTS7UueRlY2A3Y3Z458A92hfp9OxE6YtojfS4pHP40I8q
oMpkQZNijHYQYabaz5N5N6hrsmUql09qKennflhjb5qyfJJpa13tF7NlLCJqJ/tANNDHsJ+Ll6kL
LwNqjacmLFHkYGypSvankrNYvpOoKKU79Ulp1freacvmiyHXZIrr03TNDJBgNAvaY9UV1ePfv3Rs
Vn5e8tkIW2hW2SqGldVA8ONrJ7RolqLZYZxYX3X5qtVXU17Lqq8rvai+hvK6RWCaESlXdgnZVtVA
69QtmKM0MHKvVXOt2RDkQXUaCUVorkNzndkbxNepWTcJEv65+Brrl76/pMxk2IT3l5mP87VyRoTz
uQQXMp8Zh8zVt5IruqmgngMqHYJ8q7kISKekdOVk8iZlKswdZitV8RWIui7/b4u1+sJ3yGoLPURj
HbFdlVdZABK90vLUxJcTP699e4KM5C/GWmN8miruqyd1OslbOXVgGSeLYx0YNQw1tqtBuwRZDrBy
rbRfi3dfziL5InXnIbp00cWs1moionNBWF/KrWz7QiPYtC/6VlNxJbB3YI9SXLvi2hRXGGNVcRXj
lXSSbDwmUAPGazJe8wIn8jUurhEQsuFqD1cpvzrG1UZg7C9Wol/a3NCA9Y8EuVyUGHHapekvkb4e
O4jFfJyvpVg85otmncf5bPBMz2eEqH24G6rztJWmBZQcnQ0tSIYA0GU2BFF4SrbSlNPYnWY4O/l6
HB3aET6y9ZCrILoRNikhrStv0rwFrQXzgdHTAE23Hmmn5I4WDApq+hyMpdZKXsoBTKpPjdWpiwkx
OfUk8k2nJglMA3ZvYNaBXgfDEnRLUJBpuwQ0EeKtJNzrGob8c66d2Smm2pmRMNvEOrpo1VpiuRTL
ZWEHaV+MrZKFMehVsS9Uz9M+e/KnlmedpxynVbF1c6BM2+7fv8c2t9IPNxveYhasNcdkPO44Pw9n
scQVHXPTal8XcQZ2wlIfygIANqli1hm7f3qTGiUJSFlc+XU+QeNSp3rXr0BgphL6LVZsDZhYBfRC
m0ULa4e5ljzltyRtagccD5HbK7HBGSdytzVM53aOYad0ImpQ9inNMXJgoRrAAM6WNLErgId2dRAt
VllIU2CJSMyWMNjIgxAHs5Di58VyGJZ2qfiN1p/bwq+XGwy5DJYAyDKgsdfvf9c2mbSsqdOOiDN5
OHyt2TxQZXQkR6F6R4Se0xzD6Sg1x5be1nzsw7WszHW2imd3xP8wu7buhrrL/c6SXGerkCYdGKnS
y8kbIaqi9xj6UEQtNz0kBU/diqbY1Hs5qmnFKx3PBiGwVeN4Ru9Fqjc4Hpa2TPUK1TNB/a+7T7uk
iezRcaSIEo9jLyFtJyY3nfutV5vusrjQVZXFTbq1lsJVtqoJIzaPkXzMzWPcHxP5KMS3Clnk2Axq
1ypAWbVrGfJa8FkNCRrBUdmOiPMpEICUcI7o2fGgDanbUaNrQiqs3Cp1H+nhQSrSHNdWSf105wzz
njdmXp95E8SjrbrGoxpkc/Na/ey127GePcXwUrjQhlfM3mR4Gdm52O//rGj2DIRBk6fVaym1N6fe
Unv01ykkKIPtUp0NmMedFXdkSdm7Qrha74Lrp/DREZpLpcqRtOe4Oob9kXRkKn0LTbBzEJGt1cCt
7A7AV2mhtvVBGQ6sHanFXAuXAhU2ZDgeJRCRhF7raw3hcdqqaxhuu/TCJ7jPuotzXNIBd66FbJD0
ViouvSTyUk6WrYioKUuPTma/FTm1SK1HVhyKN/eeo8DQ8iQFZrYXq57eezDm7K1mlTs/UXAe5Wwl
wXPlR3CGbFWaSNeIX4ea5Eqte5NG7giXrnDTzi0jt2IQbx4T85hxlvRrJVuhebTsA0eJNSV9jHkt
jO3UNBx0ea0cFK15aFBlbAULJmmOiXaUxiOu5Nwhs8Sl2pQV2Fr16EoqfDTXUV3VcS3VlR134iRx
3IHzhFOi8XrODc4WeDxcHjyMNZAquFKKxtMNr5m/VTV7FJar0fByTh9OnHmteCtp8rBXOZMHt5GS
a29KvZlMWM6RFNuk19uYtV2utDYaYhuIJ5patxSMyHHIryXHBIwcKak/smeIqqPTH2GDIYmnsOQb
2loSGR0t2em/UTFov/TBMMah+QUGz5URg8dP24N0LqC6zAiW0eoEFl3/SxVHMHnlCYMVKQxdnV22
Lyes8b5+hAxzIp6uqN4squj3dmvsVGOMnuu2Dq+DCmssh0D4Trey+diZa9ChIZGRJlnskOyyOU28
1LMGS7/J5zdpo5MFFsU3GwHFiPsoENGhZDgaELlrHfu2s3eGKb23M7W/6520fNDyVae3/GZ9+BcT
HYL/GC+rDqZFRGc/75RIWo/yFKb+3lSJos0shVusFo6eaZhPyfrZ9iUVEQJjXyrTgzjGPhsIPbCL
tUAdJuppWDGSJ6s7mflaluOXvR/hA+z9DK+usZYFpTI+WRWagxPJRq7GSiyBTLyWvQTmEix2oC/B
mJ+pPj8P/VnW1nKiS11frOhCwjDVO5eivrTOWnl5TaZrWl5bEpsrN5qu4XiVzLWy/CbZKspvmuEm
zG7srIkB4VoSHsRJRTaFQOKAb1SqzmF0juK1cj3oh2AcAqsInCKI1VOP/QLhSEK25MnuTga/oYPF
bi3BMKJeCwKybaxl8uvFJ2laS5gnJQkK80RaExprChYmgNaBX9AOxv5M/ETfnxdtrQqbRA3z7aIv
F7kOUqZnl6Jksnah4ulKJeVVWpmGv9nggTL59bZtYynWuWOjkZN/bgwrM8GgVQ6puCgkWmmDlLFI
KfTbOCRebBCV9jC1kkDHP+TvWAI9w7omkzNZiAUboXRiO9QiILi5WrWeVrINFj2CiREN5ZE8buu2
j9SgNKz2ETtP99iSeNFrbXdjLiVXrAQxLqp5X1iLeGvXuZv2+mvXJM/CdKJHPNoNfkUUV0rYHc02
eRXFMHwqabrNJryQSXOE34qE9OyoVoh8Q12jc1HrRrW+q3BA75ehkVi6Ei2SSGtIqKE3j7xNTdbd
47OwuidMZ+2hVyGxwsoi4SCuTdQSZDkuRlntk5L8TzsUN7H2HMfkCvVLTwhIHt2r9mh5MJKICys1
4w4iGjmfSvIW6rh1bTlZIqfBzFBJTG4JJZmXuGTQM8rPTawGpEabsKQKpqQzAXIg0s0PqhQap2jW
bmd5UM59LE932yGtgVpVC8smWw8xwWX4vvumPMfzLD+0tfKW52cM5qEgmCQxmCu0ykXXzQeY9yQd
VC16HtMm6pVLFz2hZu0H90WgjSCeoj5pHpovw4wqy2Yud7cdpDkKA22fjvWy70laOcudrr+tzDMr
YP2d6MIqmI2JKDM5Sj7MQn4rV0V+08XTLdZ8UEHWKB9V+kcQgzHMyUMDt8kCqhpiPQ+zGg53HBKp
xV1ShQ+ijqIk1xfuvxVK0q7ShfkO2fAr3LbyZRIEHqV6hJTRuDo2E6a/X74rv5z76P2RcyCLxppu
ytZPNwNAC9HSNlqxT+VtGkPeim0QJMsLWF1LAor2yMLGk9Gdy5aTw2QhZdQ6BsrCmi+lLfkN1BMY
RX3tZiM+uL9/eJr281uTh+esWkNVXgXjm8niuxV1XOhZMzXEDMXzalSqMcQ6LXJeKzMaAFl6k+9s
i+Voo3TqIVbIsWc/AUp0IBJpUVcXFCrRlW+gHLpqAL8V60xdnNm6Mvtc3fI2JON+4AyMC0U+FuOE
F6rQNIwYtPtVXg9A6PYz43pkaUqoPJg6c5dhhqSgSolDIq9Rulas6b9R2vwKtiEmj7MJjTI9J51c
mB+3EtxqZ6HYpE2jWQLOLFJ7B7kZkY28KxLtJe1hQ0NHZGY3HI2Q39bOofj//bNvrj/kh70dDwJr
ED5ClMMOptUfH0QuSa2dK8XK9WXVopKdTVCm3xn0fxZRRQERQ8iPYnvViDC4g0zn4vROn5oueomV
qfkM8JaGwthcWpn4m7EEmQasb6KVq38SRD/f08Csb9ch+Y7TUz5PLBD2c1OMD4t1xHDMwEdmlFDp
SBzidr4AVaxunKjPgqoAsTmvo/Gu6om2JawtywGwxDX4GGLjTrbdyXdarjmPUl2lOw0fNrDGNHy0
LLz9LdfN0/ZdXe5S9mC7tCudN7HFLKmHT+njMEp9wOjMxCbNul1i6RLJVf1sQe1Rilheg64ZuCTK
G6TJjKXpDM8yDQDEo84bszZnNP119JsXBO7Mr6+IAQ4ANC3ycUv/WZJEKFbPpTqrSGBAgLpEztXW
a+e6fVTp/T3NpJH8jmLtJ6k0d7dm0tSdKDpJ9JMGx58cn3OnWztJEiaSDsG5Rydp1taimUR0E7Gx
mH+h+lRjf6Og3AT/qtzTUWGNH73/2k3hSCuFhgrdFIpWCj2Vif4yK6LwRDeFMpT/dlNWSf6fDZX/
dFPC7xoqZvutmyKstaFCK+VrQwXsnoGV5ltDhW7K14YKN4uv3RT7r7opNFQyql8bKgkh7/15jC50
UyhaKV+Lifv33RRaKdmyFhN3CkpySijHb17CzVX303vKBliHf40L24qo+PE9VbYp/WLCsPax1k63
Dgzqm1oJYrTWEKoAO6XI5u5RRcHQEvaXdtDcrCd1MQ6T7AL+TgSpmceQA7rkIQ0/6zENHrQzBToF
PpLyfD5HqoUdLswCUyTvucXqD2aVMl+zOvnNMrOxqImG9mt8effVBYhauTM79e0Ix/ZOCKu+m1un
9uME9Y+Vj/VdFOn38sydX3cW3BN2bzLda1/StFpuu0SS7waY/jvLqfT38LTyQ1XmKIQLXMlLskz2
QQB02nX8sq6EK3POdN8quydV0qwrOEjrmlqdxapON92iccDJYjog9sP4mJqw7lQc7wet0srdBgdS
oAvu7DHs7gcSd8J8ce7SosGlsAqTBOQvCHglEzp+zK4d1NLX73O5TwoIcCgL2rBu92aXMdTPaEYU
FtjXNlE1FxYbo58BhGCmDeJOKaTnbjGLl8SuXlIJGLqkhjwlvzFg/sXCk9ECk0hYcXSMENqs7/bv
7m4y13ipw2e3HxWVhXOnc52yVHEL9qgXxwUfo3Oo6SDlRwxuTXOstiomErXZJq7VgGu4JjWGDXcZ
3QmVk7bWwC6YPkmGBtuzHJdcRz1DDOtpjWfPa+Wml241xn6/lWTgG/MpdLKW8MfRN4SvbdWOPvq7
GjaX8MXoT8IfhJ+N6zEZ/U740ejrkV+h0RO+Gvm5YJLjgRcbt4oNT508pZohGcP0Iy0DGkyb3xo8
vMbTwFo3njN7auMVpmfMXmZ6yVZD7HdbNbFvi7Wq2B9GH85TN/JyYARQhd+MfjX6s1iL8zoniESs
lfJH+CUiXxp8LfKdwVciH/jjhM4s8odo/SAyPCrU11pQ3bGXnzwWoeFB4DxKvTz1CD2hMtutlLVm
4uxKd+zdMXb7GIfd76Sd64Lrx+sDa1NG07LpWIrq/MxbzHMrL4daBdffoXiWi4wombToHhRMuCVs
cp+Fvv1gWilL/m5JHvBxkic0JoVvoOIM0hphWaYSYNZw+/wAJ/bcmmBN4o7sy9lalNs4eu+QLAcc
eL6p5qG78O6KrvHCtLQSTvxOHkdeoJhoYrSD3T5UgJ0OMi492MfmrY3KOajbjsuSM2RPkZ2/rP8N
XMjImdatW3S9hP6V6IJ62QEYPuiBalQEqPO+rgq5PcvmR2WNPcg7m7CkiDnVEs+Eh82R9j4ypM8w
nLpP2L3vxkJ6iVNjeSMy/q7eV9kd+G3p9u8XOX/h08X7RgNg9QPIqrEtQb97E1qEZOV2L/N0Zubg
98YcB11tEvpQJQ8GDHKZpmzdOMtbESUVWjbMeA0J76iwk4wUO6c/1Jqp+TpUr2cRt5DYDTiJgxEi
NImHq5FJZIx2Wvi7q8e6+PrxRKHjjltOxwVL/32zx373uGNezAqOUoIsxAKwOkf6fiqwbEtaXQfA
YiG9TOkpTczhDaZCx1PEE5dj/Z4sYOk3ne9fPRUopB100iq4MKbOP2MYlWxa9GzMpF1WQVzK40pc
zSp5AWpgu0aulW5iwSpPnI5WQU6eNTEQBb1XiEs0KMdIzB9SLUFV2mfEblnLDm63ChmzNU+paSQo
gxbnfZfr93bjVL8BRaE2+OWJhDPKVVjWLUVTf7kjd1GZt+WkRftxCeV6H0FZRqMpzQdbrhWsMT0I
ZrHyHEZdRdjGodeQRcVmVH/9hjBiUAIFFkACZl1lsMxgGbQaqKJwDmlZlPC7I2y3K7BOWw9t3bS3
fbJ8Js3KcOvW6s54Lfrz9lGvjO/E2Hae2ZH8J8z0LWrU+dSLDDk9jQIJgu+5FkN47vQB02aY0iQv
64aVVu4A+EaVuNs+LOWiDWTLRZ1c2A9COJPwokqSjywhDZLwKuNCbH3Jfi/DIdwC+t++Ns9pdaBP
Eh+WFUY/CRNDA1uRox03yk1qh+C5Z5PMu1iL72qCF/ZRM5DHhJD5bvtarwrnlkGc1P75hRRJGxwF
i1gkuyNNHClWaHOlVfg96f9qFnxwDmaV7VBckO21THRCrepeLuxoT9gyFArRcmfr25smxVsRa0p9
R3oFAahT2O9zRiRdp/S+HoruUdHIhB2EDT/LeE1KpH75EuXnJskmf3Rka4dpRjuUM4MJx1AGKNB0
rDVtBbF3XqR1ggQgUkSsnJxrLmLBBHHEiBb9oQg15GIpu4zcRC+fSQS+ruxgMk/JS+1VlZmGw+jc
bNN35jhah0lFKtuDJgAezW0ys+TH1m6iu1KT1Gfd+agbZvFUkEoQJaHmZ3obByMArGD7iIXQt4+q
ona4+g71V/uJVSztvu4q+1RVy0iuEBDATu2G89Ra/bnHrHsuiKYgIWxxmBbluxa4w4cc24Y7ON18
WjKG/3BA38KkuxZxio0pHDQ2cm1I81Wfs4CsKBnmPgz8upqaT7LDvrOd7Zs5ScGMFGV3Y7Mg2T6r
52I52DWQKTOXOvZI2AN3stEp5C7qwy5u0ExLBeydaH60ZHAQYPvuOgfzkGkuxMKZrdi1TBd3AnXU
oIkxANY6Bgiyvn2k9tMYlA4nMdIqbrj8tvdDVy33dq+8SHqrB3iH5vuvX89brKHCuWyfbV+fkUPa
SUeYFa1VK0SO1Tn5fJfgPAkUlfv4bOI54M5271gWwReKyQ5Hq8MgiwYCexd5Iccmh9O+S9avJttX
iZ0kggHszGais8jG8WgDkR9OYNX166EdFreUVqCZMFroMkyUkUUYEEGl1V6OLFbm0sa2dKrFrhqs
ibmVeVsPRXt15KgIxCj7tLX4fdS3S6jzxJlqt4ZFWEFdn7ZPevkLGVzGSZ57XfEjfVWnjMripfn8
vp7j4kliAsON3H7XAL6rq2Q8FRItAwRPaVQ7Z/xHpBZuX1qwzV62Q598qEcbTn+tD/Fhy5IY14iR
li1YueY5jsSVOX317WCvn9oOOWd1po9ePy31uavF537lbnNmlseWaOKjuRphxsYmlKyobxud7AeW
1Qwjk1qHj6Glp0giu8CMgO92ZqUAFCFaw4616NTR39mxDaju5Ih4uZxWNivpVwuE7Jtaqzhx0ri9
ZCRDBvh7H5Bit2C+LHCXJQCvtJXAsmvszouYaafDD/QXlfRNfXa6q1OmCbpRZT3PZW3ewZeJ2Dco
iGi1CJJk3S/njLjJYCED1tCMGYhSil57/Wg7ROrIqnbWFoSc1ltbSkqfOGm0C1JjXPVS1YJSDE+2
0tFkNyxQmmiM9lh6lrO1xRDbi9gVwlSfq6J4W5tOvY87NUPdG6IQqnSYWFN81kTbBHI3iL1egHCG
KEcUdRciyexsurZkBLF2ETL2/UQuMXtoNXyZuj72Xd4f4h73VGVE+CdAz3XEopAHi+8cMZ11ENMc
aAWRnSFhbDdDNYgbSc+iG4v9vrLvkn2/SNUxHkYmr04LL2tEPgIooN1rtWL5MUjh3aArDtHbdOm3
Q0/a445uGTEnxrKf7KhZ7xRx54uieNHX90JqOCByRVX65MK3t5FRxHudlQU68Zj2WpR+sib9FcuE
/n7QTcbm0Rw/18kprHg1ZttCTJPmy9eDVISNtDcKe2/xHjhFUZUSLl4RFSAy6HiLaJgt7MLFYASi
0t4+6PTn/XRv7NJs+ugkcUxQcRvfRei7nUQygsoYwzf0wy5KC1xdkQbDXeJlupnWOJJ5XqaD3TvT
jb3Ip9CqSduwp3EvZXrpggaoD7PFuC4dQ+2apcVJKfoZ7e3w6khsxvQqBaK+Nrjo3b1RtAh3RaqH
zL7w/RBkeJxSrDRZTxymokfJA8kfSObnCU1z3IYPdD0/yVlqfTKiEnR8RID94JDuumZb6fZgX1T4
z4d6InRziuUPVeeIz22jXwSEzXd5ODBhNDElIqXZqzTYeIGJP2Lggf/mP4eKJNJzWjGix/VpHo1I
e1lMvXrQJ107KRpZjIJoKQ9mpX3uE8nipFbfTApML5FYYMIw0fisN6Nd1jIR+s06/ddlmkOzlreV
ZoKnYaX242ZZKEtnc20oWH3DZwit/AME6wSrFbNDdMqG1qh3k1a/7Yey4uVf2hueWceLtVI9VnlO
bvPkKDv32JgpKC8Y1afYjC1PBgB4Vzjzk6LjOjQipZB3GHbimz6v45sqr63fdID+ArFDnrbMsMlS
2fj/0sMjVNG0u56QwZhG+k3cqD7nhnyQQWraicCA0J815gV7/i5B4A5RuQAdStLJYS4r87VO0w9k
fPf7enAeRKt+kMG//mZB/xfCOQSFK+JZxuap0vr98cnurEEyC6OFkxFh6kw6NtnhAlrLBiL5rpSV
l2XBf1dJqUGTSJIfUjQlObb1IzQTCQuJ4yV2HGEsvKeUAsUxOXoDOJjzfw/d+imYKJb8sL88LUwe
cqFYH5QMC62QCEKDdO7ccy19HSv7GhlPTv4czs9W/pxGb+Ot6u6tZsJ6WKsdSV/zCvEuE6Q9vieF
VVPeDdP7bqtmes+QO2d2OrbixhpE89Aazt3fn6RgGX7eTDCjcFbAo25gXAaV8OMTN9YkLhkzLfNB
lm4bMx5cQhhNbzCU8b0N2plYNfzw2aCA8Z1yEHVWDjt/CPr0rqnsm0ZuSKFTdHHE+Y57sFNk0t2B
bsRJ/Emz2+iuSnG6RQgob9veIgikxJPfyHidDcO6mKo2vTdGzdzh4t1VNc9HbOGDIH+kexNZ0gen
RkWl9gjaUrXoyOcxXkMmHPvFBB8swWHNlPZGNzum11qF3EQ0mm+EZEs3RfiwdKn2tldnv5BK+UWx
P9myha3cXmZi0jh0op4vRW5axPOpBWmoIN/nLHlCKx8/OdE9Eeg5wiui4NQsJRWuKW+dHqF/SUbP
fjB7QH2GOV7lZCouLNH3ulq8kg4zPbZFUntGxsScm43wdVuK7hTGczvc0DSVdIZW0KfPWl8tL0IX
H4YOZzhvpQ7xR0xqdN+2XrPOhQ4x+a69hBZ7n+YlCQEQLPpq/mAmo8CYE8n+hGMBkfgmTdgOpqKm
u2xE//u7U+XnMwWQHf468FVcCwgwWd3H3+3f+cf7anSafs+EiojPUHrWh/FLvGBWJxexv7KdEqQ0
eJljjvuqZ1f39w/gV/4blyEkIDwETlZb+VmtFhFV0iqA7vZaEuK7iYygs2qavl0bgiLETlMai7+k
FWqVmoGmbY2HpEc6twjIm6MaHQby2Nig2ke7f1909Khztqo66psxesG/XuBfn6s3pE7/5lbwi6qX
B80lyaJpQ7uGa+iPz1yM2nhQYJ/t0a7Q5zKXW4BApICD30V5p31mqzNfpZ6h2N8/Y1tv/seWi0Of
A3SVidQRytxPP3hJMi20GJnuaYJgL5LyG9MoWUuEwENpzT1Nehqjbegz32RRM5xVlax3RlSOMbW3
TDePM91gzi1atYyzya3ESXLIcuKxEyJCofbGxaFS3kQojHIbqVxDT6coBBmnyaSzEEo/gyUCjq+N
O8jByZG59GfbCcliGFYXUZ1iolJVYKSj+ezk5iXOlHgHQ08/1FaMTaia91Hl8KLO49pDRuQHKyX1
bBO37Nyq3liO81Gp0A8viMPi8l3scHVCfMmYsvORWaNAqJ+UcHrJq1n2acRrgR4SXDTOpUMXFko9
lt+H3zzrv8yAbdrj0B/MlUar0uv68eVWypzso8wq99Wk6I/j07RoXxLHKB5SjUhXq0yya5VId714
YTOeXbaDqtBcLKtQ8c3RHu7q7ks2lenN1BrXaVLIFsWUHuKvaWb0LM6oHqw1SxT0D95bULSWSBCg
aR0xogtxJmCvw1kt7iJVeU/EsPzIcJ8mC6yDT3N/F9ssrpScvNCF5KWHtCDtkLsrrti8+2KkvNjt
UCnHao7Vm6IlmlKTvzL1tdqmzTCy5ymsJHkUUe4JMT+0RXbppEEgvkmmZ3MYjmIaradizN5LhnSX
tNHwuJmCh/ALOfDtbzrQ3Od/vjLZMnd+xovcgEFY/jz2rexIjyRiwveoa8mEsbS1nK0ScmpgyDVr
FY076+4gubLuThKiP2+RXI3LbUde+FoW7ZTML9CfYmU9LraXZT4cpSLzgQlQKnDABom3ry9+3Prs
KDTLtxewmr6ZnizL53rsWH6YniTLp2LbT7JTSooLYYuH3Gav5Ze2X9l+K2Ot8HvZZ9fMiUlZLRRq
32nRHPtS61uO1+e+43jSVqrqxaE3DGu1wuu3GmKPchZXNV1AmBTaFnhCc+R2uC+50ByHelb36SQ7
90rePcVRVlyWtjqIwau3KoVHkSVT82+ZbrsdTYjSaCSzftrFiZHsB1tvP88+ecJflUz/8zL9b/Qq
7r5eidp//x+fv4hqbpIo7n769N/eq7j5WLy2/7f+rf/8qR//zr8fBdOw4m//yDV5aUQrvnQ//6kf
/l1++rdHd/jYffzhk2PZJd18379Cmnht+7zbHgO/x/on/3+/+Y/X7V95nKvXf/3xQoJHt/5rEbz7
P759a4X9qyuH6n++//e/fXN9Jv71x1P0sfz88Ze/8Pqx7f71h2b8E/SqrCMAA+4A04ptx/i6fkd1
/okoEHcaQ1p7Xc5xtS9F08X/+kP/J5ehlcXD/YdhDekOf/yjFf36LUn5J+kHsg6Y1ERYoznGH38+
sB9ewP++oP8gvvNOJGXX8jPpP//wZrShnfEPseexZa5ZjraxUL9bJlgLDyFPwzdmvxD4AgPjtIBx
bkTxKgk5PrZ6UrlhnoE1gMZgaWCyTLV6q9qD8UyD7ax11QMpOb6x1O/VyDjbs3lrafanRYY/0bPg
UyT7tE4p6W9IPdl51qPGJH+pnmrG1Dhqi49jp/ss6w/Ite7VOn/MO7lkx47OIlJp2jf2x9h08mPZ
1K4sq1+yRSUBq+nPLOwtqX6BMfsM2QqiC+idPZ3B6zijZjG16vMwnHK7/qTlxSfbUWFHpRIh7rJq
7hZrfCkbKSHYhVEYP/HN2MT3JrerXYNTMV/sjj8t3qgFnVGFdbVQpzflpFuuJpDbdqhL0uwQqThJ
Wt3m14ruiRPX32l4d6Hu2IVMxsakISy3MS306PHjRCLGz4ppWnAxy42nsWne1Xbnyrn0WvN3d9WI
AaftRrrpeXrDbCY+aIsc5PIw7xzZkI+pTqxuE5XQXZHhdRgOM2FDjpCYEUkAyRB5xx/UfnlR6uVu
JK19jxbxbTFVoFLG7r7POuKaGqDDqsN9e+jaz6qewjQidE6ZgFSY2fAopZ+Q4qKklQF+pTPNfFo6
oDLKO0vPb+Mqx5Invxql9i7XS0i+sjjmYf6Q10SdsC9Wsgayd7iXSu1hTm7hOdeKE7tDXAUt+qLd
OLyiCp1velU5Js5Y35ZwAPhFGM6xqc6X69Shk1SgHPjpVH2oI+c97wuVkfJA6HOiegTDfOhisbBx
BLZXzjcmFN+jJgxCP4rIjS2Sj3KScZEMqcnBsWlRI5U44VfpqiBJpYWwrvAYpkbt2pp+Z6/BOKZC
79hOeboxOEvcfoeJTnlH/xcWpbULRbhgsu2vtdWNl7yPHtRlNpHS/nlAvigfFD0lngbu01EWdruX
a/IzGvXtmttOJHS7T6VK5t1iy2fhaLMf6pkfiqEMEi2Jd7WhXqtY7vZ2TS8uVdPvD9vXkBbABZsq
6NOame+sbDlVbSMwOSrHUhRhMIUC0KKj4wAvXqeGZPOFWEFlFq5lzpkvFgd5RDtEAnxCJYLtI3Um
VO3/MXdmS3IrV5b9IsgwOeB4BRBjRs4zX2DJTBJwzPP09b0irrrES1WJVtYv/RKWFCUKGQDcj5+z
99o2WIS8c/pjodLhePnp8lE2oCYJnwTIuNAlXJbF8skyBf7WLc2xsWs+EpxdWlX2vAnYUiMJOQ4R
B+izFU8wClaSri+ftbuSAW3r9zzsRjhi5LKt5bvZYMmdb901oltdcrVZbFZA2aMmNKeMg2lvQIlc
70WuuAu619K/iItwFgg+tOpa1aMipzu+bjvcxTzrMCK1YuzDtDbq7Wx0r5crvXzMbt/k/uWiL39G
q6tCzsxYg+Z4Dj3MTizJH2NWeH6ZP9humYQxkbeEIHOPPDRqx8sfmZyIoClxYqeFbaJocG9bOv8h
EaIkTS1Im4ea9a07f5CDmQ73uTSiQwfhuJCpu5u7vjqO54/LT5eP2NAxptQcMtfV+RxdN0ZGmMQB
4WnL0Y1XpOl99rPqSbnR6eoeSQDoj5efVkcQ/Y0XFhzTU5fVY8iR3PX784RDW8ztijBz703xjygf
1g17T3+8fKQJPWeD6LURdkZiWN3x8rGc//V//THTLewBxEGwZDYQV7SEcR9cHmzzDWkAYmgCEOKl
TwYvTUlplcfk/HH56fJoIx5WR+trzSpCSMV9MmKHnwoklU4W3UdrDmrOsZnYcmP7nizZDJXEIvVv
kTAV4kNAV5qqloPhPEuEc9vBZnBJjw65uDw1ESQINRDnTvb4XawZtGgb66NJaaT6ooAyUeUgxFYh
Vh6dmV60JIiDZ5jAlhFftoBZ0HmK+u38DF+eCQv25aGzi8c6ITuR5ot1vPyE/qDc9AIS1DCc8+ZM
OLGlfiK5fNi1jn3KrC4ufOiHfC5lxjQpj/jRgIRIYHqHxqSDHCfGswfW9HjYFLsQ3yPCi6LkrU4m
X1pxeVUKGPLZnIhjxrFi0KwgsnkM3Rx6S2r61qzGbWbqJBikzfXYNAjykxzCRiyIVDEAi54/3HLA
FZTENcfA8qbvR8By7liChbWNsL4TPSHRWLp3Ih4svM1Li+J/0Q8WwVZ2X8ORzRj79Xoa1jPrZ2Kt
fVA7EbzaCqqEmCkDqsGFPcTNk10pATeshAWuIiWNyVxvC+G8SHprf/0py5TcE1Vy7VRjer8a1k9m
4elx7R9h35FPLiPoIIQbuS7aoVaHC1y58YDZBvgJVLK9yfzlYySGKGAKpMhwuyr7+SpZ18OYMBxv
Eq3E/sSN6exavUdWIcO8tNdDOchAat18DWowcTl9TaQDdrU0GD/0AVOJBGZSSGsw3SDOR5djuC/W
miUAQZzezx2R46ynEsri+c6oeu1qyaXrp4ZGn7GHPe5p3+K26GGfLBl5rberwj6eO9lXG+XP1hy5
YduAubcN4g3WVe/YjBikZ9WiGPi5t7GNHjXTpHnqRxFqjTr2WR5WELr8zoWGovKE4V5CH44GBbGL
oTkbm+umx+xj56iKBVX+Lclx+2m1IA9X4ksntMwEL7EABQyT1dX2BiziVyqkNq/o7DbL05CniT9H
CBVrJKdOctWxBfmob9iBzJex4MzfDRwVM69S23h8mBL21Saeap/zlN00MyHNLEA2mnWjyIowN1sM
O5jqGaQT+IAC3/Te9E7N/lR5asNMKUxplvhitvHtjVXoxk3mD7NqQhlhzOMWx/bY7aVMrluRm+Eq
CH2OtPm6T3hcB8oco/L13omDOSYIqtXzmVhM17pyCxChQ8opeG6vVd8UT6YGVcDqD8VYNjcsvcQ7
2R3HuHz4qkcAE8qqUKiKnZ7m8y3Rl9a2HnsWeuGSIz55VgBF/5wGGXZln4VjC+ct6cXJS6OjHBr3
WZ8U3tCZHsnAs+nbsflTIcIE3FOBImqkP0rA6p0ra388K+/1aNl6VjWc7JZ8u0wSo900TrLtGUIG
Vgnjwxk8fPqO5TuEebJvl1Mw6hO73BJ7wdzizV5qRPPtahOzmDx4nfxhRFYW1IkYA022n1lU/XCS
9cstz7T1CO80woyF+quLdxacsiN6kT0roOWnVnNYm97ZiwayBe9YyaQoLClxfNUttyivyoARL96s
zicfntW+qjCtW8/1ggBpjl39PZ/lc0YQ6YM57b14Tel8DGCdacOHprPaJ+UkNdlmdg3Jofhpa+Q1
omO2WORo77TLLWQFpEvtdODyT1kWTTwCc+SbvIa2eVBaix6uLE8ZYzyUAi/OJBLfcrLPtHWviJqC
F01ZD+dqlLvRtpu7fkBWb86FggVUtn4zIumM9eJd9PlJ85IfLqRKX4vPzMgmOYneuhq1hEaDbdgk
sQMekvQOtUE9ZthiO+wWg2mRaZgJ5srJU6Pe+AoE5MIKC7icXtq6tyno8le7U1UQM3FhfsUhZATg
eX35iNX4z58uf4xSbzxMrnX6139uuSVFodkaYa7SyTd67XsswNkwkP+5xMSHA8GbjrhH2540PTPv
7ind1IEN4y0d2yflzct11NSIrpEEOkZ3N8/O9ylNon0jxIOZnZ9+xCS4svgADDxvB4/UkaToJBxJ
j5BaKiWSeuM8bxBhQxny4tj1XVP7lPTWEem0aUAQ8uBM1uuYdT/wrNS3oE3eOlk96dlsXeeSek44
hPbY8hMd7DmXlKlL1K4dq7B9Uyg7IklsPglewOkcp+baAAY9Lc5OVWbaYeIUV9SxG/Tth6xSuY+/
o/M7x/1eW+l3w6h2Rp4/6HP0OjvpbcaQhhDhe7cmmqlCLM57bX5rXE4ZC1vh3RB72c2gTZy2stT8
FhXEuVupOj/MCV/1iqbh8kGs1Hysde8n+zMxtxlhMyJ9gpICWqPDbOGVpRN2nfk0k4XF4Hn8mhp5
H6W9fuTf4Wl/jnXYcp7T38vGvU2y5X3qz54nLE3Q2ejaFB0oFs0sdll9PolhtiNfPQJKFmOyCtRC
3DGe8LvEzaLrFMV3NxAGx5EVAH06Xhcp/GmDN9lmE3QKOqXQLte87W4ykJqHIc4f6jhSjEajPhgK
/c1bM7lb2b83TScqviRkzELf6QT1jBlHoJFhSCdgpLTeFJZl/mOyjHfNBJ0nRi0HKUyLEMkjHjOT
o127KZiSu6nThsSejX6dTQI9pqSNyCFIa1bbnxprPlYdrpA02dgZ1MTZyyP+zuY+U2sFptHZN2mq
pZS22aMbt+st+WR+q7BbRxBKNlNHRo2SRQsEH8tYm6ibrFQbijUboXh9xaP7aVazuys5YfpDnkkf
xOWzMRkqAMIZ8oWNgQNh+ijjAXubjLaG6bZhl+Gk0NbvQNmcTcP32HTRiURpjjXnQsKR2bbXiTxv
G41JjFnKUBRkmpGuuG/49a4a3djRH28ORiPbk7LOqKx8wtjehvqQ5f60wtWoY8KoZbfsCXsBEGTH
OMPIeUjUVTRPzC0SLZiJqT5kEasg1edQrlYwdZkbxB7Tj0WT17a5SrKRHUw2TqjTBeZbhFje1CSw
RtboC6P09aUfgsFNFl+JQbuhqXLXFvhSxL4Wqbp2Ov1waCed3vhsHyDpdwd3EBVErYxnA+q0Xy12
HGiYj3UdLTRjizkoV+8AAfvHpGv7GIbmYCHXq3myzPiRmWfAFKDESkl9WJXM7U1L7TurvTFjVvA4
sq8qsmz8tCzdLfUQSS26eQ8R6NsqErmzbaX7+YIyIeGXpABcanfmqOLexNnyEBdQdqRl+JKVPciK
JT4gdtjPEjQ4/TbXH9PlOmcYKfqehmp+V9om4vl5aPyqMk3a7hy6J/4q7jpiyJO8hobRv0ccbvn9
rRBKfnLyFHC/yjqOJQ4u4EwMi/X407Nzm6TrBd863h4ZoWYjPFVseNdzEHlYEHANLxaRiWLRgxgC
l7GqNxepzQf/A8q28mEeiuFlgENMaPaPkuTFU0NrjH80usndz/qQNU7kF3MjTvCnLL8fEaVYLjo3
zX0Buh77djpUoYB6NjJ+RzDihghVCIBk+qxK50is5AH/FSU860XELEfOEuu2a/vkEHhbW+uedYdL
bZyfGCT723GMat+JWeGw97FvZ9hipkR7McbsSxuYxqA/eK7ojRxmSi0/sqSGKmkons16pgCfTlLz
1KlhMwjbySyBOBOabjbIdDID54Zqfa2ul58qLs+xodmHPumjT2tyenYgRlS1BnPZEfeSnzZz33nX
udONZNA483HtiukotFfOmkk45CixUbkGU6uinRFl9+5aik0ZUxEW1kznidAsmU5DKLw0mF0kCY09
dQdCkuerUVJkWq03XC3927pkNN+1CdXRiMlDX5Z5PzjLN+Eoe+NV/d6YFsT66FL9nPT1cOiou1jA
z+HWVFWj6UGpxZPBr6Sf4tUlIWmypG8u80c5w8lT0Gd383SCay+uLh/4W//5k2gEE61RF/QBK3Ja
J2kEgsTmMi9+lmsyhMS2oofqdmPef6KhU1cq3vSZXh4rN99c8EiXD7dkNcf77tC+y1KEDPD3nTS7
xnpVX8m0DJsYa2xj6cVeVRwGBcC1NSOBLqU5UiqP1UJO2u3CKncqQPOSgF4t32e/Wdpkq9ERvLJy
z09s3GxLuXeiKr1ya7e7bzJxzqQSb5HCT9WpZto1cy7eHA+aTUvdnDEv2nXtEm9klWUbbYzTW6iF
3mjNt+j4ltvq/CHK6E2SYLIxl/KQzFAS9fEdVDlIn1H1G2LXk3Cho+5jXisCs3A/ZjdCJTdUyq9Z
/jZGX48HtVZgNprzjNsz8JO4SRjRBA/GjM1nynKMxq45Xo1ngWnn2OeHZf7pufjL7nD60+mVc4F9
mAXAN2oZWlXZPQI1D0uyjJ7rUmk3+SAw/vC2vhmj3W1zWim7utGGkLOBeUjs4cPVlvKuVWJ6jM3y
ECX4rHVnoCyegNg3mIJsPd63C5VFmbCQTme4fZY1n253ru2bHolZ/+W2Tg1n6FMljnZSbFbUnNa9
406O74DIMZ0HknJP02je1HrVXq9UOwA+8o9+cOpQG+KfRRXdmOYr8XJDWCLpCqKtVWb60SwVeNOq
QqJK4LWTkvHouPd4hoI5w3NZEl+LhrFtD0l+3xdFDZUCjuaSDIdJ2qAsI/VeD4A9FGfXIUOvNnnl
Bwf9Gpv9q2PSwFtNBHbR2Usru63KvxASpiG9RFB0kZ5eG2mbXjed+prnyDlIjBxpVwAOceWTl/XW
BhB48TqmDTqdSn+bMue0kofYTKAu6woN7ljmt3ZT3Slq4lK54mOpkNLHP0gZ8K4Na1/E2gsq5BJy
JopXrA6bdaofiGdA7e7QrUPPVWiPM4nTEhSiT+2nGeWn7UW+ECAya9yTg4dcZ0QGTRgJHRyFH9wb
+7tsIFfnLJpeouzKEG92PCTh6LA4e+et0QZ91nu6HrrRHAee1x5SQcDpWTYnrU/Di59FpcdMHCN/
wVZyn2Q9jaqqDvHOYI4iBm3J0idVwl1DF3LVtnTYqhpy4Nylh34i08tLUIlA5YZnnZTwlhjrA6Z3
VvxnmBCs+GXGHLKFzdbSg3A5AK7965oQnEL8OaFILW65HAhs60i6t1M17k27mMPadtuDWDrxqmka
7Rop75WpiQcdNXLnJo+1AK47pw559eSlYmS162N9bshefrp8IHF4iBYiy7uMtm9hJcSIzsCQ2Efn
SdNDhFYHyP/5XTUhQ674pypTQHBlXLVb8eakzfrS4tTPGVEcUr07GmsJ9pPpwOi86i5Hs7IIOvoW
x34E1IDCNVLRswV10KwKRrDnKr1wbsi+qXZu6r6o4r3WW0ak4xofRdLf41pbN7VbXS+NETORQLZk
ioLbrZkeAn2PZOsuyBttDMGlf3foUhPuYd6mtryTtFWGEc863aka/OJ1pIrpgQ7XY2Ghy1mKHqcX
N7BPJ9TSmHPNsUmvpimVD5PFwwTtHXA35xzpUWMy3p2zuDt0DQhxOSQPRWpUG3uaHjtUDF6FqLrC
vUTvRB1mC0atLtYyELJurEAuYNg68IsOsbJ4WLtNVoJBXRja+gtpEo9jLL5i48bm14aGObo48c6c
E1fRM3OzO31ruB3d18LNAQYxT9GWYI0zbc8bLgI8gliEwfo0aBDbOcxY+MM4MlwU5JobCFDegU61
C/0Gek3iwWNdKa9aodwrO0am4RXtNUL35bbOJDjhSRmBbie83k7/bEBpOdCVcgRXZM65dijzuz42
zuk+2ovoKcTu9Z5dGrZDy6b/nvfJl1XTRbeSmLMCq+F2HsKxA6TBpjX6Y0zJo5KRNJ76XTNa457T
DVQmpepw8Xi3EbG2sWOeilm8OgVDDK1qo019rsNV/mHAMwzAtvAEDDQXOLDfVJS7HA+ehFU0N+QR
bQRS7NCUnFZrYzmWo7GbF4vtrCGfXrOyDe8B30/X3BdGeaV72UDFpokt/7J7d/lAjnGPtpb6xHGA
E891Tfrgkl45Gn1/6+imxlvdseXnCgl3svCc9ZNubdrUzq/sLiVFo8875ITmI7SH+i7p4q25NOe1
lOFIlHeG7+QDSsV53+NLw1b3TXMPVtp9cJ3HdDV/DDq0iM5ldmPTVzPtW68ed2Xb5afW9r5JlPib
0kiKU0WpGUxpN2ILiLWTt+KZ61dIvUlpPpWGUfirZ7I/FbTb3NFj5Ck4bi/RE5yze70WxwaautdM
mLSSBtrQZB0L2iWWlfR0k7Nd1w9PkTgzmeDooNGwmR95V3MPYzvNyvdEmU9GxnMAz3ra8KYWnFCn
+JqQybtupEHRGRG9KhFvCRvR+gp8xCwwpUVK0umiNm2Lm1q2HUQa4RdNO24toIYVVrVNaQMTpNUZ
ikFlR4NHdfFuSic7TI324UUcmFIHuQaaTk1P9+iBu2PjMDGmGxUg/aNCnvM50JwhOi4pUYu8+/u+
TZtNhOq9sDQvIJkJOUefpW8uTdgobcdvw5p029HC3VRrOPxz+B/kYCZUd0cjrVzUoIUDR5j4ltTE
7pjb9vJWDrm58YRV7pVl9zcCYaXfuun3jFXfWxL0tIgvSbxDyG42KqgEEY4p6Wd3JnyPDQSU/LHB
pUG4TaS/dD0dKYYz901Tzq/vSLvqLwcdeYBnZbhrNUsc+sEGr5UMAgyh+5VWafuFv+/QlQzCRCfv
M8tg7ICFZpIHdDXqscySwW90ZX3FXLPSGYGObUEdbYBzTpKE+2rZJxaq/mRZTKAZnkGA6erHHqrS
VwMdhxD2+ZpTx4BBx/xoJWPz1Em1q3XyzE3UewvdW2ZqY1IFVl0XX2tQKy68dociSGiV35ED5h4U
mrbtnNT9k0RseF7gsnQcnkTneXR+nfZEvprlD4WBmsAz1k2RF+Wr0Yr7VdrLV5vPd3oMcbpvLeMk
iLsgDhDejOzwNi1WnJJY3MlDpmvyVkkPtDxWkduhjNiz0QngMXF/LGnyHpFY8oKs2Q2QHR2HU9Om
cjs59nPN6hjExnqLJIHeraEVe2OZNT+KnFfNNohPwGFElNWZascodh0Vgru2eLAK+9SZDvkPg5T7
rOJmLTUxPIPtwBJTTc5I12Ln6ppDO8dTMMifdBHDuaFv65DLvbNMmgFNtMx4dJI320uorUs0OnZj
UsJp7DqkHuZJd2BYNjMx+JpoM9MZVMHZfYeaGZxO3o8/WCB6B1oRd7BFRkrFnfEM1D2nzWFbn//J
rG7q0Nam72nqfVR2cVMaeCCY4p5iROuuY7eBvZo05xibG7EIzdT8HM8sIvoWP2hbP+h42wyP30Yl
aKyTdnnpqm+dc05rdCmuNcZPjEc4gaNGrPrlFEOlGz/sROG/mfjCkmn9wal8v8D8cSQB1hxQENyh
oVCcSxfKI8lNiLox29qRdu0k6qANxCqWKTTbpra+esM9rUX+IAvrx+xa15YYv7ExIRCW0X3mMVKu
W+Mb17KtBOOgueoe7dHsfDjMqd9MRhTAz9aMx15asCWghJXWVIGXWH+OFA1W+tZq8n2IBZRdMkxz
+isIo986dRo1QWYE0dpDfzUJML+OsbU6NqE4+0b/jWKDWRK5O/U59qVxZXzMF5uuWd+8rU7GYBJ0
aa2++qhcePvoUrVm9xKX5l0O0b3U00+GMcfF4HCq9LnD8ERdGtvelZ1h+clIsdvW7VeUxtVdPFrB
6sIlFKn3ndX41ALGuNIHpF1D1d3O3eq7ULvaTsgt416JwDq08BwwILIetXY1jmOtAnuJRwpS/b2H
WxnWqXU9jNn6MEXpG/Zt+WPkrJ+xld9yZ2jctTWhnPMIdSluHzQgl/vWqu1dani3daOW6zK3rP3a
x886Cmnp1ATypuYpauRw9Jx4uXEzav65izPIeT1JuWSDYbdLv5GCoHtOARtVaNsGFubtWlsvk6OS
K5P9x0+yiJLRYIVxXUr9OMbdXWLOnZooojN9qxIzDtohTQOVlPmuEBzg5dL6+EZxf0+2jWaHyBuY
OkswJN89G8U151UdosEE4Ll3fVFfJa18HVrF+G3AkOnm/rI29lWR3CGOHX1To+EELeb7FOUi7JIu
2xoLGcRZmm1Wb/mIEc6ActoUJY8vOZag1iLn0aM3wCTvbM1lQgylro4IKG9J2hE0+JncpDd2Ov3z
Q9bM8uU8Esxy+Ysuj5lF4s0PRN2B/vqv//blr+cyXjZmgcpVzVhJ3al+Xpy6XEA2mdQpRksMqaKF
OhTJz5VZ4VQV6bYhCMeXixd2EpmQnkxUiEPxrtVeyXTZZXZoJod0WHaaqYNqUB9S0gfrEX5QC2R+
YWIMjVlWNp5DqQe7ymTSjua1OJmlwbKfdI8mjZOwyBRyGt1raHQcaEhkAUCz2idVsQQuaFTZ0U5o
1MWkzme28ZmuXRy6LCA+yreNkB6oFrf04zFi2eqb77K1mbh697We6azo3p3ijBk2k0pC3MohRjki
Ce3yC2sqQzeTPO0MA223uveVItA8Q/viL4aUgJc5gEUD463ZYqwrc4RiOviK3uvR/E+y3U76cCdB
tNiLFsL7IiG1zz/0WZbH0izo07YPQpWPE+INWJ7a3mTOekzyqoEJWjOQji145lrEBjuxyM6pJCqh
mPKTgtB1mAkjjXXUOiLDZmm1TbXFS0u0ECPCMC+Mt7nh7JoZ755Rfq2zd10o9AiJRapQyR99gonZ
plGQEXeQoIJqm5sIMm1ivhip+rREVhNHwxJZKvVI/DmBwg1xRU1ePkw9yFIoi0SwwKhcIzgdnYWa
m6jIVjCITYoPSy7XdV0/iZFRrao6wM6syKuTfjBI+amvDLUYZpi3iZY/mF78VdrcMyviWSt01Lco
32DN20EGc5cGrAcz0M1/1nNZbusELVISeUR6LMBn9XU7rn12lXsx/cWk/Fg9evM0sBK6v7gbCsfL
jk0PnoEQJH10i11bsAxF1NhGZ0WBI2bMI/1DauLlsJY3gzNm4BV5RiQJ4u8otbDXFewcj9W0XqeT
+UMv1+1k9WhQKvOKeQ8dosQsntNKP+qm+T7Knvs1qIe20VO/wz+7WYEgp8g0j7Ou3ld7CKcWMK61
PhH22z9kruXjVVB3ZdVssoJQiylOAgJOU793eWQv8tD/lY72/0Ui+zfl7f8kyP3/UEd7zjv9n2W0
W5WqX0W05//2XxpajU7TP0hDdXDmOVhKyMr7vyJaw3X/oesQ3FDw/yai1QzzHza+F6xSZ9krHhiE
//+lovX+cfae6VK4gqYM6tv/lYyW//9fWBnClbZOjBVGFw+OnAfKn7//RUTLXmzQceztl9pe5rvV
ibetmHYjoPxvVfetMpXlJ54Wnax0/F7ltokwAJx03s93Gq8MerzY12xh7kiSIMCkhRXReUByIwpN
w3sF+2C8lPmf0nYv0t5/2U0uV409yMahgw6Z4d5vV11z2E8IU3NfOncB2Tudi2uT5FR3gqo0qg1k
VMKmaTYFyBuWzZhPYYcJBut2KKbUO60Jpvyhe1jUc62q/tsvd/+fWuVftcln/fNvXyqmDMu2mSyQ
h0eK+d+/1HRgCqMrM3qZpnZhyJ+1OyeuEOeCkjquTFYOWu9+eT1UVE//oUVetdWd5jYt14c4SbzN
tHR2uA6U5APF8mTFePNE/rMbEFvMyC62ltMj39esQ14bgw97PN523dno0knrYJGq6Wvl8AANENSm
+bJMNkzl//w7/sZbO98Cw7QlMB4Td4sjxfk7+OXB6a2RpmlRRi8MP+5Hfp+blLSCsEitm7EtW+DN
iY66a2EqZXanGZ/3JMuI1kSjdrpZeqex43Sxq9Yl/UM65W9oxL8uDQ6YDb8RbONFnv7rpUUFXWGo
bNFLzxlzh2BlOlFxlowLJvsKDUn7mBo05YyMTkaqkBIxrT5NabQX0/KUFl3sA3rTN1q8fjc9iNkr
fbWNow2Gr5G+GLbLQperSGlOEL+KgHdPRKrDTpeYO1Qog79MatfXQCEL2i8HkJn3VTxlpxT48B98
V7zsvz1pkJCwUlqmOL+8uvsbJ2ugYQKNYk1ewfaZ916kxwDF1vjDnhcP6TRu74SHpyavbnaMaNuI
mbTuibO9xfTbH430oYE8ckJbqSCfg3jFp7W/fG3pIm6a1moe5Wo4vopuZLQwhG6HkvSMFWhKYh8S
Zs+HiqIzP/+G8UExKAiSWXR7b8getVzZN3JevlzQamg8qJGNWTzmUF7bZNIZYMEUsHpUVAmS8RCp
/Z6DvsOZIsEQetXqRfXVTs+Akt6Ywuc0nnPjWkhVz/d/eJb/bRF0Ma4LPJmu5biE+v32LMe95rbL
MMWvlxs2ZNi2+77IdjzPTn72uQ+EIWJO8/V48OMsBYdXQoCPK3BGf7iUvzuMeHZdA/ce6lYP7Ch2
7t8sXemAArJ3Ne+FqtM6yAht7aDVc4jsmwMUrzhYTZ41G4I8omcQNeRXpGXylLlpvscJANDNi+0j
y8IfXvjfklUvV0bMy9lp5rBp/BsLGN/zZI516r1gZEKmHN2aMQD0bF72a4MipRnfR/jWJ+98s8u+
VqHNKSYYXfqdrbmCPohbqC0xyPwR98J8vlQOcmW4tnRWVgLhYrder+vzqkYqNwFFpbMc6/OD2ekT
A9qyhQTSPZJwWr3jJLSDITMNnxtrUaFTaOpLtLeU3MbaON/NppMFiyWfxrW1N7Zbq10cjeO+hjZb
Nt755Z6fz8nhx7ScNw7KkntDNJuGrqWmW98ozMJeICvTjRFu3/kVARnl+vpSpsgdiYlL0TyVS9Uj
PRke6R9nV6lw8+B//zSA7GCPE4xKcHb+xjqVvTFFqh/oZka5+WRNSbadFB7wcUgZFy8nrXS0wGkw
FcDLy3EKcwMWA8ccqTv3UKleMOrQ18xpWf/nK/vNfHN+GkwDxa4FG0wXBq32vy//CbrwVWMPeLUH
0IxW48ltanv5obPOQm21Y9gXWQ4HIys2ri/XVdJ3YlIJ4lqDnpwSkECgT+r/9eWKvgoRyd389dTb
cmu0eXb8z9dsnAGSf6saXNOGao49yXbBhLrnZeDXLWtOTX22+uglnUFR62jN0LKahLnQNPDrVAtL
WRUnbWxAXTa8adL2/EkYlENZd8cijP491v/ki//3FRzAGldjScM04bCfqXe/XBTzAAhiTqNeUUGd
RcAGu0zKeeiy3A5Lo79Mo7b8tW+OWpXvR5k9QbmY7ytZAGZZuj9sn+Z/8zU5QL+o2lzTE7b3261t
kOTT+K/Ua4d0/Kmtlp5j/fBRnHcS7zzyKqCISDWrcKnYEuRSJsFgaXtb5EdnWcDlrH1yXWFN39GE
Rqc6427kXKpvjNS4QxByzuijAPB0DD1j5LX3bTwf/nCvz+vk3+81FTRcybMXTTr2BeD7y9caz/Yy
StXlrxOTmUCrjVe3oJZamKlu23OrkPOsPM1lcmaKSOMKRf2wWXHvb3ojf7gUU1VTJkfTWx7IsaYV
yaZuKORv//lCzX9f8HFsoJuAvoaZF7Lh3+8/4WuCynQeX4s4Xu7QHhpPRdR/ZoJp4+UGMGmnQ0Qa
crCen5Be18QBlAS9IYZxWx3FxS5aPfJBkk/LiGoSLkpnNxjjqR6KByABxhPjmyDuIjBuJUMUY7XK
x47Azz/uXf/+nSNtxy9oWfSj2cJ+27uwZZqSCMDqVZfLp9DIN8qjg7sOxcFGM3XniVjhMl2mLQyQ
wtdTfKy2LG7MxnFuEA4DnT5/yZ2XEfvLzseULZFBbJIn/J+/8/9mIaAyF4g9TeD2zCR++87FUEdN
VJTpa5yIL+Oc8ox0EFTQrOhutu6jmRxrd9rkmfaNfcSh1UL5cdlcHW9lOmw4f6CKmH9Pnjgvp7CL
8UwiLtQh4F6q7V8eVzPvaznj1XkdhEFOBkoNDjTIOy77X8wTwq4zYKwuhLnPU0GyVt/TnWzVTpk6
E3LT+JxW8xV72f+h7syW40aSLPor8wNoC+zAayZyT+4UJeoFJqkkLIF9B75+DkLdUyKrp2RtNi9j
YyNrkRQrEwlEhLvfe+5Cz7aQOMMy+vhtPRGKHTO+b1NoYqgQq2UWm0LvS9pbOurSbAQwnay9XvPk
ivKxlYga//5y/7v3BiwbNybGabaxdytckcXl0Mk5/6hKTLWulX1yLb0KH/F6pGE+tezdMr1OIYfK
v/+P6399vsinXw9VJh81UUzrq/vlyiahbi6ahgxEFYckaht7ziDqmCEmcP7TeMKw4F8hgpDdJkBk
d/Nrm/jUUeupQQgibepm+c01Md8eObntGNNyjMKpZ+CG5eT+9mVFfFKysjRCBmrybxW5MDH6XR2q
jj0H4PW0PdV0dKcpRSSWrYFdC1GDSFfvYwocYm9AtqnrZyGd24hhJOl0jpDzlaSnhFryg4EdnCQW
7CrEa8YS9HPdlWZDsyxr7zBRGbvCRtqiR+Yhq/zmmvoi/81RwXr7CagnzLfZTATFMOZ5Rdv45ROo
+gppV+z2L1pWhhdzWRbWhU29MCTqG/KZyUBg0OTKuzhB/1CYKJTdZULW0wQdiLSXsU+IGzfKnS2j
+NWZ6zvDCv3HEhelY67+cz3/Bsvr3rQ8yLuCOnvuNBKdFtLIEGufZT2455GrtV9q4zGtkecxG5cn
N6VVS0DDd7eHwuhkyO0a/ELSJpW9WY//bUchkzbjdWYup69blqg65v7Zb8FHb7fc9RJZ+Jh9h9uU
/+ePt3eDXtgeIH1LvFjJsItaCkl11ld7KC3y9ZSKtilsbcGclb46SRQfirUCm9JabHpQawm9+t9s
Tfpf7lF6TJazDoLpYXB7vHtwcxqMNCAn6uj1cbCgOrKDx0+MC4zn3tHljeg9QpvoN0CHJsRzSBlY
ccwPrKj6bRzDW+L+eonWhhc2aU5dVEhiPUf9chelOb6P0DbDl8WfqtcR7+ARUhwlxMZOATm7fss0
0darI2W2taWXq4M05vCODux1yfwtDXzqqSH6JuJOHIid2P/9QmOuV+PPEweHjDUowsHebvBadZoj
b18gn+E8WJkcX9TaYugFAPfU3DYdSrh6IMU4s5oP9QL/kWM1G7ITEc5U5s4+adY5pGvWnE5q7GMa
4/p8NLcQy+wDGFB1GG2LDXpt8zAyftBg96AM8oi37GJUnsSo73+eWO37emrsp1JLjn//7tQi/fbd
mT7Lt4qldWys92/fXZFThGVYiV80WzIJyjT0fmH10c9rl5XDIRYCE4SIXJK/ZlSvjQ5dsI/iZj8U
8sCATDKK6K/4JPVtyWTuZyel1xzzVHa2ETiirH9TPFlvT9brB8LtAiFlBXWAllTf/+WO8Y3YQpBS
DS9LVhAvJo27iq7RjechxvQSTHojobccQKOMwfvq0BusxyYa0m2Fin8nwg7LIKEwB1xX9qZfS6vM
7aeDqwtcQNn4aMM5BTFcJKRkUfH0AqcHallrqy1pyyxjr2lHjSjPQMgR2ZfKBS+Hpwi067b10N0h
w7tUZic3cA7Kky57ZzM69ms5mTzTmFpoMNI9zLxkJ03R/uYTfddDVZfHFfTHQJrQ/qXGfPuJemkF
G3eYlpcZpd22w6caxLLpqIb6B6w6TCfNut+r+lq1FbNGLIehMl6tgrDvuGGQuVZJ6sxGJGqKLX8S
v1mCOK/zKt7edzagCbF2yH3uO/vd9s1cREh/8byX0emc294dSQCgMRKR2jS/AsOrsLuyTWtpS2TQ
Cayysc2miY+kanhpyHtcf7AOLgkZje/UH5wYpusAqBXzjj/ct0X6B4zeeKf+DTk6BjJvIiTlzpPL
WW+q4mxjXd8OBBXDc+FuNZf5e+1aOVfHnw4R0e6xznoieaxtC7J06UKYd6OC861PWqE6NKpeh3pA
8wTIRJqFF49YWM+EVqD2ec3uiZq3vmk2ifBiZpasxdyiwNY1aZA7VtcQ1hd9OKiLraoQ7j1nR+VP
CgrL70wFcCxD48WUKXbH9TVMVftlcInlQnCj70N0VX4zBtxoT102+1ttzCFUDL1B06My7W3SItsL
8f//YeY5A6eKFq4vxTF2p/DK8f0M8nk8ZRwZaZmyXY/FgowN2CAlydQjGowdr38ynP47c7Mf5npK
CQ1r3rJKHUY6QZ8K2Rk3q18sGD2cgFako0dEDnZJpsI6STsniqJgNpyE44tmTPMJN+f9z5Pv+nSh
ZEr3lj05W9Wd7DC61g1xrLipuz/UlrB2yGN0+HLkBD2XoTgYZdEHiD6ADiRhdlINcyeaEERmJDe2
qeEAUo39bVFzAls7uy2EK2IG2ylIQL9h5RwShguM9OI4WY6VzFnTElMGLViwrZiq+7ROt5HteBeJ
DYPjy7aOJsCaDHv7jLvS6+10a8gCxkLljzeUEgQyDHjRFoBygZu0S+BYVsbhpF+n+tlTkjIkT4vm
Ee/E1WcuwDrQk/ueQ5nMXXKe/eLaMI2u5lru+Rkw6zllCzm41UweNxXP1msEoijDfEI4zPkgaZ6p
K7uf6y2j9ceYltIutLM4MPwC7aPqJK1vVK1wrYh85sVgnSZRSnKoXNLFgUtgAWDkU0pkKNGMfhX2
635a5xKqQFmHHcZmmNA9h3EhNzLWiNrVBSqOML1LpXnnOXN+mkM0mOrEWq1vKNarVzhB6HIs/9ET
iUUMbMPSnDI3XV0e48LeZ+RfJ31qD9PKXM7b7kcUo1cN9Sw5ZKEN+rhpzE1SRNsoPqaMsk/xUt/R
ndO3ub1GQBQdZns9fI4qQndLI/wQ2daCoKwnnzMyPMQ53FyNWQLqbM2jFU/6M4zA1hLDaVoQpxW5
wKxT5YGx1v6Grnc7CJ7OxsI/zP5BMGPX//DFB9+YvzW6IAwiCzGpCcSHcuWsdXP+qGYengM4ZW12
xIKRQ2Sn8jqWNsnAy24c7ZsxaYzbZMCXN2ZPFozW7Th/UPsKZNqzXLrxNDckwWod7YzGF92NVswv
+hwWu7E3PI5cOlRtGPwENkBO4xyPRpvpgx2F8YHJpIU5KJ9u3LIm43rKBK4H/aPUevcKipiRtY84
YG2lMjMnjsRPV5lmZp2yOicAU/O/qeskWjBpcYI1guG/6J0IKig5E45FUgq9BXtX5jZiAoMYCque
M7yy2asVcnRpl9oNmrWdxBzx++K44TV7AYvRHOJK+4wG4LnTYu1cOkB6kgJNmZav5McoQ87sf8UD
9gBfyvuIYk2i+iECBLL6PF9liZ0GPME+Z69Wv97I8FPZqTkeW7Fx2nnZqS/HUYmfa8GU1gwwHSOD
/0RTz5BCoRXt+ijhtuDjDWHTBknRRse0YV2wp2xGNDYKJH3OEkxm81SVxPcB94w36sKqm9lJqs9l
g5hF9p226RKd0bujQXQe+sCvNe+KKeJ56PJuIxPDpV/mRbcS1bZN6JbMdiLRzINOF+2YGMhWOPme
Mi1qj7CIN0gyLY7eg44vgPPvpYGdeqWYRSRChHZpYIPxsAUaFcfw9VuTm34ZW2AGvaS2luaPtsyN
kzpmeQVdoGFYnmq6AKM9e1cmkmw6DuECMbk0Air9oyxOeuO2N6Nufy38Sm69RWLoZoQVOK5WvVay
tHDVrVLyDkpkkQ0NGp91cOxroCGlCNoSer0xjAPTJwpbM8JgypSIQ9DavNKdwTypXrasluaS0+jN
R4sQLZYqNYgK3efRz4c7tdfOTKJZl/ug8nmV6kuyTnXU6hp6Fm0Br1iYj9k44ipEbw0Pxkb04Pa7
PHLxreNIfAKd8MGJ0oUl38H2FNvfzFoOOC/1s15DB2jTC8LT+WpH1ie/8AWs4N8Mg+nU//UIQ1vX
oWPO94R4X7kMTCfmYcztF2Mphj0Nz/qQddhyjS4PaKzfqXrBab1ok4ku3bZl+IcwngejZN5AA+c+
H/1PQ6KPkNyZ7oo+3zDHWi61lq00e7xAuOsFbvqn2hXA+2vwosK+ui1AShy9MA0HPqWxJMdDG9iA
1AdR++ZLKHSSYwmjQQ5s3pe+P93Pw/A85qV2O2NH3cyZj1tNcx4mluB7FwESB/07Vmxyx0KXdEP6
qETgju51qNckRToWahsd0vx2HtMePfy8PsD2VWMfCCbPhgVS5vBnO+9kATgJxEJEaBPjbPS/qman
VaXdbihXfXKfPfmoYh/KSi67HjaUGs4tPSaWsQEFLmPUpL3LAtjoUFqmjJeB6rTVnQMAoFPKiRLf
zdJ9TW1xp1nr490C3Ghqz7xdtCeoDI91m0YgAlIkvMRQPNb4zve+jeBY3dO6kNid6M0ejAd1c5pt
8UjOWLhrZ/ywZdfCBl3v6lhPNZTVJCVZnbGZPNLAnElHjIR0UhaSjZIeomogp7ht96ixym04VvOx
RHy0iTjenX2jwiAIyzst7uA99YeFVBsyijwc2x3xflP2PHVnz7WSr06VYeaSzTmb5OeiJ61tGZ8K
D0+9QQMZMiPNICxWyUE9MJleYZJwpmyPEyRwUygiAkjKIU3L7Kp2iKiLyTNtuPXXtVOb2RLoIV1k
NH9bRK8xxsvcAHWh2VWvGPp+qPHo3M0faaOC2o5TKtuwepnt+K7zCv1sOOQwq0MabWIWeEI5zXSk
2xw7Rv84VdmTOnOoS6xu/dKi8DGGzjx41kKihrMwS8jsL6Uz5KjksDeHpOfJ2ngOHygg/sBQxmll
BEhQ1lp18/O3rdt4hkvsIBH37VvX/FxXFcn3ZA8Mnmbh7je8G6gHGxWcOSEM2DtpxVEwZWnF400x
Ed61YfOIgcD+AIXqOCXjZ6d3xE2SE/Zc5+g1Z+lopwoex5bJg9jg49wLEE43+nrlMARYu9G0ALsY
TA4HP+v2VDbzeUlPconFrpmsnOCnxdkVRnvru0zn1RFKr5unuPcueRFbQOotGv21e2qzxv1a8ArH
YTqknc4uQI/z4GKgU3uxTxx6V5OWgnIZgVuJ7TDS0tdFJ60pJdM+yKhJroUxflzXmKn3sTF3xU0P
PfkGvzZXnN7bJqm65BnBP/Dpdk+Qmv5MNgRoSQxVUy/AbZPjrT5L5gjHvjbp/vTnsEkIZi7r6p7z
nLqv5S3DHzZA7qwTt2Ky72l0bIZY23Vdw4dnZ5zHJFZF7gTyj0b7KHv5AZW5+YH09s4rSfFe4vEl
drqnkvTAxfd0tPWx/gjj4AEexNZGR0VcbMMa1bofGohgYxs5T15erE0QH1TGciLoUlsQ21t1Mm3Z
pZZN19NsTL0M4T+NBzn0eENbzErWAI6yX3sRPW5vN5twYiTaxygy2iDSS/dDRolb0rAk0knqhKx2
joCwJK00GONSvyG6mWtqyfwUOtnrMvJmK9IcYQg26PSpT+NEsnlOeXZQVUeVYiBrRS22MA4WHBdJ
uZd16+/bmaGUOnlbAuu73X1vyKTaTQu6IYrqo1bXHv6QoURBT9R8koMDwnZvHXJMoJFdb9Ix+Yxr
fQiUSMHUPgG4c8mRs74a9IvO0UQoU5ySPxT5nfmiNeW2avtneHX541D6EGmEj2LEz2iKM3RUfW81
rQV4z2rOEXyb9O4XzSHSfa4eMg3ff82as1dHdehYeD+Ga8GFmLwnfwGRsyTZ90rzvA2FwMSZ0nJO
jUuFOrl3QpOMdwoZBsIrKo5dzaudRz/gfshTOQAUaMg9Ga3ev3Xwh6hpl66PqOStpDmpm5560TqO
GXJWAzf1wRXxfemG6QOIyC8x2TqQdriNRUUIuSOOVKz4Eym01trFqcMBNFHS7to6JrfL8O9RODkX
qBG3dWGjepEgEfmg1h3NuHP18fpTq7RO0OrMJrSxSM+WmD8zBKat3tU3RWhwVp6tPwp9eJoN7Bmq
O+8kLYDotnkwchoC6oio9kbEoGu7hPgrl4niljhkA1vMv86INvr5aBjuPUCVhyyOxCm97XCadW78
leHYnXAWalOa9Zj/KVVTQ+uCJMTuG/d1eDAneA9u4+1b014CROdyp/fzEVdNelBdZNWIAAR0juxW
nvQUWztIT4+WKSVnu1qtppy+WNpot5Fw0e0Y8HZIdDBo7bbWUd0Tkvpmk6Y1vLh4WGsY6d8V3tZJ
9PzZIcdqq5bi2Iq9XTTyo2VUTURQENbjzO4fSwNT0m+iOwgStLLBKGcllicKwz2ZRMlBLSTkfFh9
bgQ6a8yBJmjQO19jziK3Q7tW8VWNL+SoarkcgNScG9nZNnpjM891oIbK4Bi5tAjTtmhZTpWL4q9c
D6haPUSHEGAu2mj/Ok74GbFO3Ua+/qPNw0/Sgu5iDDwe0BntoK+zOqjMj1jEyG+gjkFcoe7HUa4T
SqF/8Wd5T23eBZ3uQVNRl1fzzSCcF3Gda+eulQsBSpZ/Hw4mpzbnRtfYiYuB6D6nBlnieTUHpKbH
D71ckRMa0LtM+1JVlnlejOh+dPvXNu7wZoCDv1t0KlwmGAkTUgpqhPMsABfypMLfdE3fDuvWrqDt
uMLE7WsbAgXdu7mUlfcTJDTLf2nNptrOFjuOnncBpjXjEJKiQuTGIIh0R6iOt2X5TVNSjRTetfuY
iuHrYWFgXrgyZ3/t8udRgxDL7eOP5iCyc1p3K9Qpvk9yIpqaZLa3eUceJORAO8jqzjqFZA2PHxYz
ly8ROV0BjYyQGsrnvoO+/+Su8Zj9QnfKk/FReNDXAX0djCa992coDOjU6102sqxrbs3G2g3EzSfL
tLESCtliBp/KNmxfaFvfznR16L80FwySnGZ0XybgM8Z4q35lJJvj5BL463Xa77Ke/91VQQ6GloEr
YjsMZN5eldlMWraSAn2awTZn5UxYmtJ9GD0aerVb7Bf9B8BqB2oL/gwNdqvdtAZ0VasOGvaGHSTH
FZLui7NaiHKf9EIfNM43tTQUE6fZAZjeoXAQtrei1ylF6eUs/Re1e4XD/RQtzd2oWyfVgTRyVm9r
lrd0Sr+lMwxFtuqrgAOuZqYheZ4XaAzTjnn3b+7Pd9ra9QZdFbWeCZmAQQ6b2NtrMYU6jNliCDEm
0k4Yx9jaR7loUYOh2ovwwFUbyPPOQ2piyF+yytgS7wosMxnJMAEdDccG/HuvnYfG1i9lLT6Iip49
LIxoXxRAxCKLQVLrNoSXMUxVTz2UvM1gxgxWbFZkODcGE6Xrwv2ESaX6JiKO1r+Zt7yfvfE2wY8j
XrEck+S192kZgpamllpoWN0ED7/XEDweyakBrBJ9YvE272VBH7CoJH0NhBTsgBOsfLIstx25NlBN
aZANnviByty5ioHVVs+MDZ7UB47ixSXFOwWTrvo01nO3+/vXrv918MIqwkgT9ZANw/a9nNJCgKf3
5qpa65m5cTY+VmB74Zbl4QE7F1zG9bSuuhKFKJNt0fqfVOdes0qDWK/ldy/or0MEBs/EQdK+NfnY
349X2YtdWAEiRt+pQdOJMEGXxlcqRpxcy5Kcay+75qURhH7iBUgRUfWq2X/vPHRNbTK+A3r/9xfp
XcaEuo9RKAlEeDp51Rh+3t7Hi46Ba8zJMBy7gflpq6W7DJ+s5wP1EfR0Iqw06mnFn79soMGza5gQ
EGS2p0BkJ9FGMseWnjqHU9Wfm9OYNY9RO2nA8pb6ABziOTKn301j7b8OO1dPg82DTNwEa8t6C/wy
W+tpr+uTVWUfW9qBj9LyT/TagB+ox8/OzU3lJfPONr4OsNAfzRgBIj3ueV91sGG0Ou5ASAk0mUjD
HuIoA0hNjAH8JEbaIv2cuOvBzK4/Sfg2d/40bWNbUKrFLSJyOsfq3Q4DA5HFBri/jqHsRH5tHas9
ZEZssKXimi76mhG+324Xzk5BM2qSMU/yVZXso94vV0JGdDqYZ1UG06xzzcn92ANcpMoVva095HFs
/EYN8U7poz53DB/MiFHWMRl43w3KZZTEJrL4lzajCAoZzdQW0cD+eOgABW/qAiV0V+k/VZSdl/iB
lnXmKUQIui9KvcNOJ6tdVBVYGmr8kW2sPY3tZAbTFFXXuPtcLaI5Nc0SEcjIyYR6wzq5TOxRq264
cZpLwcejRFa/uaPXEfDbvRsZtYPKw19XLArgt/eEVw1L6qYifHFMSS8/LvYxlsfSLeNATQoRFjJO
WcUDtR27uznKV0QsR3MrT4wtNIs97PbPqtRVH7A6OasP92c3sJw57CZ0sP7+df+bwT0vFhnOKrw2
GHCv+pVf7mW3i9puytPso2q368I1TiW946skEuyJMuNIM+U+1SZ3T7v5Y1XL8NSDnLEa5gsUVXg0
mQqrRzWs5Y+IX3cas/GuTMOtqgUnnI2y1Q3aVmiep8rGndEmGtLo+JtuzCBljXURzF3/N3ul7r6X
3vCeMB2ZSMssl01Tff+Xt1alMVjIIpUf1RVs4O027YQCd/KnU1zhlE9wm3nAL9djbZyIfrvoBW/z
y2zY1Z7qz9ozCaP3V//sdCGesuPKPHQ5YQ9rN1LOHoclIwV63jAVSV34vgJiXKbZ+GJJsOSIEtXL
1wh5Ay3qBWqZR69E9X2KGpyfTSF3tKw+RQsEaKoHkLsOgXQTXHdiuvEGO+2tmnjaE8qS1YmoenHq
DkEO24HMZVpnVDiCW2TlCeN4Luemi1PjgnLS3ZQQPXZlSW5goclgLHGhtmdgKs7TqHUGGbNzflZr
grbKa7TKuai7VbMnatDOeVK3bVI1dtCZ5E6tUz7hocMtu2kbrqdJtZs1BUArbaZiY+WAl8b0CZwj
X+pAW4w4sVOSYJW6Uzq1cduY5DavjYJeTq8QCjit+bOOtQ9gHZGfIzLgZ3U4kx5wV6ssdAZyHzQv
169kHL52dpQdIhF/j4H+7VNffh9miDHKltXPzxGT7DqtjU1iwE3z3RA1oeNNx3oKX/tuXm78ddAL
le2HOc7iut4E6UXXPwxmXV3UY9fOZsc5yvFv1V+tuST3ee1QqL9W0ehdRUq2JJHoNvoBDLsy3HVF
TkgBcJnctcOzKhn9zoLzPYpzjYN5G/ufJt2ZGdFqX0KQIZuskbfzWneOSeqjT8QzWc4aEI7okvjS
2o9z9cfUWuVWHfbyKbk1HQdjrOWiQACDsEvXylHTou+DQW3SeMl4x/zc9uRVDd0FM9td6i4/RSne
ak2wNB9m9wj9JoW6r3EL/v1yYv11GfQ8nY1ROTks571SJl7wAQyW3/4UdMueKZqqi+FbGYy47SrQ
Y/KiGjCKVn3Cc5sFYTmvNXC3VUIrdx6fbbL2rJZBgJL8evGLF4OEUyJ/NZVWF3cS3scmNK2D+lDm
6BF4d49YEW6SPmn+HdK/rwtZyYETNUmgzqwFQqsNINlmE5XVoZwX+5FrtrFc+Q2iRL2tVqHS31+Q
d06xdcfzEbfpyO98akrn/VlhqMEeOoUzfOyc0b7IkU5PqyH5Iyq5+uk1Ilciu/hlj/8oimgsyLQG
WMR02Vu/1s1lfkkHDMsmWVpndTRTL/E/srXe/H+KdVkX8v/dj/r0JSm6/9r1bfelS/r2V2sq+uL/
8aY6xj+YgXiuyyFUR4m/6v9+BrwgZMGbiihodSJR7a8m038lvOjuP1iTLaLVTWZZq9r7f7ypfIuN
1LY59qPUQVat/yfWVJWy9ud5ggIC1ogvsCGs/hITS8LbfVlnAJkbs64HKMVvrZW3BrUu7mmARR7x
n0yXHg2NlO6h/9iTdwBX9mmxsh3kw2OTajDumB6sowuyGpMH+n3bHqStk+30qD4ZzbzrKvoFoXWo
Eww1RfJcMZ7oG0BwoRVkgrSTfroCoP88T93ec7NnPbogFGXKWR0cd9guUvvu8Ouoz7Z+NjwuJJz7
2J4QuG9DuKQTAUkTc8sVv9KO2W6ue0gn7V4O2lMRZtfIY5rPQd4DSM/YCx0lWUtmdDG16tPSDTfC
6c5Jr+3pPexFVFHmLR+KJf1B3veZAN8PkWPdDksf0K+4kzEU/yRIGQJoTnuwXLp7xnj3f/iUvHF2
/396llbn0v/+KCFGLPOvyZdfn6H1X/zT3u04/8Ck5yFqRt1Mlf7LI+Tp/6B9xf3riNWuzff+fITM
f5gIv9H7CnT/PDLUfv+ydxOgZHgYwnkyKVlXo9J/8gypbsivzxDNPA8eHTpznkj+jxfx69nWT+ts
RHgZ7xMcuPvShYPftBZFjh0etIk4rmQmf6CArOmldveF0Idyk8AOooAQ/d2cav1dInTrMLR4U7ra
eTLa/Ps80zDpK7j7LEHRyRSZdxNfUFFYN9HoujfNNAFfMntij3hAw23a42n+5VO4//kOfrVYv5f1
0waj7KRyZkGzmK577xqFWJKxQE5Zuvc5XGRuKx6G2Pw+J5KRpAf9zm305iFHo5PCGA7ltXXr+luJ
wrO0CqSeYhK7DPn7b/qX7yTTrHtU8yxWFEEu/gk8Xe+u9zxWjG04WMA0YeRVT0gQzPYbDhf/0hCv
sHGp9OBP223AJE4BU2zxas59UP/eBAWU+G0BQMOYhZpmKlmQOjZh2jJvX089eggezURi1Wrand2E
GPXd57Clee6tZL20EceilMXVMOowMNsZn8tc1idnnB9ZF+mJ1G4vb9MkWVC0ThusU2N5KSZyRCIn
vqpvDqmNiD+bT4sxjmdjScIbMt+7jR6bFjSBloy7mWHtzNlgy9DNv1E/spCxRfaW+62Dg7ygYe/u
42jpTuofqB8zbQJT1l9prb/y54+pb7S0zQIPPO5W/SZj1IYNc9FpP9FRu1mKzgXl4udXH8LWKeq9
lqxpC54QPGJtDfDa//wR2LHAQIbqVK/f/Plvy9bY9eGMji2q6uagvmglEcaxeaJU//OL2lxvnM6u
ruofj11pnxKw+UiPxII2KJX7aIa38/PvPrlBgVuBrQ7L3r/hVOPfzIRCuHJo1zOOf6O+rqfyn9/s
WuI5LDf8wnnoS07ddkNezdgeaivfFZlRX9TXCrDZS7BIMR+MnkRkt6/tG/Ud9UcfdbeWMVCzrF8v
aYOSPSF10gn5fe9+ttFccR3ir6EHvyYgmZ5B3twmQVNWSIP5pOlUgB0M0UJKRjY4oUPbu5nXP2Jy
FW6A6tXgZ/qD+nqe6Ay+akBB6idkb0544Q25d1CTbnM4skE8/QBxQjpZOdtc8fRLOrK3droNLNfw
ihejqZfAXmBeLquxhTko456FCI88S/1bEr5KAtdQdFTfM9exdxULDZhI2w+YvMEftHUCWqo020RF
Ox3wNzjByMWDsgMZti7HA4F6xmbUHNWWvDIwYCBsuQ85Pf9rQ9jGviUOCsBXFOEU1IgK67rlSOdF
bgakNIgLM4KupH67Nh63TlXJ6+yNyWbW6MtQdFP6d9EDMYXhvvPmT7rWEFwKzNohHZNDz3Kso+hc
PBFD8Cm1J/SUGuO8QltzZAZ8KnpMugA6MXC2+vdk0ipmX91ro/UyqIfqk5uiaNK11yyQer73sQx5
fQcbKkJbEmk7a642YaNFpOSUe571p7yDr16n5Qp1a84VMSXbviMCrYYQCtGsu8Sk9YyR91S2NCdQ
e32T8fjkmOGV1GagTvT2mGhyN4XzlpRP7UAJS4xFjlYeKfVFNz6QXrDLhAVGaQLvilhd9hxv4gVV
HOByOpT5ccr6i1sUJxOnJXBKW9+U+Oij8kMUf1/q6YmU9pnpG46nXCOpzrRvcDP9EHZN1Ldpf4sE
3W+Ux3HHuQ7Z3niI2uKod6gp+oM/MGkd4aKVjG01l5lvvvKYi1dWjc/RbH1bQoh2oEJNEGvJjbq+
bBwv1eTwPsrm0LrifiISwrPiR9MNHxYM6DoNnMGt7x2TQV6a3xVGfWN6VFK6U96Fy+DiWmcW2kdG
Srq877PHVndu2NOlEOFDDADo4IJ46gVQNiOzv5OPcYg11KVmhazG568EB1YnX3e/Dz7W6WHltOlc
NjkZ0UYQcLfzreRG6/pqiyJcHIi667ZaHR27EvS7W+V3WLme7dp46AAZb6YOlh/E3dvS3dVuZoI+
tUjWy53jjIWK+xZlnpljdGY+i1hB0ryBR2UKizl/9QpJKzw2LmHFlnUrQds/YY+/r9fWFIecaYOa
BoX940ws7Lkf4gJGPk66jvK7dcQO4XcEyJePKbGy/VQan+OM+FNTQ4ITGcc4cWFU+S6h27EbYLfe
TrW7fGYaj+55KT+SZIMBDQ28G+aECKVlENmxv4/xv2+ywqt2TrUGisHYMsAF3EP0Wuc458Ya8P+4
In+GG3fHsl++5vG5qS1S4jpeh6VHO0yS8xHF4EPjdf5RjCA8MbOc1R8uORMZ6YVORok8g3NqNcIZ
uQf/+T/j0uDvuVXtHWl/HQuyMbbqa2Gil8U+itY0BppGU7G05z//iHz317+qbxg261A9A+Cv5tNc
ZS9OEt01RfgZA/qdNMyZsCoe81kiE6WztrUXiLmFQwsnHI7WzDHMWm6Wuvukp/je6JkcdHY5Q1Rn
xxADu7T+EGq6s/bv5C5NZsyhph5YN50DlTFL0e5N9mM4EgQUkQ0NNmEXj7kZkHMRbfTc4dRXxVt9
ijHERP0YgP3dwrJkzS1cFgCmXnp3mVHrzmngWwPM5SNMURverIR81TYS8uR0jG3USWje78xBfyVU
K91pjUeAYXknC/M5XFV7pReFey3ECgSmB1xms+vhlA5ivvc6QrN1C2aQ86Oxmluhp092Fv6gXTjR
9EGBTmuMJWcvK+7iYarhb5tFYLS8J5n2H1OnfyjS9iM5ZnoQFYDdyQbWID/TtQoTZ9dp/j7X7AGK
Z3jPpsl/dWguwumRXPdkdEG8d0n8nDX/3iyxXDcxqVRpf19FbrPJO4kLxNXRsQDJLLKm36Sd8STC
p0nkYGRIkhdl84lhHryOxjbOaWP8UbU7xx3v04GrWscNCE/DPoPoXj8wXzOTnVkTYgc+HXI6mv0R
5hzhawgErAIBmca5aj8kxa3jVGBQp42WfEn9DtRtWsBCobvXMMTYNmHzrV4Gh+VqExPL2wziIeUO
cIqrnwFlRljdbJiM7UxfJzwppK9L9CYZQ5WORKJ/JVtzuNdSHAKJd980NbhvFswdxcRN2JF6wyh9
yopXf7gB1xAdcCecLE9/cMXKF23bS81Y0daMal+D2h2k9ykxhyfageeMxCp7RJDHqibqCtZlcSSx
/VSi3vZkbYEQ8Ij5YdHVs/TRd+fvwEQpc4vlrhktQoQ6oM5zwuGgJm7D2g6rQtZLy6ehNS9iMAI5
QIs1i+5TWmEnb/1gDDkI6mw/gSFQ+Xg/8tbRj1p4XJw62wPBYBvVZjT/3Yxwib6xHY1ZkJIwBOHK
Pvko80gbjS+RtnwzuqnbFf/N0pk1x4msW/QXEQHJ/FoUNatKsyy9ZNiyxQzJmMCvP6v63pcTp9tW
2ypB5jfsvbYRXgMTsUUrmEbn1nEIk29SVXhZDfxtQQNqzS6Smz9nw6nzuj2J32GcFohjkAv6UDf5
7Ff69soktIZV2Z1p/Gdti+GwKC/frPP0KHPspK7NlZ1WKNrv4zpyRE2VofiuFT+IZNmaSfeDgsvO
qWvH9V8PkXLLmgKgNQLIPUyfm7EQ3bHK7K7laUnJEPlJTgBGvXX6VS4aqHvywWD9FMD322RdBufE
Fc8iHa6WsO+pWM57Wk4B5hrypZDsbXTOU4ZldVshLMry9WIbjWBOwaxYTMY9j+T+Rr1qN3leBNVF
rvsfFCMHZ+bjqpFlLeO/acalkxNKAhLoko+IzIdA3oLycUockssWybXsj5FqU5bbhsojr9jWoxVl
HK/AxC3gt2iggzuYZVpCdfbbfbqs58bhuBL1guIAHYZY0fmuWJoX3OOIGlE9C4/nwXPvBBjno8Er
Eq8TdjW45Qcr7dCZaRefRYqovSJka0Ujf3CJT2MKSsjZNL3pxfb3JoewNaJdMqe7MdxyP91UnFnu
LLyumrDdECktgT4KnGoi4ooh1UbN2a9GDy6aTYg1A6uUBJa51/gnOhyMeCWat5qjthrSw5xXx2zk
Ewuz4a2swm+r8F+b+qIa38DA7NyCIgPnSMCVUZj+fhx4e83wL96txyQnUy3w1cYBUQp6BRlf4hJv
U/xUctXxnPdnFaJnkthyNi7zZWRQLKjCa1tisEqJQcGqS4SWhYtkrfMlzoaa2l69yZGgSYjd8Ntn
jnYYO35R0ikmFTR08i4IbWJtkSSU78700E3+a9tWGD7QIkQ8PdMhOwIiVrE/WnWMXgIFdAO03miK
7eyFH4ZUT7nV/l3uyaSmyKs1WlHo4CgrIOpTQTQnElYKcoHv/7ct6ek27Ejq03+/6/++4L+vtacq
gBl0/6X+v98Veu9lPl0lt79lpODj/aNb+zdJsAispIXgRDKCO1S8Lpl+QxheU2su4Nx/BTaNaprd
uw6j/zciGQGpipC1rr6s3mUdXxCgIwOISwP7+Qk0/zxqunjTm2EShzssiyQftb/skYWO0VvfdWgQ
QQ2AIce1xAFbRpVxziYKKEHGhj3BxG8QRyYGp7+yjChPnIUSkXmhBdKncJGvZBPoTfFjZHu7tt6Y
Im3LEqY9FFFGfzMZXP41ZQ2101NIalO2CQy05tjeuadJx4lDw4NpfRfm+95BIaHzWGIn4UrOLHce
k4eCySey6BEWUkQ23KZu25cKG1IZ1Mt+Qu040bgh3d/BOMOSjCDwvgvSHTdvYFxb5b9rxHgOzh3S
W4WPpH+OltK+DCLhcFjHb3NRsDw0VuC1Oi8UB6xJHWKvhMNMwOeomO1NsYwwltXkEEfr3/i2m1Mj
5uY0BmQ7phruZcVPqJ1yEPx5DwQvc4lfTUqTcfCsefTFRBD0Sg6mtM0X06qbHWmQ7QmJI7wDs9U8
HvMuIdFzx/CFZIEi2YSiJzMs64j3M2GdWf5E9eS1h8ma7b1T6y5KiW4qpf2k/PLlzuhd8ngQQ7tB
hcobMvI6kdB81HWOA8JnHFw30VD072OLLNMsq1ee0XTP/AcEMRWhY1AHUso4R6u6sM1xduQO3lCf
4rYp2n9Cl8jIOqM9zdn4//8z1PXzVCVBlJb6tewFy8Wp2lpl+g1E8Bzak7EbvVcsgKS/iQQ+1Tqd
igZArmMT8FfLaor+S/vt++nXvQhTgfNfnMXORKS0VaP16fRN7DdZu/Ms/Su0+w/iaBFKOzm2vbFs
T8n9UxQgEyLM02wim2Y83p8SRYwvSgp3pQyi7MpGkOSlBhFeW+AHlM6fxLzqvQ8O77//DjkBu1nb
HkmQzY8GSor0tfM3wH2DaTIiqHUADWCDKRfiBOHqYHmTUZwqGurTZL4bhFreO4E/DY8BQ8p1UySU
brX5NaGgjQkT/WRMmTFqIX6qCo9ToB9Du72A7j7k5VPXMuqc8FFtpGs9EO0HfF6u+znwYCTmXBH9
+o0SudjPLYGMRH3Ey7XL55dRg4uYBzJRuo6vF2/YL3fgJtRROo65KTzUDaUMyRXmWUDkvRwyqAhD
VsnXEj3owsHri8gm7BNtYLVvR23gfFp+G661H3tDI6n1+kjJjlgW5wcwF0046HbbMPIIghv1++Q/
4QL0DH8n6u9Rq/Ghbfz3FTK1FR760jbPqHLCSJnZ26QSMmzaWzoh/5Ce8TUQFR8PJiZJr8AXGiCn
VoF6Id9dx6PJzT8bfxqt3m23u80e81vpeAgugKWTs+hvRiv8png5uShTkRy/q5IYPp+7IR9NwbcM
h8SbV16qdo65QGZOFfNqdi/Fck8JBuASMf20Nub17g7GH5iF6OvxoJaBTcFqGKzoKfEb7VxyHTCv
7ZI4qfytNyXLqVrStwJOMAGSbkL85/ugO/B3ZXlp5h8yySrYbhK1TuGjK/ZRk4mA8HdbEd9hECu4
dVu8181MTeWG1oZVSNKNL4rt7sgoflPY07G1dPHQ8Y3wmG1VhktbYmfE39wc0cKefR/ZQkIgQlTD
LYtSz0F6a2SvrUA1sBY9rlSQQLwd/qnLv8YB9NIIaAKSzn2Pm/+BE+Lu3MHjfOrbimJNTps1C/K9
cAGkSaM50oRYZ1UtV3wgpBUapkMySy13TmJe7Oy5Nw8Mzo2driexLzAoARGP2/k3JmKJ3J+A2yQn
Y6SXAfgAwThi5SKqc6nRAt/XorwMjVnFVZPa7+acH528ara1P+b7cMAyilRd2GSFKsmjVqTtxV0Y
ctGubxsg2SMC5dTi+UO8gNmMFez4R9QUHxWMyL3BOIF5Pk0OWqyTDNxln7dkklljlI4L6oFem0eT
DHTses8haPcoIBGaIL+BNnE91Bne1MpTfNP3WsqmQoq7BRzlfTbnGAneqIUdmJtaxFAc8ookBDMV
xlZPyyEciOoiMW83d8lfajLuydp9xRrN8iG3xJY5TWsObVTaOJrzBJ1KMxMJspY38HO/0gYZesDL
t+kRQWy0iURyreJQITaTRcOzByaJcXB/6t214+jHzBSOdk8I02LufH/OI6tRl7VzK+BgAmu9Vlia
gDD7RQCgalgv+s9McwWF89SbXIYVpqjd6Pxmez2Br9kNS5IcPQdQZDIN1pUZ1+8e+XE8dmW+YTXz
p1sFcZ9IVxfGYmZJaCX0t/OcJ8eC6dB+Mus/dbdeZqiJT4G3IrXIaS/4w5ETfJv3QWBdcIKYPiI/
0zAzWAAEmwdjyVDT46ELCZgf2/avMMmjs1jsZM27KB06S3zi4RySG1UhxxtHE0NX/nvpjQfAnMCw
Kocc3UVvJuFbuyTz+01eACVHcLyfOnBEoOPKPXkaL1WXlqepzf42husdBGPiQBOF4chu4y4JLp/p
Mvg4AdKC3MnJ+La6NyRw9KgWs1KIYZd1Wv4MYnn3CbyO/it+dEAQRlJcVYa6NrSROafBM/z3MArU
6GyEGI7OHIibi/d3dV6VOfWPOS7oVsnXfFYE5laafPRkihhwMOOUjCd5YnmFzCU/JY7PydFznaS5
3uRZ38MvJxDIB+zIg4Wxa9Dz1k/Jx1JccEXBTqBvcXncExPYDXsKOlFBXV0nKULzbLGZFquVs929
sa1l/OEduBl5ilCjUlhY2J4ojexp+lTVZLMD6t6xjOSnMUznm7pHrrsIjreGmJ4Ns/22MMJsNC6G
hom4u5A7JPoYpsS1YoCwS72JKRxDlI4Orev9m9evl2Bp2QHUf3tVjXs7bY8DpEXiEpInRzXtuSxv
PLQLzC1c0QR8RmJZvb2RuleeWbXJRZXuyEqBwi96vArus3HXUC7F2fRJBhW0lQZvWwwfgmEs9wC+
S3cm4wQQPOPZwQdpcM8ZDy2sOxVipyBoPgel+50umojwUNLDpVXs732C5RjFs9Ms+25hE1ZCvbcq
/9d8R/ajpx7isBV13Mw1IAeOUV66G3Fq/bZSXsFf/U/KPIx3XHDCeswW2uGPt5C2gZcNFAstN5px
SW/FjXIfVmO0+mciI3gyjXCDNaC++WpbV254KGaOANPt37UQXpx1tLCZ2X8ztuY6t82PigT4uKUP
YDhKl5QY9zeHGl8WQ7ofCIObRvUyzp9C8RoFYSCPnmq4+FAYLSQ9bGr/i7iCkjl/Pu1JWzwni/03
10ty6/3yxu1pws2uWAh5EBzWTr9j6Gnw4eO1CBACAJhoN5WyKA0UiQVZRzAgNVpUC+IrLKamnQbC
wXSr9dx9NY3rxrsHPy0mKeC5rh4QP1w8NkVQSIA3NNRiDgbtVbbh3rQxVoCyzMLPMhsfKdr9OMX6
QvYXhUcGRyJK9a61lukyj5Icdp+sKIYnIH6yAxfkJ2ESHLWj+JeMX5wuHWNTkllQVXyHbn3LlcF0
rgVz38NYCNMWzWHChsNY170c1mtLOUTzTOSDtlb0f+ZAYiFqrqT1qEKxxK1qokvEybAUDiFfgSRG
oQiPQ9q05FjQOpT68b+Pzq2d91C6327BUZqaz0M3k4jiDdR8in5pSElfrqVmOM+d7a/OZ1rmMxE9
Xr+xAjqYecwTOHnuJswT7oZg7bY0DigOLZY8vRHJgPFZ2DkDqTOoHLMieW00yN18ybxbM7f7iXjB
jSoJxAoFmQyA7sAtZ+emZC5Sc4mwUWepA6Rl46b5AQN9hyuRoqjgc+5xptNMLOWuWiaup8V6ng3b
ZCprRLDHjr4F4bfqGkpN9ll+hXGh8xrqlZHiDALRSeRXq3amHWjCm7MaRKmt8g2CHwG0UHKHhmTA
suNvje0y6kkV24zsMzVSue3qSSjGXf+pVPc7UVilKilEJMyz36XMllsq1AA4jt84n+MUI3glX8MG
2dZl+UV/EwGxa+5QB6tkRUcW78OUccc0kgAM4gIjbWJE8GxwNMF0rO+PaTEQOkwZ6RmkYcE5d0Rz
dsV6wOMzgnsge1vXTH+s+d2jvp+d+suUwa1eco0T9ta0zAwxIfFp0Zcz+LeUY20Ncz1nrVCxW1cf
aVHHjg0FtzvIqv9bk8WddxO0hHLbVvnWdbJ2UzeOxcI1/TLN7sM09nnDzHSFCEsEiPFXel120Fb4
r2gBB9F59+afLH9fO9Ib2gCyprB/uNVgRBVRZec/Rr8cHSK4qvGVEGwe8bvHOOXEtVKiKb0E+gbw
+aHInoGCwThm6MVBE6t7Qg260uV+5gdcEbGudLJjMWmbwQmoikHTWXMksqDfQrr7bAcTlvMHMTzV
eZrsRxKdFEJxw9gblX8yez5rwwwegFU9MxUDcs7cOZ556mnEg7M9U2TJIX1MUH1sl8E6TCHsVlTg
ABHCkaA4ah0mXTUGnwAaQZKo99LtmnOTuI+Z1f4kBb7yrCJKIzCjDFImPwF1pO8CsaIOlpseKxMc
MbPOdxJxN3OKKVNOPhHy9vBtmp714RFAR1iqOrdW89ft3PU8leyLFv7C7IwYrM0zwKzFPSTp6u3A
8T7grJRoY9VHtRbOBaXlgEpzEU/wEt3IXap/bsd2lIXYtGUb8Zzr5O89a3OkYHQavjRPOZ7btf0h
NHNhEF+OzUEHGC4JSF8jjAa8BlyBf+Eu/w7MyftV/0qS8jqF8xB5zvpPZHZ/rIvxXH/SZjMl0nTW
FJQvJv1F7Iedht6lLiNBw3vfjsaAnEM7VEOkDfUqU+aDYRkQkkImtlowHkwQY1JBXqKk7IVQvLPq
rLj5NhSdYAh2TUbcU6g55BkWYWQkFk8pfXBD0hfsxNjUnqMOks0q2GQvcsfiu+FMI9eAq3jJvvtZ
syUunFd7HoiIahleJfKnB7tbeElLoHUtt60uHtnGP2ba1UdoPCe5ZObe65koOffj1anNx1Wzx3IZ
7T50tXVtkj67VrWIdgsC5WepQpxQNnf1XJi7mkSpTScHpGaljqvq7gH3L0Moy50tnGxHDNN7g7F1
M9DeIEE2OrQP3knaM1E3ufPO9XFuA1x7JjAXz5C7DE3NRpSS+yH4kk32Zt6bqoIRAb+O4Y0MuHPD
8oGz29HRYs1/VI/ufoBbccbrzTnGhVdWzY6wyHGfQJca7UbsOjPMQBPsKIGDKyNysj8VqPTIduyf
3CtYd3lpuMfE6OwWukdjzSYoce/MHUMkS657sMR8UYyT2nHAIy+Zv+S1vC0sWNg+eYcqbrXTnboU
JzDxNLVE/K2l98DiCERFmcUD618Sob3DlKUxMfXVtlgcn3n3cK59QPjBV7lksBYmUjknhhod67cr
hqNoXXDEtH6Qx31nnTUVL4jPAMY3iZV9aHDbEYaadcnz4NibeWZunxkphgT9lPZ9t8kbJTaFpCYJ
kglSf2JdMi/4lhigK0NzL9UkeLnJIy9atrUTs934CO0ZkbORSxubOybN90mHXGdhcXuWpv4h3nce
9M0d0KVIyX+DG93sRxLYcUaptH72qvXFX8Kzslgjq5E5lH7oG/uuAOFF9cslglwE7dt3mOSs468c
TqKfPmnaG1GiCM8BHcgO3pwdXO28/cyZvZH8y6TfdUY2KcV72Y4k2xYagEwQPiogkKKuSfoRtmKv
kD3gvWZStPaP2gDxo1bmOmEi/gTiZOoiPIBvqrfpqtE2Wd0X+gM2NsF8ogbD89suLj6IKTIayT9l
tJKBt8uzstiY9/25C4tkNu3wwRcZ0xDIPfwm/5RrhSsptesdKoVlOy4rdKwxe9GVSA6qFOISQDyN
0mT85Rv1F5uITUkR8KBwxKz2lFyMMqTas5ZY8lX92vybIK2xB8crgtjKoDOnV+nGs5cmgm/Gxyte
mVRYBIOVonsknZb1qTlcFpF8jP0kd9QhH07V8ucUNSG6cqB2P0nLQnHttPvWNMPIX/mHghF0vwos
GZQUVUa3PPTjRSieTkvCnsMat3VrrS8YIjWTaQ0MyV+ObqdA743ynyLbDWfVstU5LYBocRViSjzU
FpGPBYuinem4z9yLHyWU323Bi0BVVRNSof6h+gn3PNsf0i5ohbCX0Z71J2GFHlGcfXj2OlI16gK3
jVAfXpCYpyEoh60KwteqgXoz+TCw8/Kkqqbd9vaCW8dMtksSzE/Sgf2T8mc0bhcTyobPCb5r1Aqz
RElWv9bs7u4eyOQxr8aH0ZG7SuC2cEs3O9gr0ECWoUy+Mj/ynYmgKyM5T9kbahE/6jhEmVYR8DxZ
kePRPLjgYTdJykbF6yZWW4bAW9+We8O3jmIAyYHkps84RcgMpgx7ZIWbM3RXz1NPL+7THBUjwhBi
0g61eWfSSbClZM4i6JVANLge0qb4EqCcNliGjm2gfoivNOOHRuBpq3LYovVqPJVLSgIaYxVRaG71
bPY3KS3HkJZ0WIyJbYcwuxWcKAP55BZm1qdBuRWuUbv6fJKSBKwwy2NC3RluB1psw5XIMMQn4mTp
D7f1/+pGwR6rX/IyYChhDu9ybu6xjOUrGWxIPkk79sn4ubtrL0WOg7ZkxgJwfAfoEGIkmLa79+DZ
OTH5y68y4SGUxGDf6Wps4Yl+5tuIpnDfp6MbCbShO6gcXzb72T5vL8o3nmRlddyjxUsnKjYreGD3
kxRRpY+jAWgt6VZjmwXdY1Gx9zOtfpdWKGyaZrUjfL1/Ojv8LKbhow74Im8m6ZV46jywH5wxfehZ
coRtAX2HvF1P2aR0BepqY38ujYBdWjtErkw/OrK/DGUUmJqSAwHlraGnvXB0cqDrf/YQoW3yqgKD
4sE0MJwtwu+1KwG8Yu0AwDdt3Zw6FaXjlpxQggwdZhNh7AjO5CDkgGdqeWi1T9PUDDBz3O/sbo9z
eEkOXhIeJLVANCwOs+VhOSwlwZ9ar/mmyWxWvh5BvpOVUfnLhH9lQFEcIzPrb152SZ0BvUwb6xSD
sFOy+HH8Nt17ZvUdjno8ZDr9rg3xU6iZkVpAa8nevnIreHAJo2xsqhmrJOO3otPdDsUBzHcZY2hZ
Y1nxgo0IJo3Q01CYyQkojNLaDN23KOezHD35hWYqNieocRTIW3ups53oGe0YbvYQiPdE9bcgz2Em
sZmi76Oi/1o9siChOcw+o9pA8dMhl5Sw0jw0kKbkKy0U0EvN/NVK6HGyDD9xgL8xutfWbDkeBn+Y
joGp2VjcP+iU8AScLRRLGNci6HkpXv8+25jd8NUl+d8pdJ4IUsNDVtwqa23P6DE0VdylUOnFGr10
t5Tkdi41b0W7PgZGQmDgquWTx2qtnLRzm08W/cSSu/dUeUatoc3IpGjMzer398OnN/nwc3MzNONn
k9WophJ5xTfUnbgwP1huEU/kt7tSMaa0GWZExF0ew3Gmf8hsg4Ah/3XARnsu/fmWhLgMMFQ9drne
18xb3kLrNJC0s/XqkJBOYrND156Y1+lXGHR86/fn26FhjArAEmFR/jjaeSao2DgQ9PLtZ9ZX2Uvm
cNL4Bmr7d6pzgw4H1hExl4u5PiZ9ikJW/gjiXbeBrjUgX3+Lo/YxdQqawFnRj0p7VxA/GTeBhoCA
u3vrm8MUpb+VtZwdD4KqsSx8uWGPURLW+ya4X2EAttAZeO+mRmMhS82qWM2vxrrpK11EK7+0R2O4
8ZmJrOn8SPREzX4yf1lx7O+RzpgARDbeJBp8FeM1N3POczn/HW03RXUyZnEy+y+d3WEb1dbOG50H
z5qeScYLB/UwhxMorHF86bwE7UP2aknhxhlhW8RxppFr9fjBvQ6pDQvGyOPyjhceIKVHfW/STwpo
TDxYLTspkBMOssS9I/mhI0bhI6iDajfk82NY+wM9Hv7Wmlrq0E3GV81lltoz9U42WKfWY5lgNjdr
bfa9NhzUaWCSXMKk+6Fj+tOt1JHOl2vyWVdTUAPzcV/6Ht6BJqsbWuchGxzmeyq/GvN7MadpjIYs
9jq6atl7P55fZhBx7lX+YCrOna1h8I1LyQJxfRJL9sTJ8+xAzvPRDzgDZ4eyfTCl3i8kSiXNe27h
TRveZqlxzpcPAE6rI3vDU4Nr/ph41Rvkodd7Vk6DhWDj6JS5Wo4eoO4I2WmvVYHQJWnxli32kv3J
OiZz8I6BWJuEGnTUVGYe7J0GvKlZl5pjK4A2IbqLVYQNA11u2oQwI4qUZFsqmyhhyHCXskBBnytd
XRvJuKIvReSKLnnv3XwryI7doeD6clUutjbbh7e0Ny4IA/jMHat/djiZKbjZbJu1/NewYd9lKZDl
GgkHnv3/REnONu3xGHX2GmdfUA/dWxgAD5wQPYJswd4KRHVN9lzwxgcyjDhbyT5P7kL+rM3cCP3Z
e4ftYR8Yzavp8+CU/sQfuprf2Z0xYGv3Ahew2Vqj8wpeb2C9wuioY01/5KeL0rJn6i2qwT1JKoFO
2+PGWszqSRdTvVUG4bhah4c5BGM6ptRbA8Kc1cuuQibXcBjlbzOYv11dpFSj63XoJ2ax+jNAhBVD
ncuBmtHVq/DJL5nwz3eUR8hAamKUDyEtAfQ0Bxd2TltiRRgddSsv8+oUu4GociLmxRUB9E0o+4+F
2cphn2G7TyHkiUNvJdycztLfchYA/C0f8qyiLKZK39PG1wgbZ8zsoASrzDwDmUGyulA/Mz3I7Pmh
Svsaumv44z6zdHYInkG9V/vLR/EfjE+zcWsINx8qnI/oye0uu7JjI1EWhh9SNcaQtoFXcsJ3AB9t
1Cy9CrSP8IBeumXVbCX8gJp/PmRzd0kRfY9D82XcTZbj+jj1yCcyP4Qvq02W5O4fQ1rsLVIM88ZY
vaoSfZrvVUgSBlQbzhDwbVjqPexSb6OGn+Wz7u9YU7IJUtaU00zORMF8VIrmZwowNnao1qRStzIL
z9aYHMtctyyY8rMdtEycO645MfjbVqovuagDHn6YoUP+U3hA14D3RoFR9VGC9hx1PShkh+mcLA1u
HOb6/Tq/+qywy4W/pWgE25eB58qX4oTRJ2MxOMa+xpyW52zy09oFeTYP+1WgBpfm/D2mxlkXI2qz
KkGF7m7zWXTbKrGYvy7OSN2M1AO8ZLyk5jvzK3+X2EjQ+VzSYqgOxtW9Y0TlCsYWJceTK+241tVz
oDWLlkF9ZWRMb6CGUpnXXkZFUGS7ynOPgRghX+bBZ16bLDShRCVjobcxmIu6pZq5N5v5i4eSbdN3
QQE2HfWiN0uKA8uIexJ/qYn6TRp2E+uZ0D65odqUjXMYPPDITvJmleaD9rOFggykMUvJixRfAxKe
jbsyZbeYHuFWJ866sH5VvnzMxn3Q0pZYnv/OFQdmsBc7EKQhNTr3SN+EV7/y58NsEFmTptwiRphE
MvWfZiUpou03IPAU/2wNo7JMP5B70ZMDfWaVvA1zpTZdgxI2i9y5YCVVNOm3MWgn9oJ6jhCBW9vc
fyr1P/T0CPrBkrFHcifOlaUgWDpERlW/eNWA1n9tjoguIC933A5eMb9mfUYjaKaxb5sM99imEkT9
XMmMZQ0VkTGUa2yDb+XTAkzd+QJzNvO5oXWraIWecvGXhO8JwSwJ5a4rk201VvxVpTwMtkaLaSIA
q/Ivh8XbnQRGoZFv004lpJ+dJnChMSP+X+2EXmRdvidrsZjFVywnwvUoJ4owSUx7tAwu3UK5rZCo
uQv9ep0gpYf/YLvB48i7ugl8DOwNBO3RDL7hWn6a/psLKfY615yZChkUHhXu3tlrHu1Kkh2ngj1A
JjyeqvpXWDyu6V1O62QO74uFXnmYNUNdKjNHjbtU4HNi36/ZL0EHr7BcbsiLZn5W5FyzGSdh6H6l
VCOxSSoiTxpv+tqOKD7bXX9PVDHS9XVs0Cq6bFyx4IEINq2LHQTbGqL4vnlDTDXgtqAbU6zwEF+f
waIdUxP4MMGee9KMC7GpXGShjHluyAqSuPan1zZTr1nmvbbJbzhDnwLE9FYPJlWewAFl7PJ0QopW
XGpaKb7X4kP0Cw/OP4AabzI11r1XkSygTLrOBwZa19n2H5Z0+RaWyFCZLCeGMBMIEYMXprKe0sD4
RS7Wo4D/Lci+EZV+Nkb3Fwiclx5iX4DGjJ3/9GXVqYXcg7q8y/lmc3f61ZYIClX/ZyFbZkwSXG3r
W4uaHBI/gcrSE1GTQ3IoU/Hc+pIfJUjwfBq2pc26OluuckbAObRHp03/BtoJWCOOf4XnmbuPIFuP
6OKiVMmCbQk3sm6ss5F4U9wR0RPZS6sfBrM+GWHw3nlW87J6+uSHlbe13Xk+5hYOFAEJKw7Sf56N
Hss2q5+VnfxpGAf0kAWjTFhXw5EBDbkl3Tre8uQSot56HXLMM/w4NsTtjDwLuX0Y1Q4rZ8JMCaOA
lQU8Qx2LhxEMIe6Za0Kq1pZ+FDNTeQwsBTcv8MFyl+qSi9YBcccPWRnDPhvllaFIj1A5HCI/kR+5
kHESpDeU2pfEnx4dOvMoT1OGLOZhXcO9kzjPXKZktvvVXYU+oy6rmc3V5yRDyTxn5as0uid2/vux
cIPtYtmPPl6AVDnHUIuZgVn2saT9RwD8ZUnw6Iia0xMLPgdDHa1YG7rZvwhzLRG/JZehwthhJCR1
Z9ULgN2/5Qif3MA+kkDbMlOU4xDwNwOZpt0g3ljKfiyTgdka80yEmTqL1dpMe11k0cCzJUH5GZSU
QOPsqKGlR4m5mOfiNMtEH6rSnOLFdP5ZjNFcXokW2SiakAazGNEurvjmNMHktQLvbih07PyVMz3c
y3q5pU36xy+rT7THzAl6Bkw1ozYtGMc4i5PGCrZxTdp7ZNlpeKxC+TYRkxoby32558k4t6v+gA7M
Tuozs49bESzQhNYfBojZPi1oSNTYhHE3sahJ9J8CqMPB6jUrgfLmZxN4RWC9TPZ+Wv3HTB00tO3y
lg/NyfLmf3Xbdbt0vp+jYX+qJB++UImznWsbA5uin5Bsd1f2fsJy7jLz8h1SqNeMO6aBh9zM4EPY
wwefx9VR06Gs3Q8S+eZt61mvIL5vi28eprtIEGu4oWV6gvXvInvu48wIaXLaX5odPTr+ZNPbs0/3
Eu4hNLwJjiEMH1CJOSOS9HPwGLjWE3mI4mhJhidiCr+LAYfDHfmf1fmLNbAfSrlGRva1VYbrvQ1p
SW38D5VfXh0DhczKy75NiQZcl6gcmCZLM3hvkvbsK5R2o7NaO/xdUZgZuB/mem8ZFRY5bvKQOAIA
aEfibIbYKEpKXEbAKNOdcbdm9rLzaufvHBSnPmieG0QIlZudqHXS2FnXX1YwalTc56nIPypl6kd0
aZuxImiYjnk3wFLyKq0Z68t9LoPnrsp/MRhnoo5kw02Mi02qKHCY9zpnfYwjhQuP/jIx6ZJmwS8R
E4QKZvxaHB3uEslMjZOqRY09P9yhZWulcUaAVuDVLPC4+A4/7AnRKCNLdKr/Y+u8lttWti36RahC
Dq/MmSIlWeEFZUk2YiN0I3/9HeA+p/atW/fFRUqyTZFA9+q15hwTzX5PrEirPbFMIDAItVUk6fRG
KiqW5TzsyzJrk0TVc1/Vm1ihPA6aaaspxdkzG74mGniIelmHhJ9djaD8iuJxR64IJ0A9dSnCGLXm
Et5A7w/1TcnoHdfVDUm32CVGVx5Q/uQeG27W3/rYp30a27+0ifuyx5M5F5IMmnpVL4MyZPMLrLME
s0JXerg4Sc/CUyIkiS1vVzS6PEblWDLq80jBag4i12apUcHRi66X6wSfvAN3IrnoF4x/h/Y1gTv4
DdznWjfjsDSEuZu86IQpsiGtJPC2WjJnAU+UXCglyqU2aCcyWS2m5FpBdEFTrbq2mVZlHmbX1LKs
Y5W2u9aW8alAHwcjwbsIU5IGgw6JoUnkLSm83lzKT1CzlXbJtdg788mlU+5fwaizfdg09zEsf2bH
UIYJQUA7DojNpcY4OAvK/J1udFjj4sCkJrWPLlPpczPg9rRLbzl6+R77Fmlxg//OzBWPab+DILHU
lCS0u95Effo11HyEg4DH14rwg7kxW5/Z7FDznRP0jxG4HDeoSfJJ1uW3SnyiUZiTZVGj4y1OXy3F
1eyZ7S8r7dHTkZSbf2gItiiA28+KuNIY4+IuCuJFBIboEDQ/Q5vT2BDdzyC8F5wscJhCtPON42/9
vDtV1TF3/XhFl70/+PSRpJ4jdQ9xmnMsXKe++dLSlPLrulpr9YgPjxvDtdJXsDhEBdLiBP75mynm
Rz7x0vDrZEEfw8NCzm4eCZ+jA6zEusz1p7LLqsOQJn+l7d+pg3cNWJ7lNNnd0v2DQ8U8Woxm+sgu
SaiIdq7esQTlNCiysW4Wbuzu8cLOseULB3/qso/nY4/JtER33b+RCs6RTpFLOLo/qKe6Np66kJsl
WtIOXPWTxEbhO8i4huc+1N9pjO+pWtSsZMEqRO8MD4BWYsosmoiUzOGoMBdUdvnlGdUfv4OwHVHH
irmF7DF2NEqXiUeLIB9afMTdJeZdDsW+1LGD11etd/6QFbel6JXL2mqfGIIm7G3+GuybOBZ9fE7F
zBmX6k1AlT3GSi4bPEt8Vul1IgRsH7t6tqRi3ZmIqxIzeCmEq22mJplQ8yL7UME9k95vM1jYleAl
wOZcNaJ2NgNQHMRp1CVdxdYeRs4e5tJKjKI4tUV28RCJEpqgNuZgfDiW8vapY50ZCZ4BGJ/sVB+h
55SvsSnuJluWssLfZa5QhFjBiPxYXgap6p1VhsCnW6rcsEu/TKuHnv4Dml2nlwxYKxJQp4fIQIxD
iVZCH171XnRwquGYhRkCQVoG5ACUwyv37moI9mh9kptSJmm7XtTsguALJFm7LaPppTdZMbMK7JNf
+iByB/9MdsvvVgvFvcmglZsTYSr8vuHgdnuKKcxFLrgXS7znBUysKAw3VSzPtpX/RUeTLmRKMy5D
B81UdZliZ934A7vvjM22NMc7N1OlLb0Sljuowi1+cuswxtGbbqFoaOOV0HBGebJUNJHUBbiTtRxC
NvveeW8510HaBOkfWtY5RqAY5/YjynRZF9183iim4zBjLsfoLaoVv2xtb5HzrTJm13u7E5w3g6ni
wM1ZI3Kw4rao8+APmy2aJoAJWyShco2eDBxZmpy6BmF83qmr5xXm7CTe9L6pTp5hHVtCwJeGSTSi
rS44g8qja0Z7XZL9qRTshgTJaLUNc9pcsdHScF4QhUfZ36F+a7vyBT2VvhJ+NUNhOexbektOnQfA
rMyfzIktphSYIYbE2ulx3K5MWqXrkS4PZUEF8h5QajvY2/xpsm1jq2WfnqP56C5qtR0K51XL21n6
XAPeCOx3FWV4Awv7bVhZaDmYqqV46XDCmaaJm5BLpMvCZWO6/dHKPkwNN17lwArzIkYoLvrcvW3a
KxNrwi6Uf4pWtJxZ3Y3mtTetka9W4DzjzlP7NvFpJEPGnvQ5xNFOTlOF7kg3wonFC5s4WO/Xygou
Mke1Af2KFDtqgnWOSwM3MujmLm6DFfcg3td425mxQJzi/mGusvWDvtqNCUfjgFRrIDszgSFw04Ow
+5PbfMVTuxOzCjEnfxxJER+OmvZ9iT8WUdenJXNjFVNE4yn1kGQZA4VfSn0q1Qs6MnvhRv4vOw7a
ddY4vyGPWgcySRgk9MW2mASldGvQTWqGq24jwQnC37i3jiZY/JWZWdlatthIa+jH4Ode3JCX6eHG
pY2Cxi1IeuhE7ZkeQLzhq6sALcdWTuoNtdFftHgF0sqAdlCGmFTDt0Ry+I/V4Oqi1kfuE2NIwizD
IByfwNYxaKZpLL09PdQtlj5zRdjzsxaNa73C666PFuJPBU1DEtEy0pZelQbgiEAnQJcz4rMxDodY
Fr9xj6q1nztPzLLvwquTWWCarg2Wg2hCn6rRNC6AhK+nkBkm9H0MniPib9YDDxmIMBY9OS9Frfcf
bf8bPrhsR+eqRvawPFV0kSPiqQujYTcmpm9jFx1ucFS/gfUZoWfDhDq+GlPy6mraREgPP+e5COjF
cLei/DroDDCdLCwuyK2WIMXPk4bwS3eid4OlfD2NyCX0qQc+Y59UxKpfdLc8jXdm0vQvjYFN2NPg
7mvR1RKRTtmGU6sxFEn0gDKaJtxWRlBvkK4BEUGwjlcT0ErWyVNvvMS8mNFU7aaPZLOKYt5Wu9O5
X8caERDLfVc15AjY5EQkOeZsQcwGSx3TH7PAXTHwUynRp1Qf01Mg07fM7J+YvKUbIUgIG1xuS4gH
azjfWNB0XoGBB3CuCk9WXbi3ODfDDT6maoOG1MUD5pMNELDSe65v0TseP0o3Kg6+HwVQs3pUXNzM
nZUI1oUbR92ewR+rUzw9awZ7QBfr4m4In31JwYxGytcU7r0NxvbA7yGJ5XQ9mJAiOTRGrjbNhPDA
mCjrWr//5RFRxh00MvjL/H0Dy+NtivJ9IcSS0i99QhFpb/yJD3hU3xHy8dfE89VtdNXFBF54TmVx
KXLOSkn5l+CJrxyA6t63k2ekjerJoD5N0oswXmDwbeph0g7kPK1MxzBObhYVV0An5qlRHptBTUC8
XhobmJ39QiVusAVway8HLBO4HbGZDz4XiFszeDBwilHIXYu2/9Ec4jICrUtuk+mSiGACt2vdfhdD
eLhOQ8l/1rVP7GJoXqiq0qQ85cLvj6UJ1Ktq8mg5AMGHDTk9F/pxwICgR9gIGeHUm67yNdTUvfkE
50IsRnR1Gg1aujiGlf1gaNVBGfP5WOaAUc6Zg83rS2moaN04EcqF6qmTMK8bqzx5jU2zXFTHQksE
YDE1HoAAoA5wQlSu0fzZkt3AlLbMXwnncdadippTSsL6UXgpnRslT1qS2ZeJs9vl8ShXdKrdBOm8
OxnaNveQFPmFjM9Oa0Bd1kh+8po4Pne1Wnaqd5ZK+YpgkrQ+cOw1tgJhyFOA7o8J/hS+k1TQBPUp
zrPxXfBJbXFN++vHUzlxWMPEZlwNmJHP84+5mAMW4HTNO+GZLtPK2u52vfmseU5NvlcaXKeshY84
P2pG7Q5J0zw8vgSUUltGg9Xi3OXsVYJx+vznkaj8y+AThwduQtt1afdShXglHn/oQ0D0EnESG367
9Pj4WpqBpnDTRF9rReHsmXgjqu6M6jYOBI34KDQnDhibyXH7Mx2u4TxTOIteq5lyRSivHM5I1B9P
mdG+q5yX4UjA8r4jiMOZXOulm8adYhL64aWEvjWEWG5DaDDHTFkkHxbN2ggi6zXSRHe3eebrUbcT
pNPAZsqfUyOxSV7x8LKob4OUk7ulBfmiTqR24MymH0q7JBwlQ0DRIj2NVxVhYbtUI5UvdpG7Ofng
UKyDnndQS2Tr2KLVlumBoo7WHcYZgUORwl4XOWwYpJfRZEUCdTFI6ENpyR2iO92V656LsXeMtdH7
6l7XZXPvxvxs68D3gXjo+7ywoyetHBkuttX4iT3WxZHqYPqkctgyrATX14BmoiEgupcRfjgSB43z
2/w0TKt4LWPf3jQMUF6EG8s1Up5XEFzV8vETKYEP19DRzo9nj59KOqog05T3UWcU4vnSXQ92pI6R
qs81ZJhsPTkNyrScfZU1OEZtkzM1Cn3uVbOBvNlYXvOnD39jSDK+pxkBC94wvru6dLe1Gpp9anrW
FbmSs6zmEFo6N/k6yr1vj2nm7/lB8N8Hvmlpr7Ut75rwN9LrLLhto38gmE+nXOMpaecOIlh1MTR/
IEbHKM9BKIZ1NbTWC6NEjlGFCL8TO8Y4UI0rp8yqk4tKdxVEYXDEolM9e1714gfS2o9xLdbV2Lor
zWWddmWVfzgwZ5L6w+5sHZhQwZs9Cy3mNPHMDiIufh7lZDDMBWGCQNvqz61Wf42V424VsZMYf3o7
O08hZQa5YbQwc6PWd0za98YUOug9DAc/Y2gd2jbQmj34OXUaHPioWdG4J0c05cUwBDaYvhbfljqq
xgvOVGxltjabwiEbGUB47eveCqARpfb8tNO16TAPlBpL67cxqSEbu6rG97GOvoMOhJSX0Jq1/eaz
STLxnfn6RztrnoY4KMorB/bkEHcaUIEKlVQuf0kwFHfVIaWuCoeaTzbd1e4bezGVgBh0nFJgZhz4
tZnucmWVkl4qqnptF3px90wVKI7OEIpF6MfD3baeGUjrp5IPeaUnevzVkbHShzbRTWYwbUTUkLxb
4lb2DacCntSSSpl3vHND38ZbRBIp8d9JRthjWFcfjDwcplWxvqF+1C+E5+ibjMPEP4/wUhOqlbHW
OLB7V4ldqo+6MvcIZ9yfxq7ulMORUWXPcPrjU4POdtnT6vl0+ua1dUBSFImtXeIoiQiYC/VfCFc0
nGY80rT4P197fNdvjGHvq8BeFXX8SXKt+6MVzU5VrfNBqc0gxmq3bWCULMt5k68raZo7EH7pu+7D
uajN8dMvmPyiIT669Rg9x3VNqIrGy4zsX6NlBofSN2x+Nf+965zka36AIaa7kpr6q5gNWa3RZeAx
JMnEdJT7od7oMHqeCDXTlqhfT5nNP+ukpXOl2QFeiXJyafPdraN38sZhJARijK5e0qHaoOmguzYI
dUttYHCPb4x6Z58ah1PqvFh5sXaXiWaeHs+Q+3RnS4sv85eFPexLByNprtXQCFOTyiABIz7ZbnUZ
bS29j3CnwIsrourSot08lsaa2drlfy+S7zKN87PbUfpWpEyQaoUMiRDI4WziYafUohdA9FdDCDHu
iKMmCzo+lGCxO/wMbozvIszM547g2c3ksgylZvsXgQXS1qLNwOCZ1huwtoMWAkVUmWvu5kgbBa39
qvqYqUwQP0eDITee28P5MgFZnzJfUuNGwOz6HmW7pUS0e3yNyfm0qnXffI0VQSuPHykZFJ06ASel
6kd5y6JQnpTf02nHpm1m7GGYglJExmyGHyVBrfcZ6Li0czI+QbqpuxVSOKhuhBvdNgzOdFus2rJD
VpjVH1ViI2VJ2oCLee5k//aFye1g65zfawSkU6OCrYFG7h4mOZJjhvhfSfA9xO689+cHW4FwXNm1
0WxR0pCsl3+nQ+f+OBhMZDq7Pyqt5QxAUBpCunCnOyHLdK3y27+PSoy+//dr/37330cz84OSzVy2
ZMN+tqQK+ipMfth4aGx0TXd3h2HcxTqE55Qc+4ObC3B6XXp/7O+29PG70znYTfNaLCywKF7W35PM
eQXKxjsWyfHdckGoT403HIKaE0OZcjTj1C1vVl46x1jvnh+RVJORqhtn0pGjaMpKrwMETXLOVASl
UQthr14jRCV73g5ondoY3uLANg8+I0g7Mc2vyTT/eWD898H8rU42H0alThwt03vF6PPcGRFDchqN
zPkjDtDCcZadH5YnOTnE6RjQeCfiG5SY/5mQuVzeFz9zKJQiLuk1rxr3Nj/rardiBjERTkffXG3D
3o/OaMwiYEQY9fB2j4vHU5slEc+LhT65KMEXrinHi+Wjooh61p/GNNzD41bt03y8BhVaM+Jd1EaO
tnuwiHV6a5xz2ibjO+cTxKsJ7VR/hYk7PfdzddamIjsak08tZKL3aLH7xQL1iK2f6thId1Pu3gdW
31OYqGKd+EC6YlHQHTERj3ip9twm8dxjAXrGYWlte617VMa5BAPEWG0HWdF6rUI7nJ/0UvYAFgdn
nxlJfC48OzpPftYfe53dkZN0zVTyVQ2cvMXwUdavZRLMjWG0d//vI5t5toHM5IIkJ99WOpYLj6nD
hzeHHDtOR88gMPb1RBumqqtTVJEXDeHffK2d6H8/zZEQz1MgBIK6atYU++7v5IYMI/6yI79YN4DP
DjkjLvL3plUTjN6Zhrh3hMi4IuiKzJKCOZ2hXjGoRiu97KdlZW67rjB3c4YubS5EM72xQx+GiF6p
FTtcvO0DRNtTTEu1q7v+F9JhVkEo5aRn9xtbMr3AG8GNg+ly6KJXB/GhbfU/zeie0XVfm0xsQ7dh
QRhX8AB2ZPxcOAnvyGrdtE70SaYjble1lbX60gDsL9MEqVJRlH9oSPqB9huLYbsj0waBLxfwOp3w
cVKS0IYJD2asA/lLp5LeXLJSZnIvdQxxTvKXDPYXnWjUw4RbO4MasrX9hLausaKkrTZajcZLRnt4
NM1alxhGpor6O0BtJjIsx0bqQkxadbMUbGJ84OKNxWCEsdmlB4o21GNqDWmUugXpEba4rSqHC1CV
D22e9JMnlOxy4BMLN8Sb13fio3Hm/xto5kLzAFxIGwY85M4OoZ5Vrg20hloZJEdvMA4yCyCmakit
8W5vqsh/MVsQG7pJ29SkAwCqR/52hNFuDZB86IVDhjx9ePai7r3PP9IaUWQ8FmhjONN0iWqWMqE1
4YfqHbCKuynnX1EYNtxMDbhIgA7DKgrA2AYvLjEhYcVM78yEvrpu2b+SDNZZCAWD0j+vN7Qho3l2
TXRTudKaTW2FzSIXCUcVzf2qph77adUaaw7uy14U+UZLpi9ugV3pfzloppdtosojbrJbLuf/y7IY
3joZPpxfFLX6xqQoNqbfvT70+7ITF6gxFRRFK96p3r2VstR2pYFtZ4LNiuiegUZmuDfA+Z9ZHGir
eqSPpCWSyzkDFOR0nzbnBS1qY+zEGNcsMEm5rocr5jhkmvUMcRo3+Sn8rlx5ElKNwuOU1Pykaba7
2AuG7TCr82lAjB0d0bDtV3qsaEVaTr9oCmYc+LRi4yCq6JFthJ3bD74Jvn23plskcRuyM8bbanxV
ygrWTHQBATfyXdnFSxM6tGAm5GWjW23Rfa4NXNs7vSa6torqeylI1AGuvir0xkfE8GfiblyaighB
txAcu4vxQmoODj6rf0p1zCRO7sGAURsOqj2Xr5UeuWpgmXcomYpyLRPOiE6oN4B35CUv3CMHbrxe
lmEexlfZB97dSjoublfJfUMd4kW9d6t8YEFVlu6S0E+u0vWnnYjwPBdtTmUisLeIuG53nX/TBnBz
uFfOSYfIbQ6dFCL8287VikfauNQtRIBRkX3KrB5WYd8j0hHROYpbzA+s0GKk4nn2svKPoBv85CPd
CGSWnjznkgSWRYBkbawL5IpPru+xUCs4v0NL87tof2OZSLcewbUFovl914Bp0sA4QAQVS8/qnoOB
JVAzgnHvMfaSpQsCb0rlXq84GLsc1saKlGRyvN61KXIOkAn12xBq2yzhouyxp6jWONNDsW6pa1o3
1HfYp7hGhCzOBdL6W2sL74zJYUOD4E3l6ciymu9bJBO3THjHgtYRMnV0pXABfWYmyFVERFRyQS2E
7S/QqcvH5lkn1GQ5cAz6BFJ3QzMHOAapSDuPk/GZ3fxSFp9EQQI1nH4AoTT3xx8C/bdrasP18axv
cyg2IAn2j/o66XRiDVX7FbYw7aJMh+srqUWprJ2L6TosOrrDct6k8asF5N4F7vMT2/q6LFL30xHJ
R1NqR+hz1ivLM2BmbTbHzZum7vUH2ykFKIQgPjGmLc8tJOyVZIb8yq6xTKJUfOtdu3TTUfK6/ZPj
iPQtl+q7xfTzImwEkHlqkQU5qatIwvxK3z6N9U+wdeI7j9VHyknl5T+nMH381RdOh8SOlN1drqn5
pBbjHyOJOiPOxmv3aY5jNMyjbvs4Qugk5K1pHdnLR7Mnb1P4iB36RM2l6nO79HWiypydHL91rbN2
KdKMlW71agkn3jk+Oiq4Agu5UDr/EpYnsmnxWaDDL1CINw3yilD/LiP8Rc00iLe+8aFs+c1IXDIU
rkRV1QkN3LqywHlAq5CnUa/V6fHo8Ydb8PpjnFOgbdy9ZbfDK/dofaisOlq7QjOOaTYw0epDOjFR
w4DRGVn4vUnyHO3qIkgKa1Mhg12qybOfbYNGMp4jDP3hdOnRJW8KgUGdw7lfeLSOJkWyePfoLMHG
Zjj+NsBGuDaGtJ/iAg1Tjudi4bOe7h5PGZXZT9SVw1qbbDhCj4owkQc0NG6/MnrzxVZ6s5OOW2M3
mODbVOWZDYJT0ONhGo7l2XSN36FtS7xRglMEx6NFPOcW/hNeGEYpb9BsugGtsKfDMB4ffyTBgEj0
3+ePR6FJRxsTG+yDqD4TIhleHn/4pv6fR07VnTV9NA6Prys/YI98vOrBMu+ebTUAAYOG/hsmL7by
gdHk/AcKCgGQfa5gaYNAbYiy92Fwg+eZ5bl3XS/bAP1MP2dcIb1FnFTSUU+CcHkjqtLXFKoTtJ5B
7noRJy+e0XybAy0jxgbmqkBnRAVg6yQRc1J7PB0EKHVur+eRPQ2rA9FhRek6z8jsyJEf4nTJ8SHb
1QqLamw44smLiddoGty9iZkVT9D6+qWQY3Doamtr1uXwXjYCPabldIfA97UnO9VM+GmVok2NyT8c
EcQ5tv1VaQVIy0hWd4fG3BabuLfHGwPs1z1qPaPHx6OiHK3dOEbuEa2KtdNoRi87T0KImvtP2VjE
58cj/vKMcFzWvYVQyTJLrA4TUzrks/UxsxooP0g7a/QPHpKnuQvpJ2G2l5P14nI9KtNJj8w8K5RJ
InYPeD62ZMvmK0U58iY1+4cRhfFHeu9FWUk0joV20ZTm/dKynuZNyfjApEv+eF//ffo4EDuZYMeJ
Jj6ytt3BhzA+fOvkKjG9j7S/9g7w0LWnTToWNfkroxN5l+i1F6VLBvkY+H9yc7CQ7+XWts4za+0C
sX6LKIsTncwsJFmbf5unRim2CMaCi+NSJdWpUR+jIfzru6J9irPBeIKN8+dxULbhQ6yU2zNMs2wD
oareQXcLmJsExXDyE4+DYxJo66ADnoc4xIpqf26ti5dUIJCsSMeieWeJFw9U3MpO8Hz0kXa1eiZ5
xNCL75pTLvNm50PUgYJJaEMAKLHEZxwf8Arx4aVVEJAJWYl/Gorz+tj1MGFwn7Ld70azkjuaEGKH
nyd5Nua68HFs9vpkE0xl+EHCoL3yA25iOd3CwZ6WQSbq9zFLfg/CsP54NX7juGXX8uxg5h7J18GP
DrIndE/DQrrGr9O9JPZgHDP2wYU5P9U0jQ8gFBQ52shUsfko6fKeqHGZDZM1/TnNxva5b2gYLUmW
bZJe//0JkFLh58BPWAaZC//c8IYZd0tIIG8BmMtrTgvtF3ARr2u7X1Nvm0/+SKy91WNb8Do0DjkN
rqLfj2RIAdnjPCp8hw/IgVb6z/JEMmj1AW7SWJlggBi/zxpyN1VXSj3FOGN0qK3mo60aOW+j5GVt
J1O3o7aZ/HUqRm/JscpbTX1Jw8zThnjLkh6tmqoIT8bQ8aFT8T0TeBctFTCQz7FwTqFjc9lHI2pP
eFusHlkAiXe++rEsm6+e1qHBHdvl43vsC8h80yY8ZNHMDKhL8+i6WYGiSLzQwSWbeZTiGzjuEqwM
ZksY2IuZanAnHRKnnWVeJ5yYK1OGcL8AaWAiBcylZOwghO67bWgOGOrL1mG8iPJ1wCS0Hrz204SP
tetjXA9Kj/46LRl+Nv8EUb/2DmCJIyMmEoWTLNy2pGxX9SHUZr9d3n0PnfU8jpW3y3HRd/kl8zLt
5nQj3FNdYBgQ97hBLZf1NMrsqdtjFLf3xggOxuU6WHT2c6xn3WYqWcNcOr3renY1DErhdVOgoeoa
aetIYkWvQVcJaQc7WbXC1Awq2Eyug+DUEOfeG0NphdsfJTt6/mLhvQyBhqdaiVMq+5TM7k1u2yYg
JzvD8ofTlftibWtlhPeR5DMSsqeFGMN9xB637CePsyhWlD4mwVYKel0RQX/I72tcXsYv0zclXqZ4
Y0+mfo4odvNJ98lxcz6VPeNxeRcWuj+DyRgHOVHsL6nQp53p3eSEPxclJ9GBUJemrLsEAIQvvRHf
JFfc3m5tB7ygx8XmGe96j0kflZNYWTri4qDiwNpr5rTyhX7WNZNhv1tNG45rFTLJacX0ax0a3j1i
P/tBXJT7a6xLZYTKxrmXrulu8VS167po1coHhhOnKFyJEAHV41nwniP81HP0AoA1JlJ1uoYSDna9
1gaOLPKadSXie7+w9hacedxBEB9GmzOnxKe2QmFGk6dCQNTExtGwwhcAaWdk+s1etL9EjdBJAvxK
8hPNwvJk6MV5KJ0RSmZ9II6tXcci+nHRVdHv0LMdfvgvzamPYYIwDtgwmNjhT2dxaNA9fRMOzEBz
BlV5ZXxHVrQh1eDaT6O+JartknENrGTjQ22P7Z3IUJcY3S3gnIh/CvuTPXthHd3YljALNkH6RHh5
skj5cWTw54C5zYwN+DVYRMhmmo4f2ajCtTbXYnRfFTqGMxnXOwdETBJjUal8MirC4tNuS49Ghb6D
BrXW7aHGWD5a9DrLrWlO3tocAHrnZytAdaBpWGSixp9Frnw11MJmS9DgDqrSS1+T2Vk5bbGi4iQK
C8ATR8nwAMRiwcJTbEkx5/2POTAi72SpMP4URfI2RHWDoAzwQOzskgRMFkCJbunFBzFqUN5Mt94g
8gW8VUdfgSGWudDzk3JLtOJNfuk7t16A1qAIb+sbQrZZXj46W5xwHbfSlG7awLN2cZluHVGZGz9n
qN9PPvUIsPhNO3PChldF8ONWWuBHB70ZN7G98Hgf18MEbKggY3XVI3TOcXHrgC9z5quLCj2Pl70O
sYH+yex1UPs6LXs9Jqdm5mpHTn+pkxIHOEkdnqntDX36nGMX3Mr1eXM5h5CUE670UUdB1+numerq
2TGSfudJlZ49o0bYD2bStDvaKR3nDRL8IPH6MUSFpgAvq38TuOjwaRYp8GJJL6RhrksKs+d5T9gE
wnOOVPqMaPYd9VO51VEk9C5bDShyvAl9usdK+SeX4dkfRihRtn/uS+8dmt1n48dHUk4BIOQrv3K+
Ww8tCnqkkztBAMDlMmwpCiNQcIFmvlNFjVsLFQ/3yXNkhfcesOeukuDvzIisgtK7gzf8bGLc3kFV
vsnC33oOtG0/Q7HiVqR6OH+zSYDhEt62RtVKE6m89cXoIhgDI1YR8IuXZ1fEyjqZvQ+X6RdzdIsI
lu4P6oEMbb2PsHlSJEUmL6UdfIEkAJqbrFtaN4tGz/w1QwSaTTZsz4TbVWdLM738zcqSPxGq2dgO
+M0TVugSFVTt2+7K6Az4hf67oPBM6lM+X5tOI77YRqE6QU/ozLbcZEWAOIbqbCGOVTm8SCvMNnrt
vjOU2MQdXkfyoLHJpWrlUOswV4zsRT5FT31SrzjCXmlSHurWOxN2jt20AFySFHwQ/pFMTEqR1xxp
/0Y6LVkkDyJZmzHbr45V7sE9k527scNlabp/fB/feKvXdMp167mtv3vCMNe94syBXHJfSF/eyRLB
K2ClKbWUmV6iL4HHeVcq9w4nfjHpZbak1GFT4uM2bXp1JlqQpfL1k0LJkzNGhBQOIYu/BDqnXHIv
ex6AqXay52xZY9kBPF72qN3LKfeWHUq+xQj/7phKyZwuijdT0LYclbsnxLFMtk1mOG2g700soisI
zhc5zLBdXw4wCSvkBB2QlgZuFr2ShP+jzDIESKcopYLkje5WWmD8AL2x6P8gcTS+W6K2cBBJmPMx
YYC2hwh1tkHqDTgRnbAUJrAxBo8lUlHSoltg4ar3+mUk9DcrHtB+z3g0aey7zDiks2cmt4otlzr3
X4VdnmSUeFsk1rOoQsT3Ae4FAzkx/VvgVvBfGka2PfEOW5LDUJtXgqOb9ZME8YvT1ORXYwgfOBsI
D9sHAkrsjgVoWElRNEn7IMzsa1BBeAnbcG8GmSJpon5tCBG6jnl7c3J9nxj0USeNbkBrzCHJyquW
THS3kw0+rEskDLB2XBeu92xLiG5hRABBOzY0s4FEmmYQPbH3z3tMAcQc9CPHFYKje4WU0ylWIYHs
wMCctdvb3o5hO86Njt4sPM03zaimuzHWwEUBni6GyeZn0/EpjbN0m2ZmfIkdP18w4wZpo/6HtDNb
blzJsuyvpN3nRhZGB7ysMh9IcCYlUVMw9AJTaMA8z/j6XojMrr6hKwt1W5nlQ94IhUiCgPvxc/Ze
u3mL8OciSpzyhzK5JL0ijjQozHRXRhBShwk7c1VVGMXMca+2DvjCsVJdmj01nEluXKsdMYg35DVE
wTHXOYNjwlDY55ZpTcmE0yTRyUEsRyRjcVzvtNY8ONSBq04fT02JdTqXaOSx/O+QlJUukb/YJUS0
njc9eu4IiPEluNo0vPYG7SjP8ojs0p1lPo54n+NLVIOHIz/1u9+pP5zgO7cmJnABQ0gv54gBZ0o3
GZ4YXVo3hi8eJuDGSBvbYFupGgLNQByMMr7HlkclMhn0yKsGaDbanD4W1OXyJZiAf44Vcqs4u2Jt
e0IlidhLvvpwE700o+dLY3xhWra3KDgUYoNUYDPZ8OTybjU12qNZUGxNtQPtjmVFYzBjOBD4w4hW
EAb/JTh4PaUPrg6NuEFp8FBjcAu6CGZUCGe7i+LbsMfOy0AxYyxDAihDkbHOXAtdeIKUSFHuo1xL
Uf2gt3Ea5WFEG7d0AkIuSbEK9WbhO3az0AV16GAtmf9jzhyanAj4bN0DdqKTjDpsICGP77FYSpKu
XM1WyKGlNb80tEq/CoLh0fYZjlgVGBVk8XhWfNRgmo2LWMTnvlbivSrHdIVFclok/vAdmqrKlDNy
85K2MyIxdd2W4b1h1j+8RJ0P2fW1WvvPyXhlVUicpu65sQG8aYx0lh4LFcUUpJ0M4TSJSxo9PmTJ
1gI+Gwh1W7kv8D33jUAQ55+8CvljOxmYrKn2sJY0L06Hn6esHALatH5pV/dxmpwTL79wgODsgX1E
pOJkjQFnYBxQio4HsIR3VLGbxb7Fw8gX58q4u1MQicRjLri7ZbjpwFmxyFmgHiNxVw3KfVzbfK89
BuZ60FO31/ANIwmKK7RWtqqw7JiOWLQ6UF+yVjQFYTIGR4iU6fIxciaQWrmf7up51TfidZjZCqgI
zCs9aiSGlgviXLA2dNrO3g1VeRd4aXEfWer1wO1GeveJsLklsDsO0NQkEWPfJN02Y42VrKTmVI74
ETaDrZ2y2HgpgxTbSkgzONO9B928TshGxZ6c+26lKneGHPaOqrMom8ZpsKIHfE1bJA+7XpH3EdPw
BcHaT8ST4N7ucLRpNBUCY62ghF/YOxvaMtk/zaxi7K7yWCCTzs2DrRG3TdseX3NF3hJ688LfwaGT
4PnKHSzVKxx5NUCI5K5FZLmUjjiUps4dhiKP8qRZ+zkBxOZ3wVWV6Uw5CZInD8XhQguBQ0ln4Bo3
aAzDGpioXkEYn1D2t0LBLQviCAqR7N7qsX0h4OnnPdYIkl6zB0u7JhmEH9KhLTWNQVQGRWiq8MWx
Ny7oeoMsVceVoyn3Bv1hd8gRL4S4vEQ/HgSQQccLmdEw+zD6+Y4Nt1oD2D9pdR7qox4Anuy6ctz5
k7c1neLFom6aw6jZU7DvN3Z5B9cZAag8sycOmx47ntPbL46m3RkeRu1Yre9aJwoQFYxnDDxHyzCe
Az/feCXnVqHUTwiXV6pTvZpjD2LHqkmRNt91nER62Fq7LBkfDdX5ziqMvlC6hA8ta0anflne6GXU
/uB4HGASga6CujKICXLw6MNyAtxWkCv9mBOt0950CjN7yIIZH9O80UPcwVozXlcqc5qwGW/yQLpU
jNzuZvY2ArBaeSWBOZ6KJiZS2UEnOokc9oY4eRqb/rHm8LNgVGct6bJzWyBHU1sUMi1jyfGbGTPq
VCv5zRrtZyAV77YN2IPfVw3JTqnCV1ghYtGhViZF7hsmV3Lh1GuhWsMSHKKW4FHNyGq0QeHjGbwv
I/nsSUuukupbjK7eJRfgOQpBU5JNsTN9/QX1LCAJeZRjky5J/puQgTD04xQy9MWloc9Eh8K5d7pH
0+7IeerqY8OYQPFojkmFAXhkUEkYRY5HQCDWqCQorY4zKrYHRpKQI9pwy6ascTBneCNVYtByvFtd
fWcJ/I1oc/NZkrSefBx8LAwuFEkqT4lc2NY2CGSyK7u2v4XFvje1cz6oBh6F+kBFfQMeDku97wDy
EWQjSniPDoWu41MZEkDHcNrEx1NTs+TP0lF2YmDOpUE521ghvkELjty6Ff468MfXmgbGZPIw5SxB
qOeOGV7WosBl7su7RFXOaT3ctHajrQyfGIy2Rtli1cab30THyu9uYniIihUfotR7M8s9cYclPezs
tQ2o0oFT5TQqOOG91j4JknkPh6b29n3UVy4WUxdkOUZ01Yoh89PepgLeSHtAeaEkpxRb3bynijbb
Clzs00Sd0EFt8PTwMBt3455dcVQY8WLHfMr8+nE0s+tAWKe4Sn7EWAuCWd3FjNJnEVOHGpPlbKzt
kfuCXMAgQpVQSY/8rJ59wAyIfMGsgSh4XDq6liwN83UMB5Mzcy0XdbNIa6awglSWXGF7pzA4iaT8
Xp2V0WRyy86KzrTcQIa9LXTaO6OelfRmrhgwkwHU1P0K8PJdb4PUSYN3skdTbIQwbnRt4QxUdD4u
gWliAIq6BSNrWqJoBB4SPQLCxBLOJGPR+tF3FbR5myKpJV4LQmV0XdB3W3RG9qN56PWVHVBxTC0J
A6oXb81+YB/xeMaLiuZsFdwRXjksEN88JrI6OnH7oKYyR5tiP1tGfIEEwvEt1F6SAqCVnoubbGCB
74grFOEFMTjiyghTyqh1dzz45ySrHyoiTTDYciqZk/PGFjOC6MgeEMlsMlcQlhXfB0WBKBvlYI/I
z9EpqhENwQ6LyDzBufTctgxnvfZG1Dl+IODWVMnrDEYVfVVU9IK02xxqogNma6MO5WNkh3MKHuZ1
zOq7KkuBo2TNenS0s9lRCg59tqORCrjGzJzF5OzgWz2BtlemlJGTUpNWkcQ/Ckd388b2XCtm/G/p
x4lyk8MS6BA7A+WU4ccKSqT9TsRCNoTpKvG/tU13xItyJ4xZZeBZT3On0KG1vUB7jAJVNt3CXKPv
jbIXVVNuvU6BUeP3EoaLGxPfA4S/x6iPdKDuir1MkqcUKggGWczOI1PEDEj2XsmPfdVo6PfHm7HM
Liqk11WtTqtZY0s8jUu/7eAL6yVNSrc1vLNTs03V7dDR+4KHMcGa7EYinVDbouUr3ksEOH0H7yOU
WrAWSgynorhYqYFKw+AInhJN2tj5tlaiXaw730xmQBYd26iNr+OmfYxG/zbW1NOEwWXeLLuqurSo
OwkJuxlKVlY7SjcBXazSEzcanpuDtJUSytVJjTnXsG+tfVN0y4FkjWp6p/tAD9gbGKbCBCgbUm3T
1mpXuC0f0lkuWGoVM/ssf8gq89yoPFwjmy6rc7oOccMyTd15Eyrl3LyuGxHRO8eN78BeGTmzwPj8
NkqqhrIilM1Xgm5FH32PKF7HGTI+t9oPekIlTzNQpVD3NlOYXEguSOmQOqecPIwaIdKxaKOngtJP
JOJkk1u30vuI4lgxwIFXPat61O19AcI891zhNMZei7MtXIV6GWFKJ88QbhIspkwoYJ/CC7qtS1+I
jTOqu0q3XyLh7aKuPHM9jujmrtPCnpYhyDUMrt/0MJt18VRQEf4nb5TuqDRH2kJkKbTjITQtCSHF
IKTPeetHoi8KAY+jOQwd2zol30Ob6i+Fidai8FDx+yYqWyaLvnKvGjwoFQ9orvG3RJXd03l2Rmmi
u7EcKiAffr0KMcBHgYv3gPUeFM9YdXcezBrY7yeDQkmGrXqlCG57RG+YDpiGg4PK3Kzi9YNwuouD
Dtm7tedeeEXvjv0AXyksCNqC7H+ZNvas5Ld9jMY5HBiqj56Ev1sBPOvn/vQkHtE3MZnSW9ZHtCmd
ptygfaHl59lX8+cYBsJlgTe2KZSIYmKXxeRjAK/BikXKXwwsDd8pQvj5ufBpwwX2k++F78oYmSuD
HShLCnBaXdpw65FdVVAR9HmIu4vFyeS0oggguRbpA6Qr+WFG2YoLG1fGcWkT7gR9xIcvHZf3SUzM
OjXUSzg1pzZn4M25agEZHWosXoHJH2HNU114pqRrwp3BWByBbrwNqncz6DvWoBmqJKdqlTsDF87F
mAu22cBINEoqEag5IDCwSDdOej1pDUEBJhY1DX8GxvHSIDygQps3pNcUubMfmMgl49yzGtJQkvva
BBUsVcquImtfqFMmAucMgsPRklSbIrIuSjEenLRe5z7xPyrTUlrjEaHpienDIk5DRlWyupmKY1l0
L8RzrMtZ7uFkZbeR5EtGU7wtsAlDiEPwwr5iBeqFtsTRKso7aVo7GHp0MomSQmE9W3xXotAAWfQl
3EDf/F6GI1FX6o2MDL4zjeMocJm2yR682ONRo2m7EPleiuC61JXnpsQjDrVLL+2H5DUpYY2nBroa
oORbjEi56yQZjsuy/+Zkj53TXkZdszfOoJ/bwErXmGBibIsPSgTuwDHOdURkLdJGsvSwl/faN38O
ZE3M9qDmBSx9NMhGMvgMkcrbtHGIYgtvzfySyfw5bKxwHSnJkURgsFYIYJdGm3Hyp81Ng8Z5wS+4
1COlXFSK+kZwAhd2VB8HtHce9MhlptQP9Pyf+ii4JRyHPLn8xh+JTSWrl6Qy9is1JLQ11Z5+fuZU
vc+77sQxHcfRQHtJubInus9iZv4YInmduJf3khxuFFXWOcE+Pno0VFKZWvT1myeZB9kKTkZK6NwN
CudHnD/4O5Hm1113KIH2Yw3OtvjsAUnI8lbIdomDh1gutke9Bk9DaRSQYAD6KbxkFS7innuObbDl
d8aW4Bhe4jCtumMlg28wEy5ZA50rLO33ESYTA1NpaaeaBLJOiYmWd/RjB2eXthfSx2ybKvEPdWL4
baRbXaH9F1sx4ji8yAvMuA9lG1wzniS6jQVBeyvS/KlKq1dfBelmc3RMaX1Cfjghb68WbS3e+gwJ
S15R+UwN4HkxXqPcIwA7QXGN0kxNAXINfXdLlwZbDazDMW7XQCxuY2h0Mc53Cvwz3sx+bYFD0nGE
aKgszBs1wg8DszDb0lrGQ6QyCByTxzE5C6FcdH2ghWNqJ9AuA31rpvHMKOiaXJGZsiROtnX9JLiV
pXPkUA6W0tNORCXfmY66JmDAhcCgbGcJaYxtxI0aemy+E99gnHaoDad5RLLuvWFpO8OiRAvgqnp3
qflzx2t+0Is69PgQdp6tPKSOupsf3NR6yDV02iRlcZyjzhEEBEue9QWx8OjQO+WxI8d44diMruw6
PxPz/goTYJWb8LDMHKw4B545E7pI8ms0Ly9W1u4zFY5NVdB8jiN/LfzYdToF8nCPNLDzH6Hi3NuJ
/1poAAb9aS68c4p92d2N5cTRJLrNBsSW6JAWvjrs2ObsRc7FlaxDWqdfMD8ds/RoZyRyqEmwFKnk
sXGcDSo3fTPiVK0tiql8PM38vIVlcL6URnj2CugTlJZemd15dDcpU7018JRT4lsbHdJX7TQ3EKse
tSR8VbEZTvr0khGTtDSs+oH52KNiao/MqA6dRd59w9FA4vGl+nBtqjyKYudON7PXwcAj7TC8GeYw
jyhs7xQKwtG0H6uEJUnvK3C7nRlvJobG9MW2HbKzDQkl6tonTIJO31Lpp+4JCu0Cr7Sb1Zq5kmhy
iU0cb2qr+NE4j/CuvluoyoAp0aBTknofsBiSx33uxo1U41mxyKZkIFxA8k2IyVTvws7DaBruNdoe
biDA9ROnsCoa/ni0LkmeX5O5yh+Kc1oED8HICbsX9W4OIJYoTwUJ95LMdrx/cWesFNoEbP5sFsNE
PyxNSTOANi9c1unr2FZWqkaIgePTtiT3+jCADCryF1Kqqsh6RGO2NpqgAj0eHKymvfPwMDrxcFVH
4BJbOR2zQrk2N4ZDSF+ajAq9InJa6w6VYlI+O0rzSHSQeg3P4BAXtnVlex0tn9R4TF4ZG/KZyyuW
IsLJNf2x9svraAJFat9g6kKia+e7sgtAgRMMhU8GSJXSu4SwouIjGFAU6c7Im51AKOqNN4YkXsW3
+KazDgKSxbjWaRnfwHYv5vjpaRxiFwgFDXqQ7j21LndMOKHGwVLWRflDKHuBvTrfKi384oJVXMXm
g20XkVxXJ980AHrxAOhoiNlPE2skGQuvc1cOa3AXs/qiu2s4aWwabUy2MQsqWwT07EiedQredZwS
TtR+K6k1q4lJcNqKtRErynJMmxOqTcKime6wbd+lNpwa20KGNbW7OdUZFMg2G6iq4lDc2hp9u1zc
i5g1rWRNwyIyp/ElFz+cwxodvLxUwS7qW+TS+pFDzdGwi2o3zwcUCIlubtDlw2NBAZBw1CgSbzlF
ZFh1PjkThU63KmXOgxuzG3n0IRlDLhxOgxJdmH3b2y6P7+oi19zOqTjFrzwxBUi5n3D20KAbEBK1
BLcA0ycTM6k3CqwY1Sz2frpBEoe0XX2vulM5ZU9lnxbrqM8B5xgakWExByjdAaTRlwNOnP4EFwXm
J15+BqVkPjCSqTR+OsU50fXxybCn+srkslQVEn/ZkYhT0HxsjWKdFnO2ivrW+jA08EpctpVR8uAJ
nmw7uIo6/7VH5nNq1XrfvfgNsNdYW+HQJYnFml78wW82tOYvPi27wE+/dwmOLTtHj1mX+oHIwHIN
OvpOTVMdmEP2lvSynPWioVtxJBorAnQR+bf5nL9cvNh6wKmUd0RPb5v3zASBEcEHYnDK4TyMyle1
spJdWH/TWorXAFCSS+W/73RgZZQ40vNhNCh7EFUPYxnVm9j6LhSKJFqZiCH0Bniy8jZKzB9U29GS
RrBlBW42TdcSCirHbpiMXXPXhBn+e0LiV2wgbgtcjXnOqyTfZUFBiH4Wl+KYW3snmxW5+qOFRoob
im5Xnb+0dQuiRVCNzynbTmEcoU5C7remO6T/j8TKv+mGsekT+xG1/CP73vydWQTXIrVgRCOxQvYU
GJ0P9zfbwXYLrryCFRPGhhZp1OyQfqrceVYfIBc99URLIddjZuDFqGMTwkhxKC0kSqNFfLbaicGt
nb6jLGsX2AJZ6b3X3Cs114sJJQr81yikXwy1gSi/BPzWnFTVNxVbdJLujeBdjzsEjwosTZP5mV/o
2jKF2ZyjcKyMolyqWY5DDqW+YyPOQUEfNY7c+gbt0TZDxggcsYdWmfxofQPLdMDDlZrRnVHVr7Gi
bW00z7CsWwao4mzEqOFAfmiDlTN23zHc5nHk8VkkdfSA5mls6bRKgr7YoKMrRLtMp1IOIlrsGWg7
Wter5bd0qO+GpmIzNGn6yqi5zQxsyfR3ajcuGkRYsryn33WlpyWfhUwLv3+bWwLZDOCMOG86OH+t
kMokJblomdQQHktS1/qM7Bja/8vemu45E5iLd/qdtxOGi0UzDDSzBJJ2Ua3iGsDPCEwin3QEMOSX
R01/gy4aCDrFSOOBGyz99zKWB0aHh5pPCdsguYn98kx7cq5TJp9DepVM98EBKD/MvMk6d06Zbqec
HDq5rpoclchIZy/CLMbDBITDOmWeDkMMr0jTrslYUzBLVG9h9M0f8d1AHHJRODwSr46/HtGCM91N
mCIRc92LkkWUREPwXDNI/DLW0SPMQ6hA0UgXJa92RkctyAgxpDkXvhKgsq4U+jsO2AaQiyhZGtcE
dI4YPQvpRmkUnMsCixLFGKq6rC5J/0zPGYmZocMITytg7k/poK4k5Ho9qy88RNs41EZqUHLaDPWx
nXFudfYuevrjpZiuzOmkdxPtiJIQjCCau+rYs/Za9kPNMGyETPuboXub5ehLfOkr8lY9FuucqNEJ
MWFr05ZVlOFCezJZ1FD+XKUpmDxC+KbAFADsayIXfZo+fUdNTM+b438BvlMh5sQUhbVSdLJ+RvrD
9IgJUErBSwTTa6XJn6P+RQDW3KCFppfM+kqNXyQVjuzaxpetXGZGsQ/q26JWUwYT4lyQtBIQOUXK
JjN7dmYixZsacxF6Ed4VDKf02+DQwm7tCyHcqKriYkVJg54sKW8G1GJ8JJtZnFGvu8G4Hgrca8BS
zk5DhxpQ8Hc1jJVt0ln3Tpg+wWsCbDbdFFYHmS9EsaIPLz2M5ADB5LKVjK4L0pWYknS7sLBA0BHW
Av8bmpOqjwz5GAk64vnnH3hFBkwZ5HnHSc724RFBc2avVINzPHc+Ju0oA7zgIH0Y89dkB2fC2qYA
KCDQUbjxoWL53RutChbNUmZ8t/1k7g0Iud40nQUc2BU8hwdDrPWkI0rVs0qGFpJxe0Z3y9mFzfBE
r2NkWpo86cN4GOitd6Fx4QaTNK0ssAv+HKeBdx583oOTCmKvZXRLBDhYodI5IUwdOP0ixvKZJtQi
2jLRuIhWWZoxvWErgUKb9Nesm26rTWcCgBa6maJHBo9FeRCV5Lsa0rXH84AfPdURfhW0cevSO5cq
fTrQAN8Hap8yAEyiG8PVNJQGWM0sxouP3lcTaP1NxnJZHxWPoG/EkhawctAkXB+g4IdSt+V3IcU+
jWgbMEyB7KVM/cVJON8a4VPQNM2cABNtVGJ6nlowyWGT3YhBw8VUGgU7hzKsDCqQR5a+tddOOyVw
8geHwMF94DG7LYYgf9L05H40yBxWTKs4jPgpjn4Mp0rVqdmZ1V5kWnA6Tjt9A4pTP00Fp189g3nA
udvC2ppUV1lQ1Dv6VhRcg/dsUeA89STTuQhwjYPSpeU9cyXMtCJ5SmSxV227XHbsHrtEdARV3MNL
VfdC6xu3ClH2ys7DPfHezb7rtAU3iy32WKPTWdbE8dUFrvEQL2/cFnsjtCzXHJvgWp/YpuOEOa+j
27dVZqenoiphA4apwowQoQ8n9PyanWLljJRpqK4Ql8wXks4Yv7nK2uOY5erdfBFJ8PNvcsMiWLhR
K3gjOPv1NnyorJJkAgag2piTfRqitmWaQogqbXPRI7MMe9zxDA+k5j2kU0WnQ973vgj2SWP8kAbn
N2QrtzjGOG1NiF2hxNhYMFtQ1yrMmb556jw21Qx9A7nGgGlF8G6F8JdQMpDuh9kt1TAjy3u/tDdx
weQ/ynZKlpbHeU7ZOz1wbSd+0vBUrSDtegtogdgqBWj5OprNAfEG/vgr8Itm1dCX1Mv15KnB2i65
QHkdusjmqI27cAXNdT5b0pox5ClyUtO1U3TvDk25IPAeFVv9DkEDOFGWdCtQh5azK5jMuaFFakU4
5T+MCc06QgraNrOhx7BeQ9GAUTX0m1QxvpeqwR3RnwSJ2FsjbPNFNMIkZSQyjOKe8E/tpqfA7LNj
YfrhuVOEICZzHRBfvshtpIuIR3QyTWl+M0ketxlMbZGj1FUG0n+yfVLkD5UGUjnZc3B1loViTOsx
0jA3xk2w7hECOxboZAmxVB118unNagk/j5l3H5e4O1JgBkQkpdd4kYwNIomKvMHpEBiWtvZCRpAS
YwLRRMUaTXhGo5e+fGhN0NgDhe5CUq4MQ91yTOtCIozDbgCKYyGWVmyii75rA/bYXtYIkLv3ps06
HhYOuOSMIA6kKR2A1d0Kp6LmV5i2KFFyUchG3/sA0Jup8zGw+MssHRPXqtEV24RdrrToNYdBtdO8
6KG0Zbj842//8c//+o+X4T/9t/yGtCM/z+p//hf//ZIXI0QmdOa//uc/7/OU//38N//9Mx9+5BS+
VHmdvze//anNW371nL7VH39ofjf//Zt59X+/O/e5ef7lP1YZbr/x3L5V4+1b3SbNz3fB55h/8v/1
L//29vO33I/F2z/+eMnbrJl/mx/m2R///qvd6z/+0IT180L96zrNv//ffzl/gH/8cXpOXkMkFn/5
J2/PdfOPP2zj7zZBUIbmGJY0bH5V//bzz/W/C6lL25YqTj3DNJw//pblVRPwT/6uEXwspcNCaEjd
svmrOm/nv1LUv9sqBzJoO7plgvMRqv7H//nov3yF//cr/VvWpjek/TQ1n0X942/Fv77p+aPZqOKB
KtgGb0V3hIQ8x9+/PN+GjJH56f9VBxNnB/IxXMOZNk1+zuoW8sVdhFem89oVTneVIb+VtOs/XaN/
v5FfXnj+xR9f2FBhJ6h8SmH/fGN/emEcy0OZdcw8W5N5a7BS8T5YAYhOerxqiHW6VtxCgONxQtYu
MPiEMmrMFEBGuRYJOLHcf/GOPrsUjBqEhpyCSzxf9T9fikxly6vqUnX5dhYTh8VM4pUPjH1GpM3c
uNGpgOsBZfjN719Z//SVTd1k+ixw0+gfvgTJCYwJFtdCz7VNrO/b1N4OjbLSx/yZwJAHT3l3oOxr
PhFoNqNg3cR3k2xRFB0K3b/Y5ngaiT1UC7cZXJyc7u/fn/zkqzLBihmq5TDtdT68PcWQXQZ/XHUd
mh/DnaEOZOToJ7VUSJkEB6uEK7qvi9+/6Kd3pqXyfQhqGx2f869fRxHbvT15vGrsDMsqDVZN163y
EeXuJWdZDCQqNWsjveHwP3thMX9bf7ozBTU7HuKOsMluAqHKMFYkzXViX4QFS5S4s74YrlTTwS8T
rH7/2n95KBxtvsgabTwWBaHbv760HuVUuwGcyJDMBZ09v5mVBGykda6s/2cv9eFuF01Jj7jhpaqG
QR1SdT0eXa8i90Hrv/gqWeN+fdT5VDwzujBxQ88rzq+fqiuYdahhgLqWLkzcxdsmTclmSI6//0Sa
9vvXcT58cU7XGjK0fGCEzEgL9r/ISrYM0Q9TSOkDm5DowGUGS5nj4MI05d3vX/8vj8n8MXXDNE3b
ssDFfriiOE2Lwa4yHhMN7SLja8DO+ehvqL5gVdF/5NXRs2x//6qa/tmn/tPLfri6QeclUotyFo99
og3Yh8GZL1qUaVViYT3g/IPF0wSBUaAnbL96WOYP9csyPn9oFP0k1Kjw0a0P11xEBkN8g+/Wsy8+
TSJwAQg0h6tex5lLaE5BGq+SgUx6it6Qrm7Heto4Rr2zeXxNgg4Itjk0/ldL+adfhYnXUli2bpHg
/usdJ7gdi7DhTqjrH4D36K9ioldw5pU1YudpXw4YYphmKAZ0fYa60jT3LWf2Kck3QNRuOgdCz0YJ
tUNqPHzxfX363tjBDTZwYVgf1zVJP93vAnbc+Zsyvqf5N7KLXFGMG51QyhC9ggVQGYOBgvy4NcHJ
4HkZc+pNLllI9vdok2HzWpHx/ft3pn92J+mOCc2D4kLKj1tyqySD7RhsQyMiSGDUK9UeScEjO5GA
FacFFSoRaTr33NS3qNRP6B+I+MiQ/UgAT35q4aTNjqbtPOhkEXfX05Qc0//fvYj7zVB1TbPALbPf
f/hmndKboF+nqlslysqG9xI7yAWkv6pofsxXyY71k2F+dUOZn9zmJsWYZqok7FAdfLihLGRBY8il
8Su5A614zVT5Lu/bVVvTVs+zI+BqAheCfWtjBSinq67nbUjvMfrq3v7s9hG2oauqJaRlyvmd/nl3
6i3PYjo+uYVXbYeu3oSOfyu85hA62ksYPjMRVHjd398af92MuewgQNmZQItaNkXnL6+aqkZMYBxJ
CRq6YxhjBr1CeM90oppr8lXAowULTeno1jfXX7z0Z3elrdoUAYZqS83+8IG7pFNoe8uJTn9w6Vqg
+uP9FAWc4lldbLnraLgx1hO4Xud3AETvi+fi0xXWZm4tHAwqVMsfFvYSJj98RQ8LadYdbKeBWc5R
FQIT/IcdGY86Lk18ePOrx9ejVC5fXIHPbj5bZzlTNZtCWftwBZKQDO7U4fUniA3NbnzUq2Tb5ISE
ETJip8MVKvFrL+sJfWmXXV4c51hWIB5ffRPzTf5xrbctyeFDaqxdH289M0CoDwEW/KznbwgR3Fss
qfakHKGS3JJnfayThL5fehyICPniGhifvTaRNDzzBhxh+8MDWNgqEg76yYhrneVs9fSYY5udq6Nf
iQFOSq+Cb9CudNtDAnLA1gdTQvniTvjs2bNpBKDBZp0zPt6KTlpUjDv4IiICV1C5rRBW7kMSWAwc
iBrvBEmemQ3u7z/7XPR9vOwcBXXV4HHXHNP69dlTM2vo5QwPLzNvNdekuqqsqjTZzmeRXgm/KAy1
+ff95fV41DkWapxGrA+3exBpgQ75gSKUDioW8cpMt3ZzyJEXIGG974K1o1qbTNv2WYHIWh51X94r
MfFoxVdv5bOKzrEcICWaxaL38XSaGUFt5VKbsJmIJaFbjMRv6kI/ObV/m5Loq/bDVRvfIyI/jl60
+/111z6755CCSLqD7Ie6Kn698KjtlSHJ4Tmlg+MGhDgYwqTV+zIxyChpnvtmfPSqMSDz4ag6yvMY
dT9oq37xLj556nj0HU76RCuawpnf5Z8W/IjMyWGyzMGF1xyJ1LUw/UHHcGNGtLWeuDalpjoOmwx6
5xcvPX/AD3fCLy/9YeGpYqw2Y0r52ijdai5pozxgXNBuhHdjpsZJn4jiy/xTiAqjGn4UTXsPim9D
qsAJtilsni+7Bp88gVwK8uFsFgKV9fjXixE7euarkGD+dUAaIuzdMXYO85TxNWFhvasxPgnp7+24
ofFW7yY73tamsvZINPSsdmNO0TnTeG8Icaf+y2L8sy+L6aDOs8PbFOLD+4uUqJuQJUxuXfaotK3F
nAHHjeTGMnjHxCC6m1DvacZ/uUl8+soOL2kYtJvYK3+9Mv5o+H5WZdysFQjomHFR461pyR/iUexB
fa489BzvAyiq398kn1WNJjsCX4tpq5ZlfvjIehCK0CSG1VVIcoj1OXkC3VbRr30rWg6R2CpWdCaO
BL1XtKzhjfsd6QlEqZvM7NT5EP9elP0V0/kfTCxvjc3UkgnDseD37/OzXdyiD8fDbNBc4//9eoEU
2XPibb2RC0TWMc7HDCCGWmpPyIu+xxMy7crmxbXxvkfyYdrtUh++un8/uX0t1bCBXWhMIXgXv76H
qS6mODEpoxqT66HOSAta25m39cZ264wY94lQzZzwq/J1/g4+PMjW/MzwsVVT/8vOrSU6InhB0YgP
ZaMHYq0+o8LaJ1KnkWQu8WcgsrJIXFMWcvQgsn1ZxX2yltJSm8tHSfH+l/3bqOves4KCh7Ty12Wb
bPs0PstSOSZ9sh37g86EnpuLzFRwTJwzxiG8hWT4xZKuf/o2JJWzYRs2gW8flnQ9n7SAdGU2lBIm
M9QeoUEy1BBCdQEeK2caHxiFYCLm+Yn855qI7sS2F1rRHRwtYuTob7S6XYWY5wuGOqqc4dMY0nQF
Ogbk47H8ouT4bDee271gam2apfrH4s/636SdV3PcONCufxGrmMPtDCcpWMGSbemGZa9s5pz5688D
fSd4OKxh7Z6tvbDLFxiAQKPR/QaKs5AbZbaL5n8tnf6uNgxEFUvMs3vzw4xHzDdfoxgkCuBzZ6Mk
h8BHlUxPb9GZS5BEXjlGC3eCoSimJjvUqXiEzO6ECApJrzhsJQWN9r5CFNdMH5I4xhpWKcE2SOVP
v21vlUy7Tx1wWvaQvQfj6JoJr9cEq7PMpw5U/5cdzu7SOeCKTq40+7B9hJODAZncxZUJ3QcdlHao
x8fJtvcjqjMgJwRvBciBXzxlcJLASx19nDpXVmchd6LcAFORWjqV+3kNKM7lfixHtnkAVKPUUiC+
xaOVOejednvMECY9xQi2w5ig+BnF9teonu6cWDslnf9jMNZinsjU5sdepbDP2wF9fn1+GyXIi8Di
F4issHo0I8yRJ/sjaCyQutDoCDdlLv9zfQWWhtR4I4tiNtXi+ZBNbVvA7KbR7XWK5VhViKpt2ksc
soMOIZlftPbpF5JEQ9NN1t1WyZM/y4J/JUhV4RRa64OAkRTrB3quO+BDR78JDnXBO92vHiCUPvk0
xaAe4e1j+2tHVGz5+TJr3IEwXGVqTdasalva+MIgqTe6NUJyoJn970MJEFq8lmMJPU/oaWb4lOsB
qFmJmiD69AOobFN5Gt6ur/7S/UJbyJZFhYs2xuxw5rmidiMuNmBatkUBXELubjMreZrsL854RLzY
pai0vz7mUtnVoOCpKDoPM/HVzy81NVRHKbG4WMGUfBXClkqjn6QtCGzg8DZIa4M8SA7yTeINh5Wx
l6KRKaPRznPMQZNwNnbp0CVEiWt0Izt2/T+9YX/Nmw7vhv62s4xjIBlHi04JHRMysWAHpu8haPRj
DjZr0OzbQnpc+UFLm9GEWWrQWtP4UbMb3nfMKusdhVJ6F92gdPc8qfWDrvqHIakehHRahgVWMab0
b+OjEk5fro9/uQF4JtJJEk1D07LsWTIWQWgaCp/1yLGQ9tkHU3KDnttX6LxvP4UUalgcr4+4kFcx
JMR54q5jOxczhsRo52Okjm6T1z9V+pib2j85yO1WIx3++gYYw17FPygGC0JV+A52/I//8BN0Th+X
JNBJzMPPd6BNCaj1kmSkMIHWEpFXG773KU7JXFNJTsGZdR/0eD8JFKPxLeoTd+UXXOYV4k1i6qAc
SZgUbXbwJh/jNRs6sUs17iCSXatvTv9T142P4oWmF0D3brLiowR4kJpYNAJXuf4jLusEqkxWY9A2
sghE8xodlvbTJDv54HZpeowrSO9+/BQ6KNQVsA8Jw9eHuzx6qkxSyC1HmZ10WmzFv8JuG/dKTao9
8CClMjYkblkPh7I3Nwrlif+vofTZoerk3Mf5naHUiA84cZkUj02GZDc6vtdHWnjzMyudqgfKDTQd
54XeXNNTNHgYSvFatm31ZI/WHqxSjnUItwclEQxp62Ij+fRCIxVtidx4j3CIlXzv/fpvWTrLjsEK
U/wwbCo/5wtMNSElL7RoHuHVlTk1EqL2S2Cr98Fz0b1bvo9j/GqN7/KloJI8yVR5ecxR85wFECA9
1gCmBdN7TKRARh1jzQdEJt2VOpIvrQfwNDx20veC7Yua9DYbvdfr0xbTOr9NCSU0R3CJFnFUnu2r
nFe60qTG4LY7c8hx39Lvg/hHr35vuL7scXXGC0dX5dYmX6O2CgLCOF9mvS6RjMdGwPUCaO8Iv1m5
91WHidL9DmhpoJCyH3Gfih37BTlwrO2zZwR4Vs7uwrdm1rxHmDCttHnrxao7U+tzaBtWCdNE85+T
rr/Vk8hVMCytMahBBfmN3tr99bVeCBkETMUWnSiSp3m+kJVtM2hR2bsG5RBEHjZlYWwrDbtDGNFm
4/+HWVIX4Y5gxU1rXiroclD2tTP07mhDqePBaQXBrjXxVlLYSektrgBbpYzXbqjLO1kVGTA4HppG
lBJn4WPKCkoUUYpIPD2jdngxQU1PUXwgWUOFSpbxs5CfMwwEVNiu1xd4IUiqvHtl26Hs4JjzepUD
Zq6pc713Tfi2pZrc9TgIoNEEESFeaX8vbSGDMCywA7zP5n1FeItYJ6aCSYfHYq4lsKj0e1g5p3oa
9lHu7YIeQYVgWMk4liImYAXZZh85zHLeFagc9P9yB0ExR//toaevIlRf4suA3PR7SDMgt36is+8i
6X4IUudrr4BnUeyX6+u8FDRATIiYRWPiIgmZyjrE81ntBePwEOTGpsONOLQb+Kfwb1EXxvhg5d2x
uN46kAZxYsWZPY8baqSXQyaE1MBuIyKCe4VRb+MWGyffNeCLQUorknZlPy0k26rKBa/pNjBnttYs
PvdmoPU04lEid1J4iB6W0kqNy1nrxsj3i9p8XKCZ4twlHRlAqNanf7/QJhkmOR9bTBWotbNbv7Nq
M1ZZ6NHrjvK24FpCGXuP4bVr3g69tnJ2lwIUdUWHzApsxUVcnKAqNpUNm9UoUU8IEHWO1HtLfg3g
oIiGy/XJLbQ5WV2DtTW5+mj6zxJJ08BsuTVkjusw4nVmHcvfymT+pIbbjsN+jElynCd0eVdu+ovd
i3SOwVXP1sWe9hMKeLaoIeoxKELT1MbPtQzNbQZWF+o71A8BAep39L3+7Uw/h7R1W2VtYdzOZmr0
fthq5Si7wCLggqXVQcqHWydPvgjp3MI277xyAp0v3OTGYQ0qo1x8V4YnGvJut0RDf55myCVUAbOn
PIBr9RYs7lv5xYEAtSm5jLeFmf4Zh/oXou6P8GDRMPvuyfGHXipbS0Njxhmx80uG7yrm7NeX5fN5
dpZ8iN9F6gFZXwHxNi9f1JIZ98QRMDyq8xGAJpfaw9g2RyPw5K0uVTa6Hrj7KGFhosAHjQUapRo9
ZDjWbr4HycFJviVdcge38El15H8sGUITxl/3kaUdQ1p4nsxNNzlat6lj+A7RdEAm/iZL/R335Vr/
ZmmRHVnmI1OHURRnFqEQ0dExbQO0APR728agRtIJ+m2/H2Rgw0W/FpuWx7NE9U2kU/NnWKNX5ijL
qChGjX5fVj0CJj/RghLdctEkzZQaFtGATe5LEkbYVDiorPVuVUOxGvwX07S/JaaykuFc1k/5ouTO
MtmNACqpIoz/9Uzxw7G22oFFiOUXRPllZ69GsK0d9Ra11UTtD42PLGSu3Ziedp/1SIi3OwWM5Vrd
9CLNFL9Do4HP4xxI4zxwS50x4sZM8xwrzjtsJDZFnd57Xv2LYIqk2OhOZnfrGOFb3dqvXQ3SJpER
UFoJ36rIZucbHAyDbFMmAM0xP/daA09EMQSWU0tu7RwDrTy6M8Z9IfsQXBT/te3959CpbhofslEh
PUH3oKLcnryx2zUDfRoeIG2BVJHlPCN16Q6y+dz74/3PaPLgR9BG6eyVzEYVr+fZjxbYB+5Ylu8S
fWIM0FSlkLWjjnDrs4c2Rmi8Bnr4vcK6KyjxX/MtjYYfTVr484D+IqfYGHp9wouP5iWwgMG+04r0
3eAfq7z9lWAiijeNhVwhhrFeIj06HZcnVfXrAeWyOgJUwFaoTHAogHbOCwO+VhS2ntAQ1PH7Skv7
DZVrlEzvjcbcaE38hoj7qehhPA+oYYTyS6WvYndESnC+epYMfFdABwQJc/6kHaEZGlZui/qc9Ko2
XNgpAgNtdUr7/led2Js2vuu1uyELb2l9QI5YSZQub1UiqYCrE04VqtDzDNHsVEnDD5gfMOpfbdB2
U3ZneP0XnPBsGbWnnFwVIm9kflxf/MtrlXE5/CRoitjsszsOHZxalzsmHqj6PeJJRymQ7mLzF6bU
PCQRiB9XIajiKTFfawHKogSrmZcwlQbqSJfpEQ2+QP2nUZH4KOUn3csegxGarIy4V//QG/pxNJVg
ZatdRl9LZUzToOKvUr8Qh+ivQKcPmOaGyTi4Je83bwp3TTsdlMi4KbpmEwJLu764Czub1WWa7G7u
GGN+hXt+4Y1AESdX9b2PhqtSl2uc0uDO4A7ubMFJt616Qp33SRPCcE3zwdv758qPWFxvUmECg8XO
mu/tMorb3k7xkCsQjjc9BJa95G5snGdUAuD114iv5LdGET9fH/fiWSdyAxOsJCUSIGHzptwoKZKh
edaI3iJBmy5mo1q71PoJ8mB/faTFwwP0BbwjTyvGmyXcI967iSza1r0HdtWqgZtYTvEr0x9ycwTY
ugk7ybXz4I2v/3Z97IUdJZvoJWnkiOyseWHf9+JmaCbOLb7R7qjRsm/IYpQ/MhA4pTRXUn1xEc+P
Dl0z6qiOwkU9jxKSoWLd4nCj6ICpBPuhpEKe1u2tM3gIyOjYIij37RqmbSlGEB5pIbCFLx+OWhYN
KGgTIyKUvhNL+SeT1J9IoRHWvxWeYBuivFD/CIbkaA6Si8fNDgeTgwabK5SeVKV+gMMybVuUhP79
4js85ulswShT5kWLWKqzVo974Ar0M/q+eeh79ZiUXwzS9bZdq4ItLT4gDu5Wk1oFSfl58Ag6DQXI
jLYd2g0ngEa8CrDcLvY5tlhgo6DYBSdUp9eSs4WriR4yDxBVIObpIJwPO7CbZVlih+F6djOFzUlC
NmuA1b4JDcE1sTHrQl02RNC5nMpHuYlpH4Qrh3npiAGYITsjJxInbTb5lJZg6TUyHQx0I43U/135
78oYPKVjtLe0vZwFuzgyIZCa6j/XP7KysO4UHQ2iF40D7aLcOkbUheooYtOjqdV3/l4bMGGEdFVb
mMRBXjQHDKg9XJiAL6XJe142vwe5cc0G6rE03cHqPPm9cWciXgobaOXXXRTOBOaAWhJoCcXBYWNW
OMuBOU2Zwx4Eb3asUI3r4t8dF+pmBCAyWMUNDksb1YTuaGQjYBondK//goUIBFhE401Obw8I5OwG
lyu1Hs0cPck6lXGstj/6mHb+tOdax1dEWtkIC1GdRIG6CihTGYD+bDeWnTdgQ0zzzNfNV8NoTgkK
PlKkvKuRslY1W9r5KkgTWYRXiAqzsQLw1H2tMFajPBY4ogtcp6+GN+hCbnITMPWEJTAeBkGFyceN
Ha8lZUsbD/qdQ1yHawhW7fzkwRjPU7SBWdlSPwZU1YdKP0wJuwxJ3LgevjT5XqOtcf17LoyK6Rsw
Xp7uVJDmJ23AK9aWCvhj+J0/GAo6Q181yd87fn87qG9eG28R5l95PSwd709qHU0U/r/YRJJfA2Ms
2wEpUR/vdu8ODu6L1GFNkt40yslTnpG3pWqKs9h/mC1sASrdxG/Hnr2/zazvuiqglyTEx6b2x1Dc
TBjYDL5+LDBQEK7Y/y0FpdoNGwceB+n+PGHwdKwmJY0v62NxG08nrw5eOqwYFB2F8lPlfW8ntJSI
tdcnu3CRYskhQGZsaC6R2VHtlQqNcTz0kA+PbgJNu9EopheTjcEtBrIxwtu4NF0fcvnLAriwBZeG
Aod47P6V8ipmij096rdurEY3nuwfGO8Ff0gUzmBlNBD3In2vhR+xFjxdH3pxtn+NPJvtoMmpVJhE
xogHaDRhmneXoQhdJ8ZhGGU0rtZAJguRkGovuwiOKB3eebwYfCv1zJ4Wt9H1VFHaGwPzE2Oq9pHJ
TaGt5NULkZCavg2IAFAFkMnZjRiOlRLKlkC0YKaeDyD2wHQO0qMwSr++kJ/bcZb2UQa0YQbaNh9y
3hMKh8DAjBuAWCOHBzkYpy1ctwm9/+gwVCHqZtV4g4m7oM8Nd4Y1oAyv3pRYiW+CqjsqbfFnQJLN
KHJ7h8Sq7ebTv26SkZSCGATtxtuK99UsVHcGarfGyGJEqnZDQnwAfX7wKJfADd7DFf0Pz2VVIIlo
y4EituZBskN3OkkEnMhHbjA00rtJzt6jHteQCkt2GrPBvp6+TQOPquvfYmlT023mMuAppQKUPT9O
qp2WFq6RpJyoTIoy9EDYCCfADIgLhFK/r+FZXR9y6UIwWF+gmDrlEWe20brJ1nvPgXmqIV+ijkBi
ioMwe8rG92EoKJigsQhZ8/qgS/M0oZ1D1VQo9c7rArhflaMBaMXVfBTBbUTo9OIh0WQcS72t3Q4I
0vtr23zhoUpURAmAlxSGKfPyX1UiSFUanN8mBhUdQ0ekziK1FGOG74ovTBOg2iFNYxT2ytBLSww4
C9wvdXYeOrOvinle5Os4ORKm0MJuhIubaI8hn6YLB5YfE7ZoqHtfX+KlAEIPBb4csgIUG+fxsag7
K8LP1u2K8EYUfkl3NnGO0eK/b7GyfXg6QD39JC3O6x7D1EZtgrmHi+zmQQVRlSG95lNrUWtvJeov
LiUD8eKHIgni8PyA4NfYR8PIARFQAVmIAbf9rXgajnKzZfH5ev6PUVvLS5dKLSqvwP87rno+ro80
5JRIvBK06C7J3yQTOUwZx7HoYdQ5NlgMJ9ntCN03fRD8w+ufcvG0aFTPZeBVl+yzJtJkRCwpUJdd
eudE/a5uHBRM8rugfVax5G3ptF4fcfFeFyA6wTRbgCV0XexNXcvt2o2wOgslxHrUR5Oiekh6/xRY
2gmGPp7c2btW/Kd0keI1eAHxDiAqnS/2FNdI8nYVVcMeDnW0zwMTkZvpEJ8Qadq2Rb+J7iGarry1
LmkUYhvTraEEAs/polCsSUnXBhkIskJTMdzjNTpOGKh5WuZq5b3kSXTWkV8yUDs36FZgI38aElzx
+DPWoEh9YtDa9cl9PwSu3aPnxOOl2haWjrif4u31do2Ju7Qv4CVRWGVbwHmZrVNQlqOaQDxyLWs6
FL58MCYkxaf+EFbZo2G5qrpGxFwcka6hwFVbog1+/mV80OyO06oDhir+Xpm8XQabviETMLp3ncGz
cI22sJR1UTF3+DA027kwzkdEA6n2ArMmdsK81Cv5i4I1hjVaL3grH73VTbA4QQRZZFBfoAjnl4St
a1PfY2VBNcC4aRtETavsrkvKB+NgIObtm+VKnrc4P04YY9Eag79zPr+qmRwrTJhf5dxXnrNV0xa7
O1ZyehBWM9eP9VL0JKFE30So3lxA9KkmR1CB2DBBAH9RaU4VcSwyf9a1ChTnQU6tvaGsXbxLg4rN
KRrdNJDmt4PnNUnktxVf0ICWrvrPQRW6cixvFE/e5ZmzSSv1SYKG9O/niuS8wILS9iCInS+s4dF2
rAOGTcdwF5bxkwTkJejHg2DJZ1gFQSwxU28lVC9eFEDZCCX0Wmjyza7dCbNDI0YNEjtndVvUaJX9
SqavigpjEJY65EW6Hh2mBh7+u83wH9Iqh4RK1yme8L6fzTkrM8TIZC7i4p9+Mva97hMKHIrGYCdx
bxbSj/9+kR1AIbTqae1e9JuLNNHVRveYLaBbVKi7IjpS3LkvZe0mlV6H2NoMxn9Kz6kNybyK2Ffm
PHsEvgEP2geWqYzNKVKhuIAyTnMooEHiYtl9inA6Uezf6ZT8+x4ymfJfQ4vj/Nd7N0bQV8KCamAY
GIW4LXBUx/EQEGkTK+Zrm2i/7hryIM0/xZK/i6DeXV/zSwCSyNZJ1kENwv65EIyyDRTU/UBj+vLE
MNqN4aUnntvWeywYFmS21WuDv6i0yr5eTAuoiAv6kZCqmieVo1410MRAhubWlzhvUTcZvlWt/L2s
sFpDaAQ/362T4w1J+Py+Mm0R6efPVAdMPd1E3FMukUGFQmKAwwVf3fuajdmjYBeJ1M+XvVel+E4/
9wEvM0/7GCaU8GUTS6UaPkK1sgcWrggitcBefdbQ5tnJWAdG7CE266oGbYGaTkma3WW+dyydZBvS
o0f68Xh97gu5PEOSEolmF9RJ8ZP+2nWyo5Yl2BUSbPKNIfbuHExqmi9RVq8MtPSBqUZCIREtIPlC
aCHxW8dJKyp1MvLktZfw+MdzuJY2E5InvlQcMIN2TcQNUJhfWddLGCN5l2yCExGNIIp2s6s+xOdz
0guFWeKjiq3EDdCzzdDc9IX8exjsF2f8yEP/lNjBM2ipp6ZDUtP+9R9WmiKIQEUJjZPZ+XbMSJmo
cgG+VoIfCOpggJh38Rdd0v5cH2hxF4mmKboaOnfj7J5Afl2RBpMYlqP2upEoyMod5s3KGCNDGFFi
sTqMNgAQXh92nm6QaYjONJQBTElpKczSjU5GtLBTe0zYFNQZMKmLfmDCkKUPFUrD14eaz1AMhfYA
0ZJyEQWNWWkQSRYPmqfTcNejBzt8aGjFNj3eEe0xTEueTtN/GJCOMJk7PRMo2LMlRfJcrSdMsTgh
77b/MJhvfuD65lHkONG365O7OChidnQtmRbvXr7i7CGK1bRO8m+jl9r8eK+8J6f9wBElBnhLBb11
s/bt+oDzLOpzPFpBgnNP1USbbcwAfpduJBYSz+VHODyjAE2zB9zM0UMGvAn+1N7Kc2hhp8AiNAQq
HWkp4sF5zImMrklS0+/cLKq3YYaBGhqiY+sdtOkUT8/XZ3dx9pme4MsJiAoogouKWzlKTlFU2Dkr
9LaghR8yHC6itjqaaHw40d4bULeHdjsZ9m0atl+Ge/w7/stvIPjwhAHpdFGUalIZEWE/6vDffu6b
u27wgEvLByv0DoYKadTB1ruw9vIY3yI0LrwXV17dYoP+fcOJRUDfxiH2avAo5xtYl6hKVRFO0hVq
pmXyqym+BeUzph4rkXbp05K0kT6AHAGSNNu7mV5pCipOrZuApvTr9FRpr4oZ79Ms3+f115VlXdi5
or8mANokiBevVA9U04D5W+uWFbTXGlIcrEtv2Ez1k1k+phMu2d4b4Kht5b8Z+jvSUjvcdHaq/Y/K
F+iPvfOmq2ttzYsk6nOtbUBJSJvQBpvf4nGPr0zMg98djA8l759Hx9qn/ocdW7ce7i9FW6NZhzy5
/W1U/reM6/+okz7+zxf9W3lzITLyff/f2LP1B6tXF5iSsf6ZdDTl5mB1NeLxr0pT7IeqeveRUb/+
EZZHBLsBr0pHflI7P8yeNRVl61WtSxV9I/RSHE3DZrjfOZi+1vTVV+HNyyMC4+ZGF1f6LF5plW53
Ds0KF9uxAx94al/pLOBvjGJV5HCef1+f4eIuw536/4wnfs9fKdIYRVVtVm3rTgmRotO2FBRwIpu2
shLt8o8Au6Uh+3l9zKVLAGQORVbeIApF+1mMbPAmmKp8JNyrvCm1X2mhnfDC3BrVP5Km7XFpMWQ8
ZkL1uDKwuDvnkYJQIaA6lCVBk57PNqs628pU7J264sGpsIvAhLNW3gNtl+SndDh4Gd4jZrBVO8yN
/M1Bi7+M2mnlRywtOdMXHATO0AXzt4+1SM6LtHWt4bFSFYSKcDSFZGx+wxWDF4LuysWzae4CUpnE
w7ONpno6KFgTFBvzaLf4+ZX5Jh1XdsJSFAVKQiGP30b/bLY2CWVa3yu4mUPlJUlxoonaLRnv1sds
bmUFxEG9+Aw8xADSg6m80KRTAsnPusRrKHz/E/4Bv4MV30MUY7fpRnmE83bjpvLz0L9cH/czQF+O
Sy0FVhWN109My1+b3YFUEmKy0yKJtG1zyn6cJ3x+jmp/ysyb9q39xxgxTzhI8vuIVXa45+p2XoRF
gnwT4Ke0cp98gkAufg/Vf0p0Ij+ZJ7NViCFbpofYHkU3WYddoP9I0RKnh5fe+1ard6OJUab2NkXH
rnmd+ndf2rflDy+/p27Zyk9F+/Sty1N8T/dmepCLZqOFX/SxXvtcSzGJUC80KijRkGucnxoJHU1A
B7gzqentAEUIXyjg14US3CWZfAytRxVdvdr5ZToT3jMozdq3dbfFGg37vJ1T7MGoXf+Qn0+ai4UT
YsegzGxy5Vk63uTcEolXcOOXGIECATaH8m4ggvHYxSsiSk+y/MVXXqs+pHyWbiIpvUmwzjAnZ+Ub
LmZgbGFyD54FDrCF88WpAxXvURWnZCzRt4Nfu7Lf34TZcxzgLZrXGzpYLiahW5vbo8VITLsp/JWT
e5GX0OCg7sr1BLgTqcdZDKcNneJnODYuBa5NBe0lA6OR6th1u1a7kmtdzlcMRoeVBi/BAkrA+XxH
v8HFK5kaNwvQ9aIa+d2pf5fejYN5HYjo0K2BedIxg3IsyyuL/Xn7nX332eCz+1il5+43FoPbyk0b
Pr1YQLdo9lZuH3ydrHusmUuj21astrSHnBDK9729K5KNljzJ9nZC5RMvvvatgVVi+RtL5c3hbSU6
i9kvNUbiw4529FaOQFP2avBYTA9l8xI7T60sHLtbMMJoxeTYs6JBghMMva0tVsBbbSq2yvikpDvf
2iX2m97Km5Ls02g6t9c2Pi/wTWCD8g32FTr43UfYYDcdW7vOO8YT9iQ3Od2A9KGO45UFu7hqWC9i
rIDgGsSZOTgyUhKsc7KmcZvo1aa8lOTSLgOy5+hbJFa2FnEuNXcrh1PsgNlH4n7lJFAPEEKfsx2S
SFIbRVJfuw72lvBj8Y6MtxaU3MJKXL3d5PF7hCT66L8FxspbZGG+KAkwYyElYJK3nW/OLI0d7Fht
3JLkFwUfp9p80Z0/Eu7J1nYIThglr8xVBJqLuf414GxDylnFWzZ0ajcnkwgxgzIbY0u0RFs22vrS
Rgo5FnQ6oeqsfNrLGEhpS3bIElENIouQZzHQSfyMe5S5FsIS0r9N8f5TECoz7BSWF7ol6p+ExTdM
ZNz6bCMUNqsBh/O1fGZxzf/6HbOsvEK2AzMSfoc3ZW5BbVMAIoq+242ysamhR8Qjkq8rIe9CeP6T
iY1kjgh6XJ7zmDfWmlxmoYlSRvnW1F8r59jEL16yhach2Qe7/d2FOLRjBYRhm3GohSEI6jr7uDz0
yONnP+VVztrlbc4Hoc4AYYWaPmmyWKi/sgvVKSanx3/O5T5WqqNlHZ3x1qz2tvKjOMKgo7OJl5+U
uXCSkPjQ7C8QzvJwY3/PtTvjgJlqkm/LDwNnXO9ZS07Xt+rny2y+Vf/6eZ9J+V8/L690DaA9lZAo
cMtph89ujE/XY5Rsq4dq3Nq8obCIsTmXd+mdDOyt1jmxt1N+nLLTXSaMUDZD5zaYfSrulG+Pinrr
9E+Yulz/oZ/gwosfSqyCeYPTKQyN83VMoyjxJoV1VEZ9Z7NqAeV5Jwm/TXH6Efk9wl1DenLkABtO
xa3sajf06inBEXPb99UPrMiwNMHsy/tTQZWfiu84le3KjkzfkB5i8w/qdT9i65jABjPvi7Dcah2U
fvto9zl2EQiRezEoqSzdtqqzzzz8wqPxZBlP5ABbScV0Z0Ic8EeV/KyL17jUsbLEbZkuOxXfEHm4
RlJ+UgveyNmLyk9svkWxW47mbdC+RhlcQYglpHHGvZ4eeh98unQXSOWulTGvkR99+U+rPYZsZKdz
YzqMiZhIeZPzMMmt6TXI432i4WmWJNsMQ3YupOurb4pk7mL1KTwK/CWkq3n0NnAiHIZc5coQv3Jf
//RvyyfUSorCHbkdb6P2OAUHTHB99aiYh0xz23HXD1u443j/IRxfqjdKjQ/m48lQb+Qoxlm02UzZ
Bxt8ZxgwK/cI3nL6tCdMdd/T/dgQm3Y4505/oO7eSdIXCruYJ1e6S0GQ+odq4IB9iyIWJjqmtE2e
lS/l3nkM0Bs3229jjp/OYWURLjJecZTh5pDZot56QWHQS6n3tVJv3LHNd9mPNnvE/jv/5T9IbzWn
pKXIb/70KLYMbKqn1MbH7oQtrJ4cy4o074vVnAzzW5D/SJx9GTYYvG9BW+oDJlzhLigPUrYbfXWL
6OWha74o+skJHlRzh8afSz4z6XsJtS1V+RYYe6tGcSfc+l8BzRkPVvTR97dZC8R+m76mxZvq4MGs
lPvS/4K89jaICYHepsZp5EHzwCFib+ij9NJ+QHO7C/18JRNfWigBnqV3CEHu4gUzymru2Sr2V5mR
gpDCqpp+Bzr1/iar37H9Wbn0loajakyujVwaj6bZSyRONSWSrIxqbjDsuNzz1jwKJffY+qNFNP/x
Vbq+E4yF02DYNDUcnBF0Sv/nscjp4kDq5aRxiwlee/Hu9P6uSdfeM2ujzCLeAHa2xBm2cVWc3fCg
v5uG91FZY8ooFy980QwDD6oTVan3zLPBFGCKXyQBnYX2FRdKmJvEJ8LoQLVWiYfbdHpx/IcOHrto
USqjv+ugzRaNv9MrHnKoRV5f3IumP5c4JU4yRJhTNEbngG9n9PsIDG3t8gonuPSqfSNhhZnZv5Lo
R9CpLo9KHypT6Shbr3laGX0hd2N0VDA+5V+Jdeff1iNpNoNIo+aAL57I3RoU8ccJh1XvjweCKgkm
V2iL5tXX6yMvZEzUfwBVwrSkYzffVG3vYKUaUbu0Q6H8729UWO0xHs2mVm7zD8c12m5tqZcmK8i0
NEKBH10sdTy2KXlUVLt1hf5E8Irsx8bBBU/kqlKIlwrlLo4ABmrNSohY+soCrgobByCygAKer3MI
VxsXXYa24++F8ZFIm7F+FetsRS9y82ADPsikxBUSOlK8Jhex8DamokXLn/8o+c1RNOZomAM1a6zf
HA8HF/Q+qTKVvQBeGVa5NtWFVQZHwuUJyQ7q4VxZpRgbyY4jp/oEXFtVesSlzlAQNc0ecHvf1+iM
kYFthRfG9S11WVKFd8gkST1BQNNAnGXhSWw5fetYlavl3dbs3rvawFAi4TUO3vpdLyQ3Ud595GVW
xlUvA+TZuOLf/84q9UptZcXmBe4kbl99NDoSAQfHeG8VNpPw/2HdQ6QkwHj6OEVeH34hcMJ9I+sG
qssVdFEHgrvR4+9R0ZY1T80IO6V/84ZwbZJih85yIoIm7h2KLgxG5nSYLA4zokhDpNC/je2zQUUU
jV1oMJnb6SCUIgpw7UZTmwdzMDaZ7++bwd6Y8vP12S7UXhRaT5S9oJbhKKHPP7IEfkkZzQKmikZN
K9zqGPMY1fecbN2un0TRrQP56ejwD3mHGZLbWytrcRm7+AkIr4DKhtjGepx/b8PLcyux9QL5k2Gj
gd8VSqkl2gRdSN4nGcBMw5spWWFfXZ7i81HFzfbXLotNpYrDkoljJ3HEeRBJXjdEDROM511ZZI8r
63x5jAXpCSK60KKk9TNbZ8WO0zSIvdL1wmBrhTyTKmXb1epGaA5E6ITXAn8OD4r0amVo7WKrkW1+
Srqhmk+3a/aINNqhJlrRQZucG9OgAW9QokrdVk3vMsR5rarDJKLd6WzBCEFUB/qJCYD0+q+4TLPO
fsT8WMW4YgeREVSuLPtuCVG+C42jjAUoVqUQ9CW4I2tb+/IkQ2CkRQ+WEpU1sq3zL1x2ZZNpCgy+
Usl3sZ+6vYkai9achKycqmebAmGhQjI2pGmbXJXcts8emyQ5BpCntGhlARbe8vwcVp/Pzx94CZ3/
HPKePq4CMDsdFpVGjg9TF7m/kozTnRLIMH7WeR77aLMa3d5EM0vcox1XuWk1uxKV7jR96Avsm82M
1yrGHqa2VY2HHNQ97OAgy1zqRNc/2qfF2nmU4qdqVGTB9xGl5ooCaW/bI8i+Eiu9CBYSjt+kxBOF
h5wv6NhCut3fVCayB3a78yewSPKjxTsjPGXtT3360nJl2M3L0Onbsr2J/BhTUfISqjdVENwgL7Tz
1fIk4Wl+/Ydf9pQ1fjjNOAEg4B0xv6PLtq7UzopL8vd3j2zeHDA3RhSlxeEW3o5ZH6YpgmMsipb/
voAHaAuaB689imkXxAilGVpT0kr2HXFMJIHCmCKeDESID8I1MUJEEiLK3qxXQtpSMD8bebbFrG5q
6XBWJdoiFjuKLBCJUMFdEqNb+g3GY41DFsrfwrrbqyHMm49/vfJ0Tzh3dES52cCPnW/z1tQqqam6
wtV6XLrEcyBihzv9Pm/jo0wxUaeW3sTjIda9nfGyMvplmGV0IQcndO+Erv356F2cZ7kVqUR1yYQY
djQepUnZiCw8iu9b72hTh6mLNYDzZXA7H1U/HzWppyg0R6Wgh8BXbu/r3xwRxahPSR67rbVCJ1rI
fs+Hmy0xfs+DBjGicCc12IAg2eBKL/fYIuMn0el42xWHzMeBK+YzI0MElGdllcVldR4W+AGfaQtY
YxOw0Pl8yyibJDZi4fq8XevoRfX3coyLYYKNgLYPEMiwheog7GKZqvHK4GIxrw0+e2M14Rh5iMqw
wei2KAAMwoOwX3E8etupRJWEaC4+sy9pN0kNnztVb+wKra9yLTwuZMisAwgp4RyLMsW8PGv5YYx7
9Vi4wRRvVWxap9d86hAEyI497o5+8xKkNaFwDTV0+eoG4SCUAHQbLgZVzfP1F4EPWmiWu5NfHqrp
9xQ4SEI4G1MbV0q8Czubp514TmuA98lXz0cKrDxv2qjJ3coaN2pYbcdSRy6JrldxoLB5E0+/Vj7v
wt4Srx2hQiu0VrTZ3jILyy+LZMhhHA1wev8XZ+e1LLmRLNsvghm0eK1Cya1Fq/0Ca7JJaK3x9Xdl
zZw7XSicjcPhQxtpbcZEAZmRER4e7qmbmvJh6B4HhILMkZnAARyMRnqwzzv7y+eLL/xahCfE+K1Q
euDWu/61aeUpKaQFhow8/4he5QN+5qgABM606fMQv5i/Pl9vYSsLmWzoI9D7EHacr6eria+ldubK
ZL/yaLgNfpyfL3H5QrPjAoMOmjrsdAh1c4Sm50qI7KzKXUlHtBHdmiYyHoLMeLCKfD8m3xoNWWOl
R6ja/tKM/cZM7bdwQF0nz/9w9O5XGfu4w0im7noxvoaO9dbZj76NS4zRbNIWG/HAeff67o/WSONt
XUZHxpGrja37GUOW9j6MJH8bqupLF/z5+U9baFcxdCDGWSwD3O5GsDeQoqy1+hQ/8cBEVx+Td+e+
KIDxudXBTUX+VGMZySw1uHvC+MMz5LdNr/5ceY6F44hrsyjnRDME2uT1tkHOq3NSPL9cqUDaoEmP
gee/VWV4Nvvurkqexr7b2Eq7lYb0vvUNXFe7nTBPqU0si6lzLLVe+eqLrwZOik18wC0FaPP6kSJm
9ODMFbk7oq8gvFeTgYx/xIagJxvALCtG9l2e6KZF2UbEqgBUKh3Vgy/HawF74U6mcfufZ5mVPp4e
qIFS5LkritxiIHFEoKmuSMqC5F6YNfpE55C5EdtfpQUtnTAKLpNIInQf9dmnIX1mgiQJ88uk8Zj6
ez3r931Xk/cfRec616Wd/iP3DbJt1PK5KrKh2E+yv/ZBxFGeH0Mai0J6TRjiGrOQnQ+WrU/jmMHQ
arapcUerFQgfhvlg0GIia0BSZzLxaUll5NTJ7ofjyi5degJiqo53pOB0zCfp/SlRpqHOM7eXnyww
BaGZK9SRRyPbSMAoXtztjcFneMY/qEdDWsP1l04JA0oIQMOphdQoPtVvBbeSMoiixQZRIaCJrY2b
sjWOETVLExXu57/1dikgHOgrus5Zxy97Flf7Sioa2Ssz11Plk2UHByfv91rtc4utfNdb7ALrWpAT
jZ4OXrFzuHkq5MhqIh2vKl3eJKP9yHjBg2P9Sry7Os02shY99136zwkzrCqEgBj/YRJlrgTEdY1S
VqOkcGIH19GHwxSUdzSRUgm39PDsZBV27d0hytKd14QPmmScwrZf+ekL2D9fEVY6bjPMHzEZev1B
89i3sg4XTvQKFbfNfkW1caIccjWakRmzPkwWFNL4aivJSZviHbrTkiIfWnva2Ml0zMP02+dffSEd
Q+WFnc1IFg0k+APXD5QhqSBhXJ+6Tt2eSTLcMsrRLtMviHRd6ey6DES630yjfPh87aUdJxwCqDh0
kxtgFuPQCMmtYlKhSXDh9ApZivNsCS0BP3z+fKXbmpyEQaioK9S20KXmpW1WV20sjUWEAWp1PwbD
y+hJd1WfxfTRE3s3FdOzrZb2vqzkn7rvPGnwLjVjEyfxvs2Ho6MVr1pAzpGhoLgrR+slsMoQ5VM8
e+VcPVR1/rU6d7CZIjfpNxozdJ//gOskS+DIGt6xcN0RoxSHZvaV8mwcx7KRQjeEgP4WSm8tLDoF
OWOi5taOrJVYYGhXkfd2vRn8haGcUQy2F7p9WtMEnr4IydveL6rNQF6nou82qdOdPKF45HjALVne
vZoF1A4PWgea7a4v+68Y0b9opVZsh/oQ+V96VLgGGJ+T7e2EDWUbkDgh35+j3oYjrzV1zKrjklYY
Zwv9y3RSueTtN3/4NlrVN3MIfkSPDTK8rcSEuJ/86PUGqelGcXGciEF5u/eOyauNEjJ1VGfVzxaw
rK3MLdQqZMbKu67mabt2bZRGv/k2wvZAKN8hgqVwhsQ2/y1GTxDxYE+gXOZkzr4og72F6AyQGBTi
bWY98aJ2w9TBPajuikC5DzT98b0hsrR98dTLFiwJq/1iyOPGSdOXwe/gHzA/FgFGBPiQKeZb4Y9P
EUOiYbXR9xb0ilYRI/npdhz+xi7OSKW7QMoegqa6U7zsQcO/Gie5uwbgUCnRbi6sQ5mfOivf02c7
9qOyH9XjoI0rse36OLNnmF1i7u0SSYil89kzfYj01pHYM/5EueMzFzG+pPIvu/31+VmYCR38ayFu
YzFLiFclYNX1C9fsTu+wieQw18CgZ11B5KyH7ZjViBCHr854P6r2U4NfTWU7b6YUfzi0/z8G+1HC
RSBNtn2onUvP1ja5Bn2wV0gu45fPH3KWTP7PQ9LqY3JEuRWeK+NGN6chjtwA5ESOmm9mXb6lyRQw
EjhudCyAczPZ6O0jWngthXYW7z25ePSkcgVam7Gt//0k6GpR8mLNftP3q3I1BdbKIszFvE3b9g9p
Vr1NUvWtjPqHnrFjtbXOg++cJbt47vry1VDUJ01F5kV7Czoq2F7dy16GeEXxEOnqvYqcnKKAxq+8
seuU99/PKRSx0LSjwJtrF5gGasqxnkdAnQ+hflbsP6rqXFqn1virJS3wAuji75+vOROzvl1TxMHf
zq5W+NLQijXlLNqUYfGY5cbB+TPJ870sdQ8gBGZxLtTsLiGkh0kplJcfg+l1Uh6GkZQvCRARUfa4
9h2U8IEBeaxi/zZileGb4RnA9PPHtRZeEQRDaiY08Jjxuvz9749b49Cae3zKshyeJb3c1wrmqMVb
rxd/pbJxVzj6o575Jwv8bhy1jQBRaa8ctN4+pa320DYfyfQ17yvYPtajNirfxnLbjupWQQ+s0xs4
7eodvI9tVTXQX1rYubEL4V3OjR+q1j7LMaIDfrrVBgd41D/Y/nhU0fjTw2QzdbxByc3tH1W/rSXa
yoq0M1r9XMTF2RixGea/KRZ2SvpVsqXdFCg7tY9cC8nKqoBQ37oKAweFRh+hjl/kqnot2/JF9Hem
3vqhTt2zjweZPyZveQRtSes/nG4FuZmBwZf9gLISoi04HsI2mRf+th5jx2yyH8p+2kTBvSNtJwq+
vt1p5X0IGSGfniMEFr13OYfGuqbxfpMZo/It1Dv4U1gJzdsdSaWotjeqnSuF8kGId3kmsu5Jt9Ot
GE59dBhpHcgoiHy+r27B0cu69NlA5cjIb1oWstHaeiRjht6EO1/YQdNw88two5dsILMGwXqXDnVd
IAPdbAPaLisPoF/lG4jA8ADAgjA9cCa5zc8qucf2s4MAaKa4FeWPuT8wfhHSsIdBFb2bp6yMyXfo
AQCZjgpt1uTFJEn4/DGub/J/PwVPAIjFx79RkqtCWZXsEE/40ux3EmVeggJCJdenuu5PSmnsS4TF
Pl/yNv8WvxxAi9yBngsk4usI1GtR7eSV3blRHJ5FeTlCXI79O3RLt4l8tKMvfBfO0hr8vrTVQIJQ
aQN/gRkwK/fIgxHFVXnjAz7tGv3EqUEQSVM2luc92j2K0Fp9QgpoJYRdJwn/fsUgamxyigkkCGY/
1yv9zMKQxFUr42wE2Ftn9VNT/xG06ppq503tzpulNy9GYalnbxTE1CjMtTIZe3egxHAUJoDb4oCr
+LuNo2qu/sp7+S6N27tcr560vr6Py1Vpwut4/a9fe/G1VtjbgmB1/WulJq4qbex7N/vlx/1RLFyp
iIoo8rvavqmFWW9y/UELvq5squv0/d/rosBHbNdgkBqzlJRtqodZhemND9M5gl/cJyXCsMm93DDF
5BwYytrKarM10Gs2RSs7UbfI36yc6qUthvDR/38K6/rXx6rdBZFa9xfP6ItZF/TcPO5POQHWRwK8
zqW9cIZY+fWLbx31LYBwJm1uEvIYS+NCG6reFdEzxmdFbfEkGwA4zWafp/EdEq6bQBoOcpKtbLqF
n6wJOhlDSPjL30h/yYVU97GBJ4kBLaNqzpkXbmEga0fHfDe4ydDlWME1xEu8wshQN0aJEJsCLi2A
3VllOFk1rAwj6GHu0Vme9AfmctOR69VydlAmVsLV4moK+mKktLDY5jkaZCJN8grqm6oxNkMP90an
MZzdl/LXwlnzZl18mfTRBeEH84W5hmgbqkXg+4TGVm1PQqGnhAI5WPTs8IQfGGRRvPK7Tb39+f4R
EMzNG2VsBWFHNKZuxtiVHB6qUVIqCAOaWDFOda7w4dY4tEuRH94lxQGkSwMQZAYFRZLCCJVsdq4e
+/uL6xhdudIKz3GE7pKBE4HRbCtJ4idLK59x8c2CaupoVEOPm8clb4ymvIihtovg77UfMapxSZ7e
Y8mY8mNjG5usUNp//l4XblcARm558ExELuawn+T4Uoe3Re8KqhK2u+cmfLfM9oRtn7CGcf6rrIIB
OT4ii9J61WaFYopYS+5VMdW41u0Ee8RvtGMZ5s/RcN/oB6rxg4pyaMhNb8UtCVaJdPYxK60VmanF
X/7bc8yugcEOwhipu3+ZgmXZd234Gij+Pmq+DiDLtPo/f9GzLPYS/tG+EHceDbJbmbsoq9ChMTml
RjTcCZm7Dl1s4VQUb2lBP+dSsG2C9BDp2KbE+bNXJV9ic42yvZRUAgIgqwwuIpgFIkz/Vqx0Re8b
rUFS2UThITNAd2yI8Zm5U3PJnQDQvUjahdBeofCV+Oy1/sp7WNrlwIs2Yn9QmlA7un4AUlr4oWAF
lBhiCKynuY62VL2VlW8hjMiE3ndmr0WPpUWFUxTFmWgfztv8duHrZTa1naspgJroHQUI4tgHirFO
SfHGeYj7aSWnulFAJnumNaAx6CcqfDLJ6x86qWUtRx23Duq7z2OO1FB1LCMVQnEPkfh9qN5oCW6T
Ymcl1kl0+GRzOBSYvASWvfGrB9Hpx4NvZdff8onEYwGLkU3j8gJSc/1Ydppi+xEaSLC0+GbZJ4bL
2+hO77pNUeDMSkUjfwi2MVjOSuaxdOB+W3lu9yvnTFyaIcmtmIETHs6l/5cX/hGoH76A3qvV+mUh
5eADCJkZakb0iWZbLWDQKQ57xrLMUD9q/Z0ovNue8gmJiiZ49cZvKbhpm665gy7dx6jp0LuAVS3M
8K5fsZ74YV+lHZovLQZFZQ+GhGYeKVXlNa9K7K2E8MXlgOo1bkfC+M290UaD2g+M04YcZU1iElen
l6K+GFmC5Mia3OPiajjaGtiXkMrPq9LYr1K1zflxaRQcpIaBHCaZJpzRBVFmUNa4j0snV+xVxlXF
H/NvaI1lro60pd2sg+IFMC2kOsfmB925jYQtmG94u6JYk5dcPCWCzEyYIkgSN64/YQTrTjJ6hRFl
Y+9r716wlYNfTmBQ5ko7bqUhyQ+yfhhqZ6WnsJiAGOSoeMkhWcQsyvXKredUugJxkuYmspKKfoy8
+iTQhiny7rWPoa5cvYGEaK95ZC8cT9JymnAgLPBx5lQc8htmIGupZXaNprpBj6sOzrVcot8teGf6
uYe38vmduLCX+Kaih8qGgnkkKqbfLiO7bEIaPLjIGgqIF8Z4ahXtguY+lkzakGt338JWgtrEzcv0
NZ4s84Cc+fpQN5nBCI2ExmwAY1OkF5G5VYruTjugBQuGn6z8xMVFTea/hBo+N+/sJ1ptnI4OZgbu
gwX5VQ0BS5IJtpnkVvTLI6nc//r8nS5tIGaeL1KdNI5BEq5fagV3ciCz6ZDMP3XmH2K+POAq0QJo
C9p7JL/DNDlgZvDfLIuXASx7fK1ugq3n6502+JwYuSMCIfIsNLu9Prkfom9ScocW60Yo61rmP5au
5KLV6b5dRjyoS+ZtRCeyG6mxiUiKChm7ylF5cNW+A19Fhj26tx10Sn40XXlo4jVzq6U4ITg7eBRz
y6MyNksiRzWzp0zm8+YlwwYks11sUJZ8c6R0R+uTTtEgZl0jTDLUZC13Xzo+ghFFxxqO6s3khdRo
g1rpkCLTKt4pWnbmhr0Lw5+dCgM/ntY4uQvXqeB8iMFPQbyYX2swEZnloHGCFF7iFr4DywWHIAz/
lAl9ml8QspRwPEz9qn2v2LGz2k8IUlvixoG5rc9CojGir4KFLW0ieC5iLkug3DEODSh3bwwLH0Aa
nrB+RJCy2tXlF383TBeKayaIiI7XBwrMYjClqmJnawZ6GOY27DE0IIE3gm9IqDPtwhhC5O/wAl2B
EZZqBthg/1l6lsGoGQ3WAscVN4OZHgD/O/aPvs03BmMeU1OeB/lkYiJh5/uWDEdr73QsKVcOtshW
bt6+Af1Eg54mtFSuf/7otGWp6ym7TNVh8MM0krJDF+71pHnSwxDZejdIz0JA3YzMs1naX9rcO9n5
mg7xUiRlQo/6WPBgQCqvn0PBbrAr9ByBs6h7ya1ub1M3DuPRdqatgyF5WDZbT1oj4CyGU8HDFnod
oHbzAnnQtDjJnKZlrIaJ7YuMRTL8ndeZqzuIJXDs5aA5TfFaGBeRY/ba2eqA/4KXQt9ttuuYYogh
p6M9FkEuEtTGCn/U0nzzEZ8Mw03Dnv9Jo502fnJM5TVEeOlnXy0/23lakyOXYSK1NsbGWS7w/sG2
DMZ9J1d7p38S3VG/rTdMc6xdJAv7jZWRd8PGlgrldr7GsYq+BjAL0dUuMrxMuSgnqMjlzjLxgIXc
1UvSHk+GXVi892+p9CJNa6bHYjPN377o9QCGI/zJrr/ebEnYhVMVeSj5RT9t++8AVhlTmtv16CLe
481CKn1DwEJSkvn2ssMeJVPana7EZ7aBCD0vPNe576oWs/IcKoNjtnKil7aWgjkfREaQAOie1z9O
yiqZjARNSqcIdgYEOnPgp6n6sRvt9/77sLWY088YM4miI/nb28ryC/EUvg9jTKJmgds0O8h2HI9m
knCQY6nfZdWTPzqveV5j4FsWSJIwE1TxL/Dqtr25uvhCFEG/nWwB1hFl+byeqBJGyeOOxcsu+B4w
OtJK0Y8hzF6s0nkVAyZNnO26ydvIUvbsOc1dmjr3CmPB/qQAVxvbMW/uAkevtlr7mlN0rbyc2zsd
DA4WHgPQoqK72Q+lr/dd5dWuyWew9S3EtG1cBwfP9l/bgK6rbrx1TfbheXi5mfZbPGb83Z9FMj02
vvRVhF9aLCtFye0mJW0mdxYtIkTF5leAjJNxOiCE61b5j5Yg0Af9vh3e/fRDteJzlK4SbRcXxBoF
orcAJecOYP3IHnWU4SJVFCo/YGozfiWMO4zspVO3WZ+K5MOdNlhJbZA4hgIm9I6RxgiPLWQdnftx
5cPchiVROvznkWa7VkGtOfR6hJuKWseE1tzoakvty9hfyWSY1e3SujxR+r9CBtiY3yNkKYRmd2Km
x5UnuT0/qFUx2IvIGKAGKsjXx9ePJ6WAYVW5RsEMZIq6XNFuI6bv7Lrf5WG3L/LiVHvhjiC6X1n7
NhUTazOISFVMKjQHb5tsMqWmUStURp8M+bnt7jHcRhCsChVyg3EjB/dZ+JfkrLkg3x5bA8IvNzAu
CIL3O3v7/sgsDLpqles40UbM5VU56FjF7++exPS0kJAq+peVX3u7DVmVdh3XEW0HSDCzN93kplLr
aYUWgbmZaM0JdYsC16Ne28fa0fCmjaWHl13wP55aYjRPc+qt3RHOS3y2/GCnNWvX0wKMCzwgXJoZ
7GYodM450WWJcVHPR0uW5LNMAZPh7TUys82dfxaFj5i1FutaeXy8dGmsHysv5/ZAUMAgKHwZ5b/t
yzPNb4xq6GAqi2tB2GAjdkaDVc0/xKOkuLp3SnzR2oIac8mThHOBlMVrx0FU0Nc3KCOKMJdFYCI5
nwtGOHHV9HWpISuASlBUv6M9xEgCDVYkrL3tkPkbMSn4FsU73fnB7vn8NdzGa1YnIlJpQwC6NVeT
W6QWY0b8AxPfBIDN+qc6VI8W/NwQqsTni834a6KHwGomo0TcXHSvL+Xob4BJAtWnGMOwZutXF7sx
wfoXtmNwfg7i8zvKWXpAu7WIqm0sJkes5F5J1LVgKI7b7J3jvSlICoBy9DhnGINtjHqej9hrfgTx
9CxhIyvGaCsLpT4IfvXQPAkWgZi/FimMFXWo+Um7LqGZ1bp/r7wUkYvdPIzAj4S2A4TcWaZso64T
o0pVIodUwkriEzwyubpJk6+2/5dVMP9TlpuEarE4+QgRVO1G3UTFWmS8TaoM3sV/nmIWK/pO4v4d
qT/q9n5MYgxoPrrxlZ35VkVnOXupbJxMJIPhpchNGdv4/CUsxEdB9YTAodFdAvK+jlRj5ilTp1iI
HzTVVkA+ejBe2mhpaGzVhm8zdHtP/fJfrIrwj2EqeP8wyXe9ajr6UZY3BlOD4SEZup34+Bmj6Bc5
Pfw7JUZzKnOlm79QFAO3AGyxoOhjzfEeu+gk+AnEPtv6Xh79P8KYsamzAymSOaFtk/8aC5QjX2N0
RFrFWnnRS0cQNhhQBPcRRrvz8oT7x2Aes+D2ZUwLq71xeEdgXCQCoh4ca7p3RepiBdTTiB/NcCuD
91kUbZ+/+sW3wF6H20sUvr0BeuY4Qy1KqguRRjTxmm6bcQsXKIuT5B4ESUxckKKRZ5epWxTAjdUa
UD7jsV4iEoI5opGkcyORHFxvgchJMtMZkGTIFaYSHGiZzRafnuy5iJ4szKNN72j1f+axtDH4Fln5
Fb05xrMemw/UynrNgt/5zpAkxJe1LyUO3CwskEoLiQpMbQhSM9xi0NNEsnEIZkiL4bDpQz1MNuTG
/IO0tVLWBlkvROr5ciSIhEOQEvLEWRSihS71hZKXbt+VT7Ez0Z6QkeZLKusPddT/FIRFX/3XHS1y
hJSbqFYzyo1hJ8XWfZqPJFUeqAnM55WtspAwinqCkhpZMIgws0fL7KaQ00Et3UqbDn3fbsUZFcC3
0DYSugx6c+j6btOjx7Cy9EJsFk1QOOGoAMts1uvtobSlNQ3qVILso3P3HuX4UxbcBKC0I7pOovAc
dIYbcc90QDTEZo3QZ+OAn7LideVhFt6DgGlFngDZ4WYodnBGmJZwhxklHHZ98jbVwyZRmKnWx0cx
zSjBPgrL7N401vxQZ+z4yzERHQfcUUCq6XDP3gN67jXC3cRnFZlXFOwRED8n2aYOfNxSwIbHaCvD
0y1p1wnyDgYLWyuHVzO8ama8M0kyrYHm5R+Sb7ppwixm2W9Aj9aCysK9TkQRtn+klA4KH9efi/S2
VvGBLFwHLzd6XBut7jeBDyPAfm5aaTfqaNowTyeHj51ZnWAzn6mKdgZKOxEdo1HX1hDQhSzz6onE
xfdbxmOGQ5emoy0G0xm3BPuR8q2dnDPnw6T6aQza1gQ88a441qP5UZN8Kvl/s4+RuYMvCJ+Lsnu+
jys5SjUv5HZvqu9T8SI1btx9qKgo10SSoWu2YieLryaouKWUHAV5pg6AMZS1RGPpG4FKMdfNPoaq
NNtKcu+lcSQHKJnoMbeu86Ui6Y2S7DFvnzLVOclD+E08ydihNxR+CB6N7THAh4i+sBT1V/FxEeJn
kY9BSO5iAi3Z6VzkezTCPphyFErUYKujcJ7amLQlqkcf5FDp3muBwWhu/t2ZTrgp/G2yUqUtxHkg
cqozQi9lyBzNakm/FZRli8sIqBCN8FFqK3Eyi/Ryp8eaG6zaAC5dvlwsQsyWzYA0i6hJftuVNfJP
0qRphRvqBC7rp+XXW8Ha6tGtKJhusosEC/H7PsgRuC1PvE3I+2viGQs/HOsyEVI4qrextUunqlcj
J3cLIfMdHYIWhvxmRA3GgX6HAGSFgRxNgW1skpbp7U4QiIWFuRdltGp+4bJwUrxm7bZZOLE8ljBU
Y3gQG4dZDKnpbTKz7XNis+bUWF9AG89lb7qSwm3ogO6BUjRFiH7pl05XL65+QhJzPegufSXBu2FT
CgaBM7f0q2q/GaS4QtxjDLda02wlKz3Uh7GKj7ne7Ir2tYBqk439LnbUc0iv3VkrlBbOBo9Ae5LN
wljUXHVCnfKBZD8pXF3tNlWWHkWmNnmQe3GpKLFQNEPGth1pH1btYwbTrcCn6/NrbyFeAHNiMkqe
LvoJ4u9/26tODtxZZCGyDIwOe4j4BMjpDFK9Vcc1jtvSjvx9qVmigbqe5VkJSzntt8r3HwThpgza
rRAGFVIB9fTtn/42U6YnKOg9UArBxK5/W8yQFB47Su4KGEy4nKqKtM+15Lh62m7folhJxH/RA4Vo
c71S2Oly2lkGeropH7H9EP0/zIy3UrR2gBZXAhcXPS4kOOeMAVUq4hipktzNCCKBqp7HCd4/6Lze
r4EXC10efpVAkOhvoeQ2F6xL9EJP6gyV4B5pVfKxemB8yEjOBXQ0j0tDNHTp5aOuLG0+/3KrS8+2
pTmEwyi3fe7WdXUxqJ1ywPcKfpz800DjqtaSTa44W5+QsbK02IbXFxa/WlhBoLWBOMplzva3E1EW
RqR0JZISHMF6L6RCUgY+0wE6850VObgcPPbNIa66RwO9CcFrssP0mKJtFuXBbuX6WoDy6GcK2jZ3
GBR1U6TQvz2NLMFv6mUkcCBrNEO57Zv0XgoPba8dRUV5Uac0RlfIUw5ltslW20ECrJm/DsBkwVRj
nIDjdP0A6Jg1ttd6HKLhzQG8LkdOLDdIFL8zQgYVluYQgqgF0apvVyW1lxZnDpKrVGzDOSnHCHTc
fhwbWZ6YE4yUXU2dCpq4kTlgK99d3MrzHwprncRJkOVp589+aBw4vQob0/UEWYBdL9VnMc9Uq3cj
qIxIJD0fxEIhWtlbhYpoiFYM8G4ONxPvtHMhUYBWUZ7OwsjIFcBQFVScuPN3AS9ZAAe08BUKgM9/
7U3lJVYSmkrUXTDa5xCdmTCTrEVm5tYGY5BN+qz7zQlLqZUE/QZ4Yhm0AE1YIcL5ZF7YyAPNuiFl
mWGgVxlkp9C0t4kWvHSycy9IMWWm4G+/xnm8NGCvvqVYFxxICCsJp4dZ+OhrvwjK2srcVNLPiIMX
+Ahi4hCajDOSekvA7qos7UqUnBXVP/dBe0cGvwvU9q4e17rlN/eeeBhMoS2BPnLVz+BQKWCMzESV
3M38Z4cpsYxg7Wc/c4xm0pf/Q4q19G1/X2927XUphYrvePz4+lUYRAn3Em4Tt/TGgxzzqzmqVt0w
u446D3WtaIwFWB7GOy1f2Wa3SRa/HfgbdgTzA+yC2Z1fankeNwNx3Ij0jVZgCp2xutZEL4qQMW4b
VIHG5IiAN8lNpzyPXXCXyEJGO3JWAvvS4RL6SQCx7Ht2xvX5rqIqA47i5oyoWOss3LE42b+x7XJ9
5WevLDWn0cN9GfW26nK2trQTonwtDSiBdUer+cCtOol4w7C1+Ung2zft+jKz2yGq0b1SUdavUmnX
srEaYdMx4vetZ29hXL4SWFwp1b7i5mlvve/xOH5PYfdPgbS1zGAlrb25QMUTOdyh4GuAv3NlxEDx
HGPKuLJkNG0FNaltox9ja/2amLW2/DX0ZHmP0fUQSCcQtzG7odqgzqK2i7gkVGEXGu6Kpjnlhb/H
sntXcnH0OSg3e89x3rIWZXaz36hr9NHbi5pfbcqQoKi2oILNQ13IAI7pmaQNkvQhJq28al8P00ZE
cbtkZE+Gf8RIvG/cGwPCEMrb5wH9NmNSeQMqBT9JPPyFOcZfx2FuWD3iXKPSngqlOQ215W0m4QnH
dKjuPbU0wSoP84lg+vr52rcwL7xKlX94/fAcb6b3VNooUt6htVtXfwp19EtmD1sCkfq9KnX7SMwK
ye0+YUhJTEgBxkC934lRxqxrYYPRDeIggn4du/Ij9c1N3v/1+TPecjEvz4iEP/RpsTFFYfpbIhUD
UA+ZjFibgDi9KdzJDpOG8EkkCp5R0rcII+/F3K5uoN7aroWEpf2B0IwKFg/9VZyP6/WTKS/tuuEd
DeEX4ewkQE4hWxpN7T5mukG9CGVB6vaCg2y/SFW6//wNLFwL9EWYqUUBGy0lXbt+gCaIx7gwLB4A
qXx6ki+67G00NVlrwIjrZXb3Xq0ze9HqGPpyI9YBYxDWD5oYqkH5K+pR+0JlsHYiQVHDlWZ7gRuU
tft28VML6IMWKAKLxMXrX6rBeAiCArGqmPZeucuTXavthRxuY5POASYH6a/enJAAXBNVXwj8dLoY
kWaQVAiNi7//bZOVjaF3RsnKZaDs5T44JjFih+QhWbXm3LuQVdBfR5bfkGmw3NBeddXA4lAziOuh
/CQgex/khAqN4851D5wRZivJ3G0TgyOE1K8tqG+oZKqzLzt502gFJTJAaplvO/wfhRyo1Wnn1OLz
Qn1VgVZFn1lXJm5ZD+AkPAtKOaxnQYUMUcJt1uT7F1LMq4eaRf9JD/LEGNluHihSPaBCPL5fMIyU
i4cr13T8vbNmbrsUba9WnX1oLS5SYxKvIpfxCcM2TGB60zcFeyQPH0yAe5RbkYT+xyxr8QnIJGVu
eqFINsvt4ixWWn9AcqCUPzLFuEgeinEBvTeOFo0JT//a2QEzL2ucksUYz7yLcH8V2gPa7D2bld6a
vsTKEz10obmMg3sSEkrJpYVbXUAQb1CSssZg18gUE5WC4t3JZKTqUjYxB9wF+tGA+lCH3TZHHlA0
Lj6PcaoIYvPg8/tTzr6LqjdRrGsSfjbWT7p6uXxUBxWUoNsYiEDbNJE8Q3WbkzpiAxvL9Dy/bn3E
m8VuFTYTkFcH6e88vRN7VswpT9FKdrSUsBGchFQJGDE94ll0KkbGHlsjxPCtQliLlznBlrURgDIn
aSfK6RCmClphriAKBehyCQbTOHCyNE4eDaIslFbqzv/ltYHTo3zEw83rpVRPgyC348y1v2BueNBN
2hZQLzFiFEwq8YDiaMtat8fVFsVBrKMhNslc12ZwEELEYkbPL81tZTyWRvyjsQEre9nbqc0/zuJx
e6W6gegFaHszZiAXWmnFpoZXZnUPvOzqer7XtV+6szaacxtfWcjS6XapGFnd6MmWUjYMhjOFrpXI
uBW0roywXxAlx7GiaTBte29NY3FhZ4CyKbSPgFr4dfPhSyMy7ZZOSehCC3wIoe2Fqul2eF755Ygl
n+V9jQr90Q7bt7jKXhzgkCbr0RoPttL7mCm7alob51sI+QL4Q6QYUASVmbl9h5rVwRDEKY9k0cwb
5V1cBIdxKr4i6PWSDMJLPD4mQXYPGjgquDwo1U8v8N+QV/vTVzfeCERnr+XaC58GOEGontPEZMxw
FgRLJHfyXsOfVsOrLvCweZPTrTK8NmWD9upOl9YWXPwyIK6iiOXzwD2/vtfbzhraqItCl+DCxN+0
SW05ELhftBvMCDZR5AFx4O0Gz6mxjJ0u4FHT6H7BIAf48LW94j9YfbeWa93mdBaInEHSTcdPCJXP
notSQlINKUA2ozjLtf4tUuQ/u/Jb42e7PGrew7Lcy2l+rik8xv4v+Lg/HOE+0nd/5uM/D2yMGcki
30ISRzzP9cPABKo1BFYD9HbZmUH1mEr1gQ2NfPJWn4Jiqxc29yJOraby7QualadJjWSUeek2INR4
oHBcI4YuBDaeCZFwABgDDPHihflbQtbSYemRsQyYP+1OidxsxsrZ+aX6rYoRcmlin7OdVpBGG3UT
jPd6N33XHeyGcyXb4cF26ivvqdZPtWZ/NSmnKxkytaRRVzP9AOYZq7Cd1wj4C9sbPgYlvUotC2lx
9h67Th7kzrd55kK7b52Rmmj6MireuVchpIfan4hZnpVU+9vRg5ekTI7aSxAqd02V0YwffzV1lWzz
EXW9yjMOn9+vC8Aa058oUAAb0n4ATrn+xmHbNGmMOILbecp9HqoPr6WsPsb+8IUhlW+aw+gTalAh
Nk7qoB+wC/iR6qdeLv/qrH8+2Qe+JySJHDEvoMFuu34WTNCTUKqHAbUt50tYB6+ooH01dCH99GRV
2r0cYUehamdD9l4F1WrlVYj//XWqwfJi3Ii6nyGQ+dyZaiSOnBXR4GoosSJKhCRStO3U4L6geRiH
f1so54QYv8hKtB+F17YT31d280drBGtT+6J2vHkUUETLoO6gAJkFRMBVJkgaf7ioJnhMO3V2c6rN
4DWasmdZBwJwgkc7AHnLRunrynsQ//ObxR16RILjSgIxqyt9qFQyHYrhIg9l9QAPME5rFYXwuN2T
iQWlzp35HhoYXmorH2HhqMD6xlsdMQTuqfkWkMswMqXU6pgHpqrzk/spx4wj63ZxhLOm8PCCc7jy
e28aImw7CEJCJQlMV5/jiKDchZyHEhpVgAZCFyXOxkM4II/lo/XsMMdq7QWawa48ptLKD16AEVgd
gpJIchFjn9e2rY5NQGvIPdM5GjeQV1RMOVgY6LTpUW+RBkxa09VDXK0Uufwpp0IsIqP/P65Egtuy
S+AYCjCqsIhDEef68HV1NEhGavau7eXPUF1eemGO6GU7367OKugbNE8I/0a1csvccqV4/TQuaCcI
igsl7vXCIDhaJUt2fyE6CV1aNc53Rfrw/5g7s+a4kWvPfxVHv6Mv9mXitiMGqL1Y3BeJLwiJIrEj
sW+ffn6Qe9xiFS9r2k8TttvRQYkJIDNPnjznvyRUdQNNwz8+fqvD6E5tyUpN57aZJmigNG/C5jUv
VE8KsH+t1Yit0K0lET+Waffd0IbLWVTr86Xy0ep0ZqU4Cj6zXNBRIFeksp1syekXSsWdiOjQR/Gu
Q1AiNVmkkWfE5yRMT0uvfJxfRjzKU7g6ahWwC2S0dAC+VN4wRfAC88UGFD6n43/7/Tg7AXJQTpuF
749GMxtTGtBxB0uD2ZFQdbzYndsO8/quXaPqfKETiz8f8aPl/xNZTkebywqQnvez38TZ1CvNNCyC
+ruGGFKXKBztEfTObpc9KwFpV6peYfmw73RxS9/s7fMHmF/pKNgB46Y1jGoLytvyPAG/5BO2BJ9b
zRXOHBHtyM32gQF4xyo2KVK9nw/1werhkghyCsYXmOLjTn9W5vWUjipBXaBsDX5O4BaM49Iiqcrr
qmfbn0MNf3DHh0CLvym5G1VCct33byerwxR2A1/XgbGU0hKyym2e2LnXBWg6Cm2nBMZGYOabJA0p
hvQ4IM2GB3TrssLdgWrvVOC1G+HPskha1890Y1mJoHED+/XvfxwEe0hE5pLqSYMvzMe2QNmlX1jt
gAmwvlE67VBSegjqZGdRa88c5Vwy+cHm4ryH04CUq6WeNIiD2fxCMok8hT6tuTJflA1KqUPiJn66
CnX93Kk+h4fjtYbGyKxeQOYKsvD9bIRyMzRy3pFgaI95bK1ytdn2arPSUIYSY3cZbY3+wcw8kcte
OiEcLcnuGHHxhoF+Jup+UFLF+AdiNZXzWfTz2FShKWw5x0pjWIxjvMskcZlqj3WQ3gz2Vq190Knq
stSttSM13xO4Zp9P9kebDmlA9P9/FjuPi15dVxmBsMgwhBLvZlmOScKAvNrq9TmixE8ty+NvjocM
QEG0uEi+j5qExdBFom7IKa0kv3bKYV+ZOpLU1cNc7JBwDVSd+DZWoo02hFtVdAcsfq8MTlg9WYlU
3Fu1f1lDQGviH4WcnsH0fbQAf3m4Y7MToJ243/n9sKh7rLDtduVHEahaCcR8trDy+MwC/Gj9zeZi
1Jch9Z3wOnEyoU5VojWTSbhngBf1Ld2DdH6m+PTR7FLuAHOBiCyUoaOQHldpUdYDkoFU3UZLpxeD
fR196Yb27N9fR7+OdDS5yDeEWdyQLc5c0ZkF5pjtUjUiTzXOfLqPYvcvIx03gJOAO0FfMFIn4KOj
KNYriPJqHWAOKmtw8keUWz9/uQ/aoADJ50LVfP2Gd3cUvPWsoDOZoN0241fmCp7AqctQ2lWsOusS
DoH9Now/9SXzERANZ3N5TublwxVDfWSW4qW8eayLhGGbojgxckxzBA6ApA/4bUo0AT5/1Y/2AWSB
fw9ztGLaVuRNpiESN9ed2/C1TR7BQ1FDXUVnm0kf5LmztgjUUtRJAVQf5blVFoRdY6GXM/c4ZjC+
RdMoLfHx1A4NqvCzwpTzH+ihghQhaUS7RoFPe8Kdclo0BoYO1Zoo6/a6SVtwBviP7V6L8mcpahZO
kHtSp+/Uzr7//Ot+VPMDOk78AyjBf46zACjwfuVHJq88i0rAJaBJOVNcu7Qq3PYBnaTbuHirkvSm
dvqnzNJbaDqYKw2vkjTuqUg9hnryJVTtM3efD6aCNJPq0gyFc0jD3p+H6FxbZT5w4U5psOXOeGNL
FymyC2Vs3Cf9kxX72FOfc/8+XdIzeJqUGl8wLFeOiTuJ31KFiRGhUp1upVuPKrF+zP9+35C+Gmw1
7oUw1tAxef9qRiwPvqTrLXDH27a/dRpkB+WnRD/TwTvdOAwDEpb1NN9fj8v8o6SB9lWVdgEiwa2l
yi3EC63YYjiUGK6eWUanRYm5DEjMMedrKqC29+8kbKXo7alEJXuML+UUG5KgvRgcH1HDH61F4Uw4
bhM9qgA3Ph/59EBhYCr3iANQqkWx7P3AuWaVg98hCNQWvmtKwKywDNTTVXq2vPhBWoT827xJZ2mr
GYHzfig9BTQooS+1UFl8Ms3HoZABbb+lPfV6TNIQpaFUHKHuZC18OK+fv+jpKTOPPt9E5nh70m1W
67TGeW4evYhdM33MlYfQeQIA06SXsXau53my/UgFuHRzUFNGhcx6VGSqUflHsoCGcxTWWy62T7k1
vqF9s2jrTnIby46W/STOIUBPO61Hwx7d9xWKnHIyN/OzhDZuoBe7TE0ue7tKXGQgFp1TXyCguO9t
RLmlYfX5Fz6NhT9HZz3NyeesL/R+gmNDjVWjovFWNNuyKbbZKL7n0bCS/PwFo42NgetUfEjU8KsC
tRan7X0lqovJxMvBTYvnVmS3nz/RyZzPD0R7iFIbFU80Wo4eKK0rZYxow4ZDtVPGvdNS502hteAV
38kCrzXjzHb6cN5/GXH++S9XXtHXhlkWtLjV8hKYz71kpY9S9dL7rPg0PgTVXVVaT5+/5cez/teg
x2iZdlTSTEy8Zm0uIu41UTauxyRYCBw8JKvwuihaNXF4sJ3gzOt+POUsdJTT2FfcON6/b5ckhuV3
If3ZdFibIlv2dXNRZtPSiGwIW+YuyfJVqlZeXQjUJWzXssaFVjw6rfiBDNklNqJ3mjiHpP0Jrnh3
M2HiqTXPqQh9TfXYecs2hsSXfILlYEgXQdSFbgKV1zevg8IpvCKv8/UU0Q8TwJTBpUelsy39iyoI
EfsMFlMVPEWBiU6VLxr8ZMVDPbUmtLx0S9vmxxRL3qjWV1F7DrAwb5DTx57zesRaZjj9+69pl9jD
SHkgFo7fLAb7oWhdpHUD9DmtrPPM/nsxNJeWQvN9n6BSEAMTSEPn+5nldFKz/fnx/nqKo9QhTBpB
TgEE14Rnwny5X+obH63HOhndHJCQFU1LpJUv5SA+F0FOTqN5aKyDSajomQDMe/8BEmuw01KA6S4x
yajWaWC8tfIYuFYgroI23faas+pleykHNS7Cw5MvO6sQi5j6QSGEN/mZ+PHhzpqRIygIzdjMk16B
ktdRHQFJqlLUahgsTWDlqVm4LgOil1Pcp5Vz3bd26GpGeOaud5KA8DHIpHBr4ZJCRD2KXqMeOWbY
4o0YIF9a2bLk6kW9m4xm5ST1pWaL8EwW8lG4ZNpRNaZuQbw82syq3FtaZWv5ohu0KxiXK2G2d75h
HCB/b6RxvMVlafv5Yvv4Hf8a8qhFBltNs0a4CgBl2HtxuGqx/cJBY0lJakX5+swnPS2Jzt+UnsCs
Cq9ADDo6olA8HIraUXJMdY0t6Ex3Aokld8o+xOHSzVECSmrhQvN5q9CqScY0dsOwr8586J/6zEcb
fW7GzSRmVvqJ3GSDZ0amQkFZGIAXUq1dW1J86ESNH50ZbVINon2bYZSYPrZNtImL8OuotU/ImSAE
AMsilJSXUobZE5G4+ZVeLpIyrRH7nh6ttFxZWmMDEI++xMaXQTVWVtGuurH/kmMa4Q6Z3VN+Gi8K
S8/WVh3ep2mseXWdB4tyqC7iWF+nWe9pRbpBFekaeNrgfj7pp20Jjfx9Rpby6kAEji8nPrTuvh/S
2aM3fD5Ek/Vox9narB2wrLLdYtFSqq49fo27Zq8E/SZp1WWnBts6TCeX71p78W3RZFTzyKp8BG83
WR9s5KFff/6gJ/cZ8mKqOcQjwBynN40OaFoZlaCaNPVRRygzbBtXEvXy81FOo8w8DCpQVOhnbuHP
n/+SNNSoI6MjXiSL0ap3SdPAEasXw4gHXtrd5rNusdrO8MFDrSh3Z8Y+ibgzbQur6bklTKQ5rlVW
YSOX2Rgni1BD6SQe97Ga7IbU+hLlypVhZAebixYulntk1z3JTBeKlhzKobvCXXQTWj7CIOFZW5mT
c5CHkmnm46zCE53oZPrRVKhSosSLURvXtVzTlUlup1C7SvOqdDW5/pJ/l5QSt63kLRjL76YWfBuh
Kk7ROXLMSUicn4TKAqcxHQx0Nd4fSFHaNrqNMdXC6h38Mtpto6lX4ApduS29ckp2te//3XvnPKQN
lMqiXA8k9+j4VX0/7Loco01/CBb4ovqiWmVds0rseGM655b4Ry+I1gZHjA4sABuS9y8Yq4juRp2M
KZ3ynJkzL65x1enRaa66b33z+p+sNkCRdAZgO5CdvR9N7bKgQgs7QXg03UX15YhIhdwBK2ntZewb
G3XCLsMvL0bdcR0MDVIHgvM4XKcyvoLWWHjOcM674vRaOu8A6kd8ay5rnLfvn8mqszSEcYSUkIwt
iVldSOqwtrXmPgzN6yns15YvQ8ZXAGBPe1oJ5xT6ToMM/h20rrgV00fi/H0/fl4oBldFrFsHWJFi
KpaSf2308pkgc7rPoXbBeMAqCtFugLHvRxlGxyhUlCoXcvHYFreFzS10OsBsWp2Z4pNKBgA4JLOJ
wtBhkVQ7ylrkStJD2ssRnHXko6nuZ9Jj1fuuDaekcv1maV03fnhm1NNVzKAzys3gTJ8pie/fTihd
bAjZihD3HWHF1zOcwZWlbEOLZ5/plovj6OfvOX+vdyf4/JqUTKiYoNJ9wpAYcy2SRYBHJ8iV7Sx2
KanFjepPq8yMDlnnnzkyPzgjKAeTd/wLzHnCmKlpSgsj9eMFqBiuJECGTdy9evm67K3lyBZqnHLp
6FjDCtV4/PxdT7MmXhZQzIxmJiRxYr//vBMwgjapTEytap8GB1oQvnwlJyh5ltNFaKtXqlkDLJ32
kZq4U4mqstomZ+rYJzfr+RkoL2Jfx9o6qR7JUZcHucwzhGPpVkTe0W7v7NS8tCJ7CW3re+IMN0l1
JmH8aFQb5DHCgHROT0rLacUP5IpgTJFwUaDQWw7qE6zeuya0F0UoX2fZ9Nj5b59/8A9Hnak3swzf
qdqCaFUtJGbMjqZvhl8to3x4VNThJs5shFuGW3RtLkPrTIT4aA9RLiY0kIjM+kbvJzk0tdKwfT5w
W9krJXUWQzc92lxEM4mJ1dsHK/7++WuedmHIPGY4EhwJU52lAI6GdBLS7lKLF7BDdknrHADoxXNC
MSDOutWa7n6U63XvbJogeetkDkMl7G/y6j84AwDGKrw8QpDYVBxXrsAkZGETq5wBsyekPNxUk/nD
FMlB0vqbsJPRpNEvWewPgxJ/G5xzbMsPziDGn60NKNQjv3BchVXtmgO6J82YksIzjAn9+03u26vO
LX1/XRRIB4ATM6F5wnE5F1pOsy3EFrVZ+AFpTjTSj+5EGTpsVaGQ5Sakn30y3BTJhQObPzLTgxJo
V0pkrzI1XDSttWRfHmQfserKWklhtPgPFgQ4QeCnqCjMFf73C8LA69UKxUjiJ48bmsd5EW4oO12q
oMYq/BqTVvbm/R7m5UUgnMcJWmzBbfHzxziFdrAusbcjF6C/ADnz6IvUITDgIJyBm1O11NLxGr7z
oqC5PYuuJNG4qbPpLvHNrxreIW7dlavK3Be2p5XBQhfwJeQXI5WfdTUHcm1oXsKvaKfpTGz68DHB
1dHz4iY5p8vvv5YqhWk1wAtZ1FG/kwr/DaSXp9fZly4zq6XRj88t6Gt1MHeVna0af8AVy1xmgIuD
pt3M/9MSFMPSUjXRrdYvigLSmYDqdc6OTZs38tFpqZLPIlw2swM4p98/6VhGGe1CHI7N0rkqI+Mm
yvrrWjUvu2C4DGvVTXo1cNMwXBi5IqMNYaCkZjWxK5zqxa5lV6/EnvsL0hJFfdVJxWUfFbdxlh9y
p4Y6GizHgXV55TT+raSIV731LQyCs71iIhBmm62bhfq9SXawlNrkMlfp5loCBkfknGNxfxBGiZ1A
XWea8amekUIFGElh0O9pgZRnn3llgIU5NMqqWvkDavPKuc7GB6kIkCe6fTQg0Y485sgEgNTz3KZ2
0IrXUSQ3JjG0rOJbLrTX/WSdqdicwvvnzTE7B9Koolh3HLRTvU8SOJlwPQLtpkvrb5YzYMzYboSG
QzIbyotbfd1ASw9gTYsxvx8ataTGqqS4c0MXZQ9V0DM+37MfHJnU93kah74j4Iij0ysSvohtCwZK
okisn+ckK3ZSVi1n22XRVXizFasqXn8+qDbvsON1TcVyFj5ByBmFxPfrus+bOqRwGC268VK2+msb
ZpQT+5Xnj4q819JnKpgPePPUh6b0NXeonIfRAtlQGXK4bB1ncAMJQFBSLCznfpjacBm2kr9AH40/
I8MHFVYyuZHWN7Op1y63Z8QCYPrE17KdM8Wx6zTTDysbV2OubkT59Pn7fbSWUcV2ZtwYLW75KByX
UVIpgNxYWbxbyNGwMJLpSc+yx6QVe6mvOSx7c/X5oB+lugAy/hr16EqKDlep1QIxbPq/sCSvQRDv
JGwch8LrZwMaKPpWcSaWfnQG/jrmUSiNpSmG7QVLBinFQ5RIlBKCMwnsRzGQXcpdmzSWjOfoUAEY
XJd2MGt804YPVOVZNNksJ3frN9W/DrD/ehn+V/Aqrv+1Aut//jf//iKKsUL5ujn6138eopdK1OKt
+e/5r/37j73/S/9cv4rLb9lr/ekfuhcZ/z3+I+9+LaP/+XSLb823d/+yzJuoGW/a12q8fa3btPn5
CLzH/Cf/X3/4j9efv+V+LF7/+O1FtHkz/7YgEvlvf/5o++OP32aE2n/9+uv//Nn8in/85oqm7r/l
347/xuu3uvnjN9X5nWgGOh7VvTkDnu1K+9f5J4rzO2Cr2V2ByjG1wFkzIRdVE/7xm6RYv88UAiAP
BiYMIKz5WS3anz9Tzd+R0pt9GWaLV5r7+m//99neTeFfU/qPvM2uRUTU+OM3ksF3wYYyGCF+dlAD
MATMjGLU+2BTS1bfxm1WuEmdIUsstf3URm5sFdVXyIYahu7ZWHL7R7maZO+6azo9XKS2FipoX1Xo
B7dNKyeXpIKDsjVaJfQXIvYVG8hM2Jt7vff7wOPypiQPdg6ZbF9IvtZtrDKu1H2ehNnbmHZV+KQM
qs1ZbTX3cp1GjRtriSrQRxS14klF3d07RWtYh6y2UdZGQjSyva6Np4iMNs8QZbKNbMD+O5/Y3all
VSsdfpxY9V0/M556TBWJaqEFz8mIxM3IN09dpQXTuJz0gGK0TXfMctvI6ZDzVJNsWMmCeESTqOx+
dGqbvbSlLX2pUEqqXSXp4d1GQg7jL5o9tuLKF7qQl1PVQLAGFjsqa6ykkx9SD0f8EE8ZrPtQSxEc
UOwEl7okzMPInfrImZZSSWXU6+JgyNw2TuI7NTLQl6KTYlhrWyoj1c3ruOKHTWs/9mk99E9Cpulu
YIqdoDdlh2TwtQM1NCGpxxZ0TPKvTheVtmvHEn7vfcFn3Mf9GBXP9hRY6beoyer0oje6oPjW26AY
dkjT2PmrAQqlHzzNbksl8fj95fiYOD1K4h4Hw5je5zZ+VtshTIPJ1Xpf87dZ7ujFCCS2jLuVLAWq
fl0oeq9AOwot9WuvDKi7l3lQhqu8N5Rwk015OWzGPs6tKx8mF+dNMuVN85j2tXiRbT9iqlpzTt1y
1pxnGWX4CKys2fhDmQbuVAxS4epJKLDitiqMaBwg6cymkGXlgJ5EEqxbDOtWRmcGd72jt2iEhVbw
FCAL+UOypux1Ckol3jARUbbkhUV65Xd1LZGjqpyRAlmjS1VPYsvrsx5nX0sHcODZaowSWVWXNbaN
ulXc60aQ1QdzAJrilpB/siWePI0N0gaI5gJ3lcZe2RQd7+WgG50vQ6l0+p2aO6BzHUcSuFvqutQl
3iCZ2UjdV+mRwMipp3p9PIzVylJDu1v7vjnbNyHvYz9GVed3QH3zNKNXa4RfchlI1gsGVDCaRJDl
8UNq0FrZZlXZ5vshC8bXtkeBEVyWOuS4poyBlPgbRK6q4i0Oiii+rHVa5WCrpLTezqR6dO2M0XiY
xplvLAa9/CaNov6qaBOVzKkdtRJMY9M08o/RUIp0PY5DHV9IdVdVa9UijG3GtB1qykh1jVtuim0g
kputsCltF03fYgym+Np6NDug6U4ZNN1V3o55f2dOcZtuykk3o33d0drfUKywKnZbPWrNIvb9QqM4
b9jTtnUoZz/rKYFrK2uFBMzHTieDArCofzh0WNKXzGgy+dpCraYAH4D6TnzTNUFZza7JXYzFuF9M
X5H4kCCvGtFop4uuhfq9nHwdr3XuWJr9VQ7SPFSw8AgDcEx6IGFllMGui3doqkY3upLl7WbKzOK5
6I0+28XUklD+KYteRR2gqwUMmQQ1wjGh7+GOTWAXoduruKJtU5W2zGIUuLasYKWit6LFcZkvHTvv
fXikEYld6yN4TOzqMX5N/FAWd6Ush5iwa1WHEJwtpOsuQZ0N6iSgaTSao6xemb6cO0tEvvQnE/6Z
vRpDofrrvsY/+KJqQzJpgDrFuBwM3+o8RxZj5urNmKGUYY9+dqDIXqVLCbW/ZNOakWhXrdPaE8fd
WPj9zrBEV/ovVsq+tRaVpuaJbG+GqaCde2f03agrS8UZp2aSvKj2QTjoTjtW2KoKqj15lErVBYYQ
fbOKgtznDZSq+uIjdF15Za9qGf6hIqLeJyXsBsMpBciTIkh4STlFOaiS8Gt0M9WWbtPeGu5SSQeG
lIczuxAV0ST00lFTA69XTBhJYV2N5qKcrOFrl5Vd5QFkiZoLmh/Gk1wr+r2sB4gFVz54llQNSmdH
mlXFC3rHaQGSX8IEN7MzBIz8MjFiIGyS6ntlQmjdMI+6tYJJHul8+5LovtYCc7KWbU8pZl37Y5+v
e1HJ4aGfUmEuzXLGcf7MNf5WTvZxIvUuPfufErL/H7MtmRT2f063NiIP/rGf/3H3v2/f5Vzz3/tX
0kVJ+/e55IUMDPvboRj476RL0X7H1ZrOGzCeObcinf4z6VLV32dJIOqiXEFB98zguj9zLn6kGOjY
wHKlVs2vVf5OynVM4J11BWD3IPmHziDkLevoVtBZzWghsi/vg28tkN4fPTDJ5/ah+m4c5AizQrfA
ddry5KfwTA+QrPHXe+W/Bp658z81+RA7f5/q5Ximh/YUy/tkejDzhwlsUvT4y2T8mV/+mk9+NISF
ABj1ZURxuLy+H6Lu2jENlY5bKoLLRrTs8pA26+bzQY7uPD/fAxU/RDkdPiCmBu8H0dCNLgqpl/ci
mv3Ip/toCja6qLCXKM80ZI5ucP8aik4tHg7oL5w00YesT2wAyPJeMh7b9l43z9VJj8osJwMcpd/p
rLhZkkHv7aFcqi1ZDEIS/kusFbvwrFDPcWn8ZLSjpUcGR5I7MVp/kz1KX/QHsHN4j/iFa17V19pA
Sr04d90/9wmPqnRK2imNLxgTVIY+PcnnwD4f/35IzyYsT2qrR78/yKWK/JUl55OXhd3bUJ9Z0x9P
0V8DzA/wC5AiGBDKgfEr71s0rGJZeFrzJMA0Qz5fh+f0R99fx+jLEBxQ+sVFyAJBzRJ/P1heB2VL
tiTvu65YOjAqRYZtp+zmQeAJpO0n203oPH6+oawPdxRFNKImzRqEqN+PGjRCtUQ6yXtDe7W1CVqF
6srNiIPRwQ7j2m0ta5fgfWi1PVrRmqeIdCdknLeV9iHDj29MZpERGqSjvAiV3Esm8Ml5sSLZvrJK
kxxGLNu2W2ezU4GeH2If1jJ+ta7fV5tBdiDtp0tHvqU46Kl4xg5FDFEfg6wOfcjqcRifbGnGVPc7
kTzU9TMi3AujCy9HOb9qJeHGQ79ofAvG43DZD1QDcxX7P20JCH2tBHSHk2otmtIb/X2vSYA/uFkq
4pAqe926miLMHcuvQpUppUXrOHrJ4gyIpLXgko6P5/fJeYonDfGf6ubMd+ez/lLo+3Oy//rs87T8
srJEgUWNxa1lPxjxl9Gn3cqBIFFd181iPQb2fxI36YHAB6CffQKrpQE4qRERdd+0cJHhHjjGjd8p
roSy8ucvpn+4jGfgh8m+pMV6tCnZksOkSA3ngO0/jbGyCmnvSPGzL2vu5EjbMX1VYmuftcbVWPWX
aHZ7ABW2gWlBr2kWPswwsnWY9PKTJPLn0vnRBg9xIDzAuWvk2blujl+p94FCnmBZ2V4c7xzAmpb+
VUdq0mzabcI68rPaU7gyVl3vgcVx8+g+SPRFnok1RFuvQQo3kO965dG3kUurbURHajdr+jOnyE90
zclE0wikFQiMAYHy9xMdx12VcQ+S92aJ8dSUuU4Xvim1uoytVwNzirm5PSBc4LS1G+mh16rhqsiN
ZSA32ygx1mr2zdBGqjLBRVOULnJPmzxR960V7+1Mu/UH9TkAZTi25yhtP+PN8ZMjN4e+HZkvBNTj
iYwjf5SLQtmbbXaRTCbGws6ut8TGSLqrNhlcY6BcMASAbNSvQc0rGMWFGte3OQUS1da3cZ3dxWhw
FI3s0rT4PvTFmWV9DPxDaxMxFOTw0GOYhaKOa6Ap5JeqrlTKP8iuSBCmpi6kRVC4jSjdUjGWNbIQ
BNylJj+pELhkqNsyIqgFGla9jv1cYbkYFKyEEl2KXOIWScSSzK0eaovP98VxFfrkUY8CreVEUTkG
8rAP9GxnWndBGFCQQpazfRF+ucpCOIrd83lJ9eMz7OcnIn1RMQMkaTq2hTT1IjfVahr2ClOhlxki
PLLXV/epAhTgXOP5ePMfD3acZahRaYwZg3WJ7iZ03syiX2XFQfS+N1bhIiyyXU974/Nve5x6Ho96
tFJ9LUFxxx+HfZ5/zeKDwTXR6r9+PsZxrjGPQSIIohIovU1X//0+1oRamHLQ8mYNl0vNWdIcOnMW
H+sl/Vwi8NxI0in80hSbp/KXQwHpuUbqIqnfW/7VUGYepdO1NMbu0Jcu8vBrrcs9DEbpwCK6we24
a8KtbJTLXsXXLUCT37h1YJ9ranRFxeKu9JFIgTWo5cWFnj18/j3o1vA0v8aH+YvQ4IePDmObGDGv
hV+eNgwGBeEBpd+HZkzu+jJNL37xGppUKUJp3Xfa0nGAQNvgjkcmxKfWMGXL0WlWta/s8gg3GnnX
hD61xmZZa42LUZ6b9ZZnILswODcSTsMKx7GYnhXturIat1TFeoK40JkRoKzLptrFvb7qg3SZVZqb
dbd6rNLgsTwzKPalvp9m4Z9hnScFLt3mTgpsN3TSXWayNhssnHPLG9uWDnftpjF4wGFwI2OTjtEq
xY1n8re+oy7CEFnF9quFfDKarctifDDGHquJb0L9jvCXGxSbuDuoya0y3OkqeWh53fc/G9BeItmL
oJPImYxVUudXU2FAHim9DJ9ckdOrw0MBZKbbFQWOUQnq9hKkjNAde8t16vgyH7+I2t4XlFpTW/L0
CIXlwlhRXL8KMx3tOYpfiXY3xje9/UVRRrdF3FgW2soMu9dZByyNHsU0LEW1t8xVXGL/WWxaTgt7
0GkQPjuTthAo1vQFMCCz2qR9dSGSQnHVXjvYkFzaUXX18arLvo94ddbDJitfBnExVo/AibxS1VbC
vmzbfYSJCHr2ntYrT+hOu3avogQq3ebCfFQjnG1k+yKQozep6daiiO7ZoesshMkKXU6WHjQDrfSu
WYyUlfTepkpVrofoOpYve7zcC2naUCJf9FG3jaVhWWcCrlfjys42E9dOVS4R3dwN1SHTL/WBwm1P
0VeR1qLsPXOUXAX5o0zj//J1QptjjFdNuNZwjRdytlP8emWYz4V8V7TOog2v7GZFqW2TttmSjgRl
MN2b0B7TrMkzRb0uzbem81dZnWwGR3UHli110luRrPuAgl1QuYBVXeAeq86IFln8bOC0alZvvp9h
j+VcpuqPsrj102LfJ4qHvp8rKOHHKZ07q91OZb2YxsBTypvO0Nyu/tqk2WUlv1rjbcLukEILheuD
EzcHUJ5eOSwz/YuJHlHZfattiqkbuTAvs7zbdmqxFPKArjKCqDAAphVotq6WPaFZdGCYBiQ2u+ZF
7vtd0r91VblvfSy/k+9mfug0FEUnjT7ydSNepPLQF4c6Alk7iaWBQZHsp/cyMScJn0a0nJG68cqx
3mThvRN8k+udGWyjTuGX3SvIEIad2FR9vYpRdTOTN0vSFwjz4d3x2NV7Q4YHa5tfJ84LgOMzUn+h
10u7WuVz4XfYRxyTNYZsJXdVf5d02JFfye2V2T2EvbxSjacpguwgbQxJ3wSTv2mr+8yMl1psLVMb
vEeibVt1183a1wKVgw7IL32SBqav3SD42ZECrAz5hhtLYKiuCF47zeaIDMkeMEHkMlE2jidjVKSa
7bblG5r3SbqmX2LlmwrtFZnUc0q/q1K8CgQI+6bwJppSOUhOZtXFD06tLywnX02sr9h0XAqj903c
X/XpNhSF6/TWLu3tm8Bw7jprXyuHLHKYsl2PzEUxrMzKPLQmwan+ImFdqsEMcvKN4uRLtYfyGpjR
xRQEr7Eer8z2MaanPSZP0CHd0Sg2Wc3rvILG97K8ucaelmPkRzbcDDmpAOYEcZ7T59h0yt0Q0FXI
1pRBHRoScpRvGlPB2E7ZFuNdp3+Tyy9jZLlT+J3u5KYo8NjOzI2Oo6SA9S0JsQxweG0tfNk3KtOT
3VQk31o9eXZTe/KY7yMF7K5Katg1D52dkZlbYgkK7TVVtG1V32XBF92Q1g3wxDk+Ks3TiCeTgCWB
ZeaLoXMvUK1X5FtdCcZSI3y3r7k3UdteAIXzJv05lsnvU33RZ+F+DKqXzDFXI5ZASI/btNfC70Hf
OjifAQdTOCLTwcSSdfCEwTdtwC3lVXpddebWcG5ife9rykts6IuoTvZmvtKifdN9r+T/w9l57cit
JOv6iQjQm1u6su2dum8IqSXRe8+nPx+1D2aXSoWucwZYWHYwUZlMExnxm1u5fhOxPe+jxyhBhFcs
MFD7LCGZZFa9acL3ml+g1K9WqnpzUNxYvGXUNHPG4aWvnrVKcmfwZeOie2Ha+NFSHSap9Rr5Zmh+
yMPejHJnoftpKlwJSeqHy20ZQLLpX+Lyh66nbgG9uFmeG+G9QBxW4VYcNQSRhp9dcWPARJ5Iuqjp
OxkC67X1zJW7FWF+6DOnuq7vUejP7E4fuB4lPzFmVE7jTSD+Wj1pS9pxo9zby0zeoFvPddr8iNTK
H6WGvmjl5bRTimbhMVKZ+3z5bc25L1NGynsswpC3KwkrqXsVX8K88pEj+1ZqH/I0oaZa3yghxCCK
dkU7bEVz+KEMwZECfABZF5t5tOCVXVsegvKGPP/GoPFZI2InQeQCMfqtIZOfEgxJ0/fFZPsG0g+j
bbdjs7hFUu9pDjraMO2CNN1N+ttcCr5Evb3UJF8tWmcFv9B69QVLQDEqs43o8+tc6N/8cxUURmoM
6xhw9+dCoKIUhvQarfkgQnaQUMNGCu4AyPHrKH+0WP5OuDC4QpQKOSpwpfzt3wnX2OVSv9TWdHg9
zA4VF+f1lezI/si92EYDyc8duj9OZwOLct9fKCbj5zdDhf76Z5zBBqisi/wMgPhr4kcx/ZxPMpSx
WvV5Nh80O8fSOv5QOstezO8w4R0SOGfZ6Pl7RkVutjIYcHtlY9rIUl3J+aW1nvzPbKxEP0CAK4zi
7KlhJWk3pHVAQk7cdiMnnoDC6JgLNM/oXw8PqoucjZv7/UFPGq+QS1/u7q/xsy+8QJkNat4GvwIB
iT+IrpMsOM6qSZqSfD7UXu+hSLVrdsHG3Ff3eLt7plsf9W/mN2vP3e4F9vfYveYldHEa+AF0PiRI
ludldynNlDlaF4UYV3+0uLpYcbS2s4O03UZK6ABAurIC/n1RMmQwH8BGgLDIf0qKJ0MuqqqRiiaE
2kX5bJVD15H+nVEBLqbHZM7jK+HOwcx/Fpy1PofondBQP5fiqrMcMl1dzofeCzY03BzD0zaBfVtt
TO/rtX1eDF2X9mmkdbJPRoaVaGu1Ix+Ty5N3x3OR/8wxUEAm5tqYLs3haaSzx1OmaVUUiwVjcqho
+dNRdVIvcicHBIDbeG9HxWk218SeLp1TPGFXf5T1s50fILR1e6FICJoXGwNZ8RaUTD4HV0qbf9DM
5zvTUixsGChiY7m0/oyTWeyTKtaicWIWN5OPgJobuIFfeYO3/566vd1fm8t/H6J8tZN4Z7XUKcDd
XSrXeE7h8rraGA66nE5xdXn8qV1+NbKzB/owV0bHw+1/vtoduFA35bjjuUE4fIauDezS3j4d2Nly
XH08GnMY13DA1X0kPh1qlF65CVxOFjfdmTZ73Wmc7ErV8uI+oCGw1oyoAJ5LSZlSXC0DioeHgCQx
LEVUHp9nOmz6dZvDixvhJNTZGLkpy0KNWrQ0tvKG+9rJ/GGr3RbbahselY3sJ15wm74pz1/vdOXf
eg6L5iTu2QbkBUb7qGOIRvI9i8ujru6VvHWD+dnUX/BK8i342nLT28lqHd/pN7WZOrWm76AYU2hJ
d0re84ZNDzWZlZLOfgcSU7fyB5mmbt58Rhn1mOLXNG214taQPYlO21KgKN+Jjtkurppca1he3N3/
O6JzUpWQJxJ4OlYLrHPyvdZR1vcIpKqvZ+7C2oCmhgSuCE55dSb8e3dXUZDlMCCXQ84lM46pPwzD
Qap+iNk1EaMLA0LYZyUY0u5d/YP/jjROEf2yQF4Oelv5RWG4gNIOsvry9XguLIS15QbOm1oWkP+z
PU2Bvq9bRZwPEk/RqfsujFd675fuL0206IRwXQIjON9NnE3ZzG26pgiLK7y1D9SfvcVbXpYXy/16
MFdjnW0na1CFVseShViTK77IL3QTPNFtn6SrsS5+npNhne2gURTiqlEZVhHdT5r8UevfgdJ9+3pA
f8hCZ0cuehUsAxIOmDPn/cmgLQT40tN0GDVoJsn6lIEyZUrwH3TrVe0pTDzgeeCZ5eiUQLWKdnZk
apCmeV8BB8FrudxQIIuS55XMYuU3VvQxzd+nGmrWfNBpFWgTSMDZWuzRELwKiRlFHfYaYDioK12M
z2pUOuko2Vb5hKjXlqLsVkeKbk4XHxz93ZD5c2Bsw2ZeX06K3VAnoP64C3POhaLH9FnZRKnsT5H2
TFoFXjAodLgN187sSwkxM7UmobxBYEOffXpgpYoYaep0SAUIjZEBANfAfr2K3HCC92X+MsoczWVk
8/oGUthaMUWj2wB2Cq22vO8qeYUIfvSthsEsRcKvP+S6Gs6/o6xiCyXzJVeyx9lm5n20ZKsegOgg
JGX/er99uToDFxIBrLX+N8bZVo57DY6DTozXD8G+m+xjZSf276/HcSm7+SvI2TRLfTvlyUiQbx8/
nkPv19txH9lPIYnNlUBr1+KrGTvbX+B8RSWyYkbz7SO2HzebzfHl98+vg/zRS/8iyJ+u1Umulgd1
O1Krmg+Vi7zqJtrxZycizVAd2Rk9waYLT5Kjut2+8dIdfXdfcRL7e+pXG8G9RoK+eHydfME///3k
58xGNbeKwc/hgWs/h7bgwe1xXsbrSeOV2f1DUT6JBAN2VqeESAdasnZrL8wwxSp7XzhX5nhdEF9N
8fpLTiKpbWXV/RCRaSyWO6O4kn2rR4g52Q+1+Lksm6+/6IV8iuXJYUmfip2gni1PrQuUeqx5nRdV
u6mWwi8FOkIJ70H9MZu/fR1Mu7irYSyvmhard+7Zrm6apM0y8P+HVyjxjmGn9mtqf0Pf1UNvyp/8
bNcdqQq4LTPcOj/uRFbUD8P+qbmCX3uG/eN5si3HclS7swc7dgYHIJJXvPZu72LegFnpb20vbBpb
tH8L7svTlc188dMglbI23Gh0/zlSTz6NISeRJFM/O1TFu25QC1WigUMwfZd7+UdcaQ0GN9fEav4I
z/+zHtbUCbjN6upz9oWaZJpyq2I9VEWw0UIyTOk1UpJbpfgmWr+mcnZSSqaqFDkFMOkKXEAGenvK
7gQK1Ka6R0LCtTqqiybpv/SqmjjgSDth/CySx3Qa3i1wwqmlHwJp+DEO39P2iUqAuOxKTB+7BbvZ
3rxmmnJxM50M6eyoUvRyhLvFUdW5337cPT/ev5v2y9OVfaRcjIJgALKoECHhsv+9kaRYFgxtNrjg
VNNWlWSDYoIdUCJspgXptaG/qyHLaqlwrOdk24fmp0ZzSzXSgxk8CJ2/CDSAfoB2wgKz2Mm8ZVpJ
P2aYkYno+OXjdIuOnyOJ+Gx1H4tFbb4Y78MGcW1cofqwtLNcevx6A128TRgNye3/bFj57zFFKCwU
UATmQ+mJDtrSTuTmzqduV/Zt52yvpYfypdOBNYeplIkkDJJVf4erzbxvW5GcTaFeveO5tVd88OAu
pVUv2mVHJMY92ICb9bxvv3W/u8y2Hsw77Iv91Ne9/2bwJ7/mbPAgpEujWfg1r4NL2W6zcAqH9j3o
Daf0K+e/2OyaBPjJhOoEouVskea9ia1ZQHEnhWCRJeC/JvgUL2P5YoiNX5vdlYznH7Qv1SQsYf4T
8FwxvBUw8Mow4jik9oEy7Q+JwU0cdJ/viIB5of/1bF560RIOFTKowrzQzk9+lSy0HRte0mHwBn0B
JsmuLDIq+gtJse5b/bRt+5UcRRtuHv2hSvwe0/qq3UXpzqq2YrfRs8DT9Zo2GF0Usb6l//GmjNWj
hVacnukPZoGomvDLbMBUtbmjG8I3C2JTHyRHQ4m9oLtaS7q0YAF2/mfPn10wYV4rU5cL06EU9G2B
mc4gDJ5Ea6qng9SF/VbqAzvMZD+3fpnB9FTPuh1gAhmxq1OOzlRMYA1ds738B9W1ftrTn7X+7NOL
g+atKlj6dODD1na1+5Cdu8qHnO//GuzPN9XW7YLi8/42ssUflvvTuLK2Lr29FJDJMtK+FPTOH62p
LM6RKRXTIUie9PqXFcl0d66c6ipjOL+nqBUC/EDOC57g2XHbBok0dZ05Ast7XLucc3f1Kly/3lch
zr5uRKUQMo41HhLlVRFAsVEkCczQy82fA36Q6rhtQIpKk2QX9C6tRHcQb8LWsHJ6a1+lut3n3xNZ
ze0haX0jH/dSJbtqkGyTEsvv4FZD9qkuFmemD9lVCIqCn63orFnBkzXjSilsMuw7dbSYJHiHX+/H
S7kFqBiqJOxIztrzozZNhkSRAsZGXSHmIYklHNoS9wKqIzoUutRYrhCC/0HsravyNOTZeRolYCzS
EvzQvI+39V7bDvfKm3qv3C4P1kP2WN/PO3kr7MrDcic/lv9/jOe1Sv9X8LM0lyy3kC0wBAe1eV2F
F1qAAl/P6MVFj52IgQUgZ/gfEcSTTVcsmDLNhj4edO7mVbsBjpIdTeWVD3dxc3NF/ifO2ZdL4E+r
qaYQJw19oxC9IZH2Rg4mVQmfpNjyh0Xy81zd9Pp4LymNDWtq049r0x9zSl7OfdW7fPxdvkh2Ksi/
2jLdrvoFJqpGJt6is/YdQektNipXjoWL++nkl58tABxbyrFYZygFaJqD2ChR3YYK5kSFeCXUxdPh
JNTZ5zZCKVaV3BgPU4s81XPeNlc+w8W34OlnWH/ByecW1cawWlEbDyKNepA1ji7mttLs1QQASRs6
4FNtvQFs0wCNEp2v19q1mTw7/EC1I9U4M5NSVvox/fuhrvxZvs+iX18HutRORexh1UmyKNrQxvt7
mKketgLAHG44D9zLJnImXkK8gkgV0Meyf701pEOp///w2F5Xwz+n70nkszHK3PKRgGwojVzDbsjA
1siq+76+tn5+PcqLq+Uk1NlBP+hFP2kxD63ZHMBSdZHTLZV15ZtdTLhOp/LsVtYhEQdjz1S+vqJ8
Z99RAnr8fCPFsYGyXVue12bv7BkngqzIoYZMh85HJIe8fW3JFPb3/5dixaUsCBkj2Bm070hdzwem
lmVoigBcX9HSdwzLV8RPuNpWsNjl+lpo7OFFMBSngO+cXq3KmOte/mehnIQ/G6rajZoFFZwec9s4
szS7SRM6U3hMwhREz68MZxqsT2yF9KzjeEuKHkvne13x5arDf/UJDuTtlH5YqAVqreZqiYWcd+s0
ve4X7ftkBHjCCPtFbhwJwEz6u9VwD5MmD7lcW03whpYQimpLcPwguFQo1OPa5C8cSbpNu95RitKv
8V3PU9mhXox79ORkgwUGDb0Tfk8fHSNlxBhrgm3e2LnxfekVOxTvBfyzIMxjMIxDK2IDUVZsZovU
WIi2XXHbFQM2g+0xC+cdaJZdbzaQU12ze7EQbsutn2UJI1s8FhX48uQtCJ7nAcLM0mIxdxtADdWl
H19vo0s34Mqxg8W3egCIZ+sglRopGBqDjoh2yOddMN1LxX8TgoaIyh8abnZn53rXCnT1I3U5dIrk
BF3u59ljfNXT99J5AAvlP1HODj0wHUvT9NJyIPfE30SDYX8t//qHiLImJKcxzo63Rlf+b4yApVOb
70KdHuPwAUGl1UH9oawRGKmdsLm1lNTurQRTp1+rzCN2IKj7iLYV46coQVh6TjIAjsVNLD9X08Ni
vRhYk3fS8yo22vDGMMT4gDOKJwihnZvFDl3PuzDe6eYW5GEWoe4VCjcwjf3ZMOzYjJxA5Ym77OdB
dVAaz8kPA6NzWvGhEb99vWDOxZX+ZGXYjkA/odmBPPR6ip1coimihrmeIjSqPwCqPtZ740d1N2w/
KbDt2vv5abrBycb/OuilouAqMI4lxyp3dl5Vo6RsaqOMyJ8e3CfQNKs3HioMfZ79dtgnyf3X4S7f
oCfH09nDnqwKEYWZFpHCI1vZKtvML53HyTYc0LQUq+F+u+MheLyGFrk4uSfH8vkDP0G6Sp9S2A4k
IU6WvZjKgyLeRk7O7f1W7wJlsov8DczbtZLype1zGvgsQ1W0uYZly4iTDNMBkigXFOa1ab14wVGW
gvyK6gxPwL+XjpoIpTlmynSgz5G4pUNdBr1+B2uN/+reRo0G0Wh0zngt/R2pmhOtCGdpOjTu4gv2
4hfPuKp76q7xRB/jp03h/VedBuUk5tno5FqFsNwS8xW4q4Mgiz04i/P9abT/m9VJRYa6E05uwCn+
HtwoDfqoyvV0MPvuRQ/hGeWyK4m4aSzkJVKwKbrCMYGtZeavOrDADmCia77rqKLZY23ck9M/lknh
JFZ4a10TBsUJgvD/3O3YyOrg+VCDPW/nL50Y9QsyL4dGooZAMSdsHtPxI5fuosxR0pDyCaYrjd+H
Wym4x1XlQbMDca+YL3Ox7+PbrHqVwg8FKkKP4xmCkgN/MRZxQ1HBhrQQzr+zsWcffM/WF1KL90L6
PnWOWDSOlm7aeoN0hq1YJYKzpRObvSvpTt844e9yOMTNsx7SRg0GT6igfGQ30/wrEI6mtY+aB0kD
p+VKFYQfauk34nKTaYdu/tU120r1JeFdT5/i5V5o29hvxm+1Ge/CtHy1pPpeCNO7UY08jQwACTgK
vsccZSIjfdBoRIA3n2tffm7093m8S5K3ufcg41rJk2Z+dIhY6NA63sTnzBi9pEGTyNRRewHhhBdI
H+zMSPWs5rvRPcYUjRXKENPNQr1RtpXJjwBHt26OMtBENUMxXXoEKD7yuAycllZ9+KPSyEigzMXd
89gdVIlV4MUVphCQP471+Lj0HN7hvVg8LcWxDnaicJsW2zA/VvXdXD/F9S7LjnokuCO8nMn0p2Qn
g4lKvKRG3m28S2WEdJqXFD0m5WcBmiVLjkvxNA61W1dUT+Dntj8j00sXh6q1o03GrZFI32ap+Ij0
t2gcnFZ4YPxq//PrrXIpu4HUvwp1YvkDzf/vnVL3YzOh9EG9NHgyJ0r8Gq0PiJ9fR7mUS6O9ABOO
OqmM+u/fUaJBSaROUgDBscGymjt8BqpjhDH0yxUIHl0Z1cVXCczutRTMhQhJ8e+AYV8u+tBSBsYN
XR45PrGONoQXQTCcJeSZnjd2TeKpVY2bxJNXdSJWzoNTJK9p4H499jXU+WYnbbRMAzIb+/1s7Kj5
TKkQUCIOzICdKbqx8jBNqzSm7I3NzFZI/JZK29dR1+/2T1S0i8CKIqKBsuTfE2BQTanHuJkP6iwj
i5Nvwadc+ajympb+EwPYEXhkzjKkf/+OMadarmc1MQZX81tn2AKEPqB3vIkfzF23l++CO1xx3eSm
bh2UBn3reK3+tV5S//4CQLEsXsh46voLTzKtRUxxqJWD+YB0kVMblN3epGUX9uy7pNqlT1/P6bVo
Z3sF0aJKQNmRRs7nrL31paOZ4yZ8lmrcOaC8fh3s4pbR0MCQJFSNSSf+Hhr3NoI/JX2azl+ZGYVd
Y/foSNfKwdK1OGcLJZUCXU1XRFGpiU4IY0qPdwPWPZkreIh2abDtRFbpBL5lcjDAIhu5Bqc+d3r6
kzDjIgJXHptDMuezzxiOygwzKFoOxaf5gfCW3dDATr3ceXxTNrVKydkXXpNiC5v9k3vLQaHNCfDE
3VRXM4dLVzNaNrq26qmgSnx2cADnkyepx9VRlzahT5pplHfRU/wsL7f67P/OLRAYX3/oiy3Wk5Dn
Ga1AvQ0dfkK+9vQj42xfv0bP8a3+0H2DX7o8FZ/zxtq+dq5EQhhv/nAXndb/TI+4mzY0m0q7ELzo
MbGfCufr3/bn2fDPBtMtYC+8KRQOsb9XoblMhdqJ6XKIdtURI5qj5BZu4gMa8GS/3VEDIVtEvIIP
8nXki/fSSeCz7yAbywzZNVwOifGBkto20aTNPMFn/TrMxXeMBjKKfo5FyvDnIjk5QWRLDMo8B5Ii
HMSNvml21h2pMENMkZeyq4Nqy/640/alDx9u83XwSzwG7TT42QEaYpuS9ub/BQIVx8qtD+22coON
6rWb8sXy9B0G43vpQQEmwzF+d+01BcH5wgmqwWIA8qmCXzl3ezX0ou3aHl6B3nwqSLZnzcMi6/5k
5I99PjlhVsMtWqVxUZUU8ApQG8AalQ7HP36mdEZ+2DsVtR7jwcg+Wp2eoIpKddkdEOLamHPsZUpx
p+afKd4YLSpkVMq9NcMptG3bHlPzA5gLHIaferob8hF1ww4wHyJG7VESj3LwZpQ40f0e1MWplNtJ
39X1W0OrUcaEHIVEp26DXa9gnWx8diIwRSHdZpScpr7ctlaIIl/uhuFvSbcQnxDoGZhO0Fh2YYiu
mn2Xw49JIVkk9xun1snj1LfC8bbTp12mHVv5vkQjQ418dTG3UX0blbtiUt+HVNnSZLLHHv5oD/zy
1iRNhKo9I4nYPhe49AK68wdj9IPi3VA86Gby8AZIzy07xA2rgzUHsHwNPyYhxCC0jnbIMtp9atnp
vFOKvaVmmNAmTgeDNBGeS0u4z3uoLhOmUXNjIzG/mxfUU2TosYqrIoBJBw8qpWRLWGVP8IJ782PS
K6dGWc7sNJuXkI/anFsgWzcryTZDe7Gr66d0nOxg1rZ5BRm8UpwKbkmvrAX/70MKvfomxyylfAkS
35p/KLnkTVH0oJq/rehTRUu+wvMzlSvEchaAmuSNhcIzpXb6etMZlWtqxi8sNLeSOXliotrFIO46
AWZCoXjZKgSaanY3WI6xpv96fm+CBhhCeATD5I9l8JgsMlffaBeZYvP25okgvFr14qhTubXEuzp8
rEMMV2jDTsJTNGeuSIso615C9bHD47WZw5de/V1U824RC5yvB6ckMVCSws/7wkutZDuhLsev8JJW
f+4NlcIjH0Z8R6NwH8B4E/vSa7SJXPV3UuLb9BA0P0ds3MRWfkgM8Urr91J2ASIKewp0OoAZnh0G
vZhEiiB182Gk65Gq31LtYVZblx4Y3D0a7FOw+/r4uZgkI2yNUC4CbAgtrNDOk7OvU7OxWFIsNVNb
s7/h1ufAvt8Z3idkXBuBl921DvqfpOX8OjmNePYuz5uYX1GCvIGB41o26oFuuZnsz8mZXdlN/XZ7
ZYiX0uDTgOvxdzJEVEbLFL0E7taVtfcj9uKHyP18D2nugNm4cpNfurNI8VdcHmUHmkt/B9ODMGik
FVcUp9t0TpxAf5Xq3vt6SCyFS0c2Xhs85vluKB7+Habsoj6tsGI91CSGkbzQKntulOBpVpNNK9Ru
LOVQRgU/M+7qajm29aeRfg9hQcuZ7iInCT/6OYrBeJqSazSCG6LhmxWW3SuPUfmwoPA+Lpg6cdh3
70Kfuwp+8VNxsIR8Y4mF1+tvFY9RRddtzUK4SULPvw/cBkqGOaDSazxZA5JHzc6IKJGJjWNZ38Vg
dtt6+J0V48Fsd7r01iTvE/dMuey0eIeOFS/v+yGDlV9zv8SvARLBVlnca1HKv3rVqmGviIio46A8
IEdQC8nO7I0bLM8M2UbX1ZUmEUb0bRC8yyiITgag8slpcd8QLHyLsibf9PNtYrytL63RqtxG9KKS
OkvzsXDpoq1ViotjlbzL9OAlCHMybgXRW83thWMszrZu5rsO7KAgS8d5IDMAoG6Yv+fpZ6YcdXqV
wvwUNgctRUpDKLerJqY+m+4YUX2eUL4y+HUos5SP+H3CXQ/9MfsRxt/KPLCF4FgwarGGphVCfKuL
7Zi9JfqH2j+O1i9lAbuNg3WiNZsE0jALS6g4yxr+n1OAIuZG0EtHVsRjnN1mfY0KE5gHc3QV1B2q
4XFOZFfQEOO56QJElm9GN0JWzwy5GeUNgqfjo9FiBgdAYsn92tWMJ4XPqmeCjWY0Epycf+q9OL6U
3cYY9i06XTj4OZP1IU4oZsQ/OMJddaHSnDyYMrokn9kAln18FcWHKPyhqDfN+Iacp49DoYNohN3D
u1dRF8sfywYt2GmkUb7lGYe/b20nS8c93AGUM4TMzmAJDBZyoFkT4tGUIGkVgpWigjXu0aH0TT1Y
+yRejHJGe2PC7eb5vRsE8dhBFFoG6yALut8Ny/citMhhkBirXsv2w9IfBetJyq19g6NAp6hvWVV8
qCp2Zhos2tdFnx5EMpG85/FTkKyw7NpwsPvyWe1wmkU3MozKfbCab8TyIaAHEQvhU1HUpO/9A+LB
97GoHApLcmN5cALpcZAxziJzt4zA6dQXZaAAuvC/FtNjoDwhqtBmjx16tLzDZqGjz5cfRlVwBUm5
Sa12s1RuXr0q1VMVfc/A09RrHWrLSq2Tm4Lae/FkoBsbPQjCm1wctfG2XZ6aAO+Cu6Z4Cqe91LqN
9aYDyuRZXn8Psc5FZcaFVVHFx0RCJGt67EOZUuBDIIDsER77blu3dyEuOeFQPhpq+IKbHaPz5Njt
ultNcyH3Ym7ploq7lK9B6nWoleTphv8yVw+xVcPeR6Ei2uTSZ9DNnjkNMwIrlGGsW9QW1WjTFGwr
HUsNR29qN+khNIVOjomhTmuqfZPS9jCi2WVF806rks0wtC+m0B6kXgc2pz+0829Slixq7QaQT1TD
GW2b1uk0asrodEdmsJdL3VkdYHSrd2XyUdUabaQFHPJ9e+hUv847bzBmmqi3aYjmSDJs9d7aVU16
28X7IelR33MF1SunzM0tV4fa0c6ik6BjJsSzY+FIgYLcjC5KRTdT1e/T7j4ElBEFt7nlNWPscwB1
E0xtOqUd54m5M9P9kC+gaChCLZHPaRRE39tCccY6dhKkL/qnXq/8YURlN5xcU8Sqt92H2V08vGSr
DFG8kyNPMoUd1mbuos/fwO08VoBeJtZT2lPppMNKtjM7jTx7RfFGQ86pSt3OE3oJVfTS4vrR5eZO
TPr7JPtsll2MTWnQ7qXktS7ko2kOXhgr+yl8FjrqrEbtB7Kr55IbSptRZJrU5qEMsAGnBtppt0iQ
etSzvXkERqFnXjxG9wsjVcVwl0tbiyRxaR+SInGkCmFk7V3QwWZJgxuPn8nUPccgYBWYfW+D8RQL
DXl78dZ16jYrw10UDEcZIaMrV+jFC9QCqo8lgCSaZ29Layk48FmOBy3aABhDP8S8EuHys8r6T4jz
1ErUUR0LKkirmoyJDwrkQ/3cxf1uRvKiXx7H6ls4dRslCN/Frts2Ybxpi9rLJtSiOfcEZPSdBvsZ
gP4bs0wcHQWFvvu9DNf0Ddak8jwhI1/RZGC4yCn8gWWd5EcoNET50jMVqz91UB2ihdZdlrrUTq9M
ycVSAqRCsJN0oKHNn+V+dbcslOpS8SDf4CyzM7b5h8L5bGuP2WFy8p1sy9u8sAM4vbyCv/7il2Qc
kPf63+BneaAOxaWJ4xwtRtfcZPf5o+Uvu/SQ07icDsjDeSEv7sTHLMoZfdmXj+NdZCAJZBcP6BJt
rnVrL6WlqyYkBRVJQbzlbAUGgtnzfER2VO4N7l0AyumV2sKlXFRXmGh8MDTqo2eFm2oMk9gakWnt
hLs4/qkGdzqWPV/P6rUYZ6PQM3RFpJZRdNObKvwS+kcEEr8Ocak6eTIM/eyJUnEvJ5VEiFTg3BVa
e9AyMGmcgC3A9fHh62gXX0Sn4c7WKHL8Q9rOhEMKaTfseOjfUVN+rF3M0r1iE/vzW3tlhBeXAj17
bV0NiiSfhVTVstPiBLBAFn6izdQs+ZVK2p8Wzj97XFVXvg2NEPMPn+hkj9OQbVolJkLlJqVNWYBc
DUqQ4etOegj21PT8+LvxxDu6O/Ly9OJ97jTbe9XOqXvxBPfCXfaqfxr7wqMv7Cn7+mg9GPv6mdQK
Fvy1avDFVfW/P/f8k4cpFTnq+gsCw0BEatRZg8DWKHJ+/a3/NFn/mRa2HkKWq0v9OS2jlLJlygUc
noC+OkA2HCXpbUv9KSTvJapRVeUM45NaP3bzbZh8k9r9iB6+RYVA7rlbERCLzc8lhTrScWLV4y6J
sXZsnHKhRCqjdPf1z70kg6AhNIqTnaIYZPNnrz491rUu6ekZ11TcBF49SgvqKxe9uOVNIHhkWmP0
Uiz5psLdQBUm1wqvKZpfBF9AcsVDdIU86+bZCzfBOEGMTX5E5fbOtw8AWTfodu7YH84TZmxudGNe
Wb2XVsNpxHX7nCxeScjjoKyIOK6FRqT+Oip20njlfri48U/DnM1u3I59U0vr7Hr192qn+fUmv6HW
vh191VePyUPgXfMdu3i0MYVYsq5X4p+2wMnIrDjpg6qQEanN92bZe4Vxk4JfK829osdXUOqrmv6/
9zw+9RAGVURIzkFstVWbhjhMHNUyskCqsCkw8dWpmTXUKFCLakA1KulHU36jXT5QVosz6yZIX+OU
x0gcYOTQupKaOf1AeS9A+aeWvWzQDpoeONkq9YpsVrC6ly2WPQYGXj3KPuzuoT5R/H0Wk8Ju8++t
SA8rP+oLEgmC4cVsJxG+AcQrGhlXtsvF2T0Z8Nn9V+qjvpR0W6nrj/vFX9zKXw4pnzR2Km/0J493
pk8x4vbruBd7ooCwrBUzCmBePTvOhcGYUHcxxENyDG4sP94nTww+h2vZcEf+1nJbvFefxqO+RVgu
M4+GsK2pVSMuQpaX2+mPr3/PxYW9StACXlwRReeAogpX0FHOUYau3NZLb8Ot7iSu4NRu51kbyaEQ
5l4jRV2aerShMHCmmPmv+nKfxwn3NurLKYpiCu967ZtKCVdGGXDBmPLKAC+tbM5DReNIpOR2nkrF
Zdb0c480RuPyatv1NzWfeNhnjyaf99plfbGAeRJNO8tHomXIOzMnWkeLdJXesm4f1xWFsCXzKByv
0fX+oAPOb6nTgGfrabKacGoyAvasYsUtfB7Ed+Vr/SpsW2/ym91aQTVd1Q3v8UDi246bacv+O6p3
/PNGPea+squ3zQarn+fCu9bCujoh6+c5OcWqDqX4Gmguu0x/yO7rveVP23ATkyIsXnvXvVw7Ni9S
FPBOk+Hb4dyNpfXfEdM8sDIxRKEEuqXz4wekHvjLNRWxleD3X1WsT6OdnSNhvlhhh2f0Qd50x+HZ
+j+kvedu3EoWrn1FBJjDX4Zm51awkv8QtiQz58yrP0/7wzej3buPGpgDAwOMt6ViKK5atepdz7vK
PcqgjrjqjtEO6vnqf1nwvg54kVTn9QjvqEILnHCqsgSKJ5/byrXV95/NtWX1yyh/u5q+vLZG6fOE
+iwn7tEuoxFXKLy2vqUt+Ju7/mvy/vdVXea2CaYsGPtiKa7f18+q8zv1an9Zdy8vAcI/yzEfxZXo
dn7GH+GHfiMU/8UofDf6xdQ08a4365LRF+uXYEC4L5dVRxfllLGxDl/Pnm84cVJ3/v7RXv8kvtz1
RZIkQxEWknOMkO91Xzy0vrYbdhwubdMfAjl08TS9fT/irZd5kSNhWl9p/TlGhOGJfrywPVT5w//b
EBf5UaOGrWKlPEtz6myZtqwhvi/TW4f+V8UoX6flxRlYFkZLkHHYu4NkGHAO8RA8W7v6ydwU6+lP
caQ0kr9Lh+aQHLobz/DmW7sIK71QJX2tcofjdlrNh+Sx4SR6l+6lLT2wT+ZD5uQv3z/Tazu/rzd7
EVrSmg160xJa8vB+Un7W4+f3v/9qLvJ1gItQgqovppDEALqvO7Vf+tEpWyGTXAWbZif5yRH3EC87
4OOx6vx0hXHW7tb6dVVf8eUaLvUFsM7apq65hmllrMaD7szesGr2gd/7sY/P2kbx07vhYXmKtjfH
Pn9o3wSASwp/HuFPFp8nLbhuhDSbckvG6Rle+6q/Dg/Vk3wr4lx9o/9pFZEu1TIIIMcQ2hBvNEBz
r1F8tjgYytc4SeJhKXmW9mSFFgXdDstgUuK43LRx5cdx+D/smv7bsyJZF2++S+nxxV+ZyZxtgXvb
YnWiocb+fn5d3ZL+dxQ0gP9cicVprNWMxguYg6O37KvH9ik8qG6+V1fFfVXbwv77Ac9X/a/3+Z/H
K4sXuVCMOylCCR5vb9315Z+AOncVyesZQecIVLkUXzrlliDsaiX3601erCLKItWCkhJca6/ZFHfK
/kQ/xxrw85320JJFG1vLT7zGjx8TwK/VU39ja/r9nJLFi9WkK/S6CCZz2amgRxoOI6Of3z/VWwOc
//uXVCDEDSBOSuaKLp6G6Rmfzxvz5NZru1g7oniEvtwxQFlnCFgST1w4AGlzDLRbZwpaJ6NTfMIX
4Pv7ulrg+frmLhYTfAl1iWydNeunTsk5P2qr33TxuYgAoFWSeqxUui+hiN2Lm/CuO4av5su4y2/U
964uzoBuVHB3BtDci0k7DY0WVRmTNs63AWe+/WsjfHx/p9eK+NibUpcxUHLhmPfPN6guZdD2KTda
zid9/pFgBqBXaw069PfjXF8jvwx0sWJFk9gFRc23QK/Vw/CY4+5gy2/B2nzsN+a6wP3lRb0RU6/O
zi9DXkSyRZdoNBq5t0jEiCfZTDAmvr+rq3yWL4/vsuDIKfdc6Od5MpJ1xOq9hpHo1KwTTtUFk+P5
qPXpVvsNxdUepMXLtT+F8UMaVxJ2PDHHgt34C+/jTRoe4/RAhyqshM5NOeCs9W5Ti8YhgmGu3kge
ri+s/30wl6iDaTHqTGzOL92r3M4tj6rXPBrr9pD6me1Ha3EvEZtytzrEN/YOVPquBWKDfoGzK8vZ
efBiwg3SYLIlP+ModXcJR8/QUjeuRHfIfmJG7bT1Ry+HvjxnjjFnKxmYepShLrL287zY+DdvSnRs
lvI75TgTS3pXqZpVWYJPlH61zTFMe2fqPBlFRm5oHuB+G+VfL2BHUSR+1HQOZ45OPfyoxTsrzTyt
fhT1ASLJh4LArRnFh2mWVlJY3YecmKaZtBJzw45CPgvkAHUgc1ZJE2lc3ylpY2cQ7Nv0bYx3cth7
sUl3yUc6IVwvSsrOpyp4ETKkKZndnnHrVgJ2XbfN4k0SJqfq9kWxbTM476gUhmFPv7UXdg8ZdqY9
59/YIDuWDE89plqQPS3anVFSNTDD4/ncscqRIkYnnKCdPFS9VOQwFdPh8EjvoC0tqde2naf0G7Ut
6HTDusXs1iY8jkkXvIXT+qpO0PNAIJeeh8i8owjkIDS5Eb+uirPBQP/nZV8sgKMi95qik5PzUiAV
hbv6IV6j0LTfDUfeIN1zwJ4HDoBWFz2PC+ziJm/75oS7WAQboR/O/uIcYXSvI2em9V0wgtyn/1mt
NbuRDJ7Pc9z/+T4yXI09iIIV1OBUTi8rDfEMbtaYGmpnw+uILALfhxtr1Dky/yuj+TLCRUDFuwxB
Ld5QOw1su5H+mMQ7LR5tBZWjPN5YJf6iOv41mIWwHYwsfXHaxYusBhRYS1tx4GF3bm5/0KjNH2At
9m/Jhh1if2J2SAWJjm2nsF9QLPDHdHWSnIp2fsj2fuS163b9kTmYYti3Uq1rKyWXRc8KUDtF+teR
pVaFXdPhlzoQfIW3oeg8s1lupFNXjzC+jnKxoKTxKBaqRaMsolJHoW1F2QHA2uK86HK44Ki7nGrI
5v77mXT18PtLS/BlP5KVdQpOaaTKtTcjfVSdcyKSrlsn9DqbHocN5ol+squc/6Wc9GVg4yJHXyJd
iuvz+mm2+8E4xN1rq956pOeJczmxvo5xsRzEelclcs4Yim2ed5pOdsJtwxXdxMPVyf9fHuWXTueL
F2hYUxoGGi+w9M4PU3YoAZa+8SC+Bav9nuM5e1xHh/r3jWGvZbFfGqwvK2ZDGim5DEcIIH63aR2E
7afUS7el/6mCguj89vEJHcyanjL3+5GvRaGvA188XSXE96EKmToi6XMnqnYc3thXXf3w/vtE/26B
vuwAakPETV7liUrLncHhjFgrjoWI7/v7uFoN/HojF0EcPh7634wbGZ1kExyCgw54RbIDt9ppx2aN
bGtbbkLI6mfwSuLf+hKuZq9fxz8/6C+3qUUIFpfzp9C4+v2Z6l5wygdL3kmO9Qb1qHsroF2PNV8e
7MXOR6pFXN8r7rgBzIlxjAsyeZP6paNjOiBzeh5tw9OtXfLVBfvrfV7se1qjT8c5Yr+F4Mypt5Kr
nxH9fuil3uhzZuxi47Waz5IGGy+ZHV3Ivvpy60T1alb99SouNiVGWZeBfi4OJNoH0Gob82hbMB8H
smoM290y+0j6P4X1LjZ4WAi/hPglQSRn1YWrzc1G7+5K3Jl15EjK4I84/XQN1nZbLVypwV2TPuT5
rXLRre/sYi0eVRxtzZjHVmGBNt6L5ev38185/4J/hckvs+EicOV6ucTyeSevTI+ShVK6fk6XB6W7
xwTdzhEgiSfMMOzK+j1Y27Klt0JZzwJtDfExKUtI2bWdQmQaMPuQcAATR8uTzdS1+s7VMWOaOUgl
i5yWra79TCZyNE4YhQFNLUXujNleI4qmSVlpnK55+v7erlZJvrztyzKfki8hR92EkMYdPYU5Vh+w
dduodznn6IJHk4cfOoqXr7KD+RB9qlCybqxC14MY3uH0GJsI2S6ym0Uq03CuUHgZA2aFw0fUPQf9
dCMW/43yF+9QP6NgkMxhxoOC8J8xJK6VtG/abtlhfkbTBCY49u+zBRBJ0i4ma2pYfvCLckb742b8
unKHSPUUWl3pFhQN8yKaJHIGEbAaKY5vWw+hqJ9vs9P0kjqKjyrH63x1rSU3gvZfJPO/bvjLoBfB
JByDVNUkBm2o2iqr7tScYh9XyI2+6k/5jRaYK5/gP+7w4unWS0zTK1bGaKCxY5tRpd7Ufl47EP/H
GBefeankei2U3FDtdXtjdT4vHtYpR3qqLTnyGqdKNIje95/HtUrpPwa9+PRDU44rpWHQYk9JYHtO
+4AQkPaxY1oJm+hGjnQt+H4d71J+WmMDHYURDxJqnmul+zFO7EJd3Bq3P6WnA2L+MdJTWT9Ki31Q
lr1gvAnau7SQ74s45D2HmNSKYnOMCgRwxs9MQhMv1I7QmHZd+ioh5PsHdCW54np1SgmqgsvRJR8A
/ZsJ1wE0UVX9KM39JHpm7MTLapLWZboJys33w10LV/8Y72ISDKEy1qXIeNF+gr3eQn0L2OhYzmez
sx4gZXlwGOi4BALnml78gkD6xhVc/5j/e8cXMyLImrgZhfMdu6KPyQxBM912O+k4PVS5vRyHLcUP
NzrTX3z1KPDPlFOzMj3rxqO4RrD9+iguI3dIE8b/dyGG8FMHoEGnHFbljfUzKzdGeS+fnWOhfxnv
ZvA8y8j80SqXybAt8P6e4vxYDO0xkoD9GNFZGI/2vX9VhV9Biz1g1npJEDiWmZ3KfKUFCNQLPjR5
GyXPiYYnAuvV98/1xmO9PPKBeBeKYzsTI03gJtj4LsXLgBPD96NcK77946FdLDZWWbaG3KFBYIW1
FRf+0a5m3xPzVVfrdlVQC3mM3ZhmF1TVN27xWl37H4Nf5NF4QFp5OZ05Xn60t07RByfrNcfp891y
1A7pHg+cfQh+qfb0Q7bv7V8SYqebXetXaoD/uIqLbLqD5BzMgnhWwtApREALNh0Fg98TJKjWQRno
d+vcoTOCTXXiVVzPMVpL3tkiCr7Oj0Wxb9kLXX33hojhy98quHixemhBMQqLMqCkVZ8llVbU4JRo
2q1Xf/4t/1oQv4xyEToWoWmsWu7PHfFAL3wLYhIV192AjUFk/6F6eAg886YO5da9XYQLaVClJbS4
t3T61TOf47SnGH2r1Hf1nf733v6W4b7skOagzWfRYpmSVqNvvETv3R2OvO7ZIkBcceZ/UF/yFSRr
Snzj+qbu9/zRfPNk/wp/voxuBEIgRyOjt97sLRzNNJzVNrthXTs/FQBYNTv+kfNjlRpVbA+utKo2
uo/vwXr2eyfwIbnb9O0fxE2wivfxxjqMK7rgHE65j+eN5a/yfNztRwfjTn64ERDOb/27a78ICKJp
4q19nnvS6W8GvOo2spd7AKhcyY+O0cP0fEaSIRG7UYy/tqvWEfb9/7P+b+rx5anFQt4OAKPPu+oJ
kaO2Vj1jVd7XvuAZ56z7rf2hIF433MoVNv3Nt3Y1ZUO/KstcAQZVFx9dEcZCsiRkGunSOkldOq0R
3wh414pn3OJ/x7j45GAGLYiiucVoo/qBT8MZjzV3jGO/SjfqqnHGdbi6t1ipb7zV69+6gfGWgpAR
18t/ZvstWLBZk8NzmAdSABRiWZvnHY3//vYUecKGzfvdrfB+9Us34aCgCEZnfXmoboV9XBXKmbih
PSTKUzI96bX//X1d38VgX4n+SqRwd3l2lAZyOSSBRVf032Lk9uw/EHvJCnACitDFuROcl9Dp/Gh7
ywzhWhFGB0H5n6EvPpRiwma2MoGdnItACy0I+bb1I0oSONjvTM4PbtTwr9Vg/jHgxWoJak3LkvOA
eO163er1BE0fcKyFaLN1j6J9f4usd83ehxHpA8cRSrL+pUhVCrUvJDU+p3YTtRfcsg7xtmafMa1Z
LdzPYZ37KvaFnaO/dIiZ5l1G2ReOGzI4y72lYPy/vOz/XM6lZBXpt1wsfXSul+ZkK+N5Y/6GeuHY
bcNNcpRdkSSz3xmb9GV4u3X6fX3nY0lnnj3gP+PSKnXGGKLDquT8CVEEcxf78/Mdi6inx1sV9vN7
/FcE/jLQxQqZ5MpcKFpDdUW60+THpH6TA7pe6c8c5+TQRJ8CZvXwZpvB75VNfHMFOP/+b8a/XDvL
cImNYPx7o2cfJeyuOVpZWJD4sFycCbzMPjZO5NFqd2MJuP5NYaVngBlD33/ZSWAuujXEeY5E5CD6
PTKV2kHNwRRvV60r+IOf3XDXw+P26mL9ZcyL9E8d1SLPymLZWdwn9PXcp/zUp56wl0obOMv0Bp6j
W9XaUQ2cYrArMmWM4Sa7HW198Mp2FZp3SuLKeBRFayFyqGipvZspv8raz/bxuhwPdbrVTdfggMTy
e8gtEFFCP41XFqu/yl9CirHhGErvWugE5TpJvD5yDN0Roo9G2nXBB8ZCwm8z2bWJ2wPyeUpkO5Jh
mexz6wde9e2fGjCygcLWY2sCaQCsx0ejPkH9GL3pNEqvVeuJnE5j0vGnzo4c/2m0O2gbJTkl8Uql
ZJebdivEdgejuT+O3T4znUHg7mwa+um3pUV6uEs0n55705NQmUz9XRHYVX80Fruptpnu9UrjL2Xv
C8uqTmRE2krjWvehIq7VCUW7VO6H5/mPoQwr40+hefJrByxZeGcTX837TH/Qw2JTy4DlHG2ZN1Lz
blhQocs9aCz+1/gz0NFCZEm2yd0Ivz13WtNdNsYD8sq6vtP0d5Efy2Wv6fDhdJofdWhn9AcID2ah
+IX2q7qT73s/waqGDvYfSbk+IxLg/hRYpttQaCrYM+1PhcQLZhguD7VHk06tP/bthzmcAEPwcwk8
SEyLbZCJ+QMXNh4Ro0Vsr0G8/6Cxb+Lkv/KsdlcUGwqhMF9yCAP55zharmW8TqNip/I+BH62aL70
J62IXAHgnnqlfUglWlRH/t2uxL2aOgZkFgeewJ7eTavwRro65cNiOOFwP9Y/0xGZ836O7ofWb7o1
3cY0JGSyS9U5XrxGWI+0ldv5Q7gautcl9DLa12klfws5fIdDHdHq7o4PsDBeavOUSM75Cmq/yD31
dfo5RE4jeOOd1h1pzwZfGcs1c32dja5RbCRCu3qy+BnNq1VXewmiwknro0qum68Myy5/x8hPFo8G
8zBdjw9WZMsS6mEsDuVhY06rLqBBHDClKxwzTttpFeY8qNzo03qy1mH7XDCD0m3LTT9gwdQ27wGm
6LSCZ4617wK7LD/Scgtpo9/GO8xQ5+I5BaAELFx4DoLDNLllcTDVU1VvliAE/nDf4pto0pjvyLmd
pH5R7iM6gyV7MJ8xf9Re0EJErzqND7U/527y3jL5Q0fA+XLx5MgZoVJAD8GdPTiF903vRK2LKf1c
w3t0wXVU2oMFEaHzgWDyf4XwQVtBz4xgbyR+Rbt5uOoHT/+Vvab0fRqbEbRGsJb/nJv67/Ihwl+e
p2GHL9ZvSoVUxg3NwXk1sB71xZsGPidewl5rf7RQkApH5pD7oxw3Ae8ah6XXhb6IGsbPoTlfsMMA
0esgfVTtepn84LmJV8LM42+lbf6ZbYzYFw2H4l36cWZZzzS0Yyr5ydeidX7HOYuyK8NHMFXEi8D6
M/ILYPaszegTDY1TRh8T3T0tjVKaDURhiFdy2YNPcOj6xzNIjlaCeFTbnwWLMRFcO8DmQG+Eat1s
/Tp3arQoFrzBYz04KKCYQGN/qlpHQP3Cv5E4FHSCFS1ylgfVtRfgBCBuSzfLsmkH2xhcSGNOm+wn
+R59gYYfSX6vmMhDT+24KxPcNjbpffiemCCtDi0HRwohwNf2xrDiMqp+m4Su0mw0In22Gahz70zF
MSswVZBH7KJARWNr83pOjmrqJ/pHUM0ALncDhSDEMuyH65eG9lOiQPuaKW7/NOWEHwcKfT+jrVgr
hlPKKxEhpWnrv0zNJsqIn/rsSDsgJOefexk++ucc3ckCXMTjuqyTeLCyQy15MEOK+dngtIT19rex
C31IdcOqU6Dn2kQ8oXgS6XX9oxpuc+oLR4VHv1YFe3gfDS+i0x6H+HKb/opOJdM6XVuhE03O2HlF
ulUNP098yXjUFbsr1521gl8OA2SR3WUdyM78VMPFHx+N5iGftrFgp+qnnmJzg4uXOd/V1tOAXkXZ
pQ/Cvnspf6BhdfiHKdcjrSidTSQL82ug3LWqW0WOnuzEaNuqE1gMT3sw74eX6GOWd/W0bj6W3uFj
R0npjqnuCiE8h1lzig471YqJDkNMjVJ0T7TgNL3LjsoZtdJeCACdRckelkcpal58Xh+AVEgKLX9h
AXmEl8rVZj2hUKdRCAZtHxM05MmW5V3TpPaQfhp1fFRp7ostmnH1+wWvE3UIHAyqWIh/ZZOvdmAl
euxvJumUz26LfRnZrpeoj7UOTeM9Tp+HZI8xQRA+ht0+Du4DmDyomozAm/sjmLEqPcqmn0MD4CCY
VhtSmaVeDSLoEs/pteMgHPK5d0KgiBlxorX26tK5i3WsM5SHLIy8mYni6VT8MeW3RfotB2+m6Q/B
2xy8Sf2fjP9mSP6Z6hWXw3bO7tLAyw3Yde8q1tfVtpQpfoYfJCaR2LsB1yabdEtbXh6eSrrnpxi5
DJ8XvPEAi6SszF3JfIKQuAqFep2yChvBZ1vF9kQfdw9d2PyxBAcIaYdoRlSTUmpOi83S4+ykcqWj
v0ylb9FERIaGGX3hd1XmlOq4UVUWk99zCYULjsrSV48NH0hRkFZOv0eh3YCp9DqeM6u+ALijFtci
OAlOwDbQPeAb5c5oav4EfGnO9E3TfwbcO+dzthGfMsXaScPY2VQwwezg6kWRUlA1R0HX1og/lCC1
wbTZgaDvrfhOU0+GeJfTH23UnWMIJgLI3Ili9cA27hS1wtrsDDuZfwQAhLOEhajba8yDMZNcYdo0
AhYPCTdCM3defTRTSi6Q+SAlHXMxXQ32wYyRYMayGwZ0sSEiLUBR6MJoS2CSm6xYSf1pGDkPwksK
m4R1lb5nkuqoib6tG1xTa9Me8fmRg9wplZ8xunolK22jx5tC7uEcsdZqtaM0+5R7tvJfavGnKEd3
6GXfMJkxC6Ce+C8k2Mhkr8UvQyY70fsfShuvrf5n1J2sYpeAA1JzyUmmxzAxf9V5hd7wTPNL3MxM
PLkxV1X6nMqlG/f3olq/xMbwa7YowVjCYapCGQq0iYKMOMdCEDRUYsTMiUPpTS7QBQjhc6gYAI+4
/f6gIPCLQvCmebCCuLcsqR2G6SrFWLRkB7PQv8SdYyTn1FO0LflBGVKLWke+3gSeEL6Ueb0fEi9N
jwvlH+FnEd2P4AVjZJBNngNdYvGUtrXYnFprM8nmCX9kD8kq7/G5YgJnzZMcvUTc8zA+6a3hzwG1
7bB1Nf014iOVo8KzUInog2AHSuUuhQRKPPUjfnmgsqqKvgizsj3KwuzM57+Qnoy/WzFpnZqmUyF5
DC2sMcPyKVZ+Fg0d0LHdiuhYhT/IZ+2yvpeEkzH97KuPTttG3brPGwrM91X4XulUC5LH0ghXurSB
4CVIn5Nh7KJzABwOFQZV7VBgEP1sRDvJODQYR2vKsyBTPFRGW20+rGBrLg/oMhMI1Kqwr4xtNtwL
HGpUqVO2qi0mUNLm8X1R0aeMdGqAxxJ0yR3p5023SvU2J3eqzG5CwkYi/933xIhatYXpz7Qc5eR5
kO4GnNtGYXRjuhSzcNpUCulhROiyDoaWuHlCw+LcPg1DZivEvGD4yMJjg3xUm3F3x4DNPLQpdacS
SZ6ErTZVrvIMQ03wYGnTx65UvVoj5T7ngbyBeYr3Xf88JQ857vDZXoLRNO2iKeaTP7+LnvgVwJIX
niuasKVfS0umvS8WWFd36vSUCm9l8x4Jv8vYl8Jd1rzo0lutSyQCh0aSVk39NtImeLbunmvMYQCo
yJ9iwwFHr362YbTOo3BT89TkjhKDRrJOyqwnwq7pfoUDlKhGtdsMBbxorU2eihZRi9CNDVZT+xz3
rgX2Vb3UJ8tEJgL3dTNn0aZT0MpoGys/WUpvi0zBMJ74ZlieYWIJo+bIQDZjwmRK6BhJlBfjoZ45
QINR1vwso42VzF4vDatzZJ8zvuCxOZYgJXo5WpcGZfToTxrson5Xzz9n8TWJd9r8nEHAFMht2zDx
w+ozT+7H6TCxUUmgS02Ko2DpkRDPR54H2op+3o7kQHKXYuFYuQaRaw4+EpWtI0TOSv1dpYc+RNBZ
ltsOXoSlol8eD7BNJ/UUY1ZSbpKR0878pPaSPUsyrUKnjLMdfd5KIO1mpT9gxrguseyTx8idkSEb
SeRK5YLOYKY439XYLWJ2XrYPFUlV33b48lGsXNLf3VSvp94zpJ68GDhFUO/zcbRl9d0qyV8kimAA
LhvjLcLeLY5jjHZgXyiCJwe/5umPWGBWLr/L0saSSDPVA80wR4WNi4q0Ao/4bdeidqjIVqrSMVV/
tJLV2HWYBE1Oku1QyCNSnllKOL7UX2olWg011KrgQ6cSkJGulipfVPWs19uifO6NaL2wIRFr1Wna
8jSeldodbMjgWAWRP7CPGDrs4mXLiSvK63r3aBqRbVEMiCTZqdnSLt24lrN6pWedJ5I9Hlrwp40i
eSZFh6TDcppcYYl8KkRWxNo+x0/RsLiCtU37gzbz0YBEndJDNz1Z49HK111L/ybGShnmZ5L0TNMs
DAQ2+4myYr+XKsM+XgJXTRCNtsKevXRoIyTeCBPF/tr0JlD6emGy61RWqTC7taq+9uyocmodggr8
LJ5xj0rOSnFgT8adMIPaSlZBe6fW6UY3uld1LN0yUXYhCXwwto7V75UZ9Vj+Plc+yVE1d3QgGE40
nqYBsgvLYc9G2ShqNlvDXVvmO+OMgLUUT0gwjNAxYEWPv0wPUx75gPUYXtoOqrFW62W7zM2p1O6i
RrpTtcIXasUWu36bFip7Hja7HMeQhXD2hzSDKlM0uTUosUmn6ysnOVoQZMPYLeXEVYetQLRNzuew
ikglQXSVYJ3FktMJ7V1vkvnU+iHGADo3o7W18Jx6yTEH02n7ibKOyZaTfmGSkUQq3LTO6FMutqpU
eFMnbMc4eJ7G6NUYR7cdMkdN4f3x/jVWdKk0IPXJm3AAtzUTjRQsIHU3w561pZcjrYZTqWAcSvqT
kN8tPfEDRqSiTHTPiM+WUL+OJAeDUVKUWewuJxi9tgppapzbkjR6+tyujbMmv3+OygbjzF2VChDo
YO8KLxl/owwdE/dNJkLVmR90z10Zb7NseFOs7TRvMulFEBRPE7YWKEsZb0JdIbI8tUG6tXrDGaP3
hJoGkDaPlQV6v7Uu51VnnAyF7eFC75lqenKqsActHCut7CUU1wOb6jxE/mpBb45pPR7r40yoUcZ2
3WuDG8mqzWHGelHw3QJeWc/A6XqnZq5o+acZkhQvhn8OA5pIKaxME/av6fTSw/sMW/qK6SIMHrVa
coysO+RqdDdGjWvqr0Xtm9U5FEIZmAu/bxW/LBtyG+0eg7EAynPWksXlsryqluGghCdenh0uxBMe
Dsg+e1DCVcCeSqqOTTu5ovizRCAmJFPJXvnsxP1hxAAYJxpaMP0o5Xg1FAN1hmw7miN3jzGaOIz7
RibNk831EBBC5tQreInV8lSUpGrtstLGx8yUvbB874rlkdTsUaQlswW5NqU0dQg81VVy7kpLDdEW
B2lVTJsAcOCQTY42bnKjtSVjPwQDEdFyZPmttlKvt2hkN0ankKK/tuXm9MeI0BRR0RKG8L2Vlf1A
fS0KF9SLw7aThW0NA3NplkPXxatWiDy90H8kJAuxaJ2CcXEk65DkeynQdiLEUK37rNmMBQJsZD1z
lo79zaSSAcSuZCg7Q3hTEcwXotOlw746t7dQfLSC+4Y6a8qGNVMyN0gVvIpGZ5zmddzJdq9pJyN6
jqzZ1iTh0C6qU1XHurzrFKw3jyEtzxRzLVLT+FlT75fsLea8Zn4oK93mNEXeJxWuDpK2HUf1cR4U
qKvg+svsjgY/jE06Oz0n+4v0swnSv3uBLg0PSipvdH141bAAl/u+BXKHMzMTVKpI26q7OsGTPgcZ
ybKsNnzBfbVKVGGlacP9gPMCI1NCVaG9ku4awaGM2NAlHsDkvTw2jihljlaLW1WmBFQO+k9RKFYT
1jLqftBNT8f4MJ5mu1kMVxrZ/6eBM086S8F40poS2DeL6rxtl5OYzBBEUSdYAm4LtSN22n1GhcHK
SCaLtrKnqtyLgKPrUtqaSn0UVR22wCKQNBnHhkc0hp8WuzApTZ2eNaaK7kOTZtVlM1E4UUjkoiI7
tAF1RsoTQro1VKAwRU9bEHuIoLaV4udYPRUsDPPMtkHWvLT8nRSRPVY7UdpnhMclg0I6sF+ni1Hw
NCV1VSPy8uihil7g5DpJZzoiMCoMMs7We0p57AaqtfqvVmogcca2ANY11WC+Wu9RJuzbaVO2gtub
ykbHzhBiNE3KfyY2YuSpKOIaWz+zvpfS76t9hgC1Et5kOXUqsXT6dHC06tiT8EkUSYHu+IRDR8kx
vhHi1aJ+4pTsmMI+y5AOaBwFyHC9Kmi7Kr1geev2WumLJXXrezWICclsYIf3lMbeHo+hqT9EQeWH
Ottp8vteSldNkzhynP2B2Gur048q2cY5S3n7IFWdg4z3kTJ61pxqnYJ++GkaFKWR1UIngu5arKPh
U5YozES5Z2R/hMVPLLScVb5Rynobicaa9rSTbuz7kSwnM+hA+2ufZLK4FRCAEXsKOCtRfSzR3hZ1
f0qpxxUSFQyRGh1rTT+kfIzKD4V82VJ/jSZyzRwGkiW4Yr0PgvC+kiNKKm9JjoWj9JzJxlpJiQkK
i/vIwQdzvGG7hBWg2QS2Uad2PbKZjUgUqAd2NMcVfKi1+CcqjjgHnv2N88UXqYYqCf6HRbvK4uEk
CPPvRI/dcwlDbwsycAKtlZ36RPIGKru8H5z2DMp81EBOCv115NiFJDgtjWflUq5KhZ2H+VjHnR+E
fHpSuGrAE8sqYlPI/ayDA6VELFv34shyX4ysEcL/Ie28miJ38jX9VSb+V7sXmqOU18aZuahSeY9v
bhRAg7z3+vT7iJ49zRBss7EnOoKmKIqUy8yfeQ0GRfLO1/Jtioy01XaLgtUzSOKNTxgY28CCkJ6t
J8n/tncSoRIk6fyPtV8h7xNcpjIkLuPqvhnjhd0/JnWzk91Tjpx7lp6yFAOv4Nq2DIpXmHxTSy3q
cG+1SI+RE3oychtyu6m16CSR8vcUDew6mreCR9ENywU+SJsoSqlJ/XRHd21bK6sGat5zhGa8i/Jy
pQ4B4WOwzWTKD5Q7rFHfVYa7LfxhW1McDSxQ+1q8CwsaTdhmJZG+zPuGYjwzxK8WWdajzSbWOvqd
KvllD3ROw8GyC1m2kf7k4V73ibZujFu9Spxy9JxaYn3Ja2T7taNc0KbRnqSRtUxqHLSNVgTcy0qe
+lbdvsMAJqW6V2EM7qvKrVLF14b3YlHqbe1gmUXVWmL/LrFssTxw9ClhpfVWmo919RD6U5YU/0ix
jE8zdY8t7sxnnLoywdKHjlzhclF326iyDgkJhVzKPI3WrsB6MUo7ErXwkMv+cXD7VW2bhzgAH0kZ
WVN3qkQPuVMnYyXH7CHJkiWjd0z7gqp74rWHMQWZ4vmruq5/YKiqzIzo1pfthWqTymiYSeh1+Vib
+G1ITe4I6iJJ2N8xx0glp4zTbIN1oo0ksJBIEwUYq4zwoIKKV3jTjt6+yltv1SWPnZKuOqVaDvqr
CKOFJzGrhOTjQ4b5gHZRpYCnuaEIA0C9f22kJ6M96PE6jplVAlXJjcJT1dTuKbNuM++sGR1BzNpD
91i4e8qBWApguoY3A3WlsjW5PupeGmTHY32LNMJwfK0ssTTUrTBvJhVuFX1ifZWWZ7b2QLptS8Ux
revEv0eqt1aeS39Zh7eBHJI+naxxixzs0jR+SqCE8F0VlxT5ZjUmkMB1W/6Ryz+CIJ+XWuxEdQwI
t6AM/CINm4DmCUSAOa7xbr+1wfVq60pBWFjCtrbNX5u4W2SIb8XNS6Nd2dGupWA5Yjh2E2l3LeV9
YT9oLWr8LShOP33KvB7XbEFZ1V8PMb03uRf3SuMv2qK8DmT5pofZqgTSWa/OgtUlNWDU14Xj9UdJ
dHsdofDUuLjjXiTW0o2Un363j9sDTrH7omgOtmxV8w5pZkfTy7NnqSOd3VsTEfrOH9+SBMX0Stzl
vfszShtmdavM23JwXLYymxoKpm59kh1zqvJ2pGzTauAyFEtcTCBQInwVXydo1ocUvnWZ4kx57xn1
MfN7dJRV2bFZuEP2r8698aV4l/Rng93CV6uFVHekDyXdlJImXxUzcenL6CWlfK1bemW2VpTLSDfU
zpcWWUdry8VMS21/4bVXuhftwzZ9srC266Nm6dvKZuD/6XXZdkvVHTcF/9d+8P5aljRHy/3pDM6q
lBx6w9iOMv4dskQ8a4wrSMpzYT4nSYuuNlxkWhZRTuVdCp763HQMmVJcCofErguI53sr2pkpaFfd
aJeKYVzDLF43KpsGXVBSLTyBh6seGWnRbnD4mxqptjXQS+r3rt9gRVam8yZ5xADN6N8C68EbnlO6
uFUllrWer5IRQyhyRs17ysSlgFVut4uBa1Z2B5AHS5gzjorwtCUtTX49H19V+oP2OMChN5c6659U
ZjOEu2Yp3w9lQ6Vq3cuHRDfnqhidlAAZb126jEm6T+qfbfwUNMVaRWuwxsWLhrVFZbAlxQ/Mixof
U//JY+tB2mWG3HypD+QKDc2y5Fp4riN1BNO9G9y0Jq3EPJXWCG0ffXPT5Btq7hk9pw4GX/Iaet2p
lIitZeteChDX8DZjvg4Vc9WwxbtezfZuLgxapyJ86RLa8v11z9PZ4+UXafeDdtHi5mQp7VrYuhMn
eBiA+HVxo0mD8E5hZ5xNwbEZNgsRhcpMyrXZSDdaeOqyGTcy0YoUb9tu16L/LvflFq3bFUut1GC3
FbVvBmtpVuXrUdx4pFpsh6HOUjUEzQ2pjkYtIXixInTJQu1FbacsV8OzIJHt3Yg4fNpaLMdw2/vx
gruuQK08XPQILbID7LM6uiB2u++qaG8Z49oPeF7bdl13O6kko9aDQ2KoG9GgvMSaG/bUHsZi1Wj6
akTzQa43mvpTovmm3kYDEedzJZ7D7smjbSLUfRTta3AcXUOGfCr0o2Fc9OZYEBMrXn+S6CtJ9C2j
8SWs7u3hPnZfiRBm6XDU2nXjL2XvBPkGo+2NEe1TXHwxyisFOZ44g3cQKK2XxdmS8ItBr1XeSPW2
7y5RefDyoxYfhH8IxEEeXrhNjlxeV03gZLaH0nqIvcUjnqf7kRU3dgfypCH80eUywosvCKkXajyL
+vac6dR3imQR02ulVknd0rgqSpZ74zqwNrm/lQsa1uTny85CTsi/NkpMLemxFtFV3kuzqbcx9tos
Tixi+5uOAlSjbnluXRvBGu9KC69ySu12cZubxqVplCtPJCdPW8vdOudX6lblKhqOm7xlIiDP3Tfy
SyFpT0Zx75sHfHcpDvNoIDaBPH2vEuIH2spPdSLqaiPlh9iabu6uMdWjhPUpwI/mNop+5kh+jh7l
2F0XkYWW5UaYEhMZkEORtFtfAMUZze3oXaZNF8H3yQQDm4zQfmqy5tRrJVF99diXL3bxkJv6Uhjj
0rNp+xV3hnWd2imB6XPlJxegymu36XY+sqZqJ46JXjvkfGtfuxWYIEz+E4XXUyrYlNaGCUeEc7Ts
YxsOq8jEWan1FnICca1vbrBhmJupvuzcYu2F9zZ6dV641vInswKBqavbCFdFKUueCSsELpnWXAs2
QTSXV0U6A4RAmqW6z/RTXZ8eyrLBZPUHKahju8zBtyDHzwBfjFMiD46vOkNHS2BtSDR/Iwcfhk6s
mIFn1d40bDEZ1j9i3Zi7eG9GL5l+kGFhYUBuvLnFvXsfqdTr3Xivy8lcOcn52rsDjNQqS01+VkFw
yJQlVG9nKONeyV0aQ2zm9+zT4e1oA2li5/HCK72bldVLYSJ2G68Vex0PT8J0pDdfWybSqY7W9SWk
527N2nA+vgmwPEiLVnPjxI4iURuNgWLMw3wJV5hfUk7WupJn5Pw9ZI05TiLTfnY7rCwe82qejnPP
POAnwSoY4z7SbfrQCWnpvI0uteKF1K0jXV1pacjCjnfnrNEWxnOhKljDzN3rljJSbt8lUIfyGPFF
orkx31cZ37L1UlbcS9AUsx2NXuJnYt0IwVH8Eop7KVqO8YQsoExbPVZPbrRT4i3Wm3q0p3bY0MBU
3N1wF91WRwyeG6BfnbLNEBgOdk13G9tboGYx6PtwnosrST73FUEkhuMXL9s23NSKavBcRPjH5shs
3bfSxoye2dAZunAqlN22ff7TOxl0l9IRCBePB3q0txa0fPmBdCTCfa+76JQQ2oVo1k3G+Sq3PXkI
WYFMfGAvWYojAAH5nsjDBQwSzX13Fpz6x6xdjbdWvtDMm1ifB6TxbxViHd76zyjeL5GtQkbzx8C7
VSjyJwieZaSpZuaTvBl6DvaDwHVlCz4CiGmzLPbm1lpWp3QbON8M+xXQ8uOwE4D5A+B81FwvK3RE
gLKFsv01YrkL9o0DBXGez78VAPoKWv9xvE8MxCimfv4u4+hRjIXVtsi6x1JfBTZctARbuPQ5187B
lPdEJ/iZqKoUTuaeM+RoDFqZif/myoeB+E+mB16PNI+Gl3w49uEy8TsSR3+WV9d5fpCqo82CMZD6
BgoQHVwQhnjcj2WykTE7M61j1EtzTVZWnfbcyM9+hc3FEkllk/1KPfoBTsjF7M8XW/sKDY5DhbAU
iK1od3yCvhdaqcnGJJ+nmUyuHv9N86joNz4lHFW7or6PsfUssjAf6Q5ZUs91PXASEDCYmllEkeTp
8kPllTMFhFud+07e1UczfvS6uyw6tuY6sLW90KtFXkorv1nK/j4NqeWXl3zE8oQur64/m6Crxv7Y
qje12FU0QOzwWLa3xtRWpeH15zP+Euz/8Yw/4Xj7tssSz+eMscOAYdNeF5fcosYx85cTn0Ha1lfJ
CxX3W3Oj33wz9lcY3g9jG5/EMpIqNwxvEkxEGcRpVumJolv22D/biHREm2IDGuVWee7ui/vw8B2R
Y5qtn/HDH8f+zDXAdqXWOxNArbEuGxxOWWu+Ob1ppvxpiE/Ye4kiaI4YDZStJT3LhXCorZ1w7UUN
LcY9lHHnw1ps/jzqN0+w8Ql/7+MtaHuTOEhnE57tavu6SL+BI7/zMP50YtO1/bAk2aiRj9BLJw6M
vvTn+hq5w+sUvQWsDS/FwcTBoN1qjnGjnfoFKT47XzEjIZiXTnBKD/6WTsLuO/bIdzf00zqpe2qP
nw8nHqTbgRzFx07zv3dpP62Mfm50nkq2iHLftg5+RO6hC79hZH/JHvj4WH7i94gWQUuZQG83bEmf
0HbWr9SrDIDuQ7tlu3O4egfjClTwEnbq8buH5534+6c7+2n9C8zBi7xJ2hZcjEP04gwQvkA9LIlI
jjnVgdf2Plu5zos3zw/hJT4Ep3JVrqRzs/7/0GExPl6JTwtT7felVFTcz5A+Y6IP84I69p9v6Jds
iQ9jmJ8WIL/SJaEPnG7pTAIlZF4O/goO5m8zeeYt9fOfx/uK3yRUqFsqLhiW0D7d3NDXEYSayFuJ
D0SBELTelvl1bO8mwY0/D/Ul7/7jWJ/uZBnEZa1HLcoJgYR2Bak7c1CV70rw4SPtvJK2hkp9ywy0
pSV+2mAAkjTbKm1zyMT4zcz5cm5+OPFP9zK0PFGHBiRO2XqQsrukuv7z2X656KEPgcaqwLzZ/rTo
FbJq4kEIDTmgqCSnT31/m30n7/vdGJ8WvTIZyrwVjFHjjRje1DE0gNv/3ml8WsKqPJJDTGgRlhYn
ZWwcy7wqqcH/eZD/y5MBdUdHTFCzjE9PhhwEcqYPPBndNjha2/YMQrx9zu+HMynGU3uhklzIM/Hz
m2G/fgZ+D/vpGdB8ryqbjmGHbXsT7cjd6K7EO+Pav7J28jNNPeNof6O09M2Yn+d3G3WGFWWMKSdH
X1tV5ne6Al+HT+p/ndVnuVGsCYVNmW8SCVGvwUA/NIvqbtKcGJ9JMOVN/oZjuPUACGFr//jmin69
nPwe+1N8EVKXpdA5nd0l33s7ostL/hw+q1cUWjc0vpfhJbz1aK5/oxH6ZVzz4Zw/zbZALS0ojYiy
tC3AF9QiVesYuOGsyL/b07/eDj8MNd3gD5FG3EJF9T0WjhBQvqjtRQ4uSnHNHUY1gHVrctjD4F78
5tzq1x14aZQkqZsDaByCmZVDvggBumlXwl7Ionb+fAOULx8v3cawyMTtCY2afz86sAyZ1LHuwDxE
W+tsn2pHn8UbsBOzbF7uEFHfVlhFpGtt1uG3myyHNbnLN0fx5br04SA+RSVlg3JlknAQIBjM8adr
uWuj7L+ZSOaXo+BCNHEKcex6F0n4cCP0qK6EqvvjTse/sVeuIKfI2k0DDqsIKYJqtMTC8xj+ALOS
YkORPvv+M8gO7gHF/wlB2NCI7u9dELFa9WwZRwt/98ImjwJ+YNA8k4w5qi20Sq8jQS/AOEvmi4oc
jdE62dTxzW51lwCyAUdQP2tgC33a+HH2UAdAPfe2/ByEl8BicT5L4wWHPRgiR2Pc2mJd0M+R/XNQ
lls3fFL1gxQeDf+qsrS5jquk4T5aothJlY4wVLHNTWsWBTSs47UY/J9xdm/FDdj6daKCJBg2f36E
vr6shm6rmAThYvwpC1GMyPKoJw872XgYqYKrwwRqv/rzIF/OV+P3IJ/WCcnqCkVE0yDKD8Oizpee
RwrVkmZ/E3R8OR9sGZVczZ4o8p+W+MIr005WGSgEIJDAQkzyb67Xl6fye4TPQjttBkLIAqm5K+xq
MYqrwr3KKUyI5Nu8+MvF9cNIn+6Mnhhp0oFn29lWtGprMuHABitMZc8ztilFblPDlMuwaSg38NYm
XAYUGxdz2pOh77IJMFLU3yy8+leCEcLWKFBoUHtN9VMAWfhWLhoN+0jk5tZNr+6rMlvYdbcBl7ex
MEHrdAwvtOtgCF503wJic6032p2dmivLjnegvxMDbo+Kw1YDVH0ZwSwslDe8C6nmXPs+bJvRAHqQ
zqwOd9GATnoJEhEUjlyDjXLlZamWSyOmRvEY6TmlIfgBQ3SnKchB2MPcg90pZA/k843RxYuQHm4+
9s84N91H+u23QtxfqmWhg2/rKvG0rlmfdiKh41nHyjE9DiC+W/soOhCYoE61yGmAibnGoc+UHRvC
PjBrYAE3f55ZXwrTfDyAaUZ8WBapEGmea3EANFtCOH9He0b3+YBugVOz9lfKDHiNPnd3aP8536tB
fDUdNBShTV1RZEv9PB0U3SulTlFoaanN2g54JopTP7HeAAe9n+l/vPT/y3vNzr9ywOqf/8nrlywf
ysDz608v/3kIXsqsyt7q/5w+9l+/9u8f+ufxqQ3St+zz7/zbR/jL/xrZeaqf/u3FIq2Derg0r+Vw
9Vo1cf3+5znG6Tf/X9/82+v7X7kZ8td//PWSNWk9/TUvyNK//vXW5uc//pqcG//j45//13vHp4SP
zYG3ZH/7H87V/H9+/tDrU1X/4y9V/B0PLMIvBLuxlDMmHnj3Or0jlL+jWGcotqmrVIrNKR9Js7L2
//GX/nd0O2QbH1JEnFHwmExEqqyZ3sJc+u+arhumbU0qBqggK3/9n6P7txv0+4b9LW2ScxakdcWg
Ar8LHr/f6TwCgaaigdHT+adMhpef89sOw1/4I/4sqct87uZaNetNN3DKBBvnvCyUmdKPAS29kZ5x
gQdxkGG5HIN+tQPkp5H1hkitvCDfC1rUKOVtaMYjbMgBKodUpFsxZBBOrEqbu27WY+ZMO0CvB32W
SiY1cls6ATpfNeMgLwZMU8nNohIraDutHE/zooXRWMlMkbthqQfurR5b+hbeyehEcdpQ4Zfz7fuX
oYoxuhq8U94RRkQBDQVVHi4Rhkc0XmixJaWxyJTxVRkGaHxeU2zRli+2CD12s6IpWwddR3edFbmT
1eAczUx/g32nFJSKfH0ej7oHyUQqtolQ/vUlSMu52rjmuk2RdeyHBsOmelyYQdCt9bEqF000oV36
mibm0I3pNoOgV/ktLtYhzN6JyiPlHbG/l4Q4GkrGUZsuDqA0NfcRapxehEGebd+/86mlgwMTy0wS
2bZIZBQ6TFimZg2CQGqu67JN1mMEzyCV+y2Wdz/khH5RVHcQswAzY5hxVjysBbMxnMveUzjEQM8V
2KKiHmembVaQwoAtqRH0cVWXXMeOvfuucsdVayE055dXg2KqMKMFJCZlE6iiOMv1quhTaeP29a7N
B28l6bTfa+iPuB5mEM9Gc6+a/Tlt3mzhU5w2ASatMMc7FxEWhpyKRL/YoFtS2ji91/FiTEP6qHqj
bIeqfhgSk86lGZ1DuPnU2e1kJbs+ztSwOhGV91ZyGeP1EePozvUB+C5+mFKqr2wRLZKuMFeoNJ2D
Rnl1R6zuPQOOdXS9Ls1Wu6NSN+Hbe+gh0C0XXZwv8r76CSYWSEDW6as28R4gH8EaoknRBPCzUEOC
WV+AZda8FA4E8F9tgEmk14B+s6MqaBm2UORWpQtgSiq8RWNG14afV7PBrhWkEORNVdSw/zU1cCJf
c+rKHm6iEtN0eIM/6TSDR+uAYSuQMe5j82INeDv1vnjK9ZwOeLP2msSeNWmlLuNxI0Jv2NhevpDl
/KFs9Zc0EdYsjYsf+oRlxQVg02XDumUJmLcjtsZg3rLlMIDYUoEL68W94dGGrQy6Z0PVHCWp3JSG
3syjFtLVEIPCG93Kc/QS7n9IRwnb8HHsnUYq7pgF9izGhGWp9+GqANE/r9QhX/TzeoxA+I/gguAD
Or5Z2YTkR1rKKCKUyr62idjNkv4ILYW7zqjUdVergNJpPQ6Rmy0k9O7C0h7WRhXA+FHBp6QFAqKp
oV/HEPmHiTeZedJabtNiGYFI12L9MS/xevVuQapp0P2aWaXAGk4tpJPLmL5lrtMdcqWfdWiOD1ol
0Plttb0LSm0LGxDjg9hXV0buPuYmcLQEtOzB02zKfWE64opeaktZ87NNM7iA2MI7O/BvlchNd+nQ
QOk1tJPVQH0KCutYieGQtrSAB437blt9tC9i4a4iI1s2vmaffWhfYuzWQi1QXhPq4MR5eS8PNToQ
BHSrOONJlOFAhxYLaTnSPs8ml3LzWrHyZqnGnF2hv5hZRancr0p0NpDnCDUw161FKxxnrCEMV7XU
xovBBUGs+gU4ZHrzlm8fKquFp1RqG1sCYojLzGvp0Ucfh9bp8zzasCCDpqv1a90mbJRKe2bFKXhQ
tXdKK4cZ2lqruqUdyxYGGbnfxl4h0Iav96GA+CPbprEbwCroGXKESrxXS2hBqly9obsMdLlVdEeF
KirDv3SECBqnrNTbKm4WbW7X605ncncqynUw5aJIWHMICnK+EIE1qWTI9PmR5LVHr4UPGBrLzgAP
oRtrO0kOSWOBvekSlCOoXzath6CdDjeu1VzQsrSIfSiprd88RrX64o2rOkChl9X8Xss8ithqem2r
ChqbqYbyh2lwO9l8YB4ugBPVB2sCDnJ7s7z1H4QRgJnTVmTV5qoT/R3gr3PaBvWmc2XmXTTsRgna
n5fcpPEoIDiky7Ho8IX0Kt2RrbpaBzmUtizU7tlTirUrl8vQTr1FgRSFpMa94wryU7lhLQ5aaIxK
wLVIHYCw1twUrjf3svE5Fq9N9jK21qPqFTJEHQgGY43hZtwBixmzhZZfyVjWq5G9gAKaze3AvS6R
J6Pvqr6YPSwbVYGShdAWXJi0upKUmSt6DzmDCFvpBjM5zRKPblzcm3bHYtG+um6UO50Nd400q521
SgSeQwM8QjFFW047YKJKq8iGUtbpYFC9ut3AN3LESLqn1bLk5AYc0sZaaGFqLUOAlcWUR9idtEwg
rvddAMoOxI2fBcOa5ttLr6IJIKQ7JRJYAzSlMx1K10d3VqoVG1EdDE/NFvS01FlghpvWphFthoMD
N1SZyzFmpz3MldFqf5it+bMN4eXkVeXOI4LwoEQLSrdSutJQBpXuaigUeOKSFMyHKrUclw1UiWPr
4G4VFQJtqImXpFCHBXFUMAsMYMMqEE1kZX6AfKv23H3usY2Ohpja4EMFC1kdolkKD3CmhM2LHSfP
YQ2dAl3derFrPUWZE6Fg1swcFR4iGLJdX0nZmM/COPXnQSMeWjfPCYVkfjJuwp7kCkQT7MzkuZVc
j/yqBOSvLdSm2bcNEAssU4pFZaA7nOhApWw7P4oRcIulZvcN6DLa78XajKNsGRf+SW37+kx+Mhur
jI5q1NlLRQIKJWsSiJxyRJI3ZO6HmTgqOUmfn6Y3Qx3BFVYtnOs6F6EH6SaMoRkkmIQDQMp1GG2p
76ggOOQ83qqF4HZasIiaCpZcl7ZvYeQvyqiVloOiX4bKQ+xHqkB2uVNNBuCU3JaCZ93SFu9P2bTG
Cy7HwnXiUUEOxaUXk2cF/BwUjbQB75o8fWnLesK2jteTBuY8A4GbZROfO6zhglTU+SrLfEuCFKxz
RbsoT0S9EDDkCi9D0lbG7JfJhpfL0pTGZmm6lkYcot5EA5FboZyKhBxKL3tIWSzqsyBHPyfwALQZ
bYs5e2C/xiaSDTV0+C7NDqGU3vC8l1NwslLc8aGJvW4ZJgP6MGKmQvg04EpAHIUhK0NVqxrOpx3M
CMIsoJqkqs9GINBK1Ht9OYRqdohsMuSpSdO33jIvrM1QCagsMbRfWv6iRfFETloHFV0EOjLtUej6
mqUoWSf2zkUMcdLHCMM62Fp2TmfZaxe4mm8MKdhU/tbnjq1DVQl3ZO7A+fwq5iF1GwWCo/3QoRuh
NjHusaAL5uOAkkRcWh5xJdIddVc91CG4TtcUHpBQICFtWMkLWzUdk1xmF3UIjXWD4ZTF0C0sV2/W
omeSkJYCZzJhYWYx8gUvauq7LBSt5gioIFsFGoV1IyEc4Ka2soD4A79KuoRw4XjuBlwJ6nSums2y
MoIKfRVAy9Dfk3R46BN02Cm7kj9uWhNkmQpMrkL6BwzyMJDxN+7WMORoYcpA7l3YNUmpBQ69y2qE
PZ5qkoLCyMIry53atc9jj1n1SIbUEXbOrTTEloRoUA3TjRYzuzvJD+dtjwNnWhshHtwlwryUvXOr
AB0VNc0i7M9yO+ZkS32DdgIFotZ4Ql954al+vayr3HXkYTnACa2btnkw4HfOI107FFrS7IccNT5D
S+dykcoEmfmNr1CuDCYCaOnFJRhrgDNW7QYgwh6NrtnV0iUqbkWnNNtslNJ5qDRLpUO4pI4mJJ8e
A90rl4Eaybsg7PeJl+prrNbFzBpLQKlRdVWhJWK4NRxrGca9pSanLGuem1oBukXv+Rb4DrRfPLna
iI6MgAHnj0q+lGz4oa5ZqqvcdamqmsA2zVIKtlWUbywlBDRiomsUdx10YJxveKhqmKpexuwI976B
NJHVm5ug9uGkteIEvQ6FoLpTHHWskk1A+kAQja5NAQcKYQE1WQFdNpejUS3dII1eWnOileS3kkCV
o7bDB5+buGztylhnuZ3M0lC690WrXzwopKUF21oV6zq1yRh6l2pW7gZXXlLXE5SJDMxCBstGBEg3
U4ccowKp7/+Ap7YIm5KopoXvn8DlTSU425KPEkUEZdyUfB+VHfumCrqMJ6v56SkBIjdtfEgN61Wy
YYGinuaCEjhlQfvqS+LFjkp7b5cmIjtG067MQtQrXhKXeuRS9FCyRSq/alqOLpbuSehwAA9PSroG
GoFbQi37MsTHLtHD6y59bsaWW5SNlO8QVdHymBJTHyKTZSfRNgleCxOJLRfKyEIHXbPHHwEFq75P
JtOvTIc5xg/fv6jTd0NnowYVQWnZy6vf7/36VIXFwT7zI1iYY4H0Tteljg1KvJ29//D97d+fqRHC
ARlxoyQhoMf338gtvbCXfqERHsSF8vHDvwYuccvZ9bAvfv3m+x/rhcLnA1PHKSlok1+n8fuI37/7
dRSFoEDgohfz/jP5fdz3b/91+BZQQ9ts1MXvI/194L8OUxnKHhDmuPl1PO9v//o0UgM5q5hA4nW6
UL+vxftLQwpNp6gAgWOI5l/X0o/Q891FPlb3amE+AMYFXc3787xm+xaKFWxlfTj4olv3IkUQQHKt
Iwa/4SKU/Ungu4RiH8s3Jt4zC48K77KQjHAdePAUE9s/9TA8mqaMn8zMieXxduxV5eTbcXqsyYKy
Ks4vSSM/Vn6NNLTnk7bIhX15/0KFch56vX3CCs2+qK1rHYQmNu/vSZi8QXLoCtZCi9Tf1jDYNOrk
OjS68KrLr3QUttSufLJtNAlaPbOvvUp+bKP4ubP8HMpAqN+6qU+MY3ndr5dDmq7Dll2vlKV6lXtS
edNGYbN2h21C5ogqVpsgvhJJq8qogdq6gsqoSxLlSaHYpSUo/LFQx6suPuasTpemywhui1FZobAP
B7uKNpWaDYuiS+DzBeTTaASdCCN2Wl1ZZzUwSqfVNHsdRJV8pxfWgJCU1e7VOkV13oBlrmVwvtoS
XbSqkZZZk4i7KDLHeTRayRblKjl13XtDbldpbGyV3LRPliRXEIpBgQeZuhr6sZ3TIxMbcwhrFo+u
gXVmZOceneqDLCVIr4Xuucir4K6JgnkjQ7TpUvlSpS4Jn6ZJB1OKL2HfKW82NBtIsd6iVYW0GQ3j
gcRq5ueZeAp64S36OJW2TdiBwzOtN9lGHaoy++KlLsuTnaMDYLe9ueRS2xB7aR4RgPiO3jTRCwX7
LLODH0lWLTqtsOaDSaQjD2G5SdxQQgwJypPhsb0ZORpIKZ50Cyr8xzYI21fDq1eqrDxaZHbrXAiq
SpOwhAYrJSkG65JWWo5Wg2TMag14cjFq7T1XBWa9pDyKopQXmc0fjQO/vesLhGpku7i4XvCSj3aw
CnzqLWGqLtI+3UdZlp0SyU82Sq2x+uVKdq1GsUuVzqgnwYrnLpFu8jqI1j6Sk6SVRKtp6V8sN4AP
ZyqzQUldZzRVdZdbVB2TRm9mfdEr+0jSHiKrbJYp8mxbuQt+0k5uFknlI3MQE0hEs/cIUIpNWE0y
Al1mUxhOLinoW4ed9b+JOo/mtpU0iv4iVCE00pY5ipQoUWGDsiUZsREaqYFfP4dvMxuX543LgQS6
v3DvuSwp+WEOfXVK+S4U2gxIKgafchFWJ5Iy9bq1NEWFW0MswrGx1G3NuAV+QcZrty1ZXx/tit3s
fz8LM59RwkPW3XDW54J/d1Lav9JlmmH6TvJkmV3yZPbDwaJetGY+HNO9NcLMzvhEvTkJF5ELY9OM
bHNpDDR0bfcwJnFuNMilnrvQGp+1ZwJp6vRdzzxViWHQ1vdU6omVKWwiyXtezOI4tQOYt8R66hQW
hwGESDRPGGTmFoZpHqxSOVXnsQYfZnmt2jux8HA9TN+9ndVH7TXJi6MezDo/z7Z5JYEBjM1V6ZZh
3jCAHp3bj5x5FXb/jMmUAGM5zYODmQufRTFR7WcCI8OcDsGaZ965jsInnz5IKeeqhCHtWD7N7kS/
neWyfBrmYO1IhrR9meFN8QIgil1Un2h7jY1hu+/2LIDB1X6BpSnGQzDJ+qANa9h1hoUYHWipMXXJ
oY768FaMQ8irXhmUBWV0oxXdh36C6dvELmhoejujBTun7HbC9P7ep1F6NAjmOKpGe2s/pjks4uyr
jxuIhc2E0mMybmOWx9uh5BfkCrpB7hT1ykYdgD8RnUTpB3Kr7fklnGvjYDx++O9nyQgdxWocIs5q
n6x682cQIIvMAlpHw4Dt3EvIWVwONSlEuG7TxPC2Fn0tZnuX5w9D+ORY137GUuMwiA+n0D7o6JNt
YLG2khA2fu58uwLoXREU09WvyYdgDFl2WfOS55yflulBBgDts8oxbZocB7u2s3k0Sq2fzCmH8JDJ
N2hh/4Lqb9i01rkgrdXVc7Ju8u6H7m58GiO3XEU9IK9MG+GpFxY/FJgZS2t+RjQ5Q5zhB+l4HkMn
dCIDk1xbYVVz0qE49hky1Skc4wPf30KVs3205zrdlsnwKb1anx8/MZWF5cYT26JHZO04fyfXGs88
jVAGfPnkU1itsZ4CVphd95x99K0bHOqwxZ5nlZ99C6G08b4D7G1GDKEwDLGapg7qlTpNrpFZaaYd
PZZMNWzGDE2jw0eVv1lughBd8jKDsTWNiCO5PcMx6tZdM7wZRU6f4mI1z5BMdT6DG9NtvubMPBT0
NxMgn9nlwRoH/MQ1k0fmU+4um5pV04DNMoZ9Amahd8PnlGzNyoG+IcFrRHHP0iJLf2SQv8mKiTk7
72NNCzZYX0XEEGjh2VO9rFxAaUztaSuSjVO7+xEM+MKehwqGJd3OJPe+VLu5r26lvS5D8c/1W7Ah
9yABqJMP+gp58KqZI8+gYgZaWz8FMKXqIERZQ3K0B1kzHz8ef3oe5SuvgkADsGNlFMmyzBUdcvrU
TeG19StnZeSMffweUwj3fMvZtnKF9/BUBgczIzaWjobJE9ezB01SzSJbgp91rPTDc1iSNgMenp6b
yew8+2gNEU5QDERWQbUzmaxSHDg0Vh3vu1lfXDQi0E++aBNuMaEMc99rxv8hjj/t7tmG+isna/Z2
AKlnaPmc8OyrR01JQx6xymHOXwzls++Va5PJ8lPk98fqcevGomHW5Yo7s0WFU/7V6y2QfEl/ikJA
yimUhtQXv2Pp58u4ADdghrQrMQuLBQASppVu+MrwDVu6vMlIYlK27H9pOx5QsnI4l3tzxrWS6gzK
RyyXr57lhZehKcO11WwjT08vk1ueHZzzQdTLxRQwfWq84DRn/s6YnHNRPIdwbHQO56a1YWb4ciR9
UVfvoZl6axHNPZo6+Uyk+LgbA5RPTEY4lcdFhHCHshr0JtDuFe+bgVr6NFTNdOqbwKZy+vIkIJwe
ZHE4avVS5GoXBygIytzNtoZXXjq328/8VsqOcTCnBk2ZFT3ye5H+FKzzHE6jtuH5hevDAagZZeCi
44oGYDCBGZhP/G2hjAT8rUYK816VGxaSTJgql4hdI98aXMquM+vXEmQ4f50DnrW1Kt17NoMSGsgt
hmhgPweg4bR+F5kk34TpOoMa8bfpxG2ikYPvEkvP24+0ZyvXGqxlXsOTqx5ALt4rUBuZD66uj74f
u6g1dGRnlNuIu6T2iPhgkogXiaXvgh59Lmvg2n6xsruIIdlgfs4ivpkBzmy/HulT/aLcR/x+S5LQ
gNxSOzA4O6gsCN8z11q1+tFrGqlYz44s3xMXnKFtWfA9AkiuQL8E/tdkp/l1q1zjyCy0tHCZxgmO
J5BsVt58G3naX3l07H0biV/WeiAWSgOnGiOtF1Ia/hkptxSCznVqDJtoqO1jbYdwCFTK2IGa8tg5
CgAM26ed19RHKx2tJR5xgMv+MJ7jhqa/yMCtFFqNT5y789n34GSlVRIBWJzTrTs23sJV5yAqeI4s
sC8QILnTa9ltqBY0TZplrrgygnFCfhe2uNuS8thK66WacL5MfJCfRTT+iBTm5ZD6BxWrT29koort
wkA6pnDyz8mpi42a1x4iQc93snBTYBlxYdtsrxqMIOC4fPxFu74YuvdhAAxFmpeAvNNL5y5kFh9K
r9mPcPE4veZNGM8upkMYbLHDLrmdWJ4GBtwHe2qYhfgFcCBhK7ZXAU8QCsQlUoT0Eo/AThwX6wCk
sxRIKSNOTm1WkYsi8BXIAV67oLlatOGL2rTsbTA7/TbPfOxNhuGuKV8iNuirJMKD5jW8VBmXGIAR
Ha+iOfvpkuqlMAL7kjeTWM7K/Wd62Z8OnEZWtdbOG/gkm7p+FcGEtVb+ad3wwzYkBDzkaiZgsqWM
8o2Drz/2hmwDr/PFb/rsAeTSZD6mNx4KlmZuXp/tLP2uEvtuFJdZNU95QmHCsipY40lJltWsAVQ6
uOrKFDCNqcNzZJWAOpzPkCFEYjofDLTtVZSy2lX+WG265oGPYDN16KhKMlcHe1uOxWnigV825lCv
qOLzheiNcF/0HR1tUTX8VbvmYBrxfnTdfluU9a0aupeM2eKsg/Igu+KPRFS0EBMmVHs4arO/jmOg
Nn3YMek16RLColgXLl4x8gS8XTJjq/SGJFwWdau4WCm0cyt8rnKnxP1Zwu3u2KmI8meu2LF1CBHU
mCYrL6glOGTj2pi5uZyZNoZK3I2u+UuUVr/wLFaTVks4XOCtWTuli3LkOws68Z3gJnGTFhVhlR8y
LLyFS2GNKKqtYA7pdq81Z7adlumqz8IAdUV/c0pA6YTUyJMzp8YmKADHcWtIm1SIidWC/zCv9pO7
oal0VkGY/omhtuX9tHXsZN/7MZGsQ8znHVSfVjKqVY6KAsxWtGrGqVjoCuAgk0RqKfx2KeihibqQ
ESpLsTQISyz6Qr0xXdQ72WC/DisJwXYGUDoqDzvZ42ecasZKtO6Dfw7+h5eQ/0gyAU97AZD8v1/4
3w///R920bZLvxtn+GhzBJ7KAEo/ZM1CZyGVYxbekML0u/JBzTULdjYs381w+uPmoEFsZsNd0uYb
HRXuypiGv0BMoGm3mCglvr65EUcDkWeonVWnmPhaToRV/TjkGkhrOO68MjJXboqgQY5/7YcbREuT
mLSKQT4u+WplAi6LDEMuvaQvtoMuaWsTIEal5IaNorUoCYx34pg/dGy+6UBIfE8TaqsUvHHlquRY
mu49zYARZWUcb2kRie4jh6mVXwbVJKyBiSDPXOZrLEDDsq7U9MS4cjj0Hg782sRR3ahtaaVvWWI4
AJFoH4zJuDipFg+OLhCatlUvtWXiG8U9yZIesKhwErj2NNVyCn5HJT+IwJlfugDa75yGUGKczzGm
Yh/rdIngwjqIyLkJyasbEgG9aqfXsoJQE/SU0C3KnL5qL5xNG5bg+Hmj8ORl4d8SPuBmrAVHnKqu
lveTN4/1Ts2ump310Y3cao2aiYLOmSjt+uSY1fKbgI817em1tdv7qIIB6zVkjKlOf9iwrNCAvbVd
86FNivZGFcmhcyDotxjEGzq5TAfXWMsv0eJ19CxCZDtm40gpWob8FohydVJV9ZGwpErgDEc45SAj
BZ929uFHzsXO7H/SYcIKxmvteryMVS5uxi0FDrTMkvaRUmu3i7Fqb2PKoqSMik0XOF95JslA44Z8
7hzM91BGWUEwkXF/jap8aeHJ1bXzI9m4sBnQ3qqBwz6K5El6cK4CHNsiaMA2NelbUqEE8YBtNGEF
22+6T8LZpeOMZA1lufBLsEY/idNvRGae/KhxYW5g7IMlxQnAWCGkLGB+0lnm3fPral27GBzaBIO3
Eb0UhfOb8c6B4hLfnhW7KyVAi3oRi/cHr0zZV9l6p8ylca2FfMpBAoh5/tt2HLJNXeoFW2DYxIB7
VaHzNcKwalOqddV582nc6mL6VQE4JE9bEYB1xDFTAfbW/aFT1KtY1e2+mMe9Pcb7YtT2pn78lnx9
FwY9H+nwH4icPRFOmwJSto/yHvhNF/xr6BbYsDAPwLe5mMoemEcG2sazKa/M3uHta/Nwl08hUzkp
gI4r+TJRxdYuCQrUf/22lfMqEhborch7ryckQnHNwNCo4RBUk3UpJKP6MfPfPNkEG8lxBUbMhLcp
+9q4pwAkqnDyf6cWwe1DKJTIfLqkbQplk3H+xRrNYJ86gD3y3kwR0UhjgQLOwDmb2CcTmuCSmczV
qKr5p+7852ggsDAwfAIUuBTXiaqcRVPk7Sm0soi5sd+/Ygh/gBpYhVnd64TcczM5ng/LoeivVjLL
JaqF+gdK4STkjw8Le/lAk+CpncF7ZVBAi844DgLApp26f2SN1WsSrT6zS0VM70Y/rVY3ZFXVe2YR
4Mjb2526KXFPD/qOGgUKGz3ooxdRhMZseL1kcn78kWrVdIvsFheHLMgfkxYkOJ0IngOfFTVy4AEt
3E87RD9i9nAwtwajEhV7e0cE/bUZ+bKc2qp/6DqFqd9ZSDy3ASUeVCvrPkUz41BT0sdYxK44bhtf
qwkmgit6Qlkq11q2uho2SeAkq7zaOr38W1QmeyVO0CfdGSVsSrYo7iDnD8Oi5++Tvr+wffHWOmjx
vzZ6PLTmUtK/NYaqn2Aq97thTtqNwfrgK+iBd/d59iHb2N+VDuNNg/jHXhGMYqRo4bJYQopi16c0
xDOd0IVMkr9bSnZC3GTtQTXpzjLzZ6ObdlHUo2ZsDCjM2T6dn6joMMa62cHu+lUluvFB0DPWYlDn
smEEwDhoAbCj3WklnxS6yDGCV0N3mfKXotfHk2VMRGN3AAW7oacyLZqrzbwNtsMsT7FPno2dpzyv
qf0KAe1z6vz0aNXBMYxbcTBy9JKDsLaBbPF4Z1vIdFA7ZbquptFBkVhtNRaOZdrUO9NxSK2JEYtF
r3pyjaX2h/ActFLTfdrflWXJBWvv135Gkh7NI/tIJzZOOmsf9ekDK0EVeQrnSKxbEX5BpSseyqht
iRTu0rSAulp/P5judfDmXyu2D7Ou/5BiMVjNVz+Ig9TICXpEM0ULLJlx00JOTHrgOm1cK+FfHYrb
4KCAcJnrr9vHLKdnkrrmtsS0Sn25sPwWOJt2PhiihujKgOdmR5So9WIsY2uVQ6pdGrP/nHQlQQCP
H4JOepu2YXveV/VRKNE8zxYrBkGuSDqMaErZpc3CJpuIYQMMz0XRwDV043BdpLp58pzXsRDmTrnZ
UzWwTDZ6yTVU1szA5z+FbSVHNelo7UsPDI5239vYs0+hQMcTpucoTZENZgM9ra2sZyuqPzOm2CPf
/MrM0cWMrZhPE4EFyqs32NoUaCkoZbIjOaL7DKNGrS3Wk8sXr+sbanLj3seWdYbX6ejCALLjEg4+
QJgjFgSk35s5FxQ5eWnxVsAjV5hwL0kwqnMFO5htu39Ed7iyaDnBv5Z6nZewcUNbTctxRKtRuYG/
QTugVo4Nwg7RQlKGq372mL8h1yhjIgMea5deBYuCgnSbaKs9BNvalCQyFCAg+d/EDANYEzV0qNF4
wnjwM0XNdJs8lmAmW94VkNd12oDhQ0cYvoYEvVBPs5K3XKjYsKlG5Gg4cRKyBRDWuJyWeu2O401W
Q7UOuPVzo59WVuQQahJ4u8CSIHKsd9+qUog3CrEcS7T+Ho8gIGPPQyTsQ6TpBHht0QC2sq0K6r3B
0YZGpaIN6CeW33rmqLU46S6phsPIbOmSFNiSRknWB+I9FZus9vAqC6c/OF57scu4O8h623QP9Uh4
agI9bF8HRCFL1YLHEkg+8vY1Kp2PrA6iU69acEZzQRYMkJyRaDMiHKYV6Af46p1Jn4Faju1xt7V7
yrioG9e5paOV7TkzP1uFSfVjqMg9Fb5xlFPPB50P7l6Wepd6AeospyB3OCKuImFyBE0VgYbtuCsL
jiyAuW3MoQJIzjyXvXcdc0BWSundnKAAZXYKJw9MS9vlv0mMqLPU9bgmgmRdSh+aIbIPohiM8fz/
H2zdRhspGKEog7NBuxFEoS4CzGIBwJGld/QsMFGdgfV7HkGq5A6o1fHWgaZY5hoSGsskLf1/1UMG
WJRIMZoaYKYyq2pR9WACx9Y/TFFWMHJo+V8lCksxfkbMhJZjSMnm58AopQQC3yZwY2J3H7Pron3l
s89Y9DmaP7Zsq2DnayJHYa6viip9ydL8xwiAqQ4DOCYvyp7NTLIyNCFjW7G6+C6guSjjEetTb2dn
fz2r2Ndtmb+UaUJ8QZCsFEwZEVqglH2ixxPeg0fauWoGcEz1aMB5b+y1l6psNzQtEgUmq6o7RpNb
YYSBvdGW4S1jJLeR4dQu2NxLj5G7WXUOyMz7GJjW2ZttvtKBYq95eQwDWgb302y6G7eoQEwm1UdD
tbPUJnoTwOifidd/gnchOq6Rq2AayjVSzRiZdLGMIdQySvrI5tk9SPZsfsgz2rLkP+sx2qfMM8DV
sk3pu4mRFULANPXynSsQWI1Q6OL5QdOCsgPJGDnIPBZ7kfoByeP5X1RjPyZmH8D/E5Rtoa6UMc3a
7X2idYI7mEubQLCcdQPqOaMsz1TuMAD652wIzkkoKQpzwh4eIQFqau6+WZaXNPnNWXUmpqSqbv2Q
WIj8b+2mzk226UnUGSsKKwbmFpunMGZQ7SRGvUmgLcuEUMxRkbNEjYqnqUKZhm5WVfJdhmAB6/DT
nYF2m3VZccjkL4TvtEv6VjI0czDQTGNsQ6v1bFNouiVtrqQhjRPsWgn4WOE2cPAYkzGHkkQmOG9e
Mn7kLsMT8vKggRK+rUGD1ylTGpcEI/cm/e6NVdJPkYh05zD6QTRSrxm/M/hsKzYr7XM95HuKg5y9
inUt4u6YAPdcjKEYWGoFh7jy+kWWxZj5kK8wDW2Q3Brk/2jrI82Hhi0EjdaIpLy267dGRah9fBt4
P+AA3g590V6B/iRmJ6PDwHnUfDs90OFaolpyq2QLA+TwIkYaros0RwuqLXQCwc7IADVkihCHXLDT
4BMRIFsXgxMlq8zGgKGEgq+PcD1GDq6TF24FZ1UX1leIGtBvgjsUU3M1ZPbzGCaKrhfuXZG/5I1W
K8MGSeEQ5wDPpz62ZoTBlcYVeTuhPy3zc9d7IhGSB3wkjbP0QhQl0GyZuv/hpkLJ6DX/tA3eV2kY
n7nkoY3TF8q5LcKuG23u3U+ddRE0gLrwGC9FecZsxxjBychkS0g7C6QkICx0Fm8CiSQKiV8K4fXs
PuNFQP3EpH/JosWjDaWMKuZDajg0P7LdyRTRk2BrjFKzjjZ2gKiKZfY9Uu7dH9PhxRl6bhpmUPof
z6m5yWx2oghxBBtol84KNPjgdXcAtRBNzMcBEDfof8YWfLf8a2lmoFpzWkqH2OQSeau0+RvZTvrc
KPHPYgG/hD5HuUVMT2jbl2qknkqTBlF9UxI6EHBqiAoMHA4ORGqEp8GloCwY3HFJpUoWoLeR9SO8
ZF56qsNQm9bBZo5m/LSTczUEI4WyEdT5w8/AkbLAZtStphn3wWjAGPdSktoC/+aWBCv0seGw15o3
KtXc70GlFm6DYsMvnZ5xq7ML6vFqeDVXW1reM1E+xCv5OquhOaX+vE8tvBptFp4pXJBwlyhW4hcj
6hQS37KlHMjRShYSH14bvLfCxt1kl0vLIHdBVashiFjVVPLK7CpbR4+ljE0QmU2+X4PabVnwDcGg
C4GfT8jgH7EbPpXeAmF2wuO8i/LH6C3ld4wT7z41qlsnTewtIU5zZrkooCcHgYHfeZdI209mhsCR
OAponsQDOdoXWzveZSPoyqBWZ4+QPhlDw0c4zBXK3HjhBPFXFI1oslVzUJGz9gZSN60+INArgPiW
F09twxlb2vTndIR71zA/qzz8LrjnVvCIN6pVu+HxYkahyai/ke/+wJmWuuaDkr8qu+GjschU09m4
61/t6JE0ZWeHZiKa7PGvS10xIJbNUdD7xUddtueZexbAPCOqzoILAStz5t/omN0GT4m3MZj+rYfK
2VjG9F16BDqZiqCiVJ9C4q3CbWncHBXxT2s5DcO0O/huj0MgCKtdwIZwqbL03FCrnbsR/ms5n9VI
ph1vz6IrR9bBAlEiE6eXWOUvnJZ80Z1iFN25JO6FZ6NBc2ZL1ggtviQyGEjbNOT8HQmf+m3Ivmgw
HtlX+rlunXzTRFa4uMZWwZzKKE/dXN210+/TgTcGoTzs4RZco0nKaKHsFwQAf0zUZzNbvnYS57FD
k1S7wzEsrqVNOBshK0xdvPRBOjeO1aC3moHAwsSxcRGPmv9BMA4v7NLrjWS0YxfZap6HDx2G8M75
o1RrX1Az4wEwLBzro73ThiBolWliI+brxCoNljVTprpcO8EhRVUmgKvOtvPBf8b1O0feJjXVnhbz
O4FiOoFUQeK5DiWLnhYVytLxUibAkhraQwlmpPfBycJNHNcMSrAJLWrreYqkXIzOd4qBAIEuRPgR
ji9U0HHIIdJyJaPGMPyKRNQUar1tsHGAYbuupbpNxt6Zeizdsb4Ju4WfS6SHS60gsvnWVprKnwn4
nDjGLpbOjxAzGXSs/Rdlcsoq5qE2Rn6nLcUqScRFht0d79+1U6jDrKpvV4PRsGlP9PHx/RPFnC01
cjFR1hdb908jmYINONGsaftNEdWHPiVCwQT5j6fwtaAtQX72CjPi161r+LqhvVFDvZ2dRi9Eh/Cj
2DQYys9WyH9oeuvoSsZFmsXkMjRBFkd5dVQ01TtVmJdxssgRJTUSFec3rehynO0nDXmCGu0+k6c1
WByjU4jM3cBd5yVHQRoJPhrbWbRRdsT9ZW165qQL3DTMHDnlI85lRifkLEAzb11OisQ0flGte1si
2jjXvpMEuB9xcoYiP6Ez4R1TPT38SU/jlbVIt3vQsUvbcteCTbE1BvcIVXM/dIiBeKH2Qs5PeZW/
mCE5doPFakBiI9vUOy9MfmIedNqbBGuEecM97yGfZZQYtyOU9+g3srltLJMoEvA3+5i3FT1xAEm8
Yy1S+2jPAhF/pN6wTV2noU9BVAhDatcyZGMHTp4HshYOQuZ13riYkvo8pPZTWBjTLvgtepsom8cH
4ErnkkSwoOlxtqGDtCEe9N6PeX+SzNlZZc8LgLq5ICLYC7IrAn6smGECaR74cFPx63PuCNcCy6BS
+zpCq1wEfcTSEhp+RuaD/wGc/MNsxuowdzUfbVOfEJw8hSyxCBXC3cY1uHVELXaDbGfi9BiY8rHM
IR6QaZ5ZOMvy4FMebGtYuhOxjlZJScLWGdYHkWCj8DgZxpKm3pZwwRFFYTgVz22d6bVV5DeZEUyA
yWBbPpQRvguFeRgBs9UI1qeu/M6j/qP1OFfzDufQ6BcERyEgdzr5hPqhXWor/xzy8c8oqnBfM1s1
i/BPVYzPXLaElT7GRhZPCNOE9zxgAJx6DlmU4pYJ1S9SJveR9TF2BCS0Sl9C04Bb63cOH314EHg1
MJ/RUdgdqv0p49PLpozwV4tQgnxuXxjWRJu8nj9kP5W7POXaDLhn2XwaC6Mzvw2caiCk+38UJN80
dczB9CGrRlC3esvUep37RMwkGHjXXWHkuz6LMY52U7ebR4tVQ60J1TKC+CJQGjUZQkry7nI6xlNs
/CuNPkTLidrS8KU4ZjalW+07+1mW2XquoaELBOXGFPTHR5aPNafWKWmCA4iJhnnFsurAt3rKfJtR
jODYILR2nsNdk+ndVLqoYP3w2w1rqP7O9G/K/O+wVF9FOmJVtodzZYJzzpi8LY1UrzMKajvE/MLw
dtFYZbQf9J8uFNmqTcF5axenlNuimHb0LRUpv7rnGY6OsuKW72ZGNTBrbnrGKotolBUTqpg6e/Hr
+M2d6sMUU2jHzWdlcT66Dc7KQJf7SZrX0apedS+2MVUOC8b+1g/m0i7mfNVa/Qc3L823tyzIT4vC
4MUT8d+2LY1ViihBGLvGSmE/V398Lv9W8o8AyvyW+dNH1+QP5PM3DFqbRNVk5FXH6/MrqQmZEF4C
+vIltphtnfRH7TYH1obPKBN3Q1WtRMQnEbR8uIxthRhY3p7taRu7fJvhQF6Rv80l4SN+n33WynzH
zPnS0ULTFW8E4Zs9D2GcPm5nhjPWWtX8e0Udvfoul2cSkRCsePe879zvP/ImOht2tfN4RxcMyI6t
Sy5bahrPiQ6/AxT+iJkRyngxxsw5/cmy6TobXFcxm0tT3yzbIRooYaXX5TVii6WKqrvoi9/ZN9eq
MGDJqPnqZyyq/GITSRyibqlPk0nesZO8+Oa4tApssoxKiB8mCDmzcBl0uJmnmfONhpKchnIVV3i6
XHLA6ddElJmA9tUmQucaOHKHt3ptG+0Dvks06ING2oVkcZB1GvnmCSHFLvAlXxkTxschHOR/23pC
BuNf2DWumJqybsROn/BY4WcvCHThrYvq4NeP6pfpQSdyofwGCGsql+FD2H2xpTkJkrdZg916Wtjc
Zsqc5aR6ie5DRQDLutl/MhI3Joo6+BPk5UpZnOosMpNV5OLf9sL2u960bfwyy6PnA3L3vCVBCgwq
P/qoO0pjZm3A29pRE+MuBmxcg6PqeD0YSK0qxzCA3PcsDGJz7QbEwFhx8qYl1YxCrBm59UF8TYH5
Nd4jPHgcDo9s3P7guoSzjtU+Z9PoxcHZ7UMy7iuMMyQnI5fB3ELJZ/lmROdMmO6sEBLVIOUi89SI
4pqxWmpi944C9wYpYJf6pr+I7QZUdLgpHe9tFvJSND5tBhYSV/D7OFN28WfURnbMiKSzP6aOoj8x
57VUX3Li9RiYtROz0P10+lLH/u8ADmBjRhTxNMlLVczvE0f08lHgKTt/05445kb5kbg870kOsBk5
DIFiVPpcdmNf7aFGkBUWffuKqajRHQ33Q+OV7ly5bzGJEP8YpChICvlQyhjfpmRD2JqsMgk4WzVe
fekSLvWp5NaKCozD4XkejO3UmeGBp8tKumMQkwGAC3cxR5hptL0ay+xumfIV98zycS34Q3aZC/nV
ychjJOiShRt8cx82acxrwj3DofVbFsFHhUOQgYez1QPKayarI9OyhCwuKzP+2CHwl6hJ/4JLoShw
B2r/5iCYZufp/C7nTC1a8SA9axYbeXh35nLb2M667iOcDlH4LLv0LbbL9yb1PITuJJio8l/itke2
ZahN2c1j10Ypw4G0a+v205WKAo5qqKkJitY1UsVwBH89sLI9NuZ0NZC34rO4NzaH7vi49OU83ROO
BWtKmXpFp7Fvm6Xo+xvChUOSawYUZnHu2rtO5T4IoFQ02r/QGZ8dFZfLKtS3qLfuCIQjIHXlvak2
mOvRLU/VdoLdr5rwHA/RLq+CZJmlza7wjGHF2Js7fX7vpnSN/f2jqQ0CvKOOSRy8mJzkww5TFkEH
jkvZHUffpjVcmzL6UjlkAY9vyGjCe+BWO9F3H3aS3ECxJHToNSO613FCeSEm+Vba3m82/gR2/KQD
Wk03/xFFFC5lwSMTGpjLdfuwft3pvLlPJm7/gjEK8HSqwDw0//WCNPMqAZ4QJvgOA+fej5hjtOVh
l+2is8+DRG4G12Cur1PkP9dj5SBY2cwq4M7W8i3wRoisRKCqxrVwCnDQeUa/MZzwGXndi9sylI1J
HUBcgDSmcu4zLjOcy2SYjqf/viajLunHTb6wKkGgz7G2SLV3xzT965pcDgZ1NClsz2VVbcauIH21
+JcopmivsDr/5cVgLJpR/4+kM1uuU8mC6BcRUVBAweuZOLNmWdYLIdkWMxTz8PW9uP3Q6rjdcW2d
AdiVO3PlS/eDi848x/H4Itu3MptfzbzjUZo0j6H/5c480EWRIHZ7pNb1UQkWJv1QOPhwsashIG/X
u5q7GRJ0gPUiskvKcCbV8RUCt8R9mHaKjFU8RIQTi0tu6kG3qiFdkeWnCpFF2I9aECAs+0PTaNR+
6f2ypHGukmnnmXz4w0KkM5XcaoGCvKRWZBL5K39ldBa2RPnw82+dUPN7topzVH3qfNbavOeljYLd
09ua9n9tYj94att+z7dgn6C5WQjVdkXi+8AerkCvplDBnh6nFGuUlfD55xMKjsye27iEgEZIY5yZ
ugv8Lb4v34wuP0gqQrI6w9rBgbMweNTwLYyX8LswJ6x5Fu+uz75zUS98vYJMTKwoUvtON9BLHnHV
LRpNbM5f3S7G9iE7HMLXOWmDyBu5XQ/Fpy7S79ENX33lvdcAELb2WxtziVT5dF7KLjzgZWTvRs4b
ZPcKNKCEvFLGa4T9KJ6Ko9Vz+fV1ceBi3aJ5AFVY4NnPirsnq7tcvPWMV0GjkueGY/CIvWe1LbJD
xwtoaXFQFr9imiafa83hmObjNjfVs2MtL3mh3hL/razwQ9qt9dFD2AjSwTwnkHAsVX12nqgOZrLc
QstlLeKu6+iWx+AS7jHx3hH2n+ok+e7s8G7wu1cDH1DHAFQytW3jAr9jp3ksNACbOk6N4dxdrCFa
J9WJCeilZIV+Sx0+aWMoHma0gBDtt5tA7guAUlOK1xW1VpLOpuCbHCCuJeqJdOa/LC4by9nFHut2
1QO5O/YX1BqwJXhUljy13MiiiAMGsYMNdRjXuJ3+OYZx7Uvjj67Th6yV/1pi726dXTADp7gUGWBr
UuQGto4IJkyctklgW3TcL9hbS7keMcK2u/Eib2kvfAy10W2bVt2THLkZ06qMKbnh+VrQMy8IAMiO
7XVKDh59k4+wEN3d9oxnn2lJpqrCRACTXBCFtqYBWYSS0I5BYMfZ8K1aTHuTjaY6lDYGnqJ1TjDS
612eoEYXVEdF/lxQmIw1CpEdpaZPDsKMv1q3rU5w7l7C0v6ZrdE6DAJwv0w4NfKv4OHJjOuo879u
/InSsooi0z98DUCiPtbiHKcTL2zDX0Y81LPuacmpm5s1vLL7YO/uZTQjFoIi2ggfXIr7JaSctJxu
QpaET/kYF1vgHajNAD+p4GASfgx5Pp4dBBxzIThddCcFN2DX9xxTvFn+cxckYdftTrOm8oHPNU/E
VXLG3qCOZruJbZUYM6juVUimrVUBgcuj3YYCJ2DzYyd0hyv9mRvRD1rhuswcUT11e7A7D4uvCefP
qSbcOgc7s937aP7g9QAWt/qDsoxeB1vIEdeP5ujn0WdK2wou1k2eZ2/KxeMhRnOHQEP5H6meXYRD
3Uzku1ZKYyHvqD/oQ1qYqs/lucTrjLmLa2/OoRCEef8hK4PXl427aGQwhyft8lej+2U8o1DV2hzr
UjKuK/d/5CzOsoFVQJrwaie4meLySLL2jXzvBhesd3CBRk1Kv9YZHzrqvaQyifkmW29YYtU9J2yn
m65FqKOVJZTo7y4b6gkeQRBr/yFx/T4w15sHSzZs7NYfsys/aRIOrLk7EOh/d7pcB2VZeWuZNA1x
KQF1g81bVK3PIe9u5Uw+vbdDBir3bAPMjds4W1EjFaV9Ddd2fOxRiYrY9O+5LZ/t2kIvGxLcA2Fx
ktlT5HwLr/NJB/m88Ui6KQ5Pe0rtW3hVjWs8jTL555R6X3ucspM12ZNpYxfTKE30n+iOYvakafUx
69rvJCOWNeM+JB6EL1V5LFpoAxUlSBR0+A2vSqI7I/K1aUdVVBpegJkQEiAM4a5VaDn7nO3kfqI2
oX/GdRkk5CTfVB/TXCO8naOyf17RvWCbpPVSbvH6cyjk/BFr7qn+apiIlhRzU/rtRQ5Aiyjilu59
OLn7UUUcwsrW/xIL3CqQOzvflI+VIbuLputWOChvKT2JXU/ULEtrHooN21Zd0C3mQEXA+0aE3jLb
8lRymIlD3NGZrQNMDLfOZPtL5PjdNlnHIhxnefHOTgYtobNUyc66Rz5P3X1tgPzt8WweS1VdRr5F
j9YQBrLynyLyTgCI6NK0qaLeVknxZMTeYw0HcRt5A0twGWK6mA5xr95Hmh+O3fSsu4WFB28WhKIr
bk7OIQQQt2ZMRw2ODrQx83dLgDFB7X8bKBcAekCQPmmNB42mFIFx6DQEFxGznUkNdi5N/TxmM71c
IYCDpaV8Op3hAyTyWjDobPg9SBmMLARsE+tDxo7eQrS2Hf8duZoLwFTRmZL7Zhch+ib6dQk9k5uI
rfdz5r9Zte3dU0WClGc0PTl028ZyfKmQcUjwUgNZoQ1lgjdJORiwBJFg3A3pi70kX3mvL/Acbn3P
VBGG3dkZJrTmCQtNxwNIDOk+aY96TDm3PY9oh66U6yF6yk+GwleJeOTJVV7IiaOEHTA0JFDLwyA/
qv5q2MYFUuPjDMSRb1eKWmFdE6d/GVzwBkjFF5k758xop33BMKDmLCPcKaITccZ4Z5Md5ImQPo8D
oaF8HjkINPhnPZ49QYrPdaz7l8aJzYMzvNVkPB6ps/xFgVqQsNXcWnRe7RfU1oiR6TlTGYpw1XaB
ap/N0C/3M0/r7cK5egPvARM1ifiNgGY2ujw/Srckyxq1cpc1yU8fx0fwoFRm1lRBdlNLEKqBfuUS
TXChq5hN8dBCZ9uMcSbPzkIAwKc7ks46Zz/M7GPTjAB3OJMJx9pN6IYHUE25izd5R7B4zT432BLR
72svw2/TgCocE37KOpiXiVifQL27jRz1OMVy17LDIR3TARoqQbqUaud46Smd8BG32q8PxJCfl8gu
kJVjg60vG/ixEujZbhVwVroVTLUVPBfqhdoQJSP5l7itfTDD7HdWDDfk3bFEhlYZgqeFgXIz0fcj
idPhYHTqC5ESevDYCk9/zUg7x6GfPkoD5ytXzQ73h3dJHfSYJHWhKnv60NRdtp+0i8eDpqdM8d+6
pOi2fuoHH6NpWVhHtegZI6jEecWYE2OQ2je/Fk87wVj0gEFh2ifJ38EYxpPTJz7eJIlDziI+XKv0
11BGP7hSXp0JPCd/wsQJhMZfnBsj9exhX/nbsDDbfc8W0m4c/7kTndxn+jqrpDqW1alYRc8qi/62
frDmEByzarYF5Az6ZlwKQJd71fKqDVe89DSizWX3UdIMtnW6yCEFS5HmOsG7ldiTveWsYnJ9C6fZ
tfKrbfB7ZDPiQJeMLyaGfsYvgMPxF8nw8YSjb9mk5vy36wi2I30AHgWgxK19A90h3dUsKcnqf+RG
8YFrZLZC89SO3EqHNUnmQIMZ7Z2XrOZXzgAFbfVLk70N7CqO0yjMbTXbz6nFdG2bOEkrjrqiTs6L
7oajdJnDS7KARiFvvaooTeOFHV1ukQfCZnenjfNdOsNCghXGOB4GrlI2zCuW/5lpMGXZPTVFVn1I
SOxHUGh2UGOvKM8cjIzh1thE16Y+wocUOf1uNLmg6UzFiWpauziPekaOdYbu6UQkG/bT9Pn7vBqG
myJUO61tcgBm8VstT1pjcRjThVObbiH1dJd+Vl9uPn94PFs25o8fMZWCJ/ieZ969oZ0D14KaUEfc
mkM3Ursk9P5FtIzGOBF3cG0PXowaH48ogWR+K6H+RbRFBhVnCZ7GXFkmxlysfmA0aGScY5PcQett
KrQ/AIg2kQ1joAbS9DDjUF93tbwWCZhwKr9MNTHxxEUIPiKuz1P8JBQzoS7wuC2D6vYNNvftoNRP
7UR/XNW8uwX+JZrzWCyNTwZpsq3r5cdmbNhcDuWpzyQKkAh3WTihNpS6o5KRK4Zqn7nc61HvoJ2q
GyPrIa3nt5TOQN8goTxSYF/ODe/32RuQODPSAYQnPdTGZaGDc/jymH20jg6WYx27CA2ub8KZPrP5
fRrG/JD3y75eWC37KMssOCEUmpc4QezMXFygbQNThxVKDNaIf41Y8d1qG7JNtXfJx7WTQX9mngG0
q4ZwXRRrc3Tms0cdCYIM7bcTypoZkfz74EDvVs20bKK5hudm4Hjym98KB6nhY0jHwb5sk4jYkwZ7
7lbFm4GbEUdLRAg9myd9FsRT923PZWBRe8auRAKi1DgcvN/TCMfG7TlasR/bDpjSaF4cqnPGfXHA
ELY10/ajlBY3CiSmuOT4kDaS33p0kOG4J6yaTeaOb0BomjMt0P+0l4QHObofOmyNW9wpfICJv7Ga
j7iN9pmEkGYN1lGzZtTYU5iqF7kbEOoCngsUoLoGNryK4E1bBdSwsxRwOPS35XKcRR9YAjSi0PUn
Jqd7KG2IAR0b/s7mvinWQOwo2J7hdx17kR9c0/tkRU0RblnSjFX7b4k7fUhMHIE9W9cxOgp3+o5H
BAxqxn6lY/rd4EgRYhmvHYw2wF9fqTvBAvXbc9rxx4YjrbKjlR6X0PkXcvTeNnA0YsMOfCqsNgYx
eNMhcUf0EcyO6qY7EePsOJvUqOK77TZKPjDKd8eI0HzegaFo85yq24xrXTvTA2rXiMEo/xYiJ6Ly
5rd3MxRfBpfvlZRfMKRewU3EW20v1OG04hsmJquINKMQl1uPuWAZhJBAxaaNTJ4x2aAaC9eI0LXS
mn0+CE1YDY9pY74AM1v3jeVpaAFncpqTGer+UlB8l79FAyAvWKzmYZnjT9GCYeojz9jR9XOk1A9G
kjs1myUjsZDN7jtW4TMrJz+w2V9sJSeE0vhLFP9Pa//q05bsdrY866oly2JTnbsOWqVZA0qy+0si
6Br1crA5kGsAqQy4ViqvD2D/P5BRXoEwFZCvwn7PGrbsqxbeXIylfpZs5wLhPPUM1S5fE+EiHBEE
0Vsvr07xVMbnKoxugrkGThifVGvIp3mI/zYlEfO6X7dUSWnSkElnfVZyUtRW+A0EL923fs+hCr8e
q3G++L31zsYb9S95xIJO5r8i+gKRaOtFPANzJbBKSYD5GMCOs2IuGQjS4N+JvqXi/bSN3NyPOA2V
Awm+wunL8YvftRY6aJkvAFHE/0BLRLvKCC95bSBFdpxPPDYbU7Iu3IbFuSINd+ew74rrmHQfkARg
eVrxD4LI2YcSuR8EQ5XLmaqwCYs3vZAMw9Brs5D0T1Jd04jzKOkKlikz3nYCTcdJiS8rrV/qJH2L
I0xmk4taxXPP3nG8rsTTpLzyQSSTvy0vdiIwlnjj+5wjxiTOo5BmSmqCWxPiD13BeOlgyR4rq+qp
wsY17Cv75AyEmvkGYmSeaI/ImrvpE1IoFS/HmnDHMMTQVlWTA3IRTqXwkPMhe3VZmlPt6j5MozIO
vo9C2fjjcBzzfAk8fG773u1/4ooIfc5jd2srb8A8TlWBxCO8y1aa3SLLTxXlEQ72RASJJQLCRRyy
UwLzGT2sSR0lW77i5lCzo0mT56HW06XgIFSxL+AUdw5RJ+U3LH/73urmZEe+e0C8i8gu4Mz3snQf
m1xyOh3+2Mb0zXRufhqVu60n8+yms8OTZh5hYlbPPMios3PJGqa6rPdyNj7ytH6oOdDv8iF5Tmh0
6LBb7sz18xKYs0K2IL05VcehHV4H2UI7lWMZRLV5ibBcnhVMfHAl8Ql9WnEaaXpsPoCP7W2DprBZ
SJtwTuZMWUZ/k9FYjk7V7OqZ9UC08Ewqqn4fh74fuEZs7WPnoUtzuS2lnQbFEGHHAE3HYiDTexXy
pcBCOPGYTH+k3tHW3J6deNbYjMvpEIUslHlPyrh5newiex4WBBnMi/cRZCqBnByp3stfel9OgQPv
ZsiOiuUJLucsDqaR5iN0Kg66frwbTOkdbbCLx6ZJlo2TJR8IvXFAyIJGZR/Sn9XbNK1z4W2qJVa7
fOTzWzyPQAaREpu0bNGCFajdidROOYNLSe4ryWAzM6ayI6H4d8XnYZt29vlYL9DZlu86AnRpBpy2
k720YR94bfy3skg7iPwrt82nNhXwO0WTgIH4m/RYFrX0KM8glm52zws67qFokvJKWSuEYEB//VTc
QvLgQLaGF1zZVHxP9St3MrpCFSGWxDo3kB93TazxQomS75bHlCvqG/Owwjmj4pP94DaxWK15RHlw
km19kmAJz2YKPyvBRpgU9WxfI/Oep+stMLXuEnZFkDnZsBu6qzK6w4D5JWij9K0k7bSxRl4g/ys5
YgXGCdRtm6W7vGu7e4/La87bklOgke5BdeIlfoupHratkrdBM86a3YSJOzNzxFjM+cMXxr3uSLSb
IgO2+/tGTc1BZPNLjzGb9UfnbePOMffCdobt1CFn2Ratosn47g+5fcFBZ6mCHvVldacWzQdGF5KW
DV5aMeKbWr05CadXAJD3iW3vIWVrvFVGZp51n208FCxuF0xmyNjcFz7SXn9xgpab1MkVffUIbGm1
bMmRvsNyv4TlSAf9lFt7fe8QME7Y1ZqyyW6mFz2tcycfg/AeLOOWtgvF3DgKaPOizpYA4BlW+4ci
VISWiP0ywmJLSJhxuszsYjtEEa2/FeQYIvBL+Bejk7ym5mfvpcNpcJE4Yv1vnLHst6ItH2za4qcF
NalE/J7Z+PdJBGazxici59dBj3c9qBiZPxkDwjxPNgmyoI8xMrRiAud1tjto501v/w3b+qR7ajIX
z2gJBBLEWDBnh4J9UMUAqVLM0vG8rDW8jxCy2PrhjNo2Xn8Sw+zu+z60T8Iv9RZQbNTy/a0SsMAS
qTif2ydLqQmFy//qVvwduw2z6+kxa4xmF6+8LbSvazlWFl/9lB31uARWr+pgzcZwSq5bAufdgwa7
upuMp6EnK1+DUGQdNdFSAUCY5NW/iDRX2njsat48y4YnME7vhrPW49K/ukUV4Fm6mPPec97irONO
R44fi73B/i6ZvdMSf7R12R/NKvPQ2Kcn6O9+kHj1b1E370lcekGSd6RyRnlIUnEsTFJyC5Mee8T0
2gJP39SSzzG3Jqo4ewWcuY8fmtCgiDnRLv/nAnxVQbRocB3TQzpfzJmGwKz5UQOPWt0o2NHQidjs
7O0GzAK0DWj4ogVSwFaN/MVK6Fz+olaEp6anKNebqSlFfyRYlBT2AS9An6OlK3cZrk6xZIfZ9JFy
dM8Td7BYp6XZrvOz17nMHqQS9QmY0OrD4Ulb6E4ce1BLm8LiyJ9fYO84N+Dim4GG0xMr2rCFiECM
LdpSOHqfMwNIqKl3eJxA3HUv0PWx0YjxVS7DHbcet8CqvngK4gVeOTr5ijdIxmKvDYw+qBd6owoT
L3sct/vQowNGWaG1dkHZCl+f0TPBTN2fYYiNU9rnP//9B6zWWbHqx9rc3zKb+NFYceF4hTzwaMY/
6oYwYWqKtcO8/IpHVAGYN65JrMSL3PrNWeW5irKUWnVwcNqYg3MtyEwWzNitzIEEtbcCyjj6HVhm
clofTBjQvxjni1j9Ual1sSX6PRbWR1zO6DZ58+S3DmdDPRsH3AT7Ol4eaw373yUjxrSC2VQ0n7Do
u1OVOD9cb2orunTc1kN5g1T/XRslMTTreckKmA8JT+0Y2wJJbrlzZ4fWh2n29owKHvojYzGhDzzY
HiZknQ1XwyUVRuKaecAsrpZc210iPiecBJ0h/lWTFWG2qP6Eqz5dKTdBAnD8uwV0k1EFIaXCrbZ1
3Zy9ZAHSUnK67Usbr+mC0Tir5YwCLb2AVSRWcSAKqHQcMCq8mhm3eBpipkeriCeGMD8mHDxTqp5T
pAO+5aPXWbUnjP+WtbA81mV4pMJPwi2HqCKVNeEjqhUIAzEVxEkmj6R4CAqPhdfq62h23kKLwmQP
T0kRP2SMNKyKj5lKfiWY3TE8YO/1/Ww+FKehY3gs9N2KkX7DkdeMMRvMeUhMwXdRuvedi2ZgjcDB
0pxNi9m3t9T0vzsUMi5f4sbaxQPXp8OjP/AIKQf+cBH31bFVrK97M7A8SK/IJgD3cV/7A+upzK8m
Ttjp0+hBD3cXLojRcYrzfz8KO7ooFumBbGoCM0N/iCP30FcFdOieDQw2RYoLuF06jv+n7fKBSYg1
kWWED+ksysAHyIgmz2J2FK/QHzZJwxmYu6kXu8OBa5QKYw1QepzaH6pLfkyZ3zBqhWftybuVicBq
KOkQTqW3qUnCHrBdwSl2JpWBjEFTc072zXC7nWzMoC3zU5d2/aXoDTxFHSJlTU63AV5JqYUHaqu8
tK1ZYUsTf0pS4ceCx896TsE344g7s29B58caNVTpbo6j4kDKjq6SPn9SBYyJPq/Q5PX0t27JbYqS
XYbLXLR1ojE+DGb+WLC4IfMIlKXigFbIHAES0LpycVh4E1YQaEjcfo3f+F13rjJobU7FQyVVdkgg
PD2qIg5Ghr7V68ACW5OmBD93xdEsN/noPDnM9Rwbqg3dH2xyUL0O0e9uWjhHNdGvRlaseJwuyDxn
fChqY1/VEeyzlVntetV+Ui5emujV9CRiWaXzg9eO4jFEddtWxlSzUgXFUMBcCqkLApHG8tWqyWNk
PHOUVR99VfENRX3CFBzUg/HLOOd8h14dyzjDt9nKqbtGcZ1fyxoMltdGyV6n7gy8Jx2ubA2eYthC
pIBo9LCU/7uz5yNNVpHgZmwZQu8aIzxUGCJ3VjjTV9dN2zxmOT6odt5EiSlwm/XeNrWsis31EGLX
Jlc/uCCse3JE3NhXRFY4PBGYTbb+on6xesOhISGdZit8mptgyzkHzCisNW5o6/eOEJcBp4pwI+s9
BTGyMKkoCNl4bfBYlWRGij8dypyRDy9gUQuo7RXO4do9Wb0W25StAPEYfOvWkt5ra+e4uLRQiMku
i32kIc4JtxHn1q0PvpHq08jxOk4t9Uj3JefOCjCQdp5ihVESe1OU2u9mUhvforWvCkAlf8RKMOmI
xeh2NgGqqlNvFz9N6JHzzB4IMSTHzqVCZAUESjbzF7mEJmx1Guutur+oSv8FU2MQtCWBmkXWH9Qv
Z5c0ytyx+ikunXBxOmmNNWidywTYZv46km9Q126Lqb8c7bK+8Cfjq+mNTz0CWZgVC6baE+/Rku+x
xm3Zn41/hEOOwJjGe8IUhRe92OcqGZ4j709SuvSKh018jKyObDhmIGgRVfW0fGGs2XNdkRBZF2ej
sC3cZBbuE9LGnJfRft3FvfrQT40s9V5ob61fvU6MLOvxu8W143DB+Q7bO54j5sLELDyctpHPWENd
Q3WdWsh/Q0eD2jIeLDtsT5lpxlezftaTqEl5VEdZYHbTNtQxVP32hpzVI/sKY1f5Tn5SpiIo5G7p
C5pxdUbc8z1Iyk6vgihZgYwexDDb0DYK7sLtXsS3YmAQM8AbWa67IIe1Ry9t+nMhTH0Tqe2fi9na
R1mfPxDrKvcJa8/UKVY/D/uusEreSyVpRptqVCWuFs48PqkDYDzo0E89MllQ8cgIKsmhA5UTrncx
EFrv9OuU9X9bnWTnchjbABA+c1Fb/kABYPPFYimMRvOm0HlhSbBJbXym6FaaWAOg77Mz4dCBbtf/
2OFDJMz0H3FC6PBPNonxVOrn3K3UgxgwxC3cVTQ+50jPXBKtf5QLcdd1qW9lMzwIuFi+C8ghyR31
ip+kQHqZIBDFw4JZQ9x1TgyncdzP2Y7XUFs5vK2SBFPOuranGRjWMIxvwydzDPYjKdBXGTAfRh1l
n3h7X7CmRKe0g4rhUZwIjsG1kfR6lhgN0r+NIyHNc30Bc4hoDbZ2eqgb66uJuSZgZo5b4az2SpLf
m3AQ7xNIyFPfFgn5Y5GeePpSt+SjeAI0GDkko1llJQklAg5vVe+WQWhiAikqOrhNa8lg6rFGQiti
Wo6qXSih8ajQfiSpkQc2OufqiCyCpvrnJS5IynGhN2ohFZiLU55P/UtRio0XdvFOV7p7zdzJ3YS2
M+8gLPM9ltmySwGV33wLc7FGYz4YlQIzqaU+gcL0d6VoJjz7iYLmGHpvkZ1ABPH61WbHLtWTXfQB
1ehQN+Yttkk7uQbAkjrOT2acoDyOGE26MWnfurxjEQV/FJ2Gf5TmWOxZjCZBpIf2jQoJQuWEZAdQ
6IcUoPkbcatpX3l8tP/9o6BWipNq7gb//SPJObIn4Vu8ZMmJu64Dj/VgLfw2fYg7y8C5qEu1nSyG
LRfR9Skx03u7cOiu3S67LEtjHSJlzafF5LCce7rHfh7BphFj8UWMP1iaPvvBYEdwzdn75Mo/44mQ
nqq75eCN6+TG1LGTs6xfuNRyyHwFTuKJQBi1U7hFU9V+idY7JpY8O6B33r3ZRDCbiAd4vCk7A+f+
MwDje3GKofq8jH2I+cVg8xuVya+0m/W9ZzbgdCKSX7I9DEU2QEQGRLESncKxbQ7r0frcjZyknAIX
EzbN+EqluLVrcsyRZS6Hs15/ENPyNuGCVXpeyFwZoseCWDZD4PVNhX5asBGgE/3+348qrTGcFBbc
E5+tBB78fxlCIRUBL21r94///eijdNgBvspZAucgKA3f2M460ie8P3vMVeHWTqyYeQo+mr90T4tf
/+jQolmC5gYrF84FmUt4EE+iqMNHpSFVOfA1IOC5J1WUhxh9n+aZ5JRCQETjl9lVVNG96Av73Lj1
sZb5fP7vB4rVSzjyYiySRTjmq5zYXzLvuRtCNqyYpDC/3HpJJik33Hduqeyc8tzA0cNdsvOL6OiX
jCHm0FogHPUtAhwXlKTVA7CWr6U2pweCrcw+DjEe3Pgs7jhWE92z66BvotXQUHXnNOW90os8ysqB
dlpkp8GL7ux1xieCrG+tyUZiylj598kDauJDzW32PHC0SLrotjjNywJT/UFP+S0t0vGgfPSdzjf8
8+RaLKmj9tkS8fwGrJMwKbMNuDTKGOmhwfNhLyd/YWpkRKzoJ9qLjOFL4kZgaN9YzkhIXzbtBelT
P7TSfTGN4ezSZBFtJF5YJjlQJZNYrjnfJ0YwPzqRW/mVcAzfpiMtmDyRvOelgS3b/iHA7eIOXn/U
Y5DP+BR7172zIExf7XY6cvbN2C9i87PtMD5Pikc/t2DodXZy6ZLoHR/e+MJFVmE1ejZ6Ux8JG5oP
fu6/EBnueZiuZFAGWNivJXNM+SpcmENGnP90OTHMiGDKhse82Bmd/83XAKmrrGgn6QBE1eOLLWjz
SK3cOkuUMUdG/b2NGHzlaDkHw7eKa9bW+Dqcnu3OMgRxo23CxIm9pe7QAKXnH0lcfNIaFx4nq3vu
h9Y5WsK8VkU2PmdhLW9RPN8juvO2Jt6cnV2MI7HzZaZLIkX/c8FnZPhBG2M+2aVjvsiqCVzwdCXM
4HNRhq+i7MQFVMOpnkmS9JjLA+goVwGLbQex4q/h+w+zxQc5O7CpyjrEbTXLPaio4mIMgCtrEiIB
FoFCAPqzo+6mSpPnBhluw5whKBviyTLZsk4tVXL8Jd9pHuYXM25ibpnhsPfhnu2jWoJvNhrnNuX4
KjotePHgUFIzvnus+x3cJ5ekYxGFyvRPepwVCavX22qkBLy0vgZrNo4W2DEEFgiaGXljirRiLV8X
cMUnFetVV8/GowkKeNOGpJCguweoD2QECKS59ahw0GBdHZeElXrOy6y0+8ueibv2oHxbnoZn7Vpv
HZ5t5B/0ALdk+1FpjuRV6oKWrgAN0gXGmW3KL3E5NduJROQzSKrj3BRyDSdifzUMdMR0EhvLYgPu
dZgamuWhCzkbE1gw9z6NJwAhGDVQqcJtbcldGHN/9Yv4lQBJwShiRL/H3Uit0NaX8tQQNA2Um3Gz
pqmZmhTjPkRCHsbI/ywh5+0boGUpSbhXapFuKj9XY2TcEneEazM1+dHvOa3D32Jv3x3ZdV/CDvG8
oChDckfZVZ11Uv996lSBrEY5EvMDaK22fXWSujlnFXG7djWqxwms5qRCFPO6cvWtFxIqGypGyNhI
ioykW7kGnmPzN97tl8yI1anxPUTIaWSlWDF/lzGqPldLVkfGo+udCssztr2FoZazR75PYmeiKhDN
MykfDDmxtZ7zawS2cw+XozHKjE165m7ArO8Se7EpYrOy9U26NUX1wtVUsJL1FvI27jlR2DHyhmO8
PRiK6Dcno75f9KUHUiNDM5iM3KONiCixH/UPjcYuyEjyKcKBhFIVuXtQnB+W43uHrMCYTGeXL+pr
GwPpcuoI6JF5mhNYwyX2sWaYhmM96qfZttyzhI9v14liZeh/dMKEIyNrRrJV8SnL/EUm5fOglvMy
EAOdezIGrbkD19icIPPEl+JIgqbdS0CqGHr9xxVp9NhanmITpICiypBIqaTwKIz5msz9B7SPyFAk
FN0/hJZIZ83fYsisoz12m2GUPhUFAG2Exn1pRQMebB5bRMvf6WGA41BF9Dw5NecooGY6YsHqNsax
mSzaGQsnmM0Fh4+WpJk97yub4dl5Jiap8Ely0MXdaO7pgbsspKHSgaDDGnIM4sH//H9OZfaPhu3t
KfYYd3XCGteoH8sqXo4iaU+moAIpLUBi2z6INNNgaBa/C/tj8P6xHGPwMMmRF//j6sx6W2WibfuL
kICiaF7dYJs4iRPvtC8oLX3fFfz6M8ine450Xyw7ys5ObKhatdacY3LaxQxcGjHOe2N6HD/nsM9v
WbfRYnfRa9fl6s6JvN9Uooqn1kCoqQGfFt1cfZpNCK+B6T/irztZMpxsFvcljLwL+zbTc01bdmLg
9m5155OQK3xjmdpPdR0wNmeJkKSUMj91K6RC0QTpHLfMBsWAYOO8HRo94GyF6YwT767PwiO28tUR
BVqzjOTIkXps9imIEyEM3Y8whQPQiy80n32nd+n2DoSaQhG5rrVYqFiAs4kq2DSTYKqpeFXYBSQ6
YG/M9PDiFuYVbi4lsZY9VAV0PbccrDMDQY0SqP1Ok1Hb2614D6X5oKVE1bDEItPInrw59BcjmLye
9aqtVKAV2YdqGV+ZsfXTkFC1m1SQrfphk6y0gwspx2/BQetD8kRCOaPFtPyQYGC2NSKwPZX4Fr3Y
m8hm3Ghp6B4WDRNF3BWvVDXG75CdE2qi/4Trlux+TQl1JGW1OtSMPvdRDt0IUJOxW7AibSNGsLln
XOjmdLuisggVs5J32yGxp3abxzROV2Md0VQ1bOiN3kp16NFiTUNS36QNgAsLoUOcVhBivIZ5QTuC
NobIj3SqrvysO1UNZ73YaI79gglMU9xCy5Q9Zc1qiO/fqXYP3VKi6G+h6nLuw98nfWE1V2lWIwLV
CD9ENBxTSbtiMJvPfkaVz4xplw46XkkQ4SBEpttcN9ST5eEZq19aNyWoB6FOIALIkR+srhR58/Ld
5CUoGM7ztOLHSyi4nFHwjQtXkptue2LB4Cu2QWLP7Bx99q8xYPblRDXEJJyM7W+dN7QbI0xitpZD
o5HTK+oiceshgteaLxDTJQsFKtiEDtCEb/FMmNbDUo8nOrUwdnqasa2h/ZjxvtN/C2s5NhTECrfp
1hLuxxrrCWmLUUXcNsycNMXdsmKbDHWxdUZtWCdjjIP1C3fUWrzTswJSXJzCXkKOlwRme+VhqZKc
sFWLA6PR0tLuq22YtE8yMWsidfHr0qY+YU6g9eiQqZr3Js7MkZIo1ZJlX69BmXVCZC/nO/o4vFdS
MxkpePZdVKDoVe3E0XF+7vDF0Z1RB6gTHJYX+1RAgpmqPoWCanJLGdy0KSlik/3cSm2fdYobilcb
aAI/ok/wn4zz2RvroAhRKRTyDnZA/+jZWAoyAcSg7IeD13VXI3lzGoAkbW8/kGb/bTTyKZLZc1Ld
jb1DR7y41/O+3pVOe0iW6uQ4CJjpp40hwV5AdE5Ks+jZgwOREGw940y39Q1bGuQkELgP9CyZbSMs
21kpGmg9t5+zIKzgYVAcPLht+rHY4RfTrIsxEMNOx5gblZ1uEerSxfGnHuI5xR7T2c9Ril22TZ80
mTzCb3tOuhwS99syFr961r9GZfdADg7iVJAyMc1mQpWzB/h0gMfkdK37+IThNjARKrnYOOikGufW
wD6i6RdT2LRSvF0xVeBGBYd7JvEkDNxRHlAkEKVDwNCxjbDgTF/WEl9lh4hEG8t+KwRGHSv5VhnI
HENnGc4n4iAM+Ei4cmnPkF28ibIbvUeTkhg462yNWEeDIahJIODGqfTuEk2ohqKEYaUr8rOZImBN
WiPa0kcOGBsiiXCy0ypvZferN43Jf1n1dBAnjtFMC95nUb3XvbD3YfkALPDqRvm3BnI3dZdXlCcM
VquDNhMHmuOr3gHTE31YHYzJ2/JX3+DkteiVEOO9lItHckr+EIv+00ADZEfAAidiEBL7vTIKDGbR
CsqKknedxRCgIqJteedNEUq+edPhjfDg11utjqCEraLY1SSF+mRUsBkwH3e75tZeJWmw3ShmRbmn
Tt22RkH/NtVuljw8y5A82mb29ksVtAPSY6xSaJ9KPntObe6qmuxy/blz5vOo7NtSY70X4feE7Ic0
73slsIQhwcbU7LBjMde4kIV7saflRAENXrFA64wKEjrSq8A20TTaFYLihzZnz8RfAtiNWTQWFw/y
hFEBD2DyO866r68mwgwWQmg3QS6zJ1cYd2Ta9fs5ngFb0PNHXHMqPG56bvyHsnCLXWlnfuhxoOCw
xOfeUjKjsGQnx32Td+FHXyLhDVsBVtBe6J9kETAP1vFWR1hREB4gdMpyYqlGZlDiMynJrM1GGlta
DaSLlv6dlAgLkO+7oI6ix2Lw/rHXmpunOGb07wg0/tFZc7qdOTLVbVP9lWuWqVuNBAa+92g7INkT
DNEUK0EN5cKXWk5sJCa4kTg+2SCirBLWJbYm0pIwH0cNErNUYLsV9BLHCa3XlOjP2QALyJa7aiai
HNAC3d5LKRK5kznD0kLGz5MyPodsYfjcdsUWq+nFNtZ3Gqm9gxiDWeJM0QModw0OVrCgo4qflCIg
vvWwYmzjvVwEHEK3bflt6LXoZLJTuFOvk6nCNo4Uj8nazkaWAOl+JE3V0vCSAiq7RGBj5gxyISDv
HBpqZ+5JtWYNUiEpo4huqeLdhBh5JOfICtenfw/d1IKpWR/+72v/PQul2JRDFDNWXLPdbc4Agd3/
0wQCay0GEidxcQd2DZ7PXR+mSZv2RVX+kHIU37hhmq1lGI7kBZIUaVIMJow0SX2lLI6Yps55JQfP
1qDS2PQuggi76OZtVYv5pmIWK6dZ7kG2vTcdqbkiw2uaDORgxNPa0rU5/BM20fmF0M19Ts2/nS1H
3LJ80+7XxNOIqvcN1pS9G62kPJTDeFe6cGkn14F6sj5Dl2od5ijdV/gG7voMsC0heMWXqhn32/mT
SzL2m+ipjPCI3+McAyNdZqdYVN47c1h502I8qNPlw2gV54a4SPxQuLztWVlesEIROW/3uv/3MnOt
j36uWth1MMTQWvxruvDcLJF6RWjT4uqyDHPDoE4jrM0NuIJp79BZ4PxT6kcwKjTBBGYOioTX0TTC
l2VMXkKR0+gsmHg4/GMRu1yx5kJf1ekCzSErpoyGmxy2xa1CvgmkwdiHbWet+V6obArZ3q00sk2u
pWByI94a0XcXgzQdPxbIr8tE3YwyQ2POVlhGqXlbaQS7iSUwEZ/tcPJBMp8HniUQJWZTP6aOy9y9
KY+zmxyJFfm1VlwxfjYMBTFJqwh6txKvMmkW3nxAXrgn3edRlL08aL3yQ6tjLJEuxLnINPxHUF8G
x5dgrjnfr7V2srg2UlLqyWhuxx2zoi0xhV8I06ajMF9o7S0PDXbKa9NmwcTmAl6lcXy7byM/AvEH
N9633czZ6BTpu8JwWjSaF4cymNYY79CAmWeT0LYN2Iajk53aeBMispAqiiZiqnDurym50dBiB+/Q
xtXQW26loY5a6xq7aQEEVkYf9WKjJVvMrxHy5a6MKQmkdGtAYzzQ0uShhBswNQynsoijyd/XnNxE
hU9yGt2PbLD8pmrcfZdb9FW9u6YY001TLqRmm/SfvAjYv4KhtgNB+zzFZnSohtggLgThC/3uXdPV
/kzQEMqbELIG7g5OLF9uXJsYUVznHUn8YW7N8m1kuTGFJe+SivS1sLgDJbCRTrzajsPAbTwvqDw6
pshfaOeEwCK+MkZIO1R4z4XTf4uZY3HKWc2vTbxEEQNdnfrlarhDFSjCSfJ4+tTm+WJG/bkfo3If
wxo+l8oCzdROIBgil5mlFlGbTRpsiNw8Qfo4E4YB6ap1CZMbh+rm72U/nDC1UexX9uMs5Koz44o3
VizgPD0PHHQOVa/Cuxz3wn8Pdh99oIHR9tgCN8ns1I82JEvYwaa1k7REALbBMfHbQhWXiA4yJfSy
r0Q9+l2RP5YpyRUbzi8ManVv3kc997tOEsiGac4MH7YpbgZSTVxRUu2NZWB0nZZRj/D67yFXerHP
Vo6+wR2SSLrxIsVNhxerCsb14e/Z/z38fQ2sIGbmMUTYqVdkoKkphRqloexo4CAG0OrcAC85iOyU
DPtCxPAmu9hpgthM0To5q57UQreqoXI+pQQ+zJ7A21qvH+jfg52PYQCv/TTblnZIsUSdBi71qKPF
t/EYGpwzs9GRPzOloPyh9zw0DCayAHSpxCWG7SNVimUDsQUeZNkGvTFhNIiqNsBRiOkGdbFHQN3N
As+YTOtRlog3zDso3nCUZnPcFjgftzGmABTFzNm6vtThJGuoExqU6jMjpRvojM1/D7CpTdTrnIbH
2PrFnt/vM+msUtuFxrjKlsCA53MgCvwsLZUhJ9TeZoXvb5HIcyZt25BOiu3sfWIToEmK6pQxGfME
RPq23vOltryZF+M394hnRZmWg3knizKlshErkDif+U3Q8cJzpmGCrO52jmOgzfaD3miT3/S/NRCx
+04aryP6XS0dAALF/mK+GKkD4mrhfW0RCm2F21yTpUBZQ45iJvpTnhm+QMFEq2DbV2aQDgjnBQWC
FEHXIEArFWaG1ic4kh6/9zNPlDxLVD1NAnJFSx+UoSTY2RB2e3nTNHw0ReXRAjhO44Boqg2Ze1Ld
eyQLZQyEkxT8NzX4VdXWBeHMYUb15aiS9rlJDrilTvok772o+DTD+F10JO7MIeqI6uikvG+9Rxab
ZgtAqOpgCnqLVMBPIHTQz9EQyZlahPhWojmmFXxTeBBL6yj8IWLr7Lp9kGFuHpwBOt6KXlyiJ6Zw
mI2nZW/pOkLTMZBivqg/GEZ9nxEnu4mH9ClJ1a9RgV9r8Z3atdTwmIXHVne/9EwiTg2/SgO7jd5N
sGki7xiNyFOtCyroQ4QsyLGxE1r1PRmFS5v7yqx/Haf14RCHx7jnLUzrO4HAIR4pBIfaYXBBBIea
9Ycm9Cc7Ho/wAt4nHWKSmTxxnRBCTwZJ5sh/cFbYlRrzUjqkorKPHbyw/MTRynwBhroUxlONwhR0
QI0ojQoOpkK0sVBqxU4a5HX86BYtK5wKff3b0nnr5Po2r+9VkvYEXDNvsfmdI6d5maY7zZOPHmfS
DZv/sS2SHHbBgWQhLmiDjwGwIccG870D9pbYfeprjvdTq+wxacOHSDhHFgP2sYZLcpo4lUdm9Q6S
4LWZxbuZvVPn3qD0obUusYWnmMR2U1wjLQa+KnNBkyTXLxhQcF+QCxQX44eRcHE0o8Alkf4yv3i2
OabOE1c72PF/stMirIqcBUSCvhlwRTPYDHIjjuT9A3XNHdr/oMm1a6oZkW+nGh3TurlBJ3EQpcHV
JvlU+YBwScLL4z7CH1L39ynKoSnXzpJLf2MY8jarU4O5PEXmbFgLx1J813SeOEGQt8eZoeoJSinu
7Sq8ap7OFqYPNC5D/RCKGsFzQQgdtYsT0dNIYh2AEG9QQXrw0HMBSgGwIMTSST+TTwMj8Np9Cu8m
HbSlZ+DcMei3ihhpckN8NJY5gGbhRhv4/5ldrLRaLLc6IK/r/C8rk377hM4BJqt3HjVofQrgDQv8
uzCHV61rDuRz07zpvY0B7mac3UdUA7vKlhi6tfjTqbVDp5GzaBo+qIvj3GGLaczKxLzKL0vgqG+2
9V6YmBIL8gEcK754WXN0MQTgH4EJ7JKxiK+YDHTn0bs0wCS3ZOzQrFke7GL5jRrtBFkO1SHyOmm6
4NJA42fjY29bMQkw+lmHSyU6k+Dm8Nwu7kcC3mE2v7QC75XefLKqDYj5w5cmRdukJpz49XrSR6cR
yIoBdMjgjtDBjSaRHpO5ywIwMoJOly+nAsQkTi76100UGm+kYLnmuQQ7zhYGQnQl7WWM5QvH/bGL
+nUMX+eI72VcHu+IOF0zN0iV7Az+VvMJSB5QQQ39ZcoG7AkU4nprkn4zH5cR10Tc0oHR0p07YH2O
xktHYU4NzU2qWbSI7XpVFap4L1Azjyb/Wjk0jkLnCkaW49A9KcZfZoR4UIkmPRaZzR+hrJsKGpmY
9CkILfXuVlwtimqfQDvXt+cBDJCFbLof74sVyMOChdrzd6F/joIiJg2SHdBiJabf2PuyqM+qsn8L
DHq8IdpmlrSvrbJ8d/EaHSoWP292v7LW8MDIMHbsH11C8jCXgZTLsMbRscSf7MT8pySUTIxLcDyH
xXZJOsJmm9jed5n9tV55RDocYnptoIbG9wEbM7oug62HBdvOjMuUNfeJy8S0RFBtzpiSmWf01hpd
iYV6Ux5ofnxqQ3Qp81UG4c5on/mQukpDFEmaApDOT7vgDbXQzs4SCnG7jO+jvAK8fNUEJWfKwreF
oUfFvf5EYY0XtNd049vo6A64ddLe6LeuYXPECjnlKD89Cs2FCbbKizkS3OfAG7xmWvkn9i7UiN8U
ClD24HqHfuh7Sm2Wx1iKjwKyCxu07ubZ6rdvmAYsVw1bK0DPklUGnpiA+ZJaGcAHG8Vyfl/eSuUx
YzFpijXeOeFwmBJAPwsqOnNpAjE0hy6sCLixAoZju6HHgWcXEu8n4OZ9Z1xqxjXbdjGxQRvVDR2N
Fe00dTt6LfX40LjvGpd606PFd//NeI00CTOWyMUVKlcFIfPgzTjjjbBH3GDZo9NEjwLTRJIO0Lvp
7ebes7M06LxclDSyvze9nj0eMCCV0sMIRKT0Rkgr9nPikWMaTtfW1vd9NL8g6Bf7MMb7gjy3Hgjo
a6DI0VclTayi9VcWRKJG4jN1429pWPTFSL5PQWxrq+aOCvLskYqKl50hknaIMusKRNcOWeE8B/xK
6kD4W64DLVoNk0Uef9Yp2ACRMdmT5qFhclXYFY6U6lRq1rktCyBSgIs3Q6HOrV0cvYgraibzdWVB
zLBHDoN+97esLJB1pXCCNPnxXBo25WQ8t/FIbqT54eadnzdwfbLIe1aL/gAVK83ekbfTc9O8Y6rS
7xQ9QK6QGslJIxkw/MkJ152+65BCr7Htjo4O9vfF/Ilm6E8ldviWUAYnP0GMKSGMcygDTKZNAQKD
lkGeMjGNztw6ngEkIKvKoMnMS3edkUtNkkN/o74B91PeNuXT0nkgayQAL9ODznFa6+E6YobbT+LY
efVTMslPU2uaUyMibCALrM2pcB9KmzaYhJdtpsZb2YITmKwRZ9S4wvilfaoj+yeO8xnzOUpnx5I6
jTZdMRNvDpOOp8s12J4hgaUwU+jvILjc2akLe52g1WA2jJ/FMryDZ4wPtlK2X1sxUzMzJOtu5nOy
BWiwug+WAfoJSoFPLctuiN9wgiJxiWAEPkI+NGJzAXvc6pA1eK5xOwrtFFmpdiL77JKEnKJsPar3
/PuNuRp4vftcQhHp4q6jCUop4Blwiwd7PDmcSLMxPfSlSg61u6Q+Bf6K7LxHmOAFUxyW/jiqT0y/
UMJlA7rOk0+D08bbXsYmNM5pZ1AI9xr9x9RhKA/6Nd7XnEigohdIylRc4yMBQeebkSr2URzuGFKM
T0uov7XQr3ZDi5e+SLVtMjOORhOJX4lzDYJRMJIymZxzn5f0CKROuyFLzBuEz+WOYj7Zdm1xJmwv
IdiU83oDnkersa+M9lhtKRh3rrReGj2s6elpCGTZrtzsSkBoBnogok6M81unBpigIuqYCgBQVI7f
04gqwrDB9KagrijJmNqMwKMVtykbWewiNsljhLBwNY2l3xYolUG0P1pjdi10dKjd4vpJDfi0Kfpn
Uf85/dMP3nykrzUigbJoL7lHRPgCVYrk1205V0SwHhPXyJKz7dJ0UOWhz+U5jVvnUC+IFtZzs9uM
v/hyMw5n5N6J7gr1drUPeD+0+eKdWZY0PkarDgyHic3fw/K/z/5e/n/f0uQRjNCWbTmpXPwZ/MXV
aWDun3bs6EPNQDozFwCOaOj6/LHVgIQ7FAzI8kHtWvsx5k2UJvOHQVfqFKOnSl0Omy3Er+yQlC2F
Kd2XPjONA5Zp7QJMOz2tGKjZeWN05tHC6m9kZvldTFM8qatLqOn7mGEjUU4sVKZn37q5Khnm9+NO
DSSDOMNhEjHx10mJ6HCYHipXmNhgLSCIJAo67OtcKlhZyA0B4zQkuLNqbPQVZUcinzFLPEXKvE0b
69Yyxyt1PQxyg+wiVHZlaVAzRBAzegAUGsLzndSr+0Frrh1XVAud3Go9TtS4Au0uvDVpjW5DDeUw
5n59G5eMj3BHNUIcdXzIuEuz78S5DGytftU7QJ2FvILo/cJo+y+vgQEs5vRT62MEcs37CivQMf3J
TEzI4+oxGlPj5EUdQ/T1oR1CekBV+LYoH/sfB1NgXFuk7feuGZ2wFgaQku+0BDBI3ROTgBCkqViE
R4wK2PdSeCfxrWGUIDq9NEBTfTfG/W8+TdZBW0fY3n00I79ULGT7akGo4mnTTeTOwQCrB4HSIwIq
Rotuz0IPrBq/D/ZIE9gQY8mkJ6UxSv7pg3ykzkCMotLXnPBPmD+XeUXgdsyUCMbISLYfzqgi7ie9
Gy7hgqE5rNSblzEZ8BZ1QKN+E2Y6s6cKcINojqZrnqoOZtpCU72VzclYQ0NW7K+ll99Da59VMjNJ
6+6zPn1Ww3I0G3mpwjsX5x4wguoK6ODZjoyR++c3G1JGZAIBeVfojK9bZhzv0DTQRCxjvYtSSphx
ndnBwzUoZsO0/gRO7WNpoO1RQGs2ZQtNqmo2sZfsXI+JW6nMK/N7nGgRDToieMtbUzoo3XBryXU/
nVh8N3qYagHN72pXe59ujM2l9AYgNOHIV3owbGGF1aZN9McwtT7qOSwJeFXiBOwCRGaCrS1MD3bm
rchkFEqh7rWBJg3aOn9PZZIDj20HqGCh5xxyQ56GtZXaa00Z/DVV/579fc07TpHrwWrBp1GZjrqR
tbw13To52OBjuV/XZlNsqTup2d8Tg1JimOlBDf/biFJaA9pybmkw/7+vR6SVHMJpOpBKmE83spub
wEitYGiz8uAYcIug/XaN/YqbC96MuTNd44nCGukuoiak2iAEWwncBmzLLk3LR1nPryI3/pkER7De
MpIjZjXDBLH5+9lmpnH+K4lvgWjHjpnE7V5JoNtVVUjSi5P6zSVsnUSEWvIJ9YTTRS4q8Ab0KIdK
oNuTTRaNx2RlzWemBlV+FSsM+LiZ1gzzDtrHoPYI7NlDLVJYl5YOccnP2xosjh1y+rnSTkQ8x0cV
Z/aOmdKZHKRJT5eL8Pono7W705pFv7GnlEwlrQFWzx12VKD2VGatsGrcm3hDOX1F5Maj+lslbRjz
OZo4oXaIE4fJ08hBPUW9QF8EEFscnRekdYnmwsUFAdooUfuyUaxOqlJH+ia3YRi5DPlJBV9x6EhY
jD0x3XVQ9n1PJoiXJIfeZV5L8Rr8PfAD6/+eWev3eRjdttDugeitL/8e/u/7/l7qnbL58KtDjTIq
oLKPNo0WYuBdCDJpnGtcWLit/7dN25AuHHTrw9/X/l7+PUP9CSp0Vqe/V4IN4L9vE3993gGsVlKY
SKTS1ZuzPjQYyYJqffh7WWLaJtoPmFFlTw48NwVsrMfbVHUxfrAWute40LCYjem/H2Kt26O3/iTd
FZUfDd51imomXVNXGAFza/2/BycynhJ40GubYq0TNkZpQ6Ygvhx+CT57zEc69Kb5RZu6r3zRKj90
Odwuc+LPijO+ScZWC7NwiQiempbrYsBnYvBCjwe7uw3Y3II6Q2AiEEMan/9iJQ7EAqE53CW2OQQN
NZPBokv82PJSp9UD/mVdNH6sXGcfLwWjp19g1nwxdl89gvoi27ltuuTCe/OsRxyVW7VP8uZ2yYgf
0mb+gSOLc5Lpi29bP9aM106Oy1dWGe7OWKJLTg/UGrzkMCgyJt3aPPRTvqLpgr+/w+nr01j1R+bW
X32tLiKE0meZMkjD2dc0zJWR/E4Fl7gQC2lhOK93Ajc9/ceZzdsYt338qnpiHOhyfCB4pKvnUGY1
eIYokxj35ojCHMmlTfanXxOI8hC63G/NnTdrHrgDshcG8SBAwbE7iL4Hc5C5H23RsRcB3piq9mE2
6ZNiXFi4eluCKJqPsu0eaOR3u5QPcxMv4wGqQBC2yOoNN34Vz7gdTzQPpgxMsp447T5yfgdQQHfA
hd29tpjmZonlVcFx9ZktP5OfkgVai7Mm8fIvdm903w+gIj9cpb80AwjGwVTvVVy42MOGu1bVHXZv
M36Ii/SAf+cLtj4A17bBtt4Sg+eK79iGkEFE0XBo3AdteTWdFhrZsoxbUeU3rbxS0gGZlhx4Lb1w
Dpbr0PTNxKnUOYsTLB0fkaL5BTyxA3CZfE/izZZ5BKkmmcUBcknacx39YiDaGbbJhSGm93KNYyza
p8rD1YD5llDMVBwLd3lLW+2mj/DFlxWF5tQhdErsAaMABeLfIDsKITfGjDXRTq7ZLBlpmcmKt7dQ
lpneOj7vbxCbEPe9xCdvXs5MpwdGlEA5vdTEHkWisoeMtsM1BeOGMslKRs5KNfFXDjVojnB/9IiB
YJJN9I/12sf0m3oTfVLr4JUztFD4/W3du7gMFYSJuXtpNI1DW4Hfoaa1OJNZiSpqrbbhCk1YETew
Bmj0Gsjvs8oqdp5VHcpu+BZNO5/YnJk4QDPzJDNeAY1NjSkqq8kr/Qx+cD35+OIYO3n5o+V41Cma
+dnTHDfq+M6Wx2UNY6+i4i0edf3g2fM/1Wg5oXKEmOfFcSTu+gBMXWxq8CjUZPO892jYRXrjM7Pn
JoOYtyucErhqFZKLDSseIyfuprhu9lMEXK93jqzHtGKSNDmKkZsZA299bFKX2X9J2Jbl0iZ2M04o
8kGzuAFNo7ktx1TuxhjfgcvhbIOiNAFcQgaElfimklhdIn6Q3T0J+hlMHuiVGpSxfi8SP0/t6GZJ
iWsdKjZBIEp4YXLMo/nw03jHPFsnePy9GCD0QK+W6F4UGQRn51I3nNpUgig76s2vRLRfIxl8QAKY
IiWZr5uEREKX7rFxQn160K2JKxZC8hbp8sklYQIKV7zX65NtLjQSCZQjorbJPU49PT2HWIvJLp3C
4RgmlWALTk7VCgomWsTEu8OskEgFRkSFMFBNyXVRtk16bPfw3fHDyt+J40CwRCBNIKndxxYRTrOr
bi0XL5Vylbcf78jIowsju73TDS+pa7ybdcdFMdOMaOn6lpP8dVHiJJ73MjIQ3k4ZfajJE49O/u0q
Qqk4EY0cZHHZqfZBJh7CJJpDwgGvM5QrV3TivBEv0UOY36LBaDe0rMjoC/FdxTd9B8hZDai7WYUJ
Iet0GNG6AMs3OfAyXzr0HyT+2D618wNtW38yzGvplfi0RfRcGREDbWPOmMltY8vAOEmq1sYQNSuS
Kee9QlYru5fUJsLD0V4TT8v32jR/y5zo73lZT90HO5lT31zLixJAggGXVpu8CBeIejPQRKNoAHAm
tprjXMI6/xAp2FYSoK9wRw+DUX2OwnlpWpvYoIpul45pcvhnWQ6Sqs569or6dxJwhJTX7ZTVAZWj
y7shThTOTR4gw6fWMtvHUc/ugf09SnQPyCs9nUFv4TCvqj5Kok0sJenOgrNhQqGRazNtZUGiDeAz
RJOdk/rp2OwKmf3Gs3wyxhKPy4i+RKsXMjAMCZpgOrQoalFZuIQxDWehO1dAnPmNlZoPY1/f251l
Hyejr/aOWV3KZnxF5kIOERMU/OAMhmtjx4CUDRz8zoGK/t4rDc0vXdz57QQztCBF20XEIE3G9Jhm
Mp9a9+AwcXSFeJID8abcbrMWM0OJnUAf4F51ac/Z552EhoD2ebiXBsMhtBKoTyWxhvXColX33HdK
rd43GJKjQWKf1Ix+l79Pyayjp4RymU5TvRlWLuNiAujUyukSzytGeBgDwJzE+EgmM5VyuEgCLrg6
5uDaeeJ2jljyF9tgthk1jPAL9EVpoEgeDmkK4511xnOej++l8Au/qMt+X0uOzzaUxM5ahlPRGzSd
y50JJGf9OeTN1z2AKxiSW4S2mTvVB/C4yXaZYF8VjDUPSUV/hdOtTu8I9GJkaV/c5doxM+6GKnw2
dSPZCfwZ3NToInUSoHI1opjbWz0pYkXuVfsGFRDAtUNmg/adi/dyZlfX3OQ6CfPYkvbKNuEcp0LB
PFXYwyIHmKPloLUm7AnWbq1ftCQ8uh2mgj7L1d4chpnTI5MwBgSvaQx50spShHWIwG8q4iyQttGt
rLvvkVL+piXRS084rro5eKiw1P9F1sR5ihkH84aq3y1jftObKy7CSe9U0kW7ombaJbXqySPB81RO
HQTXSj4vbI301TVCb+APwt2+DzsouPT1UZYsFU5kq8CpbJY7K9MfgcWqq5VBRIqX/rlEDeRLhtk9
PzHUKIPTutkJdO+QpgjlxGp3CNPmuxW970pj3hguPBs4t0wB1UNTYYzvSLemV+MFomOOIbIsZexL
VezMpmByAGABywB5FcBchrD5aafyLZTZ15yNEW296t8YetF5yt90F+xHhfKKhpkXbzlTjIchXJWB
UBmHKjvoDPt8Gor4v5Wb73qdOFuNhtbGml2ykaR7qo1iO2gM9rDFxFgk2uoiY/pNjfetvHZBAMAm
SazPjpRtqnK4zwvDScBYzm6u4n+Lnng3WdefJ3h+PphT81igs14mixsqQjoX5s7ZoetZTPLVRpTl
I0HfcnodTwDGCxRy8Luw0TCkaVQwOHF7T2L5RI3QzEqcYSTRFHRMZlguHFvHjTiQ4TvCLPCNeXXZ
t2s2dxnSMTZosPWGRCiuE46XIgt3q19q7fs8Kh/ciQ2tREeAGZZ3d+G+2bfCBMUwsAObJkcj59Pp
qvrgDC1Gni68hjxuhpe8YDNHKxyRomOoAMJdRODMWXnFGyyN6DB36kwH4epa831fEBMPflZxu7h3
s15Lmsv6Y99bnt9RFwV0fVjHcoAJLaB9t6Jrn5rlzWTZj6EVSUIIyM2uZsE77UQ3c8cv7dUSByGw
DCB1kIgg0y4kaf0PY+fVGzuSZeu/0qjnYU8wyKC5mG5g0hulUv5IeiHkDr33/PX3Y6p7TlWhpzFA
1UFKaZWZDO7Ye61v4cXQWPJMC9z9vICmzFt6AfLSlQjf45H9q5+TS/8AN8PfGSSZM+fKkEkkBUsn
WKByyLAphz5vKWdsUFjjLrGcT/gQ0VEz6HNaEq1GgvqEkZFaSmSDSK7EXEJSfdcWbPpugsqmamNT
2OZjQevLKEZtKW1mIrJV7y7hh2RhV3utFstsSJi40fhb9EuOCygzrjwlaBg2FABV3kanoipC/Dgw
MkyGtxtLDUy/8aZHRAY/EGq2zMxP6Rrps5kTWGPFvIwidvYavswufbE0EzgEarBWVADctZs6dV6i
tHHvpS6xk0fVTWdX3SF1qvzcO4x1aJgTwZW820R3LqY5BiplPkDLC7Kp5sbpNhxZI/IoLXctAkSi
sbXk3tKGZT+C1wSSw6UM7KOdhC/96Lc34LTJCNghFIF4E2AOCzDJpJ20D80wNwgaAUhDg54sxhq2
SzjDRu8cDFczejDhHY5/JBpnBZcs7K1URxthMww4Q+yKqz52sTXUPRMAxKmL0CQZksjXbDN2lom0
q7+FoSmIRwiws9rOuMvhGJaJhHI04H3z1TylgRCwmu1KVhFjRDfzFNJUSz40GkIyrKn2NajhbsR4
ysRYalv9yH6EEl05Lpos0lVMrbuqW3aZooaHTkp1vEgxcSM5veM2VAWm9YO8HaIZcfrl1cAoyOPU
OW+wPTBUiyKZWQQmnGa4lMscI+uqbr7YxhegrKNlOtWKXOsUYzXQeMXXZJukGBltUNdN4Grg1ZEm
NH2zyb2atIS8Xbq8sRCNiKX0glNhRQficzE7hybZED2eyi4+VKUL0BPGKS8PoUWdkDhgdZ3LqpJ0
O2bMaCHiZDdUjDIVe+BsJPVMxwGwCGJN29mgMl0nvfY7fUfBJbZaCmqoFOmhwwXmTOTUm+GS3ce0
V0Zw1DQoauwB4DB73g4E4RWp2Ldwj98Lq4zIR4J215TFkUnSKC21rxlNpoV3i0o93OgCpUnr8ql5
NcLoIal2Ga3hjRdqLIdu8ljXol3qoUXjMe45ZeYzOcfA4YQdEKfnTnQO3UIFP073yQQARUj9V6EC
dm8HjDSrsO3edTeDjmuZBgadeIq3blU85WXjbiq7UwvJYMpFSWnLc2qGtEvDyoUP73+4Vf9cM8bt
4M5SvXhP7Yh5wLfEQydAO7TDMIMwh3Grw+zQIpp4cl66yeZ8GqM7wqEYpNJ8oCGA9s5tzvT08Rk0
Ohq1KbsdaKIcW/3Bn4KcxJGehrz+CDqlWoUzzVvTdVqYBKnDgXOefBM/aTMNZwr3eFl08Ot6aMSZ
GPe1Zu7ConwKvOHTwqCQBBrAb8zto0l7sx8AF8XxW9frZMoJsosNUZLK5kFbTrBVhOgYCCTDzB6V
9t6uFdLchOGKhvbPN2+nlFl2zlzKhT3CQIdlAFDH62B8eQ7ojNB/iMLi2W14J7JYnOU0Z3fyKVLD
FPfKSZlsouRfDJr/RdDXuV/roxz3BAC5G7TKj1WmxzvawwHUDWeTI3xYQ/5YeymqOAHkd5PD7MdM
sIfpMG2wxr6WenzLCHllh7ZaOgNHmJ4qzBS5c1N1xF8RsXFVjMxEB3uEkclCwNXDqgg1fIKotdYk
vaBcZT8EMZAlwZ6RPGiKpME8Pfk5ViQ4Gva8b+8QNHb+Jk8R+/cuIWhlRuXNH8HpIlvTwzCWRI49
aT09PC1KQWIxQBo6qz2YjLbInYISruYzU5iGONWiG0yrpA4O3l1aRvuhTKl7kRFXHC9x04Pw11N3
RiV7CFLNLbVuETDWnfwVZMFqi5z3PQN/uM61Kzs3sZP5o06gB4LK1L02IrK0zVGFq4pxByuCQUSq
0haBTP01Kn9CnXwWiTHuNyMNsl6JCKcYM++0qvrdFFDzsf+YWg5UC0I58uIj6r1Tq4J45WbMoA2E
0pUksZNw1dOQn8pQa1d+xnnDskAB1PU87B+vWy35hFEHKAC5uqndFrJ7JQld23ScT4lLKi9KnDok
E6AjOq3203IVFFezyNBnDe0dCGxWbP2ILf/dbRBOeaX9hi4RTrjJCC4OdHdRs39l1850j/1YGE+E
KrM4TNTTWt9coVWb1dZYzaP5y2qzfypcAg505scdQJR8nquOqvY3WeeeSLNtdtoQ49idXtDeQf8B
6UdfwMcA2fqb2hvSox/EJ2SRhJwZZbvuCveZQsXaDV5IhqV89pg4R5SEm9IkjGkYOHcS8DSiXB4E
FOhW8Q0cM2LcNFpzIbXOkHHKNdkB4f7+wMaNrVVDMOayALFX9VCHc/4zh48pS/wN5jLQBx78QHYk
kAdT2EJzNz/O5I3pVmhdaKdvQcissLcwiGL0sqj7xl9UiX+n0iE6R+wKAzXC4R+m53Tuj5kd+QkZ
GvWZ7sJxThL8rims63LsT3AG9KWGkCF0bGbnxowv8NCZwzFj/q2tMbWyBVQMmQx8lsQcwfdKIBsI
YtMr3O54rGJsjum4DTCrjul6agmNqecgp1yOAWHlBWExtDaBHjmQ2k4DivtF2rZQqgCcr2oos4U1
M1TKh3QCtiKb5Gelqh842/eRRbekigJtCVt6nQyDQAg5/ugN1i/HNPaQg94DoJ1uiPgNe2uiemif
BDJGtOWu+dY9tq31WWONWtGIXPcKQHqip7R1HKkvi54zHxt9X6DNjhT8QMMf2FEnToi0Ac4T+91H
9H/wK9U84rHdlamlyT41XoEP3+QUOxu/8N6eXUsBk8mC8mrAkZbPAPAiCg8JEiQUFLeydB7DeHgO
OsSOuO7Uoip6NAyKvmKk1J1u9LSetHl0Ti+gzNnWxjREllpqI3jqlb/tFRJHGZVqS0bMAwcepS1B
C4WHwCQK07NhHK05LkFprdwO/sQSGq+MhNjggTEcLFwHpUNbb/MpuaVpiv0HacNFoY6ej+JDgahI
dI1qXEr/OIyDWvo9UQSy7q9Eqto9HSlvKLvNGFBo2nLZQbhe01o8BTHbjZ6BoR3SKKpo5O6CtEEq
qhkvVL7TMSle62QuN6esW5vxrZ/TiYqGWxLaHL5uCq2GeMOI/IkJ+Uca0m1hv45iaQx/tMAFd77d
7Yhb8JeeM1kHGo6Lxqh2YtCTa3LdNrozsP0yixvfZxveY4ZdQYO11qlMi1XYjfZKV/aR/+udJ9th
N5U4Ld2AjKwuuxtnYL4ZaBooTjQmCI62PkaXRWCwxNd+955k1IcNEV6pj83RMC01qwYOjolyD34r
A2SxCiut2HRq+JTQt8qAFhypeCMwD2r7qUZNS4RctO+IBcJxsapMHOCJ07scr3QBXRTTBvbljpnR
sv+Zauy6W/DCBscHOy53VfcpX0uN0Vl9qKGI8D0mEMARxVPC1JITUmetZwYGS84sbExCGIXvCvH1
gxODsFDmY53V6c4Q6mcscMcrPP6DjhGRHLw9ceSG79PyCbwnUkeZIeE4R2O2j9pKLiMNvJTu6OOe
/iNZSsPeMtnnepBL1vYI4b0GvKw5rrVLhMuwmkZlJNATWTXaNy1Bo5czJ8K05G0wBTwGtnhxU/tj
EM6pKo0bferfrCQGqY8tjk2h/qVLijoYBkx4TSw/5fVgAy0tGghqWoHjo+AI7SIwhSW+QCDIh5pT
1cYCM7EQnAmyOKG/FofeFkjRcyDMO7+GCScGf9MxGlIteA7dA35Ew9hZ6zUWS+9MnCwjEBNBfC2q
kx/arwaIbhgs6kwG1Ce+titCrW8Fs+BNMTLdc3p5bPmWME6Z8sWY0CMd2ZuaJRZ/s2JqhdWaROE9
ZLhwkbtUOYitbJMhcC6p4LK6p39EMelqlbcjdwmYsfdWOSQR2ePwhYyoXKNZW4qu3ksZ56SRtcUi
GBQvELPutvWL6OwH+vuYcpCqfHoLdKaVXtLs9ZHxrk4rHX/72GFw4dLln5S65oAUCBV9xiqGRl0k
A0QYhJD2sNVEgnGaYdSqs93NSK/mlIZnegrO1ilok+kF03Fiw8ZlUpbD1tPGc1ewapJQYu/CSrzr
nJa2IocIUdfVGZF3RKq2NDZ2XzEq9GkGWm3qzIFh5s4vLAS/HStIkMPb51yAL2sMzmijbxRxymgf
YOOVjrPJJvxdahjyLarUt9gSxjZH4SrxTAYt7+rY2FsG3m+6i0wocnqSCCxgTKocP/U2BVqTGZ/R
kJzZgh419KELu4qGIzEW5b430h9aNekHYXJ6QX30iHjSXdITht0ZVOF1jPWlbECGqGEc77SX3DT8
lSZGuRtC3r2jCfdx1aTEFodNcQr5vDZlOaXr0k0h5mC2CtLsOkq2gQHk0i3YGurS1NbKVXvRhHeu
1hK7MZuiQECw25jyn0HEq83yYZlZXbyusjNe8rshcrxVIX+ofIQQ6BfXvovMQhkwTLtcfqZJpS8D
h8Ryg6NOa121KhvWjkom+iLWxy3hho6BORXADb4WOrZl6b9K2/xkgghbJ6WULrRoWwa8b+5MCNAN
lHdS6jdSkcGZSouUjeYDWu+0HvFP9T0iAinKOzJGBrbwSDbHQXsH4REy3IlghZYyuioUciF4NmsG
nYSgJUJb8n5TfBCix/hKZ4RthcEVuDZk3YDepwgzdtcC/Ogs+tD4JEEWCH8XN+F11dr3deHN2CGw
JA6zn7DKN1mjvzhDCT0XoBWmFWfBkC3dunlAYIHPl64dS1qEabSry0CecQCHnbLOc9ABZDprZxhU
QnG6Hx3vSmSZ4lvH4SdEBP7EMc8KOTN1HnKKPf0n0Jf2BKcegekSLd1d3TK/mz8yWPwTidtslZAK
gH+MhmvMlFNOc5oisqYFZrpEwzFWbKIVVgzG1JesVu9HWum7eCyfI4YeE6IZVK7JWlVwQXqT+T7y
hwWdfZrKGruNIXP2NuxoK0cYpfp+3TViOtOun/0VbfGIMPm1Co19CB7/zjSNU1llz2ilgqVHMxjx
LEGcJXvitULoJofndmqcHV43oIMRAuV8oNz0CXuW2h1RVuJmpFhxlSo2GOjeDRlDDgS4cYCwaC7R
FuFzCPQz7JSf3bUw6nDN5JJDB/sCGEqB4g3AC7AjOGq8aVg1EPNzoJWKAOrK2qpUImVjMs8p694x
TFzv+spysZx6eoJgc4qjraoqewMgEAVTljO270v7JGfdv9GZUN86L+M7FH71oAjYAJiExWXhSPQT
6aA40dGvGxp9OwbGTeXucoIZ2Llp+8YKyOg8W7MKnbdFNsNFLg0mxwXtobLkUPsmJ7B0OFa5Pqv2
4qUewHwQdbODtzus4NCRshGB2JUGGFSntO46AGo18uQdQW9oi4hAwUTPjoxkBfLdWGHzsGJBMNrN
YBkBGz5jiTbq07CwMjBGqbaWQXhZb73KsE43EzCSlSz1azpW7jrc9A1GJwLMwXlZBRBlFMSQa67a
hlGqT6TfCjPDC8J0nmxsidKd2Zms106ZEt8yDAbNoy1YPHBZnN92WuZREDfjzufT3VaMmPJh2jZB
5m0JrN0FrYcSyZrKFdKHHTaOe/qpIxswEOU4EHAC9OweGG4s+obxLMfsLambKQEDNCx6KzpXTiyX
NVHINB3oh5GDqja+aeAYKDkPmjTncSq9YkOFSZ/mrwECTSqnTc90nX7ET8sKIfn11r0Q7deg2CLn
A2or7Y5eJ2y3IniCw0LNmtnPI7zC1TSPOe24pFSmFtkYBY78ibHoVpBEQdD0kd1Xtnd762qOIKCy
seCjOWsxuvLgYdZeGEV+TQ1EoAoOsKVo0zdZ4m2vbKI4e9kf9Kz/IU/gMbot+GiGfDHSbdMGHu8O
pwR32hrIhIabgUzTIiHQDjGOAQp4OaHOpPyHtzRN2Z1QprcdlyK1wlU7UDyDObEP/YRbjWTpTaQ+
B/AbwDXwxwgPgQtz5mVa9we7pu2tlGXTnxRIi3Fb4ErQDD96yBL5MGKHJz4+3muxxyEkxUc8Ggid
d0MzniKiEpZZNMsLXRpVKYAyw6JHUmCTaAs4aIkYvkhrId2E0YFP6UK7YephQYh+nbQclr4uFwk7
Vi1jlz7pibaytR4xAYuJHuNBNTadGZ2mhKMd+TknmmJ60skJzfoYeLfRH6qYpcKW5hPrm78MarG2
Mw9YZnZfMluFZV0hiq5MYJis46ObPPfwL1exf3J168MV4AHNfFwp1Z3Z8Jek4vD1nDp7lbr5k1Tk
5zmaYCIgabYHDQy9ilhBU9Yr30VRx8J3V1UuYnm4cDmNgjgkUgq7BZszR53bjr+uaGhalU3FBDa7
7j38N2xpgPMAjGojUpatfC1o7KDgEwRWrMF7EEULhaZBtVH5EYJhBwFlFXJy72atrUWlb2ifqtRC
EOntJwXjamzwho8061fw/nfyMP+dSSIh4SRPBszQhTvj39MAvXJc/UBJyd46Dz8kiiW9zj/wNWxg
C/ikuQRXbe2p1QSapdKnq7qr1J6B89STZ0agsBwJfsehsM8xzxqoRTZByTtCy/MeeKW+Dnv4I45f
nwfN+DBAEsN2ST70BOBCaGXPs1TVNU2OxlrR9kdWKc0evUDVEnTm4aZwwU1ufEWDICTrGN45i04Q
C2vVdKh+ND15zyKmL71nayyojOV6lx0S/Cn2WraLTz9H//bbX/7z7//1nx/D//O/cjDZo59n9d//
i58/8mKsQj9o/vTj30/hB9KX/Gdzudv/3OyPd/r7Q57y37+9yf/6QPPL+Z/H5en/8fJWb83bH35Y
Zw0r2m37VY13X5Dkm8tr4A+Zb/l/vfIvX5dHeRiLr7/99pG3WTM/mh/m2W//uGr/+bff3Mv79P02
zY/+j6uu31Lu9d8ZDIK3P938661u/vabNP+KBU/XCZVwhGHrggfqv+ZrdP2vlmUL2+VjpNd5uQZ4
fhP87TfN/CtdKOUKYSkhpGnq5m9/qfP2cp3u/BW89h/u988/+w+f36/P8y8Zcec5OUL1334D8PHb
X4rvz3n+uxzh4BwW0naEiYJDGa7N9R9vd1BkuLn+HyMVUztG7JYUh2Y9mjU9fYaiiYb0ii3EsI5M
pkVWwR6ZI+k1AYWwzoCPZIUxHtnYjnSiDebPY5Ae64mCtWgbtS84bV5+dfkHIGp6ZGLPUk+/EmVf
EuOJi4uGrnsdY46owQL65dfACGrtgFpj9zKTU/wQhopdu/iZrQfLC1tQq//8J525Kxlzu4WYSS0m
6QrAcFQBOur7cjcTW74vgi7Et1/BY4PsCOu2a0eSE6B7axyQkWmog+m06hC49ol66kbNxJgedEyH
BwiQjExa8GuQZbqZMQOmHFnnzJ3RAdAEDiQaa2bShGviOrVlfWpmXg2KRPy0NLVdkCkGPQcbGgMu
4CVn1vMoSIf2gN+MA4CHHOHowkzMdxnGT40PDpkaDIhONNw4gXjr2/SM2FkBYzshyXqq5rNcHZQ9
UrN0rxUYu1w9f40VVZbP9J7tNrouiJpXYib4JH3+6kZGT3fjoNHSzUZ0iZq9ZNZx3ZnkY+DFISbq
2ZjZQL6DpMe/amz7ri7KbIFtaG6rucEjS8WdOxOGzJk1hHzh2pvpQ/GAToMcumlbjBat844RHofW
Ulg0Cwn5o82HmqyBjqg5BjU63ftl0ZJcAwX0PU1xR0tKijJGw+eYgLChKwoCt5PNRPDuqtPLW8/H
o9d4dbQvrXxhMTUUM6gTLvd1EGSPGiAmdv3UXaCZcGZtYG79JHGZJCWBBTP3eafBRRG54KRPaLHe
wh5pASaSUnXPrT+TkV0+HWM4WZpA7hjddMN4I605fDSZsUYzSaqrk3Pqp2cvjb+iIXuzS+fkDeJq
sMwnYQvWYP5Ky52uUP3PCX3wqorhAIDdxZNbfWnEZNpDzYwlyQ9EZS/h5jDbiPH4l4baUL+eOkX2
HXbqRZLPuI1qZVEfGQC0HFpUHlP5JhII54PZenWN8hS3H66dFAJX4zUIJc0ywrXtvFrCzm7B+Be5
XOP1fC+t5HZEFr0mkBiwF8l2dE/co5iZX/3sl8pRIxNz4U9gwbRuG+FYWsTO9DzRf4jH2VDlP+MT
5oueCXsrMe8eSOwOCJ+dNfurCQj6Y4dY5MQXz8q8GN4KnWAH8deKHtj0UEj6rX6w08Z+uvUidHBd
jY3VNo9BDzyNoOAAQpuNfbLNkHFZ/bVjKrh8c46QT9vwCIeMprZobz1JyATchEOAGwYgpGOuKMjf
rSiZ0HiG/t4fy3vDfWiDqPkZJtqTJwUSQD+tAZGQfusmG7SU05Kx5ULGM89YtOhqTBjWxmDke1/c
06IDgTO28Xp0XhX66HsXYwBGFLUyB28nDIikNHDwDnbih2X6+FtLggYIuiLKuO+2pMEPB0apW9Um
+KKx7pD4GxfbwYA5H7jFD5nw2XRK5htKU8J3ee3EXkG1GftWcP4uGY2I/piZzMVcKU/0rJJroXv3
2GGTvXTO1Gb3ugcJCqPnuHDiqjrjWo5JHEf/zJ5sJ9HuNKXZ7H3EjEVLhjRC+YML9GQ52eWwydj8
0C0T8jlzx5XL5mXdETkD3JdMgCxyXtBJ7GIqysdJ9dPRyPA5qKAptg1aSBoFySbkTeCLTK6DEwU7
W8pHG+/Ic2CyjlgVo2wtXqmRBRcwSHDscv0n46MOKN7w06UdyTs+oV0NxvJmcjhQyqg7NO1NwF4r
0Oj1FJ5Omam8awFGDK1LwqjoWjSjca391DRI7rZ1DAu5kZ7O7Mcu7H3TBbgnkk6cGXk9j0kebVI2
aDMTonqgewgPJEHq5MoHpEfqg1QHgo38QrulOKaLpeI7FIjaklYV563Cf+gqe7jztGOap/WbW0/G
uhF83XVABFd6ICvsafJqyurqtTaVtoq1ODtUAAUpU6FwabLdRyVCoba3+i18tJyGZFFfe+hycKCV
1hsDUtLy2DRO1UCE1GDgIjSHlwnR06ILgCmwodxPuZHdVnGzDeE0nm3NJ/o8l9Uubpvo3mmC8DqR
MZTskixaTMerjpMM4ET+GemRAC/wxrU+T6992lPH3qJTh5D6hFaETp9ebGRog7ILEBniX9GPrWyv
WzZaO7totkWpvOWUKokLHNEnvBeEi5w4oYsxB+y6VkK7xDjuq2aVe+yqgI5z5hTha4LvDJjf9ILw
4SjHYXwLaTgpXjxuz2b7uyLrH7XMH2uXP5UuLlWVbli0dKiedNeWfyxd0AsrCDTGmYwA7DvF4NPo
ky/C46XJOkJ/5DEvdz6Cuj+3PLtZITwP3XpkPQGFvY4EAJIie3KxWBy9ZI4Wl5W3aeX04YB1p7CG
yVmrijm8B3Aveuos+8NF+zavu19mM7ag0hhfFkG3qkd/4DtMk4UCBQc4ysjSd1c+8LSbsMAX1xk9
4Auk//suAj3U2NN45xvaiDqrZXtv6w40Dzq9aMj54HTSlf/9m2UJ3fnj26UL05UIhi2dt8o0lf6n
Sk+j05SZTvfu+gbnkinbp757W+c9AlhBiee1KRUf7zX6CnzHBeF39NUefKwGmpa+TQhKkPuSFDH3
V8uKgbCcR/z02YjxaIgIq1etW5coLANzE9DC6kYIj81Kt/X4rIcog3vk8WnZkXSBuUGzM2PLbvnD
ZchsKB8JcAIpy8dfuOxCWDGJvO+a6G5kMrcqxRuLDe3PsnqM+5lCM4X3xj61Tfaudo8KyBg/cqMK
6a23170f3Ayo0FdNO7yTMpMUeAeIQMMWzo6sD7RNxWJhywC9jwxOTm9cT1Zp7CskGUJWG9nA/rS1
4bNFS4JtrnzMHS9cdOXA6zftetOi+2k86i6nvCW94UfRUUN4Uf8F64u9G9kBlS9ugi7ZYnqs1ias
Yt7egI4axgy9ZsuLsPMlb38KA1cd73S56mIQOe6dkyXD0tLI0Ro+PKU+VUuqZlToj0PveodapndR
G14FsfEh82cSRUaFtDJz+yP96fA6t3DTRK0zrmnYSX0VGVF4XfdZuvHrTM1QWlpJtUeP9/JP39Jy
gdK+t7uk/McV37cpGN/zEMnV5REwG+mUzi3ISUD8DUo4Cd1oGKKRGBmDlXMsBWa1+XGtPMlhruTv
lye4vKjvFzFfmUiZnaLs/LvX8X3R8pObkfyo/eVe309Hwku2HIGW8E3gT/t+jkZn6Sqriln3/IC/
HvpyG3psAopCvp+NgAJiHTf5vujSyCmF5X//PZf7EtQiV51rYZYWCXwjr3xqdEvb5aUN89Yf8uvL
779/rJt7wu1LQMtcefn95RaXH1Np3qDCF5xpeZzLr37djEyM69H2/cOv30++HXGM6RpzX3hgvS1f
pJ5ieWyYJNWzEzDAnCBS9+RpqLaGtjVo9YZftd4h59ER3SfqBKptK+59RYtHn7KNBfR80YBaGeHH
78HW6pyWmLsm3VrAkiGXRB2ctiLt2Dd3XccXmIrZL/Q7rYFZ7YQSW9E0ondw5HPaEwohY19sXAiC
dUyRMw+Ni6BYJEb40BHVRpPhqEyGcC5mii0V6E5hUOCgZApV6EOyzbuuQjtTvcVausOqXa9qjVxG
0mYYDec8QGbSSUFgpEN12dBNByUdRisECEnUPSozRTOjZbdTXV7Jsv1JF5vwox8NIvlNYp5jauk1
wWWoBsJkwklkPsE/E2iIbrB6J1tPRJg6cO8mCTJKRyO2OQnam5pOFF4OAnh1BtPh0L43FTvSyN5S
H9wEvrwVwOc5YWKYRe/WIx/Rflrp3eimHfoc2rGeQVh7oqM6l2F6P1hMu5GSYOzvh2EVBzTOK8QC
wZxtEnjplVPMy0KqLUItfbEryJhFMZlLg14l/tB4vNHwI0dmtZSqeA6DUEfQf0hbMD2cRp9Vlp2a
Au9TTS+3yvpHzQ5PbUqKqSnM5zClYLc1hZ+BEMSFVndrDbz7a14SKq/LBKMUZrKV1HIYy53xrk8k
MSK0MnsTVvoQ4Eww3gVThS7ggCLByzHBKEVW8V7GBZ01ibmviLJbTvT3FnzE+7B89GSdvtB6f6Fr
tS7tGDdGrShlPSSudtWSbWnjTql8Bok1Zc0ic7U7zFHZC2OUcUl2RkgB1Jm010Ecxz7qEZUaPoIK
BAHpqZnmVdJrkL8TdbHskPBBlNDTBSeu4uQEHCbm+BTXPR+Zm/6cZAPLryWdVJ/W0miDXQPF8miw
ahMtgDjRyh8KdqKgmhK/tx91E6CD5tC6S+vmZUjsbexrD7aBaIhEyoCczQFksT5+FfWAkaEzhsU4
YZTXJ4DhSp2KOoY3OIbqbEGlWiIOs/Y0KR7Lbh3hf1gVGTE8sT4BlS/R7ebUGmio7kbMFZuwd58n
TxLWBchniplxZlh7QYPWw7Kbx7R5yWgzBLSKK5lziXgM3WDTCsRfQPUO3sCpNMz7G/KgXzsdxjH5
VMAO7FfElEWJvrCWUBNkBUwr0Y4qP+NGiPcGqvMFdfo6trx6BX5RQfDYmxJb3lT1DZZZQoCzHo2k
70iGxEQPscmkzfbONgk5Ldh3ut2Mf6YK2lYcwK0P2JzABrtnpv3J8CJdDw2enCptG9TmyJ3ohnLm
HLpPv6fLSeaQv7Sowhd2Fx5GhqHIdskGLKPip1nx3syJfuNwKnqC23zNefNGeSVJ4dxhwmLskOQM
d9zuCvBZjNCN3OGi9g5J4mQHVcGGvFy6/FMraew1tdN7uzsEIdLezDGek9J6sYDRHmk3edgEalIz
iGefW6T5Qc5dIy3HQ+1OgHIWwWyn/r7+cvFy1eWWl0uXm3/f8vLzr9t8//Jy/a+bAxDjiX49xvfd
/f4dPifRerOp//JP64CZXBJRmh2+L8az6f93V10uGpHjkyY63+v7Vv/mt1na0/v98w3+b/f93fOk
vpHs2xrjtJ5mByf0UmyCEDzbRlK+XH4upoxnulzfX357ufjr9t/X//mmvx7qf7/55ZrL0/350f7l
z7979suj/6u7//rdUNubAfrdt789mE3uYRLbExwL/r7fXfyGlV5+O2GTYzQ8kemC0vjCVxi0oD5c
LrUzROFCWKhViAnqT7AFPTEtff2n+1CIc8vLPS/XXO7DxPCfd//1wP/y6t895uX675//5RNffknU
BMWbOejEmv96uZdLf/7l90MNk7as3M1ACkybpffAUIDm5PazPZL0ivMIo21c3Q1sn1bE9mAvASEY
DvKqxYYJCdkxTkmXGOhtjklQ2MTq4GS2gSYSXbCuhMG+6gN+CgnfqJGXfYonHk0Lss51btHl0ye2
Q5E9wnVsX9NJf7Qho1hM3zd+w+iHPOsQ0zm5cjZU0CkCFkkJvU38mziHxkor4KXH6Ynn2JDsn6cH
JzK3FuB5ywix9CIN53yJUmrwmp9QwOtDqwXXgQZktCFYuQJVD0qLVLISSVDo4BLSIcsRekEiKe60
1p+z0+eGpO7lr56d4x4g61eURCKoS1LbiKbBMuI1RGUqdK2mqTM3W/AcIs3wmxXyddAXfn+Xt6i6
IufDFDCeYjLIg64a2J/bP7vOeM5Jjpw3hfuwf8MEGxKDQ0xr4dkxUaNuSJdYVksU6x74b7Yi6J/o
5e4gyf2YdKjAzkdmAEKPw1Xv35qh+kQv8Jpw+kbehkBlMJ4yDSRF7lc5+aUexljSkVZO055TmUCK
c+kZ9K52aHPOUo2tf+XEmsXYywNLfOS16wK1d78MtyV51bvB2AOpwseUkKMQCDCUCkXsfcrerDGZ
NoObw/giBJmwyDQi1IbrMoxm6nX3arloTWVrmwdn4hSGF4joHBT6ToOiv9VrxO65ThwbPTFhk/yO
YKKhbNqmmUrZHdQASiMnPDiEFPW5bI6VX4ltzEZDOq46ZpNQxzFb9VJYWyrKa25rbO3EYJ9SI8np
mQQSIukdfLv1DtXoQzVIKmNNYxfeVNxbywrG12zOTbZ6x+x1CCZ0bWmxTXgbZZXLXW3QLk7xcegu
sO/iKmzTqzTD2kMghwuTLSzXxOw6c7w2RalFTJeVkhUfyfhTIP1YyBBcxGTTyqGcXMz27zD+0eKd
pDMOdys2oNTYSfUQh83jkHeQbxNvUyQ1iQHTAMAGip+dkFWZwioDJW2tMUW8Rmb/PgUtOiztxk7t
4SojK9UpmGeX9WRtwpooQeJf+Ntr0iplwQRecOXUtN2WsAH4n1F6a7ZAsnxxSj5jDbiQoSE61BOP
+LKUYav6KirL2AW1f/YtdTfEqBFLzubQS5CMeik9bDMOrpP/T9R5LUWubVn0ixQhb17TOyAhC/ui
OECVvLTlzdf3WNkd0Q+XoOqWO5Apba015xgI8jYGal/HmUln691ej70Q2ljDEJV6agX4F00bISlF
VVdtx1lqRLOH+WDgDlSU1Esob+nkTKx52U+Y2K/m3D31YWoeDM19ogo3PtWUo7XiwU8Wkhhuph8A
CurygvgcTHuPV+SMCqpYu3PabKa05MXGkXuFLrFlAkrVJQ2I2EOW7rcOkKmVQyFx02HaXcNP3Axw
u9hdlebGzv1vN18YFg3LbZicox2FLqaR0djgN/mI8/icWJ89TyfIUgK8ML7BS4NHisXLOYpF426x
E3KD9VNYw8sxlnk9OuAtfX0iUdn73b6lOM8XmatqkCMcDTum+bSUQ96iQ5Ae6KIl264Oue4s4XHG
cDKYbGJM1dg7TecklXHytb5xL9HokT+lCBdCZzGv3HZKjzEXUJZ75NOxFzPDgzQZ6y67Bvs9bxy2
efZzQcvq0ZkYFGdlUG90DU4Jhzd6w3yjuto/mQWw75LU39alVgnvmVqnUjQ1x8ii4mNs8py2XY9M
dTePYY6XBionR8PNaCGSbGGcMK+ljMRNdQ8RH8G01Ms6KZplNM4WqZ4NUkJL73U0KaYRxeVCvNjT
mgShPugHnmS5gY7nUEptSnO5MOP61CwmIIFU34yXXopwnLEHYJc819ENpMHsMnwLiTGeEjp0oZTp
aqnVFdqB29jXJHU7n97dJAU8JVW8aZaCA58UUtPTM9Yuld3Vh1RKfFFInc+LCOaVUvHTpexnOQqf
b51+d2TwwUqQXypi+iwZg24nU9cwW/hG+lFw003ns9WvfQIXIXPGYu921mmxP5bFvhm6exQM7QYF
g7Gm04F6qvpN9Qk0yJj/6czwpXZJvzhSaSwxB0O8Qz4/dFn6EBTkzkZF0weyoF7iN1v17oQ+RqqS
Uadz06A8GUqLkjYlOSspFXTwjPqEPa75ukSFtQunNtpLx3k/ZPwral4DoRaxCZbSJlmZjSc1zohl
zWaUamdBxzOUsqcvtU94HRu31lq4Ii2gcCmHop/c21IXtaU4Gr3qETVSAgmXUOo7k1zwS7qmaAPc
gyv10ygnooxlmDRXJVk8SXNIXVVp5lviMLGcKozmAfcwU8qtC+qhVWTYL1pSnLMUyDugxXrjzQml
WBuDX9pBopTC7BRbL4tO36lkv2BIqbaXei2w5SetMW4LvVvjXsCliRtLJXfxVoVUdE0p6xZS2x3I
snIfa6XOy2DlgTWsIiEXfus0fgc7j85DQss7sim7R5TDvKwI123AP9rRsuc+jp8y5288ed6mz0af
OofzXknNWJfCsXBDQo8BflmEP1lvErRyikNfs9SsbNLQpcYrrPZL61K6Bu3SI1O4+kmzh9NcDtNa
SfGZAWxxtqUMPTFQTfzY2RWJ9THU8T7snYvVU2nUdPw2Bbm7igLygS95uMvM5sLf5p/zwL8VUsUu
cXAWXAuhTxhM3djFSm0b0uNydmlyu7z1iQFW18Yy4u0gde/akKssBXCHJniUcH9jYMjzv9TEAcDx
SCHV8YEOOdCBgVHluGPRO+xZvpHqksp5RrZy07ufo5TRq7b+s0g9HeLrD8PMz0F661Jgt2iy68rw
WWh7Fg0SCFAe6UVStlTfczrwLIrbPTIpfdtPz5PU5E0pzAccYLmfdzuNLn0mpXpcTBsoNpx5O8J4
fcOUQCr4BR47I9R2eTC8RU0MjDYJpxtlihdvqTZlX5twR4k6Vy19AcTpFE3o+ydS/PfGHOu9BxVt
8d6QgQxr0MTukVfzaz+abF00bEmk0R57E6iADl0gE8yAJ8CBWNADGgyCQGAEUAJrUGGsnEbOV4b3
6xsLt5UBHYcjMANHsAaW6wHSMH365HxCkWFe4UibtpxKaQmMALjr+WozF2IGzvgqJowBzQGQwiRI
hXj2DlaARhY67QFT5a3RIeu7+pfv8F9QLnW7T7wdomJFuxo9So0NHRny1nWdaMvdjzp+tLME80Bd
613XHj1KtYcYDkQuQIhB0BAyJOGpHFyELuCIURASVDLUfp6ebYFLtIKZ0AU4YQl6IoRBQeb4pmse
SWToFB4ZiHXREDwrd9O4K2BYVNiHLnCBJ47GzSY7JQK7wE1FhrGdWeBEUQYXh3SuwDHAA/oc4WOT
7INrnyO70lYmNI2G0RL9rvnK5ViqoqJ4skA7DM1Ml1uAHMUXLz8QVQLqCATZYQm8YwlQM+Uga8eM
cw7FeJ4vDGAfrWA/kGBAffxKquEGVxtz0uKfkoUeJTAUyhPtNoAgAnOcRMSEoB60iCuQkQDaCOP7
DW4RKV/HQI0ESZJIcPQOKbnjShRHDQGY5JBM7LEmTwzbxOc9ON1hJ3IBHeGfOHBQsjsQBTKKFrSA
wvGK2Ckgf9gp/R2igvuRxSm0DwGsEI1+jaLkX4i9KomMdJfdYSyCZXHHNRNrbp06wBZc8zzJwXBJ
YLnkAnVBfoJMS0AvAcSXxk5w7jYv7aSGdS9QmBrtkUBimmIBFxMRMhGADAfEfwqiTOUJ5/aNZh2g
GUHONLBnRst7D+PiG6PHPunVrQnE7QKtJvK9ay/4GnrGDCRlzfwZTUG0MeHcQIF8tAR8QzMq3Q3C
wqGitM3HR6L2v7XJutuBmkNr4S102neO4+UdquPlRA59wJcJGzQoS2SlwagpgfF0QuURPE8aebcF
Xs/ga8+aAHzwb/xtjHeWEh4DvcHaMI5/SDrOhrPgf+rOyjYI7jkC8doh5jIJKkjLH/CDRs8JDKFB
YEK2B1YoCoedy3Aa1GP3DKSJxHg6gDuqK65r4DKsl75hiIepjnUQ3KKAFUEpICNSTSR5IX0oHoOQ
J3xZ9vjuud22pjy6aq4ddiMC/GXBZXl5MDRz2qdwk3QBKI21pU4+ciSYMCCWnjMB9tnCXOodIliV
EHugMQGdld99GBvf2yVmeuztlkemshgOhlS1Mw0wgkuUYIsHZ6CHDPJ3Phg47wFBBUKECv38OI0Y
ug2hRblgo0rhR2nfhtCkUtBsQpcCUWRv67b/4WH1ZxQClZmRNBWZaZrm7A2EUgWuqovJNwF+GnZ1
fqwAWrVTU1OLLwivDyAfy4VbT4xgiybTzsHFtuuFjQX+lOOE2752EM7YhXnHCbTeGOofbTyxthPG
1khChB0X6auwa2EHM303nee5qKcNFSkAC8C65hEcGhtTdTCF5BUxEz7EhoOVrjc8jqXnKOzrrScE
sFRYYKZQwUrwYGwc4IRxHoaa0OwUhYOkhnUPvs1AU8v0YHSpajjdATAcY4o2w2AdG386GzZANFSf
ZQwAzHMO2qBRIE1+iQd9O8IzG7TyRckME9Dzznd3tHCrnTGphfQLp6deD8ClphDSOFY7yzIfcYP9
xjFEdroztCl0RVkxVQStqSVPwlwzhL62gGFzlcfuFDBb7aeADYL+nfE1r2zYbf2DKSS3VphuvQnd
rRfO29zZH5WQ3xgd/CtAwSlhwpE6sdcOmDiSJzxZdyFP0NxZ+oU2P6ujU6UofWtRTkMH4JxDjyAV
At0Aii4zYdLx2M9AqDzOQqsbhVuXCMEuFpYdrW51ssDbpcK5m1pAFxXtg20vFDyZV5Rg8ejkW4fJ
oX4qxDzLBF+dlZh6ly9TmHo1cL06+scguLnMQt2zhb+nAeKLe16xEDSwkQPpM4XWV+lw+2oAfnii
FIBhmH65w06rHcfwYOV/bLB//Z3/JyTASP+IqpeGXt+eJg5zK9/69YQdWAtFUMzU6G5+EvCCSjiD
XDPBSmn9IwcBKjbACMkD43AGT5iBKcRVQj7tMZmrn8XsCXUMXsYhWn8jap/t6K7eGjRyLL6gHw7C
QYzIJvmkR7a4t5cdf1sVTkf7DYPbR4sKejPNzDzhKmYCWHQFtbjULLWb/xxjNDe0wIAx8vxCYqJ7
LtiDceLldWTRnuuBdChl3rz2OEzecwHhcSrykLj0Y8ijI8HP6IXUB6AiUhGDs5B+gRPZCDAyoZLP
L2AkifuFO4g3rOLhY+lc+D0CnLQhTwKS5fCe8g4sXSCbEDJ+mWagDtJ5KgRc6WFxnqrlWozdT6r3
B42WwGyQzgkS7xRXOBwgYgxyFXeo1e0L+JiWET75rutvutz8YY+Pnbr6NwPY2A1DdQln3s0jy/td
CneznWAqgOFU8DibNiHb4T3EPPD6ODWSGlIJ8Rl0jnTtSKKh4Wh2PBvVgD49gJ+mgEkaZjrjqMEJ
IDIO72opTRogzp/RJnFBXZaBKBhRMkOi9hjXuhBGE3pagN93nK6JGdVmwe/8ZwuVFF7sqljglEZT
+9Mn87slBFMwfDmTIaimpvBNCY0XFa30VMinPqCLSoCo9w9Ty+n4/hnjO/0UA041hKBq0Uxh+CCA
1dTg4DFp/loJfFUJhpUhwAHeB+asmM3+arqTWoXZev9JvjZMW10Bt6aCeQ0rR+aVWQm3ajz6vClI
xAGl3Cb3ITvO0Aw65ETqovZutbBm5zR4ZEMYgWSMjVOfABiKanfP/6qTJfDaRodySmd8ZqOnka5N
A9mr3P8vl82c/JP8cxN68b6ihr2sG5PVTiirnEID4ST83ElIuiGwUbzqGd9XKLuubNmhc6hd287s
SmDxluD27LSJLjWqGCQ0yGNYxyd3gq/CXbPsnCE3d3GH0oNFJqCW0ay2KiwhQnHY5ZTgrrWkTg4A
vNGswEVdxSXWKF0owno/v0Zuv1zdhXghmrdZYeBI5vgw29FJn0wZwjEUBeqq1cSTzFIb1s3MlNie
dJbNmt1uY9fyuWODBKiEdRwI9RhAQw8JnJq8yxyRlmB/4WjL0k94yTWyAZAZ3EENYMqROfG2QDpH
RkAwy9QragJixBYqGMzWncbsCvQ5F0Rzp6cklXNiO8CbeRL9k/vDR5JymxG8s9/o6Qb9Euy6WZ82
zGO3NJZfF6jQXumx0TQ+fOzcGvifTvDRzmSe7n/2/YPPBZuHC/m77h84UTQnbRzRN7QO+MGxOd0/
RGHdMLZTsOuISbj/u8FAxIoGzP7liezx/vP3X9rKbzIFjOwqNrUmSOyYVx7hXSPYlodBdmokA8oT
gur/++z+cwWU7Xoyvb1vKyYbCY16Bpz8a+q2OUGy/7/P7j/nKKjdiXK8VWIlsGggevugvWkgWsdK
aN8B2O8W/PfEu2JlBDR7qNlUmyWpAY7YkEu7/ruu4mrjRx7D5s6wVwLf2PvjODKjA+euxvJh8qmz
djnR4LTVb17A5DcCVD6kEMsZVZwtD3ZtNkEzN8GaY5H61hvzrzOpGE7fmRktcdqhVtjaYaJH8Rdf
wNc2nm9R3MgaImIO4v11ImI1NrC6CLw6hkjtZi+PRWNdR8Gvp/GbuVRPlMxuXePCVaSRDa5dF247
B2Fytjx7lCDdDd9kRagQQ8F6RwdwyyCOxc1I3pVXXSBY+AU+/KBDik9T46kGHZ/fGfLA5Hk79ysP
vLyKkschi3lyJX+2AKDvAdHH9C4nwPQLg+ltJ6x6g108K4mtIxR7hpgvrT5cU4d1bzucqRKZ644v
GzXuMF7Hj81o1pQAlQ2usf5n9Naj3yYnXej5ARj9THj6iZD1kzn6HXs4iUNZbhej+UhYNU1aetKV
dgimmm1/QLZkcTm51zvOYp+tcPzDCKL//UMslH/LNl7wET/Fh6KRdGno/lRiBZjRA2QKT0CMMAD0
6c9oObeS/Me6S3EKgFtFsv27sF7bKqQDGkSyVVR+CMaV3RmkEoME2rpe/IcY7x+3Ex9qCBx2Engd
UoPOLp6WDJWcQ48zc1qAEEvf7xp8zXZOU93yiyfHHG7aaOJyNR+Qzb5COnyb7X8Fe+eDKuO9InPN
oNlayLfx2A09BIULMgYW6FyW8DO0Gq/Z0YKSNZH9yn2FlweZQ5a2IAQz54EvFocwcgRcxHE/UDFs
RAZhY4WYsUMEoolQ+CKYboUN+oi0QSTRilKCkzF7dywTerGA/NpnlMoTHBSDyChcIKycxxFUNJgq
KptXS4G7wjLEZ16+dF68znFbDIo5W9bSPxvwXsyTwohCBdSngchfCJ6lgj6ETYMeKx/uhg354f/+
HAk7HSkd2o1EBBxG7cIMQ8lhtjcdGAxNBc6RHtYOWzeXLSz4U0m0aD/11iWti30NGaKvwCVc9EMx
owDRSDbQ9MCP3UUnxCDXqkEN3Yk4pC5wnDeJYH7rt1TkIlmLZsTPjZPdJLfGqF8KosKO29LnjNEU
YCiJY+k54yxxcJfEIjHJcv2aePGDQgg20g7nqzf8KnL85EyBs4gKJarThwhllhM0wAXs5OZxAx3Q
p5DL5x/n2O8+YpXRFcPKwAnZ7b1NsJAhAfOcHDCYXBzwaevMYv6y+LZxDlKox6ri+E+ayrv0dk3A
1fcS3teUDpKKdwa0iXVRQRLQhgXO2TB/QqIYXrWIvCSD9G1esMWaZ4Yt/3/b8kUu09WwaFlmkdO1
+LL1PIMh1WVHtgwbsEjm8+DRqUbV/crgECC8SGxGbDbkl8pdKIKbNH4i7sm+hKwodo062XOd2ltZ
/ugW8wAKjZJ5gzFn0BnfsYClvP/IVTOgTMHp06FwmIpux8G7E4uAZ4Sf5oiSx/SWY0ngkvcjRf+S
heyl91ibLb57Qox0dpjwa5x1jkZ24qFHP5rKhEtaOyAsVYBrx6pRcWEJYn4f7Be8QTTf+5OXohIi
2MddwGE1KpqhwEA4NIl6qMZB1IqMKO8CajCKkwRK5HmVO/5fpXw2n32+HTMWhLTZBWtnfaIS3WEu
91fxiPwoXux9Y6FDskSMlI7Od4cpSfPtA4shTm0WNK/xyFntEmNWAgyKj2lWr0bCeQGz3++EhWnh
9tXdmsy8kr85TYpnwoU3va+zjGixOA06z8rjiUTImqM+7wxhQ2RH18PSw/PNCK8/9pa/JW6ohjLl
thZdlDH+FsNnVIR/XVxSsTUz7L/jYIrf0ImOgWinwqX4KuC56s84Kt8KkVMFbEbs8j+zyNj/Yq8K
RWOVJX9drFY6dqsuwLAZho9zU2l7v4EeFqNSl85RixlrKKZLbTMgKdlQrZrKuiRi0cLS1GDVqggF
mKw+ilbPeCJPv0v8W1waABPeNKxcLEtWcyKPPt63TQBOxwSSYvEKsXktWL3SoWCk00RMHdqNK+Kv
DAOYHVnfFUawQdRgmkjCGph9dY82rBeBmAYcH9gLT6fze4thTMM0lmIcqxqXKRMOOkxkPmBo9jHV
pk/GW+V0TwNJCYv3FkjI4C0Qm1nQ7rijCof8WRfb2bBqmK8wXEKDZuJDmzywik6IW3ouopeGvQqE
higwL43/FdbTMxeunOKuS69kxWyK5h7ita5x0PdGzyNbtK0ncrZBNG0NvraogDKMv80GX2Lhc1tE
7JZheEsxvbkY32wzvrEa4sv6wPn0acmd8zCmnP8BSw7uqpBmfoRVdGXjkrNEKmf46OWG9lxim0vE
Oif6ub5HRDf4Ab+RpTZ2aJKwYqsTbV2hSMFJC6uG8t107JpZboA/yKrgSIF5l4kALxAVHj6Lgy9y
PNse2BCgy3NFnJehtmHBQD8W58jH6NxaHHt1wp8GP2LliH4Pevy3l+mAuqtoW+ja38EC6lyJtI+y
0ZW28jf9fvkTe1vkft7KEtmfI9o/eCjsBqqnOV+uvOWYu4zMdxuH73zffWFI4X4a9Xvb7D86rILl
VLpbq559FO68lyaRD4IaG3Y5PsJ5tlAdICh0RFUYiLRwjF/KSOe+hswwxGqoMhbEI70GIoJfiSJ5
GYc8SwI+WM04EQmnXiJigTuwPmxTuasppheUkgjdIEnIMLCh+dwFmBYTplA1QhScMcFuFhljIFpG
DT+jTYz2RNHvUE32uWRsCpwfmaMlWsdwmn6oETyF49EMvdsMuac3RSLZFR8dXkg2FBhTzJ4GpEgj
W6ppHLOugWAlogyEE3pJQ/OYtRrLweAUGy+K351yL9exUmbUzihBvQYQpIRGeoiYt60SSKQb7icL
77rPRG8+5JtUgTFe+9gvJyyYhegwF9+8EAsKjU9HZJkp1R7NePNs42dkRTsmlPp4IJtW1D6wyeZn
q8Ctakwj0hvY8ffLSiN6zg5PJ1PAHhBN/R2Vzl+k5Sk+T+7d/7n4vfBqrwx8n7yqL3HBmzvPhhc/
v7om6dY5A7XmmXRw3OjkRuY/3Xl2JvIAjUhFw2uweC8pO14yMRqwI5/XExbSEBupZqbXop2fbBNN
qYWvdGS6U7OlYqfB3IsUS4qiLToYWE47bKe+0vZ5q/3n+RMk9oDlbO++TCW4O9NfzSJMJTi1V+DQ
qiX7msWoSoh15QeXVlSr3/Rzu7X7NsgDB9BP93EWMSsPEhz0Rdaac/i0Rd/a4nE1tUNooHWdRPCq
Y3pNRfla2Gy1KBzRhmUWvRtEDVsCUCubEJtuZy0XP5JTHdpsfLKapexzFup7mn18e2ouPB722QwL
bSc6WrYPBPhFUesb5ElQCi8bXwS2uahsTZy2rshtJyy3meUwkHzqcN/K440L8s1WfzQaceul5Qw4
dvN+YlPixoAJNOVHu6SJ/6SYdZuseXS64Zlqxr7BvBuNxmniPRI1dHUC34oOA5beZeT27OHtZY7w
NuLx5cjzV8UmLxN7+m/WvO0oyt+Eo5mbIwE2M5ZAMICJZ3BlKGb+mdgXW46x0zmcv+bU/Urc+mMs
GoTCSIanmS9QJuLhWAzEmIhrpnxx6v3N4VnuOjbmzKu+LJIlaLmr16nl8X0I9hpb9R1Tn0Ps8qcT
YniZxsfYq9+FNdWLGDllfBr43Smv+B2W3nPG+00GVMpe0ZxVk750TX6ygYp6FSuqIeLe2iv1UouQ
2bUMHhVKeFJDsw1xNtu4mzniYYqpzWvdc3qibfen4nm8djx7m4TZ66iVBwMTNG/R4UCTap71Z8wQ
MFy14CdIWJd5PU2X5TG3+BeDng8PWgSOgzS3FxP2S3eurZ5KvwG/qdY2jg8XS3U87CgqHQxxwUIU
gd+Lz9rg4tei8GjwXHsivG4ZC5miwE5xYSc4sXORY7emepqL5Ju9w7XI+1NUzh/UGrdMGRkdecnr
wIWOzfb4qDOwka9VFFsXEiF/y7ua+xxTON1wbkMGANBWFN7iqGmm+hVID4Pwft73BAI3zpL/wu1j
Rqepg0Wt2W6DDwtDuB8V345hPI2Kc1dMy1lU4gu5dNg4e/lSGs18m6O23eLOOE6q33S2LCLm6NUO
uHlyCBVdeSPicgbdZ4sQFxO3N7btcLNwnBOjeF1Eet6TxuM7t2uZdMK06mpWuEbEcYX2uTV4z8q1
Tp2FDADok6pNcGTDMZy6CxSnYW379e3+LhwWXu1mytRfN9/hUUVZ355xFG87x/iAFKw9NYQma6Tu
OXb3Bct7mwYPes7+rxlE7hVWZ1uU8CEeJ1rcDMraEtDSwpJhduZ/lD/OM8Bd1rTI5ZcOzbzouScR
z+v1V9MKSyNASa87j8tEzKSdtE9XpPUe9vopynRKY97MwL+eT6Si51Ob+oC+S+PfUjYKdUeMlU9Z
6nz/kJQ9U5GeKVY/aigvO3xrsckiopuA1pYiFc1nUyC00MfsxnwkAoq6cWyTszsYyVkNYXKui4pe
q1vTIEScxpmLF8/90/sEivbVioM0bTAX3knXpqD3Jx5s9Q4BqFnrh9BJoovTOdo5cvlsSDmJGOBc
OERqewd5llXqXKeCOghOHDjRK8I22S5ck4/M0Kk6eWRZ7lOyjrc36y8+3H9oRj47nzFMtm6f+kQX
Xe9E4YZ7NL7szdwSkU+djA9DOJG2W9i6y8+ZTS7URvn0/mvs1PI2qcOBjjPIWp9KeWH1xVaTPPT9
gyqoq0CLIgl+/3GCL0KH95Cn1nT2JekSA65at1C15iEAAxSn3D7un3ZF/sLtmTagQ4qf7A/h/fsU
LgJinRfFFc34LvBN/4HzZDPZkJA84EnOoF4CvJwaJoWt10X/FV4RPt4/qG4KIRc49T6cxzcVgX2f
dL5UBMooRNsvFuZk3pTHssurM29SDreNX57vP+Q8eYnb3Dy23Yj0QYs2VuSnjyCoeZgB5rhF3Otc
JsMlf1g3F28Zr6rrvmdW86bfVye6S+ktVvmuNmO6Ce1c7UgzJ2Qtmt+i1990m9Bg8B8pzpaoIusj
wAB7vdODkyffXbBsf+aEi8SoUwuzf5HJyKt83i2NWX6mVrEneuN9QcqEQdv5P5Y/wWwOPIZSdkGP
v9rVSFFCRUFLsW3bTLEZ8UzivRnGopMS5Cnei0LGlHHnbJMSUZPXeo9+ba3rKPO3c1Pau17x/TUn
2ZnlugKKFHAWun/qOr4AM/Jtr4fF4f9/iSG/ziPfsxo5kPPuXH70oIt23vQVhQU9stY3CK6Mh65X
xkPVkmGI+8ba3r/N4aLY91RcNK0qC1YeL347qaPjPLHxTV3CYSokyQIDD1esuhbR0jA5YXLMLAyX
lLbVar4GHtWe3djWJPeTRs5P0NetJL6Z8CBoSX84Qz8eVJz9RBGztrkZNogbufTYtjx6QBia23zL
am18NOYnK4cSEDYDaQYvDU4Rx8sEIPC+SZMXOp7bOA9mFDoZOOSyXOcx/bmJITEMQB6n9DL9t/hY
nJK6PGSe/8C3XD+UvHFipcjhmPClkDONG6TPy4kWqBfYfFEavgAecUT6T2dmZchuDB70Rnju11yF
HB3d8DJGaFMHLBGPFcJIciCFvRlMZmoGV3AVLtEDkq/u7FVIsOulhZ02Xxoemo9aZK7mgi3KsmCy
GLLo3cuq8H2cqw/dZJEVdXNHtUlbDqzGa4Iw9CejFDLc6O+jvLJuWUeEDdghLg/NPXh8tZ+dgrSA
XtdXLZw+Vfo+FnV1GmsneKaS9hu0Co0aJ5lK8bBJoFcNU/VsRMwCar2J9mQ39ZPDtEF3GcwWkwq2
jsagj1VsA/4KQV1itU+Mix984gZcx+FejyiNPVsnKEYnY2+ZyfuUlM/Z5H5JSTuZWAJa6UTsPTdf
OJKj40Nmv9MnWGGAdacVnO4kQMNbZN89z+abydWpLXbSulcOwEht5sLIFPCwRGwJw4ZHuXpJvqxi
ellCx37ou9E/Gja/aS4KD9ykUWz6+deL7fq9T/Tl2IJXzDOyS1TXuleeVcyz6RM1YQbXvQbcoME1
/Jl986sR8AXhxe6lCPjVtr38KeQDubyj6VYhw8KpAuGip2/kzS5VRekysuoHyx+1E6tmbZOXzUil
Dk4YI58r9JbwJXCvNvnx86TRSs/HPNk5EDyIxBJynjtX27Oa4VJjzd/ZQh4Va7G7b23alaOaPnw3
pGnOq4YcvhLdJcsByFz0QnX10y4TqJh9U8TGP7ttP2Aj8Ts0V1/nDAEuTBG2kwmQT1vIY7qKyM3I
C/dPYdmPQEj8Iw+tJ+HwKd2yf7rU+plZ7dAzmK4pAplL1s+3Os8CAK68kWa+Bjm0Tp5DYO6X5ri3
g3R+ph/yXmcDUJG5crj2uoyw5ijbOiNFDEP305eAI9KdUMC98iMo6KZmLk+JXmv9CRftuarZFEcz
+N1QsfQJO/uix0QBAuQ3f9gn/ppEfXmd0KVMgt0APvRTB4hJPa59mJJTMWcWg0+tOdekvZvCCZ9D
zcBR43KVWIY/nT/NH0sbPIyqQOEDIXda/HIbuPAXJr1ur4bLM4PT2PZWK+EPxnqjv1W6uV2Ujtku
XzidGkTJeP5gSrOQ9OPYmDwSBlj5pmVd8koiRHF86pvhhRTX375Nm0vl047Tyjlb6WfK7RAt/SLd
+iW0OmW3JW3gWbsl5fIUery3ZiN+4dkajU5o0zKFMLvlXlqt+slPjrbUJPy68S56y1uiynjIqite
5+Pg/jizmz0MNCzBo8G8p3J89duBx6aOVnoTfmnKzK5LRJgS5v7AowQjgjggD1IzzNRm6c0XxDzJ
GrBfrwbgvdZTM4F+KE293gcqOLClz95M1/tKGx6Up8R9GNld8m/uWbkNdnYok190dv11aH942ojA
thbVLo7e06qBfNQlLG/yIvtTL+mZtjkTCs9D9Ma358Dzob5n0wFrjT3AY+YcFx/rVOm63GMjgr82
1PV3RDALtB1AxGRkKT30GeDOJGq2PADDhSQMtrJD7X3umVCRZ2Y7ZnmMYfOEijIx/Zj/nI3qbWJp
qr9MhLnKAisRaCdKszxSPQWVe4EpB9Xd9Ew6VpN58Ru6/J1PdcWP6ct3TmSvVEPyXvNZ6Dgeq/uu
5T+dkgFUnPw3gcV7Nh0bB9HY/4IAA8XaTcmjw0AkRl2Q1tH8SMLR3Xk8Wu4Yi5wK3ubEyy2PacDE
CgRABVnwbpsuLvcUHfK+Fp0iJwpWyqgKJJTopRSgi0Hr/ItLZHE1lGOxVXqBHJKdE7mF5NCpNNh6
MrlryA+ts5SjsTWmWyNx+m07jMZ1LPcais7N/UMzm0+6XsU7ncT1WIHT4eLr//SqN97dqORByQcr
4vQ/bTqf8oVVYYcDYDuXD7QjquNiAIsf3OoBoQsowrG43L+/po6BlKI+xO/AZl47MufyIHbNTMw3
vMh5KzlvhHpem+jT8fx4C4QfhmOqvRcl6l00LmjJUOuCbk5WXqgPO2Js2YYziLX18vC7bv9EQGoO
hI75j4Lns6kN+5/OHOdkmXW+IYRrzV9qsnYU/R7awYlpos/ttugVb0O9PPQL+LKmJ/nZ5hnnRhVs
aofFK1lgjQRfecBPAVVLsUBpGAbgMfNu1F9ucWlABXJG1CFemnLhpbvRm8N7aVTmK64Ci36IPUIj
2txvI3Zgc9+zNW3NbJ6W8WSpFwJQpAtxUJz0nuwm5DlzO9a6sXNiBbA56eJ14giQE7Tnbklmkrjl
+CcLKYsjD3U+gjR/LrzU2aVjaW2ruqpBSrMZTSl8pI77HzvMftsk/saFRKEsU0MF2+1nargbSIlw
4AmpIiy8mTkllD513T8971xm+CRLC2PeJjjQHoKeAN1kLXuNEwErXOMpgJx20rJxP8u3z0xbOAQ9
SH8qPmMPvRhiCcLX4lbC8oqW/2w2LcCd0w7VLmwsVGwvWdjNK5tNw4Y2t3WyQbhBnp3aU1b2wdXh
YoDLqz3H+vA1ZgkSQL+F5wDKFA2lR76sonYOF343tDYeMpasOyt879J+opnGE2Y6B1d9Do9sr+tV
SJTgYIdQ/7PRaA4+AVnK5WRZAZ1Qe6GQ5IXciAFZ80eN5PEn3zuxEWz3rW+eux7kLPmdl2WcUro9
xDzC0Sbx3eBoa6iTp+iDX6ZFEVZLwzV9VAYdTCcOAWV+vAqcPcM6+gxDwbuaKzOYZ/haDN69jpG2
1waAiVJ1jJmrcbrWDwbD1o0J0INXTUbACTDUBp9Fs3GSbjqys9aeMxtSD7qiU2t8V0pX/0xTfWZh
/U7gW7uNtf0nJij21xrRAtpdtykY5z/YY/YTwCx+y3SK+04x9485jg0IXgxP6Y8be4OZzkuMJmAF
yiHBjfMc1Vn/d1ho7o9yT27b4EVrOa+MdeOf9RSqLrxXWIN28Y83bXMJrBQgROlRL5/oii9VGh+z
Mr3SFttZveddrc7/dBkyCczWgjsSZVeHvXCaz3B/OT2dOUI4/8PceSxHjmzZ9lee9RxtEA41eQOG
lmRQJjmBMZlMaMChxde/BWTdiix2dV3rHj2zMhhUIKMYEYD7OXuvfQIp1S1T1ACMjjtxZ1h3EQ+l
167IYjrNVCgZvdKQcAVKW0aPreZKOrKIaqOYIB3++Ou241NgFCjuTJq+9JEqkN6Z/mnR/AO6ifCC
mbOxqCUqHl0b97kSvIykfOzysna3VZ3+SKmQw5dQxmVhpP4iLAibQUvRM4hq4FJ0nvlN1Xje+C40
XcXOh0PpyJ9xXJmr3Aan5tD9oxel3wVOvVbxdq0rUmJW81NX9vFKcbSfVlRz93H2FCleUfLEuMVD
VCy1smcADzFAz15SH22OxFpG/nJKZPjQ3ZVDZu81I7DXNCfJbhr6+whL0nK+IVu5eutgXl4TrodW
DxbiEhklI6WMW5vMP8ekVJY5dKyQG25b9+1+VHHkyKK59TxuPtLnYRGM0TMTovZYutiuMkyjUEAM
AoDqR11C/EMtRzUnRqRD2QDFq4n0V+8JYqRagKGVfNUBh5vIQpR3AlmW6tnazlSNI1Mq59lz3+KG
SQVj22CHUp8yGd+VqqojuqI8JkI3CTfgdbJTcO/ACEbw15W73H2qzNTbUUXoluqYa/deYIaHYZL2
a5qen+r3tAOA4UXuwjQNcYNdAmCQ2T1WqcnAU8nJWJbBwVFzGxksmmHF6YmOybTszl+kGEaRz/NU
Eu7GijvSVPPxVhlooeWoSaKySR7CoXXofgb3oVvWJ9BFT1nfArvUm3t6Vx3eCKQyfqyMG1xgL06s
ZHf8Zci3nFCRQ00MrZ2wqdOeoJ2wayrTWvXODg14jk9PYvuqkRZ5uPOmv+hC8S3zrPlas+SpHR0d
jT5UTTQRtQpLPFhdNVm6wk2k4WeQJtFvTeBZewJ6PGgNlrLTqVPetD18ta7yXwfCGrBc94chAMqd
cYUY0ydCo0Db+bmyG8XQrFypV6+Fee/BIrqEGe2Nqi9/2F3mHyoS8DYUB4KC57LUyWvynVKShdyt
9URlINnEH2UceQcvDKjgRAycsxTZYYXsbwH3DXpNk3Z4QtWfRaSq93FNjsOUDSUU55jmA58Jvl8Y
Einm3/x+bIrPqOYbgYcj/cykT42StAxLDAZfdoojaTwiP1c1hOt4HdfIf/eqoecbXSVPpc7PUhHD
vYDPtNKjfhtRnIS8+UAYGqxluwwJu0BEYGry3tEnjXmdYvanU489ma5WFZ8zQ/vZFKO18oy2XdL4
wGFCDDYsLfRcbdCrOzNSP7ELNqfe7S4dyjMP0v7aSIdtZPswP90pGMPu7a2KGPjGKrXyUjvokXOt
yBajP8pFoTOB7FTM9aiaSBbrK4abUTrCNq/5ZBgTRB5pB7Z4kKpwCH9BiTm24GDiXlnDitxUtYA8
ljGm9Wg7dngkoAJJ3OMI3pZDQ6A1MzuPF1GvT+0w4xZBxL0f3dJmwHOKOB3Nc3jIeabuLHmJC6kR
RGGjrsgLfilj9ZlQlFsKQ6tXXnxs/VCsc8LRVoUuTnlkAiryUxwl9MzIrXPQpS4CtcOlzo02r/Mt
USA3rYHhFWcWiJVG/3D7XqKUHJ8NJUFw7lIlJA9AW+JqgITdCXNJexCtd6BD/svekrziJ+cpOytP
79S0Mqlb2Rup7Wq4S0Zny5WvID3Ox2OTjuLSVuV6iAPm/tCmYfMFR9/0HupeL3Zuk8CFh2LajRj/
89oJdtRbcDzgML9phsK7HaU/BQuFEL8aZF4MzIBdBz89r/HR+NK4OVuW0JZSaeiGxeqRyoG+qh3N
uhFhv5dtQ0xlRgdssBx9TRKEs0hkjANNoQ4iHI26WJ+ug/KN2UyxcvttRzRKJ/GhptDvkwJhPxOA
lGHCvp/mcTy2u8pLjlDW1FWNAlJrKjLCbOOt6JX84PV8lgZA353Qsndh5u0Jb3ZziiVR3LS58LSp
oj2Sh94diSg4G305bOctd85b54dqM+GHGYfLiYIWkTNugwa4r6tdR6QEnxaedLciiaeOi3J6qbey
LU+DfN2MExKfCqsbwCsF3XpMnfBOB0C1Fs5I+x0c6tkIfX8Z+EO5Bft2G+jOS+g6yanR3TN2JXm0
wKlRU9LESrcEs68iOenBe8eP5VJ34gG9zm3fD08A16JzDr7Mq6OpYvIs0zF+zGIluFOyfmXpSXyU
QfUwJkl/aaenaRwcCIeYLIURSDSL+W0/uKsqc8W9aLuDQ+hHN0TjrshAC3i0lLeAcZmIBPDHKx6Z
MS4spS7xpXTFW6649sEq7RoGrS24+7mQ9SMbvzrpFlFM9PqoBaCF1WQ5Gk68jQ00Pk2tkMHN7ESH
xV6q1L7xcMHY5wG9IPwsXScGGk/S6Y2DNWinWO2dg9Ecs0CDA4aUJggxnBMyhgjNYlKeBPgB24pZ
aDwgM5PlJ/1PkMF5Za+0NqxwWxp0PT1z7XY55tES7BydSllLqlrM/9sCNIWUGL7DztEuxDVtEj7N
k9vKNd5+kKDlfZJ0m9gjphWkTWpkcmMNTKYyG7VQrUHxa5LhmCp06mRnyXVvyvu66LS1brnequFW
jHBb3YUupTdiKCliReMycpJ7Ox9XQYv1z4y878GoVmejbKAcJO0papmPRaF/Co38m0+1gn83LFet
EXUwV3V8qeCsQlPv1vGoVTc1Vg3E3HZ4B9hePSk2bZFRhStLq8cEwlcHyRoSVEWiUzccmKUTo5EJ
9E0tXd2EduYqyewjfWfCOWPs0gSE4IRCp3xJVByfvdfRTQItBjGRZjKgMvDK70GhbYhxKA6GxQAs
Ni1lKVwGQrljgMTCLbeq6Yne5EYtD5Tcz3AB1I2mYMUNvMq/8Rws9wSmIMJmgnLIB3CsbWHuyw7l
njVCBx3CCAGShXO+bHYlUKxjQeYWsbyo9gPK9gQGoF7WU2sxlE665uEmvkX3YdlkK0Uw0SK7VgBA
ZVyZD0xmA6pFyKXoGGT81fek9t3EeRdP2nzm0WhJGVvhBaw0jJoVhMmFxmNpyYz4ScaEWELQctdh
9NQ7dXVbaeWNNH0QwW1D4xx6N8VRCh5l/JQROYCWDN852ull2RtIyLOkWo0moZxE96mbcUieG098
gMejF4tDx9For6QmbWs1TY+kBdFnIs5j1yBARjkUJhdyKp5HrX5NDCY9dEecKN33kbWrnM57dTvT
oeFQhmdXpjeu9LVbHSUYojtTvFkpPmM75wD4lJQ20GBMgOnbgEbErUDV74R2edEdD6JnWoSrTAz1
FLtQjwd7WsQh8ZKm7mD6rl5jHuJbZ4zVMwzL8WzToNJbn0gsVFKSFCAeBv04ciMPleBopelTi38P
pGgeHg3XSA6teaGrCKZ3WtAPEb/W6In66BcmVkWn2s3SYsSICsqDe+A0W8fmmRe06INTC61yUNjN
NkyKi5v6/J/V8qfqt8Eyp8QK0GKKDjAVPJMVJBQCv/sTxuYlXdv8UZW0UAjlTN1xgKxLylPbpnzN
GD/yAyoAbsFhRQ9FVinZIeA3yn7nxpV2p9sQ8aZLeemasm9C6pz/ZoXFRzmE3rooNYaknuesSMzS
FeXUNjYx8MQAbZitL1tPqfbpCJolrhx/Y2rjC4gU/5iO2Tml3LgdK8wY2rSwkT4v6Tzliyowo8O8
sFX3R1f4Kr0Nr9vToB+3JX8h32n7PW9jlw2EtgkGdUGKaiCWLzL0wD0q4aYiyXUt+5C0bZU+WCeY
ehIr6o7lfTzcOr1Lj8ejxuRVICz8Bl8aIudDEuI/06xqYzX590iN3lCFUPugmNeGZr/sc6+7cTpn
OVpUPkN6WEFWFAurN+mKm8ukNsq1MgJ4gR0dhXg3C1/Btovy4WYaxFlCvAcgN7skeZadcJeqg1pT
dBjTC5ROqoVnt69N6nfcfiDpGxgg664r1qZYdWPzEVUl9qV8U/j4RUHTPFN8RzWSIwNI4ZUTA42C
Sh0R6ihHUtPBYIAPXEh/I3swKcwttrpGOpjjW/sqYJAvY/46ufqReMzOiLhRaQkxn2yOdoAIVOKD
GWl/BioKSa+330oBwc4k0E+Er0qspptGtdaF4ZTcQxC1hQbxl/2on2XYnirPgBScPAuj5Hetd68F
cVudFPi7kakwiI0q0v6q74ODzD1OqCPwL3W+eC3Qjt+geZM3o6s9lGhkoLiSgD1or3yLzBVvb2PG
zmdYlTRAreLNaxHvch+AKy0PSHzkKhEfph8+JZHTr+xdblE0T1s+kMB6FF0G1pdYTn4cFoMPb5vn
9pvnClzKMnhUbPWRuhMW6Qp6ho8SpSnsewU+J09xD29PD8j6dkRkxHQF7Mmk/zRXATUNJErnbDIX
1XYJa6IgA7vsGGFyiwsTgEGicZjEZDR0lWAfhhjKAEYtCoT5jkcyqwIjw3PoO6Z+d6iDO9L2yHF+
GVwMTD424pvGYtTZK/cRNPR7wbx2MQpsLOTQgg2yn91RAQwRPiNXH2/EIO4Amd1hIdkAu/nmDtmh
ipHGqkn9VEj7DST9oqgVZ+HYNKoNh3lZg/6WPD+lwr0bhRidQZDQpsNxjLL6XVMabgNjt+ziYkQE
g38+1C5kEaHkAV7VOyqKQzdYRfoPXGSoAUNIQHQijtyfbpPE4yuhdgviicuFJeqNEPpTmTLKzA6j
HpLxlxs84SeAu19uikFeTBNhRZ7KndKgpIJHcDPCDAb5U8MMo/KsVyjsGec8ZtYW4sZ7r/X4dWoq
1U7x2uQaqiJE8EZDNk9eoldT9eSxVrwXK5Evuhe+lll076nY9LHl0ZX0QQHUdFQjM1kmwCiYlwA6
UL51if5zUqNoyYed1Oq66+yFjPzTAHByWyNJN3oSfIrKXxHrctKtON9GubrvO/8jiY33KsUcFPvR
Uamjc9ZZDxhiUaSk3QuimS0N4+fWHx5i+LQOwbpOzHjKljZTqgKuhxM8OT0wEXL+fGaXvEsLqlD0
2tdOtKwq/Mk9084y89SbfnLWTZFKVU18ZZRr+yJ2ntIcJJSKX0QbqwWjHXsRIHhf92PxSvf8vsz7
TRy7mAkdRHm+bRIWwEBWTPJ0F9NFBRCJBjYa0+JnKfP3we02FvGpMADUF5sKC9oyday3UKW8rc9t
MQnQjgSav6hH2EgpZB7h/rRr0uAjDRR/06OD6mkThFF1NIpgbZqganzh3GFz8xdaChO7hpviBaWP
piV+isvKWZQB3ZMxqY6DySzHNXQVie9tFumnIKRxH4f61onAn+U+4jokGmLl+vhJQoxGiAnlW231
26LS+2WelLcpQDg3D+m7UCBbefe+VQ/bVIaPGWwnZv4oCd1i4IOApYQdz6SibscgG+ySNDHFRO+Q
Unde1Wb+TmQelbQF6QPStulbRHCuRpPJn31xUrTqSYP1OQVkwoyS2ZkZrTKJ8s/XuYsqw2fXExNi
NWtIeC2pS1VKRFS6bENkdwSw33gUCRiXuqs+j+wLltxVX+vEQLRxchTehKUb88cq4SnRB5/VoPR7
UfHgVwO8gfhqsdLzx/Bd0gq15Nb3SmwrLfdmYgjWCGFXMk0fdMMpLpUaUgsp65UT0DRXsvfavFNz
pXvR+PIkJvVG7IafDey5qKNSQWAR44DPtuCXUICBNfycOzA6loqmMNDPgjvuptKK4kYtLFSTRnMw
fP0x0dx7aGF8IJQGQaeZR0+tnLUmBzL3olUPY1jt893cr9Q07TmqAkx09LBpGOgayFGr1kjb8LRP
oO50oYmuoiV8Q+l1dJiOx4+dina6K50nad45UrxSrvNWKaGgra8z+h8JKtDIKextLMmDgj9+1GBO
RxQSmbZWI9/4OEPIo3KL1cQZCXPR9P0NT4qPuOBzol52jom2ZKKfET0qV63FgIt6xJPqMsCPUu85
J9sDYWV5cTz9HucM4m4LHovZ3dKOfCXofYATDxqs8H+0PgVHhzhHlYzntGg+R9JqC4hMSqWOK5Mu
KMEScqEGKKxlm35HisSPotcuESEueSt3/ojDiXKZ2FfTYl4bUfzg6FReI2GbK3tyNEaT3ZIxb7nP
ixgh27wKCJDV66F5zZldkPOCUVgvJ11HBAfUm2Cg81rWaX+szfu+bP7dKdd988loLLL99WVf9pH+
A0NnzLSFOXp4GibF2nUR+vrvm/OBeV/81wPX8+KwnBzD02XSefV66J8v++Wf//Ky/+Fl57f322uu
bzyyzeCP93f9F3/t/PJPXl9z/Z/9b0/5dYX5xP/2nC///9erzgec0KxWSVD9wJ722bu9txrMcNUh
Cd2WKVmbTQr/nRSQBUGNL05CWmgzDOWi1i19Oair+Ss2L8wSOME4FfyH9Ac1sX5bp9W2M/JuXyfv
/Lxy7JmgVvTY7fdeg/e40IpV0RvPCTPUfVYFxrprlHuIHJ/SGYN1lTNIakaqRj398EVYIUN0y4yb
nwvHL5T5/roIk7ZbjE6A4UCNNxLN1raiPMNoN0d4C/mkcROYjsnaIb14wh96DLHsc6nHD0pvDGuz
K3nWpJm1acpSbJJvvbDF1gzUZdDqyQbt/qkNm2LfdfHFxY0OggOVnZhs7GqWZtswBRTQa994BKTr
LCKA0K18AJbzvc6aiqkgQMqUhgZGzL3AerSjDsTEFTe7Mi1IjG5oUlopFVqv3nvjxVcCA5Ab+jz1
bf7xjKb5xw8UThM1F1XBt1QCl2KogM1xnLyPKDsIyZpXDQ2KgYkL2mnq76H0sAjb5JeDb+IxFOkt
WUbYHAfSimjnP9MOptgZI7sAx+ISzLx0JJoyFUp9lwJz6V9Do0biFEfEg5rlTUj1SmqroFCeR4wh
C4r1d00De6uWuCPaaAPXhk+vSScqE0NZ4Cw8EttjqnX7gLsu8wPCV5Qxei9Q1kyzkGPIXG6lKTFE
9FPXNM2mTeoUY88uVr2tR7TRTR2O4tgdLBliCXF95kdk6AJc3cfT0M8GubJEBUzbRGN+xjM4S5Gq
AgqjfRr0j3Waox1U9G5BJMVJe/Va/93Eh4w83/mw/WSRCFlB/+QbLD3TWUo9SFFatrd8GVvSSkmv
LTvzKLTm2e8nkyd16p1j9D973FT8cX46iJRpI0Z7z4yYPCjB96QVT1ofvVHyfcPHwqSbTkPc1RTj
oYneDGrBHRfuDA2GKTQWxVClaXcG2SWaFW6l2t5b2vAyWv2PQM1fIrCeUcvDdRqWgAh9LqB068m4
TYWDqDNrX+I0OkZxds7H4pG6u3EEYnDym5YUVCtapjrdfXXKYlTQFAOQATJC4SraVYck84OVhVt1
kZHRE5kuDc7M/NA74Fytw9SYGdzBztaougbwAD29KbNz9l0cM8fyh3xlOO7ZA5R5U+RMvSL9xVI8
4ieRhBCx2aPhbi9MLLCq6HKnxvpTp2goVarszsQXWQT2p0fxMZbJcCPxR5GK2G3HCDosckvwLan5
UJLnsJE6d5VOWSVWeik7xq5tg9eJFvwWtxtuTq9eKaXxrgDXo+J2b0Xlrda1wUP0SZDOi65EuAHb
6sERoE69GC0NprWYIUDrPJlDSNh1437mBpSr4gkxzz5WtZdcZ/yL6+QdHCsJCEX7Gqn8vC0En+Ae
EKW7mAGJgUGMD/nLBpFElekcMWyZ+kPWygJbsVAd/3modXVVqcGmMlHGgiQiB9QM1npV0URLeMO+
J/YUco5xnf8wGG0EVHhNsdQZi+CZ2deqSZWy4eaM8XVjSj5xbKojtPlFSFhc3oYA3Pw7K64BzQwH
X36k3IBInxvkgebaPu1Rufthf7ZCSvIEGucr6hhLUfYBRfI+pGBikLwAJmwYT5FkRG2DKpI978Q3
iJLFBQIVJX4d+EgWCXILR1PPmnSPskzXOVkng8sMhR+Fv9GVCs1nfFtZA0HPsXN2zUwBokDisYfo
jg5NR9ul/a46Itlprf0SD8ElCN7JrL2lAHNTMZpGILnqSPjRggy4Tr/LG7HzQv0SeQEBoaNzm2Sk
DQSlWPSVvGW0tXfxbzPVzp6KoX/r4eCi6xb7GBE+ZC0iC7XwxVe8hagpAKtVda7LiCjj+qMM6JzU
fEEY9QGSrrQE2oxTH42hf6mK1NrXLjgTerwJwEQqr+CLsGym+vs4etk2RR14o0/ub5Fon2oGNZvx
9njJU/d1nIa7LVP5JTFERzdAwZEAYVWdY6n/8IT7IkHZ3eqqPMWIR27UQNu4pMXxkZOk2gxbWKjx
bhyC5zoEmNXLV8fEddWRy8WTY8o3jt/QNSqAfoYTd+y0YcCKKenQuMZrOI7jAtRt1b5KnyBCHuNI
kPyPRgcxx+zqpQktBCGbtibWQEDRvnGyka7OeYiREIPp46Eo7uygfq+meno5pB+0Ur6T/vpTtST2
3al+GcT2HgPkNsisl6Idnt3KPFqTslpWGAdyXX6MIwE4Jb4BPApbLc+adUuUrqKSqJ5Y0+0yJ3Ah
o3IQ+SHhFpad4n8YVwggmOQV2aUnUAGd+SE1jRfLQ6iniYJOfvGi5TUZE2oB0sbzDqbz3ETi0RhE
AHSwuTdpxgLPtn64YoIFY+B1u5jZixa9gxdNt3T06PmrJ/KMln2BIlsbhYH/kcGB9PfIQY5xxY+J
x+YlLN3Dtmpldgkc5lh1T8W4HeneZAlJJiNBzZrjY2aw90brn2sn3vhNuKwlXf3SBYtqDbepGhAG
UYgQGc/POAjwefGV6zMPgsIUVESZrEg9AEjEZk8yq3vfrHXgcUxL9DLYF+iEsVYnm7LywLI2UB0x
18OMJEBY+PZnHhAIoWNVGcJy2FTFRxUyOeJhec4dO8EDHKyDtH/CgA9uNYmRuHo/m16YW9qT26IM
D6J1fkKVdbaN1u5KL1gP9IPoF83VaCP9XwTNkh/Lf/+7CNnfE2T/7+Yzn4Jaq6+X+v8wZ9b4x6DZ
xXv2/uMvQbPT+b+SZhVT/09Ld9GIQm01dKFrf0bNKprQ/uP//BEu6xj/OYnYHWG4VC8Fw6g/s2UF
kbS2ZRiqSVOaA+Z//I+SZf8SNyYcBKqkAghMT7bFe1LJsP09WDYvrBE9NlACJ7KT8RkxnrK39PSP
cKVS4YdtSfrK130+BHpMJgIC5HyknVKYuEp+immun6pcR1uC3uZNKbTuhozv8RbnT3L7dwekkZTb
qMQRZsRALHyXyKJ5MW92Vj7zYTjy5bDuYyoohP7tur/gF48/Wga7TkJUa6aF7FJCNqCybebNztXK
9T8Htpl/Dead/36GyaeIktkVJoy+v/79TJqmYQfx+mIR0xYPWXAqXTxXFug4szKJYYDs6J/mRaPx
dwtjyIJlbITAmAROVbt5V3Jf+fQoHzqALD+IiDamUUrwoFSes9Zb1doDJqcVlNbajSMUgRrWkVRF
3bg4SFey2voNjFHD4COpp9V5ez4+L2zu/TwPjO3X80ah462qcICQv9JHK98q7j0/ymiyyuiUS6VY
mXoSPWdN+BnWwvtU5FMQiepHnU4tkiweHkpDjmsnCuPVP/9hbb77vyUe84flu20IwXPC1HVDFV++
mJYZUCqxGQI5hfJU93F7aPS6PVTTYl5LQh/DtDqYSCg4CksB086f5/3dvutrXRGXBw/nCLTuUnV0
+qKld/pziyqed6KX/KPopPHr2LSVlgjehEC156NBetAbFSOcQ7O77EvzwcWofwQ1/zHGMgV0Da03
bzTjVkSo9WsNhZ+FdM45+kNBZvr05g3Dh+JRSX84XBe/doYaoLpYkwrgE6uhh63Ep6CzzQvpzD8Q
92ho17CkN4Yjj2jXKGuSXPjU6rNaXXqfwVsTK+qnRAiNb3sYHlVmBOsq0r2Dn6bOv4st5Kb15cOy
bdMGH8ssFIiD8+XDMkM3jGg+SGqSruUi/shU9aFqtbcgGtOPyFFfx6bTHk3+PzYdveatlgao9/7h
BJjy0XlQjeKYdRAoaoMeR6B31W00LRDNVreGqGP4jGgwr/sKx1Z3KB7v8JMBtEzz/ECAhfGUqYA+
07zPD3Wq6782r0fldBRm0Y1FwfJOUY69UOjFh2p07zi6hyWYhta8OR8gG9VaTvf31XWf0uXfjboo
DvMu8rH8Owc3LAoaWIeZaR7AKVuHec1T8cBSUf/X9vVwWdX3AXGfxKDU9eGff1Ca/vVWpaG20TTL
1AzeGzEaU/Lkx/ufGeJjWTLTG5HK2daTHSY23VM9rtd2RP9Bxk54nBc9nx+272n7t1W0NtGxzZz8
gPpazBt9iiXvb1/H1/phyPEA18xOf131b8/7dX0RFZQOufZiPmm+OHd+Zrm/jutKMcHUalNuiDF+
ruoBZZ3mAfrx3PKiIC441uZwC32wvND9KS/uv3bRh25BBEybSA1ugXRUl/m0eVfLi+ZLzLv+ep35
VCQevy5tlrk4Kq6WYlcwHOVcx2K4FJnuUOtpv89bSD6GSxRmwa4YyEFwSgQNzHhjWnhhTVtxfgVf
v11ZwZWsYpUxKlope2co6QMZxamCbX/cMpnvDn1ldISSugkU+5qqRjoE0BsUghdpMSdLy/FBmBml
elsYUYUchLLavO96INdRwPBsRUM9nRyGOL3HZDCm/mR8TIb098V1X051z28zFyf/P542HSU5AytL
oxOfYpX8Nq8XZSKX/rvvrvH1aaDprm6aFl9aYQrxX4YpMarE1CoK+SCrzii+FyoBN0MljkOui+O8
xuzp9835wFA375gXys2vrencMBpDVNB/vjZXHBzSBWi5P3d9uVykKwFJSJPbWO0AD8/XQrVRbSKy
EQ7wcD2Yo9m3ulLMx0bR3XszpBlvDuZjO+0aIbpaYZVf5l2u6EAva8Vk5uMMxkn2olT46OdNQi3q
tWiIOaiU0npUs17sfPC/6Gi4Umsa4ZqhfK+kqG1DaxMXJEYiXzf389q8UBpX7MukRYs0qAAH5tXr
kXlt3jefeH3dfBmRp8QiXi9xfd2XyyghYMqA2/6v61+vpc9XmF+n1Xa/EWlfEf4atA8JnBmlN+3L
r63BUZn0E5swb9ZdnJ6NQt7OW2ikWrB5PGhRyPWHJLXYVAdtq2B2pdzLUVcWD21tjTtrwoBp7dSv
zf1tPyAOBqraJrSZXvQs707zCfNC+pl+yqZFoHX5VlTKt3n/QMIkSvZ5icQArHrmhMvr6+a1+XXz
WhFb/+b5yaDmywOUe7IxjXksk685qJ8vD9AobuoysIzqYTBH9NKR4pIqKb0TD7/xkKFLQ0/knq77
57V5AZeUDEjHzMgp51XXxfx6VwZY2xV0Kl8OXDftQF2NaVIe5hdc98//4lhi8LKwmy+vB67neXqD
+RIC8Xzwuv/6ZqVGqSu2oDVcX389eX53vYIB9Lrv+tp53/TuLNmUh797fRtC7VWIcf/1BuaXXt+F
7RrjYezJB5r+kn2hEFBEgDwg2PddlGBjsi1JlFlC6Tax7PihzdvvYzs473gYgedZin1HlFh4dARK
KHskoQYtCpoUG609wQb4vnmuuzckQuQhw/bQxXvb77r5uejqQ3j8dSYjlPDYyGBV+L69s1ShJZho
2aeEBO54Ei6G3blF+DGEar0CoNDeyKAroddrXrlSB4leEs/atvLL78iD03OVj+kZ7FIKAZPNIVD7
XaGFl+uueX/du+m59qjrVJW5nXcR2GIhOJhe5SZudtQQNMxbXy5ZVYVxgkY9H7te9nqW372AuoxP
srfFOivLjuhiMZxcSl04BFmjJziibC1gMORjKTfzkd6vP9XeHDee0jF/qMJUEsiqo+eqRbabT0mo
dZwAdpMiiWFgBQ4zONiuI/91tpCb3BP+KQqTkrq9ntn/Zt5BS9r662/RZt5l2OwWpuFaGrP0v46T
0qEMJcl//ouitB2GN4xoYfikl5nB4reNfx0hbkx/YiOG9vKkTqeVwx+n9bG+Ar1eQJ1P8rs6pT1M
Ji1kOx1yqifglQOtDx7q2srmo/OWWbjBQ67lv58RV+2vM+aD82mdQUkytXSo2dM15n8hJ68+bdaS
7+6BOFLnIFESNWsHuukfq0HhI3ikyox7HhGq4/SggEkM2g2tR+gw9VFaPiRgL3KvjRiWIfKu5+1W
OUeFi6aWbI2DYRKxaxcqtDjQLS+d9NzNYOK8N2xfvoS+JIfQNxNIPhxNKvN+UEJtlUWlucjawHmw
c55pTpAnOz/V7AdZ+Cky/oqg0+loZ4fevdKc5mPzHjdXaCfkQbfvRO08kB/pbnQTcgcDpOR2iOTa
mKAvjQ+DWCkLsEe/tokQ/q+r86FSA0Y8rw2hCel43v612k1XceerzKvzVWPHKzCRDoSMdaQlq8VI
FLeeizucHuJuiNXuPMnzo9Y17uZFCpNQFgKFMhX2owwTd2f6WBPyJMzx1A7Vuja86KLFWr5EWNs/
5S49F/6t5q0rm0fZB+6nY9M1qxn92lL4G60BAkdQxsWeDCdV5VdHtexv560yr6pLBrF+3gXJ7I+z
DFei1+GFX3b9+UKh16CUxqE+a3aGk4cy+THXneg0CM1dVmPXftOa+GRVuvUD3cY9dpv05XpqMZ2a
IXZBP++1iL3DU2Yn9g/4uvcRHL6zoY93CCGqk9U55Uk3U2tTJvX7vHXdX8FhxDZLJJ01hr9OVUeJ
HDabXjqfJxLac5lbbshY5wCjd6rlbROvWzSvCysTMMplF54M6UbLbtQZmBeoesOyfsstfoa455t9
lqa4biIIHgE+3e80Hb4pWZY/JoaNNDhv7LWoa/clxywzn3C9dkvKysnCGvHP1y4USHVNEmZAlaA6
YGjNFi1B2bdU3EdkUDxJGOtr30lqoR6YfE/d0lqOUecenNRyb+MYnCZgl/CcecOABdXXkd9KfR9P
i3lt3jcvKL/zcP27c/okbnZj2d06qaevIPqZDwmMrHPRmRccY/+PtTNZbhvZ1vW73Dki0DeDOxFF
URJFtVa5mSDKdhX6vsfTnw8LssDSdu0TN+JOMnK1gGUSRGau9f+Usi2qptWe6j6L7ik0s15ULaXn
JTL1BbzfeqnsPLyHCPwpTJCKcoD5w/YXfGZAFmsWaxVQPvRWBt4CgBlpd6NRa3cOaM2rOcsM/XYV
xaylRkdLKYFiEd1qXnMM1PCAyq4ElMy0lzP39s3y1P6SDoP25KnefFezuANuUBu+0iV/aGol+gks
J+cixdi9xCkY3ZEKWjLsxN0zqCy8si8u/8ymNkp7agIoMoNkaabrrP5r47GwrPrhNBmwg6V9cz2T
6DtvJRMV3JZ/Upnd8+IGHR6L+O+xGx57iiL+oApbOcx0IB68Wb+zW087QVfV3k2Gel9lLVWnfT3T
A+JHYO4HxRPbIPlTO2fBAx25O0er31SxkTcc9p3EPkYtzzNwcuLMogqPNgWLTb7cPspMBiXjJXgM
lvIMIFHODCJanvNDD6MBLqjWYUsWXsY4NzIwHA3nZCxDGab0Mol8mnUwVMVTTJuTBMJ+zh5ZErlv
MeII4/mRUrDPkwWBk9mX32kWm3ZlarsPYepaNwPYSQfaK82XSIElNrBz+2fasxmz+AYFdX+bb2Rr
zRVnXQ95SJVQHo4nGXgAj7SlTxxJLwc5t4tVdGKNFmso1j4Hs3EaaCdYYqMp49QZ7pZ4AjEBiz+C
S79YrKi+NdVBB6gT1BMOqTmt79iZBsWGKUtHCiDEJIMqOPur60KeIE6b+cx99QwUD+rQrqR1sRvb
555C3WfgE/MLx0rbWxETkC0eI8BaRJKhTpucwsHA3nU1UM58+pSdEUb2g04F2UXq6u7XVAcHdNkE
pT8ojz5RRXEaQc75SnV+NoLzypM2AiAqb16BgjsakGx+oyliuPRBeDjOUJK96G31Inot5jc5Lbrh
DkhWMAUr9Ye1+Kscs+4ccGROvjtMj8UIAqxeAuczUHRAt3CWP4yxGz8ADQsuxug8l3lx4/aVf2cp
oKPR03WMwRm98xeVU6j+3SbKTHSJebC9rFm9JFr8Zdi8Knt6TihLvha9V9QGldogegNxuqN4Pvru
Kz2nXF3xOepsDs7N0T/Yqjf94YQ+rGL1AWLLg21kHVuOn/3K848dyIsjvzrhPuk1ba8otnUVeG73
TS+uYEhM/9RBFLiKI5Nu1N7O/kiq+kZviuxP22X/va1OTjL8yJucG2k1E+jGIr0D7+9rX4fWMys2
6zmY0mo3gfN1VZcgvJfVArSthMpRmU1/HYLQW3DpFzlUmnifVbyEe+/mj46RuNsV2xapWf2g7p3C
DX1Orl146X36EzXokh2XrhKlKkAqz6f8safoGWJJYB8X765wfnnPfaaDAhI4UMOEnPUaDxa0NGFx
z014u6Wj8FJEzamL+8adOKHo1OE/LPNiFp/ah3mtpxpDYp2spC3qQy5qZQPgbZYQENDfcq1KHvsG
57ejd+M37ZXdO+kPla0EuMqm+bFnf/IW/k6DEhQj+MpT8aodqmz18B0Lvki/uKvGun0ueyrBXCBe
bzRDaZ5Vq1WeQvowc0tNd/wqdNcAU0NktRh/FzAtAbG24ydCPY1A3wOj0N7ljdPezbMBEjRoBxci
ikEGeFG6u81PZukSoaV2xAsIgHibVQybOLg2IAsiw1l51DQWi1u+zU/CWnA9hn4qT7WlUhHLjiCn
ifzPOz6fY6MIIF1kyffoOpMFYx3PlHqeYflL4vjay2r3s+UnX8ICDF9NyaJPgTsAcO45nzMzUW/t
trF3zuLlVlZ9WbqeRqsX1ihsj34IMF8N8BbEafOj2RgQFnHEfrRA4D9ymPc2lH37U9PYOaaxxl71
qtvzYyV+ea44/AEXb26YfW+z+hk60MmA2fGS6SBTh7CmdaxY8Zjn0m+uvLB4c5E0hmH313E1HwNQ
z2mtN75RJWYew04DLmc22Z80dRgv4LodLseBdroxoJP2InS77xTrlEA3Yx2NERTTofwGrOFb7Jpu
tUpEV7gPSmkAN9GNw60W6cENaJI7kWQYPNp/ZRZn9rDOfqcLF6u4zKxd2N/lGXSp6fTBi7LgW0/B
FLwzGagTyzwpQCHpavs67p35zoxTFRCA8A9bD8yDSJteX4wfdHVgg9QX9drVZujNTgXt/Fc6mYnO
nsBWh8cL/IMl1Wb4nXORgGjg6Abseovzh4tTJdUckxqCHT+m/LlL42+qH0L8rc/pCWRF9XnQvNfK
CkEvrmywvyx6f0BRMB/hEN5RGZjeGKn5XWt4f+K19E0EuHqkYpFd/gf9l86sgM+5MEO9ebDMeQ37
nS6Zg+ahXUKTNOKdmqX7lU210x6OedC7lu/JVFcTqzT+NWoI/TiVdmACZ8r42JTDJ7p7g6O4ySCh
dV+9hYrOV0z1DjiTWwkqqtY6QIc+g/hYcDrn2sDqOb3xGdLjiIes6d7T51b+0TVf6kXtKhmA9oYN
c18dGZ+3IBH1BULwH0HEQaWm3SagCJQXBeSFRxdS7uimr8yfwPyD9ap1nPOulnGqoDXFR4bOauhS
86ChAJrm3LA5r8EK7eDHsGdYg00P+pYshtfLyk1AyxLruhga61Ou0dvpgca6D2PL+gSv6nRjGma5
E7GMQuNEp/lX8dUaXXuu6TUTaXXgbNbPouFpTTaoC8oDfw4R/39cqgPW0m01lpy5sg5VOL3N2De4
B0fKvDlTvbtBvABsvtbGC+Xfr4BlJs5Wwvtm5gbHzUgtKS0hIkclXetL4s0qMwn9ATw93L7Aju1t
Sm7hmZ468z6YC+8OaAqe1JZx32U+eLEynWd33A1F0O3Fbw1JEhC/Feo2RSd+MgRxYlLyx8tQkjVA
Py25NkNfT2fXEF8/IkA8tuuIIWjbb4FOW5NBWQMH0NZ4t35YdVhFk+gPpQrjB6f35GzH+MwJORv5
Pvhl4sXPxe+CoDQZbopg+IsyRDjSmqD/pE2meXLM8XNUW/2n0Wn6T47BoXUdr0I9NN/BRUtPYuLl
vbiM2YM5iKizKXYtuVZr3625RJKE5EpjM/4k18qS/vvSfaOFunegzoxmbI3bVg0eza6T2OBh0NOm
K586B+JQJRyam7LtktehCwNqlef0kBlh8tqbtU1z00QfYqjFrw5rPPDF4WAXUXVBBtVimExEVEKn
vAce9rOEUo/SP7GreCWSC9vu63glfnIhu4uuaM8oTrUdUeI9BI8mVbtTq9K3D/zcUwwF451XJPfq
ohK93+UhJDhg/opO3HgYqAfXdIud6BKLI4589m+LqaCxldbPfbm8IanLq8+k68eyzLyTqBbS1jst
iP8QmwwS5EYFZZSLP59xhto8RonrnqZu8E5RB70FzTAu5b99rrGmt4Not0IMLSJ3Ep6LLuXPzXLE
7sfa/X8/wdb1Zee1gFy8yG9+/t//Y7Iz62i2bnoudSEg7DkfdmZrDoHtNB7qP4AEnPYmSGn8/Hdf
YLIdr4t8BFG70qdvJWt/x3C6L75iD9eWVtVXtBLM32Cuveje/Tf9P/2rJU8fFNO3lt/vD/6S//26
kt+jR3b1X/I7Ja23hsuOfAH2x11I9e2ut4PiS5kn8yVoiuMNDI/5F2AW6Kdz00/Ao44PtadC77ro
fS2ZrmJINg4Spc/lnw4kWY89nQUvYTvejksyY2C7ygR2ei+iYilg2Q8U8LqsMz97Cww2XkBt8foV
jIDfLanLaaSyFyCKq8nSXBrYG+UkQ1UWNv3dKWdMv1S0IPG4E3mYkm/hEDfXIp0ZdP4j9nQkQSiT
GG+p9GzkLD9nTRCoS1OpNQPk2hvZZ0tlp6b2u+iezbj8M4tdVkDz+Jrajf3Ya+WzqPU+bm4ntit2
CqVUn7MUctQI+PCD5GD7F2ChLEwozcFaQ3ifmD+TuteO5lSwcqlaN7+XAYTl5ZADvGWqEEAkWwRn
qWqjvroyLgHkMfz03gExy7j8XUDZsRtV1ebfedND/cgP4gCeO8czAFiBKUfvWnLNOQQUnlrkPIaZ
5fCi7gcnvW5vRBXT+09jejNx9J9p96s4dfTFDjXdaw6A9bCzt86jeEv+socPeNNt15D04hf4Y3iK
+upmU0nAcp1oHrT79fbW61BUv96LODtON+3ytr6P2YSC+qi+C8y5vsuXWeemPRBwi5zaU9fCTEnX
TYjj5rOFiG51fk/ThUl0rarlGnCWb/PLrSy9dfv20ggLirD1pgbrC0Rfam7K8hioZkId2xyURxkA
cnibAXOA5UxefFZ3iRR3c8kx5mCUA1N6/UEvHjNLkMv//jzSzKVi5h/PI8vhq2LxOuxagIB8LP6L
wFfRgT3yX9/Kntwi/m7NNfwQyzGAnAxEE9DQpenzy/Z+NOCBfXtL3+cfm0pmpf6XxyfoYVPb/cCy
SjJaHltZ5p2UmsVz0x3MIskvpRAt6yr3MfK8Sxus4ZqmzgK8jMHtj5xwWS+/c24999IU59Srz53z
/IbyA/WGDUSOL5aSGhmiSgdJOvylkzKbmvKr2y6F+EKqaD7oRBSDxIqfpPqdbouVawxFSOFhXoSX
Xa7bRyq7d9OyT1nIxmW87GuK7KpA7NIlUdNHgRlkEvhHRq9ZQ868U3OAXkbcvTyv9+ymGQv/FYn+
eQXJvQZ+uMKaQpT6sokqcaQBsZ8sva9+0/3uuxErpnPZ5s1dC1DvbeL4xr0Mqj2b9PLYyhWn0hxc
LoZUL2iAkGk3VmsEJYKWc2l2BYjx9jBd8KWO3MOSMCsr/RZ0fvJ7EO4dtjxrsnro7qOG5ti6uQZy
ikWZ0YUvMhRqdQfoKTQqi0o8ICt986hMO3zp2Vj54JF1zct//74Yzn+crFr8jcF94pzZ4Fdc/1iB
5g5R3JU0poAt9JeVwepCSdPoHOkvNuCFmenPKTXI3pTEcY71UDhHMXewvLB/sHnSDe+30wCiJBD2
AG+QYlqGVZZASbHKbKFwqMF21MV6HTFFNgDDN9s10sT8e3IB+porVQfI5P0OqKL5dY3NWw053ahB
XMjZDKGWj32tm6mwD1MKllptqAn/XfXb7IPOV6BwbmvQk8QgfnkPS+jc8xLAxpd69N8Hnbqf8krk
nprnq3Hx2cwyMxV9VnahUqpH3lb7ipoZQEd4E1nmoL2dQqhYDqvSGyiJkCjxD4cZahnfvXSooz6l
YwkINsvArzU8zLuldfkuoyv/U6tHNxCidF9nToZAuEq7g4hx3uwH3fVe61AxjnRq3rGp8zhCiXHM
7OKxMLri0M1AocAynR2VgVNj2uZTRtEW0wCDpdNQ0roqzmzi0CyxVqnTzRVQB6fDlQjTzpJLrsGJ
9wJT9y5vl5KZ+IhVxLOMDadQlg+m5X/328I+XEMMolv/CXIlUQZgsuwBRvlbpNUq0/WfdqZYHRyw
/bIeiGoKgC47u3X+jPuyBHYnq+/0me0/U4e9duxd509OK/6EvDB/mWi9vW3sbNyztMygwQmBNxiT
73aXuTegCOSPCmgsVLEWxU1kmBAWLbrN0KXwwYW+s/pmGp17LtywN6m6IAVNerb6imHJ6xVgH+vQ
IlLK3jpPUxI5T/xzboAzU04ixXHZPlYLeZhltRAe1vz0uJH3RfzjJchjI43CX2gzJUAMpc8bgM0R
PIgvv/IafU6fcpAPN/zstw8aYNFGqacnt23Sk9Z2xiHS5m/aotr0bOFkZ2KlGuEOCtl8v/mJ8+C4
OqWZS6oYCBW+4RQyLKk2PzEW3ZTs+wHIDNh6/wYKdeIMF1DtiVq9h9Bt3OeqawLAmNlwysTKcuQx
9+Lh5Nqm+0zVoXUDodrEliTOMlgqWP65Sx2TiP48svnZtz8kgGY/93mpgb9wIrO5EQ+PM5kT2Bin
LUczw3HbJpF2UBzyRpPZPHJuvds8zDxwAWlVaWki3VOgAXYO6Fm69CEDxAXWyybLbBv+Fx8xi/ea
Z5M/pNhEmf2rn2akX7S09/a/cyvr9u2uZyX6rtQUGRVLeacMilZaFGgHEH6IPCrt5y6Eie+DS1C3
CbvCOt7NrDQ3cR9zXv0ry5bqg04FYXAHYiosyu/OcslN3GJNGMJ01stylU29Xlpkvr/uPqyNt5vd
HBOla4CcLoBsBHd5PylJedClksic3sTK7DR2CyiVymI/fai7OX0wDQV2VzAgRRJ9VaXW7X//qQbM
5eOrLQdnmqPyhqjSbOS46j+LoKitMdnpLKfXvAAxUjGTBzDe9K8Od7Prs7x48qusP6hZM912jhGf
zFBVly/N+MnlMJ3W39H4EcJjVcam+beZmhBE/shSKoNN4xJSV5tu6Sw7hknPqc4UcE4sU1GK2wdR
6Tue9aIU8xYtOiUmD5lLL5p3DRQWu2opgZKhT2hYunSkBEqxwu4qcLUZrs/xO1VgvF6LZXMvxWdT
gmj6VKS9ehAXinmByNFqzhKL+iUEXPZ23X1e9qFlC3vR67WeUbKBSgbZxn7331Qye9dLHknxrt/y
5LJHPrXtS7xcUzzEV6IWPWffNFzCcrDTFwAAfvhh+V4GJf81+6CLoxZYmSRVGKcsxN00OEec9eJy
VSaK7WIq57dMv5dXX8ktWcTf9XrvBjC+f6R/vyVxWS+56LyshG13hJxEC4roOEDBvQ5dPtGdLDJN
Cr+mmx14+z/bfkiuNlUbUTH4IY1YP+i65SJxpOf/WymvJ30U/1gVOhovpHT5UUioqzT5/fOrk9XA
hYWzEbzSYtxN/qdp1ilss9Omu2wKFTTruipOfd+/dv5UUtIMfPdBdPR2D4ei9n4AtVO9Ofsgf0HT
ZtD0WQLKLAlCJ3Q5+aF3qG98+IlTCg+BPNDKq1rX4d9KGv8eHGcGLUqvQw5rLpqixFGUYnZAyoUF
ejqJ9DGN+K0hnjWmcF/grpljQgOr9xAPoMP5jWqcAOKB7FExfiQJhN9nKnFxOZY8RBz1XFRzYZ5E
t8WKLmjAsItLHpGbYU0qcpb/BKd3ultVRTdTBTja9ltW3kHLne1n4MbRdHRwVU4nPLMJHwbFLC/b
Kp2/jL7/WI2D/5cGDB/VeNOfOTBLO6jR66caFLIDlF7TjZ1Gb0EJvdZfdN99bA3tRwJeJd24HCZS
vgAeZnEXdBxBimaQ40WZuuGcX2aBwvHz4is+sNjZd8q4HF/2rss7Xh7W0MKAkHxhllNz9OMExmuZ
6ossMyXldO2DjsKhvR2o+Y0Y59ZpjjJbc4n8H9MPrpIR+P/7xpiA71xSnN2JXL6aAOofIRI9pGpa
Ushol2xZCXKEyy80gA73vILOwOuHlX5hZvB0VDT80/i9uIudfxuEdO3IxmXgPLWBUt+wAZWonJnY
wb0eWDZ81L2x86dipDbJVdQbKFQfVjGI0vC+saG5zibnKNIarLSAE1YZFcHLBv7QAWE40uIDfUI5
FocILODrMAoqaE7hxbrJWdLR79MuGwJ14lyucjCy4o9t377UY2Dkd5s8gGjHx6ZRL4N+/BaPaf0c
KZ0O946u7Wh4mL4NbfON6tr6uQch6y7R+E9WnWD6lvvdmT+rkzN/da7+GoF8qVv2t5pr26h4NbEc
innM6DQ53duQ+0VFn/ciD8rg7KMC4HURPzhuog4e32VTc0T3wS8pNQDhxXGE0XXHbli2X5VnlxG7
CnvgRde38H6+38p2hU3HPiflf+arD6rrFWSf9WOg6DVv+cDwANK6oM/AiiY6sUZpeu97kXns7Lnz
aACGYa1OOAsTPwUqOo+SkBsYNNSH1aX1koXXXJ8A+iYz6Nj1YwuoDgDA8wFmWYemdkXbp11p7cqu
nL55jfGFXmP1GTo74K+NxNoFJvQvi15R3fk5yNFv/pBOfQk19OLf8T0Fof+2Ks3mPlfsBfbrGjZH
Tm6TgU9YBJ5gtZzY0mxSggELT5duV+Znik/5XVKj9j1IvOzAfgvKrda4LhW9veaQHZQ0E8w8upge
SiNyAb00m13heD4I7LN9par1xM9dQG2EkehXXaxkz5UHYFgLBOtXKLNvLKWl3LKwLUiqg28DTw8K
rVClGVsgHL1DA7uIdIjlD1UcHdMQ5GIbqJ4DLY71KdP96tS3Rn/lTGYNhbISAVG3KGHVpmZgqLRr
3Q+/z27n3mRT6QKhuyz+4mXxty0U19Uiiz/x2xaF4luNCwvu+6JSrMui0nxfgK7hBkX94ivr0S3g
fbHKM5DrK+9+vaogv+eTRaosQz/kE4+6crtdW2b5PnEyHtHLEGh2yuymnoY3jWkXPIPnJKYYpPFL
+Ij4W11uEXnpYt/kf8sgGW2fjRT+8rxqsdTNfvjG8DopwXjc2gg3lWbzLFpEx4L/dW1FXMRhCdhE
iVfMpVHx32I1jZYxI20TzuGKwr2OHDC2B5WS2/cuVY0DnkMYetpO2k/FQClysjNtTipEJ0OculfZ
yKnwqvqVaAv610RjSX0V+MF/ccKo3oJT4dyzqc1GmRe736Jg3KsLQ5TXtH/n3RC8Qg4LXyMY0atr
GCZnrgo9zeLagK505ppOnXPfUNV12UG4/s+s4upTDXolNxBFUX3Nb8Cw2xYKcxZGF1mjantZIiR0
5zg7WRmcrR7OFhu/n0q+YoF73FKtyxJZpki+bJs2TdRcGCUPOkvn7wq1CCWao/UiA+/lf3RU5p+A
8LNeMuCCr2aDo2UxAlFm3FuhduY/x/UfXhlByXQD+P/SSpHU8atqqO2jrmvuawTy0aK1qQm99122
+cXJbdLsunXMBCxb+i3qwQgura53b8ZhLoAjz1/hBm0fQ6twX+f0i8TAePSWolO07qah1+jQBvrB
MQbz79Zrr9lqHP+k+DvYeVFqPjdFP13pWWtwoAxBkBaO3ZWaF8qz0sA8PneO9WdNuPcrHDbz6WO4
4c7aFRxQyoXC/gUsYv6tplWeS6WdW1zXftXxTc3zx1X57kNTbAZpN2WO4gekUAc8M6AmEC4FtHbz
6b0fHY26GaRMNeb7oTS/GKFKn/diW6TVM2tXm0iGznF4oIcPKbBRH4sgx8DNOAwDUpJ9Y8DfGTYX
vU/zO5d3gYot/DO9eIhRVUE3dgyT2nE2wmuAvvnxofiA5n6KyE1tr+lf3bGnTIj3TNuCyTqtfyxM
iD9T+tGos+3rl94w9Sv+COGxM5XiBN1pvqeO4yymbL+nVZP8jJeYri84o606oDZ47IfzYx0k2d4z
w/wKgjzrZbD77MTjH/Yay3wRFXug1ES13v2wfGKj3Id2JS/e/Fs/Xf0jauAvB3/W94ZKhbBSJZ+G
5XMFbEJw21Ul+HvLp87T+5wmCyeC/QKrxcfuwktM5STWbvhp0TH9+p5CtBZL9VveNMDJXWK02sn3
4dhwlJgXL/3oKjdDZxksmHrjlHMUdDkkFER3o8c6QJRiBpbNPDU0NNDA4lyLXlRilCHTfPe2olzu
g37zjfTBvmz1HMbl9yuu1xF5yU7DiHPdm5N6HZRT9QkQ1B0QWTDXLLOgToqPM0WFb0+sHLq/zVSD
bpNu6L5R3NActWXgbKMBkK1lQSDyOhXt0CtoZaqUsNEW6gJTh7sMW4rfh4iTqihgwkVpeVVVWXUd
LOgJ/GObh8ruvEPhJfUFR+HNQ8+64EFmm0H8JGIz9FnxFrGlokDaO4hhc/5wjc15SyUX365raKDq
6bHZHCdtry/f3rRz4tfhXOj7vc7r1itMk2LR5CsPVMQrMfMiFItAzGZZYsBXhw4+D0F0ntoBCH8l
Ke7T2SrufTvTbqZ2ehSEmE0vs7H3fuZN2UN0liYBLfnv8DQ9QNJQt5nqvijBz91gaD76bGg2mwX6
ymez0DQz/FGMQEqGVQvL8vsgpMvW0NzC6zEeqHJtMzA8cBG/VdaB1lpDVormd/OHNOL3+xSjOXcZ
ONQLw/MSLq4iJj3AWPQNdgfPAnCs5hDqkDqJ8gTdlv/k6sk9zHTxSaRw1JrHpsuBg8cBTBLliSL4
nwENS+mfsR7d8+CAGHP5xAloh0B1FDFAkkM0Gtdi2OA7NkOhpJQ3S4hDw+fqPQ4DlaKbsvRNA/Y/
Pr5bbiOBR0TTeegBR2hQngkinDc5wPIwGIGZ3fj2TJlW4ZxET+0D3TAilyp8HirMPgdxPjM3Xr/G
ia5s/7bcfPimLWSOUEp+yahl3vdqZyxVg/qjWoM9IqXrrq1fZaXjnnlYUfO/eEgOIwWSJBp5y6yB
iqAQJryNvdyFTRGwxl633mZz58McsMliFscPOj8fpvxCzDLoSx6ZBcViEXmdinYhW965EDPszi4b
RnTOncnvt3GmEx9JcXbJs9s8u5x4bYPcsQ93+lUK0Lvo+w9XXJXLZc8yQlyptFS+Jl1X0Bg4JBW9
81E5gsxo97eV51yJzp/skiLlrjqxF+Bc9E4+7QYHkh5w1bVTaRUa1nhX9al3FD1Mphpr8w7G+mjw
6UKyrNswiTm+F+d1GmSuBUiS5lx8yCWiDIDQ8OLOCcV+00kGubCRKzvgLLIba+6q/MJNO/tWhm6e
+v2YAYWuhQYYUHoG6KJMN5+EyiHtWpTG4nQmF64LoZxLKzn/j0vSNX8fsTacar9OaSO169smN2uw
TBj8bLqztMS5E1VuNfUTcIl3kIY6dyKJfvFq/lMlgbMW04S6BC5eW+B7+lVFJ9JNX1CmQFumep/4
Oqj6IR0M5Rxo96pD7+YFjZnafRnvTdVK76FKAGA3X6xuMlIADfn2bhSlhEgat86eg9AybyR0zQK5
5XCjec0niV3TiLPKwpsGuKS4Orsc/WD2iRrTVSUhkr7r+nLfWbm6q7QZhKfCsK4Nth5vW2V512oF
p1d3gOxVl2GVjR6Y7zOTyBIlnjJQK5FRrzFMtH3xf+fI/39N7RU8gMZsXjoTIK/yfzvBZAaSh5jO
3c7nkkOGQbzXGJXvwPpx2uyiO7ukyKOnTUCBFR1cgxTNr9XwC/+XY5R3IgXSbmTa3ZOeubyCSCF9
DgrAPtMt2JikR0WbjAyq0PJubVmhCyO961Ne11TamympdZTHrM6CJ9Cp/CvIGFvqatHJYPYUxmpV
/LdIxeKm8PA8wUF4JUGbq25+y53KfNg82zx4NqxMh7qAONFXSqBD1JSX1yKKQeX7cCn3IvnFMIeZ
8q/3Uke9QqlePa/30egpvD0Sxj2YWjDe+ZlrXKvQfQKjv3CzdPQjm9CPmNatvQyz7WOSqWdbpblr
F3CWswAxrXJOCyrlmdln0U2SdLV8TLXaRLsNZ5eS66+3InclTmcXlZuo6zrZjU7yufHD/FIbo+pr
O9HZsZCyPARwCTw1rfcq+rTq5303e8Z1M6vl1zz/e6zK+XNQ1fatF+Qwdi3R/RJt2fVbtKYrr+I+
NNrMO92zNsFV09oKwPucnQ3HWqaqry87JMhlwuZI1rfYp0W5WbzU1A/ZpN6fhYClqvnwAP1b9Joo
9UIwg4cUrCrZeeEyq2GTbeA2eRYsibbLvl/x7E6rKWz2fqeVnIoZC18NLRTAry09kxWLeQ7pDqLL
l56MzUXEbdhcyqoidpM/+FRgFwJlG7OVvSSUwVM72j/WUa6wmbY8Fvgm+zgIm0NdUzdPVQ+HSGGu
0zfqNaFCpe/sX44ARl+udkPT4gfbiwagWgM290I28GmeYsWo8wKohzXWMgAGOLZbqJj66XrWQWVc
g1NqnD0a+27ytC0LjgccTupMOqmOIBPBh6XQBrEq6djDoXerNLwqxXkNWUfV6rLwavUENTY6qsnw
E3Red5/AJneUYc2w+vxn1Jph1UuG3r5Mele7Pb/8efB6E+sNyR0nLC8uoZyYaQFqecJdebM1Ps6K
k5/gizq40bh8AJrkax/73a0YZfDj0dyPNeTorqXQq1dnRb50NRzCaaItc4lwhhb6zDKl+3OvJrDO
2G2c7YOEtuEZQl9AYBlcdtXvlk7OO2iYqcSV6WpZvJU6pcl4iIb2LEbMWttTw7uGL55hg+fvEy3Z
JWZNrnrpehdAjhh7Lw565SUq2rfKRKoCzXtnGaTMEAzCK5sTCArzKGgUlQy6bmRX3RCHcAH88hWD
+DWwSbPyN490sPzlubNP7y7v3+BHOSeZwZsJ7xzssCAV/zLo8u6uV+Vwq8M1zV4l7+nN8ha/TiVm
avjiirJaLCOAwJUSDcpLM8bxqdZAGlxqKmbV1p4ARudIQTVe+zHWnvQquhZMF58+uicTSaBbghhp
sW1x757vcW5mHel83WdKufAfUWB9K4MFJ/M6GzNQuDZdGS5QXKIUn85JtD2k0clOdww4ulXQE065
T0ck6wfWZEiiquf2bbbpeOZ9djU3vlb6sDmJxwe3Lq90IKSrkX4j4s8uMZfFl7qgP067qCGYNeMQ
WvSq9j5FmjKx2ZTNt2YNksYIzB2/U4byzVDLdWt3801rEM1U+q5X31wbAJZzjlnUN49VG8NwXXbQ
Sfg5KNeDQesYEJCAfHoX/9WjcCcPKHz733NsHlFr8xIuSHADHRYsSRSdvxy8e9UC5iliwBr1ojd7
/bVLS+OjtV3oozbnehE3Z7FuomSuFyhQW6WjZotNfs5epl9tXwP5tNOF1/DTn61fjw9fICsCTC6q
ivzw4RvURGF7a2TJPbxn8T0Vl/bSrxBk8XcjydprVVoZFjFzWmC6bY8mC2sCLmOxvmHwLu0Mi0u1
tC980EmYJX0SQ9aPF3autFcCqjCxO3ll+LMG/xN9VbfdRJehWoJGs+IwpCAxuo33wn4k9I1jYl/L
CRjVQ5883XEfmzgOPsUWTb/L8Vkdh+HRmCkTEvHfgkYlsPZshEU8Cvr8xWEDXbZsKj3OX5pgWk5D
6PEuemq4NEsJd4Nt85NmRsopm0z/BAibM18U2ggnkTp8FZ0Mm0u6OI9Tf5X0VnJcAzY/q/SoAoVw
DXxF8n2IVbPJv1FH524Nm+E0vmky7wHY8fAuKu3grova8E7EVZdykNmaKtwYi8tmkNnm/LtYakme
CiU3D/8aKlFbTklHobh7GI0OaPP/vJ3tqr8LTSwo72KePPvNut2i0trNpa0WABxWjXlp2LF9UJen
qGktnM6da62FamIVUVtArzZRytg25/+nWODK7dtMSf/KDSdp/sptXYfvAIZUypprKsdm6/pM19Bi
SXkjPwUzZxCFcdv39Ke2VNsQFkZlsJtohNgBwdTOXyf2CeYoPvmBA6VYa/AalVGpfpUDzn+KbYrX
LoYpVU8iuwloQSa7LqJyBmde9SJmXsoeA4zVi3vngVSyTkWeU6hSjcI+/S5SEtXR1F4teEkXEYCP
u9Bo7UvplT9ro5f2+G3YWvAhGgBkFBrFuY+Akf2dy5omHEf9Jq/YddDH+aSC8Q+ZTOdfJk0dPsTO
+ExRbnibz0PG1smimxOwSDw7KPe1ooUPopOh6C374KZQaZ55KwZ/krBnBzH17eA6MfvnoAPifguT
LNBQWLtCz0pomnvtsmcjhWJnJ/tUTs4LZ2HRvUj0jPdASFHKLGJhF+YNX7pg1xhd9skcjfbpfzi7
siU5dWX7RUQgxCBeqXmuHuxt+4XwsM08iBm+/i4l7abd2+fsE/dFIWWmUlR3FSBl5loZyNqZaMED
LGoEwH+fWo5dtSPbrg3eTkW9Y0tTSfm68lhp4VX0ef6Mc7B2/W66jofdvDJX06sB1fyvK7sgldwm
WvalE8mIVBo0ZtS+9GhYGM7wXkYmbDC+WyAA2/7HqSDCU2ldr54X95UfyX/JVePvU9WEDnR5V9iu
qwNf9Z9Qd1NUGuDJi6oPkwzdNSCr+SEMfFRS/ULiYbjDzpg8JAvyabaYoXYWO3pSkBZvEqcZgodk
ZBIpxJ7OkSDvRarO1BU93oHB9SnBnICV3piTpYtzlY1KNVgtLhY/JJMiSDc8TovVO8Xsa/Hw/gOo
K6EpZIJ90ouHP61EJssiNK2hCGiARydwYB86gBHjvIxf3Fg3HhzVcLz+Hxjgk7yyrZ8jaasywwRZ
HhYQpfGUK1CaeqNRwdz2DGydJ4CuIVTfhla/ra00A9bkrwkplvOsmPt7mkGK/+CEDGSliT1u7P0O
WWXdbqi11rPUxs1QGzxqZJAKgNZaO+d3OZlxVdDUIQdnsY98mdxy1Cx7U2xW+0VBE1AXn6+BVu+s
F3ekWNbnJSAlYtAFbElBdg5DgY+6iG5KOvBa0yY1w7t0qhYnu2WhZXEAHEQaXkGAaUVrLjbUs00k
HCJY0aL4BZ8Z6YfxccJ2eWeAJFOBH7fGsQdjLOik6LGixojxGkcaDswa3ROOYo3jIKb8gMo/r9EN
G3Wr1JLRYs7scVqFI4DcxlECVT3XrF2lszuNMmybccyqFFHeWpVHXWpQdsf3gM07vFHE2I6fFpM4
D/0TycDBjMk9WJEPI8BfeuVwsUv9AMBCNH4/BQhi5jFuIzyXMGV2MxuqpdLeQXLQMqZe1RvOyXmz
BhBvx2g9GcGwjmpQyc5ZNN0YgC6X5wFee3/l3eBUpHBxbjX2hzGeDqHWdPETkERA5NSEwRbElwBt
IXPKo0EGB85lUSPNB5uX1wHwi0JowWniCo48BUwEA7UPQMgdkZ81jnSbNXVnKdO6a93a5d6upvw8
Zh2YVt50C1k1W5z+/+akUp7IiBxRb5GhduzKUfIPcupfZm/cmjwIsN1+vTaanNnyLiY7OLghEJGQ
z4Bs2DzSg0tund6IIkqVLSW/RGGYbdOgZF4+BGDeohnU9IYitpRpuvOVIUtMG3zZwIkCcTwHLEzC
zzHeWOYeoOsefa3N9oso8ZGfuS7zvDlL8VkIvtG1ROB0H1DL/YgjVRCngm5KDaepFw+6iZKycXLz
NcmocXt7WPlVV+4WmcjrLzIJK3DKaIACHbvI08VY38nCToEYVjrWYbFvwax6YNPQz2uRwuobA0cR
pblergkn4wkYMMJgTyaBDTRxPzDPElhKp2zS2n1sC9C+YlSoxhoGXnq8T1qkso/NiTTUcNJQd7Rj
s/SoS0ai4Eg/QMhkQxMXxTJ874LG1LxZFt+KZq+Chm/WAjpt+C9PYpRA/l5vIZhh2a7uCA6adsXE
8i5pfLAQaCoNaTy1wDHaYCt777rR/4EN1j6SAVDWuwmHyig2jpDafwgMRa41tFfH4UXkJTJfg5zY
/2nH+iEToKQqc+MB+Jv9N15135hplFegyPxd9E1+1QG+hO24nyAhpQsAp4tqbJF0+SOCpflj5ZeT
50opD7qeFY+kaIddiALsh3mAZJSjIXCkvUyyBd6QojIttglSoMG9VvJ90hr+Q2XKr6klypMBBKx4
lQT7AO8cD7POsOtzrI2PDPcAoFhGACvEFNbpSIIvsnZV2pMTr0LH0ladDxalxpL+Aw4atQeZFV/B
YydP4NrKt3pfVutIzf2nf4QeHue1heG8+LWNJ2lMzp2mLO5pdVpDXXXeAwI8AT6wjLe5H1t4d/Et
FZGwQYYodbNDAbcTfihas17XUePvQlYAJDgY823FERKkYZIO7b4XfrgeAdD8YZAc0JE+KBNJG7R4
B9UnDcmrmBoMafcAjPMt6agR10bn4pn6vgQgepEd26E8RWM/7AA+Zx4b1ViyANbglOJt2arwzyRO
WdIU1eRzRRgPfdJ3lb4nHVJhraNRZrXYkNncTabuK3Kw3c3sb7b8tdoy782SQjeiHOdHankSI8s8
/bdfxox9/ns9BXgrXNMBZYVpoaLi3U8jtEE4jMSn5iPrEBvuu0ScgKf0FyqCgl2Y4kXCNwBy9m1k
gw1WvPAuasNaIXhRbSJTD5+AhZtcnQ7wkGo08ALlzg1e+3yc7O5JJpQFcopnC2YG0RMwp4HSUIfj
3gdf4+mlvn9cgflCXH3p/KwBlPgXIOr5PquxSaYhjj/rtWa28gDYLyTeJT0SyBN2Y4mwPoLejKS2
0YjraLDZQ6Izvncc7KtJSR7ElMlDWgJNp0Y66nwI0/k4l5ZxBhpwOqOhcQbCvfn9tzUUJVMb8E2F
9GuvVrB5gMg+ZRx00DySgIAOW5BNxLHzgCqTF4uMoQKLG9EDr/VjqyCxzBHv90YpfxplDG4JfEXW
ZQCcIM1XUIPWGBory1W1ygpTa1ANCFr5oYyb9zOMDC+zMxnM1Lhyp+VMu3WuVp71JDtUlebfqCF5
Axg7gFZqOsIRUIyl1Gatr76ocRGcF7lAUskRD7tPurJqu85YiTjLUNUl011nxfYqNxz5yJNEPuqJ
1SASoVsHJHDIRxmNnuEX7DqmWnZHCQJIBoe43fk5Q9JhJvM7MvSA3GiHZ7JY5E0yOF7AZbsjs7Qd
OKBDLdDuIGdsHdcGIHaKMj3nTZgD8Nm1P1V9c+hcEf8YAczojVMTPQOTeNo1pgIUimL3AXcDnDkq
E8XjHvh2/ZW8GVntXmxjTM/AVsg3ufJWwlsCuKofvHaBy1CEEahDNaCEZvIH4/WXTsvT2zBN7GOE
r0gWZdpTUfPgeWLmqmgz9jFwz0Y9YOvlIOc+GvENVE2vmrxXqIoRaiZoNOTiqk3ixSIBTSwKctt0
P2uRv869IMCxXRkhqksOSBNp4TMyLMSRwCsMhJ/0AbixC5RFGXXgzgAjIaBL7UDzgNSIKjwL3Nos
StRYswq8zfnnefjqxq1N5zLL/LQSXmtbfLe4rXIfB7k2SBWBp/oQ+MilRxKE/jVK8q2jgVhrCuOH
vJPjp7qP5Vp2TXBrQAxwADK+qzAW3k8CSZD/tx2mD405ol6hspm9i8f8Z13y6kD4rkEHnCdQLSxQ
roODLOuhxk0lanE6vHLwnfMSvPLhC5lu3Tw1b/gHmbc6z9MT2IOuwM4xb7K2+SwfgAy8BUd8s1oU
pAW4EhA/U19744QUTWPtRwDrnBfnyHuxzggnbslgcdRLQNRp3QCmydcLIRNWmAy4lYOzeafwWfMo
AImFn96vy8T9bLha4us733qI21ccocAsKBuAjJI6rNphDXQfVXDzaz59/EmKvytepYd3cj3eI5qI
/emrealF6ZHV2cdFRB5kavebwBHumz8UKTob2BGdKe3dMmP+kKJbR2kvL8tnBG6zcSpiVFKpv8ci
51WgIz0Z9MHvfKB4HSyeRT29/y9MmX4SZcbA6/TrX5y5KnZTVOvlLwWw0XgrU9BBoebQuAjf/aq3
eFXJqhC0IyQLe4Zu9QmJnP2FJH1YG5fZwgI/3h71e59Ihr2WcTFwIDquJ/BWrQ2ri9bzfJpI+v+4
0OLC/0CLkWC+BnVx1KMFK+58WhwOZdvjdSjEbc8tk4uMcFzq5exj6ALrgkQcGZHRbuwA1ljazSVB
cKtZx1GQXLIuxKbAsMBmAfYwEGYsKtJT4+B37lWJpW8sRHReZi7qzglOSB8fDvPK2AkCC4rUnGUc
T7F6HqW+u0J05W/bNdMd3fTpQTANYsMQdLm16jmQd6AFM++ymuSxlOXnONGae+wWL41uTfdclA2i
lb/kQ8cTFEw5OB0hM6VIXY3fMiCVKkkfIEd/VI1fgsbAjZDesihopcKqPi+L0AS1UhtMWOl18cB1
Uc6qViJvpAgrB5CbBcLBIaA3bLeYHtPIHR+RmTRsuB8U+LtiX0iyIBwOLnYTVxrlOKQ4Avok82hI
zRBYGV6PWrmnWeA36x9K52ExQJZHsANGRrBeZIij/cXaqDiTSKtQJZcVyTON6ILKCOB92BUg8VJd
GjWxyL0xV+k9StRZlrFHtiLSZ9SQZvUS2cRuHmZHkiW+E9wGo9/RiJrlMy6f2+nGg6KJf/MZM+yJ
33xG39KzFXeZ3NMsLZPDA27ay8IlM4KdBgLXN59xiPU3n9EITeMsuwNw36XTnqriu+U82QYSEXwF
3YxEJ5zMVEXnz2NbpD6MMKySYYrWWfHMuB2eUJSDM5rZmiaCtVfuDV5bycVi03ONMNiIjfc9VKxG
DX5nyMFHNikNXXvSb6kW7TPFgOQrFiU8DQePcas80tDF/uWQNrbpIRTtlis9czasTMq7Bq7wJx1I
8iigMwDDqeaSO1Eme1LSCuSu7V4uqO5x0E+15YGN7FsnTIMdFZjP5efRq7AfUWm5YUH3YjRDuCat
Jb1iLkFg3Ygq+WsvQOObO2BscfLePTR6s6/DDsckSkRNwqLwzZDMBEoZ3snT1wk0C3xg8ObKN2aA
nY97j6bREkl7QWhRG8EVPEbg8xEiPhJ6VhHr0960y25FQzDPsUd8IQPF6UgSoKFxz5d6fARuIgC0
XNBzvbOP8kcypSYyS9RWK/9/svdlz0DC92gqMK7ZfwiaFroeYYfxWcTxIyiPfWzkUmatbLNE6QRK
NB1kjb3pI+vBP1LTK+PEakdPRu20fmv0z34ehto87a1ucTYvFOoOFo2pBUzVNzwGUYzjgDcKjFvG
yUqQ7WPUoTE3+muPZKQlu3dD7hbSizlDBr6a8Sc7Uvz3NYC/9DjKpNnRsrU1gjeapv0Pl0F2ZY2y
2bQ0DsvH+NOKf5LREo2OZKQmPv4PH2IxqcoUv4b5I8d82qcuTsf+/W8ZBMXW0Bt5mBSgFVNNrYCw
ArXRRQ7CsfH5uCcRKd+ZkaImyKplbuQLuUN57fOsfXW3eKEeLbGYLO792G28vDLqzawl9/99Mvky
deSA6dltuZJ3V7ssQT0T9RXrcarFNmLhzmoEEAwUlinKiuXJYOWPN8ClRoeCTmCAbRcZb4JdgnP4
P00qZKatNCt2vBSkX5dcNaal9ZeiAVomM0EPoUYolxwuRj+Z/Zqb9b43pg9AMYjvsV7EdwBglVkv
cYCayIcEdK/3CImfakDicuzTB3mqXk1I2vQrt+DunezAlSu3Vodnk8lbGxEwc/IydWOjJlG9wJAg
Df6TWho27m+Vuns6MY+3AIgGPq8dia2os+GvKawPzCnYtyYeAXCNLdxtGmPtVIeFtW7qvPzWpB4Z
9DrQLHNXNGAl4tUNuT5IQ9Is/dtog12LyexTieclsMas5jBkfvaEcqefNDNKsm+p4VtPOEwLDrR2
rpk9rW1z/o+18yGy1iiSW9YGutrL2kDDrm41wngr1tTRzXGQehxUAHTGIfhXUEcjXlM13S2VMjma
LEe9ep0Xz3ZvJF6QoH6U9cZsi0psDkDN6MVWc6xq1en+I2Uh+B2A5aYocfY0THH0tS6CGrXlUwOM
WqVdhmMdIt7xarzMRYZYd20GzQfKflGsazcPvgw6wCQENwB5aafXmqUCyWmQcwBGenWuV1chRPfQ
adl3qeS4nYPQC8jNJ+z7sw+A1cChBOTSbcSmi0Nrn+Jk9TPCRiQ2Qba0QygAFKs2CuuAyiJX8WRa
Vxe1+GuzwBZLRK11rfM+5x7SwapLgYSGeUiaVFmbHBUcYALWEH5XhqRpUXZ3yl12JIdkN2t9E1Bs
PuNsB9j/UgA/3QGTvBF+nX1VOSCGR7t6lo0B4sUA276hZMGpXAmGI5e2iZpH1kTWvqtL16MhNcDO
8L0uSIy9q0tzncWOsW7c0DjUXTiu6B9TAFn30KohZYssQ/o/0bAJsrfGgw/o7GUuaRdjckVa0HEb
h/9hbh2k674LzQcDEaR9b4l4hyOl+lM3+OsMfBtfUXucrK1w0M9TWOD4CLiuyGiDQrPKv5zBdp8G
KzUPJYBXNkZaOF+iETlx0Bc92L79tA/AZJdnj/HAN0UUXIG2M37RLQcv42PNgaRmJA9OXgMPXoEd
FHmSg34telEYKcIvpGiCIJ9niACnUBw1CSAe4SUPgX6sc9C7gBqXetQYTTWsy6YAB+2rAoyH/7Cb
jZPhZySZO3sisz/5nG3dU+QO4Zms/LpA1JXkSwN8D20HgIVnM3IbpAGC8s1EToqDeqweeJY+2+cN
snw8PWndW1SM2cbqq3JdRZZ7oybBD/02afyhn0rnuMhrX7JTp3dnEtF06qU5CLlxKGqAYDW+NVWv
GJil1D0tRMzEsHM3WVntRQKhCqegcf6Imk3QWhkor5+HSmYHLQed5ORuFlmPt0Cnl+3ZUnESq8yi
GxLXt4tBoEUonY67dtWDS/aAoG2wMi05nHD1PrIwY+NzY4cgBApA8lUXRnu36wbxtIGxz1HJsjUO
+OJTzFj5Mfe1Ncn1yYx3Y1jmu1LNr7AB14K8/5hFuXZMOw4IMCV37DBEsRkIO4DNbAKDSi+8IlZ8
1hWwxNMJSI5FNhY31ubuKWAO8i+k4F8sywKoX5V9//9ZMOWD/+ajGR4aifgccVQlVoXkpBQptYh9
KJYqM5g+C8eytroa6SL9+S+IZf+gUNWxp+eODsQlzm0gl70LE5SZyXPhWslTW/NthuShlTHkw0db
C8xtmBbh1kLI+WNRg3PSB1DsnrSdCejsKmV4OVVa35efCmD13EhZTMbaH4P+qZh6/9nOAm8W9zW2
7XF5pykTHqfnXBtAe1aK/lFg34O0QjA4JtLESfPAjniYhk/USFN2K7+0EtDTQOaakXF1cc5GI5rk
IMtppeFOsx8Dd1h3rATn2e87pJYh9oYUiHG7KGjDg4Pyol4v6opeGGi71E9BtpkCbGt0N5GnJmjl
qVMNDUu3BNdEN1p3k7Nyt5hQb7GjaSTrWzvaa6NxXGzfmVXkk9Ri5Hc8SF4cL3Yvy6rLMB25FU7r
7IGKh7TMZSG65kS3o21pRNMNBUPTLWR4Fpp2WGxtPWrjTagVfwP3OMatFyaL3TQAscCsxrOR+s6q
6XV/A6ayCltBjWXnEcGGqe2trQSgx5kaMxSP2PgoNNzAWkWq3BJ7Z3HUXEvf8SQ/jUWrmSDJQOkk
TpwyH3DgsOmpBpOkOUMgyHtvAID7jO9JShMGnK7XXWY/VbyOLojkfs2R4/tsSjN9dsEtMOhB+Uii
osVPjJsiO3ao2HsOpACFBqDueC/CO1NN6YQNjo6rZtUPQ3inJujz6K5F4qGYIh/19SwXoCLrwiOy
Pj6/M0PenAYA5/b2Lz9H/g4bWzBcFlKAHVNHPBt4N++w+qexQEk8qoCfgADYnhECQ349rw8u4tQI
9xf92UbaauvR2IlzdAsTfCGhCRSIxYh6KEjrz7ONUDPn6dzeA6OpPtBokS9z5wXIa+MjF+X9quR2
Mafe63WWPaq6Agtl5qEQP53Cd59TnY3bzJLTUddcceUIW6yB6u9/qVPAVdcgyIxhauoD0umlGLcI
ab+Y6loBLnee+F9YVm16P7N/ICcqsjJdbXec9QKQk3R+fHc3M+CNgnGlXm7F5mxJQ8LESTvsS14s
OwLOWax8zb2+nH10YPvbaHlcgmAOkU9qLCO8FIgyXmlkW1OHch67mC1CFSWVmnZ+Z1FofrGKxxLs
tX/Q0go4t0oK4KD8wzvNLUwFQGGLBHhPH0zwXySrAGwHR5cHeBJqYfDo6E3wmGSBs4krPnmhC8CL
DiS26QSIPz/KkYKmhsRmWwzBVM3jN128C0TRugIILeiLiiOZD4DtYQ/UnZtoqFdugmIcGrbef//m
c8P5B1m95eLo1HAdA1kdDGQVvwMA9qkoaoBOlk8mK8TRtwoT5eAjWydhkyNTMDFu1LSsmM65a29D
kEveZjNWav6uyKbG43FXJJvBift1ZyG/jqb4fvsyGUn3OUqO63a/OCStWgiZWv9YKEiwUXydTpNo
MWDwNx4NK/tb3FbdmfIcKR+yLcPilIDfm0TUvEn8ZLmZk3bJnZw5G2n8qn0zg08xANq5AWJhVRnJ
waeH/AHVRT6nfSxUQz1hq0JJ0mQ6UOv0ULzRTlQXiSpT+9hQsSVNnKU0faSSy8VnMhUfghhp7AiR
FxdqxsFVyPpms/X1UItnTWGA5qkY3T2ZtGQ8OFqvQuvFpdSDv3uzAOeg1u36yErxCB2Ka6OaudhC
VWwoZRNHAL1WcqPwcZTQAFSlz1FA6fjutKNcAZ7iQdQPdX2hYSbiFc6L3OcBmJwPHKcNIBFBggHu
1sesB/QSWZEPra/12UdcJ299TFMCtmDuPpcO6h5mBDo+gPyrUoDk1BDkeJmG1Qb0tgg4KcUCQ27L
ZgQjjcIwX+DLmeWbK9+vAbaGfPPNKMG7PbQ20P5odvnq+50zGtKUWC31zivAZbEU2bxpKhOUloiK
g7+6OtAnLkf/c9Sl/BZYmvERt0r6s6BGzboGVQ3EaZWGMenYS+i1aa0R2ctuWhPWOAARX4Kpyz9b
foos8rJsnnUQOeAkpE/uYaxpW92J6zPy9qxDyERy6IHacEnxIrUF+nDwwLtCrtMpbz6YZWt4Q55U
XxLmPDfgvPs7aCrU1CMc5g2uD3yWNvrpInULiTDnCGWzJwoTZ3GAU+wKKUxzUBiA1qaHH1h8oMCx
5Ujx0GaAjQBbKE2Iuq7eY0cU4/gCMmqAnvgd23cOdtjBKXZdMY5rotcJTREhKbge18TFUxrN22Fu
VM7WcKNs1/l9/eyXwEnF4c13PxefsC8wn61C+js2iGT/u0Fffgb2ED9VRAWpO8A9Asd9dOHxtzci
cAkX1wGFjZ7ZIpnQir91QQCmlVHPQRw9fiN9DGhJ/G3Apkj3A3C5ujWAT+e7iErDnilcafxLOd8r
3uSDQwHUtpdZy32GJiHgYQJkcgI0QqJN2wjbcgSlwGPkARAoP4PztTjbqCSWiDwcE1Ikyoa0ua4H
G3D/2XjZQPQWG/tsAAMB8pdo3tR0Qle0scVZNOBa8nVz65hIKQo1W/+Q40/rZYXIf25cu85+dkMZ
Izsmnz7EHa83oNvNLqlVCrDNxdqWZSaS3PAHBzggR11FVcstQYUaFVLwrO4cTIrUcAEXrXBDWldM
Wis24Ch43ZX9hmVA6UMmNahhDYUatDSTQvihIQ7XJi8CuPJa8mF6MfzjnDf6N11yYrfVz5o7PcAQ
059IZp9AmwD455MO/Npoy7UwPWl+h3oqJaSGZHXYVM6KupK6wMe/ASAXpKyti2pf2f4krplRcyNj
mycaSlgFuMbOTb7SirrJ8CqlZLNRWKNbD2WAhNDGQ0hbaUg/zxci0g5ZBQh8G6yybzVuUWJLn6Mi
WVHgxcSil1L7z349CWw2AsWD51b8qDEjAsmqg7RCFMEAdylNJQjulTqN810dR91RgLkT3+pCZNiW
sWSNzEx+ESr7F2kWzujRWG/BZ6RHIQ746qHa5QXvTmnQrtO+FSNy05HlO3fD0uHYQ1iuN49jMnCV
gQteXs+3We5hpxiu+Bj2t7aq+xv1dAvIqpOFmAgNXTyabE9r85+BGP092aGoDTDQuTXeu7Fix9mE
rJFUuwU6zwAY8V/+SK6B/rcdx+sibjI8wmT5PbKN7s3qRuXmZ+S8ABJ7CDzWJNKjuFachuXVjIo7
hboontaG2ROLK/syB8p6Zm+AwDtuaFg4gE+rQnknU5r0ak+iFBQjG390BnB9IXhG9sq/TdQ1PC2e
AJ/44jt59T0H2kDjizdt05bfDC02ViMbu1XoagNOpFCJQU0fdMcJRyeXeQR85atdITlfGVCphVbk
9g7IWxJZD78m/SdHsgDPGs1COursCK+z9ppjd7hp/WDPhsFCejjQUahRIr/JrQuhoxC2ihKV0jUv
2mj+wM0OV6cQVWJd2wlluQCz/O6Pj3LT8hZgzorMIS0TvN+mODmmzQI1staBVurLWUT4mSRXVX6r
Goi2W62bHOGxws8uCUgfydMyn3xKZTdjhpI/nHtuG5trxQYw9i9LLvPIRLkiL/MOZbm0d3bK1eQH
H/rCvLpx2Z2cpN3INgfoUjGCTCI1ROlZXeECLAHp7yce+8Cdo+4spUk0VjOHAXBNs+LNpBcvTBx0
xNRPliIXxVcT0Xk/Fbve7PoQG49fY93oEQKvpaIWZXhXRFqYs5uFodWeh8wEk0qZfEgNqz1SxmLW
6EhqHEFH1gvQ1atMRrAHvuQ5pgIv8vg9a3OK46KIWbUPatadF5GwAKbAW+cr+TBHFMt4rWE0K1cT
ckvLGLmOLREYOEDXjCdIg9D3mXqtXfe4OHAni05PPFJYRo/tNannrlngxmbGPNqSsG57IFTa+r5S
bhZf1HsnG82m3vrKdQToDRx4xj3Kb03U72546sQnkbvZ3XEYLgzoMd+jPtmkv1vYhd/sp1GGZx3g
Nx43MudHGTz5sV9/5wnPAScYc9yJSiTdB5kJ0A/hPFax1QP8lNuvpsjUz3H+v21cRNxcL2yks66t
bTzWzbdBOvXab1hwAXZldHXLQqx4MGbffzMAvDAKnWx2e0lZAB+ugbtFMn1CXA78aFX4ozBLZ1ty
beB/lWHyA/QCzlZYOABec4fX67HQ5YqMfd8E/MLrPDKkUaY40kD090vbLV3lMUudcdvHmyl2RhTy
ZtOdelnwA0hM5Y0G1OCsH8WsTlXvAmU1m7pdsu/DGI8CNX1qh+k+2m59tx4XV2TOorZH8tBU7xdL
ETnJLkcaJDYeKTA8dQBAorAGRalqAdl2FYI2KU6pkU/dHbpoGFCEgailo7jWqMHRyktvckVaeovm
nbqb2F29qe/eyWn4fu7idfFHMt9Nx7WRFGyl5c4F95f43OGdzPdMg+mrsJeACQIkjO+xYXIAXZfb
3jw2caRxRQYMdtPKfHA4v9chbvvKBY2oWdzMbgHS8eKm5ZqNPG9U/OoKY7BDeXql6tQJR7T5bSRQ
4merinbCH03sF0saqXlOVz8Nddftw9rEDbuJUESregA/HS9xBZxGv0OGDylIRlpqtAp2CQJN66aR
7Wpx8M4uDzILkRanXy9zFwedKEEQlP9lJzXycf3c2NdWkT1avZ49Ijl2hTKV9E4iUBHxU9wCGy20
vDK2N8AJF7cKJ69PKpq9yyacatkclGIVj0A1VoqNbTbiRqLFgiaQ7NXHYpH3zYuPVwvy8adVyOK/
rlK2OOE2ir5E7aVeXJ02/GwijWtPow4xQcBeKAWqFmdFxRwgaraG2BZTq69A8cjWb7Yl83akblId
AN0WW88bEysGmYuI4iy6TlUsdkHY7EIDxXAgITXjNeIb/kbLrOAzgoLbBIxeH4AvhMdvbmrqRxZ+
BmU2Xw25P5y60c7/KmLgXip5H8QlgP6DeJ7OpinyqqoH6sBk2g+OaD+Q26xPk60F1NQdzXpdxTFM
cBnlAvC6avWOgx55+m0VktMq2DxvDNc9IJL5ecra5NHvogQAaq62abGFXdNwVkwhyvj0AXj9ygR5
6XezD91zI74DSNy6k3RoEwNsI9nnEPlWONd79TOPhyBtvVCW+sHuG3ujuQgrJ3V4zzSHPedNGx1t
AcZk3F3zrzEbcCPxg8/joHc4dfenXetz8xOO2z0y0IGsuAHoTn5Mi7Z9ttzswYr97CtQt6ZV1pbl
RQvYgO842HVJMWogQpuEbt4jF6AwZpdseIFTBjnV+dffL4PhQG1DcnUZ6oz7nPV9vzVFcIzTfro5
+Lc9WW7frHOUtO7mYa+HYMy1ao+GIErw8V76FDqx9UiSCiTFqySTzYGGNZKp9jji6Vc0LJPIfMCO
cR6RaLSAJK/rAMNmlmf1fXLlqqGe1v4Y3cA/0wDvty9iowB0iDYAp2nszcMiJzNq6k4HqpbdA9de
2b6br6E2fRXVnbteFIudluGdfdSAV7d4RlbvgNAqA4ysYxs/l4UWEw2/x+NYI+Gbri60R33+OFoq
w2u0WywjoCFcan+GI8zHvD4A+g0kdqBAClfL2DS/g9CgQU16UWp4W9NSh207ra3wuqXgkqxuAPsB
q8w1Cakx41qwrYs9d1LEG5QPIUEWr60ftcDf9Irn13dMbCSV3PlNHgjIyb7mOK4fRpzsqElA1xm/
OPY4IFhRDweRN7Mzki+TXhfJsXc7pdYod5FK8zV5eagtm507lS5MosGv5QY7xmYdqcxikvWhlNch
wH0+noCdQ7KoHBniuiC4nofK2Ml6vCWPUeKBs5mBv0d5VWuEycDOi10d5XKDJBSsoa6CGrfS5RWg
WYh1QWQF04SvD9KFQr23AaDd/Y0yXIQgrM59aG37qbAjlKKEzrTlpVPutAlWWdFeADHJEBqdAGUe
NRc3AbI43b/rLBv27ZAXKzYyxA2QWHGJGie50p38vTYcy/fazqpAcz24qkj/l2dZu2czL9Kz27fN
hk2oBe8UQPiokMOpF+WfGz8Ib200vIhlB+rexZSsAvBOb9LJcVat2+hgzxgjkMqhoKH3cK9/MPFa
tbebOr24TTZFu4HhMEKYOBNUdm+MnWj63LS5vU3xvjAjOheBA6KXDgcHBytga4uwnQmN+U230+If
gLhmWxwodWeA6ndnXRZsq9ttgDddnMOTYhgbv5nHws+afJ3Y5sc4k+OOpgwRwLyCQ+m0oA3NzO/A
C+iBCQVmeCKPZ85Yn/o0xd3CANVT7Yo93sX6e6OaAd+w/2PsPZrj1rlo0f9yxw9VzCAHd8LOSS3Z
siV7wrJ9bCYwgvnX34VNWWz353PqTVDADmBLapHgDmvtIs0BoZVakgKprByHS3+R0MxDxNfX08jY
LQps2+89HU8HBzfXXZNa6EMYxFrPObgk8jjx8d8kE5B2rZvYjVIfteH6JAUkKIxEzh193jXil27R
C8V+zXe10xg/67Q8D55X/CNK66nqmPu9GPJXKwcafVHzn1Zf518dHVnWpjM9fBuBnlWHo1wFLA22
vdckzy56vykoSqsJ5RESpVyf3nUUP11W7zpl+f/Pr45j35G5PCHdZFbfpwjJZImQFMAfgNeriGMi
vGitqswJL1NuBiRPO+9NDnCC6F/lLsBZl31si93vQ/vroQdqoSHZMSu+Up2TPbYJ/lXjKxVQcbX6
Uxd64ZWAeshSrRa/VE+vVDxljHbyqHRi6M2zjr7e1QRUg9XI9PSlTvvcR09k/R2361MqYmDTttEG
LF1ocZvQfdkVmf4j89AsZU3VK5565Yoxu//IgB/ghwJ0hX38wdQb9zWtB2/FMlE+mladA091HA+N
cNuHHqm1ddIk0+ciyH86eO78QldVEHW/7Cb7hTf19nMXeHyNdq/sIXzC1x2Hr8E2HzU0Bq+ywnBe
pDN+UzfrX+CmQ0kfsgQibZ8muzWBwWdXKw74yQ9TV3fbxPKyM3DyA5w/zNt9bCvhL17ev++jdwP2
qRCN0XlrbKe4mfZRi4pK8CnxL2HfC5AfYZYoWQgi1S+Ldpn9t92d9l/3IztU06H7sHNAZmy5AHMq
PIEiBkCUhYF+u1y0tYJGq2v7TUvLRcuqEQ1iqRuASBwsIQfE7etjVQN5gd5+UZMIvMIUX3uk/XdE
2EkDAv6fUFjITguHp9NewiFluCErolDHaC+8mU7zSoEQZADoO8gY/U43PqGub8KaIcutvEhRaFys
6HKOciNF14lPLQAPbraL+ZkuRz61E3ao6x3mj9MAb/Wgj0Xqm4NuXbUvIb5nV1cHcCwJXEcoCmD7
e510qAwmWZvj+4dk/rjOIslS0M8Xv0YAQh6Gpg7SzdsefEpi7r/7z6aLa89QQuZMzQE/UXqiwVKB
c4fC6SGIWU60XtRT6CDQHgAAUZ8Kc0+KxS5vpHuUpk/i2fTOYtmJZsvutMmdrAPSJMIjTffoRNWa
AjD4Usd+UofDc9xze+t1SXUMLTe/IrfCV2Iamm8Rq9YUgckaG5ADfOqfizRGVxhIWosQIA5IjxUp
ymkxFWOGtrA8RObQqp1ZTTLSgh81PdOsDRVt2LKOYv2YI8WBxk39Na+ydp6FZvk2i9WsLwb9lWZk
R1rQiumvd3bLLnlcHsGl9A8HitUqywwDx3GGZy9FZwIK6FhhxFZtz4w5oDNHeZA8QTVdiIQr18F8
NzbouS0ywODYakkyq7Qc0Ol8IkkFtKVZrFW1hyo0kHGRokdWvrJ1eSEfTyCcGbnsbR/yGpyYq31o
EXf5MyoBhmf2ROwgveDCr3oQ68QVczYdEDHOWdKwk5bpEWBFrPG5zFUNl6frP9lTqSjvFp96EHyD
ZmZ5zHtwjKk6EJBDT2CbdfiBlhMewufJxT17VAUewHW91QJMA7yzXFyJp93Mumc8z/UTyPDAWtQ2
+M6o5cIWn2vTjYicJKx0zdJOtizlE5kqq6rpbkV/7sVlKrZVpOtr0QIRsQbG3CTC6rFCNIdWOHDP
K8LqdPN6XtkK4/NPy/cV6d4tkfFx14lRhA+yLh+1qY2feWODozdA47sXZdNXJW+KOH728vhz5EZi
NwBZ5KFg8m0YWySlEY0FyFkfMg2UtL81ju2gexu0KKtFtjgzGaNF2k6yWUsKlL97eKMCcdhWyNTz
F2vcE96uh3Ktfjt6f1ypSBN5QB/0x4xnwUNu6HIVD4m9mZfNAEpIpbDi3t4HofxxJ6dliedxhLjX
ObTDEmXd3rBXAAmPoG/GGT5mjU9L3M/GR5qJ+Op1aE8jSWRDPJr4OsgRkaHFdGRi2EvlTiY3CpxQ
w1Rs3ghyykZ8ShRJxEzxgMjfQ2Hn3jFSsoloH2zIahdELjfUEO8yQE67gCHQv9oGOrPBR3Xiji0/
0NB4Hlqc+w4YVe8y0yo+uyIvEDRHqv1PJxIZuvnmJPE9OMncQcnCukAyepWXqBLAH8ewzvOUJwzg
DFnerW6EgFUD9J6HJi2cTq1z/D6wKX0yRC73ZKyD8nlW3i11vWPg2Pa2JCf3+Wp32y0Xjw2Gz0WW
N5+DLoD0z5OHt8WtKO0B2Guh5rqoOrXtNTMdb2shmPlcgKTmWAoJgg21NHQ7/ZCCnGkocmDuVbJ+
bZnXXvSkz59Ne7LXI59uXccA3YDkCiKG6TFt5T+dpdXnkcvu2eWjsU4Hke1o2Wod6gEtOSKkDa0J
kI2HJjKeaEWDln8LWBB/RIkT9DjXorv792Z5Zb1tlsiwe/7bZrozIQzMGF7vJhTkTLqNKgV8M7Q2
QmVZFWgeCPGwFhYymLYb6DvPqhARflfQrGAe244Vbvo3zpOtYwsuES7hoXeadyR9q6PYpudNtg14
HSLEAxaLcZRgMrBjgFCyPEMRn4uGRACVpRfTBR28b6mpFVsfYgPo27JHDQ4a+iBrVJ81HtTWyQ4q
lMxjFfa62R2dBgBXPDIqv0R57YWMyyir452lGQjpJiGoyuky8xWmqle0N621rYeiPk5ZanTHGghE
hza0D8u15mvjKJRt4lYP/CQHiKxe21ejVDW0aIFqfd3TFEkEKFlpII2m1Dz7p0WK+9SBmbMFh4ry
UAOZLUuUckR+WOM1F2yIMFy2ajn4GwteHFHYnu2SvmS+FXLEGtWQhL14DFr3XGqOKiX/LWJoutz1
6HH2yWJxCMAvZjWJd1xERdpp+yQCoXEXZdnNvtwNv5aJiI+BcEwXTRbA2uiN8ZehLhNmSlaPILG1
bDc/dHlvub7AkffYAoOEtqf96AO4YVj77oB6SlqSIkNB8ml0x6cpTbEVydyGI46DPPVu2SALJTt5
iX1qGideTaPodpQnLvsad1pA482xsADwJ1cgnYJStsPtlrRqSbaULnYAV0wOswUtR8+aLciM9li2
fN/D7sfn1Ai0z72J2Gknregz71L0Tlqt9ijzgW0R7g7PRS67Y6x1+d4GYMODkTb5ppcu/4hcPGIJ
GrO+KF4/cH72X9MsLXzHlcNWjxPrsVepl6iM7Z0ejkhqUj6mLZCCt/N2U1eR2Wy0vrxwPmbnWau7
IOWiHQBah+wNK+BdMqA+6wHeusxxMLdIvMrrzWDgND+2ItiG3oT07Ti8Om7Vg2sj6lAhhNAKPkt7
piXNSFY73qUAgBM6NUO3QXkP7OYpGQ7KuSviaK9V+YfF7cYkk2V/KlAfIpGnRaAI9WWa1IpHLW2A
rdzy6LtW288JUAqf29TLDkndtNuuqbovehiBBKZYV1XsPXVVlD/3bXTmLpLPFlAon+PMchAC04s9
KbMRuENjg26pZChQOD5G0aOZYUNaKYd3d7I3mwnIrlVa7iOE3hGERxFulfCTiyLxD8gQuI9JYn42
Jj19jZpE39Vtwja0BJu29FMwiD90xgDIiM70LWVWoIrjZHJErem4js4D9CYaEa5govXjzC3n1OFO
+9jVVYe6p9S9hAwoxSQrAJT3CPw3RCIlov60JMXIcH8CktHXTFkMrIoOtUi+MlXoScWcYRmD08am
slFjGp0jbv+1taJKULIKBQjdK4ZYWD6V0kInBVxJPTuNqAXxNvM2tONiQDMaKtr071fJRxNxCxDN
ppeBipuYjf9uNSThEJ/696XoOCCNjLzDrQmKhMXJqUqKCnzqZB07v6cpos67eihfuJu4+wLI8OtU
wUcZodOCCBPR81gtkcn51kyyvZaFF77kn5kji5ewi9A6qSc/yYOFGr/ZIC8ZSMTVBqQdNT5vEFog
SA7Q5r+aVDNIQi0XbDDEbvL4Exq/q5NUA2lpuJPNHqTBFwivHYvlLFR71SjoXuSzC0+tIzA83V1k
do2zcnEzLHxvHKKTbSLqOZWDvpmFVYG82VaMnXgzuPWY5+Q3W7gDkBY0IIjtgNN2epMtm5P6Vjrv
jkrN6ES7zGuuPsjyaSQ4wHFQgs2NP6lpTZrZkYTkHdBF5x+hdTTprDIEwqIE0c9O4Wu1Ebh13NFw
wDMyPMwcOSQLbABfAATmNMvkCDjeGABV60a5ke+/ufW5tE5kQbYD4y7isA5H9+ZvIh/PZc5psKeH
RUS26qrkjuYQ7QQuw/meSLc+CkHTna9B97ipgbD7Tk5KClLTjBzs0p62No+jOWS9KMh3WS6+SdN+
Q6Aw3U15jjbzu2ss26e4kx1Q3oyaqN938dmDrnvnljotiIUzBCeXDZYf6E5moQMXtNX7u08XSAef
Z/GiS9S8AiQaMoTzwyQoh61EOdW5USmIKYyHq+vs5/wC6oXQduMF7RpFwCnYrXDmBhyK2ePhfPDa
AlrKWSwm5FdaCVvZEuxr9PCK0MPmZ+C92tGSBnrSBYBv91MvRUhePf0KbvNTl1fc153+6njhBFRb
J7sug8sSlGhEWrBbZDQbHTmgYAz8ZIuiB8XpVZ+SfDPEaQDwTyxJS4qyxUue5wAw/c5DoGoF5dT5
pzs5aLDt85SP62UP1uP57jvJkzWF5QNtO8Uns+zF1QrL+tLzYC2CNriCYC240ixom3GDRCFbjVo/
ZaDf0D7iJ56Oi10pq+lUV945Ml8s0UwDP1YSUUAnasCAEwCi67IMemsD30IXDFl6nM52pAEos7sP
USQRZPabcVTYIZLSZfe2BgDYmx95uFP7o+wBRqjrQIIE05W5KaOQH9C1Vp473Mbtg+V0xZnWTtaw
FcoX9RXqe4vzomh1BudlTWpPGs3RMrVVGU6tWKMmKl/bTpmtus5DDDGQI7I6KMY6tRPQpPc0pcGL
Te2QSKQDlWHDAhjSdDGhGerTfm9hdmnFV4t+Mbd6Bk0Ceg0UW1kHMpmtb9xJOuG5gb5Y9YnIfbYC
jWZ6IuE4aY9j5OBJQ4bLJRjKSb09reefKsSRRke93C7jOKgwrerx8jo4zokGpiXuURgvpKzjtkYr
EP4p0XGqTKQR/p7OOqEFxTY0jV+ktrtxAu6Pspxca9Pn+AOZSVqdbTWoF5N5aHFkdOOyP97JK9Rk
35jNDko2oIzWDx23pbeb892eQAi6tG2Q7l2eWSeJXm3Ahul4t4vAqnUC2wfetMP+SAoaFjtaZqhX
q1CQCL87tSUKNDONdbUiBe03b31nuDiTzbKs8X0WCJqg7fmPT3WzC3mQntwyFAysJ12crRDF1p3o
x9cY/abrOG+GY9zG46tRvUhWiJcEeHBnT9QCfRAQIzz1ZsXxb3uegB+xki7Oy3Ytoy+gQ+oBtAi4
hSDj9UdeICer5FYLBAj0xIMuRC2zrDjbvBw/gkS6ehAISvlgkw6/iFEU6zQFjQ2PWu01NWZxVbP4
2NnBsCYrANHXoF6wytUQdBV4R2x5Hsf+0xTk6KzpEgApq4HkNIiouV2STAtwIlfv44vZv9o6lRGd
6gbcIOpSNNAV6Fp/k3X5kOzbKXn61y3vPlIxgPYcQcPOXxRgMcjXmcDxd/pYAir8GHZ5cqKh7gLc
a9s+OdEsG6S5d0DKRcqg/W1GyzaomgJl8BDeuZHsby6LXcIs+eY8AMl6b5fxfJG7/ZZlMqKwlYFh
TGs079j1tXek2aiWNKtxVwSwmFrP0zs9+fDKu/XWEEbyE70y13cKMjZMnNT95YJkc7ecL/Xv5jd6
PgCJQyvDfIP6foB5Iw3sF4rAraO+AsBf4szMFHccSSMUCsyzWf/Xda52aioTQNDknlJPQ6grMjhy
oP08UHUce2cvGEcEm2vDoZXAPXKkDVAZkL6Fl8bt8ab2rpkNSWMU4H8DAfM0+5CMBtAlQiHyIN3F
8Zj4SYPG6hBPVR+dl7G701lxqBr0AjZeZ6KZ1Qr+R80r8aGJAtQxpSN6M2vZbWP1ar6caVBNEK9G
cB/N7+yLItf6cIU2W21WiEaiLDu23AB32srcFmEhTw44h9bgsnqtFEQ04l2oVxEZHuiVImlXS1Jw
FLGg/d5xt3bKIFMKPAG+BtVUn2hFcjmcg6aKn2iRpKN1NqrgOtQMnVlTnoALuZyAB6m8yQRk783a
CLxk3jbuygIV3WMO0gPtGgB6A+Dy6F7AH6Hb9KnjbiqFKmaFGbA9TO8jK4A7RqJ3+0IZ2JLd2iOI
DXjGEaQparN3ex4H9QOtyN4w8ccW/XyJgg8GXWJMS8BAcK+/JvYoEWkF47o5Nu7aGlITVVb9pJ9o
AEyAcUIgtl81LHNWi+LGUNYmuK9JdSNdnDT0hZ/MzkP3UjwCQ7AuARRLxOuN4nHvgNHrW8Ir0Rhk
A+4e3VgzwTstkeV1zkH5kRZkv1jRLIjAAIvvCVBozeDHVE9sS+lDyi7SICmnuKQhM5WQ5MEAOm1m
7Zcs5Gy3+BVRu9P4yAF406ABoWLI0TkoPkIxzJB2p5vpYA7VOko95uN41p20eBT2mby0chpWCPyn
iLgCCAbHKUW3AKqp4IQAAGABaapHjzwFOjMpLQFSovViRzP0LqHA4t0XDqXEr63J02yLCOtQ7CqA
u19SrXzI8loCLCwDphNiSujPHJtNb5rAIjacZs+K9nYWN3E7y8L32Z3d+Kdvr7d4pci7b9WklWuW
mQFO4Boij14L1gGt9/5Y144KHIkcRXtkH3fmCh13nkIfLDlCrDWyiLRi1YAsVxJlm3nJbUQHJ+B+
AuYDVSNxiGrPQrSHUMEi5oAmPbZO2Pi0JA+AiIL5CW8LgUI6jBnOnbQdWfRaO28nFHBiMQ3gzuD4
7VQyYQcUFb3W6OrmYMRMPECC1t4qE5W2GRUQjaYGUgyVtkXfigOYLPtN9O5PBot82YMUzYSTxxvN
jTdU3XFppxV5OIHZosg+R71d76j59a43lpakWNxIprxGLZS7O/lNOy7Zca5dOhRZ7WkTj1efjXqs
d6SbbWm67GKEOBplckDQ/6ZhTghD1faEB2qBo+GmqY7W7n233Nw5t+hopjbK8yo8zB11sw1X/Xkg
rEPMWzFO/ncTPjfv6RRcA0gwOvKlXDNsz7hrwa9EpfeoEow+lMQSiHrBcRN6+q+yHqyvaoLQp/U1
Ma1fiOjaz6k2jGt7tPMD3h3MD9FgZTOBe1PX13CIhs9T41Rb1te7qirL1QJfOYOsICH4BmfpxLWz
biIBGOo/YVvuwC4XuwBMQhsdd+1V53Egszeeu60aN3+wiKyPptyKO9/SuzcNyibQl6dsuGo5j2uA
L8XWgAoDsGgRx1WK2+zZGewfkeLamjm1qpfaM7wPtDAytHMYYcWPtEQHTbtFeZ3YFDrwQIquCPdC
NZNVJZfbZkTvHCoDEL8INWBSlHW/MQyrQbrMrS///Zdz7P/5y4F8Aj3FYKZyPSRXFK7Ij28AyAzl
//0/+v9XxbxIkOQGwnZhuOeeITEDJsASDNAmfykzhqYgNPKYqQQMqmuALkErHECpchflwJJ/iFCd
j4rhoHRPqGT90FKNgjGF7qmz5VOUGuGjF6H0nGZGPaEjg1qpANb96KqBFDbqniyAyXgdYrJ+IHCd
ntf5ipROM6b4TVTxiw2UE+Tj1BJYr+xYgRw7UJvwViJ0BG4jn9hhgRfS7HjXMX9mhwVoC78m3WGm
jlUp9VAl0LXC7tD1Gjf72YzcZI8/CDAjgL8fxdK5cja7Lb6GcrPzqtnzrlTcsw345v/7r+Jp3v/8
WTzHcjXQerrcA1Lv3T+Ui/AVA3Fo+DFvkm4fqzd83tYYJPh0V/NUrReNnaj3vLQ4kHKR09LyiqHw
FzdwyGENsF6M83zRzZcodMAbJKaGArX3i996kb2tPsLfdzFdT8RbMihRd76LWT3/BGhLsA4ueC+z
yQiuEvnPpzTuvqUirb60fZ9tjBrV1LSMkEkOACXfm2F+1Ho2rkkM3pYUHbARu4a1JRbvpDKyDVBv
ykPNUasTeHi9R0Zf96co9HaE7zzDQDdhfmCji6O1qsNeFAC8R6Qw18+LvDAtlIo3nlyTjAZWT0Ab
bJGk1zNUgJNsvo6H4vzFTiCVf8gmHCQWZGvS5po8uLannRd5pa5TZmA3WaCtOyOo6DrAucF16HMO
SIf7Y5e/XaepPoL7qnoIdUQiFb7Kt9jgH1UXyLObpvKQIVax1XQ3+yqTH6RvbHSg6cH41Nr4Xinw
mVANss6MleFq9o5kaWiIq7Igdg4SVcoCX9k3C6aFQBpt2v0wpZOf2m4HGAlFIGO2P3GJ8XGmj0Gc
7hJ644PVK0IaV4xshzsGEVizmZfGykJAi+as2M6cMopYpmHGr2Rk5pFIYkj+e9tZYuL+n8TDA9HT
kAh1hG9bzxdGeerTsvWyz59bkxzv5okuAAwcdyDzcGhkFkp6wfcA0tEmPjRxrJ9n0axuG0s704Bz
YnTuqwMtShvgLngXNDbcjcW5R2dUFANLD0dpnIlJpGb2++xOFiB8cPIk8E9+Wy0GJLPaDpSnNKVh
rMvmmDVyxXrDA1V8r32tAWESB2P9tWy7aYVEhfkoqjjbSwZ8URdt8tcQ2KVrtD+IV2RbnvWxRKNt
HjdbsGyIXY9GCKAuaM6nSRbOFr1K2iZzI/5pZEa7RetcMGulDUzUho3llgUwRqLP3tSlpW3JN2BI
2492P6xtoM0YIswuZmmIS5NYFnpQ1ZSEU2O5K4mXx7UZVWA/fzes6hSGtG7dYAeimvSoKe1iMs+U
W8/LZm9m9sdFSds1U2++bYJSfCCU16v2xwhmnk2D4MhVS2QAvpdcfymmnCFN25lXGtLRaK9IpM8G
ZNuiIP4wceubKQ3P8clsEpbYAC0mX98ImxYpURbJdE822B1VLyaaJtIMbL55OBwFz/NPZseO1A2T
jaG7RunmACAcLf+UIYxi4pXuhPalYu1JOa1HM/NORRQ4jxKlJL7sh/h7OEyv2lSiBqDVtAOa7pLt
1LXZV69D9b0yIM8JP/XsyUY8s1BHGqP2dngFC6o7e0Z4H9zGBu4PypMMyLNsk3ZrAQoSRMR42maS
oeGoLA/tmEWPNJglqpA5sNFqKWS+MdHKAZhUAOQvJjTDu4kKMOoPuLFiJymjfDeCvg6kVxMwXGeb
QvteT8I4dApTjUSiEv2pcYILieZPIRLbXgE9hKMg87ddEPIUxwarDo29UwBJtZ4cxlZO42qnWhc6
oO4QhvKBE4durFIJSEp6p0w2qdG3h0U0W9+vZ2+S0hYiFx9ahZBNogmEdRvUsuCAxIEUYqqhckp3
NYKxZ7XIUPIuTzT8TaYpWBGU0JzqkAc79A2N5bwfeSybThwh1EX23/uRdjGm694t02R6TfFUOpdl
grvf5AgdEEWudsZJNjlmmbehFcnNftRmJck0ZUazVk/SIyC4NoE9+HG0dQX4I0q8y5yGNI3mGckc
paCZ4QVx4d+p/+ZyJ+PoqCv80narVTzq+orUtCPtNXEtwVs/GOOQ5GxONHiKxg6wwbpqwoeQ1kwJ
l+Vijfh6igKYJF2THTrHzGMJKM2vePv5YUZR/1GaAf4T0C4K3OwqewW3HiowLYS0PAtUckKgKC0e
nQ8OysB3yZQKULsF5qPlonA7Kfrux8Aedb11/iHTBsUCN6acl9Zsmoro3tRIgQCUgGIsM0zhIzYQ
464O6mBzRAkSzUoA3G/YULDVnWJEP+bBqfgz2QJgEyzEZGJ4L2hxDi6zaIz7Bydqp+MAlOWbK5Dp
coWsRVZtkdGMriBG73mRL58LVzGARHohHbdFbvl3P0Mmo3AV5OB321Yl2D8AKHVR/bZHAjciZKRR
wSPRLBB8Vi6ixQycrLOSTBc52f65LSlLAVgUmr0rZ+ylxfV9y0W0uCqvaQzCY6ehghZ5xOyMhx46
9RlKbgoFLtxb/IretvRZ8rhCVxvQEkgOXKNrOTTDBTk6b0XgnWGiCjxoer8mlM4bnE9auwHXNhaQ
adGI+BtfdIHzJNmM++k6bXqw7GQTpp2hfSK/Gl31PvgykvhgmdF3VLcMabxqYkQn6DgzoBDtHOps
JVA9fZzPP3QUWrRcxlrru54328xHKPl+OqIdUrdhO7MrXXCDRXI7JKX5kgNiwEflXHWJJ8N8mRB6
Rfr7JXYl/hYoWwSmFKxcUIrv/uZEWqRg/uYUKCdDXWmycG5v3b5HafZv1HeJysqjExSbgfgrSBHo
CgSeNDYabxIVSUi9qg13HBF/wEABLFw6OGjFSXukGQ0yZfg3XNY0S5RhDaI69CUl067wEr4jv1l2
MyXzuy0zY2iO9/vO63mcd1lcpXQN4d97LPo0chHnj3JvnaUyeKhN45GVBvBNZWCbPskAa4oWnNLM
ZhOSzQoAVZyGYjguokEeWQY2DNQXNMFq4kZ3KkojQMwWKHfoBk/KtROG/akiIekHZSTKQAYrUulR
bq+NMeoezKzf5VERhb6hl3jJYgFax8pphf8UQL1Z6CI3AoPHqI5/dKMCLdo26JtSEyQZZegEhyAO
suNk27fD32QSrbjoxNDf7Gi5uJHiTubh9IMaDISI7hTkdneNxWS+RmGcA2azLcDM62NiJPXRRAgS
lLtqPU9lxKtjgQOE8MlgMaXlIuOsSbUVqbVIS96m8yZkdb/JjZXRebu+YDZqFXj4CNzG4oA4Wei3
dHZSMlKkZoInQQUS0JrOdkrhshJ9yrHuO3Rma5QiM20grTWAbqMN0IyOSE0/TccwsuJzKBgqNpBW
viJudcWbvf7Fro0RBYEse2qaodvVmRiO2piKC9BJp40OZL3nhDu4d+S5/QMsBHiooaHP0vqPRhf+
kije3aMlD+WkLUcGCk1QPybRJYd5SRrEmr8l+VjdyhJA7tZ2PhwSr5+QuFL9DJ4rX9waDPfkRaIY
b3bXRshPk12zN3+SeV37UcZjdiRbGsAMI8EKZD7VGW9meVHlx/+O+Bi2iujc0G4idmZy3UOlpuUB
VNEl7vibQJyI4nyo8Qt9cqrPXZKkD5qVV8c4Qud3XMr6Q1qDZ4ID9Po7srVoqgTXngiDz7Iq2xd3
SEE5rKU4/eZa56cA6z9bsTZ1fpCjdTm1xVeS0XBjM08r7UtrTx8DvMSjazTyviFfBbpspn/GK3+0
LxxH7nCWdV/aLsNrBoIMGrJzK7zCBOfcavjVBRSGn2em4tgsdmkKqvZVYvPx6IbTeDSLajyChtbo
9o5ak5AGlHm7QGNtrh038zcXlBtXGZ4MMGyzoLY3tBGXyKuuvB4s9HFvgVehbeUpr5uHynTYVUdM
G68SjRmv0WTSgcveDrJNnemrKQicC+gBGao2Bb7xXl/s8YCV/mwCtm4A74UIStA+ZKNXAYDygRLe
Zo2JOgdF06YFXbcpkzFe6a6pX2ggxWxToPTat6pAbhf1YkOzugrxyd3idCenpTc02bHunQPtSSIa
BDHWoWNc25TVwBCAxcXvbEhWGKjJRxgH7YzKpO56/dD06T8uVwj9fWPjxbsGo9vUDFuBW+5zFAaF
n4CM8ycKjHictf+g8cgEKST4pwt0ezOxmjQ8Cj283A8+Wg2Q/yt6d8N5YHbAuWESCDplc1GF/Bvk
kYqVV07NJUxNLdt5+E3s0enxKejBsHlkIE48R/pxXk1p8U8cR18qL04RFTLAKOMl41WWaJMJuiF+
ijUgS3km05AWkOk6aO3yGZh93UoApeSz5bQAn6q96cLsztmOLGh2bW6YwFvVx/2gx+UJgLLOAbRd
3gEMydkpcRJ93xbiZ2h0YKqfguK4DFqeo1MRWJTaZhHi658U+2VNMwRDhmlFU3K6Uy8yC+2mYr5O
bgWJ8BfV/UY3pjfTG695eu+2bHjzyefporr5vMtHvbnKzTShn5dcby54Y3Azpb2Wq6T1FL/9qhbh
zaVvPG9+rL9+oGVnNE65h/++vVrG/+CjI7mhG9z2LPDQeY6h/ZnnSJyst8GLUX/gnaUKOVn6MCDI
8CA5A/8PgATXnVraQ9kYa7vKxZYPYNjE7XrSfLIkfWUn5Z51+nfawaqK1lh7mW4dJwflsujLBBGp
2rvPLZQfZR4gcDZ9b/+00BD0oBnWI5d1dDTUisWphaQTZk2RDTvhjhWqlgP8q5GGbErDeTSQJznO
CpIFXTPsnAnHo4K3KL1/37otPgMfwUuyi15P697R0y+jVzqboq6nYw0EpaciBSLMpJnhjzBOjjyO
DYAMgDk4tAL9gEdT9SEMeTFbFGP4iKNb8bl2zBzQMSJBrMtoUI1hHUaOcBzBYC0DwWWxMh0vzIjR
KDE4J1KSHMCfQKcFYUh38TaWVQP8leRk0SUe6iH41plwW9Fjc/DWSKUB6HeU7RZpfcCkgY7T9Hni
sV3nhZnK9aPJUh1ol8GLv8pOOBeS1O8GtFOeTe12MaVZNYETlHabL0lCR/uybAJ2nk+aHjy7VWk9
CNz5Hnh0rfrBvThKsoiBDY8a8ALQWjcyZU92o5ydaAca0C1nPYwAul0nyolklpm+NmMuDqQkERzB
t+5eaAFeaPeYxsWJVnTFsAYgGJm3ZsAMnzS1eX81+kx0NXUcma9GpqT4/RGjKOjRrZqlKSomQ6SY
JpHOsJ1p7n7P2q5AfAOgnF7Ylk+gYKUFDQA7BFrTAIjDRVY2wIzQ9QmB8H/ZJ0bz2bWOEeNUyDYc
DSugmHywdad9QOC6e6hqrTkYDf/YgpNd90lLg16X+Sa10KVEdni/+a3WNQ/HyciOQEv+e6+okUgA
ua7Y2EionsAJq7AGGy+p13oI4E5azniBmYIOpLVeAmlD2gKQnsp6xhAslHqekpQGB0/TG8ubjXSt
A1aRJXeLMV2A9u5adGihQFYAaNT8Si/JiFgBaKyekwokuXvTpnduktU4Dr+bknh54S6AO1+sM883
xc9oSnS8zw9Fo/0/yr6su03de/sTsRYgxls8O3biJG0z3LDa9BwmCTEj+PT/R5ueOM0Zfu97w5K2
toSb2qDhGU4+hwoXr35BwAgMNk++e6L3d2wrNwqrBrblTBQgw6EBwjGboa6g0Tm1NYj8s3lDePka
z/mj9Pxnqi24ehbaLxLwU+zyOHUDFj0g2l/4isq2DmQyfbL4FJwtLx6/xC0E89yWT/uyLvYVNvTu
nBoQdDMXFxuis5DmgsERzLsKZ+sKuDm2OSwjcfTL7DG4p8hkKnsHxaV5RdVaJ3DHerEHnp0oZFtl
e7JF+uSnMxOryumd1WDP/Y5awe2yNgwu9ysRGOmOQVVtQauHGnV+hZ4vOPbOxKPTKN39Z2Q64dGv
I1z7UQNdlhEck99bWeLuyzD7zgLAawptyuqPsBW2KqixUjXTscadVqMoqosSCp6zgysPkHhiETVS
TNTwsetyqQ4QFjQwZVdpxHteH+kyZv2vktsqybEX+Vf9mpO/Z1+79Jg7YTdDt3xqvuZcRwjcoDrO
Krc3k++Uh0DGoCBNZrdKCBCQ1qAef6i3TSt2PR87CFRowMC1LsepuXe0SsF1DCjONPctqwvMDeHW
ZnAYZvTe/BVCzdiLHYIZon9O+ZrN4gEeLt2j4FZzcoTW39NxfKw/DfgO3idlmN82mMNGFO88HClx
rGTuYDKBFUHdA98NUvrrhP8HsKPC8Wxyz7iv7eS7k47l6b/nIBbOVT+v8XCe73k40w9Mj/nOZ6cK
y9OaEh7vH1TT4rjM941jpS/KduIyWuo9KJEgRWxFOBlHCjmgRJfR5/rSZ2lbypNbQMD7vRuV+BCg
79JOt+otR13H/9RlGY1uSr0/16mF+vz97jT6WPffYVbQbQ14T2yTuEkiI+gtKPdC6/VXUZRVcqYo
XfpQwm7dcb5ljY2TGkdbn1pQ9EzOVOw8iZ6pyMPdLPJb6sKrPmnul94Vjpsnb9guQKuhPgSCqZtO
CKBW/qoRLgsbpa9unwksNoW1gUiB3LOkmZ5V3xyrRpqPkM+Sd0OKHwHFKa15T5uM9miDt/KI6dDH
NGYXK8c0sQVMT9HCAS8lrKuTox+2uQbdpvpijBCm13FYLbZ7G8h3CFjgmy8LmDGzwE+ijqAzVIeW
eBItP5RrndLpl2HZ1a8+VKUGigFalUT0W7qOTWNRlRpqAWu4afzDtqdh62LT7jFrenlfYKtgYB60
SNKxM9culAm35JJV6FZLjIBeZmjNdSv1TXycqhV1d+PadfLIWJHtJwX3TarGtp0AhdDeyM7DS11n
qCnt9/5oVytqpJg/ZLfCZcaZQuC6uHu8veBWQkOOzkqBi2IJq1xVfqmeALmyN0kPwmxSWeoJnro4
ouB5f+t42B/Bl2cj5+TAgC96BtGRb+1clcewyZp7SMrN+F/FV+L/LYMnXrqfWsM8lQBXFO0knnNo
Mm7sagDVKQ/aEwhUzQa04+Epk+a9o0WVAy6X1Mxq002p+MdUPLOX1EqLKuvUHmLCE+ufgHO2tp7X
jOkqKydn9bmeKglKcFodDUzOVlAvt+/tKfF2ie3PEKwICtDThVhDMr94wQHEufJ8548BEsK13dev
9uQ4q8qV2SU3WLjvW7ffW5nW70qCYdWC/P+dB8G2aTqx97BFsk4acD1S203hUlNa1cHjYk8xV3Oq
qMR0iaomMbAoSBdvSH4wWAZsKYVCCqACSOdDgRd+WyBcQYfv0OvnO+nUqNj8K0Zf/2udmimRYtDp
LGArGQTnzO+xqbgZXBMieGOsvwIdv4PHIHuEfP3B1r/pJPfrvTSqGZCEUD0DPAC2z5h9SHN0Wpz9
lgZHC8AQp2yT4MW5n0yIzGTM97/6jnT3no2tz9mUwdcM0r34kyi1hoJH8LUzuLXD3DBe15MVfDU7
uNv0lWw31NcsCnPrtoO3ob5l0oBuAYOhLbUKiWlIWwu4oum+roepbQhA7o5awdTz1tMIVWSqNiEE
Kz0TuDMeDtWGVa6x6vIOx6tOpsEK+qTVtsy/itUsNJlXH7hKw4Ihc2zsKZ0Slz6fu1M91wy6HOwZ
HHFCnT3XsGj+fskYK7c4V0mjSYOmqYG1IA99qFMQ/Js2IrMrkjxi5bgdbNe6oxos3/pdDauKVaEU
5CZ1a/feqnQrzBnDDxZZMhu2tYKX07U/0xnYb8Zz6X10zoLksS3Gj/1/vz8ZbmVO5m4rcAQDae6A
T+yf0qEEWAe6IjijnLunmp/dJG6/iXqe7oQyvlO0cyDpY+ees6YqWLo5BNty77D0yeYHNfTxZS5b
74sD9WkauQj9VdolrSwOwoWJg3bwKavm10W2OU7bfHg0XRuwDoRMF9WNoYPIF6UrW/7KFH4Kua/3
cahKKddYUruwQOOYEk2N80JMMGHDoyAXcbmjahD0D7LX4ofu6F50FrHKQmgPf8hKvXbJmtLAvcAe
ZxmLsoIcGwNZGE7P71nvYynNUKM7UhZV/55FncsgvVPTuPM0bP/6RaOv1z/FBgHULWsKODi9fyvp
S7p8XynY0lf32h6Efo+tRLxbaNglM+OMg9tQeNEIIsIjkOIPwK+zs0zN+REqAVj+pcJbU2M3++5l
KOd12oPzCn5ob0IjFu9hah1TIPqw3EpWY6pBH6yogR3jcATUQ7mQll/P4AzsKLkuXPckvPFlGUrf
tq0K5+x65b/fdmnUGT0Oaz7c2i8DePJNhrH8I+gO+vaDhJS8WxX9kbr+02cYqvmF8uFFP1//+cFY
ZbcysQ+95mGo1u9vqNTq6n/HxhRCJphggsasu/1/9f2ne1QtfgdVIcrNp5t7RBehLnWgALA0OvBQ
/RzTJr/LLtgnSx+wCfAonMB7ns3SxHHcXO2UDCDLU5cFlrYh2xY+HqEmFqcPdAHuGM7cTpbvuywH
CKSt0yODwP+5cub0oUlhQujAhrbRNQphFwhrwiJ2oDOOQXg2GKD1Vdk6TPZl7kGl0x3qnTPm/ls1
dH9IHHU8T6KVOBYLpkcjxOcoeVnfsc5VuxTkmpvRAp1TzWCSdMDH3AYeXhw978RD62LN3IvG/5Yr
E64cVpL/mFV4auClkUT/634ylvNjJrJi02V1s87cHgrMWowibmc89qgIx4w36HDybej51Q1dKE4l
VqZ/5V2bqeS/Zy9jtSxTmwraIzgBc1aWTPnFs+G2ncB9Yg9MX3XpS2av+lq2r3B4POBtF/4h6/lU
N4568XwcLKUqgT8ftmcO5jzCz9ZMk10zllsc2MO4WF8sTRoZXMPeFH3nY970W8NcZK8QAPRxhvVX
vBnj+PT7GLHehEzDrlqPZarOHEoB50mXAg7TuKp3fuKEHMb0FKOUNLTmncn9n3yMc1isvXdrK+yJ
uK0mXKCrzqC2fqiRdh09BJaSBqZ7XeOZmkCovY6uPwmllL4FmtH756EeJd37OsJ7tyJuoJuFZe8E
DDNupD9GOI2Ve3wfYBmvMINy1WBKsUoCOHWZnvNUdRAQNXM3vvjDWN0l4EVQjeL41sYX2x23oQXz
H+i9+UaEFUsGLJ9tHyiPLh6eaytmwgqla0vk8FLUWywY/NU1Jxun+aBmI4duFu5GDTZMqs9hHG6X
Go1v+2Vk5aq7o5vTx6h5+uTmc3KzpAXttHdMGMUUI2wFo8GP+W3pPMAYneM7kny8GKo89EE/33yK
BwUoZ1XOML/SHUq3N6GQ4Fd8LYcQeiDvo9CgQHN52ybJvOjaAKG+cdeJ2DnPFtDRc+nkt9x0xnMq
C2OVdwX7YTo/Q6eJXxvPkhu/icUNBENs2JnndjSNlv0DUN1T3g7uN66Y2MXQRsNpVSm/mGx4SfUI
0mig3Kw4PFtUPh7ArYdAfjfwZyjk76qp/hOLkgcGhaRLVvfOJR88tZpbe94mukoxpaxpx2dshAzK
dS6UbFj1cK7zYkc15gKwa40MsrN8iI+gPv26TCFzS02gio/U4rw3U9VupmSXTc7lUzcAff9llDkD
sx6MRNzlQ3EZrMSZN3a2futKLYo6UVGo5D7H2fOW8kwm/whmrjZJPA1H0JOGo68vcLrE0oCKsNFA
kdpzKlIW1amdStfuS861+Zr9oWUZ88Odrnemnp9vdB2OSh6b/4D/rRdDezdzvM2V/LvwhceOO5GL
U92lpdRM4g+k4cIJk/M1Z2ESUzC1KnCH/739eiMq0Rjs/T7XVmuGWqsDI4VV3YFsUU349sHbOT1w
aeU7lpvimx9CxirJxdt/ZkzGzJeMqWq+OngF7esihGjA1A6vlh8+2MEwPOZJF9+E0MFeAxIyvLK5
/dY6ZvCQ1Fhq+27jriheFfx1avP6AW6Rwan1DLWicWav/Sldn90XMSTvS5j+LnFLulDMFiW/n6z5
BdQmEUHJsznSxX8v/VPML50e3x+dUxTV2//YCbS8v20EOl5gO6DmQgUan+yTW3MO1lEYT314j9lA
dwqbNj/Dayg/UwkCVr9KAthQDmfaPcX/Nc2Wb3xqIGenh+Ama8coEHYOXWgMJHnTHrsa5w26do1/
Gs0CyXonW+vPJQ2mnGNEKddulpeb67KE7uanhmuVSpb+9op0NjcfPgvMrcoVwHDVOlB2tWOg1q8X
qwGYf29ypV/odqceOPw7a8u9oYuVGONBGNXG0i72FOLkdE/FQrgCQiTvTTJLupvMWjMGOFHUVsl0
w7tyxDdFF+mSyj7dlZbxZR6qXyGK17GzS10rOzaYl0AAiLn1uTNMAwhhudQopAywsdYVZnXgAjd/
4C3f7zj89s7U2vYmBCmpzmA0BDNlGIktAypZNLs8hwBHPFVvUyequ4EL+bRnflI9FXjd3eWx/TaO
s3xyujI5eJBwh+kVGmtmgyw6lOmBqg37H9xNy/9MAbSxK2B7pmnhAujR56PxUJmizwAAvedQ5I36
tu88IArL/OiazteqyM27JQbUUrpTtYTYXwYF702XFubazz1rXVrZeAgKcGDBJnD4tHKht3uBy6p3
l+HRW8YW9jUG4EcMQ+HoRzfSRRosu7B4hGDjAN72e5zFAOHwHE8eis0pDL4jnPm0kZiyen9NbCrB
TjFju1joe3hgUkaysKEUgqk8UBzltyTJUJKB/Aaeer4SEIr+lqYhjsV81X7DzOtnyJo1KSQvO1KD
qNYuIEFwMwybRTpZ6Rjc+IyNQacXOBSs1o7dwLyHdq3GJv3Vh8YhzeVr7NM44KwZG8oDOsVdDZ6o
N14p1LmWAAH3flyvceg7nj9c5KiWKqVgc65eO7oHpVDfecTRftR11q8RQr/wxg/jUEdIPP3WcTAx
PW304HFrJCsjtESb7WosMqAbAQEI7PLE0cgkpKgAtbwzsFbARYV7ByeCFKcLxdNK4tfWmAduG4ET
BXGZnSwr/CO1HPBKjCrfO4VtQtWwMW8lVsW3gczYTZzP209xqsYO/onQ6x7W1IEune5KpcS2wCw3
4xtzBIcPLikZmI1pDJ3ZdDJg+SiDbQrMZFT6Jar6IuBwNGsrBeO8RKn4oQm7edBFzwBCoOCY21Mk
RzDlDECZH9oa/hcQ0lNHQFathyEY+O0wQX21LWaxajpI2LchCPFL3eP1qnOS4UJ9R4XNwxqS9lFd
Fzik5HbzP6CD/t9eJrYNHVaTATwYeHbgfnqZYD8AOh6lcC/uNCno5A4wxTmR42cYd+3aBuIWO+ZQ
vZCN7cJstcwxnYTiBcUGJ9mWgJkC8c8mdM7VcLBwPHUgy0iyruwYY5CCU29kLUlxKoEQDRFBM07h
Ejd7DDuCMAuBqjXkVSxoNm7rfPzxQTFlEVIhCZZAk9GpRJdFXOVav+aUWPtCKBbAuszIL7N2g8sM
49bO6uJi6VqCGrXZbse+Gl56Z2dmvrTpWus47i7w83llFF6IZ5Qxwrq6ATRDNPmm8Rz1pSx9O8IT
sPsu3fo099gxhf4w7Hmy4U/oWDyxEsYnsYmzS0yF+gfDiovtrCrjZGVNvv/vmYHzmfdr27YXBJ4X
gvoLxyn/0/8ldEzA++ri4b70ehznRKmCq6UarE0c5D2sFrh/EEnYwDqybO54xea15Qr+LXQNHoVh
W/20gn41wLUliRhEc6XKpu+plF5kN8p7TCzsN1uT+cP34UJkBjlg92HIIBia93jsTKN3ws+nrddF
meJbkcij48kKgFJfeKclCVL6A2Qasf9ojOF3mTkbXnD5kvQMr/u8i4+hbbQXnKUCpmdgj7wq1LBe
sPaNZu1jH0ad6nT7AX7P/G///Vdk9t9faY7vMBO7865vgi/3iT4dJiqZm8bJ7tscClVtDWHX3lcP
sRQAXrtJdxeOvbpp+fw2ed2b6znsTyg7S8gTiPytC5L8qYqx9I6dtrgbazPce8KM9ypo8zszqNTa
gyPs04iu+HOHkQ9lnH1sBm+Ga/cvVhpCkqBLw0Pd+PbzEG57T/YvfJTpIRzqfkNZBVdfu9HmmPDY
MGG14YMklKduEyfFXr40Z/AesmpdhlX5RcDC87aq+vt2DMUXlivxpQ7MTaeM5J5qHjc5NnpZf+h1
RohH8s7Hzs6aOhizhNGLbO9pMOrguxqCDY0m+Kfgua2xSqYrm1sB8hTY+2zBEhG2yEqrcj3KwPyA
HKIGA0pVukOQ7aYJjzvPdYt7zAyK+4Kba4W3P/zUApWs6qK45BwocWrkfV/ciwT+F6aNPRos05Bi
hHkc2SDN7XLdTDmeP4BSGIfFlrXzlGC3YsahShxofwLk0O3sAII0Qch6SBDocQLMufZxKqHLpXPo
hpPZxEfonDwvnyadu+rcigZkw15dfomWF0Wwd6oaxx2NxEykt6EnbrnxbaVrFLpe/im29H3vBjpY
fOMFPL5hmWlupWf4Uc7t8Gsmh5VTVVBrUwE7mNBZWnfwW37OJoB6JNjyZ0qrUigC6XgqTHaAVQW+
EkIdrxAgAggtWB/HB+baNsbv1AoZ3c7b+nFWgOFePcnM/ulj1ndf9vBItxzZr4h1quMMCLx/iosu
+cd47MO9wYJb/YrETEnb1GQZfDKS4m7RUYXaEjhuQ6XZD5iRRVPRhPs5DSTYD7pOsqmGANbGgQPS
EvPTVGLbvMnWoLf+hPmU8VyO7ARfRfmHYcy3EHgen0XOIdPrdgDDtUGKSb7bbcusNr8kyi4iSBdj
wWjbr302+l9D3suoiYfwbQyytWpT7STUpvAGy8LvSQiY8yym4gvHZuSmiaV97swWYqtDrPZhGGR3
ObD+62D05EH4zbMoAWSEAbd3k2sFQypRLEgkiLujyYCj/qvBE3aFHSndZSlSJtU/jDPB9d6bvApP
2ffEpgYgE1iWVU6LmlQvgZo2Lhv4OKJIl66EAWAhPbBNzaZM163pPEEntttm8+weVR+4x6zm3pGq
hYRBW3St54aF+qCTlsz3Pim1UPDaTNXO7bAN1760VhnuLb0YiWf3rWhEeUdrkZ8Zj8VThi2zuzCE
SIjOsEcGI/asVWtazLAimNaAlhvLSidAfygBiV/9J88psamnqrtYFtgjPzsePJWGo2dncEVJwG2n
i2O6FnDUdfKrXmiWVFlJBKm9+pR57fmp+dpAQ1D1Ouws42n132+i0Pnbm4gFQBPp2RnkUUw7/PRC
DyEWjtPvfLhPs6QGCaD2oCwDp/sfEDlZ19o4RrHySyf88Gmui2mdz64BY0R7hxdYAqo+Lk5Qv0po
HB18bv8KUdxtwaRq7bFcf2rgfZUcsWn08CkewHTnDrZKaxXCIoPG6DJzw1J7DwAMlnkS/KAYYi7P
8P/utyMwUDuqFr56Cq02vDgs7x9K37xNw6Z+HlKgBmYu5g1V67TpogCA8Fu7T4aveHTCAR5pLZyF
jlNfQB1xcuvnWoGHX1SVd0Otbr6qMLV96vq0h4xsuhtyfIHLdRao+zzL852yJ5izQMLAvMnFcJtD
ee8iYEC+XHoYmkWe1Y/72pM8jIQ1hgfI5/6glCWW+s5r0FQZBGN0SgGLyj0ITF3E9VjXAbnbn/1a
FnsrML9kgweYVmo8ZJ7TnLui4kC/cP/FyLBzW/nQtMBe93Rf5O53ZqfBSwKy1toHQ+w4zngcBVAy
qefZf4FolrsN4m4L+Mm48mwICA0J9IQ6faFSwsF48ax52H1qoGRqHXAStKMenwYAa0hEIs+wDR04
1iGz59tOsy/xN7ZOvZatoOpSGioP6HRTbq4xamh1HpXoorhSexuOLe2mgLjww5jP9QNme/IQh7D0
DfoJ4qKqH4dVYwp7t9RdMayCEi54lA3Q67CX4gIFQHiaAZcL6V2fAVPSpeWNlTTufqkOnSNPDXYO
oOOrk6hOpTDm4PoENVy4/FrL/OrmJTO1+nlfV+kchcwyNnHKx2fl+jsC+BSzZWMhOKT3dZ0Pxzk3
m2gIIYqCyQX+B3PDv4XkvYUdG2wTwBIn+xEovks5oPA492x2LcA0+1CV/Jts5hMlzEMiQDaHP+y1
Z2Ym+SM4bVh/JlgEDSz902rb53Lg8XPMhwbaii57aHzIDwK0MJxZFzQHM0j4AfuKztkRM9t00OB4
HHwoF7pjXb9k2I+oByw6WPhlnO1pJ4E0OgCkuHb7uXxuEgBe5qqZdmBLts8Fji7dwOy/D6D3rE1p
iRszbSzAoLDf2oj+u5Izi0wARrHnkQwrvH8xT9OorS6vUnsdOCq/DRvI7QJPfcwGHpY3oJp1DbYD
qC1r68Red466+AGgzG4KqQlYlhkhTjEygXMs426GsfL3AQaEq5HZ/W1rQ2S9FUDbghRmf/eN6VLG
tvGFgyB6GGZZbl0jNF/9/GS4rf09DwABibtVCZggVIjwu1pk+/0hTzaNzdsohVBIf6EWPsBk+NWL
m/ymSFvkD2Xp7dlsgZaF1+9qxMpjhOHXDmvXWW/c+u1xgjt5+9NMoZxpQI121VtFB/WNnnuP1I6F
GFJ7T1zaWSSRwMmopzIcHOeu+8Us558VDzgcxLj3BcA/taqSoDgsjTjp3QBlEm5gKuN9sVggDmXb
jKtQJ7uZIc+zsvCmQ813muLBg5wA9aQQ8CH/facgxNOexjL/7U40WgZl03+705LAARl6/zfB2Omn
C14KZ565tSt4lTr6YgCquJRiyG9CKlXX6bLUr0kzqJAf0uW06qc2+xChXh+yIBK6WhTD8sb94gFT
uZHazhdLG7AMiuRbV/vJ8fc4z5jxVWHG9k/xFtqjR1al5cZqkjd8RY0o9Wo4TwQxRo2NZ9lhnRe2
mTrlOg5lSDgOt9kLtJimf4qn06AeWiC+lvweyxcLh6aA15mpk6wE5uRRZgJg2sN0FuI+dsK3lmNh
P4jq1tj3p34s8XKjYkJOJ53i4M7KaksxVhb8VzOfPQziNhkUqbOP/ZYGSqdLw+JmU8PMCCxyeKdQ
bMkhK5TljmJOv8Oxu9gtn4UyG+zB4mZgi+zKNn5YoEJ4M7UJeEcNAYsoRheuYUjX6ocYz3bJaLQH
AfMVaD2+tjJvsFYL2+cAdkgzFomgxdTOLZ58MqK40wm2Cew63wuz6Z7DxseKGrtlXdcOF5zEf8eO
efcsbeAuYsuJt9SpHuZnriYPHrh29WBN3l3Vtxnw/125lTmfb+gS5OO0H/GToFpa4yi36AXQ2wrm
y4AVVwhQFMpGqAcj+9WRgmUdQm9qMIr10omCAWuha0/j4S1e7VwAE6cxKgP+as1Wdee2o4XjQ3gj
QRqAJZsBKrMrbpYChpFovl6whAuxVmsr2Om0TrJJ5GCt864aIKHQuslmBHd3JaEHu471uWQBFOeu
DspTAJyKswnh8XpkcF5xNtQMMhroTcbn6MCr5AslUIdA+djuEXO3ibvQ3Zl+O9ybvvMn3ADUK+dJ
szInozuTxkRfNnI9Ahmz9tKguZuU/1q7vfENCL7sGLSwzKBqB/b9BnADcCFglPitZ5ANiKUDJr9O
dmd+N4SluJ/mLPwKC1xXJ9GAZeK+Uo0GdM3SW1HVxvn+MiBVjQribfCmjmhQCulBJRgz90oN4dfS
uaU7//4pxxCzNhr006ekKuxH8w+f0mQgkgD2uAzogBxcV8nT758yS+d4VWRigEsSlud52b2NBZ+3
tGKnNT7FqfQ/Yqr+3PXaH89c+OS4Lk4MQjlBMwLI9t6qgXTsFYg5U+Lc8FqlwAD91WrwUZv+idxY
r5xyqF5G33MOdRv767po6pe8r/4EHAZv42yaLnkV/2FA1Pel6nm4xsSQHai6x6PxV9chzrE+1V2x
HPjT7bm6QH5qPEDqtdrjD2Adr5cZGORjVQ+ut6EgfpLQx6di2pmygSHSX/mWBYhQ3GFb1BwyBoGE
dhUa0M2DwyyQJmUksfV7E2hrl6LFz+CEpz+02JVpJduEg45ST2G5U6Xf3IFRWO4h9onvRAqj4Ain
9O1dVYt6P3JoWqSauq9mjhap3G4PtHzxK0i9KTsHaQ0P4zxaEmkINfozpANSmKaO2NyqCvuel1X9
NPYjULAwi848y9vkpsMP8Hj5EM9noK0A3+AHT8dnrGGx6J1euY5Tfu9l9RFQmCAitdEO+OjMNtiB
9EivAqQTHnc4hdcyIu8ppEfKCgjbM95h5hCBtQOl9zWEq60dEOXeOsitYI25UHfpUtZdQINsz1oW
Lw4zGNJTQ9DBaKERlrnnrIUkYGbxZu23MLHMVHXqhBR4Q+niUHXQo/FwRkcxZyrRXOPPuv6QmcbT
CbTteU/NcvbATtCdP2cPAe9X2Agu10np4w7U/qFInai7JSEEMNk/HKNzgTebppUzT/2eqrM/VWBe
u2ZE1VJ6OIEIXj3f7R4+5WM27T6ag/8rPxUqWwHsX+N0aoZd+4GH03yXFI4BReL0TrJwvqMQXQIH
INsA/I/oGqOU2fYA6oEI15oart3wdIwjfG3D7TUm9KCqtL72kCQ9XkfqlDTvbMhWwKE7ub0O1GRe
cMqwNX4NUSnxGYfTNvt5HZrirod9zdlquhVV5wxIPxh64XE8KXdaRqEWuiEbNHShc/o9xWgs+oTV
lB18iKyersMHpjBuU6y+3v8slMk9iBNlzvThL0VDG/DU2eEkcoYQBzibZpOEx1xwgJNAMPjuzdZh
GDOYNkIxatW3yfwzq4wsYgbUISwfFsU+AECXNAAhYWwNiNvh7OHU2l29TW0clshgrFeyzuYXs2cP
dTuNCc5xIzCAMmi9eFCYyCvvGQzFCQIClns/5NLeeqMPp91qgDuUqrqdAVjKRTVFti6x1LIqR+3E
AA8bxx5zK6Jiq8TOC7m8+RArdM4EEWqzKp0bSmu00hPFse1dbU34MWBVOa/CAIrDOECaIlG1xovF
3ddYddbbnLdH6U9zEmEjAvtPtQPT5uTPDjIH0KwZ0mMMHfC3eChfQyzcXjuo6QEFn9q3DbiHpib5
+kZZAVWR9VFHFF0KFrTdbpm3RjHXR78Gl9jVl16a7v84G3TY32RFXOiJeB4EeR0/hOXvp5OQtHPy
3Jrr4VKY2FSyNd286qFUEcsaGny9WQS7vsz2aceGm67u4WN1bY75nDIci7bWCSutNewHIYjcVuNa
5ebwmI4ef5isFyyxh8c+LofHDvswK7cphj1VLUu5N3YbQnNGt3rQiH+E/CjkKNPwTL0KWQXbvDW/
YV88jygkSyEebPeZKnSfqVUfR03xJFhzC+TplLP6JLuu7qIW88BTgI2FE5Vy3RKK4iF3i3hHtSWP
ulCd8vyxepXp0OBLYUzbikOwrcJC88VmDoAbvH3C4Ud/bIU5YZs+sF4SY3pzrYbfszqt76YZayln
7K2XXI1s1cAR4AZ0Qv61YOWexqFhTcBId/Hw1S+Po10Y8zafodE+5U55Mgxs3TdwRW+hgmSdKUaX
EvNRfHE1X1EnL/2ohTqXkhltpHuXRdjDPlMPW+Wlv5992HxOXMHiEFsbk+z6CLsBxsVoevdGJvhf
pIZA/EhmIHDtrE23rHTZIXRy9vgPHVuLuTfu1GGzsmLjazi+hVkYufWc3RK8ttZi7ZDhCPejD0zo
FXJLDdAzhVohD7BH/Y7FpYbfB6FGL+zjz4M0zC1uZFC8MswrFZg2T/0MkDXe/Vh/63e5jg86Pup4
8Fv8mg/FnA/59uiYT9WMPWnD58aGD+EyzjWfxveEk+JjCxwDum4l1olT7kTqTpBRcn1rS3zwxbZc
t6TOOB2I6110AwRAe4adv+TkpEH11Kp02irO7EOZVumDSFgbZcoVb+8ZoQ+2AWXEWHc+lBZE6ykD
6lInbIL8xxiS5etE8VMeh/6BJkCA3MLHUs+PhCq/AWTqH0bLGNKNrnKdpsjh+T3lQ4xMod+7LdbP
ARYOmxiPfbgsuG5arBdvNRiFVusc2NhNQt5r3KjFXe08EDGcrNb6TIlLrNNSncY75Z4hxpSApJ+H
E0R4uul2kmFnPNall+xB1QsxGZwr4xj8fnEC/wxyWru7xp0S+jSQz0pAoQUd7ujVHMKH7TFtNIuU
hDmTUDNPNf3UIxFQClKdSoE8j9Pwf5Rd2XLktrL8IkZwJ/jK3jdJrXV0Xhiz2FzADdzBr7+JoizK
fXxs3xcEqlAAWzPdJIHKynQvkP4JLYPf1ZNj3aV4NIGAw4/stWfWfE1OasBGhBHorzh9ze+iFOQd
5EeqDVweakJm9fu+S3D1z6whbSEMaTnI4yAtXAdzn9y5o+XIsw7e5u+3HLICnWPdowYzNjIFFJd1
t54s3UWmLREOCBJhC62HwKMZagEQkaCyBVE8ahj7MZiYxjYmLyHNRDYN9VLWF+rhXtidmD+uEhql
AXA1f4ySCRj7Y+2GJxZzoLsS9cNXTWH1qhAlHPQVYMzhmpyWWyZ3feWjSYMBTzXc/50sSFKb1ytQ
/oB9EJt90k8xJrtA8VTZ7sjUAbI5mfgJBjE0Rx5D6xKGWVuD4wQ1oEuDs0SxLkKHryLtc7jNWtSJ
igkvxxRJ9tybbLVGkT9rfVTvfNDLHSVy7UaJI0EPkh+RddZla56LIQGmi7o4eyjXpTCmlQltYCDh
l/G6tMyzAFQyqMJe33wZBz3TH/PLLHn0YlnsvwzTxC82kibBAO7mU+YQ2F5dApWh5vxh6IrQ/uqO
kW8jSfS59PwpexC17rzBfb+ZQWZFfwjyL9HGLOpoJRsAkyzLNQMQaxv31Fh6F17S2g7asTJnF/m5
Z0YHkePVbBmoVYjbNuVmKlHtxvTJdgEfgtMrfCNIZA8CJrUyQO4i+PvsmefdwmRdBkF6KDObrmvr
xi1MdsxcbjYAPjygDhsFF5B0vLeAT9kPDhvw3utCiqeY/DW3m/Q195GLzsB/9lsEATtgb3+Xffdm
G270zTSibD10uANGVsxXGcdJti3b7JIq7snRAnF247/qI2vvutHDj1K5ncFOgWyX5ZZMmpT89sGR
2RwEgL0v0hOnNsm8hxppy8WisbgHn68aK5kRb/FSBWCqqgmnxm/Md7wW9IfEKt1j2ObjCadjYN9G
RTGOmDtw4rvg1+NGm/4qy98A0a5+GKPtQz2hknfJ5EsUM1hyA7ig9obv87n3WfpLi2pgtDT3ubPk
s3TjYryi1mA4OIYEvWUCZFDIcgMQ1Ek/+4Wvn29M0AZN/wBoMm8BTbbrMQMn6ZYLeIBtEi/TF1q7
0BjxFcd7xfOImjzQRBvneBjEO94lxm3nT6hTGRPxrrfWJip048XtZHaGmtGw0nqEeQo5kQEic5G+
jgJfTHeq6eCNuSl+6FGNd9kR5RveaK17uzdfcvsMjtXmHSnZI059qxd/TIZjVrjQXpoM9g/fT8M0
br6gtueBAQpiOSB1MHxLv2GVgv6wG5VhFz17Vb2xuuS5Y1aCevmifYp0a48zHe+tA6/G0exsABwg
u/gWgXR13ULW4UijCUsOSS3F09gAp66jToui6qmd9jIECctzB2KWh8aa8nME1e61nujxD8ubgjK3
7XevjMQWCO/mMEbgddMS8UoBpY4dnQUhsQfw0+frNgOXezXyta7n5aPF3OKxyeJo75V6uVp82Ael
K1fvISutQmhA9unKt43swcziehd7jQH5QdDEgSj+JwWUWSFRAF0agQ/FjLPPRGJukZ8dt2ApjgPc
kIY2APPFG2hwgQEpmPsOEqUNXntxYq+DXt4zITzk1JK9ujoqtpW/6O1pw/y2O4y5kx1FPKKCcjxy
9cOUU5ni64C9H5meURdbX1bZjkhhRdSAH8oF7QCEqNxXsL05eEC/SfAEnkz8seHIf3g+JE83sQVo
aqh4MRM3/Dn4vHiMi+YhMUDJ44AwJKgqrj83k8bWfSnr+xoFGzst9vxjNyXTKRJDtfPyJH8wuHaK
TMAWolqk50GuO93pz53bDGfqAfr+0SMfiq5w0mebIK/28xbFguD7/vv7JpSW/+t7yfCTUzUGOm6c
/wUjbMaslWWZx8/ISuenInPMi2d1+4qkpMiUKeie4hDKUWGRWpe8aff5mDdXDu7D+ygqVwBO9w9l
zsZNWdr9Q8Txf0Y98n0ZbVyIwdU9W7Vm7j9lZbuxFRAEhPXyPEE5PTCV2YBSYNcAMbml0a6R1Up4
YJWiUal3pzy380dUISDfKQHaDHPj2CSmcVfbbvyU8YHvq7LrV67VxU9xXcizK9iPUBRB1uv5S9jV
7jUzojPOe7VXrkNcmUOYPCAzc5puZ4I2Z0NmjdNtkBgmE3RqERwnw2+i0GwwX8NSK0J7gh1Z6mXT
61Dh+OlaAezWHspQ0TlV3YaeCIDr8RVzJnZy6Rs2NCtga/OXQSbefVu73ynKHRvsrtUkx2iDCTpn
7aHxBptfkGt/KmwQxkUhSFIh1CeO2EdBVsswy28Gfv6WrEFYoZvAZODwBdI9XvWtnIAh0cOh2eqs
R/WDg73JCeJLzsnoE6CFmqmswEsA6trQ8PN4vYyXhfHTTCtgfw2/r09t5OygCIQKGvW/7ideffU4
+27kHpRZPl3h6HxHzQ5er4mgotDM2aRJFPbpkqMN3DWpA8mCgT+26uWhgl4g6EhxBQqeogLViVKp
kKsLlgDnbjtwUEBkrYRuAet/+ZojAtnw6EUHOAPySFl96aK4O+LAf9xBKaK41mEsofWXsHfeZXcs
r4zfUVEGvEhc/OQ5cN5eroWQN6i0jY19DqAQY3YqcJveTsjzPjqeQDYf39/vmXAOPLW9t9gtjvhf
ti9xmzmXrvLQU+aoF16AfbS/IZ8bARkbQTYcL8xs406W8c0dU4FjvNRSfLPD4/h7FSL1BzUT5xdI
hVaTNbjfa+GYoOCwx3srzpMjPhwEkJESfKbYIk5FIDwT9CmDXZ911VQ169qg1zocZ+BmVKd6uiNr
DpmQhB2KiI/XkEEAEoxs5nbMrW5NvxT6fZhtvtJrwR5QniuuLX3foN0yfWzVUDW4Caesvyx7NbCD
1FvUZw0r2rUJeZcOjrXpkAR9iwXkO9SX0ebYW5m+VkL+oAL9VFMxwMvNstixSNTb+TqOk+gHr+dQ
solQh9qCdWsdiWx6zJGKsDXxTE/qzH6vWL4YIFoQz/TihDAagQRnc3bzXP1gEt/7j689ggwDzNBN
DNmNcRK/2zY22BOqq32veHXyrvvu1MCVhjzN3rPwtTPPVju5K1/wau+G4FkY8zrcGgIxQ5dOr6WR
dOvSMcz7YZLp3igsfoQ8ZHLB0SXbJH3YPnUlaiCgK5R8b3CSp75dVZ/xa5Wk1kuc5WCj+sOSOj+W
ua9DG2TC00FlL0yQEG1YGMXrRJmW2pIvAxPL4jWeJ0hw9GrHvkRTIE3JUP+UpGLcDEhaHCGwBu5F
1YtEX68nRVNHxxDELLcQzc2nEp1+cjn0JcnPMrNY4Q+0A23ALb3vhugwRJ7+/rvPhul91IfkYIp8
2GhxZbzzTFwnq0yeGpboFxAAgl1ABWd1FK8cWY4XHIxlT7gxQN0L8ZC2HTcsq3jg8cgBPhcntrEZ
V6tpQm1aM75qTuH+ihvIlxgiip6AGDV3fS/Lg4u9VlHq7UlL7QzCIJF3iVIAcqhHvkH5EuWjHvkS
Buk4wNOv/yL279fUBvH1irSelmqveR4Du64ID91EDvcJpBJnS9EZ2rEw97yAUiP5qAH7Srw2FKvA
4htt7cFSgqaAfgOoXyQVGA1xWDyi6iDENnEPXGS0N7k1Peet/94MIv/5jwEZ8HUo2Q3cwkx/4cT2
EAscoYPiBpAIw+Nns8zDix6JYi3TtP2uQQC21/L0l1cj9TLhLetalAN4CgZgxMe8TJ79HFWSjRXb
922oO4FRtw42HkiuJHlRvhRxZOF2afMDmTp0vNfQv+53iRFVL3kWprh5Z9GWRu3cnXYQmzPXNOqG
kIzpcYi7KhIU8pe5GyL5g0dhhXdq/OZGifzhWP4Ai2nQh7n7C0qpQDqH3H0qAS3cjaBRO1Csz0Em
7gFaeBNbAUH7JFRsr2J9X3jbv3+Xcm/3oDg+txzoazkGY67v6IrT7csGpmuNRPfjznyan21Ivu0q
iPhtdaeLnwWyowFI6vlvMv2Jepf6JzQH8A9e2OV15EAUI7eNghMximsq2nTldV77k9X/macAoQ+F
Oq49OXnLtiBhbI4WHh13Npv4Omnr9D+sb/YUq8niXuJH+2NMINTDalY/GaPh7MtK23PDgH4DmB51
0IJ+h+LIc28YxXNYoQTBxzZxQ34Tap6ZUXwfOhnjSVj0h873ziDKjE9DONobMF2lD5pdf/Sk8g2R
ljwU3LY3UvWi8L00LWSPWzPdEIkMvrtdUHt1hUyHYz+beQMVL6iOJwNOVylsivXuH15v/T/vKR3D
R3EHdFd0bC0tHVuwG0ytiawX9CtKoPeBNUaG0T0C9u8eqWd89hZfi48AMqpi/1exS9gy///lAxYU
aQOw20eq8mlW9PRVgRPZpLvZpdmzLNpwe+OnCPLN08ieVTupu4zTMrOSp1qs53oIguI/LpKRjOgs
8dlFPxw/bVuQHhZ6tC6QyztWf2443hiOQ8OQ81cDbTM52DN9xtAICnRdEOa/LO6bWTRAPuoBhAkR
z8X+n/OWEDbYICFX6tZ0kMoZbzYpmNpWs861K1D+5BXxpajzf6BiVEVVf9ohOdgXQQ/Y9SycTZiG
q9/S7dvjZLLSrr2HwrBwnDuui97Jf6VFiCISJxIggcycPfRO+X4MnfLRdAErBeE97lG4ueUi/yWn
Htx39oXwbFGbYtdQd/pDjrG7JIxjpD0BdNPKCJiILP0YyDTIZNBADL1ywBnC4QGpgqmpgjTn+gHU
Jw1YWfJGR7ql9B6ccfIe7KZg+7gGa/3iE3WrXRI5bQDW7bSA4qC3trXNzLqQRY0HEaHAlMIAOjr0
Hmh+hjr+zRR3bE0hlrqE1WnefAnyUVzv9ddIcYJOmbHlmsGeoijWHvw6BqJztN56bnj7QQNbO5mp
Fk8Qah3DI5n/PQnFOG1QZOznwkYIcULpcecBhWPZufT6b5CRABoTTDU4nsXxj8C72VrYgPwBU+19
42I1oOjoXYK6AuQuY7KhwyNUC/8ERMJ/KMM8f0BWDKVF6lCJZiuODVDjW/a69oW8lI4GXF1RpS8W
XjiD3AVCdIDuFagO7N9Z7V/dlqfvk6GBiC837AcISdq7XuT5sWPRx3Sce35Mn7z6MeX5JS6QoQEZ
ydXQ/eg6Jl72knIDesdwJ20vL8g/1cG88bUSZycmqBTQaO1FNoh/URRKo23YXi21Rv/HGgAtBGEy
+CivdFwepFanr3ujB5xLIcnxLgZEdi688m4QFb40tojWDjAVu1nmF6UdYKICPbOSpYWiV/48Ah8W
jNJqz43VoZgMtWJAeWfFlkIyHJWfctyqIFmJYFAntE8mNjfKoHgRlTgdRinuISQd4cZmw7ZLRz6f
43k96AX9BlBPkXlnUyuKFf1XeE6UraCRpp2HaZie8Zcc6D+4xi1tpwq9d3QqqKbbem/fxeV4JLg7
IeLrVGWaIinWC0A+DpMCMk9v9M9AAZZgYv5XmXHzOYHVC/tj6lBDQcGdmv6gOXyEfAAa046Lo5jy
Q+d2Hy7yD8rkcYJ/b7eFuI2Ns31UZ0w7+ocwirxHEhAgePonqWstvtpgVCKLIuxwvOpsbO/Ioul5
4st5et53/aHGdiLwWb+ZmH/Mu7J/8qFhe88FZG5EbMlvleZZG4BXs72j6sUgPHYqKtY9lUDR38ci
hHCTzadvOeTJ/mdYJGJU0KvptVoN241MhiG+SbEV5dsSFUwnpxOCrdKwgjKFPkQV1GDRvbUbO4mr
gCbMXbxavPBOWvMis49m8qqH8h11v0wi2y1A+eKCrUk67mVywXYPOni29Vrk4BzVUM+swOHutiU7
jgbfLX7w1kILsZVRu8qbMN1QHHLWyMXQPIDax4ulEhJYffQS+CmEbNtpnHWHnM7KA7RqWic8LqHk
Mo67MMx/LRTlIsEREagdweWoXv1pYOj0IhCNyY8LvXkz7qw866/kacIwPf2vdbroVzuF9ZtnTvid
a7px4qyqXxsUTQN8IN4VImbP/THfOsrEOfO93WrJE1QrCogImEYwSK96X6YzvCU+QcJnF3XFbzn3
JIDJEAutogFIXplzyJSaSK0uNvUoRs2AQNy0pTjyc8N1A9BRyvVgIrvAtTB8ol5b1drcqz97Vczj
wxS64PGKeLFP60bs8IZiveGLsyPVSdc3zRVA+vplrCZ2101TBn41nFc7wj5bXcMBO2X5PBN8udZb
zJ/HEfwy6tPf/B2LSaOmdJP96E+XbKrMI5C15tFPQCW2KusCLx4ZR+Zw6sMEZ3MYn51OaGOIYg2F
cJztjwmfyzArBanb2P4i+hvi2qmRtQ9AH9tsF0ocItW5Mbs4fbA9qKRqANSPXVReqGlA+jH3yOzM
BqrMsr/c+G9ibVUGEaMOa4vCkK/zWd3Ye0f07cPQyHLFncECxzkPn60m3NFttO3CfMfqLtzS3dYv
TEAY3e4ZHPrpJYc63HwXXqYn3hA+ozZjF4ffC2aMjzjMtl48vBdoVfbSfDVqlejCCDfN7OWPMMtu
v40V2wA6gspjm71mnsyvBlApjzgGkFBHhGwMmdRUmqxXrM1ClettH8mHSaOL4w2gQJGXG+xw1VcJ
Tv7T+LXUh/gJRRT8nJDfM3FUnlntOsJbPMhwgZY515A2bnAPHHHOG0bVOjKjaqUpU5eJthsKdg85
ZYSQj+LsJvuTnZtvITbAJ4qgRefl1PI3vvlqIBBC0SZY8YIJJb175EnkiZqaT2CcWWyTGGgWWzPk
R6QE8mybuNNvNLj45xX8sFzhWPo7crMQeSy69rFvk/ZRAoge+KlTHsnsdK98sFEhSRY10PUQu5tZ
ltv8h8eADOvBgAc5oBo84TsXybINMIZeIIqEO3eGNWwTbRyOWlu38ogM/AY0P9U1dQv2pDD2SK9Y
L5+W2bvmbIEkG3/xV2sZ+//NKzuhI+ukgbtEN5NvHhQsY6t/a1Mjv2QxyBnI3QAKvAHcGUrGKsqZ
/EdoGnZX7Jz6R5e3F4rCSyvb606rIQmDKFDpJEAKxNBV+Fja1qv+zdbCj6VRfZU9mZocT9LN27tB
NdBBDlGCD33jLBK6gTdz9STvWXNXQg1EGFF5UPKF5s5vkd6qvfRCEXNwGGXdSfr+tpgAhl3Pc8Xk
4bDdSCB6Gesm4JYjuKQNzVxl3WTgAmptun4Bjpb50vMVPi9IIflQu3jZs7QdXvt2URS5OKDLk6uI
hycHVcuo0WT+3jdCZy2Nxn4brF5fVRAnOUJX0HqrwKNIk6CZmlyL3gSr5jcX+4K90Xp7j6GqGP+j
kp16bLznBr8YH5nmaUIRnXJG1HWFeQbgpfyYs4TfrjHbRRj7KzsZR5DdYA1ak3pWlgPVuUxfRj4/
1XzBJYR687LUncfr3mtPOurL/OzOD21tt5BCJap8muijbnw0cOP7nC9UwTdFUAO06mPEUlBzepb1
wMaqWoH3IdqRaQLd8lBGbonkaMvBK4QQaoxUFhffT/bI8oF6j3wRMw+mmbPz6OFLGPhl9rEUrSIg
knGSKL93/NLadjH0LfooTq+9EAmKYamymtWoJDDAbKEaP3ftE5ACcwT5lfrAnZ3hH1tNoob8SfJT
TJFzv7j7RDvbgz+eF1elQxEUQEJA2tXyNCC7AvJeaVztluvqlXDWkAosN6iYF9HKUp/XmYCZWdai
z4tfXRMsPj6kzilN3OvyZ/Wlh8qiFtVeafsWVkP2bnaoJDJjCwlKZbpdtdLjYXo1qtI+tcB3rZjy
V23LAmSFxouDfcZzhSXIz6eW7wREyLY0Pa4G0JxW3hPqHjxsxFw7ID/KCt2VHdnDoerDQLPG4V7D
ceI9SkfrFfiD8m04MPg+B1oQ4AVGL7QdDTA1Sr1qsF6cAlK1Syz5Exd5EeifnG/8EHuCmJh/t7ij
Kekuna30EvEx5uuqz4JbSnTyRXtnjmZ3MS1QjaASHlSpzdeGfJ7SlKcBZq27YrBPfxVa/sVMJoGo
6JjYLssuYSgsNZrbqw7Ih+zqeHq/ucSNKWkurZojJbaG1KQLNCo++zg17BijVmC0QcQBRG8aEJ0E
NcQuMaHcuslKebf49RoVx6gLnPDD0McH4pLgSPvezs9tZHqgIVaAq9lwzzFwZkD2Sx5tByPrgkhK
MNqYZu2eQeH10YxRLvogFcZhRCn5gQZo9hw9271AvUo7/CA+cW3yrUecU5ARQ3vvqamdemOiwGFD
vmasbNA9zQHkKboJmgGmpm8o3sY9+VGg8lVRllc6SNeyiLdB2Y6QtWIh3ycj6K1svc5wPwPmHsIR
ePsFhAJaVGhyFSemGgn8Qau25GtcYBixT8PkSE2GaApsnKYmoJc1scsPGqAv7TDnp6Ux/2zSgB/2
/CQa91vXRc12cS2zjNAHel6FLT7q/c/laMYSTHPjFhI8XgfcaKMXeOPpoQ0D0p1+13lgEsGuAfiE
XkNlPDhei1XhNPW1Kez6Cn3GDx+ZNEC+tt6C8WdfJ95lguD00VBNGVrg8qcuNdbIwS+bWCI8zt1l
aA4tvMjFpk+yjwW+RMmpq3dqeZqDu7i57/Rmmzs2amvwTMW31rHOAHrh4I26VZKA6kMk2hXv4RVo
NBJglBj4wYK5q8IjCT4GF4nSYwqOf6fPMJpiD7I1Bxw/UOkQNW3MoBvWsX1tuqgwIh+VGVEB0p9D
yE8uD2InOyNxH30txiZITgay6cIADSZM6pXKpN5fmf9imjXmRg7qiOGtC8unvrCMfYvN2h1jg7au
Db16AcoP9xGIvfw0rRpPDXB8BX2ao6Jdjj80BlyrdHrjeXC8cmN04NH1u7yCrlDD9lIrwBenVkLt
WPUCwS/wAGYlRIt7PFwgzGCfq3b8aFBZb26SxpMB+WjUA9itWpNdqMAWpBxBLTNnq0M+HaWAqWcD
ryNYtR47RUIPtiiyaICWGJsqQeCfF5+dGnTG90ADgXwf2ApTX7dVpJ/jPOpPWvN7UaBCAPLIcFGj
t2UKHuF4a2i4YSdh9eGf47iyQXmEKTEy6D5orI7kcyDxlRxpBY5jlBCjB8jU23V3TNoYe1/U4Q5H
bMZBeeAUbbtvIMN8BDoltKAoIVWAGvsvLzm6qfOMEwUsyyzxAxQTjRVFgqaZryRDRruziwZUE349
N/1g3rUTis5u/GRmOIYqoGJ4WeLJ7zhpe2Z2t7rxkwmxRqSoEutxthroy5W9DUr/FV7xi0usTe0I
xVQguQ5aKfsTConugX0cdmFa9SemGupZNcp2twBddF9tGofowX3Tof7J0ZMqBF8k5lAgLRgh/Rmu
loVoBNInPgjT/5joZ2BKCShm7tJMimSGB44iL2vnJ0DYYs+KquM7ehRMXVzvJ3cAT4RVAs6knh+O
rZ0aS+arIYTUchh1PRj6cr7TpBAAicX9UxZX06PE9zN3cV5IngyviIndgLJCmZCmTs9Aw/8iC7AZ
hFUC6Xa8JM0WMLzzgmTi7H88oW7rWx9CSwcwphjlzuCedAqwS1qqIZOaIQJZAlMhI6qehvU8otgj
aWTkeB+WREO5LLFMXNZeRpcLLCuMo7oVzGurT0IxUl16WYHrxrextYwdkZywMQEzG96yFgKTGz4T
Yjuh2HgEr6iKXVw0i8yZ+0TxppD5GUt+WpLjZ3f8OEJ1O3Bxl0nzjFMf4BgnFgOIE/qn0Q6rJ8+r
ngviOfj0l4asnlS8ZzogshhjlLO5SMi7U7lqK3tXN9jCYKkWtE/o2QPv8JXWzCpYbOrNThpf5pA5
SUtAr1hHKfrnYjTgjqP1sU6lRmh4di42OSmcW6OxZ5o5f6bFf/tx6NPOyzgjfhW6b9l+vUoNYaAP
dYE+6oCPVg2Z1ABHtwp1oR8WF/WiFLrM8zSym9QSJ9uyyg8n2cscWpXWVws23eCuNP2bhhv7qy/9
Ta4XzrvXh9ZWaLmxIzOB/FBe2tZbo+XR0WlROE1+aWavE95DHxs9jaAHi10F+YuiBP8DtHMuzDPM
x7iMnk0ndd89BoBEo54Vg2HcMZCu3FVTZNwlrf6rcop+H+E+6AFvXRhHC3KEroqYfZ1rtyh0LCR2
/65uQpPojxXSlRHG00eYXZj6ZnI1nJmpuTg6RA6Lui3qBOrUGI/5gPO4gK4LtJ2EdlP3c1IMqZ3e
gqAQeTLv3GtOckrA33yS3KxAmfJpk7NIS7x9UpcaGp4jycaOQqzSRCr4x79dY1nIinCyZukAzxeQ
fO8mTQYcp2IbAN/KFdAhIfiQB1R5uK75PhR4ZQsb3bpw7lsSldCxfkqgo0ERYirtC/UohHq9zD+W
IpOaorom5msC+s/Htm/uqlhmFyBw0seqMeN71B5taIwagafXvpBgDFx8jezcVRvH8W7x/XkhEGAP
F6Nwd0C8gRCJI3UFAPNp6H1+cnvkblbU7bRQlgF1aZx1NT9NPqBzjsz9tcwdHQd5w9fm/+VDQuJj
Lk1rj1KGePZ/rvgvFqugOpMDdoYPQauB2fno1kV/ab2225ZxgpIxHrrXNuy6IEknsLw3HPQ8zvCW
l0W3dUPdBKWQgfMvExKUoMWNj0kT9c88DIttBKXHTVI7MMsoOWFvNQY0qoMt5epDEnkEZcUzNUlr
H5B1SB8oXjdqQM1M7KVp0MFrwrxaw/32EOUhiLKKFhw1Huq4T5MGiTnqLSYABB2k3pJkQz7TM5uT
rpoCkqRcJJdGOlB9Vo0L5Snk0B8r1iI3R646zQLsWt3z7Ot5fUCpi3X0rQpvd6xAIZZnJCcO5u9L
plj4qelG6BKDouNI/lKx9S+DccGgwd74xioBm2HUefGPhst4FUdNcc+yUVwKFNGtcL9MfoCYZ1NA
gPhbVxR4Tru834NREUhDLu8owEuwIaKZIZC8ia+LS6WKmsseAmvNkH3Hu2h5F8u4vJOq51mlPHyk
goH+cbSg7cDxDbpe0NCo/40zXv3BFxMrkhk/k/5usvkTWVoCV0skN18CB8mqVWRN/frLUNiOYp+W
6WOpEtHUpBGAmmPjuDtKTi8D1OuN+jfGar6fLcWENs/Ss+rOarzvrca7eTBVLgfUyVCmQ+q+caXE
QzP1j4XjNc+9Y3lKlN7dSNE3z4Dcg4A2iWVAo5nO3CtuNSsZZ1O7AgbzjlVmeh8WZfsMtetxZY0e
21Os7mT9TgBzvEZSEmcuIj5EgOWKYGpi80RSlLd2XHvZAQf/oLCGZuUSN4GK+EPIkkZsv0JRu8vj
c1jqHM/Vti+fTS5UxQhkf1VJ22VpcvBtzGaHw9YTqBDniMV/G9uDhKvn9i638XX4q7B/cS27RUYS
5CiQpZycMbAnkWws9WdREeXSkA/cmPiHIedNDJlCrWCqFShEq+ifEQw4wBeOkO5L9PqNI50BIkTX
889N04fnonCQ8W/yzVgPNrQopyw8z10we4RnsrkBtSYt8Y8+w5vzmiZ/hLPpNwhu8t1s0orzsJpM
PYPF1kpEolzTgl5oVGcdVCO+OZQBKnf4qcW2qwRtE27WZuekJ3IaakRSEDlpOHOm34ySe6riB7f/
v1ziy2pzl2ITUHOvUc+cbaHO+EqlLiI2fZRIi/wct4WGh1XzylVFcp+Pf+n/i3hap/xcJ7Om+iBA
KAhK4HGtMg4vKDVykEsa1kSh/WkRhXYup3mMKLTJ+vM8ICduVlnmqbFsp9XRtFxjuaIaXWLV9Rfr
c4w+jQegSG8WIBSPK7G2uNYFaSO8EKV5Ij91qjGcIk23rYzz06hP+Yl6rMsclA58BkEnVO6Q4764
NOA1EzBmS7gOBhaUyY7lmrVDcymtvttyYAqA6s6bC/moNzZuc6FeI6P6pNXYCKoJrmqo5wkoCc/T
dDGdLEhnHGbfsgr1aigi42QLBZQ3A8s16GN4uY+0vfoYywDNoGt+fozaB8NVX3UoXZp0+2g0jtD3
1LWo63e+Dcb0tvrw0pDbawnQZk5tH71sBFSNus6k16AnBHXCaizZuKKprNYcKImoVeYFdWbwABW1
ThDpcfHQM57v81qCYVlWjM1OVP2CaUwDYQd4gx4oDrfjjzgyqaHRuAYtAzPj0+KnNX3WYU2jKeb5
NKpic2TZTuGES5ML+8M/rq9iw37yWPAZt8x3Kz/bG47RB3TVZeAzdvEva3LcsDemUrLSApOb9Wag
SnnQDeMLUHjVpp8L6UN1MvDFliptMmbhGrCRDf4cebKTTp6oN5vjBEWoZUQzQCJkCMicE9MuF4q3
VzVk/pWPQgZbvsyUv5+xN1PJpPm0HI/cbgfKJ79LD7yKskADMxL2Xu6FFXUMyE38tfniG/zoEFts
jrDTCfopkPfCvRm/Tsdynsq81B9A1Lqh6m1qmFnyoE4K8zT7hh46L3hFQQUz1AY00khEXaZgWq7q
1+sLEosmlLMADTdVdQl/Atg3/LGMVxWU4hp8WOwqZajZ6yEuyvsCcms7d6y7MzPT+pDwOjywXrNO
RtraO2mAI7YHIeum9MvhavYmsAFF7j3HCQMXIRv6b6XNk6DI0+6H7PldKwfz9xb6iaY3jsAdDq+u
pjT19Cg/GoM+/hTa+ENn3vAO/XYrKEBfAQY0z1/F+AyPcSXbzfKxgPrrzv3oifljgXAbRH929vGx
wOfMAD40UcMEaplDzmv30TZULf1gnqEQ4z62ieU+CqWNY1SoaMxy3LadNDKvefpMYxSV4nxkw8Gx
taEAGrDF+H+kXVuTmzqz/UVUgQABr8Z3j8dzzSR5obKzdxCI+x1+/VlqJoPjnXznq3MeopJaLeHM
jAF191prDZLL+IE8QiCl9pqV1z5dhGzC7l9ZDVAM+eNd1j1ODmoZaA/yaJWwPB+g6kbDpoUQZITo
6nIVO3PDdZBHkApSH3c0KvbosWckw0fADUZwY4DjVLyxMcA5PNYfhWK50AVoUrsAiXY880HxoUEL
/sPDarvEB/LM2/Zu0qFGHeIqCJ971R31cojDoayj1HwaIj9fzxOLXwtY3v9C22ygnvy2PthB0T+q
hE0Lk9BjuKkxx18d2FVxQHio7BhawACYMzfpV51Ikm889B4mCCv/4CX4X6fYFagTnNbMS6N/Akf/
3JWJ/gXZRndVeq354lTdtG4nq3pIS9dBgTxAaVKMyDVB6PbAXF+WsdhTASTqVFdxkURvThSnp0Tw
cE32qtKRL5Dcuh+hogClyeSZKn30PHA2Rs2afYRgUsohV2qB3fyLBwBng3DhX201RWsNBdX4vo/5
ZYjtyK/URMqmE8rFpk8ZCMxwVtKPRgKyHxSScKRSm+ziaOYl1jL+4g5l89KlfqIGZOkscYdwbnDJ
a8d+8aL6qe2nVV+K7IXrYXKf5MUzjVplYiNbI7dbPeJekL70MkJFBhfsUJlN9jIlSbPTgXNf0wJH
VuM2HqvolEx2fp9YZo+aYjvdcLz8m2tPk/k9eNd7P1FGM52+5W72o5aWSNtV6lagmB87baU3lb5n
VJtkH0pAYZ8KVXdkBSbfx2XhrnRVqUQN+dvZpO8bXaCWqTwVRpo/pROCKiNSgHbq+EAdxig1lgjL
Kb5UamgYSsWXiuoJnEUrhm7WjT/avAXyUDlOaoJmb9b9cThvRctoP2Chf3j6P62hyK+gpMjs3Dka
nsavmsWGnDkHPd1/cqG1/4Xff+HigrllhwPs3X/hu1y2nvDYXs3jXz/pzTZlfwcxVPPoGE1zArNr
c6IeNZIzKH2phnpkK0bL2yZ1+rqYbpYuEzdLyQ+PewRbl53tEHQvjvF3F8VCcXcC2gESE6Dp0FDv
/2OrCm9tggf/UDrNv7aDoAsHu3DcbwxH7/2qFd7XrsNbTz4E/7RcQBKhyr+4wJ6vu6EdLtZgpAfc
Xot9okf8IRvb+7Sv76TdbSFAAvqtqEDlc6kpeiax9yaNx6tQ4O+9VRbMzV7Q4doWJYiszYSfMnC/
Q4zBfkpC0f1V2uO3ETe8r14mwLnfBvIJQgLDNkCKHuJRPxun6PKzK8PoPHy5sS5D6rVaovk9bmNr
VzRiWNFKAWWWYfW+npPdAkGnL5va4EhM9IJvwLMHmJ3U9CPhjLrsiePA8AbaufJOx/upT2byci33
B95w+YxFM5zQ9QMTSAqpgGsAKwfrDr/xnV03xas2gERAWqm3QdYyfzUcx9i1YJuY19Y5f8ex0Vqw
/caIaMeQaFRrDQ9RpcByEO9Qa0GEEeHGyL9mU+Z9twz7AgnE6E3aItlOAFEeEe1ycXe1CnCzWO53
Y9yOYSa/t91g+UXT2fdFrUObDlyTa8S6fDw4BzxWQX7p6XjuIHDqPSA/mN4LV2wWE8TKPPDwiU2V
yfSevGgy0FupHr7DYbFpLcoBvQQvEdCR9R7ILy3xVOaMZz750XaK2vvk5fxlWerGvHgQ8c6WLnRy
EPFkCLfg2DJM586zLLzwTX29wfsRWP2VkZpWy/ph3ZQ2+EKhsbAeyxT3KLfr8cLvJO321hN0kC+C
e8Z+dgQ8Yl0Bk3MiPwv0nmdW6Na+s22uQutNn69tsRZAan+GPhv+eFnTgtu9Ugrkpu0nUStPNOTp
2uO5+KybwjmNedGi2rKAXEHFwTISdfJY9wAI43meA58ZSFAmAbZq4WOHzWh+y0DT63Pbay+Lb1m0
775CZMZbLYzDTLIAiYd4XSeQLfYU1J2hGv44oABZnvWxuBvc/lsE2T+IS6Jxsua96ULtekiz5Ecu
vxvSBLlwTdqHCBjcoQXpAEjgAnnXcRyU3exTqoieEwR9kTlX3UqJx5NHkg0gikaZ8OB4YHpaaa4X
P4rAidde74ZnargEV9zaMPVia7kd6s/qsQl3RSmDg+hqFxVVULJD2aQEhSBruhMAgWUAOgh03UWo
+2pc5C7b6A4+Ky2anWj+agxwdovU6oQkmcGqDrAI6dy1AvgwMwXS48roWY0DTSlMax2DRghCJHzn
OgE7GMx7pmpjHEGap9IB8qkKWmPT0rMelfjnFujbM7mEXj/eqQUmvTgszjQ7anhDzSrjuNSB97JE
oFeCZCs28uBKxJWqxMmP5aBgQUFdPqzKDvWklct95PPzU6HAF0tDNkYAjN9NA9/37h04LQRn8gng
ZLXD4oxsx6nH6/Xuxn67aaqufrUs0tNt0vfyIWtA+d1BAqtAR+uhiGWBdgC/+bkjoA/348NHTfUO
N95S8Go55dbtLHc1V1R21Y9YWmBNWoQ6aeKmpPKm8vJjbQh94y2NqGjzahck91F+hyOHcW9NWnlE
YGA4UVOYcjglsfk+HHMUhclCbG7sNKQF5HszXHaqIGFQrmjaRln60GmQB1IXQw7i/RI0/J1tceHF
6IeM58dafdfiFpRjsYOSeRpm6ks4dhEY5mg8d4fS+MHKptuSTR/Y3q2jfi864Eqv1PNojPqZ8gSS
i3cdvd/ZWI+8lPP6O89lYWV67WbgdoPbBvALC0RBghN/0ygJ05sJGi42EPFs6jg0Ebn4Zb0mYzzY
I7VLCfjRvMuyFimjCoJqacP1jdsnho9SNmj9SqO+G4uAbc0g+IdMSwOasfpuGVLPVgvqQhMbwAVQ
0642WSaW4c3aCdUaIOwMAZZTG9BlF2ey0XCZCHGSWoGert1kWamt43ZyjhVwpQejl92WibLDS0h1
sjsn+V6lOI2AXdF9bDOPHwLXa7c4CHZvzClOtUL5kwcK6/v9+xfIyCAD8lEwTKXCc9XwHwuGOyog
vqk7pipiKkOupag2oDt1T0EXeicP8bATDR3A4sBG+DETIP536MHWtLjQCmpQ0Jztcs8ywVY3cJ8Z
oPxvYg/v3SOUBIHJsd/wXzmbFov+rr3hrwas/i8C4JSdZWb9AZKtyWNiJajTVR6W9k+LIsS/EHoI
fN4gUBP1dXBkYdet80ykr2PhaHvmGZZPwxi0jKc6thnYh/XklcloOI9F+DdNQq0weahdZLDUSi9s
oufW5KBubNJXMuXBWUtMsAhooHyWPHixEa88RwrKaBUD3kL6JN01CgTppp52EIYEobaa7VNQCfGp
8/EYhNCMqkwscK7ddkhTr+caxb5r38dUeggGmBrJZ/frO0um56L4i9BjSCYO+xHZQIQCfiLKtBpQ
B80JnC3ZqOGDdUHpSHBHo0ik5SV3tSsY2s1G5AaNr+Bqox5vf/asYwAWmgzF5dm0ipjMHsBp7uHQ
y4NL38XVaR4iihSgzrJ896lYh3Cu8rG9FKzjBfF9Vl33Nib9+LkH7h91pslLXun2/SQHVEEpe53r
9UYb6wms7RiOP92EU9j3oh2+IprdnYpWx2uWLPP7yApwrk9j85gM9oHslpARdC6k91ZDrvHU8gzq
kkYOAUmFn41th23Trmtm4ihdcf5Lx2YzcVQVy0MBkrYnb5Dlc2akO8LRdoAIgnyq9mbQLe0hItZs
B6WwbHoy9mPPEkcD4DO85ebpeqFQ4Ubd77Kq/RQEFgJSRJ8yU75S1yjAZzOivl4kUKqAINrwQM2Q
5WAMb0ChIMcHYaMhM5RswcneIJpw5Qo05Q4AngiRrZ9+DDnoi2XNi8hs2+C+rbz+3imm9q6GjpIW
jc0R/HftHZnwK8Ffv4uvQOx6uIHTGBGJaac32Sca3fgtNpqgraTWRX7W2Iiuqv2scEBqmKbn7rLG
a+X8Ef7ls1yGLq/FySfae/5c9BGXbYTzAi7gUgSodS4yHdKu2UOkl/IMxcjmqYlHcR5t66HTE8Cf
VBOEfbnJo6re0JBzu35KRfFgW+H7IoZ6t7PgbF5UxWCI5l7nrXoViafGVuF46hWI80Kf1rk3e6Ri
yR5qZgw1JXIZzLyc1wmwl/zS/Vi07Bi4tZK9DfD2p7a9WkI+i2NP+9IlpOSoMkrN3ZVt7pI7ALr4
MMvKFol0ZPwDJO1lc8BxHmgsU5q+gcPnPIT4iAmhG8yaKtdHw2WWnP+Pa0FJ5ADrlu8ZSnU2A+VC
YkVlBGgD6FGVcaYIJirhpK6B/wB0bbMwEC8T5C3UYrL9caJQSIp6AilahFRdBQRaj0LMDcFI0zMD
2AXEXbzeVJrUj3abdU8mQocAsUbRX6GrxStUOyM8UeP5bFfiY+GQGM63KA+beWEOsPiDWbsvuraL
8xrSujkgGH3shP2axt0odmOTjsdJD5HOBhS3RUW56rJa/B3xUAfGUNkST+vWQm0BXVZgIaMu28yO
s/Fjc2MCS25XO5VP11quuvhlqGYFch//nXzScSkV49nx3vunhQDViRrTC1DtH8uu2MgYGcOKSx2J
JSginGyaoi4T4N7ZNiAIjxpQc89DWg/A0aT5y36813Hq0/Oi2HCU465oZjYuTh1qaE9Xm3hRhEWI
Se1yBIP25Hh1XXIno17G3bYfpq+DQHaQqZow6rUREoCLjaEEZXKYPJBpsS/DTq1fhr9zIdt/4Uef
Ql0Reqv/umJahDkSxupqtlVFfmuLeAMcqX7m6ZcKaIqZ9NlUPPo0NMCWAmEED5JlanaZoEWe9Xmx
8EzXGMROah+CUsByigZMDrF1IPo+aoitz/mg9FtsNy40BMRlzQrHnNe3KCufiQAXX1nY7TqxOm8P
xDcEDY3pqULC4KzreDAmpsa+QPhK+GCLHJUus/ZUt9ET2afULjeyr6rDmIYayPh3ZHbLvts7Deie
UtS4fAEJ2ynCieFFhk53h79ExOVp16rtV4iohRcXMaLHKTZR2YSrIbgKZA53eiCxq+gNoKfZ3x2C
ZldDGmqbq2118NQh+xV/klOQAC9fJ+spx9dZswvQP8oq3Y5FpK3d0cmeA6tChbg1DwYjy5+tRkD5
XiutLTkIvCJeAFHb19aUP5NJskT6Wau5exoasezvHJN/oRE1mdXE0DmcqhNtOU2me8htMI7SbD70
5UOR4w0y8b5kLiilJyJhETXI6CEeUWznsRMBiJayCgyrLENWoinw1oLQ0yNxrDTgX5aDIy5EthIq
EmKQrC40LWpzro/TkebJLiX0QVQh8ZZsM8OLughD1Y+/2OhCuD2uEwRL7QKIBhlMwQl0QcGJho0x
Kaljamlqnuee3GiVPoEz4ueam4U0ZGYz7nQ7fOmaEdlE1UAuy0awBmUsoNOoNxyExe+20IrBoT3P
m6pou9WaN1qoC88CHIvmTWg3rjyt9dZ12ltHF0+WuZmA7j+mOItk4C5Dl2bIx8tBmzkbr+avuhHk
NEx/2cqFthBwAPxN6Ja75gJlqVV6saohQU2nk5wn1VBvGUJn1wLhHWqXyK/ouNmvqCvAdObqQXqc
J7Rg35UsOCzbLZtQD4V+0Bto5UWPEygxq2tF7jMLvezuxvPmmuS/bEu9GAy7QwZZa+byZlrV3uig
aqS39sj7vtLItnLn3Nu6hcxjOvwION51nKRr351p2gX/Jq2YnSs5nvEWCJqG5gmlJMWKkreJbp/b
MnE/ZcK2trpo2wN5FGFbgLITZ9kPDysbra2Ts2sPOg/jdeAcx5Zzu4euIX9qDzuK2ScO42un0usD
DSHbtDasqX4tw9g+c0XZTXbI1XBg8F0QHqvzhg5d6Bu3Ttk9C4H/P7lZajdaTrv9etF+CJv5ouAG
fL/o8tloc3VRcqs0JBVMF7oIsk6GVWDk42M8GgJErgW+pHbpvDm2d2gimSJajiDgkHhQtf3w4Am4
m8o0dNdUqFyxDEwUHMG9pQJ5YIiSQ/0XPJCqspmaAEznemZCFUeVN48DZFZ6Pf68OKT4Uf0vGw0s
ATa8AfWfDRH1Q6rripsPsk1cNa30RefUz2TphjTzNQ0MkSTatPiTThO5GPns3zXGSYTJtJdT2yh5
E3Nd43/wrcu/0d8KRyWJH0F/9P4PDlqqjb6wqncHjgN3Dh4Yr+xROICUwJNpgzinAT3r99ydjryu
tDc3nLSNtHPjqGd59TCl0G0kD0gP+GMrgycIrT4kZhzfFSbYj+gT039Fi/NdhxfkBzKhAhf6y6jw
2YoAAmQh8v8bRwJJGzipdRIt6NVXy5iM1Jh2H4ABuTVWi416WqOWUPd36yALYuNtEjp4IBSA1CAq
UNgPb6irPSkEzTJBSkXIS7X4kPL+M5lQ76sS9U5g3juG/QMnhWpPukKzxFBYZJKcWQIpGLzihFu6
a0O+Avf85c5+Nc4rqPLG0T09IOZbfA3t8389IHoWnFu7946FYfpgHhf3S1kXH6UACNUxQeKg/awL
U37gyAqBSlC2KofwGlJuJZ7+fosnpX5fB9C1iHkfbY1KFKDQdlp5zrxhG/ZdfZxtcQPkfQ0BuV6C
a2G2oR472Wo4CqNkzHz4z5SPyIH+ix3OM11D103Hc5iue7e87pZoQGA1NOGl61CYmDlaB+F11ISl
jKebRsX9UzPUtC0HmykeHB7zHW0s1ibUyRDuH5h2N3dp3rYslEEKu/Nno8fw2j5obpYTLHlHZQJU
ErDUCvyxdKDt7WiNXK70lxU3G8ylCDd7eRXUPC1XnENg9/GkntIvNz3L7LIvokboO4N0wO1sXWbP
Q5QlW6YJ7aRNVoDykaLqtqUSOyFjoRUoP5DhimYXOw2psYzhUpcpe2AjBPXk9LUvPbGzGm7ubM1z
vzjWBtEfezWKGscwqwCWWZWOUf2YyJ5A6mI8kcXkeBUEKTDCc8ohdSHSJkVqrqg2rVfCI1bb/mOP
YQTazKQA7e2gO76GBPCGjGVaRRdwfkYXpA+NnUDJLG7EsM3eSZVEZ71ufbINnodgVCJBB4Qqmntq
gKm2/Ak0/huUxxRshXD/+wyAlwiZOu1pogny1r16PMi8ep5t+NWN97QCMbTABxDMWd9u44IWIZES
lTCihPChVtR70CmH951XvDcVDnZBWyPxCksU4kiKDDS66ly6UoG9dVGIg5ColceL8WvclP0RbBju
Grnw8as1OEe91vNX8Jr1x6gHHyApISl75+ENuUb6f1epH69rKTlDYD6OyIVC2E+HRDoCaaDIU7NF
WAWPOetXuh1oTwyADT3r2SFonHHthHrk8wIohG0cgTCE4wWIsmPCKJAYM7PKBGFGA3CuAk00bo8L
FVEAweZQq/fJ1Ka+lqT2QShJ5qGNevBC1M2WhqMRTnvm4Nea97X9wvSxvwMWGBVZagg6xexx0PTZ
V4uwPhnbVY287hM59Cz+3BV6cKbN6FJp0UD3S3fOpaJ3pmb0wilet0j4cnstgb/1azAYXFCp0Fxc
howTOFaOZNJZP+JzgyXwVKQQDVNutmCgfVZNHpfjCamGI5myFne4oYnSfeDpvlD4mlSixEofE+NS
hMYIJOCUbcAgy6FdCekG7lj6yugTYKdQVvcWdOZ0xxURvpOBxHzKwCJvoPIx911zuJq11Syt1QfI
44E7f3jDj3u6I6bwZa3bsx5PXYutNCNL5A4oWxCPdZ6zsQOGLE6jCK2oQbg3P+f5mKPyGNEzmg0L
K9pF3AZtRiymnZNFoKXSYv1TkNpHR+FadID5fMHK/l4PBmDsomrwCQkz1saeD2P21jZpiir4btrO
Z5NIHVjoUUSNlWioY6sh+7IxG3X7pKOLaY73DlR39zYSaQeUGZ4XYM7IGXLWBMOBVDvO+XY6zy7w
nKKXEgJrCsZTqgztJPDH07YgYqgBC7+Y6uZBvaKMkEoPu61jJ5k1z9JECwRy4KLSa/Ele2BUIILh
wB3TcGlEnlkgbMMlVNT5IHLw+AVT17Dc1xjIy2qSilBNn+tb8BbxQwdQy11HihLKXhhVn4HgA93U
SbuNnWrTavHxSFxiGaPuDfqeTIPMOgJg6wGSfM+mHSHUzHRwXWBEjWU3f9W1O92hUhivgIE9bbOo
+lu06asTdXjK8jrSccCjlrCwsGkm8nF6LcHx1mbBnavhLyA2s+HVAIwLUQV9eEVe6b03KVuDotVj
I5m7XYBxC04uCYcJdBgKUrdMd2YLTupBw+9STVxh6+wAbGjv7stKgN3xp2CxzWREUMqJITE2RaLb
xBnkb5KpLhnwbMqopstJfgUXJt+TSVrQm18BTZ3cicBaL27UC4ASMGJc8AP2VafVc9Hn1T5WppZu
XjS7/BV+uMx/a8vfHvn1wLtUbQcW58xhR0h2sGOqem2r8RSqVejWS5fmGyFN5B2b38xPEWkXqV2u
uvNeV9su2+Rpdgkjrm1vr3S1nLzB7X3ssNE++FU+iDSEIAOl37XO+IrSf75bTNSjhvSGaOk8O/a3
vmIEDYgtUogYaqAi1kBbd18PGZI/8msNgqBX1vftA35mL2RFQtU74DQfgl6L52/lZCWbyC2TPc3q
DrSLewDUEc1FabnnPTGo0a0EXhdwvsWxmA7I82EYzOXgaoqhMKCO0DS7+DF7wskDoBSIfmZyI+IK
t6CUYrPBJSOukvLXIeToVOQ2uLAYiEhfOTcOT1aewW15LmJUSfMgyt1DiPsAMks82bwrCELmQkyK
oc3vRyjDEm8HkXoQjQdJDgtL1BsW57it0fQ7BwgYFbETpshIzUL9sdh0u3dXvZHVm1mdeNl8HgNy
fL3PbKSN8J4LiJuNzPdoyxAVF6N2rBxHQwEGemSr4uhNK6wG9YawIx/37jEwK8hA7PHvZdZYahkK
D+F51V32XvbomkrgW07qv3guATmlXjhRRLeJjbE/ZFmjo8JZvY8uzWxkkj/poawgad7WK1OMxWah
5Lvh31smFk6+37n0NUqrJGKLUQvCwlqzXzSjy+4GOaarRg3TWHgPReTsCqhAdX7S/YMK+uJZt0dU
Slvhp6gCfz951qMVIc+tQahZLYTwTrkBWfGEZ0bFX8xY1nvbgm57Ek/jRXJxiIYR3Ago2evPkS5R
NBlFxRZIVDAwqAbVW/GIRAW6lcTjjKbJmxpedzFg48ZriKDBydERRgW5nvEaOOY3p2bgjLD7nTbY
8VcW18UahfbFvZcjEFC6zVsJgV8FguVAb6C3NFc2c/T8Xtqhb4eQAr+a+NNa8Mleb/W7a4w8wNdv
udzvfJYrQRPv+ztcpMqB18XPA9K96pyBDH/hx33bn1O3SR+j46ytU4SgAJjE16BlxWYAw8upyxv7
Yhmj9E2zAiJSk4XftCBYTRS3KqAqbD/WKZRUFd2qaqhHzeTGY71axrSMGTbKGH+u+N2yG1sRhw8S
fFOXMO2zUwkBQp/x0noDz1G4CZxM32sQmXirxvST2UsDYQ0tf4HCGj5+LS4t5AN2UhFYuokDZkzV
o6YGs9J6MFk3c2TOVJhEd7kwXS7r5ulW27HBQQ3fx1ZXjJp6wiPERICTEf344EanFiWjjwVU2h9/
Wmhg10X92CAPq3zI0ivH8X0VDcjspc7i88s+Xuy+ep1VhUydOvBkl613IcnYvpuK0+iM94YyLXYI
8LJ1kBXWusUpG+iB0DvnLGwgmzNxMN1b5sHD2zJKyEGoSElTGnpAOOAE2Zivzahn8ywlXGmWJ/J9
NgbOq/BAW5MykGEOBQTjDeH684EBFS6Hsh5BUkf6UZpSHQchhH1hg2HNjcXEI5DGkC34sHtQHzxb
hfDJa7EPTebt5CjBWKaWLxNxK2x/jGpzU7sZ37Nc+9wEJhNbJ6jik5vmdvo6cFb5oFLEZ6FxkSSZ
PzpBJuUe4gAlwK56exxcy0lWRgRSwz4J8s0QcpSN2UG4Av0WSIsHTRyCykbBsQ1KsUAO4q1vILZr
hma3dtWQ4VazyTMGyJETi7e4AH2Rm4v0TENtwK0a5V7PJrSjn3tI4VaQsIiMF2EA8w8auI6t8xhl
nVUK+HHXOcL3VPy/Ggxv2jcqH6BC4ngDqWJ3Q118MG7OXjQ/u9JUTFF/6lqhk65cy4o2o1rfIhbm
bmhrmhZgq0FFVxFvAt7jxa7MxvAkoCrD/duuSw5e4oSnuVuisOvgIPf/e09maW/eGDm5+aSFQwbe
B4HSpSxE8HPSO83Hq3gu143DTB9QTfNU6E9jLcCINZn8wqHk9bXHKzVil+WEoIdebqHH0twxKJUc
gR2edgHOow96CknBNJz6N01233UUeP2DfXhaosTVWTcRpKsiyAkaqmJAjXoUTy6jkUnA30BRoiso
TISszR6fEUTBakhoGSiNWCtg0aID2SxUTz26ENusC+MyIf6U4I0Q2XGB53hem9qRmnlMU1fj1kIF
+mqesxhnfifx10ZeDSJop8V/sdHyZSKHyPLBlQJ0BdssAOtlohvbWmkFMjduN6aAuvKk2d2n39j7
oAsuTijLnaSiVKE4QccpsE9gh7NPNLyaofGUbZsUFDTkFgXZ82iFQCp9+JP9tyt/Lm8RGLm6gG30
TzVEjLkDFWihr8D8ze9CM6cvMGSlPN0uwEsBo21PO6jmeAc2xBaUySQPj4aWbQkFXRRduxtL854b
7jswGkR36YmafCp4viI/miYjDalHNjFAQhW/C6whXDT1qHE7W/jOUGZiXQ0ZmINXXjXG63iIoxM1
ZV+/925swcDFCdJxSJ2XeYH2xp3mE6aj+twOQK6u9rlynFd6Vfw5ByJWiQ+MrgcNhxRv9IDH3UiH
G3JItsId+nliufX3RfwjigfoOSqtceA0vUuaTsZZ7ZFq7bGJK7wBKbYFRNurc10H1YCILsYgwltb
NR5oVzbyoVmzd3N/iqCo2+QQo181fYmFNN9pbrJ3zOSNHEcGjWEkAr4t5bUDD0FrNLXZAHKQh9Bo
wWdEtbqLC9Xnuoi9n6i3NGSbl+D7sm2aNDqAm/imPokMc+FRVQTucfBuK56ologFzl8g1/kOyKt7
oibhzXvv1hZpNqgbgBhf/LJfnf+8lrbXuyPu4ADQqdGNrz16ySYM8na+a9A3fL4zzHcJ+t6n6oZi
0L2FHKptr3XecbkdkAO5Xt9b5v7NLcUJoUdVJciTggEWsW8CYc9dbjFgETPrQDZPpjEQDgTcpp+q
26EcJ+PsO7RBx52bQn1yEfeKdb30DQQ9dnyCJhhNiITvTejh3ZNJTNw7Z0F1RNShkz5tArFUvzCh
xWYqUUwAoKGeLt1g16u6RDDOq6yrwc80C+4zSMc03aurtdZDampPoSqINCxoEYzSBS7RLeNNHpth
2F40G8IgFHTsRP+9LBHyosCjB0kWG+w7zZVtiU0qe1MjeLaYqPdhp3AlmahRey/+y6KMIUAWVUeT
d/aW8tk3SW1KW+ejM915zu4m005zS5q75I3Y4mwHAvlf0/KLH014wDiv6IKhEUUHq3Y+4Z/xEsvc
2uBVItpyNQwB3QZFbF/4NFsLq743RvAFO63x0kG28GWENIvyJMvA+QPEXL17Wpy2Y+SPkOU8CLfR
H2oDGlKlwBOo1fsNAVhjlAffuXEISUGcWWu/qcG3GOjPBGet2xhZtLKEXqNCwiI4Fm/ttDrGvNA3
c03prN/HwQu/SoU9gtAQ4HZ8Pvu8VKQKq58nqADVK+3ikOimyucHEGkTpbZpkh6wHLcJ1mQUugP+
Uuq2sRWA9AGeJYTh5t6ElKG2WWauNiIj2OGHQ1+5sy7DIs6w6Ebc2HIg9NeFC0p6msjUwYh61Oh0
MFrGpOyAIozrJTTrtAlfuyB0WDtxlbkHK2hR6hYy8O0rWcxMFfcXEUvtM7K0xRYvA3JVklYmzXOb
I7TS4RY7T+kgOAPTgFra56NnbGlVro1yNY+50iu2QqQbRomiXpxzwpNDr3qgaMOr3jJmHsI2q3mO
zOQwQPTvpH9F2R0/hvTiuKzjavG8jBZA0u0fFGFE2zCAHOWWbjgd3WWi+NFIbevoUeHn1YSlB4Vf
FU66jT2zO4kmBB3w0FbP1Hgyek3sLj3TqB5dd1dXgenTkCm3DtEow5ycRzJBAFls6hIoRK2JkIiC
wvMFAgxbmpwMjlgmagtXrWDFgWx0UR1hYtaN2xARR0R8hTXcjYHHra3dceBNLUTlGulaCFVjJhOZ
lq3DJobMgw5aL2W7mijbFmBhQ4x3WRG0EO4Q1ZpsVRIiWwa9cwdl65+hUfvgATf11AxV95ha3TOw
L/lnPE/4rtHA9yTTKcObgomvVtCV99rQ6K+56PHqgtV56Y2Q7gXZBg1xwsNBQUziNA9FtYoit/gk
k9E+BwOwW7RbaI3I9Ydhtqeh+giolIdWrjNO29DiQBmqJit6gI86QO2h+cbnCQ3BA+RNEgCha45c
nnKJuWWy1extxsU6z4MBR9EYxmWfqTZWtj6Is5MmbN6aJtMw67aQoXJWbePEzhqgdeO+1dLnceoN
3B/UiLay6zo7THn0RheiCdqKQXdzZO0lt9pNGUTx2SzwuzZUEwByehwS7ZFMPaTFoWHposSxwbNk
vfhRz2rzv7rKGA8RmFYvLWLIF9B4d/cMNRTksNi1xpt2vahRL6N8l41iCHf6biCM7eJMsx8fTgTD
/QAk8N4MWHUC/eJ7gxi+qjD6GFNv8TEGBP9cCAsspsWXbEhOXe9340ezNzbaICxd/OoAAYR28s8N
fudn2XZ3yCuoKyrwh1bb9kZ2qiSTQr/LeA4UgwDRhuK4hEiv4q+mNdDJ+peN/Bq8ba21uKsfyZn2
WtaOH9dbbP95vxg1kT4ymIB5QRuasysZLRLU4rZZnMIh2JJwFhG2zcJiNBFb2nZ2U4pjiwJXB83f
ZdWylHq/TtKWhhvuh8orjks2Mc96CIdlOsLkv2YY8cZUtuAjgx5bYbD9MjtnHGkMQPj1YlZ0gB3R
jFqH+iO2R1qvatdk46HzA4q2dQmywtg795FTQqCsC8DjowgGYkUmQL2o0F0wSI13IP2+ttMkNakb
gyngZtkyTVvRYrIFADCtgqBBadHHNRZnri6+DE0iIaDxHy8PmJLWIxW2eF2tWra6+Ri/u3jjDh6Q
0wyF5r9+jMXZmQYD2oS/fvKb4fJJDU8+TDJvd8t+5Lv8NGiCbDn9FP84LdWvwcKvgVZM/0PalzW5
bWvd/iJWcR5eqak1dLfsTuw4L6zETjhPIAmS+PV3YaMtyIpzvnPqvqCAPZFSq0kMe68FBAws3YbY
5YBfHOX60ckXwJfS2LBHF9CdUkrN3dgiK2VrsMnc1KszbGwXh34oUE/eHdTYl7GTwgBUqnIjQbD4
Xbanrr44pnX9IilHpYuKrlxWt8e6dF2CXVLjxxs04qUvBP/FscJ1A6DBAL9JDNcShWm23YPdUA7L
yh4u4GjJAVZl8F/cPCresBFPOmpkMMZHkFkpNKR5lbANU+t8oEb4yWcTScdnLSok67aXFq/Gajgf
Zr/vr4X9t9YHmAdh3lpdtYiNBjuKMQIyZGq+R7aBPbvHsgsFazIOGQMLjG/rOYxweIk7IIUbhn4M
6AH+RDKQH/SgdqSdxgiMpCtKZHrs+eXgmgvxqlbjqcnds5O42AADwlof6zEJc5s75yhbDGiqbdd2
w/lORCbUWDIC9ZQxGYk1dQ/v+0VWFDlx2n7ymIgwwWsx70A+BThYFm9BcmU7W7EPbrYdlu/hxS39
tjuFwMXYA1IjRVWVbdVvlaW8TQH8SwNEF1vA1QFUfgXJzyXDW/USjna4qyeJaWAY7zKtbea64DEZ
pqkAlkPgICUGaVM8JqMCuQ3d1o14e0HmOkVQWoay+NhxF3830RyWh/gsZspBLC5nrzS7BQBCL3Nk
fSdGoWK9s0aUy6k5M+mTMc+OmGm8dFWbXK0Rp46sq9XInURyXQc8gnvTRkGetKDGsZBZY0WYZ2tZ
GdmoE+1da0NuYRBG18BYypM9F3+RiGxdjp+9ZxsbNZJXoF46ljuf1/b3XzF4l8JYv+fqBXi804iJ
LL326D0XLFa6sQw8C/R707vJ8hWEC7yMPByreh6IKwcfhFx5w2IaO7mF7uIZl6iREwwakobLagmD
2U4cIYdw71drc+VgbkUZ1RjscYSLbEW344Dx3zeFbX3xnLnf+Lk1fPRna9iLtR0ukTc5p67rzIPJ
BvOIDNx14y/mgfJyVHJOX3sbUTsmqmGRqwPGyeHVasWdRY4d8M0iLcjhZpEOfrkZBZCsdSqHb88p
8rpk5gelg0RmkiPrp5z3ZPOe+SETRe4sCycBMKy7vug4WMUsoNamymsAR9gbC9RU53AW7423lIAv
1eM1sKczErXJzLnZ3nk5OG03cuIoXZCtu5tGF6wGeW5dRg/kmma9nEhEDYgMkC8gG8MNkJFFdh0I
BY+dxU93MtUFlmd9mDsk/H7Aou0PWgHXLcjO6nQ9Bvgde88k+1GRVmk+flwkWpg0BqoHOC4n/M0G
E8Vp3pztQCIAgtaAjUfyVItxC9mbPAJjyF29J5JzsIrMR2SABuADUdWiUwS+z6aOFtQbCwNFooHJ
LxFqHM+zlf0gS9v5QtpkTDgeEmioJ0BRieoid97SEHSP+ONqwz77dW1Ze+mWoJu2EWZHcZGDh9eQ
YDsVFpOgOJpBRGal5nPSeHKy1Jl7oKr5oKK28hc7cAK868Lqa8cO+N9gf6IMegQH5uodWnvMEQhw
2x2mmyvokHogb1vdoUAuFTIBgcpN2rQFkHW8oiT4CTxTH3Ma4ht8V5MN6rItIHSl7pYUEQgwnt4T
GbBkQbqxhMEKkGJxpO4cLtjiwsbUEmc2sLDVmFQlkjZrLNxHEMAN0z7lTQEGbTQJfvKAnnaHNqbx
NPWJj7OR2jxOph+TOkkqHH0x+UJXXe25viYe4EEowbDpg/lSJbv3REOZc+gPXoOECqlYSzx4g3q4
T0b8riB3BemxJNUA/MLeOWTIUPHDKjlbAFDZ22ldxFkWIcuahEzmKTyOE4FEBdKUKTaDyIeGWqGd
H2Qq1uy46zbzbNaJN5RcSRYZ1r5Fmb33grI+5fkaXTxr7BmKCNC1FMSupBrobHt3pwFJi83jyfLF
zjRHG1yKTt4r/9TBdGsaUD0oQ1BTYyM6DoKp3dFmvtq9Vxv3tNmvuv/QGVaSHPDtnP5hJGdrVrWs
OG2TXcGck8wnftJZHJH8rvQQS1EXAOvYsiUFJvn4pinx2Ot6dMmSxipDRHq3ue+CdU7YmweFNq4D
ICN47wluxPUAMMg/3RKLC8O2kPR2nwBH+tLMvy4l0Ibv9aRpQOuLvSQcO9ITOghwZOSs1m/qgaye
2g8JevQ8773hM1bQ80E/pfVz/kEWldZmDjgOwyqcIA/2DGyG3uq2M0tZE5OQmv91bEpUOe3+f8Ww
JNYcGdEtlHP3hP0/LE0SYzprFpQHThXS/heyqR7WTVcWliJlIYIV7Ua9/0mG9/d7PMXNIple6qrG
vu/oHWn7U2+WrgngKrvQG3daAWSr7xuqP908pb3VR4279KCdYtO6DxteHaOyC8+BbHrfCO6an8ny
HLmBqMIDbtC/Gf/neDzM95wFA4Cgv19sATHJUtv9n3NTfuwlEVIrG+oFNnA+qddFNsjFXTvYaBlK
ysF+9GBoVsj+5El6JDk1FM8iTiUag+akP4LF8KRDUa8CFv2eTdWEAnNAtQ/2NpdHso3HMF+7QwYK
8f6ZWVnsKtKQkeoSOFBZYzP93l4GyW9OOtBdYOWDFHlUX2bI5fJzUeG1CBz2AXAmP7CC5ZIgrKsi
8c4dRmMiBePt52apAR8h2cWU3133p36kJ2dPNKu30eRiwIiaTmBYQgH7us0jZPET6DjBjSvocBZJ
ZHISUDMT4jhSFjloJqhPYnIDZJuxmxf/K4kIdJzkylrbqcgoH8zyvZb+I6ZfFS9hiyNnfU8UU7ss
8qV7NeQJMJZoOPulbto7zXuXxtQgvwCEJKRJgF57pnG6mMauWfKvD3ZNawNxRgtrYI0e3lFJLMe9
BkAIeZ3GPHwZwH4qB70bAViPemGd7GeOpQMprMg3g7iocPgXVCBeImGdgAvIGoU34P/EdzugvrfA
9Uk7vqWbK7ogzfbqI0UMWfgx3a6+If2RqHf3idVHJPOyXmykjyIoGdVIW3yfegc1NpANXp45OBZA
BZ8PqFp2S7wTUYWtNOYyLOOFpGTpGll1XnOgrm5ICMIaJJKDXU4wFDyDHnk+126ygjUZU7goY/jv
oUmanybToa1A/K6EeopHU7++XnzA3xXR7tGRxn34xzi04mK0Vb8RKHHc5qjzOi/ybLcMPY4d9duY
etQ4EwP3TgQgZKnUDbkJ6fsg08PGX5odCEJRLnmzAxc3TriCEam9vsn5ripMv0aab4+k06AKPwMw
ouFXmgCikGhEHkInSXqwLqey/KJ3XRDCgVsbczbgepIwzJPyXBY2AGQmD/vseQl4XRxcKMOCDEmI
bUMgsazOu+EEWu1dsoKgMARA7BMYlK935SuzrA7TIHE/mmg5eZgED4ca4OFQlFvRj/UX0fBT2zr+
N+RmfrIba/7ErdLbcde3zwAxN58zvpogwgPANWpJG7XWanGG3KJgasUeGauPev21uJN5sbC1YlYN
u2SpbW9dVM19qrLqbxsJJH93PbDpgeyG7/H3wZj553pq2LacRv46Lo2FiT+wRZmoMxAdtdt04WDd
+wk5GACp5+ce59cbnlmSmA+LYVT3fCcQI5fe9melflTciL662pg3dBEK+NMryYvo+1AXvgWgIUWh
+6ChIiVTtyANG3kRrVYRJI+ZjqXvg25V+5IJybSJ1j58LrpQLr8yrXi82u070ZF1PGV8+8A01FoK
Cnh/6yh8LBRvn0pfTP0Zevpstwvd/W10LH2rd9+WDqQ/LJChQWPEJNjpDZEjRW4JKtGQQStFpUbQ
UGAahLehukqn+hx41O9IG+T3AA4CpBac6PnIkANsyrPgoDRF9jeKDiWIQc/tnu9p7FFl0I82/1CT
ZRqFz5aMo1xIhvpPlDBSzB9tkE2XnAMQGoHCJFLlIaoeZEbNUbV+XGwsvHWFiJDiIensQ+1PdfxY
Z1KxGgB4ZYCdI/J3wBNtmiswLJw+WgAa0FWY4gBDW93P3QejLjVk1NdIY6F7S4sCFVHUJfVUlx9N
8NfsEwsFfJ6EVrbljJ56DzKj8EYkJUobAMtOh9EbkXSGkbajIRLF3kPR8P9H5oKSc8uw84Rl5vKe
kwxoWuOUrX+SRKUcG1KpLRhAVIY7j7RC5kw5gFIgTVmNRPxbfjPO2LPLXQynAEPF3OF7dST5E8tZ
f4iW7EPIE0mrItmjVJfUd9KZo5AX78nE2EWAKo5zvnOR9v2adYDqSNO6duOg7b50qDc/koy01CSJ
3W59FJtuHxSFGJenGntSsTamnuHIGqX3K1iANy5Cv++yD0udix3hoRop6Nziqo2+mtjN2pNsGYLp
PEm0Veo9yAD0DA/lF3agQl5WF0cS0Yr9dzYj02hFKviOxoHnJAcx8CnbiQqMPo/6xzEfpmYvBjv9
NRFDsgusqX9y567/AgRhUIisAIloze7coDBs03Cn/wKGkBl1TI75wkAy/REwqR9xsBi+BGG/zOve
mNtKfMIuYHBoKrc+F160NbFRfqRRA+wgZNpIxVqjQH327KCNlUoKZykkDclw2JFgXuSby9OUTgc1
JI3R9M3ZsMvv3uR4F90AVGyA+jjEFG4HXvM+AODTQ/TKwBYPXU1FJn1O11SmdHeixeNRDGm9UxeR
Me/CK1d9z2Sk7kx9RHlR/Qnl91Fgen1UITInx/n6gAmKwUfkDysQUQL7rSSeaFRGOVK6s3ZPGmpI
AWI7rHTqIAOungQj1eqh9vO4Ax/WXtmQhhXJbz1zgr3eA6Ye7fgiyRyPqWTAs+u2Y6y3gu/2jtt8
xU9Kq8hcez8o9AV+FjYBX1ncmemyNSPwSmryR2D7/9U7jrEj+SOHpLYj9YOvHlKPyCSpJ4MK+QB4
kGsmS21LMhxqI8lTq7UfySKzeGNzm17C0nPfwHDQI7WAdYeZyi9rzzo7dQMoZFZWTOaq7PBvGp14
Yn2wkC3+bGb9DhXyRrsbJiAsRWmGFQvhKfiiV+pMMvNQU0tSHG1ncGRTxchV5qAUYxtrzYTF/iiB
PxkBpOukngVFKN7uhiCSegNHBQ6zjPxKSMHcBWBhrEGDFaYwCIkhfcQXVmPwCx3DJmqeNMQx9dy6
/Z2jwg11eahHnVBh8H3JBpi0ZJuHxbx9WMt5rnmtbGGctBxoIM45yTAPkO593rO9zZFNk9Y4IrRo
t9mRG892PS8nVryR3CRCBZSu+wXgTpFdXafgtJgTWTNll8a2AhvPhiqlspYtz9RTJVUZk4CvUk3F
Vnd1Vqr46kdvKsAib9JmQVVv3petBuPd3nDAL9qL5QUABePVl41ttN2Wd+u0s1wUPcSpDeo9AF0h
U6IYr9SQcZIDC3Cw+HDUijLgLtLSK1ceEsKXDNM8BMSDCeQZHxsitCsim8V1gYZeAKWPZMayDlgB
O39GudWfQiBIP2U9cqWRlLQiQW0EP2lXixj7H4C49Mf2moOeRQJbhp7RJABhKcyYAxYLlAKwqBIO
yMtpsQ8onseCVsqW1Ep3jokkcgeJW895MAbPIXgIdoHEVliBiyrA++EBlYjhzzcURXfpsgpDc/Tb
zQyckGejKOMVKOB5jEL8956UzeAKu+JvXWCRCJjjkTg307musDDFWDfR4rMAIM4QklqgyCW207De
atlPrcMcj1NAyrLTWtngHl+N+WADs/dXGmL2Nh8s7gNvUWpRtrrcDUnrrIL92n3VwUtZwUw3UQdJ
vRFDE6oby/BVYi4s75FsHu6spvJmcvzp55xHEKuC+mJRSy49racVwxzijQqA5+vP1g8kaxKwQ4H9
/Ppz9uXv/mrlEAAHSMzRcarH4IU7TvDiEkYeqBU2oxySjLRRWLBn5FvEJNcONIyANCZ33Y09KVJv
4A7gamrryfPybw/GFHNOcShRzkCIlZdeW2z9RMD6PvA17/EcAvGbWyNFEttV2QvOdiszTmTXjFCd
3bWfsrzKXjwncmckICM7shPlkWQR6h7eHTAvdjduv3pbEgaRGK2tDl1jerbB7KbZ0HdMCyT1rcxp
B3QLHn1++PLVcoq0IbT0det1lTa2hqwFHLahLMisk6DBWWdfwBIUnMGRA6o2E5DJGVLwUtlQj1uj
uW/sHP+sUmuN3fyi7Uwg5myqsYuQEwAFeWhtlLUnB1POE8l14KkcxN4qao7yKAfFxSBDHOWBLXFo
qyMSOVSYADS+2d3J7rrK+3ssClOIFtUY5Dz07xdpyxknVOu6DPZmbILyiXUG8HmLsL6OsqEe4Lm+
JGlRnWiEyu7m6iLj+snuc5Dc38xIMS/9F2PFi27Kl/pKoi7KATEtbYXV/ZKsfnpUT3FdQrsw5F4O
beDs9JuAHujU0POdTKwxcyWDxqxeFqRo1AtlTlF9JZp39btQXoHM9QVoSFfBW/1VdOFraRiYYNkh
QPiTOWpjNc5Ah/Fcdo4t4tYAJ1TX+ufCZLBEWSogTKQ6tPsMMHXOuKUhKZSLM83l2WvG/X0wuk7u
4Lh6zZg43EVbA466hejvvPudZjJ306qOZjo0/XGJm/tu/kO2NE6DBD8s/vXOxCuwCdUjDxT1SdVo
Yid36fy4DLH329ITv5Dvhkw28wIOjGJsDyDVA27cTU49kplO+mriuNxEcmh4iYrR3uQSWDaVzcSB
M1O6rAb0NYYOTmvvFCzA8pxk1HBQLb2yYG6ftIKikK9WNAbyhZXfQ3yyBiTjb3NSgkAWsPDpdpyZ
i0w0NOCmd4HL6jTnwfyHcgI833mQDdli9YjsZBqTxsRZQAy0m3JPam2oh0EbwEWPqUeNEbBpJ9x0
UAG1Qhsr5zRav4ELx9vNQSJO1OC7n7G1KscA/OY1IHFAOD0HNrpObgv5x/lu8K6CqWv2Q8wZijnv
1MppUqGlP0XVThROD+8uTxrl/nj5B/uJboxcqQmSPdDOu1MiOSwDxXyJRJxTJPky78aeXS0H0Ped
lSx8MCd38qEeqamnFW4JkjScRiMuJjXAmKCukmon5LmjUtG1f9FJbUUbpZumRTbwSolx/57GpvSU
GDcLj52afsbvGnlx5KIT5n6aQDdT8NYLJoCLVmcAT3xeO7wwkaPCL6ZkfyamZ2qI7pl6pEgAK3Ni
/bp5kP/MlsLxzA63oMAx4n+N+eB7ux2QQjQXVJGOxgSEvjLML9jZnpc9dd2lKi5D7VzAmjQ++Xkz
57LWNd+Yg1i3AoUnYE2VPqs1DzjOk+YBzhKK7WylFQC7ogLAVI4wPuhwXoTfM3hE4ry2euvozo4V
I801AbbLjP01JPE526BD4YAaPzyCMuuXynaCy91zi55K5IYyNWejH1zUA8Fe8Kx62a93rtqMXAez
dpCmAFt1WXoYqmu/X1HfiLLAySM2KvDiMPAw3fTZajw3QXPfzHPhnnzBnrTcm7JExDRm3vwBq4Tu
+DNXNhrWluXCR3rPDzHJGIgmjg5c3SzWHHkMsROYHwyU6By1q7rsKIPm/XQf9MJQ/4CNSBuYNpVv
2ydU3NmnxUKhIGoH0VWqOp2AkeM5Q7BbsdR4Cvp6Z4fe4AA+DUakpt6dT7hMZnTWKmWPCto47Ycs
6sFAbTmos0hBQJ5iwXTuPb4DfEyL7EU0/Rg2LzS8KclUy6lHSiB67R7kFIOUeJEo5YO7ATazeAkn
hizTIC6dKL9mY5h+bMBIf/G99dXM2+yjEol2PKzGAN4BaUGNkS8CCwggKuJQ8N0u963rmlkO2KRh
NpRld42sOdZOpbUmx7kosaB3WFlugNPW7exhrQEM8z2IPeFtjTIf70h+pLCyIA7strhyzk08S8pm
5qDtlkmPSKG8cEkeYGAv66kxmw80Woeqc/akdYhVoHeHYTNnxYB96+8unsF5+OyEy95BoeJRGSqf
Mcyb7cq8fj8kKVgqai+4Wqjhv7YjymlAoTXsSKYU/Vw/GR7mwVrWunYBUIXiqEVLNAbA1/BQyLmI
F5KTyAZEK6jnHHZM5WUCIF5ZM3D25C/DnJcKD4VxOaQ1yFNiXepgSw0Oy5YDGd6pvdX8wcc0RIpy
n5t0lIEfqipIq6PRZVRI0lg1lph35RcyAtnoqN+tW9wl3bVnmQtY3X6s25CO9xG7MQ6NdECm0g3w
DFs0IPXGM5mgy7QCyNfOc2NjF+JHhDQaoqj6DYVHyZFGrZixVw4IO+QhAsF/R8LSaMTToHLY7Wry
AAObYt7rti/R6IcnV0LlIYN+Btm06JWs8UAUEiOfTdm5fRGdyIuan8hJdItL9iTScUmmhnRFwCUC
RemM3bH2DN5F85WaCNnkr9Oe+lYyvksdcGCdw2h50YaktHk2HYC3jW2MWwQhvfx5EnibWPb2QTGg
Ug3PoWI96OjkYWDTrwPw6Bkn3P0zG8Pt6rTZmzA65Lu103yi4WAC9rfm87fMNbM3EgGNEmlwhn1v
UdXiGylB+JO+DTYSZigGeWWs9c43CzJjbXYdUS3aAQSEAwPu6FV4FlHTJ/Z7T8tyzjJgdiBFh2TD
zeTBuO2TZt/lLRBob/F0UDG6kqg7B6J1gNxO8tWhtJ32xVH53e2JZfn8nutf5el0BNA83hX0wpBN
IRswQgBajITgwca7JumQ5AheeTUihYc0Nrz1b446TivfUaQg2V2wQcfFOWLvbB5MyenOSF2oDl5z
Bko5UPM6JxNlFKes+97TMgsQI1tmTeDlkSZawfwpqpWQNA/q/0mmo5JbydPkvwptgUlgNjIkEXcA
4ciRD53lySe39sdjy01zV3vDy9j13QW8KRfCxgnCebneRgBzVCOC0clSPKerGnlydj637VHVwQI3
6OxzOz9GIJkj0V35bDc4f5SgiOzLc46VMZLM8JxLTYBPdUZ7pJF+I9PL2HK5h1T0Hilr39/s+kV/
U5Lowf1fw5qJOOL/1BiPSRoNB1esqAqSjcVRHyRkQ8MiXf5assra0cjEFoOS05DMyIGG/4Usdase
iCoy/PuFHIzJUcfRV7c9TE8EkIFA8LQgdweUIVFVJcD1ca1su0rZaDrgR8I5RXCmZvWn9hAN9a9a
hHxGO9uqCNTVqrJBQZJIp3WrZXfmM1utcU/XQdr6tndC7E2bgHgvcyTmKNgSwiDR2CV3OCUPUCfa
RrtQj0fJU+ME7RNZkOjBlWQEe9I/QKVol5/a3EKT9uEO2OSjYtdx/yD4lsDhmFhSl5oG2FPBml9o
0HZhx1E96/sX1Z0cxrZLg+ow7UG9xzA5aCpbrHO02aOFtYCn4Geh6HK9J95aSbo3RF35vE4ch64i
/dKhWCc/OK4oAX+Ixs7WbGtzM9222NB5jiprAbJv2K4zaAbgWAfLF2YjFY+stR8ptey3vMHci4R3
cWiciGkFgxdmEps2cPvTzHLD/1yBTrctI3HJMzw7Vm+cfhUODidxUJz8BdQ/rESqv6o8HGIvi6pf
OhG2+wEAzsiwN8dDuuQC2IlGhRIegEPtwNNTAem6tgF7NIJrHBi4f/itCygwpMuD0SFlwU6NpXXi
FcjTddtiW5dD8oI8+eSFerlRoNgKCWx7kg1t54F9s8M8rGkBKagNlWYC0FXNphcmAygRRTBwHrNX
Ywq7zpgxUgQl1HHydQdmPfA3y/ugC+UrwNK3HYsOvjnkF1ClDaAwR7GaBcSRy5J/flyG0gqyRGkh
Tp0WFwi4M5a0egk62WuDNWO2xgFLUUYhZxY0F5ja4VBiEvNKImxmiUNpBt5GTy8yoNtUzQD6WzmV
IAsdg7xkjEJa0IiFDdCA5VUsR/ILCpygPSTAFVNunWygmJCcUucoMY4abfujmbbAirkEGBIKOKaI
A1sLrM57pG5MqHbOPYHK3iXcm4bTA6zKW+anCrghh6bznvxVWCdqhkVEixqbTofswnEILQCw5jmQ
FG5W2p7Ud5aqS3pSaUvqRc7chWctdHq8V4CRlAaH1PafyMURrh/7PVB99dlPuDbreNFjfbAFQCOk
f5JGnRoNa1fuKgvpHeqYiNfgueYs2QJEEDsaQZ286KbDUcJzsf5GkrVpUP+7LsiDt8feOJBw8EFj
FE8FKCuBHpfESVq/TElz8iWoIzU4yPXvhg+yscIr9j+bkMdajEB21FEfwtDQvV2TJxU7Gl2gHP41
fJWisIgtLViG5I4f+GTcE5M3REMbM7Mm1hrqkZoMaUhNLp31kLRIaoGzNnzwMzl2srln/q4tHkKx
1cQOob4bb/jDc7AFRxm6uqrKt+y4WpHNoaqvVNHVsPT+wQ76b5Svq2RKPzAkOTMxgTGJarlGwCaA
IgjnyR0Bo3BjYtjqazPADLXYYphR+LkloVvgl77H+RRYxCV1amFUgbUPZFGpsiIv4NQF8Z29ijf1
6760MZ2eO+A+AJG6RpkYTp+qtucvmTyboqFlm6DOxhxxRzLSajvHHD/mgy3AEvrdlXprDVCTyUpV
SK2kGPqCE/NTZCK29QFMoP6Fl1UT7VkRhGBkXQ+iLKZ+i0oc/6K6fleKuF9zZ2ctvtO9zBJgzQT5
dZKtC/Iz8KyKrRG01ORDIVk+ogR95R/v/nRTIaxwp//Id7+pO5UX5V98IZC91OO9tqE/ugry8KO4
81E/sNYDBLWVrtGWSbQUt2oAu+Kv7C8v9IO9GpLG98vlQr1EwqzQsEprvMzaCkQkNxmZsBrLLxUx
zQEl0+e/k4UFPN0JdeS4kvboR9RZjYm5GDVeZ2ZzNCWCToanzlgY40n9Tuh3ADhslEYW0AxIQjvd
/UxW6ULjErezy0C0nYC3EYWM5phukAuTH9Y1GTY4A8bYwHHCEZhHYB+nsZ0zS57gf5ytaEg33Jqn
lybxtqnjFB8cNhQf5jQrPrACH6mzrnPOphRokOYBYOjmM+nI1Azn35LFTE7KYuLmine2uT5RDGqQ
1I4D32hY9upaDGuIHUOyhLqYgb/ES5JFsd3ZYIhCrQN2TgOGdLkUXIRSFowDFHJIPZJ1PTY+Vmc9
P5iR0pReY+Uuh7k0//zXGKQoZ5HEuWm+eEU94XswkLnnLHm7NcoFXIIP47Uqv4X5JC6L30/XQXTP
tsQyFXK0MIapHdghh8RSOp9l5qXENwrqSms6lBX+nacIP9hDEAoWvVaDhVS2FGQBxipkOa97QcJ4
+IR5LrDfE4n6TQ3SfMyLSIpqn8zgCQYlBIudvnOeIsoSATR0dXAAZ7MxaAzY7vG1dj4H+QLMat/H
3ifP3F/qNmQ7TYe79AtqkBb+SiLPzv1LhY1NGhGvbmMv7t6ZRqwlJK8uNb7nBXgi+MggsC1MOtaq
20/Iq7uOMmUqn80Rc2wMSYbEqPRa8+Ctzma88KWcRJMLzsfUt34hUyWSyhb5ChvH4HgtDlEZxiL0
ktdyQwZ8WbKrYeTVc5Gz3ejY7SmYumezw+/Wiar7JilStucAhY0fFJa0syIA9ObA8tppLSloCPqb
z45jJ08UOFyC8S766D4zzzSfH8XyZkD98uz4oHCsUHy+lnkATuYx+ACUpD1H7e8LjcxaiNcEvLZA
pRmLTZ6kOIWdjG9k7zMv+DBZPD1goSfPReBOinEEKWxXztO+wdZ/gX9tMCetlVmcyAV8CVg3+IG3
SwqO96fr9N6JmiXMgP0qhAf8WfRIxrrwb2R5LTtbm6FOCdjt0k67Ue/B92FIJjqM9v3XUKFZhVjD
1yXAcaMeUItUYqObeeYbkCZMx7xsUT9Niqjx3OiJynJ87Gy2MUld6rYDkrHtqfmUzshXboYcxUyy
eFtVa1OXGoYtxiLB+RZVcZMIS8T2GQv8fjuhCiXuUXwUrQcnReEy3l55/yWYFiBBmcAhHoTZfYnq
7i8gwlhXgSflda6Tv0lsmZ6/TafZP3qtU33huyg06yOyWZA7AVKZbcsaSdPiOp8BTP/scVF+jPrV
+uiM7XlMeudzWbIcFKuAmfWCtv81Aimi8CvrslaheUFFpal6JAtKez6b0VetsxPW76LIskDRNDRX
u/uMtGjw7chcxUSgsR1v2C0CjzOSUYP1zV+OmL1DBzCuY7ZysFy4KVadaFBAAnoYPV6aWZmAlwiK
8mb4ExMtol5h5dkzy/h7ZIo0o8xcdAAxAcDCKJtJYil4hLpAY9X1Z/Y3Y5Jekip5J0nPQZbah2QN
ziol5/NV+aYAnkZKSbtzbAbcV+FitjJEKG+w8R8DjPfV717KCHgFQGAmE0va+Th/2WGlaO8MmbMI
sIzaemv60eS7uj3RhB2wMAs2VUV9qMflfq6fgWjwIGZzidVE/256T10y510Tm9HywQBCBbgpgf1r
BBH4ie35QCDAJMpRNb7vCjFsaUiKoSq/Ttj42q3Dmu240w77qWysz8C4O9krAy3gzHG8JgLnQ50V
yfH/tgDITLtxTUsc3NK1ztSIIbNV7z/LJpG/4dC/v3O1EuOra4Qm4HDz96qpHwussIz/ZHO+fFp5
4u7AJe2c09D6S5XIRomXn+ZeViHbACrEWsq/6AZlX/gbriu2chZUFVzEAKpziB4sgJx9L3PmHPk6
6dAcpsxcgDdiLNcVcCiHIfX8eJRDUoBuo7kCnYIGqdG3CTIwcKraZFHxBLTxX3Aq+Gbf0MS51/pI
9TBQ436TUS+bXRz82YYHGPfv0OPUm5px04LK6Rn0TQCGDvoIOJJVfuU0FEkWOwyJ67nI2ssCCOJL
440tTgSybSlFJEcaUlNt77pYZgWxCVLKbTRGUJFp0ZUGQJt8i4GtgSMRMAPQ4SQhvVVPPvrvhlLR
V0m2DQY3VMYtEwA1JGuvbwtkCfwYgskhyULTBmTtJENy341ARCe7d9KeQmkHswaqxjtIkZ8Au5P2
9tS+47/CJ+t9woetRb0naLSYQJdG0m9+ZjwzexNOVf/bUOBkIhqsz1Hl+vO2zfNsX6fJDGShbj0/
0FCwUqB6tQFlMWqGvChWY7IUPSrB9zj7EeDWNdeT7VffonpN3pCAPz6Zq2sdhjCrf+VJ+6lIi/or
6uq/5Uvy7wYoMQDacOUdmoQfuDehBse1iuwycBtFNrKXpmGJ1KLbmIQmA59rGTjT7kGx5GMGeFg0
ZLdQRBrzEusLZA4f+DBMTzwLT+FsYm+uB1OyOtJXYzrYV6f3dJpv9ObobKiLwwLgLVBXZQeorjwB
Gk2ZU6Dc+Ij8jtkyE0xRbg6qO1mj9TTVCaY/6cTfgIcIXA6Q0oNUHtiTg+AgOS/dHSn9pXdeI8c7
kDLNYN+ULrhr8Zs/kayJrODYDqGDrRNofUy57C7b3a2pkwIrceEj4+SCB64F4psw+zXje2IeoMHU
7ol34LvGlBju3wek8QWwFpocnItBM6JgCdl9aLvAcgATjlOYNAKYCpU5UYFTha3j4sj5UO5a4SSx
hRogEMGBxBfg1MEbFzgH81A2E3sSn5uGq0QIn9YM52xSS81462kF2UVTBVDx/+xC8XM3O7Km5cjw
TNffirDEhixrX3Icvb4MIRIXAFPSuGepAEgojsx70F0q9YxF5bmCogSzw6GL0jIOgDR7dqq/qMxV
V70q5CCNNvTd7A5ciJTkRvhDNMTmAJfRnGDTYer0/JisMYn12ViPPzseMqSuD+4OnbRzivOx56A4
0ZkTyAG/irEAYKrEydCQFk0x7jzTqY9apFEuosqWJV3tysF784MbyVjkmRszctyIAUtlySSiAvsg
JEykM3V/zP+Psy9rbhxXuvwrX9znYQzADeDEfPMgarck72VXvTBcS3Pfd/76OUi6Tbe6bt+JeUER
iQSksiQSyDx5TguEr0CcO3Btv/7cjab2jY+TDdUpfB/cD+cyA0UlBEeqZX6hx+G9l6DKK9QPnQNy
5bFp82+68StoRfB9nKA2rYeluGkBeLlrGbDDuVEH33vP/xqAc+HRRKz+4NyXVdcCmQXdsbSJojsd
AeMEd5pHMmkT/8PKa4itKFODsqxtj2QBAIXoaiBTXvzJI2zNT/61xryt5QEVJqGjdNOXY70Rg//S
d6I61TFnD5Oos1OYxq+55Yyp2xqF5XoApey4H/CHAPwLD8hJ0FhvhqCNUpX2NJMaUKK/GLYzuLks
90JVP0FImt/Q1dJlo4+qQZNbm6uBpbs492GSHwMoOBESHHGQEZnSp0gXEMb4s1dlxZADeqJ+Fn7h
EpcmQToWXEfkmyvbALn2gihZ3PzKWHV1wpTYwAiRBzB4T5Nz26lGB5ECqI+1o61oE8g+IP574+na
DZkWe+kzDxpsbb8mmzPabDdBKHS4j5mjH1EvJjYhT9hRgo/tbtA9c9VMdvrDs4NdxfL6LFvcsmeZ
BegcN2vPhgosiSWQlsLvpBVodHEZMz65TQz02MIK5BMNEPUbE580guuKdknXxLqtdejrfsiVLqxA
i21mDlr6MrLf5y0EQXQFjlyFI+zYwaqs6M53mu0Use4RofHucQIdk2Jm9g6DstkSiHMrtqfVPKps
4dDsTAjJ3pIp1QF0x35o2FA3aSoLt+Gq2DcBAtS1xx6o6Zyq2UIzrl83Qc5SN+PlpUCF47nLS/7Q
mgYYps0q/DSjdPTU5WC02tMCOEgF92rN0Zq4W0v21Ze9vhaBod2EXh/fWUNqr3qUSXzXvADpOrP+
oqURNgxTEe5BSc+fo7y5IwfIAE6rgJXmXWY67U2dTP4mYzL4XqPQVq1AS49D6KyHup3wd/quJWF4
N99bfOft3/ZC561MmvBubAPcozCPG813CbaGbV1ATRMUrjkiUWpTRH1q7NEb5AmkKpcptYwd2cq2
IQhntak9M3tJ+ifS+PaNYDoGthGCXMUZX4UQidtmoj4NUJR/MeUnr9CS8GrD8VUPUB22eDXFM5mB
uh2PhRlEs9eUxe9eqQP1IsHS7cCnDhLIIcrVyyF49HRDvxTteGTCT4J1qZjtcfSkQ+h8bO1YOu5Y
m7wtR9Trgy65TH7+yYXOrhDTxv5O80+BErxAfgYxjOSWOoVSv+AFhFqRYgU/nXJYBlhRo8oMsY5d
LBIuVl5UriKUPY45oDO82yzY4Cv474Q6XpS4D1+vIMQ0IUaVJl4qQvEa9UWaOiCkHHywS4PReHW1
1id3bQpcBNnsI81b1kYiJlujGA7b0aToV5bfhncgE5NIX7elO9pm9Aa5o5d6SotHL4XKVsZtDjgD
7PGY76JOWl8koBZ7HZw82wTK2G9T68qpY9/AvGdtGyaKPWSIjBdESdY0DkXAcKMhSHzssip+6mXz
QOuZfgry2C5Nz1ll2ndar2G/o15IZzVqnH0rvEPx7DFLO5A8TUhcW0UxvqZNbW/AOBruHTOeXkXJ
bvTJKx7LxhxuUReN/HZgvLuNVR/uqftXN5ZY92aVrrEH2CIoaT21Q1BcEDBoZw370EP+1O8z/0Bf
URNukBXlAOF2+doMDe3RzqovQTZZb4WAuLJjJsZtX/fpeXRwK6UBK0j2TdVEL7KcnF0KTvPd6NjO
iz+YG3KIijBGDWQxnUCsUt+ZORLI4xhbb0D5voUosH7Ujag+1jbS6WS3UYoIcM6bn2r2prAKcWjM
Unu0huaLh0R7kOFpPkCJ7qExp8EtJGDp4YfA/RjHN6yHBgKZmixoLwVuSFGkQ0cjq5AM7/D5ujHk
j2Mk7rFACgHjTwsgSvb/sgAt7zVNfQnNZFsrDuqwwb46leMNUOn5uVUmslOXmqhEOWgjhtxdbHS1
+I1TUp0GBu3eai09rz8um0xIrYt8TftNaj5cBGmr2qS2uuxOP3wQxxuOuRn84cc2wrYfG3Hakoek
6UN7ctqD0/DSpavZZ9nB+4kXup0YgvXiSPNM24Ps1pz/0TVQGogM9cK+rMtNoCpqTFVRE6krSw0I
DYpTNEA2Gl0GelVgQ7ZlACCO9xl+KBTUM4pxKqvNHMA/KhDSjVi4EeQOj7FWybuqjlHdqmJK+oAI
T6/x1zgPnM3vPAK72hUohH01NBsVzKFWrT3P1HfQgDn0dTxBZLjztHUsA7EJwKOZYk9crFMhg7uq
jPlDl2fhYaxL4EbIG1DIElieNj/6rckefC0aLmotf8yQxyqyeitVsHYJ584x3Ug3tnxA5Nr7GBVB
A0ajxXG0sovdAu9GJmn2kZsNCIjaJlL0oRIrpSsTX54GGaPFDOEGIDrqNB3XLXbb7oAKognZkj+n
YQYq6JBjUpKmkFRGOS0NdkP1PqNSIzRMA3Y6vb4fH7Bv52t8HuaFGJKAuTHWgaXFaxyP/6RNIkok
ZF+qEBzC5DZzKsXKWVpxsibjpxlwHi0vmZ15H0aX94LotDw0td7ucALHxi2a7mRqOn80/ZuQvqVA
xt0G1dbDT7A9vVmSa68VCp/dtOn9Jx/bPMiL29OtlYQ4RLSFhXrvuD4ySDnsJ71AGURayU0X593W
KlMkT2MO+RClIQIiK3koNG+zmMhOzWCKoVl96jfdhIdoel5MxLxMcwOGsjAg3gaUlANl7ycsvOCd
J8+tFkMtyupfBy2qD8Ks7HU7VP0rA9szaKCj6cygO/QsB6RalVsqLKgQRRIyEVo6vObSQQmiZlaI
36HS7eDZuefmYF04RzlAsizEza6tOVipgP2VSRYfPFahrINcqNEiH8H/Mjbc2q7NbkfzwK+pbu42
Wwe9fslN50sZ4H4vWzw1dVXLnEy4t1KXq0rnpUujuXL2lDNTzldzaTSI4zU4W5DJLQToH+Y2AOrl
z+vezj+uU6h32EwHFsZp+Q01hgr9Lt3F9nkeWT8mz6/xt3FyiiocecYgvgky3zjzoUP8kPnBzuEg
QMGuCEZqpKLATQCObPhsWKwEuYgLiJokSN5Dyvc3M5teIPaJSnM8LP9ckiAdKQ7fI9D1kG23QHlG
L7O4oJo43Pgmyn56y8tdAfY8ZBWg3JEUQXcbqaZvkc13fHAY0wA1qPjpbrMYLOJBIdv91YxwjF4j
PPYPVxN8pMZlhoPxsgZdaX219cKxP1GvjpDYXIUiXtkICVwW30znQAgBgdOEijVfNYiRgaIX+9m5
SzYvSRVPrzLS8CdvbOAaATn6D7UsnzkZBCSROyTxLBpodeex7YLqRCZUX0drJ/TBT1PZYmOYSCaB
lCc/Iy+CmyldLg1v2Y4nWn5cTHQl1D14tkXs8yo04KjRONuHiOE8OF6H375WISOsDnY4v3SHNMVe
BnKaEONxnG7NUc55R2c/huD9xg4E1AEg4vpocj+7TSfnEHQt1GavlmJF2R26XHdWzYCfRxrr9i6t
vT0wQMEjRBaDR7OxEcaBXs+uNG3A/es0vE00OXuM/ldUwtkJuKc8D0R+BTTDIH7jgbeJ2YDO58w7
UT9L8Pm1jt9tqKtDIVXb0vCITfAaod3Spa7MAkwUauIyW+TDD9PUqv0CSSQwo6Pr+PTiPN/hYQpw
StqwaNcLVOWMeaDNcMXah2pW3ievYZPgWdElhnnBmc+8WE76BwBl9Z56iz3thvCAX8NXxmvzoqvG
gy7s2S9F+iUX7ZcYSS/AgFYDaWPm0niusDN49RptcnU9HO9BnOHgP+dNN21k9dAKyLRthZn3KDPG
eXfMjddsqL8MQVCqdbpqsL9Omv5IIQXgEV5Ks/e21FuaRdmRbIWT2bNE5JVL2TjX822gU1tQqtJR
zkbiqV/Nx70q0lZZBWgJjSxHQATphOtBCEbJcNS3ugk4pIW42KKshuJUfoI08S7VQVmhVanczbIQ
I+rjfai0rkGx3j3ZY8zPUTq+sjz0GhdPkMTOnkhNAugOML7kxZnmOZPx+2U6qbSkKic5iLju9yEP
ph1yT9Wz3lbQD42RN9CiXzw27cfZwe7wGLER4mNGtONO9YN03gXBQ0gUntTeqaGRDz8y1QCHrae0
svA0KPMygORGZN4Zqsn4+MsEAc+hF4ZxR3avzeW6CCdtvdjGHI9Mx8Ani+CB5q1Y6rE7iTpmTOqF
CYvZ8E8LSQs8mwN2EFCG1iexaabQOfa6JY90Vf2mu7iQHygo32cs0/KoXlWBwQ6Lr+irF+Rtyy2O
4wxg27++xOJHr7h06erqXdDcK78BAnAro6ty11YEi02NLFaaSXtrqi500/q5oVGyLS74zMB3UylG
wMUxHMGXSSvQlLqZ6gM+WIiRDHLaj1oxHlhlAV/iNN2mdhiE7EzsYgwjCb6LSN+3wod0rekAbye5
9QPSydBtGoTxXOKdrp3E0S60EqhDx0PSRZCqcLJuowP8dnGCJN3Tnd/2nAjg7+mZ7vzU5OZYbK3c
q9azgqJQUGbIlAOSZgV97A6BsTK0ML8jb6PO4mUBHoFuTQPPsKWB4MpuIH+H/3SQjf15TfQa1Hwi
PPEL8U1vE3GJNZ8/QLq9LY3gkZoCx8CNFZn6JgKc6RF70Pq2yN7yLLGxG8W+Z914YJWf+6MFUvYB
dE1H6IZiHNyJqzG2vVsZhtr9KPAuZDOh7r/07qNW9+5lDu3dzEBWhro04EzptE5qy9nQLLMS0S1q
JBkgeci7BifPEckNjsMnI7fq23po35tcWsnGSeOt3+b8JEo5rjsnkm9Df1/3ZfrDAdE73nHWXhzT
gwyDjveeBsAGcpGU20FI3OZtBwdUT1S2u8DXQC+GXDJh0qjJAMxwprE6lFNvvA9A2zadkXB6P/It
Po4vrNSxj9DFDeo9FNAracSNjTfVHTIbrNTUN6E9sh5bXrt5DSRy16GsU3jfCiNGzGNSOEKS6aOr
CjKrB/CYnf0k+glh5eq57Lxqq02jRLi8AJdeXyZrW/j9tyzptlrk2T+Vq2Xa5ewadvkEjFhkHZHZ
6i59BE4CG8SvL8XA4p0Tj9k2mXTjZXIQQZmmPDrTKD7NNHPsL8ukmFn53TQVAQqRFeEeeOecYtXq
TXeDONApBaMmEPsftkbR9c39z/7z9QAGg5sghSaeISvr1OM35obRlP4o42cxSv1Nn7Blz8NsOPUR
Hy4JOLHcEjT1WxYHoCtWOSFHUZpbXY43QX1PZYvoCvKiEAAf+OAuA5IySkufrq6XKEp/3PKp/IG/
SoCidNDoLA3ZHEWC69eJXOMZ/D5KAxEL74OuCfZcRiPS/q2FpA4YSU7tWEByqgTqgGzYN70P0NVE
3nSZj3iqpFYMxfEuBFFYmSF/qZTjkSOp7hUSdbaZSl9+sWFrHB0abiOdtfjQcC5T7WJlPlBN3vAI
zqZxW/QeEptxHJ21UpZQbNLCL5Ed/apUzYmmP3WmVv8sUIO2AhZrfIQgz7jVhyy7iWPklYHtf9a1
vj6PSPwtby0Jstm0vDMyFbY8ONi2Xf71X//z//zvH8P/8n/ld3ky+nn2X1mb3uHjber//hdn8l//
Vcz2w8///hegjNDlMR0h8a8BCXBTjf94ewgzX7n/jyCpqixrcuOSAvm6I6odotXhRrJlHDWOi4mY
d5buzL4TQqcF9/KtiJtwJuQhjyuyn85xQPDKTR3oPi8+WTZ4DkJkFl08TuMTYsz4mOkSIg4xcGHw
oS41kLqI3TZm9+Fomm6OfOUbNMpd/PntnyP0g1ZpoRVPGnJQW1ZbyVFPx+bWMGPcE3TQv5H0j2Yh
uo+znr+fFfWoj5Olv08oe7n0ZwU+7GS8lW+HwZ7E8UZvMznr+fkX+XG0LTTGoBlRAJBI/Ur1Rzu1
+jXA0topxs0NRZf3mZT6fRhACr0axS31jDQcbrumdYWPhIHbgdLtBmXjT4u/0cfWHjqLKPkml7QO
0m1qe/maFqAGGkPRWh+Gelt/vA6DoPlKD4R/mJcOM/MBJGfJiZZm3AwvvROCocoJHim/0JX5JcFO
9ky9qGAcaj9IXQivz91//qYJ9rcvGtClEngB2zEF1w37r1+0KrH8Mfad6cKE7t+QjpJdDUUwiy/N
6ko5qvvCEOGVeRjKMzdg0s3auR90PA/Wf/VhU+HVW9Rk4u5GFIYMj9dDMzb+yhv19I4YDWkgboYf
oA4zDkgXQK5pDPlmxJdqq/mrNBrF90w9yPTGLM4BpOvPDjfwXgC8BLzR2s4c31bQhhe7POQDSrJ2
vgFmOr+W5roBe/jWAK8Rqr3KSHMp2wRWUEDSKbVUmQkURcf01k6QZpl74BOedpWflCcIh5aXRgdY
kA5z6vSWG1npQmS0mY9vHx5s5GnuJkGNUTN8H/Wtb//8UeGnf/1ZQeAHNwMDgA8HzKNCjX+6KXSd
NuSpKYcLYJmeO0zyJBxde9TLWp4maRZu0fn8Kw6hxgqlu8WlNeLiwda1Z7J7gRZtptyYDogS6q+B
djT7ln9FSV+/H0Pd25CXjeOnXSZi47d1szeTor7NgDvZqESrS93ImerbQDVtbHweKFCZd24nZJAr
HrmReuJ6UL7bZH7h78eoMF76ELyEDsA2WW0Xz6wFV6PyGqtBg1YMJnnt9Mr9ukFpcAz4FMN9Z60Z
lePSljd3JCKwgZOuay5PHmf917bVPLcWvXEbyio4QHEOf36cZu84L1E7Vk7TtzwID4W6+eeZdTLH
bBNpAcZ7WT84dhCvctnwI3W5M5q3Q9ohMAo8ulvJ1N+hmMWDpFOhHbRIIGIe6q9j4UXf1QX4eOPv
IS56ZVEXZPkYyti0+GBox7OkvKHT4tLQuRGRCLGGck/u0oCBW832n789pjCvvz2GbQOhABkFQ8dT
hR45n749ox6L2A+s6KIBceeWtjTPlj7iJ+VAe7kx+M9BFSSRiQbJTt0sYumNEbDNlZ261AR916xF
m2vzur/za3h8GBgqSnL1ystUeoVxgEiQiPnLlZ3eg8hkd4wKf2e1kTwaqmEpcmOo/LHFcdAGXNLQ
fElW6tMVOCbkcbFd+9ByyzBdodhw76O6d5/0wSN+Tvr2/fX+7VKf3sSy1tXS169MjvTu5tXJfXnf
KQhmU/Xai/2T3/IqyzKLbdDCZ7tr6q2Hj+7oxDEE4eiSmgjaSUcc79hxsdHVlQ3Z9QGMCmoJaj71
aYm5L8oQDE0NwlC/W+N3NnoZgAGxS78aDkBStyq1KttyB/gGnnu/gLlDOtKZvjRJBT4Ks+jP9jCJ
I+CY0PQTWviINAB4EoEY+KGkU5LG9H7xgr+BN3X6Ysv+z0lqk1IWQ7dtCnHGHj4BFylPMldk9YT6
FwTstEwLLnFvnTndz0c1mrfx+2jaFSGNIlMcPNKEqQ0+zyePEPMZEnLbXsbhdgCs4iR0I3HzDtTZ
VYin+KDHkN/irf7UtgYgR0X5FfvDcBcbqNnuR1F81TN7bw+cP9H0UQLbYCm3ZbqD/zNNRxYrgMgy
znUz0I5rzFlDVBz/1w+M3Yy5oxHJ9W0psnbdmXnyyuruImrd/olE6z3X4v7FBDHPps/MBpzSmTyl
hhFs0lpPXp2hWVzLCJIVTSCfZVmYF6cWIORpwPupeonwDBAtTQgW2iNnLkDx5Yb8aIQalI+hJh0z
ruwTtMZdNlbTRu+BxddGv5mzXEvmbElw9baFHWmKTYlKks35M/LrDCDxWi96n0szrpJjai6eMBDg
0IIdSQXGqYbCSbrskF5rVtzyN3UTRkey5YWD0jcaKMSkHfDcsKHNMjkFgDeqori0Sn6kK0t16WoZ
aFX9cUf1x3RJ3iaVDZMTSqlRQbzMbMukWI1ODYC1M3VbkTY/LLXrKnn/3kxdCFUl6jPE+KpVq8Qv
l/EhT4BsSIGPyVQFBTW1Ko2oqN6C+gMgayvdY/YmVvCVxREVhNrBR+B9/h/Tfz6U2NzYuHHMWomp
+oPMfzQevY/QXwp4FO5GjUKFdW1+kzXJe1N6Dpillz4Nj7oCq5KR+hB30TfYCIareeT/Z415Nbuu
tpHGjPgs0yJB2BhEtJrjOHeIlfZHjv3pZuQAcwCpsSMANXmU+K3c6RJ0POTBQKC5KqosXQMZYJ1A
uXrona49UI8aR9mXLooJ22PpV8C5olKwMP0c9SFs2IxGW5Yr4jqxw3a8mft0GZRWVmzpkpoUeW5W
5sYW5LFtfiAbrUZXoVcoyLha3QK5L8KsdnPKahzKoxpYmXsaWV6H5iBMXQHg12uRW/U8PxDMcgSF
wKEU0BAnlCbZ+m1teeyRri2G0x25S0Vwjhqoz+5+3dWu7SWFC9pox9ZXbdf9nLiBV8J+fUcliuEE
+jHqcoV0Nmoz3TRqdFJdGtWjJN9RBeOYeim4yfV/mLs401xp6cfcT+SqQpnvTay+ZyYi8lCPRhYf
FT/KyoopQ2oMdYgu9RNUV6KeSw1RE+lpt+l9C0lC5Um2Pgv9eEt9WnTxnqd4fbf+560ZZ/x6a2ZK
VAHqug3dRu4Yttq6fdqaCRZoNsIS+hnwrag5yK8sejVE6S7o0itQ6gI2/bcuyA1rB7VIoONX23jQ
Dva6W8SW8nPHkgb1z9I5xU5/n7ZD80CmVi/yjdXW7Ya6NPCbSZk33pMDNbWaJNSkZaGPSb3ZlSts
2JP52FeYYJ/LE/mdzn8plCRAmz4FwQr34fJARq7jph8NXYfiuFRq/uZvMh542ji4Xx57EvUgOHxG
SHi61KGrthVmVOCBliFfF8ufZiGwI8jHl9wHjYIOTpB7AyTf29hv/VMNTkLoYzbmLpoM67bD2R0g
Vm4/+8NYIQXXy++tDXJpBJF9IOzlyul3Dk4YNygThEDrkotMothZmzVOiEFu+cNqSVDO/UZHzldN
DCG+/c9fIOdvB0NT2qYtmc24QO2LfhUtiry8KfHT7c6+A9If30CF76qcStS85olrGD66WplChVrI
DLRfqDgB03cBIbUkNddkpEbDL5MhvDR5awi31q6Xc2MjLGPCJgk8fitKYEUtOJTbbJpc6kL2FZgh
1ZD3MoA/QnNLLssA+dGMZalASXexwsq+eXWOpCcqUR77UIO8sgwhNGbbKKBCUZbrMQv1Z+krGBGK
vYW0nVur8Gv7IZlCV2RDnUm8s7X8kaRUFvvvfD+5JJ6+7fpuWkXjGLpjnbJTYZvyS238shXuL4E2
6TETyNg1oxheyasKenZCIY7zxcp+mcqrHAGZ8y0k5MgLRzFFa4q1yAtrkXnxokm0FgfX1umfvxnc
tK5vLUgV29zgwhQSevT8KmaggzCyDRyzPZtTLd1JMWtTE0QckoI2OHIWG12l4+CCgiW6BIMHmQny
43jKffLDCSy9E9WIgFQdXVoZ+oe+NetVXiTpI37rlGan9LnESdoN9cjekQ3YfHYSXfRtzrxPdvWi
VYZ2It+Gg4Inwce/Jt8qK8vH7DR79oHvuG1VGfM6LbZ4pzpqvsoYAEp3DNNXKcAaTeuwVp92pd5o
YLkR1TofzfpQgy4dwGbuHEahxV8QZ9nlpT5+69vgs71AeRTZnSL7bFf+EYunb14yftWs+rGxzAtK
z5sHnEO9O8nzlxDhole7FvlOsQ9uE96Ur4Zvnt9BUZFhAjbm/8xB2nAm3I3qTb7vnQmU8zFmTY3+
/NEjSM5H72MeKAQ/rUJrfswD24J3pl7mR/MrpDGAnb4PEKta6t9NTuD+T2+P3uzHWyDPj7c3ydod
shYFYYmwlOy8XggIxkrtVuv6FErMVvHo41SF0F1TPGbMfrcto8sV+WldbfyH34JzHepUQXVpCcFx
q0T4w7r6KbQ9wPl+2ifnQqBijDcdtvmUgZrTUqAu2+lmM0EI4c/8lOGUyJJbw0mbKmQgUH3igjTL
ftI0Pz7jl/XLjyzryRyld9/Yw1rwxH5yVIOybmhyjOkDOTii/BExuzzPvQFF513b5AdyReoTmMaA
+1vqcj0eN7rZfwVPSbICm6Fx32atcV/VdbobAg2wWmWjpglKZx1Xot0sNq31YncMhNhZlvXuB4jv
T711rGNrCASaAWndJZ5fXGhWWmfpfY5tkHoVsiASV54B2rxZVjC6xD8u7yi2rAAQBT87TgyloHld
W3cotetVrDRCNDyb3sYW+L3aS16cKAz3VRfmu7Jg+mviMZccoJKtrwcLVQcDQi0PhsTXhgZoSSFd
TQsQiF5lXiIO/+GuaFzfFXWu24zppmGaJmoDmPqqfNpwlV3oDxBh0k6BBTb1pYjEQpbPQq5nFqxe
7EsxyZUN8tzNWkofJSyoYlsFqT99onNdinmCHOIEzDHHeXQZIM5YPYUkAs1dBgyAcPiKRqwwaVAG
Wt81hFzOGZBPcQSsVK0uTaBbt47pjysa1hBkjHd0Cbnpg6f7/hHvrTsyB/uBNNeK1wIcUG4eWtk2
b7tLjlv3T9+qri7U0BAV9c9paq6GBlgmNfQXH+REkpVhDeW+2thOWdwSXauknUO5JsvcIXu14dim
3/7FAsRatKqZAi7kTuNmqvQ9VVxX1GSTzU8RmI4aYrNCXBbMJLHQv5e5Jvaf/NQ0AZDzpuNB604S
aGReVXzThyiCMsbDwmMTFkXbrIgeiXhtlkZVd059se0UXsArquDR6qGnh+0dYK6qB8WKvYc4D37J
rY1yVCgzJwmkDHtg+KsVXVKTKSNdSTmB9CJq7c31QDc+/vMX3Daunvo6F7jBWTYq17hhWNeZArue
wOYnAAbI/BwRIhS0P/e5+VpEul27D1ChSp5CcCI9tRlHLa0VWTeN0aZPcVQA7RiVFvhO0GUaFCmA
wUwBeLJRWNE6ihGzQVAhSpgDOEhc7iiJQw1k2eNTUEY3tI+nNA/ZWZEfUMgQD/csibydFbZaUygq
nU2g/Rwa3JZw93vzrQjpXaCPUbj40aVRHNjfmo8kcfynx5wPJg+wEN+HOPPNeRjwAnGgM5FSosyN
NDJ+6p3kZaCYX2e0HKpj3fto1Az81GK0dFBy88+fAiLrf/sYHPymHZ1zh4P/+G/JNduwJLb8iJR0
sTmhDBHM5JPrx10dgBeRlajQ8a3hRzmy6FLhSP2oJ+kGXK2Q9QEE6VErAgNHsbZD9qXE1iXk0yZ3
fPkQZaiZHzJhQKKglg9xoXWnGJsp0F92mTs5ZQQ1REffk3PGQDsIpp99F5dD5lbdmK6LzPe2k8fE
Q5EY1hZQbcHepjBj9+bUNVsQ4LX7KfSwmwV5Ro385bcgKBqEogdExqt+fEUt2SrBGW22L/4JYjyL
/a/+tE7Wxj97CQENqmdl0BremYgMuRbVsi59Gs5SMPZZne5Bx3coTn6ExhozCEpNNppI6w95nuzI
RIOLm57gpgnEN/z0EMXbspXxTd5bDGhGNAaKaS5tzp6KKu8OfRIVOyszcEz1/alZOQmrT5IuhyaJ
du1Yvc1daDzd51Ppb8cE1P4rDRGFYzY57IjjAq5MB0bqf7r85DpffnKYp6kFlqXmqTQS1C0EXkqg
JouS34Rh+7UbA2PbRA14nPRRQ0sjAEPym0/92V3NoavKAE1DjxvXZu7S9HkRCJSClqtY/YevvnSu
vvtIVHIIcDMEOwBkQGX1VUwDRHMJDqqdvh3auEViz24PvKn9u97C0dHmQn+L62oNZEfyy7aiX7HZ
tM+RGcTbEmRSN5jNIX6jG2tNjv3rlGSXUZh4FiGeLz0Umo4oznoB72e4KUaW7qlrCohFBJ0AVEON
GoGpMvPaI1D8/AGsJbNXUJvlyextc9XZQ7IuhnQ61OM3n7f2M5dDd9eGxhO2I8XLUKXeweil5kap
nb8EWpFujITFexotuvAF2VcCkxGEjGuQV+6DB7I0kPxEtQjqKQMzzQDrY/MgG8p0H/jgX3X0JEZu
4M9mKIaXsuPZTuJmcfILCckLNWg0sq9XS5+GaQTqvBAoNHwwK1i5BTYHZPEzpzaRCgjy535MUzed
LPllUIgta0ymVxMZRhTv+fU3remhuFFn3/OUPbZTHf8sClTYMi/8o6+Lrc6GKAArD0L0vplFqyh1
44GlXxqWVCtPn/oXKdqbskzaB1/k2kNrJNhpwNxNeXCoB+0Ls+oTRAX6fGfZEySSvJQD4FefsqlD
YlcHsGllxXm8bdudVnDvByqqQsQjpug+CWJnH42Jv2eStw8S6pYrjg/nJ+c7P0r/5iqHNAKxv4lj
q/JH7uHKX6DMd15aD6Xc60iPzEv/xTUyfOvJb+WPcKrYKUjbccMQ6njWMuOP3CntX1b/JWFdhk0P
GAzwAEweNdQO4xYTPgOz6KwcoTuHCinhJ2BYUcoxGRXSLEny1CUFu2i6dgsax7FGLCXY15pf3BVW
m7u6WaY7wvr1Wn/KQx+qQgr5J3iAKpSi6E522hg7YXlfk0RjX/gwvFmar/2yAQpDytv8kVW5saqr
Nnw0o1JuUaYvjkEeDWfLDqNNpiaBSv1NqElDBT6JoX+f1PsdCiSbDmRCijE27uSDVxgZ1N1UL3Sy
A4QroTSpun/10GO9PodaeTcaQDIneneeK4I/uoJu50EDpTO7Hc6gmB5ANFTo/5ey81puHFm69RMh
At7c0htRpLzUN4g2M/DeFICn/z8UNU1Nn/3vc84NApmVBbLVIFCVuXItWCSLSCsfzLjttW1HDZA+
nsrht6HaZ9gEp2PvZHfSlQKHhVIjbca1DWgSYJJin4P5IINzhzs0zdKQ9Vza0Nql1MFB73qkG8Bf
RvNBuMUBNgz7JF2K4mtnmMK4EGPSZQZhdGhcOEtvk7TRM9d10BkIphOntrDeDAbIsKY7qaZvgefm
IM9IMtj89lAr6YCm7wZNkLqcwaRRG2gr0LLdRpkXi64eVg8GgDf5ZJAHUP/ayvPUbiMnBFTCHiDx
+xIhr5EVBTLx2Tedp+2zG4T5oRpslA6l2bbZuR8AiXKLdmiMrrvKSp7lmGkndCt5xb20nJp1KpSY
+9bXqksXU/tQg0pb5aIFcOukaEXUSqnvr3abf1gTghzj3MgZd+Z0jHvr4zp2mytH075OHm/zpU+Z
ovFMsxm7HRU1SNf+IQq+ciyC+rFNIGBoE6U8TJOR3OcI861yQ+/epsp6lTfoyCT196TMUKtHP/W2
nT7450rPsnu7VI6Q2ZuP8pC5cbGalNxbp1ZX32tdmryGbrykk9h+gmA1fIWFtxuT1yxU1CehtfBh
EJIHY/swmc1BTlDVOj3bvCcKT4+fJlrhnny3HBcgWIKDNEvLdY91mfyS1jBHCGteFjdVgMBxtAr6
Ity0buzvBjrXHuJ+ipeqUzk/rXgvn11DjnKhUVv9Yz7pylaG2p0dXkMLaMN/etOua5NkYfrOU4Pc
5kte5iGFJBct70zXX0DQU4yNoXWUvPty9GZmSvOv4Hmu4ZYnpBPsY90H9iIzFP0DRHICEMouTm5U
1k9xDhZr9iswgq+pi5DlqLzmA5GyhL/tWi2KfNd19OdVCMp9HwplVyqm/ndljdsGtOz3Jqloghgq
53Hw6nFjDbGO9FarkJct4nUUpLvIt9KdlavGC4pkdNqIMNtJxU14jsSK9sXP0TRLxCqHe2Kl+nqy
gjh0WFUoN7wMeZbslKH/anqzWauu/lJY7efozZRzSzPtnoqSl6MI3aNhZLSK2aFYwUfjf0R9tQ0q
Mf7qC+evkQzDM2tQexOxmjz0pBnPTkemJYs9/Ucs/pKRelqNi6lQ+B8sfAMSfVR7arOsDoMe0eTa
Re2ynE3pC5Lw8+y/+8oJycJgACMMrHypzShoVadctp3mU9dCmVLkEH7zYeCjwzQ6yTN5yKK2Xjtj
q69UoTaPna7Td5cX76IiQa5NiB61pVa8OwVy3XFVuKcsq6NXoHbAmgkL3MI8pE3vLvsx+RjZcCtP
oiq1jdVRVnR0a/jWRiSAFUUV93qpFhc5INhQflMhC1+4jfI5AGMcNck5nyoHbjPkgGe5i2Qys4fQ
Za9iVfGexZl7Ly1/3qX4QR8vpSkPStO+snR8HXnMU07M/pa4gj+gAsINPyqvi/Y3fxMlFwAhxUZV
TGWtgGd8zl3aKFLVtv8CjT6jSWBCQkKwhx8C+MmwNqIN4sX2xes9WjbzUHkXlveodcL52xt+VVWk
/LJtsho1f6sXZXCCded2+X1BlmOv68ESzF13sICFn2hnc1mT0nRLqf9O0I75SxXlk+IWyZsf8fjV
IvtghCX0RkWZ/5z6YteOsKXyBjuVJty5NNaLy1im/rde0xA5TeBmLEy3X42sRy7ZIFL4vPW3xjGL
izzUfaVuAPjXwN/+8cmzSST04AjvdPNDzqWtcyRlKPb8K9aMjmOUi3PRc68vtEnzllS0Fqz29aWm
lAD0PC/9kalIM5sOrXRkaNKTYkYP0PhPj9KlDmq3svSg30hTDlQoNnX9SJ/PHAb00waUp/mLxgh7
mrV53mRdypo2Vi+q8Maj56MTHUdO/iN8Dq28/xENkQXwz3WO4VCVF0EabyEmvf+hCvs00OsKA3hT
bczYL/2lpE+6niaqGe+gszhaasTIjW3pDwam67AkWrryMBlpQOeVkh870+7WuRc6J0qSznJMrXY9
JSUcvTfbFFqztpwIXh8HjebMU5q7rrDjt7SOdkaeeo+5N6pPTaWveffFb0oXBienJ2EnTXBu1lY0
abPOxzx5M+gJJItb0cs+B+uG8a2NI5pB50HHWvTGoLC6icOHXCSUysAKveQIBa24zYtLwuJsO4Ip
gmtUS6nzGuou7WmU7mLbWmvqSI1iCuksMLPhjUYhCG/GpvypmPkuJvHKDZhCcVYKiptadtbBRHy3
s3RYDGFkvkSNUqxE0TuXyfK0jSIodk2TauxF4IZAIcaO1mUW8QWS8w9xaCPJbHggrBGNLOKwuYNe
g8bs+ex2AIBbbWqPJ0aDPrmxMlHDXDlRnK/oZc/AnLDevdplpxb3aAAQJJ1VWsx81zjZMbR3TZ0+
ByoKJWLOY6hQBj32g/M9ygQbGRp/YIaC+iuxkr+lJQ9tAymPYfnVXsbHUBbd+0Z6jVeUwnkUwMhX
pT1EaDk47dJ1y+HQxNW4Uiu1OOSq2b9bEPHQNvzRWDo5/KHN1308Vh9xEX33iiF/cGLQwO1gjRtf
QwKevUPxoQ2s9zoQc4ehGrx3IHPO7J46S92PbknXuzTV9u+g93tYixWDp1L9y2Vp8GF3WbQemrjf
B21TfPTWevBC9T036uKQmNwJ0g30NVvAlqSd1U4dH9DdfU86FXUGRNXuXAMh8gmo9o6OFPsd+or1
AAfVCz+v9pQl3ixWMFnvYq5u6jSMHvoktN9HsUrdoHiverU4uiOiD9Ld+AlsO6aLrgfspiSilHTt
Q/rwijKq9VpWXfBgT9VZuszQie909lYLabqQSu/ysAiuE6ImCtY9r/6dHJVx9lRW28aB4Mavpvco
DIdjPOjcX/MhQRAnpw/qImbGY7tr8/tQ87a3gLJunb1TGgUggn8m0f9bb0ZgUqs0AYi+hMSBJftM
fCyvIgOdJPu76CbYG+dp0h/CEZrTKLlqTTNdGaGNmoMfFOLOZgsNw7rhgVVPU7EwbRpIVl7r93da
TtZh46bRTrOmYS99kwYM+noq5/gx5DJyRF5NnonII8nADiZC3vACCgQiGiUU3wwri5b8o8P7QGg+
XZQmeunzgBNxkzmaMp46cF0PaFr/bRRCfAPt1C11X0lOtVsqD3Wk/7heqJtX1tlTF6zT0J3u+9yE
xCZW5hwBonnwPvQ6WAxO47J9zQUUjl98gYJ4gu4GRzkXlovBXqmxQRHI0c2VnBYYPTodNRxEYk7W
ao6z1JosPJdza89vl2o5wdma23ukXw0+o6RrsiBO1Cun3wJ2K1iONxRAmokWGzctn2rVSo+Gjjif
62hxuayt4lVTLFqkZTA4zp3eje3SCbukXLajvuLz+4sczWgx2RhFlaxDiJChB4/TR9N8vIZCPfGD
Xvk33U7K6ydnBoIvZgRIcP5geYW6KD+/zPWCWgQkev4y0pSHIq6/fKE6DZodfRftUn6kvNK/v1Tn
dHdBG5ym0Esuflikl1g1WTyQzuoh6bjc/F2jiWVLs/rmNuCGY3WP3OpChkl/CkU3rTuuDtSHR2Kl
6y0yD27KJgbTQyrthFrUY9FEZIm1mmUn+aBoJ0cdU/XP0PetTbM9FrmoD+hqGOhpq8naSpCU2mdV
PVAcCJ1tB0Jv5YOr30g+QXkYUj9dVZUaf/Glnga/UBammyK09bM7puvaHOpNC0v/q93qTzT6RL/M
SHtGpDAnuxJ0m4zlzgGN+egShQbr6jlC8A8qC/Wn1lhiaeltd4YRzTnAwBRtIvobXovYuNSxiH5p
lvtmkZV86VMVlcqsrjc0yJNNb8OzC3kTzNnzgzOyLroI/b9qgz5DykzfhR1WS50lxYOWVv4WXOm4
l5NivytXqT5N7ymT8mLw/+rbcuM01fhlEjhLfyvmSTlIyrOI1HIVz5N+fxIlzg2Mb6OZfjTeqK11
JfEOjs5vvRKspWUrtgi89X+PGImo/7drULFNf4YJfOJzRDIoCOkG6cmvPuhZyi7yoGdVfql8JDiL
RG/XmZaAwDL7LjwTBnMk630Zl4FoWcK75yZxe0/3u7syizZ9VdIsWuSKpv2FVDvchQbM7u5bSzfv
mzWp6WowR/usjUqz0xSYEeRsaM0/Z3vzbFVN9d+z6ed4s0bSHjz+oCfqbFjLXH/8lpdRzcPISC9a
YE33ciCexPiNhk7uWY3/2TJVtwoEAevQgWSnTfXKWOmPTUTXWaJvQqtJaBFrkw/XfZFblnpgAUMz
b8K620k+7K/uf0XLfYyMjoUGj15TfXQBeI89z9P8rp0PZoH6SeM5rEmbot5pmceGKeDxwfouSR/h
6DS21pBb22reoU5a8dNReYL3Zq+/mFX9xdKxEogd7ut5pztHSiusu+Fnrjx5bEXOhqGVL3TaLif2
EG9BkOjHyYMoS5qdSBOArDHsOPOoYiYvSSqci9fl1pPe5dte9+w3FOFhuNMre9mlMXnLwdaWYv6+
Uuj8ppyutnQvtZqRLABKsuQtDbu52jJQ6qfrZd7cVTmrV5jbYtKH0Hi6uhc/wIID8QdYUemy4Z2j
Jz0rj5LoEw6iafvHhMDKVhJ8CrkOSGe9SVZVYU+sCNXpLvDD/p4+KI3EFfd1mz0JI7W+0y1NY3Zb
TXd5BXqdG4A3Rph9CGsUO6lqRdpiXDWGN2xkylL3svihodMvHkvemLdRcHTR2o4MiEJpdmQn1Q1b
yCzL96oTz1T16ochU5UH+EqhNCvLdwAcMJQpirWWUTCnlPQ1+2iGQgK3SMu+PorRgASMS9i5pexV
x61WzWwm8Jcs7U4hKzKbzoPHxQ6VNoeTJTyU6PNdDxWLp3xxs7WCDhdp1q7JDrAysjWbf+dwm5c3
IewR0XCv59SyK3Jne2jpahCdUfngZY/+IOpH6UmR49hBVBYvpSkHpjDwF2Ue6TOX3WdcXmz8kY2z
ldC3mLnduBSQagdU0t18jxhQuQjgYn2QB0p5yZ3Iq3Ps0uVFlqgRZ11n8SVNzYP0OE30Yqma0GEY
kdUvNT0yh0Vceu1JHioa10/TqCLE63m/pMsvp/b0Jc7x4+hYVAFlUGJlSEouZx+rAfsPjTZxY66t
+4nvHuTB/X3254gMD+2Rjgreh0sZLX3y7Bo9Rp2xDRxajYICxpsA2jl59p/M/y+fF/fQBjhWvLpd
D7mDEjSO+qhksBjIAykJcSpmyocSRB/PWbSJfg9CAv4ZJn0jfDXHVLGXMl7ODPoAOgh5qooqvsvQ
Z5WxcqqwAh09lzycUF0IwHfe2ofBjfqrrg7DpewhtiV3nSO56xSwVehrzwHkB4NrgFkZPalow6UT
IvfbExub7DFSleTBbAA+uW6ydFvEKegwgJzDTJy7mPd+GRTeNhobY+1CMvweKPDnd7UnToJE6pvv
Hxt+mO91oMV3hT4nK8Myeu+LGGJrkYd7afrdcJcqULd1cK6zWNeerKzNXhvzm28M4pzl1GXoYtW3
0rRKLbYXfqe8R66q7aXPEa44e/MhM8q9QpnjKC3pHyA3vjfgeFIqz3ij8zU8TkM4LqXZ1S6sJaAv
dixUDUqQ6rOnO+hXJzsNrP9KQyzjvusLYSwyiGggxm4ea71g0tgNEJHm+UEHDn402YTw2pjLr5lt
qMeHpO7ful6xaA4QweOk+uJhaldKg+J3HqXBYxF34ZH8Fcq/jMPQEDxWXZJuetfl7z9HyIEwvve0
hzJ2XshYlhfIH4LXYnhK5gqm3nj5faMW6FvP5gjUZjeWVImk6c2JiDAxrL0050s4ttpvckd466jS
IJ7sTO0dmaLr6mlqxMZQxv770BjV0oqm4sEfAmXLFmzYR7oRnZPfk/y0v04qRkTB50kGaZ2clddM
Gy3fGFmPRqUXZg/SMlIRrdos0qiH8k6xXKSTVfpPF3KC9OVoKN4mjEF9aR1hJqfOzF7aIP6ZzYjN
OvH7pa238SkwO+uBVNavcs5UOmBZlr3S5qe+MdWHLjT+kvF6q9XLwKC8NeVB/1C5MY3I84VQsKTB
dmiGkwZsCDIiYDVAJEzoR1xvo5Euv5OHfAjuPaejzuj2ny7pl2ZjFaJf9GPerjQYV5d/xEQ6AgMr
XzjVwc7ctZyXJXUD9MNI+MEOrgYrd/uqDiZAaGHPeSNWypWmFTu3F+oebsTsPnBCNnla7L9kHf2t
LuDMv1oa7mPT/Pvfs53aDK+zQ9v8OrtvA1qKGm1cySSMntCRHpl+cY/kq75UPBaXPYxe2kKmY6o2
tNd0kP5svc5bjpWPDjIb/Z2ZOWLHgomSuhHyntab8tkbrPvRHfZSAtSa6rs09LSPep44tROFQMf5
nBh2Y3/xYratg+sVR3rGGlpyZzb5cCaWr53pQZCC3l/XfqoD4/zs62bfdX3IX/hqysGUMtE+MGOx
tvN1FbnOxbZrEcJJ+dXq3JUCi8wlGbLmIZsPeGjXeWtEVJ4LxYjP7C2yhRHU4zupuXHd2IKN3mx2
vrovybw/yTC/oGpYmOb47puJtQyqYknXgf5iZfxtaTsSd7IMYvzblKNuXIo7mCYDRJM63gCZ+Tqq
ZfJCvZeVpdmQgMrj8LnMDWi/oePOhunVqPTPAF2BJXNCFE8B3PhQUcu6jO2TXWv1w83Th6DjA/75
chxLDjVa528RAVIWbuQQbpMYivow36XzX8JS+09fGZX5Tpr+7zjp0yOV7FV1L0TsPkZdehAlxW9p
DW6i7Ooh4hXYGiJfWsL9mPwsu5OjutOANMpptlbsHt3ceeXcA+jaS1MupKVJi+i4vJlyNLc3utFY
yQmqg4vsMUj4mKNTdzvZZyBd8iz0auWYAd0jU0tPRC4qHtVxuCt5yewi2x+A7xbfujDMf9Km8pG3
3vQsA1QRRrsetohntnnXgFTzPypXfAbIK4RCTxZ+6+d3/2fUoFThjl3n52UcPscIRloa/rnMLUB+
kSarv+kGHMjsrOxN3SjWJ6zQsBN2ZroFXsNm+XUFFyaDvinpSNn/4ZdQQ+m7TpO27+rbKacdadtl
mvagZa11gjdOWRh0Q3yUHkQumT4k916vho8sLd8FKfn/DhD6ExpnaYBvLcMxbEdzNGoxf8CDKrsa
NSvmr9E54xslmoNsPqgmCDQWKtXeBQSpQIalPVD4vptjqLR9sCG0KR1U2kMQjP6qyCb1eiZ9hZn5
K3kWNo2/Qhbjn9GELWUk4ngtN7hjomYXdkTgNxQrm1k9PnfIYzgExyRrHmVE49r/F2SU/Sf0GK1P
03Jp3HYAo5uq/gf0GNKXXrNSzzl9LsJi2MlDaujLYNDMl/j3WTGGn77b2f8ax2MG1Frk9w+5/0xH
RfoxZbCVexH4K14c4zeXahJopw9tdkcQgWyU0KhOfZKzFijYA8CoQB9GabavZq9CWgVdut+DjtBo
n1jFM8e6Xrs/3MjSk1OqVuPZmgCWLgOf6iKV+/oUZNlMpNkZF98s4/setRU4IPhoryizRVqY+qWD
wvrLgJzhd+Ru5IzRROxZzoBvMltQFISSET206wyZF0jjmEvR+P3fb0bPm1lOvtLt2LqhearrsBK1
NNu1/2iganmUCcMuxhP5XBf+lj6hgzByi6M8jElaHtX5kLZeDM50PiVtsR5yOyBNSpySdeXRLmpG
/7Sv0fMUOXIzG99vN6avALSalYkjGC/WhVMV53jQirM8a51EWRUhqbU/BiZUQTdhSW+RHOBVwctp
nou0K4Us0vg0nv5zqXS+Xjj60SE2hqfb1WWER/b0LjemzZdrzDNt2oruu4zUOpNlpLyMPKt5fGc1
rC/BkGjHOB+G+6rMIvrxCzC8dgab1exL9SbVF/RzVIvShawr04CfFdlo/BqsaCHXI7xHnlTR2++l
BXeQVmnDZRAQ0jY12ila4B9hwmiMVV0X32Ihxl1og83c/geT3vNxZ0nMPJQ8S4Xf8SnMSm07eLoK
FgWsIiAx9DDsVmhAWukR6gwAJWvuNOi4ztcIkHOgkkoQZNngEysn/J41ud20bRFqvJ+uwiyG8fO6
P/IDcEXOqOXkJkz1Trc8+gvlLkrat2Hp01KjszfXPZXRdRPSzpQWEN/yyKDIXdd1lutUxxLaiA/y
2B5IMcU/OTrEVvTmAy2LpuFHp69k6rCbA9Q5gLWCv9fiwD1KLrym850NHLbAhXn/jgvpvB4kdd5k
OBsoPuHSmPeb8vAlMPw9bMw0hHJYJccFNsZMEQ7RwAXmcyd4EIRvbKK6bSotk3VdMB862TJ/DYGm
fqcH6dkbDOcxrfPooUygex1zktHDmFbroRLTepwXDjJEn94MgM2LyDJ3vEosQDmmsmoKqGUrNM6e
Qmgg7kTZfDMmkdbLvIcUIo+6VVzZNj1nUJlHKbKkiNVMh8HuL9IVemICVpc57cFkm8SjbwJU46Cn
GXfe422WPBs7N0ZVMXn+w981o7+HGP3lyyWRYYEGt3Vf5YeWSjpzSPPA2Xdp/i5914vM30sIv9+r
iflhhQGYnqaBvMjUqu996/Cl5TefD3AspnvX9H94bLm3aZpBcjdzHZBAdk7VfIAhEyomdv9/+GWE
9CXRmC97D3VbR5KGS2c4E5EDM7jOlcFfRq+T7fZzngyW0yhmOEukR3NUFKKDjf7jD+p63cLLOvWl
DUHk0PCunMVAJm3o4+wIqKQ7IrpYbWMwHJchAANotn7wyrKpZrFXaj9SW98hjxaFIN/iBalL5S8v
N94TEsLvYz7USzvJqnso4hG01f37wtfrfTcab5CC0xYyH6Rfno1etlEpnd1Jq298NM+pR7FfyUHK
3Dhtr8NmV+8d33q7xknf76vkrPmuV7GSDdVIe6YHUclMw63v+FfTsVzvfoL1UA6akkCksr9G2HXu
3wdJt78xhii/I6Tv39eoZ8LgUi9/WZm5oKsrOcKMSIMyaFA1MbifMie9+iRBpNMPBlj/1iGBP7rI
B8+KvsLQ13AJpwfFzbQ7r02R9b0O+7Ok7zycDagKpo75XXWyk9aQ/Gf7r5PjiumMs1L6fLNaWY2A
Nu4k0X/hKwb4gygGqI9IgDzIgViPzUUYQF0yCcG0cL5pb85C/gb0fFzVEPsdrrrStw4bofpvRjPC
7H/TNP9Hvpz+Oy9336LBqrdf5l1VqkcmavPEazSkh5SgIx8hrD4KgRiiV1uF+XM3H5xKewtjfTgZ
APOfW5N2Z+BM8Akbbf5ca2l2oEhAkn+ObdOO1W4bUUFjUE7493QlAokcBRCX6oKCN3Jsu84dRhIi
5obssfrsU26/5y3QIliIX5vD3DlMzCbQg03kJeozWhPLjPzGnQkj3iJUlfGd7qh01tv0dmGaXK8Y
z1csbf/zitIvP1iGKZn+PqaoY9M42D/HUTiLb5Rv1EODUwJKZ2E6QfmmB369dbreXkvTIWEHJgb2
HGm6iXeiVqE/yGsUWbCS7pFl+Smbr6H/vkZU0BhUK/YKDIYCEzI9WbI7qyvQMuKlf3Xd/LQoGkvN
R0RC+q4dW2wh271lpW9XcyJpULF3hkZEpOfS2Ge+1d/ntaMqqzgY7t2EanygdnTOKradnseWe9lu
0NjWGzhYVmkhYmQs+oAyFq1DfdihVtpTXpYHUnJs6xolXVRZWPgrNxv5S+q73hWfEaS7QKnmif0d
XcxgfzXlXE00gHMRyl3J6D6ijC0HYqUT+56HvLRufmlSgU/M2IQ9yKPyAavtNjEtshWkY2Dyb5Tn
HlLyeyrzxf11gHRwuex1FzqPGsJMSbHY2QN009D3UHdEC/bmAw+YQMoDLeMoY+SQnPg7Wlp6Ux1r
l0S4tzbQyv4i7CF/np9eXl7NeZC/Wg9xeVGer6od8ndtAwyOUL2OrJegKZRV3drQgELqCVooaswO
aqHB2Lla1J3GfOaKUNizyVYvI+5ItiGKsUkkt0OuNdeYjJfFRbaEIclKIYjGcQh8YRdNZgJSkVTB
SZryAGDxSNml3t9c8oxGCBSBbW+G0DzArz0+s/nzgCiz556tvrPYnlvxyU8TcZYuiszBUh3AVchB
Xxf+mqWavZajU1zD4NDmv0paERYq9Y6Pph9Za1tqcCyKznvtLZA81tgD7lG8bQunxkaGUd6445kc
PCd2l56gDEmuYYrXRMuh7Ut2d779lOT2nZ1zA5eq4xySNKZdotJe+lFFvA7W6kfgEPrJUZ27lIfO
Yz4fFIro66K3ovXNR+bsUQ8s605GpK7WLPMmG2DFOwpdtV4GR22fXe1DGj1iq08hVKrSsvg/eYJt
b1nze3uJQs1/BCmxuka6Tf/IE4lftm8/swusElSPIthZS7LyYuEWec8iHg0MuYdMgKYuAh5hJOmU
6TxSiViQ5HJf2FW8SE0beSiChLeRlGEUTjLc+TsplGMNomXRq1VksBSEb9HnvcBGkr9Sfom3ugl7
XzVayqPVtslCMvIkvn0xoJ57DdC5vEaUtIU8VW31/xwxf4pvqd5RT9RyPZI/W6QWKLMobjp30bcI
pIWD2FjJEMDjzkt8RWv9uAarF1/MMIO0HTj5pdsPTaucpVceitwz1qrOovvzQnP8GPcU4ir77ktc
7FtbxQb73fHrKdZjbH+kXRoe5GWvcXZcHKg0v10jyiilcCCUaUtvE3Qj8iuKukeIeb5AaUHNKb/i
1VYORRcp59vlEk8Y63pQoUuQExS73Rbzl9LTIQCn7lRbpei/kZNp7sn809+CpVbVFysJlea+mSHn
JiBgOdb4vQEctflP836PoWdXLKJY2XeWwz0HqiYGwnYnLZ3W+53ro4ohzQHsTuYGgJTGde4DCx5n
Pb2+KbJV7Nfltp+FGkZr5HfkKc+eZHmow+lHQlbsjvxa/xQHNAjJC15HhbmOPJMLlapY5sjlbu2S
50hij1f95fa3ErPbxCycy+iun13SXxmo3KiFSgtFiIiz9E19OhwVW1xk2M3/e3rqK9CzZ6XYuIMA
tt9NygcY1c+zm++Ps5KS67cJbc3rDLem1ydrju1UmicxjDrYZzQ5HGV4hO2frM3w5tSp/jq/+i9l
SLPWHIP0mjGX/dyFbcf5KQ0BpNJcVD8W+nCnean5NonM2Y9hwI50Vn1XJjddaT4EVtLEurPjoXvM
6p6GFt1emBIwS3ajPw78y/2XAJwLtXfXX155pWsjT3ajg9wwKSp4c9X2ZM9fTKgeJFV2+GibpfIS
d1vpjcPaQuNJOUurSUV9FxqonkiTNip1V/K0XkmzDTJtzR+/uE7NrZLe76hUD45VuzvFZpNpVopu
UH8cWVA0gPeGvoT6oFGnAemyYXU1a2Pw7kPd+wtU4rDjmQcrtTnCWOYhOChqKtMGShTnGGL7bQny
jLIjvtvAyH/heoCPd3nzybO0Es1KQx559ceAq4p6ObptupEDt1HD7GftepIJ8iPlgPw0OA1+eElX
7aU/sp3p5HrTtLbGDx8KK+5tJ7+TZ42bhEAgZ2fQcQg9Ws5pDsmSpQb+AyQTTjksD7Eclqd9ZpGY
y3tlZahFctJFd2ncytpJKxBjgtrd/OyWtjE43jGYAnKjDMjR1Jq01X/PsOmO92eGzfDY7bqqZXmW
B6P0Hxk2x/VCU5RjdFLrYlhI5iiAukBX1S7fSFMe2sLd2RUdB5JMapwAnreq8e0W8L9NCgvL3rQK
fa4Re8CVT1vbOlChFJYHciVwAoQ/b56r+3eo309gn2SYF/6kFrGMQafoox6eg9YJnksXke5pQCvF
M/LwmS5+9RCAcVnI0cn0/Kdx6cxD0oEsNqkNpTEPMlx1m5RnWjwjdbkYtQfvvmrtk7TkLKBMp96b
UvhtDG0hgjh4mUhaLiyR+4caqOpLEyflig1yBCAHM89jtChMJEdlsBa7NtDz0VpKc1DhX4nmtaQM
Lhu9Ok95fLnGNjDrZIJMqmIHAkgQbzHYJR7lx0xa9mIpvriXob3Gb5bXfnKU17FDe9F0YEbVhvKe
LF/xSg1W479NOSprXXJUqSnp3YIR6/hq/qe5VYGuS0KPRO2rLO2TXn0KRGUdqUzUDyTEmofZZWWh
dZR1OukvVf3q8tpmlZcJAHOd4sMCQSPvLAJ9Gbnz6hyA1XmaD2FUZHttcP+WATc/e7V+qRd+tpED
14v8nn8LDht0h4aJ7gdZsLZcCIgSEX+TeCfpgnP7oDR1cZbl6qQZoZSkn2Bzi4dI5pu0qjrWHowW
uvU5D2dLRQ/JeSzVO/weJs2U0ifaCXP2TQblreZtevY+y64IszPdOfONQ3dOgwosf75uPKM1m53b
NNKu3TktSdHrgJwR0YP4ZQa17BESr8wmBxeqW6lITnqDxZb3DPmv/tLmX4x/RmRYpexk2D9zhiZ6
hH3F27AVWE2jJcBJxGNxqBISQDEdMhs2BMXuWrSLJ/Vdvv7lygCdhI1ig0WVVg4R81oepCkH5gi5
BJCLBDhbqUIjN3GQpjxDegSuNblo+H05+QkIrH5eTgZH3Ohn1+e5YfFLtsOeX2WoufuutdMlbw73
2Ymr6ZQZw3dpGX2WXKjpTMBRHX8fKWP03Cv/Q9l5bbmNa+v6iTgGA5hulVUqVQ62bzgcuplz5tPv
D5C3ZVev02ufGw4CmKCqFEhgzj8MOgssKW0kmyLNq3uKibdFBQtinS7xObPc+N6iHvOihWa1mfN8
3A+1Fr/AM05uEmwHVmqqlebF7TxPG0w6y1MYIaZUVyMsPi2pVHMOTLIsWlHk+3+/O0Ou/3h3dqnD
+bYjzbZMlAg/FKWsKoGD3bMriULImZbJ1gX0+A8/0CB9DFhT4SY9gfiPpcMDVhsCH5bFQsuaDfF3
bg9fheaHX4Tg+0Vty35r9YRMQ6HZz/MAYA8GX/RY1UO4q7y2v0umYNnnnZPw8K77Y1gv4Y3hi+HU
JrADhkkX7D6LfjfDyHhAGjDcWk3UrRFrRHOF5SbI1Gl49xB2RDHIrL7ZWXiG/jGHq7J/0rsqxoF1
BC3m5/FfloOqrSWXXEYgZdHd9hUxkHKTBnP5OHdDsYvrajlrpWYcosloEXIYcZ5aJmMvwkS7Y8/Z
bc2UVXcG1f7o2LZ5wv0CslTQmG9icuODa3Uaayuak47kZdpP9l41i5KK1kDS7KSavm+9wRA071Ur
8foVPszixWmG9LmJkp3qDq2multQ5b+8wFgaNyJ3RP3NtgXGUKvOxO0VMQ7qTH2KgY2UC+v9xF6B
nKxPpgQYtL+aY0TalSTjcxDkj/2UT+/ZNCLw2y8I/Lqxd2uWGOOiVZd+ojhwp5iqJLgeEYQZ3wNW
/tsBU+xb3H3cWyeGwWJJYbyxGfcKSKxKpBZCwQjPzreD5ZAHUJVUzceB2qrSca+aKvhXXGLV/V7X
gniVzcm01QrqeabdYUwomwJ04w4G5M+mGkWW0Hr19AZnMy1OL7CJSGhrK6yiZ/Vg6VmmXlvOEm4q
m5SmBx8M3br0YlqeCp52bIC9u9Ybi1tQS85mmvLiq278nyOSyhvWM+q3/+kaib6I/6IhYxkfVcsc
Hw4kJWPLMZCn9VxZuvxNqkoPsI/Qai7cWCN+uxOah87VgiZOjXSbeAnMcROXmlYeXOVdo9qXSDXJ
AOZa4AaEK41qq5ns8Hu8635dE3uNeN2hnLkJrFA/efLAhnI5qSbqWMh5qlPVqYZTlFY2TuHghigD
HcsnRp1eJ364znWyL7Qat6csxMSDdI6q9isgABocqG/G6XBQTbAwxcOUztaNjLugApxsLqRWR7Ma
ySAffkIFZAwuZC8X9cIY4cy1N8otQjD/rST8Jqtt1qYRdmd8tdEkSsdLP2zMn/2LYY+PMl5JARoS
EKbiVb+MR1vwS8RC/OBUhXHWmsk4qzNpkHaO+q0/zflv3cbgLiRTY384RnkDg51JoRZ0t6nlPiC8
9Tg58eSiotZ59znV0g3kW7FRTXWo+jaHmzifhJkUL5Sylg3JqYzM+EgTOYJj4gf+KgIc/GKx2cNI
xwbyRqyagPrZKylQ53ydntZetlfxcxZpR9ycf043IpIfnjfkx74ZrPPU29YZG8xNnvXtSUcrdaY4
zioqbuwOeyvxrsKGydcAS6bwnFYWu1AWwm26VZPV4bcglqmXi6k+da1rnLqqV5vvqh/USHvUQnGr
D6VRrUxNa0/XgwVN6bemrZqIq5A0NDfXMHWmYi8R8iIfpqqQj6+hYqI29LZ2kUaroTD1anWd2Kl2
qyX0qguroTmOWNTExQO71/4pTT0LsVt9WNWe3j+18rAghoUwwJIeVFMNlP061boIkCeT8rA3DxUM
xRXiA1DNZd8SAF/PxJIeVbxmJ0Cx2suYV6OZmbjWncVqdIXGZ/s1Na2bwBZNuPJ09oqF3/8IdbTp
egj3byG8bowmoJfGtV8eFhbBe/7sQ+iwJUHBSopmltoXHZuMRWqulFXwt28G3kve5MuuYA3LtodQ
SCva2qmd4At+Wlv14PBifFgpmCoqA94/853eeJ8U6cFJ9eWOdcSn69jk258UjEszq+Ua+R/myUge
zyh3txGwbEExB+rtOcE8Gpl3DEhV33VAEnPPqul187xN3QAbQXS62avJyX2oedu6aZqtZuTeDrUw
96Yu6hFBegwGdDyv3trO+Nq1VfBXH1erKBXiu4/3KmjgMn4OLOe+GMbXyIOiBRWvZ8UgD5FhtTfx
RCF79fFUjSNF3t6kavwyqQ67y8zr9N9i1GmMOdK/r/Tsj08TVxewEREL9pFYchzxAXY1zI6N7ZzX
3nY6WhimF90URg+nR7ktqXa5TP/brnOW1ZUch2HSPirLJSuLpwOmAasGsubFN8HTZvduaNyjMWa4
KsABQjoBm8C1Fo8+a0cNg4B1J+zddWeEBVi0SlMYEWprlAPwxwETAQi1GQI6UD7gosxGyTlbSUP1
BHtYdfjNI9adcDKbgW+vXOn26l3dY1X7MicWt5oWt8c2Efrp39/Lf6Q0XLLzAA8sw3F1HxTbhycz
8OragICS3y4Xx0sjRWfp8gzzQn56hZ8HO3xofCR0Fvy4vGH++ZRSjy7qKzfO6N404l7Z0QVeFNym
PNBWyhQnNNN0N1ctWTFpZdf6sHJytoB3sz8sb/+clGNbth6jqTwosmVgwjEetbA8XgmYdqvxsJR9
im6pBkLrj7hecjevfej3NJgkRmUDPVt43c51yUf6Yf6E6l14h0aHBxnEcT/nRSrp/Z5HpbWrn8Z6
eVP9fZ7ZG7KTxY3d5uW731frsQ+cz0Yr/zFymnvV1PWFXSz4fz/S65sYTNhGTZcvp+dG9gTvOLq8
nIpvsvLny+UByoT//sHyIPmwHXJ1B8Nf3zNsC2nff7ivpUPtCNceq1u/GVcL2hA/3cgSM76faCrv
MvVz8P8fXUEs1hfLMhUhr6F+Q2omv5zkXkao1lijmMnnfGI5Xd5oQZ/uTBBfn5KBVBj7oO+W7uD2
7oU1FGgY31rZSrfD4pMT6Y9LVLePYxUPz7EZHdQXB08KnV/twismlfXez4WxoUSdHlUTf8nfJhlh
cigtTVu1M0JzSSC1Kv88tAYqzSvV2WKycrC78fyf4q59tV6cka0TzheKUOMqlmDtxBHWoS6gc8vW
1ZrEcEFtgz23Dqy5Pi2ypbquYWrmwuClP7AeJ0AiK6+/U8hnb+mlQqDW3FFds271ykImBq+gb0t6
CWg1KtGRUzd3kYuk8L8FOEFdHRff38RCuJBw//1b9Q+MoWsZGK3Zho1OpAD8+uF2UZC/6WbPiFDc
UGD+MR5u8j413jrhrrxE71/ctFyeg8TcRJWlv43z7N+ZdfEtSGr9rYOSCFgBJTk1x8/Rx/fctNmq
2LkG9sorJIfLFW08H3R7mU5qrtx46kGg3/96OT1wN9bULRdzNlW7jctp2fg4zG9VUx0y33TuAeCr
xlXRM9PN30PVgAptx7Wq9A6jpI+JQSPLjNMGVXZR15uh0lscCcAlOLX43A3cwxK4O28U5lQv/jvi
LhzIRY/jUr4jcmnAasTxXo1mf16ico3LJXpjUpcw5IVjof+8hJqjt65+uUQo0RHXvyL1mr9h2ITH
Kx4KIfEH03MABSmg1BVCFSHUx8NJ5CuFuboOmFH6XxIxnvwO/I5DdXkue+iEwmt0TB2o8J+bPaeO
BPIHS3tDvgmFXLmb7+WGH+czNvdNYb22fzbBo/4cVRJL1+C2Ed98HZu0pBLFtoN2uwsD3372taA8
Q1l8TyVxc5LsG5vcs2t3mOTKLj0JfsarwRT47jnp4nfV+hVfsMy4u1ywbsZ16c3rMiid3lg3IogP
SuLXzDTAWhNyJrhc3TfyoPotKFGqX7VGO6tAmsdrhA6LnTua6XO9sJ1JIVB/nUFsAEoO/s5nHJX0
cvgWDLYJuS11n6FQe9vUGUhN9K5+Q4G23+fGFMvbIXZXzpx8tvL5qajL4O82+4IkXv7XxE14ZVtt
8pbhLLDJfCQTvbQNj2iXaA9FIz51leZ+0usg2emx7u5LJEU+ZWh1a8WUvoSJo/2Xj9z6KNXrGYbL
/UTYpmP6/8SDp6jxGVCN5hN0IdJAM8otBvqtWdTp27nwtLPqux6CXrpfivjHtUudaaT8N2ad1Ai2
zG/jtNh/DX6wsnwK/yu/ajdd4gQ/5sb4EoRd9NmcWKGAXxbPS+yl27Zv0/tG8+z90E/ooXRVcpoj
CCwo9/lj+V/uhaQVP3zRMSKwdJcvoIUxAYunD1/01LYGUqJlcxLoqd8iYuseelCtxy4sw7vJs+Xq
3OheNJ9MLu5lyTe9Mw51XfXkxapkQ81M+17kkD7NFjyhaWn6Ru/b+r5wquaA6px3ZJ1bIzupI+an
9csz3ER/FecmqUq4fpcrRT2bB7SX/lrKPMLDDK3MObSrjcVb/KCbo7s3h2S4IRlnogoe5zun7e0n
mKLZOgAQ+wUdins7tzG1NLWHwQuiv/0s/xZFuv0+L4CQ1SXiAhWCe36Jw02qTfO+xAdiXRfwi1t5
0Mz6X/pUiApWcVWMpqdSxsUAxVvXDZplmuT3glGES2U+wjRqnhxu5cdU76aVGoum2bvLJrJgfJTV
W0SlY5U7MPB4N+/rAdzXyvBfAyN2+Z7MlNFbb/iBD/vXAF7XZ7bT8dqjTnS3ND4yXXn85bp4LNsB
AIKZflFLSbV2/LOrSMGelYFT7sOoWZe1znfxz7PEShF+n8oaWWSDs99Gt+zbwMKYzdg+qW2kbBUZ
vo2/WmpMbSqLctkKGak2lb/mKR6RHFPz1FhF6/8279dVfs1TV4HK4B/93pq2TTzPJ9fQplNV6Ci5
9ZV56UNcbT5dDyru2lRnqm/I/J1PXvcwjlpZQx3gemWGqoiYB3N7iZvrH57uzkfdnYon9M2cPZo4
LVkEmsPiF08p/qtrNF26g+rrZB8/AQRm8+pBdZEfqk6xaL+rVh8mMAFQ7t3j/Uk6JFzI35G5UgdT
JavUaUuJcd+TJ2aDJfNc2aKfdTWs2r0RAVefW0iY1znXC4UpAolY18V7gSD3kdQ66USwwGdFWpra
yL6xGyk/xZqzHNIQdcq+0nfVjLNL6lsoQbhddbzIjoZedu6L6jlCwuwZ7bnw+Rqh+nIZAaD4IlOq
JnHf+Y/XSNzyjqzXa2/H8TfLajduMolPQejau9ET9qFqjPS1CopHFRAlaFJMBkn7InFxWdW6eLPE
evStNroNAt7iUx6bDnsafLVYfKAVH/bBjpRbySqSpiHC+DkHe+E1ORB02cVd8WeEGlR9f0aoa8zC
LjeAz5u7RneewYziO2TEpBCTrnlIwNOsxWR53yoRkaJAbg45vnYFT6d6JgvxM7aaI/t26vJDnDXT
GgFl54vIuoNWIgVbCQFSFNmPzu+iDWoV830LN+VIFbA+mH4lHlI5aZSTOmS/bTPvnhwAz3wwKRq3
Wn7UC8f+NDhZsE/tKdo1JBmxlV2+zIvmPlixUz16mnhX3YiGa2AaLcrTuX7vZ+M6s2r30Uw057Er
bUQOSvtHgydrsgYYB14fl+XAS7xjhDb35/TBy83qs5mLBTlN0MmZ1N/SG/NHmVXWg1YNLfmCgYyX
DAvmBa0BTHGPaK7HTC6WdHj/99W8IT5mUhCfZpMobN+1UVuFPPTnUi2wg2oqTSM5df5gYXpjjHPy
KYkyVIOlVRRlq60XTd53Jw3SVSNa803vsEJBNWF6sPwIvXFLtKdgGTiQxNg3AOUfOpEd+J1RZjPz
9lX0FAhbwyzWkPDbV3dYhhP1Z32VymbtAsVt7DFZ+UXYvXZ6P92x7n5XUz20VR9KLzyrmZqwtceg
89GWZ2KvR95zMf7oqOZs2ihyN9VklTBNOPRLWJ2GGK7r6to28xhe07Wt2d2t7qRjg9UPkmLrQfoB
9fGUP3SOme9hAmgr1Xc9mGlzY3VJRS2JWHX4LdbuBZtC7XOYaz4KujEUn7wzo12UJsGKqqU+s6yc
tc3Efw8scdKtU839lnJueFaGucpEV51dDwuVlZOG7ca1S034EKvC7DBdbewp07VV0Bho3xrWuS2N
8tZj7aAhn1m7K+gIHq5Ssu0AMdhy35h/znERFzjUWgqvt+fvXIWIRZ3Jye/UxS5z2ByuQ9ea73w9
9B/UQF1jdKjHhQUo60l08Al0hU4YyeB2zviUuhn4BdVXwKbZ2Dnq57919uOIWYKjkTmQeAaJcwC6
f5l77VL9dYCYmUhc87/4h6sdye87Fo91HAtYT/4cXOQcPyQURxhxodXNycnNc9whapLJpJCl4nlU
4xJdxE+9tNAotTjaocvA7tJfNhc7CNRBmfHvv0vxcQcFs9JwXVP3qWjrFlmoP3+WSWzbFQky+yZ2
9ex2BuLAV5WDOrs287IGHzJXpNjkKHeafud7FUoZBbKVI6oOkMlbmCO0rgfP6R/zOJpP164EMf91
k1C+jXOLTPOoOdWhgHMEb9q3HtLap4CbDTh0ooqAygo696sKouZOkansX7SqK8FKCP1/QyRFS8X9
dpB9Y2Q9/fv7Jt+cD0ty38U7ziGjaXg2y9GP7xx02QmeUVffFA7rX5t7qb1FaXM8KzFidifhSjWV
GLHVYNBuOaTNUb1DqhiZ7RWiK+OmwXtkha1kdC4TtNgaKz95RROdVRcFOPn7lW0n1550pAkfoyrw
97M5FNvG7rU3U5/xupm06Kiamqunq1TM+GPI0aw01pXvNS91W6FGmuOTG3ka2VAdbkvJnVE1vfi7
Hk7iIKImWyctBAknqfT7EljG7LbQJdBhfuFHto6jXntUAeFQtau5rIeTGkw6A5/wrJt2anQxUgOG
Vo7jTqGtICiW7/Dygl1DcR/ZUxIPbuAU6z7hZq5G2TvcxFXWPIVpIZ5F4W4Vl4LbWU8KioRIlyTW
KYIgiQRNoonv0J5/JGOFOKVvt9tZWZU070nWOE+KX2Rhr7QdAuzPa5TJnS6LJI74LXQsEyxUET1E
5chiarbCz2UBl2QG2XYEmBh9Rml+ZSLv+t4OsXGqGtNYq+lkDqJ1iSQwC7I+ewWDujPAprIx1MLD
MAb8XEcAKWIU5HC0PDj0MRq0GtJvDxfjRqNFXWuu8psL1n/po3iVOF6ClrhfIaGGS4iXikddNICB
5tB80Lrpi+oWMzbMIs7ghUme8YB4qBWHMYtWoqJ++jLKyW4uhp26Vh/N+4CkM3ssyb5qM7HWwn54
jiIOZrcRgi+TagxznG3EODR71dTauTgDc31NEW+q1lOvfR1Hq7sN3Gh47g19i0S+sV3mhN2xNLyp
q7i8cxLjyfR6fv2Bh8wF5drHVHrl6D7KSex/lqM/FtCF2mrYz+gkrmJvvtNsrQhWWjwJ/M3Ht2Cx
pwd1QJFrRhvGOeS5491ewvLYAiDfRfM2mxZyDOgixSGL//rNZb+7KwK/2EwySz428V+ln6SPmV5o
GC0jnCQmKPpCT9gvCRjbnZV1z17cPkQyCx8HBrZ1TdAf8ykeMKp/VZeJEyR3NMuZ8OLgqqHFu+8b
3msHmOyUuqJAtAbmWsSNEgWzGaG0JKj93egX3y/NsKuiNVosplOuurAzjkYfwcjLoplHtGG8WP3g
I/QdLAi+lwjVt5F+Nkv/s2qJye+eo+pVS4hUPfzsbgtHM+/VZFtk9ior6uXmEp7bzaZZhrWgyLrV
La19qiRVwoCE0jQaWxDZpTvhdFvo5QvpMD1bN6kRbtUE36nR4HLFWzgjAkTWgFcJi/i+MhdqVhlO
NmrALUPrfobue6+31u8D6L+Y95qW/2PGdaCRl0ql+U2bVFvTb6L+WFLJiFLX2yFqXN6Vpf6Ps+TX
6ORkA2926aTnGdg1suEROf6gfYN5kG+d2sQoLm1QIRCSWMbdhQ84NdgpVdEPFw8HKWQdURcYhvTn
HKuEgE9lLmQR14hdGbTMsT1kpFtxnZN26fdhboObMSA93CEbtINV7x41r3HggDn9qh3r/HvnRSeT
Gt77NUJUofOox8HHiMZeBuwJtL+bqQ4l/2/Jv9vC7XZ9S1LENeZnEHvGfQrp5dw7Dcof6N1+bsOW
O09fjeeZXdGzFSwP2lAYn4ugwOphsrRDNNL0N3pRTZ9NJFeOngGcV01m8/Xo11b4PALeH0Fi7LLW
6uEb+c5zaPCR165t/XCys3qbshagGmsF+zX3o2EbjBN7uEjvThSjNvM0Hxq+PezvyIIO8tAOeBSL
2n5QXX5f4y7gmO1eZToBoc2n2cUlyB6N767vIpYJenB14R+X1mFyoIkqbrJukO5wyU0eLlTlAAci
JAYOto9PKkB99JHhU91mc45us2r34STRur2dAkzKYDRZY7bruqXl7xmT5Q2uJfAHCZPSgicD/d4X
U2IyCwuVv/lnI26eg7FBEHXQzfpb1Y5W/c0Frr+8xX1ZvRU5/B0bKZ4zzDrrvSkx1wzF21DY050z
YIKsurGWyREkS/PdaI0TfzV6YB1iWOBW5vkuLwxzA80t2aimkH3qTB06MSPM6/tHPYuphaq+yMuD
myaMby59DZS2ow1H+GAEtsHql710HJkvHbWCl14bcyoEfr/TuwTSlYN1qgxoC6PeuLCjb1HILh8G
OL3TlPA01ur+eczHfgtPjY1yH0wHw3Rj6Xs73kI+0XdO2ZWPdatp67kKnDeM1XOe82jmoDa0T5O2
iFYV8C9P5MnfYaa9aXXcfhaoJK7zrGT1NU8BoCkWDXFajawHNe0Qy+WD3sJ7HbXU3qhRnHSLW+qm
6UqNplrtP4UDiS05FUei4SVyrYchpMKBe964hjUbHXpuW+c0s0/KR2MW+G0IDWJr3aImoJqXAc/M
LxNUnzqYy7zHiX2+U60pa8uVZ4zxirolPuMAGEjmh/VLZggc2iCYIqlnHtyirLeKSCqM7q/Sfjci
O3j2Csff5kjt3JKICm7YOKT7tDHsR/CWzVqUZfslKfpb3xrF3ygXbPomj76PgPRXmgjFDbKT322t
s5/dbyVL3Gd17odjtgbynx9dOTTE03iMOzQE1Wg16v1a77UJzy1kBUbXHNZVxT70ughWC17R9OMh
9vD4Dgv4zWEFTbyoi59nMX0jkFMABgmwWnV2jftzNBaNWIloaPdu3YpDl2n3mWQeXg/pXLBklZRE
xL6sY+PaB9T83W3cNGA4J6lMnlr5H+0haN1ta/HavrsTi3/2oJqe/ZFdN3Tt8OykS9luEPlnLeu4
5zT0vxtB0rxP9vJidToCx7zfp5SF2+Zimca3RB+53S+dQR02N6JNqw3JcQSGsAbUEvp8Dcroi+gh
zL5Otfl1cYOue3bnJWdL2ucX5WVUhbrDUnnWKlKeer0FViueMUtUCdpLqvbaZzgg7NUcFTNKAADe
IDNSWb3Y1YkDFF+iypExX1aWDZHA8uzo4GRkwpogFyfk2nN5H6vkHa2XN7APTTVw7asmYKyFMRzb
WQtv3HnUXn3A4Modzm6xgR9iK7wZwZRd+4MZ8/hrvycVqeQD+Brv20ihYF1wtZgOA4QzvHo8XuWf
lPW07J8gNB6VIpSJTdxOlzklPBUxumq68KEpzPTRsM2vStcdcAe6xVnYHJXqu97uxkxfPrEmzm88
TV82k1R/Z5OcrCZYP03zXLOEMSrS3Ub6gODqVzJh6PY3bC50BWydOmtl5NFwUnh5NaqafCjW67Wp
RjMZPMu5lrzfq+YYNN064PNYq4Vp0iKm6KYR1TC5Tl2ot5zUwlQ1Sx3kuXO8WD96cZ2tyiL3T1lI
Mg591lwq+9knPL/t0yIPqqkOVVHjLzb7C+Y6TYF6kgxUBxWopmQhj1z07gUrQ6vSG/ZcOlogNsif
s+ZrKxc06AZFf+OosAkwPM8iThJosKH15DgUwyVGYYjb5EaCgDYqCvWUelMl9cNURfn0eFkqpbo3
74xlKc4VafIt3EXzBQBXt9K1wf/eR9na4Wn2twU+S6/E9LnrtWU9tXbySNl92kNb6W/mqfy6mJVN
olyINQCy/Ls/3zr6HH+rUQDfUK2wb90pru6uAW11Gydj8m0R7R8BZvo0LZjICd8vELkoi5coHe7V
t1K3in7zH/qNAXkSvjclOF0+KBmvvvWG1vabyONJUwbe0ppQyrwYE5HxRPY5OquCj6oEyS4rK6Hn
K7zWr+Yi4Vmp3fpIJUuPzj7vi/MU5GxhqKV+mwsWQRLNBzG5AxXYl8+I0Y57mOT90a/CAmO83IE9
bzeOxgLIEPZN5RW/P9nNbNxhOmGerg979exPpVB8bpRvqt8KUaG7PPah0pprHuXZVl2pcLOaG7CY
EbeducEsA8u7dobQKpvqxvShT92InF9xqqmCP/axxERXBr5zCfjpuNTaVxai7f1FkyKXfbPl/ce+
UeqtXEUtkrrUUQx9Hgq+OYPnJ986Fqpg3Zwf9jwhkTMt/nPodOlepJJI6ZjiHm3TZW171dEebOsh
B8ezKea6e4ADzVPUSZFYwQX8BgiPxpZ0Tu+1DGZCCTfkBREgF6H2ufvSlSZC/XIJjTHIZU1StCFW
JEPyrZ/5z6JodF+nJXubAoE415T1ewWRjzor2rYYP+zVylA11ahaG16bCkDfJliEqeD/r7nXK3+Y
G/35Z6jX5S307i4Lz5akIeC/FrUeKVUDtKJbVsKcijPUsQ9IigvkYiKzswaFPW0UKsMH+3KaRXdo
0b57WQxSZnVfPS72bL+0Dmox6G5Ot8g92i/JguTP0C36QTVdr+AmjaHiVgX7QyiOIqhwRpVzjTH3
z1nHHVy2uqTwnrJgQu2SC6mXSlEYGuHnZjNKKtSF3RekgieQ2uzk1ZmXOV8rrP1u3KFi12/rjbbF
BwvvHJUFcKx0Puca6viDbt+AW7LXud3C/ZPSHjmSeJB2i/KsIbD7NvJXDR7qIKTknGOWOpvLu8fD
/rGdRwcOUMjN0HJd5yYKeIXUXJLnouzC9ei58RbjMJwUVWTmn4WDrEIVTvvaGNMHK2jw3MPO+o0q
XSmVLurvGeL1IyAUiCR9vHEBof4ofWyIyshM35NaCze2X/gPE241e1m0OI2GFZ/UNb0BFetW893b
IkjhWDtknSavN49GTSaHSvvyDBmhRqKDH4xhjewHy/Ex95dgbXfGyUWq407UPowNs6rQoCP3ldUT
9Tx5MMSKWhwSjlpU1a9+6hybISweFQt91LFvhWH1qJjmo4EUuxzrc4xkcMnDGWFi9585dn5aQmE+
Oo5VIM3KvqHxvR/wl4Inqw2rG9cdqSZ7XfVVM3atLP/pLQQdVHUerbIzLj8pFCVYh8qm+uKr5jzr
NOXj99pUPym8YZEljrp6V2KfVMpb2SDXT3XsPAYWhsKqpfp5NsHAmaNb1frVZaRVBOmXOSpURqmJ
pAyr+8aIX3sNgt9FqNRsy2TPnuyPdsxdYqUNVM+0ZF+0M/m3Yv558qvn9xOt1P2EJTMyAGJhsYui
fmiCBNP08E79DeqvUV3kge9CtYYMDCJk8/o/ouVHwssLfep+qJAtdXML6ky4m2CIUYMN52q9jEbs
7c1s2ZCSscfLZNFi/tEmzXYJh/HyiuqisquBk36J+tWlJl7foCiut6orkh9TremgXevposzMI8Lf
yOzggd0Xi4qCd89tnYcg7WIIvNlOdRs+xCBsbZL+vnMM+demTwvAuKeZe+sBMJC3Un3qkPE4Xfew
c3bXPiD3eFMULrBfZhVRUt4bE2kQfgaAnyNTQ6+2ava5/Fr7sw2ATgtlmgyKhcr59GX2CMOaL/xS
tQclMatIrL07/ey70lwBP5Ocuqh1tyx1LE3stIUELSWO5nOXPKg0VDPl9qU7n7LmM3xv1a2iSeZ5
KgWgQ2eODeNHK3nOfdWyJGjaE6ag+VfoMz6psnlCYq3ls2MXfq58P7rxyzg/iNhZ7mtXHzYC3+y3
VkKokKl27kw9/Rs+lribEeUjIRa4e9Uc8iCErI8N3NEcvWcxU91TA+qwBJjp4MPz4pX+8ug36ToK
/ZSNppsiWRLW/s1lB2mMyO3btnfZMiI7GW4umRD2MzsFnDVS14csjlCJaqqDky0/+66Q9ahofvYp
yC45b2tfpn10aHRhg0+k6F/7dvKkDoGOpwEWsveXloZoVhuJR9Vylyx96kZStNOIaue1zyrQj6n5
GWRURXdx0s136gB9/efZAOk+jO1zLEDuIJJBhAlpbu/5odTMoKliMz9meKgoBBTyUrZIpnU2ZnIl
K+XMiiKbbhMoQpVUQ0NEffQ3eVt9TUQdHpV8WVtWxOVRoW/dGGSe6kzT2dkNdm0cfJy2DqJi0WIs
evPsDWXzPMVoAVRo6mRsl56xMsmp+/BIU4M14vsPs65t1aCaBAAZq97WwnxPTke00TqRD2D18uuS
uRe8mRN4dkdGaPJF+Xhuy7qAE4xG8MpFLGBTR13jrmtS5Ce3Dfvu1tKi7OQVGEpTTaVXHVSnmmSV
FeQ7NyjS9ACSRD9m48A/WG+zeNfEebeNxdzdL4LaY2oHf1W5/W4LHSSpjV2RViXhXRfqKJFhMbvP
PJwcvTwCaNiRz3DGat1LyoeY3XezK8r3uoYeqCYV4uCQHJ0tWFntaGQPyUQtQh3wb9WWUkexkx41
JthVbvMMBRyPpMFvocZUoZbTGHfXS0QZfi74l0BRk7FBaAOSNnK88wAzP2O7dhGMnrLpt9avMQUH
nU3xg2UQq/qen0+bDuYLXOZl6/hzcp4skOCLViKVJrTx0S7jHo/JpviSG+ZtqYfG3zooBYiZ9jcd
NtgK3jFAuTjLdkudlLfuMPSnsB+tXdIDpJwaL8I5why/tnaFX5ezvJph9+4OXr8uG9Ze5J7tZ1Em
yQ1+5kjvyaY6dOmj52vmk2pc40OsRJ9NGR8bZCfU6GL5z62p5+f/Yey8luNGlnX9RIiAN7ftHZtG
lEjNDUIarYH3Hk+/P2Rz1Jw5a5/YNwhUVhUokd2oqszfgKbeYkvtP5qLsp5VAJjQ0jDcSDVMxPMq
6jdD1fuPEvJTQGYNZkPUMjSMPv5Lb7X0Qp3kNb08vZlRPLaL5kdK2nZXJ4BCM0S8vWzWf2k4v5Zk
s78XAFsAHLQIfiOIc6idHu3BvP6aZL7xFChV8loH/rZcwmgFx2fF74e1XUfGmxva/oZcn8VyANeZ
WlPFVgUI8hvEgup7ptUDb9rcPQyTU3630veiHJy3Wsm1E18mUJxLuMIdYpW1bvPI29J8BgP9Zlvl
exHOb/h1zO+FDSHBqaeXzgdWAS37V4Wy+Ls3OtlOCWBZ40vb4DFptLu5v2Z6aL/I25ViLxorZq0f
pJk5QXiaYa+uBiNEvrywrS+Mz4cdNe3qIdHZw54afNo2SdPEKz0Fgyv/SbWEraAABNvLr6AkIbrC
wUS9Wtagfovmq4SpYvroDzEJHs/OYQEdpp03XzhRP1U6/gUrhOnyJ9PEYdXhGHRIYd5AmkEG/byM
WTgR+FLG1lnQ5ZGCnYOCSMj+Dknnl+Geu/AD0B7oY3m8FWZqu+YTAc4CRa3o5xwrkJkCpXgpPUp1
mUkZSzLMwUrx8+BnqvDtLRJVP5HKrF9kYqBTb3TyPDo2tVu/vJDRpxq1FKEA0hgH6PmgbKUKZVaD
t2rZVx1sa7aerXBnLZud0ixJpvn9wy0ftzQLExcPOc3OdmduynmeYH1mxRWUVYFMHRcOy8k6MpBx
v8cqINKfei2nIPGzDL53yGCZ6yy90iEXCgwf4+699yer2KkYPUmUqBjeXb3jG+THw7wKTGBUYlHd
+NVwSUpzbdYYNimZWd8A6dmMNydii1QnFny6g1HNrVfQ69K898rg/8Nc5DfBl92rqCEv9y4FsebK
iStcHE8GYNI7Ka/KuM51lePQjn9Kq4S2eS7N5jnOSzYjZZ6h1jy747oYA/akroqqSOJ6l3q2jGuO
/ek27ZR0bTSZ8zfbRYgvY0eJzy2o/Cuj5Y/HsXBqaDtFT5ZmjJNvgmRqsrndZxaYRWliesOnt2zd
s4a+7A3x1OhZvAZQMB10rUZ3uy2/l3ruNut4UZ5wtfJFispzT7YPrA5UwSWVF5CQ2nkDW13p5Wtz
jBpKKSL16WCcje9H3q5F61Ni/iLyKRd3uYts7FAbx3ieMGUgdeOhp1zaj52feRzYAF7e41WPGPpO
gr46FrvE15L526gXj11e+UgxxxgDLCYHpa9ddI4CX1ycyB5tyGAr1Mend6RfLXy8/OhB2CKwOrM9
lrHKSr6zdwZJ2VSn5ft5sZwqP+BwG63+lSCWHLLEcE15p7oV7++55fvYsbWAFJKT3IDt7h+H0PlI
ePtsxx9r/hq375vDFsna2XHnkBMI/J1VltN7Xapfp6TsnttaLZ+bof0m4ZKE9gYuxCHuJuTy1NbI
vmDA0j95RbqzRWc4DtGuLibHXmqtrHe8Ffe1HWHo0XFKRCTWsZzje4ZA0Ne6iNnj8D6OMm88KnFm
oOVNs814FY4wzB80yh4o26Lnh99v9FCqxbrURui+apkFuNw5yrX0p68ucJ7jPYQQYoC7ptNv+KIO
GxkmvdJhDDMbb234agLZAWmyDJYhA6pG8mNkLMiNgEwpFw4N1qqzUwu6Ic3btGZpF0vPp+Dvf6Q8
NOej1wFQwzbRPZe24pzntHXOz3J7D0rzv8X+NcS0bJ0vJepe9w7396PvsX89jx36iNdKe4l6x1+h
LGx+SB3fMk6pamYoInhbySndYrd0k4wPI8O8dd2Cwu6ROdTrt+EilHybc89Y3X8Oqe5ph4C3umr6
UWMXMwR7CAf2C69IWDll3f0JWo3MEvtKGwkStZrdb42Pdmlb5MZD1GgZ2En2hXVVBm9Qww4K7iHA
/sr0NdPjjUCe5iz1H0xeQStp1pPhHeKMXLQ0sW9NtlXvcZhZ8FF5n00kemL7ktShcwp6e94GaKWd
5eJiSX8OnAzft6VjsANkRCR4u70NSrENYgCTnHGqzogZfEy/dbudttPHItiw+JpQov4+ODlth9lj
G807OSZJR6c3Lw3c64uEwiQwgf7a6/ukdmADJA+azfA5AopykVUxiElioJqWrRUzpj51b3dSr5J2
mRYUxHTfvHJ42UiCOKy7aS/xe75YxqI+ma3l0f96/i31XMfkwCnX78nMapweqnoXQvcmwZFY2nFW
vL/GupqebrHGQUovVFLU8cEgyGXCpTBMs2WpLJFCSOVqWWOyTjKv3Q6LjsItyMsNSYXlomdYg5KC
PkvrNvE2UG/DQ6+5P6QVRIBCjKwPMCgnPfLQzB4fmMC1tpntROE26u3RtjamiiLxP4EFAibIWcFP
g1ojH/UbayDYg1xXikNhaX8Bc572lV76+5qX9jdUSE4Bzlw/8Xet1qFeDVfVx9PImPpx7SVV9JO6
+AH6f/5WZEVMzsZ7sjU/ZA+EUJSpGd6ToURUWAbvVUJTf2gLL3mVCDa7VwAC06N0AQbvVv2QqWfp
tFRO1VmCfb30NpZd7zA6mLfSqzVlcazQQVxLb8UL6qKZkFZuDzYw9hpK33mex1HZjnbWXGC5YIkX
mE9lX45nRFvQNwJHexndtG8xiqTdVzyuXgqXLIf7REmArYi3pLRdlVOtVRilgRwwuTsDpZ9VTWof
z+bO+pajTb5S+JADZKEZ990hD9TxReEP85U/FjtYwnUUT4/OWLyTLLS+JV7jnboYNJp0hmGW7suq
tbbSjDrsRoNITY5uiJRcEsccF3EnTNKw3AompUUb5IqeNvgW8CrBQunzw+lb3XaLBUfVnc2o+UO4
759Y8At9nlPiGiBlfb7HP5HpqyxMtjPI68X/vXiQMVlvlUdDHc89yHCqN1E3fdz2bjJRCRzbAzCy
o7SwLM+L420Mu9TzLY1tzN24C+ygefYxA923Zc8BXmyH7m3QEcbV94y1slTOpXwul8xI45MRjft7
WV3iXWr567IPcHch4fDYgmk2B85e6yjoglNg4nWQdLr/LBdX941t0ZTmJvodC1NS8H1TqwcZIh1t
FZ7ifqZKvwyL48I+dFn7HzSrtkFnqi9yUQJO1i3KL4Ao3DlbT4q/HynbXaXXryzv6GhJv7rPaFPA
ZegfoGVcJdrLMEHCHYpuGwd6fI5i7avsye6U609sawnyXro4Wdwc/jXO6izswYaoWqmFR/pGd8dq
Uyupvhal5GTBNgDAo6fTnfcb0LoIAvDZpuc+4j3kPdYRvrzzbOKouzQlJr2uG/4FRRCRgN9xEnfw
f2IPF3mms9hS3lDHK0pmGufUvLzmSoPVU622HMHb5MVOkF0ey27+qU7hRlxzMR/86mm59Tj0k7GW
g5tsDHWgZZvY7FEJWNQa7x3HkPLs01R5Fw3ACQkqzzqY7WBe57n1NpOb919TCs6rEd22PzV00gDu
onmCfuKeKnvzs1P0ecX+aHxVuqgGFQmx0Iyt5tgOIV6zGtuuGOVCSQdYJb9N9LBuqQT0LJD8R7Zt
DYJnpEIAynw46n6p5idXNbq1q7H16tBizk+mXrPWDhTG1fFdGiEr1GVo8FCqMlI5qFfqLSDz0Tnn
Zd9yuMj9bo3RMoCkJThWMCw36v22xgz0LBcJwrM4+FWEc9YSvz1Nbm8Tb7cBCTE9mh9shCbr1aeH
WVlhrbsxrDf6koVFwK1fB6xkW0nFSkzuoiw2L/o4rjGZ5rh0S9nW6Z96rKMVbXXD1hmb6buLe7iY
Y7E+BOsyddMn0H/J+b+MGJ00WOvJmD4tpMuzr8/2Wq+wax8RXHiq61RhUTMC0FM05aKOaAxpifGi
R7F5C0l87v2Vrnnkm3/HSbqPKxgS3UFGVEVy1RPPOmWLMP2YPFjqkNwE6iUiFzfFN6pSasyD+Sx6
GwRkjT2lm3I15/no4TU4/nE79MSIhMOKKdlhmdxJAUQJ/kvb7id/e9uQdBzhNknrf51YDm5LC57g
Zba5rTKZh7Lx2P0K1bQ49wgerDSV/SVQoyNfXePE/qg2NnJO5512VJeYpsyBtrpnBXQG8+YyTvfD
/ixDlhnylMjIcEGWGb+ffD/2//NJtx9hKLBIdX50UWZHWfV1kDko7YXp1Ris+op8UXNb9eE4ndSq
t76F+Kvs1b7T916fRm+9kxy7yUUdSq+eDd/Wr1GSvd+Sk/2gX2Mj/tTKWQcnqnoHwwt6OL4VWuSx
GTZbFTu4Va3b8AOS0qguU/54wz2MDjat0cy2sjIxnEp5X9za2E/R7n733zARlqV/jBfEBISn4snX
r65hzrgHyFXOx3JcNsPc2yPl/SqhrqvnLeWRnF8J0qsRoFM0K+Doyj/kHpOmQC4khm8EWlhW80Ho
tVrbWElM/gH3uU7TobUm+IwZh6sTJsblPkmjYSdnRJDxf2SzCwCe/9hLUHrP2ZSCUb4hMwqdY3YN
9ED4CBVpzwNEwIXTB2hMmzX9Cqr4eVhaEpqUX4HrKy/S4CUPNmkuyhv9IQ0TcxPWWbJXFl2WWusv
7ozNpYZu5qcFApFF6yGextv6cF84Ag8dOXvgLSYLxL2jbV5iJFUH1p2Xwkzt59E1n/Dri95pddi8
TKRSWi96twuLBThv3MuihPuWHQuc3N8rpdEuUatTJ1vm9FELjSEK1IP0UtJn5eTJfvl6q6PdzD6d
5t0IfGXfxa72ahn9dzHV42vyxwBQ5BWbu/iAkdmM40b3I192YJqfFqux5fQtG7KOKkziaOYLIDDn
tZtI9C+7NsuHtZ1EeAAuc9BnM06DMze3XZteheHeaD33tmsjs4b8Z6mXR16/Adu/Dq4V6r98qEEY
dAP7gjEghdkuEIMsypMr+t3f+qWFL2ryRU9StKmUfNkbVfvILMJn6UxRQ1oVRc02dRmbkA5fD1XB
fnppGo4yLPZhMNHyYkKlG1SIvA51tturYHTwvvr9coW8pu4Ul2rS/S1qVGF9ifjrg8gyn+5xp3Cp
sTbWg4TkLd30hrNhjS8ewrn6kcW5sQd3UDywDUoSzrx4bYy6+SYj/KXDx4uw24wcFDfsqpx12Kc/
fA4H+1uHDJRLn3DsDWLnDalY1ENvT5DJQVj8CJ20ISWcAWcOMsj+ujnlxwpHcOBm7nJo8838eYAm
ebm9pkczfa5B7rCdp6TuehSlvco9o3IegBauq+LhdgtgoNwq4xjCCQkKdO64dEv3pzGTnm1yJ2Lt
cvv0XLvq/IhPjLf3siw7FE1av3rO9AO5u+zP0Jjf66m1X4FGUvC2YNz+HiAyNVU5vvtpmr8MXpZs
c8cEerpc5G4SVmOiReEDjMJ4yvoL5KoA94Ff1A/IROfju5Yr1db1wYuaGp+fwimTjaKl+g8PZkBZ
avGvCVmZVeeV2jPJgeRoFypS7LlSkklQ/tK9zn+KfGCInhN8C1Ay/dLXSXqx2hKZglhHhZhT62Kn
1CCZyftrsMYThcCrxJCdwmzp98XphkvUVfbpHpJhrac0G69A1Fs6DGR6IFPsbbOr1hgPJ3+m0Y8e
p4lfWrV8y0Y//qJo1CgCbDWOGuWPJ1wnUA1zwVlXdv+Ay1b5Bcb90VteGjkGL0cdBYGNNEm71yg7
+vpZmlX/I4776VuOxsGDzy0cNCZBMsDxBLOcvYxCCu7NNnrtKUxsNhDO/OYvgveKr3Qo5XBHxaG/
3SH88DaorrGTuCXq+PchHq5D5UopMN/OwiE5dxHeh0FWHioRrEa9zVrBEP9HOyetsIl6oMfdYELz
7z1tJZjO0Ajns2UtaPgFHnpvCgBUBktvlQUG+5zoq/DbY4wRYrZrHGkhlSfD1B/9gty7dMol/HuE
tEzU2I5QaT9GhGnbHZIxBn4UzD/dpBrOjm01L0rYm1c1svadmrYvEgIKUO+q0m4399gyqezsTd+8
6YvdQG9230nhpE8Q++3XrMk3HUqUb3juIiCKIc5aaU3jzYQ5t9XDEYZkqDn7uBibHd/MAiWZNtxp
Knp3Nwu/ALoGXiNLdMlMgEBmULtc5C6GZ4CHe7CvY9zcRgRLvyH/M++LiZ2qNIvllVxlVnuUpl2B
d0DFbbreBuPtHZINf4X1EL1MnXLS/D54qzmBXHh9WSvPnw9a1f/pG4mCpwc2Gd3kqRul8Py9EB57
JUJVS5rUBb9Kc5w1YzXrKk5w57JKX+4bLrlD0BzXk8Gad7KBM8Wr8N4TkTqgNk4xJ63DfNcVuXau
ss08B8MP2/fHLW+V9oQJuPXipdFfslkzDSSQ1Shwn8sUmBZmYPE279mo1ziOuGQd1Fj91lmZdlU6
FCAF/2JTkt8Pbk7dbkHJDGWC4Nw0+BdpMsnuS3cX+Q1UgeVEpoSKcY1RP5LW/ZDmt0aEUw5bplts
KazF2ghrhAqij5zy0Q4s1nIBdwzJxsS84UYOsD0lX+t2EB676keJXty+xB7pQVFrf8YViFvy5Zhz
13267RJDwRqImF4YuMaU1P0OaAy8fTSXnvsYxUm2dtYNZywzg53rBD10tQ5DJK8k0ym3KiksYNhc
+qXnv8WGjopDak4v/xpbylMk6GeXsqpdoPm1v8ZogrIIBs0k++LkYus4F8b6qVxS/a5V4bjWO9Yl
1pP8qcyHVZUP01VaqYSUQt/aVhlsJNZ605JF6lkKO1KwRRNU51EStfe2BJNg5v8kt7dBUW2sebu0
wOCZE2hQflYgCz+eIcEq2VXZND6WnaOsyqLJPlVQdUy+L5RkTnIsl3M4ibQBMXbHW8lij+lnjlfk
5b54S/je7IIu3wRoVa3vHbf1PkR46W9ws2fm0bar1PHfgPLoN75c7m6g8xvKXPDnSV3ygVgmgvU1
c+pmfRhvUw7YTrFyBmtCqi+Jtp83rLI57XFQ39Spi8/3kr64Xxw0SBSn988qigN4Hie5dVLL+GUO
k/oBQyLOurjBcMIdnzyt/aVNjnu8+8i0Cr4fqYPWrgwDoz89JY3pYIvyMXMe7P5oAvPy9lrhJt8D
uyBhOEfFNgnYxjh++JZnrrYHQmDvcX03vyl+ehLkYsYGbA3oASMeGyfmacRYSwRJ1CQ54nI/b5Uw
TvZu3LfnzpjVdTs543vYsNGFlDecB0Xv3zFrsJTiFU+OfalHwxO27T+EWpsoZFbzAdyw8HFnT3sa
irx4WXy5WKrTmfchoq/fFK/9iSBZu0f1oN6LucDFtLvhD3sJ6lVT7/NKn/74LsFsxHqn8uHXaoPV
PsCIVmDKgXVAGqlh8wvAJxzb+qvdqrsb6AEx+P2gRsatWeXF2enq+Av8m1sNIePUg+aWeZKKQWxX
/rNzvZcXxsbsT2wxYnDTrMJrmAf4uRZuvZXxjWGO1w8rq4gKEGYW2EyT8L0XSOXufh6UQqo0qyXF
E6JpKhix+4/U+chtABepoJqpfEjHgg/zF6CYhEjza49WEG7ukwRiJg/qcVbY6AJ0TVzORFU4NMk3
PwiCFxggt7U7nKddDF7wUZbtujK6vRME3vq2pi+Lffy/jJCdQDUW6YVNw+UGN87rH27pTU/dpKcv
U5I9S9imgrRvManbDQWaFwt7fSMCHtMitA3VxeiwxuljQCUSmRdhE6XB60JiGYt37mrqQxKM34KF
rOn6UbTNq0w/qkA337v+Ye6getZK2B1KtIh30iys/lIlefSqT5iZeZkFi3mZ3YEGhhGj1teOXdTL
8tQy/J7XbZb8GnhF70qlLg9t4LC/hO23F7/GzulVxE2Rp5KmORbls97i0VM6cLeBGb24mHhcxc2x
tdrzIGQS9EINLF3wMLE9dzwWMYdES2fpTfUp3VZLE32O6ax3cb2SXq1S45eSw5l0yqWOkdXh5P4o
LT4I4GkRztJnQ7t0bTqdU8c3rm5VknILK9hXRfyXhCx9Jr1mS4eVfcf9NDxO+Prg76C8BkFUVF/h
cVdrf1925fQH4OtqP3RmtzcSo/vD3weson9Qy6r2s4rcnURJaAX9f2aEre3S8Zpd0UbOM2xexGD9
OniK06I8WFEBrFDl19+hoHJB2Ykt/JgEu6ZR4QsuHb3dDBe5A3AA50Dat9vKrk+po8dHWx8ClOaX
2fc5qFoY2eJQMISx86x2xi9B1DiJn69cN0CUzK3zM+/ZYCsYHMvdGe5Q/AA8rW1jyyhODQDSU2+h
s41uOHK+C4AcCdhVG1X1z7HVR4hKqf84maN59LH+2Ddpb3yRsWV39Ts8JH3Vws0gydyLltlYdGbD
GuuO8WKhW3Exlos9o+28a1y/XQHtA5rTWmFzTT3c37SQ7U1v9WOPhgXENNXDs06ZU/3Cnt1GckEB
CeA0Zzb4GHVJh1FOzdlaLn5tnCLyk/vIJ/u1dv06PhfKrLm4k3Fr+WGLFmad1IemR6EVH9UzOWrE
beTW8tKOxWuu2yOl0E/Ze0NzOjzG9dUtjZ8sGf1QK8noy+3v7rtHIjV5kmfSTuEsZsGMBJlnhgfg
EO+ZYVUYmfx94ajbjCtpTx5l27SnYmP1n4dg7lzfZlTtlK3dmL3lp2n3Z8HBynYZdYTOSdFviwEE
IwIHENyoMCQ1k+IoIJtOMsupl+UHGShBf4EP3yA6y2hVdfOjsWSqpVcuw9Dlhxr5mJV06KF1rAF6
nyZV7a/DcnEDIyajXnrbFAGP671D7vywOCUNp1XpDEMFS8NlWKsq9tlS0GBYWhKX8dLsNNaoOUCE
SprS4VYhX8sQml8N4u0Rjv83/CVQ2mvq8FEuEs8tyNEl/kFg5f7ZoarFwUpKbI6XDhksd0ZcZlcr
v+Z4tpm3Tok7U36A74k5YWoc/pXHlSNE2qnvKRWJg7Tkcj9zdMH0jg2eux9LMgivphdl61smBX/Y
Z7dxkk0wW9FVScrgkrh+uSUlNr/zNT+5jR/90jqOTIBFi1eKqBgbxk2MKcCkP3feqK9kCCKgZGG0
+Yc8jURsvW5nv9gXgaNtUF9SvmpzjPN408W/qtBaQ42mQtMCo8Lv1vhhZoDgK9tQvqA5ge1AUU8k
RFTjqIweS2NpZI+pWswLfPEYhOz34lxzz0IJaSeBCkafm51bA0NZzmoyGBrf5+Zca+OqSq3+hDSW
tg4seGLYxq2FrQLwkPON1YWvth9E+wAYzInXQ3TSA6qL05hRDuq6s2VjUGssF7lztT47pzOH/DwZ
rlXXf8Sls+6MdFer1C6kee+V+YGGbkBDLXp3770/5fcPrDluduzLv9g2FjON03ZH/C2C73WNikUy
vGUs42e/a+y1hC3eFewhvPoBRrD1Ctxkby0SMN6IIw1AcFBdy2w3jV6VVg1fmgqtC9PBP9VZhlkF
YgnuFD5KPkSSG/fMyP8hJkNyfVaOTmmjaEwq5ZYnGbrncI41KmnQSKyGD3QxnqjosOe2Y/aM7AHS
3b+SyXrhrpO00x7u8TxFZG+pTsoOPrCUHcW76jQncVdt3KR2DkXoPvRJCsgcPiq8qHphUOUImq6s
tBx3t5G6ZaNhNyKBgVrm9FTZ7TPJnPYs1C655HmebHW8ezd3zhc15OxiYtohk25Er4Kp5jJVYvep
GuYOmzjhHcD57GOa9N7HLT+1VctDieTMWfh4pR8iTRsn5YM0699NIR4lXvLRK81PvQtnWNx07nNl
sJrZxYOwlO6DE63strM68b9bvIFdtsRKH269xQDY2nxqhHt8mzAGd2NKdCQeOL4npna+X+Ym1D83
+VeAEPg9JitIGWH//ucsHercR5u8qRzodCo1iudQH/2TCYN5gw7I9EccDA9qh9B0E9f1Xo6q/zq5
yuE3XEBJ0isXu8nSbdt6qK797ujlqHxvy0CZ3NYGEjGgbVf2IjpQLz5r2Nb5Bw4Rz9KSuJiuSfM+
ojfa52kE87C6d8g4Zdb9Q2+Nz58M22RINWHYGqbOkWzQq6DV7QXGznLHF6NJWhJxNMnYYj/rVK/S
kgvSjJRGZoyyZVZbtOHD8oz7CHkGuiAfz5ARyzPuP+X+jPtPWZ4BOcU5T6X5HzXXglcvdb/agCAe
cIULX6MKgv3Uz9VOOiOwsmdsQvBFWnolpoDULKhtvEjI45S7nlPUkPplRI36HRkzYLnSW4VF81Qt
poe/p8MN2TcW9MCFpZ1WW9/Kw7+QiaDuhIX5NzXWTIrUrXotlKnk2OVNgIzK+ZEvI5VYL9Pe4nn+
7pEyPJlIgVQ/mwCSYUq123De3MIkveX60x+VQRV/nhJc1tE8becYNbF5QKqHuKP4xNOmPKvIgvCR
RjNAM/x8J5iwNIb3aWgazrmCMSMP9o+29Lv24K0FW2bmwUtoOvEmwHTBWvlVNp6mMng2/YIvTh/1
vOJK/4n/g/p1cFJOyrVtrNOmjn7ansV7v7ffFKxU9+nQFYcstsJvnGQfZEALuH/NSRj7MSx3MO4J
jk4LQ8Xlz/TQhRiUIY7lbFPXq7+58fw2TK3zqzPsY2wWzXdH6aaNvwzV7Gw+T53/aahohf5zKEtm
dOrIfRR8KC9u0ZZb1S+19wESRKK18S/XMQJYx13+ivjcsHf9OTrCMjKfQeighLQMKRN3lYbO+COf
rZTtzxBe2QiG5IreGzPP19RxAOtZffGH0oTeGbHu8SVT3fIhrJRHi5X/RUIKdgyb0rGj3d8T8i0Q
PPVRekEuIi1TAD8vejXnBDdayorqq3GQbtOwc84fP25TFU8LQVZhUyOdQYumSkONeofKfnToZj0D
VaDFj03d805I0l69tA0K2ksM84fevHWrHj6QlZdjY9xECu9CPsKh0Zv7HlHRjzFRpqrs9io+UveJ
8mOUHmkOBaOdEGG6i6uq0IXJMB3tKUG2fNA4ly/ZpaQ1y02V28NW8RfUYa6yX3WBl/tVkD/6JQaC
sVe0Tyg+hXxdvA7HJ5oTbKYnRHL0PaqugK+l+bsjwetagUuDk+cybIkHaoQubQbzJHZdCIkqH6BL
7lgnedJtXN+AbmxyF3B933nprppc/6Sps3/qUIWCBb+00U1/GNK6YXfyOxYZ1cdAGS3jPnVXVA6V
rXTdL4VvqNbaa5J8+QKlcHIidvZl4qg4X+uWe7IDvU8uIUwynw/5npc91vOkMEhEsNCvJz0GoKsY
zoPcRZrto8I0f7nHU3OAdx7yxnhocSleZWk27u0kN+ZNvAQ1bbpNkdanjkFxw5Xl+cNeeuSJQ8dJ
yC6oY5M8ixFGWWfF2OH/Ho4Pt0iaG8OtDcQjd7oHZGXGh1RGS59ceiCM9Mm8e9Sdu5Lzordt3RTB
U8WiyIpV/EurVAHCQDujgJGEKB3ywX6gRLCUl7ai9l/KerQXexn1RUVh6FyMzo8mRPhjzUFjAjfa
tPt42EgmR/I3+IW6ewNXppUkfUrxXUMR5HFqu/YsQ9ol92N1rbvP8lD9JOcqT1nGtmX6MRYS+5n/
i/cwtkmDA5idnOQfo1uDdqWSc4wbX32R0GDBOGPVMWEX8s8d0Eh5MbGkSuzSf5RQ4AAocYG0ru6z
KMP+2Zi/8namgKOn/nPdhO9eO6nfSW74G2uwUTGbuuI9i78WfaB97xuNd2oDOQnTSe07SQ7EFtPq
NR/L+aJFRruW2b5RUCeBK3fN0+5xdFFjGFY3tBy5Wj6YgeOeOEIrK23htkCj/GiKz+K9Kb33wWLK
6ER4IKb1DBmznI19lrYqpekOxDfcsR+K2WxZCf3/KPGEnPmcv5dBgGjIkFJ9S3rrOKKSsi5mgBIz
Z5VTP1r1Q5TAMw56y3m106JZJboX/0IyYOWYhflXHGtPzqBU33PN09YVNlcQqhx173ho4ztWAx/f
CboTK59yDFKz/fddAl7v1NeBcvz/j2O7VOwGZKZw69bqZ1SQYff9HAXU2frp0gjLcnxgv2+w4w8a
y0C8CqViMF+nW9Hrdm1a99JhefwJz2T9Zj9piX8plxn3A+0ND7V0pKw4Oy/1lr+WX4Zf4S3uQj2w
/kpDDFWpcP+w0CZe91ZXvbRFZO/U0GrOkGXzS14p2U4jt/Vl9l1rpZpkmJbpDtjnLRWnfKfakD5+
4ar+YuNHUcyedbRzf4LQRzNF4HKVUgi4srurkdVe8MW/XablThu6L0HrAL5f4mVq+rvMM921E4Dy
sIDy3Tbl96Zs96VZJWH0ILID9+anXorQD7L7l96+UP/64MI2jkK928k8f5u7pndyUmgsB7lNl/Yw
jWhQyK2fxe7HqADdnFNScliKjfl5wIwkh7RNbLBC/wRow94Vw/DFGWbtLBdzTNjky61quh/Be7fE
BsX4rpetjpHH39NaO4KlbwaYLdbsSk7ogOBb6s3teUxa+7FSUijgo5X9GTkcEtTKvHqO/hMYrvbo
mgoSkC6kMxtyog2YleAwcHQLEtvd1WOpP0pMLtYcXF2bM7lVlXxv6lHRr7b9LKPa30NRIoY4bM5/
3GdLZ2s5lBcr+6XoahKkf8O+khYPlTxpLze4mTSXERm2zm2B+A08LRCgy0VOm7eDp5/mFNL6eCex
+5C8pDK2ureRhobvBZNnKwMrRLApEU8ekmA+uEg3LcyTrsI0dPMi2w6JXyMrn8Tbu1s12BHvsZ/n
U17myhldIQg5MY59B1MLTGiWvH7/k+HgNAiGO/TLsloNC3xbLp/an26lyyn04jQusk8jsB1vGDaF
6cc/Fx+JXgGaYrngKbE+qGClJs0RQ+R8P2q69mr2/S8Z4TgwghCLf89BpGzzstDJfObd1dE0Za3p
bPUVSwGY5qT5Go5beYHcXr/ZyeLwBEPLGLRTnPGbkOb/OyqCRvCOVOrHqGiRkpVR1OWqSzH68iwJ
+4OlnXAbCRHU59H3UVX3lEJjOybREL8oAKywOtDCn24OAMemus4eNZpPKIi02z5prR/1VzVIop+G
kSAPrBvuyZw3dcRpH/ottDgn7uDrLcw7uURKCzE7VbztPUaODYbeMlpiSPSCS5SBcZ/6W79InP1Y
+F//V23zvFeBevvwD++65nKHkGvwcFNIjyo0Y2RMvKCKuv+h7Mya41aS9vxXJubaCGNfHP580XuT
bO4idXSD0JF0sO87fr0fJHjUGnk8Dt9AqKwqsCmigarMdxmC+tZANh1xp9QYgAmRnw4PzpKfBmZO
ftqULLUEQkljRyU4dowmnR0GtGjcS8Y6WZLX6wRH16DUxroOjLrK9TtEBI9K36knrdYnILVLuhyB
KHLkHagztJJqNBpryz7BLmN9M06feRHF5xl1yX2gIlDoVQleYW2e3qMHO96PjUeOwuiP4YD8vWiG
iCTINXbVKmkt/2OcDJHB13ESk8ESm9gkkP1bSEXXMdfrX68VD9gYllmrU0xEv0iIYcIhmxMt3rU5
FG1pSsdKHqt0Vb1Ef16HmpWfbUYryA7dxHYX2lds37oYcWx8xWr3NhDhW4nJmRxU/LKag5wakcbX
7zo80POi3kiX5oVpt0iq/WCZUh3CpXIuh0Qq5XKKCB3Tp0XTDcTnKy+NCs9XBv4ypm58xlyny5lM
kbOf89YpbAI+foyTjd+KkVcHu0DuX7mVEcVybhb8gdziElp7nRV1u9z4MCicmwzi03rfr/18sRqy
8PjVOEbb3PY9CYBfT0fbeCojLz/qaAbdyhgjzAr9Tk610M5ugjGaWWxMTu3xvxJmzabu9fBuiFrU
dX6euayDFah059/iscy4jrvOjT3u22pYUok/r3IdpwTkHJFj+RexinxGCmQRr1DTposOseJ4B71R
noufgha/aF2gF8VwNoLjtpc3ZMg3Yvc7Q6fDIOqW3PfKzRGCTiLAy07DL2MIIIhJ0MWOYv+h3g51
vdw2CjSDNujzkxQqUSu0jqGBN4k0h2JKLyQi/7TmrH8NSj9+ZU8oXXJQKu3dG2bzIi25VuQrr6qr
Gfuuj5V3uyq2SLrPX2BNx4dxsvDvBI+JEYV+hGxqbaJl0xnGM5jemN0oDy31XmL9siVVQELscEQe
9pHsRudlN5qxG00Q7MWlfNnslp3WAZ5ltMybfl7a4w2OJYF11kfNfJADv4C9KfueG2WJOVplPsxt
YD14vrk3vQoNgp9jU2Q2bltzvL2G5MxISYE5fYfl8zIWiEyJcZbV72DhAZEE8aVv0YGbdmjyjBc5
tHFg3eWl1rMj1qONyMFTpe5PBsBkMgKow/eZlu1ie5zO0oxN733ssuAxcuLmTSluwsWdrnazDuSd
U0VfbDci15ihzTwlFHN7owfT7nWs1MzW4X3LYarjv4YoNW6kJfFy8rZJ7rKLWyahBujck3HYN5bV
4iemw14JtQJZs2W6TKBmPB4iHdlFmeG2PUXLJLTY+qd9WJ3rHH2wDX7PmKUvh7VtwCe3FBjkQCrz
dCc962kyhwUr7Mo8WFX4PcFYkk3KEosYdDDLXOethbYEIIAl+ypqr4FuVbsmRjztGru6HYg+rAyp
liGznXGPueNzSPbsJnZhoYqkN7jET+BU0pegmMO7DBNDpByRB/0ZTx1ktv5NHJWt8C5sk/tyDFBV
cyDrdq6+FzHYqzZsI5VVaZuer+GmxntPAQEfHK8jZbbPInwHecAlF6SylxZOpgduUm+3Zs73hplg
bEWjB7YBFYvU/FNiotPTi8hP7YPtNSf9zq4rfReXk3mDjcC3IvDKr6FVrifx3yc/u5YTvMCqrxLR
rfyL5Xwp/eHSLgjFtK7bx6UlaMb8X1o/+zLomVuf/6fzClQw8vEvBXV8fEgXZa8iRo12is3PgmWI
XBuPzfwkaouxjuQi0JquXhjkfgpY/6e44t9hGSOjZQDpfhk9DgP50//zAjKyGcEnOEX+V53MrFxN
KIiuWaYntS9x4dCm6VbOTCOgdx2Du0SqbCXc5Il5KgYFugrDdSaTKUlxW8Vu7+OCv0yUQdfD9eoS
g2CHGGn2efLb+iZCDXQnxbQ20gEZVkhod3g0vuhqeZF4OGYKGKEk5Bah5mYazl3jI4TP7r+/r+2R
Ov4ST4K+3hlz1d4glKx8/i5BI+QTU+Q+ogwfQ1xkYctaGisLi33IAmp5L/RPEs4nKCEJ9Of195UP
uv5icrr+t1x/kfW/RkO4HwUcfiEZ1KPMtNeqJt9kQzS0m3kw6zsjblztYHjVJ2Wq1aMbRs1dWrI7
sVHOZ51/QAXFesEd2XpRDc/ZgJ6xzrh0my9TDUE9d+xyK71tBMGhK/ck9G2v3iJIhQD43YTA+J1m
+ebW9xtrWxsqqsE/O67NNA/mZoOzynxyAu0mwLvY3pb5FNz+p1MX0XzQzENcbMD5zzdzt5eQvcTl
TC4hZ5WO8CkanUgDzWhyf/BfmugAgk65k0qjVCAjo7fPaIl/Mc2BLZZ09IaL7GRQGvs1WCTxo1m2
GNqCxq12KPRu8niXZ/g0zUhhmJsQ4eaHeB7/5FcPzs2Ypg/VcrD4Kj1oao2egrVYzi9Np7XAahf4
mOwTwHwUKhxqwFNs4Aps+t9+m0xZwQaTg95jAoB/I71ymWr0tvIJJETK5oyehXpneHp4axT2a9uU
2mM/Fpq/cX1z1yl+eN9KM83ndFsmZXosMl99NBFBfERCygLLyM6vX+bJ5DR3/XvkdD5CMrcs26+p
M5Q3MkwOLvmPPTwSbXeNUU9dPwUomYUz5b2NTY1Wr2fkx3ip2tToJqTlF4liuPIzath68SVR0fWV
aFdGy9hZ75UnrMzrTVMg8NKMg/6l7OtL6wRgGQqE+3GTzX70ESgEUKj+W97p5S6OXeUhsnsPr7uu
vglr1blz9BrcBc4DL3Ils2FFmfZp1UQgZkFSh0vJJMGm5mAqbvrK9iZdrGGs720xb/Nutr4OCisF
L4vHh2YR3Y3i/s92ZKNY2zqKqKYNis+Iyqe06BA/ilC4WgqCuK4g7baMkObPEdKSSUNiqLsmjx4b
TFHWR0Op+G9mO2dPfP2GpygJ10eD3uKNUEeqdZCN8ljab2ZW5U8R8NDfRqFcZeF+hPtCFqesxpZn
eZgFz1qSN2i10JKQsTzWKZ48d71f/xLPehSwmgGzgWExFZymwB52g92NF/SFx4uXoeGaRzYJTxQn
97gMjSEGe85TFxjFuj+5bkB+2ZDEmYVrkmxG1tMsWcxaKGtvPJzjNxPc98faJW+nQqDbi4yomfRw
tXnXLjqjZt0liCSE8xFX1XGfG5p1Ghat7nj8qo2j8R65s3Fj91oBAAo/udDmHeImbUkBUXOeIhOA
z+In1yYWKIFBeTVs8BUGeaKnRF+UfFxSgFoW+E8qv/Kqe5qiUOTP3xFd+BgZe+nHSJSFgK+aZB0F
c4JDhduq35t5p5NuuKy8h5XioL0NdpNf8FKDGSFMiJX/oL2FfpTjgoJDHqJ7F8EUqOaXuHCqB5e9
hL8p3Yr3BOut4wpRULrAAm+15O1Wrdo4Vo7IfYLC8Oz0TthL4PFxpyJ58RyZqXbO7GE+wCjL3knW
3NmlxZ5TnLpQNSAvWBTvGYTiOwgd6jM3QnHXF857IIR4zFisLfIIzVF6bUudn7/LqRxI2FYgqBJn
2zcJpYtErd5J08CErJW72ARwsUmGOd/i2jPvPSWB7eF1znZQ+0VYg1pvTiLnEbZjeK8ZZrSVtV/S
zh8dOtWO+4G189aszQhT2EVPtqhQ38997YVKTblBhtr53g4k/Yu0/VOBQbfto4wKZBCa50Kbi2PE
Wm8HK3Peafkw3JrqWO7k8WIm1ZMeGM6LxFv2NyR9KDj/jIOxvKAsVn9zzTR/L4teyc+tQ5HKUdv8
Alga4bTF0JlMXH4Za3BgUjbop42FcMw9QBH/VmF5Kziu3+FeS2fgwjpfODBXpFc0eOUNihIZClf7
YeFWqQ0lWSP3SoxQ8/g0lql9aowGXjDSc2jIUOt5qf0Sea9h1O4d17YvpUFpVGmR/MCI8Wh1RfeO
nUV/rNFAWu6d5s0xgLQWc/4I7mDY9FNa7OC2m0DVbe1dq741s4pWnddYpywYJ6p4NA00lUgYu0/F
IiJV+3210cYIMPgyu4kQJrKgwnyQdiNIKFBUutOaZVWt/KO9kn55fH+0fxmvG2p30rPB2I5tOSEI
GYPFAJK+63W055yuCA6JU9uHCcPNNyPWKEPwJj5LLzmGBOX23LpIrxObJ6NPyudscGyEtk8yCNKV
86hV1YO0DDuawFSHVP2W6+ONQY41RXs3hxfRWU6HbYOXvajfAKj2L/1yMHPkLXV0qo7S7Gt3Bpld
fJGWTHGb6N0x1QAXNcYDYeqPMTKLu6jwjBPuX1RBlzpcZRTQJ5Kw2kq9TmJShxs8G8gCGvHXuKKE
2mFJga62jDJWevME4O0yVkJ56oO5rSY2//yfb0HOf6rycbpdCzmAGNemHeEJReVgBJGf+/dW2bxJ
CYIKpX/vKuWblCvc0POkT6oV1jLSYaSgj/7NvOUqMtIvIK5a1McOkZodZfkoi0ZfQbHescP4TpaZ
oR8GRy8fx530sipNH2eoSzqWwovmshxKZK0vvjYcrwk/Gz0+Ca35PrwgPKzM+6NfeyjYJEV6SvXi
3V+YaWloDqe+HWNQkPDWrBAIeRNqNZlPmhBk92YT9a+5GfWPFpYSVfQHix//hzv8SIBufM8U3JbC
2SpfsMMzDhE49ls2QCi9BdbiXJE2b75dfvPiad65gd1skQUvgK/i3hrrmn10RHQG/Pi/tKU/Xfq7
VOcrXEEX+Zv+Otd9sRFCXhV2zTMeKjx9yukioVopkFeM9Rch8MkhWCqvpCHRhV14fuvh/3NSGVJs
HIWNq4YPXjHzcbLY2cdN555d0TvQO7fdfTB0e0DcByf22N0VbQVwZVI+WXCoJf9ru7Z5RlVn2jUT
axbMGKL5rQ5BB6YkhnYifyLydKvwXj/tqNHitmwb1hEm/YttFs4lWgS65AzelHNpKx7+YdlO+986
ZMhAnQX/JmcnrTzDpS4dEQlJJ9Peh8iz7YVAIf7CnnlAcKQB4QPfQiu1U0O58EbDMG3aXCFiY+6f
vaCMbgT0NUuvnAqUjDQA4P7xX3rXKyw9Mk8uNTixujexfWW17/CSUhWw/E7VZ/qd0X8bebkjIk/m
k5UFi3lDTpdEaasVSAGyyWgAbWqbJoAenvWTvltvJmmPnqHvCgDc6vHav95MQ9Lfr4IX2ejBPdEQ
8gj6VrmNZ009dIkZPKt4j8LFNZo/BsN9jkU1mv+/pLDUv3yn/0NFmvhzGubwu+soeEqxzzuOgzOc
Rkv/No/dSytIqsZuMBehuX4PrVi3bjt9eIlKZTu3+qojsOJBR/6/NvwtebbKPstV4uge59p1w7XG
0gTLFlY7NQLjBuDLoHkdxlF973Y8P413inU6nhl5B6TEM94xwVUPkdEYB+mtXWy2zNACNmJ1YLTN
Ek2FzotQjjOxGzAK1o3aFN7aLc6x8teXWF/H8cawgclL01CdjyHSlINc5QiUeDhps5qoxzq0v8ze
WHygXvlNNPJfybZKsnFXpQhZoVHdBkchgcvh2nONydkgFHE51ToMEhA7hsYUaTf64JzjEC6W4xo/
dEW9Syo7+J4nQGBgcII0S/7sU0X/Ylc5GgN9nvxRB1Dh5xbUmNYANYIxFr8FPlJ+I4nt16HUva3d
pVA1dZYbacqOag55LGbleK95VnZPAYzyax2YX9PePabZguaDiB91tfq191iX61ljPwNcGg8VH/i2
mHjG2zUlYZEda5UuOSv6eBI9MgnJIVvcg+Ts2iECZtIcTCM792lyuoYqZXoLB7eHOtP1LxNU2S7B
dtpbrB0hPCV7P/RBCSxNGOXxQxr2Nz5lBIS3QE1TSlbInWZ2/4KeX332taWovFypJAvCPtFYXD6A
vGo/ga5XyGtQOXq1icHgHUw3/+MKe5WzX8Yl3Fct4hvzGxkTY9nheahU1rkSPsmWLumRy4Ovxu2w
7AglpiNcqbtz+CQhblQkBjNefdI5Iah+B8H2DUnV/DVy8pm0E7z5PuJ95eq42U6sWYQPlePMsgUj
UZ0NT81eI/Cvx3E2sp2iDspBr+xiWyiBV8D7irQ7JHYPmF8FN2vMT+uXvB+MB2dTGmaB8E9mYaFh
Uw5c1nC2of2VV8UAutGYHwfL+iFhqmUeT2lHPxt5Eb72VXX8zYbYijSYNsEMh3epW8sBOZz+fgwT
bHGtj5DEszLQD11tpFv++D0QtcWixiFndCcyYKu7lqvWOMyQZtuKSlhgRTzF7TzfdIg7UD+HWV8W
9aWbneCRp2D4WC8Hs4i8rWkBLpAOiUlvBLZeXdAdy3i5hB2oPCAMcPy/XSMp1D/HwtPOMlE6DX34
hCSfcdJ6mDiFi4Of1GXWQ2Yhi7FIaMghsRsHYIlzvobk7Fr7keZg6X/V/jOU4fy07vC0MJmPeTC6
mxVhro1T9JibOxujsWaPRgwCkMvo3mmOH5adBhsYcNe59TI0gf0ShZ/bxh+eJZLmwwi6ohlO0heU
U36jlC6J8ACE5bqHAvs8H66QjzyauP2vbYF6/AIOaZv8jaJTcLwO0UfslrG+Sc9iiIcOpAUU/QUx
W/RqgiLAki9U76Qv951xN5Vzc5TeyEW1Pgon5HYBjr8qllrdT5G2Tq0nrd5kzYKFHgNzi45ETvFm
8WSxyWmcMzf5EaKL0exJ5QDIj5XL+n+IceY+ndE2rQvNpv4MUCcF8/hYBmV9H8Nal9A1rvKbwEFj
rIcqyC9jyYT8MtZfzHGvY6dy/AuIN/BjJKaM4h4u9nhUJqVgeUhKV/Ozb00wVo+1GXfP4CgfJBzV
8ccowT3oc/nrKEN/kHBIlcJH9G4XVo2BrM/o3eg+HqQsbw3wE2WzJeNdfgka8y5LMO5r+2Fn6Er8
LSzcmS9HFL5mSefu8SIstvWEuiRqtu2zjWrjOey8ZrGaaJ7lMPJyZdXRq0c4I3itxi7ESJSvH+MF
zd7ZtrnW2+yYjXhszvNJim5SP5MaXAdwdUS/6xqeTT/AH7l/l0HXeBE56V7DvGp37eix4P67qFk1
PoS4snB3PqiKLQpIGCAOeCysZ1o03eMQ+5xayOVe49Kpsw+59bnNQ3NxYJCYHGIXzmjn6H+xt+0e
cgekYmnD6iLP9D6q/XxLeibZ4sFRvlcjuqC2EmG2YTfFOww5d+OkZnYnvcFsHjxtip+6FE1Oa5cW
frKXFM08hN+tsPLPwv8QTskM+/JgOZ61Xe9IN1DsC7yNdYIMSUeclxVkizE7xkwqt33nImeRUriX
IdDQb4pn9zItZyQe3F97Y/ONfFOwxaTe/IwSyU78bnzWqrugHt27Uav0B9cncy9081Gpn8paSz4N
Lm4YftNahwCI9tbuW+cMjs7cBkrjH/2AFySvhfZuwEpZ3q3yzoyi+RNKdPlFWsbiv6yN8Arl/Wos
7sx8AumTg4vhFfCsPOSbMSSk32srPPZ5Zzy1y8F2vRyDbNU+BzNv0G2TmXcNcN/L2vSUM2VA/1HG
WgUvD98aDjK9ANr5NJdhcGtp458fw6PFz5q05VbrWrYH5KSmvVYjG+1Py9VTxVe38glktl3175Oh
Y0CxlCgzEmRbpy2D/bU6KTXJa/M6xHUSEp/SA9SGSoDUO12t0XbTXOlLkq03qvcwHZ5YI5CRrqcb
TLTLv2at/dqWIxpIlekjy5+YiICVC1YBP87IrjLKrxBK8twon6H4Vtuyc0BJecWdNg81ToOkeW0W
VdZxnpzfK9rTUES7JOAhKN+p6wHuyivbxOpGQvJNdQL+Nw3/u0Qo8CBiGNSY+umzV2wkWDvKbvB8
xLCMEdZVPvveqU/ri7HoICLnWvWb9XTtNjCl7LkfUAVZhsMgp0oXo5gdlE74YMxhvVGUUj8aCDg+
DOj0mZt5QtEqNhTc45bgOnA5M6j+3ih6/vTLYDltLIQe56S9XMc6rmKdGtf5JJAmgTDFWeBuB2rO
21wgTwh8xbfSLYcV1iQIp+ucX2BR1+FrUK4pw7MG+W5+sa84CH+3ZR8fkfVFwXf8ri67/BiNS0Sa
yDXcj9iHSMc6Lvl7nFvN0clQx+/DT3nglpvlolE4vyiR8d0E0niUzli0heV0ivT0rm3VzXXsb/Od
EMsrq8xxC/t54SkOzxo6e3eN0ysPOJjIM+rKT+vCatyUll+erh0Nq4tjCW5hI7HO8eaHKrnIvV7A
JsHOa3r2qdBaN0at0NS65xr35uJoh7l2989//Pf/9T+/jf8j+FE8Fikv/PwfeZc9FojXN//1T9v6
5z/KNXz+/l//tHTPZTvjWLqOmpZrmrpK/7evzyjkMFr7b4CixyIK8vQGbHe2t6IECp3Ll3zJjUoG
XTLnBgxd0tX6y4jTS6On46vO2/uMa5i7x2Z9/ioHypXunhSFdo7zenr1rBp5nYXSqmkpCv/ldK/5
4MPrYUQa14zVr6ifPo9jp5/0ZLbhsw3QGm7QzzNvELS7LR3yetiXL64C+IRvsKb3D3auKjpWf3lw
hzrkgZI2ZSTccdcMXTD62AVUMMC1POrBSizNKEVuScUpwimseEsqIsaxgkMyoY8OrCw9AndI1lg0
RRdb4f6XEUU12/cjzsfXSSBIs5NcKE1xnv/Pfw1X/9e/hqGqHtLsZGss1zI0/h7/+tdIE4O0C7iL
mzQB5zNZQf2YunVNwVBrdrjtlnuJyQH/CO1SNvEaQkcO1lYH/Fo3m3hHxRV9l7QaHuDT9OsBQ44c
rGjBexdgNeIuaTiAUu604xQNTbRvm+o7ur27D5mP0m3ce6Udg22okl1GFAt647VNoYEK1hw0D/Vy
Jh16RX5AYm7uAEToWrz1JLjOLq1WRzHgmFqGDxWZDeO6xcxRzJiLjw2n0vKuTzXjY8OJXGAM6qi+
kaEyaTIbNp1hZ9zIKxBORXO+XnKNccm09uxHacklu2KMD9JEzy9+QLFo3bPKdeWSYKWN9cfIJT1d
8dF4Y9Or8wU6/ec/taEav/2tNc9x+MqRJjYskOPqb988RXENzMby8BSVqnYzpi55+wZ3CD1FAxgH
A3fXhhN4Hr8gXSftqUttuDEv+hRb951ZYpjX4J+7RdKq3q9tL1KaOw9hNyfq/h5TN/wVxhi9XCMv
nfsQ9Pep1rKBTHrivU5e8gWbvPmbMWevmCh5nyZEyg6G0vXnuQrsJ571PMPcTv0WtC3cgLD5ww+p
FM5kJG+x0vERfmgw7pyH+Rtyc+0wRd9s3/a2Wd3l97o/4jTO/Q7FxqqhFELyM/lpSdDYG88alMc5
yVNE6ZH2ML30BWnU4MaADPcgB7Um3RDmSYM46ezCoYW+JTHpHfWoO3SdEWzrvm8X20PmhQXZCHzt
LmssHxfmZa/r52AY+10yJBFv/xSNa19vyUNx68NPRw1HDjo5hcZmWyut2RnGi22Nt1fBawvpPPyV
eXqvFxldyswNi4j99SJWgQYGEIR4vXBaVdWZHFiGm2CskRzE6YDHu0YZKdbK+yzFl2hI9BLbk6q8
L5dYCxud15xr/wjbKD6to6XHbON33+mAhcjcZYZMkyaM3AdlAMgnofUicqoVzlnrWwOiisGFJSZX
8XTjrbCjo9XH8W0/A1gYfx50u0DSAEV5sMSU0X/rkGYYtLBoKmDF0pQZ13GmrRjnDN3a3+LXZofS
mePhZvbvpg/2BGssAwApE5xOn3dhiGTtleal1s7OVcLsNkCOlkK5EMQW2tjS4S8d19BKKrMumcsW
Uv2iFNn4tYsqa9M05figmal5qSu330rHnM33iNPnnxxrrs5xmyboyZXZV4QzpR+D+G6jlcZJRXTk
niRke++MDgfA73sTVP7WWpougAgTEXpK2irAiYMVgCzfyRy1yh8MvLLPpuvq2kaGWxE7clBOy+Uk
sPb5VW2fTbt9XAfJNfAiyA+wOd2NjO7hb5/YGJP9J6Mbv5T9ydEx3is7/a4hx4ySv2s+JQYCQlq0
NmKy9hejS8/S1S2D7J4vH4W+DPczmhIz2X9RWoSNLE3pMBdFZ7w0UlLbjJOYTvYDF/shX68nFy21
gGXaAtlZfrqMHWKQakH7VBuzBRLZmC9lgPCUDQRkImsZKjpqDh1UO/xmZyxs48p46H3VeJCzKjPn
ja270zFCls4GCkK3pxaHZnLMuzXmKHF7l7KAl841NjQUKCDdAhuSHyBdjTXqkIhxf5DmLz8lJTky
JvXNuPxgiWfzAG+0X3zZPAA7S7wsJvKBffh9jQHvvPznV4Tuer+9InTVdT382hzL49S0luXCL4sz
nve6QxLLOGL8sSC+UltLD2NjduVn/xyP1XCDDJf/aCqIkbZDlX0zVfVYYW30uTZ5lVTF/OsIUj3j
5zLDxCyvNY/nAQX0qh/RYHcbuMALK28O224rvSI6Lb1zB1PYylXjl8Geg6IvX61Hd1baQxMNEW8i
Fwp4MpXLM9ZFP6Ya9ad4OYwGgKgYr+6TxMKofouGWr8dXfvPBDrnDZLG+tN6UJUjDuzxvbRkuJzJ
dbSkpYMRCO7Yj6xyy1tt0Xo3vLCrN3OMVnSlaMs7EXX3ZlIJrqdLO0hh0PzbHlQavVn/dcAyXq48
L5eXSdKUM4lJs2Ptuff9AMuanz8BpQzes7/8sP/btSx9eKKEoB6v11s/3TLh1w9//T2KMG9OraHd
Xj/WOuU6RD5XmsVnPQPiF3u2f2GbZGxGzcn+cPGi28K2GW5BJDpvkweSnIU96jLTeNAWaoqoLP2i
vbSqLvGEQyF42eJdD8j6GdvJciv2/BBZpON6idFDneLwW4/VN/hvdoGz7eD3P9q98Q1VC/886SWu
b5BgaoyydHXrKIsL3Gym5KOydoPsX1+07mdyIuVpitXxgGIVwl39j6RTnDXsDkm+syvbP2baYPSb
OUtw8g1HxbuLhqo49Av5Q5rxEpOzdaRdlv5dq1Ev7OzavJU3S+NUiMuH2nF9zwjf2Op0YOSRrv/w
J3X86FleNDImsoxmW3cWkn2su45G6+C3asTpu+06x24qzK+257hbbA+DC1a6wWMVkxUucSH96sMy
HVC/eWmtEUsErPL2EudbGnRD/dXCBGsfVrl1Tg0zeU2UDL/EOdjPNeUhtsELMT3BKk8NugaMBlJp
a9Dlm3Xbo3kjMZzVzfvW8Nk6TZHqbXgUNrAzCUp3FXtgTDxg+Rtz/WeMuuRY1op/6xpNfJNUBbmJ
Xq2p9OX1AYhp8sQDv9yB+2g+FV1mYA+hJ1/srHoDs4TZx5jusPkbb8cQf9ROUbR7O9epl48FSzlP
1e/XWMaWdBMN/Tnm6X/bdtVHR72cmTkm8pAbuftknARlHpWkb0GE60jVhcF9HN+JQ22AkrjqW+G9
HsN1AzOrHKQJjBGKUl1Ex5nn9b0414a8qc9+HPTKy5qY1zyzBdLTPApYckyUepfEeXNrMOV1iQty
SeJxUzz+Px71quf+thM3Hc/THDbghsUeUOUl9q8Pe/4suW1rpXWeVRRzQ7jX89bTshyzSE2Z1tO0
YJuwcZYo0L/+XLJp1vQuOJhwt/faWHmvTeinG1Bp3pZElrmVWIgJ610zlvlGTQ3vNUP87HFIrBuk
S1V49xTwEvdVRkZzdOto6Bbqy8AG9xkK6WRlpRPsrLUN2dOcpAlVWtl7jabsZXA0otzgBu4fDpSd
LbsW+9Wyp/kuaCn3ShPT1+yJlMah6pGHlxAC8pu2CFNUbhmPnPsbEjDFvbRQPw63kW7GN103kXJ0
fOfGDDyMA0Gf70LYMqdu6OxPXlxUO/6LKJW3QI6yOkNMd469tVcPPJukXleeZfBcGlvNRVOpAI54
7tq5/dTDqaTkU2YnaXoqyrd8rpQcfdZ+KiINy+mhg3e2DNbTzj8U2bBYZ9NUjMW3JkjGXaypEQk3
IPFe3cQXZzlApYovs62iw+B1O2mBgvyIy7BrrC4yvsVJj9CsU/zoChUV9eVgR0W5nl1jmqY/jpHj
nK6hMfWRKFoOEgMJzpa9jMrNbx3Sq0x+ROE6qm+KNrXOa8yHW+AFvL1mK3mhvJ5f8jTwWdNRKDgY
MStfCf7Sc20P1ME8xw5IVjHvelivYGQLt8vsHrVR/+idCxe0EkL+B33O1Ocp3OaVWTxLI1Fd/TiF
5rSVproMSO3qmwa3/1ZCfgTbqrCSJ2sRPpBQTiF6Rw50OkisbcPwsejLXckNVjrBg81u6C4Ih+F5
iFTWvBnbRWnKITF1a1PWTnSGHDA823YSPWXZIhzPBDmAmgNVVfkY2Swx9vbDcxSVP6xxRiB4Cemo
vt5XiKJJS64zUtfdO05c7CUGdiTcWaXlHbJivjjgly5ZVHbPYW3Vd9SGP0mrdNXuGdynSfob3J3E
5AAW7NxT5buXVkvu/Raz7z9lvIRQK2BZXjtvRjK0O0d1my+9+V0ZOuPzqAQzkl68TzOKJ9ztOmWM
ylU/pc5o7OAah7vOzb5YdaHcIBWZH50iGbc4fZbgS0OsjmftMRpsFGSMOQcEU6t/9Fp00dzMe4mQ
tEG8Y/7KEq851iS4+CHDvAeo0J9GRMypy+aou43tzZipCFuM8UnNA/sSWH6MrwJ+vrHbO/e1Z3wq
akqtbluFtx4fwtOa9NwgTbP3BhKCQ50dK9ts7pT8gihB1mNi4PVwmjU+0WCftDQ+JEaJoXVlxawS
U4rtwbQpp5ldZh7aT6qPqK2hKuNNHkbqC7SMt8oZ268wsHi+lKZ6jya2dW+XQUhprgyOplNr+3ZM
zQdeutty0oNnOVADVc9zF7Vc/O9YiHvLvgbiu7/GBg/haOzt/DNCzeE6N2gWD9U0fZRhKlX4O7wg
H66T1EoZePZgCnKdlJBb3WqaEx8lNgEqvPMR/+nNokg3RjNVN0ocom0h7cIsP9oStOGGH4IJUV0A
o+lmPepoQYGF6subROmxf5a23pvljZxRUWLovPQ3MkuiH1PVctz42ZDv5E0kLyk8TaGOLgeJXZvX
2G/jYnmXSfd6eu2/XoIvq/PxwltPs6wHd8p+GXHEm7FpPw5RAMM+WQ6xY4XpRtrSLUE5u8auHUmE
T9vm2v37Ja6zP0ZCZzxWJO5wS41QCbLcJwV2wEuU9njGd9/Ttp8f1B75B7MP9F1juj6rz8x/mdMM
kwNNj35Y5o8yGPNv7CizLU9x8CuYnJ1KrylJ9ITmUz9kiN1FbfIdQ8fY0OIfrJd7oGx+9vK/KTuz
JUeZrMs+EWbMw62E5jHGjMgbLDO/THDAmeen7wXKv6Kq+u+LvsEEuBQRCgncz9l7baUp6l2upebB
IKGM+itSXNd06h/x6PiTCh3J8piBhvQrfQvp9wlidvoGPORgYR7/jNJObN2wmtZ8mXvwdZ7CHxGH
b1rLN7Ot45+N1oVvOhm+jknEKqlUzWcyJZuhNZW3vp7KvSCathmc/mSDWTjhsSXPw9wQwDgevDST
/N1K8mQQT+YbduXtLT07iCk2Dm1IHxf7akm8qfHhKvrncmGPVV1s3NrK/eCNu+e4k3aDMFLRxGdc
KU8Vb+hzLIp9hLDwqoKBWJFLAnBlGndZAVvelZM/Kk29KSXRS9hD0C5lqbozQtJumJMaPp8bMgYV
9DYOVW96lm4K6hhEAdnLe5Pws1UQ0yWwNcf+iZd2T+4OWKoh6s9tUjo37itrqUD8gVTyewrjJ9NT
zM8hjUnKS95S+tE/agUIVOjWK6+t0mtOrO4V8DWtxBkSnrvKKRBt9o6OMd9nyHR3k2OZL0S977xK
7DJXtL+KCS7Q4FbdE5VY95CO8bCNA6IYaiW/Mr0vifweMl8GmbkGSFCdmN+mH+q44SqorSfJBwZZ
qOdbEfX7Uie9vRyyU+oSLueU+Y1IEUirTZiua90wCdw08lunmZ4/YDHw7MLva9vYtcL0rraufng6
pDdmAnRSYBEc4kBFlBjq/zjg04/oB6kwmS8ulzEnybNjF5fk8hUqNS4ZEsdtGC5Sf+L0grZQ97Yi
j2ZPEGhtFytPpA0Ru1np5ziiro4t0qPNhI5V3UppypWnEv5LxnvwrS3R9DfSc17ig2BeiQpQP02V
x+TEkse2FtmxJFFkN8bjm9GW2Ut2sHrx1DU2/FxUK1iH2+k56vJ+ayeVsjImxd1UklnYqN/gjyrH
wKjd1SCHkIws6noSbVTsxe4xVqtzGw9PxGfRKHlSgN6sRjkKLvdJe2Z9GgbxIfjdxlD4a2CBx2VT
elXqj9CxxtyNV2hfmmNZYOEspYc6L0v2lmJuyZTX7Y2dlC2Zi/anygBHh/TRRy/MhBriOYb8uGx0
TxSPR8uuUtj50Zs3yy4xEDGX8X+N/q/TqcCn4RQ99prePVYzBgxh/Zg99uss/xlZP53S4nMQOWvw
U/oxl6l+JHPEkquc+W1KFZE0m1XUFN+BxUBy5ipCEiSEUGoF3rReHuqJ/mbrUbGNCiLWeuovR2ek
CsuacFhl5SFIhLfKo04njRK+TyyVnbBihXQXl1fIq2Idxy13/eqmm6WLz2zO8XNQxXi4vtZc46ek
4PJuxMkGB+iT3at8vtWVqo/JoarsTFsPqXx3pAOxaP4NKDrZnlocxuatLLLh6FHwPyrzhriRtIyQ
VedddgzmzXKvWR4hcolYoxdUUm0gxX7fI25U4RceI9uE8TQ/6qzuV1Hlrxjsyb1TE96Bcr7FGmlv
7UbuCHChKj7mfbCdRHLFmagcq5nttmwCgWpASc18rSaId+vxYAn+sOX/p5nluwXAcwOYLDv245Qd
mQARn94daz0zD6aVrTJbk6zRnBpKiNFmG1NtETvgGjjmnvxu5LW1ydR4rPYZuPJtXGbvoeZVR76l
lNF4Y81BOdkxnD7yfBPHc3bLHxYhPFxnBVHqGrD1oyib6Wg1CMJSFmiO5RZHMf+/mcu7OycWTEgy
9ZjMmChZFe3jbfr7QrxNy6M0K7vHowQ716ExWPcFdOlJi9JJF86JjIdLP21r23oycokkNvTwyCpR
fVw2rlrWxzah8oIjH7SONTJ3z/MVfaf6KEXwHZjLU1VqKl+wslkj9veVqDy5VbtSAxib5CyFQj7H
ZUorqGXe2YWYuzIKQppjfVa2ElzioZvWTZw95bEcgBZoPzGF4mWs+5MczBGzZ4jq3c7clXTwjtjt
OUzU5rlM6tC3bWZE5GbUW4FrbE0ZHlx8aaKVE1sTxeD7qAdyi4Ij9un9VRtYY7pPUlDIyo8mgFLw
hTPTbRa4PxLFdX3Lbl7GvBj8oQhdnuIF60rXoxV5EOk2YmVPfaZ/iRy8BsPYfTL9D7nPeuUqsWx4
yA7aMW9UwRw6c1sudlbj3P5tLH2j4YzeooZJoImUps+XilKfW1l7p4PFXXsNkwOLaIfIi7hJyCdJ
C8g31J7mRzhYe9ui4xr65ASEq0DnO6EF2bBDTmTwowcdUSh/TxxN2qoaSBbiig8XVOevbJnLVO1e
Bvc0CXFfpJ6yCwVBRrHV7F27OdsBoPAkKg4x9yxCscSulXHDW9k5dDEhJKaQglbQduSmmnKCOXQF
lJESXhMhiYSpKnXDtdXeQJ0d/NBJ38G+qRs7LiLgICXQkoGGpSBfofd0eNQoqjeJG75Lk+JYD/Al
dJrhys3uxneoOmURZFmnO8+31RU9tU8VoasvmhKbrwsHvWLW7buqk69tTfveuXTCmqaKjm7Qra3K
HqGe1khQOpFsnLZpfS8sr1UkDllkuFwFzRv8x5gbs2fu9Yg8WbeuP702rXd8P7Ef1fmTnhevul7V
G/5Z0952pbVL7W6D2bbe1YNZrbAc86GW0NUjwf9ViUlUMfjI6cZhqgaxZTFxnWf/51ogAEvHIT9o
RsfSoFNX0mU2nkwjsO+WG/1YkO5QoFy2EMOdUlX8icdW+mE3C6M6DGgo6mCGEdMZqKiD3HxGGibc
/Lz+Fiajs7KUiUYwKNVz2t5rQht9teDvb8bkH6sos43mKsZFsYB6UoH545kx0ri0emMxdZpqHWue
RU+id9VbHNMLLbxppyvexUyjfA331DtaWtL7hYZMJIndbYJp8dp4lyHUQmxikXhxsiFg+ZNae1fp
HJ8akgUyvbnHJj026Kxr3YZlrwnMjBHlv9gLggsdE3z2lMiuJcbI22SBw4k9ggDK8aik7bSjd/I9
z8kGIF6huvf9W56mWLV7YLJM+LQN86h+XVXW2U4ja49fFROHVv0aRqYr9NqDE3eja5xa5Z4sIFSx
1sqiE7OrLCc+2alqbdro4nhd7We49KuucG/RgKncqBoinHu9WRmhyWckSJxLOalc9SeSwFCZalB8
mFH1nXT90JP6ummNYqUZltwOhbdCAuk8C6gya00SC+hJZ75xE5+TkHhRduBVwhJOHaUtHCxzhGIK
b0BvrfmXiq9Rl93JdkBGHAY1igMMHYnH50Tatko5WYTEWzk2gu4jUkj+fPoGU+lGa2Wi/YYOnPRA
l7KcZnY+gTzvY6Jzi0bfuSNHaQv97jsBuoYfENzA/UPPD3kh0ls+VPF6Muw1sd4NPy9r10ZmFURr
RBgYmUyve0o367F3hmMvtbsettVWcnu+SY/0m8wS7YqbQHQPw/wNZt0ZNeu1JcPiijFkhB109bSi
3wZu5z2ZVrdLR+4/pSyNja1CR69KIW+jMhLbN7Tz38NUNCvtcVup+Utad/XGNYhZzJX2R5LJZmu7
UM4Jz9LWRgi6K4lQgBKCo0N2sHv+ESz2g0ntCdbIkbQWhEnUvbmuE/dtyk3l1YuVewK1Xcc0eqH0
0W11NWYBRDLIVYuarZsU2ima99pG9FdbGmTDK6F1tIEs0M5ghIgsPvh5sU77j2mSip9xVbuKaNKv
Uglh2KMmWi+7XLSPA2wRmAJEUWjTVH6EJgmQTVHWH0XRE11ttO3HQKNu5RHa90FNt1uNXOw/Qu7Z
BCun0wc0Mehp6DwISCRT0MKx8eFNSbsass74qFubXgwf6A8T5hSKgMr50BLWPOiD3Q+mH6x+aFz4
Q6PhbzSpzRSKm3+w3uETVTXat7gmXi4wzOjb7BJeGYHsCKaJsPTSLnyrhELzELYhNf43m8bBulEb
6zVqM4NOeli8CslVebQjbe14QbYfamLxUqQOzyEANn80zfAp1C4U/gWC1M65W9qIwb1y9Jtn9+U2
1D0a+iEOoUFU48WLhbmL02Y8507V703oryeq7CUm41o7tlGHOrKAHOp2IbII0l/3ypiCv7LjdD/2
pUFSErcoKW2CbCzngAPZ8bFR8yvRXECGUANTFyrLWNE+paNKikMt73WFx71B8blKJtNCWpW9VgnM
tngqvuV0M3x7HNV1Dn07zcyTLcwz4CCNVZD2q6uNdxqLfzIb0j5gASbB5SFh/jDoNmHIpbCPAwvx
luTO0xT1fzddohwzfhfSPlzPl0l1trxo2FXO+I4gufctEoa57g3mFlZJtylSWZ5YnZANgT9cc7Rh
n6EfXA/IfFeuQXTMCNVz7cxLidgy+oPZy2fT+3QdVX/LlPF31LEyN/m8Rsq+VcL4VhHQvU095yPI
iPooLKt9c0Pi9Gh60SCrym0cUtJVKr25BorBYrxurp3o3W3oZTqm1REqIvXbTj/TOUNiNPdaYzf5
0DTaS6UnD5ZHbd3ouKAKGUVbiTMAxb14HnUD41EavRdO/VKXK6OfLN9oj4VQNCLvxBM3Lr83iXDV
RkRAulr9wVml2VW+UmTzh4Jsz928MWGnC7GCsk4e9qR1mylrMxDL1SnSnWSXB9oHR+80hWqUcQ2R
fMo5dchfKLAXK0wCH12bfl41pvkbBQCWlCi+KQi6lECzLbF8Yqebn3oujS3Xx9eyA/Cty7i/tHzg
V64gMwAf4s5pq+QkjQ66YwFaPbb7tyEt7V0YBA1kiu67WueUFADPT3bEtW8IOpL/NCZVNYLajIRw
URSfZDjmW1LX38gPFiePCcPkKi9tRRNWEdyZlKLY5I0G4tzhxl+2tFgjsA8kiW7a3I5ea3dbprDh
crXzoFeg2/LIkC9giJsIOOLIm+45M2k77n4pOgpDzU0QngcoZWznReo/B4BcXGLga8ih/XxyotT9
xyvwvOJRXlu42uosPAa1lqwqfHIYkifvCcm2fWz08Xc1kpSb9PMbItzqhkWVS0YtKHpi27mFntC3
fTbVxxoUmW/iN2YBQa1AlnVPqYgShSRShazS6qbqKh9w4bHuKEaWHFkB9PelUtsDE+FuNy6nlzNV
WTLtQmTJ+OXA4wX+7dzyKrpUj6aQ4852/iRlUB26VqFvUrlrNYCpaQCuBr7R6L5WqPYe/sW60FhD
Fjg3tCi2d8a4SWhiPSNpuaZYBNaiaV0W7VhPBk84b1DPQWB0m8wkTKNvArFWkoyLZThfNL2dktnO
rzDuDzjfEa2M+eTbU04NP8BIL3BxqRShCMMxWOcX/amISB/t2jvttYLMmKbcNZoATGG0T+0kjbWt
F+YB6tYmCg9RiAzGSIFCjolZ0mWe8W8yId8gkVdUktFzTsIds6WrAvpz9OwGhZFlILetAj8IoleY
7N5ad45N12lvbfqqjkZPYzWsrm3e/waqNEJ/L+N9qUa0zzTub5PLvLJCAipCY50PSP8UZbwSU1TQ
kK7fRFDRmQv+BH2WvapB94P1XYu/sN6OYTAb1vguFkVytSE1HGBghmvPtjcodj5Zh2Ntk+20aZ2A
xW7tfgcGmO4nBXSFEXe0jgxSM2XphCvIGnyuqvfEtEPWT/Vv5AftyomnV6tItkn2UeaR+SMomwtg
Mdzq2Frk+C2UMieH1oJcN+bPAHHarSOcZ2NIv+UZkGdRfyaD9ha0ze8sZZ7ahj9UMf5xRZUxo/Ba
OgdhSF9OqCdXQ9hkiUNdtjvVbqcfuORxYcLv1NMOwGG5yhtKKUqmlVutNBrSvzJtFYt/GiBKNK7y
5tJ3iM+lmpKhVZZI9b1+o4m69hX9SB9BJoBY8X78qXMoppZDsAuuLvXetVTe+OQKB9ZpmoA3dJu1
OjL76EAUepPjsLYOvqtNT7qANbqrVk7fU94YaNKsR9p7XhredpBFdA8G01o54pp7ti9YOH849XCw
iDtfmTTwdtib3kgJFLcpV2A1BAq3qMYjwDr0gLWHPxQ0K7lqhIcsCPLnsEp+IeceVq4Gylo3lNNP
hwsE0wcnP4a0+oi4RUg5eV26dgcu8Htm3ckhIRSrd5l5kXderHOIdJQUMqxL+LFWCR7w0igyXyBz
5PLPgkpEnradKLn4qm6i0MzJPVweGQ3lVseOv6l93n9H8ELwjVOJJ/DEh7AunL1t28o6jwvlauT8
qQ44CQvqBB/h1LiWYiQAvqSawwRJefdGl8VEmkzzfEl5NyYVnkBop3vdqqO7Euek4CmRjQsJAf1N
R2BNXcWjrB3GU7Wxx4afBIm4eUFJgFUvbc8Nwe3bMJma1YN+85dyQ9pMnnTRhfCkdmVOaXp2Y7vy
G4EcJXem4KI3tt/YEZaWso9/q9g+mK1H1P40nAWAjIS5fuQoRCMNKeoXBFF7sbVa9GFVKKvTmIQs
emZ9GGmlJWb0zFot2jI1plD9NXg5u+wyoVxbMXSnlELu3BjuIIuEFbnvatRv5RB4N1vL/276YEO0
Sn37OqwbGky3qWfeOk0LsPnv0EqBax2PCUu3osV2h0HgrFAp5AI5R38VRMvWuG1prbm3sUq952oc
LsvhZZTtMoUAf/QY5bLMuk215T7rVndZDqMTuzoenb/EoOkxY60XKUnbY99Ik+T0kJ04lQoqZxCn
5eQiTFkOzSMoFwEIWXbn1zAS/eDGecSt2nLuy0aXv0uYQzcMhdxDVP4nKAbE8WuAdJBQTyy7Nky5
OmVlpu6wiwhhX4vlKTRWwQjBilqekhVT4dtxQiPJjj+YVY0vRTNWR5Wyy8O5oQWXCtPidyca622J
jeigWeEIArK7LOaNaCRVSglV85JpdQNKrXdWywnidD7cor60A4KO0cM0ntYJ/UmsCzvFi791nRft
JjKpTtFAcniQRdm7IaqPhe0Vi/owTmb3mRNs4OeG1Z7T4BsXvvg5n7i/2TZJdXFMYAXtgGabpqZz
Xc6GAMMvVlpfEj1ogZ0bQbLTPBVwjanEzyaO3msrtddOtX2lNTXIPa7+luNQW/aqvuBjyt5YJfpz
Z3b6279G1vPIec8E6e3HjXH7sqA/XOqTNSczSRR4o66RJ7dY1xeL+n852+PBFocZF7YAhrscUvED
QAyuqN5RQn9ZTkTgsqgxzuTiB484n0R8QBIy83fL3nXODxuc5mTrqK6M019X0P/sYkcDoWE727ra
4zXw7gEG5K2hT9oauZmHf5+NDizuOOby99ehUODCgTuJyz0yFSwODAPcuXEqwvO+hg21Gq3crLUO
dNKDO4Q47z65VOrAxxbQAHjWcgLhrstamDLMj9gwV/2SDZpIoV/6qWt8SQXV16MqvmlzHszyaBAG
Tld3LFf/dWK0p+ycWOl2Od4/cmHm59aswcsMOdHyIk01B80EcyJMpoaC8hpDvjaKrTZ+MWlAXdrh
92IwzYbJ2hRuV6Ount2ooz5H2ElxWc4SR7i2HaV7zadafXLb+EriRP4tod5/DLsKYUyQdqziiNbL
g7Dblj3u1YVd1GSUToWlMOebUUb4wAFSm5a4LLu8P2e9VdunZW/k9mj371raaU8lspHlYN1U+SWu
waUt+CQWRP3BqKPQb4dYfY/GrKPIR4fNdO1fugd9QNZdyT8U/QqmEvmaRKNEP4PZTy9g4fSR8ZHn
en1ZxqqA5f2kFe52GWsZ8u9Tu5l5sDyVpeXfp3ad9XhqTOD7K8xEmxay42wfY6marIAK04Scm8al
00KnD8LkRvLrLZ/3vEJor5PcYCgVjx2ZqW9cotLrcooNMcwwBElrZrjeIqka+0bdLGcF8aDHSiWE
KGqRJIeUCG/gsq59CRZFSi2C09+4fCHC5pywht+M09B9K+Tw5KKu/+c/h9qu/ndop7rlfw3tx/aK
xaJMsMIXyOfasLyjo7ORC+X/LOwFaxpDUmnS8dC3QfnZ/kErGn4WnQyYilD6XgYtTw5gxN6z+cmQ
1v/tyZXQx8MyrGIdaoFC+Hr28pp6Hker5dlWRcWuKxNlHQyI1GpMC3tNBN7djRRyZwP6y+Wk7+w5
4GTQjas35eKzqkXit41R31RYWivQ0PRRZiiB2vUUR6ZeXy+7o1TEswXlb9njOmK9dEk/wLeZhmMd
KrRwYyed3pP0JrypRgltlHszVNNVH+gYuJaDZZ7B5sMRvzIwwz8GjpUJmYk4oHVKpO8qbDNxrnpP
vioYkjZN3CibZTerteEUh6hg9HiQr5Ebuy/QnZadZYBZUKWj33ces7o+WqQ6saZMpo8mZOJdV6Z+
XG7Qdn7v66b5xp2kRIjX6HeV1X2mTcp1iamEpvuO1VC5VnNo5XwOJqVyFWDrDiU8YD9MLIIurOB3
SfIZ9tuAqb0RUN3vSAEbUvU41lO0Az1lPlsjXvxUaetfBhcZLavvRb0QGePhDrk35KqbrDLdj3pa
kzSaKdeSVT8/UBD9wt6gFfJ/jVEhE22LxgPY4vTqvqspvdfz3Qj2m7pXy0L6o5cVp8ePMu1Z9gyu
wqBItCBIJjP8qWZReFkOZZheNpRL0PjNX2TdXhxk9rRazhaZ0J8n8r4xMs2ewOa70FT6JbLOzl7S
hHfMIoBR8qj+ObQuRvMofc+t1t3RYLd2duMV75nMLtQ065+1gwwgg8x5q9OqPDcskAGseO0p62Ly
RwEXkugxdftaS5+7VlIhd4o/vZXtc70q/6jUy/7zwTxmOTLwoHdS9IVhHd4dAJS+xB94QNE8ftD6
88uiad9IljUuCRKx1fIxGLvY9uM+ag/L7n8O61jkPYYN9YcuvG99Y/XRRiVmgzL/hLuOfGIKjayA
WzW/kgWaX5dHDmnYvqmp9lrraTLTPagO+EI92IWZ/vRfj/j1/h4zsr44YT1N7wB0txPrruda6vrb
vFdDhn+u1VzfpJEOOhH0OlRcKN6wWE3nlUmPhfsQhU1ekvkeVeNZRuhuFsxi4wbKfmFoaDoYW4G+
e8utDo1K2zXFhZLQdsFpCBXDTKKoRnLJ1AgSxoJVb8jK3NUQwChUz7laWdEIRBZo+pBrNOpe6QeW
OpFLix3TlTx36BnItj/ZxTgiEXdH5G88Wjasa4atXZjcav517OvsUI85jVdn2C3HCqCnjxcwhs6+
GOIMoVY/Vml/8AYRimc5FeOpsfcmIciECvQ0q9E7d6sF172Au5uQ5DzkNXA26uC6bB4Yb6WIr5U5
jcevscsjdZoAnMx3+2UXKZO3b50cJ3HuBk+ZUW+1ngVgO+8JOt5XiGo0AtlbNpMIioNhUwj7Ooa2
KtsY82Z51nLCpWSzUjNZHh67Y5jenC7bEL1NjasziCwGdTG1LQVk7DpUr5bAsLZlzVX1CgaGUntO
TeFeHSXfN8vZCPvURuoKuLIle2x+vUSPuhvRRnqqgJXvWuC5dnhThsl5KimhPqXkNu2bRCBCmHeX
EwMESp4YxBsrbYHTK1HgAeUK630IBZgmphncJ8sczstob34t+yllgft4SZEJg6RhO9l6w1bJG+fa
mx3fGiv5f+8x90G8QC1luXcIZRTnPAfOtUsUJ/Lr3OXSxpzQd4aSoA5H7W36ipCDpB6Qij1vBmIr
uMt2p6/jPR2Azi+KmTrnGTlvDeOafJyztf/1vMCsnF0h9e9fh5ZHj5eJN7a5jaoqvDf676/12XIE
VvFjedbWYXiX8k+6mAKmDLe6ZYcwXFFvKM1G10wgalGv+IvxXZ9Y7fVGsIfZNVG31wEYJk25rc0R
n968mwiy2RuhlddC08Nvo7vF6W58M/Dzn/HrVbuxESAv5ks9N+zXx4XgQY0NraHB/um+EcBhw8e2
wVZZ1gica8DKNJOMURzw3ada5WtmKF4mStc+Aa9yB1A3ehGgWe8Y9TdiLCRN6jCJfSIz/541yji+
B3xCl7FpGqnrzjPazWBUGqQDLtzIrbqtFurJauFW1QJ41fJo2SxDKvkpyRnZKNS6j4Nm6JcmdRU/
qSz3XcroO2az4HeDVod5Wvcr6TsqAyKwn2PqZruqwNJRx4EfcnV/MdtQOwwhUrUE0fnLoA3WS2Os
M2SCL8sR6vjZ2mb1e8DgchR5aLxT0COSY/gZG0PlA92LL3VWKJeKZj1tuVH+SpkXOuH4bwO6ZlIu
Zki3SK3G5rlOw3qdWSZ10zDskoO8tnZm3SaXVFDSNOSvhIIy4RfRd8B6xYaaU3fCTBH5BGd710BO
EbMTrXqJmNTvvcmmtTtq9tvYWs/FNCRnt2ENHs9cZ91pu1VcYllZkPzL5n87sRyTFlwtOuT21p0j
jiJDbVaROs7LZHaXY8ujZaPMcS9paKoIzTOu9jSz3uNZj+7Y/0OfTFRtrRRC3Bdk5dC1zVE4qLmW
EcsxBy/32ppl5YoTfIamMX4PuvRK+l//qoRSnBpkHb4XUc3DbvQ4Dos0OiW18ve4y/hmHm/Px+V8
PLbDGgxEk24qL4xXiMCca4F35t1Mv0kdLnTUC+uMKJlCYKoY3zS9AyUrlXpnzbvq4D2pRZhN79Q8
bB/6br+hDg3bDWrACyQ0L83XDcA7v2k9pTmgpvEQxihDE9LVde1zS84uVb1i/B5a+o8cRPBzVUvn
3443Un0cFyrP7zt06XZmwyvwCKd1EvXTVSAzz7NrvW/QOob9d2mU6lrVYbKZrdrtR7tS9vCqYQo5
Fj/dUMAt23F9Q+FlH6VrXTEx9QCwhra+GaH+OEbjjQm0URfg79UEh7VZKP8YfLKaV7J2rGe9Z5LW
ts1hWY8izFBPo6rE62U3lUG1rabW5L1iHUrrz6XUm8rzsutId6tZlXeBBP2i8V0814UX+wt2OJtL
tojZPrKEllKTUPlR8z58U3PnyU1K8VPVh9mMPFg3Lc3F9jHliKJs3Id6Y2xYBMHccEAErdXUJDso
apWDprrx87KpvLOlGsinqjx5bj1igW2t+7mcWg5ZTjO3OrChLGTcSCfVDZBhxBVmkPfl2ALbxVTz
U9NKF+8JCbJeAn9VDCPVjMVP59KKKFTAlY9jU45XIBLimKsgD8JEs56+Hk2ycP1oKKynkCmsj2t4
OsajvArNknequfjpdJKFS3pn91hP/m48LAGFEtrX5XiXFupa96pgPSDpw1WcaE9jZxHfmBrlNjA9
45s3C+PnK87XiDQc/o4w8sr8luT5Y4ROk4WwcvXUyQy1teimdmX/25aVdL/VPJkgZW7VM0yP2lGp
WgWAmSdjDA+QoT6rCewJ+dTmNc4KTgBy/S0JqtqXgoxeChm/UzXsLjX0tcY2lHyTKkq3dllFbYOZ
qyZnBlujwRvQpNVt4grHmGMYd/C75l2fN2MAGy0uuC03AtCF0XHnrVq9wpHBuGUjmjLYkn1Yrpdn
LMcCZTDP88uRxogMEso+y8uAUu/OLQvzSvWJ3xYa+EqOanBeji0RJ/Z8tqgH0t/gWq+XYzoYBVPa
Zvkz6ZofrgCapQjejzlYLiQT6xA2MvCXXRI9KP2zELmYVpRxJybqp9ZhGVfZmK0xOACqq6Fh3EQA
7njh99GwoClQEsTzOF0NODgFAo7aKH2CXLzNMkdQ4q5++jr2VbXN53F1N8tKl7ItJva/+19zi+V5
XVEB61A1975cuzRPuVrj5FzM+UqWe725F3bB92m5mo1WdFvOLmOjqDD3TdAkaweZAvoUGrAF0U2R
Of3dyHk3QYG3BvPc+18nBlvWj3FaN0ybrg1Q0Oh9ew37cdMGXvUUJQothMclMyoFvePaMpBCh7Q8
vSJ7nXLD3qbECvrGvDinrVBexqr+bOeFfD1vZDmtrLounpfxkYaVGFXSLtZbBfcOuv8o1OL7NKV/
Hy3H4vnYMB+LeyvfDkgQf5U1muDaG6KjNccJQAkszwjQPyUBBi+O1Vx7SwVg2/dcMwGOjheVRkPX
KyEftQAFaG332yVtRwOzvgExjw14Xul/7T6SeUq6yeNAX9Nr8Ft0kMnpTnRPbWmAHtaratt4ruEv
u3EVi5eyTeh0pLva6c3k8hecbKK68JYwwcLgS2WhefNpVGnn5Ua83JLBTfCtpu//m6mns6LO9kNo
k3srlSh5Q+AE6ZeLhmUXMMRG6EfevNvS+NtYika3c4brYm9/PKnR2v+vJ41hpp26av4DS4t82nlu
GSIlOiy71VzHBl/wd3c5G43/sZvAuXgMTnQFZVQYv8vKLP3C1dIjVtvxwyYTNxXV9K4qloM/Cd2J
Mgi5NbUpPEiF1aVXGNVzPlCg0bym2pgAT3/mLDG5xYDXK/CEKuaxS6z82RuZGXjzCQ/zqgLyYvkV
J89Tr9isP5bfMO8m9epM40eHReFNCYv/PjcyMgKYg6DUoZlp1XRfCkyJoOHUwwNl30chIvepUw9f
maMdQN3/9Zg7N3KWl4k6u9n9TQqdhFYcJ1neqHG4gDXpQi2PEkEROyOSci5+/PsJAMqXFrzd6es4
rB55Msd4L12kl3Mtdamg4hE/2tSMbkspNk5Qlg3/h7PzWnIbWdb1EyEC3tzSe7Y3ukFIIwneezz9
+VDoafZozdl7xb6BUFlVFMkmgKrM38hmtxOJ2lBFsB8cj7YUEwZUma7JoB3GNMoPQxd3SyWOMhCO
nr83pNp4TF1V2bNvcRYdBedHqP3GYxetcjkpHkWE5/aPEOCe1/rKj8BElwd9CL/L3aUcpM6ZAnd8
jsOuWFkpdZRa/P5rle94Wsvi3hGcqWyuxGJVLGVFvI7wzZ3iItSLy/WfMTFMzPp8DTG2A1k1m1lF
7bAGh3MHuhbkbpD+1bENx9mxLil8dt6R3+a4TnR48dOI1tauc06sVOq1MIkThyAr+7M3HUST3Pc2
NICf92BAFzog8m3YH/IqAZEyydoL00oXlJzfDXd6lVez0D0RO7GGu3q6XYqBRLTC3qpqRZoYmhMr
JPRKlnP+Rc5RfLGgZS5EekZkYcShN1yoOmFzcAfnVekG/5jrJPTSwJnZ5qIKqFoxPkaacxGPD3HA
lXIV4y43h8Sj53PivF2dmpVaHWq1BJiWYHDfl8Vwp1YZ9EAwFRsRMztluIN2AP0mqtnOTePmsq0F
sgaFbfmilj/6YejeAp8FeyEryAgE2YF9VbAWOagprjTpRzyy4mANw3r89s/xIp6wyr8DIxcuIl8+
1ej9P/Zeq5ylAdy8yHqbCMEsa8eKMQj31WeZheWcNC+pYQ+V1m9EFnwsyHtJKFjVKXDKumggabXV
AbAWxkmiZdRTXtA0IFBMayEcWR7mW3Ul18+d7cv3VQAU8ssZmfBOqYt1j+gcGcmhW469Ir8Fcfqu
hGr422zf5QbzqkUOTC6NQ+17p4LgiHvDfKqaTFplqCZcJAmsXj864YQ00KinegXY9BYgiQ3T9Tcf
BuMiOTOjczWOQNVaxXjxndDdONz31o5oIpKwchq72otevbMSUGq2ei7yzHiZsO95UjoPre2rTy26
aGISSNXkmnjGNzEH/tN4kPO2WRrwNi6Onz0mVuJe2MoWq7ZDDLNSXQDzIijXenUIo/IqWuKQ1j1p
tGmGrfXHImylwy2uYz5AQRqcRAlW3gA2vhEGyMUkHS3OPMQlgoFN3y1u1Jq1Q/ovXIgY8FDnKgyU
xYsUdkktwwvuSE8PBcvACXsixfFOcqXm6IZ5e0zkI87vMuIvSrFNsuytxMi9XgyTUVooxVAqWglL
6MZz5u6ooyi5EjE9nHzUPNAcq2Fo86XSrjpV1g+N5JKIDFs5Os6n8XTatU50FGfigNJYAdlp6mHd
jlHol6gHw8Eq9YM7mrzd0TkWU21fPEOAwaGVEtz/Z2R+5OS/22AI72erFQaLlniq/C/TJYr1uyCq
cbDGaueKs1EDEJTKrWiWkuKTVKQDEk1+CHVwOfpoeDvKIgucIvJzOnYIfM5zs6gCNKSO29s00RHL
6co1fWwI0bgGiC73d+Kg+WSfuzp5qaf7xC1uNN6e4od18qQCOXvPy/Hl+ZwqBoupVhi9iFnDdCsS
Z59TLSo4WCdFzcdUu1aGfcYVx7LO0UiJSxZVgzDcz01Jya4uwhyiZdSK/sA7t1e5I3sUWXP9IZsO
CAU1Oat0McoGOrdtVB/7y6lPjALB9whFwD6Jlowu3FFWGyCM0wgxKzKG3wkMSVIP+r6bck8YzsLN
q+V8aUfwMUlJxo9RvBF9IiKxrF/8n8bHbefCsA16nPZCEg5dZ2yEX5Hp2gOklvxr89YrBoteedJm
sqfBt97bXOF1JNkqeKRCMzbGWKvPf8y9NW//r++BlC5UaxtO2eoiltkD1nhdiHS0NVjppq6hWmad
PiRA891T5VQ2HlxILOihgZVs2kULTSSrc6cIlzYqXbtO8rt73fqhaWm6U2wqUulU0VCGb5qvSG9N
5H0NB/73Bi2xt9vozsvI3fjf/xgtwn37HeaFO4/WfVtbYw7BL7qE6h3a2SscnYcid+w7CsLFswc/
QITNJlLPmo2uet3k+SvYcGuLwVmFJUmTvUqJby7n10i+WSUCrrodeiFSGvzaax2mhVHr4UV2gGRp
nWI86yOr1t7ysl9G/JikuvY7VQCKeH75VgQR+e68i+4kMrC7koTw3vqcrXzONvM+/WX3jyke9GJ2
qMbFW+iRZhxzK7pLoK3tuhaxfzHbU6A5unX+qBhd/NS6PhhGy+3fLSV/ZcEt/6pg7XGr7f0Fbn6r
USmdn9zfvkld4LzVfZJg8wXQpzMoYlQkui6KnkrbNpecQ62DybJCbdz6ulZfZbZZq6qO4qdoeHWA
mS1CpQ5/oiKwAPQqfbcQfF5NWc9L2qr6EY2yZh3lfvam2/XRrlzghkb4y+LNPSFpk28LpG5hLw81
1QtSwZofhXsTmDU1u9w/hlH04k9Ip1gJrDswwepdfwiQl8KAzqkJq/mTb43ZcY4FLTixseJiEb3z
TB1dk6xDPCQS84oedpHp6YsQPXop0L95jvJbnCCXNJ+ASfmtyLL2bTr5r8dM08dp1j9e5z+nf46R
cY5uNd97MFyrPUO/eFPCLn3yC429NLssVKXCB9EyI1hCoWWmB10N0ycyyCwboIutbLdvzwDOo5UW
hcsZUme3zaNrQdKc7gghZbvHzz6KzXOfwOKJPoV5opX9PQ/5DfApfZAdjaRA+dwlhQSaQn82x+oi
NmWYpPvLvPSTa0R55Yx2JRonDQ5mMuoj5GaqlzxFUmtiH8ZZD94iI/kaTmegZz/OREz0inHIHvwP
vbdXIakDeckf6v0AaRxNDuW9dSwSpmpQ7vSgU94r7b4I5frN9yV97w78z2JUMTSvSDEH5CXU9uLF
0BBFnMJNtXSjUj2pCOI+1fCzOgfjkDgulQenQ1PXzJrqzlBL6aDqqbwm256/e7mCKoiT7iuM5tZ2
xC3bafJyJ2rM1Dv2XUmite3V6Fq0GL+JuA+0bh4mKtbTMJbZ2uOIf+W1RPBkHjY6frqK7GQpS742
wTCzbWbW6v//7H8eZ8eKfETKfGlVWrYll/Hfv1Ilo87sI1KkTyiOSqrqZaUl3iarq8FASgzVjGpA
V0dALPAwa7fic6o+7uKtVDzgONHc2Xb9w1bs+qQV1Dk1uVJOcHV/iAKPKOJ4qKf7igZlcKr55BOz
VQNhshHlHuxSm4UP2GoLVQGopi6nG1FmE2hVcQb6OrtA8zEXXt587RVi1GKcUunroY0WnXDEVAyy
xpIR9WfRtiRyADI8sU1sZSRElYGHvO54Z3HI8GU5kypZyp6DIs1nvCPBvVO0ksoG5rzCtbcQ69Is
3LWSYh5FSByUum1rlI1lb2VlqLVZFlDT2I9KvI74zkhjdHuzUPM7pfFr6CWlhTdiSCoKQ8F2eFRT
9UF8r7CHyY054TB/zYGhXNnONQ9ZC6QIssBfhYrm9YcDPXhpZ3OrweNLmELnVn6Lwrso2suw/tWF
K5d4IpkZmNn87yL+bQyaoUjQZs5JlOo7W6pWrhyZW8Ntn9XG0l7GslTXYByRS8y5FXVBpVFYV6U3
YGhHhOuS74ptLtwc5o6f8ps2MqO62h2C5U/1k1HgfgJEHYCrbsretjJRScHlubqPpoOIxfjiLdvB
30Dzb07yMGbGOWoLSKSivIMqApQ3dgQ7xIhLlvSOdicOnVs211H/K+nh6M/xSlZfUrW34dFn+jxK
nladWgak7Bar6tDeZRS7s+J3xQPuKqsdP3ctMvyd71c5TEqVqs10EN2iI5jg5DIcq2WORvA2bsvo
oWpUZYehEDTrCWkqYrnT8ngMFMo0AqoK/vguwYjiJIYEsdZecfCCncaEzGGPN2cyol6tr/P2fhjL
4cPWqAj2ZR05FfYL0bAfq3Sdy1nbw8lgz1Irs6dzifTeh+Nz4zw15JO2sBn7aiFcoBN4EydTwCuS
0g12fWM9DiJJo0qWerC1AdkPCRlvx4i0g2F2Vzwp8BpXZR/9sgiZGJxh0FIX38T0jbkZ355oiYP4
rqa4UyA+dgt9jv8zHoBeNEkHL1Mp5lt322rEJ22i2vEmPlvTe+h7KVyM6HWgBgUUBx/lKSUTBtRn
e9SYFRMFv79bVAGqdZBN2fnpL2qa6BFITaLPzSSJ6yPAkuP8yWV3gHDhu3tvSmyNUno3wxYStT2L
HEyjwAnwSYXtZp1Ax0WSMKmtdvcBGJj6awWMk8jPdOGobcy29JfCVMj0a4iW4rQPx2hlay1Ivsma
6A/3oVsM4LHskEabBslwnjcfF3nlO+8iOL8miirJurJlhKr/5eXEqzt5y0vgKOKTMMWR5e//dWiK
ch9Afwi2yiT5GCryoTPVXt0blqqv0wz5bukuRfuKfOznvx0Pgqk9fPz72W+j/4Y4Du9H3ZGqtmek
epuAkgySFJsqAUQnKWDtcBGYPMZZ44mBuDo7Z6fGdpvtLqZgU4cHBGeg7HHGsIGYM+rNwtMUdeea
iBEa5JpXQGrU7rupxt8C1eo2jVq3x7qP2iNszQJXjyLJoQfl1ULYJd2skURTHCSXwqppDbtb6N+G
iRgAoBZc2BDOSCSBJFIzl1s7ANmlaN4OKTbxp4Kk2S0koEsoNyCEXmVQYcoQKSjwS42nm3skLUA5
uPwVQh2HGr2AUGcOLsYGKr5O59r5Pet1+mPpr+1EkldJ09cPaNisZK03r60c1w+jhv2CnI7RQnSK
mBPpkFdsG7eXaUgxyG8VjsjUp0en6WaMquq5a8OFZmNocnrKQnQLRBqu8QGTJZo9nlOtMB89Oz/5
XVeQGJPAKGvGgDvN4C4M0zK24oHs+aO9K8bo9fagvj2P/9l5ixdduXEpfB1ayJkzQ0RDtO2sugC0
Zv4IKbWz6BXqw6S5v/Y2U/M2V/SiYfQ4ejiiq14w0SfhnIvlF6tv0mbe8NBLiFd6QfgzHGxpWbZd
f/R6tg6ntguji6Ej4MdKce9knvRLrlyIpUH/3kzwW4wytKuJWxx0HrfeyWE93hkp8AINq6Zv0yS3
a4+K4vdwM8mbdK41nntfgmU8ZUE+U7O+Hf/oXZSSREgcvHBaSiejswy1vLtETrcKcs94okL5QUvp
KKsYRg2Ia2Kp9KrULFC8yy6aVc3DxKf0utDbF/34H8OkHAPiYgJcuuhSWv29eOSEPW4eQ+D+FC1x
iEi5rhtcfdbiASZi2E2CDZTV5JB2NTR8LtdcR2rYhaI+p5LFhwj99BVZevXgi+xQgsDSerRJYN8+
ZxhoEmL/qP5NX4leDg4i7Ja9Es9wGHBXIBL2UeOSnx/YqQO9yCb/uhEjxFM70wN/BwpHmx/zItYp
LApLBB5vKwK1tnO0ERWk4ReYLY3bFrmSC/gM6lmTPrAbAsuKBpzo48L+JZ4TTTvsSsrsR9Ga1wF1
2H+JiWUA7M9y2elsKu5LiIUQIBaaXtr3ztiZ+8Hkicaztn21M7RhJ0DAv43I9a59hbjyZURVTTqi
Ro1S17SsCULJPmWKvNeCiCWN+JjpGGItUKfn28fME3BKTgOk8xaDG+NvDcvNlmJWxLNuP9ohvGGp
/tF1afmsDmTYYZpTDmmq8kqtF4yf6iRk0YYF/Kz+51DZ/MLMGnaTqruk32xzx1fa39f8weYhKfkP
OXX+Ei/dqepUdLDhJmimt8ii4C3BjfkQVmZ9KLkgD2aBvr2lkOgzxqR9av22PyaphoRJOLZPZdL4
D6MnL4cscOulG9enSqmHa2VEDuR8ecBIll+bF+rxfQnH7dBgyLpJQ7mAaVnvRJ3Ij7AuECNw3CwP
1X83ImqSAh2D5strOGNer2XsSZdgLqKtrYTxMjXhuACWdcurFL43gwUjLhqgxbo+htZzbwObeqUX
0SZRM9J4k9exhFLoMvTM4KQ6sf6qU3xKhqx5HoCmX8mm/SVGZV7ubA2tYRIfgY82HAPPZ0mXeTKa
C9Op2Ur87I3sEY4LMQ/tjE0bTNz0CaYsZ5Kzarwc4ZdP1LI4C8D7XWLFcBC4inTMrP4GNpfTmUHS
bOVaTrJyOhjCONbsLaNzAHSDIoHsjDM0ck8JvCFlEgQp0rshj5EcTPVnTcH/A42MbKVbXv7apSBv
siEeMJts8lc5BBenBJp8Eb2+AX1z7F7gLdrXVjffGjsYLyggwGArCihKku98N1z1oBuJ4wFMfh+c
OP5dKeOblFnG21gHDStPvX7w2cBsANL6ZztVzL2dyvIuaLsOCokWr2RYBmHhNJt8qukZUxlPjVPu
qlMM7QPWiPgafbS7aQEpBoqY6YTtPE/EXLNDT0LF10JAJeoYTIpaGyykLds9jcHonoZC9VbQaaUl
QhEmZlxyImEPSHeiamRxnXY5yPY3lOCs6+1QGmW0MjsfR5apw27YWYFf8E+KgQXqbVyClcExxapA
hOLY9BeZa4+42rohqiSe3IbnxszXBVmZK6JHBiZRnHVdGW3ZxdqTyNxHzMnV9lCGxs8hMJYqEtLP
ZDOa8zjiDF/mTv/WDEik6q0h73WvHKAB8ktJwscP8M5UKRb1Y1FY1kJ1y6Xg3YmWoQTyKhxyZyOK
ymUPYjyRwt+iJN36/XeqY9ZZmQ7iTK7lNzdx6p1P/q/eskP3d3Ll/Ais+mNELRfDBqku9p4OFoL4
R0wLxg6ShZkNVLM7ZRuAyTzPzVhOyNtmWbkSY/Cvqe7Msl7ZUdJeMvwteQIjUIfKePKeDomB4MHY
H8uoM1/yHhXNqEreIdEOu7FDzEdXXXcqP/UL6DrVbtSYOlQeYkHIkJZzm0wlPyNX1R51V3kfdEN9
6dPx2apU8ydepEcuO+89Qql+FQEOORt9bB2xo1Kp3qCyJTuajlFDZRYSWLIen7bez1ZjhvVKk5Ya
ICxovSduE9HaazBBmsfok+MbzJluy61whCYgI4ek4o++bLMn1o0f2YtbvoKUc4S+H2Dpkys/DQbK
YVa4RmGr3Zsx19F2tOQApESU8UkzbL1FEDrE1Z3GbCIoQou8aLqzwKl0XKK6Vr4COwguUUPmXIRz
GeKY0lrtRjTFJF+pyqXR9nh4TkWy1CokGz15/iYbsm3NfoyVx5hb/GNc8sVkOnIoE0D3m1loj4PT
f41X03P6n+NHDH5XcevM8QG1ojDdqpELuV/scuNpg5t+HlD/nra+4ghzA8JLzvuAn4bcrtk+N1BW
Di6aYyvxXym1u++ssXtGobL4Ep/G+9REJux0dU5LNu2aq98blu0/5vqwF3f2WnegzjUWoFFq+K/o
R7fsOdllmHkc3X+ArHLWM9FZMWK4WeCr62ByA9Yt1HTiioJWB1h2xvyJbnEw49QAKJ+oxQ83t9x9
gfbBykpwZ3ImgYPR94f9UOJbFkUW/Kncju8jCXUZ3ACfRChWCopkrH3EeBmtZrXMDzGJgtOfzxjR
RphNIQFUorbpSuFGVitp2QWlekE/FMlFJSQtbWgATKSm20Gn7ZdlXxqPsVH3D67NVUVjhDh/iGT1
L+GiHTRo+g8lZumieTtEFP/Popk0MZoeYBu3KDt1EAVsvgmDrfmmoJK0pybzavVBzIVShFtzgs3h
65zeyc5kkjxhgDNJ/dGYDV7HE+RjNmb4tF8o4xrERml9/yMuvH/Q3ujPphajYqjjsz1NQgnk0dfN
cmHnyb5WquG9hxW3Alpsn6umZZupoKYfpHLy4urymx+RuqNiRWHDP6lS9apMfq5FX9aUFr3fmRfG
RxHKnDi51n26GacBImQarrwJcW1YpX6jIVnXVWuvxydd6wxv9qzLR9nGgHgw961M8nH2rNPSnxJi
4XhrWvdsPax9EVjNZuyr7hV/sKNArgMnA1g6FQeQcOMO6/mXKK0giXracymriObR0qjYzy3knf7S
fKR6endAcEsAfip2s4se5w/fV9WHIQDma6fqhCsGrYYa5r5EQAtgMc2gb4KVEtvBQVwA0yQDHzqM
Omz0hjsf4N7omNmRDdUJ4U7yO2S9eKe+f0KWJ7k2IsPXKRukIiddO7498Q2pljssNUfqt7ev1ch7
IMr2eCdCiP14By9C7nCowoLULRidVNJCkNNGse4GK3+XqvHdkbT63i8V9WrxJFiIONqJ6IO7fn2o
QzN9q9qz1eXFu2U/tapD2iSOhrdY461LkETO0H3dZ+Sx5rgRFfqeGgMaDaG16jO5vKQ9+NgXcVvx
EKcQ6AcpyCy2achfAIUQEYGMCBXF2Yz4Qy7/6EhzFJbaEidQ0aE6rrdzceI+qOir9V7xLHbGRrz0
BxpiX0wPepfFM5KU40VRgLtMmW9Tv1c8Wz55XHrZttMGakxKodxVRRFParrJrxKrhwRPeVnqnk1+
eW89eivITqrxnYNW067WdG2PR0B46eIwWHdxIl37FE0qA2UMHBDt6pR3xTPbQ0RZJd13V2NVGuu2
DuoHcVDIKphRaJ6TtCEFYbv+zg4MNTqD5FC2emLfQ9eQr+IXGcbmPT8/mVwrv8GpT7SAvDkPozKu
vS7ZlAZ3/gEDpxV6rvJFiVLzgPVjjaehnz5DWvrZuYn5cxra6VWyzPzILH54lh/tW1Jhl0wJX4wi
9+aWK0XZRcT7qdMo/ReXeuFexCNgxMrCjH6Wmv5aOoNFKoaDxjMUFuV02gFaHDyZ75kHqOi047YZ
ATjJxUpN/HCVoVWzmeFIMw3PisqXVgclHDgsgcQf0qrx8Ls1b72ioKc5VHLb3jupacTH/ccvCJVu
bQV4F9Wgf3akan5pHa883uJVapfH6TWcocw2xZjxqo2hnfvpkJS5hLJpSMEihkPyJTaPqaxk5w3S
u+gQh0jMEKfIQqTLNLTydVO2Hy8YbEPMpVGi04zxh9UY+s6dFI78tkJhcrocA9/Kl2A4YK1Utv8s
+8NWxEnfU7SSkJESTZS6DthWlk94EMRnMb20vJdZQMDJvbPc4cf3PvgOfBBe0PayY+Tm2ZEtuod0
kS0D9G0boAis1APQq/TXpA/yhTj90p4nfOlzbFldaFqe7ZDUtK+WVN+J32XkN/YVyNudYvglVsFd
gngfYnZJkufnajKu7spyaReG8ZTkUXWfWyMK4VA0BqwvDyYptaVmy/mriyLwusbiYSsmNb/VBnDB
eBQY5lB1jLsiggzptshRNINx99nnuZk5t3gFdiSKf+nw7FrVpRQdkE/XSDwoB1DgBjq3vfcQJskl
Fjy0whr3mgtU2WnG6s4uUHbQR2yg3rDmvFQoCl7c0ejvQjNpuYX775IeDXciNMejZluxJTz7FNTm
OB81XHG3Jx+EAMh5rtH4XXpQWneX9p70ZoxRvA7TMDth9grW3E2wBKLY/N3QEcj1E6AENbw5R+Od
shuxdzwOlS3GPLhGJDbKaroa/LRtCetHLL3nZVBtac6axZx7qFP/sR5Q/1urLepLml7nuy9b1YDc
bK8fx5qN0SHvVZigRmqctBAxakUOL+IWRY0uPMnZ8CpuUSKUyQokKHKt850M/97i3DXVqQzVHQk2
7b0eg4bEVeVdsLcsj8zGYAfC44vnAcKYNgKfQwvQs6ioBx9DK+zANr0W+S9ozd+GOm1hnUYt+iVW
RJXfevOyyNKlCyx8a3dbKYnl0mAq0FOGCHb9J2Mll54Kz42ugsMiWCulpZVra3AyULrwWvJUuUhS
be9KVwUyZ3kFUs02Phx+ZYGbyzupPSB99G3o+Kv6ftM+Dq4aPtrABycnVncyOp2erct4DOytaDqR
3J/wGP4uWmJOlVUvQziEZzHJSdwasbkkXFHOlLGPGeU1eWnvXI9wXMhapLhcUXIVB9Ehzkjb+Scz
SWB0Dc6wcI1Q/YmP5LTO0sMC0b9Ws+9zHQ6r7QCiGmVdvo9jctbYC8brqASljqvQEwwhD1PSLyeY
eWAMRYSdxnxi54X1auCSnTdOgrJhZNxHdg08MMDxtnNr/0cJj7epcVAwqPsbLCkOqoG4aqP3v0S/
mGiij7XMcT6+ItS7t1gbPlhe1zwqk3SquP5HnoU5tjALycTPvhknyFeDWIHozWLyqmadcAPog+A5
k/V1nYJHgoQH88zflm2lsSSsnXfVn8MyMqxbOYo/woweJTddF67SIYP2XE13DvYKzRMNoYAgGoGO
kia0iDZURY/go//d8NwSaUq8iu5n0pfRZADpTAg5xWB/s2MEFyJ2OBdL5VYGABCQLlqbT3ZV/0Yg
efhuKC4ZmP61wkxpN1I9PGcdaPXtQKzhcRSRPH8awCbBmPSzs0CpiSa6zdlZoNTGEnEx0cveVN00
YZSsdAP7pk6Vm6Mlm85jEkp3Bf+n9BSUzdxUIqv/JoZlzg95BAMz5mjMTslX/lTvVHiVpyBopW2u
NuHOL2XEG92635m60t938IHEjkIcYicyVmph5Jty4tciHD2Q5f0YUeowcNNpRGoOOUqN7EN8q3hC
7zm913SDBZYWVGfWW+GTaSM1DOzsHYcVfVM1cb2tRrAkPm6ZNqsemCltcwqTEvm61qzQGpoSypmq
XMCw+Y+Rzh7AdZHnIrkCd3eopJVXYgojeoOp15Po9Seeb6zZ3uNYYfpWmNHdYFbpPnLJeb9QqY92
foxYjCbjVjBDUjPE/qhZ0LYEbUm0kU/9uz22Om7LqDTDBbcBQMLF9XIJrdMEZSfRFBBIA7sjfAYe
RSRxcgQtp/HhNN5QsIW4jRdD7Ppfx2sJvtSBn0W7EpbEubU0dSWl+AWDvhzazYyhzqIuIC061XiV
ALfQOB1OWrIQ+9sUt9RdTmVrGUw7YK22UngZ1knsgMWe10pHXEmK+E6MN0JsFVL4xzsTadsjBeV3
BJYmDLFcPIVFo22dDAQtEo2VskS8uVynsjIuzYq13PwW1ATLurBnlSIyjOg4wZhDAIA73spjC3+P
KVB5byNCcmlja4K28b4lN5ibolMMEyOkxFiVMKW3pVbC3Z8Wln2JIYWT6No6CBxyM5/rS3HGVZQe
XUeHy866c15yztOGaq/OPulVgPwY32Y9eNCGx6rf6CiiU84m9uWQdaiApU41D7l1DD0KVzgf+9oJ
19sfbkKtW9REMsOrZxhEEyiI908douZvzXbeU9Byg24eLaolotuZiqeiw1Ew2fqV2TGuizGWN1cU
QPRtZ0B9EH+wGvL5JcwCZKkaC3VLK9+gJGjMfzoJZOcy8Yd830W9dzf4mIh0w4AZo4TM+rSGD1D0
11ZqmiDW/BqEYKV+gEkcYFqwyff5gaxCmSLyH3mAmUUquitqinP3LTkgRhfJKC9tZMbm7cHgS+Wx
5bEp/tsvOwZcWVgRBIjfiLdi69hFa+HZLRAFttNC2ugmwnLoqk5bbKv/C9wTm11I8ooBztUrzBcU
Zzy816tw3/mytg4n3R0ByYpj2zuDuV11RY4Cg2hK2BCKETFgf9tOJu3YQL+IQ1e0v1PSF7tbSAYb
dfEGHwNQ3XkT8TRR4BCYJXKvvLxdJP5ZnCHuNa71BOGoW0x06Co+rjllyE2ceslRDdq322+6SpCt
QwjuLZguhACdckiqgpMNYYarV2rtI8qWEfX0jCKQi/Zuz27+l4m4eNa7vwIDSp7c2dFzp6XGWs20
6iQrQEUr3RkX7YTLVrQBQQvbDGfMmINs1HkMyxcBKBMwMhf3tCRFzQOibL+Im9zcpI8I4PtgfbPm
mnTBD10PpqW6H+9RymhXolmD1FmlXm7vRNNypZ+WPQRX0UofR8fAi1CkRcYWYajaRJgn0VTMzybd
pDHLNPTl7jSti8plMWknJUobHISyEmXEdNn46kaeeAyCrSAYDeJsPhSGxi09eBLx2zBJxbtdS4sS
gldWXZTAXM+FjD+asVfuOt1Jlm1SeY/cUELcgP3hG9J556HyK0ivnb+wgE39GrX+d8yl8Zp3uLsC
2w8o8NTWFnHT+qBFjo5/Gk5pai4lG7Mrf8VN6sR7MyF1Ghnl91Yd+u77CDAehSjYkbqtHFlGfhxu
zSwYSBSLduoOuIqww/i3cSKmNmsUFLyzuE+Z080KyrnKDTC3F+LGdLuBiV7R9BxPXWMG8THk1lEZ
qIco+tUrhmztQpVdoUSbzpxncRYGVymw8ustzG3o61BpZPzfQxsjLr4MrePgDgzoJQYTch+1krzB
2jg9SWM3HHy5dnluY4nQ1Jm6osTbPrctXuAjK7IfNbf4mVzkGspCM9Mchdv+Lxt/udeyK/RlU9q4
BZAUxNOhMJc++IIfEsIccUcSsgR8uHGD1t2rmao/sClmTz2NgM/0Fyr53WPk5M3ecUcEoNVGe2t0
aiPTgCGEcYpHR35BB089Wyb3MuDk0snmpnmWJlzQ7dDU7001JKdbRJx9GQqra4XvWL+8xchSrSxq
gndBWeWbxgGsYpjp+Nji7XjnoNEJnHl87GRreMwro2XnqfQH0TRzyd+rrG1ABfp1sdTaF0XtygfR
qU97kT4m2y2arNq4wY3Gj3moW6PTKcE/Ep2lxZqsTrwjgF7MK0l4XZDwQtg5CGv0gSXAlhSYT6I1
KsFwEUNwc212YxT9FPH5IGZhmJMtxzHSWVXJ6SEDM7UwM7aAtuo014YrcgXDpn1FzBoUkmf8jqOl
Icnpb1TIEY9xxxfH0VUSQaV+AaaXYCYrt+s5/TWSjkzdVTQ5WTldYSPMDto2dBygHU2FaDzOnMew
CYY3O1wn06jBGv8eNYV1MiX/HCUFhfT1tT5HjS1S3uK1/v4fy8BfuQk8R2lY2QnSuWMf6g9NFoa4
47ZQDqbmCFjooYWpjiPseA7alpY1YKymmDmGvKBrINUH40LrVXXvTd2+17UXpa0PYv48I6sw8YFj
t4lRsmTGsOpaPHBmHnWfgXrJW0xzor4nhx+S75mk37PjxxIY6D76NChxi+546vZd/6ObjA8symm2
PWB0E6rFfYuVq4LQXQ2tsqMk+UctALzv0TRrY//Ho10830UMm5FjnqrGXqwXRKgIpe7Qo6jzb2WL
SNHuxtaUdyVuYN1CDAH2gouC2LB/dosONcwybD4s7nKiF6HKefJAQvjvGfiuosTOzhyt2ug4euh0
z6einU9Bcda84zopHcS5LvnxHDWllPG3UaL7jzH/j7XzWm5cZ7bwE7GKOdwqy5Jsy9lzw5rInDOf
/nyEPKbHe/5UdW5YALoBajwSCXSvXkt0PamNDvALvyaJU17+aV2b/tRCWMFJBb6FH/72T56iFHLc
ppdJ4h8yxyvEhC5J4YG2Bpggc29SZ5JtUAletm8C1UfvWXq7IM+BFdoHz9/Mo6VdKOjWTq4XB2Ga
GGMSC8FPLTe21QSEWjZj+iTrmQlKu7bOQxRwcWEbZ7N46QR8b0PbuLq4u72X7qGphtN+8g+ni1xp
hK7qQF2JGcLgeVK6tKbbtIXU7txcmoRzwC1MigdqdbDSGokYu3Whhra1GozPNJqYkYdSi+SsP1sM
4U+RBTmgbuVGVX5TR1oBJiRMvpek/tMwV790QK7WY5jYlCOQOkX/uthnmrooZCc8I2mqATJCXmrz
tr+Xuq/QF0TPbtTm+3aSMBEUN3IvEdbpk0VBmmOTdpYLpqZMrJ06xFdj3pILVWxjPQQR6nM9smZ5
ibxdZpp8YS2x8asbvomdDe0DL3RtMYmITIEENq4RIpGUZRM7CF2V3VmxFrEDYaEzW367/Z5DDSAh
kCjVSF+1U21o3S8EdleUUxcD9aJdABG5q0/wjP7dR5hFJbappv+YBwVJhFpIde8S0nswPetFHcrk
uzNk8L0X1UPSkr8AQ+VssyrzFkYGYo+8V3AFRg85uHqwnwc000WMIIUfY2GbRnf+zx6NkTxWZVgj
cdlUNxcOn576pbYF9mErPiBmQf0zjUGqKx0/+cnTWCoPytaXKw73TeBvUiX3jr7UZ0c21da6jUrp
QdOoI1E73/1poOStaD+13oalUynkh3iaM/ijd4SLJzu6nW4BlXbdB6ol3uY0x09zxH2cDs3J0A6e
FB7wJzCqyhr+DgQ+pyRA0zskAeDN1Yh10h+79KffR5zNpp4LwciwEPM4zKfHIUM85t1XjF9cdLe7
hgV079jtTlEa80ekGq8ZREBwbir+pirk4tBonY82ACgNcrX66+RapOO4cOPkF5k5p0J52WrrLcyu
w5p3N3ITCkw6PBXL+7A0vqaK7X/L2wIBh17Jz0jtdgcPdsaVCMcFyi2pAeNLWGmvQdjq4JaUYSe7
EMsE00sR1bOcMAZKClA0hQ+pQ/xQCqu9J1s61ayk33hjQQVfKVaxMv2Crag56E91AxYa5DfMhJkH
r2I8JJArgjuMVpFK1HwMJPh/MdSNER0nxbblaOfGwVf0+0pzg7uOcr8bwviot8Di/9r5CPYU7tDs
RdfMX12VOJlXpHCix1BN8kTxX/2OoKZtaNUpCG3tAZ2crRiHo47nYORwiJ4Wm25ig4JaQJpu7sqs
dQ/iYtqxCym0/tYthpAKn0ZFXOvdpQS1Eazsvl90fPL1kLvNfcWj46ruUZITXXVUWzZyaMV4kXQN
ZqW9V7I8QYIOMR1hRC6IoJxhLoVRTIpa1UNSTMr2rt5wgtGLnq/SiECe1Vp3UtFFe8or/K1fRNWT
WXIEKdLqsbXV7qqa1Osm/sJ8utimG1zxwIh5VdjmWRhSWQIj7sBnobhqFS79iaQQ0hd/e+kntvIj
yhrryhV0htM8yJuXeh3KN2IVGM/U6y7MNp3UZJuWMtkr1KR+1EGUfEdx4Ml3s/RRbwtlW5s8OcJw
dO9LLfubQ9EnzS5tiUwqVrSJdWRhKfP7Gbgu+EkHLKTeulTyx9q3oAP73niB+thVyLB6CV+IkPfW
Nq9TFeqPPjxCr06tiNZV55Fic8BqqvoMT8oPyAq663zK+Ijnsd82ay10mgufqDF0sCd0zTnsH+HU
D5D6UTOQ1bH93JrmXvyjqEThJBxDh9ymKIuwO0uP8oRCsKlOymRfuxW9tDCcvR2YkONPRsAc9R0E
Df2yz315O48hFvh5lqGp1UJMEG5Gb6IHxP7lX85qU1I6FARXE5yUBPI849Kf7lEOzYGnhXsEHOnf
d5kzbgyHihm5i9kwonnFj8niq8d5AERIKG98YilsYCdISI+VSJ53rpR1R0Dy2Wg5d/hyh1JS4xx9
G1KrdmKSGmOZpJgWRyha8oDQcNNiv//gJsaFW5NA+UC6dngpAMgKN0+J3lbr31ezptVEd3LLwZsv
RuDFJ1fnDB+LDCQvjGeThNGmtyDRAo/HUUDyJxle27tRkC94dNV4KcaNqK0OA4RCy8hnl1/Xg7JS
hzzbC2vPP6aArfLOHHr9bLo9sBgWU0PyrhR9eWvRzUfy4ZJdugfR9dpfaNYW4Ff4QK5nrCBBMxdl
CBvz6CXhC2xqUDvo5dMAsdo1pNw1VIFF8FL2kNembTZsoZMIXlQ7elUkvb21Upt8UR7txXCtFMM+
6VFyEZMKr6eWMHf7g7D+ubYcZmzZp3tWifFxbWj2Xxurbm+jOuv+trY6fYJ2nOoU39du0he5I8am
acfR0nwYWrjIcv3W0nKeI5YmCRIz/zrpUzQbhSMkGO4q1iKI/SZvCFaxiNm9HVf7oGnOVN4G17pS
N8pKTKEmaCF1vn7s9MLYQeT6FMD6Cc2nFJM+hC6plUsDbaE6T3dSlnP6d2tlJXwMx7BP6rFBiD05
aIr9imYWdA/TdHGJ3lv6aMYrIi9povebdKJe8m32Lq3lny29U856LN1zeoYXya+gSchRSRKQTnJr
n7zEZOElw24PD6qlL2OeWVd2Uf5IOyP8OjXy3w2dUIEYEY3Rb36IhvK7MTn/Tz7/6RZiQdClJ/6m
bBEluLCkLh92bAD6lyztd3FaBw9NMmWglCBfiHHh5moQDZhsnl54uex8Nw4fwKn9w82ZVhNuctt8
cCtaiUOTD630vNr7TYcBtvr+z9VsR67X4qYGaa5VLiFf7AcIkUUD9Q0ikSW6hl5LR5Hminm8XKyC
bmG2CiKHQTL/X+eKjyFuJFYmLy4d5/vOH3K+r7B27x9jCOp2S12htYwMG8yE45yMsNNvZMnUb0Qr
rNBCcSO9R6hlMrRNYC0KR5UX6Vj3W+GoisGqLFaxWVanefJ/u+h0Ny+L9Zt54TqNELIV93xf+DL2
vywq5scA6y6f9sOiCkhi2fI/flpfg3HA06TLn+Di+/mf//53EYvaptxvxQef/83/buEP909dM1lr
zUoQ4Ld+9NzkoYxsIfR7ko2GLtFOfyu6FMMB+EhKlCsnJr4qr91zHpAfmZj7hEem+h+mI/f5j+l2
kX6cXpnZUiz2Ph0FknGRh5V88hqCmOaEbYi0r8k4BN/JknKMhZEazkibckIEHLe520b3Hmnnv7hG
ZvXm2pvU4wjXQSl+Rl231K0gftQyXV/HI6UfaLHaB4B/wE9Rq3sYp9hbWQ4dJ5JFzcP+ZwYfFCNJ
sq3ZHi2UKa0xThctb92l2umIi015EKNs4SiCDVBH6fVeuIlxyzOQ2ZFUUqYtci0NrKwH0ZovGhoI
5BztN5fZ8MlZdF1by5eJBRaQLHB3itySigfP+QbDcAUxyu9uCJw7A79qoffXSuM6I6MAh0gMYihI
h0kOsrti82jcuzCJAZVDgVufyNwgkIzvCMpTjPwLjsTwgRLg+qGUnsSxW3Ry6UkcyDNYav+0RMMH
t89zBBqA798/54iNpq5r1YNcPYulzdSzN45kwXs/PP0vE//6mdAHU5d+j5KnLDfZUrydECyQltD6
61fiHQaZJxuy9hkYWnJ07IFv51St4Of6Ry9FOVFT2z5zfHnzksfyW1yPKSg4OYDAslf2juwa92Hn
vpBQ8r81MpCtUetsmE4pZh9GyPsE+W2Y/exlO/vSTxOpx1T2FeQH97Zvvwg7SJaPE0OvgA9nWrFN
f4mJHSjYTaA9VaPRXlWRi5g5BEngZhQKqwxemb37JL7BUuD8qHMveiJFUKxVu4tOnJaQ6PzLnKJ/
EtIU73PaaU7tp9GpL7LkYNXauFGzXaVL6oZNR4GakG0c2qTVJ/oE6NxLfmM+WbXXWIbKhRIUb+GU
izzP3On79JLDJ/CCzLy+bOUmOWtjGG3HCB1kLZnIV8Hywjwuj8561CddyL6PbiqrV0iCd+H3XN8L
JJcUxOEyCPvhlm2/s2/gld0kyDs9mrnzIjwUQ73JNJCaefNVSgftNpoq3cYcQTakAEje0hPjmZ8h
TDDyWs3lmm26hM7kRo8VdynM4mLKGtn7RDqXwiUMn3sTYW9AEeFJqzJzX7SevCPVMVwbjh6vbSus
HqoBWRwf1N5XiIdOWTmdzyLO8bou/8qz4clqo/B1GJRyGYPsv/M0/jfrxEaspGnLjfhti0tq5j1E
s/zUreybEaT1MYeBbS+zgVh4BCXq+2GA9d+5kVpCed+gJ81gqadGcyF4bcOw2QaKPR4sUekLG16+
sZpQQgdz1K9JKyswtQbeISwBRw5N/Vh6QCQjS+13IYxm95qt/IQgI7v1omhYZmq7pLSV9N6frUwf
YADyogbN2Kn1p5XtImMcIt+sf/plcsXjyUYvdZr12ddnVijm/7nm5zv+Kz8vPyaWJxffAFjHFLro
8h1vc0j2qq6H3ZiuaSTNTZ+hcx8jB7p0i7FdB+yp110V0UcrbVtxCLwRzl3hwdklE1gsi0i5g6gr
2WoQra5zciwQI34luOess0hr937i54/qaJyosKm+GnYEwTy0VSeTesRb9J6ahTDECQ/boTebc4ou
6jE3kT4XK0lWvgcFXsFHnhu7utDbTRVb2hddX9UFID44Y4ptb/LOoYjvkQgsFApx8UNA4lNfsbZZ
YoxrUTFiVp4/ne/io8DPT5MqEFOZT1YP2qiR3dil5eUl9dEhY70Y88CyfrBGVkXexlbA2an9Wi7t
CsgPuHUUCfbj6JpoBpDEphoZxpnKLe7RJntCFfJnakbmd8WTTkVR8YQvdH5irQZKYQDiGsYOWwlP
RlMqPPRaDgrENZ0lepDltTF6YPYJYK0bUytec93fpklofR9ViZIJKx/vrBHWYs5RyjZUyuIBLe+f
xhi6t5afQHMcUtWhqsa3yiuJOzul/eB6arzuiiq/VmUv3qu25O07s284mZrB2kjV4NHINWRk+ZN8
l0YXuc6OjPa0UhWn4xv5e4AAB6xqVbRUtdYkUNX715k/wIOp9+ZXg6OvzSPziSx5szPGHjlEr7Je
fNJR+s5JTgJ62/W59uCYJ8EWLDrA2IRlhFBtsnxwS04CoNu/Wf6Yo1KMSYUYT8SohxslN5o1qRb1
lbD6SlRndGXhLwskPG//s8cYZOkBZH3p1xBHLdCHRSwkRTDaQyqz428CIcbGZumXgVqITdRR16Sk
eg2UMekvHnHRHeTCz58LxOw3hNgadmy9cidpUvzmkZnnOs3tR+THm21UEzVVSt29t730++Umzfha
+2P3oJDM3VWAFLcQo1tLY6oeBOR3m2iWf+dZcXWute6B3G3+IitQiRGc4G06dRXq9RZdGjnXie0b
DyUBXjGeqYW17ySlpoLEyF9gLSCFxB7tKKzOSwaf30ujAAYpZFTifdvJXhpD0NXV/V7MoZxso3ZS
8cAxMb+RbDiFkbVOHjOl1ymazKDNPvMWXWdoWKJ/SmtUO1p+an4YC6MKOfYcqrg5UYfudb5KsoFH
xXtqTCS+RNfsM//YNA8KpUnHQh0J4qXJQ9PnFKxMQ4CZa/IuU3N2mbuiZUsoWTfUta0+GWI56+BW
R2QboVvqQtIi7w/xdKkirz8YNtWGl8GgTJaFotp7YZhdxIyLn7BYYspsn91BjtpQOnjd6sPaounE
kbOAcXFYBYViHHioGAfRmi/zWOSHjwRuySMaZVou/uYyj1WV+9unNrzLvKHvf9TUb76USHIV6Bp+
yeJEvsn1cyj14GtyTd+nUGFeYFpjkyBAHyXogwHxmlO5oiXGJg8T1NVR5HPFuLi8aQf8ts6Gz2lj
5/atatNwtXhPTEi7sN+jcokkT23Lq3msoX6IonfpqzpR6M/jlbJxeim6MOuLYeqFIh7IVb0f24lA
mMjtprJhsaZMqo23pLSKxaUfDH52rVhldt2/W8QY1eiegkqhml2LOaGO/ORl0KfKdx02cKyjLnPj
Vo3/YltduJZrqC76pulQY4soHgbD9Gy4xq1ArVPvewOB0ptrHXUoc/gEtC1qRP/iWiqSueSsS92s
G1cAz+HPMXzDWFohavEz0fOF35mQF7ECDLPzJ4NYIM7CcVm1QwT5PmhFgfPpgIYtxw7cLbWBIBPF
4AxXNNSqX5peAZDyLwBHMTavMK8q4EKdNfQHzogrPY+bbdoDPFVsM72jzie9iyi7RbZNMnmXJdmd
HbXpXTl+q0zPuRWdonOMqyJB0sIyVOj1VZLrQOd9e93ljRQtyeTfm4nWHcVyAeDOa8rhNqInFpjv
GgN3XxctReczg7+g9p+7TjZh/Bw9XM7U/sJawUKZJG5z5TulQ7WtqFgvW+M72hvxvvY0c+GksbIR
3L4N8i4Xzl/Dq/QttEr5Yib9Fa2LX3My5C66uM7DOtjWBekp8bLrAakuo0FBSHsSNhNdp6yrvXhJ
6t34Zp27weRcpbKxt9Rp6+eWC45P/U9wT99irY5egsRSlsOY6GdHqSfcKuEAt7TrK9VFC9hHahBO
KlNHF63JH1E57Bbj0GffhhKBTYVK4kVekjaIA/R8BJS9BRZgVe1DPObNWm0SqEQqrwW0TvKBMn1y
VJNVoQ7utpFKfroYLxMIijduNVymK4XXkaCkkjPx/eRWlailKdICJmezp4wvQ9myTN0duJxxKbrA
45STaiivotcg9X1f20Qy8PQiRXnItBY+Y1m9uXhH1BimbjtcBZNRbfxiXVa9vg7ICAgKBQOVhGVu
1eWV6CIJcdZkxzsjFJQ8htbIewzehaINxxO6ZOWi78bsOQ0LY+uMfrtueX8cta78lfpAqMRFy+x6
3yccG1tYBubx+N1DjAkrxKXIasquuy7HgufS+wxh+NSdpwGiIzhPRf/qk59wmW9kmSBvFkmvvLqU
AmznzzLffF5ULHXpVqBL0gqa7ukj//tbGNO/tqGSDUrTBj070CCVVJoPyZCay0YblF1bSQaBFbnc
qMjfrGWqVx+8QFL3Kc+CpehSq2+fJNV8ET1kFcy7qJUXYmY9TZc9UPSeXZyFg+S6IJZ0czgGowF/
YM5fo5CG8gRkfY1gH0KLQ+LfNtMlAnC1GnVfWYmuMAgXdWw3ug1Wb57gK5Rek2qluG1a5HLpoUEr
67RGBCVMd2JMrJT9vqFq+eu2I2vKOSKqj5BMBctLutSxEWMjq9SvL/3c4S3EvtrZzfnTSlaOIMKz
k8ifEllIztAIXPxTyY2ORajei+SscPAq+PMI00NTaqjSNSVGS87G5VEAW+FNnii9iX5c1YV9Ie8W
VrVu4U4UzYuPaL47CmhsKSZfDBOY1ovQ17BGT1+1vR7mG1AHMDfU3pWmeYjmVrk3HBp9DPKNaALd
HQ6+pFBED/kYATUISTeUem4z26a8a5B4JsC4YphIzGcQmRThIqOsNoCoBAh7W8OPOY/1EDfO1rn1
3/i1f5k7rdd5IDCERLIXqbCtcmzz8kx5/dTKqkh97WU9WYyF+g9rP42Nk/Xf+wkrAYs3v0/3mO/7
2S+Agy2DiH+KVQoekN6oV8gaBOTZiVeivR6tqOqGu3LqVmlF9U9jIW7vN0m5nJytVPXPglVkdhbL
UaL85iysav2FDVdzmyv6XkXX+yksu/6ayo3vuT1UTwHadwfZHOAkmowBKnh7WbFjij2xxmZkkZJX
rLWwpo6BbF9iQgYwOTf9OGEC/PyKLWX5lIYSCE+593hsT9awvtPh5L0Vva5KKfE2+nvfsepH8Dpi
NEtr8+zCmtMMtkMdLVQ2klYGGykNmiMJ2uSAsBkKSSQq7+Qg40yj1doXeHYOltbpv7SmXadw036j
iB5pJ+JO97rRBOvKu5vI8pAw99JjqsBBMvVUCRIV8AXUH4t+OKg1Gd0hXF+6E4OKaHW9ZF1Vgba9
RJc8qRtW9dBBGNcpVO7BHY2mXnOtByM0nSO8jsHS9rV7x4pMEGpK4W8IH7ANFXstVxp/JbLiXLHX
qRecM6ODUCAx5CzblN1YrkXXq6UWqdDu14jSBiVNxkFJ3PxeaJeMw41JgfZX02HrEBS5+RgmWr+q
HM248fNap95TMa6krPGOhg9Wv1b1jLKswl7WmdU/F7H7s4M+90flZUvbmaQZFKvbunltPnQdW2rb
Hqi7GbK9iKM4sXoLgW1/hrk0vx9Tdec30BOMtt1R5gBsVsRixKQUZeKoBHZbLv0iRrk9r6jwrlXr
1AyefZq7mV0s3Misj2Mh6SO4RvyK0PPWkaF1y9JPu3WUyfYCwbLy6HryDy3wUO7rR0TvXc7DR1M0
B1PNEU6Oi3Vs8TnK3joB8OFuUysrvXac/sC8axyvopyaQVOOeeH4FWXlDl9cyBOspWubX8y66K/8
anTPGZmT667SQVsV0lkM+a1j7UZKJxa6J7lnYbDixlmpXsV5exoTl7wwi0XkAoPryeuEk2DiKinC
8saDenuZyHzLy4FAppf/rNCoXTRmaz4qEVLbRVFH1xpckfuwMjjA+cRnV749Fi92bj0atp3+akvA
73sppGQTlsER/gq5J54Kl1huIJenGKF/rtwQSSqiCVBPASwGLTa7WrEn8TMNpV0StT5apL9dWVWT
7Pgh0MdhEWVutwky9JjavkxkSuyCJUwk9yYSbQiYyOVaLZThVJNjgeqsMbaAZjXeupGxdF1CvRS9
nqmj0n9JEA+7gVT/iKeSlCjNi21VKM0KfbKCczyqtFZplxTBInkvwjeJYt7JFv/a2cODZuWDh6Hb
dzX/WY9pp7J1Qxdk+6FOiKwA9R6cEuF9RLeBsPBzqlgaFESFtKr9GE2oPjEemjbgdzUROEKTqp34
ehyTif9RDFWapKygUF/6iuOtKYns77SsHO58SSLsYBknMQS6sjnYWv2DL2KWwGkFu5NpO9VW+AoX
WNiVGpCU6HjhUOw0FY5/0RUXCdwqDI0Iy4tJTluGNxayDLNHWlKzqhehf/kcamM/hxNAAlhpCxrY
jK8NRSquK6oTl60RBN88V9rLcEM8UQZhbrPWULe8+rzn2AbSOjmImZ0LOLiW+4XDL/6dv1S05ovg
OoW3yFiOplusZsMH8lXCqtpRzbdubUobcJsoE6fBB6XRHC0biAKz5krQVFcQdO0ogJSXoqKoQk/n
LqTeIvFIALXA+GBygkYFahcA+iiTb9Wpm6NOunZ5nvBIg1ZltgruAGGFxYZw7buz6EZJlW0JhiLJ
a2cnWx7VH1MjBW0rGp6XePdpZBJ7WwQcOExjlTWj/aTpJrn1MgWtaQflEZROuG6DKnytwEN0EtX1
fYh6uqWQ+6xVV9uCQjF3eZlGd2aL2J1w4VSKRvtoPaQqextNU+1VQO7hWXMsbTV4xrAT3aGmmKeh
EPMkuo5er3nuyveZqhb3jl7xv6RITyPaj6cQ3feF6Lp6W+3EkqXGn/eNxzbQ7O5oUrAAFlBuzmac
1Ieks1FubGCVl1SwsKr0xYBmZB12UkAks0jvdc35lkPI8BKj1wC3dfMSompPqkmub7vp0hglFIx2
fpjH9bRM2TuHKqUV+IpL2wf2TZRt5hHR6uMQusSCGs/ZEJMSuVLH/CVt1GHFH7teqp5ijekiLhXk
T0oPOD8a7Uh5+HqwzaDy7oYNuFRjIZiAIUoZDp6VPYreoITV+c+hcmLIkrrx4iV6f05UQ8Lsy/dJ
0qREOOS9fJ2Eb4rW0OrdpYPq7gXJ7Mw5azujuyoSKIKEocpylP1iEzhdbPmfnfPEVK+T8WvoE3DX
5MOFEEC8zADIlcmKLWkEVc0msrtfaKqZB9V2jEM5taoSxOriQ1OYgq4zDy7ZwV2mVycx5ElARo2O
3Ywfycj7Bk2yhx0A4piQrmfyqpGfiOqb92JgrBsPTkpk6bo+YeOBdlvvr/QyzxY6MquHiMM7rBB/
tJC2fhsDYPMP6zzDc2MoG+UBdO5f/Lr8ti31gNQjDv/eVdxw9vv0ccQNPc14gdigv8rcSjqJS+FA
X6RI9YD8KrCS2XDp+j07xigDYPk+45Mfr1M0LtXTPIzQuLUsUTrjCVGUoQS8IC9I1A7FQbRCb8zR
PJz6l+ZsRwyhXmqhoV3mCIMdEyBeiKa4DGpg74JM2dXj6NzkrV5eU8mw8KnRTNYxqoebIejQZp7k
8ISLaPk9ZJ9QsGq72VBFzWVuO600j4tFcqtMl58MSVuCjZoWEQaxetHGRC1gtLZG+bWwkEoMkyrf
RaWfr4WQ4hhJ2bIKA/kgiOkcI1n5Umw+aDoV9H+ZJLxcC/gLv95/OckzSv2cm/ZP8ijIFNgO7CVk
c3okyL8gXYUIsmkVJ1XutWMJrw2/PF951XpnI49N+MMveXC0AToACuTgu0i2IBSnnuMu1yKQpIpV
wROSjPumQ7Klmx6RZZXoN6nSQJ+njhONUXtqPDN+ktXcBQbuqFujbocnwzEPwqH2En8ZJ0FzU/iD
eZTVLGGTHRXfoCtapNz0C2l2aT1Q4rJXut6753H5U8w0plJCoxjlu7rNUG7tawP+6qj9okPbIzwI
dpVwXWKk0hueoMx/CHvjooCRKkG/U1SkX4oJRDeqqG2pNjVYZif7D02k78S4cBs0dKyMCaon2wqo
uwb1Gde0PLHaJzdBaaxMq/3ppsbJC5tTRKE5vdxEA8RyctG3K5TEKL8QQeV5UASVRSx6NmgA2i8K
hXOQ2gkRkU4KiuF1GdZbfirDNjNKbVvEvvkcNNqacP/4VXJhb2oo2DrKkpSfDT/JFn41yF/JAkFI
kMGQ26g6HMYg4lZixtCg7s5v8oXkZAG7zVVgGS4MJqb6SFGFc+kKGq+5e2GG0jh1OYbjXriw+yqs
rtruvkLda9GEdnJrxkN6O0bwWYPpfozicriaxzVUEnfCl/9W+OP6P/wuY42qvfl0STFQQqYFa7c3
wN3LlOJkvHuOczdEdE90ncDiTTtdokm3gS/3Uo/L5IZCauvMht3Y5wMlUkbcUKUVEzneGE5arLw6
bsLlmAEZRPkh3176UqF+lTr0MCGPsM5suKxzggRvX/j+rViQavPiGtqkrbApPInWmVe420ypt3KW
j7+mRh8bl0b7u/FPkxiRW2099l1wUZoU343E77M957qv4vsxCjWE9zHhgaAo6t3c44PfJXVRW9WN
72T/xTjQFCAfjlVekhci9xCo7vQqVm5FTuJy/BapjZjCir2rjrdmS4p7UU48DaPUdxuvzZRl2yXD
QrYQNIoNP370wxxmNmDsQhC5hC7mIohsqvK6990r80qcVwqkKletacknt1HqE4IkHE2Dxv9e7qG/
qxdvL4+MKoRdCIAnWzhBkhyA/kyZyaCGh2Qa9KI2OYgLks5vLdH9YP4wfXY3FX/c6BWQOH+QTjBU
8xJDDlI6jQ5hFy/NpY2w2CaSBitrIoH1EmoWhM/FXdgzV1NOZM5F5zKi2QsPQpRbF4YqKHWsa1GA
4ANEPZhG832uSShhb17xt2o2wmP0+vzKbpJrNYcjCb58eCumNAYsaL+7U/FbEoxvXYG2m7sCIffB
+X1uOglOyamewnYaxEQ6KR2KCyoa82wc4pUSuBkSAfwGN2jhqYuoIPVTg0kz9/qQ5kcSwRGQ+NFz
NlBYfLt01ckCv1Ns7uF9g3PATbeWXVibwAuMR2t0yQCBwUjU5rEtbesxdHxzA5pI21P7HZ8D/vcW
4YTnSKlvdEARfPXqCh6cWklOCuWLMDL1/cqD1/hL3VdLRszv+VCjWu8q6bnoEnVva721GXOj33c1
JSFFk34xCRz8MOts15mu+VpKkFNYFDvBNSrnh6ohFAZxpvP47grQ6eLa6PrfXTU3v6zqG2+u1eTa
dPLbqrnZf1g1JlTFGQSkQzb2Rwsynx07gDtIVZ10FUxjwiAuvZz3R1hb+2Niamul6qmUmYZUL6K8
8nNziCbVyyDpV2Ly39a6TLQ5te6Qw1nCbofsfLsYbC+ehAa1xxh9E46MTXRsJ9Xi2SoEjoU1b7To
yCHizbl383DVWrDdTT80CeQjwLFYTw7u9GsUg6ne9Qsr5xA4j0XixynM4iIsn+Z98AEv3y7Qs/eb
vZ2r2jafYFMRBTRbOynZPDa6fHe56ID1zHo8ih5aENKh0qIvF1DW0AIBbFRl2AorzPnZHSSTYjEx
EqcJRKZFIi0h75ATEIjxY/nnagWrXSBd82pigbwZKEwPl6HAf2UcrDe1fbajrtyWWVHfxiXcFUFg
90+DRm2u4xfa97Co17VIApq+uTKNwvuhuAixlrlqPMl+FkPOLsu3aWolWyOS20OuOfmBNEG5rS2T
yo8+Q8CQo8aNuBTxYKE826breczLLf8mcyR7a4aQJ38y8G1Seb5yjH5fREwQXcWJ733TdPeiJ8br
wd9lQGquksg8+5SlVMum8HZqALinLyADGetY5xTkFDuqkYMHR5XC/WiZ+VJYG9cqzupYc2Avw4dA
GoIHd5BeksDMAIbiHw58eITOyo0wNobdH9Sczx01eoUQmg9As2nvL0bQy9T4uDL1pkxtdNXbqiYZ
Z9G1WhiEYeg7i17pB6/RRNwekLHauHE8ngfiDivIceEWJ2S8MCFJ+MJe+QEOnvGnpThLYErUFCV+
sFDizv0VN+VNnifq17HQi0UGIc4Timkq+HN3uGPv2a8dudSukeAwoTOHZa+0x/GqY5+96xzXOnnT
nUONGqc28jkfSiQ5tTa3rqFM17eFpjcI2hHy1VtAk3pt6Kck08MNsu/tufXDeGVXjfJYRxF8+3ZT
fLGy8dGrxuanm6fQ8Hp81rr/ETlS4C0kWb8elNz8Cj8qGxs18p9DcA/LPFTUO3HnLAHxKimJumqI
jWmrnJ05FB68IOWqOZS183+UndeS28qSrp8IEfDmlt4020rdkm4QWpIWvPd4+vmQ7C321lHEmblB
oKqyQLYEAlWZvwkfrZ7isTIkPgVzI/hqRoVNZgaOel62PfD9+WDhlPw1UwoVHZgCrZUlLEcaTFWt
6rmv8+4BejCLzKUfjJazyfRYPTrLrNHirtbst3YhtRlaCF4p7Yy18NamAsGrSRv0cxHa+Rcbl+GF
5uZ4fXHW+tJYCwlOonqIiNCR8uKLhYHv7yhqZsZa2Gy3KLmWm10ZdGALC/DzRKFHqe7Dbky5J4GD
5JVqrYvY4v9mgYjIoV9WTfZEtu42IMHBMuM2MMlSTDrLv1wmhh18hs//KLsJ20qc1eDgjQGUMHkt
kBORfr+znWNj+wOq4ViGIOrYYtgb9J9Mj/2qZ2TPMIr7T0MWQnZVVe0sg44OeDRwLW0nUACU2voj
WpdIVCxTazNrH0w7v8hgUCjKAYUcbc3yzrnmvXLT7/Z+7cxbSYONKQ/11NemozRrRf9V9Yl1Ly0j
LVZKE2Ys5FTnaYawKwm2oerCuzI0kVwrbKr7lWOx/MrbsPqsxZ99qm/BaginhxbFum8a3tHrtqm1
Zw3iwK4xy+FOQwrwhDKvuucPbB+Ndo43NcuDN6MPfjpZln9xSG/hkEMmCQ33NcmcuelXrq62mz6G
EWUHU7RSCq9DBS/KdpSXijsHAaAzCVtnV+NF8TzjvkMFrVQQ5S1Pnm6a/zp6jKSh2/7DRa2V15XK
1pltFW506e6ykrS27FgoSmAzMRbZoWpi8052JzIgcQ6KO9e4QjYv05wfQt2C07fsYmTfU48Yf+eh
e2x7DElEZcwREbKal8Lur51dHbura5DE3yKHmhvEU/L2lEMIfOjQLPxv2wu9QLwB8VSyu4sVhoGk
3CmOh68R9qkHt2dr11UGcoF1HL3M83TXR155L121ZrxHhOYijBFV6l1jTu+jRugFh163zbMTRhbu
TYn2mnVFf6gtg9R+aaiv+VSp2wi3mr2MdiH5dMcw+5OMZlH5L+oQ7b0MlnjeBLERvBgJsrqR8ut6
haLJ2GMUL9eWxkscLQk+TaUe59RYtCMH0p8UL0vXksa+NSWN7Wh8moxKGvtDU5Lcf5mbxfz+JMn9
IThUWVovl0qWUfmgHBvvfchXcbLQPucK5QmpzmW4CGzB7yYHKelpcfY9aRzvQVWr6LNTs+pYNPZd
r2TrF8bBDlCR+dbHzhlA7EDRZSyf1XGx4RiNNz8qcdkK3HxjUft5c1wnQZjf9I9tHZ2wNYVqqBpH
x7aaZ1jh7XOah/HOnxMN7ip9crDN4Ksaqd5ZWqplI7DMpDTnR5gX3aPi+tO3T62ejt9CZUDo0DDq
/ZSl59ku8E/HEgR1q9b6ZOMFtKqs0fvF2wi1sykd8pVVBs6nCI7dNsnn9A516+RuUTN0p/lhSp1u
m5VAVAaxxJN2GSIRdN2UlrGf7pM0LNe2nT/hRN7di8jhUGCEPLU8i6VpxV57zD0lXYvIXo6t55Nv
69sy5g2P0mL5lHgL9djEdNP97XB587qcF6CFJuCMYDa0rWs5KFrdOuWUPBapYjnNWRleg27XcFR8
BEwMtBHvLLZjXBpvOg/GtV+o81maUVpskBSyPg0lCuRqX361osR8c1WjPHiBd5gm94Wq5EmcjsTa
SM6iedqHcVdfbv2ZCvDEM+r6gytSaar+zq8VOGsLz0QOMCrMuz4uTm6GFVsYLymcRb+Sio65cULb
2ImonNkh1dlM3o/MdeFqoT2HFQi0RCkN3WJlqjpTsFtiZVC6QhTlAtc2Hjyjmh6v2I5kar07SSKY
mWfv57lpVtf/4tDW3tsy3BlA+FBl+imq8dDM0i3Vmeqq+Z06EHhXtR2/1Lz+T43u0AyzNLrTsFWT
GVVkeQ91UUO4a8z60H+pvVyB4TP4TxRYtDNvni9D4fpPoMb8px55zR3cV2stfRILOAg1zsLO99In
B/T2PgdeGyJYwIWmUDWe/G9hgPjuVXIdTZlkHXYV/ym1NrAg4KyY3GEfL2eo07yfSd9tFCxPjBhl
4pz9lo1XM9ftloy/81hjY/Do4BJBXbvXWdDTR02dgUqNLkFVHKULEZBW4cWFR3enq/fXiCXWKGHa
udbcHG99pVmPmIXzNMbYD2dVyNBxfckMq8LkQa2RS1jaFM/0U89G9kOfxFQSUwXxJ1dH8VL66qpo
xtU1Mihcc3O7rmXgul0hhaR2bI1NJVUevJEdYztU2Q8fQ76kU62vZZ7hPPWXCGXATmSI7GtEo3IH
hCw6n7ou/upFuvJa2Xi2eXGODDesptOkB8Dh9a54qQxorl6BYYSHvEg2Ob+qSmefNhxXWmm6V0sC
UYo3apaeSu3Cw5H7Sjo9NdZWlmXNEMKQn5d7Sgaus6+33G2mjEvkbXajuz3CQ379qgfZpkJW6S3V
3OjY+BgOd168yEPNNhlotjEldL0QUZsWwOpmis38Dnw1GWM0IldNXiFnKp0fxiUeuylSKlWwN219
OErINbqxgMQnVgia0mnPcjBH+Cyr2Y7NciUdmYqosm0sJtbSaUvANex6jgd9ezaHpDt/HJPJEduQ
stCD48f4qOhQOQMl0p6Hmo3vonK0Ech2AiwHhXSkvRzw3ALqln4BcTe9us+AtJz/6JcIzUQzaJkp
g7fp7Yg1hmJ5PwOv085GgomUnP2tKX1K6VDKldMy8bxNHHKDyDwlHXAYmvxH3rz9eeRtcm6B5F3P
pK9ZBm6jf+vTdAerjWLc/RGronOik8MaK5sMsdoekhlUNWvL/KEzB+Ogs2q8s9zevUOdsPB3ZQti
KcPla221VojypT1MRxw3LTIB+RT9ylw1RnxP/yJ0St51a6zssh/WvGDB+DE9A+iGxWjOw6muZ/cC
F83dYGuR8zsy803pWfHz3GI/5M+VupsbVuTrsgielcaY+Qpp8jxhcPJQlXBNl1g5aMFgH8ArWytp
4sDsbsIecD8KlzyDx/oBJIbxubKGFzbn9YO+LHqWMWnJGAzLD63fYxK5zDMr59L3YwoA0xguN87C
jd+AKMyvYFZHeDVEyOGmVyfNJaKt4eGTVPR3ie4Gx9Rp7nn86J9rVcU4J6jv6yXpFM1l/vh7rEyc
+A57AGgXJGktHUfiTnUKqnst6qvSmTu5ctHrpNyP5C1hydC8DViS11VxYbOaHA17Bq9dctpEATvq
o+g3DfqmjKz2ezeP0za0nfrkYd3xrAzqLxn3skXgOcjtpwDm5hlPwmhbDpB9cLEw1w4qhOfRddEU
j5sHOWAd2TxIP9uT81WZSwZ+90nEbUKlwMlC4gSDFARbc4xPv1QaujxeZbfcoDQdxz4mkQqMLci0
xxLdjSHE2LBVA33vxKOHMjRRqH0v26aOW0yPIUar38ikIUySt/pZLm0jz33oxm7eWEuBtOiNMyAQ
81yZHs4SS5eHftfJ1X2EbOiSQ7fUR+tA7fE8Uijl/44lg6yuTbbZK1CsxTYOFCCYUbRYkrXW1zkz
PmWpNf1bV69s6CjfVbN1YJ1q/TOEGTXddmpfxyFYUmGu+2iYvCaGos/uiiasT6UD9IcirHYv1y77
KFpPdpiPT6MTtg/IbPqHAIOZ7cAT8RsZ8zVVVe2Ne8Q/lIrDVk+3xm8K/XFRJxek2b50LUZXzXKQ
Mzk4vbLqUlc5iQGWdI1mp6I4SmVsqtV0J399iBC5xyruIn+8/NuVfjUco2j4IV34CamoTlipti6T
SNlKpxxMaxpXdpR9NhYv+7oJNq6Tppdo0VKWLqwSAKJN/gGFStPZ9NbwCPGTDQFbTwdocDTsFQ3U
HynbGnfFXTQOFibFKlmarB2+etSq8Jf8gi5IdGpMH83pTOm/Nkb4UxsH5VFVa1Qr6o7V/RKOUma6
caYgOqPIbr7a9rRGO3v4Sv7G3M/oN+1kehE2J71Wu09mpRh3kKiqtUxHxpZnGvZfl6JTohfdx3h2
uax8KSV3Z7TTbZ1bDGuwRWt5jSsa3lyLgpMcYJbO2Ec+i6nSGOfKIYkSXBR+B/xt0uxcJ0mUHys4
erj5+yS5kOPMlJt7VvS6F78pODqem7ivnlnE/UqLrPnedQ6O5p2mPuDY4V48bvp1w87oe5z0z6na
VJ/giCensor6rUyw5h+KD3AZCFiwj3otOwCeb97yLt3JPCuMxo2KzsQ5bOGaz2g4HsSVEg1rmxJB
bFH6+i+7ymrloMvyOMVNdXctGePHia/j8vJVl0Ps+GcPIOxJWoHqOncNilhhHrPW8XJnOw0BPlBL
s5bVdZba3ztP1Y7SxyPMe3B1Pb2YabuVrmlZJrGdZZM9Gzh6KQhAyZeUg6QP7G56dhJFOcm3vf4F
QVAcEkQDDYQC0tD8LJSZIvCDh9+tei7Ch6iyPwvZRlp4C1xbQzaHEjmD/sAvrsrReNUbhcpvoU/o
iRTmF0lXdXUFgp0C053ksvzY0zaeieynjFrUcA8tFubXTFeJrcO9XQJHXkgyciD32GZO8pJ1c3C2
i7BftaCCSL0p7KL6AoW+krSSDEgTIET1kjjdxTQmXuKzWr/YYx1SC4UVIoMSluxLhLIRseMKdlC0
m9nDH0vCnSKe7r1mvLtdTz6yiCnfKejNDlGYPRoJWe4hN2fEshPvk5ZY+TGOcaeT5iLHfYeONZn5
ZdQcK/ex0cuDtOTgmXvHwjNPGtRK75Glnh+kZdlOi2FWzepqmWzpU7Tx2w6Q5NKUD57GvWV+6d0c
me5ZTdR9X+CbseDeAVHWsbp3oJZvzTGu11j/miy3ChtBnEY58dOmegExqUAALcPxpmuQb2hhiSlV
AzO1rzKMQbziPCz4Ol7gj77quI+O1uavNZzvtFBei8mCHzlaX6TVZ3NxMqxeX0uz68LFMZXs2zV2
uWA01nfI6vX3fTiX97mCLSbiXs22tWMgjnGOpWBojAjsc/DKsNtZWFkhtxZNj1YbTRedIh/1I1Y6
EADIbQBe4SFAE/rfe1NSRV2t/D9NM9Leg/+YK8Ey2uexhaGbWW/Z2mYX9HTTS+Nb6cWta/NuUjfS
LT23sW4JkD7u+2SnYdq+ktE/rnGLA+CWoTfc67s/4ga1AY2vDPssVJyetbIdz1D4pmbfahRJhiWB
fc2/3Do/gE/00G72VPjn5QHahWyJkS0QRkfZOT7eIdvB8sPLMGctRnXvrXxUa2lVqpcgrDFuS6Rb
LxC63I3jWPOXIZ/vrKXcmubaS1c10VvuesPWrbX4rlCyadO45q9+sV5zdXPYYm8Ox2hpirFRHNfP
Te5Yd9JlQHW7BKFxL2OeG2IHJG47TdG9NQpY1w4ftNnx1NcCKv+FgnO66vRBfS2rjMyZoplrGe0a
w1ruq3BnB7X2WqkGhqaNoxxktAxn3sKzO9+Ny6VmLXkIvMx7lMEsOXhp737+/XE9rEIe6afM9QJ0
EYfyrfvl6YPymk5+/0BG6bu5iPbPFqaMsdp2G2kqk6nBmi5BvLda8eZ0wy/HUpwj5WxlW46pvXGK
gdLjbOYIQneazXJvKvtViLwtm078CHFWJBsbBPZG744GeT2g/hlEogETjLMVddCFgnhkb7KcOl6L
6UpLJs3zNApkpf4m5qxX81YwrfUWtrtNEmP5PBkakXJngaiU+K/aizp2Z93tJbfgTrg92kUarD9k
D+RUDhPZgzMr75W0DBW9i72cJkr1zwS68HoV6fqQnaC4BYznqlts8/DZtHjoPqmjaz51GWbIma7q
uzJtwI3bTU6e30uc47WdOempa2ftItF9VzYwCtZBDcp57ZQTYmaFc7mG5i1wmLKljiyxckDyqth5
Vl5gysmn2Zn7D+ol30evJVET4ouOcs8l9tKO5V/Ia1ENMv2gdYn7KCGBawTbiK+Il6/lPAbLYSG0
HIbaxBd1uYoMdO7sLxaU21uX9GshC9OtT2XqrZ3iagdnIOTPqeYnHDqHlRbgBxTm6Ukisriqdvwe
gxMAh/kpUTFwIbee/18iwgx2QpSx4bZcjXtXdTapowFsuR4nM4qOlqK9fEC7XE/5JeyL3AjOV7SL
wFhSu0dCyoRPphQ7HvvpJ9sAjWYh/fSrjUhxF/6vtrBQSG/y7jNrU+A9Prl7xMq0c11bxS4o4uwT
z+z3STbisK3p//Jq2GtlpmI6zu5qG1TmfDeU2vskXbGyswWT5MrUR06r3GUkqG8c/T95/NpC/xe+
P/6aWb1KkOfnF6jc8VSrN35YWq9dDyXaNJTgl45UMv/I5MkBUNxVZe1+cz1FWU1eUL7kPW8LQDio
06U+EvvuEBywQXUe5ErwgfAeCVr1FANQPpWh9r0cpvpJ2M3p0oWgyrVLrLwlaumSloRKl95hTdVw
K0vXlOX/5CPukzBEdpKoyiXZ1VuKvs25v6k7sYC7ds5J9C1OW+d4y30NJX9pm6e7wKtPhe3rAwBA
OwLyedXmwFstOWBmvNfSfv7OezfCeb2f76LM1B+dAZqrDERJFEL095Nnt4nILdWqgfQFM1Ifp3OI
pV+yAXWzHCLzoZ7s6K1lp6ChQbVqmyLG/NzoH+u5PwrrtF+opwXOPKSxX6THrqqXlFLevfBQpwSd
EOjU9UkGqwEhgCoznZ1MjDonOuC3Dlh0IcTy9HXPZobimsxFjiPfOl6MrVrs/mgiJTpe09a/Kf9p
a33ov74HG0O/9l3xdAKz5Inxo53mT7kCkclpw/AihyhSvlRVYe1vXSyjwsuUaAie5AXIGfQAwFSo
hYdO+c0urjCUndW12SlZDOWkv3eKX7bP42yYXXU7F5q3QWElfpZD1vKwS5I4PjlLdkf6UuNgNUH7
JI0p0NJzOFg/bnMmc/jsQO8I/01QSVgNYtKllNqbBtHwJdJTKgTQaxBEW0y6TKsE8NjxmFpcueCh
GpjZJh2Zv2U0nSrIJIaNmgRlz1bsblnLZUAuCxeVlRF1Wqe3fqbGXbUYAo1VH6xaqzM/q040bEEJ
OHeqC5dHL4Jul4UtYMvIv0czTt+kcT3t9LGDf9TVyYM9AyVbWnIo0sRYdR0VDmk6RuydYDiWK2nK
LM3WH5UmcS7S1Vtht3crF7z9chGljWps146T383Ps2bXL65akb4p9W0X6NNeXCdz13r0M2V4Suek
otI4H8R10m+T8aS1FKykWaVw9epFuvb/O8lN4epNS5noNimn6syrStfWFTr7uOSCfxD3aRTQouOg
pzkg+Bpvaq9pXiBt2zNKOH/GDk0fHWdUEtcBTgkvXWhJbBybpIE8mych4q3KRgW1V+WPQBTdbYz+
4g42Rc/DF6+UxMUwZC+so9TASzyt7aMM2GFLPfHGP6L+mO0UaJ6rDyMfTvnWp6IhH+pn1n8ue/ss
tcas03BHVcm2tQJMwGGffrji3Y3scz+H9mM5IE/qG8lOui23iM+ZH45rgcGnU+xv7Aayw+9Jaq1j
JppjUKfN8Z+TJMpNUc2SSZFZaetU7cdz6ACg10YEX7E9IZVfJi/1ws/L8sw4GJRan3oYx6ypCEF2
YaVR2PzHUwdj3WAm/FDoEc9vvch3Bgyr1773Pg9K0Pzk3UzurpvevBGD36Ru9HMZGZjUgn/axPgV
fV8+mKpcd3BKXuhOlsBh8spsa2nq+Dr1CcYDFUBtfcyRyLOxeMkatT/J6NyjAGRGgX+R0UoNTo2n
u08yaO/LaWyR+a6TZ9biRwkxqya5D2O0tpzl8nPWaKfcZ8smU+TDw07V15WZH0w3Nb6VPnLqiyml
a3W/EgrLnws3R8XFd4xTp+A/FUO43fwOHabW+ekT6pA1+Wuok6sfrvo7NB6696sq/bDo5Nkfrpqj
/avrSfmMkUWx09tc2ZOVxMMa1KoeRuUrWCrjjK26gdHgUH3Nko6sbhim92jiZC8YAD1I/G16OBCG
Gv1fp9f2+D7dMK1Upstlfc+Ba5VACW+KTd6O7xojIhziGZ2LkWf6Iq1G900DJAshUWXA2uiGswy0
9gxJaSxaPKgnfoG9tN8DceRDNeHlw2SZ8/sKf3ykjivpJgANd/0uZgb1b6biv4rHmWp6ZLao6/15
mozFsMKK1tzIeKYpwVnOZl1/P7v1fZgtw56LpsD7+wrc7KZy8+k+8QMPG2ZtK63bwQIifw8bt9ym
tjHxhCIWrDC/ITl1KtiT1hQeuZ+m+w/TYh9hD3cg0zxgCre8gv0RjRoPpYmdNGVAUOsY0n8cuL6X
84a9iZfCMPqwX5VONzL93e2ycgl3ufb/YkCCI55yo5cp50z3q4uSskIqQ/0kLTnkakF5dRmUQzMF
PTZpqrn5YyA31eoifQkXPiCp/IJMFPXYtoBps5LJfYHVyuTGqC0uVa/b4Vb/GuyCMtetfYuBeYq0
dBjX18lKXTU7mNpIxyxWtLKaQD5pMfFZFhZZzv9SbYQkPGQBIp254mTwdeoG22st9a8ze79ITubQ
7yDbNpTp8IURc5irBYwPNStUs/DkVH2m38nw1UzmOl6X0X0HxRr3sFQPgfrnMRvPCNMMg8zmGaCW
Z6/9jl4ZqpAoKWPcHrqu8oGDLOESqJOrPBZjvbLGobV3kl03lQa1T6QOdpJxBx09dSuniVRgz0vi
/RaU9jZBYe4UOPbW39NKSZCpMTAriz12w3Orf741RdpampkHiVFfOC23UZG2vjWv/q5RCGo9J4+C
pGaRu89QW9NX99m2h+ZVy5zuOW6rfWnGzSt5+BjrbO/LdUy1ly9iqvwZDM7oJxxTaiIkrpjZBAbo
hHFklbSMliMZF0Uf+r2MlonLs8+ZWDoso7mBCVAY+t2djMImeUU+sUdgjMFFgl6+WGwU3nGuleFd
lEtqsFHXILcZ+cn22lyEud41upYRpzTfR8pIAwXKX/re+aeQ121ECr9ytb9eSEZmspzrq2eWEsO8
x9Xa1L97qvs02bbxWNVuuTEmdCWlCSfJfMwayz3EKNGsjKUpA2qqdnD7f0jjFooV6ivwVeckXeNs
YZ5o4zFjkeE7AO31z/bg+mfdKhFQNOIBeARJMIjpI0bISx+qn0fVKn+i/rIWII+q5MqZzR3iLwuA
J50R73R6NndI9BhvuT3+U1qa8dCqbfl5mTRUbbO2x7Z8sUp147tj8b0Cq7zWEHZbFg/A8qgQ73T2
pJ/U2A1X2Pa4iwIHIZPdkTPFzQX/3+YZpg67SkQpI5jl26Ia+kM/YTjfIJDUhWX6VvdKfI5jO9xI
v0xPYNDkTqwj3twsisvhGCBDbSG3hu0tYmZOOr/6nm3f95V+itVC4wSwnz9oyUGLEujtkr79PeqD
KntBqzc5zMuoBAfW2LD0GGnxQg7jGIrTq1IP8P85ufYwFDZLz8eYAaD0tk8VnEgyZXwkWZNSAvE1
4NGQR9jXw/pK5vhLF6rjo1v5mb+qQafHhh5fpM+qKF0Afzn35OW2jm+oLGD+U2W8FstMVD5Z3B5v
/TFPjAtESYyAKUPe+h2/20xgiWYs2YMOua4sMZNdG7B7T/OxQv1FnVfNAmn5S8Rio/jk42Nxi9BM
lMD1NNQQ9s2qS1+jffCbGCqEz8Qv/C3aRvqVXXpjh1px8EON2ukoJFLpp3I/AYvJw/vYLH5GvT5/
Z+MKgaqsikcj6JW7IFacNXWs+bs/DMcxKUf0lzF4MYzU29WWU3919XElAUqInXUZ1eGZVIv6rAXx
Qyd7NpA2ILSrqnvR/Oq7SBVAZm9Y4ivZUxlTBvNNtOjaRcNgUJ4TJ9S/6Wbgbct+9I5Ime+vPvap
Qf2cstOwRnIi/Zp1QPhFmZlsoVma3r9WnX3pM7P50rQISGRkd56Q2EjAtFmw3PXOPscqdjGd59lX
hedyTNB4LWa0Fyk5v+SjXm8UK7F34bIfNZEWe6xUUW2uLmk8tNvOsg5wmLtw7Y3+fHGQEYGiCPcP
us1fm26r7wZeM58TwKIIEvvzHgBM8i1HSirBhJv0aMrSGs1P6eZmDKn7fPsjerlHqbC+KBBQ10NW
P6hWiP/56Hce0A4e6te2abIXwwyrP9wAGHFQbHWc4B6kqxmt4LJcIFNjZZUourr3Jj17DBa3TyBr
n9yOn2yqNfm1K9H7/uAOKMT5Y05Fkl9nAnQCVZ3lRR+TAsSJRtlK8zYgzQgFODSyPG03lE34ELO4
WWFbBPVYp1BgZECZpOlWuGQriT7d4UVhvGXmz5lsw6uXa1vbDqwGMaBIQ+4d+uQ4JUBOsNfZS9NS
+/e+fOnzl5CoUbc6ub7NsDjftoPiw71CX8BNLPNF+pAVrZXGfZaeenB5kBbsEq0ifNT6PryDC1af
bOBmSEaU0zfLjk9tPIT7xqTK99oMKEjoKr6vgBimPUK2ERqwurqejbj/GtbJY5oF5r9jHK310PN/
+GOHPlcTmp8qpRy3vg3TxHDMaJ03LR6dZnkfqzYuY5QmklXgG83Zc8L+JWhN6zBUarH2S5DR6wH4
6ADa/inN7P4F6qex8SwHxl8IG2UI0QlZLuXjJb4afLiQN/JAZAfuFjeaYS3EABm4Mg0m29kGzsiv
iXf4JfPGNUrqvLaaDNIlxHf//KFdqz5lBTvZS58crNLDKyvhBtFL/8GbLR6nnVWeQmv+FljJ9Oj0
JQ9cd9B2IWmni0Rcw2p2LHGau1jNEjfYkb6PTRXPYj3oz06PSvVyP8ptKLdnbLKOSfTEIYH/n1sT
zFl3zpr8QSJu/W6sqasYZO/1zpaBwbSS86QfvEg7kVcPLpW+2E9mizrtCAKPcqzeDUfy/Cfpk0Oy
jP4tZKBWeAcinaViTLleLe6vHBYN+ag7cHqrvgv/gaCj7cpILxdFnOAzsvMe/kYkaGPEmj/108IO
yu3XcGlRjUyfXWhJMibx+vjDRAv7pQkH5ZMzpQ85uv4PMuQ0SB3kOurMEq6a1NvtIfcA/HMtVYPG
ai+ifDI62Vl4cDOn3Cgjmch3QZF5qkOUk3IMGxS8WDax2gebCqrxBcV/43pAMAV/O8XN7vGhmI4y
4DeqcbnFuSGgWaNST9fY29ygLfZtbp2lgKqWKmkgx+fBs1RknTHe11kLKkN1HB65JrBruseo1S9z
3xcrac5oMx+iDpsBaaYjYE1lzHNAGpl2b9lga/yqLVayvmeZizxNSh5wsiE+X5u3Bf6H9of9wfUU
bhCuwbp1xjIquZODmUZTs3LHikJQ2yJ4Jm0ZmnkjUensXXNbxY6597QUshyuf2ex2wojGEugfeKV
NAcHHiCi5c6xP7nzOGPsnZj3cV4GxqrAUQWgEu8b6QxiRmp28/dAK4rL1TR7JLXDHqj0HUzcnKdw
kRKellqCnMVSS5D29VR6a9EHBrc/7pc5OqW6zTtTOQ5DEBY873JMPl9rlEP2jl9623Rp4sKcbvwp
q44TP+JXDOLzpU41X6TZN3jRgZZ6Ll1EIbwGT9Bl0mTXFXXd8JsEQbNHC335gBBRuGMB0nnnAQfC
dqTKL3qDcuw6amoLJkD3Jsg6ZbDKTR/53aGHdYbqi//evI0Wtd4dAIcG6zypeBlMXm0fZGEX6Xdo
qugP12XdMGjBmh9gvZc13PtCzukPVt11K5nQL8tBGWBqbCUGP6dl9QcOIFiXc1LDIqsKZGpYfR98
ErkrR1aMLk+lh2k653bNg6xvqMbiXo5TYLexsinZi5m5qQ8u+RHwCIbYmVP/wH+hCLaOmgZM7aPD
wl/GIHT5CPkW+b81FNrH64cYBdlyx8LSXL6mfOHbrOsXxRiUh+UPfpfl9e+QqKC3LQqwoXn9y2U6
pbHo4FnNU2p2xxgiEi/sRQZPFPFE8g4/hlUC5e2ugGf/H328JZDNvbKJFHdYG2BZDpHTGWRTSwVR
sCgNoKAZSnlsFlzkrSn/XXnnmNdRwUnemjJ6C7Z5hb65vvut8yoHjY5m51sm9hqGlezKYfb/AcfI
eg4YEURy+EO1bTb3KNNGR71y42PRDdW9Hrp4FcSm9yloHaDSuNcddT8FC23DHDcTN74IdNS31YQn
XJpcBC0qo9KcF+xF4DB6C7YC9QniJLbfjfWAYHv9xDbxm+x6WjIVgDaC7GgPZfV1sE/U8Xi3oQA6
bKSrxHtzZdixfdSV1N1qndMXe/hdmOBmlL3ZtE/M8eEOTjW+NXJjyV2QDhska+P32wBnG5fCUz5/
uI0VUMBsypim1cE2VAu456Dvs3BjVU5ySCaw8LzGdWS1WL8gHTYPPDQrHTQNakkI4nV3talfQDu0
uwiE/nU3o0YpUEBy6VBM/co/XNtx3kX3YMVJ6IKyvPbJRLhJ52j6ni0CFiJlMRnd29QBKpUWkOrm
KQuqt3yMq/NVDsOpQaItTV/R0iPicCqAHYRmAHe37iZTSnUliIE/wQMgj9DjcTtj3roDKqRRXR3a
sAAV7tfYkmS6om57FOyek8ZXnx0Iu5rb4x2ytIaSJ5hi6Cj5FcBF1m1Ydyue1MoxoAjyHOWmc79c
L8eKfuMMA44eG7wTALgljvrI5gDOmNZ/kgMU2F0fq96jtBzT0ldK7KonaQaTam3NtvK30szrqjvN
xsxv2AuHT3rTNLt4aMyTjincA+vfYD2GZLqBhiVgnOmTA4BFfVtE6rDWNC1+aGIbtxWWmcOxj7o3
6bsFB4rS3Wc1b3PL5p0+JA/AqsfTdRL5Ae0uwfZOUEX9OJqnwlKCK2tM4EHSvIKMGvvjaPPfzW5p
lmgmr3PDKe8SX0vmV+qZ2haFO971ik9uBd2dRc3Id3blorl0O3SLQFMCxmYHoKzn3cWootaU+OXU
HFT7Yt1/6JFumSXXVCf4OtpAcQMyM3igLPEvUWh7FyyqdBxMKuriMiKdqaIQVCdIYUAKOxvl3Kr8
nAhvo3DYACFSgN303uV2HRk1VZauvJHRISP2w6XktPLbahU6ZIilKXOnsjnYitHszcmDUef8D2nn
udw4smzrJ0IEvPlLK1IUZVtt/iB6embgvcfTn68K6oZGZ3rHvveEIhCozKwiRQdU5sq1GmghqSPY
ZpudGsv2d7UQWvIH8DsDDAtn3WzZs01jtPzWLz/gadtteaO6q/zmy4OaeANfi3I8LNexyAs6fl6p
3kZh/vmNRp9tkHVXmlq2BZOb33QCpCQPNFWS/Jkf07xrn5LKKSDb1+nPFgEJFbtL1fUuJdE5PFWT
pTxZbZuIXFD2I1D0hxl836tV5PGxgDg7zT33qERtcxezD95PqW2Cw7BswZzSf7eb7rz8TusxmshZ
2PzZoMRC9y5rhK0qdOqN5r5L+XINiUrtwVaQvXdgxaqSGKliFeng1OvAh1ouLWR16p4zChLHbvDV
R3rxWrRbvezbYER3cgfVwmFRmORFLB1cGJjBr+rQNnslCfjfnGy6c3VvuAnMub7MwHPmrj5MbWZw
TwxaXBRMljM5lI4PttK3FbiveINWR6XUPu+8WEHOo6jMeF12XXsoeVjfTG9Wp1xGUwf17DR/lwHC
xplQPO6EuvHce+0xmwZ4cP9h74OR+0kZUviZoBvMXpw4iO7MPu1PMxlqbgkpsUibPBTsB+/kWRp7
BpKDw1c5ehe3higD1dREreBG+bDMupYVeM7O1vuCvB0PvDo+DLWpNbado5S71aEGQ7Q1k8zcUZXw
QQJE8KijIwTnhQ5rge6ZZ+mQB5UuBYjw5VEaLBEoz/iFKW4r6LLdyd7Sp91vLZUNdIH8OEABwaKz
cnTIs98TdUg3tH9v1B/rvHUKqe9oW4ZgUu2q3JoFn/WggTNUtPMFJH8fTecUKwmcrzOtepFl5rda
7H+XI2kPdVU96ND77aRNHuYsbbfARCaArKwjbRl9g3JpJPmCjeMCUpgOluW7Z7oI6lu/pBSsz2wG
2NaZV6lz5QHmQVIkGQ6W9JC2jy6zrgJYve0s5E6q+GqWpAAWfHGu/j2OHXezoss+1fWBDmi/XZDJ
mu/MN5mOCIv0UsotrrqnLDNj0cMf9XdaZBm7vizcHXpd/dW2rf4K2+VwNWPzL8e18htpMoV9cYqw
tNyXthYskevEnhucG3Usv8gVNJ+/jZzkU/rb2dmc7NY1lO4V6RTu6MUeajspJQQhBpLFuQVfSN74
N9qkgQEp1Ib0q+FuDeNR3kj2hbllA5w8yy2Dz4dSjvxecTemFpi8xKPeVtsAzmGaXYbRW06p48Ox
Ja3LaRPr+l71ahiN1yjKjM0tt57TjdEbxXaFoXe53h9yZBW2RgbIYXXoOeJKYVndtWH33Gv028my
4tACeZU9q2qoL9Rpq12rDO+iRNpil8VAWUj8ZZemth5heC2BtK2l2p77XodWHdTAMv+62qeeagpQ
nXG/2mSIDkcN4B7l62r3XBJEKJdofK8EPhaeeR3atDz5anvoJGe1O96VmmPemrNi7P10nGEpTV9N
soh/ilAB9nkXOviJdQtE8y0UDrLXsjBsGRqArD7wzSj7VwT34korLhJrJhFp9NMcR6ey7/5pMhVu
ESTyTNot1VuiVtOviStITZjkxDlFTiWs+3I/jcBRN5MyVqdRVa+rBApA4/FOMohJm5fY1amzJj7N
1ImXWfJUHqoqqk+jP1xrwSm22hPkMW7pA9wptZ6qG7/ow+vMrmvXGmX33ugKj6uY4U3Up38u0RDt
CBVlQczlt/RzE+EBIbqGUQqhqJwgDq2XftG4Db5Z7bGf9YdSZAXGLiju5rYE3aQU26khvb6TNi+J
hegnUIVtY1URrAAELsas5oKzKSZITVUmBXqeJkfpl4chAOlO4w186vTl3q2Ot9lm5d3kg0/rTbBN
oiC5I9+c3JV9OFL5/TWOXUTGaJAoNq1XJnfSMVohHQrytO9yQadFh9YysRZBU57k7U4X3yKoC05+
Sk/QsqQrT5VG/J//eFh4H+qsqM89hejbSZ2z224Ks1s5lGfSxi0KfFD/FoN2BvlzowX3zALRaBAn
T9cVdFdzoXc3c4pdNoTl86Ddqn3TXYuUHschS5M/GuClbuNHf1q5Z8Pho5aP1EmaE4nc/Gjrhf4S
OemfMsLO/dtSz5IvUJHDRMM9kMx5jIKvClocdLrYU+v/HKpiCArjzesZ7luwYdf9CaZQne9w5Orx
XgN1fnYhwzqWeTkAz0upskVG8E0dnDvLIiUdtcrWhm/sR5toI/rheflSIVi+n7rUu+hTBVBgWa8x
6nLbqwBV3VTspmI4dCXVrrSxoargcRA7zVHEKBXjhZdXBDY1KAFpy2WMnEP6CKn0hWzVojy5Tb0m
VHbUJPUNiEDloIvdT+RX7I3E2QT/4T7xI/ct0IBu9EbVpx/c5L+FyDi1aPS7qM+AAVq9uZE2eYjZ
rWZtn9/KUTTrtJ82qb1vW9rqRjBVly6KuN8o2hNyMIi6/DLJCOlEmCSjLP6Ucc9zyDzL3M0jeYat
2cH8aWrjYym6bsamE4IJYCppHf9G+5G+jZygeqhatDQHFeIDv2uQLYkiZxukkfuVFCoke4H/F2i9
XZBMl3xWapS6aUwNi3q86/oKBkPZxRrD1RWVeSO+dD9tMlAelEF/lXPXjtdl7rJMBhGKWFmdSz5t
dJdtJQ5DIjaGpHrDf0obOwaHu3f650BzrJCOdSjP1PdR75Adaxjcd+s68jGiRDSpD/q892TRbATP
f2LHYrPb4B/u1HCbkAS8laP1/wBlO5/paf4RmZdI14vXpuqjBzNvPmexW3xOyJefAgAzOxC2xWe7
GRWQuDkN0mLYWU280dmXXOXQCe+4OYoprznKBk5WqPCsyDpKriZtspCMqO0nfsOVe7/M/pbmnm7G
w/grClqid1HaEL+LsluywJHnTV+4AN6BSX5bqzOCvyX/07KWPqqH0vARK6qM7KVAmHVnZmF8bL0q
g4HMD89RVrgAyvH2XeU8eogwSmcgTKnbvroOOZyy+qsFZnEsknw4dnSCvzTmHGx6wVw+jSGcM7H2
hWb1cj/PVXgptCACMtbyQtnj9J22hSUUqgAYQ5PcfJx6Exho1/jcqImbMTfu000l6l50awKmDiHP
nVJ0Wt0cpuDi7wCeRZRV+8ciCcP9OHhvZ/Ovs9W7nkFRNDyOoNr3/0VcMYGC4DJ89DOz1D+7Y7yl
KjSBZQT7rUIBsY3hM/raa9nTgpP3quPsjP3f+dB8qxXE2PTQd8FVBO5DCd87utm0kSINEMFbyDqF
olYbMxMyvS3iHJu6B8Z739nPS5G5Z4dsmV0La2jSXDqvaz5BL3Tgzh7hzsHsjr1Z6wcXeNxXAVpq
Ky94ieCmvrNrn2KXsKvpzFV9qirgtMVwMpBNeZyn/KIXlfVquJF6gZFdEAwb5N2nYriB1xR0sBgi
80nXi1IYRxk8VQNVWhvFFukNyvEp78PuQTpN/dDxxr82fYFclRu+QCutXsx+cgvuBPrT2DtciHJP
vdiGOXeUyEH7znWtVO2uoHlp+jNIxnofqOpNUef6oTXo5ks9JLVoANM2UeJkL7ZmjU9Vnm2kU1Lj
0Abz3QrIsEqT5oE7rOeAHbgZHPqyqb5kbN3cup++gcPlVsLXrVtyI819M05st1w/OBg0muyXBpwx
JclMMvV55RKR7Tml1VNy/8UvQmLskEOEeH5PGCIDrT4btkmfGsjnWCDlxEHO81OfexgKqxa7dGRM
d8XQWC+GrSm3g5WWiFJY1kteN/MDdIE3cqREmBCfLqJufpYWNYtfVJRAAY3j0jXIUhw7LM5yLa0n
HVmjG3iQQ/lIbRjR7oSUHRXFOLfV/US5eBVpStD0zNhwgZ0rsnQ+0O5WX4BRuRCnCXYgtHNFvVj4
R7eGJVwYZVCs0CNzUMVYGvUufotZ5qyReWqT6JmTI9p6yW3a631LxZvTOeDzCChQO+l9Gd+YSs5Q
euTByy3Tu9FM3blRKc6HVTff0uOBwLg8pSWZzj6tR0c7zurTR/e7yOV0iByFy+M0bZaxPxjzLVwN
k7KVp36F/AUiXqfc+iV7aQx5Ee6KtAbs1ugw6omSF1XWMlyENOVYHpZIeVr3NK6ZzRxvZKONtMF5
6jYHqAt+NkQEdHEvGLROiecbd0q+SaTYB+IQvVEn6VywZav3l2OFn63OMHOnmzTOvy1SknJhGecp
OqIuWcvnADYr8EHc9qsd/J/kz5Rk7zYp352muzNGzbxX28C6p1MtJ/lUXpcI3UmCA5Lv03YNcbXK
vF+Xgu1gC8xiZ80ZW/pRj84mOYaNNyn9izM46UNczCfplKZuLPauZzePVTz3L15gQxPj0VglndOQ
jfsC/oJDN6rDtddpPDNtQR/mJeFelrrRTy2uQF9JJogzK70EY0TbzzYYc+deqqz0HrCYoZw8iMLg
B5PyK4FXwrOoe/rNEiIdGy/rhvObDMTkhNqpR8xYso7FCQn1IkjcrRwadjLu4iKoF6/apw++PWiP
RaToj2Ypem+cn/zOfgjJg6BiNPsQmiPB7yyH/dxOCPHRGDrQ7A/PNlTQYb6XVNBL6ET7C0D86Ysb
QtVpaJZPLpKwDyuKMDSQpi8rsXSpQQJkxDbfN1jWs0Gp7kzLsJ6R9UposqZ6JNss+g5iTFhiFmcg
uilsd3gtu7K+kwEyHgwgAFrRlgGFgXn15uEOSmbrWZq0icSJp4WbpmDpUOAs+G5PD7QSmnDqwaLj
CySGPJiq5py6JPprNckz+I52jdn5d3Ik1yh5pK3liO4LsZp0oL7nnKxG+VOaZNiv6cZEYn55YEiR
C62sFxgzxE82/IX0hEpA8oJDXtHMaplUl0n//A6ZvAKcEwF1htAGBn2/zo7L3BXrnGQUYEs+GECk
yPom+SXSZu22KD0YSVKRFta820SYpF9qgXrFDA5ejnGqbnWw6j+4ZGi3S7HMd+uXD8POoIl08VZD
/tIZTnJKR0N/bDq6cEoBhpe1xbLi09U40T+GNX07stQog6VXlhprESznwkboP6kaEsiA2wBYUFCD
tSGKvokUCp0XsXmnNqM27Sa7zbk7Dip28HgUyO6nzTIna/wtLLiaTLssczLurLZhVkMCfCqj4llm
kJK+o0EnTeLD0le9jmUuSsbIs9ye6i27rugtUI7lROleM1e0UQN4k6kjOyU7W7oUgxb6IUlH5KuW
e/E1Nz9DFnVIJGHR4KlPoqX3xpC0RKaFutoyDy62E8C9s0ztyGRO2rQG/ZFld7Ome6p4fLOFVsy2
U7PFp6sLuxvFFOPml7/TbMbrGh/HS59jBomYHXrGobS4QSpb99Xv0JmVh5Bs+FVRXOc66eF9Y2r1
GWk6eFAz4G/XCaGVvauRn5bB0ibPmoLkajQe1+nybFm3gbyFrWJ9SCqSiiBWeDD50LCTvfZed58N
qonGZFOWBkJ1VlCS8EuLW96t4laerYfK98I394eY2q7xBL2WnHtBsihWWEOMCJE0vUkv8tq0XqC6
1nlW1aA4vVNGll7hMEjinN5A1gK4/cuBMtzPGetSCqAIOUNeF+EdKG5qHeDgUGg+quRJhO5yl36a
KziiyKNdnQ4u/jlV9Sek6LZaH2oIw+UnkaF9kZFVQ34wmbNHOQKJ8zkby3qZh6AIPOHQyNxKJwJQ
A8w6cDbKVTsrdHZuD6mA9CoVBPaewEXJoW7CDp2YMO4W8glFFYRXes3uUAzl061nWJdDd4bzKcov
9DuBNIKOLb7tfINWg8yffxrcZvzDp63w8C5I89X4dhkvkZ7PFXeLFFpMjkutto6em5eqHc2LmSLM
F1HEKcRIUzT+LfDTP09ljA7+Ht7oNtrL4Tp5asqo36xGL662gA2CW2lavGu0ogL1UzyNj//RmUhS
esivXUJH7SGP8/vlbLWZTU0/k5MiFB3naL39NlBONvtbCnwoGImVBohGTpPSTLD1dxBLWdYpJMk/
QQuRoMtg2cNy+OX1NS5j1KhwxDIQJOgtHekXfiCM5gBZaENXSxE+u/YfehFrjxKeW2pdflDp3NxJ
nzx45Q9VBMgB3LBvATI+0PpPdki2t92JHvHN+l+3aLHszC5DF068HKBsIT1eXwoZ6Ir/TJ7NurvR
4Tc4r/ZlxjrWhmBXB1nyNNiuNt14U1+d2nx+7BXR+2Y013Sqsy9phjJgpAXexXGC9uK2Rb0vZrQs
S4jIerhxtga643ela1lP/WQ/Q+DsfKXUGoCJmd3TQL//ZwSqNs08O1+zohuPGZUScAeE2eDqvByx
my7TtDM90ojUi7Co0L4VFuyT8N2SyNRhOpLxtHLGMC0mwx3yObvJAgPe+9Ht0lrz7rQbvXBbKpDl
SOMCrQPfHL8PXazcAI37ZFCVG8NESHCgD+FgiKK5orZ/u6ru32th7TyRI7pzva5+bBzYTu8CN/Lp
pMnsy5yBbgDuRYf8NMbPTZS7G8NTiz3CiHN+VtEWPizohN6fqH6NxmdV30w0Vn6OnSSGqQg1WxKu
xmejrdxDB1KV1DXDYDCGja2hDjTEFiU1Lu77KTZE3z0p3bBzkZ6KIQJDXs5FyD3YJCWv1+SRXoDQ
a9NUdc3DmcG+74z43nPS4CamdHPWQte6Bb+XHH2w4qLLpN5Bvul8gqCjhXHZVugNy60djdEW9yI9
2dNKI/sFhQuKYPJUHuJGr9gj+dFutck5keMZm6pyu62PUPTDkGj6teeXaEXLyrNB9cPdgIYke/uf
MNpeq/TrAEm1NK2QWWWKo3excAObpwr8wY3knwsKFJO9cLqshHVTJJjtzA6VnQmqeVTre1vdSX9U
+UAiQ+fvDxx3cpjOcbbPphoF1hUOIsEfHox6WzDe3V4O5WGJmbqwENDA763dmD2JHMAkoa1vfQHf
SCvA0jF7aElQKg/55zT31YfVYAFdmapeIaMBHapkPIXgYd6Gvjot80zBiQrQ0T7oYd/RU8NQ2jIz
rW4TR3mWJjmVfsNvmRlDS5QFoMZDV3kdoKE/zFPXHOSw08FZVz0MDHLoNtonI/OjBznyniBcNl8T
v+oeMq17rq1OeY2b0TvL9SBLga0shFQ/GR7npld/iJOiCJaT8X9Z/kNMMDTtl4gc2uwGcPDH1asN
AHBv0C5/Sa0hv7hJBD4MMNanxg1/DB40/ga9yzCBV390OWXx2fADZI162gmDWb/xmw4G4EJptibc
zN9LPtlhlXR/RbX/rXbz7mp0oK4nl0147OrZd5+Ob8SdDOtesdlFqZEDaAQhwO9qYH/ywc/DcNXD
R+EK8Z06zb9PkbkbgZJ9tqku3lhgZI8VbA9fTetBLlgrqrM353w4wdY9fopDmtvEA5WqEcB+Undo
IFbjo+0ByfagiHpJgvHU2oZ9E4Z2s5nSka1s04H26RRzL99O+ZmQ7y6b7kMed+bd8l6Lz4oVDR1E
eaN+s9rqMAn25kQVXpXL1b+Wt+aZQo8fnRb9obXWGA90ebmzdpSVw9W+lBmFd5hItEpv0Jn3wK6K
XROo5d2UhuM+TgvzxSmQ81P1OPgzI8PID5L599ykD0HpdV8N3VS3OTdPj9QqQD7zFTl3tplsE0PT
703LzzZhb7ovAeiefezN2SWrsugC2Y2yd1VHfynciipwVTl/BTtojLJPsJ1cPZE09EU2cW7hrYpI
Lu7dNiWH6LuZtnhgVGfsyMhOkKGIoHUieaKeXsrKPApan7U0N3l2cmpHla4lym5rra2cS0pZa5z0
rDFyiADsz2LeWuGTnpyC3AbAw9dhbIOtBF9IGEbGV2g3uXnId9Siuy4vSvTCYZ47yxiJ5qgSFYym
nTxI0xg1zd1EUg7FPAcxFa43N1x+AvQgyuSomFp1zQs17/9UYkX/ZmR6v0dSMaQbazIe5KGkb/NO
z/JjDYXcYpL21JnOFXd4l0iwaUuTbSKkjPYE1GViunRUXtIe5ZL8lCEeQh9aMPqOuyndYU9GvL2D
4Cp7mASv/zD5zaEn17rtojF7WB3/jJVO1QAc6CPOspVhWp/Trqgk8wWSRdEzYv9ZCPacQTFLSOWU
/piHfX8ymrF6SFyS7inMg0+qoz33Q+2da6/R841TeTQ1NKPj79VW/XkqAxarDFhiW5KhFEjjfieN
Mqjy/draIgVenFJoX9owAb6nVZZ/Kd1n+qq8O9TRvLsxQCt3Zwhy1Unjop87JWoR9VgNN7NRfZGB
HsVpIBhigbF2b4O6jRDeE3HpNER7y+BFkjEzjZRcv/LxrFi5eqhpaRU3KcPXvI/gBo2zHyN0WHCC
59mDAx8EeqSBvI1ZIiR4zna09xElmOCNAQw+dProS+SYnWDU9u6Q7h1eXQ9OBsxc6OEO1+C3c1sv
+uL31rSrvLE7Sa+lGyc+W9Vzl3bqQ2fGX4oiir6g0qUdS8elddtCiPGNkFGLbgenCe7rSk8ubj26
O5Od8PcerJ0kZFJodWNXHNLnye/HXmrj1V0EXDd2rvzT6CrFweduAAuriQ5k1Uo++Fqlda7/aR7a
HMNB414cBUCnuIZmcN8GkUv+biyutp4VV2mXZ/90BpkXAgsSIcIBbY57asWsderQZNrNOKZfnRwm
mkEroXMHHeEJTERoxMhaiTNIU+nMa0Jv98Ehg6Oh6I5IISWbdca6ivj/Lkn212rhA9FrJJnTp7lu
yxMMasWurP3ihHIjJJlJMt+HTa4f56aMb8upb28TteyOI7rgcB5Cgqvyn3xSYyS23akfvpdxfocM
iaCTfa0Q1wg2tZXcl7kafEeYTt/YIOBfepP+FrDJ7InrTa/72v1yaFT9Hl25aafonbn74EhAgNNS
QT4lUjzDprlMRLvx3hjA7y22oPeNiwsLKwyn+r2jzsgUJEod3chHksbJyH6Axym3gKeBoClR0l19
nlebm9fFlPouhBxNWu7iKJiRY2EIIfwEWTQ8cNwepxPwMAGm0XT/B1Bwnd96MRoKdnPrBQ8piR9G
ApZJmuSE9UIYm+lnN0iqo0zbh4b+d6QhNixHJAC5L5an6+EjuVacN2+VO6d9qgUNkIX0ZJFG9vfM
Vsl6KNbwaLqudZxgVz3Zc+dcAcA27AHd+svQKo+oQ/lIZfvmKQAMlTdD/0OBO1tsgKoX3UMAsUeE
6qJ6vX5GXooOk9RvH0myw8YAaeLXIMuhBTSNv2NUACDffkrrUb8bpPxEH2mbD8OmCvOjp+oZGQUI
1WPS8zet+EmXv8uxEKVsNPOT/IFff9bXWOlYY2F7+iRHq13GJhE6km6E9tKd5kOfBDsAujRZOG+d
ijYqOXS0Obo0TvCXHE10gT3Tvf7Uxup01/t5/2xYWXx0aA+HWR5nb+fjUxwsPpdeqO0M5POopIZ9
jzDYbuXH9RuLjsnJ9rbU+NWUvhCh6Fcn6rka6/Zp7l8nK2yvyRxANmz60Q1pW3SKQx3QnLCtDpsb
nk1d1W+2VpxVuRHdhCh+b9ZgLhaun4wXCV3qCstGxSf4tiCePsCZJLCpmQPeudBf8E+TxE+RgNhz
P5lvZNVdsROFbsw52UxF7sDE+1ICTHi2qOu9BAMypt4cq7cydDQTj2YFRRPtPvoeqVhrL98UW+1f
HXvuz3IkDwBgtBvf5r9a3+JJOXjNFMAgYHH1OL0DJIJDpYtWA8y1oBbDBOasjSFgihLLqDmjE5/I
UDoIcQzzuTIzdetCBnmEFwLtIAdG4Uyrxwc6utsntTSjc+sEfKsSlaE3mfelDxtG1AK4WoFx8ps6
y++x1TbVgerGgHzJr+/1cvsqXXKmpUFZnVi0CoqisTp3f49WO1xkhRja2nofu2axFJjrpEhuaa+l
KUvUm+sC8ivNvy1SO3mkBLTrUEMDFeSk/i7LQyBLv7CxK0o2nZ7GQrfuJGSWxFJ47CXPGLeyhkYz
VyokSWSzb3bR/XZ+lgYlVZNt5zbQ3Aq/H0Xc34hwHXYnWt5FIVpclhxxqFo3h+NynyajdWdOBdcs
aZKHFA1nYZeDAB3nBTpQe3ybymC6XQ9zX9I4FhvjbVF3RUXrIGN7qCHtLouzjJOmdYY880aVSlJ5
HRojuu2csAIHCvl4B2IKSZg8/BLm2TfAYQOv81v7lOnUT6OZDV9DV3Tg+UHyNNbTdOi1EHL5totu
W6+/aSvT3CByDtmQOKQ0zVyV3vEPdVRqi0PapLew3OnaoTwUocm8k6bWs8iMUYk/FqaX39AahMSW
1dSPhW+idDxQt15KJ3Kc1OXPcVwP+VmOnQoE1TYT8XLciC6lyuxRGmmC6jCplFBMq/e/Nm4JmSd8
jHHanz0qCN/GRvCSQJf9MBazho4dgsqKOUcP/5w0CuZHMSkjp/dtFpO8f5k0ws6NVELcwkxKBrzW
Ff1Kpm5bleifqHpO2j5mEwkJQ3BH4xJ7QnHovBTAth0kN6stAJ4IYVE97KRNLmDRonXqLbq6K7Gf
lDYtFxKjDkWEBgkFGmk5yDN5CDIDyUa74oqhqW8ObQxU4Aw/h+QUBfPwIJRemCsdMmRdpbSydNOa
ADtX24dVymaAWKRs6fP/ufC6iBMMLm20l9Ui11mfa1UrySky5ocP9mRg8z+XcXyqxDtq2gKUQq/L
8n67/vh+aLCZGYa6u8rYTv9rMob0EVBify5pgN0sepm+DWddZPYOvZPobdr6WD8Yyrhd9C8HegoP
g9k4u1VAk1auM0SJ5ZXNtPrEXuZkFKl1WiASEjyxIDCqXQEV0YKsqIeaVIGn3cxaBMdU5mmbWGt1
pGTb6boe5sGYroWzr7wiuspQ6ZPmGazQMa5oFlnjI6QPdQDnLBd5GfgYMX91yxXG8CCXW83yrNDq
98t9eLB1SVD5D3wn4vNSWYpdzzkpkfH0oTola1GAQZ9SGSCqW2t5qktMZR+EXrZdy1mrd6lWrWNZ
GotEtNH5yl4+kPQ69RbSb/9Bsf0/7HTQzkutTdCPUgL/IU2ypCcPwtQ2CDAtFToINJbhCuimbVhx
tIcsyIP7WXHCT+bA7pRKv3MbaUX0KakRdjbokDlJrxPP1T6Ia/MghyizU/sZNWsng7WZQrbi1MVW
egcayIBg8XENxFJ9PSjgLizKyYyqMNWeS+ubdC2LoajizVxz5Kgymyf5rFINNDsJys8jny6aeKrw
T9MYVNAaYoiGbXRZTpFn4hTmwos8g4syukAG0pLHBjBZWH9ooWGfaSd+OxhiaM1dlQPAxah6ig3V
q1u+jYc6qP/3qQxdZskF/nW8PpKM0YCmbKF97klC/HwKjnxgOXacSUUKst60ih9ckoaatWeO4WUd
RsJWzlNCM6A+PvTa4B4/hFB0TJvNEiOXkHOc0YhRY0EaRCwtp0jnh6WlbXXIODJFfySGaxxWe0my
tlmeZZn188HVMjhEQdKcY4QQz/Ls34b/F9uHlf/zUuHvnkbahH6yWZ/gf14myQauJ/8W89tn4+kl
XafT9CBnLQ+3LEMbwD8e+r3v35b7+FTfx7/zyanLI7yzykdfHhEVMTp7peF/Paf//nHfP7pcRk5t
kg49g3Xt1bPaPj6r9yv9Hx4/SwE9fHyD3o3fPey7U/m0/n1c6zO/V45fsSWN8nMpDvJssKzs4/Df
QmScwJOd5dlv564ha9yHR/vtUv/F3A9Lrc90fbTfLv9h7n/xaP/vS/32dekU5RGCbkjPxUv/22e7
Ov7Pz1ZBTSWhU+Ef7/R/8U//9jVF3Y8M2H/7mqzLrK/Jv839/3w9frvUbx/tX1+P9Vmur/xvl/5t
yOr48HKvS9lwkkVJAKlLh+ydu5m4gbhO7J631tCgPQquXAN2iDEU6Ji+o90+KTJvLwOlbfUOfUyv
g/CujmUFkKx4DAvErVgGsua3BeUwgKlnC9UeahJziWJFU+8qY1TvlCAfL0kRKNBPONNXlwJ3m0f6
Jw+BYeBzqnHfi4MX2e4lTh2Y7xnJQ0QbO5v+bDrmQSxYlRrFXmYEE2C2xOy0JVoGyinkIKhKFuV5
XcBWhuAeKucP63rGDINaig6oP3rBa9No9iYf5u62GozwlRJwRT05ty/xWIWvtjv9gK0ZTSExymPI
HGg7vJcjcPAwB9JQJEelMZOBgjNIrhqkz+rgRZsCfoJDWVdCaAoyrPO7U9MPan07Ah96s/brqYwl
/dFAJhdDGBOBKwQcbsHTDMvEzrV95eh/CdzOeM0Qc6YuVD73ahJ8HlvXPYdhjA58bUBk5LO9Nsas
PUhvU479NkoU7Sy9+hh9GimoPdi+Df6CoqYmyqEFFK+bDHT7dxrbfkC+pD2FagyLehgJLYR8+O7k
45bSRHTMajSwfGMc7h0YbO8RYThHfW7eemqpR3tDgVoAqpnrGlFCDHNttO/SYhNgQ+fce7dtiyCq
WKfsBY8wqe4bJD28OxKTrz4wCFSl1OHFhxhIKaIXh8wDIncXkg3OwUT0/N72TLB7LTx6MwkZJyzs
Twid6ZA1DhkCgQxtm3Q0NFGAisSwCl3/COxc30Etb32yLWQyEWjx37zwSh7nIMlpCiLYGOHRzUDh
7mVwPtErA4WS9ead5uoQ92N0kMH5TPuABkPLQQabpmnsYTHQFy8w1G6veX0AJazKyqqW7lMoQI4y
uCgqb2dOqnaU/4JBUgs9JSW4kSunutfs2DY3N3KuaYDNLnrLuLEVVLusKiTjz9NFt6nPLyX5hM+e
jWqLyzZzzhPl2VMsJBKFOTTLu9gcqdnOc/zZGJroxkqqdC+9oYrUvAL7/El6odD7k24b/2oW5XDn
tf5V7cd457iajwC4Ur90NGveuMYA8Y4YFkarXfPMfVDGqX4xurp56adsG8RF8hTXyqsJ1OyWNrX5
aBZJse1bc0SJbkCWvM+Hc+LZOZJj2Q+4AJOnFpj4MRPg+VQv6dqLpiE+gPGHZ8WztM99AjfSrGf1
RQ47w0S2gUuiKTR0/Kl4KeglLR0A3mWjFC+WmsAYCgnCOU3ozOL74h+qYrSB/hnXKa1NuIh089EA
43vqbciVpC2kxfjRUYP+UAVwdEubPBQZfFRt4pEQEnNlnF6Rlac4nkJky1LSodfefdP36iXy4lAo
nD3NxgC1hUbXReKc9S7i4+zbI8llr+DowPZ/Kw/SFfHVXYatmn2fGmTJQoBJ0Yx4ohVX4TMQbXZ/
TtO9pmNB6QPRy29FV3yFZgminslCgacp2n0bmNOBykJF18x5PehJ06BfLYyt37x5fPLUm6SDP240
ivoa9H924f8w9mXLkcLasl9EBCAxvRbUaJdd5bHdL4R7AjEJEPPXn2TR23j79LlxXwhNUBRIQlor
V2aXnqHq/jbUXr63azCnTSLkQICaQQwaHsM1byH4OF0SawhEa2eHbFT13pFNdMXW3/JNreQXmel3
BeJOgxi47H2X2aeaK4TZAifhs1RNh9aVp4w3ztWuLeeqpYAzmxPsvlRmSA4qTEw5GxWPydUwnH0C
nsFzjgc89Fl4BIekBjo8HGoeVXvNifINWBS0s2PZ3W5IWrUB6qppwLeNGJUlKSW8zGXXpdsGzCC3
7RztQilq48JGvG30IvW7GPYkA6CHouf3eSH0C5XAxDALmsQO0HBoQBW1pw8gIQS7NJVxx0jhnisg
XjF7xAf+s4As5N0qe2830BUTwLwEVEaHovCKC3Oeoaue3rtwY10K5hcQCX9yU/6UgA7hrsqa+rmf
YaAWAtLOmorqZ3DpIdIbMUCgDMLmPJSRvHpGLa/YduzHRLPPLigNgAUAnSIG3cNMAPlQOpMZOKWu
BfHsDZzKoTimETAYPBbtTPe7AZSw3oa1a/tuFPU3bpOcsmpwr63rDYiWiM1tqET21mnpt6bS+ms8
1niUIC6FF7TON4amwWNUsBGMlOM778N2bwEs8wAfcMz1oIsm+7er2RfI94B+I589hjUDjb3Jh2Pm
wgTBm6R4pDJgu86dWYENscQ3MEtlcWCimm71UeN7uEUSLwaWI7fYpa2lDMCNKF4c1asNlOoUkDvq
3Dk929Su2cMRMjq3dNAVNALXLKW4dPIDrNKPRdWCBp3KOmt2/NlsCDJmObsRqmQ+AqrH29GF1nfk
mVCEdIzsGzSZfC/VCh+Ets4hrWzjGdpjSdAzEGpEXLOuYab5EImaTp09P6EaanDbSsvyjdYmz2M8
W6nh3jXrYfhjjc07s1vzVUYe8HZNJg6gbSl2NgDD9nAPKdThPsb668ibZoCgemwEskyZb4O9/szy
OjyNCoT1k3kLIl+Qobjlo9D5ttMUcAuj/Z13LLu1JlgqwwiyQ44si/OAIMVt3/XTq9ZAzsHY40ti
apuiYN7FCVJrsC+URlSsd6ks4yK1wQaOFrkorNEm4d4GiGK+X8vG2im3kaGMgM6iCiOZ9MNggN1y
LQNDXhkg7PGt1LFTLgHMeg6z7HcmWuO35dWbSbYK7s/e2yAUpXhoBUhOB0+H1rsJS5zsNITwpR6U
VIvirYB4Z+kl/NLBG3JxM+f36BrFW9Ma0dbkXX/kdQfvQdlgOgslAnq74qFxLP5Uty6wVUC/OZ3b
3DVYVoB0G2g6qxeIN08bGVBtEULNPJ4qc6/1TXY2q8HadIBuKg6KTbs7GUajLhkIhJ4miahNW1gD
sEmOe4j7Ktq6QIQEg97Y9wN4JPf6lEioFHs2VNoQZNQM6mD0Su6dSubXGKGFIHMrop95ZJ+qomtf
06yGLS/n/VEv8vHB7TE9UgtdjFcr6r1nPW4g+oKgooMwyugJ1MA/Mg+0ek7ejXeQnE+2mWqTG8NS
9rVxHaw2QWL3I1f9b4/3zkMHTRisJkFCXut29V6UOwcKaRsDSoZPrB/Pkdcb3wyrMIJxYtYZvV7e
gDqp2LmFAHA+BmVeJCF1VcrBz5WT/igQ0jMzK6iLm4CNwxnqmzJrJIz5SbsrO0M92DErQTbVOG9j
bF8mFSNQILfPhp0nfyZL/UDkl/k6OW4U9HD9XBIT+vOO0vQ9GNtAoCHA0xjD+aK1KYLZmQH4Gavv
wFpe/unYTE+vg0JttMBSVeaPhl7bv63U2joOM96l11c+FKPyq24nyUG3nOpYSjPbtmWb+k2Ijmq2
Fj/MEUgXUbfMb4xCQUpqADgC4DQs+cBQm9VveJciEJHXQAO7ro9th6sBa4gggdqqMOivKSjGnhD9
6ID+QIAQrmrk1gAXxL0pxxBs/tK9jQrEOeZ4c6cCgfGYcCugTPvoAu5qwNUN7JYSqFvfV6k17jwB
+vgotOt9FdbR2THL/ACBd+/Gk2lytOPYPVWl+GPboI3RB+12xrqCTcEE8XtZHSlH5XTo5xZrsza2
39OUdfu1aG0WR1279dIBH1nlWE+5WfjVlPcPxZyD9uQ7i83x3FsthKxis/YZYGBHyrqjfgN33o/J
5PkdtN3KCzRQIr+VKt9TNtPa8pKZwLfaHCb2uQUVUSU8+sAMam0IUEJWAWMMQqJCRF1QjX2zSRVz
b3vR9c8dfxzaRP1BAJ6PDxLAJOLNkC6xcIE+Ah68y5Q0P4reADbKY79asGc7eQOu68S6z9V4kX3s
naL+zkJgvq8n9oN0I4gLwi/o+h3E5WfYG/DK+Vy6JPGpGP08msodtE7bo8UAL5CDW72YjgfeCwZk
LmW9oei2g8KeOTadYeNgVXE1EWRxdRFYt+kMazyuZXJKf7SD45ymMeyvVJ7y+GrZtUR0Bj7Sfj84
hwwMg2eqhPbuL9D15oDWFiCe71X3koEY5DSA6dCHwrHCDj557rsMKu3h+Bw6sgjcWH0naCQYzgyQ
NWmQkaA8HQBQQ2EZR/syZhClRxMqJ6wlZBvdo+G150pv4xumAa2thZh7saoZNpbZ9XdOWWgP4Wjf
Y0znb7IF8y/kbgB3mbNe621DrEolv9XsXGA1lQzjcRLRA6QsitvY+y3zJLnpEl7cDlZ9MZJSnYvI
cKBxaiBW3dCf9drL7ltZP5U2KEN6t7xMffmtc0bjLC1pnBH8am0TTav9NoqTa5iyh7LSjZt+ztEh
GTP8P7c7EdzKhZwZpLhnHFeZtSfLMCFIa0nELWQO3ickiR0LI75J+0sN2fofRumKTQThj/sibL+1
gtm7sWgH9IGMv46Zgp7i6N2Elii2VRWeOE+HQ4qdw420LGevGgjIDSlsAQ78R2XuOkHU5Qev8a6J
lN4fQHw63ULIYdQj5gLBlT8Hl2FnDRjQq41IQL+Dj2lv43eADAEnrhHy9gcv7FetBkUXqPY3RSlB
lRtBL8Q02undCfV7hQnywfVCUEtZ+MJuwO4LiOdYRX4nJ8TuShgVZ6aJrebaChCNEUp0TK9vIhnC
LSoq79vEoIhr7gopuj9a128L7D+jjSbfeXaPOG3rhg79IOwb6FRjIkqq69CDwnxq+tg3EV3yM81Z
kIaj+RbZ5dkGzzz2XiC6R8x/uJ8y134FDAYB2F39bpcOduoGJHOrdmQPY1X/QOBoeMBazjjEUm2y
sBO/oHDRbzpRRjthCjzPtuoeh6H+nokaIFIgLR/DydTAPwXpX8w1R8TEhAdoTck7CLGWW+BiQCGm
kgvTK/ADmPH4ynJAFD2mvLe2qn81wP38yJPuKiYHcUxVbt7pAvI1XiW0u85uclCxZb9k2lhvTIga
m+3QO6XQEbg4cfzkgpMYCn3GSx3bxj3gfS+Uq/pKYfGRNZvSlLNHsb5fsURCBxmqUEWyG3OsmvUR
6lR5rD+VfHA3uvCamxbiHUFThBZUamS4KxRCOCSE7AIwfg272U17lLOL0/s1QDr5CtbL0GLOnYxs
b5PClrXzCgeLFkzV6n4ttOZsGLd2ALdoubFB6Qf5MbDoIXAK6tMtqHs7wNf0qv8O5Kj9DszFkphL
PqqkM1n/3UZPB/vdQWPw0Qw+NBuKu8Ec4g3GmwR2xHYuecV/9m1Yvel6Em8jUw1HkrJCkL5dg8ls
w7uYB/gLsPAwoKMgdN2FxxjSBPf1gAAhkPfFP2LsCuVYec+2Z1cIe+f5vhKu95p7iLhXtfgBAxr3
oavVnWtEbtR1QIzDRENMKWIh1lhv3xby5Uvx2hSLJx8caaC478TGi2c9DzOCiaYb1XaYRcvd3BHo
mll2HFM9v5h5VVxSYUFtN63eqQV2uHPoe+wCrYjwxGIXsQjxGRAOuoSVacB4OVX7uPDGx7CqIV0/
05YNUBU081H+wEITQaKwnveTfB09GLg8R8Du5kTla2rmSRBGJT9SLdfbF0012H6KLHnJ+iuVhmZV
3aUuOIbDVgL3AcqN5ug1QK0hirYIupwhOGXm0EQYBv8JVCcWgnilo4YPlxZq2R43Kh/oUDO+H7vE
uKNcYQq1g4T0IYshB+ZZNroixPe+m9FB0+LmfbJMwM+YYRytOPSeyrS7B9l58w702uAjuKU/u2Pk
3E5jLoLIbdI3R0Y7AjabBmKsDACFoOLHHIwu0NP+d4vJQhfthbROCD58NjVh3iB2kgWSqfhHpr0i
IKD/zrjQtghAtY+gdyy2tWitTY3wSWzWCsvvIGP9KEGDeB1BC8u1xnpsnQZLeqbembQACDTraptr
BYKc8S83I0OgT5npJdYCLvi6KMhXpWpXqfhkgCHhbvI89VLa8Q0gKcMVW/XmJef3RVRUzw6MnI8Y
YQiqQKltpuH9FI6PZYGnENlZF5jRUEF0Xs/LTWNoct+5lXUDbeYC8Z+QgEI0ygMdDA9UFSoBTRbW
hl3quwjVDKJqyHb2BHFMalP1LnCNOni+5tP60Wgv80XiDvLt0LCEBMNHPJalAxA5uW2ER4QYLToA
VZecwtR7WyQ5Wvtek4lEOHKMR65Z4lWkIaQyQNj6SmWFCU3rLymqLaT9uZ0mEecj3WJjjto3QaqN
rOY3mtcn94BjWrBdpsk2RiTFjs2kBVOfxOe5LRAaiV+afbqzKNpjXbNQcIiTYQEmFHd9qtB0E6YC
LOW0IQA6r3uglAPL7pLyPlL/qgVj8tmhIdJFOpaOzsYGN+GvvIDRTg9T+xG83fl+LLGBK20OxdsJ
pBjOJOSPuS0izjn2hbNCh4YQGNZyYMwZA+K6tad70A/3mFfBatRboLHic0X93xV0hin0+6RLXmKn
AahIJOxZgDtsT1mVm+Yz9jvmvpLwpiNeMJigXn3SgKG9aE1c+rI0kl/Zb6tk/KeF6AmoyWPb0UzC
PAkg83auw/SXMJ0etAh0TSzsn4sJ04VqeAdel1Ztw9x9FpXulIiQjCFpruksPRdFEt+xrFT3eDft
Uauj750eIkdF8yHCVuEoXPGdivK4Kg8xh7oA+iUGZlT+hFyBOKeG4DdmIVvYKi+93Q5nQaG2CEkb
ztC8QR7okROIfO0cg20fQzgLRG6wpdeIqPWNBhvEHSaP6TQCLdnNASPCBAk0L73q0TFEtzcjKATl
CN6/JDOozh0RXtRrYwHSAkzeCBM0n0uzc4K+4MaelNBGUBYHugNdbtI6o9phbqzPjeu5sVKAyJvp
IO49GaqLiszD4CgQncyMp/kQQgs2y66iBp0peuysWVU5J6oE6hlwXAXPAdU2vVecJlWCZWs+1evg
xQFDra/Cjj3nnZbtmkxlUOzAWwfxYr6borrcSivbQCUT85XXWjeItYRC5pylOUzXoh24uPsLFeVR
p4I0dtFJnZl7RiI0SDcSddU7HuBjZ96tTHpzURRl7K50vP6SRqmv24gshammeBqwVrsmDNK3hDpm
WfiiNa5+5jPumKMDBqVi8Z6ygy3SE52qDWCeKxBdu4kRQQRr8ZTe6oyDXXjN56yZAuBxQH8wV68V
guUlAkZAo6070OpQSTLeWDCgPVsGJmFwIsN2wXIIoMLhWTpl/GuK/hiO1H5nCB5khQaJuKYBJpZF
9ZmNIrrJHCCxLBWXj7lM4SSd7OiX6v80qgTv3X/O4fmUb6HpXZ/1WrKjSK9d6NVXbOtKH7owar/M
9JQ3PCDimrna486AZck0BEyNeaBzW+wIgUoHOO1Ar6T0v2WELaV2PVBXu2l+HdQulNhamkxZGGDw
nfqaBixoETbyKeLAn1JKfKTWWq2HV4InOkyriKVr+ta9Ly3pYfUUdT8y7sCYoMyXpEH81NQKiSW0
XT+3dQiTOxoMDoT0wBEYXYe0l7AMQRdvtATDZ29HDXhojmCGK7QTd57GWVYbUeBwcLAjtAzzJUPF
8E0kByY5nExzq7Vpw7m7SUSZ7akCPPlQ7cugi1kyB+Ih2gOtV+lB43W6N6xDWOr8XKmcioRyHpZH
T1kLLaiSz5LgXtg4NyGiGlLm3NJaSHg8PoWe4fmUNR0ltwpEBgdaBLEBGtJ8RAwo1brtn5xHxrNR
edNlbK3HPNO6Y+EJRH5nPVjHEFUgYW2HZnD4kcobHY6Xmt1QOR3WZpTNkxQESKqo/LUClJDZnokp
2xARbtSG3RkOzs0iiEplxImLb6WA/xtUx1S2VrgxjG02EPP+WgajrX7sk+RdgtfT8DZ6497zBtYV
gqITQp0A6wKBeifoRd5REVVSOaV6hFaAvgdhIJ/onz/OoCa5KWO2WVtXc2u6FuuKXT2HrxHv4hBm
1YmBLnqldKTylPS5wL0G/Dei2YD7BFAWxt1f4BeY9gM0Wvctj4ZX3k77xSwJyLkfidQ6F23N7xzW
AtVeGtAxcqLbCSiyFz2ekoM3ITCQd94OCyT9RrTSPRRjr99oXfS/UthCu4d/tYus6Lahb/UIqqnh
isU3OHvkrSbBh0QLEmf2S4TWGB5pQWKLkh+i0FA+1faaA/Y5b7iH+JYLLjN8K7CcRFD8nKVPB0II
W+wxkaUPy1Akna8UZBZYFos5BAXwfw2yy+ByS27pJyyha7vMw9xCtcyrsovQ8z0vI35vwRm2MKCO
/Bw3yrj9S4CKrAaMwy1VmhkowEdwrO1hKVAPrdcguCrzYrCpIQsGp+ZBplc49uorlaRNM3/PwW5P
dVqeg6jWs0E1l0EVOONvCj58ue3MeRPi5tGRgv4Le9J2hihaRKTCQeKkIZjEG85epYjBgia6p0pn
CDC3utcmrNir088EgxlLtlGLVnXdtLAo9qz6sXzSYVrXQXEg2vC6FBeM3eeVOX6vsE0NwtyrbqYW
8tdxlVx0ad1Uf3lcs5m/wJq84s4IW21fOaO9S+AE/u5CB7KHxrQ9lGyXj7eLumHSQR2mBbFZUufW
rYcI1UAmifcsOViPWtwAFMKfiFgJSlHwhfBkyc11lDOthj1/tCSSpTX3nzrTsDgkYkAiRApMbLQH
f8ghpFlxGwKUrXTu2hqkVjPTOB16rFb/tkAEJyQqwf/TKr60oJPWa9AJjgb6no9rjClnl8GE99BA
uAAChtKTlhjGUy3UtA21odjBAGKALWKsjoCGKJ9q7XJI77oufI5TtNWhj/hkOFuqouZNXd7rnZPd
L60NcNMwcDWf9NCP4pmXCHqLm8YZsoND9oXKQmis0epqZ80BeGw+VDObdR+7ww0WVD7lqpnCeknN
ldQMdrzhBkH0f1vM5Wkl2o0oIIU7itL1q7gCG70Oqb3OAWBgdOt30MpNZysq9MPYe0/tmOlnKnIQ
rTAEVpx4oNpLLMw3I0JXqm42GJRXqMOMCFUsdT0/0wCYRqndYoV1pf5PRWB8A3epCb/POmj+cRLc
IssYolYeJC+3oT40W7OAadb/f50Qh5N6WH9l/eWPk5xUdgdVYQLq8qI8cUSCnpTdlSfKMt2E5HQh
lA93AodY84AFohqLrY2eF1hQT9uWMZhEYKj1JcIr822PEbhxFOsO5jCYDoyRYrrTvN9LjvExv3X7
7qjDCLeLzBy3P3/R6etNH39LGPmmyms87I+Koe/buw4TBrXgGQiUhO0luxa+rcswDNEOnc3wJx1e
jXrM4wtVjMy6QKVV3BijJ+5kDr97N4qLqxLt6OkgRBQMy+NhLlPw5hte7vkdGHj8ylTSPYFbAb63
XDa7SAefbJCwUD/ncwiJkMmNg0UEqBxYsbEi7NWDTK/YrdJB+4totbCDGF//JjE13XIEHwd2lMF/
XILABz4EBxbctLqjgwYByiXVNObeiRBjaI7u4CMSu74bCwsWlThEiIwoQRTpYDsXIHirvmsiaOYg
GAkk1p02BfFQV4+mqiDzHOrls2ayxI84r1+lhZ0gFrrNOc1E7McNhBkSwN4A/WjRkfkIyXcX9J4w
HMGZFH4fIRgU9NwoX7QSagqV+hla4XRhDdf3LogydoC0uRt34u059ZzH1EYAsRrKcl/ARBQUKvXj
SI6ImcQhzY1hpwuInlMZhKeGhzwcnjKZ6PBJQWa1QiCu0BJgDfWmVvdY25dR4hRbyD+0W+FqaVBp
DLvNUCTLIa693eB04e0YQvvc8qDPpYNF/USHDABi8HXm8hwh7i/Q23wAE4/lvVQwhWyMtM7PZlSE
L4mR70G0GiGyEVNw6MUBtYo4LCsdoh03TEL8MTIGeezkKJdajoAdqDAlA5YPuEadGu7G6Ydqk5uZ
6TtGXpwikNWfwDf1N7WWUUUi5+BsqnZMQOmAYUJzOlDL9cS1bG1CKVDrF4AkOuO2NbvvIxtsmNoE
riIr+7+T8ELhVlwBdO00o6cpT00pRWXa2CDQ9xkhx83e9ER58qqhO9pN+cRCz9ytty/SePDrEbxU
jQQIcdBuuDlLfAG+cOpnoD+boeD2ZP2Shl0CvBFbG8+KNB+TRTPPGM2pUi6MfGs+UTYoKYoiP/aA
OsDMCwXBWocPm8ID6KL9ZCbqmzFfGp44eI0bYFBOpTHeKXj0AS+ttjWPW5CutcnBSbCuSySwH741
FYgZsKMSkb+QFiiWN0KPjh4xHZZGYWPilSxpKqb2a1PsC+3DoEE1LO2K/KBmnPJoWHl+oAcoMbU2
CKvEC+hbOH0hajo/dnBEFFC1Klh1Gdm5Fy18BHP5+vjpZVLZ8orW6rVmLaPUeqD3sma/tGuFjnfe
xHZ44KBlgIYF3Pl4wWszjXoF5VugisblpjMgP0cfnp0KrDRZBwwr7ng9rPdOZVHbun9PpDw9mbU1
pb6c8iX76Y+v5xldjZuHHCF2runwlHDmTlvqAY1jZpPfIa4/AK0GrFCNNWRbel0wdhen9UWvWSpb
3+ia1bQSgLT1hVPN1/M81wuKEiFTIjIlcDV6qcPF2kjQf+BQw0eH/pxravKpADNR8zfJc0Cboczy
NHYwCw7yZGHuPtVw36Nzzkk6QHm2+pzPBSih2wZ0pPR+1sf1aZgvyeXpFrW97bxw65g/RxeL/S7C
V3s+JPPzYPPv/Cv7rzI6gyrotDVLZbCI/b2U3sM5rGv9ny71bpeRSmOSDu08EVDKoaAdytNA/leb
f5WBSgKvZa35+gtUQ5ddfmHMgQ2sq8QH0g5WoPlvr++UBjG92C9la5ZSX077V9n/ean18l9Oiz2n
gskm6jZiniOFDs3Jv8k53809iObMTzUlNtUZuC1QNeY5knQq5ZeL0JU+Th8Bt4Ca20chpcyumvaq
zQ508QqMocHEthroLpfxTMOUpq71o/ClbB3Ja7t/lUljjtygrkgN18tQ2ZpdL0Ndes1Sahnxa+GX
n1ov869f6gwTjIHRc8YasDHPX9Nl9vuapHM/FS5f4q+l1OBTK0qujWJRddMykfc0x376LWr19apY
eRXHLvy5ThrWDApbs+k8sdDsQmWUpdT/bzs6l05LeRZMiakOy7S63voyrdP9/a8kvQ9BMzklI0Cd
AOB5Xx8EfWqob7cGlH9Yh+B3PYrQmWkKy+BQa25okqB8DtjiDKD8mOIqKI20zfM6tdK1/jndzh/q
daBRky/t1jFGFUnkafBvj/rykf8yjr+cG+YarFj6abl5u/g5lro8zov3yQd5CBjtejguzCnbcRha
kIaK/X8Wa5+WBzEtMOhG1gPdtRMlUBVnWxvOjR09jHXmp+yXMpOeItBrtDhTcaxvacwWlHQBjz5w
WL/22sC/jwC2Tz6ttqAipCHcbx711Dz02qc+BquqUO6nNehy9/QeVWdof5eaGS1Al3dKC1BKLp15
fdMKsrxa2NoH6jQg68sCbSpGkId+PBH6x8urpMJP+Y/XCDwfq6fhuHampY99rHnp8vSza2+lFJVR
7b+yVPavS2Wm4qBNCfi8t6ebo6ZNKr9FQMNiz1AFy3TLKuzwQCzgAcWLLVzajRvQp/xu59UdzUSU
gmrE56yM83xr58afiJnVKW1hhQQyrzqFYNQ8hAKWhnNXuWDfieGDMbQJnAlddfj0ScOqGF+39StJ
n8ZBJunk91IiyBV+hA3QBz/XB0MpOigL6H9WNDtl3rcJovfXb7QGIPMOSMU7aqgNlhFAtxf7IIRT
49LzVzkDqvCgEOoERi5gjSGUIIT9UCkPoeRDtac5Z6ozLGUkIsi3HR4Z9V4a2Z7V4mM02Tb2+W30
poG1DhKcZb5plbICamIocPuDBhEf4OXAa/x+MxgBPUk6YC0E7gznSHdJb2aZqkYI5II1z32ksioR
3gYmlottjb9iRNUccd6XF5P1Wg6f+C8a4pmMt0bSNbgRz9cH80TDpPbaQ9rCRDRNww0WSjmscibU
N+UPfDHSLcyNYJOfX/d6fxpwz1uQXLxDD+kZ4A5tqyAZMfkNZCiOiQ5zHTTBsg2obN8Gz2NbS43V
CQs9vkUH+EY3/2lXtyysP5UuQ42W22v/7pVbzVAJWBY+1mzrUzScFJ6RpjnQ8Foe2by3pL5NF/ky
By3jmwq/nFJqcNvGJegRsRcfIfYEyRtamIbFTnKwQ0MdC75DiEthkkf01ybv3XY3DuWVdxx2IKBE
EbZ/sPr8CsfZxgCXTR6Ft3aS+vnUXO38IoXnbOlXU1B6zh7HDejSd1GJfTd6EDrLPLhAK7WxrBLC
feZBkwrbk4wfeVyzZZO67GKXlQUNRBrn6+LgSxmj3QK1WZJf6in7fy8wlnOoG8B9u9NTGe6V6HeI
InOW7dL/ufqwWQ3e7ULtl4mW4TFm3+omtvZrXy1s7gMz1B+oCB51fE9oTlmSVEp5StHBjjQ0iqBg
gfVjv+PmBPIN6PlwZW3XiWNZBlPv/Vhym9Kuj2k9SOjTwvrxYYegbjIkdrRpIe2NqJns0wBcZ1Ea
lMt6xpv05IA5BeZFy/fyeDhQjwQAZkSogemDaCLcG0a2o+FHbxyeto3ZCfdAXa+ZuqUB/XYGo1tQ
yHpalop0Z19+919lcevNrllx23T4MvvlYOs7oLjul+ms7rsduCsvdNt0NVtFcp83f80pdEVnUDpM
SPF3My6MaetoE7z52X4CTzLVf/rC030vH8pl9NBXbRlO9A8tQ4nT9GjXPGhqTR5Wy0feMTNoJ6PY
fFoQ6yYUMEvOi6Vbf+qCn5J08zwtZBA1rLU3CixwB5k7+EgAc7DLEvRC+sbT/leZsKlp8GZHpdgh
7rI5Jt1jNQl7nym+Y4WDtSn1JkdlMQJvGlCnNz/CetYgqSoTbPPzzppGBP0wZConOH4Axlu7H3Ws
r11U9e1DLsMA8rSHqY7nyLv/WK0+PcHlic4ff0rRU9QB9N6ooYF+7se0xVs5BrISmPY+VgpAI506
nr9ipoctCAxr85LIKmxxGAAogH4kZmHagy5JWugNPLbhbpiv8Sk5hSWMBFUoIOQnDhyMlgG1ph4c
RxUeLeUbkMjPUW/LEod+79Oks476Gsu9IB8ic3lI9GhULJqgLEzQW9Ou3oIhYazSY4doucnniTns
TDiwabiyvHm0eAIgzPLt72FCgDbF909LrhHwtW3agv0LNufR9j04gmHqNRUehg1FsPkf/n1U7Xsz
1WDIpTUodUt6zLirUwzu/VlRwGv36/P3DDiSkvl7t5Yta9lm/l8gRzQXG0hhVL8s8HlvM9jZjkV+
T12CeoPmjROGde/3E4KEDtBvARoIMxL9sj04Yhs7YHr8NGoouRyktcnMyjnkc4+BRc7bVlC/OZag
L54XsFqt75mBYKBhhNkdsvN82ftbTo5oyljHqmye5Oh1UMqswcoIwvqPmXS5KapbOo2R6tOWklRI
B3prlGLwZfvhb7fJnWvZygAe8DeoJJnLps4VvABcTSt7gEJ5CPWt/j82O6dttL1yytb0e1BR0pNZ
VnY0H/EKwPUDJRdDJb38JTm4KjpZ/EcTZv1x3etB8QALMW5Xmy+bwLEJQco6ZWDRNKZHxH/m2ygb
N5mdA3YHk1Ks/+Hx0wCH52HcW/N7BLUPQATUT2jaWl6xAxzuJr1p+Wx+oDXgbEfN5kMxHyaQ4G1F
lL1QER14ddNBDeBIzYv44nm45WxeBQ/ziLSbGmIT+bM+vXfx7VDfmwgBDZJi15X8vmsYkC0a3KqO
A2yEMgbfsBHmgsVClFUHDjw4aDfjDa/ReWw4+rbYbLUbrTagnQk04T1z7fS+nRg7gmf1Es1KXCIp
pn2oiV8As9lBoXVa4FVgA44ATIIx31FwtUfyCdyplt/w+m+2LOHMAhcR80VkBYjLz05J68YHxpi2
t0ORI7wWjgo5uezalnWJ76WAA3XOQmnnVZhWvTMnsYFIaHiZxqeJQSuvAO7vkmeAO+le7kCNB+63
ThtxQQDzvJ1AyOJjOv5RwE1fyq60L1aDvqJldYvQbQGmZld4LwohrAFQtzpmOG2z6IFWUYguNSIO
VYsQitmMt9CpvimweVA6yFVMsAAITefAKVh3bjJ5uNFAeEO8nVp20KI6+V7y14nF+h6yv3aQ9tqD
kUbgiNMQN8NUUBQle7Xjtw6RQ2peD0NBCVIBs1MTsrZw/P9Rfb4H/SVivbv6D4OsnOYnBpa2QFoG
AHxOASjNIr/KkiqYxp2RmtNJd5MX0Q4IasohiQQ+d31TJ7Lf2Zwnt50B5epZ06fQbIxVad8VUbQp
R0yOre2CzN9Kmr0BacQgS0oG4eKoOBaT8YT7YacBsIKTF8L1iPEnww4RmDkdAYXTEBdkeRBYq/F7
FIxIhz4DMLmazM635yvQZRxq7Ta/pgKRCpBsz549+T6UCMwZvd55Fqp6scwG8aNNkt83/QCEZDy5
d3Y/Fj4XltquH/hlGwUS/DSYEP3wP4yd2W7kWJZlfyURz80s8nJuVOQDB5tkMkkmyacXwjU453m6
5Nf3onlWRmU10OhAgBBpNHOJxuHec/Ze2x+Bq9pjU11guflzzEEg+fdObF+pvgErYjspgttzezQi
1y8tffGt0ZWXItEiPwIXGTjbqqqrj7gTGiQ+4qiUZMGTeki7KxVLSMiP8PscWxbWhRE1caPtRAVD
ciW2od1XbuEVzqiRl5mPh7KZQNCnMg/iMbcCe+2wmaqpR4JvfPlrMeK9OrlViUiNb7c16JkxP908
Z/dLZGrE8MBym5TuiSAIfHyd1Ikp86F3p75wzcQbHOvJHavsju5K5CHLRUmtTPgR7D6ntv0UDVqG
u0Nm4BAvw4za9vdiMSzSYuvHrBAmSVvpl2EqCM4eGtNrnfKY2zkhALFNLioJJcjqleTiNPHwtBrd
8NRnXThNQOlua3oltXM568ey6fJzvi0KGyx+tzyuNXYew5VoceNPtCHV07rmh6625UnmWvhpwhRF
UOYcMzHpdwDx2wOwfU/KtvaxBCcEMJs8g+jc7BaHE8oBjhEYUSM9pV3Ni9lNe8su+2M314jKePDd
3X76a9FEKU4hPQ+tkezUWUrPAVb5GLE2RKoRdLZZw+N1XmrCglAyFBfXrDu/c6DrmmvuHrRW7QMQ
hFgbzTI+Jfrkx42jvOe1e3JIHl1AdgzqEL0DuM+RIHR4ZuplMPZZlu31usala47OtyxPn7WaDE1l
jSdS63qaejasgZkICwDLjeoNbQJKfIPgK1VjHsjgo1UFyc8f6iqmWbcAIEwb0iotJT4VY+xX1fqj
G7TIKwrMBckMurQ1ng2za17ww2JKdzGhNnyN5WjFoR1FuteM448pqkkzKvIfSpeFqiVbEBwpZYF8
TPmz3XOTjT+NtE4hZkQky0ScS5ZFzz2trKNsAQtzitbHvBQ9MUXuNSmHh2VchsOIyc+fiTg443K7
thNNaEVxvYw+/8XSVMUrR1SxuHo3LAD3aaomqm8SBDvkiu3nFptTncZnhyN3+By00teY8OFOQy6W
Rc5+2MYBPShhWgubRQIRxMFpscC56F2g4hHmaQxEQuaqHjRx4rkZyE9ttDENbScjOtDRE0B7faT3
rre28bUV47J3y6HzrBotiyALN69sk6Y4h0+rylc09SVoeZLvzGAo84FUKPlEqVUatnXfGxGkwh5D
D0zt1BPClL5pID7ry3tbz5oviTK8a9jZ7iLWjVeGv/yuZPC1/LltxM2sGxTYs70yoxLHKxWLOArz
yqMt4FWKYYa3LOhV/6+M6Amn4igkBIWu96fcYBaYN8E4TxRMy5pbdl7b/qhg+1YwBExFKzxD1cxH
Lba+uq5hnpS+NR9JG/81qVm/sy2DXMPc19vUOHQl1YQs/ZghMhOPUX612rk7mMtjaTjaziCBxKf9
xWWK4tnDcaSfGrEKf1Afi6YZfG6HzrkYtbd0WqBBjBnitagvwrqrs1drjZhv0P6njqHRENP05qxZ
5FcXmnNExkrNQl/ik40b66xqSkuEPKRjbcKutGJrKSkLCe26bDibcewusm61ayXj7oQ091cOIKI2
fYn9aj9aykUrf7adpb4C1l2OSVm3gaUp8z7XKD6aw2Td29uiMsanbmzv6igRx75LcHXkYkHTp741
TWxj49H0cKxotgPt9NQup1GOSO7O7MFAmEqGdLNL/ZbMe7/QAbXqdeX6XMs4ck3rZ2Jab3UUF7vc
rbTQ1Zx5p2fDYbWa2jcnI8GLN0vEHkMbOKV0j2XX7PuOUVmHiY+Z2EEB635msBr5mVgeC0sOJGLn
I3nhmhuqGYQUbNbD2eZKPLSK9TpMbftkJQplISmCAptNqMyke62D+JoT3sqTbUE7aaB007u8DzkP
utM8WPkhrvRQUBlVYlOEbiGeazmtd4JQKK8wpfpUxPRZo1qcq46AB3NVZs4wQu+KZk5OtvgAR6xc
BrOImDeqsDdyVfIUmL5im8XTmzonpOVkIPxrkTnN2jH0ZOPiwkziczCVry9V+iWal8nT+0zdlVGs
n82FVNZ+mUvfye/VpHcf1+mpMdDk9tgcENdStSF0IphavqFV6uOOIUVRLQNAe52MNLKFd1iv6NmZ
pE5NifPsMHatFQqiaQ9eRuivxURg+zjNznGLvQzQEyicxMWx1tWL0tldULRK45kk5fDtxIdU9WXH
ZbcSgBZojX5nqokZIuvx8fcT+9nZ6b6m6zX2tcSaoP2a3dnYFeOonAiHWgItdUCJ9tttNhOlV7o/
EEj4vVHRKSHvPign8oPVljuirLsjWSG4m8joYnR0yEkS8wuzftb6bAlKKrO2275lmgFGCJOK5zbT
vUJeWKdHeIWt9mthqDShq+LcNb1zT+SdQ7JVPuySHjYOuV3IKdW5QfcUtjEytyUu7x3ZYbDujLk5
LbP+anbJxG9iSKz+VnNZ0Rgfk8VGQm+W/bOmWd1zzrhXLUX2cNs0MV4Dz0388e3Fqcnna2QC+Ukm
SA1upvhx70hKVLzTLJf1XtG6qyHH7hntkx66S8yIysWkEWtVvqsbhUwTYihaOUZH7mj8wyjlNz2+
cjfOUr30WYSo32nBU/H1Bbedb9t0LbCk7iIGxYUGKPlJH5Tu6JgNXd+h4JCb/QCAo82SYIi7N2lV
8LWlW16sdrJVT6oxURh1dv1v224/2kWxnvSkPt3Wbm/jIiejyVrOxGrRupjmaY/RQb1a6iCvdnD7
+bYw4x6O7kzp7q9trWZ9G+MoO7touK5tqkrwo/PrXzvM0xAHRQeA669t1rj7ICod8fiEBt5R1egk
3PwTEEN8RQgVX0dSsXc5fuzgr21612Je6xHuVaJIUYJ1zn6OnP5ye8da6+uFsdb+tnZbDP1MVXkR
BuerE18txwmEXaWPUweOQ1h6fhR4XK51VOj3o7U83NZui96EbdviOjjcVtUqWy5y5Zfc9heijZ+H
EdMCCcz2/rYNN8H4gIVhzyh+24PdlpYkJTy49e89Wq3sHnuDBLPfn8EeCLDHwJjJ+r5tKyqlDapS
icJ2/NUoo33FEGpf3XGSoVOmPWHv5M2gyJfk6yjJ022XtITMW/HA9tVBoDFHf3vuK4a5Fkq3q+hn
mjnkn3m3nX8v5nmDiFfRoYnxXNej/jwL8pYZBEy+va1Ku0yfm2yvzpb+nDOeeVbXLvaJwhiPtx1m
JlHHbFUI7972v+0CPSWPXCa8sTSOpSXSq9K41UlbwB8UeZdes23RbNLSzihrKlWs3hZOwgy1RVZ5
oiLW5MTKgNLAcD+pRu0jKDReGsJb/FIXjBi7Sn9hMDeHpkYC6O1VDpB72Kz1fu2u+kucW/V9LZv3
275EHMlr1Ca/X8vnD5XDsqxJS6S3lZ+rIfuVQ2zAIN0lpy6y+wdaXOJZZkkZJhhZC4JP/Gxpxufe
nPMHxWbCv63dFm69pWZGzfx7WxQbOgZW5h6RII/M2RaDqHd4v7PH3+8iHCnkBr2EtxdVYnkfW3Le
//rI0a0sDz2pdrxtI9VrOSUb3f/2htu2aMLgn+Dg+r2HQ3ugIqYyvK1KI22eZITbbfstK6IzH0ol
PYjRzXwLfN5x1Az1uRmQxKs6E7POybVnSl7as3Q5tyZ9eLptslKLoPXVKve3N0TSms6TLt8YFGnP
t01F5t4bDRfGbc0RtoWASZnC22pqcbDUdgrbOju0otPuXaOfr8YsIX004jsPx/l6W6xORjKMOWjb
A/Of2xrX8ddaSx9/77HUDn0FdPY6vYB9ZgOgS0YiqjUtSj716f5GTKkX9Q1jtv6FA+AEilHlF6M1
QfwlmrbHhj08KQMpc/Ug3B9LmxyNdW1+kVx9kpWS3s9u9h5tLGaXYfbZ3hZWa0dei6v4Qdfpm7Rt
3T+PTfZ9aRQOW6yvnOUVKI7WChQ3TYIKa/Il924lgqSD4iG1st2pitF5hlkqB6fzKyku7aQBk+tS
92A/j2MZusoPdIrGA3GLHQ1ajObS0uovveEeuTbjnR0prWcDdpgq7Wo7ACqG974g0mmG0gUc2qb8
kThP1QT8xXD1BjR07B7Ur1WPcDhWg4XQ5Gf+9F2nWeljzf1xzcUVgecSYL51mTq68t5cWy3MFxNS
yJr5TqLnP6Z8tnZzl1FuqCvar6YdkqqsEeJIzXWQiXGn4xXVu/RzHoV6ihv73enzu7V201CsKw4a
0RZfY2uvOoKxHWFZNVVg381a9Yta2MouyVKbnm+ZPwyp8oHjEZpMm0L6s9FYJu9cG+JLHclHY2xf
Da1cXuq+UMhSbN8aWarHfAuBYD5JyiYpkkfNHkCWgUZjMDoKL8vz7LHCMoZmW41+uvMpsixQD1NR
/l5oBAe3ioQrljardxtOF3pXEY9BuzCV68tswDW0CX/NZZVdyNzJGCFaVagNWr87ABlNP2zgHr7a
pNZDBSRjawBbDNuaD31J5Jd+sa+5acYfWpl9qUyHeKkS/hfWEjoPRpvcaa2MTvbUFYfOkM0FVHtN
BwUMJ+PQ+FkrzcpPEQB/d23l1Z6a9ZcGeMbeko+qqKDtDJuAdPfFm7OmeHXaxQjWNOkPkAQ0z2Rq
QCBr23cn0IMMzWKVUJK8IVMwiabHcRqHlyGyhpdls4hZ5XS9rRWiYkqaqOvdbVUKrQkb0Yy72+pM
eNixwCHgjUM1vuTW9kDDP/rXp7WVssuFbT7e9tdS2yKi1mxg9fFPmUZe7pI5k+Ft1cU/eke+BnPH
7dWk49FvmgvsItZuC3LGLo4xU0LbNrH/gEcAQP1t1RpmLHlo2oPbKlE46zmmgv/PT7NLY3uC3V67
/X5mY39drUrc3373aLayYKL5/nuPpeyYhbsLVYrtn6p5XlwKs3q9rQ3TEgeJkRdevETJw0Sy2gOi
hdwrs6Gi6sC22yKbIi3QlhjJR2cpwYKbnlxDNX4gHBjmPgTVB0VVqpPdGo//Y/ttNcGJak7rcp4G
igTebVs8DYxUELbvbu+f6f2gsXezcJxa97LIVt13krpjr9uc0LeNtwXZct6kcmH/tYkCoXupEdT7
g8zs3x9we/X2go4x/lgU0zdS6S9q10xMrESt00FPrMuQLC+Lo67H/7ZtwaO0Y0YLcGDbpRKdddH6
hLfYiBtsxt3n36vMTkgqKufksD1+aAL1po+so2X2tb1H7+vpQj3/tnJbAP/hRZAkBMwtAw2X2/rt
JbEs5V2KI0mUwroY2+L3RyEuLr1ZaPb+tnGEz4c/vZ92WVusF0i34oRbjYhT1m6bRCcO8WSujzJZ
jlgsWzg7s/GKZZ9x0Kj+XiPOb8+oL3oaEtd4zc1s165Wfb3t2WlluBZy/b2WLm3Qp6v7e61BiUta
Vf1825MkcK9bu+U5jRrzdRRMHI3R/f1a0X2IiMnp6prOHTig5rUptZ2dSO2pmJ36VcGLPeZZ/3B7
DQQpjDKys++7oil3Rk67wXC6a03W72R6qUCnqFsO2k4l72kD0KAuYjtIp+Y5W0m165NVv6JpZ8aQ
qVvpc+kOoCoqH94/5z+nXsHk7iAm6irLpMWe7hB0pDd1e3THhUegrlqPOJC0syn7e33zT+eLE59m
CbvztqrVtQArYzFYM5F5ZIQLSkA1PmRFJ0iQju5zMGZ7ZfnRZV36HjP+8+GU9Y8uZEEPP38OhNBu
9lxAX5wepmCtZFXYaOvoV+Vmbqmquwa/OLQl2CDZc6uN5jvnx5FJlfk6GdQUYvyxSZErXxH44/Mj
q3SVY5VSU1687OIIx4i9iYTIzhHqZ64o926kd++lm31rbxiyhdysviSuj8KqfiAY653wkqsZixTq
cJujEdDyh1iP9Hu34cTeNmXb4vaTo2b6HiNI5kU4vaAqRc84uDxF9u6eNOv1RdbD4+S29c+MXiKO
mFLzdOBKvl0oAzQ9bTgL0dnBqttAi+12QTWopFTnu6+25T6U0d4q8w5FDIuUUCm8SUFdKQqhW3rl
J1P5XCyYXeqG+PHCGHej5jRhyb3Pj6d5PqhVbPuNlQnAIXW36yShtXMVJa/VlGsHS2Dft5YpJyyj
3RflmIaWfmyauXsBLMUzZgRaCWL16bY2uNGXUZHDxbKt4nVJwULhRsKwva3mSjL6hiaXo1yoQA4x
d8+5UL9G+aTvq7UcXwUwj7DXLRNt5Gw95yB1KXZsM+YOjfr0VKaieBEyTvexPRWhVfS7P/72H//4
z/94l/87/qyBsy5xXfX/+E/W3+tm4daPkfTfV/+x/6wvP8vP/vauf+31P3Z6qUv+/3/ucp++d3Vf
/xr+517bb/Ovz+Vf/+dvF/wcfv7bChSndFiexs9uuX5yGQy334G/Y9vz//fFv33ePuVlaT7//OOd
CvSwfVqc1tUf/3zp+PHnH5rq3g7U7+O0ff4/X9yOxJ9/HMYq/tkt/9c7Pn/2w59/CPF3OJimrQoq
gA6COvuPv82f2yua9XdN05ztP9NwHdXgFYQ3Q/LnH4bzdxNQq+mqwlZd19p+gR7P6PaS+Xfb0Kmb
61xtTPNt54//+sv/7Rv86xv9WzVucq9q6P/8Q1dt64+/Nb+/6u1v4/diiGtarqvykwCi4vD6+89r
WsXsr/2vOMNTY1TwrgrCrLyl0Zs7tTC/GZa4L5v2ARxudCzgGuMvGaijlzKkR7OD1nkH1EXuaKbG
QRblJEjnkadC7gim0YyD1nHw6kbdLldHZtqkLGkAuMkxrRh+L+ao+kVLnX7l0vKMOKI8rLabXg26
xWJ2wCgGqsjDYAYtO2hK8kVjMBT0tl0FgoDlGS1gaA4M2d0C+HFW2DQdp5bcKULCcMOJ9hivZObW
JjmedZJQMzSwkZGaGTCF05w8OkqmWhsBtOkNfDU2MrOkZQJr/EiZkx0iqu3eRLZgUGoC3ENkbvMV
Sr6pMj2n8hUIW4B4mQR2HQ5nPFCxZaSbR2awEoJKH0t4iZ0QUOumJ6OoCo6spuzzvB0CtVooDcTp
j3QmArRK5js9Vil+v7mWq51oiWcoGuYD2Wk2PrIyOchx/u6sT52CzY6eVkjwGTM7oSZhZJfmFuL3
HQDgwUnyz2KYX0B3Nh5+vZ82N0s/sRYz0Gntl/LTsWsy/zgcfj78ZBZOA98EQKfVF07DAZjncnQN
ILS5UPfguVyP0TxjDyiLzDfV76v1josb4EmZ7HXEGqea6sUKazhYqjs1ciyv09KCFCdmzkVy0po+
pGVUocexKy+3mtRT+5F7YbrTXVzRmpnAFAcJXGeEI0nHPqZwHX3us42fO2OgjVXpreDQIH3GoycT
KnpjwRNqmb7qFqiwtXXPjJbp36Pn8eLYSQNREwTtOsyPc7Pwh2V+qzr9l2EyPda65HUoxDctAvaW
ck4V7xkVQo8rYwgbxwnB/Q6+6TmqglMPB54JYM0alYFGpeFTjCo8+rj0ZGfri6vMrxR3Hocmf2F0
VPsMLKnsjsBcpf4DlKX0k5maacWgQVhUdlEOpFCAOxGOBYW/cdK9MoE9Z4jlTsKoDQb5Na0cQBST
e5Fd8uk4UKXXh6kGLhJNpfAicgp8oaX0eyw9kL352jDCPnc4TLxs1+ePYnzLZPeRYBz2rRQwiYFO
qrRbnm60ofaLNd3nxnehMmimsHZCb2/6Cuh1vag0LzZnQoiHHm+w1QGe0b4WDHPCSpIWvDiDvdM6
u/TpXBxSMuobOb85TvEIndUKtAySGKl8mAvhGSRtvDeVDxcv1V3WIzJYO7ULxrhlRieR/RL360kb
gIBI6qCj8QLiPhVBKukRamKpDnZi+1o5wVIamsRfy7T0m9X5ZHxyaBHtBIvbQnt2cxHEOGkJLNCa
3RK7rg+44I0+23OUMVaxwMvti5aAVIfKMrpegKCzm/CwTibirAKhU/aoKoLAsbpyJ+ap3gPcqkr1
aZDVdzXJQvhc6L9BJvnkO3Ji9I7qu07yxQBZGjZV9bNQiu8zs1xUFWPqJdL+mTdlMGbJ12ap6rAe
Tb5y23iITMyUyVjuQEa3QVLRCL05qpuEo7yd3nJjxa9NuyOoqvU1eYF4G/v6oigHPQtWZgY7jRDU
xCmCaWKwVlHX96q2QvwwbXczBMAttTxoey5nZwteG9mYkXY/9EgzfJI6m5D6vNcJxUZsTDe1g+3g
5ZDygpkukqIjNkEeIycl89OIyRFJX5AA44Ojpt+WKqUfl9aQFkr0b4Ic3pEbBagL+Fg2AYmDnM4M
WUc6s7kd0qwc8NKe8+k1Tylat4w9URq9rUwGaMC4Jk2O9gPWc9hV9iNe+e92gvdby9uz0xrHZFoQ
CvUFxwl5wN7UuXANR48PRpq8jkaLmsGNIHMPeRE+jZsS0ZRQNfVcg7c99d40yZd4C4Mf56zyGp2C
/yKe2kK5yGyzU6bCRfSbvtI1ACe+5ZmlHQrHSvmqFdWesSvqlGB1xLdJnMELW1BVcJtK+z1ybKIR
h+Nc2QdlQCc2mGrn4XtTvax2Pl1M3bMwP0alv09py3m93V+AWSnIlzzdBAycM6onA+HSDCP5lxFa
A0VgSl1SlAmaQ8qrJsiLldQkrPQppzm7Tx2fy+WbY40rfTqu6oWuQy24L+hmXGLoFd/yYjIDZ7NB
OTitldnO9xBwn+RQH9tlskLGuJjcKfEX0npeGgbyLbMP6ih3PCe/GRXahX78kFGpBrPzvVDWKXQ0
d08Fo/GTbOyY3VPj1TlvcnJPPE2iN61sGmJ58S1KtGcnG9FxzMrg9VXP6WhBJ+Rhh6qquQp6eJ4c
fX27hLfg05WZjMftgDNWll8ca/iITYJCXWjVPCvfFw28YxTRAh4XgWse28vYxztlbhGJgnKYR8nN
mmd6IeONpWLA9VfMQ9swSkcAQINlASs19vdQAyZvGdIPTXXCobG6cJhhSnEOU+MtuDmaZKusabgg
60ib/EnwVXpNO8GCrF6nNHMDi4vLA3J/6oYIWVdh48Ap6p3QChCfUGR5OsGurK3IJ2XdG8v0AKDb
DExrLEGwAg8BNo0wtwJORnFz5yTDGaTrs7Lqn66dPTYoMhga3cdd981wUKNhlucB6Q5X+o5XgPOB
aXYPM+MEroKCYJE0ZUTg645bBfM6RH5h3BNK3BLfR/Up7xvNl86PzipWOqxT67tF8pbq7oMdM2Ra
pdSDLWh2ypeQCbWXZKRqdEYxBHOTtZ6suu/cDvyZ8Hniqo/9CLNARogjYGBcyUNd4I0lnohxmNDD
IAiAi0a3v9jgQr1atQA6iyHQlxX9RAef1WrA8PZXaNYTtStUKjAHjnC28RiMbes1NeUrU4FXB2O9
6zTEgFXjCdc4qWmUoarhpKnSa7m4q5/1sEIYYrh6BJogCYtItqB5p7BCaOPbFi3NoYhQXVPZbnSq
xtFIjXWWYR4px8qpBd6G7sGc+6+uUpLM0Zle78xPCwg1fMQB42E1aIburETrdbFpkg6J8FPmx7Vc
+J5HZsAU+8gzuW8dlDJu+UMU2YPWFxINt3lW4nryh8rNgm6Cf2lCkbBMZV9xT/fplJwgpSdelNd3
RkQNoW9hBU4YyOrBn2IBh6Wm9qaUTKdXcbQjztJ1+VapGDTURSiBsR0J9LF0YqOzbXFkS3qJNCmK
OaB1QNsKj1J3rFWXMqXTkQegr5rfl2g6tZeWFvx9FdUHCqsz6ZU/DO5UW7jDF2csj01rrQw4RqJz
JOTEtT6TG5Too4JrYPmw4p7zt7+6ml+JhGGEGX3mOv4RUgGeXUhlprKThOMu1JtDSvunWklp9G7l
CCnB+LpaA8QmJfXjJ3DzhUrbSk+SYU1mZZcqKfYdkjukhpm3MCxmAk+Z0EwYOczDL1d0eH50Lrdc
9ZWGHvRgvTEEY9Sa9KC6N6x/rXE0HRnOwj3L6MUqMpr5Rv5zJbtWquLQ28tXVTXrINE1RF2C4nTX
bZolG4mjWb3UP8nP/VwSaBpuag9BQgc3LUt6ceYui6xnZMWpHw1qhE3COYBawJGIqQaId3bILOU8
9J11gJX6jUQTv9ep9E/U5Bk8Z++uaMKlSH7k8PFQNnUMoAsaHnIR3Aj7F70uv1MLjXzFLXbMdzAq
6HZork2+JzKmD0rrmzpRip/QxavNxlwW9ntebc/MhngoejET2UpGvtI5R9kbOetH9p3OQOonEJVV
2DckB2fooc108JKSjGNSie91Gd2Btiw8oy9PU0Q9o6U+in0wDbAWfsqylGfKVvqxn3ksgju2LMb8
hQmrGtr9rNTvTqx+AONbwiRrZppOPU8idqOgGWogG6njFRcnr9JdPVeHGiGlP5dJEWrWG7V98ChM
OmxDGfcEe5lUzlqeQnUOu4OxrKA4FgxrUezqYuQZKRA+xn0WuIQm+XqwaKnmW0qZhhr9pRqG2GFc
JQxxyWEaDWWfjn15l8i7iIj4Pb3bu9hcXA6rKfdG1pxm8ZIB4Q4zLXJ4mkw1iZ+bi8tZf5pLzei6
ZbzYVDNqdy2AnfpVZ+RrpvHjrJhhiRqHpveTJs1fZdmhaqMvK9zTYomS+QDXKE0qskay4qHnW/DE
tpgp3Hr5NO/AS31AIW7wKEb3kZqTDtJz8MbWPkZY2IIai7wBcCCyUiMsq9xEhRRx1gyEjaBBTk3h
TxTYw1ykSL+YXJIC94Sl+XmiwUpfLysDGKHPjiEfk7Z8zWdX22kbgsZCBNOoZ7mi35cxjPaJRKmi
nMgnas6ijO8yw7zPGuWlt6uHek1/CP4dL/IbJKTkj5XKrmyiQ5lT7+9Hrg0zTc/mzSj2UaaxBbGs
/OgZS/iOvT47uh6Cz9llTBE7a35n4st9Oq9f0G9rOyuP3rrZfpOOtCjK268EzRESXw9M2wr8FMy6
pUs9YCQr/FAIor2G7M5s+zO+yATrNNc94r/saOcW90u1JlV8HcdgiYeA2SnxXybw8zVtd9AyJ9TI
pABlIiZuRRQ7vUNcQgyC40P74qmnn51mJE6sr8m+lqkvm+kRGcil6xrTz1LLDOcWMPJmfZhtBiKK
U+L4V0VA9eZJy8nFcHtcU6izKf2tHu49OEnVymlVaQ+gMGm1ZPGPEaUD9oWZScWcbfVbEEHL9F1U
7lv8VdeJpoGjngb0S74ZIyOc3pqfAJEiI+jcwC2X6SgFkwkC61AXqXrpr1K9izXqI9NqQtzKN+te
xRkBT+5JrEYRrsk1RYuook9NeVavwkJm9I0T/l5N4y+GLg9OOj70y3QopjtE9/skL+67miwMLo/k
KiL8LTVT8gqVbT+g5jYw0aEiUKOrvjy4iDL1Ag+vp/UyVEcM1YV76KR5uD+CD6KzhhEMwdqx15TH
ll72Ok5PsxZEvfUsgG7hGL2PzfGXNYYOyH/MNhktW+xvlpYe1znZdfXJUSnoWHVzbJx8CsixuO9i
96XM5h3C+qDXea6WdfJNlfVbBF8Ab66KOZcigcJcKCeY0HcU960dHX2vRQiK5cNcMR0WSPaLUBWt
r8ZF2K7DnSvFj6EtkZW6VBZphlLrv6sz65fL2BYpSojm6E465VM1AlFrihO6HpKSmF4wJlzd4bFb
XH/ZApWUb+2oP4xF/8ko8GLaREXYDjl71J66vPxirfF9SpiaPh2FHjHDTfY0sp7aZoNdXmzXPnOP
W7ymge0aQ+g17RkNchu9G+56kORIL013l2fxseXBHxSy36EJNtTxDuDWtVXbOzNuJ49x8M+ytr9q
hEXUC8Q3xr9rNh8agxmmUeOiXhwFaT5z5BIcxzrfNRVgVAYJeXeX0KsVaJA3UXCpj503GwyPhOLA
V92UasLSyeBQLUYdpeJ1aoQvtTJ2+DUshCTc1HsUqyM/MaQmYQbX9aGW+bW855aPpdVezsZ81Vdo
TGRWIHoZTihzXrN46yIPNRMDHltenaZI1xtOo65U3lSa2rPgeYpeEp8vt7yVaLpeP8e1PCezS5Fb
n4JuLM9zJYJWjXUAi/H3xhAnMxI/JAcfXi3zXTHyFF52SWHvBJJie3KOa1HBzjXwWqRem0Rvk1v+
WlUKODZGBTxGXWC2NMQIJzSvlZbT0RfRM0O1u2YYHA6L9sXK79RFT0KpOfdWr3CsGEEFkUWAXeNi
Pkmfitz+P9Sd2W7dSLamX6VfgAWSwQgybjf3LGlrsAbbN4Rs2ZznmU9/PlYVCrbSx0ai0EB3JpCJ
NNKmSAYj1lr/9DWfm4tVGCcat32gvGEzlM4n0ypOstcntHC5yp8mp9/lWdpvXEOsbGhyMoge86zj
6KAAqyJjm7QvOFTSFZnj0fBgx2CudDQccZMa35bsoxc9pAKzGdt9cTUx9nExYAlQVvQRCj5CHLMF
md4Hu2IyOYj7SON9Wtv1LvH650mFxPHc5UN1vdra72IFryWToHY5u6+XPy8BAUsQGBpe+pYmOt/m
gedHhIz5gi7LnKuDJ2rCsIp7OzWekeDI4VDPFWb4YYCnqLCPHQOl2DG/616xF9fypcHWcpcTQFgy
g6dHYRDUBExhvOljTzdseS1deYZUAWJCsQvnNvcJLqPiLKpjj/HuPlyoP+kT92kyO37KxtZaeEoh
YArQKB+w3X5QnoQT2iM7KRd5WibrZFMcbHTj+t6yHgWivhiVtfK6MtfP4hdVy+NESbAtodlUOTxS
i3FRW87D5zR4LVUXIrRw71sRmxuvlptioD9pM6oxxjpZl5CacU+sTLmzIQFsk+E1neS0CXRas4H6
scj6fewMjAcazcQ75J7EZD+1ub4U4ERoPL4zQrkyc6Cvru2+AuDBkVmAKx2qyapUeFFMeb/jHHO3
fdNP28CQ3RY8PyLZdOZKffhFLS1j9bhkSMTrtzUyE2LRCiQC1Rv2ap8TRrdHTo5d38zsYGzx5Oy0
6P2K5DUR7R2pmVudiseqlnShJjPuXM/NqU7clxBX1Zs1UbGWdENot27bsimu6PWcyqaXlz4ktouK
xXqgx/7QV+ON9EqP3EV+lDC382PUtOH6Oi45ZpMyyzE5ziomy1GwlaE7+2M3NBuiRNLtYFnzrVVL
fWzN6Q3vDDyn6mTftJzEjexIQmCGOsSSUVILTa3txSEOxDZZ6nNLsX1XEUG56TPzM/TsL2U+BP4w
MQQG/H/La7mvre1o4gWBw7HwDbUyOJgTESnYXFDA+JTKWPLZ1LVt0r7NpvXYtuxc8F/OZeGlW1Ph
0ZcBOm5wMPfh3lTMJWkwspVQI9sJJQZ6561serXLYjawIghRb4gaWYHQmzoIrB2gbKCSGyq078mw
ttApGrqwYJAXBOOyTfLZ9eOqSZAqBfmOeTXviLY2ZUBxqHMVb6DVUgKtqSMlQ5MxZfo/mXB5Iltk
Oz0tyifVEVB5eCrTyLk3WODVUl85c3gx3KBa750gotQ0fAarfqEYDBlMZQ6j4Iyoq+FgdAaa1w4X
am+1dcR/eZ+F6jWU8QFbqxnKdvVqu8wT8dL2lxktcRw733pVZSuBCjVLHK3iPeQhSAl3soofy6XI
jmVfzZtuGLKNbZu7cmbU0CoM/lpWZJ/1OycNv0LJxW5FdXsNlwg/dBdRXYLkzpu+qBQg1A7Tflf0
Zu/HDl4i+GHQnjP6UAlbKWzAW8ieB7NK7D2fF4sTwJm3gQNLasx4reCLQTMyv2nAXKo3dcrswKIR
pytE7nRitHyJAAAYeDQpnWcE7Swh+DZMtkXUv1lKYUga3Y6opPdjX5wUp+/10lfnthpTHiJ0/gzm
uVsuzaV1Br4oRny7ntjjWkTXXmLepgGFH1zySy5h5xMWgLgCCW/LR83oh0AqpkaLs7GPeJUHpDkA
kxsdD4CYvpXild2JerwAUfthkwJQsMPTyRrBdojMa6Yq22aqXuK6P9tRsp3NEK/q1NXHyroPbs3Y
6+9AzXrUQhXJcLp6VLknEAtI0JLFwf00/Rr2nncc9QHmMDEs+j6uUXsIM/5kpFQvqxdrkMe+i4Zm
XNzVLm1BD1jXfjyofttl1nCulZkeU0OEt9aiHuzEIsCIUpucEWWd4NPdd1CcfRYM6akFI8vocxwU
l9IY5+vSukq9wsMEgBG15tPvZrAUBguNb83eFpkPEyASqQ0lu40ugbbX6JPW85JtHBAwzNhV+C7Z
RGhX60OPesN3Y9rjJrQtH9pRvxnUNuiyD1YcgYTN83liVloxVd1E8Y3V5bUvEN2UsZXeeJxeKdai
VzPfXj3SRsc1U2+X4b+/UEZLNNLr7OyuRVnUOiQGl/GesLrFCsj3K5oRpcAc0enVE9mlpPbWA99p
Hxl4yvOtDoUtKHCN/aCRfcgBMDVK5Wvf6uGcL0PPDb2GJGz5TIumY242x8E2Bz8g0m4zE3e0EflH
bcwbQ8BdG5YXU3sYfoQkQlS2e3QMAVDAIt6gX7rNqw4XTNfGPtB+Xejk1tbgW9qpaWMayJlj8ApT
4QtDAMxd5gyIKMay95eaCSkWMG9eND1V8bqTUwSm7oIaj/MX3+rKn3RzbBCyI6ypPrGjYDusQr1T
sR42FmYjbluB86a15Sf4gneO298M8DYtCUiSIVOczl011RsndT6mjSCJecHHfHGzTZnP8PCThqQF
0Ie4jd5SEcM4owODIfKtJh+IaOuTVacGH7lLk+cAfixEcvhWaFySHM414Gp1GL3oKXQrBoCD8PY9
Mv95dh5m1Q0cx7mmDbf3xB/RnCUuFPfS+5xaLc0d2Uk+jsFkrLqkE5hBtQeSZObb3PToSnwHGjbf
ArtxXkRX8VL7FaMEXxbdJgkDwt4s4O9wIBwSIrO/jN6uYtYVDtVHC10M7SBzX0yYYAOa7Tlpuq9F
x9QkZ8jJ4KZ9igOTmczqFbQ4UwM5DcOeiEILxBicclB1fhWCUEA7381FB2fRQ3gtIloB1qxvIFHJ
w4ruJmQwL5t7gbYEz6pPpJ50z43RP3pRSEsfoKTrKZ7IVDK2oljRar7eY9AHZ1YdiRt5oThdUyII
2A36CkjCzNrDoKi8dG5kG60Maw8mDXZg0qumWeDt7SH60BjGWWE4eoPX67cqjogLdIW7gXZyTuLi
gxe2CmKz93nImMx6coCmFIQ76KPoyGbE6SQCYTju+dC4HocsuJUWXdHoPdkJIKUzP2mnv52L9MGN
NGXdPrfHYccj2JmkBwBFsfFj3w7BSC8XrKV0pR5C98vsyRwAhg7ZiOOHlIIzrxmfAKWwX4x3Gp/o
hkovMnK5m91l75Y2h7Pbfy1b92TE5VPqec8Gekz0//lT1Q1X/ZJeWWROr7a2eUleNf7qpCnd2NCJ
w5hkazV8L9vmbbbqT4ynN53CN4Cp/SYko8V31FIjjy6vh9DKbkLBaLDCtrmrSkRfI3lopELRuNFl
UBNAEKrZzS0gNMhJzA2bGIsGEluSoLhPzfB5Wkha8dKrsUG4lbbj6lrykNR1yiAYGV02628u79XG
42PAFxmdPL1ZDgdyqC+MVT/09mwec0UNTuiJzemM0XtZi2U3dGoEaGmA4/OKxhHJWOz21wZJFSdf
Y5LCTAZTaQtTlFMkIBTYmbB3kTlMmzaO4seWyFSEQeZZ5IPeCRwkiE5S5a1VAPaWBlSveJqxqiNX
SJFieglWfZKaG+/oVBguCzeNd9CTkM8mCnK582iWaU5i5kBr6lTGvptjfQlNaHMevQ98GbTiKBK6
bjwXoJKHrp8fs8WRFzaIg1BJcerDHGNoHQT7WK8InNdPuxwpyClJK/xaSIlid01g1OEXnxAod5AR
iVDhaCIdNJ+GjZdbGMrP04s7Uye1bkCkSpk/gBIte0KzNpgyO0dIhwhf63avc4oLElKhmQ2E2VeQ
hF3zIY3o43HjfiDGq98WsglYlc1uSZTpd22m9n1/aAOAQMb34FQj45ZZDx3kFZpyeoeJ5RT30Imr
xnhNXAVKK6JPNsWR2+uGSTtfD+Ja+km19SqCYI3GEduB3HvurYCKwJeJBQOk8gmiy8522pcmMAZ6
f3yg4pRM4KDJ0n3o9R91ShG4YlNWFxd3c7lnglR86M34VLeCk9kMssNkmcWVJoxtk08xMdAZDyzi
JPHdXmq8Hbot2Cl07b2K7fAxDLsXbdkhcign3QbecF/GS8iwaMJr4J4xDACChwKMSD6YOhn2ViqL
r8fahGhZqPnKJpGaqXZ1GNowfy7Db4aaFgwmM4oM2HfWWNDhjg40gmocaKEXRrA62uGGYSPRdGz6
2WxhuzHJSsTi++jN2Wlq8l3DiX3ykBS5iMO3EpFu5HVy3xjVidDP+hhoSlbyYB+qDN3iqr8cHUdt
KhdPoRgCF+N0WEXKdYNdmILsNVN9GyTQFOt2Xi4CNzECBAP7ihgmFkdv5acQjxWRTEwIpvDaC8e3
ZARPMxYij8pDDx18pQjZxPcZTF2QZnMujpjol9Wj2TKNkozfYFYmvlYhDKo5Y3KWtaC/kQFJJkr2
2XJKcdc4VcWzDKanMdBPoieoRbOpW6HQDyE5UT7ZkdIfFYERQUcMuHKMm57aIcMJGtMERHIhVfIx
VfGFMfZwmKKi8K2F3jkJwZKqJqrQhQY4UVBMIAa8sq08vMlNVx4dUNbrZHDhlw8wtBxhGiCPKWHY
qMvD2Jmuq1A5OxX0jKVaEHO3MKONOebeLjPHj3nP/DFJcO/NhjtUeWyAbdvshJifxgYAIqi7D7b4
ppoUkUUflXj0YPvQBvD3C3fGxcV4RlkOjNwwV5yC+VOaZ8GO76rfJ2P4TD56wrgkNq+zmp6M8IuR
ee1Rs9qO1ovhes9tqMgZack8CNcJdW/HJ3QDHkQoixEGU58Z7NlIPHvf8PlT+KtDBQt8k9UDNKNR
3hFMsI/xxjhkYUqmIkF9wWCTQdj3Phk6bBCkWY384EYgXZSfjKfJT4BkGxR+HncjkBQ53XXRM03N
LqZaRTWdu1tMder6VceaaCoLj/hKYUDWM8s7tzavg7F4nax2R1rEqtc/zY5xnD1cWcgbFlSEkK/a
16Va+QaReCVgdf15jZ1Ve+cJWeq8VoaJkby48kVplymVvJ6I6jyLytmEQ53vk5AKVK+0E1u25la6
0Rc7ooEssvBgQlB16Cgr5uCiDO88BJg7i/zC3Grvzcbboeif42qERpO1W42y0YLvOqN42WdySM4h
h3OENwp4YIODTVY+tQlxeIsdb1QveqZ+uD9noPhmaegD6NRx6AmPdz8m7Ax1HHKM8AhZNRjJmPht
IUY7aTqoxYD7Z8ckQidoGDfKg3buRh91zuFlo+DcyA6ad4q8fQvUeIjm8RBAcfOj2Oi3qpx3Y8Oc
C1UdwdnjtjOsT1T9lY+zyXczKzyotultNDHgKeYlPCVGPe8kcxdGcQTX7QNHpVvV2bjXpfM+KFih
ZsxYb6mghg2h9ifEThtLMsJbFgYYyQx8mib9OUwRK81ExKTzpZnHI60XRUxyC/Em3DaleSsw5Pct
Ic+pyJlTd+kOnfYdMBHFYiXJOsTUxUiB0qWet/NkfMkAMKD+8AP0xNk7gUnd5mHOaRXfOyEfhiKE
yOVAhIM4sW1RjUeZ7vZ9lx5ssy5OIoO9Qtz1JlIvlsza58hkRpqWfBTm5FBO2GfVyIOLLQtj+Qzq
uocrfBbfrKYyW2zCb6YBjDdvOxJZ452hAz/20pNwoLpHvVa8V9c4NI77gjp8jU6xblSRGBtJPPkx
7aJzGgMYqwJJWFdV+YHt5w4XZW+zUPstHgSUjHICEaV91o1VbEvGqJSnbQ3hqYn3fWxAgwEa8Ybi
KscOl9+VlnTnlkjpzGfjPqKi8NUwnT2tn/O1bu0Th04yHV61pmrqU7A5WHwkc0YvXgeQbzYauM9o
oWGLAStTRNCtdWtELiHYMAcFu95VzbyEwqNCZ5zQdPjBlGYYoCSvXgbxPkhodEUpAjC25DnXaXx0
u4llxhZg5o65jzx1CZB0QIhj3GI7uCMZKnykLq7QC2DTX3UQAWqS48mWuart6I0MjxgOYXmI7Wey
m26saIw2AFsC9kP9MA/mbcaOugebPgvGUn6qjXbnmjgsKHRBph5Qf3lUVcBuW5bWW5cC5NLhv5ZB
+rGJhcRPBT+N1ZMFNpdrbR1BoWdoG48sKGQaFFY3drlbNIe4hmR+yAIBk52+Gr7GpWJSCKGBWW6l
gddyJgSFGcLOd5ND0RD2E3cxyVxB+BJ7xYNpgxTbkY9Un9iKTpQHrVB8m6DX2Ps0OzmxNXlREVwt
CtSzFREeXmr8lDZ1hKIB0TUvP6NDkuN2piJcs49zogMQqUR62OU69NO8XK4Dm31FwIKjp7yiVOmI
8LD7rR4HX2bVcNUGPoGE9baa55uOvOK9BrEgGooMNnxCGnw2DtOoMS0wodsAE+B0urUDvrXKAqbG
a0LunFIB2JCUtBELJwWK10vu9tm2EKgHTZEBZUz5hUKa2BKyxsIs+Yge5kPcQplSsj/i4XhjwNXe
AMHe6rya/FlRNFYBrLo0meTWcsrXwghmPzmALlhWucsbD6iJ7W9UxoPjovNzJcrjBcaYM1kRA8VB
HY2cELioAf1jpw0qhXdD9GkO6mo7BePnbIljv8fQZ5gin9k81kNmfe+Eq7iPRIJJ3w+K0jYbbdhq
JtTtRoQw34iBMUJy1oPnIsrrazdmQiKG7DbtS9OPLcA1JiZx6txVnfelTJ0b0HeIAbb0tqqBgzun
0KGS3DgAzaeoLzPYZVgmJtg5T3b52DBjh8VUMCJlLW2yfrWAm8PHfg5ojK3QgQrTgyJZzaHUFmrI
CcwBrxu0c33yEKrqvhKwh4kaO2RrxOTQGdWlNDsbdIGxRBwWnyWJ2Ph6aUg/LrODNXU7vEH9dpqr
+aO0+teWYf9m8qIzI7TXFinhuWziR/59wnpk+lRE33UNjSHL3E+i9Bb8LTyWqm5HStz+cYH1iGNn
6aT2oTOniordPiwFos+MBw87E3llhW9CzSg4FaRP5rh9VbyhAcLdZrLkoVDR3psw34uKY7OshKbG
+E5MF3gbBY+d3ZAexhrFIHJDxz2TAY4rN76P01unWlYrtjOO8L5Tvn4KvAwCHfNuSSgpZxN4mHeO
Wn2chfGQwV1hI8BnqybPsxhGsKimBp3JgJHy4ENRsH8nhr2Ff/FmDKirQiZcmD756drWW5VzavJ6
J7BZ8GccnwlShUc2NPpY2sgFSojSxG/h1hEXHyMHbbgBxUdGPTquBbqalWRwI6Jom+WNus9AIo1p
xTnc7hYrVjciogsMXkOqDumDlwquAwwDZXXdNp/jhZ2dKiPver6oiGfTevZwGG0UTlORXRHpehej
xN2FIWZ+QZ/fOEWnodoaTyqr97jKsBFigrmM8ECZfmA2mBd+qe1si8+E3PGIrAaajLARtfYelEGv
ZgsPZX1duuF3z6x6Gk7zo2GYe8+hoJ7K9s3Iu33qjjN2OO7npXw1KvnmmtRheQGmM5oLQtmQyW/U
3OVq+Fw28rZz4SC7Q/nQOuv71eTUrwyRGYpAk+ENxnizKzPn2CMbGkyOcTyQuhC+Ak92IxOYte3c
fw0bGcIxHJZD7XzLppSnDHebX9hEK73ZwaDJ1/VIhYm5GDkaWDMRurpuT7KvvscquASqmo/2MlEf
pP0dVlHi5PUu1IOwel4nPi3JlDmpsWm9HMcI3mswpB/axajA3sTngD9x1OJp9Ox0P2GLhcNTO28K
i1MyJfO51k68I1mTR6bkKaWP4FYpcrzJewywHTOX6Cakqx9LGPlWRab9LMifpgMynRMrt4Iat2R+
pZrXuQTzWabuJCz4+sCNGBBa4WdjRA0BBwCgS3wJ0unzAEcgKavVjUpcJQTAB2XbbnoeHfCPdZVk
1hNkA/fgVdlTZEzlThrTGQ5AvG/F6tcU4DvgZfPZkctLh80fSYfmsWlMrAHRcanMoLkL4wdP9s8a
XtY2JZB+bw5xdUhbLL9GmIrNbKT7NF1zW7E59nuNfg1sThi4e6cBI+p0MuBB8LXXkbq3s9I8uKmu
j42NswcmRvDrHZiLVUT0RskHXbaQCuGYmshsgfR0iUNim3xybetSMavZOLn64nQWrUcVf3OwmhkE
vhFtTvHljTU9xPIY4wt5A0eUWWPl3AzucbSMR3ymdoRtPRhjE+1En+zD1Y2IZEIskWhbJ4ZsQIRX
TVvVgLzMhAbzENrVqYMFim1J4c8V1O1uPgY5Rk5EzHbe18pWWIyxWEp+HY81vM/SZW23zSvMsSAj
is8jeqZt3+sXw1ySPXogDrM1wyM2LrwBKOliOVCd14Ak86vrDLhcTZ81oyI4PPBBpZy2rVTXoQGd
OsrdV3sezo7h2meToOtNbejpGI94PzklVeSsw300y4Nj6OS6Cz7bkVz2gV5e4jlmVJfWfmmFM6ah
EbnLNwuTsDHgwyXanW5vXM5RhYdRgd+FnwID7YOmviul+/D3RXj/jb7uR3nd/6rm+39QhCcFwjXU
iv+LCA8O5/95fB3j7EcZ3j9/z7d/yvCE8w/T1ZbjCuF5yrU8ZG7/kuEJ8Q8LJyPPldqS0kYK8x8Z
Hto9k79sD7mdDQVZ2/+R4dnWP1zb0Q7iPWFKXEWtvyPDs8TPIjxcdZH7mY4QDt4ODtXFzyK8JM1y
Z4FeQlC7W3lfGvxdQd2scSGCM1MdwfNLGX3COWNGOjb1riDaasxhRAGzlUxUG9NtEtcPxOQau6aM
Z+//zrIj/z2uvr3Fr/8fyDoVD/l/X1CwTKrux8W0/u//XksKSSeLwjMdS2v7h7VkO/9QWjqu50D8
4HCR8j9rSVj/YNmhx+Y3SVNok+X8b0kna4mAAiB9LaDroKf+W2sJaeiPek6bpQhxy7QcVMSeg3b4
56WEFUZFmDWkOOyj72hpNrAQ/PmlO/zwNP6tJP1RObrKQn+QjdrKFbYi15taS7suwtafLxMPEr5P
bwM0VPMXmQhxbaXRE15W91WYPTV8TA8tmcib/+6qPN8fxarIS8doValj9Kq9a8bqM6qj/r5lMIbO
dFMVDgVWbPi/v+r6p/7uXt89UlUHavRGrtoABgOvRfilGi30BbsXf7jU+tj+cikXwY+0kTVJ/W4j
mOKqxX4F/CZdVqFslwdwhksv+Nfn/K/N8Rdv71d35FosOdQBbF/Ou+coFycPYmcEgw5z9wsUkuFQ
TQTqoTPvX3//8H61UFzb5oY0exsL/+dX5slRSBPKLNSBhiz4IIFmM9lF9FL0/QgCOE3XCqOZG3yR
5s+/v/SvHqbrUM3Zrus6tm39fGlazE4aAqTdDkaLktpDT0v5dv79VdZX8u6Vsf6RZ3GMcCK4697+
g4BauaGT8cvoS+YPRvpoqI+ZbxMO8/T7y/zilbmeZktxpfTYYd7dTNiNrRiGlZkc3TjW1VI/2/WH
/+4SHHc/3kluWCJsV0HjgnJRwt0TnC/r0O+/u8y7B1b1BJr31Kg+XEnyfoDi6AVo635/lfcvn5Ne
WLiUK2k6yrTcd+sumRvMTlKB7Ky0P6pZ7+u5/cPzWr/7H9/8egk+U2UppPgutOWfn9eUzbg1e3MK
wyg6YO5PKnbGnN0rgM4SXf5hnb3f2P95NcnJ41jCpOh4J9QnGRVfk2L1+5DheA0aM6JQCIPvY55a
10s+MoIbSG8Z0MHg59GH8f3vH+ivri+VRwCA60r+8e6B5hVhNDMugxDoclhG5auF+eEpH+dXGMXl
PQl57VG5Sbv9/WXf7x/rbct1r+IT1o58v+6pfayujTH8wI6aObHoeizqM2U4r5Yu6f4cpl+n2kGv
SPhu/IeLv//o1ouzQWq8PvnmOOp/fsNuZrbBkFgpSBQUcgs9fwx4bnvB9e9v8lcrCSkSLgyew5hF
r4v5hz3EItRepxOL1XZXaA6nLmbUBPIMX5mxNvYGu/4o3v/+mr94sBTIFhskLhQOvdbP1+xSQ6VJ
beCzWtoYqIBdGibDp6grmMMbpsX4Kaqx5JbYw8H3DPth9/sf4P3GycOVnD04SfB4qSLePVwJ1A6y
XxU+fqVMAghao3fNuhBDN3gWjDsQVkIrJIu28H9/5V/sDWvhriyG8BaV0rtbTywDfg4zZ7+aQ+OW
qUK5Q7rVnv7+VTSMMeTjzvrRvrs/lUSOW9XQpMD9wH1eo+j77y/wi9XpaXY4bUu2ILm6hPy4anqT
yFOzJ1h6IQ5hb8UlKIia4o1rQ9X5/aV+sUA1vTbzQB4briPv6hJGJ5CoJphpIhyNm04YbcqMpwdQ
FPGU7RNon38oUX59RTZVQZHiOe9LlIX0JzgL6zipRCgXCXRr2J2rK3sQVLY5SQ6/v8NfrAm+PrVu
NvxtUYT/9DBB3THRNbjDBEZmkeGrnTd5+7eXvGPaFlwAVp32eGU/XwSWoOcsPUzAEBcFgM4FI3Ab
Dyx8x7tC/uFif70juklOQDpKy6EAe7c8XKOwLFkxxBtD+UE46iEY1B8e2l9fEpdwpJSrJQ1eIe/2
raUZW2iJRYJyAKGvnTKfh0AEK6TBwuzvvh+OAFvZnHwY8PGOfn50tbWaHc0haAmjysKHYlp+xTUg
dP5wS3/ZFqkWoA2uBbikDtfvvlpzGmq3jBPsT5cQovho2V8YxLU7oLvTmGKkrc/O6Bpff3931vrm
f6olHEyCAMvAmWyt/nICpCkH+mzAGzcKwlvuo4K4Byu9WINzRGx7bSPR8NRnAtX/cKpb67r+y4Ul
nzSzD+YG4t2SjMKqn6eVsO5Wn6IWUy6GEKq6CsKnOryETsMw657QGZzlhj+8UWtdgO8v7dma4Yqi
qP3L6lGw4qDueaFfbZMThmWZvVXfg3N8jDe30+YbgMmmV1+bzbny9R/25r+cPTzudWvm88D/CHOF
n1fTQJhayNHPMAUCjDcJmNfZuQI2xPXF17o9/P71/uVTfHc5++fLVXnkRc3ihn5f2VeRnRxov/6w
Q1uI7H9+nsIWjqAVER7VynoovFu6YxY5k1yBb3xUAwgRNr4i2Etj0pg45uDeoo5Gx2yYian3HZlm
hF9VykD0aTNYw/cGCpXftNABoK5ZRG9sh1ChwpmIsl8eZG186WvnXGd9vbPhW7+VIoU1Frr9sckt
90YFwgXpJ0cByWaNsypsxA4CxJXwVvylEW+5MWMyqObXwqme+mn6kJbmlst+UoN3qJw33N5ynFjm
edzNTnGTzcY/+f55FTOutu/T8RrftkZ/UW29m+B1I0q/mox059iouhJUgRXZHbLa1nL07RJSXKMP
S3IMxVONyb/M08MgsXhySyJy22PRGE+588EaiuMYNGcnIvHewprMRdBzkglkJxJ/CmHdRw3wv2Ps
PZRggK6IsNxtS2QRhLVdH5f7chKOj3tXCRo3Xjm1upTkGwXuc18s17MsoXK0foU1p5pXMxmZmxt3
xSSlXKWBAofdOHkMuvyYQdGUgEZEuyEMdX2qikO4NDh4D5eiPdpYScngsVNfsUXfj0XyZBiuOpXt
9FVP8qvk5Hem+D7HbN2AUhQ79lEu8FzDprkmCeMgYveABv9DGncvFhiLjSrEQVhrD5+wIsR1Id65
KG5Jbdm6Y70niXSDbuGgzOGgEQu4UDsUtuOBIhDPGa9F9T0xIHbpioK4IKhX5/cjQR4zOYtQOmkc
i029PAURGQp279fw9XHDv7F6xFHw5LMTnFxkBhU62w7kB366fopWq5mHEZgbplB9o9WZWKU1hjuZ
E5I5NjaVKFzGHlQ4ueSBb9evEdYgaOCiGYngJp6BfEkS3WTGEf4NuTK71kEfkSMHKA8BDNABoW8X
vuBFO2V3RnJY+AmcreWOm94CTMzNs5NXvlmg+cJMJZKrb8iLkQ4vLl5aFTScvgy3Hg4Pnr5uAt+E
9ZUcCOAheMR1TlN4XtrHBp5GAmsLH8OiIH7hMTQyKLREs7QfS/N+IhGW52o538EPEIwhZG3PDmvB
g+FEEEFwEkn0lOPzMcmbxbhz9LGrHgJQUMTocighAN65/UO23PbI0qYEV9EYk9MwArLGcn+cbjAJ
PNvKOAn7KZm+L6rfJNlq/vxlqU5ZsCCrP9hRt9KQ/Xx8ruSHdPg4zHupdq4udlP8BHkPs8wbx35a
nKdyPLXT9Cij22k5BfFeuVtsC4jiatCpRCYMJ6ziQgI78KRpXtq+BPhDTBP0Zyscbi1cyOBAt1As
iUWCiAtIPKICzudTFn8KRneDTWoxnMzk7HXgsfCygydEz5H3xbU/jOIV7+iS/99DB+QVzhV7Nf1n
q1/Kfs/10XdP3q0F1atvrlU/bCPOKcl/mddRJcmo3GD0zu1sUnmScNj6Q57sE+cRlyP5CPkoi14h
REh9k3cX0moZToka386JuizfTvLaaQH6hm/m2MMAD8B2LB18tXR/W8v5W1Ep3zW95wQrx84s12Cl
kaRIRIiMauCmt8PdzAhqByxWHAITHV0nun/K/tF9tji89avT6qEVCp5LuwYBvw1e5kuXLzdGcz0N
87Sqvw6jGx37VD73i+PjlneWOOJgghDca6O8zbOaDBu+ONxY7he7ASrUl2Hl9dpxi2aNH1hF6lB3
7nks5rNA9JNG6kmh1EDicGxn2/LtCbx4gseHQiIojX0zNK9ONWE1I89sKAQx1JvE+tzbBF/k06kt
9DFpLyVe6Vl/yjzyEUjW4M2XyxmZjIPSDw/P9JEBQaiR3PFNrFbce6+/xtbWhSzswF8VoLrDPtPo
THDOvwqiPTi8fE0h395PU7wDcS2iYxHc2znbNEGs5Oq0LKYUIfNNke44J2J57zXPTe8b3TF9hY0/
50+t4VvMTplUrKoCwL7F7gG5FZ66fjIdncmvW78ILwiiWWoesSstROWrptz3EcLkYs16I7ADonI+
H0LR7T3vk4qzLxCYP8hxuITDt44fY9WSDiHSrba+t9BK2kF+GMFvRUdaRYOQU4623rb/w9x57EiO
rFn6VeYFeEGj5ta1jgj30BsiRCa1Mgoz8un78+oeoKcbA0zvZpO4qIvKinAnzX5xznc0KVs1Zsck
SN+bskPbaN56B1EeLpIU84XLIperKxlfENqQgXYPG9sF5PSZ7blWQEZe8/wjEk8dzB/929Tb3NuG
467HlXc/7B6BP6Ucjsb4MKoX1s4ufibg2qABU8wTb527wzobFr8l4yIAaEb+O4SkCP9ECUag7BmG
v8YDAbQbHqE4EqSCMUQhS/+Ig3cbLx2cjQzhgCIVZf4LC2UK/nrwSpw1N9pdl7ppYTDEb3QBizy5
mvPGsS9Gd2uQd7gRIenwSSGVLAv1l0or8rDbshcN47dGo2+bTVbtr0pcHHK/yUE6Mr1HjRmAYiJA
x+GSNLrxuap0v2xcHvnRz78LdLydqlYyxYOd2QzBLNKQ6Dfa1j6rDFTI+IqcdDWk3YcXX11++njw
z36A3JuwIAwx6JPRpkarHvZTNu18NFY8t7UC4Vo/2GRcoUcNBegPVBrYbPqa3BK8yYyrWfu8gE18
tdz4orS4euJohl+meLCd89T7QHXcnQjxoTcvLYbCoWpWBjEZIaE5XZu9QCN9zKzwmIXlfpqe+p5z
HFvaxLfygqblQj7atpnEzTH9lvvoU2EnSgE6T3LgaEXWO/uctKgY26/Sugc4IG++VNNN35WK9kMr
OtLyyvVYH1BRkmIOhvHOp8JFVxa/I8tw5LA8Vzbq1HMXfxTmzkdiWWwaogdB05UDVVF5cwwkEird
+O1nN19E86JsxJhfUQlhAnBQanmbRuHzNThHsvoC83HnjXBb3G+ftE9F9pdLZialUF++RwPLzPFE
9QuN7zQjXTFuKvpgkbmY4AIMWq7qel5MBTQg03koZ6tYjDrezYEgjKl+8rDrZUJvDJ/qqlR4tTmE
ZnurknMeIQWEJtjZ3UNNnjoTKpCTzS5LFOc5oIacWHWnxvXu3oYu2hgzAhh64pUJFpKiKIKYpdoV
UX94JfKVKsV+ML2VutcqfGI1JQJk0N7aT+Lg9CZZjl828U1Bmh4xb2+BrizdhgNiEmvhEPk65Tcb
9Z/NnEyWxb4EI+jNPpZL0CuW614T5zVoYYCBPxvyjUAVjnvqlPrxVQZqqzy8tMk7STN1c5wLdzUZ
4akvnc2UWmcjUtshMfcxtqTU22PnN+4y0RpJUdd9ZvVTrPy3IsGa1N4Kuu9hul8C/RrV/IALj3Ji
odx3OynQ2hL8dY99JJTqSXcBXJ2Uc+WFYMlNbXQvU2xvLNP8qhSgAcBH+Ap6HFbWl2VvEr+9JkG8
TilH3bw/Mog5FObFaZ4LH5XlkOxzBOMLM5xJ9uIUtdpqFYUIFJ1i/AwCVKrxKK6T+hrlsB+ckxmt
bW47Y3IEXpgU6Gs+a2oaGorZ4CeDX7Bpxmha933iPQ+KW90lUwxX+FxtciQbfM13eJSWwY2p1Lip
ATyf3RzDAAq0FjdfET6Mflkf4LJOpFH7xyqzjyYLc/SpBKJgYifmzS1XLs5W3N44d6VFcot5DrLe
WzmAWtLJAZEAHYquYWPJ+LWZimUW3D2o1Sv8EzRo5kON5LeS8Jty47HriwvGu35dh17wSsyo2uUM
E6wBtW6tIGqdtOAB8Y0HHkNeRDjrvg7OY2Pd8bggN/QjhmYC+bKTxOcdV+AMf0NoO3nmYNHZ9Omr
6g6VPmfaoskh6rSBn7QvuR5R64QWPZJgDFOxg8ogj2GZyRvnLRLJczDdxbb5StqPRCsd76CYPnmZ
7xTQCecpzIa58enn6isoxJvsvlz3T93somI8xTpeY8PpOma1k7/C5rgY6NdH/0WjYW3QXkVlt/Tu
smUUjkaA/D/A4UPuYGYyMWwAsdJ+hNOi5HmaiJ7xRq4cusXGeoebtYULjNLOeuaVfSsLSdCFiWY4
DJ/CsHooTIfaZVyEcf1NNtXagyhrVnopo+2AZbjG9J4Y8VoG9cNgYo3i5jW8z8pVmy47TwTPjXm0
nBj2GnmwksMpUJ8l4+ZaU60YjzZxX5iiz5n7etd7j6OzwHq08iIuYDqTiP4gDW81CummP5Wet2vM
YVW23kFUpynn2nvQOXJC+WgjTkT9/kADDhwIuqP8kUoew27Yp0QvqT5eJ8S82Um8d+AwlqhP8YzS
zrDQ8bybARRgCY9v448FpqZcfunZ+BboV43Wu1ucMHc67RZdOxN5HBIu7rWcJyCCxaznx8jjO8HL
8iyr6W+MNt95CYEA50creAwnwLvcka57qhBmtt1vQx1rUYrxRARe8iBid4Gp8hA265qjIs/lpvHP
2DYtL93er/kpvlXFtXbMHd+DQjGfAYy50+04JxX9K26o4sGL3x3rHQ6xFz+O8ZPFaDNLx+08xD8R
WtSU8q/EYVYQ98A4KZFnjbyqoBlui63fpETjgmzeZkC/MgSpgXV2aFGqoEXvwnyREA9XnRG84HG9
5HKvvQ1SZHoxp9ylPbYa9N/3Sc5b4fbbFtt9iAIVkSUo3EXVnVxwIMWz8pdjuBcUqDZpgxR57rAf
o3Hdi10WzdvC11/lTCoeLJSGbrFb58RrG+U7XUMN7asnFn3bBaVEeN8t2+o8+b+aJ2sR4meTT2MS
ra2Aj+nvP3EGGANsr+HjdtZx4y5lPAH0gG+UHJLhEUsr0SBYeiFuKZTUI62ftwlBJ/rHiDUIZ10A
iDReRtPLDD4iSX7BgbaCZcUlit5n41eMD9aE+n3rTxtVXHA1Q0n6Avm4ILKdREejxgZ/sWlNjRkA
yx26gLmR//MIqW0fJodAPprRpUdQ3E3U4wSaDG8GRTDLeExF5ZFN4DUjOw2Fb0XHWjHhuYMj2lfl
mQcDsGd0N/ykf4zyphjGFOF0yPudHL7wcDfTsIggVlrPkkgFD7g/WQJd9Dl5UHwlQ1T0Kex/cH/d
70cwWBxf7rQx4X4UBM/W4901u0znFwYpM9Zz4BdENExLVhTnSshDbxxSZOFz+9yh1pzV8r4ITG6Q
xuf8y6V5j++Up/wOcFxVBBga6BQzOqSQzpyUGqjFcbxx1VM2PSreExUctSeXNUErSHbxyOAXSKjd
3YOGvGzRocsM/mJpE/RRH6uRarS+1pAdFroDXMEOe8jpSl9UCO4ll8+z2RJmjhUo5XB1DBBaz415
cFG/d4QNYBdf+w7MzLhapYHLoIO0QCinuB1Jt1xqgXKSWHme6mzgNu5odGyIw9bRqR9keECWebbE
D0nPdtut79mSBO0hfMaG543DHr82YaLRT2P0fzWhWFge9oaJGWGA79TMH9oPYFQhhh/glXsWJ7e3
YuB0MZjgmxA2cp0vmNMwwPAWaFCYdwPwDvaj+UXiwDLqLoMEI9i+9dZTaIPJjON9gQAzQ04anzvZ
PVKu8StOaw0R1M7jG1GggJzaY1mQHo2fYmPf3xYQgwF5ygiBSU+VBp1cFAxL3JHpKgxx7KQkjG2G
wEOJSeoWv3Q6r0l0I6mwRAmMjpWk3VhFbGQ1KPLvIaT2WluTN3UQJuL+qfAm+8PF+4lDKU3BtNVi
jJ5FgJ41i2GCEYPXfiqLQZrBP9yo8UuRh/ndy3JOISmTN7Sc8F5fm8pwFdrQOxqhAzDPgQ1OU1Z9
CQwDmjsJp7LDIBunittbp8Z64n+xx7RHWKp2kh8JCAGYEhNVRxfUOnITdX7NhK63V74mw1J6SG8W
vhRFvetSi0mkR4y4G2bzMch9/4jOTMOhMON2h46weDFSIgj3XeI0t1J79SPTWQCLpCvJhy7yht3I
ovlqIm87DKqDdDEGLsj4tlNbI5btusXz/epYOTDk1rJfOlAIzyoQw09Z+tWfIcQmeUsVx8kyiuFv
bI25yr+DOG0OOD5hzeFBjlaxIYsvAceo2M3JQF1DsKjamNCPF6IuBZm9fK+w9KhWsR8T+Gy3fIsr
hGRslItQth+en3bbuWPuqCZ20F3dV+/eOBLv6PI7EUlyR/AHwU2ODnWPy6hV1jmhYsjYBeM9fK3L
ynb7p9qFmUWeR0fkl516HxlD1FPiWQwf+5TkaxcfZ8jED+ikOSVcXWw3PbUYqwxjFOtp+jqS7Fe2
46ifCicwGvzBhr9ZgvnBbwET4zUdHfhR5qTIpg4zORzMIEqp2Ar7qZja9gI4TD+StVd/BpGlu1WQ
QmToi9D+U7pINuGdqRACRjcTh9PMKuPRr/Kug8vBNYqcR2PYMWoqIysWulwOWTVeCHDjYPP7Xlxb
MmnPg7jTLAxowStL0/I3csqfPGqnAzYFTNqGTXicAX87x4iYLWpIqUwbFVRYn1t0NqzuM+6FeTMt
1X6RE5OcEgSjzPnrOmRegO32tWtnUuJSt47v8CQTJOk4MmZ1OJqhXA/Pka+LtTKl/IRWB0lZFZwY
iqSla9NV/1yCCTilJnd+tZtiFK1bdbarKrwLRmqHI3PYwUvC7QjeAmdi5gPKZWxrChu8FdSRS1tZ
yLSz1qF4bFM0ZVvHSmj0h144Pf6vZq72fVGIZEVEwoCLBERaBGxyxOwzysRvwOVZAr6BL++pbPL+
3/SzMCNSoSmbD5Bs5NG5I3yLQ16qnM6Zgt26yTxpbY7r0vI3NSqM5twxk87/Vm02ts81ivAMHqXs
urMmk16/o0cI7UU7DEO09thJEkMEP7l+Fl5pyx0cnIquop6y3Dtp1c/+ZiimTH+kNnjSfY46sln7
dUKr3iMp0tvEcfxrW1bWdALVQCXRzhW3kIm1vMcHSvV+yiFJexunKYJ+lzEaKi4iI49xE+uKMzOy
uCJANxZevbVl4jFTMbV2StxsMg3u2W2JWqNKtZjIgY0KuaV7mT2q2EAuTQXk+AjpQ5YZFiPRPK13
uZuYZA4WzjVT9+qGHAGJ2aCslSKigzrFOrYGgJLd2MYhQBWGHu9QokhmCNPUB/2GYgpk2aBt+BVo
CiQ3XUIbmNZe6V0sNy/ao90kA/s9OU6YLdzBbUkdTGbmWL2000uHfLR+BIkVAXzPRydqv7Km8qs1
/hZcbzD7pmKVkWTnXkKZROYeKxKkZ+F0TbR3wULUBAUB0z9Dj8C5Zuix7N9LbSqWK5aLDe/T4l+O
iAyz3Zn6UacDc0ijb7j3J02bTBtQQ0616DUYZNrCqBTVdOV14yvo3RA6euzavsX0HXMMiyMhGw3Y
GjWR6H9wqWpvL+qogdQwiyrOfgD2c6fVVo7VnNJG3qEPc6JeitSrzrMX6f1UBD5Wv1HAjhODj60c
hamejtIAGHp3C7sjcP3Rno7dEFu3rMKJxnon72xcKfyyt8yrhvpFENGHF2rIiTTGxzC/w80v6Q9j
RDDyKbbMIQbGjQn8R4Fmas4+/hdobCrEgr/gYiq/4LjNFJ8Wli2CL4LuTpbhzcSNb5R8mOhf7c4b
/6hcy3RXQ6+jhMUM5z/NtQahb0HcAVRqz7Pvn5oZQs0XHrKw+2wsXeaPQ8vPuSwYUIA1rUugiFHl
DiEZGD51dhIOwnv1+hm/4QIjBW2hnXa6PvRt0o1nC8xgeGjbcEh//El3KbQ6f7T0xi+iqX2pdeXJ
LXY2wyw3ZtUEI6YUnnsIhomH3W7mJk5OeOeZpo1RJCErDX3Zuz8ReSCSi33Ihw8xDTx1C36qkPSR
GocZY0oOc+OtQtxHMxXf/T1TNMbZViHNFwfbrJwSJ+EYphck0c6w7XvPwOmZxcb4ViMiaTYgaGNQ
GWk00SWyxk0aWseqVoMVrONZW2TMwUmzzP4jIMHSLX8IKpkBQdYWW7bWIMqbfs9Lc9a1YDZyYDVg
GERsZQbUY+oHuzQ3wpfuv0sO/0eJT/8PZpP/WyjU/4c2EkQd/2lz/9+ynCiC87T6+l+br67+z+L/
f/61f1f/W/9yTBdRsWn7vue6COD/t5PEcP+FbijEE8CR7dks6JHL/Eeik3D/RcuKehPdj+Mj1WI3
/x/y/5C/UAiE2DgHAI35pv0/sZKgv/k/FSyIlxAjU1gEIT+chRjgvyhlAOKOBlb1JRCWHwrSYRlU
rrXxcA7jnafWtSXdEDb1cRXXJnm+63wQ4iXocWTfLdQLO/KgXSYeIU6mt2MjxB42jfb4/I+oYTDj
pgNHo9P9Eqf37fLoLbIAmN/kW9UyNmLgTCMcjDbU+dGX//zth0Ha31ZY+sBj2EgNHdd07A5veKnB
JgsCByIk9osxjI1HOAEvQFEBgppODGq0+p0y3MEct7tStpix4woqmsuCYT76fi+WuOjbRS0TzNQi
fc5Rm/OKJOSKShhaflUhN2c5lTe8kVM5Mfiajm5iTJfmWTSQ/B3maJMDaQrDc7kbexa5QD5ZEIXf
+l5F8aPQvmqA4lCXRcEUo51VCD3mANrtzRl9a+0FpNNFxWvq8Vt644UBIx8wY+mkE2ewQ+oA2pum
rYquWTBsNEEEl7RmFD/mXrH38teGmBYxpuJlvEc9WAV8kC6PCL4xgL9AwjtCDGfNGsl7NoDEkl3Y
F7LQ1TEoadLMyTundG7cGh+dINckZD+eNwBwax1uCwhNZk5EX1ujsvDIfGlj5vnJ6P2CHxqM6Bqm
FfZDG4y8qc9pQIgW1dEEvixZCI8OMGu6jTcQcZ6gdjjldAll2Yi1RoiyM4H53ps6b6fiv9A1zI1P
C0I01XMz38qqnw4xchd69yC5WF3xpjIxr2THHMmgM4j02gIWSfVhfYeewFwPtIZZQtwCChQ8Dlyz
DpaBwtulmfuru/rU3xFrCJlwe5vp1rWbbwx80y4bSzYKGVMaINSPuTGzTurh9lSSSWgaMdWjBG3g
vxB31VgrCIjLOGy61WzyBE13CMxcgTWtBjDcrbQ+Zumtq47MgSR6niwTtsPceOBeSCht84iahTSy
pXCG/J0RTiBJ6DRjpN9uUb36kE9dqCtpRAdUjLCZe+gXBY2hDO5raJ/xdC/fbWUhfCqLj6aMKi6a
4IcoYjYhsX4ZqI0XECnfMtM4iRHRjO8kcHQUmB5yh6qwKwH8lAe7wlub1Wn7kDTjhmryL7fvxHuv
fe6mhLFJ1/aEZ1/5VdMNthVNF+ysYElUVLowxQnK4ucmY4jsaVgHdrJy7OKqrK5HCiOeTcFs1JWS
GaBCLcDGdpjsNfofwotLdqqRW3+4WfuhyqJa9RXDZFjQi1mzzh7dLlohhr/pnskPwZBvIhInp8n/
DGPmrP25+2Iso+dhPBhk59ptAj+ktbeT076NRpUsO0rVO024YeEC/rrK5a6cAeuVPqTVri42FeHb
hJc/GGFpbxskESz32InC0IfSPzi8SmS1p3e+jmfqdRw1ekG6Zr/t6+Fi1PG2YyfD4ot7Pa2PBFA+
S59JIMqvuiyswz9/0IoaazCWH30XvjbgNNaV0c+rxgEa4NNNonEYrXVAnDWlPDH1QIIWBO6wAlXx
E4RYk3lhwmwqRGdAmOEOpM9zy6G9kkWymdTwNUSolPBCvBkAJfBPYWnHTWsW7CZEyspRT49D32an
wZ66XZi7l84T6uCco9iqD7ZVDquuY0L3zz/tI//cJxnjUi99ypDDsKsPDrargkOdBd2htPdZwtZo
VjaTNQeQHV0GlCV16DoYiNj7y0U+FO1hTIf24FrkXzuUZL2EINFPmA2E7NiM5RXQw7jpDwNfUuNC
DC58MEsgSd7sycsgD6Xb4Y7xwl3kUxB7j+wjhkcZAGUJrTiF2TuvLCD8W23xN8u++x1EQ1xmyMdy
R6GwwvhWNbHGjskPaGmmgObXHJivFUnzbje1B8T+7YFYh7Pp+TVZPcFbAktmIdXorsnr+umM+2bJ
4HHV+QC6C+nqthuqT661cT00Y3sqCdVYWwAiVh5YyapO4g2v1vxkBtwiExX90rm3xqz/iRoAVgUt
h7zBvxXgDSRtTABQbPEHuIBNUUUviR9nJ+GW4zpyeuZVxl7bMR52/xksVLoGiW0t6IP8vTUB7Knk
X0hK7Es7Ne1Dv5aAJlhIWqpX676r/nie3xzVOB+s0B22pvchhIp399zWRdNhr84yl6A9yDZwooMd
rm4iwnOs5BZoZqR99P3a/lESpKNrFw/TjJ+gcFhnEysRLtECzGUPDyPL/+SW+1QjuDtY1XQ1gvww
G+2hmmVFZqmD5KobGYCgVN1Wnb018JUs45KEDMMlcMbapUJqHoKD2cgHAptwq2oLCUrMy5oU/dpt
2bvLuUhZVhMi4fUZqEeSQYK5ejPJRrLGhwks46IP7EflHt3KWucuvcZgaTKG9OfUQfZMK3tNmfNM
XNanrkAFE45TePeoLfvk6RqBR0IiV1f7gBfzjOKOnCXf3KMo14vcmY+5db/Ai+YwB+RSUZ70RrAz
wulSGO7W43uFMMt41hoISS6b/mc2o1sxt+roMe9azHZeE7PTcuRLrHgyfUVmJ7ZtJz9Tg2RKL1fl
2pvrbVkmmsSU3l4b2fxI7zLv8D2cqRE/2zqsmcGkK9gUfWuohZkEHz1yb032yAoCE6RfL61WmtfY
n8iIw1I44YqbADcY9QI45rxNxuSnAGe5cPwk2TCR3iTygMXZwJ/1Dt+M4L522sz9FKzzICJ0yX7y
yMldOxXz8IZXZKpkfgb34p+KvLo0rnFCAr2NiP1inDZ8sBN/LRlPLbRCRtULFj6R41zKuzTUMJl9
1zPJlXH5xZOzZQRymjv/UZH0Iwf5oky9F4mFAV4wykuD++JzKZPhVrru+1wKCaioRnMAVGhswP3Q
8F+M0loPUNN3OAKx43ePvWRSFSf1BCyrB00ru1+o40fBU9iF/q32oy+BesS1SSpS2zycjmHrblVN
Uz4xmSU/CNZBI2yujekatKV8ZI5DL88nyEipWKEDbpnz5cnWSZ/p/BOQuiLcMPsYdsHYwm62PTQP
srv52i9Wpks5INV08srevt/ILttClH5ZXvfbbDJY+AjoJrgYu3XlhAtotj8tceBLEZTfg1Ab7bXV
cVZCXMyCi7/LO5KAHDVuxKgVw3HvIkHNEJzCCo0C/cEtTBpPyAqeLK9OC/vWmLuVklNNLcuAnE27
s4bgD8GkIGgdRWa+CySSzz6qT8E9gFXo7MyWM9QEFzTtHtT4qSaW/vLPHylVkm9XIxQhDot8itCD
gCoeKru4B63aqyCLwStOM2udpGb2aFcXwbSeJb3P/uK5HtJXbB7iMbv2cL8WvsDUEo8kZt4J0cjI
UnbKURC+9Kzydy2sE3bdUbcmCY0dA4DIs+Yyz1t7Y8/yCuyov9BVHBMolxcO7PeZw3ErG+vkdsR7
QFthHIvCMOxZNMkYLJ2aZPtA0URIkE+/mruoM2wkPMl0YPhcsawp2BxFIGHy+wJsGkyShayUt9cY
uoOfMGatg7JHlUfQ+sxq0pp3wB8msqosLKnEyVR1GR085v7LuiH5YkxH7ldQwKRDqGyeNpAA5MqE
WmbD9X9Eyo7EwV9JhzrDGKF+leFKNfFaA8coml1YW7+VBIzOFJngSRA5wK3YCvfQwAgBisJxKxLv
NA4Io4buLZ9aMs0sQeeUOKvEsPZi5jVovOCHgqNc+27EZBa+E7iKMCwOeYI0V6cRMWMq+4wCeMAp
P4Sk/F24aBPSrPpkVrU1k4FasyI0Q5USQbaJgiRoxcqQcpfoPEXc5/NLOmhvHa3eWyzNMkOOP03Z
L56mm45SUFE0HWNCFR0gdKm1dQXweYsiKIBEBSSsBjnEc8NG6GbC5ItRhUABzUGFIdbim/HcW+IF
FLi9f0NmIcDOkdzp11en5O2WOVzOof0Nld6CUsNyw5Yyo/bbjNKr1lmYwNSLj6mh92UkxAEyONLo
CE1Lqtw1DMeXYYgR/c0+mln4Y5njHxM+hcI0bsA6Vn0yPuUWS+N2jskoaKHQh4SsZlXxncNxXtoE
KFKSlw8kG64Tr7xKv0nWs2PdrNL8VIlNWE3tQybmJKRWvX9g1Q402wro6WM6Zs1GSXZLbrvTvCee
S6ujh0CvyIZ9ijogepH7JnW1b4kayWZKHUCLOs0vHGFoP7g/7oBfXmVgx3MJsz6r34CIHfPJ8ngh
OnZQnTqMXHalRYRRyJKjpEPZzugU/aC6WgUSBYe9qGVGyyiV5PrShS+KebiSGHGwELpEOKWWY68+
U5uPZOKxipkJLMdMHptJc47CglHcnQSE7QbDXExyemnB9uc6ek9U/Cf02ePGEQP5Co8cSgruB3Uc
5cs46m8jY25gxmujp6ToALlxRl0NeiMurhZX2niRDUDq/B4b1Gen0R+hCUnuBGDZR+38mdkBCcFS
J5u+oRW2BJLxeyJhHRdeUZ/NKDTXIK+ubhvwiOavRvMxnqZpPjNmPgIzhu431t+mixZh/s59++aF
drmt4TBHzrsh0jcnZnPfaOrTUG8kC+YMUp1RdS7hDriwrCFhlBfcenIzcjltReN9DfSCoXixVfs7
1D57DluTrpt2O4FidArGtQ5Dd9WnxWHWhGabmvEHImk/mD5jFTPXqON1eI/eFM7NV8OBo/vvpNOL
G5i7rLd/oMS8aHqXqgcmaE+kFNsgmpZzXJO8M88PoTFbJ7O4kQ7+66Fe2tpz3ywqMt71gJrHJMQc
bSoyiGG8EUHloFB3pXMV7OHWpSKA1i0/TQdcfjYeRkBPWbEcjqYDcheecABZ+nE05k9Oao5tlHGp
EEAfa9Q/guveN/TRq+lHCTi5JprbHFuCZr+7yK2ZPbZsznmZEVRCMjZZXOlTikM8duqzr8p5E07W
rjMmKLz8oCj2l0VGukZmjdcUqs/Syg9MnT44cmEKJdHJqR001agf+5khQhhENxnFxAO1AYpHazy6
zUNV6wNzsx8x5ec0gZaIXuozZCnm3GOeY/SqyqH8hcK0yEq1N+fhTRpIvrOC4Q4pSIH0Pi2k9Vk0
7Cpj+qvj9EXHwV6wbV3cu3lcL6Dm+Ak98uC2URsR9qGvCWha4jYjhqzSPkYAmENya/gyLtqI0sMY
g7OLb1NlpjuIXV+i1tscWeXDpH/uiaGnu9RAh395optjj7DbHT5KfzzMfT7t8kBdJNi8HZm3AJ+Q
zS2k67wM4Uhbp8dzjbwRQW0piPJVxZuDUmmCwjcJEW88KUz0tKlYFEH2ruBjXTIUDR425SX4WufF
cFAlWn06XCiJ3hWQRZIPsnHhiAFYfmI/Ij2CTRhWcp9EqE2mLj0DPXwMRfqUIIMNlFQ7x3py6tGD
WalJ3hltokjr4aGHo4Wmg05+5pvStrzWXWbsDE7u1vJf8+pHjIBKE387tN2h6IdzVLRi4UyZvak7
PDbtjAqq4dBPSDyhVidJpbT/zD3xpPiZ7JVw/4xKlGsTEYeiOJ5s++JFyUUV81H6dbdQGUxW5hqs
EOP2qAVTBhrkMq/XnW5vrRy+e2b4bN77v9IgiKrxL6mJ86Px0rfZAf4bTFccTY+9kA91b/216FvZ
u/F5xCGWGWU0CxtBX84iOFYvyLCPYri/Ey6UjxFdAeUGW00iki3zjzXVgISBOkfyhPYqXjeohAUa
knJ07WtgvteV62yamKTpwTR3dWuuIlj7D1UlKY6QuBkp7YIjVQTlujuwN5I7QK/NGix+iKR5ylF7
1PGDicNz6Uyu823WV4OnheO7q44VKSWI6yqfEWLoPs5p3B0Eu9FNH4cWz4xEzd4ll2Y0EqIU+U8G
uC+e29IipNVNL21818gP4y/xB81+TEbiP7nrG5DXFa6n7zqkXpX6Qo4KX1wFEHqMfXM5BHdTdpzs
q8qft0PqBasu+cOA8YT/YZqr77yXq35gLzPdtUOD/+R45B2Hf+dBH41eH5KAeMkhCR/r0Nx4qiRg
XB2Zwdz6vFmVyk1PYTwdisZaaxpwkyzTIZZ/hbLBw5E/FUaDXrm++K2FeAin2lkL18Ezr4ncCVOO
HCHXA0kV2DcCZODRD2uwTx1w0g1MbOsEdHJsqaeiUPm+Ma6Bd6wi8e337h0JN+7yHCY6kzBE534A
Qtcbr7AFySHNu5UoKwBzc793bbygDp16LgjPKjMmBB5eodl8IroVfU9pk9RW6I+aFe2lzdFFBwPj
w8FSzY7H86HzlkmblwczOpUYyvbNSGYhoRA7r473/BQtdiwENPXoLm0Y67seIcnKmtASjRBI+/s9
0IcTq1OFtqdg7bpAzEdQNJI6gRZtaXYIudOUmJIy7CyalyTaTR4t3X1yNTdKX600fwMICIh1Zubu
dkwPlY0dD0JjmMQP811A2SAFENO8bFOr30ZyOPpV2G/pO5Bvliq8qwZZVion2tgsyxj2EeJh7r3E
Fcs6abgRbYr4UZtEZ4uRj1Ilj63HqxPltEtEGu0Yf/91Ev/RM10u/Uw95B6EUaJy2rQr320wP1u7
dNB9B3139uJ5L+68+ZK/RpQf8dAhQkXQKfN4W5rx2ZqRKgSOejCAL/Mf9xp2Gunez4iVFBEznTgC
J4gWvj4QFrKPc92RlIcTB0n4uuP7QPGFB60YjOvUR9nWgG95DMcBqUJUUv+0MuSFtr/n2nnOQkM8
iLHVfEgDGjIJbfq+73C6FtChVz9XQfE1Otm/UXfePJIrbZb+K4v1+YEqKIx1MsnUWVo7RElqFSSD
4tfPw4sPi8EAawwwzjp9jdvdVZ1FRrzinOd4t16FI6DtdOOKFDY5e8WIJcIS38zS7QeLYUm7ypf4
f/HL1PjvA0jDBDdM2zyAykWckqxLyQQ0rO7zQRekdx/QMYBDZjY+tUzLv/SKgbeW309KzPdu7x6V
KD4RW771RPu9+M6ptbRwTFWK/JpoqVH6iB4878+WHUJMYB6hp6NUT+eFvMBugdPItVQWv8jpjZNh
22YgHAY4g7eX2ZD+euZwHogyfR9QrAe8aM2ZaWdgyvYRURQ/gQRkdO85zZERHOSGpfGQN8a3g5o1
6OfLvdAH5Pz13O3pGFeqq/hNqxE14exqhL92/PYqisLSlm+gtKsTNMPqhMxQ7CNR7EuT9Ci28AkB
6AulqjtH9ck2S/dAyPLWMdd8KxRSQVSUBsVZZfDmEjbeTkpjEp5CdpyJF55bhL+q7TlAhiBnZYCO
sQXQiTS/cRC+2jSLCkB+iM1v4f8C2ocbDkRmAwUGReFsfJiD9hF7+n1W4Zqu0HhS1s8b1yV8Vcz7
wQbxrksSSFI0UUVTEKEs40MmuxdsCWcf+K+Rs4mAMFAYlO6keAVG7MIjHkxCPOLyAdzcT+JMb52W
BW6FDqgBWxm0DB8R97MisMbxSEjtiQxFVKjlUwmTHMQqO/OCduyh1YfPcfZgtTXkpwDJNx2mCYk7
6VtUJZSDTGGV4IZ088iF5KLfeohrTmJPOW8EhU2WF/sCDgFSn4gXBfXelys/1mYEw6zo4BXSC7yB
17mOYR06E9ZF9EebyprGsNA4PxGRy/tOvdvDMr/7yKPp5Imha26ixMoPLSenbIeMRC2GlSB0CLOy
L13v/GUsFqsOC51dVzX7EoPT0AWp78rmCJzl3mCox5avPsiGHLAKAalyoyXMzZz2m7AmRr3Dvp1R
bgx1foOj/g1pj3awffFM3kR0hZLz6xfGuE/ZTG0zuFiInc1Aec2uWhIPNGy1bytszEvUved2yAlA
j10C5vTIyhkc8dcPfnEgf4zJ6Tr79iLkrTMmeZGt9l+rvXIXVSiP0YQ3GR/94rEeXaUXozW4IT5j
9nVpdx79KxhK7cgI435YfJLSRV6fUjETNldAbdVacjsor4b1LtmjEkHs2NibJfPak15YX+V6IkTW
atrP/K2VsD9c4vhGxBmxP33Sb5eJsZRVGHB53TfJObMdWmqHZDwNSv0hVXo08GP407SG45AjsvSd
CobOeI47NKsp3j4RMe1ArAYMdq4JDEm177nhR9Cg0F5KkzZ97oPIJaWr6O1ylxtqv9o7BqyaOGnR
YdTIe1MsIPM0Nbd0kpm9NrncCCV6cXyQAmgnw9FxVnurNqhwRxZzOabMIm74TlsfYWw0AodBMZMi
s4WLL0nYoFIUMYYKxX8TZo5OZ/9ih2OLVNeRzwIHa5uB4DtaqoCV13dm02vS5//imSTcbPGNwAdH
tvqqrFDphBLWVnyHYim/cpxeC09HMLRwLRFOQFlEsbehUPlOevwSSdsX55RhVTNRvcWUtgzIE0S8
Gra8cfih+mKTIC0iIsvl1GutzwgDT5EGClosrfXYL1wpmbd0a9z1M2RB41KToaGyJb+JdHkFwfVS
o4KB/Wr9LBbfnEOS2wn50JY4ZublElUkcY+q/+WzxWeWTPGuZKV1KJT+ncjybgAFE4q6k0ddqB0u
331LePvXVKLvcV3VP7HdemrQI2yAUEQ3xGeszy2fsW3hjVezeLQTj393OcQ8O+XaHaD/S5vudkxP
c5N0+C4mFbqcHTeVhhRzwEGC8xTmVDwz5x54w0NvxL6BnAaHNE9BWo4j00t7vnTrL4htop3nR8gE
WxYJ1EB2y2TTsuSXY6AyLuZzQXbbGo92g64IATcdSD05iKR172CZDZaj4rU37szZH3eiAcNc6zIO
CmW4O4LOGZ3PBsFscYF9T30AgSOBp6GfBPatzj4ym7DHb8BQi54yL0j5RGq9RgwSaoK/Q7hYB9wk
+mxSj9ZqEAMrs5mn3BP3SwPJZ+yBh8PbJM+zIHhM75N6Z/jWl0IDe+qykZKu7wKWNGiklrfewowx
VtofZlqHaRKKa6SD+BVRbfberpFEMJKlaB39WvcJh67URWT6q3JBeGY6QACtUq9SWOlOw6wP3111
HW4kXPtd/jTUcxTq4t6ehz+CDPQgKTCmWi67zon32SYmoHfj9DqW0/wgBeJ+rWWjao3pFWIyKTsZ
xzyA5TZY0Eolef1Neoa49Mi6rky93002JM3QsPIcUZvVCTs3d6RojBJVvAksGuNC9m0kmHSOsQnT
vWAuTF1wk3PXxLpFQ19ReaaGfoya2jxndfna64AUZ+66MLGAS2T9TbWQYFmM6bdsqoksC8K1yRo6
tdGwc4ypOrjsG0EMN2dXF7Tteef0p/nH9LTsRMYK4Vtr7B15q8eWGJCmTtjEeu5RSmNg6kjeR08t
juyXeL3IMvNbFKl/VaICQIvDfe/lrzEZ0gwdPbaNs9kfUEjoI15eF8P11hoY7/ldsmAfYH0+ejom
UJf9uIlMYVgb9E4xh83SPDlOICIDV29JYe6W7pUNAk+n9S7TpDssiL7If6PIlWVPQC52xkbDYTNS
+gIiVbc1GVVkN3FvVF078FsbWh2TcDnLrZa9rz8ZrrHsPTcGkMznYk44F1dzwkLCHtJNZhe68912
U3LFpdkk3sV2XP/SegLOIilOucWgVSB4CSZrtLcplo/taOjcdKwqQ9tCL0O++qaPmcKnFyLlBJlt
x7WCPQ0FOgzlqDY0SrM6xL3zqCfaOiTloug0YkibnmcTXWqoR2wuSrjmAlGeXTA/qdoh2TX1nXLz
7PGfX2Q7+0jgnDsRd3awJNlFL3s0rqN1xrVnEvWLVXXOmZnyOW+ScerBXgtnJ/RRMq819pU95qwj
uxt8Sqc+IzJJ2WxsWbQZuCpJmRxY8/bV0p3TdrWIJfrWLIW/M922uM/0Vt20HdZB1ebX2k2OhLEk
wO3tcY+oLj/2Nps4/6Mx3GjXeF7DwjIp7//5BRdFQF1sLYl+9haHGVUahQIVPAsR7WxWxEXoGhmh
0UBeQJHWkgSviDFvqe5q6VtHVCJNmCbSIH1i3hcDuiAIoAh0tewxtcrVYB8PGNMHTAZW2TzEJeHa
vJj3sTM+5TZbwjmNtW05yfzRVvrDONE7WujsSfB9MRYDDc46TbP03CeXt7h4VGJOz63jFmp4RjiD
u0u+pzNulwJOTOCp4QRM3Nkgurhxyq7aQzsfNj3PgtQycIINUmKz6sV+gb238Rk46lY6HvSR1a7d
eyVNNMk8naZujNaK77URQoi3eqxNg9zjKCXjTkuZEPnfwM27kyDlgeFLy47K5mc1SPqnnFQW9g0T
IwEDI18x9N8kf3gcwFpzbxvuXmSDc5MtxMLmXqf2PDjLA9sMd9tZZIbwKJUG7L9xQhKzsHTYEgZh
kIyw84x8JmUbf7hpx18N39BlgJ5wTQrzQU2sk1ytPk/YXQMzNeydsPqHaElcPEBQZ5rcmh/IYdCO
RZMefHe8m4zJuW0NCqtGJxEgNlK+dQ8ZELwrgWI7HDNiHLIi7SgTuR9xeDMemJwpiMlL57MZhuQO
nefer4xd5xrY3YQzr9UD2vWZqVMTt4+JV8tn3PGtkqfUmbwdM+F3Ip2IA5AYKVIWykc3nVkcsFbH
wRATAwmywRTawc0dsn+zmJBuP3+wO5r9VYEedu2pr738ysm2aSKMpfXgEJGt9JfGYYtSE7OwLWYe
+ZjaF0My1ItOsq4qqUG9HBHVUHe7KB57HMcO83m6lU1JD68KH0JHt52RKHirIGGWEUu2Rl2M1E0Y
YNGsVLbV7ikrUBaNxhuwkU/E9HNgZ4a39ZvOO3s+IIiIvhq3LngBsxhvWEli/GRP3s3Za8lMN8gX
a9vqdhF4NhmKlas9DbrQAw4wck7n7K13BgP7DrtkmjXdklw1BX0tqVGPOUyCCVt65wI5cWMvTAyW
OaYLTcA2iX7KmRvVHaUAoL6/Mm3fU+7WTVREVUBHtbUB/RyjrIaNWE27xVzqwyiqs5VkoOhdPHOG
iyJQTsleVdqD4TbMjCHhBMSnMIkWioIUY25bcxImt3Y5DgHph10g6Xpq4FRX/DY7N9chGCzsQLwi
gR8K1QyoQbOOMTHD4UkvT97ya3lmd0wbwqSAKoGHlKFhjYw+gGsxPGKQQPVHZJ5r7AT+zXLpU6I3
UHqavbzrMmli6qrfjJlQPhilsW5HZ9uJW6BKehxoutueDapczLd5qDVknrgyZn4d4UupyDDCYyR2
ncGLPmynsknOyWpAqPOXKCLTREQJ6WVW2NqlBB+cYewAtDCgdbymw2NRsIltJGqekejKjT3wkNhk
N2xdu74nRZK6MLmrMsEPbMlejSnfibL+Sh2T0Z3YFQYlk2tFX3gLu8OIuOKAYpXuXbbmQc+yT0r4
Z4cs9Ns5VtcGa79npPS3DpglXTde2EOEeZnvTBqJJ9t/KeOlD1yUTnd1VVBQVQuZyykhX1lmHmyE
L6zDHKSOxTFJrZhxFsP3Ju581msGkz8+PmpHgmDjdzRjWCHKWe0q/ASYr/jrZlxyUu/Kh4KXzucv
JKEmVEsSIU4dlu2EXGHrluvcto3VIc2Z00X0QmFFFtktYW8sfxW6vcEKMAl0Ye8wAuwHe98b5q2M
u5oAYi4ghk5IeCQMmzS7sXo8rspHtxq7ki+O8SSVD0lkv3TSpqmrOWETziPqlmENUS4fyng+KFu0
O8twe3SWY8162uQ9zvDTxhUyNaxB8crraNUDdSCgACubtpQAtOpZX2xdJT63Ps63I9jQG34DrZgw
piNOd0Y4uCyiPoFkVAxscL/iim8tz9OT7F288M0SZgxDt1XOLxbBx9ThtDBdccxNIjNH+yft/Ppg
pBGvLLglD/2/cHKYDOvdKY8z4c8Af1SMbThbEUbB5GvPzBU+XSxXgV86v5NNjNfCt58gGrMpn/qs
yvaxww8fKQaJlf4hmhqkA6oOsGZnB16qV091DdN3vSBCY86efHfeU0KdvQj0SMF3Nk39J+EaT3UG
0izreAO5UNnno+TkaByRr6LVxSIDo8YOUWhiL+hF2KAFPyd+fC8HJc+FSRld5gWxUtEyBUZtG7hP
XnKb2YKPkdefZRGInPenpZnnhb6dyTB8nEwW6dq7l2IMY/zln7Ss+FgaEB5NwzA/xZi1Ld2e2Azc
UbCJvCnsIElueXZDbwLzMioTpI2dBrqMUHm9J2381mUAFIZaIJLKKsZFWcnDyr1SlnjpJtG/2yX+
XwR0QVOmuLVMhXnc5g20F6Bk/khIbUwSaW10zLEiUkWWxIH6Ri24nScnC9HJ4NpitR/Wi/nop+po
VWZ98HKodKrKye32tF2VeuoQD562pTgauZfanY5zK5gW+y6WxI8h5h5b8lQTI13Dik3nOZ0w47Mp
UIM9IWC3ozBalp3oJLJQricm/kzqirI6E24STm4OaGwmn3NxnpJevEESPg29IubMijCJ1tVX4bBc
5M1U5Ql91VOXT2c9kQzxRw5HWCxU1gWH9cBrwry/WbaOV7xgcokCdpFoxzyqv6LE8uJ+1GV8bh2A
cTImKI/dy9bRmBaWvW9vcXIokhjBK5BhaA4LUAz/MRrZSg8Z+Uw2AIFg9FgMLP2aFFW0+BstSbz0
tF9wMXHfWjiqmebc6gRflcP43cWUn2yKIuQXGhdE2t4B2H1uFhgARVZdqGsYV9U1YLNn0FNjKBOk
BhZOJCy1A8s3DSDZwpu6aWjkCtOnhsdeWlgPSxPdNGlabbB8I3COUVhNnvNr+4lL2Knkb5pSI2wz
nVlknaBV7/V9HyM/x8jKuGJnWCDShDLjoOymnLOljPcL7/Pslv8McANEujAuJ2Fu1djmISLzB9/L
29BvcGGCK0V94o4gShLKd1Unu35qhvuqwvzbL6ylBRNgR0ALaHhbmbT8OXP8x0ieygB1O8rDbKdG
0rqaL2VmzsnG85zURNixOiLz3dD2M5lyVmysTKr+Jx8IHkrwB8UDQJe6I/y7Gm9tVvebMimOdkkS
ZN6joRYDtbjr1lc5FXJffZoWnnMpMjsAznAqxxTpn8djCGcQpIIPFHDMEqBRxnfjZGPoj+0cmGiv
mJD1IQb4Y6VfO3hpRsNenl6xlM+TikBzWC8mmaI74Yw3kDaIWxL8IA3p7j1CqlPwRGBKcph2FVtE
KzphgtpiAkSJ7LKnj9hEDVgROQfolUf8o9pE6zcPmDNScZnb4qef8nZTZVj9jPspZp2YQ37Zo1fe
2sM0nuKssmlDaPFZ0jJg9QumN8NpyYii9iKb6F7xKAlBWE314NsdOBZG88FUmSjo2jgCmww8l8Kb
AsZblR5HInsUXiz7QZ9XQkiaoIVKgGeM6UOkl8+C6t+Y01uNoj3NPxsNW1TCmtVw0kdGL0ug2szb
KLXejrN3xvrSbd0FBJ6OpbpQ3utQGA+LXz3qpQbnEaev58x3SMgCx+LN1QQWvQgBkWoixNH584xt
bZdTdX6O6DUSe7wjhcDEmcilNUoWEZXjBNVNbJp3lQFFMupRnCq3aLcc2gNeEAzOeMHOMaMUD2f8
1hfVfuYgMMvyJ2olrFaW5fTWWgLhoHPITuyMTzRjOAEghjnFKxlaJ61uMTwjPZn0e0rifSWJzROa
PPrecuMlibvxCcyMUqqgru62HlJ8xf7es0ZEdAAKVHIS3ACW3YazRw029L1N0UYqUz+0f/li/s6i
hcHA5tCuSZyOiAHnRYNroHEKLOnjUvdr6BIBbapAQim+ktn+nqflnjrqBSLshU5qU+Xx27LwonuK
nLk6/SuEOHoO8yOODpJs0U0Si5ZE97E7vEhQcdW1b7pnPSnujYisQ/PC3P7BdMSXPxqIVLJlA8L3
KZUMXFgsOHH+4xL3pdYpv52U1zoioLXRnRd4O/ue3LHI9LeGYAWyQHvw8lt8l+A+SVsnBJKRVuQH
pFHXpnPBekowpphoz39pivMg0+YDBXgSVkqyvHPaLSUjkXQ/iRLgFyndHM5cJ2MmEidxkJjlEdUu
pNOVT6MP0B393DduROKQgz2x+PHtYGhR74k0PdSmdhkbQfpV6t0hfTBCd55/WZY9pWMVX1pAim4B
cpHh2qMYWxLUNcmtrn5VTr8gjenF0eZjZLQgY8p056FUyGeAFD6ZUTY50a2aAnyXL0Qn0yCy0CTw
GBVincsLMdhhXfAWF2a6g/Z6nErrtc7sq7BiQp0ZyqeaecryoCnGuzUtaJMJpuM+kfZMQSpu87Bj
SLGAARjnhHs6hZ9STcXZQy3mS0b3LNdWmFoD8gA3CgGL/Ms7NriRu5ScNK67LQ0MT2XrHQT4mDNB
9dHR4z71MvPVkYO+B2i1setRW8ExYY6Jfjua2IFFRCisjT7szihxus/tsSpFurd6k8ys2L4xI9Zy
02wUge9m/OyH0gxgZR1ae2DOzH4rc/LmBEN5P2l3i275T6z5CmTJpLaZ0IKaikDYNvNPUS7lbaOX
IGBd2qoeaMGm71BUMf8Qo8ADl9qvbVPDBxnFAC9NFWeS676gzn0As+6pAXVjpyekDJB7/TAk9kcq
IUcJ95Eioz8o8gu9/MmYnRs1ZemhMt4wzBaBFJjaNHvE8KZKmD6eoT9nNdIOkkTduFl2FH/ZDij3
FfXoLQ/SLiloHZtBf5yGhbFo/55HDl59qyBS2bvqTEgdQGRbDTQNo9/2avsdghVz1IP3rnW/RlYz
UneKnbSYzvSDdUlq/CqRYs9vppKlSQP+yC6DWHaveMRGJgVWef7nF3xODjurvNjWPd1MllFm6TE0
ZNLsZPwqLGizBvWLP52aTHz0E1CASSuevKUIpY5zyFXdVdbza54TWtDlSFdZsLElokhi3YwSmTyg
OZO3dkXbFykvZgyxhDItaZZm/Zq144esdJRsgq1YkhxIV7bgEDenyYENgAXlJ7KmPXZelXEHlT4T
hpQx8xZxGnkFw5lmF0F9JX5qNvjYAzazlv6M6aquztkumD18HtM8QVWSe1LSH5USFbqn8ceyC2bR
9DUcxj+16b43Y7nz0+WGuh10IeYWUtsDwygefJYIMhOfbMYD6pGDhi/ck8ZjgduDxI+y2NJon4rR
v6Qxrot5iB4hamxx6Kxbu+VAIG7H+9vyWCK6jmj8Ki1Gmuqz3iox2/no2PZNh9NwLGj3VyOdKVm3
Nzkld7rUu6q3Pu25eFCZG2F54mekxXMYe87Fi4prnZB3JOPdLJbQ14G2dG4BoDdatZyCgauJ3BG2
y56xGW6E6B3/1Q36xEuPdtADLswbH2fDg9c3F69mxxw38WvktG+al77Q9jaavvfM6d6CZ9sv7bFO
1NOo2wfJZGXjCyg97GE5r52VDiHzgy6rS2VrI0Ii9ioQmENfgllAHugU4tnN6EGNL4VuXaFc2Tbp
t667Hz0bA6SG2oHucW9BzMCpaGqBNTdh0pk3ssg+U+CWOy0fFfVHTmtsWkxU2SCIdrZvo6T81rSk
C+bldWmRfrT68lAmCCudfhPp5hDGJp87se0XQAoaPEaLAzBGJIRyDSkFnoQ0Q6HY+dfU7GKmKvD3
MhKHa4iz26GUb72qxqAhYqEoVqFeYgNykrQheY9fQjnrxmVy4fOMXzw/B9Mcngflvw7KWzF72m4g
t/ek22+SPajpaJQyTbXTStwIAhzbtnDnq06IcufLSyxp7IkvRQtdQfMt0SLYRnOfIm0uypnxjFdC
FamHF5Ke7Wa+JLFztmWabSTPeb0Y7LEq/GMoTVUkWQ+xpefinwHFoDHIHv26fuub9iqAWGP5YzXS
1D8ZuOahd27XRz0i73qLA6WgnzFeuR4jX/v0FOJ1VPGbwffv0jS9Szzzk5LmGjUFmAkjvU35ZvvM
IWlc9m+ZP/JHVop4dSEKFfCmraUBsbTbZOyQ+bHGr3DWb2bF8RVxFhkegbhT/gUQ4jZWdhAvBzrO
74kQZzTHICKYQ7V+HJBpds2l4dG5cJzmKB3wobH6layoWtJ2re/cR3vdpZyddU0cpn/ndeZjkk3P
EnkdUwdo0fnWIN/91kW7Ek/nEZsMDwWTy7hhwhc0ghPf0rD72+XyIkb67Xh6XFILtDhxVeSLm1zS
NoBLJLu13dEYzVO0kV7/4PoAmEpZ+BtWp7uyGYBmMeyGlsl5nXCXdvGNrWfQQqR5cPBVUMn8xOZc
URpQIpZadrTK+F64MdmYY6g56lk1qNaqXj73jTxV3fS5+j3rHPsWZn+XzeOXVcA782UcoUMC7uzP
y5smuRLSBeOF7hehQwMY9I4H4YlPplw9whNKlezXWVYPHwIJxCT7ErdTlzfEbOCcDuF7w8uEtQYO
ZUuiPX2pc+AJOUrKAq+JQEoCrkSHABUMZlwW39vY9TTTjzeAZuDpILlMV+PX6Ht87VdgL5SC0E+i
SoYRdbJDUUZNv3E7uRzyOj+UVUuIcHN0wb5s4kriU06STxKlD7ZmMEHNT2LqXweHPbJseeWaB9tU
p0Yi1qSZnkZ+Wx5m6IQDew2KJpDzEw79e8RULDB16x136GGFdBw0XV2Kxfo0EvXhJHh4WNl9Ln58
9SusvKbJ6tLTYTNDt8TunT4Bcykvns2SPQLP6crqJSJLT0G/9TVmx161t9eyPdGt236YL9agY31A
STjLl2xa+4/4BYbZoSHqN7YAikF8X4B9JzcVn2IJia4T6nGa8gsD+aOVqD+CYZcNVyeyWzz4KyZ5
ym6I86OIq6NzBc58GnCHZ0l807rpIVqpfl15NQvjkXrsFxL0U4kuVmQMZJwIUgzMr3++12TQZjY6
v22cP2q9jcjKfBG6eh+Vu03Lpt27eh8f9OQqc32Lj4kFsVS3rUX4RUJjlxFlHmhCPLoMillyGVvb
IBw3wzmaxu1fopUKjUf6wJjij7PaKZUesqD5xisCSSweslAzm3y3UFWnZm5shvXRpr76iXkzGr4m
kHQ85wvMR8oKNN9GjyF4ZlNUYohZh/UkwXwZk1dtx4TxdoIMfptIIuEj+YU99qK5HVsry3x1Kfc3
ug+xxdG2Xp6Euj+al14g7+j85VDF2CzhLmrELG/MHBqs0jOHr45Oxy/8D53lWqd/qIXn37LzkxUD
VO+Grzgv/mzTOpoDMmcc22uSNjmz4RL/xuaKnOrGJOgIWeclvgqOqlNeGDTCIlpHqiMXCsuX3qSk
m7t3W6Ja6iqFWR5xNDuWbS/p7EGUbfFd0XxjnHBkA+vdn1954iW02PlNc+XBlPmvaWefKjZRbXWo
92POI7XrygYcEcHWgi90EuSGsmw6kEn8ZBOO4lU/0Zie8+w1629Vwc/TG5svjqhnlK6vHrO8IVKP
cTn+1RVlJHZvygcktHHsFnsnzbTzIIu7BWqy7w9wGqPyCO32PUkRW4wNC++qd2ZsyPD1BLNMd3Y/
k+k1WvJftk3puVclSssws9rlbLnlxL+v0gMbvWLYa5j1rU+XrlYU45ORZHe1piJyK6P2wlXl7zSz
BZPMsqAuVFhLem8uBAREscEnXDDdq7sxSBG5TaC1NpbTvsj1mXFMhL5Ziuo6AjU6A10aw3gaQZO1
p7xOrm6ZHvUOxEO/LAd9+Fim+dIm3ilKgPANTR6OY/6jddCg7Dg0Vxvz4JcIZNg4EI6Qz5s0czFa
GVOHt74MPAyc20w5FoNG5kV1Q8XhU4xtLW35U0sH8XqazC0m8Ar8OCY/24Cj2CFENhZz3C1iSc6m
XqKhJr4es1A4ZAiIvKZxj5AXss2VOBrvKKBUbTPACNx8fooj29jqjkddO4p9MDkkUGgtqHonyX5w
V8WXcfRvBze9baEsR379qzLcRG6HeqH0cDiye9oOHXR5O7dfWEcy54+pqP3J+e5Hnm+JV7jvTAY9
5YR52RoLVvkI3sB9qJDU5xJFAWB3NOD6lsk6DqloZi3aSzgKaGE9ylrbkFFQQp0/zkwQs6LmUc6S
8jCb+FqzotgUsnOZuimEekNyGB0wXq2uFVCqUKdKT36XTnxv8npicEnyE3OnnWmNu4b1KLUZt0xm
nzRsQ5sWqzi2fetOFge75YyM1F+ai1ctstj0/ImMUJHypcEMvC1XfBg4Nh4A+PAUWKBDRhTQjgtt
sSw02rh+G8N+Y2juvTkWS/yIYSaavI+4zD9bx0Sf5sFFE+9OtDA51DPJoc3fMsw0JcVjI9qXVkK8
g3783NUxqgnXQ8/twiNdezBLAmBQjN4tHDbSQY1WLpzO9edAnVZYXFQrKotk7wc70vxdVGkneBMP
Y9WrUOPcGsFKbbp1wDIm3sGpeFM5m/floJvhyOYAXMl1WI/AEsIdqALr2zGLPGDw9VOX2YEiM9+P
jArWoJGaGW4ldlYzuxuTFS3/wndpxqyb59zf19n83DPQhGKo3UyLd9v03Xfre09LjQMsdwdgoDU+
ArWgGBwG8crO16SVXp4TXGsPSByG6s2LyvitiEycGEsCXQ6RtfVgMEqEDGaAbMr5ThCQYX93tRYf
h0FGy1C1O/olvG5UWjIq6aD6XD+O/djsZRKfvAhFn1e6Ysc9DRNPFruuYZXnDZkRjgubRXi7aWmx
OzbYpk2aqkLdaV9tt2KyOiffiP5Cr29f/yEF/U/Dkq7omOqu/uv/a0Ty/6/J3IbvrLmI/+8o5Zta
9sn/un5+//4ATf/8z1ylf//Zf5OVrH/pMOs5N2yyhdEz/V+ykqn/y3ZWwZJrePqa/cXX+zdYyTb/
BWiN5ETDJz5b+GvKXlcPffJ//ret/8sj+RMQkms7um+54r8DVjLM/wJWclEY+7axhh5bZEbx/a1p
aP8ppRFZq6Vwk/FQ+lOoHLIfEEawofZYm7H3LuTdEDG/GrM73fbOopHPs+bt8xrR4JChgoa9J2rg
aFo/su/HUzVoyYcwbzSVPYt+eUMfFW9GTTu5MWDeyd0B35PIZ4NU4pTLDefNW9oLh21PoWqWBeDg
OTmLMtoXJTSVPCkQ5PkHfwT6W+eZH6p8N+rOQr/L+qnwJzSmdX/EFPQp0+5pzAhs0yMDsLngVotN
8HfaUr70E3N9offahm7I3JZ5/xw5/ier0RR68eo+IJSnsYS70ZohhffiP7lcR8lsfOttc9WF+df4
7j1cvOlUTpe0BgAgI0Lu2DiT3YbNRHCN2atPGD0If8uw4qFTzEylTZPmvuNinNGVAp6VpJtvwPdP
U8fdFL2no8eohxOb4Ss+buTtjG8oU+k/lu84xunmOjCMmDk6eoLynyJBlxpzufYw9uYLUyPoerK7
zTUGdn12XxlMHWPp3VlsnjAssGLoGbL3y7VKFZBmZlZp2tRIGHHxI1raEMBKeWwNH46rPvWR0i0a
F+YFw27MvTowpuKCneApG1pKn/y20D6M3n8RqEwTdM3Uea+ykV9tGl90tNjUtA+gP9GRj9WjMANm
OVdjRXhMMr5V3XDRAACBSdmWGSVoI86jldwgc8Uy7FE3W7r/JFrT3yzOt4jUS+oiHxRsrTbYOHVD
wSnQ/4O5M9uNG9uy7a8U6p0JNpsdcOs+hKJvFCGFQt0LIVk2+57cbL7+DsrnnLJVqVRVPlwUkAhI
SttUMMjFvdeac0zSTliVKtOnqYr6xPNvDXHyXsmym65JbpqOprE5TI797sW2mC7ouL00x5+yfADg
NdQyXAXppZDx2bKZiZnaSD91lfbdKQz4iFjv7lt1BD/fN0C5poQR4quKlpllgxCIRgYpUs5ZzfBK
XoUx0xbEzjCnGy2hM8ygjUHoLlXZSumqPGd5uEpD7TkjW4xW3LbK4dOTX4ClzD2zXsqvMm/oGUqx
4/YLSOKyezA67aHUxRwBzqEzrJWHQDZO27uWSaVaZvsY1TS+0xrQ0Sy2/BclMDb4OSIIks5rlmmX
1PYhd/QW0E15Z/pMPwe125p4iqAPzBOqG5hjiIz+iDony451ANXVKsU3+sGcIplV80Ag9jMmQWSB
uc28Svzu8v5/zYadai3ahV5jgTWgTaNCNVZtn26Vji5am6lv7cCA2/F2QYjgROD4LvBAFnry2tn1
k+rIH44YXkNufyNEIc9oYtZ16D1wM2UWFB5QVCcfWTAtov44terx2NhYjQCMjVWztE2YbdLiTYiW
3SxSeFC4sqVxmDwMLiI54gVhHCx0s7sRds0sATmtiswHY04h0hdTYp25z0fS6wI9ZrYsDngNDjJA
uM1grGcNTm/xfhAMlg1EcKmgvZBJ4D7Y1ngq+yEcQ3/qLelz8sQeZIwlXOXgjoBRl3lwnaa7u2hU
UtWhYIvUX9AThN7j10e9n8QnrsuUHD9OlG6qwSZuS8grvmFhnstF6ZrAeszuUpiY0sAVY9pS+tMo
q9vInrSMKjPZpNnmCSpe2ar3sY/ygLXUFjaVsnLH67rV8wXsqvbKju0t5OSL4zKCCJMfes9Ite87
4OV1v0gRb8NaZtMPy4KJA9LkUWwjK/ohSlZcsVbu24KOFnYZJJzovrVYUxCG9Nwww/d8nCKa8c0O
V5peXqcSMfA4Qj2n2XjEhlrhacgcYC39wqqzbCULdRWPMRYAw3/IiuJ5RDk1013IwSOL/phBHqcI
d1rxxHSaX5NGmGd/7zOa8dVZQafALy1f/BpLvagNBgL5kexMDGBYaClWO+nTrvD66HtDXguKPHg7
PANmisENpoXqfRQRMz6ya7E1T8UK4t5AOyYQmIbjorcmeAuogdqRFGT1dRDPXuRD5lHxfTdKBF9c
KhuH5V0tG5UnCT1uI0XQxI7G6hBQA1a9Vgtu+zBT2SvGl0wmZ2a7b4MTAkrCu1ihJ8VZCXW54b1o
NrUFHdx9Olro3CbJcN1fEl5g2tNLVQg6RCJ1i7IQIb/arzKXSb0LLgvWHWhBrncPTxE8hCvZMnrn
I7tji45h34ietPJGnbQHhUs0XW0/RqnBI5Shd+kxP9XJrGcPVJwdyFPQYNVtbcL8KFr4+65tXbnG
a92CQLN6QTKg5V2SkiaDkDgkynhv0F6f1Za5KDsyPTxn7zTqi+KX39pgK9Twu10eG8N4HGP71MIw
7xxU3UKUz5qJjM810we77e5MPd7V1lNjjvdVkT5p7hRll9AtIsPlqgQdESvFXeElb7rrTZIHnO22
jvgh7UOUi9U+YihfauleqdhD+A0P0E4Wm6LILjaWWGo9ZwTS6n0UtGtZxzzR7PrN6suCiYvKrk9F
J0bNxGXHWB+pKeJ+Gxdodi0tJCKjNvnfXKawiYIwpXBegnq8RIJZsZ43dxZdCugdoC/ACiGoixll
E/xCWvkB8hK7PosGSkQ7sytx9I/MB42UniMytDedXoyjzPIw2Zm4kKBVwRqvQbM47hQDAkj2ypzC
BlHrkHQGbZJqd7Rrxg3S5nd2zf4Z79kOva0VjHcZmpArLAN7rzEOkuTn0b3xc1SiGuC+WSv7ezfV
v2cV6DDXSW/9QB4od8ST3Pc19IbavMepdIc9b9u1rJWw0vN0KuzgLhV2yHRAW7lKfeNBhYkecgdu
AGOUcdZZuL6aJF4J1d46PQKUhshjbkEABSpdGXI9uYQzLrGQteUAem0W9ODX0+qA7O9BxKW+snGV
pXQJrnpP2XV1u609sQF0tHEnV4CWb3z98X1Rll6Vku1zpJPP4mUTLSBdJpG9z5PqDfDfba8W5swS
ATvL/hsI/nOpFo99Gb8x9jFD+mNt9KOpceYwEEemBtyrGUnUM0LStirzYKSgjBTWsK6V/IgiPnHm
UVPNJ4avxBnmeRKopK8BENXLva2Xt2ULijTVFLlIakmVLYsNq7zHqsuOOfTJRZsx9lcqvK5Ny7PM
P4etf+pU84BzEg9b1vaoZuYtJNZZ5ognkhyOWuP/4Mk3i6AoEVBWvHqudtcNxXFaJuLW23Smddfn
1J7exGHWlFDiwhIPudK/4j6Fds3FG09DFd7fYkh6RAvoGyub5kMVspNsBBkggfUGQf5BipH4pwnD
EIzfmZNTvhBeZ4HzTCRSl4DRwphfscQtwJPy8GVUkLfm7SjFRinw3QHM5oFURA80XwiN2UaNZMTi
tus6HhTo+uV3FOfEZVldu2wQEvIA9Pd5Z1DERiysKmtf+GN6yDiC/pBjeE9KNGnLJ721DFR7Ler8
qBtvGlR2JlmKu0hGd2VrGteAhN1hMeJhNWf7I01KxbAXBVg4ZHi4Y/ya5IkCg/+ooj0zdzHGWZop
xM2oDdzRyNM3lZ3SNaL5X3aDOVeImln4XXzn9xA+DA/rZMNwuvCp7G5f3OKvhSLW2lPwyvCmTFoj
oMnXIMlXGa43GnLOwWXJTZgIISDYS9eTLWdiw1zwqX+nUYJYjrgg6ODcu9pTOnKlxYR0ZX3Lg5QV
ylXsRmvEau7VmIqzVTA/ZD8ZzxljK7MIFacu+43rsgjc28DdF4Z+o9JiuhqUkXw8smKclpWFprEM
8anlFTTaoI84SDFCkZEp4tEhf7MYT2AjSRFkMfXTBwFeLUMO4WJCr1TyqbQYuI5CG5iIcpbPylYa
UTlXc6DW0/K0rdDWGFA/vWkBRJ69GEGGK70TLFaq0dVLoTOAYOF1qYH9U0ROkcQvjc4ILc+KPCt9
1Y3aW828cjaORHaRUL8BR7gfrPYm5sYekO3bzqjObTMgGqw2n0wUaYCduGfxo9H3Ab3hExm2iEb9
ogOcZZfVbdP0digF+xubHF5aoYi+xOOYezeZndyEAZ2fsNIXgsFUkFTPTVimcy4rFh31Oe/y84As
nfZKeCVKPhe9wYKUUlB5WFbT2yJmECRfTPd5MVbInTSVAb9v8fs6Jit+R0Pm2cZE4ZQeHgsQvP0i
NIjnqSK/WZPkhZJZIukPsbErFgMV+7psUQHnIWwGh6oZa+LQAVj10EL1dgszUCGquqsWCBix4SYl
jV4qt1TQJRWGcgFZRnp1xUcpGIRwUQeJtVCNmBF3a8HoUYkoo7exGgqIDiM0IvBQ68GkEx8A0+Rx
0NEnZjZAcmI7QtcM8L0gdu6LDdOlhRvSKi9Ve9yoTSXQUzPFyaV7xCe4y5oo2jWBuxJpHqzCGNFf
KKyJyzXLXGIE+5GpYt5ULe6H8JJZj8WQufNxSI9BRs9ZoD4/Vmya4LsOu9JZCfKyAPY2qzRjl1I0
nj+PU6nNC0zofcTmt05ai9S6U2Rrck+yRBVftC6vwAhXXLtBG62wckH70+ro+v1lnCSANv3YtddA
XvRciK8NOC+ZtO0SRfqjITWCXYSa7IvsofTxwJuRxj6ICT9ZVjzaUjciMFPrx1mS6geRxNZzmh+k
zh0FeIVe9gbXP0xmudeNJrmvGZHz0VYrw+9xW/sJs5ahPNCGs+cuQ6Kl6lnAZsx1h+GenZZLFFRN
RqIPAWTLtjgzSBZDcVkis7vRray46F15jWrZ3duN+T1oXWyDeihnyiUGdQIPuePu9SC3FNrSUJh+
lfVdVE0LH1JbgJ+UjOQYuFFp2U6pKoHV8RX2I5QYLUs6DAxobv2H2vLVmdmiWa3K9rYfSIST5iVK
tEfDym8bNUUMEQYzkhBu6jJ9MwgNFJ19mzr2vjHMQx/VN4Q6yJsU/oxu9O3S1/Kz6euXnNJLK2wd
q+xpjZx9H+BUs9CVlT+JoxulWeowMX1nuKmwWoE8Tk3muhhfMPgsWLyR5SeLkx9YT04xMIlAnLQY
hH2bwbLnEonwjoFNzhyWSVVbwSemTRphx4WaYR5CSefUiBxGiL3+2AfUb98oM9Z40YuDFW+b3egD
knNHNX4ouIkx3dOVrgFQsg5fpCbbSyTgCYlmcbZoDLmUdnVtqMPB1s1jyEaw1I0tV57vk2JkgAkW
NsM+JSGXsHN8ODGbBLIldhn3WxOnz7rdXkOk+jYo5ZMGvByeV/vDVzaNV1xi9swY+18CJGWZvopr
hGgu+R1XTGaKWTFVQ3fKwxm6752WoFtik5WFx1xS+R0moakCUirK7+Bq7I0xe5NscVwX3axbYX7v
1fDJHyWUwnouI4IWHLI2YPE5r6wGUMQjQMgkFmkTwwd9HyZtWmSxy/SWE7Yxk89sB1mMMiRa0kFT
ycNGfWci4cRGGl+R4RzR5AloIKmglLTm3JP+Ggn8qGXLSAUg9K6OwhFTCplGGjlnXuNmcymGep5H
abn2PPti1mgS9G4PaA794kIALzXmQUEbZsgx/6c1yyT40OgMEckvU3TkeUhr0sptsfFM6wV8Nhm+
qtjreTrxbQD8Fc3wJoFk71QQPE6L3Sz23TtAuw89KR51ZhlzOk5yllrli29VP0bdPoFoWmreKOZu
TM2uBWDDAH4xe38SxNLWa4EgM6o22UkN6OlbDNPojhVzQsHeNAHz4JxSxn7Po5E5CyJaTmFX3Fas
/jpTu2lTkiy8TN5Zrf2s1SMCFRCSV57RsvxTxSauzjGElds4ijdZ5aBxa4x+G7vUn8GszJUdEtJu
WG82VJJF5lX3UjBEMsZkGTsWAmd0Y5ANGNv16U3iDObSlvo3UiOQX5n1XRj0zxLNx1JrAFnUvVfh
H+gfExRSi/+/U4L/hZkKMFU07a8GAOeiemmS4d82dfKSvdW/DgD+8Xd/DgA0zfpD2NB5Vct0Ndu1
/jUA0DTtD1czbMHPhKMLXf/XAID/g2le5S+hFmLvbRLw8I8BgPWHodtMDZh+qi4Teud/lKwwvaci
TwY/zzZv//Hviq4JW9i2UD+0/WOvihzc9eXGVexZbtylBNEbg8sii2c2hC8fg6LS4t0zLirf/nKm
Tj//+X/L2vSUwxyp/+Pfect/elDe1a+zhkhtm7o1i3zTWc4qMBgTas2pHbRLyVE1bkOS014x1Z3+
+nCa+snxxO/Ha2kSJtA4lY1vDbsO3eAU3cU6ZRXwvV4h4gRLIrABmqa3+utjfvYWjd8PmQat2ZMW
rGzw0e380dxFnVgBWWETyZ42s3fIN1Za4nxxuE8/R66hX09pbfq+iUvDZZburUKhznVM0Eb36PkO
EvD6NO1wnOKxtFeq4t//9Xv89LxOF9UvM6OSWNAql4W76fTo1cHLhrBvW06TG7mDCrXQQ2C2+UNI
YtZfH/Gzszp9wL8cMCmNEGYFwTpFor8QU8PcwtyFKg1DlER5qpIoNOw0z/zqrP6eOvLPu8Nwp9/j
l+O5uKeFyf236dsWllK4rrN7Z0CiwOxokvfOLG1NKoDkzohaf8seHuPJY+c1z60R0bfWURsh/PPE
FzfOJx8zOSi//0IJHJCqE4Ozqd1iFtuPTmGRXXBfE+8VZONOI7rayhSI2/GpzMVXp2G6T/5rkTBc
+/ej6nIcgrHh4iqHI8C6OTlddBXcXZIYc6VVVtWPmvy/Xps0JEghM+4uSzgQX40vPvdP3/eHMpWh
FqSPODrEl2urlHlINBh0oJulNQltTHtOmNwKYizRh8Qn82v99fX2Pv38s3f+oVKx/qEEM6LZhqU1
d1xcUAWLXtrC+Cd3Q3PsSfpwuIsL34SG5l5Sz2DW2M8SChosCAqM9sUp+OxS/FDDZEnrG8y7uWGR
A/LYInv2eqCeRGS9k6ey0ssvP+4/L5e0GH7/uJNMsxTioJHopPaxKrydUVK32vjEUvMEdHsx1TC0
Oacxj74qJdO//Wcn+kP9ikfAWU4lQR13NqYjfV5mzi4v3Bc2F7ugJAaRmmIAE5jOrBslu4ozrcC4
+uKD/uz4H0oZLi/YbszZN5FVoh4Tk6djWZhvOpe56dwBCaKTYRObXZ0Uc9jZwbgzufT++uh/XtYM
90NZq2LFVQEcmuSqufNMhVnunKZ7y6bLB1hvjlSRVMjrvz6Y9slbdT4UNbsQJoPgxNqUnth5Q/Bo
+KupjhAWIwQbBciRjX+PvnSXA8w1FFaj7VcF/LMb+V2G8EtFtUYo7KPWNYzXtJVUTw0ftwlBDggW
7gY4DvWJXDIW09b863vnk/PrfKhfjtsrOc2MBis2G9/OnRuMUBTyjrFezEXvrbwRnxwP6L95hj9U
K9UHfZaQUrqJ21s0O9iQmjltW3J5/YXsXz08jTLUd6zgMUPQGwYwLTzri4tpOsif3EnOh5KV5sya
dFgWG4xE81K6K71VifEZw/twKF7/5jv8UI3grKhu2fX9+wpuhFSC4Xnqmc6YMJ+SKeCZErFP5a7N
7jDczFMY7X996E/qIMve3x7Jg5K1cY3xdCsdd1dCcWSuvatdhctl2BV833IP/fWhPr1TPhQlgR6w
Nswq2mabwnW3SV1dlCZYk6h4iiBhx8pBoh8ls/WUW/pu9Lfu5osjf1KCnQ/laDR6Pe19xdtYIj9l
NBhJ/JtNJYHkpLkbFTsCQLD7ZfntFwf8rCh8KEGicnrkjqm3KbMVVccETlEwQZ0+Ujart4FkShze
Brjuxshf27b9N8+x/aEaMUdzE1ESbcnqKiofXdd/dRR1Pp3jqfwF46KxaL47B2eSEjL/41b+4tif
lIVJePXr6q4NfBULYubBXy1fp21IBn8vNOSpAx0Z+vYuZ5XXVMYXZeGTK/djdJ1CkgjGmtzbZOD9
pv0VPePVUB0BNL9ftKiPvnhjnyzMDftDAcIRb0g0CzxNobaZ2TcPe0eqe5dM01Ys2cGU5Fu3O7Zf
7ui06Zb4k6qDHO23c5lYKVZnoDIbNeqQq8bzhOF9zsREq+nvFYjGMJiNaHsZv8L22mfp+osr9893
sGyjfz+yNNWBFB7H2RSPxZnEdlRmyCoQ5jxUByZO2Dn+5oE+VB7DVUI3K5V6ozhi5eQrQnM2Jgxk
3x92rcpVU9o7UEXzClwxyoOvDvvZmZ1+/ssTUxvcSuR627L43ox1v3aggSRKBWyLFTb75/HH5OSf
1B6tNZJI93eP+6EE9WNdZYYBiFl6zU6hm+x1tw6xImkQLxpMEiFLW2+wj4ByUOdbWPFpkX1xqj8p
f/aHapSr5C83Sahv8kE9kYG7dcw7wTFav74wmOepw0Iclp4O/eDvHXJqz/x6mmNR+qXplPmGyQ3q
8uvk2DwgTsvuWfJ+dU71T57N1oeKAytjjKX0YzwxzJiynZdsIVZm6hMndWZyqTpwiRw6eRI6TD+c
ate8csN2rhKNqg43bb9RM2A7OJQs2sMNcfK6sacwXqeltbgJYv+rAjLdtn9yO1sfVkwKCRElnEN9
w4Ab3zoqec2dXMAzT3+Gpj7L8TJMUVEa18C0GWiKE3yV1UB9br7c8ny2WLQ+lDGNEABmKYO+Id5l
ZjdwcEW4thsU6ZaMTnbu0KClm8s22+FrNDI/r7//ker5vydpvstT/vuoev5f2M/UNT7Kz+XM5+Il
zH7tYb7/+Z8dTEHHUXOE6+gokh2VUOV/hcNqzh+arU4/NJEPa/r0Cf5Tw2z8wWpANW2L/qJqqtNT
9h8tTN3+w1JpOTq2aWmqYbLr/r//B6W4/5176r03WX/4/tdmotDf137/ebWaoK8E0mUhbE3XbQez
9+/3cDGoNdBT/BGQRpeaHtAJ60yUBCp2hMx9aTu/O4fmcmiy7KIPGDlFdVOHpJ3lRkhQiNKP17Ep
Rg3YZ/oNrdOwxTNKUhR2GBTApEcF8KShiERLBp3GMhDnSfK9LdWDtBALM0lrGI/39gFZYXnRtOzK
ZJ7x0CraZDPpETIBvpvHYaK+6LE1q9GJPJFnqyxrnIR+A2msUh39IkDFLGRkYheonPKgTZArWdrJ
jOi6+G5QJgGH+NZXzES9Sazl59cgV/uTbNL72CEOEe+Peyx9lZ1jgu5Zj/Rwm5TZbQU+cT8kXrxP
8abtHeoq2oJF3dnxaawcY9HYUTpH6AXLqEVGtG3aJ9sz4xuJIO9ATiyjg9z33uT071tsVo9B2H1T
W7vb1LUL3jqUzS4tu3CtirRdNNAONpndNXNZq8UcDopcB5GMVsKEnPb+950sfwOy1m7ef2Wo0rs6
qPq1wvN8rcKJ3LRFg5eTmKMFuMVjMZJtG0S+vnYHz5uFA61APyQsbxkVokXkYitbkpuU7ftXxfRt
j6idlnY98fUqJ5qPiqLPShjui8LJhmurGIbrxnAGUrssc9f7KbB7fLiAbE9xYy3DNhxgIOC9jVIa
xm2XqbfCPxjIICWglsE4+Z5rnoewJTOtLRtyCdsAmELXH+BynpKIvlQNZVabC82viD6DT/f+ArsL
DLMnMNnf4FVFCR7G4sGJOtw+9aAsdOcuIpR8rzMxgNhF4En4RNiLPlQEaGMYpNM2/ZqG2wJCFdmV
QjD8XhWDuwziKlxAuObh5ZYWzRTmtFj5POZ8wJDwwcBeUEKHeSifIpwX5/jz3ThuGmwSrc5ODbJO
+AwjUJuaYfPM9ry1W7bKOvZGb/f+AjlBW/78FcSY5PMyUlCLwmaak/fFrldsMitfKsxIEUEqDMVx
vL5imtzANGiOQS+IrxcK/Hvg6bHJ8B2lXn0MpxcGJTO9RfU/w6E6wbmjYcvlFM3JjES4mHXaySwP
yRCIN0xW+Mb7ndeV0cUqCVZIaxqQHSi1IBrTb4LNDINB0u/sYDfGWXbChUGcq8S6jZhcDxYOCHji
Hd9M0LZ7rOOwzmqr3f48I+w1F5IoGeLfS3tJfFcEnz5+wiTt3CsSd7IiSTFLCweXw/Qd9Me108G8
VjSyC9jS+4csb/H4hdolNqusmgWlZu7qwUVpJCMEfXoFvMwc1TNYPPBj9s9v3OnHEgc6GpRW2yNR
dkpUYFpu3rWgP2e5XgcnSnXxhNjjuW+y/MZB0Ov0qOLl9J0ZO+AOo7gji3h6q07i38P/qI/vL25h
n+xqODOTUrdZlFk3XtK+uZECAKUQ2dpFynCTFE05G+dKrBhr+K3ZiUQcsRhlnKLEcaNVP6I8ev+T
iuIBa2MVPNfjMsehby0s0okHAqy/O9mPwDdr9C0iuIa82z0PHfSb2tK82zDjvrWS3th3WvHAR5Qg
fm6nkKIif6W0MIF+TcAyM0BGhJ5DM4MhkRlswe23AInHIiyQxmrS0i9t4r2xA2nYVpEBZYtypyvC
vQ4JANsNiWougGx0D23TXXukdYCuyg9AT81z7HfYeglAA4cO0jKJsZVoo30k65zs+hbit+4Xiz4j
5U8tYE79PJuNdMN9zfPhysbyuOlQQPpqkJ0QqZEIgxmUQnmvRH50Vnxro+RwdatazedeMhK6llXW
OfeSx35CUsLDUg5D5igHqw3wYKsFcgjftNaRS9ZHJiARJd3w2I7keWA+d9cmw5wpxmTYjZm6KxoE
JEnc/FCnm7wyHerde/UG1lOvRT+sRZfCTS+D7A7rOirH+JgOergCmxUuBXPuB1cCbNIMFXGBCVKt
dKr9+4tueQ5o5gccra2wrofa7wLUDsz8c2msKCB08ACnR+5YH6uemmrnZrVsrbY/EEcOLSw2ob/6
fX7dtRCu+sHTr7rat85pVVzMtMHn3idQvIBYX73/9n4zuVpQSgBMiqcUKNagGxtuU8Z49MrJ6SI5
WRUcGpe2hBT58f3ic7LFmFOSNb9+jdv2wS/hrAhXMclZEkCFxqrmtg4QGwskXInS3BodhOO4wksx
UBpnaN7T5yjJDnRaxI+WkB/X+pbaiiQCM3TmRW0PgMwnNLewm4UBAnhZdoVxKRzQoyCzr9oorE6N
oVFfEas85mK480J6FaiNOmRVYb8mPiCfG9y8wtbtbV3i0TGNeNgomv/UFze5qrXXxvS59jJhiO9B
hkHszhnAW3sTCcTlql0RXTm9mKOS7AdjACLVGPd9EL5oxVg+qkLuCtvFAaH00TYuiJCLibFiPwGR
0B/L4UwPeUrmG2nTRUP1pupbtIPqEjyUvqpj07xOx2hbD4vONoIH08nxrXgkvyqO51Dmarl3ksKb
251rrPMRd4CHL/+pb6W+9zvnWx4W6ctvX9DrJLKk0SuarApQeQIV9MqTSzfAJBVNdT6YXtgN9XtN
95fxMOjomD1rFRlBu696BLdNr3cvgfUM7GHndznAqh4rAjIs4xbZurUKkw66RAVbI7Ml/QVdD1jA
9dAU4qp8Qh4Lq2wiCRieAr6NEbaWVKAtrGEzQKtYMXiPbt9fph9FtBFQtVY3eIMI6fAxpLX5qUAa
ExhYZ9pUyjsAMTwxPffa8xD+VnB6tpka4atSmjNYHOZBKT4cerrh1g7K7koNivE0TGiHJmxu9Uy8
cG8RXeOPeQ3di7wR1qcuax6hrkXbkOzDkmJZex0EwZSpYdDZ9gHGpNh1ZnFHxE8wf693QeXnc7Z7
5AhRmbXppaE50B7wIGcPwBlbpJ5k0gDfDFcNEWlOHG8CV7cvYVPvhOJVLx7uFLJXVX0/emO39/R6
0ft5vWbRNHEqDSIgVeV5lAHEIsWz3io4XTgcMYh1fXqIyXk95A1yIxY3xYOjRU9ScEOYnaEt+2go
n6Je3REyYO6sFIWtnxbfS1saD2Gbmiut8/AQYzJ60AxNmWVeB6bKNBe5VTkL1Q+0W8WptVuEXnPi
seKTEfpyFbYDTNShY7VcsuBgxh2cx67VDkRfbdqouIbCbt47OSFsJQwcJq9ec2tlkxOaDJUXRvyb
IlDXXW3XL30PJNYXUNE6HRSNJUlxSbQ3yY/zVgY3SC0xf41VvJW4EGdxn9Y3GKE9cJDwr7t8Z4Qu
WbF8oYbBcBBe4Sz5xnz/qVS2748Tm+ScRUQQ1SJtbXGlZVjHsHWZ+xJKy54Ln5iRbEomTjOk+HWV
Y+CvjVWfcwpLp38CeTw9ESwQs5mf798fFYq0rH0KSmnl6QorJ5ifRx4LJRwzENdWVOobHEXyCkXv
sIZlPeIScftT75b2QmGBeU2agri2raAjgW/SH6eauQbu2x4acG5k2Y3Rjc0TYZ70bX5pGx4ZJfAe
9J6YJRtNmNtgBCw6LZrfX4YGgoA94MTqAdMnzZgTHGAC7JtC0MwmE9euaRTLRnMoPLnfFEu/q/cj
T4O36Yse6+ijZSrnShj3XhBZyOeT+mhE4K5DeMNzO8kaFh1RvG/YaKE1jd7GuvkRB8XkvOhwugSA
5KK0tw6OXqR4Rf/51fTBdqMD6Xb6+X/+Ca2HLES3sDK09jYQ0HbyrC8In2+LeafmUF3LAQ/ZkC5i
LUDFZ6jt+v35pONgmrkRJ83OyEXJi6BglzQUOUsGQhO1rgScFRLOEuTbn+uEUvpEexN4Bg55+FZj
u/q5rARBwdw2YpgQSZ7a0y406rMfGnk65G1hR5nbtbsso1HesZeRd7o6rFQr0U8CilEDAWL//lFm
TuQsoKnFRJuRTt0E+/cXKLDBvppefvkZPXSozOkj0joUw1yK2w4kI57I/DBO+0gUvHtZa/E+GQhE
MMnFXVp6ml+/vxCvB24E8leQkMD4/vz6+RCbnllhCmZeiXiIzSmAVwNeti0zaePg1apxAIwuDu/f
BtxgixLDpaq7+sotQO4KrK13pGd+ywJ00RZHXRLz+pxr7HKropkWQXG4StQqfcAfvaVBp72qTj35
+UkwiYPwKGEJLuogsQF9ZPI8JNF4NPVqzTK0bULtDlHmhIXOlj8XjtN3dgzdsibJMS8a8woxCcoj
kjP3FQr0aqitcpHk+mIIik2VyGIXScVGdl2tc9lD9fYkcBqH4KRWNwhp6M3Fz5XX9BkCifr5o/du
Qgq4baUAeN4RLqnNjXaiGPrps+ybZz64bq80YXX2DLdZW7YOtL1vqzM5B9XZadorEsnYwsRhfquq
BcLNulSWPeZI0gX4NRo7Ye9la3eF3WpsCVSQLbLdS4IRZhYwkFWZKOltEKUAZ1mCXo34F54gqA3H
sh6tZecbNIttZZdA2V2qPXD41DA2nqJbZ4n5CntlnPsnBRrjIrJxHrPRldV1YuDYaHTzm5fY3Amx
3Vwy6EZzXwFS6w6PsiQ3UXfpi6A4hJtI63RU/V2rwZyc1xBKZ6CkSCIO0+xRKPm1UHXibwikEhkc
lPcVtJEA63CLKWV8WnMHJWZtAvFwx3iyXI2KpW4HXfk++H6yUmEELwetZtPcVnPAutExko2zhdYJ
sGvUAbcYY7/EzVFjsu3YBWFtbZAnlcmqNUoMKfCkLL8meEuRR3wnFEPColIFwuRwm1nyxdIjEGXQ
QFPanPj3vSu1SDC9aGcykc61r11UfYDUxzJ6Zv6w/X4Ov+ghENE5jaJLYXqvvoNLw6qT+Yi3vXTH
BHQD231R3+K8M2tQbzqhzlHgAKBSY57e1W0doJqxumEhi0WkxNdNODJNlSpolXYRFOW2hko8VBHt
JYQgoVFZeEyd58lj4UbORc3NW6dSlStgmbRmq7t8mjQr3rj3JgdG1WEqs0sozgVYNphQ9Vx1a+yT
PcGAGkDdjDNDOiAtfpl7T4nFQyUbf7CTEPPcbUh40YZXyHs6CGT8zXHo2oexYzfb4DoCXKBfGb4M
D0n5TQvJ2VErh4owPNtKR86zihUHmyDODcYyxbWLtmKROSSkYQtbedpIrBhRLoxv9BujB7Zl4R0L
YETNi0m2TzsqwzGhEMR2dIuoRllPbJRjhdk6b8j4QJ07syDGrvVySNZhC/0sAi5CW4Wrw7MeggSk
M7PaZmNnnXKuRfwcjgH0tmG89x3yCfXs/7F0HsttK1EQ/SJUIYctA5hFSrKssEHJloQMzCAPvv4d
0G/DcpRlEhjc0H06D8n8io89kLA9g3ZZRvo1iIVxHTT9s3UI4Q2EG/b5EB8ihSVEr7P+4sfaLpcx
4u06OQc8UM6ScdskDXEYuQFF1bD+xtCeMBzb2n8LrfbDrEUS5/K061T7YLm/2savTj3q7trTq5fJ
bbdzHzwGZRt8YYAqZm3l9cq9Vvc1AQLhs0Y+jW328EIz+1DAUYmINVhnBmRiMp0fiQaJN1k3bWha
dfTMG82fzSffwLeM4lutezFhdqe7pAgsN5ZPDncgq22Eu5sMc1wO6eA/FiCZVz6Rb3tVOiHWkSds
NdGqjGCny+bgeEsYERkboAjM16AsnV+5PzshyJJ4JYkWXzcJxkOpyuCCASNIxTEmJ/M4C8vYBhMe
Gqcxkj2zK8oQq3rEMvNDj4Hxbkq3c0C8kykUGxF79CFtkXKNhyzQpDhhZzuRabNE+G0tlP2YVuHN
LxL4GGrrg1c5R3wR26yI6GlFtKMcTh+L/NhWQUUKaV+yySbhPWEEgl/CwjrXIf1oxECFQwIDXNGz
PvB5kEk4H33cfvncs+aozWJfeCMuLIdf6qd0jepgJFwA+xJUwh2C/B8rZiSXZkaGR023t+aUvAm/
+zFform+ERJRP/lLcrRDQTL6GTYlxh0Zgz7P+t3DW9iKBpMRR/lxcpqtC8tu23qM+tDi7FuA+8XY
nYJO2xS6JAonosrnXGCeXBnPRNgBNUzb58pMP+oEwHfQgkHy+L3XBn1N0OLqimvz0kMh02P95nnm
F3bJUJPlg1IdWHK4EQAAyqchTfuQJIjqOMcwIEqtTTYM3RghQ8j10EQcPW98iDu4k1bkHLTA31mu
OR6DONnNwCHWWND/8ogCCjKaV2dqn/0xNU5VJrakonb7yvtIO50Ocsb0+pTW6qgbifZRji3vb04p
nuA1NFuSzxvlesdBH9+Y2Bebwq/eNR1OGyZPYwjIfDaguEobswnNYc4XP7azCbBlfgsKsB55+rO8
BzB381dlqh+pY/6XiUcmWdFdY6X9gIvKMN+wTxMMti7Axx4dWg/mIBrZ31ujqIIHwaEMYLNaIgCK
A9NYnFASDyCa7N2ML+wp7vz4yb6RNu2E8DSSneg8YrWUc/VzIuHH2td2toCFj5MVx/GsHMJprxAc
g+OUtM+NAJ+bBL8TAyboTJ9QeglSSu9X3pdf2WCvrBq8SmVyGTStQZIMeWTcsOQZTRMu5YJL02tT
ysVaB1htviYzaLXOTzdeFZxiC5Z6k5WEFGNibWqm0p0kgN42Z3xfObh+T7I9a5UfMYcutGNNku9c
RmT0jeqndmMUNVW6VV51KwAlZSoydhADshMRxDqF6zHlzNLmgYw1OYtwlDq08Eh8oHolVnggLgT8
6MqMTJ9jhe50IZzUtVRvCt5nYmMUs4I5PUyYpIBJNjcyjdRuruzzMLrXXtf6o+EczIakerM3JGVx
U606SUAC6bhfzOtBK2RWHorZp2QiGfeWVsMDte6fch7WVGj2qg2upOVCetcKA3P1EJ90B7reHA0i
xDGz4bEOkVYvmHc3wcpKavus0nwZi3ibxoDMGvRSuw7eL9LgyCEtzBe+3GtVEDJuUObQGk7GVujY
7YiwYeZP5bw2Uddh3CgCUo2qPxwpn1JJwFRWvfEVng+NA2Xd+cP3bMvv0eNit7Ar5l3mcQ13O8Rb
9Yecg3NE02biPL9eUa8zzc+LsMglLrC4e5wLVg1l03Lp+x9s2SC9pPZ3PFUEOaZGuRGuc4v9elqr
1Hx3eYgx2wE7oMU+iJ7Sf83qwNpJ8SJF7fzWRfdtMRsLm0juLLvpr7Wo7JD37FvOTHHq6E0fjeDA
TfLiGrI+ijmlmXExmFBYA+Fkv5W7ZXSUdRlaMBA5JjowO5WTg8PD++7MuRGSnxu57LghVxNyazpf
vmRIbpnfrmP87U2IcxOjnG2uUpA81rHDE7RC2aqzrRnek1pQ5cYLzXJsLqTK/ZJyugal1YUyKsgA
6PMPjqYvQuSgMLr5U1tPzRb/jADHU8XeFDYKXpaR9vNLG+NDFe7jWHk0PKXGxNUFUIyePA3LdZIZ
2BdxXvYIe4+OP8kVzwwmmL1ID1qM3Smoh6c0+c6AiU+xvyfNFgskkYlz5L8PCZMDMTHw41guKOIE
iVoy2kSVmxDipemHikf/sPik6dGuRj4GxMuYod8k/Y6pAtxGoIPUwGoM+a4isi/ana25pAoT6Rsk
wB9TUopfRusm0qw/VsKp9onRskDLorDF77v2vH6tsI182G4JTSYmJtTLxVrk+kNahtFIGJvdZiQR
s1PEx9oVq76UHy6F5xplJkj6lP+ycHRckX6rhWKa7DA39J3d14c08WaaE4betg75o6yuimXVuhxA
8HRB3ePiIzZUs4Lz0kE4NUyWNvK1w9x/517jbohZrLZD75wTxYPXHcYFmyPOrpBn+PQHd1kl0U1f
Mjf6Y2UMMIu4Kx/1tDgmTgOWxFTcR+Wwd1vGMmxPxAWYq829N77Pc1dsa0Ngy7WBongy/iQBnqNk
RrlvtMV5MKArA3fmCC1JiG48JngCyrXIbGIjmuB9qqMBWt50DhoJ0hAPm5M6O38u5ZEcYIdYlfIQ
EEB3UB5hcFF9i+KhCAe9vlrOJB9sT99oEZHWHTIZ7JZ1GFfZlw+b8JZiCxW58hkVNA1P1GxBIeBI
rXl0RJr/14z1HFgAI7aCkseLJGlUWveoJT6zzNKt8b43+SZqAvLkHPh6poPxr/ECKNkjQ4huVLhs
MV23CU7sEQIjm7Nb5cf1yQtUR8gNbB+d/HKXz3InYwy+JkM54asNdap98Oipm0H5+zj/k7hzg4W1
ZWKbgzhMrQcdIRmaLWemOiCKq3ezd2uGSJF33LG0iKUVE5pOTwmaRm+OtglGRZXZ0Vw8174JB8hp
sD3Opp7t5hKNinJfG7yXBY7jvLFvQ1EDGIuyhwQyYY8e1hZg6LvBYP3oyOcMFj4wDFLSG/GKeC1H
lEg2ycE1tJ9ETehogLDsHaIl8Ly0Xwa2N7Lro/SoN/YWrTX42lIwtJmIH5isYTqPpgZGdHkwzo7F
M5eXSsXjiXzb/WznmNG18vX+y9iQMOfNw0s6BNbNwvgeOpFPD1Kx973/Wu3vXOGSF5Q4FAyaDmgg
DdxprcMMU2bmXdj1U6/MCX0rPxM6+d580XyjtUV9ub8AjHrXa9vf6QBqdjVaNlpeW38qXbs9uktI
0P2nnjnNN4sVV52Ot7nwSSSYPXiaNF0k1EY1VRcx27mfuKvCrFmoVwhxM3AjwJD7I0Hs3qYUA3M6
IgsPNvF5rBfGEgYOYROAfv34VC4bnkFA7Z2rqD8Io6D9IjnsLHBH81M/hKJNdJGTtLikydaY5xpb
47LRbtADnYSIt/++XNChKsintNmqeRpe0YV1ccbC2SC4acA8crNz8FuBtqBOsGxejBhab5NOPKaj
73LZQCfLPs225w/Cx0kMCUCqsv9zwimS4p1xN+GF1G0Xqy23BCxA+SdzJS+D4SRHF8py4GRPjDcf
3aaxzt5c5E/+3HFeeaOdX+whU7ei6d/F1DjPwZzIJzP6XuQZbgdUVIyqeYy1vZuB4uGZHoXeKOR7
A27cqb2eHJ774ofUM1LO2/1E6M6Nopr8PQFiRGnBybXT1SDo1+4vSe+fYiIG2mVGhJ8kPoKXgfur
ujfQ+uWf0U7WemHaL1HXb8XkR4uGY5WSa3X4NzatFmyCgOBO8exdsuXF14biJGOxl5PwTuass+LN
HftZW7QaYxrtB61vzmrZgAXQqQpDZutsTCVB9VyF9y9hFrEeGgM9UMwF+TDWMWSDGUjFSGba1gka
j02U45xAdBFGqBx/CYwhZzw0A2kc6xYa8/0lj8E/QLDqi00rE0Ig0Y0w0mFEfZ7whMuNkROTayBl
YOrCAh12X7UvUZg8VN0UPSiJNFXSfJFFj7ZAKYk+wu2/rFQbQ5/xRFeZxbnwIuvBcGf7IZ2IMlUc
4olDXgUpIukm80SwuX/F+4vG2HMjIugWa2kUEUvDQD8HWplzyWSkYm6y0nQudmf2Ye2WJF0LmLGJ
bzTPWdrNUHiWr45TeSWd1ghrAKXPcRQxG8BBYG+oPCAwiyA63b/fQI/S7b/pUmEX5fr+vuvL+96G
vbKgLdgCGXFLbb7oQgjh3LmePh0rDxEJjQ6PriIKR1XJq2jBTYDxXEbTEOrZrQBOcfapUuMz5p+j
IGjpCgxmWGU57OMOlhZJXwNS23Ic/wYZW26lu9ythPqd7ImZcI9U9Cib4m/cN2LvLPPcqVzGxVK5
Ic7gBvs+kbskTVzaAjvNv/96kYpondD3n4Tuvt3vhrxz0i3EDDKegt4gcNw2OC35kUgmFfYBcH+t
9ZJLbv+9/ys2HfUF/1C1qIzkIjqiqcnPNdSyf6dlp+vnEjoS3+z4/0tsAiAkzPikqZnfzHNKlRjk
7tTH9aVtGFT/+1EWW8fegwC/fAb3y+X+QdRoJtYQr5Wx0XP6OMlgrsqXy9FlMhUMpOW5pLKF97uw
c5yZ57HRmdcmKX9cKewHf3mB3h6Frp/BcvStR80Jxn0J4+PEdozptmnBlF6o/VZvX0qi2U3dmXZs
CNJ9j1WKhR6OAOp1YHREn8LrcrUdg1z1VhEZ4Fta8Ty0+FpEVhPEyMy6LXT2ZyhndveLg2ke232Q
a+JPX7TuteiWqAc2OrxHZDF0ursH6TuFVVbuOKmqz8rzSchCuLWQkUtSmFQeIm2rj76m7f8NbilH
zwA5vdX92KWhy8HnLRNdv5m+cy0pd04J6anoCjRMNpHEQW3fWh40TtY+DqQP7hHFBdybpKnEddmf
heFaK9Q2+t4oQTj4XJBwzEuwihiH1gK522Ew0+SAIrt66Jf1f1r1wbp1NGwurdhpduoDsRifkEeU
f8VcoyVedkNDJN9A/NKG4c05tHfVyr+HSYsy92jIYFoPtmnzqOlNMjpQmzVI1L6y6DlpAcKPRt5C
9gMWpdd02N2QYLW5T57VMvwmElgRsuomj/WBKLv+oinF2Uik8D8d210LJYYJ/1MjNwMQEN5Tljl3
EYHw9Gg95hzPbCO/Y2vSXv/d8j5AawJTv8a4Vh+6W7F3gxi5+bflCcx4WN9VTday0xos60Ye2Vnn
A82KXHs17xIyN6m+NE+EjqcXT0QNIG/hZzFa8lU2OEhvWLy9RHETJm5ADplOvGLbTRfH1dywqPDI
IU7cDPZgvoyud70/LZGxhPe/Jsps2ukTg0G1TNPvT8xx+ZEsmcRCEIL/MI0pDijL/Ahcbzv71u7f
m45/gKH7ckTcbxhjRHXkaxA0Cz2xKfB5utxf5liVRBby2HDTAa4BwK3dbCTGC/6VpzgXw9/YqZ/i
aUFXzBW7MXvdG10ekh3IP758/TkoNXpO6BRGO+a7iHilf4UZnGU46rmrdryJf+yWrYaOtMooMufQ
N3bze/QW/AzLwmW2bzbZzXVinuMgceZoibJJi3//ZcJExr3Zq89/Z5nhqAMPSwCCywO5A4uy721W
sTY8lcgXxXudDo+zIomQtjm07H56uauKpm3ni2PHFu1vk6Iq8MEqDXwig8LjXeKBbl1waHX0Y8RF
99vxNAqVkqWz06glwI8uwA+GlscwKRHoU9BwdhoFfNCWiiNnUEfDojmepJb+Sq1x19E4bw3/WLGw
PvdEfpPd2zxjVUaupkgYYETL2dvZVQJO6ZLxUMq0JPQ6HB+akdFyT7RsHP4cwM6I0CmWobFcXumE
lCjzgoNRWv66T6zg2EGQ2BFA49IazNo2tshdLAmBuOajNq/rMppDX+r6rtWJvJP1n/s6qR+jYePE
2nZKa3qrNsL0xThN7H2iwJ4bK/vTao18zgtCYaYGmtiit3JG8ZmnrnWGKPRsFik7Yn1oHnNF/FBm
a01Yat2b7IpxXzG7ZjP1Vo7dRGnV5ftq+WmRjM+K6cvl/j3krvsGeDw/Vb77fl9024YvLnhf2K/X
6Wdt2+pN74FO5ln0ed/UudTom0H4dBHMkW5jM4LocRkypNKT4CMjsKujxb4BzNsD+QOLWMdnZr4y
PJQQEI7/19AZLCIZZZlEwqs/dOIWGrS+O1igzeK6mS7kyg2oCPUABr478vn0f1yNBBjNYd7VSMvf
CovgLxiRLMeiWBGVu5QEqV8QLp+NJCdIUiLp50Y2Tw//DssEie9ITtUkmaItVWpNEDzbe843fyyT
cBRD/RD94bs2jqpNhutd8ZgtNJKcTc8uY2J1CbISoZ4dTfD9k/jq1vZfg8kHKST0OnCZgFf5wbHX
iONOTf33aPtPxtxnX1oZv4jILX6XZMCGng/jHpp1cQZzQ1xxJf6vgmyza266eo3GLH1z2BMZiybQ
NEyCKRDye4O9DMBGO7yvvTlNgg30H0EsATHz9PkP98Xf/YWQ+enClz82URptjLq4uV2fwquLOPNT
9ZLM5fypo70hOEe3VwqRQ8jwsXpy+/FXS7jfu0GYM7jEHAQx03hjEQ9OPYChKieDAF77sx3N7C+T
LibKO51Pme+SSOhhV2rG93urgfi5v1Wmrd/8eC5XCdqUMyhU41xq+t/xLrULSqxAKvZh+rXexexM
7yI9Ckm3J55V9f1whOdVbPvpSgYFErqIBTuVMiC1ctFFxtmwan3jGi0wOhX9xLGFqkHzzTtve9RL
2H11x2YE6Q2pkjjivOR3axvmnvaamXDQP1rLuspjR982GsC5Yvhmza5BB36AA0crEjn6VpMHi9SL
mxM/uQA2nwp2O2S/3Ay3nwH3hJiZUUl3oHk8zbu2BUcrIppwZGC3LVtih2LGL1lat7tWkcJFVtp6
tB2abLblSD2LdFO4Mt2MEY5tfZhWU+CeyrKA4s9KVBOXKmEssMQlBKPJPCuHQY3h153eqD90MDbB
hSvN2sVeB30LifAKfR2noVvv7Yr5S5DcihTs0+Qj4KJH/exilwwl2/xu++ZH1n2w07PoHAPS1VDa
EdSFrojNwR8Mx7th8DwAlwMz2sR/7ylfD1Oan0yLKCP0osAqc7GvLDBkscdEsoOV2oke7q6LzoPF
GTC/9FkWyZHq+ao8EyAea9M5xWLbfLZlah+RTi8wj3YX6ZCFOibPKyMvzwWlGeK/bzuSEBtYva9l
IID6bvm/ffuGCaXQMG5doB68kd7fsbVhN6ZBuo7Rytny0j4Di5kOfFbv0iEWwR6aDOzseOgHR3sS
Wrzos19LJ9POjjD2Ab5tYlDg0YKfYqdz8KL+s5wYtQ8uWKJWjuRoo7Zn1O0vxzRTEDF/x0Wj1rpZ
Ai6osj27l2bTSGbXIiH2O9eNQ+ERzlFaz2rPgT6sq6KNDprV/m0GnKBZUxBJAXuL7j5/qMexRDJD
AyiQbo2WHqL2pCrApgDVTrO36IiKEKk197W7jh3uAjVi2R1AeNgITAbmNaehnz5nqa9TmQHFJTx4
HXF1r3RfnZrGsMlw4gPOBGM/zlGmjciaM953cFfA+SJL3AYIfXw0mCH05aKdeYsSQLtmJs8qCZ7d
yobh3GtbuiI0S8kMRbW8TKPRk8ipPZuau7MofCdP3pS+Y46ldHKoOhaNUMF4YLPFeKDnSPZlKR2G
jS8j5gdQVfxbtd+gVLZYKfide3kTAxdQlvcfiFYWv5RHJ9I4G11zfbLCkuO4NnwZ7Yn8ZYNml4+0
6Vu7MpEL5pXaJuQOct6H+Qj5XHfRvs+ps5i4P9NoUSuwZu3a9quI3TOLigjlOUhKvZNEFxXlLegI
Ps7iNyzv6K294QdF9GNXsTiM455lt8ZZwIONKij7Ix35dpoH0n74ncRP65XlQdg3qxRnY/toOyS9
umovmiokvmWnBhcVMc7gduxJKNeBQyLFAGDu0VrmMxPLAMS97XyPVEwYYoonx3Pi3QgxdT2W/Wvn
2C99RmZptzw2gP2BenblHpUpyez0bj0UL2n1DgMmC9kzmC8fACXjHbYtxrgyLNJekjF2d0P9OTbz
jkQiBo2SzKE8L2xIqoTeN3O+jwy14fMXAyjJzGOI4ZNvHBOEZFfGrmsa7ahq53smZtus2Stz6MwJ
lF17VkSWO8Qe16gTWJEXvwJmg1tb5L97LqStRCvuOQufQbN/24LjKa9Ljz+ocz/Y3g7h2EPekfus
OdEUeglC+kYHMLr8DDn2FVpfDjuY6LaRwAE87MzcnX5PqXGoVPup6+z6qhkKnW7ha1nVyvo1t7/c
mAVWJf2QyXS3KGtrQszcw+TaQdgUa4BJcXeJEDGcDLe7BGPzVA9kdlPhzumNNfazSCJqKpmcKWca
wgqiP3rPNNIImrUam4G8XLZwY8dwsvHts1XRQft2OW1H1/ydgA/q52lEh+azG+gHnppXrc0/WE1z
sZdgTBttCoOy+ED4ytHZJnKVqf45nZtmlZvBzW6MbyId8zAI0hvXd771RP2WJKj9kGodfY+1QkV3
9z6CB5Zp+cO1o9Zdw5wxwz3j9P20mSv8ksl8q43SDWd5rRfqbkpDtmIrOrNlwqgqMCz6GisoVln8
on2em4VAHxnuATzq2U6J6pW0N2t/iokkY5an6kjbsvB7579V4ltmk1MHFUBQvUYE55CYHoAFzKC6
MLzXTm71G4mmtwVMTdZrFoeu1OZNlXUe4NwToeDvbY+Ak+Q2a8ifJpFqoAAZ5LRmFYpIZ15te3ga
IrZb3UOGepZ0OR5N0gJhJC1nL0qNCEaImOuMc5PEOLE0xWDGuZFeUCJklELxU8FziWekPm9qjggX
kHktYYNLY9bWHkN1b0IgETCuQwTWQ9tFh9JqmzJAwMci89GLi89p0D+tsTE2kX12JKHq2P/ZBQTa
EVp97QQdsd/gfSVkMsY7yF1TWZM8WULubuoUZZx6ZzMIBFeWu3bgKeynoZjkcGr8kS3pT+ewC50M
Vv/Z4KNE9xNs0fmRJrNd5+n85Yk4v7Z1w6OUcC7s48RKBCkOuuihNuNfuSNzFur+g27uO935IYhs
BAJJ9mY9l2jBzOd28M6LoG1f0lZmFjqSKvbhQw5KoDOyNlbDpsOv6XesfFp7ProRMVMK2beZ1O1t
l7F1jeqE66XD0hBpGgnUtcVlApTWZPi8QiPahl7PlMa4JXnVYfMh0LdtDpU9QWUch792HJU7297a
pRlaxA/mPjDjgfn5mrP/weMtqgBjkCJSbpSGwLZKK7LVu+xAG6BRPJmkGD6pxPgV6eNrV+IO1LmD
NzZ6hVU38ifsmbFF9quCEHoovRbhifnMvodYzZZ6EB3ayh2J0jBrcjFU+YYZ7qtskm7tIQ7rgVWs
GSfhJKBLWbdRhubitTDIfZoXrVdpsdMhwYmApejYCTCP2Lwp6+FANiMylPLYocuAXN1u2GpyMxJU
Q6DInG5M0/isnfJ3U6FZV4i8mizY+c7kHcoeMfLCu9UJ/14hom4tQpYawu4BorqTs+dzRkAiojNa
4Zka1rjNrc8eKx02Y1vNXxEmLRSgL7lrcUi35zpzBhiipLZ3KItIpjAWPCX1QPW7JUlqneWvcWNf
yWJyNkzR967lvGiKcROuuI+BRIpWS94N33n0Eos4AUcQ55RshiViDeTQwHOYb8Mn6mzytXRfBIjs
5hjJNuVTkumfHOwNU6CXwAowB0zjk1vTB3LVAKHMMQSOrB5XRllaT6xRgF4/GlPEOjl69LxtQljy
ypBdubWIftYg+rduG99817r27b6bnOQ3thqCsUx/rac+uh62/qECaJ219VdvklxhgL9I+e1UgnwF
7KKgLWsXzHA+J5ITciilJz2ez60JHVPX463Mpk+PELLG813+FpkTbp1fA/VeEMwMS7hF8a6n6xJZ
IFhJ+cFpx1aUtI5jk+sfbC76Td0YSxgb0xCVzmGNxb6t5EuJEdZ3hu5c9JxoTHaBZdIv8W4ylPFL
97EYAvIzeoIp7XdLF/4unmf2Vw6iOyT3HEpJt22Clqxj090SUX2JfPQZrjZ+mmVyYiRtrEzh+4sQ
dGvhZzlgaLxasaaOuRoeR53tKvpqSlHGG6toOYpKm1gtyRZelzdBajiyVeiFYzqwuojntTFJ85Lm
9I7K8PR1rcHnh/57btj48lCaE2imk1d/aT6fd1U4hAzFDJ3z1j2WA8mOKASnjdF6IGxF/Wk7EDtL
dBFo+K2nSU/+RpFNIiN5OvtUswnqqQ/CRlI3OwB1C+y2pB1Z7OaG+iMwZI9FJQdUK50dR9YCrsNl
aJfaAn8mZM0WbPkXXfSsPVS0NHslUX+ar5OYuLRHAvraIKUls9SmwGhPcE/E3jTYJ9FwTmf5GsFF
23qDF/axTU29zHjY3N0s5Z9sowfPo1lXfxIkWA4KEar3MwUDUCDeNHxSRPwlOLtI3zTCYUbuXOlE
YeRBjQvVycZ9AP5XIHbkb9aZxQ1SrvpiIo/ZQtVkxmkdStadccLtb9OwBRMpvtryMlInQWbGCXZI
v9K5Y11pTM2m1d0TchE7VIHizC6R2SObQQ4IOsRFuUBAcISqyN9QW1J6Kgn3m5NPEklR2wg+0k7y
hC4oRPpNwXgO0dCBfo24NFbGbW9XZCYeR91vDoHZcyTydCg5cJJq/GsE2XLoAKqvjBUR12KNPfLs
Y/Jz6QVIHzJXgzEVG8sjbFzaMb7G4Geagu04caf6aly7gfWiW+a0UV36y1H1r6i1d4wY90WLh7Ki
hqzig+yD0zQ6GWKVeQw1tv8WSoh0jK6xC5e3iT9mOuZelBeZ8AfSejG6SJRL0RsPAljNomHYoImj
UdvryY2Gm+pIMEFLh7CHRyDX847RVbGpTTJsm989PY5faTqroSjaFNWAeBVZMqxYg9OIOSdr397F
JDL+yXqW/eas3JUloq25COijyiKVQXv2DHzEakqy7aTdNHpMsi9i/eh2VNZd28TIDrjYXYN61vs0
aM9WmNLdU98f/QXyXGXuWxMYjB4l1mxUCmxnFpaoCJWFFZ7OIYZezEkYp8WB+MNsZfrdR9V1L17p
LfO9sQkHa3iLRPfmpYRcY0uZsfpFbJc+B9PtUYaxMPPWUrEXzJTJCT7g+hbMJsNqAGbv2Y4fQoTw
dZPAicn/MSkcVjWpO6flLD5NZUKJKZ6TpTnvMKJLM55vhkWw1ahre1ORc9sjYv33IibzhOAIWUVp
miRWfEYt3k66x1PljkQRYaTfDknl7/PZveH1+BNbBBIXcQPePCGdRIfInvAEyJtpByfql2/4T4E9
Xxi3Jgeni/ONUdg4dH2Vr9VQqgs1zRZMdcJTkjDxYKMyipi6yqOVl0RhnRJjQrzTuC6mgfKz8SkR
2iVKpm2ZdrZ/gxytgGS8t2oJR2DL83dYaulGE29RILRT6tUYVQOmS3ZvrU2n6tjXxJtBMvNk37k2
2hY/eaSibWdqFIDtfBl8VrkWXSmY7N9pNMfEwTxnyn4E7f9C7hqpZpASvNx0wllNL0OG8ZNEHLWx
nbJdC9oSo3OBgzfJN/TwcstIbHxArfDIqqpgmhowJ/WsC4sXxSBg5p+o+l9tBOUvrtprFUx/8qHw
gO2006aWw1/2opPvV2HfpzpRo2ScgxxH4ZOWhxjH0opVkjwk6ZehscJNUn1XlrW3dat9zpNhW7fo
aiwtzy9JtkkVow0VEA0wIADTbULM3eZX20n/GljEctDVNkEzAAA3ngwW6IgKwpKFbq46ZoTcZ4wE
EI135nRyCALezdwV2P5TlAYpkkfDpl8Wv3Jo9UiJiJXv2BcS+EtqsDvF1wIVJSVcgwk3L757c26J
pMzmw+AMoUv8TyDS50ZM6UYK41fSwUwfH7XsgWW5pFCVT0FevGTtjSiJ8iZIcGXXyZFpVPmbozFa
sj2q6xInRqDSdZXEDaLAQm7riLOFR7fB9ryeVrYaXzXVzqFTFnwG2J7Y8MwI1UmSTxMnDhPl/jjJ
c5dedK38tk1ngyhV4qPwHeZ6zcscE5TOXcojOHMJUcXeRbXdHaLWf8OSzRMFaSh5zWFvjM0x03dd
ppHk1Rk9SqPq05oJOoNv1F+EWe9axD6rGPh6HM39I31KKt0ZTQFfBiDlSGp39TMXOLiz1D+bQ/0G
+gIBakzwfMsfnhmGBr1N1kKNa26Mjd+CxjWMiJ1bd3Z9aMroQ4Mgui5yZpcVs/PoeRgr8zgC0l9B
OXaU2k9J4q5dyXkZ9E/RQrZpnKraGpmUIU8E3EnfqUsAhIERW+N7AuphbnsbudeA135MpnrbH4qj
Eu4tFcVvz3LkPg+qj6Innkuz8HvmcdpvvT7mwBpOek/3wHj+T0oyEWr4alPPrF0jVnGqlDhdOe+2
dZ7YSEbyr7mJEYGOOHfNnvuBjWjzhA80XtPT7uepUi9lTeJfr08/bqoZl9wnmkiLSFJ24tqm3qGF
mzLoh04+G6R8BJ8TuzlKEyaqepSvCpVi9TUb/Voco3rwHgcSuBbo3CrrmUD207cmjGNCFs1a19r/
qDuT7UiVbNv+y+uTAzAwoHFfQ17XLrmKkDqMCEUEdV3z9XeCTmYUJ985N8dr3Y4Pp5CHwgWY2d5r
zdUsPes16Jv3SrxltH7boFv2CWV+BtFNlzuvtUPwuv/UafZAGBm+88S59AyMRDEZCBeeQ0j6sta2
Pc03jfHLGofzmIrPMRSTeiziRUWTyyZOLunx2GW9cwVPc6IVeieR/DZOxFJ5pDowJKgSiVskzm6D
GPJLn960SnevaA+ngi9SjzwF6xao5mHqTtPE9i+5bh9c0/jO9Vg8+lldb0zB2isU44m2aka8um+Z
n0szeg7LRdmN/UqkIt52YbyK+W0wNTTpNu9qC4GQXlJZpXaolqwp+WqfWbxpWK0J0CjQARsVwrjI
YO5Cd/la63iFdCH2Mk3HXdMT6Gxi97NzQA3ke1fWpmjUx7GPH3gGk2lcSH/tCE890Gb83iMY1S3k
AiUtcEXnWeuP1Oq6ilyqUJBH7aTesTHQAifuNKCP7aZFjV8wl9WaLKeuXqOd80jmapUji9+NLnXA
/Ix8WTGS9RR43dKBDbrxB/47TGp3tcEcJiaAJNH7VeXq1hNeABcR5dJ3cVo3HHC5aycx6FnHPbf2
rr7iODs9l2I9xFm4JglhF/aVjY/ljlLTl6piFWzTz4LlJ7YpiewrM7G4KFp9XRjY/UqCsM3BXlQm
VggzruKt6oXD1pKkgtMHGijX8OdUivgFyeaG5YtCZDW6VsMhIdpTuoxWkr9UgQqShFRDu6bGqAz5
fZA6p9hnLtHETyqZ5Vo73oqw3RjjWsFGtxBJ/6QPGelBXo+VHzRK51NRaCVXIuJdDDnNCyr+Sblc
vAW0PvB+EkJgyuJWKI+wGT4phvsMGgIniMlzMItucVFoPFJJBSBP5I7OewAPYJR3qH3uCUD+nAql
gihjn3WRaMg6RhJFiohUT3Mysxc2434hNlUefG75rkiCRwUdX/3UXWmFf7brFIWuO75Zu7wjwDgm
bMCPuZmJZKOoJY1NJ+Jqoeh2uKA+uymYSC2suv3ceJDTzKzDUiNIf+iE/+RFw1uHyJhrlD0TwatS
7O/1tzJhbd8L5xN90Fdc0olg7p+O8g2N8Mp2KEGUjLbbNDqT+faGQ5plQlB8lQ7UFzPLHzHTPtMN
onRByZaLsl+wmCHDcjBYt9n85XLkErM91KIIlYYOuV+TY5RhiICKoun9bRRaz1ATR8qAbhht/U7u
tdqqDh7hyfsPJJHCGEwWTbRKcAvjzBjowM0vJd0IB1sb2UyUU7E0yENhNsoz5fMTT/nwHlkcKwMU
42hJVOzCUO5myoLwHXM/4ENQWDXeTDNkuOijszCFyaDRqQTkuoILjfpp1jG98Hwj2tUtEGx90mvM
mwYNIeoikXLzQvOu0cnBUislOWmZ2h+qxIim8EqPZzaXUonee0dHklsPVXkicuMtG0WzDHStPdED
9jahiy1v1KuHseZZTkQMJSSbjCoTRziVF0I+I9cIpybTOi2b4b6vgi/I6oJrExK+6KSJdexdlY69
vVDqctjbIB0uH61jIw/PLnOoQyAYVsKxG94avT5XApK25WgPvoHbZHpuFXOzujb5F6M8QMtTDjgb
p/azF7TPYJmQeY/+RfjYVHge5SueZfBgvIIYRHNdoeMr4nZ4y4zcWIogpA8fhCA/CLtaChF9p7aX
PM5z0yyvdCBWvs1Swmy36pCGS5mMBoJAykYyeddd2gEqmZ2uk3Kx2OZu+pK4ugkOnQBJ/l4Lyd4b
Jnt56hZLxj/c9tM7Um+PVl9R7E2CVxyr3Z6WE4LhaARk6A5vLgKvpey+mzIxj6TvpTu/6ZNd0XvW
ifwEnI4VlSq9QNM62iHPpEyrmt0HdIX5rLqUgmaQ5jvBpZgMWG3IynZU3OxhaLkpSoRon2OV+aAR
2sMVZCxxUGJHsdxsw+ak2Qpdvklu2mhcytYUXv7x2QqrSWqJx0DT35p2kFdHbeXe9YE25yn/gZ+g
b3+w1X5mqem/Ago/SGqmYZqmNFRds37n/8GOh0EhnG+aY/CEHOQ+I//PUFJSekND7toxfiUg75Dr
vngMkeysTORUwEU8piUfqptZbZTghcd62B9Dm/aZVYlwVxSZf8+dTsCLgSTLvcfv0K2AOoJcbcxk
9zf/kV+poNN/RNpAEKfMDala9gx2/4meacuWwTkb0coVEiBBqW70pHjwa2WVg6xbUcIqdpNcX828
R7tovAkD9r03mTYPAdAXJoQsMhE8pCbTY7dlkg+hgGFN6hdykw+9TzTbX//KM7D0F4qdtAxhqsQk
GmgNLPU3il2HndnzC4J6zXiS3hqJQeRvkaSbKqaeH2EBei1rfWcPisBRHnm7dNSiU9ZV1EnHXMdj
S7lmk8m8RzIZu3vPot6RmtqtssJ9MklikPyhhrT1gzOpr+eXPPeX0vWKZUIC/Z6hrz3jGqAqSm44
QQPUBGBLlMtgHAHeW9HNV0d95RiSQKxJiWKE9F5UB9RQbajHanqZ38lavAkgF7B3DIpOoMNOlKKb
RVVnPbRI4FYpE+eR+vSVjiquCNsyNp45ol8wLPtT2nS8U/xLYSnly/QM8qs8u9WVAjozQK8pQ0xF
KiFBI0bwc+R3/bbvmcvmOXowBDXcifozVW3lgGAnfGilXl8zpkGREH8HpHb+dM/YFtGejm6QxYKU
0PiNmcmM0afqNfFnGeKJVNrV+ejdhlqWpyAfLhgt7nRfkclGV/JgIUqWOLlKk20GyIGJMG+e7VLP
Nip8J2O+6SZqU22maIFoCe7mzUbmuAPzCeag1g9FE0c7xVcwxlAPfSgCLVqElk6mml0yNBhat2od
6r5Fhb2u6P1bVY43OVjRqQxMlK0j69dJopn0mJWFQxMPwq15lDKleYc4aH5cD1bfLuWoxQcDBM4d
ncrgYBokuQ2uQ8XXrpIDooxtFKvWsw2SblvaMZdtQkIaSXsKVd0YBhKMk9b/2DYLcQyLho4Atrdb
KYNiO7b2S58497MOdX5BXnwPfg3VjuFaKzdhqgmqvnnKFLTuQqr9U11qV7cQLNv7BNWGoVOTGVwi
7cyUZkeEm+LohaO59FMzf6Obs8xTx3y3J5Ve28Agky02tFYqDAk40zFNxM5pDNIvTKmj7R/7Mk+e
/vruln96IBGaS4PPsW2m0ibcil8ZlYovWRBpQGrwpjrrCo01REZZrRWTKi+5Tuq2HhHteJZKmaGr
nBMJkM1NDDyMBq4wcmo0G0Rjm+O+tRH8WYG21BTx1DZBfd8og38ZzU+WNKuHgjhQLq6A2VfJsifU
7tWqTgDnKPH3vIu/O/l4QpmpHMyGpWxf0hHJx07Z5aGoVrmPxnqGsYwVSs5OE5swaONV58XDxcZK
FJR2dptfsqYBGYL66VHPmbMMxGeiIlXNhQBdtqqnZ0EvSnRTIxHXxGF9C+KgeiUZHoV2Vr94AP5g
MCSkqoZq/AwWclhA8vw7GL+h88X+8lh1ePw7qkmKC0Ma3/2vX7wQQ0O0WxHfWeQaL0qZ5xFYoizZ
WmKlJt1bqEYjLD2fbLk0k0c3d0FopNXn0ojKc6mi6AoR2CHgymjboLWgxml5p8q0rl4U9g8EShPt
lrCuNUrMnhM1kIertbfc/nUWX88vbkNRPdBgnA86riHZOvoTJKA1DXh1oVbkwbrQISlkwMufxWad
0Y1HjVUu82DqMX529oSa/B3mV/39ywFTatJfsE1UR4Z07N8g2hVkutwtIhgZlu9vlMFTt4BomG77
+XYmTtn4BSVLbkp91sIko+KJv20VMeZ8zE9yDeg1tfdbIoIOiYJZHsamd4/C6l5M6dFcAQGlHWZC
YFPLbyygNKil1V5PtOpJSdV632NSgnTm7cLKHVZaRJyf8IgtI++5pXocfML55EN60kljg89z0jub
+rmRJaeAGMJFOVIPdwbH31V+6lEEt5OVwvzkmXWHs4Q4tOzVqDu1sahZEzvynr4jahq+UZ6i+tEu
ursG/T/zutYdlyb6UYKTIJTFJnRKrALItlOwRFGuUflsNXUxTRJIB3AuwYixO4qLbq1Nm/M+m77P
VikCEI/YLrwihAVrynHV1CQyar3xBb7uitUq8dm9Zq7oPHkoFnqNSExJrHJq+91+CFkWmrU0HktR
noO8gqJJgBxalO+pG+b3qsKqJouQAs+QUgUDPN1syuByvOKkjB7yyQeF9vErcMbgMG95eRP8Dc9e
E9PI9vOtxUXDg8xkmqWbqqGrv+G6YYGOseMX0R0ORoPYXxxhxeQIQ7M5Lvi9bTpKVnfIzIa2hpHV
6eeoNd69zH9rTbO8p93jQmKoIZwlI+EcNVpJBo5+U5Zqc+jr1tqPwDe3OWmetlYb952so7usLLyj
X4iEDsykpm7sjK7a67zH4il/MBNoVPPmEITlRclc9YsTNcsuCvN1ZeTdMeg1DbR4oG3EYFbT3IU+
jIap2pbSAdFQ7xrfT9+rTj4YuXVmxB6JC0NF2qoW41roQGEsunHruC3oXgUSI7mzaCWaPU2o/Etg
UOjyqaI944TO7gJ1vOCzcI9G6zx++GAUNIsfF12nIaFzgBIA4UujYdlR4t6raZHeVKl98RvL/zJC
7QmGfkPDcPhEqyZdiUqTW3p8y7iy6Lz6aqevYg4QXlirtOAHAIt9FYJ3KTCskiTD1Y209PwxQgcZ
as7C0oqLg1J0suV1KMIWQwFuZb7y58c/edzVgQXThG3pr/QpqsUYN8Z63mwn7DBCjXthJ8dZ6Ssm
ua9K6teYnkRKNFiDA2pbBE59Ac06LLG0Zs+OqdHJg9SJk5h1vaxIlpyWnVUhFwPAb7BX8bINe75R
XUF3wDD/ElLUXqJLdDfQMnl0NqFabei/jYux6sbXOO4vUnTGd5hbC40x7m9m5ZrxK4sekr5mWIzN
hupYzFWl+dv0bvR6LbEKjVVAGEWwBot4GXJLPfeAPInGHryvQGswODeWd2eBiqSXXuHV1ot7XWqX
XtfCp2a41ED8LrkabtPRB0JCk5bSsyfFJsrQadSwF4BBAyGhoYs40oTOSsdi9FdWrOoHkncXxahi
D7SsFopMEDDTpFkR6pV5bU2recqz7K6aiHyx5pinuuOyE6iDwvQxpzX7YPXaxx1R+319/VgtlI6y
8IIOx7QqjH1TCP8mNaSffVruta5u6zsZhAQ2vFq175/ml5nDadbMkrilVKpmeBkIfffTJn8ZqKmv
E4tryLC8/CWq5aN0sIP5Bry+FmHGnRJI8m86Gs6zSYjfK1+aQsF+Minl55fOMy2mQJH42OdpfYRU
HumdCb9uT9cmXqqFcE4VklVUOna0pwrh381mAieuUFaVLRwek57rhAG2anzmQ9paZyUY6BeBD6Mf
e/9RntCG9pQon3vDHLamGtko+nX3UibSIuWz8CFgoIfINC3e2CAq4RyEE/AU0amV3oKmU8EviWzT
MdtmLktDo5pa3jyQyz2TdeMBSMkSYZr+pAvLO5cSAVxUfjg/kc59svs+PrgubDR1UF8DUHLndtJ7
BoMG9TTtnGZrJxFrM8mIhZ6a3p5ZbBpXH8k7o3jfonBHY3dGEK78TaKGPqUR/HisW7oqdXqS0pge
7aoBsObXGZPfacNgRCQWg49aEz22tSJUB9n44DPm5KBat6TYE57INUuzdacZWbitvasQdD9d/9lH
OR3CUxu09GB1jXh04/TsePbqY6jU0FtpFXSGHospmALweDlzzoYa7k7W6fqv591zaNkv/xnuWmky
PglHmnxZf4peYFGfhlVIpLGCZBTtyYuR0xibbSB6zuPSm2BggShGSBXNxugKDC3ToknNC0SNU8A9
LV8cBqywvYTMlno2ruHTDXYjcFskhsNLa8FOiH1M10J+xa1A9zks3j7OlG2t0OBTckCKzTrW3BIC
SaFDNmzH1ew2GHrunIahJJjkTkGgHUURIwmbbY0WasdDaWobU3XCYxVA4M1dVFx6AEPSo9v5SEXF
WtV9ZBzt/hYPNHPClCtHqc0bdpbupM1Q7SL+jmsTP1eXZGAGChwY3OpMHYZxj4omOyvdpvVr4LYZ
7ArNW1a6E52GCm0A6816lXamvvINyuK1+9WPXBrDedduFcfcjaC/F32YixcHFN0CNXe675J0Mc9P
wifPdLttb9NZnSHpRay+g11zDpiHAiin0XU2ypU6FfOw9MztvJnDT/ubC9v+daVu4ZESQrNtjQax
QAclptnwT0Uh0yf42pX112xiYw7j5IDX5+8mFxNpmscLmReecg0nOpRr6ycLm/WDgcx4EbYtk+Tp
9idpskom6lpq9cjAG4wavVDcBa7P6CR8YNpdU28K6oHrMGUqgUnBXcRh2aKJN4Y7mB3tdWgmkSpd
KY3J1Y7pHngdtxH7LEJTOF8SiMd+2PDKNPY27YBvQbeN/HUS6pk84/RO7VbcYONedxIq2uyE5A/Q
VbUkQgldLyYT0hExdcpSn3zGvK82cZ9U9+EITJnsPTjHs2Fa5hdJaxl+aQEUOugA7YRuRYrAvTsM
i8wV6t1cq0GrPxwDPXnscL/slTaj5zm98zppLCVZmQ+jzZCTHnVZ2eCdPMgv3nio3XFhB7A+Yu27
X5kN07qQYjwqL8f9HMTl41/f8+LXYKf572yrTEotwMqaadu/zUtBrVmxmcVfe/25E1b7sZJh8U0y
Ks2xbRD75SUZWVg0kf9s6f4W5OPwprVwFerw+nFJdAHekrBumTsOlKUMyffQiuK1cCkTJHGJR2aw
8lekkbDl78vEij+jv3kfpR3dlLiN9nlvihWMjIXHE/eL55FOFAlWRqzs8kWbLpVReKf5xZ4GWKDj
f/0tsAD77TlOaQs0viYQFmsw86zpdvjpcqfkF7A0pn7ZlQmqOY2ZY9jq42czhsbuem9pqo7rJIxf
hpK/DWYwY23pOGDhROdb1JIZ7AKmLqpAFRbQC/9MRhgovpOwq/LV9Bmd4tgASurnn3KfAXlIguE6
v9goQfeGPwLmcj9pSYYpkDdqxfy7lt6naWP8515mexWW6ZcuLSN0NWCucE8Wi3lCEkzzE2kojzTn
sjOokoQO3Yhoi3rhevS8DXeUTQsPDnKKnBK1DzAtP2xQLEIVzj4PCQITPJDlyZPOnTG1ceo2+NT0
ZoTxI3/virS5WEJ5oFkfHdPe/dSOxILE/H1PRqA0m7hmZMc0Wt3N1akgcbJDFYmvQh+BnEiM26gp
qcWH2Rb7rfFSuAJSnsSxVJYllHu3MZ9a3wD8F0JFx2G61eULBYev5WRCzUWdM4akOKuDEqYS6sJ9
S77pdJM7+WKuk7W1MDbzbW8Mtb6Np5Idjf+Pk0z84HuvmUxhYXqthz/wyMRLIFyC27nVesQjfed+
6+tkW8U4UssS3Aau6OogphdW59UBB47ZqdGB0qu+/Vih6G5mbZJUDk+BTJZu2K4//LZeGXUPs6dz
7M2L04uzG0QpeXieeyJFhDpkTJP64zOi3rqoSVjCxH/J0bq/oJc5IRdU1ghM8xUUDf8LxIvcqSgy
DwWKKC9lAtY86tRrnxLfx1rf2NvcwKvsiLS95pkcgLjFxj6XstnpRkefhfVLpo7xJiXXbaGU1mOa
Ddm9EHG9zujPb5NMvyVDptybtYXYqKhPU48K+m/k7BWh0rnpRX3OLCSJ49jUK1CkpIAO8Fmh/MTL
umwstN9BtidYhgmhtDwYmxh4FVNRT3laqM/gKbqt2VrxuySk8IO66qrvDXBNGIlRvU2KcasLczi5
4+CevQ7+p2F6YpNWxrg3VOVu9NrsveaxhTFheDaYH58r2GZb5C6b1BswHxWOeIlhma+KqqCvKUEg
DKwqtP5lGNwSwiLzD9EqIUhCKlCFKL+nOl+HkgIH8YQBzzFboy/94o3hGQxufaxMtd5EeHbXbuN1
28oM6207qOh+ioq87Kg/dQFsmlqLHwSEP/Bc1kNpWN1yBraGZjLsP2jHhq3yYLC7U+qqD14YOH/Q
jnUzXmAnzR4zF95k1MUrr3PG54rKPuVouIYaCyYcLW7cwwwDQHhTW6O+nx+C/1GS0+O/zWgib+g9
y4cywOb5f/9nYU//s7M237Lz5+Rb9b8gFGqaAP2/M6Huys/k2/wcCjWd/5EJpQjjHxbNDjwgliV5
mk5dj+5bVZMpb4l/OOwRhpxi6u2p4JpmZe3/1/8x/6GT/wxaT2VlgabW5tAfmVCKIC/KpEqr6obu
aI6j6/9JKBSEh18GPylsW0hLCkPVeKsyBv46+BmUhbpYZxUL24YhQiuVrcYvtu7wsLzWGgrCqbai
qQQflT09A+TG7qUNcAjPB9xWPrh5bD/mHl5D3IxkNbYqbNKpDDSGWboPJlTpXBE1OiXZz0fnkul8
FME5cql/nexCCsLrYFJ8pwEGM7W9F3rd3lPuM++k5tXbbNo3H8htv7pLeqPYNY3u0vZpKD5kcvxq
pj5c575L72ZA5k9vNRhO7C2ZdCF1dfSt6U3wHQMwW6pV/sRLpcjghN/aYAzfxrC+D9Pa9O4oKDSV
QP/X+w9hHysI+OmQqEGY3TCqGKumUIaToff1DtOTss1NPz7Lkec1vnP3NoBLJUfDj94yfdmH/ZV0
IfmuBuPVQ+8/v/GxCrxT0blGeWnNe7KO7oQxdzhrA6jND1IGk/D7umpb4JKUX7uuY3pti/xj37wm
mM+dj/7r3Hk/uthu89Olfv1YIP7cCf+tXzNfP1yDKoliVICEYfx2/YyxZfcmNUsg7ojwTr471RqG
4jC/eG1eHMxSoHuZt23V+vnIb/t+/FxD8hfSxi/TZPhJ9yna1Ek+HDMza57iKEeEnmgU0Aeteer9
HMtWo6f7+ShJWkQJ9DkG1+mo74sDfs5Tlzd71dYm2banPg12c9SavL8GRc2WP0B4baOPY56FNjHp
xGU+08vzG5ai4hLZ7YpauLiOo/5Ewo7/pRl89OR1VF91K82OQ25hDp+G6qo2KWF72ivOtHI9Wgmd
TkWxj3/9xZtTI+zHgl0aUlcJm0MDo3EDG+bvReVYDm3lRxZzdQu/1Fxy+lGBSmKt3JR09rDrL1vu
sW89MNW7nJLTY9LhRvXsXhzKGJifG23JfeDuUmP7pPgVCtdmymibt228ioEs66PDvb+lqkawZhM7
59HpqK/M049MgxDRa9S4PAzbqSSbbcR6fWunShnW6JKV9tIrkmY5l65CDc46ugEAxcNo6BOEplga
ZaUzZai90zzHR0MJXri1sakW8qCkSMHn+ieUj1sHIfQ273d969Nff6c6KOJpbfvz12ohiXCEdHRp
2SyBf1/70onRMhEGxYrer/u5zYrmi40CbzHSZzjbQ1seUgtYAiQ/DGm9ecaXEGMpw4Heye7JyJnE
ji2KAq2mYk5HFQ7AdIYQCy/Mx/cAUvsiN5rxItNBhQGoZ+sc2utzqMobEs34ayfbm0e0zXOoZzgi
ZavvHZRhF2VUO+qhVf+ud8v5M2vSHxc8S5pryrwNvFL93qRU8vA5OxcdIy/qBH24NRqF1j6rtRdE
sMCdMzX6MibpubNTFDes4oBlMOVmxY2tj1b1914J7htqMJ87QW18LEv/xQ/QgAD89G6+NNIVy1bS
eHSa8FLGyVEtY4PihleRoZKgbOhsd+2nin2xKRMysOjRBAU11oR1tY+uMKtd3HNpzpuBFeQX8toA
Q/nd47zLQuRDhmz5IJDZPpYKJj4DK/lhPthkls+UuIW5Odh7ap7q0U21lLpbYK4aB2dhPfT4VVKe
ivBWmvOc/jKfgoeMR/V0Cqs9bP7/OoWaOvqKJswQ53b9gX4TjKvoqZzCBoG3/9iwlZVFgs1T0eU0
+MaPDdhg+m1yVkU+SScJk1nelFLwphZHovkgT4LZq+c9/+k5IFSsBwfmFzaJQCzwfxpE0DTaYwoG
fk3ATrKSFUkHjSAqzwpMTK/TUcNV8dIk1WHeml+K9FtbmvHNmE5Ps/5zGrv1aT40f3QJtx0WNDmN
xThar104pYZG6ktk0fNObUjc2HTtV6kNj75baA+FYY+nIJFYKLvYekV+bt6ZflecBz2z7nmivFbT
55RWMywdVR32CeiO5yipl/P+MQyVNRqqZqO2zfDisxRsvQ2cR6SgPcE9dAonTeimYlo1v/mLQzTJ
OPmvf/zP50R1lk6tiGT58z/z5/P+/Kv8ds7/54/zv7Wpa5EM/zV3IQO4nqc9AKizNwqt3R1/Seda
tjkyW/wu7+An57yhoUMyr0Wq+nGqATrz49SkiH+c6jWN9dOnKuEkfplOzenfX+dT6c7/+NR/9wvM
p86/AHVu/ddfgCHOBC8dlawoY+3ersJjH7jms65F2jEryJ4Zp027JbQyUBHduFZnPndRX2AfayGE
zyfnxPeOyG0O81Ep5EPUtdV1Phi3m7pLgufKC7MT6VrnwKw3slDJk9SqAPaNr1xAO5aPllRw/KtZ
uetBcDwqOH02PjXJ5Xy0C8MJKJi8O0VV4p3mB0rE+yBFbvPpUUt/xFfV+jgf0yR2U6vTDYI2+LAG
1PRuclot5qP0M9Xr2FWb+WAsAujnyM62TnTU4qF9aeMENeRkXJw3BxDxm5BoU4jpHO06lxVfnmmH
eTMYBCoVT7sFqmGD+zJOLqE2LzmxaftaMSREL36o8XCHiZiE0Pmo57tgiQKmf2nbPfPvunUVneBU
BNhCgmpjSwK0FExU91kESMJlqvx1Cm0n+OA9iCR8djsMrjoBDXtSL421iOzkKXNgV0FN/NoV5l7p
De0T86hoRbO0PTpuij85pllTeL39Cg5n3YKI+4ppLbzzpBI+RtO/6xK7to5z82gQ8XpWajJTnSYa
H0bL6Bc5brOXJuWL1mpNe1ejZKN0JaBiP3pqE8P9XifjfRGHxluioYsq4eY9eanSLRVmkNfaRpGP
pjQ6ElyW7vUsx2s3/Stdn0b4tphVsMKJT6VGZ7jAW7XFcaBeyHwCxlAynrr4O3miDOIrJEnK1uA5
KVkNB5pa8ed8hL+TaWZ3g2GA7lESMqdrwQciKmmgXFHBk/GQXmdo1PzSkK7Cs2NIYQr988B8qpzW
P+umsL0nqWo+6QbFiq6WfT/vypThZXJ2nkc0Pk+6aetoJoV3mDeFlNcxCXZzTzIITAMrT/h17tLD
wUgfjZK/tqU8zHtoAxMqi2lnP59Ov6JBNNah68g6bVsQGLSwXNqa7n6Ww80iONYf6jZDfEaHCk3c
fICGmn3n0xjazvuaWO1o000sWLhNj7gP00PdZ8fMi+rLXNufX7wi3vpqJpn094678DrALxsvMOx9
U33NJ2lzKdJ44xURzIFpcxa3zC+tx4RTd2B673Qav3ejyRRBzeviUpXlcCvHfm+1yfiJmSvpJU1M
SszU1Hec7qtTm9nen1IVDSRVHy+WkbIrhZHmahhMMgKYD3O3Cg9qce6iYD1vWaWG6Oifu+K6MLeN
52R//HIrzxbxOZcs9JYthIcIQ/px/ofmDMfALpgehW691uUoSLrx0vFZtoqzy4vuwWVF/PFSec24
RrwdLX1lwE5WlCb5qhWkpzFp/jhnMuY5QWZc5h9zcpoFZEA+2HgACBqgE6w8lKEpL+4IwwZ44PBJ
JIDnahnam3mzYxqBVAmWed2hxWG+dbCGyrwLGZQRBgxyhrmgXJuO/L497/R0ZjuZ9M+db/V7amEo
ZMH0r4JO6R+zGuhWUvjGO1/CAkWn8X0QyQWNlP5KouawYOzJ7uWYgGP6149XZFytWq8aiOsAqaRE
g3hX0BLNuZHOmP30471KBmtfUzeu+mrYm2Xl0CVGQhF4+iaY8tQUhWnvkKn5FL6WnYUWilVuJfWD
Q2FkgY46fEFKmt4ZTlB+8Uf/qJR0K2A9LLsisHhTB1ugCMM7XtvvdU6ikk1yD0FganULY4zWPrkI
l9YwtI0sI7lx0uA5UTGr5U2OAl9NVkZt+i9tAxLKaUukvH4y/rv98/kx5sn5fJkx/Myf4xni98/5
+Hzb5x/Pq2AHNwTusZryy/JglgX9Bz2gSdJY2ltqlSZQimikZofip6ShcvEMxdpoCpNeI9fUA3Xi
bJPLLL2GXtwusSSpT4Hi0ilWSvvz6BGblPnWnYiFPNQN5XhSffJF1af5S0o1Z00X3+frZzNswKvQ
oBiOxbRpyGYFFNO5uT4Kv6ZpD2EisxcSjO6o8ST7wsiJQQpt89kirWGDzRbEhd2Yz6afiGWVl912
3pQRE5QMgvxx3oSLcvTgad3LLo6ecRDOe5u2a66qrAnC4AONVlUP8+ezrj0WQ6rfxza5BxTty0Nb
l+6liCzM+JNmQWb1UhiJ9frjDJWQ4QthPz+dwYjSP3b68Jib+LCcWMNdUMH768Ze0ss2NYRY2HHn
AynBcroY6k9IDjBGeUzA+AoYerUBwR4/OXoM9BgUiiMkSv9+/kjcDThSUzBA85BgYPu+G3NAhj+G
hGZy+HWVTiJV4dh383lKrdAvCUFrgKpIrvPJ83k1aI/5jI9d08Efn/njQOqMw77857k/9gcj3Mjx
DRZL+mUY5JK4JuVbMxg3+u3eJztjMC1SdTijAHJ3tDTHTTLm1r2HMgumRSUxExIn+z3QSjJ/DTzD
94btnooJBF6lPG8aK88xe7ApmqjeKYEXLGYP0LyPwF9T02/xmPTLNFPadeoGcHetxHyd3ymUj/54
FxbxQ8Mk5I6KXHSsZIp9qbf22bRFDB15ho3JbGq2kMynzEfmF3ssHWg1VX2gZq0BkRMqDVOYg7BR
dyQl4TCddn0cnPZXZA1vPtjm3vRwaLkwi7TSjw23tljOY1PPPqKwF4FRO/etGpNG6qkW4n1QcEnT
1w9ZmBD982k+NL8gtOev3APDI2hX2dK/aBYQXuTR+2/azmu5baVLo0+EKoRGumWOEpUsyTco27KR
c8bTz0LTNv37nJqZi5kLs9ABlEQTQPfe+1sfvplLxJXjW4pceoUGlItmbk4tEmjKDT+xJ9piTJMt
WWXAlKemAhWFacMtyMmwHqiSmaBJYbxpFp+aSHyXda2qXf30uJVHTjmFO9OuLkFpmzDda/NZjGa1
R6jw1A1Vqm7tNufblirGndsJ5x6S4iIwIyp0yyZy7xX0bVKa0EE32ZgDvtUyP9hlerDxIp302pwu
vO2eazyD9VpRzrKrCOrd9QtSERC+dLVuXPfL161xhrqJeGxyhOZ9KsqkemxKmyecElHmrBuvJlqg
/Yj5AfHQuRyiwUDIxi92r8et82TU0ZokMb+qlo3WuhJds8JbgbaK1/LaIzm1aglmL9WmIHc/+5Yn
OE2ewfGs/7jIEI2xSfDtbmOrs15Rfp87yHor00WeVsWxupF6NNmM7fLPphyVRFgd54Sys/qDNHZv
a+wWmrx21+j9f5q9N9rEE/fWvtnAoxbtj466DZQSFFQz6Po5iVSe5MCTQQiE39D5A/dSVUwFlRSi
IGgkfM7Zpx8nbUJgJkxUvp4S49s1pNy/Q5x4irFM9502EpvRswozbtNcpkEK2AZbI1lZo0domRO/
b55LKsU2hqdlB7+BteADQzgAG/cPGEmj+C/18XNch7uR9PiOtKcHkQWSR7tisQwiaPDCUz4/EStd
cZ5NvOGv1Wn1VFrbuqmQrFOPtA6HSzP4gtKXyib02bEUF6bSnwn3zKvyEEuIsr1EhJ8fqe+jxLgf
38oE1IvVecFGVr94RfojonlfkDFbIT/R1pJvKkmnkhhbdJhu9lgNL+QAEWCovH6I58Q4d15rdsih
2xRcpdmaW0B8IkOIBE0epspoU4hKvcE8ILvkC5QK8OsziD1UMYYfx4FQpF2myVaplYeBqNInG4Ol
DRXO4mDUor83Cf2xBNHVbxC74tlyFUU0VmKpg/hUmBmKLhyU3MJQXiwv/yRnzO/Fxf1JC6t2WZmV
8xwMBN+ov7A/kjBbp7WnfCZ2pyzVNPfuir4fD6WO85WpaJdeYTcUq95MrlTNJ/kCXhMIBJsF2bLw
/lpRa8ZjC3u3p8YiikW0BpRK9BjojvPRzLbpkVN8m7QOUjWf9nMIIXAtQoSPplJZB7Xl41R6ZXyQ
9shRSbqi9rpzVjnWCe+bcqbwBkvRKhCT5yQ1QVTk48Q8y0rgNGQkHzL5Go2pQ7EmJVty1jBp31LH
fm+1Slv3ouuDtVeV2vLvdmDiEzWMXONrW2m1pWxjkPtINM+8H7Wi3bPuaBE2k+DN3dRburATDrIZ
pObeTQYfqnJiPWBtfQ8GQrz+dRI8WxiTufjjJCT3/lMaW+btJNSg9tIAMIRPPW7SXobFg545FOy2
6n4YQusou/DRQhAmD+VLEFXmbojE2cohTeHpS33ubGktX8rIJ4WE6fWR+En9GEdTcT8RDZCDKfYV
j4PfjXhKYEYNBa9/V4OzXD9OhmZvRowyt41udu8d5RnzslJ22zhv/MtskLHeNi0pW4pY9++kxbCO
heUSEyZtLUgk2MTfqukUR8pSjl5VMxr2m0O8tdi+bXyW4O9mqewNEdfPk1Mk5yY24LbNvtVWqFGW
w9PrZPeD/0JeCL4kkrvS4PsDluQlHyJvF0i02rxuxPKvh20KxFYuNgcTC3eNx8hRNpvY3NpdkDzZ
uKc/uumwu65BO9avo+1cQCE1hCGT4iTQPT9n6PpE2GvvNXCHTaU5/k6fmy317ibFVa+ZTnVWQlnm
CjU505BiW8x9QOXl3YV+Ayhqnm9RJ0tmxIpO2fUCQgbEQkYJgJrFXGK6bhR7/jujpby8hqk0nsT1
WHbI6apJILuvfevv6V5FQJj6wHlITjcT9R4AxkuiAeCQBTsaOeFzG0f3jt6mhK0ENtz1AJ4tqqLw
aRiIHw1+cu/J0X4e1b2u2Y3TWm78jbgnqWRy15Ebfz9L7ItIs40MEcgZQ9ldsB+c7mQLdky6Si3c
swOktkcb+jP7dbTlFHYlawVaGLEwhQoXzzcf2rlo/WdfmJ8aX81Oss+i4PXSWtTMRJ4s6H0Muqok
g1P0azFoU7pMrGijhnGHg2IgY5j93gG7Rn19o6ZLKy4GrCbgJsjhCYDYfUPw9Do6Te7CLdAi9sjo
bVj48xPkjxdrGs5W+9kQUXsdkwpOOQFfWpD/8/zE/WOCiL5TPTIe3Dwej3Mq5Bh3zXh0XaPfwPpG
ZEHr1v9X0yyaRAH6yZwwse7VKbMPmn8URaPcc/cSF9wGxQUsZbKY65r3tg8jcpHmLp9IZw2rn+16
woSMvWMCeYxVCi/yZN5pKrQQSm2QPJDWjNYOz39Wah1abYKJu9Ev84sLwXCZ6E77hn/Di9xJD+Nr
M2mQFGt+sDo27X1KbBMRKBkcdbYqLlmCrxDvg8+dSvsN0JvsHqmF3ocZ3qFK15fvaiELaTysz+3k
Is8GZTZXmWjeJYKxtYCTkb0Y8M/XERYVJ1cr7aOr8yScEr15znyrhFtqt9+zlESOYj45unjQzGQa
HiDYkzQxQS3YQ+DWLGPHbtsqwSNq4dwkQFwdcSmOdoXHg+pLOK4yVu0nPJtUStI9AtRYfhpdx9J+
0ido/oQdT6lbzGD/+RBJgLNNKu9Ztv4xOr/N1HRwdIihrAzTfbl+vwRO2kunA8b589sILNGJ60f5
XcQGethmKmXKlfyqlmrzXhL/IwBUa49+6vUntbdfiLskRPxEuYH77T+oRmcdoyJ7UDPfJ8qqom5y
xHOKj8jPLowjN5RDGmcqoXwiJpyEv52/MPim72WfOw/oYQNf1gZeK6fIgb6dU08ma7Hru1slLhH1
YKsLOUe+lEH1QwGpsSdrGdmLTHUaZDdgp+sxMu89VYHApKEczAXK7escFzDxQWjOw7XJqkbcV5FQ
8R5P7CW3W4ElKf8ngWdHKyyXoh4Cb9QfxtJcSyV0bIw/NdEAHvN6/qr1Bzwp12YQxv3iNufa/rdh
Occp0+Bs5Pg62Q20R9HCPVFHkB1y5ahHyXg9lG0wTyVC5l/D8oK/Xf9ySsRbpVGQbGPIMNjv5JBj
874pjzWmDD8P/27HRu45S9kLrwFBjXWIJp2ShdBP1+lI5LxHP+8sjCrsNu1UQMCeN0W22bORrwyx
rkzcFls5x5znBAF22HLONac4ZybneaNhVUjQcx3Uz3SPYr0YIfxTyg6ai51DSQT/2im4C6/5WPtr
YWeedPuqM707+dQASOptgcBM10Hq8xcGGezj7ULI2wHtZg/DWV5AcuB6FdWsZDYCmfy8p3JOdmAj
ApYsizb8yhhlka2rsKWn8HQbjzzDbWzFruutNurUJZlh5yAXVoqtbBSIx0+m1ocPntE9yaVe6SYr
vcZ6vbA8hZpCthYUCYhIEe8VJU4Eq+iWKtKi3VZpY2JUpplbEAOLRh+7OxlmNRz8Fi2XBZgM75oI
hTGCnvWRrXSrKTRPWQic39GXzVKqsMr9YxfWu+ueN/7VlIM+0CpocFoDYbX7yMeh/+E/JakvfrSa
8sXCAe3VYtu+apW0uI9wgmfdogT7rmAJrjnDtCKeimgbrWkXRRka4QCeDzd0oPWEFa5mB2wiTknu
c3MSWgoyKLumXB3R4eiJOo6wJfnYvLYNkIuzRePchFzs3KeIGWXuVmZk8/orZUP5kxwfm/gLC5vu
mp7NZgpzOagAneaTU2L3LSDshYyDCfZkQZMkX6D92qs2T9NTmIAIVthuXSNlkHkXPoYE//2McJ4B
nvDne7RFpNzZYFCv7zH/lP95RjAl61IfkucQlMhx1tQuO11z3hD1w9GkPPrELY6UukEesI/cN400
z458XAcybHDfmnz6gaVwcgFHbz+ICkXMPGsKmgZ7n3jcymbMRVQSBnjCTLu+G+c1nT8wLWi7YUWZ
Q3CQ08r2pOqT82rUybAvKvbcronjOXHscqmX7lJx7eDBVpXhyR8sa+UPPYai3TQ8sZAN78K6uciW
nAHr5CNVpuTkWGQnXNAL204L7aWc0U5++cTmZ34rOdsLTeD8lZ3sZLMsKF2gCAbdqfxp888Qwjqj
w+rvZFeogOzz9BQx7DyjTcR4gQN5bcmf4SA/YqmQESqYfwOlw2ZZ/j23t0QkugwafWOxB38rXMKL
I7LbVyp1Z+Rq0/NrRx6cAjO8kCWh0jqs/TNVwR4Atik/mHnVHxtFc3Dkipo7R4MqYPaN+tCg3AC8
q2UvAGxmlJxI3o3E/mY6SvetFf5BiUIcvTLljCQLzFitYzFhBe73qVMenFE0X/wkKheqQApisAff
ow3uDix6XdxaWRepIOZqvwOgy7rxYNWEu2VMHXOnQzv3m6LuDvwF7kpufn7P90XzAv9Fg8ccTE92
0EeziyNpQ1UDpsQ/sGFA0eSogxsZRUYZZY2xBdeq7tUz37snkblYmYad+ebGhXuSc9m8xdwAgXko
bkO9UV2Jh9iHBijn6nBuFwMb1X1ArvPJI0GCYiB6R0QwvnXiE8KZ5LUgm3MKYz1BoE3aquJZvVIb
8iy/ZjVwuV4x9WhOkzckS9lN3D2CuxyPB1+LMKx3uVm4OHRANW7eYs1ql4FrT49A15y1qBPtTB4/
2kNL6mGSk/csUi3ZRKTKsQxXod6QO3y1bO3HpKrFx9j5a0ojSTboDoUWgfC/O/mE2kK0WzflmjFr
IFBN8J4ETbyfv3OI1zX73cm9s1m37hMimOnUhFG/lP0Zy+BFq4TNfVY42mXACWTRzidgOYvPqK32
R6XUqhcvSXaINJ33InLzTTzk2U6er7kEZN18N/V+ttNwUVnUs+Bhmo8Su/bfnAhKoV8oyqs8iua+
/8N58qf1LlYSeeeU5Pr8evf//CMx6jjoqjfsZcrVof70gCMK8t6m1NCKlZpO7AfhUZdiyLnsfaCn
Y1RdZEbWMIvsUGqsaK6zWW8TpKICfSuH5cvvM9Iimb0kwwEdHSldTc+I28/FeHJvGRYjcgRNnGWX
Myb2zvg9Q/YlqXqdIef/9R5yRvZrxu09IEV9TsPmIDOaMtNpKR3YILtptre+Bq/AJG+Ms+wKvaC/
cwp3e8uM1kaubEfVRKKNJuEoVP/1lnVWwNEVjoun0mwzZc4vMhE99/tVlrJHYVWCIfw8AKZP9slp
dm9re6UyXyhbVM6WEyZrRNrtMjWIZ8u+24vZWB3P8ILVLnNvL7e5VVe/hgGGMreu27QkaNeIB7SY
LJSqJLuumE2n5gCuPHJMER+aIT3/1T/M0+RgxaCcX1Mu45aKc7xN/T1BTr/1/+dby7ONsCpOvmss
86bmQyGd9M0bh2jflwUxuLlpqOavZgOqXzbloiuf1OisZgKqtGKf3LakUAQ4kHxBrW5t+rJWlre+
CJXsIm0SdXfrm0/HKLO+L3AkfjQj8HVolyf1fMva9yrDg1azE/7Vf0u3/+6/pfrl+lD297V+7ltH
HHAxuHO5qO6Qjnl3Vlx6d6LNVqM3aSfZL7vkSwylaql3Nqncea5aJBiymVrh7BKz+yr7jNioTmjt
Ni0gn2cy3yWb6ueA6PIzFfFf2drGZzlUd2Gx0kZHbGUz7pA1JTacd9mkUBTD0K55la1oHF1QHN1d
imZf8+Pwq5diaBLksXXqEcDeJ4g/Fk6hBV+LxnoAkRu8jJbv7CJEmhtd9523+UxhxBki92HYSvQA
ekhl1znmx5VB0NhUQni4KKqmp4AaMj6iuTacNQ1VkLLv91x5eq/gbKPFgGhYJ9ubOu2pGwI6dl/r
toYJz0RVhGn07Q7zZfgd84jmk0jy23fZSOyEaYiIPsMCMXdiBH+2sGeSR9G79ZYbVQazVI1JD2hx
A5grzRbS7FKhuljhdnPuvBpf9VY4W222rZUGtvLFtEN1H+Mz9Fc/bpDKPqS8UETYgQGEwUMWPGIL
BrvBT3PAjUE6LlqK6FZEir1m7wMeyPvwew405YsfuB//PKDQN0DarvwxZGEt2VNyPDzkyndpT+o5
9rBQ1dq/w4g5eunyZj3OKYzKFeketCdEcX6plV/U2ZGd9tEvrPQ7SJHrwe+efx78yxwQfDoQTrfP
YFsZbfrspPYaJqt3ka3QIY7GRqzex7GdPkdOomH7iOu0bEKp7+/w/iQ0pQ0HAWphCXILC3bSC6c8
rLx97WT9rrRLcVcBdl/H9jA+88zVF0avNF/MkLyr1Bs5/UPUjs2P2NBf0W+yhG/NhgWI3zzCc082
iRpjZICN6uhS/ZKo5ffOacitY21C0etUXwrLtU+ZUNylHPBDd9cZqfGpjbxyZ9bsIN3MSt+pql7I
CfHQOit7wquwCJKIWyfo5zx02nWkK+pFHvm9+o8j7MCxHgF586/zgvncaB797+f5Q3EvOsuF51qG
ByMlFjCWvfeotK26qMFafNQWD6S4/W44CrSQonOeujARm7JKjQNZ1BibdOAdAYDht0jP7uVclixH
OCPj+9QGKQ4hhXun5jqE3NI+j3bdPadkXbny/fRE9qB7bnsNSWXvh1s56uWKv1d1G7bPPIoM07wr
nemSCL7b+DuF6Ogn5xFAVnfSDMD6AIU3Yz1Ur91YZTuvVRVkzQMVO+rXuNGrL5Vhdmv+mPDQ5W71
7Gn5o+LG+CmBzV/2lWefe0/V7tUSZro7D/ju+D2e0YwY4qnHUQXJfX0jfpDlt/2FSsCv0QBgCxv0
/DGnyHrl+/nPo7xXcDaNQT7Ko79G/7fzovmdyZXxzn2MVlUhUerZQYfLZf6lM5r+JFuUXLhbxezM
pWwShumerIwqR5zprhNA4WHLkrMamc9GZ5qcgeR+kq0stgj34wBC+n9RmlHy2XXxzTJNL5mhgiM8
22u3mk7TFh5EssXN49YtZ/9Ht24B/UALVGy4Pw6XCbHISc+rsyLi8eJ0BX+F5VYXVU0ISlMijpgY
5/O1YkZiJc/InPh70/kxi2Oi13wJ8c8xsNbD7W84X/vkYTUrCltGoRLpB9kaB4cziih7M53I3RSO
nx9jr8iPutr7qKvmdiNYwFwP/xgKg9ngtzNByzrqr/Hb+fJIq1o4TkXzTQIsQ0lKIBExLdQ8SzbS
PleOZJKmI9u34T/OkYfy5Tac2RRgrqyuwyw07CxzNcTwn7pWjfBlNME/z/8XwHPnJDMM6b8GuBvb
Czutfw7oJV5H8gyIFtaiigP9Tg8ge5deoFEw4eIjsgq6Vqymlq8KvJwxekqd2ZahqI4pRXTFXavk
YqXn9Q6CMrDsWNOeq7Ed7vwwffLnVlZVw3O8ncZce5YdQ2w9lAH3V9lF0CJe5pVq8SxitqME9rrL
RmUtRwM9BrFvJNkyMU3/LCzni98K9bEZvnW5kT9UZaw9pl2UEYrDiUOOyRcSvWjR4j49FvMUEATt
ufC7ezkou3Qla1ZlnQ4b+SaGAIjcluEJfbKk0CS2pt/hSEi2v5/y1xbr4F3pBDY0wLZ4rYhPrgrR
AG6dR1U/e4e6aN0PmIB+EtpGYK2x//kxVo3XA7nlEVxHEK7GuRhDio3bcMBlz/E/D2kWHcLBs6lG
+T0PiDRtOdGpvXf0KNFBnitPC7Pa37VQGmDLbao6RpOITeEnw6sPftdXX9xW8VeqN/WngXjEA6Vt
hLjmAWyfq9n9Wr90leqewgqbMDlAyPYElgUPhpzUXmPk4Ubtm/qL8xZbLakgAlYbh9vFrkMFcQ04
Yqi4gihkfWmpKHWCr/gZZ+s+dpwDYbLo0VT5cyMsCr7aGvDcQnd7dt7eeBibjAq6zEx3RmqJ8muV
TNU2jJQ1pgXas3zRerEiJmU85DIaiH4G1g9pNjmIyRdE3qSytnLUpOJzq8Yx7PH5/NptnWOCLo1k
GU1IdMWDnfobIyE7PtiDuodAI+6VLO5I8TlQlHEjx9987swRWBmx1Rxlq4aIfJ9Q+H225qhfQr0h
qR6YHI6HjOQ2BZB2TfJQw700RWEpHZ5Lq3myY1y1ddPA8nRqjV2jFt3TbQZK0icWr/+YgZsm7Os6
I2KTIrvnknjs06JbVFkG5nYCko78DBE21r3AprVc29l1Qc5DVkoF1MnvOrVXoaOrlAPd2twU8Eke
YHYYZR2uVOIWsdJh1jwnzG2Dx3fYaq8JO5pdVmDfIWNPWWguw8HWXp0ayLucL/s952f/bT4G1V/C
NAfGRLYP3woH1EE857cDbhFbfey7dTVXTzbxDEFJqLIBF56/ag6XsdoGXMt2/OILuPRzt1H545mn
f00pBmh8nSXtwiJlunYpJAIek4K+skjv+UI8yj22HIwHn1rI/xiUW/SYmsQ1HEuXIEyPJ/0pSTTz
0Ta6VxngN+IJ1spgghWZ+wlt/tHfdUW1tRvtS2rWxd2o6cWKb170uZ7Ya8+QntEXX1qn1V5A9Kcb
n934Uc1wqUKJry0tw7OfhRtsruvkieC56obhup+Xx9o0diADzfSugT+Hid342M3mqQgGH6XXcEp1
nGxdhYS0/CxwHiPYMFskmP6e/xsK9ScVAEXvLNq68L6HefZukDR9nQLdXXVVbZ25AWEOnuL/JKwg
fYzTjaUoUBZEXj9xo7pzUr14zwLcs111AgY+NwttdrJX/E+sgt1jTOUzjnhUN1B5LhZDpqRHSlg2
oduZD5PIP2QNVOQRgyPzhG16GZsPStJe++Neb5esIJIzzOnm1+Y/NcckWBX2YQRtRmkhH6URbsYm
Dz9UCkmXWqumD9Qo2jseVOEOe4rqkVpaXJfS+r2zEvc5Lfnfnrz6PZ3UcZ23IjgaVlJcRCnAu+Wj
uVUTzNyvD1o7gdqCJSN8HflIlk9WY9Zymql1QYeHt55ripU6uEm+NDEDsoQ2PMAHwc2ooHjsIUmK
5pIZ/icdVhgrSgVCapG6Z78SR9mSLyqJo/VcpLeSzWkswsNVBIBCpVgOlPAbWu69ctPFSFpgZT4V
0XgadarN3EbTX0XYXTSttT7mqSWup3KrhanbzHhtzO8FLjpnPojw1ObPKBn9cyxc/yy7by+VrRBw
lBmh1kYKbVqVt8oo29jIbVLm4/JaRFgXhvM2yUi69tEsWLnPOyq5t8qB3mq4PZ7lxsmFHks0tj6q
xC/ZWxrxYnASRPEsbKsT9XUFC/j50I7xEmEXz+40XMnFRZpjJJvpRrCfagvKhBdc+4Nh+tkvvHp4
VelXGipogbUnB8togydh9u9Un1Un2QIZ7h+gCLDTlP9Fv0fFPNeLXGUvR+XkVHF25Si0vSkL3Cjo
oyhrrmtTMArb+sr0gosNKcXf/bKJYZd3UK73iaDPcffs4mmlxpTGeE7FAxzY2c5C5UwSu8Oork+y
12KMvqaZMH6Up6kuhh8sXD5iCHKf5LnsF9W89B41ag4WYaIaX6lUX9siFz+Mqj5mY69+7tkHsF2p
/cegFmz7ND0+Dq7enUaB62GGIfHJzCPyJ/hptYSecF2x9iE1cj6F1LjU+WX64fhqCu4mQQbWWyp4
eYPfccianQ05f18lSU9caUYgu437NIS5uagKRFZUvZV3ZLA/dRTAPgCgye+bssfXbb4FsBzPV27V
ioM56vpr7X6V3a3VmDtXrajHShB56kYNA4faS738KlAVLa+5Ry1T/LUaatoS7WSibms3DtYaO7if
43oosFboKajmptwsXb9NsX7UuufQxsJQpxx1JZuYK/inAb0BLvbIX1l0q48Y8i7koHzx1BIoIp4s
Ugwb1XBQTcNjrxPgi0LmQ98rQOhOSaPB63WSESsji6HY8/dJ7Von+WBsMqjE8UBC4fdjMmyt4T5C
e3R9soIGHOSMa9OfRxNG5SP1X94D/z4EXV1WbGRYzhnaATdcv9/KeF2DioS8koVh86aRULTBafZd
Xz5qcxXzNL9ItKxs4vUAiajJH8sZr3brvx518VeB6GN7u/itGtDQyhWhg9tUGq/kDULeKm5zGqen
cmEcM/wcBlxJ5AhcDRxNrzVGZO3UdZBl8T7WvGf5G7GeohzcT6DDhPTdfhE5ev1VFect8nG46jTY
stdomYyIVUpCoalqpzvZLEPTvecSDu4tkom3yBqAspDcIef2hThe733JpGT7ok6z4dy2VNPUekX9
baCxEupzpT1qLmEsiJ13aoa4zlZD/14eufORDbOa59qvvn+bl/i1v89D9ctfc+U7Ye7wj/eU7/7X
O83l7euaOkJcmJNDluXmSy5cjHHI8ltjCX6SbfOBXc4f/aYVx2vsRYNNawYtC1HESFJ8pFuxXS1k
O+tif9zLXuJKl1yIJ983CaxKegBLaRJMxU7BWeaavphmlGCnDn/PkAshedJthpZ+BheYUlAWKjX2
IPN14ofz53r9dOWFozb4f2N1MPz8yCu7y4kFmDtZVKKLaDj6mP94w8DW9Fpogg5/GOsf3M0gkufB
Xm+04G4YxN0417KzMBr2GqmxFYUXxmuJlnFZIA8/yKbuJgenUBzsLly8Ood62MRaCDd0tG3Yb1OM
D6bwz/JFDsgjyLXcpkqDOgQEIXKf5KEJ3wQVJkiyr5kH5JEwpo2h6dG5jviNQ1V11lRrNgth5CTU
C2dYo3/KzzhHt4fB8cctSNboIaTucenkTv+eDv6FsiPxQx95WlFd9M0NUFf7U4dhZ2Mck6HvnrC6
xs+LhO8yrGPCKXOflX3lJ0YAUmhwkeCVUhrWptQd5le2d56KkSLweXB+Ga0mWES5YRzLSqeeLArP
lYVTSScIuplFEjyZpRugBTBfIxQ0J8mavM3oDIvCydanGrhIp+toRPlWl2MS6GblDgZl8V4mlHUO
6fy4ykpq/YjRy/5Bj4ZFNUTqnTK06mMo4seKwuH3hO3s9fRibjZt8Pfpsv92uqeFf5yuqpO3Tuaf
bkYZgPdYmTYtGspzVZvE64PmyWh0+5wWNdWfc788kn1mOiMYkrzfyoHGDVi8YZHzuer0eIsFrHJU
WG4fEeImIDkw6AhsmrLv9vJvfYVbEtOUO1ETp8++dwv8xyGYoTzehnGDITUwFNiL5NGOXo8K4MVq
3B3ulOeqNTY4N9afewsyPkyR7q5kj3uwYwzfcjBlL3lQfaszxfyYpxb+gAGCF2ClA4+EVLNrHiMX
vlY29d3qj04xzBbrcryuSqa67pju1DYkIKzlr2FmYX6ZF82dEGHx6id3dqhnn/DoiC4qkDTZO6Ec
3YvGi1fyHNjDWC4ElJIZgRHsPM9OVqXTACnP8dmN+AFvZvTMijZ/7eK8PqlZnC5lNxcn2BIj2fte
8kTOjxL0nm3pEm3TER6KcY/+hEz+OPvmAGBGyYqtO9Xh60Efx31W9eExpd6QhW4/gA+cD7Um/q5n
BsSLuVUUCsbptp3g1jy3ZadsJmNz4XG/6h19y3MypCwGe6s6ULaixQi1E+ywKT7eGeYDENtPpsfv
5hfZC4+w5uwo2qvJUhUcHWZbInO2LkJArUVzWQb9p8Ds9CXUWuBh1PDvdHeqFpUJ6zICwdCgQFkD
H88cGKc6jIA8xVssdMKHGCg5KaOQe0XFUqM2H6hduQ91hJATC2LbwZedDWC5Npt0O4JPOuKzhZQ0
9u8S6NMbzJuSPHZ3bQ4btDJdXPq69hnNOTU8CYER33c/65BmVI1iFOoiqgadXd1MLP6SMHxKPTAG
eCeuvcjEzYQiWMDEbrrHyjrDt9RdgHh/dsOOTUuOkmAo1h2lGdM0IbCmUM/Vdq7fPw25d4ItiW4v
V1h9DUayQL6El6dCUYWjWMcSWuzMqsErsCLTnhiwCGxqdtU+OLlBvIwVa1j0mFNuSRABuBu6Vz8W
ePFWb7YXk1SPqrcSA80FUfFDocfqJS717MXqjDdKKnBE7tu96eE0qQAtLPRnz6Te3xlVzKtwOfY7
DwEPVTILVcHPDycL9hrJdopLPJxTbDQ95LEUlZA3WAwmRUxJaShHv45W1B5h+BKANakb+6EmmiF0
s12nTf2cc52vhsYo7scse+gy8wKKfusJD25wrCBQDRdFPdMS83RkzRin3P8aYI4xlTi5N6wKAxa2
BjtV09M9C15zmcfhu6E+oBLe4wdwLFXQ3I2VoFJWBcrSSUs/6bj+WkgIYYb49cLF65h9pbd32fdV
Y2UxE5+50fjuOt7AdrBqF+VcOIWFAPatZvboVeJk9M+s3X+Eg0KSUSzd1H4eISLGPZsymzQyyL4W
d+oWPEO+V0oFUlHxlAVY9+l+/llLlWdVE0u7wxCiD2erKXbpBEpqwLbLIeOh2dTB50hTw33owL/R
3Gx2oiw3TWHpWD2jsDbMXWSNG3AvYCkCG9bKDLG2LUpZJsMzZy9BDC/VaeZ4Lu1MbdcicnGTQ28Y
JN0OpfNdwMXNh3ppxEjNQLjzKTBfdFNULCMNpJmtd2fSBk+k4l9GAs2LwHE/DOGgLKswD9OaHw1f
gdckSJslTovYc43xltKIfKMTb6M4zAjXBDyGZe4PH+DmmjX1nSCyPIuMzkEvunSjC0LUdq0XCwNv
F3SdrwTC8OsmmOM3Wgmk5zxaw2zpgvGpkdBhteqD6ptnu/Y+FNdflWoPL1MleRD58XfVUFGRZ+aq
IwYeGdm4baz4YucOQfYaPZ7RLjpDaTC0ayJSktkHPr0f+VB+sjTxXPY+tWJtCnPc4wOs4Ucu2VP5
bCr5nUaxbILyNRl3reeMi9ZtDoVKTsI8OQ3u1HGu7ty4P7NWQzcDxOq5RxtD5OzoGE239XKrW4ao
BRxfT9da4C5I1wdLC/usDR/RGWOMH/0YbD31S2sZj5Y+ZbwLxppN13630/HRF85HN1vyBsawKPBW
xRVY/6pPyfesoTKwH7yKmnn+ALcDf4XMknoDe2WW9RGBGorVkdonktsPeosuEeefpVVMxcrSB67n
NEbfhVMqpsHgcPzykFE6XrkFl0LWaAsxbsayOmJWNitCoHJN4zP6yfc8xGK68otLFEYIn718b9vi
C88NjFPZ5doVTjXI8v6LpvNajhXZtugXEYFJEngFysr7Lb0QKpWE9yaBr7+DPnEfTuzTHb2lKkxm
rrXmnAOwoY3/bDoOKRnpi0VQZ629oF59HtC51k/akOt+ac13q7QrumnTbalFn1HdvJi1csjy7C6y
q9a9W6Tf5bCrV7MmrXeoaJ3ov2L8ZwXF0o4nz6W97ubljygIa5E09PEQxtCurJZn2Xa9ym+G/gWQ
DDSHDGloPxZ8QZyWxGo4p66xfyWJsD67TBoAxCG5xAU/2LdLSH/gGZwS/d7CBLsp1R4J7Ozj/YUp
CrvJSeQ1Rbt9iD7luuhhU5Ls5uTy7OEJDAywSqk7AUfrAG8OAimfw7m073g89FSHrjj6Si+MAO0M
WC5r/QLJ9yh0iZtZun1YpcPONfKMSKe6DyK0diaCo3CGhuXDhl0fMRm9Cw6DnjU6vuxLwm2GeZcs
+UVqXhe2i0sobP7UsVEc7MQdg3jRH5y1y48/qe580zD8GSn7d1BTlGUDtS8JTIvyJN8zgZ2CSvaP
jqESZnnI+Zr1BhES9Wvqgqs16fnO83vSLd7ZoXEOTZ23l1SmA1TNno62GOEPhYXucYSlTtCiqAzM
NcfFPD6q1ih3SRF/TPysJ+wnDxqxEuE0cgOsarrR9B44ce1BkS+N3UI/axePZrob446FxVnTQGAh
PCdd+wwxODo0sT0fSfZ9wrJHUxDDNQXQ5uMh1l1pxkNmlJzs1H6F5ofLw7LvPGnCvps29tJx1Nb8
OUe2EP1qildgjdZd2QpF2JJ4GrJzGxdegPtVBdEy3tOb0Pxe2q9rwroyIujUWTt1gvOCBe4kTDWT
Mwv+22HZ0GkpZvpiXzsbyBH5+GyN0Z422K2sefykmN5soIZJe+6awdqZ1GKTBdCsAH9DnCKN/Xn9
koKQ73lku2EA5sQ44ZAm3INAH8gSph7usGoGrVlc6zSN9zNOw5Cc2y0UNzkSAfeJXfkdi258ZN8l
oQpdn8r+8eRD3tIwEYs0hD9Dzr2+whdd+cUoIoCvfa9Rxvlt1T067hUNszhm7Wee3TAQHFVyYM/I
Q9Wnf7KjWHEZ8tl9GdJLIn89cuJwmPX7zsONyDBU7KlESOtnk4Vrpu4AErf+GGVPZs15SldvubXR
dfriWUfjuVa5cVd7y5OqLOcQedptPLT2Y98doZU/1nhmAjFU7zSUt6IQUugwoQvsMLha5uBPjt0G
Ip89AjAt75ib+Z2uvacyvYX3QfZOPFRngTfWl5P+Ok0a3C49eUf4bx2t5jDqcUfOe3JpEf36dTnk
B0Hmg5s/YACKDkXb74nYOpC8q4WlNvJT6uI0HwuEDNtTxoGc85nofCqV+wizM8Gj7Rcjsz9ZFUej
rc9oeP1i1dPQGc2fqobIJKuvzEWS40zog4TFSmV0eyeNHmVW/xbFU8OReJ9nEludvdxrvdPuaM49
tSa2ocmMibdP0mgjIWA4pa4IZ0/fo1hYfINIvNCd0PhAbfWhuPS7heDhPeiGULOjO6sQJf5k5vlO
Pr9Y6PVDooxvhKtBdKqTwBwYBpR0uuT40uUEKxfWX1W56bn86rXsLU9iPaQEQRZizo+RGB6nHrqc
Nucny0Rw5Ki7xW0kZ97lcUlyGYqoBd/dYYwzOIFyRIq8l2Ky0F0pqwtmZMysqKhB2PBcXmKmeJ4f
6SQ59qBHVEsoiLVFxSh3X+nH1OgIEpWB0j0qcxcCnSpY19t5eBlaF9qw0t5UjWS1XiUIgjhHOqwM
lBHmxfbseV+1hmLzfia9eZfXAOxTh6+0tuOx0ewfjxB7FOozE4VEf+zzBHLy6jSPa6JXITDjQ0by
/L1S7SFr7HwnFMQe+CxpgEBmCtzBW0MSPj8Lr9spXYh/rfBOcKbJNycjMSyjGtiC+60N45eRFpek
SN46jgsPW96qlRQo2bLpFuTBLYHdLlmMNp0JtuhpMcHOsBJhRbu3mha8eo6R0aFNfihkafqFUhW5
BzJ7JF+QaAfmUdb4AEsDX1TaBIlg/J0UZh4OcnhwV0zzhBLQCiX4gthtCqQktMcs32mFYexnJd5L
+74kBiubP+08espc3QwrnPkVrYqdFX0UJN/u2tJ5MqI42q8mzyFwlWFXzjCOLWR8GGdbk9fIeiKI
EnEBUZKkUJlVG47MaDlpFt/SsjNfR4C7kxmABA9DBC8IChlnJf6iotOEdTUOyWUYgprmzvbaNad8
ISFUmaE15cY56qs7t6g2IzbU+kSiW2pdVmRvySqgiOpfPNkemigNZYz3ZURMcbE4kafl0I5NmtNS
0NNxu7DJJfpVlDUz6sAbr89u4spd2e1weQ6E/idZv7cb0/adzDgsEUf+2F6am+FMZIN9VHF9q+Lu
wllkOBrdvOyJOWRWXnjj2coM4ipn6O0FqTejxRBikPfK3MRLXR62CWeyKDfZkFrOFd5EEq18aXNz
n6QlTlVSlfaEvK3HoXQyVEP5i+PgSyF9nKkABMpg6mm79Fq9MxZL31n9enQbWLX22p6Bn+n4hqtg
dibvbjLbV0zOSED1i21KXqWa0Y9HTi25Xl9g1GsKvjIKdTNGLliiSkn7/gfIzkMKk/tfbunHaMu/
yGRfhJtu0dQwMveqA59QkiGZffQkE/kUCMmuEoImUdqHaCj3nofRwaFsmGi0BlH6rW5V5UU74mm9
g2gnQFSuDHgjFMc63Tc0CwdojH3Jzd9quzUOJZojmOD9uNPK3bI6PA3SMe+bMnup5nAlJIcgtFXS
oWyUr6DTBrWH5Wwxb/ooFqfZTXN/5fw9ThNPqWXEwZDjsdHIf2c3/F5JljhoonFfGmYgTHru9SnW
SJOZPLJEpcQj9mCs7ZcJ7mWVyy9zV+wFZHse0opitPfMhGD73zaKfjQcU6+RiN+Hlm/jzvUxteZ/
so5qDON0Sly42X5q9uT2zyVpPdWMIGpwAtCXzZF4j9dItwDLp6+0l0rfJrnoRU1cFkybZlQc2b/h
XLo7mvKMTRbWU5Nb6OT9ozn2Nex09w+9MOZGp3pHUWkfzCx9Sr1yhYORPlSWpZhwzYBc8gIWhqnv
G4c13KHa9iYmi4ycmobKztELM8i5Q8oSAMdF+ogQYLo1hzzoomUNDcSAYaHpx0ZlDv1ehre8clWD
lt0VFDDZiBoi1cwbM1tYKcHMt2Z+MgmSThLaugIETTZw8fVkED6jbJCYNCoCS5NQBEzjtfDiadcI
HRqSQckgxBHSyRqwnsxhCb4D+e/41RrgZAnu9g09ISfQsL7BlWa3UZJxD0FdUQ2NVDEZp223FmfT
VG8NQ7ntPlAWkADOuxXdrwUL5MoRPkwG55Wt79k2QBs5kO9E8w8OnkuIQGee0UDq/oz/NRzT92Kw
fwSqt8DVCyAvth4d6iG9TROeRpAHtiEeyzKfw86odAYO4sp6vYTzuglmq+zGGIWGf9PYR434Z5id
fpTT8i1KPqlahdyXpWSdgaosu3XdZ7X8wlm/73IIrWXMAahXly7Fgr+YLgf0eLyf5fxsPOmz5BBI
GWCWJdsbct9mcj0frAHbdGe9KG1bEuIeqtUsoIFZVh84A+FBqcvZvSB+MIN8C2mUBhRy0DJ023Jb
GO8Kt4t2nCoYm+s7T5P3Uc0ObEfeFLRbKEky3dpjO+9lYfLGEaCcjRczdapDkpO3S5A1kXIYeqqY
eIqCWYQWP9TG5IVVVuKL9IjFFmC4E8X+jx3hkcmJd6y65mdKYSympFRXhI2ctciUt5pJXWOs8IAj
Tj9ZaS6hHSePudNelFtgye5lDE2+O+bJW2vD3ki9/GZ1dVQZkDXMdIYXG1XIXact1pmoOrpETg6B
Tq+YEdiDNbEtIJ8GA58UHlzu+XkeEyxEk0sWplkDRQErd0LpA60ZBzXSkduotZ9Zcoq1xdS1clHm
pTyXllqO5si/b6fsOddUcdO38zfRh+m5Ur2BYqK8jee4Yqn0UJjPnd82rHIr+0HQzToTkb6Xe4/V
D19teph7AELAUfzOgNVMBeCEMOjRRBLiXlQvFtUWuImYpy0NM6+qQ2NAZGoyuXZxsB5g2DqIJaOP
sacz0Hj00XoKD78hhMTdys4itpExLhS/SVY+zLtyPA+0b8K8glEx1G3JLKpDSrC2dUh/9d3RcydE
oNQfk3K85tricwjB8Tor7eBQZu+slNXfWZPR70GQhysUrEDDq2DMiXHCXt/shEgCrAo7W/BvvJR1
h4UUo1NBEyOLTUm1jtiN02e7k/aO0le/CYxVOUG2YGaLGB8fddx2nsW7ZVFUE0fkQL5yl+My6yif
iF+P9VTbO7zpajhoVL9hik8eyan9Ym3+gRYtTcDzTnNXNo/pij5dd7x0L5csDXOVALnStn5v4d10
49Vdl/aMj+CusmyiE613E6qsI/J9XXDkEfHaclKhR9q2uBtrdpIEgOdON0nDFjFU1YkRcJG6faBH
YxFqmRd47TjSxqTXnSbJ5+xY6uy663FtaUWVSBz6TIXZxMqHCLtw920qZvgFCcf+DD09+6GxI15r
sojNLG67PrN8KyevfDY42+vFHLoLa3PmvcRZlN24ZFy6tZeHo5nRDeNlQRYtD2mPXbRJMxzBPC+l
B7pMdK9NY6U+o4p3XFkt4UE6jf7uLsdYF3auX80lUiqCroJOsJUVaU14+8UZ5tXv0nbGZIlhUC5X
XU1ce2v6UxWd1yS6Yevtw9UdMtJZaQqQaec3S1MFXuF9VgAb/VZP67CLmrfY9YitcRAc1SNHsMRG
tmaOZ72DI4np6R4D9wejbIYGyglR9MmgwMI3EQ4UDovN9lyUny5Sa296sUv9t81FTosK2sGUzsem
6Dyanvku1rTAkfWnKSd8NDIDN92nezXUiniCGnGZxCo+OFQIqMw0YiwLCl/JLHUz3f9kdcFH87ax
UG8+JBiCvcL5moX+pYkVWsSyPppT95HOkoN8a3/KrHtzea4JTcz9fiYTFUMtGVLpX5VhCEVPTRAv
5OXZVMM+ZXSDQtR9IDvf2Ge4lmhNnGsX7lg8rHXYyvZcCFalNB9vuixhKFdzJanH/NyD976oHX3j
W3Lw7kyKq5IJolL3NVDUyKNZLfvuTcbwbseVNUq5KWsccv5wsCgjoIndraiM0FaycCIq15rxO6UB
FnaVMv1VJWddG1/6HjD7quwyAH/7jAn7Op2tOvYCMtHIeAH7W5OZ6pXk/ESu7yZUiDO9pIhdhBuK
ecJsTt2gzlrJgi5Fkvlo/f8qq9nXlspgT5sPkWCYhW/kBHTrJGs0Tggfg3SA9FY42q85nd3kgKbu
QzfK/JipZ92GrgPrqzqI+H4ZmmpfD8RoRql+aGw9TDMUoGVcWeio7UOBc5ZjAhdAWsaFatg46rmJ
y9J6borqK13hrWtedKHxZO5kmx+9MaEmUHIEczHg1NOq0NKbuxjZ4WqwPrfdruO2g9OIBC8e+71V
l4+jNtBIN/p/MKIQ6uhTuKJNsObuarRxS1nb3aBhXv2Io8iEZDdwaijVVuQSZSR5sFzrbq6dO2SV
zZFKdK9zg4MKWS49Iu11WEqmRtFyO3nlzvTafZKvn6blGYiTvpgkBE5/jyIQrXymvZIsu/UL2sDG
8hyg2qNxbVf3sese49H7rfBOBOPW59RnJie9QenkobT0suZRH+/EahTHuW1/mzpcOjQwA5KjYvyM
XMM5JYMKQGtUvOhuSvkR/yEUn/x1vjXzvj6AMFI7cyJIb667w+y+kq/j0iiV/0oTQZROigHlOgG6
87XR6SJXa3MySwbBijcikmVy01vytYlY8qr1t88pr9F6rHRz3ccoLs/N4BnP5uTG27UIsjG3QiWD
hhRJ3+zZ7adlZMppUpaM607zdmjp9fPAucRF2qA1nLrJnPoRwgVboLtcRLEXy6aIzHmQahCua1wc
I0Y1hj32O0fJ+oQ5vA40JOu8zCWCE363FhXqxhxaYC2wEWgVsC/a2l9R3tldCV3UpPmVcghd5Zif
YesNft1zhO2shh6jQhKbrSRIYdZpGfeFMhM1fpLhl7Hji+MCsKMwuUdRymvLcko3sA6m1tF2Iufo
4DraxUioCMng1QCRyGCm5ZVXx4oG3C4nDdXFUolel1QDpqihPTk0XPrpKC36IFX6YtNkoHxa/EE5
eah3hHQXTJiDsl1qPL9MmZqGxpOWfZfJ4gXmMnfANBxe8UQE9E6XEOXxyVmxHhGoR1Zsee1qsX0I
h2zYlR6mjgrZN2qYNA2psluJbkTTkVii0ccR/sqA58EgbHDcV4KkPPaEWt3o8/bYcjBLSzdkVR5J
Ya6eu7i/FrNrh03R+LGa6dNm8o79LQkd9KygDvJAetatGUPJy9OGvlL9IKZNEw/WNS2UHvS0EfSu
0wksAL5IoMO5z4fzQM5+2bQd8fawvFyiuLc9CUSY+VYa652+EJpQZ3axmyz3dnSdXeQWJ5xngSSM
5aYf2wW9ANA72SIKdOz0zTbTJTCMatzbefICeOCGem3l/nApu3T5poTCGC8nchpJB8v66QmkMENf
W39qNF7taB72k4LZRr52xCwtc6ozYxPSjCI+XDVu+Aa8c7KhU0tbbgY/xI0rp+Qx4WTo5xUGRm8u
LkWkfo2S81ZniteasKuMFOAwU8sjmx73PMtSeNlAUY1JCyKp3U1O/T5sEBQyIQkaIICA9etvMeJ7
0w7ynkYOxqFgiOYHqH6vDUonL9nZ0zDtit5Yb8APEXP1FAvvt0vnTe2Zf8ncu8tmM5AU3K0Om8lO
nTs6p9+Ej6qgyhni9T2nQoEm0pgl4ayMN8QaP7e1CtLWfFiJNykjF1jGi55Ei0918L79DNsZ3ybd
4wbEJ7crvhDJHqq4v5CyarNeukBesztSlAiy0vN3RtpnxisuwOVI0Wx0f7wVkqvZv8xTegCGfKJ/
sWJkUWymlHc8imOgRZuZxUi/EDkx0ueuz+KUdYwXwSSugexcCijaeX5JzFUsQNIideJtAaaLceB2
YVB+3jaBwYNlY32aaYVRQZBubS01Du3iVGrVPXdTD+DuGSjpGKuoKbka8AJ1gB4uVbprfY5pe9vl
2ceq88qPTvugbJiIHLKuRMMyyjLwOEtVPw3NUAdu0mhhz8OpR5tzVve8PbKyr3E1zjj+iHwtPoj6
ZekbOY02mHh0g1OjLjQ/ZShUj6U4ySq5t8YZnqQ2UaJnKkKAFh0jm0+OLawKvciud8uY9YErY9TH
tII8pnuUT/cCzGMw2xX92fKG5ChvqAy8nGwPsjL2Rsc8PlNIl6YmTULLsljSOcjsVoW70kA6C9/m
r36vrPKtNGkFpTkisljcpVQjesSJ0jXYnxM7uR080rWty0wkaJCaAMZJpE/8pWh3zBH8KXLQgI0f
pVghfJMpgGaID7+SApVuFg7k2d+cmYFMM/7f914y04Wc92MNykBj+o+cAsk4r/B6cvixejcuqBOG
205l96uN6eO/1zM1/kWOjjOFYURXJafEZk2fIuMWw80GBehD4a23GQlXAbo7f53W5wLm/TSLZ1Ji
QgwObkB4O+dvI3kebfexHKkQCV/xvQz582C3p7bDUVmX052xjfX/+8gydSy/c6qTQUnXNVRfBlyT
YExIcAL4RuHKg1iu3ZcktGveoAmDO+wc0lsaznUD0Re1sLVdPkAv9IYT7d5HZv+/UyLfk3h5EU3x
5urNiVb4r6PXD6q1sKA5OTk/dWuFXS52vf1iOE5+48n+oYvvqRe7nTmjQF7lnWZjDEbSODA1pPXh
0ZfYXl76c6LLoZ4xIyFEZLekzWVAhWSjBpwQmJOka3e7piyvSdcckK/mX06ttl2lesgHh7gACU4m
tcpApyPuJjSaPNZCOal9hz8klKQOBZ7O1oMXg9NtHlv0Hzc1JOZgqL05tTY6YGdMeHKVvG/jLYZ2
mB6iQXF35qQNYg8EesYqaTAj7j3rDF/tXSOhYiFOmZORuOsonwKjmDkzu/qdnPUpcNKkCdfkmehg
+lfe0oAtp5RhVGxPlH1j9dCgjSk2pUQfG1CXzCSowEoBw/xbyDxxF7pSScu+BLPyu9ySSNGYcvQw
rwtpwF5dA5pc0P5qdrFfnMH0zZX+jdW8atpwV8XACZAtPXk2jXdSQTfKrfM+Vul935ghwm1zP4DZ
C1s/ziZk/bRiOBGQPGNRnRbxaSCRZ3Tpb8958YIgJiBllvTvWd1OVS1DQw0vk62T9BzXPrjdhyxn
spu5dA61vkecAKVmSqXJ61Id5Iql2rSaN9Ogw0B42eQN90uJhiFz2YATt7sqPWbtNE0UCcuxjt0m
kHqR7svotl3L7UUdOUt668US9ms63epLCrHIBqSumgxie7xPaez6tT5eJ9E+Tti/Qc0zaiIiTsH/
gDqGWj2p+mDVTd6RGYBUo68UM65xq4nxUXehBtJaf3Vw7/BjXofsW6beGrRizliEjG8mqueiZROd
MhMJw6C3bP1MF2PrRlbNwygiRDR6c24pOJk99rvturJiEDirrD0g5b95QNZUdevXYHqBnXevVPw3
Whl91yLZtcmjZ+YR8dYEYA+GgxWIPKwKZ082Vw8eACeCBINZQi2NB+9xO5sS++768Y5sMWuW4jib
2veakZkzl/8gwobTzKBKdYwxR4LHurblk7h0x1tdPht9d64H1ez/y9teVoRVah45JNHobxyb43Kk
4441l6Cqy2c3zptD7Aj2/Hml1Uy3rbCsO88kCtsgh2cSUU6/hqNw2XNfiJg2QyEhY8cy+wa6WzO0
oJ1cLh05rfp6Qfr9xqpIhtBQNAynxc8K5ct3avuieqiBLl1bgqkvdj7+tcpjhzCnF+LslqODRDJo
RkP4hneZ5gbnUl66r31yN21ZVW55o2YQ71NMW3fMiidX8dXJ+730itGeirrHrS2ZjPUxq5qDu0Tv
VZp8GXV+pZS2FqR6mJV6xuvmIaajPpAqSkhGEZBaJ7Dpsp02M42NefY+7KIECUey9o2TJW9O+uBF
AkmWSJjlLLjY8vtBNCerRrLqRW8Z3gvfkIRFCnJeR7K4YQ+St5TqgQXeeQtiliFKjIjHK33tPFI8
CxoeKI1e0j76ZZn4YwLxms7WTtDBX9oK6OyuKpDZGc6RZsncpOTPECNZOfVNQycVV6vwBSeWYOgz
EmSJ18u8gqjFMnudV5MJUPWla6yU28O2cAMzh3n12JftQVbTXUTcrp2S+rWYt1hoHxwxvHmIFUBZ
tjiZ/b6HC0Jre20Z0ImBsU1HM639mV3S+hMTJR2jBwiMLxHMCmSRCB6TbfKzED8BCCDBPpyyZeRX
iRKI5KD+t8H4EVWU02mOMqYahrcEjRqRX8ysoXX5257iTu5nlZod8YdsKh7japURnm3RaI0HcZZ0
Ljz4Rr4lUdoBaH6knc1cfLiX+kfsFYyK6Z9AmYbFWBDiFtch8oqcR6Uh84VJN6t8YBYs3BWhzPNo
s0rgcw8WM70QsIe30anDXtPoGIyFRbnGsb5ZTNIR6j8iFE5RkT7nDcvDkLokHVBfLpMKEQpCCsAe
F0q3PPc1xkf3rLo2I15EMDcdGqatKBa6pVa7eNMI0hQ+eJO567vaPu1HjSXI0AjOjcgp0zUbul+N
Cbpan2zGaSiicufIOe3gGMutoOgu1lvPEukp96xTvPQUgV5ihcxWUQ61w6kvppeKmolBC40Ql34J
0k7C32KEoYN3GIXzbq+UTQBhfBTh6NwG7aNNxuI8DfEEdcOzdvlYz7tRjawpOHQGyzUfrJbhsEs3
oZy63ZArcQsZqTIr0jwzHlsX3ASBGSsa6e7QdHgXiim6acTU30sEbJGZAX5LUOf2WqjyUiepRbvN
9M6AgMH2EXWg0uIl42GQGaRwe0JuhZHAIVMCEPJrhTEV53OK4xh5ha9ntJlXqJrgOBSHFkLF0fvU
mN3c6dMpmdU7fNeAt/99yF0G5HkCyUCvzv047lK1ogEcrOJ1LFOeGVp22ah7OG+id2TEtDG8t9QC
QGYA186jdkHWMnximmIl1npOLBhm6DEEi7E+dDVaIvL8fFOxsOTqqXXQZpZx9qhqBo4uUykhOfry
BCcxxQJkq00cTsfVHYYXF8FAYPAqYN2FJzq0f7BZefUb7ckTOt2/sdb4jvwkld2hKLTA+OUVasD0
Ty9YY2SefpO65jqJODBFocSuc8yaxJuLgegS3Tpkjgc/hiEu6tFkJxCGVlWY5msfFlZ010yUj2x5
3Xp1pe7+GyzG+45NrubWWVMOQopZ8g7E1rnwjJ1cYsSktRuukhqNUUlnW2TMwNrF46sfR3yNENuz
P29xS7+ZmnOREvCrhnYvGvLpOViagWYQJheJE5YHHNwTpcpgW8MTeWMPgOBeCQG6QPmSe06ggdOi
5ConjR5Mz6qtV0vQqmSTO7RPmiZuhm0SwLSBNgHhQBj7kj0N4V/UOySJNWA8wP/W0ns1pfUK6uEB
IRRVDQ0bS8xXdEGUUfJYOS4zOf1aM9Ld/rSl9bhJ3caeMPwZZgmmW1cxRpfLd13Iy5yt38wL6H3o
e31gcO46z3UrL5VIL1pUXTAbU74uj9Zc/NOa6c+1vc8pXW509mZ7sS4Lh42iXa5L96Ep50N28qbX
WCuH5WpGzWc+GFfPzYlnGlh7nM9eaD9ON31NDZCEod/zxl2aZPor6umr7Ycgn9NH3XROQ40UpCwu
ROZetj9Jvrum5Mov8j01je+uXq6NU136tnvVkj+KLdmOT0mTXlVXXPLtNKijEFN/FrDixOBPUd4W
7CworVnmgN5b2YWU5r8FsW8kmEpuOIPs4q7xNaJhV28n+SGJ/TbP6YQORbDW2r2dRj/bX3ZWCMge
rp2cCH5FrjQ7QJJM3xlvCgc5dTXb8gKyDnGZ9YoxdhurXxEf+rrS3/p1/l6G4c8a+7t1cZDZlr/b
P6+R/i9FtbuIy/YjMi3/EPVDVJjX2Rm/s675FTkzNI2MY0tdiQz/JgngrtiOblV52f5dSpTomFX3
ieH9EJ9xaRe1hVdd4nwrrt3Has0/DCTa1fzNaeo60lpzU5Mpp4n70/nZ/lxHvKjK2+uVdtp+hFHF
e92SZ6MRF2cZvwcyV6rWPWfl+t9/m0nvx0wcpJs1p538aPbGh7M8kGX/uf0nlrV+98wIOZ081zaf
JJ2/QdddpES5aH8atfeTDsPX9n15aQNAkQ/VEJN8W9787/JxwWdrvcJd/esA3rj5t9Ews2vMq0dM
9jiuxDKrv9RhqAYPlxfiO+WGMmr7WzRJVIJgb12vY5ZcSX6NaVphxo2bB4isF4YjyPXlBEINdiu/
BLfrTVJ6h+3mbc/CWPQfq/X5//dzu+Hr6rzXjI1JkPeLbH7qC+bQPAzbQ7Hdge2v6kOJ2ESd1np8
sKHg/ff3uURaN37nWXdue/aILY2CC7BdBKrOi71+Zol4Mfi/XpFd6NBcbudC/GzXcIx4Ap3t7S5P
Xdl8rrm4VDkvc6zKt9b4I/L3B5nVJyJLNGLxweuXo5bVn70yLl0/vM32P2RhL06EcXrwLbxXpvGw
3ds15sLyAXqoOd5l+w34cBnzL/OfrtHvZJ8XXcj5b5iwjANDVEwuCsHx1aJZCzeKIq4twKdtf3X7
n4qSS7Rhs/isRvSz/Zlb6rlS6M+zHOgpn3L7enFPzloCw05PripZrhxLfaw5b5FW0Q+3/rsy24ej
I3lnE7C15vCC0G95pveDvOtCMNKfMMXnqs3XTrwsdfuWJj5XBQrcoH+k5vxHJP/FNPn9Wn5BeH1Y
ZuSTa3I20igEY3JdVHGZp+KGsIDQ0niWSW6eDEkqmnGJeT+2Xw975RK/KmF92Snq1LW9i5L/vVQ0
oG5Mx3vvTEZW8RBfazV8bd+s14xtcnnQhv9dEbMf/0rNCBZi+KaEj1XCQs8b+24kEvm/qw2b4m+7
UCBk6jn/2m7ify8KL4w3lv9dsq73fgQ3WdUVvh/uyGh/LmbG+ScjuNzFNcI7DijSF6J8QoR7zbv4
ut1gh4e5hh+DPfyhUSMWMZLpa/02UeqvX8tL1mNYicZ639VMspaFxaG+uIv2MxYPIq1ety2g0Sy2
kPSz3W8rtyXUn0lPwi+LAuYYumuPX4UxiYMA241T/k7SXxYyX1hHe/xKzBrDbQmzeujNZf/tradt
gds+YZY191lMc5iLui1J21cf5vwyVSfYHt86N1cq3tu44KydvoiCWJBBsDrFvN886s161Ud1dYpd
Kdv3fFmoefk+hmFftELuwPjcdMP8h7/1QuuYTbLKWMKOS1R+6Fx0zE7U/MtAQy25EV1yFf/H03ks
N44sUfSLEAFvthSNSHmpZagNgkaC9x5f/06ip99iRi2KBIGqrLQ3b2JESTmdTTBU0jQiGSg0Ym12
J1l9Tam+8+KqJhHTWKyjCEg9+Zf+oGugjvktQnRGtb34BEoOrLGkf61uvoqGFPUgP2M1Psu/x01u
vNja8GexLqLc+sY9LvZG1Z6r1P8o0T9iFMiPRlr7TYfSSeRLvod6y1aLvJ0f0BPfw0HXj6flo7Iy
cms+HUIARl/QxedCTc9gSl4b5x365wuIwiNTDB+LjhBeD87wpKKI64OIWJyr1z4bf/NsP5vqyRt9
ehM43Qm8cl1ubaOdFSd/X6pjBZcs/2nKnktRP5L3yWn2RVdNRv0cg5YLtWixEbZGOcv9Fl0Wf1hO
9SUyWrJ9srRTpX4QRHkPECReQ92hls6+MO3vNjChiGMJxLo5LKToUXlEB67n/DSQ0Khc0B9xaxyX
J2cCGX0ZGBWExGck7fQWMHA1Q9Jmto4+8Cthy3uvLSpIzpisFaneJwfIQuUPJ3l4CBt/i4BMWJQ9
FvN4TSKeLK1G/IhupevK82z7l+VFObRQL4HvuHF94MdIj7wkIkcA8ahqMbcANGpZmkWFp/mXFm6r
ofs1YHmQ9eurzzLW3nRiJS33XxgYf6UEzzBh/1IOFSXN1TROp0juQY6CfEdCEqWPtXVVtlu52X/f
q/s/qovc8FFVVXdyGd/TtFUcqw/hjG5md9wqhcw2vqOD5tnmOxcFLRdfHkqvX9qOgJ5V8ELMS+PM
v0b7bgj3BHZaVivp2QIyHqp+Urz0leaUVV0HH6Ij1EismfMc0uonToRIa5UEV9d5V9X69d9plauk
IzySRkfLNGRGoCtkL+Ttat/d5lO8Kzzt6pjIeHsUvaqDPUrNahNq9gNXP1s5AtKFZ+j0PpJCu4ri
Eu8QoJRG4Jv2DjdibsJBuyOd8aGFe9FaPmN1muZT1F5axxfF/b+jJapKDqeRJgeL2rdoZF//uxNt
RFwdg9Drft0y5/jBlTYoziWDTCjrYohgor3oDjk7nT49RuADRGwqH69NS35s8p0Bm/TvJYqedWU8
yjouT63pH3750qUx3UH2vYh/ypXyIfn0lRclMM/4uIshJ3NLbzfMPop+1NL5KmKdqLh3mXLbFPo2
URlg6tyRubxkop/DcXzNm/Gj/2HMDVQ6IE17MAXRH2pHK1mt0cyPSl/emT6TiXGRZppb6ji4t+by
hwzgl5HsxWmVQ8fwNyIHG+2TWcv+ppTz2gl3yqmvqha929VAphgQ5sw3g6g5xzpGfbSIKL27G/k2
LZwpvGrXRlGvJPTzNHur8SICLHVRO/ChG7s+RvXPIORQnXa7M7XlKabr7LngcOoHRyq9WnjIdO84
ytBWEwh6b+Vn26/Xszk9JE7zLcaLzuaz31ERTZmD1dpn5rqeMoytdppib9vSMCFSo8fVUUIFsH5M
R/MONbHJ8p2dFn3k9h9mU51Ebv4+p6UcMkiP5AXYCq5D/zUq7ftALU5XwXlJoCCrpbBIMZ4kzc+0
FsXPslBGKX5nnz7qoIVF+Su5DAUd9uLEqvB/iqof0HGGFT1Nqg1Qx7y0NKvE516dTzApXvX5q9NB
MEMHsjiDXYRxnWJG4Cr7AUddRwAWE/OfeRFpbgz/2OY7sZRGCW0vrixXrHUJUDACYgw6ptsYZvtK
v8BF/EDx2Xztc2jKr0XliHqYuuZV06JFVRBh/Y6oklovL/BNoKzEts59ch1XWYOFrRk/qCoUr3hZ
rEFco0bk3NiUBydmY4tyNLDPQTLtQhCdfuAcHXJ9Kxru72qQGVFgbGLAt3HdwdtWrRrCPMlmMzDz
6rDfekJUCaQdJOMd5FV5pVwKAkiq/Fcw7Sc3tr69cmPg+DENYx+DQhRF6JkWQ7edHz8ofpRMuXjG
e9Tka62AA8ufTlVr4FJGuGCo3rJ9UODY9HLt5Db0Yv4tgJPTJVyuZ25VS6tzNAIk0k5yR0NKEl59
DToksmNUKvMoKCH1dNPztxn6BUAWP51XfivkjXgPAz8O4PQAH6BKmNlwVliPodiKuyNfKvcr90hn
wtrIbPh9wKjEO4jjzsvnZW2nwP/pqYUG1mcwJH8KdyOfSu3kbPAIZM+WtaKTZdf75T717KfWdSj1
RsvrIdH0MHQU0pi0xLlsiNTd9O/f0idDCU40J1zn22woTsuSYOxl22FOh24HhsIAyVOKe1pfzz6T
vuXOXVZHfhpdD5SIFDJzB+Vpaf85i+VZ5CnArhp+9yROXhb6ZDoxVoOePjENYeUY9BmxvHaSQ8c/
/sqbmpqUcO+8icmsKwzaWB9TgiCkSGRz8eKy8R6Se1DcqAvRwgYhVEuBzu/i10XafY9hCnIGg7w+
MiTpr/loxqsaIqFWfwcCcCv/noC3dmV4Kwd8MsdtNEG20nLZRT26hCOZswUuuZff5bQPRJquO1xz
yl+G6m+TjvkJBLgI6FmcHQYIfJbZTlwwsQdZ4b621dlJ6A01R1r6eVp5jNzyLx2QSX9ytt7jqEBr
UBncQferTtB9xPpX2t7VHmvGxoblrWP2n3IO5EzIT01vvuUOEPqMIzHMH7IrIn/LFsz1cApchZDQ
2ZnwREwlLN6yNyJJIjfgC78MZv9i9w1fFNk8wOBI9Zy+H7FGYs9sLztP4NHkUbDg4g8AKt/7c0Mj
ABEL2kN+GrWxSRl+Jn66RFFqSVxP4iFVqNtZ9rmJ/7r5ie/vqf5tWtC1QWfceVi6wR1ORhMS1Q6U
HzATRvJTlhuGzt+pjrIWf0jkZZF/1maOkj2NbDuROlknpySFxX/yHgi2HyhT3EDrGtGxgHdRxWeK
zE9KCglsJdyq6YNYT3EKxa8v0pFBIkC41e4ksbdYWEmc9DegqE+iH6fG34Hp3olqFYe7j/fM3DyK
1i2U6pL42pm+tY3aqww2wnG27UNG/ztjO3A3/uZB5IJNwxA1EEdwFK0aVaUp/69jFdvz40ALljjB
CqMgLKS9KFPY9hgOx0lYAiH9VE7de9m1B7Xpd2FHvI4NFWUgis1NzGeZWGP28YeTfzlddS6I3yi/
oFOarwBcNJY5UHK010RcPDGMPIKRbz61GGXmGZwr8mkKc3UnRts0yXCf5Uy590EypRZRbsl0D7Ie
zEUVSH7/LVdxRgaaABQeMaSa6x1dVElkNu+afhZdCCT6pGgJoND2UbSPrTqfcfIkt0Vn09Enu2jq
rIQfvA2e9yrKXhSR1YyPUwRgA2WmqHRyWP5BlBtEAz9gkF5hiyf/jrocgl8xj43nf3j9Rx+ip5Dn
DuBJr2pfQfHeASEM4uQ5bVAefEIceTPLVrPmvYlTvKilGbOnAITVcudVgk3Pt1lM8qQw2uJWvS1h
ugTvCiwaHiVmcdNwOM4tr9EWgHKScB/i02vPODF/Yq49iDi8QvEUl3Amj4ctNHT0Omln2dopac6a
Sh0GaGoBTGawfozc2NBIvVfc8YMcXVeT4nOr70S1N85s7EWf/NMrEOW/KBrsupw40TeVZrOe2p1K
C5tIuz4FwD5Zfk4nA8kPnl59iysuP7m0fANYmG1f2+sZHL3kpVqVOZoZFjwjK+piTLls7BlM2CYF
TRrEGbATyKZumzTXwObYez+LsgDqcx81ofRrLpH2olkU4wRHxnEeo++qWol4iaEeHPeM00e5vngQ
CwOF7LHX+yvNMuecobeWeZTdLxP3nuZEio7TFUZNmgbnO3LPPw0WmrEl37bRXNK15drlwbLDXae4
7dbFfpaEjmhEeVtE8qeYdnOtneZU/VTHnRjamRFSi9LT1HqX0ZcuqkKiMIlmxcAVkQO5SQH6ot5J
KCZ2Rk4YTKNvQ8rs6v9UkBzIuFSufrcRqyQbuqxFH8+M5Ukf9Mm+iOsm++NZ6NPiWzKxYFQuU4qQ
NFetAbyUhlddnNzAr/YgLHdZL5na7jcOyJqHz4pgEsR/FYd6yPSdors7SXtTcbqkY34GE3vRApu+
lOyBKtxOn6d9i631EHTFGa9tvOt8k0qY8Su/JhhV3ylfJrJ4DuINzPYNzouldkAZ+FoBXssD9Vm+
QpLyksBP1Ptuqj7ET6aX+Txb7gXwJ+FQ+yB3Jj4yDcJnKPjCPj8WpO9Jfj4DRDt7mCAbEwSp3zqp
FOaDE4IazbfF9qgVWO9you82wfB2t/KNc9H/SrUhCz3J50u8AInmj4rcdMgJvSfPRnIZ2ju1Vy5m
dGx/atd7lfuUbJ+hNR8a6EAuFDnjb4dvFNLsSv+nhoGEiv1rVm4HdINkDB0j/tTNpyjkgfi1D6el
VqL42dE09sOtp+gXea9c2MNBtcmHShqxrWjK9W9T09nKk0lRoiCkkXuwvGjvR0ws5PXZwfgix1Sa
Xjwbuzf9upRU5Emm0GYyBS4rgpcyQEKT8xt+jlZ4l5XpVi/6aziz8qyRrbaPljuBTqdKq3/ZHbkD
BgWz7QXbLplNxy+/Svc+Q+ZLbYJdub0zJm/T+LjXuXKRBTeH8T5XvHWC8pSPqCPzuoACiPWHBYRe
KOVGJCbAlMg9qbiicM/Q4ez/WX5vy6M/vU6kPOBCfCtABDfI/jiTssSrz5CoHjAATFIv8rp8JJZ0
ggfgnRYraAvHFdA4zD9Ns+CJT1J+omlf89yrbIyZVGdvcC9xeRrD8V1WUnWce0jV1rLg8giJ5/6p
xp8k+/vOejaujQrAJAbfi9MPIvBez8qN7NPAzsuTypXVPHscgGV2DVGfCmw5OVMQJnZnXxWTrIxq
P+XFeJO7JGNc0pSZR2obQfhvcVvaEm26R1yLVeNWVLPZQ098K5IlOwh2E1PY3pmqd5RqVj0C28jP
EIed54a8Q0cCp1fXdV/eQ3lx0sv0TEoeN3CvGcZRwkhgyCcszNsQZWSQUQPigi7BppaopwkUOv3B
9IBdfS0EJBH/SI5L8oc0Iy/pCsAXa3ivaMWKiNEliPznk9rS09dT/q79yz9fFYK2Pc1GO/lqkU7T
Vc8GPEYxPSkzqnPiiHdIdODPH07z3sfEE3MPg+2gXYt8S8vht6TM5XV3oJ04x9OkuiaZn2gcTuCM
V0XTM8UzlZQFtQ6OXV4eIto3+m7T4gwU/XCSt5MXPZq3jaPCaVYdRY1EUfwI0QLlcOoGHScHzRje
6Wb0S6cwVr7/jodxbyjKRlRhj9MG9Co6kbbVeJqRp5TqzWyHzyVInH/euu8TWmfVfQO2ja5ASfJT
AP+NGcy+6jBLJENelnM83wNP/xKBS3Gwawrqda8dRJfIa0qvoo3cde0QceJhDCV8VdpwK+dJNDDM
u1fV028YufSUcBanDDe2oNs+nHYlAi1SKoLt+P39FCprzdM+xgQPebqKvitb5xiRjijx6Zwvk7KU
vGpFLCd850Xx0r+L1hC1mXE3kKArfOGijvzmld6nlYi7/O7wljGYPpP+WSR0borTcCvfrLQIvgix
6BVVy7/TBFh0f2tMKbOo00XRSx5FKq30YNGg5b4pg3E2fe3U+M13TSfJUPSvsiLmZLx6sPHLUcMW
q+qrlY8f8i1ypZj1E+XvltmjTxMDbbv//UXuSN6hGTRBTne6b3/JwR+SeKsb2Z08w/LWMH4wJpgg
kQoxhZOtXyGXslT1WxZqydf0+tcAMBjdYNn+Oxah6rDrNcCeMIl3i84I7jW1+ZC8U42FEjltG3CP
1nVyg6uY4FYpric5cHIcAkO/BjeVMdPlm9yC8rhIpQNmhy74jje55n9LDXupegC6fPW9GGTW2Z6s
DxE7O3NXShq+hPxbLUCHKji4JPTlb/JaExL6/y7VkZoeWaV/l2OaW+Y5Kt2vqjv8qym75fw7leF5
yvKXeIRIqDpqefkh75aIdNERrboxK+XI8NirRb7Kc9WdGzAnmsMry9f74aV+b2Aaz6vqLbShb9KT
s08CkuI14M4ZKBMGawjXhRU+dOb42gOgLstwVagG7JPqvR+9mB41dLyX0dKuYaC8pNa5w9EVI5AH
SFKlxEy/pNs6f+Vo/wrEQJR/gmHx3I8Uf4qRCydqbZFc8arVkK11017el+B+Dz48DXSK0PB/TzVs
3Um6GY9F/j5p+h2odzD4xG1yUbmA4yVffbGtJHVE/rvC2yL8fPUq8uBz/u7BiDDAjUpm+M5sijNI
qk3pe3cBTro3hh9z7v6ojNIYbFxLEs1JVX5q9u1EQaXyICqpqiMdDC8MF0LXzaeQKJXRfKd6tDdd
Fx/kI8BmSRM6xzgPyL+1T2gm3AznOKokNLttAyeBQYwMEy1Rd/LHZeKM3HgjAb68mJklZQ/YbNDy
pV1f6EQiBiOKMqd32Ry5Bz8pbqeGQbTypoTwtx2bV9ti4inPK28iODs6I7O9jeRNo6ooyyNrFtIE
4KCo4Xf+DMk+EoXUM2MAPffQFu6THVcAUrimZTZ/gHrQaUc2pmZz5ih+bTQ5axMjycdfefpxjF6c
iMYn7lDu1JpZsI6m6zgEX4/ehTbrovbN3sqYBtvnP3ZbXgrcYlcP7gMVsDzPLbZYmLZhOGz3agnP
WKqeJI+cWlS/KD32dB2pAXxEJFxEw/89hO4XCn3RznJgOxI0gADo+4aOgKFHKH7yufcmTVXyb7FF
crYdlwZ+leFpNItE/gIuGRLnKcuoKpT4dnxT4A5/pETvt+Qe+ugWY3CQmlEA+govKDvLSdXrB7hx
YL/7do37UuBfFAXk+ErBQczGYLGEysQ8IQdaicUzn5+igl7XoP0Ws2Z41Bg8RuiE9cOSYlrSrRS4
KnB1zPl4lZBKZV2lzFlSsqxPEpVK8NDk04Oi1WuJzyS1K8VQSvUPNo3SbnpTMZ5MIYHRDsW59Fpg
CjG0au2tJFek/7pJlRep1WQ0YzW+/vY3RSzdF43zXcJmSiFP6oaSuLFt/TkOyF6SC5YSgiRG5GcF
ajHQCDUpMcjf5GYlfJHYT/M3fTh8S7FOB94gRV7b/AAA/r5UL2V39a8kan7EOxEuc9eAqSE+CgrF
gH7CLYybJWlEUkVqOVKZzrUJwpPmMJd8l/TU1+5SNVrqwBDfx4VFPpgkDKkWqQ+jdKhpBOV7Euzy
5e7LHEcGV0jeIcIlVWUh28QfgiRuvUBkINFizlJJu4WkbdQ0O0u6rtVpHcvG29HqAXS7z3IFKcjI
WiRwVNoaaWG2oEqzH9meWW32ddLtJD2+rK0UfLweQHdf/FliPPbN9Of3dviW55RSogZGoxCCqZDe
lBSfyfB+loSfXWU3w2Q8Swy5BI3z6D6Pye+SZOiq7k0SDTF0TE7pPcnF5YoS/I9psLXrdt9GVEJJ
4Ev5KIzVtyQr4Adpb80y3EraSnZMVswTzkJG0bCz+8oGfGgip6xZNSkvOlBb2c44G3bUUfc6VVOp
tA5NdlYaslXCvxAxWwxC6055SDLlc+7J7BnN47LlgNhfuphG0n9+qwC7UA87f1L2Yixnjqidxp/O
8CqHW16isf+cqs5Rolxxc+T0BgozW3CDpWCVuAh9OH8zEhmO86tYRTcjjTR/dqr6HlK4h74Pakr1
tBy/RVGE6mH27A9xDegQpyCItkol1/2pK9FrRO+zuJjdOD+PDc2YnbKBJ/JuqfKId+hD6ZqU35E8
hdQFK0eKMTST20f5ekP7a8HNoTuA9YHdo/0FzHmruvVt4Le02La/UuAPR1C50UkqLaI1Crv9gjZa
7LZuaWtn8u8lSyiSJydL0oulMkEJ0UK0g09DCjILTr7avwuMw/cYvFO/ye7UEYgvzot8itIuUVnx
Iv82q2iX5eOt/G3BjoElCB34nLkXgS3JtzH/AFgw7WX+ZdkxObhj9RyE42edhjszd/cFTG6a0CC8
y0UlSVnEzos3QTCCkpFbk9fl4NT9Cdzrm7Eb7eki1Xg5XPIHweJIVmP+7bxkxRTqVzljhUaNnnth
LMRFvrfq9E1YerSyADAWgJxcV94gMYuAqlKZdtWnf9UmgN9eDT7lzqPJe2xh1JrJvcviyx5poL82
8t1yEatI6eHweRPIGzFykhweyoLh1jWtgB6F7opty8+SgnKQkKXcAXVMOjNEhThNMpANslv63WNZ
pmvXiMGW6NeU0pyPXkuT+9BPjzmhFy1kt9Qs4P/VgRjGV/rmrh7oYxDeGVW+kVpA0lnXUJnXkeXQ
ZugiT81FMlehQaPSyszGPd4AYFpgNBKMZ+6LWdEmQv5Q0uzLA9R6s6k6lSnL+MoIFORFlEkcY5eF
4W3dMe/0FIE1DDjQo6hOVGk7/P0J8/UL7al/i+9O/yZbIn8XsZCfCSygs1M8hrZsAUnvqaGK6JAq
7GU6joxOOwieRsRK0H6ivoVgs6mUJ/l3pwFvwWuiP+jLfKrb6pamigUjKOpGdL+oEG827ltAPWJx
a7jzFLd8NXPnIlVReU1qJlIdtRXjSeOAzXkPM3O1FPbL3HiAMX0rNld0wBIN12px1EAG8lmRlziy
f7q0387uuBfglYiBayU0F3e3Irdzar1AdgbFBk+MUtcAIPasUNkGe7hUtnHPoorR8+ZdmmX7MCmO
vnlhs9/FDhRiZ+QQ0a4UrmE6Xc+5eRPn3k4Mm4Tg8oVyWOQMNDTGdSwb3W+ywlLxkJ/yFs/3NjWV
EDneAtgTBABVEgELbCULLNWWaCBRl9s3uQG1IIkIkV4pmGmSqIzmr9o0HqLhhd5uCupYBf4kJSDJ
ZZqd/VgHMFeIk4zLKoWLXsNHMn76zn6NFPsiNymqgHEHyIl1Myv9g50xhXBUXmQl5Sl92/2xLfWo
ussGytuL2KduYsGK89/HVfPVgPVZbJBdDoA7H/J+gNkp/6nC4NVO3aepKmGalCLXsDgNDswq88BQ
MeomcjTF7ARWC4oOR6T8BSEG/c9rDFRBFlXuU8R9EHF0d5Ziv8vG9dNT6il/rCRZ0+PE0JXyE70r
OpeYhaby8YWa2oqE5VKKW5ScmEq34bhONz1xD3C58wLcINkJPcSudqyDmG7J2boCyCm6EcjsX/AG
3J7rKpzuBSRGv8dJ4EnhmJyamh5UMGHIRtcxEKU0bhSbMgoehwBPTUbVt/mbaCfdEVfDepL8g8SY
YvhSulG9Nn7rzOwsFmfUnXe9XvI/kkkR5xcY+yqJxz9LsoaPDFouahp+KXa6IN4xvUftgYnhEC9c
1UD7+E9ByipoYf17A+3ZRXwyWV3RkNS4mCvuH/xKv7YwpADDn44m2Dn226Z9zNDhI6E+J1K6uHnk
z8MIwgKqBlKiEolFXdPA6q9kRRe9JKWOJmhX/hQutSlBNi0oqMQnJAnmV8mli0/jufjGzhxsBz+/
k2oCzWOXIcLVLrP8LTJ+RavJOWrc4bOxX2Vhl80TkZyNUEAsUjSbC7r4u3xxzuTO/xk3xnO8my0D
RwATqMpBTqF4KYuCo6Anby0Nb0/1k4Le3rKcPwLyXswfGkiwwWq/01r1FKacHKX91bzwdfIYzsq2
SaQh0He9oSe1LjaS/JJ90eeQgspfdyf07H1hmVu5pPyXNQbwWZIjEFYgnLKqjWs+uHqxXk6fQ59t
RosdMYTskjzmIl/oKjpF4WX6CYxmGyfD8lH5+MCBVSvnZaKpRGRPDkgmPaVaxmgNFD5HSonfvNL5
sziMUbWSK0qOMIrdPQRZS8lGTuRSFbcYtwBhLozDbI3sE9QDZymZVk3x7FgpfYHefrAVvHzqIPhQ
HpZS3qP0yWW+lVJNa5vHnoy9xsD4mGwVUSqeg3TMqL91XVGnCK1z5IKd6saXgYXWjXrbBYBKgYeO
ff6owDoXie2HQ5KlHK4+JpT5wsRWBUMGZdZLAT2aee0xrzaqZ0CZyTwV2umeqtG5yZsXpWg+kyq+
1q5/XK5lI/G0jsDNOdNeghuFHXaL8jG3GNuTT28WNJpqX569bgbTR6yl6pvCsO5oojzNgv/1w8+S
OUgUMlv8RHmwgEnKSqtso43ULqWGLo+/FCa97qsZNqKj5VfxKv70vbrAT+awR0fOKzb6VJN/F22d
zulHqkP699faV7TrwjBxJ7CYpUZmBmTaWutNLijugEDwKNW8+URxcuxEAclxFLML6To5puyPFEDl
fQUUcpkJloJUphgSQZAbbbFRIvcgMYN8TiJGUK+3SVkxSZidF9UXDcPRY/6AC6KSMFQqfx60cAz+
hFui+JHDKL6Vm26rtL7YY0wbPFxn7INojI4eARFQwfK1ya2pM0avhOPrP2Ui/oRgYC0YXeOsefgH
M5KnyULjpQ3tpWQZ5XAvOTMje8ZFzVp1fdP18eM4xT//THocuMeR1zVTY1BW/WoMGcOuic/C+Vdc
DblLJ30LuvJNrAuJpVuScDs5HvI2xs79ALzH5sgbRXe4KSMGPB1gPlkA8SWa9KHC1AkIS/RNObnr
ZkD/dyU905RtI+Z+47foUbqG+h6ENGqa97pBuKgv+Sa5EX2wbhOwAabtQTjx9lep4nQFxTGjLDoU
1cMITLcdPgtt+iU1fmS9icC/JSoUt8+LYHrp4qfWIwUq++SHzVNjwBIqelin6wIpV32Q93UHCzZP
QowxJj3xxuIU1VG/h+FwKxVG0RSyWcwk+4B+WG6G5rPFDzJd7WpBOdQFrzlgDAFs1EX7aNYMs/Ow
hb6My7PHZxFH+W+BOomQiwA7CpwsgbJuK2Zx4YHIGxbIb94JKgkWehJygvaljeqzoFes10mKIlz/
0g61PzOWI97Ilovf2jvdvmvH7VKV/laC7Evq3WKNBPMY3BeG/rXclplOp7aM72zazlOrA3DLCkF+
el1p8IpRKxRDL3XaXDLg5JbTKSk3JYdlRaEFNko47u/jjrdq5kw0aCTg3Oc7JVCcve4rz5Ae6+s2
8CHHLBRYGvvKvCn16scKrfzZ1uDAj9V9Vhb+I2Oj6AFQmFjh5O6mc+CRgq4RLlegN2ZxUoH1vDh1
us3jut44LpOQTa+O112iZrtoMJksoU+7ZgDTFuRDvFf8WoGUuluNcx68QCePpA3PIWgzsjMu1MFb
0wjKQwE0XgciO6nK8Cc0tB+r1JR9aabwGQJf2xRheTCZRbYf/URYhw3IjZrM3Y6gUEb9DuTeV909
6jzACs4jxq8wzmIT9/4+y0Aj6kMZvmhDs4odeNcZOkyjGNSloUWbmp/2Jtzg3LQCOSb62X4y/dG8
08oRFFdnPcWpIuTh3jY12tfM762tkQFyVOuNFZc6ZBGxdUPAB1HrylFyoO/tq5bp9VpzPDgD6Quh
B5+BtIpefKR9bazmoD3GKd3TgzPfht2gEaXSF0Lg78MB9NSMxlNTk+GxGamzLcRFgsEhXTMscnyY
AKcUWrrum+qawoKVlhNMbiprzQDGNaRd6oqm0x7QdL82GshrsiEbVnU59dCEulTQnfhgTBRrbbPI
N7YS2jcTQ2oZSINeaekPtYfg3dC8dWvALp+n7zC8QGWWG09Z2u+TaDJXHnOg4YF2XzXPGHhffens
9JFWQg2meRotB02/sXDf1H46G+54z7QqCPJCI97o9btCUTtKorvOKccbIEf3kPq/a7AQrjp34MNw
9CuWfTtU0TWvQ6ZbddkbpLepZP7ztVM5uyRxa9w4+qDgadLQBhPPl5nvakCX59wosFfT296pn3CF
4MaNXrseIrVbQaa9baLiw5fmFwM6kKpiTgVHwfBgifLdLr2fffowFRX9wORbGVgS0iFLJrmhTu5B
qhz3Cc3OM/25c6+8FDRiDyq5nlQBvh8H+8RAaFK4C8KJxkbN3DezPh4gjUVLp7Rz63ShQUZwCvtW
e6Rtm6TMFAT7jhMQeP26N0+MS7a3LU2B0u1+wFnbjOegm+9d7NgqMjuwYWUNEEwfb9XagkisKO9d
B9i2b03q1u9Qppkfw6NjzQydyJuDo6XpVklg/vPRyKsYPsuNMO87PhZKsTTYxdVipRj21zSnT1ox
mockqDYQ3dAWUpUMRYFgXOv1ddjbw2oMjD+MIoaymSg58mnaDBnCMcQjBFVUqnKKn6Qlb4fIUbe9
SrdEUAY3dQw4U4NWf65ya8N0MugkGqD19dAzJ7i+7bOsuFW1LF9ZeTTSz/uq2qa2i7gzOktIPnIX
fQvFna5O027E1Zq1gU6pAurmru/ina/10wrikfP8q9fTF7S0TI9wTCakwB49wqSRtsOWhm1EDW5m
XcBqxjBsSwNxcfJ4NwQy4TABiRSp+sdAO6Q0mqq0LR/qmad2jMZZUW5/SiazuTFTZuoyoKKiX3by
KSuelLmgu3B6K7wc6MpcKVuVEd/GS1FNTP8JGfaSjdAiVDGtifXwmDnA9f0RhiSvBssYabQByLAB
tcwzCD41bZ2PpbUdgFaGbQrU3GAeDWjNba4dTRLlB9/qN30KP8AEyeh6toI/WjdPwN717MaMJkr5
zuzeeJZ+B0Kk2Lt+Q/NtNGyLXmNkEYQT2gBbrNEzysClAw1xSIK6e4vXquXJbNkxXtnVCOMmYyHM
0utXhlt569LRyDUnTgEanZ4TK+4y+H5/PZ/2qI5xTln6YaRWcJsmHWCDCeKFPpgOYeash7AOwIm5
LyWd50YN82QXw+g4pWTPy85kkyPvxh5ypnM+YjK1le1QXUzpY1tp9VvoqY+DJPJDWHdA8s70F8f0
vHSqTk0jX8PePawbW/uwK/rDE+w+GQE/LB0OOIMo9Nz89ioVpkirfhqy/EMbQA8wCUZJk2EDpcub
rfQudNMhRM529Qv1Mez9pffNnENj3SqPDiVzTHDwTgnSu0n8FtgjU6MZAjR50K8Djn/Q8oulOFvq
akprvSg18uc4iJoCYRJ0NxYt7vpv4TMZubOh4mqIEHxL281Y/CjWqfD2GYMbYAgqgJPg40935WMJ
FuiP7dgoeHe8BYrIaM0Y9vbYBgFomtDleVm17zVlW3fmO1nAGqkdW0jhDlU8vmkPcVNsUpxKXAEv
3kF0ewkb7nCAzcLMcWU9w9l4lvbQpQrFLhJ4myh9se321jUYzupMz3p6aJso2vLYNPLp3bGzLcbR
5ep347ebeCqBiVHas8fgDD1Quanzjyzo9EOZpfqhM43kprJUCmrJeCg7F3XTw1hmMdNdgXhg5NBB
U1uQN4A8xUuNrWu55SF3jVtjnIcdrcYvhUY35ahAAWRDaYixNCB+Va2ZmU5QsBOsr4Yw6Pa4/t5K
HyumUkdddViuA/F2smKQM2yNRvPJjJSv3ISS0aT1ueq0o6YG83rOIO5VNWjVaZRS0+6rGCgkUDfr
GYkKl1xa0EzZRJStG68mPM0Nhh39Ge1C2Q5JfQcZBY1CTGKzIm3X+u2fAY7DmzBNX9MuhfRT/hca
enWAg4dWvaT6qUzcUVgXnqyGThQ9u++b2NwX1dwcPLVqDk2dPDFpEaZMAqAuhhC+S6jt93RMFcph
zOMSEt56b4FWWEExTkFZB6ilw4K/SVcVMULmGy9pMt+YLvHEXFXGzrGrW92hnV9TIajIami2SIrW
myXTUduIgh+irhz8U7UaNuwymWVZxSQLi61iqG/D3Mcb3Gks4ThQ1Tc6jZJ6TlOvbRQt8ZtfoK8S
qHS8Al9RS1APZXGAdrs4/I+rM9ttXAm27BclwDmTrxI1y5ZteSq/EHWqXJzn5Pj1vegL9G00DlDH
lmeJzIzcsWPtoXKRkSiu8pngjGyc7I0Vy61lwXecSrIAqzIjhKa4yLGHeEaJaC/9H9fmeiOB4urg
Wqpb9sIxgw9cSS6d0HnPFeMFyNL72CY3yRePGGSw7E77pQuDcTFfC0W4VEmEW4UzYL1Khlpy7KqR
Slu3y3ZGXdBQGBb4pOZGT1bAOkHBEVebmsnYec6GXcY0y9ZwwCoN/6KVKkZ+Sbxn2vXRtoFMAkYv
8r5hwOHnXnqL2IP+ePAfNsYMOTHucjDCHX3ayJk3DmXsNhaEp1SrtjiqwFb6mg5gr0pxse0cbu/U
QdVLM+Zhwmtrz3/SZWGIoa8+PcoT2am9SO2VdsY+FEeWHcgu2c1kTrAAuleMwCZA2fRL5FBRBpMn
WXTfpseV7dsGz5HzlZi8Qr3vP7bu5Oxki3y3ohideRsKCpOcGKi690gKIJ+yiM9FSjCj8d7mjLlv
Zm67szUUsFGmagBqaKGPbn8eNdYP1T+f5fa83jIdufp+3szTTALDWT/hf77g52sTs2Fusn4ePax5
At0rjynXrdhdX+8SMwP+NvaMMhuPi9/KrbeiXWzLfzXH6SEif4D7n+dgIpSzK9uO4pzaIOudLaCB
cdtoIjL8vtt2kIljtoa5TOedYeiHPo3QtCasMXWuezIlERrT7qBRQq11ZfU9QpYo7nHruOMuHct/
QyKfU6sIL1EcHwi8g16pwu9s9p8W/6/WTDyGmSEP0TLjMAXWMGnnxi4uNmV5jTv/tVb4pVocTclS
HzWbPVFs8VFHdN7R5vOdtQAvqeSZraAzy/0w4FQpR+2SG5V85kYqN3Nk7XTdfKpd40PxcdPRp66k
0skt+xLl6ldHCtmGOdXurEp/64hQHlr1FqGGbDV9xs1ATOSxF6TqxAzYOCM9YBD8xFUv8jgPzJuU
5GMwTvPhkqzLiVhykGzhbk+IRetga2AujntdBItXOZvXEoM+Ds/l4jWHfvbrizTdZreu5XNkxlti
x4xt0Zus8IEAebmtGrqFTEL123Cmmxw5oJTyp06RU9GD+8nJ9LPN/EW2Zg6Nqv1WtbiN8KuYFjom
Y4eADLZ4cKOXTrxmHcF0g7ADe7WBWaKySPpYrghPV1f5wdiUwKl1C4u8KUhcHtS2qJ13wwLNVZTt
o2caL2DRSfYq2PgXpz4z+vNRzONbU+jPcCyghxbJOSO/mSUGO34444FwpvZmNZT2y3rahoJoQ8xf
voWVzhuiScrqn5lMgYxTZ2e0IQz8fGt4VRqYw3g1QWpvwgolFRTY01R7FGsN0WsZTlwcKdvc6Nvt
nC5vtYx5LowVipath4s69neN1x68KdFnK4tukvMfTivBMa2O5q1bhf8lxnLyyZMKfCPfVMJ/tPWk
d7Tj/ohRx2Qig2FfLPckhiRg5AMHeU1EJxbLQOS92k5LgliIMrePxLGkcjrqRv0jlKTOw4VYVUGZ
ipG25npoveazM3p/q0YzSB3z4qfVfewUBpEcDLnVPdQ2UYLTNDx1o/Psl8uthv21CSXxGxhp0DF2
nekQEdKBp0BjwTTtnnAbHFujqeEwYURShyKfbiRnn5tZ31vL/fT87KoHEGjwVtj6m0vp2vxEZT4P
cEUtM6X7PjzMOVOdRBgKXVw8w33AEAjlsG3aIErVE+rmhqy74cm2+18R2t22RrWsQpciAHYzioW1
6wXPfZhjC80Sr7wC1R+M54TALivl5aZ304XtnzIlEglom7UxC1SAoe4ui/ElyftN8uraVvljayln
P/pRt2GXPH5YMwbRxM56blTIaZ5/ius52Xl6GAKSciz0xxh0Ujbwwz3VP5GoQ6jX334arXMlyFft
ZPVZeN7WVKAfu/kuSoMmOfd60hIl1BLI0WcRWxLC82ZJ+yd8+zunArrJROyTEuoE0LTYdWN/MT3s
jEN7MTIGfso8fCJZd+DP9vci8XYZMvfGlKYIqohcEGk1ZrDY9Ufpds+d3WJGIPajLOaS9kMdGDm1
XMP1veeb7BkAIloiplaV/0wzvXdO+9ik3j/L+fA1BT5HjCeAZUe/VM1OMYEPK/vqCNff9y2hkVlk
vrK63pbZA3CGWraWYIOb3hIXzxyNFs6TbbaB6w8ycdh+1MfQQcrQNUj6cN8m3YWSykshggNsaWi3
YyIhkjDADtNuUopDq2CxakiZ2OgYwNZEMeCxJFoOf5KpXyYXTGXsMBQUXVttc5pI5j1+Ufx6Atpg
K83nn9crTCvqLprJRX2w1kNh6TefjWAvsrobaVHHNmfz0LoN4AFtExfImUmi1sbIFtQtO791Zfgl
SVNf6vy987CnZNXJZOjnwGmnO//vPwId7P959+cDtWvsq3Rwj/04luVep7on6ZGQgO08WqvwXv/P
Ywka+WVp8wR9c32TGKaQbXDViOIOOts0++355x9VDgcbiP9ReP5zY6Tz0eHVR9RGBG+cCh/FuZNz
9Sv1jZtnFK+NM+DrU945TYBtmQyZPDE8GrOezOesVEysaSK6hBP7hPGmwO5lWOwymI6+bTOOW31E
CdDAkVBFKhAfiBSdLFg2aNeyP5AqelxskQNPpaCurC8R83uAOf3DZRudW8/Yia4i8UfCwxzi8gQW
ND+HL8yKlZxJKJ8AwCVbkgCeUq2Nu+084moh12Gs4N6O9a/UNkganaMDWX3ZqUpjReTKBljwdJj7
CRA/g4ijdjpOtjnAPrmb4TqOhFFtu6HMcSNaz4avX8uiupEixNRDEx2NqdTboRHGIdQ9oF8neVic
tNxBS6bhxB27SfHhLZ6Zn4Ctf1M3nFQL/8SqexFEyCybRvfU9+53aBXdjplVuF8JbDUjfAaK1wbx
VN+ozRjejqw0APfibsgLlGtpdEvDIgnSsHpYsz/WPAGpqqe6gpUGfdSS4bOyxLPJkov/4amPmkM1
eeZmKuZ3OnstAVnRg685Zc5hW24qZf7B8PHVup+FSU2I+ZdfsL+OfcrAN8f/tDwY2tuJtsRt4I8H
+hXFFuauWOCJN7b7Z3Hphqk5+mfb7kMuyDVi/mxnYr2nGJjuIvqGQPpWqms3ojNZPpKYV5Ynf+ou
QKPzY+buwLISD9PztI0pmokYGVV0QK8n5c6w3pRbXYoGCrnboELV7iIO6zcvXP0Yd7CcV3WZSDT/
2il9nxs6GR1kwyFS95+YtDjRF0GbeqvhSFQ6Lrd1iIFhzSLKNbWF39n3ya32Ppypk73W+k0kdnMY
7bOxfXJTfU7NYk9vVhAJgQgIFY17n4BNMQ2/PIdeZNKZ3y1G683P8zu2gvk1j5Aj29PBwKpHOoX8
LO51FJ1t31iO0lMtMuR4NUR7cPvxc6Zns7d19Bz1RridBDrpBBhz49Z1dnUtKN9JZj5S1rdnIjPI
vM1qUmW0Xo45Y8m7mu+8a0E2boY+HPfWUk1XNv5nEkGqQ9/kVwjacaBL4EWqIQreCN3XCJV+axic
XETBOiQwOlO5gIuWfklou7+g/HrEvmBEd+H9F9+IzXlARKa1OOpxjqn907hAkZtb8odMEu5CAfeY
DFayrHqLuGCn5ykP099lNbs7PMykmtIjrKB7NxErE3lE2b7zl2kzu4N6UGyrrNsjNoD13cbK6v7A
yQYlZH74+YyfxzOZc5ivC/Ip+WQjmNZobZLCCcQE0G1wowXdJJKFg0TjPsj599AQ72mVlvPw8w9U
Rfd/3iq6NX2ROK/Nz2PkVM7MHbWP/9/nFgul4qA6ZutKT8zBz4fbRDeX2c5BJqq+wz7Htx97/8up
1G/SRrlWUtDpE7GSD9b61s+7GIS7q0e+4897P49DvVDEaCNCMFwDzpUbBFl9Uen+f94nV+5axZF7
mk3Xeph9ZmuWiPPmPFgPvRUhASeyMZEIFSnZ//sgOB6gJllh7X4e/PnihI6JpI470+bzSJdYEUhm
Js7j+p2jImzngPrfOxlljgly/ZSfr+XGGfdhTDJE0Tv+Q4Y0ujVSRwWy6vkLU4MDTLV+ZOCiPbdt
d/r5gL0k4YN2MW5YU/v089DP1/u+80fEZXT8ee/n8SYkDYb8FzP4+aK6Gp090ZFE3v/fb+tY4wnQ
QvbYLEBbWcbjK4RfshzGvroMazCLdmYwxHwwwTQOoliPL6zgzakte87gSR4GnJKLqwjnYyZY5gg3
a7b96L6S83xI2pxTn0FroEqrF8grlNw1aGO3rUsm9XDh4vvYOylsCWAbz0bXtvsoZHwKsKgA87xg
QU8qYMoD1Mss7o4N9JFNiBtlq8z810IU6uh05HIgXpHztK0F3f8lJznIip/XQjLLqVKGzP/lhfJJ
pSws9FPapL8gnZ8awpAA33f7aFp8YkaGoFNMpTVlyE2SXOl3jyvTeVIFioaP9FBSsJPs8dCve3JG
UP1iGTRwOMlwT70YdEaAlEQ7sidIrq3Po0KFkaF8rKN+74fJzRLuY9YP+7FZ4Pzk0YPlEbsj7LsO
iczKGltu8aF8hoRHMRXCYHIXIk54DdBvwcgqyee0eE5FRFXfR8utyzK+qlXwDjr9YRUwrUwgOgkT
W06PUz9TH0NCvKkp61PR5wd7Ko9+/Dzn+akfRX5Ubnj0PCPa1u7MzAqtYO3aj7LUx17rTztWj7JR
I1Hc3ZkgRYNlmnWQZvubxAybp+21yO2PqJHU+bycHL7wHvD7RtMTbUBKY83odom9kL4DHeBbNgHz
WXLOURj90b6LIxD8ckC36X6aR5P54MNYcjgF7Xi9HZvkmw4IoT0NN5osb0LWEKPlO5CHbgevB0NL
xWG906xlbjTDXG9u2muuSf3bzqHiTeQyjEmgpO6PMhUPJDS1QdFET6X1Ow1JqCFiPiZwXrJxT1BG
19xfvwMCNSHsbkKLrM3EnN/F2LzByszJhaFD1PRiYGzUCBi+5yBcl38kV2Rsrw3YYvBAPCffqnBJ
kKSUIqSNDMFq+I5niylcNsC24oVmTpBTgwG/2VE7NutzFXNC8gd0OJspnaBmCJ5fBEOSDzY1QRrF
2IiHTf+VtSs2UbOOcpYO7ozlYDdTUJVJc+pBlzX0QduRbTN2VzHb18jP835c+kNJY+fqCZSgwX2f
HXr0jgBQMXRXLeJn1ScnSzIOyzTSNK+IXst4J7zmZuk8qMYZikpxovUF1+CjknaGf6+5RVGxpz16
GQCQbBS61N7vyQEtNL3CjiMxgSkfU9HQkyZLNHs1y/aFzLVVKHpXeZ3sOf3iY+0Ex05FRES2lCh0
cWDM5ptu3TuBrvvWHs5hWdAKAJKbkovWtNaVDoofcM/R1xfY40nxzJdzAe2W9GwKhro9qqZh/kWR
vNHqJ5nWTCXho2YxPXT1+D41YcfoyfRpJm2geBHxE8x7mQ10wqetVD5IDgf2X6+/cpi/EGPjR0nS
OChJ8RDW9kMEVlyaxT9XN9fRc2rOtlBioWomQ9ZvTZupdNNDHO9UTfRZyNg9AhVBdK6V0W3Psqvl
NOBYKuluTPS9S+WArm8W+agMfStG6yPUwwGUbnMC4ENboPpiYgayeG2+gsUtj+PriGWXaQMQomv6
g2MvcLa98j2j0jYU4v2UVtBs2IKr/spYbI5yQ+3p9grmbP7coeCm3nwSOetIPMfM0K2E+apq7ktL
lhJtOQaqyB12u4UN2pXM+7+P9LAUlMIzAeC0ERGFm0bv/TXNTzePqREFGbl/cLdBjDeOevGU/5rS
2aWj29yg55MCdlua7pH9EP0GWuUhU969maDy1AtZBE3014jTJ93SafBN2oaK+Kz16jUK5LGCRLKE
dn3aoQBDbH/zCw8ngGzekCXwe6KjQATn/3uaEYQNxEgn+TAHiZg/FXM06OhPBIkyv0NA4gZMIwUZ
0Q1pqIJMw710X7iosEqQtpKmzmZxDVK/YZ2jpCKo+M5HYmoCaLoY/Ywc4tEcfrmtbgICJ0kplEnb
bqSJ7FmifINnmt8dUq5jJr06flRv8o9Lr5OMGppFCwhoos6awxAPaeCayd6X/kNFW3Ijo+aNqvAk
bVqx9vtqRJojwok9T6odSXr0Wtsny6i+fI8Lu/eesGi/N3bzd16YMBNLfuzgaXg4Xg+2+dL1WAWK
L5UWXPh6+oOO99BHu0qmXxR4l36UpzFKd547smHnkdyCwr5LjEFLnt5dmeUMNNONy+bLqME+Nk7H
QGTBYpmNNxhJX3n+YNTZ62T+57UVFpGhOEVuTZCOCYCj2fcSfR6b7C2PnIMH/2HHdwD24cz7uk4+
lVky9R5BL2Zg1+d440a/aZYeXTnzJ1iEOum0/+h1e63SHJMkGZVKlhcTh4UXiV+xb72TTvnLTbk8
xIo9J/p9Axn7w5+GDhcCr8YUG3/qzvjsObdguoZlkm0K6CXkZFxzEsQLa6JfNV/xVpwJc2aI/15m
A4ktun9H5AUglbw7aDTbIrXuqZv+avBqENHJjDod9jbNn53WeKksJhJiSpa6g60DlrgiNjldvsKa
Nie/2KmHMjxK648I6bMl9Hpih6LIbe+kA807VXzVLTtmBxq+YmshpooK6uDN9T6XBQkquj0abv8J
CJvGkT1/jZ7mZFXmL6HVapRrdFm2sO2Ae4NjMc10g8sKKelk9Y9LI3dpdsmQ/kwTgc4Esl42hHc2
M811MqT2OrHE1puGHWRnd4vgbF7K/m2ezEdfsEvLlmfW0z1Rz7xhZMW5t833MfNe8yZkws+9UJ7s
smW40VKqHqPomqAGKlqaoXtvhe+xz4lbNKWvVMgPVtQg4QHK3o618zRz71olKj3xGSSO/iPIVAed
wcwUiPGxjW+ZIVJya+dADPnHBPtwU3rGfgq7q8QljsuMunLkVNz13pvlcmsVM+3bxV9jjQv3PSpB
klU5jWmGfL7QoU8tAHA7K9uTvVRvC3LXVFf1cazBmjvt2YkNFnv3PU3TLDCt4XHwACgxQ0Fhhaup
nmERJLEOIN281wvn9C6ePzU5bPFQnRe2i6lLWB6j3TDm6R55+sL0dbfJJ1+sAewMRuHmRXNRY9pj
uOrtgNMk6C+iMav4xlBXSCQZwwZaHH/YtNSWOcROkpRO6P84Sz5TBSF4IRphHc2wp9VoUMl3yVeg
Y/iMisAbabv5gk16bULs89F7gIzE1oc0x3WI8JE9LCbz6oZKv2rGlEOHThx30xy9ONZytuvqdyY8
7jB6y3XJBITlPxeG+i6mSXHuxMwAMIradUzfaLv8i6kF1h1Hk1miOM0Limvffi0AiYRddUrUiEEC
t3ZrcLGL6FAkeo9e8Ezy8bIpF6benCHb6ij9u0wNHcX5e9QfvTUEBhcekwOLPHndKU3dJ8OxygA2
bLWj/QY3zYXQEWJZ2S6aoqbK/FvaoSDwXxAZzdE2HokMy4N6XuOrykLubPd7Mu3P2PY+wsa7pq2+
9KX+GpwaiyxTVu5AZdZXX6nL02pHLnOAeEccmwgcp8wQFlbjkheT2zHPL57Fqd/IzTfo/buhTG+x
rHCP5Ux4UwVPc3mXS4HJYm0wq4nTjzFcc3sUIB63nbZ7VglOd6UcOKIXIzPA34Rbvruuc4wqEqkU
pkBmPp6MLlyjMFa113VOjpvTgcvBMNrFS6fNazKD7RtDeVva+dY0fX11JvHLYKcmZ/IxTrnMliFn
L8KOyQX4K+3sB6PxiBch62Pqh++w99+ViHdpG5/Cufyb2DP3NhDdnq2dIf+NZLHYGWuWl2j0oVcZ
Bbb/gC55mYG7pEQmULhMMPANGj6E6NUhtzIwksdQPtBd+oPzltqJrmbzF4FxW0p9nYr8yRTTm20N
X+yspAUfE8tCrl2YT8UsIWP8k4bKzz646JWiGSI7icottqoa6VFEIIEN6yi74qv1MlhlGTIj7QYp
YN9X2bQfSkLfhL5TqD7nzfLuR82jP4dHlU0AUPQ+nxPNIjhc8PntMBReRT3aOPSopAyr+GCq6ssO
m0OYZcYmNZdd5vLn439ELG+JTaWXbtQOuseqs7Un02dZqJL2DJUJm0P2kqcmf2/0hr0wRXgjqwyA
65PZxxw1GBkKc33yTNRBx5sQHskN8VO1q01GPVxkR0/eCQXcEPgAw7U7GUP+V6Qgn1vL58fQ1BgX
Qu4L5DyiP9+I/cIoxiuibMnwWL7Ta4p5iyOJNKFzIuLXECcCQMpLLO27MxZHtw4HyNfLY6RtyomW
KCAROsRK0pdL8llcBurTUHp78rXaJQyK2eLwa093MiJcZCnnMNvWwU5GIpth2tpBOTiAUJB6R5be
nycxERLKONY39sgkThkZccxnYx0dXx0Hcibtns5G1zKvWbYiXRtK9GdctC7BIud6st9TqqHYkEPt
2+aNKLC9na5XbJy4G+4mClm68JRSD66h7ugG3E7l+Gn31R+31PRUPfsGS4cle1loUdWwz8jpUZqW
8Drs3PbvtodUWWQDjgjCP+kAhIAYiy85fPkEeMFTo8FG+Bf2j9C56f4JjeAQ+f2e+IYXDwQjy5aB
zAiMkgMjx5R0fDTE8NTgoQkI5DyO6HN2r17duMvI7f0olLNLfDvfM4dbbZTglJUgCjqMzm86vz7V
bn9PJsfeWfMfDkOc9xQhMhV2ACqYMsbuiENVBIPZslYWj50JKztWBDVPJoDoDhdkS/s8TF+ambZ7
P92qMt+N8/CHPDXqeupyDj5kuzrM9sCLn6fkbUApPXSWeoyyiJbRSALhbB5xVTJeXT8LC0FzNtV3
GQPS7xi92TjROUqWOxYZC7hNTYEJC6yO3pJZ/BdPMN4G+zvLyXMMcZBMZEOSxeFuSvYMpEo0+th2
NipCZRXp11Q5+iDBM8A6pT4h70cPuIHEfEmEIw+lnmIUl+VzWYbvZsbBUrLGpECYqtV7HE7ZJ3ve
PmrD1zhGAy6aHoDuIP/47nAnZ2jf0dNvope+FMV+vU6ckmskm0PyTZnw6BeaxqILf0eL9bRwVMzj
5smATbcBIPYNgC8gKJ59LOw34VCdnCX9JEqIxEN8EWBiMUji/xv6itUkXwL8f2zNTdwEcvSfu9L5
V3jZPWbJ2wzzW7PiIO38vHTxaSFj16tKdCIJcUzXO01EzfpBYHekm8bmcb1B3Jg5DGuYcsbe/3Hv
A8vlEN0k6uFXRQ72ianLU2247sbR0y8B+iILv3s5exs9sKU440Ezw8kxGMNCbUZftNmxJlYFA9fE
dviQ2qyYnnZWA5Bx2qNQFlmhPMDyxTW/7lV9mLx6MOWo6txHnXsAvoqjsUCDLmHYTZGzGxr9lo9B
qO1va90bIkWrOkzmp3XtHMRyb0J+n1Dgz6wbjrbEwp048X95qjqac4WDfSK3NdRnSFfsb5xWN3LA
gTM061QqvfLqv2JWN9c7GyIhbb4xQ0wbXOFmX3+AMTLqeDnMAzLhPFBb9R0gmyhTv536SE/5bcis
bp9zavcZj7FKMHY12BBi2FHNJotQ0xgMdFZ0e5mP544YP5aD6dDl3auKxoCppD9EuTI3+tqqnTuH
5smQxT+vpH+bNb9zP0sfJDOp8UpBXTjSX5JS3HuWRZZ9yq4+V7/nbBt14OzD8d5jUi/S5EkojMOV
JiQ8HrpdHF5rQ2C0RrQ81OFMc7EyMVGkr0CfjqmVxayITGHnA9lReYmD3IyGj6EQnGbr/uxFjDbq
/j9jbP5rfLJQkqz658jJBn8fmKNZb2m0nXw8HFFTHyqvqPc1zeltmrvDUZUOSWxYK2RMlAAuS/gF
/aVcTyu6vphpc1T59KA8efKxlGlXlUxWpI/k/+xp/tFem5nErex549X5VRvptVrmx5lsSi4Y/SmB
cGalDW7IYaSbeDKnJofQjtPbnH5RioYbl+yF9UIZU/+fLUNm151Pacpt06TPHhx2Y6gUTfzSotu7
c+JizQdq2DVSomhHFRaHaTcjjp3syL9banzVsrc2YATzE2AuvHEWqUFFi2WlnfDxpy71cXvvyufM
yNn6WLFQcbk/iTY18QznAyG9FBC0xB180AMBJSP+O8OgN1H157Jxy63LEjZSFUYTzl+i8IDRc4wN
UqM6eMUYSLw2VjqSbNbLz9z0n3smeRnhfq7XsWY/Apedc0sK4d8ECtduFkm6S1+W2CN+sQmTIPL1
mf2RuQhXhlujIjnQiHiRsAk7RHsBF+6bCmqlSr9V9+nlIaNMYorI9ZLPyGp7X8h76TFM2pQjEVBz
eoWPMAWpx5EI9uTq8XXTPe37g5ilPBnVSnLfQYHTDwCrd4Vq6YI11tOUVYwPzc5nBYY5oCh+tHIL
VwzlXurCvnAr/dftmdGcmk5tCECHFD42023BNY/T+K+u/BkLOjAOl/PwsuZrknM9nmy3O9YV5VSU
L+G+w+I6or8haHXWdkKPsazwNLYGFZmTv2Nnn2JzZyLxk97OjzXP4zLeqg55z6Yg0UV/5OL8z9Gv
bd9+Oml+x1aB7Yy5tmBKBv24Zrm4ygu3vcvq8tPlHDhJ4X0kFujS4WPdN8WABYV4QVWRmGs2B6hW
a0mhcGu9Dck6kWwHrowwmRWnjnnKDbaoV6B+sG3bbYZprc0/etUmQWvb5q5TvHjW5L/TDVScS3nF
xkwzolHGL9R3xBULw+Hi5cbp6xb0P2kfS1/cPEew6TBvp+lhlEP2ZjNnuRsYGos4hPWM0cdo/nY+
n6Yoof7McvxtzvCMtL3DeuQT/oV7zxiKKKDJF0icBwFtiXjbJ6hsdlUc4oj5pLVhRF9th63nAybp
sTFizQF0DLeiR7GIzGxrJcrdxn3/CsNEBUSC5zvfrKNrrPIA5NdLkYdvCz6OLTl//t4V060XjnGN
2Bvj1bvvp8Y1V668+iwE3GXLh5t25vucEedAcMJ+ZmTyaK9F/ORw/yIEeYx3dHIcN4VdUSNOAq3I
FIc5Nl/9MdmNAtcTGmgaWK5HGypNSMdVyAfSReLwJ/HNVDIznSRtrcJA74PPG9LXNGRVFVGkj0JU
HH+y6XnCxZHXA/Ajx7wTUcFfPSHExKVB+HbZRAynmBZ7GCOUiiJt1yEHBKQvZhxQo7fFCgPDYf0e
hi86UExzRMzPGHiW7RLFTLQpPfzO3aTtY2FEVOPLrm+lca4T6x++zf7UuT4qn+JMNiWMVIh0mzkM
4EWVz03OBWFqZkuquTxzkLqqPJQblyjlPV7EnVuToT2nhdrCNzEDUqUPuZ13Jy2t62J35T4jn9pV
4QEnKtFSjGhFo/e7HmW9Hdr+FCMbbloDfad2XBmknZGjJhnB7If1wSBtGMC83s6l9RnxRPOLkCiO
O/3OKM/WGkiHSVJmntpkBArEtEjoQjlYbf2F5/2HWrQPl/YX4TnbxSaRDBMR8lD2IiI5HE1/5f6y
a683nPAlCiZPWFxanKVNBDYfOGyaAreg3PQ5tAzVBt/nnrX+oiTNHbOf18NJc1FjeNdVQwyC8r8L
o7+TxVXufAla3okecpPZOBcwbpsc+wWVn/mOgItnQXNpP1kRC4pRvKwshnvmG3j2w8U8coy4KJts
4iFz1WnCp7mNpY99U7FRZaT32QrgHq0XLK9YB/Kk5v7W9j7Xc3vUijG+phNHWwHFgN65yaGpburM
3EJV4YXWFGEEvL11+GJne/o9zqw4zX9IDi7TTkQ12yYdOlAgdt1enJoMPczp3nbUqM3eBA61aRE0
lZPLg0ymXyQlR7zGA5Q7z0ALSgT+j2xYTXs2vwhjdkh0FKC8guk+yxY2E64JTRppFqce0nVBQrnD
mXm0GGDMrXkH5j96Lo1PK1T/qs4ijXfxOF8YGGun2XEeYGVdZxPHgqGnl5CZuWyq3KMwURWcGWuG
9KzxCED8E+C/uWfkhiFBr9gs9dXWOCvjZDGCkPx6vB7xIzwCd7OEAki98U3eJmU1TXZjcplfaYac
mPWXpIBwnDfZgUnSjuAfc2dJp9zEkl7/ABxe+BhOJwbVArzsAdPZF/BUz7JH7VTmxBlPvkO3n7dG
kSdUcrykg7Bgyt363Jec7aZo5y7ltDHr5Y5raJPZNDXCKnyOnQVnWYW1HVI+Y0E9Fl2CsGxO/p0R
KAOieNk1h3zGiUQZGpg0CA+hTF+wdgSY9wNPinwD+uNVuqO/7coR76K5PGH3JPA34fRPGtWTXVuv
9mC+OPQOoQF+M6pIXFo8npxaX5bYpnfNHnMuSKAf+zh/Qq/61bSKLt9UwCN2OBkAUM3WYEd9YBoT
69ZcXhwjeY/NFEOVp89JGf9r4Agh+NKX9mLg6b35PSXzX0P121Qj9/blQr4hpZ49NMCRS7K+h5Dg
XVUxrhAyEXf2q/Fqu9F4ACL8ahSfDvMClZPZWyvGnpRp2IrxhO0Vd12C1yp+K0VLyDSgOErdXIEz
6IiusMJ3Obo+FTeRirh8Z+8rFsbE9H762Y2hvkRC/B3n8sq0fUXT/P8QdV7LbSNRGn4iVCE10Lgl
wUxlWekGZXksNHJohAaefj96t2pvXPZYY1Ek0Djnj+6RmvQ5DohqjkUSEvdfMcaAEMbg5EwIq6LZ
WeBJZg7eWuFiti79luWxspfgJIDINSXnO6xU3lYifgojHxV1Szb9qoh1W421NQ0DPn3RVOLWE2Jj
7ofKoHcLbLAAMVH9aLxnwigRBpOhc6YxBtrFToiaqckLDruTUeQzwAxXNp+vN9nODrUKXspkZnyr
I0PDZ4AsujzQG90sDmuSmq9+V4x718cxpB0br+16tmynOkKfAIziYQHxbE7rDIzTqIRikRrcV0Yk
+yQ5Bs1+8jF7hNUhuF2rslRv48hAFvlWsZ+ksc7F4LwEFdHjs3+00tKcDVjlLri39dzGA/zMdsVq
mbVRyGxJ8KxFP2cruZO9MvZ4Mth6Gu8wkfoHj8PaQt2ft6ATA2b/6ZFJ4VkvI+NERlSCgpsA+wLe
bTXzkmNbMUFNXKylwvCFoZ9m6ZGOgGwiuhA0SY8+foK8ox93tXDi++bOp8wVWg6tgZkBe7UHfdz8
IZ3SRta8/Jl7dr9oRCmgLfttzTz0ah4/qYu3dhPgRWMi3UbtzCcIN+/aALpkQUEf/ZQGTx6NqxMr
LBU4iNI3XSMbELt2uBWH03yb1xOFwKAbzpod12zkn0tXZi6Ns1ErbZ3tIPzdg+s55BBc/do9Jaru
7oKMk10qjS8KwC5ucxRQLq6QsS2SnRQ85+0kP6pmbFmr7aPt2k+JSFA0pJbAfLwyZOibPeffLxUW
GihziVEjWOdHyKqZbRQHj7j98u9L/v2ucU1zpgAGcSYX9+3vojb4v69CAcYMCpa8q3FPZLNiatt2
JiqPeULavJ2tMpYa5aQ/VK9WSFUbop4Jpikglq5wzl37vlSTH6s+NHEr7WdZQ2h6PRnJ9KOivjZ/
asuPLs1y5eRjpRAEOethiCuBooagRhC+TnSb0GBaQgCJaGllusbDIfhJ6fRqs/Su1SH1vWV/CW51
DLpeY2DP7pzn6aOU5XwxMAVNzUAlQ/+IiIdgO/uksPD9cqoyArgLo1jUVGcPiffXx30p/SDbBhrT
pZglBoFpwgpifg1LB4Nq3yzvaJUE1qUTJ9927iZDI48F5hcI7FuhvkbFY6MG/g1Ln8oeiwDbvUfN
nPPXQuixIzIZN2+1/FVBP19duXwEbaROvTVCghoG2cxFEZHb3c3T1WF0G7GqiluyYfY42eHyUuO1
8mvPhq6XhFvZaorbcQCngnId0vUvyPvEFSKXfdEmjwTF7tdAPI8B5QwkRj6t2cRWNfs9C6v1LZI5
Pdi+GnAg5TwbaJGNxtxBOQR054E/swuF+2ngBDc5InO8wHeG6Cosrz6qgMjcRZbPiDarB2tUv8ns
q89omavzv9/JwZUQq2GbHXIxXwLhR/j3bnaj//2tHWDyZBtF3X27Uv/9jYPB//++yO09JFaCFIp/
l+6/q/bfF/7/H7M5feoIatj/u3b//wqPsCuVGxE+SFxw/3thd7dLfRlpTLhZCO2DHK3Dv/+GO+3q
pOuPVaFerBghWIf5pfKo4mUe/eV2XLaicTr6wnMdd9lE8W5R0y7RHIt8hQ0hVbVcySSmgj3mJOJ5
8mIVI6hI/UohWZLBNAqxg3HQ+NDV79YCFecHrhk7mn7rtlQSTLO1y2iFbiwjzrO9qG2Qm50Kb3XE
5frTttYIhgXxsK7I0ctx29cP6bgs92mEL01wEsTKbsiZBcdb6vdlQFA3EI2TW7lCMnTvzfKLy9Wj
or1gNBtq+Vzkw2c4v5ROyR60kvRXu2pD7THkq/IolOvopBZp+KKkOx5vejop4Q6pp6E3c+molcQT
t9jn6kbajL2C3RfcCoV/ZkBNF3dPmtCvaEw6HHaIQk2/D0xV03/87FjyL7eSy3VFMAm+sEsw4ifq
Eu+5dsKKJqGxieUcHV26cggyZ5S3mCIDAQmIgoCJC4xinrHuT5SxwzdVTGFwAVuI8l3qJcnTlws/
i4q5JeXXoUrRRrM6zivkSr2COkvt7WdvgFxAb7vtLJVsJKliGxNaewLA7UO/7OssKx6iJWJLo84p
qVs0M+VrOdS/l3KsnubiCAZFygSa40sw2X+rrpuYDvG2hEGOUxFMYeKfuOqK/8tdKqQXeieHpQZF
dwjAa6WzbyuIDCw22bEztQejaZ/0OE+70A/uiloD8SSSSa+O4maCkPMnm5Fhmo4zhRVYlRCBLQuk
QCP6Y0jvx6wzHgRJccfN/4M5CUV0kr+bdVg3Xf4pV45aINggYhsaI/wPsllKrBE8/KaafQlfJ2dO
n7d4A+xsBxd0Bmr0NpPdPI2Rh3TMXuix4ogizOtvQjaD1yMaTyd5n6WtvfX7g+MEvwL5Z7T1g1sw
plBjJzeDJtN7xFXqe8uprGlqzwYCOQCxNbGU1sEJse8YUKQgxCc9UhC6r17MqD+lXTUHLkwyfyH6
4AaQ3COCQpqTjS9h5r3lziDiQPffScH2UEVcunYo23uQZvrAf0vPqM1gZ8MxDRij5+6+WeZi5wLU
HF31m6Pvlk2PwYk3AFEXLEZKsXRxocIgPYYkFzrbNEwwDsyMPZ43XHmUPmCcVbfmypiwAHksgtKP
tYOcrwevJ51taM5FKevzvz+uSKN57ePN1wYRYwXumXQ49xyUi3ueAp/MsqinwYbw/WKpll3r00ts
FeJQOlmJwWhGDaN5dTOz2NlnJDri0CF1YXgwk1EHszQIqVBkYMxlZ+brjOUfMZwhahtWXkyBSC0L
ouNAeov903igza6b752qgMvH+Zwfpia7M0MYIdzLmGtS8eETurHvWxIVo8jCsufws8sJ9I5wuWnb
tIwEnIKYZUmP+Pcd/D4kmR+GxlrMcC4CLGwsm2N07EPSZ9oWtX/ZW7GPf5agiuhWwhNyUUyp9dBg
VVoGOZ+UnZt9pMNsX3M7HJQHUNC+CpECM+NctYs8pY6u2dY9howhE8z+/SxPTmV/jdX0kOl1fi0t
67NYsi83GhIehOSblG77IBhOmAShwS3V3Pd98OYW4TMPNdgPmKO4DB1mU8ZOdmKGa0wPKh6X6hXt
4ilHRfwrTRFmpCY7gAS++13ZHDvBOR5ECl/aFIabmvwFqEJMVX42bPMO36DSRPjMGOTmhT1f/Yx4
MVD6sWrm3c3slzHPkCHFOpTd5ThSSGpfvnBNQbA4EQ6Kvsdt3jwQ+HLOO3mcgiC4NV95saRet5AY
cJdvUY33hFq0F9Hx44pwfImajD7ufn6NVMOC4k/tPqkD74Cnkv2LvByOstm7aoJkAIaIMktDTaqi
qZ8U2uE0bB/sXO+r1WppS0h/qprnPaG2B0aIF88VaAciEmgUI7QV6R9K1yIyHrOXYlrPxhvNLl9z
YBvlouKIeoqocVxZq9wHrSZv3RTnJWcw8XpBJCReLojVV0iQnFcR/XZJEuEQ6t+6NEemK6Ci6RAM
tOhwOxEqYsnRuRQWW2VZTCke1Xgp0bYRq4NbKcyzo/CmT0fjk7E8A+ddViR/+K+yKOpbpO9rpO2L
0yYDSX/PtduvyEqmp2oSzqa0bHQFy4Bph0F/KAiPXVhbBAl/PAadfZ8Ej8rvwNdJpQvW/C/mPqRr
GVYGOe18b35yW+u3l6exi/960epeEaRsL5ooB4e1w/fHX1hfgzWAbGqQJBbTz1pHH9k83Ke5PnWU
pEd1f+nW4T7MubFGjBK4hAhvQNoOD8f+QRzfEybufuuHxbLxRPPjuscx0ufELe5zQRTPCikQjykh
9UtzVyWDGy9rHAWTirObYpMwHkrh1oP0WobUBlGXGN2XelmfElJc8ur3CmFZe0G/9xL0uglp0vlD
ESVTDDZ3LVJwBdXipJc4dreNG+545BLVMPpxIZfv1W0eTJZcauWWu3EKqVux7+1k0cfKWh7QphJ0
ptqNNU/XEDM0Uzx0HNkYOcKhVLJMUaUZgCwal9iKDGOiH4knNk5rdHg7lu7DqyYAKVVcu7l8AyC9
+ZODt9xq050ee4qWmFMbH+PWonG/5uNTaUvCLvGF1zlvpBLzW13iS5Jl8Qs317XKLLNLxuUP8VWf
jute5xxu08qd5xSKOqYh70N0RLW4RPkYbe+VJTQxvZa9cSYqPIrC3Rvi5DnWwDEK7JJwDyQ1OMeC
8qptUt3XQ1ARYZjeAf69ZUwXGdWZ5KGND3azk4t/k3+VW7cvfimQty2wybWub47KqY+bZnyrAM1x
xHsbPNX3hU53EY5Sr28/kENDXXBw70Ao91MRqNPsOPDN5dFtICuQwI8BNFxSQA9OQX+Pr+EvY2WH
YXouYTqBimvh4DkhC2z0+N5i9CZ4rvwBeX2fMC+5fOE2ZcpvKUOqffeP6HGzNxy+0ziQa54m3mYg
jfSfAAqo0s/uTY5uEfkScVAaCZ3qZ+d+gQG2HPXQTyM2IuSIu5WEdsIQnX2e3zw4fZ3uUtNV+Agc
tcNCj2OPo4S5zsGiSyUBaFRRbQparkH6ddxo2z8FkOu5zU64NsxxSF44Pmzn0VO9d8m6bNzXkqIe
23NCTvLVhsOHyquVg/e5zsil1jxyJJgN7pZdOqOisFCzl/IkmxHFpSiZzx33nucjEoYEFYEF8AUK
w+2U0ahlGgtlT/ZmbJSiVo/Dh2l5M4ccnxFuQld3D23zYNcm2yV+hbYvj1BhATk7+rhEip+hdh5T
GyVmOCUQCiFMvs8EHJE5PYyL3AYG5weRl1waa7MdF+tvCxS0a+nk6zoVUkMBM15xOMSkQH44oXkZ
c//Y3NIwOs0x7Kbuz1yVP3PaN98Ei2ebpbHuG6sxkCnnRef5Niq/yHRgYIcx2Aw4WcdqB60Lwo62
ku1omwW2fWn12u7GfIohixFm+i9DlHrnka02nxNQpMTfiqoMtiVkWOagj1uI4UPXvtGGoCN7/ndy
hLssdB6EyztbL1ms3fBqQg+AvpzR5C7sZ2QJMMhnsoHyBemBWmZb7lW466zywyvX09QCBuPcYMH6
pyBU6n0lm+BgAuvqRm5+yoaf3A+CC1Jx56Qa+ZS0Sb6XAy4bNVd7aZwTpplktzptEaMBIMZ3aWLk
CAgBrJL0R++li0r6hZti79npt6fcl64xjHNosl9ERRSU01uob/+lCXVRAXFdIEf2KogYboehKfp7
Y/K7jG2o8UJDaZ9Pt59DMgBcz7Jm18CxuKwiieJJLiT9OOKtWWxC3TLf2hY9rtcks8CKxvsknfJ9
ZTxE9L1EonrE7ckWyTfcVpPXbaMegXfyq7sFWmvLeqMwsdqAKL/VyU26gYqlhCYkeGO60Zr7uoxQ
ksBIo2LqWftyBZun44CpNG54/DOXZrzC27ciEOi4cKNRnHh1vJbng9snx6EQP6J6Na4FRUCSYg9m
CbyPKZ+NL0qbVwCRj7Amwyq9bVrE/W0L8eGmNg2EDOCdancF2RRbl31t45aOtyX98tMbUBvStrB3
+KD1FCCmyMZvgufImdRxnpOlZJIO1SFLkN0Pj2uVnSrtv2RW++5I5aMVUkjXc5AgKvp87A8u6XVr
5+9z1pmA9hcsDgg3WGKHeEFEcs5TDvMaIndpoZdl/VkXvNkRuTx2f83JQFjD6tO2ae7VE0IotjZG
D/Vuo2Q+W9mhJ7WUAJaIzJ6qPQnvxxvh/MsGwqnxAu7TtcNS2ZqYSITjXCH58IPEB/nEHtBE9qOP
BwEVcfU49lLF0+Bd+jp/VsHyRELUc4NXcyMs/VFl7AQGoejgn5fMTfeO7W5Gj2SujFCh4FZSMfgv
t2kpN7SApjUOvdTKh52MEFG3iXPW9UF3Trftq+4yUK9L9eiH5qBIQoGDPSP+qQ93oyLJPvMayDAg
xTEr3/uR55nl+kzIE4t0SMQ2zx3qVX6X6h/EVUQIFKovih3+66LpDgEb/u0hEseke+OSj5vVbi5s
aJLtMSUJBRm0RVtMon61JfDZzSHIOD++UJl7d3s9tHCz8crpzG5Han1dE2iLpDkbGDy4Zr/S2fqL
qDBGLB4cLFd8KoSwx94kIfFQoIDMyOAB87HoomhrzEuDqvIwFjN2l6L5KBHN+S3T4cIYjjk2yPdj
J2+lAFSXqErH/oL3xZnyJ69tvxCCyL79vYQYHydSRFR7bXzEwIWHBargthrQkzvJYclUu3cs4W66
OUvjliSAKPLOc+Y8QrGRDbgCsWOUx1gq+wbJP9kRhlFq0IDowgSgyiGoXJXvjRNANWGZ7cT616dC
5zhgoptCc8BJ/9d3rTelXKarKWEmcSciIfzqXc0vhTvj7OtVhfKm3zlU5mzJz/sbCijUjuh/5O1v
xh3JHZn771r5l6mr/uR42hDd7J3e4JXstlQH0jPD6+3z8P0WxoXbwuV4rVaXvLJoQvC6osVlh4OZ
7+JePJcTeQxRTwFZSc0KQEx3w5RgbYlG3E75XJ6ANXmeJyhKeyg1SDu1TwqwMwJhnyhYQkXXJp9F
orGD1wuLNLYT7OZACTk2B64lrjnENKb/opvEgV9P3xtA6C0hjncOIrOdWjB1oIeAQjMoTBdr3ttD
9yxz2MWJiB24vazdIMH/L8pT3Mt9eiVZ7KeX6X1BqRQmdARNK4FlezVBMfRGxMLTUIJWs2KQquKs
Fn8QyOn9IiTNxgerW3Fh+0O7t9Prv0vYTNOv1huvucUx304h0Bu48gh5M1co1W52p5ZxCwNNZx41
fidpsW11c32uI/Wrr50/o5cg+G2w7I0IknFSsiqFnRV7NmoyC380TGz7xJx4rnFx0sXmxeSOfGep
uuk9fU717yrE87VMfGOvYA0XOZqcIahhgIpd1QzFvVqg/dM6bLYBPaxZh44v4ujRZVniwcSBZldZ
vS2TZ2ulE501GXUvTm9Ukj/AL3pbOTPWuYpYjxZtCZXHCOqARKxZsJxFqKyHdblbMUUcS/M5Vf7j
mnjJNp0TtRdjeIHyRYIbBC+rYduamSVYvpsjOMJuGlh3fbhTJGykFJsvf0Zkoiwy+UT3ZIVFuONS
8ndkKK2xLpt5M+TN/Vyaj7m++bnQkVleuwMS7XYOicCxkmzXbuvduyxJox3WD8azepJ84nn6mZvg
qXOXV9vzTlkS/hLE3Ve+TSaePBeudUkx9ezF4HubotjKIsoYVd1tP5M4SjgosqzRS/feZP5ILfEC
/tjGfTVe9sp8zo/rpedxLX73A4dDZw2v0TSc0hGwLQq/V0mK7Fw334Iu6EpGKxM876nu3bfK4bPV
BRSyxjZ5RKyI3RjsKwH5nHoSymxLx9VI8jsTceeeHJcnW7AyPYrWiL22BJ8UFsdAit/lPNmHloBK
RAfUBYWPGCSuDnHNu2xmHcoQiMxV4RCa0NzxRorr0lmgOOyRB7/CC4jKdE5w5rUL2awWFs2zUNl/
oef9Vyp7PYDDuHEeElZjrOfRCQjqbjpvm7poMcMEV19IQ7pVpPYpsHFIlOX4HblIFJOGVwQUDdy9
/nENbmceIKTEiWTvmkVhDMU4Zxn7mE/4uHFVVzHLEK8nsh7qJLcZ69biWQdV8WrReRkuM8EZp3m2
gwtoBjfddmLGviZN+yWXcThlol4eHZRUiYrKXamiP0H6NXUerMlG4LM9lTO6Yj0TYeaE/nYN5p8o
2Ou6RXpqVWfkXiBti1dtQTkwniUrbTRR8pqskgYQ8+g5Vf7iNexHSYepfa1KPhoiMgAH7HonJ8Jj
VEG/bAuOX2KgYTt+T1WKJiXUxUmUPlSiURVjLQsLYiZnJyJgzFSvPynmjyFdKEzb8gxDiyMEU7KG
dOkTln6Z/yaeQZ2cElACe3lBQFEYYLdq3At5oGT0BB1Ff0n34jrc5HXlXpq6pbMCcHmV3X1PkmUS
MKbrN0L2eWQpcmNdwXQNFUSyV4gz1PtcsypB0kVmht0ALGlXXqDL7WNt60uiq/ouSlDaLI0t4toC
spuLsT1TQrolIRrljsdAS2TJtqvw04ZVCXI4vQdGvkaiI8mKmjdsRNm3ncy4lqaaFACuKtlXiJW0
lx5MiyYzSs+zCRtKU5pD0XU3M5/3gwiQNRCyk6TllHSlm1E8nT9kheKCbm5E+W3HshpqonVvEhCn
5JTo9oaV8qpyzzmu217U+bVw7TeJsG4TtlXGU8Qd4qDOj1MRVvHg1WQPDuJ9+ec6Sht8+BCcq48y
B7sl0cwsVqDs9i4II5BE3R1NhV2mCRlMFxyfdokEP5x3aJEFdvP8Fds2a3OPN6mrT0QlPLcRWR6p
JiCNwLl3x5uZ6xPAdfh4RDKVHDY/HTgZKi6D+SeJYHFKFjkvom6Qu2GTJeo0Tm0Qk2GN5q8rL5Ks
0qNG7YNMW1UkRrpXPaqKgFedEZzrHWB1mCXNyO7/VjXkk5Bof65rUKViJGcRlzZo3C22YE3KrVG5
3Nhl8ulZM59nKz/TCJ/FUPUKX36yAmDYX6px/VhO9V3Whxei7QLweCAVZufhtUAw+CKK3Zz5YJk9
bGrUsDgjNvxxLRSbPLAZ3fNKYFxPss+FCrbcnp6aybu63XpBKfE5lR5NapUgiponE6piDiaNsrPA
106Q2vM6LvMh0Sc/VyiNps8lRKXiy2TeCUgrYfEWFV1L3+kajrs0XZ6E38ntjAkAAPjY9QMOEzG9
oav/sxIwzsaAHze0QPAg/RgKMm8/jJ4800pTQrdmV5lqfBU8burMKdC6RWdI0OBQ0yeWpLm9y2UB
WVCQOKSZli+FqT8I+dk5yLNOCDDOYS/Cp2l6NRPF7VURPSK6J0x7ILMvWvShzsb6AXrwTjf9R5KA
iDS6qHbVsL7KFrPX2otlAzgEu25McPIXxghEyMcM8c32xhcjrRZjLskzNSR+pGj1KP+9mzTmAU81
W4qYiwuxC99h1CznyXeXrWuhS2Z8o+WkViJeRulCFnVH3Wfq2ufLJQ0sc84DoiQ9C7ZGCPvojphR
2sYi/zxCGZZG+aVqFk3RBFci8k5nG/kd7pQaDYNdHmBhnod5/eDSMkcnd85p79YHb2CJqPzcuRs8
KAmFknlThND75ND8GTqUsbbH4FDXzw6ipTPWvvKIUJNwMfdGVKbEDAKpeanL8JJNQG3LqsnuID6j
CN03TW7r6JOlQC6bhmFk8ugQ1NWTwYxHlhcbt5fFU0n2l/BvCjWkeBkYDIk7twoAaWOP7KChl+yW
6zRuZQ/l26KCDik59RZLQdJU/sWfv+ccl38BeAer6T+VvT6qin/R13fSp7cJ+jLnYkB4MoVIJUIQ
2OOALniHgH3P7NNe2g7XT5QUH5VvuIw9ioJJgsj2GXslMIo5VylQ/Yy4iZP5Uw7rZysCfagG+WMR
4ETus9/scye8qIrHNfxZTMYbWdgVnkzx3WYYY2REnGzdqevs2zT9gkoQj0Eq7ghxhuo0BLfz12pv
Cl4r4VzhfV2Spmby/qkHg8aA4AK7T+ttk1CoD9DzPqmZ1P5oCGgDbfxL2QP/osNm0xxJPMYMRS9H
Vp27MPculP94IicaYyj+ePmiHtwABHqogHk65qlYLxzamlbyQ1S3GO1a3ksUYsGlnaMbDEbfDylM
JCgWPlDkcmiDGs0ryeUchsjyck0rTZqddDqoP3nAJD6K+zFJfUJcosua2qiIw/qWd0fqeEJjYOQu
apMPeNqgOnCOMT+D9rnB/r9oQCqNMY9cfIScdsGTCaazybvfQyQL2s8RnofoOb3xANsAyDF4f7x2
T6z6CopRfKaO+7VMtmJ86qBpFY6AWh6tdXoqchLZdeh+Lva47rqEMx0P614wCOJNALUojP8Z4Xmj
GyF968aOSGNnfGZ0Jewkv4UuzRQBJdxf81QwvhTuK592wNsQXXjAbv016chW56G64Fwb3YbEpYw4
bQyt8RBRYpAH6ALCiKk70GQBjDwFXLzMO114r43i4haTSxrTRJzeQsBa5xO5SSzeN9lWj4sV/Cx+
ZZ11WOSk3PCaSvrcWQGVuApHfgVNduy7KdkpkbtbCwB54RqJRaNuyFBX7adWf2eLHXu35becWS20
UK+djuhYFOiYmFf2CKAG0FLLgQl1YmMpb59h/EXWZJGvAL/dEttxXeT4bRGthA0yiMOJKB2djsfE
cDpmyBe1hsqNautnHNo7RUb+AW3tQ9p4Jh5NRNZiXT1KwtfITqRvimU5Mosbp0VHHTItErA0XXRw
MJVl/ZCzyar/VqQ042LPD0Umt11edHvwjG+ZyGabuey4/QAi5ZW5h9RwX4y4oXF2jeeCzBqGowEq
qpu+Q6qjLr3vPS4ymLcER+0wk/CUsbj92Bi+aes99w4JGrhNbEKxR1IoVYlLfLQPbrrU+9wNLqSQ
PTQJgYdVNJJLR26ClMPBnYW7rRKiIshTJeZt1LyLefnarkGz4xx+Ghrr4Sa3DVKekv4MUGiC9C84
bDWQteGIX3PdM4pCZtVzpM4CBJQ6bNhE/L8OEohhASOYMe373WMG8nysOfNXIf9z0AQS4xYe6IFC
jBcR0l4lqIchgjFzhARshjREpPZ8aQQtwjC/xOOtyPyL6H1RIrvyM8wYnWXOjRTnmRee8gUJlJ8R
mxBUdzZxwkfcBo9jEtiXypW/EM1i4vBn7kMAMD8/F413xUrJdkzfXzc1iPlTaPwovA5Ve50dP4gn
4h8xpuG0DdqaXANQnCasFt4E515EcJi45k3CZpJT992J6dyhZIzy20qZjvZ9u6Ygz838OyN24E0U
LDuVS4K0ojjEYFGNJSpae27wpgptduRv3+xaDPnc7Nse3z+wR3CDokh6I42bQ/AmruzRvCgGdDhe
++GWwHoBK402XYIgIOdJd4giszO9/JhNYXas809pxyAZJf2zEf1v1mVSn9yQ+b69lxYBPEo3rzIK
+UBz3DbqxakblIeWvY8ISuDDBXuvaTDwJyQcIf0BvsMHXI3dw4qSO9YKjB3Z50tth9yRvvkhM4cK
wpWWYYHLA/H7TX2BiC1v9x29WF4OpaU90hiG8c5ZJyJ7CA1zsvQ1cqK7wJHhcVLhMZrXl4kIVFB7
iZdW6f80ynfAoN7ZF2RRF6P5yllB7vIwBzpmvjuNoj0RkfSAQHreza0kvpxchS7jWFsrfQWsmDcq
Wh+61s/jfvV/ItO8JjfjMrhAdQvhedC2+O4ns3WW8n0ei89QqGCjrlXCJyKt7Gd0F6w5tw5437rr
lfVmz+svrLDF3pjbgN4AyPsKGUbqPrsLGUCZaP8j7F7CKI27weofmUpIx70ZN7Wer2PAB4Dc8T3s
WHKd6eTDFoGccDG+GzUd3bkQ26VENQ/zTCU8L2aSPROCoGCZjg47LR46gtGt1n4G7eoDuNlwPpnS
pbZSLQfM6zAp1OCCfl5M++U6Sh+on/O31H5Om6TGSNJ5XnuZQMMSPt4dgbffKgq97ThgYTLzxMHO
o131Ebog0t53rtRkPEJ+Qdv+LnkndSHe+25vKwACX2ItHWoCzJsWe0BTYF1c+5ZFYyKcu3psJ+tn
sEp7t7T2cGx89WsIgvGC6AckN7lYodhZWQQTuogZ23j3hDmThoweO85huGU5zrf3gnk+pFpIpqI4
raGPQR5fk+NSJo+OhA5QRKK47k4Jz5dNXpK+7BQCHCnt982t/ahciJDIYaPT1GXpKB88Z9pzJ4RI
am16MHz7QU0rh1hf5Icbviu1YBv5NiXi7hWz9Sa5F6E3HHwgB1ZnZz0Oln5G7M/Da0xQDCw0yBAs
vE36kGQ55sbA5cFn9HgpderQVqv/m6v1QXSLYgv4KFTb3EUu+n+rfIxEcQ/RQTkrjyXUrK/OJMGa
7Xs/gUEo6IPfl3S/eM1V4/pac/dQsMlMeYuEzWu3NYOrFeLJ9sbgHCr9PBG22iUEPARj+6topvey
99a946Pztdq3NkBo5pVfliHMxW/fhxAcejXjkWRIOyJxrvUB7po2Qg/WHNd8QG9FmTcwhzHFTpoH
Xa6U0xI1PjghiaUKAPxmEM2TAfNopl4lChE80ciKgC84S38D1bGdGzOwuvMMrCUhzxI+y7qOo/MT
ROOOwMUKCKt9zUMueFjhHYDYHxngD0KgXTXJh3WLJCv0clrciV6WmR4U7Mzo4xJ+8MjP/Bj30gVp
y+LUA9o7tZtN914vJFpU5fSOZodUsuSArvRY8CVMtCN5UNQUQYGi5C+CEDatbINdNPIESHKuudIp
Vl42ZLAbeHxZk+57jeQ2FA+kCsSDPDhtdB0yQtks6Vy/0J03W1fSRpN2Bf6ZlSu7vikgcHZwTvRf
DXL0DOfJFhISZWcyPhZ19CSNax+d+jNJDCXx1ksAVdWWoPhF0X57Xm5YmdEOzMbJt6MWzB/T/Hus
DbNMsDyPkC9FG2FkKcxfNxyfbfREk2Pjps+y9n6e+ZQdNp5tGIofNGnkIIAu1kVHNoaT3jnBVO/q
PHykm0EAg9jnQqbkCuIWAgz2uEHTOli2OT40sinPS9UwRSb+2Q+iQ7kSSV4gG4CO+yHT6vN/uDqv
3ciRaNl+EQGSSfuq8k4l714ImRaTNmmS9uvPoubiHuC8CNPdmm5JVSR3xo5Y0UbRGS2WEwxOlpkD
DwRMQoMcTOYIgU1HZ2q5Xs3MMXa+2XzZTralk2jthY9BN6qVX5TPwxKSdd2Sq81TuzEiN5y1P7nH
RdrTXgYG4LV0HsZEHQ2Gjht7tj7MJHEOjciomLDRc13CuU79QkiYTqaarrQyLNc95WBIHfZNYpxc
gfcCTeW1TkHR17rkhvXVxojgkNGvZvbQz9w/EgKqN4aayN/3YBIl5pFEvotUv3iqXiuqubOSB7fP
ZHeTjrRzJQFCfH81kpNfjDajzpTvlXkB83KVlfs+Ti0FmW5DBlQ9qdH9IgfwaViMdDlxZoBzAPXb
5UVNu/gptkKYRlupOGsAXPjMVZ4A72qINCbFk93TGtISW0ony7rGfbz3S4znTUpORSyklKokluES
P9Jx/CQVIbLJ8ZHOAeyxuX6yLcrR7IzKiBRPxeyVz+T+lh/Pm8kFdxgyH7FsXiIhNbq4ji4qyH51
r+1N50Qxl7a7Va9GisHHSDo2dBDHextmdcXMEWB3Kmfx4yIF0bRJUsIq3mOo84Y0fjoxHOkz6nHn
op+TKd5EVXIbeiw2Z/8GHLX/9xqCQ7uTrh5O+r0fG5e7M1o6iiL2o+wumPKHNjMRDbDJ23W2ERqd
Jy9ow7Lm25x79GqS+mD11jMyIuKTmM+V2+9khM7oBywjcdRYxby2WdLc1HGv1rmF8BjzVlAdgXjf
u7h1z4AwNpxW6qtNGWHu4IngZ5c6x7auth4W7q5gGcS+DZOxHll9mF9z9A/oD+NRqGtSAj/AC54E
xUHbpqkOGBZXyeAACfP2xZyjAcj6llIIYuZWcy+kd1hUh8SDo18yYtZdd8uqjDdax7Ahi3++di6T
Xvovyu4QcD4Vwcox60uLK1zFNgVg2t8P3a01eLfTLHaNwbACsuCGUjjMMy2NIpW6VZ66FtZEkjQC
kt9Hd3PmcbDBE4tBGVa2K45y0Qh9ve99PHq2RfVIsliTyppX2rfsf5PE2mn7BGuzzVgk714+XyF/
bFoPq6sVVlwmEC9rTi/slLybXnO+cNmNWBmzCmAIHo0Cu55+TUwsf40g+UBg8kbgCyTqOTzkcMVL
ByjbchFGxnw1TLqvkFHMqDsCIQ7xjY37jkVdHttX5qSeZ/rgErkKz3XEdTYv/ooEkdep8StgI7Ji
+8hx+wobDvhe99iEjE2o8T9DU+nNLNhftsj4m8zTG21O18DGWDemnJPIIK0iEf/0Fv0K87hKYIsk
+JfsCX8TS9ArHJdVW9OX0Y8dHN67HlsotScWJw7wEk5isuqef8VsFOyzpmxdqI4CJ11+pI5Lj7n9
JZvoOYpOzFFUBoegDmkuEiZCHOD0ubBObcYPwJEPo+nzTDZwuEameJ6i/mCp357Xg50Ndz1jLj5y
u9131WKM9mZni0jPcjROegzXGRUunb6I1qbdwgO1lcnxm3+JXT/9jiGLiCHtxbF2KKfoqnhPbdeK
wuph0wv+1axqV7SIxPuu49XxFUfIKjoNixWKECYOBRreaZPaWYi0FBZerCW4a6KE2WkG5i0I782e
Ea2OP2XHkEh/IC0PnvjF5L/3qhh7G/+AEULi6QTA9qVuAGyUBZ0hacEnuASGJlJPboa0ZNk7UAZW
LoDONmDnM8cl3SK9E6WPL0tKq5Yn9dffVYeHKAnbLSgCVsaZYqWLn2+P3edsNPTkiMB6Jsk4blOC
sVNEQVFeybtxDK1V2c3M7TTkraKh+BrQqtZxgV5GLebaahZX1wIwNuBM3LQWPmuzqt7Ic5jHgF2K
OVIq1jGqbpxOlhe0/1lQttK26qMyB/vA/kVi0QIlgCN8Yh/h5VTuNt6xkGZ70Xarj3R77XxMsRc7
gm9QtuYSJFn+NIdkuFretPu+Tcpja9Tl8b//emeAlsee0wd0Gn737wNfiUa/F966Miowby+8sTmL
zR60v9x4UaWRv3f03IIbVsaDEZGN7GnUvvg+VTRz1bDcQFcdKm/iAcDzc4n5Pgysn1ZZLo03s23f
YkPEv8R1EMjnmIRnlt3bLTgssxUEhhkjnVxnLyWHsnUaNt2dWetiF/NtoTvxDoekE/Htpu6OwkQo
DInFekAjgsx1amNrs8dTUOn/9yHNsvH093txf2INGRz//ixVwaPCzL77P5/+94duVwZH2Zz/928J
eKyfiFMTF5/Cloye5saHvaFkOXpimodJ9v8/WJ0HYiYo947IxanvA/u/D97yyzbPcryinPdQZF+L
gYqsv9//+9x4iAO09iB8k31l48Lq7qeGZKMh7kKDLUpUTYcAdsKuK4EtggsdeUln4FZtwMENoqHk
XMSjv4CTG9GBYNks7+fZPSZ17h21aX+FDu+8BIfKUXJgxegHp/OoGhSynOzIuqKz2AU/RaELdvol
QkDPWXn8+y/rv0RBuPYBNe2BT7VHaYn2OJEvOP79smh0vkeeBTJWtMdh+Yw65N7tz/R/pX478kyW
rCtUxuNixLcSROTsclaPk3c/RWQ6sJBJ8kh2exraX4rvo9Os9XINUQIm+EJCdalVC/suSMA8w66A
TtS29aYn0EoeqTOOsykNkK6tMI7/fVj2/dpOzBto+tGxGHLjvw913CISFB2mU4JO6HtsZv4+JVs+
xVwsWzN9vKFwIXOTgmQw+rPrrYDVyF3RTYcZueXoUtCuRqFO5QCFsevOhvlbmVZzTAqDJZ2Hecsa
/SMuOZ69Gm96ZMXNueU+eyiNcquI/R9xuaEmsDxX0ye54n47yb+qFY2/ZbZY54Q3rF4k2xI0A2MM
eZKk+cUyAzbHB3DYCZkTeg8iAj1eZPOT9k7oaQMofrCfXl+vHc8S62rIiFL6KKamNT8hreFRddtP
5lzzQqFV2CK8y1F+cKcIVuhK4SnhiBRX+FbHagKbIiiMqEAK0UiRrLLBxYqNH3ntON6SEKEHt7U3
jgmSo8qBS1hTg3DRmDejphS9dRHh2O+ffFUnJ5M65JXEl2MFK9Uono41lNCFPhlg38NOSoS8yx/p
1jXmhcDpjdvK6jgOUM6HlBsMK75Eijb+qSgsD94A9LrCv+U0VKwp/Yy8dGYeAdkNmybChrqWNFnC
mZ7HjYqek9B9T4tor8r6rRanmnqO0cugVVG/UXKw46hubOGU3fTpPxlxhIPEWHLYhQ0RfpRDvdeV
exwrYhWiJOA1OtG5ANoet4l9LoyU/VEYHaq2BDhEprJ74j7Xmwhd3XDXCfuHTWW3ZpLfsUCWXKtl
t4Ik8uxbcOeJ0vAVsnKoGnonYybPhsVTHfhrqyzpwdaPYRx+Au3ONn6dXNFIYjIt70USRPTbJavK
AHOph12YFd3SR7ZLeNWxIbj3LnZ3qeKj0uGtFPTJYihkWlDrsB/gAStCdZX21o3M72uhb4Ne/Epu
cej1IOvMBOUKKjeV7uYeu2cFSzxQXrmKw+JhKnt3p9W0bd3kofUWQboINomILulY2Ws7OPKguO3q
9tFQYX9jtyDuCvuegMOL7bmPwVI4t3QBoBEyIJIe7Ekt8xjFF2lQGSJpO59jOH4VBGFiYpsh+Mo5
TEJRcari1VtazzFJ+0icsiSWNekeEmT0q0IQso7NwoipKA/eqqJ+DY30FSgXlkSqfRkatCUeIb7y
pMu/U15H1lLiDSc4QtvAgG9DK74Zbdj3oxPcpwN/WakxNokevhDsYmOTLU/NsSIAL1wEN7wQbVzc
V37/zdAtbsxXKxNYyKmzjAcz22VoEZEJZmJKecT2lN84+bdih5Rl8neYZXgoVLvVRvQ0K6i8hbPp
WMFeiBcoKHCHvC73vvZfqUNjaxBzuGgjxpQJMTAYfrp0pughRJ6M1NWCCYlrm5xDEt2z8ak5qJBn
VwZLeI8MjQFUiQHOEjQluoc6xm7fFNFtZGvqbvE37oTDniBgeZbCGOslmIAx9dgpGmylcdKxZDSa
/p1eLN4D9sorHRhjibMphvSKeR+EqflpalAyOrS/ZYLtq8FkBy5kZsHpOm8hFahINOBbKRfeOKX6
cURnbEz6sSuPOxNApgJWV/lumx0kXO/YdArUZcFZsxEPxLdxQObwox3mvUxP2yAgghjM/Re+9DPm
9WEpEyURBXwxL2IXCCFolxYXcl24MIjn9rubzW82GPFG6hCth2UfW2am7InDHOvTFStx/qNnaWHL
Vq5EEb81MGy7kdrEynYwCxbT+9R7Dw4qLYeT4tinOCbDqGAAGkKMiGOOD3nW30q1+XHwo9uGY3lE
UvUQFRrEzxxuMv42FmDzRzkiXRdzMSD7Bfc4DmH6DdWVVOiwzsPyy+bpycvAD7SxmHtciydFZr54
wUxazbdeZN1uTB3f6rB66i3D22bqPIgw3nUNFB2MV5vEazlaYGxrut2sFHpvxf4SkTpJRnaL9sEh
MOPE7YM3PZqdPnl59oO7D9dNgdlTD8/sCA5lCjVjtO7yempWyYLIdAqfBslZ7EWvPn0oEJ4bbyex
j+3hUuo5voOID/DP9gEPIR3Bwyd3RWEtY5x0nKuIWSVUwWaM02NdLnXYY7TPrGDcZiHOgGJgPwsQ
jYYweKEQXy9zC49LlyALvKHGQeO3q9zGkjin89GPMBpWCZANkxjUIJMXTKaQm6YoPeLC2Jutfd9m
VwBSzTMB5vER6AbYnGDmbg1pRA1SYpSnNRR8kDDdcgs8AvirNi8WjlTOdhCw67y+L5OwuIYVB02h
G2hq3ZoKHLrVpzBg+Vn2h15xU/ermAZxctektsLr34fmg2WHv9Ikp+tQWee5lxira+A3IqzMaypi
3K6BRM4iGa+i7iH6JG980jllNG7h8qObIzQlXswiNlepeMTiwFYmZxaMtH8umSWiZddPqwme/bQc
Vha9CQQ5mActgzRmBMRgHD7ixBnPTVWBnmzY0PBj2xXktvFt4E7BN8D2K38C6maewY+z8U2HPTon
gAYnorG+Pw8M9nB6bQYxMW0bSuQCvgRHmegAJaKlY5fdXS5b3JxRx8VlpZvem7q7v9/3YxpjKlsj
+4XdHZnsdi09TEy5JFISUxi/jYwrAO3kbioDeT8sHxCjz7KmE91uvOB2GTbKqUzujZi0JA8wZqnl
l9XygSN7w/aZXuKxp1TZnkK1/fvTzsqitabbmoMhn8fljTUoGlvUSi8+9VV+H87YHFyKaL2EQxMy
nocGNiVcojk6N+M2DpLU80IuVOtQRPaxlv1zF/uUn5AXWrPQeHC5Jvb2NBqL78bHy5Gug7lGJ9H0
LXB/eY4UCEiSVLA2m/ilWfzi3eBRUrpmoRDcNkphfUvkMXxuIL8zYTlvVU/cPCyWZhA3OFvVvxY6
1CYio7RmEzE82za0Wsd4+vvFQCfLyJ541VRZvU9Na3xuIJmGeE8e/36V63jrj260kw6mwybzRxz0
jsTH4t6mYSCucq7K58ox/rl10Vz+fjV3oU3HVyV3wpYPjtOrZ64K7qgmelAjU/Vsi8nBedWPu78/
NcdpNZuDv/YNlUDjDtQz75Z+pzBm4n+rqmczCpJDMnlisViTgPQYf1xsnsfMgkAC4bt6LoJx4l3B
OmRKfViFuAxf2iytT33cEhcZggvbqezK8RLMuMxuzaxxiV5YWzvAfZ+5PGhHTk6W4N4+MgN9ex5e
tFOXl+oDYM8R2CpLkKLMrm45R5spDxEGnOFUa386100noIMENLHMzTvIFkKSibeqB1oKSio+9707
GfjU9JOhcuNOccEKPruOjOAlV2CUMk5XAwGCPUc8sIaU1N9oqrBYyE+PhaBmNRpe4ZbjFgxS5i7e
+3hydhOJBFZS6HswZcjWiO82H7oNEQiOdYtjIWalv6tiX9ClirEChCwG3ThngYC9pXbC+qDjYKt1
ssHKaCMNR/EmkcytPuCBqe3vyop1fiuCaMONlFbdWyXLV9vOHKSR4JFNJoNgKXiaWFAzYBSoHVb5
SzaPzZqawHvpE/s0qV8slj5Jux5+MkqbBxZ6fZNyWWq5DJ6QM0vOd6FPbJRnagTdkKGFx5b6jebp
Sq+7s6EC4wX8H8Zb3JFl5DJvRYtB2CKN3o76LRP60ah4c9dQw+h4k+fev42cGvAu+w6nH8lfnJQi
SxBxIlvYxd8Z9y/X4WoKBxbwkyD/2rSKZYNwwZo6xoa7Cs+RcHp0OMbocVg8LnCVeuy5nHTs22Ic
fIiUCJDSVRs5sEfw/AsJ98+4MmDThWz/LNd7sEfv3jIUGFHP/RoCOG0yMtYp/A3oCtYhV7LHcqGt
3fI0pBiz2RnvYGGj/eC632yIkaGLDg5bbO2CwQIkNpINBtTGa5k4HzKAA1kpCx8FsSYr5pRcJqWk
AqJ+zBgKCweCAse2fa6Yzo2IzZEf9iZ3G3zQgt3XnFt3+ABY+YQN60XSoUPiQ+Yke2GrinEt8+7b
ZiFZkE9uaC9EskK815G/AeIEeLUaQ2JIxGRd0wBXghktQRQKquk3Z5bNRXBtAJhKwQHRj4BZxk7P
LrP+rquUt6+hqTFxOETlmcH7DWtgwgnbBx6p7ZrbfsJEiXqJP+k+zvJsjTT8JWcv3NiYxpkAIL6r
4o5B/imrwXCKEOmpUsOdG4Y3mKzUZqpNDpghuZASFFUHMMfU1ncd2W9R7A87IyfvRbky64hhXvVF
MZ7KhPYxj2eR9GnPpcTgQQtc7TRyqnWfaLQm565yul8zjL7azPgBNSCnxT0pWVsXVn/JBvMtdZmf
ptiggte+7UrYuijqEkYbov0IFjgZhr1onGEj8u95TvMVOtU6DIZfOW9SmPirXF4GXo4DXxBaWPFZ
tcm+ks1bKIPhEPB+Byt5G/BP3eiCNi0s4nOTvDd99JyG7nPXNtYmLasr7uvbMRp/WGU0+8az2VIm
Xwm3ocNIS2KicLtFOU59fkqoo7q+mkn8DHliM9sd69/wDQDpdnS7U6u42wT2QO2rWPNwcXbcXuB7
b3zSSXvE4yca9lqTQ34mlPHWEauIgYVgUgfKkI/+jf+SpXSzsxVEv8YZmRRWcksUB8z0xJFWO3dA
0YBIMLeac4ohwOM2V9j9irgDElmwyitAcH4689Sb2RQgBqwdUVF+VPCAjBlQFLZwDrD72i+YzAr3
Llq4NdnkX+2YaIjgtQcKb59COVIFEiWY3FmOJ/Dw15OeXd64wes8kPzGp3+tHCCKNg4DxPSJOQxU
1gbEC6601NxyVWCHRi37mK2Buda5Uvb0qukTiQccPGgyhDLw3LNjazYCMsSgKmPlJshWbiAx0xoV
4OOMUxr84mZCoMnSqyIrsA/4v0pKAgIsCkS4iRanyMAwcna5nfGEU7SrFgj/1MydCo0xI0fs3nJA
vUwlKeVKeinaUP5qxtWb9Nxrlk2PKtFQe6P0eZoKd50p/83hmTC183PazosWM1Ak4LNraxLz3jf9
x3lQHGWSxR+OnbGbqYRxs+rU2PqFpCLJWzqEZdJQFYCXHfacqjYOiRJkSodkPqYAJkkKLUtaQbz4
l80K+rfnIRnOlKJb5hertbKNFbi0GDtePe4DaYBlcJ/8JArX3hDAOgclMSUW9MMiOOR9jPWByb2w
wOeAMcUHjvnH9dkxMhusaEfCFSHMx6gPntg83BbhRINYHh6Qbflyp25nGfZz0ct/uVlHG1JlMwt4
bQx3eejcM4aitWUaMbL8Z2v6bsQPHs+vJI2v/tiiRc8FSR+DqnrmNHTzD9FIbxuQL8Tsb5EXhH2l
5/Ixw/TDreQclcbVdqNTmut3N6PP0us5ksXFx+ihNFWOve4BCzMz9lue1ljLYgdnneFdKD1B3agI
VM9pfZ5iNe6WANumuvU9fjL5wrrxJvGPkp6lnmbgyzZo6YbNtoIag4OzC4Gl6G4LQ4hV3xIcKWBy
A7h69xOuNJQGSZiY52AHNCPsyu+8z/41Fm+H2HolZLYuqDCHKcD0IpA8syAYV2JQH7ADkAbH5jF1
5MHp7hKsUWx88Ap5sEd0y3djtfHTVIBFZcXylAUkOvKQDLqFbRUxJKDtssjcU9BkX9x4157JApnq
+KPdIBJxNjpCb75koR73la4eW7N78vpuRZD+qRcPZjWPlFARvg+t4pnGmGNsu1+GDE6j5glhtIRI
65Y+Vq+7NBEH/SH31xBkz1oj/Tji0PLY3rNyPfXUiPMMt3e+B1BowIvS1zeaoaHCUMBVrq89h6bd
APMvKrk4x8S8zoHbrgn20R4oP7Janx1KznhCopBa9qvu7HNQxg0K0iLzOx03GkkDyq8qeXyEFUUT
ynHtfVNgtltyDO2Awgq5jZsnCqYlmGFsJ19Aa2D41uzMb5Mwht26z4bhM6SkiHMetgI1gfecJZhj
A3TnWOyKdGYhPHxYLfdchS3CDkGsEdq028vk8CVwbjW4hdW0hNxKty3QgZJ3v5vHk2eE99ipHjN8
b5swlFSXelRzU9aVpwHmPO6FyvytLaff0YJFDi25C0XzSkqFiq2Ryrsg/NSoizS3mNV9WD9pj5KF
MWVXhKDuu9+1y+nfFuaZUtWBy9UWHzE0LXYyPI35bvelCwPLQVFvM0Rn3cDBq6P0wF0ISEr0FsZp
smkS7hOTAdnLlSYrdFWBew2yjVnjf7K995F6exSNnJcM3IVaqCzGT5SYDK8qW0+RgRu07Y7TcjZy
caQEA9MPb5Un12a0a3vrE/Vwbl1UU+dtqvpvETcHXATXxLa2ZpZ85OgbQQehNQ3RZLMBaOCnpbH5
RD0cJ5+Bak7s7457d5k6oF8D+0W5/Wcxccc2ipQTgP6hFpf8K5J41rxKM7rgd3+hd5oxNrVeETV/
MMJbXv7jjbgK57r5mhRmMqEo6WhmUOoCpFw9tvnaMV3MbrSPzFG0yWuxI52Gz9aodqzfN397lrxE
meN+Yor5HdzKKdbkjafa+4TKupFe+BLE/ZPHVew3Zo6j6QecDbjCGaBOyi3MVCnVe+7vFVnzAnBl
F5QIvy3YBGrPb8jz4UV303PYA5V2o3SDu8JE8PYRr4k18KpjlqPZrUqPVay7Y+vfu3kSruvS+KAk
b9gj9STjfJrqdgY6ApDajvV9lflfqOtX4QTjep6b+8mtLlGePboeMHlTUkc4vZhTtLZ801vTo/ni
55w2IJeHMSosjkn4OaQ6vTr4sCgFWiPaSpgv3J8EZhQy1R9k6ciKa/EpYmwIRoBJLCXu3sluZcac
bTJUdM+1X5q0rfYUQCU4rCjs8mpiuGjJm2nGORYA1EhcwMV+hZgq/OEj75rDVDCdBFH77mgJrF78
S2b7GXqmt3ELWB/SeWjD6Yls6c4y+2fgit2FdQI15VjfulY+q4Z2BcPC91DfuzXFrgq1sQuDtbTv
KOt4qYZx7yaL47MNw3VAJdxYfI5h9YaRqQDTYZywWvxo1POjJleE552zgs5NDNMRe/KKsF3Asjzt
MAVA+LvMxFNvWpu7jRcVOD2aYp86VPyA4ENqKDHf9u9+Jr86bAyr3s0r6vbwbk3x2c+oLbHYaQ7O
bdchnnupD/J2pLG0pnxskqD01BtgR7J1JDlWy7/m+fFHyHjilQmRGMhsY8u6pnARGXJJR43kKHEj
6uaZHNihn2y5a6wM/2NGUXZa/xtjAv9iqPDiUZkLIJBCikOtsXfxAyKU+qAzyfgLZ7riTV8G9XuV
L92eKZkED/ofZ8P8mGX5bwjugby9/2Szm+pgqxPfc7c2BH+GANKLqrmfZXys7XgPrWpFudXFSKFO
Nk3DZsf1PsxpPiRZ+ZDNQ7VLffljzli32MwxjFQvYys9HHO5u3a68BQ78DIpKXn0o+iJQZ2R1LQq
mAPULpT72QoiunWzZI1dkBEynvWa7uej27Tn2GSggXhh7YRAW+W5mFANAEKQhrcmt64iqUEGdf4H
JFB5CoqBrzDAulgN/4K6+q49NYHUl2vIaCzQQFmu+y7jvZ62GxhS72Y8ZLumtTAXJTNmw5SbQypK
DrJzuZaV3RzNmPGkg15hkiVwW5o+AWLS7UO/WLsI/tfOwGuTF8QwheguLhb2YiDiq5HUied5T4n5
CbHL43+ZNkMXkWno8fT5UBGUYrvRjTRC9NRLBf7s3Obo8yYpa9zp6y5rkPY6/Ygj6T50xtNQ7ruW
eMRQ6JBPkcEdQ2iVsZgCsRc3uXmcPOMtHEwHnx+VX1H0bjdAUkY1In2JZ3S/pZMcZHDqdO0hCHAa
VcexrVggp/m4U5HdnXtxKQx8NnoM5FaSd29mkx9uykgfiGM3tpy44Y/43mtP5Jm8UkwlrFVIss+c
k2lzNtdWlxJPI5WR9yEx9Mx5TVWMP6s65V1Q/YjBfeDsWl8d/JJsDVjqeiELuclID14cHo2Y3LBl
4czWKYQT6Pz2cpaJ15bxGxUYTpLmxNJN7RWvzNDM18EfvbUen5ykwx7EhRLM5mkQRA7N4dYhVX+M
xuls2LMHWsh5JF2Iat8ZuEpRQtwYHspU4oV1/R0mCPqHX8wUIrCRmreRmuC1xemrJ4OdAu+Cbxlo
Uu+CIElrbz0y8aAaZT+eL5odq/dKz1gpSGJKfzo1WU9SOIEwI2axHTt0NsfXj3PI2yOTw4vR8NCW
omefR087t7tfm2MThH87RHT/LhYrJcJ5tLeTjrNX/dOqxVzZA2Oe9sPZF+E1mEL6g8IC1FFafwPA
WY2+yfktYEtn2ARqm+nSe5Z/tHRWHUwNaER12WYftk1ES+yiwIOcQjKv12bJLjdyv5HDIfF8G6MI
19jUvRunzZ9hMGXXXJAfn75br+s51cbNpm6MbTSl6oye8yk6k7xrC54iaigbHPoTx1busAM1uoP5
qGo0Aa/rphsOkPQSsfnkwDjdjFSRLUQLWDskWFHhnkqfZKZx34TgeaI5ZzuUhnc9JxmzxBahwUeg
ir8A72HubwK42Fzo/NBoljIoDYpU8Zo2RUz3DA1DE/FJqiHDd4yqd/NonewuOzjZhE0IhxN0MRdd
Fv90gD34YHT4/VOPa3feWAk7SvS2holrOE6BQ2dzBnOzUpsS8exsQR5azylpo56b26UZ4qfShN8x
1c4B/abcWa6GBSVdAEpxhbU/pNsSW32F/2FFYxZu22X1gXEu6S7KISI+9b9Zm9zVpNdX/eRjkcmy
Jx0w+yXZIXOIVilfq21NitIkkLkxIU4h65Ezo5+srE8zZSkjeoMbLTCw9tmyxXeTGidWc+vYd+4r
DM/bNCAHQH+WjD989O02Tz77jEUm0IlbXtFTVGTRoajZa8csPwd8H+vUaLA2Dvm6jFmbNtwAzZn3
mW2WwJjc5oenhW16P1i/601qb20Dq1gcbaec6yOGOcCtxyE9PV4kxgQYThPwINpVlT653vyVDIVg
7FtbYf6I7xw2lW62aWY/e6Qv0HSyb1cS9x1qQKpCcPF5UN023vJqV/qNbzrgrtrQIGkG905kf8xh
+ewM33M7fbZp3h2rXH2OVOSNKTl+uA2pPV5wdXUbnkTvjR+czWF6TwRpQFwLBLoAd3J8M38KVrsr
rOdQbY1l1uu616xgNxAuu/jxJYv9EmScWlUdQP90QK8k4vVY9ukrLWHYKYIdK7tng68WGD2NxDMj
FN8FZnfDum2lcUsUZcOJCg9XE5i4329UPMk9BcLzTcr9wdfWO/vfkVsMcImZw/kqQziVnR2vIIw9
pNMoeOpgCOiy+svP8CD3U/dmCHidTu9y4ff+NtPD0juCm4QbLO0RTb23IDBtZtM72oXFv8lVylgz
nkxsFMjtEbx5j+uiVM45Gr4rg9JZyvCWmZ6NsZP+o4PyXVIZfePhbeViIChWKAe5sp939YA1F42L
3a/W76MLcsbGAL4Srv05DS1Fzsinc9zdmIE9rbkPaXp9Lpbr31kJzX/BUhrr8S4Xidy2C6HALB9G
VXBsSFJzVTcBKm78k4fWT00o6MYZCx6wrUscTTe4GoCt4dAin9Ms9ha2HFb1GKT2Q1X7rwpoA7Ne
xv5x5N1kh4skrFoWXUX0Ftvc0/i+sriZmNSH4Ka5K5DYcf9FPCF7TknkXG/iiVCeLbzD2E5nRwFx
dC5jSsrMwlZ2Y5mZuZ90zb2sANacZgx1hFf5rXk+aVakppQ4HwNvOfjSpFfkJF9xYxA4wFTDqLky
neyejd68MZh0VlrcDqHRs4mrSDZ25vc+DsNy46cQ6ivPupBHpKNW9WwwhHemQFDt/Mq7TRRvW8g+
9qHyel4Wc6mrrFn+jKzzqwRprzIZzIwwjvb4tQFiWOZvO3rBtSURfiPFw5QzPsXo2jM5t21ZUtpL
iEcbzhNvH2zGdvUTsrVhQT8zVi/dmYmX3oWMG1gmP7Mx25kpaYea2pl+XHOn7lcDrYKcPthkVFxR
aHWXMhEHf7Ls7eC1j1ZsHIPe3IAaWo8wN9z8wSeRjuko/RIpXU6pWz3EGamb0S/sVUlupRo074+K
fiQq08X809GuBvoJV0jey10fqt00lbQg1v2vaLhLenkKLIB3rFsToEzp5hY1N7N2cA99M7ylafUK
cuzDyer32N+lE7Fa1VqPTp45ZBz1JUuhrQAAuJWSAFo7cb5qo2GbSttdx49TPjkbt5owylnxndWA
FY6y9zSqmbY6nlJU9jDmh9iL1QykDxvx1xiwla9ncV81NhNrpmmHyPP7/+HoPLZTR6Io+kVaq0oq
pSkZDBgcgOeJlqNyzvr63upph/dskKpuOGef3KX4r/FprTAMcJezxF+ZyF4x0zGOYxr/Yw5Yd0vW
vaj1k5XnJT+RVXwW+jaxdIwHgkvHdsatp0iLSpGd0IWMkCPq/gXBb8VblLSQitDWAy8PaMEjViWi
zsMFIrhlYzIth03NTvi5rRUIx8KkmKjkuW2si8GfiXVBMIpmWJb4+On0PKbelFs4DKSd9e0PW5OX
oSiuoDnAMUevkptq4+GyZSIN1NGI9eBA040ECo9AgtKKe3vZjKiQjH6cAXrOoYwzfqQuw6+L/k3S
vjcEJnmzhogfHYR3ErPS9FMUi1ZvQeAsJR9l1UVbWRfvU13s+xpFlUsOCjVlmvPYJ5QhhAltMadD
iBnaow6fnIVZPenT2ncwSRvCIHPSSnnXZKs9JVp0kE6YbHokM8sYrsVa8HetNC9+75mM7vMouzFe
qHau3JsWAwP26mQ+EGlpBNp7UwtGrMpk9iXVwyrLm/KVYD/HiZswHyxaHGdDVscLJHX/2GxcAnqa
ihqSLY+o6PaK//UlOk7bhZH502aq9YLtKmK0cdRbungHbFaR/DXzDCcfmHANAQeCcNPfXuoKt5r+
Ko4DQOg1qR7JylFk2VcgCjPcsOtg4KSWTPCVAbMKIfC0ay3BVVEb13S0GbfW0cCSALizB4RP8C+J
Xth1lRUsZTDIhUr90+ib7O8GnrMOS0uiuSHmjHQ+UBBf80b8v0GiodfmxIZ0WbdIi129xAqEhMTk
eEvRsicGt5CbVo8B5EFBnufIrpPATyt0i8sAdWYtHeXxjm+G+XSuW6uBRdTuuSNMokSwqEOjQNjj
IJ3sqreiHe+2APUZCHzVDac8AyLysPT0X9C9VZMD+86/+W7/SkTNDxzC2URtyKXtc6GU4ttom7tj
IljwpP43pNjyzV56S/YfkBFrqkvTZxpp1TABSz9dcjwwJeTFei2EjUSGUjoICGMNmArRCbBM9dg0
5d5HVdbfhE8egM3s6wxTNGmCufZac1DB5ADVgem+T++IuBeh3W0VpSazJYFwmHlzM33BZX2PCP9q
2ETzRO7BRKEX0eBScqPl8pp5INH9KVwn/nBP/AjwVyDKRfJd+tWr6sd3s5CniJCYxa22GxKvwboo
qT/ndvvSm6CEjW7PamKXOeluqoeDFSDZHO0fNw5vorXf85Rj0xfIQw1ehOiHERHftsvCoMwa2hPa
D5iVcWdzawCehKLnQ0f6/x+QpQ5tTUYPLaEMmczNABJ0GJOj6JCIakqhsctshG7Mm0ekx6EBAxR3
Ncsq7gpzImEpT64G4rpEsbLx1cPvcF/VyUuJhYDlwbJjw9DK6MhgHpeUPRzDuDl7JNVVRbCDVbzX
ovrZ9fW93jDWx8cwRfeINYMeAuc0whOUBYqDeVzCRj4mUQ0cSXkPtPDmTcOltjdT2e/jorg4Q7/J
zXwfhNEqnBEXhn+sWviOZM3RZ2lB+DFMFOUdgkGUJ7h/4w/wHG+95V8A5WMz2XmBvMS2f43aLeU4
spW+eTHs9uD4znveMfcq8Hbo+XvQ5mTHFjDBeCWsEeOMXRHz6MbbsQLFNkXF0iyJPQgSToOapJna
6uHjVsM2aaJz11WQjSemVuJDUNUGTH9ggR5siI7RwOkLvoo3NY++c/PXSARJvQyB0q76UQ682dKI
W7J+8TkzP4yynHI2wgiXpkawm/W8NKC4ziKocLAVli2KkaYDXDkkN56AY2xjzPPeyiJ+F+Ahg8S4
BIQ9WTL9KFswmcDQMc2ofclytx+TR23+k1n6zb6ebDdvvIwxJ67kdZxl3Zr3DcQBHEbM1M5IBTzs
emu689Kg5KGOXgqeUl7xcZHp+QOw5U6N6THtOVVCNX4zNn6LCXLVxuoM95FsuBG5A6hSXHtqJaos
xdoHeE9l9qqz/TOxsFAgM/weVcDnMA7nZCqMbYvocBGbsz5YnnodmP9Y/NpkDY9CvWqx+9K1xguO
IKbySftT4uYewXf4OQR6uC2LKRNXIFE3OaeuFwwtCMVahjaJafE2SaVYs7A7VG71WyntD1fcjuYZ
dHhiA98ztWNm0V20MjcWjteemSLS4hDRh4AfJwwChSjpVm7cP+o5utr31V8WY+h3RkR9/RPKRCTf
M7HA4Y9rTchdo4fOrk7p9mHaLGD5xcUIQzx4Zvs5LnNnm0la27AiSYDpRq6l72XfrnjYycbNw33r
Dgc/trFDDMDhJWGUVj5DS0Y2uwXOE8YJIfWBGXzrtfyNFM7INopvSDo3euJyc1dQEQXOuGaq9qz8
TyqvXikkPtM0anaWYNcPo4pAlfhhTHDDsxTxbTE8UKk8J9qu0mmXiri/0Dx/apqs6cJHpvv2MWJk
jl1NLZiK+wsvmbZmbFCXKeB2gChyhWKZunw/5/zpAeeOMQZXI3G3WW//S3rzarXiX8GCaoUJ2dfU
uXPqv7gj+DBHHpyZ47cbG/uCh1C0fyHxfZxvwzn7KN9kTQvts94z2/wtcYd7M6ovOwxfIlO8ZqQM
UogT0GGXN6Knn2wDT7oLlc4nR6AztbVFp+Kr7BAxnbaZvzIthO2cTX+0dy+Go/olU3VXWFt2GOSs
byPAgR2EiuX8W5Mzm2ydQrAlD55UPJ1Z5Jz1tFzT1h3QwM7YrZ+qol7Aq9ITz04nbCKPXmqZd04B
RCSsu4yRuMlpa6v0OHBljfix+VLXgxi+aRMRwFLWy4yDI4Estuwn9zI58AByAEwKwEk+Pbu18RZJ
6yP04pjDaPzBhVMvhgpVmo4DgubmUPcTYHcQMFHNczUUsIgJ78uYyyLKfrUCgTYP597Qbv2+vZLc
3kFyzbeMXt4cvsxJz156JvS4pYkLVOj/oy5bIedtkOFYFIO2CycmpM30+2FFKGa8ttr0C1PPuky6
LR0ugaj2gmtlzRLO5aZI0+ch/0R5GnZWuXELJ1qHivfecvyb1JPnONewJZmYTieYJHi0SFOfnn22
xGza3oAv8hLDN7KS6k6k3F9LzCuNEgnkclrbDU18hJ5sUTfUSZ+oJeHthq2OZCMghMp4J79j1ljR
U1nNXAR5B90gLpux2JAeClPivk44sMBXL6Z0WoiOgJiQaB7qYfoK6iQGacFvJoW1NKviOsIPWhUV
T7TDd4+gdqVzu68yMIZwWfW1FeRvYe2fosk9dd2eeLJ72rVbPe8uvT88+WW6Q6tWEZy1jdCpJa33
SX9VSBUsvYEgCMf/0LSQTQIMwxLjxCIgQmtsxBqaxF5pHcF2GhtRqMCYmHnVCzQjxMVtQ42EBX2U
64Ed0hR1PaDGBqdSFLfMGcpti7qvstKjdGy57FOiDVyaaKzCsMOZJTblr5VHJ1XJkxEzYJx6+TRw
PrW2sY4b8F2I/rR2h2QbET2pxUnMmikvoZo31ocWO4gRINXmRfCU1Q1ATYkaoW7vfcW3WUYZIpcT
IGfaOer7Ray/KAfnbRalB6NusOldO861iXzbhe4Ef/M7OObtNeiYZ1PN34a4P0WVRsK3gkbjf/Su
OnhW8eZl5lMBTGAl9Am5LSD+krbk2LPYXblNcckd+VlrSBpLVmmt6rAE5aeJ5ZES+GgF4IlU8ctn
xW+vfrLEuBWWXW8TzX6jDM8q11radPaLcMD8HlX7QbFmV5gwtbotFk2b8oB2oMlGVP7UNwUfujQx
DGRkxo8B6b8hVnwxdveMU20BfpZ/72LOnxOzcOFnCz1VN0V1pzUskmnfFy19ZZeLV7bTu5DtLdki
DzUg6vZJAJls8xFid265K9YEDRCmQFqGztgc89iiSxuomu5xGro3s5/wJiTeJsdqp9wIOjkAP5sv
RRX/b7lWoX/pMaaGwReTfGPhjtBHWqpc1nZ/eMDefI18VdidhJ9Dlg+dlSohxwnAg76JjKBosYlB
a66UeXUEpSilAOS+FnEfkGwVkerqInFZBicxcY1ruodhCAAH85xXnGFXgRGfOeVXN7lXEwMQJ1DZ
omq5JOEvcqV4KWrtNNrDOSBxSIabVg5rXxv+qKGKfeszLZc3QjLvrRl+i8ratsLdDg2rTM1YQcwe
3irfvPDnaGsvB5ycWP7BRy0tpEGem0mOhxTNxXuqRfFPU0yi0hzTXte8FTmSZGnmn1XT7RoD1oPf
Un7UpJrDYRJ4Ay6RWZ0F1+3GNJyfrFFYya0jqQGs+Bk5Y/LKN2FDIaFr+7Fx8Gi7+qYZyM5hvGAP
7veUUtBYP1kIO3FWcMaSRWKSFUcrAL8mQO/7ojjBCLs4kXcTINMad3o1W3Nct3r0osoSSLq9oxEk
szD1P0hseJCNTnCKs3RQ0xWOgo3HIoftk/YmxfSDRw3rWrFjUgVEtuuuaRjuRUkREruUMgnOzZpl
Rg1w3bePbB3O+CWjQxp57zrpqksxMkSDK4Vg/Fu0/l/t4t5vwh1YKNYuhG4WeHneTDheXoCSgS3J
mgbvkEAYMuynsjWuIm9b5pYEiDgaaVIViWw5o/lE1qfCCCj+WG5FIF0XLSsSnmRnzXmdQiTE4O1Y
06Egh3DSkDlYsh/2KKyxFGUotaLeOGujcWvNbGRDjk3Hk8hV5cWcOqpz69x5pGogrrb78cdlfrDy
SYS05kwxYQ+nApRcj39COOUdr8Atn4prkdCgEyn6C17rMvRIVRtCztCCpNT2GMyQZbM57aulW2vb
unWPyE6XIFjIjQrYByRc+2I8THSTKBVxpBttvans/qTXH7E/Z9ka8pqQqtlIwZx1WlfeK/5yyLUt
kypzxPVkE4rga46xDoxCLiqXBOCounRhcKkqg3k9FRWVybeNZ12fTT21TVQ1oA2ifd6Irr+YJNPH
0r3p/pq0vVc99MiBgXI3hbexcN+wf+NFoXWT9XDRvPxquMm2gxUNbCzUwncvvFV2clV5fVNp+5eQ
kIHtLJTAEbnJ90nsw+p47evoUvfRulT00gGJFKSqXwAjxti8uIfnFw6LNUAURHpF6v3I9LcQIJ7z
nqntULKQThP8DtFX2AUbS4seaUFyREfgwMYp/llt9VUU07LpIVXElbj5pnXhlZgJO0x+w1KieLXh
qrkXQWzmqi58NA15+wBfwLxY6vey9N+MJNkK0W9C3f2pVcr8Ih5OOQMeV3nPSao/OgRnQJ3WiRtu
bECh6LNZ9M7GxipqfyatX0FyGUlowJ+F3hfgv9vRPavqVsvsU2QfqUMSnW/T0VYU2sy+ZgnIGsPk
H8aXDfo2NFaBHJZRfaFWm3Y+nTLJ1c+D4704fowwvSCwT9T/emnuUVVw1VQUe2adHvveOCQwA+Fh
u++G5uJP510NSzwPIvvOrelmjtcCKIJnDwdPKXs9Cycjo/wLMRwlo/udJeILpOYXVu4NrpbHiNYA
wyDPJCLGd7Mq30vOdXK3P4bGuyotYFwSsDFUBAhZffCtyZFEB+Ar7ZtdtF98P4ibmiW8QMzlHgzm
Jk+ZrCGMC0S6kU7HTd/TXHajteVWP8oJLEj451dWsTAN/1Z3e8rGbShrmOosJfgs5+CHPlvnuvgL
aI70MgLuM0/ujHtRg+UYjMpfTqbaGd4TgSRftk7SDUG4QeR9Oq53J1bqgBljyemIwQZVnxTiQSYm
szpLnJhjMEmRzHKbr1B0t8Fq13ULslg8w8N/tgQFVUEFWZ3IGn1MpLPPDRWNAHuw0Lx3GaXVUL2X
pD00IjwmMbZg+dCLcW0g8A0hHErUssKx6H+ji6GPX6jYjh7jtrwH7GNYuwgsaZ02DwLu/pS9t0ab
cYQNCaC52kT4FXgDAvvIKbeng9kL03ief7hSnGXlbNJc33dRcomVe0ipchtKSZ0FIYmc8QXrjoZR
J1qbisJZdiHjiVS7QWuKlm8DRwQwlYPeql8VTsfarr7tzmWc5V7bmaMb129ypBc253owz5blGKPo
mfsnxg3MEklMhIr/D7sFW6X6HNarMEhoXfJ5j5xQuVUV6Zs/vQM3KJY8l0ZKYgF7u9f8kWO7FDFH
ku0REOagrw5D7PD+iIQVrmNd2GuLoh0/JIP6OOzgendbzrtza9EB61CIvQ5GsqPNMNUGbRVzhQpq
dhWNxsLQdSwJ/a4fowtRDD91hW2i6UFQ++aTC7UhPCdwbJdsMD0WwvkFuCA25SaFOWT+OSgge4Ee
qo4/xyQYoY5SIncuTMyyZr9t0H1w5Eo3/DEC7n7OBYhuw1Pu9e91LZ+iial6hoYTH9KAZbxFjFKG
xPYE45/pOChiB36d9GwH4l9WWhfmyEz0qxObJobH3nvF4zFVwQOiMzCq2jv5PgVAo3EUj8DWnFml
PtMb6cggfX9FuDKe7GZ892sG456F9Ezm8DnSV4X/uPKDdjE5DjNB3C3frovSVXLjU7D9djI/OX3E
6Tb/Pn7y7ta8vLGFaF6GbGfHFjMM39luCO4pHc2qAPvN4EkcmqDCw0szs0Q6TiSmzkCWgXA4u+fD
Eln8UIU7q9SusVB/1nB3q+ojatDw4qKCCm3TxE/dQL6O+Cw6rAxFxjueAEQb8aNZCtJx272yo3mE
tVkwMCNlyRLDydHjZ/Lqed/sOYwOu4affXi0LNjJNiRdMk0K83FLzgB2t/5WuEgquoFlvobwXA+H
z5zRZqcnT/507p0R2XHfdhtK4kuT5yysS6zvioHWwI+WKZfnlaTymDMMN/9NDCpl0WqfUOOfWSHV
Qnv0Tl/yRqERCMzurOUg5Cb/XYtxDaJ9/dMl2+Vi/HBLzpMIXh8INRdyGFHedZCx7sQwqZvzkCtf
EWd+qbMG4GEFi4cKk9mzd8dQ+Or1QlJ2RR+dZCdjh191OpqLqPG+HIxseK3uk4O1u6uPxFe92zGD
FTL/mqVAJ6oa6za//wMc2EUdQsIXNk4Sv8m+FGX4BOaD0TYC5al07jI70xLxUbd5sCH8BcU3iC/g
muQhTJBgoASShB4f3RD9UY/INBpI4OpqFu9xtTNmd7sX6Pm2/tZ7xTIrZjqJu3QJCtnkozae3Cnb
Jca8mtBX9jQh1gQKuSCw6wNTNEbuwZhn/fKuNcFj5MBOLWdd54TguBGdDqbM0GJ8jUO8XprM7Jv5
xSJuwlcnzNU70Bv33qWDJ5ULZF0JCIsevp9wt/Ht1oLyiV2E7vHW5dM9Sov33KQ6aCtVLzHSwDbn
UUyHbN3BiFyx3HxhjLIRIWiIlCw1xnXo3OM+3LaFdg+1ivaQxb5V/kWu/Gt4WBlZ3DJpPUYwMb4u
5oUEcUmdfFdm/TJG22AIz5U/LkmGfUdh8eFCN9BfCOb6xiVW00xXS/R177aRr+221DD/NkAzpuRH
uAXOoBp5WlI/V4b30mXjixjbsz0mLMfdgLOatJ0B26abW7+g0T8MJOUKVoxUUG5dJ9+TsvCnmPJY
Al/fLIR3rVvM4KnXnO8mpw6EQgJlkTuBegLSq/Zi584ZhMZVN14ifFGcTSZ+lJY2TmZPCcl7liAR
i/0ipVR2NzPviwjcDZIxy/f/BT5OM52PfCBAFBZxdFa2y59NXgsyAcD8oX6QJmyCKuwAy7rDO6Mh
BqyLMRPvE4a/rLP/NHMMVkEyfRvapce3zksdYWhipjmnRQ7cbgs7xvAyas2yaNiAwuE9wax+L1r3
uwbVtLLFPydl1uTC9WlmDS9+HUKXmXlLJFuV+o5CdUdZfgx7kuPsam4xB39h5bwuY4XSghk5UI9g
b/Yu62PnuxrrH37+bTqTl4Rox61fpH+O4fxlNPlRg8I17dAQWGW3MbFKU4Gad7YNjJ7X6NI/HI0J
Eup+Ioalcc3M6qOaeOp7UlxnS/hKRt7axiiHmTcjLRV8XWkhc/YgFZbzsV5IBrCsX2v+p7qovsda
vFQ9zhH5q/LgmMfNc1J0PyYNwCq16h/EQXv4UCtM8iuvLj/wkJDu03k8T68hlmDmd9iZjAoRKGxG
cnavWOTRZhotBtP4ETlvETZ+As7Jl2sS4pP4iRzHvmaJ/gHADmVE9xl27ZNAelE4OppWLlZuYR8Z
IcIIz+CrdEbnM6zb10J551GGV0cX5LOSwFURzAYKaIkIAs1I1wzrJGpfMt3+U07zOtjuPlTmG3/5
V8zKD/UYu3xSpwyNxOHAYCeFlskZ2AaU8hvc6j4LzWeDJTU0CvU5RvGHXOaBf+6wbC9wRbwGY/ic
aoC4hOFd2nDYsbJD57g0WCCzZe1/3Lo+l8Le9shpYbNzQvJwhvzIo+/9Mcoep09dzuPskrAWxSsR
jI8oUUgWMSaQ7LzPfAxUKeniFl15WYISicr70Jd8uZbxz1WvrQltle3LwuCwXqbS+ilfU0f79JyJ
x87RwZB5474kugIRVDlhbioKSk6mt6He/CXtdA8ndq3teDS6OdVRzum3xADrOV9G69kPC1YCxGpW
Gm/uNQFWApisBxXt8ipl4DVKRD1Su/spKzkIdLTrNvDqOE/JqWzmfYzn8nhBOXYyDj7qALZZRY64
unq0Mr05OV6oeWt8JNFxWLmeeMQt/2EiJWa4LCKekXIw8YpDFOGmGCTHQ+bAmktN53cqzrmp/uoK
1bQ3m6VApXGs+k/1hBnSYbvaJxVRN2huSRUJBqb0lrBJVIlJe0MWwptuUdpDgdWwKiVZfQJ8Ktam
y/TfbJFzJXE/R2nN20ritNCOc5vCG/LZoDVT8OZntKfgHSXLe7TOie4scKDNYPsR9Qi2IkS+PEsT
eVy+9rDL5FoZ2bAuPKK33G1b5gdZ6y/UcEyCe35FXyd5Iby6YfpwMB+y9e8RX9AtgK+3VzqVWB3P
n72RrfLwRarCW+ep/mO0wUWLWACh3dqgsX8KMAgyNu4epK0/2eLRWBrCzJrxmImpdODwb6oJbRHK
eD6fKur5TFWcLlonf7DmOYyCKqlXRs9cVGLWVK8TntCsqagz3OugWAKWA6FYqSV/vHgWYrUWliv7
x9FRZVoRszqMjY/J9t/q1vvnzi4oXDgIBzykvxbJlLkGrDHn8Qj07pUlzpzPhCPE2gGRrNaIFk8C
MjndL4V2NFgfds7gIkp2pTpGkeiZhUSsz2x2s0zQnxsbc0pewJUzSQlKRLgpmaYuITtTGXTE9Nn1
mY8DO9Dkcf5xLnDULPiQgLr3LC1zm6hdOyzWmEROk00KY+R17FGj7N2w8FAOTvmntPLsTJh+Xeio
Vm9ctSg8EX+O5g8X2doW2kdvqb8O/VKtmK1N6exHK3XW+th2Q8E6t8l6tJYQg1Jyo2ytpmGexF5X
4FKMGhQ9Gwksv96T7KyV8iee54HqKcTjucT6+qaJYpX6GonO1n0S4PEL4yPWySWtgqvwzDchw3ez
aRsgnuG3n+komaDTpBjqUwe1a8OQ10m118lH1Sdw5zl99T6YCRzWMdx4wvkduOOrFI38mHm8dzgl
8FtKlgxch6zhXojzNklGDaGYL0ByVBwlEuqdvAqV7RE1XCxuhAWDGJx69VUMBlo7B6qgUSengqIY
0QSqxoJ5tG655cauI7Zdgk6+R4G5rgfeAi1lqDQw68nCiqUJtXYEbnxZlzltTu0/+37IhwXknKgV
85ZzO4omfkYA/mFVFBKK8fa8dCPo2C02Y2jrq5wZo8kTzN0QfWlD/h2z7oMdF52jc9LHPEBTqb2j
FOwXYTwEn7C0WTTl68pW7U3oI5yyBvq2C9ffVhkZ9TzmGsZp2P9qh7SO5X4tDplFQELhgEdAkVDV
ZXo243sz0T8DHrffFAk/DPOmGeybXlGpsnAb1auk1V13AyGUSuTJ2k+YAQQaYBRB8A8+6TBekOUW
P1FbMgEXFR5lRmqeC/pK9aLZdlOlgcTu+FS9ZtNYsDalwZykmmHbHgrjdTIg1m1yP1nN7EpsVz1n
VW0DA+mCqylCVoYumY2g9DH1j8LiIWvv7sTCClXUpnCMal+gtGpKHbVeUDwNGcV54Nneptad6U1L
VQr+8YyQm32lTu1UW+R8lQ7nUGGJ7WSVW2Ux8oltDCTpUyIdsYpLo11NDe5usHLMTKZI2zfRDZ5A
DJwXIL3Hr+E2v4HZM/+6OFMrj7GrfbaiaVemmN/cLOSvxgnv5wHMXPnidV2xNhzj0WmKeT51HOoV
YkLx7a7KxDAXYRBwTSXRO8PWb6l6+H2Gd6smAaedBkU9JDkIq7Cunts+fIE4+hoGYPmS0P9I3YuX
k5Crh6RIGTFgJvwiFrQLm64IFZ7ax5bPW5GHwxK08Ssxs2scAYd0dO54zIFpMI0OUQZWTowBFN3D
yLJ90PN+Yw9oO9Ark7lHkbcCZ3bEY7jTmVP2JRJksynVSuc3rKYD9N8q+E51/aQPITaCYLrzyF+Q
IyxkObw6HtNpbU7F1clkpB2DSo2ZRUPQJzN5QJ/6CEZJRVxD6ZVDuQSyWa7KkqogHBhj9X8OCdMR
ei4lRLZl6QOkNOKTq4RgQOPqv1oR6hxhLQk/3XgMhTrg0WSCHGlkrrAJagz3X9mQnmZDbkBPwcs9
6t4j6TTvNe9nfJzRoG3TOKHDHuzGrK2pg5Arb93ozrG3KMlUlR4SZTCH8fNta+UvgTZ+mNT5akJO
A6+IGUT8lcfoFoUDPD4w0U3r75WrvfRQDcJMPotp+sJdNnTVV1k2IE79ifXq7Hn20ovU3aMPjIJG
P/lgNpqx9WgZBEO5GL/KFDdqCz9wVop03r7RF8Mk/iVGxFrP6L9RLu4mN995oXMujR4CYACfPc/l
2h/ZJaUdqVl47j5GkwsK2yepgQI0XaiQnFb7TtepPn3Wl7TKGRIzDWQfMedMmlPOu17DnBZ25efk
2xNsQkjmLoVKTq89epQcqPQ4DDKMvlTZjyFh7AmHeq0Ai0PHV+fJ57YO1LRlkDnjrsOc9UB7jJt0
dVWo2fA3AFLKha8vO6v4RblKoNLAXLl24i+gi7hx7DtOzYIo9ewy9v6R74wKDNzaOpxAeFhY5BfV
YP6bh77cdntsQJch5ecHrg+f4DClDjjwUf26hftS1/bZyObvu1TPoqdH8WR9GccTT9LcGbhqKVpO
Kn2eRuvZI3DbT/WIRPM+OhE3vcMBJt3gXzhgsvE88ydu2btYyl69kosESZX0P2rP9EcHUoAblB5m
UC8Bn/MYtBc7xBMF0uvJkGj1+JqZZhBLtcyutWROysR72k+D/iI6Z01qz66UxZfTWUgVtPQ0yR+m
9VQXVuutIjI4enDa4xS8O5O7wc91S7r624ypqHBKlxDdd00obomPDQ0LyzNRLyQw1ciqdPLeFg7W
WE5ycSRVLnF3Q+hcmeizhPJqsWDK+V7aE/nW8V+V6a+hQ/IB8Ug/ie8AQaQj9MjsZq7MZZRs2XUj
hSOoaVZpApdLbkBusFtAsiXw6woHYeG40b4G2dAil8+w32i1/tn0+rHW/jllS3ZDkGJgLiaybMpt
mWHgTYqdEfQPYnQPImFBFS1N4f66Dn7Lur5kNTdBF7/4vmvRLL9qKSLD0ldH4Q9buix8XQMeb0MM
94m0N2BODLGly0wM9Vff/fPKFaq/NyBENALFOo3KL29MrrGjHwIXl3GgEwo6GktbJ2YR59cb2+y1
psEnC8quXeu5/97z+ppOd2dYtBunD4lr30VKYyjG5IblkkaifcM4mweUeOV7660KKPOnFjSClt5o
m39arZpQiupvvBR8VCPUg2LwLnHyK6Ns18fITJmmc+9UEptGsMmm7Mf/P+pNwNses5FKxCWURDXl
bezTlQ22lXETQPkpAiLcYf/oKM1a+MVTIjAiBJwREuCYBmUuMk816aOcYV9qOlZmt/Tj+k+VuCrL
nIGAZpSzopL7iBhZHDUNIy44hKnOy9elxh42dLT2i+lZ8qyYvdlvaCP3JFOj1Z0wvtoGmpNOg0Ew
dNt+gBYbCVA+eCi2eUguFqL304TAwY3GLwM4L6kCbDii2EWkBHB9YMRtVuQ9dVg8g9T8N5tXWolX
i0S5HxVUnMn6hOW2/i4DyJxaXD0N1WjvXeMl1txPabgvSa0+k7IP1ig3XamSDchbYIYU6LUZA38Y
Ga9BVNoHKO5W5EwcrDj+aQCPa0gFQlASM77rw1GuggODrxvFrnT5kZssOGH8QXbXXqYMH3NhtM/R
0H0OyVgfva68ZH4MYroMkBTlbIyIN2SQGAg7xpSgOWgx5qEZQYSBx0RfuZBb9E2J+ROQt7rJmZSh
cMZy2bue820Z2bGFrKMSbHhNgdLMBfzGjGXJ/4GS2HVunmSjQwoOAWtLz9RBtowQJoOe070b702H
k7aJnSeftcQh7/VN4tbhtqswoMTNKxpTe9N3jL2B0kQMOr5tvBRc5JW+cik0WUUzL1WioG9heocL
FMAoTiqQrt3JtlK1Gt3zVAIRiArx0kRMECelIK7QRZsmfZLxyOfRgZlgb0wU/6AgNmoS2JybVnv2
jWJaeenEUM1DFzAyMgFo9pH0PbTbagdLpIPI7Wt7gcTLrU0E6NnWDcQtT8rfUW92I0gE9reFBVZY
VybCISQaLq563QL0TE59Zc9t8egVK9pQX7BPjkD/LuPMv5G58FI0s5UaS+Vq8MCFVp9Vmhmsfsy/
FjuBSHu+4AllaF19J27y03cOcn472JfSchaxd8H5hoRoxEvV+82T5/8zq+pkkT9cFZynJkXuEpHY
P2FP0Bwls2BG55QBnJsRk0gDIAC+yGftiEcpeBTaS+QPNzNhL9mN7lqUpJPBQ7Xm+n61jEcvW3lo
LtB38SIivjom3cBf71tP5eRDyrOP/3F2JktyI1mW/ZUQrhtZABSqULRU5MJmNzOf59hASKcH5nnG
1/cBK7ua9KSQ3b2LEDppcAOg+vS9e88NKUXXGH1dJKc+R9U6uC6lvHNzlCe0Mf4mTWYd0jQOWL8d
b9kBA+PNDnijQFYxxVHll9hskKgq3a8Osiqv6wT5XeBb3VaiXAuj9K827i8NmzWnyuCWZQL1M1oE
2mvD7UgXAa8eJCgr4eyRQN9LhX9FkBiLDnss5BQIptJ6apT1brXldYgd/WQKSARjHdz0mHc9IPjI
HvwGQEr9HpvpS6leedhv9PILMT/fcVrh5A5YIGvuXVq/CG5Ig4tMLKx5OzG5xrVVqceR5v1yPMO+
g9YqhtRvzAE4Gq/kZOLxJXZ1sCtHNhPLPCUm7WAcp1BJHbLfsO2YWa/XxBV5ux6GBqOnRVVwsqEU
rAoNI84DvOCgTfeq5qkIx3JTPbdyyg9ZWDugkN1DG5AtOpnlE9xIsrMG/AIxd6FHIrJNJhJm5Fif
C5rf40DL3choyNToFQAPDxdqDpjEW1cM1ydw2zMyPjo4A10L0xDbIajyjVE5t5w0HtsIKAYhm8UO
hqSlKqr59AHayIzN3b+hU/d3VqB5yaZzS2jqRHgl3QMkyyltFuW9iAFva1yfuOrPdPHxo0t6DwCP
GQbmLQG2Lmb2khUzdQyBCUN9bnr5Bj3pnlDP9GaKkE5D+pCtdWxtEnhcV+APCBasJg0kw7mpJnYE
6ryWUJn4VaN3UYShrpFfkPtKT98urix4dpspLT+HLm9TV6MdKwpCOMcp25MuCAig5Hhl2GLd+n+H
VXKwxqnYYh/ncIQIEM2VgkXM4cemX2uinF5JxfQtHIjfo/lrmC0msgk7Hv3brRkxmzdpXGcwczko
4KUkac5Zl0XyEGUcAqUzvbfkU68TphiDCfKkyQivK9OETASP8FSXCG4SlfZTN6wznICcsobuZOGA
o4pll0scsetI2cK5BypGLaM1VC+v9kjq7mK01QkKRkaWBGOjk0RhNAxq74x89/gXwgIMdNUYKaJl
jWuzuyWROUNy5iIyQHKeh92Djd6+YdFdf+NWZVmNpDh6BcHzLibwMhP+I5v6ZZKZy0B03rcRtvs0
E/t6zu1HJJsLY7fwTPNsGxwAqoi7hbT0Dh/Ctc3k8CHoUEcVi1iUhBO9DXvlHWWI5lmi3nAJCMhm
YT4pQ7RMS8llSEJAA/5kePeqi+5GG4ZBlLPXwTZjRtjMr+FIclLF4Hw5tCWAcKZgA3xly+mgx1Qa
NLzAIE948WX2Vsvu0muxiyQF+cQRxD8N7xezItwaygJa7gCrAdvghgVgCwmtIsUWByyujYA2ntAF
Iv72gcwKxADmox0uMUwBTVtmHfcpqjfXQ/E8mzw6yHpfAqgadCo4R3ToQ+dqvGAJ8gBRzXec+tZB
W76RFRbs2Crl1uTpXMHlqxCYML499hHuVcZyWozI1vGZEohAN9E5YQjpNpHO732PmbHROHeGsUTd
CRgtAKHeQqu77I3avPBbKupKgYAF6HLTIhe2LQHvI+wPgXAOCAc8KrDyyTTkTev250qjAa5p7weN
dVV2ya104VuPnHy7IgE21BXvbh881IW4Z6C3DdzYW/dZ82p1rx4ee9HyMpRpczNAxyFaLZSr1GC4
HJdZvaJwiwjnTr7iUmdDq74MZk6wi2Iyjz8X0Zz6nBIaju0lec8NZ5sLdgmEey6lzXBRb2XJIxOX
7tMUFX8lA2S4iDktalgepHKYTr3rngaAHiIejmkvWOJoxGUKPl0LpksqdPP5bN8lSx78ZIBCCur8
ljPCuY7ey77aF/FtDcRkTWDa0XA4hE10C5cWDZW5/lLA52WMjqE+oqWrlHzD1p9CdiYUdJoY6Cl0
qMRgfynl8JcwkwfiLmMKVjaFpkVI0/cGNgmOsjjhfafhubru0/5lDPoTdEd0CArz0NA+9mn71Jjh
6wCeCJdGvnOxlqrQsrcegW8tTBFDgn+lbfDZNgVoChqMshYSh66+Mep8AzCS/TZo+o0Zlvu8YB2p
tLizASwbPakjLSNDkAb2QqGi0TeyzW8Nr6dqQVSwZoidbzO73pvI5XGOMdMVpE+qOnwWXx2XY35E
YhcLGyjEbEkdivHMFjgshQKG4rDURgGDDZ64WaIhKgknW9sBw78WT/HE+Rp1KVITGku1nl8IY4bt
Sue1FVZzoQFPmwnzmkj6wKN0fVWaTQtYaSifveQJfMRFodqzyPSw4YANTNPTf0Pfu696WslGwGwv
XSSyyPgZB/IsbV0PzHRs2s+BAHvWRvvZZBemAhq3CH2iQxf74wHu2MbMImawJUOWOouedOg+qltP
+8/jJEkR8UFtFtaps9qjgeDxOpfmnse22ihMm2vM9+DjkW9nXvxWBjAqGucQMvpZWy2l0uyRi9kl
5s7OBX5PQTeuNNKjMGv9LAcUOZ6zKFEr/HZ46UzLuEB60cpljmoDJS0azqe2dncRhTl+U6SVET5M
O2JYVTvYKIzQOtptubWbWu1sgvHwLVtEIwHLc5w7cqOGTRMPoL5t8+TYabOLKjJXbDzauAEj5Dgl
RsSTYLvqyzK5ZfnfLh1FMcr7xGq7h64Z3+GDfOX837HfpPfBBEEpCOpLYikLM8dNEIp505eQHbSh
eSWEYlDbhdQKEjzm3NR76aLsDGJxG/U+1A5+3BHZo4iL6DWJxuUpVnvN3rvXdVU/xLLb5lNwbOfr
0CX8LsJxsE1COyGAK6ZCrknPq82ELoRbC9ZqWssUym8DrqdLIEyyYyQXFG2+Nwzo3kVQ/J3Y9r5n
3novmunJarBgWyhC1hIXOWIbl3gBnUaEx+z8HJLaFOd0+hB5HJV5dofaOQapey1G5DxNXOIwmOQZ
JtSmnxKLpZgzDNPt2LLVsSzUS5DYnMhktjNklu0qu36b6VKfAkzsp2//RdQRe51grABIntqej6bV
SpYz/dgYpJKqL3xmKHbYkWbua+JnUdR0mXvsJLUbPf2DDsLzZAJZG83a2hj0FJAGA7xCOqu2Xesx
dKzc+yigZ93Z0mPzi/Yq3HEYZqyiAULIsnpQaZNthiyZL+iY3hqm4kXQ1nZCcGGSFce0dZr3qptP
CHkl6c/7T3/8xz//8z/exv8ZvBc3RToFRd788z/5/7eiJNsjCNsP//vP/Xtx9Tl7b779rf/+qR//
zj8fcJUV2S9/5DJ6q4um+Lv9+FPL1fz3v8un/+vqNp/bzz/8zzYH+jfddu/1dPcOiqH9dg38HstP
/t/+4R/v3/6VB6xyf356KzqGg/xrQVTkn/71Rxdf//xki2/f0399Tcs//68/W76IPz+tPudB+vnr
exN+/Dvvn5v2z0+e/Q/IO0qZtqsF67tlf/pjeF/+ROt/mBAHhERwYwNaVPxJXtRtyEeqfyhheY52
wAwoTwj16Y8GGsXyR+Y/pOt4ntZSSg9Oxaf//Zv/cAf/zx39I++ymyLK2+bPT5b56Y/yv2708pu5
jvI8T9hK8jkUtWq5uPLt812UB8tP/48M8IQK8U0fJqrwVVtFjwmbe+YaW0F7FUB8jNqFAIstU3bi
KHSoV999Wf+6oh+ugC/zhytwTRMQvyNd7WpLIN768QpyQcojYuPgMPlALYk/3GYRs8J2ga0oEi5p
bY2Q7zUBNB7Jn1gpiUMVrkNXSKJ5towvv74g/ZPr4Tu3LOQr2nOs5Xq/+0ZsyOxdj6XswPYLdj51
mSBGYOUTq7rQrvvFdJhMd/g3f/dFuP/+wY5pC0kz2OSGq+XCvvvgnBbMXNKiOLTQdIudn7G5eDOZ
QyGDAZqG2YNoAWotCDWAtQccNS+1rxz2To0HujfuqchPU9f1j/e//kbc5RZ895Bo6WBGs5GGI1Hh
+j5eWdm2CJvzCGavJ56p2bKdVBnNYpwVC1R60/ttv68EUoUhKGFiC887Yzun9M78h3BmIpjWCt8K
myg0+Wk8aoRHuN6RRuaBsvZRk5agVx3KYQY1m8ohzkbNzSWztPykQkpm3F9Ou8RtIlcFTkHEDrgi
QPPI1qAg3cxExt7T9Eq3inYdIS5oWCbPHkHEog6TMtg4NLku6qQdmDqQYdFNa68ojuRL69tBaXMf
wsJfdVWsL5IGWYFfC/UkSor8ENW2LTz3s1kXZ+HW2FbrtL5yc3xKVjU4VwrQHZFKPSG4eDDyIr0y
In1PCCOw3GjgqMvJlk423O5RE/MnR/MAJNatSVb49W1iSfj3u+RKBEYsHaarPzw/VA0A+owwpUiG
HeKSk606rHomrZFVH6nDrz/N+/dPs0wk4xw+lIfCdfnz755WLRO3G7m+QxXNsNu6PkOwgmTT9Zf0
B2U7q1l4xiVXynyigbjz64//8LIsj6RlSm3ZkuXDUrb148eD/2VUXPPxAos+1jYIMbAILTGuS0ev
O84Iv/l27Q/rwrdPRPWhHNPybIvm0Y+fKIgzNNM2zw4puNLzjCNWJmB+ZhSJF0HPcKwfg+EMi54Z
degHa8z7GsMvEyFFluidbXiHebNntF1j2Rl2lIbt2W4tDiZJfhNjyd7axkwApzeWr0i35B3EFjBB
JhIlH/IeLtfhN7fQkj+5hxIpiyuk4ynLW56o7+6hMYD9ICMSuGaRrtuW10S1okIq4mAhzJZ+RAp4
NYYd64a8ukUgoYZ2BFfgzr5susnYBbVY+JRdtf317bWW+/dhyQHCr+h3W9xoUzs/Xpqdwbe3Q73M
fcStMAyKOuPsgB9ephxM7HV2Wh2W3PAd+cvp7z59+dc/frrSatldLWl76sOnI92qUEfY5aGFAHDZ
dcCWC0ecuAteHrYQfpd2oORGe2sw0PoYgFZY5aSubevSS5imtuFvnnf7Z/fKtalIXU+yOTgfLqnS
0K4l4+cD4mHgUqLZxT2GMWZwgDH7Fz11+hwF1109upe8uDmgotS/DOPboE3Pbo6PDTbtrvStIw4t
fL4oCHCdedN5mbgmQWmeWjFP5xIUgDN0j13tX//mlv7sS6VfJ12poW+7zof1aW40Aggt6TVCRmG3
N1f0yoLLfMH7pCVHk0Uu7cB+jevi6OQIsZVNK8aum3Hj17RZ49S8/c01fXyp2ee1uawhlrZ4/j8+
ZjJxMI1IXR+soX+ExYIdc3A8ukMR7Z8Ujg/yszcQ1cFEfE8WzN4Vo/PR0xiZgsC9SjaDChEEEchx
WTonXNZ69+srFB/XWapCvjPLcR3XZXLsLAXcd+9ogsvL75RVHaqhf1copDc8HSjXumy8IO7iUPhz
dDKmYcOIUh08WWLo86PuAs/VkD3ZRvGcTJ27pwkJOK6+HQIDwIFHBywJ1XA2+nkzaIIlCMOk5xcj
OmurhLO/lPhFVjmdNPqTOJ1mpFEIhI2DlyXNOcVLv2IKWlzxQLL527vQquqNmbjmfdyS+fvrL+Fj
laqXL4Hig4LYloLF98OXEBWSwwCI+EOlMXb4Fd3IKNpN1WdZyX7XUmloJh/wqMrXKp2d428+/mfv
nsnDIWyqIOV+eze/uwdkeqNwbRrOyTkBGFb0VxR62CYVdiQKIcIj6ngfcRolA0nvm5nzfOg3gA+K
ZIdhC+tx2t/NOv3NC/Vti/2wSpk4rhRWAUEL8WPlnHVuUWPgTg7QqbAQz8pFahTPxJLRF9hMVmGf
CKFqj7YNQ270wEf2/sSIow3dwxQH+cYCclqbaoaDZmxRLEBI8zBzIXu/rqxgUZMl21a+Ao3fOP2G
OGTzFInpGE3lxh+C6aZ2MhxBTu1u0mGvkZHunNKbL8esfCG+4wT5QZw9N2MXs8W0z3TzWDKNv5gK
5e8w8DKYigpO4KL4Mk5duutnu9opgHV0VtIzaNjdmFTOTQ8XZBvkZbMXrqg2yczKkWWtc9JiwEJu
AiGehyZYpTFl4+ITE6Zr0aHL/ZWXghQop2gLqit5DQfoEX4Pzz6FvYvji1jzXz8pYjkcfH9LeFC1
NDWLHOczExPrj2+rgaK87duuOYRlGS++v/G6Rck+lx3xZUGzD+u4pEk7riAbpWALNO2e2T0FDdyA
JAydw2A2jEMHFe/yKOT8pcsjYrfpohfJIx3TL65HJkmTv+QilnttGc1LVAEjbyWOw4ppoyn3Atrx
wWZG5JATH2K7u7NFY21+/ZtaP1vNPejbvJYecuRvZ4bv3gnNvTCrhtqhhuhDj8xd0F10S3sEBYei
7TSbShptUhMQ9wDCjSNc068tc+R84zlojAeyp2ZmAr++ro8L+lIXYudyYZlq5XKo/fEGlFbjE75C
x9/NIwrPsSH0IseZ2/NoZPVz3qUv/uBWv1mlf/Kp9nKMtVxNyYCS/8dPzYDwyzkL6bFN5eOkUuvs
KlyDAiM6qK6Y12kcVkYABuPXv631kzLYNinhbMtx+L0/3oWUxcYowdseuuGLobU400xdaCCVc7QC
UtxDcid3PF370rIXHROO9ZABZ+GwkoPpsVd4/WnzcSphSlu918RR/eYKP+5f3BCOR7wROF089rEP
X01dDBBqRkJuGqO58UkE2SRWSTgnh9r10JsexpEuenCa5uRBMQPFQSVqt+C5+v5EQ1icEyWvksLS
F0XOURy4f4+cPAAlbqjPv77W5dn4/uVdLtUR0uMlsSzX0h8qfIO6V7Qs5gcAHtjlR5OIY7prRbJn
zO/+5jzxrbPy8dOWpcKUZB/Z3scnFaB22LbwPg+kBbbrbppqQGFEERndFcCmhygxrnVxC4dH7Oa8
HC8yA8Rg2vW/uUHyJ48QWQVUlmwlHOi+nXu+e5ELiUUMEnJx8BY3zuyYj1wwoqZhuk55lqbaNl4A
/nGucqyXfhgqsBdwwHKnfammcnwaixRiXP11TLt833vEuicIoXe8hsGXUITVzpln3FhjYx+QQx39
Qkfn3iISuQjjS2InAHw62mVmX7l7aehF1Bv0ZK9BYGQeat8VSRCjcPO+RBlp9CnaC8ZOPj8Qs7su
5QDEYvcCLioZs+bRDhnulzi6ds5IUk8eRZcgC32E0qbGZ0Niz9mZm/1UVsZF4ZK1Qq+VMcSM2VFH
h18/Tz/9ZrVjgxSkued+++a/+2bnwakSm4TowyhycIi5YW8sK5ckDTbYn+Glx3Oe/KZW+Xbw/fBY
CcfxpOJjBY3CZan67kPx5lABTWVxEDqYvpCGnSDP88t7nNoNI49hlbQBIHtqRAZzzIpSnsCZ2LI1
GpfnrrWmi4gRLj4MzOVjmD4ZCN6YRvQQdAbCCrLKLoi7O/+/f1NcsUdbk0VUe8u2+t1FdxBnBsMl
3jMjrwhRkW+cRYdvJLMcsCFFgL+ldubfPPnWT1ZtRlyOozlRuUsR9eOnMiRTSxchO1TJAF6GMhtA
vIE81MPfJN9nVBVXU6gzBk+KqHDF49+WrxLnxvMI23EjcOUe85LSp5gbyEloyZKMEfuvv5uf7bRC
SY+awiLt6d9O6Z5BOUSOV3Zw/VJeutlfyqk6wscQ1w3dcl7C7d6TuLWSGCaRtRUPRZmP9/3cPZi0
Hy6twLv4/7kk2j50LiwO6B/r8dnBITmlfnbIW+s5rRrrKLzqFkswATUT4yVtkvstes4NCFdf2YRf
NG6zgyOR+kXFPf3um19fkfux8GJpJkNOi6VlbsMJ+bDvw8AgfGFWaBqFIzcQVNrtPFb5Ha6QcNNg
F7rsO7Q0EWBy5KTKfWshUnMkPWB1r7/m3j7JTHKi6vbcCgpWUlPsY+n54tB7lPNxVF+1EOzw8abj
RuoGewH800WW266dnpqC7vajVR6TIieNw/T8PX2C+gL0uo3d2CVmAtvGNm0dYiPmyTlgMYihEM7N
gZw/jgth12yNLnFQ3NNYVjbGxywK/XUZRgkuw+zZsgvanP5iCW+N/mhUJceOZDiyggxHz6/xZRC/
uLICDZsKM7KeJZGYkhB0NflwmSScvMbROzQg9jWjn+NkjZ91rqZrQSz5piWoEw3ceCVzZ7joUySJ
+F5BR4cZpt/fNtO+vVofVilycZBFLg0W0/q4SgnFlNjJzYJXDy6YV6ujI51jDR6W8EWTHD7QyCvi
YQBi9zchDd+VPYqWoV4ntgFmnt9sxj9ZCZa2BMsA5nSPuv3HlcCl1a8nO0kPNnjvzdjPTxUqVe5c
iKxOXcWB9+ahOPxN1fiT0kjyqFOlMjegl/lh/ZnMqs0ne2JuPiNR6vR8S4bYl8lBYwcHpW2xPruG
NazNkX341++L/PffmOExxy6LVgz2e/PDNpFFgTEQsV4fwgoigN96/bryhs00hTG2tOm1T9myojn5
7DTY1+pZrjwUNscxRbctA06DYdkkO9P0uk2KjDLEmOgBtBPKTa9s6hg2F7PZl1WIK8JX5ufAQoHt
BGN+NyUFhpm08DHmNf3TrI6DeJN4DVVJxyEY3OBgND5W/0r4kDFr4jgTpSk/YnWpK/9Zxli+mFmt
UlaCm2TMbtRspLs0MdH8dbm+deJ0m5T4YznIV+cmQopAE1YAzyAgmZ+x4vgw2IazsvOLHKzipuzE
119/vd+e3x+fb4eal86qaZvURerDA1U5U4OLm66N0avneupqetOEOIWeceDMBJCsIV3ZJH4moz6R
fXbb5w4praAkgNIDq8CZMGzrHD13Bw/jGJqAdONGn1J+3ZwGyUVi+cbaaaVN27kjqGGi9U6wWUC+
Q3mmL89pTDd/jSK5nPGsQ6ICVt/HPt5bmNUwA+QeTgxH+gw7L0UlEpT0ojMNrKFMJuDML6qlcPIO
tWz3QWC8Vo5jnGF9XPq6mfekK/+uoS/p7vKW/filuVJatssw0BQMXZYj53dVgDfbrR8EVkFAAD1B
d8Ev4/trixnGy5Dde6OM7gqLDL8Ikxj2tfKIjAPiLJOzR89/nXDTokdzn0Qvh1OLx3UN9xhlchf6
B2ewmqtguJYZ4WcgGqb9NIyvcI1CRZSJmTCowS3/lHjRSRoBrIzopWp7cVO8FzTkr9Mq97YqMPst
GTdf44GBEmqUlVuiv7F1fSpd/+C5lrtlkoaOsiAT0B7UdvDCg8YiQDP9MoWFd+pMIAUDOtIRuyTY
vBWCeHS6XnwJXoi9IXWyvW8FW3dqHmqPdDASrx8rM30YC3FDx+7OG3HsBGW1dcrKvtNQyQPMkNcx
YPteYmzD1iE649kvdXD2y+HvIIdlUaN2wdbpwLEkgiEUdPstLLr4gfFAV/N7aaAhFmbQY2isQOD4
pVoPqv2C9EYiBERbivzn0MQTIrBY3TVaxfjLeEC+1h6ZucFY/z1hcPBrvECkUhOb/Hfphn/3AV7c
gb0JbUOzIWsVoqoBIT6Ja1YNoy0wmWfnqkTbUX0uUWBv00y/x75177u4+QAbru0B+hLGthVnQ38b
cpYGNyTwkyPASdPhJivRj/aNekTk17N4zCGkRBK+AVNs+25GovsuwPptaaySdh6dCHsF9ocXch21
8t4Nxws/01dQ3Z+SUgGj8DpNm5maWTsD/P3Ux5Jowf5Sxb5nBVsPKXojUw8vgTvhS9DvITXHOSrs
R2r9bWuFp55g1Q3cEuJzTCU2EAmYqpBNEkFuQxGYgNpMjI05NRF7PbaIwaQtXxsQPSYOStvSyodN
jVErCPU6Miz0XhgdN/iu0UBjQ9JZvZ/iWV4mLUwJZZN0ZFRvTdPNRxx3p8TVM76eCFghCXEu0YkD
XvxjR6gJozT8DgEqojQYdjPqrZshvcEyUp9RtGFtbhWa7KiHTzZHm2Yi+SSVNuHuYBODLD/i09WX
cBxy+O1I2zKUnZQHxpH45hLhX3EIQutvgZjhbMcT7BVRLUrCuAeVabYH0XsIsUdBdl31bBi5go+A
3aa1YME1wiZJobceqpaUVQ5TEMyJ2bPG4U0U5UtXokmUrU3EcurPa+BM2bqcoEeWxGpu3Cg8TAjV
Ogd+DLbyVTRYi1ej+urU9gm/vVqZwe0AL+FA8ht0t6mvsayvIJNVV1gL7MyP6BjqK55uWN+0phjp
lBOPmfZBkgOlSpHba8w2glovntlpBqhLyQCgOSK62HbVlSAEeBdAqaNurDB1gv5wHhBTo1QKfBIi
03jvCQTYtEEkOLl+W06hc1VUzU1cM7YUtX2rgu7d1dU5bcarqp1erdC7Mqy63XVBUOyC4Yk6dddW
MZyUUq3S9Gw00OPGoQv2wHH6nR+As8katAHZIQzsz/RMo4shnQ62/ZKEkyDGjXGVHXerGlAPEypc
mlM3r1zRgovg10gie1tr/9oDUbNyc3CHU8fqUDYXU4NfqEn1yXHR5y8Qulk2KwIgDCS4xUWNE/Zk
NWQ8uylDp7w5WdR10iGjOklTtZoNeS+TyCV1zjvT0I02yuLd8Vr3Ji213KHjuyaSbrQhmIfzsLEa
84GUcrR9rhFscvII2GCdvY91YSXBks22W1wmxQDjanm85+asVA+Gq34Roz7gE8DoFGJmw1XeVN2b
pUYoASSMlqOBAqsSyDZREMfLXZr7G1/ML6YG8Jnk8Zs2aFQA8bmoQvM2jHaA9NetEexcF7ZnmPc7
t0yP0iY82vnijWwtrNlfapsVOW5IH+sBP65jmkdrt8BA76fN6yTss23SslVocVe+I1ctWNRN4I/p
pqE2wha7ZDnSjiJbxbWpW4pLlSXRlo0wQO3p1Jhi+xdUYnB17L10uFuRVbx7Ur6Nlrd25+iGrenG
0TasSdN8BEIMI2ieuOsEyivPRhhOb5kzWrYxwvphrocTgFGH1IfkayyAMzkg+qqC/DVL9hd2H2YX
7Uw9UFcYMzz9OjjpfSLUAydprIzWTTDQ3O4o3KfeX9UcnpYcO4yfch0SMg2Dv9hX2dtsRtV60FDd
w6J44OgUb4AH84aSYrKOmbiiBlWPAPH7Q0+qbqpRFLrLk1e6+XEuw02awfnrK/iDMLhQTPqbwikF
uw72NzPinNkArTB68T4p561yumcq2AdCRfjul3WOTKPCmMftYLJjmDI6oyuZ9nNiH2KRnZoWTbfO
STMt7hx6a2Tr3YZdb7J7oXLVHOFrM8OH2oUPE8gvEsbX2udZWL7pwofwm4lnifl7lc99xHc7PJRd
9sThpVkR23KKSixbufFYjJyCUV68KQtWWhovjNP6QUruIbLvvyJkxXXpQkPOgfbG+9pjXkcWMl40
86RZ8IdqjDakvoi1ONUTqYLh2PyFEPl5MvSFsQSmNJhP54RdJr6JOZSuRJncjwNODqc0L6QbXyER
Ve6yxxo04Co0nnRp2QnGbVWpg1OOuyGyv1au2vUCgHCJqBn7SIjWSTzAe6SrbPFTPmv4cFWDrjoL
h08LfAqBHt9SZlHsCJ2G+0gkh9yywrOD+kNZqAamuDs4jX1ZFeNTZw2PvIcVvxnJOPV4NhK0yJ15
K6350Djmbowj2DCoPm1EpOuBQg4UL5p3jL8mamUAIftxBp8yifoydAQkZAKq7Szsdu7A8I9I2b1j
Jxi4cH0xWIYOPQCrdABVqHYP6vl+7MPnDj3F1ud1Wg3ShjZsVndePprrxsaIpK3hK8QQfFPeRo7B
Y6yCdA8Hj45X35GlFJJN5StQIN3MMRsAHlN3j/0iJLp2DEAjemWYrZ0h+mqOzJsSH/XvPB2HnD4b
mtxhXxY6BGZxYaTqiPbX4meTFnhQSzEwusekTvcdBqeVtFkzqzzMVjG+m8Wc3Lm5XheKPnAGwsnx
HksDv4zrYKWnmG73PnxghMPb0AqvfF3DRcOzDfkEX8H0zCH7bp5Hf+14UbXvW/ql1jgG6yVb1bOA
jrbQ1HdJk143qiK2NilOsTuDi9A3ybS4ill68bR8adOSDPiceEVdLjrnpq83mmzfdWdTglfsEbti
Ti/Q+r93dZSuuxZPsxzG9ZCbFFuJi7w58i+K3hObXLsxqOSQhhV855F55K7TrLCNFw0bWUQkS2Gv
Pk/ykRbxlVYD8LnZ2ZrsL2E4ca+ARe+JOo8i/AyzYhSt+XYWjTJlLToraxq7rWFB5AwBsEcNUJNR
ActRrn8zZDDr6R8BRxjEOlkK38pqoFJm08Y2CSZKCDvbwB68qXOi60VWWoDEcBaM1FlrygkYIeZw
WoqrtjhkHmZk6HEMKilxKMaErsrb2lYtDelqydez72iiDRuamcHWLuHBjpW3V228qUpK6mIaSvZN
kyDPJMEMh6eiSN1TUfaYKhNGo+Q/GsgwLcKvV/6E3y0uUQA4nLbJ82irGR8Gi/cw7VEJ1Kfa51Xn
tc2D/i9J4/k0F4tgpmWf9CDfE0wA56IfD4Owv0aY3nQTb/SAtWNU7nMSLoeuPseNEYirKTG+VqO/
xbH/JSj+KvpiV5tQmss2vyfrA9+4kd+pONvRUaOqlk/mQjvOu8feGW7baAJ4L3Hft+mr13+OOwol
oy4fQ3s00YFnu3A+xhPXxqSHZBZeDzMKr1H2X7hesW1GonoYxGNSLt9x6poiw49G03wLRjf8PDq1
d2IyA5tHmQ/cUydkYwnmr/7gU9eRE9Hk9lZy2vJGbE5DRfkcw9lwBmrXerYvey9k2qr1C28PN+RE
RssRbfCp7QCVkEhC6RFMm87Fl4Dl9bLC51aV5gP9a6rLWPzVpdVOVMNLCqk2FvJrZ0lokka9sWs2
ptGRXyNTUInk27TLTiYWMNIKt5mbHAjIvA6QjCwIwNdAe2AUnavRAJowOOQQzNGbb+WPfJ1Xw7dW
CCGnSdFexbK665dUXICfsEznHLRb1zhkCcSXUarhL/p4E0OSvwgzYnwk7Fv8+O9tOxFy5YXT1vZo
+AEh7hvWMtozM76ObdX477RmGY4r/Jexc2sGxh6mAGwko7s3MwIkdd8MW7IfiRJKTHpx+uhlnPxr
apGFq8jl0dDoy6M2jMep2I++e13Z/ZrpL6AV3CTrvLzusV1lzvxVj/7RnKILUOJi0xeQWTnq7ygK
Lptgid0qjOc5MdeGC7OtlsmXkCzDebAXNjtzDK/8inv0Yg6UWCvN1mB4r74c0ovKr2OSTL0lWi7M
+OXuZqHdTQcAbzldDNs+iaGqUuPk+Yy9c+62uGG0YoHlhQb7+b84Oo/mWJE0iv4iInCJ2RYF5eX9
hlDrSXiXQGJ+/Rxm0b3omXh6qoLMz9x77hqBcHgaPfypQ0q3MAzOLzkl6352i7s1tc2AhIWLr4he
AfKp+TtmO9puRMnMgMm7X536mYX/yRn739hA/FcS0m213t9oDxmGN2TE977jt0xRwKS0c32WbR9f
ZWkVAYRs4kHkVaPXK5RzNNtqvdpNF/rIuqKFU5mfnVBc+vaFoXcd2HnOJAtI+sWZRWT14n1NeE/a
nHtvAu9f20FcQguA4n1wB3pQbYfb6dce7W+rFFbYivpcGtkLuRhoPZbkvY5xCpEITLkUWPJ5iEnn
7WPYRyJ3IGNiZhvES2EqTJOMynaGAnJcS+dHW8U/CVVmXy+EEA6u+5u3YFNzXduPcDj2Mhsponr/
c+ME4yMWjgaHUph9RJD7ULHm7ZjSt9oJsx2jvrJk98eJPiWSYtD1mlucW8sRI8375HIpyvKT6zJa
1+ZZwB+YZgFL3x53dk4BYvR4SRcepXZ9Q/gp8JhhskFfgmbSzK5+y6FkACnyPfpavMqvhT129IvL
N3Pd7JAUS6TVEkYCjp9wcQI9G54qad7g7MHWgTwENX0dj50QT35FKl5dxHtO+OFQUHakLQTrQoR1
4X93tJH7pBuMPYfTY4ttA4LLdN/ONGlLlhyRMYPE0ciY0OcpNBI0ohLXeAYsIhucJHKudb8A+s5o
r90i/XHS7pe9iURe2lLfSa5n4qYGT39Z6g4Dlo1Bf1kIlwYDYYJI+pw68h3IFt+rbZXL8Aa8etXg
kkzzk7l4/l4rxRrkQrRB1+fPxFDOYZ+C46lnfiehsmwnk/zJRaN6R9TJB05vsgqA7ASZDhzNgRVG
WFowZVVz0mWBsgIsBISc35W0mL1P74xW3brnnkNcU+4TkjAiAJXkGCuLioBYizElG1FKOAK97OW+
pgjoaaj2LKanPesjEWHr7S9efxcnYroTHmdvWuJ0y5kLswMo37N4hDDLx4c7Gxe0qYVJRr4fidNs
ikHEVUgFIpuZW5KDlRszrIaVu2r80PVh5LSmPbdI3FhvKlvCfChtxqa8Y0ab/gNxjoh5pBnMsx5R
DZL3QzFf6YLac2t3D+Qw4YXr6dd8D5eylVbPJiaXp6z5UQOUAFvCLEjqbL8KUZ1TbTrWOj4fW1tB
S6TqoarL+hSrFlt67zzXEz2PDkc9RZMXOBjodhzC5aWs+CUgcxxz13lOGR0xgTL7fd+jhBIWTvuK
PrAIqqfUrW0KixbzXdHmpxhkEFgJnllfed7zMowH3ZwJpV7yYJpmhmr1ljzoac8ZT0huWJT5CFmR
qlE+IpqvlHnOTdSkrO1AElTGvzRL/oOs/jiRLB4ZBiE1eovUJ63Tw+D13e6rzMzTItZ3qR09KIFF
47x67rCECf1eVKbYCEWG7XyLO/Vy43EpJQCN0Y6KhcITS2kaNMkcuRxc7QTDxAWq3vdUPakLkyV7
SbMujOtKBNrkbtAMfCBZwh0eSwKtvM4SIdvhevWrQM3EsqmKTAMSpHeo+n89rT0btfJ3hK5zTcny
GGvCvpZNx2edggFxq0I+Or19ZBCdnE2quyuxlkqNTdiBSgh0mdiMda0PTTfDxSyhzrukt4xj/ulr
hKM263LJU4Kl0Me/8OLNd1P5onwsXcWmVZ1T/3V1dQbK/qnKsbeug/PI7LqM2LeRych45rAYMWbV
7s1l4QwIjYGjNiYqAOWJdCz/agwOe2GVI5ZPO3DR20NaAjPqSRITis44tnGb3cD+qLoYDmmdv+CA
mMMZoDphTMZhNunYLd8ICjfLI4gyMrD7Zt73JTpgO8FcYvfPZeajoXOhuKbEuQaiphP2N8QMDn+h
7AVbRo+fW08fPKJRh2ru92MKFR3tRBqYOi2ChaGZ2WX71C5eTAwHeEiZxlNQzgPmRkCgqR4VVWxH
owtXerMNZxa+dn0TF4g8PpMmwgyDrUSC5rSfF+uajsiXGVJvkkHDOc45DwdKJ/+JIzjM9RgpFQ3t
aT4xMxJXC/7CbDSvRI3fNzOhAp76jKmVn70aOS+Wr7t5GC+JXdBUMrw1rPHaKOS9wlzsW1rqF1I6
iRXrhpPCX7efFowZealxJPilF2X2fVZlH7QAXTSjkqw2ly4v3bc2DxzmJthSEuZ5cKCT/R+MZCfV
xH6kRfw3AswylrfJLO8Mz6HkLGcXfKIRCaQZZ06MM3s1K5wL42WF+4Eo60Uf7pu0J4XLNeG+Y/B1
J/qxJFSJ80hVhkrBnuqLJyFPMtLNMrpbXm8fkGmANpJ8lz67YMRGuevMPERwl8kNTvvrkM5nTPFL
y4xJ9lRYsMdBdJrOR9XkyzOQmMzOmTV19ZsvwQr0gjp9Ld9aU9lXe0SKg5s2UDXWBFAYZGVZZ9cr
gbXP0UL1GgP4LlucjAr24FqOJT7PdYuKlMiWbfd+pMN1G4LadT2+etqBTZUBNxJGsq2JQ4Z+IjDJ
yTsai8WoTFDN2O7yJY00DfMa7NlMcohpMrUXWTWFFILPxPiNwbwMb6rBSDvrDDod66EzLrh+vmZY
Q5Fbqvv4s6jsPJIIYiJs1/kDCNfx5JT2b4f+kh1NSXXnWTW2fdzIOGjI1oH/ZIJasXiqTaNsD0sn
jgkD9U6lyRFsMKpSPXkjdhoPu2plZHTDcGy94qhG07v5+RQHAz5MTvQuOWHU4m5jX00nRp5Kbsfn
fPKPXcKPgNP5aZOuADjRixzyEXerZOW7JGsfVWZ3l8TybRnDXmTjY9a4723KFxNPzb3pxOostZZj
z31dqtzGWWS1+7Qhuqbvuj3Kg5YlDGyLDl+V1DDuWV16UnGshzC/wnrErWD5OeO+4jLC0A6oWR/H
eDUDkAVX3Yau61RacaEfP/glHmJuc1zkYv1ifx76DaV+Hpu3xHSZjULVEN4A7mRquPjSNVK1d9co
Ftpm3Z/RzVOHQ9o6Tn3znhiiutQVajLWlZqUbVAXZht49QhpL5GR6O06mLT45FA07ROfRocCXX/Y
XLYiB5cDW266FEQVn/RYYxaBdA5sCpx/cqB69KQzxH+I93pZ/bLc9iJdrs5p2yG7uebfHCNWRFWQ
3CjxT6yq/B7dxbjBSLKjTudmsTNqNrQkeMXZg1WD0d8yENw3CZMgaInhknw7bLMiR2jZQc4GUzuw
PkhbiUPLSF7RaCg7r62Ih6KgNstHd+6uooRXx6TTNebkrODD7GuHsSSrl+mc8cscUls8kD/cHMwe
XL7Lg8iwxHdOQ+30ocrsHsYws3WH1mwgB+4OGhXms5GblCLmDaA60AzyFfI6FBPx4ZxgmwWuDcnv
eRjjdgQIN8sQqPe+VkwQV17lAlXsTqusl76qvyWg+9AzJwqjOKcdZm/qqftJevcYs4mV1pqTa+JG
XlbgSCWJEGm7nCyN+K1uJNEpZ/LolZaM5g0SKbGaZKL+i9Os3pdjzqgZEGmamst1rdwbOq8Yhxxa
AQ2qcqink7quLRUYJo3rbCzAEkbA/EM3PGBoHyDnVNsKmHxPW2ng8lKLAD9KtFW6jKFqFy5jM803
1nfzjSixZ713aRsJhDLAgtz//1+LXhb3yWEoCZdCKg/nuFz3vH3GU+K53X03rh9sPqqb8Jm4dfDF
olLP+73NxH6Qln7ItIHYAoPoTgtv/hEZEqvBhDKevoA14+q9lCMYxqbZYNS9v9fzYUujN5ZoadiZ
0zeJSvPPedqxACWhLyD4F3FJ+9OBXkVlh3e/iGtuUx67zcw01S5ebp91lCTxbWeRfHtiZbnX3Org
N611opAKunR2Ign/YBeDXI34zi24rWmgjeI1YxvAmkp7ToaEqBRpndkRAaD8Z/eyCW1nhlpuaEmI
V6Q3vXNTDqzByf/p8vVS+jC5dDt1ue5W80Ff0q+qIjAPXE60uP14AZrEvKGfzq27LbIn0e91551n
nbvJk0dzJHLcWBGBoSEIIMtazdOsQ/kzpKwJyOFSjDvsUVVX8EnV2sEq/T8dXCBl/kE14w2Zp7jG
1iMpDPlhzhj/ej4Rx4sWE0ptFUy8OpvOqV6+qNWua0+5bEn5wy8Q75WWE3/SytNUjG85g3Z43OSs
1Cic1ISWWNMpZhJ7tpm7dNYZ5fEZissd6VjkRlWQYISqo9gkaCRGYUkN2F1GGMLEMRTMMnJ+LKOf
TDOvxEzSga6PQDX+TO4CiDWpSZrF1lWXF2ZqT0ThwVLux6uXAYVD7PDFngA8br4Ag6Zh9SbnzZmJ
whjHPdnkyXPiEjCUyIZAermcHVubdgNAD7pQnDzuW1YtTInUlsXLVAdGMWDG3HiZ2tgME9v/QDhI
/oI/h1kOmU+u/DJDnUMWJRL4IGsiCUG9Ze1g8Mc7fjj0sO8H9kBa6a5Hb7TuqxRfhTEQOVEbG0WY
NA/UmgmnsPUvUUaI9tHdpV7n7iuQCQZPHTwvF0Q0rB/YhxqpY9UIvIX4NKDtQd61n677Qgg3xYMG
g91vtHOa+o9uOc6HXADyruFcA0C6Ec61DeB1Em8LHq6Eql3L6+cGxW7vdWfD9AndzIKm8t27fvy1
Gv+fF7PC/YQexkDOu1UtpQG1w83Nqju9SRmg1KwoSk4WGobQz+2r1NZ3vrwVAuH0Ya7ZkyygfeSM
DCEiW8tuovJLGckAeDvrQ/dUt+z1K/Z5clP0uV3xJq3qzJ3inxeVR4XVfNDuvuQZGJPFTs0diV43
pLdPupOox7JlLWvWB7IYOWXdftns26TI58BH2YNB/yrp5kk1ph0cvP1Gcu7K+l2t+m8+l3d9RyoE
MfV4TQsm3SRjtJph7HuITkGmmuwqB9cPG/eev30LcoRB4NF1E/2cbQc0O8Ir+6g07G0YZXkq350J
a5hnZ9eU7Y/oqRwhL26RQ+JVJubOZFF3URTozVrdqUxczDRXz2QYPMTTYy7nJWB+iFOoXV9VwYpI
dcsjrMCDBJ9j9VUZAHnLgya/1uxud7U7avyg6brU6IiR8TIr7kPH4QdaA8hGbsPPqTXfY2fjWrre
P7nEoTLN8WybkySvYqsguum8wCudrGn704krRLQQNnZ8SUbqCcjOLxU670HF7q4ujTFKZXYorb//
//V498n342DiXvYfyPcsOGtL/4UtEhY+hxhSKg0fJA+fXfbcJZmIBvdx6YZIU7CUiLDRDgQEfZNQ
QVNSaxcQa8AYATcHym71Q1G4n2zKWDA58bGLFVkxLwlW6zCNTXYlzcFZTSdEkUGvjKspKX/0Of+O
URZ/6OWZohciFyZDTOi8VQZdM1oEgpi81QVxhv5vMD+52t2gd9VfXPoDoBeDAs57XHTGeFZ3mSZe
HqDRwIr5cue5o/9qXxWZWCjcoOXHQtQH2ZqvBStKFvOqrW7WkHzGXoVHzszP6SpOtTYyMe6YiZTf
huoulVP/mhkMfDkRmYCX6FyWJTjY1vtmjrkObUlm4ketND8Cfwa3S2ZPzI4I9Ix5QVo7IyN0EBf+
p20kgMjHrjFqeFjfGXYFI/M3XUxMEEeHQU8Oknktznk2y6h2yl/LteWhgl7HpEIPrW2/uBo/rcfq
Xgj7gc8Y+FD1PMXqHsoTYxucNCVZltSY7sFpjXcwtK9rkt1iCZE7ZwLn6eUvC62HSizs+zomW01D
oVwuMVv9+lnLTTg3wgmrxvqdtRAuQN3EKiIsl06hUae61R/LUl0SD4w84Sqg4OxX7HaY26Sgee0Y
tZA9zeD1uyo7WNpm/cJkczdOpH7FJghRk1mrT8+ORusjq15mXlOWbh+caF8KTRH3jbPu4DAdRG/e
jS3vKzyWP8P40g3a/Z5ze8e0mlS6mloadiqCauNsI3lagHMhF266GyEy3X7qgZIV0/yh1epWiv7Q
xeVfnm8yv1YPp6Ixgz5O3nNvbfYenQnjDxDvPgmIZYdLK5HgYZ0OupJXoAEFPrXrRMc7q7OhzR+9
anx2RRY51nfHBuMyj/hIPQQ4PujCfho+bKg8vAmk+REngixMMVJiEU4F67gumkMGxqyw6R7W4ljI
mTxC0JD11LeAiIyEvxpAOKLI13z9zNx0H1PmPcDHD0stVXvE5w9dnhsEShuntDGP80IPrhIXkCPl
1Fl0F7wLfuB1OAELRZitnU/6Hs7NxJsbP5NRxTLK/oDkVUTNs9JNHlXEaFRnMESQikyLfmgIwYZy
2D+RUpceSJ9JOag87L4p7ESNrfU0+HG0wqkNdFq9QktZS7sw+TtoAzNmV1zKGS8ZSrSxgx6Y6NpN
qDgigCal+zJt+NTYKyZKRCwHhG15inXu+uR0JQ8H3yaN1Zuy0ROVIGavZPZ6LNXZuaxDzHEJRImh
IoIgcze6KUQSdC8hSWuBU7DDI0bX2SHI5RCpSRruV8X0EEPPzot9lAXdJxOEA9cq8H7FRl0UK2Hl
a/Udx85RbDKexn/L27NbCWSXL0tpkJw9WCLIU+Lr9CY74sYmlDsneqLRL0xoA6XP361uIlvqi68B
TDSyBEpxzBTsTpT23K6I1/1xPHtN+d3MkoKD8DrRjS81h0nY5RZ/F9P+LW39WcgOmfeQfVnGAI/V
8Q5GJUmqzcyDbS98r33yqFT5Jlsn389JN5PTliEB9MYrvJvDkmhM7hB4pdKDV7u86jZ4R0JR5ckW
PTzbBGwNE/52RCXrw2blhPXjxbyYyuQDVdAK2+xlSPvILDZKK1VEpfLQwkPbuB7hbJAHQ4YYVWR5
+YmktBzPh7rv8uGOi/2CGYoBDSz5ftV5Kaac4NOx+10IFd71ZnUbDMQwYrCGqOvaNkhncrFEQUns
+F9dytouc7MCEdn8Kic/23viThOWOCB9550os3JX92AOc44JMy5kSPi3iLJUchro1PVpmQSaJK90
ISgQMDpJIAzueIPfS3FsHUQSyzgIiqw66mv7b0KOly/q2R64edalYGM8vFrWltfooiNkRoCLkdHx
Jigk5pd/2HDJnSl8dSacmoLY+NEhD3SqRx3ooLHJuRJQULrPAqhcajn5OcFK4Q3xpXN8cSQVJTuS
oUY5zn3XPSg80XsdJ3KO/OY5K4077sp9PaC+dZlhp/RUVZXfrNX7SCfjHUIioTeqpERo/zNn+sqB
pWPXkzoQEyqcTTKLuP6oVm8oYJoApMwFYON8NuYzL6wK/JyvU9Mwp6WKk92InS8zRvVsn0xh3yV0
x1n8aLoDgjCXgWeraQw13Ddba9kR9OljKZgpL2ZCrfnSQshtc+2CGWTf5v7duFhPBDmj3+jiSEu3
e2uEtVsSZSErbgf242UP5WUki4OTtEAHksWB2dXIVOS/EjkhIFp4nW3NWTICj4m0NqXR9t0hdJ04
cKzkFycivjdr6MPSa19zG1YmOB2c7s2QHDIm3yafCpdZy2vukIYdFwfmQlZolukP8nJSoIeuiyDT
ourVvH9CQz5vaaAqgVDueKmzk2n+uoVBgVWP5u4bQKV16tTBTxwyCuKfmkLZk+SNVroDs7wOu8Yz
A80WWtjm1b5VPVM+5MY6EAnA3eu0G5mRKp/Rvl4Xl0Hr+S/ayPaqA++POdDBeFM+24lgylQatK0b
LLrWId1r/UUf5BTOPA9Fx/o9veva7TqNozqe2DDr/Z29ElfTVvOXspZ7v7GPmVtHZTzeiM75h0Xe
YfO/MQQTVgMZcyNsAl/KVV82cOvCrV5LypPtI5n2RWmH/Wq/gMhFxuQW5DMOFbK6xH2QPflEJZk3
gWOPHI7kpOZ04HWsQOgYKrJy/1+3EPfWEfdEi3VtQKTuevIfR/bJohcfaYuvuWvjw0LeSpnYMOy8
ZKcr6MVIuimuw9lvvwRZ2a5Fa7pl0eYTj79e9XNoom1HUA1ni7igxFxf0dYuu7SuXhYknd2o7QVh
HEgvGEQY2BllzWi9Lfe2PR/I6WuCnrGqq3V7yuUPRTHOEHLiOzV2iFAIOxE6qfaMziOhCkxt9QHD
9tVwwALOZO/IMfnQMfS3mvXP6Nn8GTkrSt2H8s8SuG2mZ2ucuSzUGNhoHAalvsj1AB5qXBzNhrLk
XxnFBIOUTMiV2K+m+RbbbejTFu0Apj6WqaPtEnLldrWyYIejplpI6lpXxjmEwBO2sMj1mDv8zi6y
zj4h9zJnMDIMw8tSMPwU2Ba2an3w5F4zG2I1WvRMIhGvdhwWjlGEXSV+zJxd8zimzDCXB6fm2hYj
hoEyH7gVC5Lw7DkhFwlpEBqceyowjcurfetGh4nyOL/L1PqxyuG9KzBBmFoLk9b3aeP6euH8tsi7
AxVvmtktgaHPkmqFykuyrEQvteN6/ZNlhysjnk54WShIQLpErl5eReUcRxM5cM6y+RpvWzc8MK1T
nlj4cF5wf50WM32v2aruOjlGMxq2zkKUbzfOv8Jn+qUN/CetYJyQSuMu9xXmjWH+6NdrSjAUyrrh
cVoNEzCXy6nE5G4hAYS/c3sb5v6/DP9mIKM0ExaehbgF8uly9gJSxy8eicVjgMf1GmIUIOIzCytZ
5JE+1u2eepBPIjWi2tPnaGgZ9Dn2YVq7dyXNel+huUq3+VuhvOUAMyBQMfuJ5Y3vG+B7bDp7wP24
iJL6x86FdbAcEGoLUvHIM+prq40X24kd6ijwjWt2N2dociHbyxaOlRV7XgRdH0XdAZcQTdugX3R/
OdYWOuaBkBc23DUPnHy2DPjuZWFQM0Mch34Lp5ypEkqUPjRkaYRzYvP3WfnhnIxGMc7Hme8BDDgf
q+2s3r7g3TYTD45X36lwWcgzS8UapfW7l1rzoVkQlQgjpmxEb6cX9ZdZ+y6prjkeixaViqGycKw2
5Qm6wsbFaxD76lWr/nKvMyPd1d+rxg7LpvV3cZMnUbJ0hAoVGuNe7U711rPU49dq/b8pp5upKdXf
MtpvTcfU05fyD6MstHm+H9pqsqWgoFg0pDMTheOydEcG8nxgBVKympHIbu3avzFBOmHml8JcbZYH
DH2MjY+a0mkbeuacYh1ZKgnhLXjNdDkTnfefo8rXigTwMtWns3xtXjSFQ0PL8VTX29gmaWekdTIO
6I1hmbkI/bJEIQ9XCN7VND+ZjWyv+fxZjsu6T9jcEelnfA4mARe0dkUgVu8/tUVnaZjEokLE7HXi
HAfKKvOgJzqaaMf7NeU77gZCmnUQ1mye5sgiaMsitApFOTmvIOAJZ1ufUW6WmLr2DNW2DTrsXzcG
vmyzAXIYXHaZ+Fs1KtpkKQgbq0k7qUxydJ1x344ERKnxr2LPcyywQCMkeR8sKlowEmfVc1AaWKwD
EhDOFkucJ0rgH8wVyU4DbHxE0gGbpNeQ0JErxfUssfhBlHUua+V/akXxU/CBjLNWnRLD4g8ESN5O
I/bOZbCOS8KdI/VkjJbRf2XncNanZ6CvBmci7YRWfzSDre1SfZUE8BQgt6aHwVwtiDKInHvmRlGD
Lc4UkFvJbcIX2je/4+Iu+7y1T1Q07FnritWOcjlbqpO++kyywSNnVcqMNOPdcdjxdTSZmfZV6ftM
X+G4uHI5aOQ9aRarJ7NdT3IQRCQk+odbqA96X/Q5XVwFGkKD45pCXJkYBFZ6d4rLFZ8NQvg9Vf1X
mtefzlp0O7AAIjDy8n3UW2fvVEnLkFPTqGW4DCarO2nz+G7GNeq52uHPNQ7gAqj8HbjENfRZu9g+
MPutnJf/aBsRvvatF/GRXzVGXkQF2H90cpHjo4cbWEpN9lXJSh6yoUFgBYl2WK5Ouv5NQMJDX1Tv
5Akum/voFZLZDB4buIpb2czmDAh++fOgHHZOyN5g+VATg2ATQ8IMBbxKOPKH7h2dcNQtH44jw/yo
2Y3aJEAGoy5f42b8WNP06oq52GPjO6Ck+oiN5lPEfQxZSgtadIgWVtNgxeMY1n0PsV5Lw9T6Ns1q
Oaar+TWN4mma52JTgPLzScMi7xpd4rwc41R/yrxBkHY2M8cbrhN7wR0WFx0eD8E+bX+vN2TBGR37
IbHyhiVb9rOkFD23+vxi1MhIjdh4czMZ9AO//uxgm2ID8cL09ND2rK01RaJkpsQpbatDtozVzpuR
3liJlGcyel+doj/m3FrhXPqIDi7KMm9YXDuw1fqyX2vY3+Cnz9Lown5il0E0n5kxMMhRdOJAOIl2
/VeW21uFE6QpSbQ14nE4Dub0VSYv4Ap+bK/HOKOGPMCwe7Z15mUp4qHruMUYcg8keIX6O0LRUzSv
EZuqJiLs5R8O9AFBLmfUeAGufdNzrcQKw6TISEE7kPfAgmTRs7Cz+NTZIREbXDe/Csv0S71Cr1o7
pgKurVjpZi7S1Gk9EHskQXNQFc/yax57HK0NY8Ax1qaNB7AErTC48TweURBgr7UHqH4/6pSw4PO9
kw1n8lKx1yriNb5YI35PIm1BNem7zvbLozE3BAqR/3W1ioQoJbJl8Av/c73JO65FelMJO3vZ+CIc
GRPDjJxZJWk1q0vcZDiP1onO2PuZLGmFTqHfPHYnxGvh1BAzA4KOIBBaR9M5iCQR+3iswJYNMcYz
Er4TMr3JW2vCIdcp3lKlX1COHfUCWcDiV6dFE79GTMlU2pzPmUUnTRIPQiISdLwRNHyDrptQMDvw
yQ+0ShxDaavRYJHStbpNe4hNS6PYsIlvjv0H4u0+RbbN9qq7oUW37Lb2ByLKv4TNNNsmTm1VYX9i
nXrogSIyZ0ZRJl0jahMEGcyNtHGVx4ZYHFh74opH86nbikNUHF9T08K5xAXPOrm6tE/j2Cenantc
RKHfFQMXXmFQFNqTVoWlDkEa7OB+AoeDx7+6xTbXTbYyRcrsYPPrNst7kZDQOxJTdjCX7IPADNLm
ZpIJ7E6/tboibClx+db8RyoIfLTAAUfJfezO4KBBUrIkJ0DerRXDrfpEJU6H0M/ftZ0TxoIUnfnj
Oe7FC46nLRmsekzc6WOo2GUxSqt3mj1wz1aE8NR+VGpIgHrdomrre4YpL624gzj2NmotLdyWrDaw
5rXqO/jOJfvLgl5FY009QwHZcX58pKYJWY81ZI38f6970Vpkn/2EyYeA9EOH/CO+Lwb5mrb+oyoc
sR+tCr/ZrXO9W1/8p1pcJAJFw9BX962Z3uHixVzt6fq+U4V/RjjA0ZGfKpLJIfm5PyYqf0YKC0vM
CaZ509pMesktozRTDMzI22ydKJsPg2kf0UCBAQNDUCf03enq/9cbjAWBBmQMZcjZSdPnmhdiX+dm
xWAoOfZTY0POFxXV7VZL6DgxMvdpGZYPHyFsAAmjDCazDqehuyErx8ic+VT+q8kQ0owvCPD1sK8t
EnQnXn+dsISMOJGqTP+LR437hdcJWzZfHQLZfL+48p5S8be20vKUDe+jiY9ztpi00NNvm9jPKsN2
nUJNzofxR6GnLbSJCtn9LOf5x29Jd6kq47iQ8aBnzKGRMwlKkPJ39g1oWZtGqakLuLiAG0x1MNc4
HOwcwgiz357XkqmgeuiPeqpVu6wbX5OugvlFn2Wpe43WTszuvZn0p4kecROuP3J5PVaxg2c6jVLi
ZMqJqpjW2CERXHRgVISZHAjDYFy3fkLy5OHgl6MZeZlEdle2W0SCo7075qlp2cvG9pZwQ2xMka1I
W8blpnpfXgxr/lFGcerRXjFpHn7nMqcmspg7reUP1hBCbWggg7piiW8b1RlEvAMy1VfhOPLZzjcN
+To/2ncCn1DKmfa6rjwGnsS3keb6TOPhsOIEi+Ss+MH85CEXhggQZjAX2swBHNmEQh5FxwaqrOr7
uKsfylnoR7f/h8s25tfNJ5wg+vgBUwIhjM7tx9mPOI//k+5216lPnzWdmllyxLnFlO2TEVeIxeBK
EUiy2COjA+2/cqk+tIrxQZbNL50PCkYXX5ntPtVo5Fkooq+vlt9qpIUW5cWJz5WgJ1JkMzFCZhrh
9TsSLD9t9oo7c5R4jGycf6l1SfIkpOf9dHznYSSfYmf6p8VJ/q0L7TGTWFETtRQX+cXx3UDOxZPV
pENodg7Nd0lw9vTgON2ZCCnwSjw6TMymQ+kjXSMrnEl8uZ+1wQ1nnCC7fpy3ZjEm+bZf/tkdQQ9D
ivo2zS5D0so9S2OSqeb/mHDvurF4Q1FWbAGNf2Nas+9YERmL9CQThLXEieNtZePN2C+JQaBWI9cO
GtsFIbrtHfTKfRpQ5kaWCSiw2xQgCEDNZDV200JYs6r+TXGJM4F0CE66VKIriHB9GNMH98Zu8Afm
/PgUUnvqIh3FPGP1P/zbf4Z2aC0dKayzSejELUYAuVvm+guf0ePsMCePkcRMzUsXOw6Alm0vJfGs
dJpboEnFG+xrSIXMpv9t5GTsEbcQzNsUexOaDZzxvt5LAoS7E048BUZvRcTlG89W0r6W38ppE1KI
mICKnmNMSYHnmJFUubh3RjJp4WLFj8tSf3RrfM9TpPa0r1XY0oSOflcHvkm9q5IOl0FNoL3JPnda
h1OhozNgskkqYoY0Yt6kH6nRnBzd/S1mpI6t4gR1JjQpoxdtXBBMtaTC62OKmj/9zkj4DnxvITt8
epz8LV/IG++65n+Mndlu5EiapV+lkfespnFno7MufN/dJbmW0A0hKRTcdzNuTz8fo2q6u3KAmSkU
hBRCcknuTqPZ+c/5jvZjqJ1vP04BBJSCUk5XraShU5cyEeatFB1H1qaJeDomojhhLVCTerXuW1zh
k7HwWq506wFPwENQ8hR2XKpjxDIq6nLvyeEyEFLkpfKLM0fAjtGHq7lEgAfFTJrzp+X2PwO75kCh
Go8/+6w12n1o5+7cYSL+V910O2JGoyEGJf5bTJncccCNnrQMIGXDOVH/kE76HXkMvAZrowugPNPH
SMJKGWfWenfTwSTg5GpH5JLpEqLSZuHXXOGZ2fsgjD1ca84IVuArQTpcjHX0QrgVfZIJ/PyjXcd4
qQr31NutSyuXC5479G891GysV3s34kgQ+fDCROsfubNFhK6iT9MjfgBeJDQx/rAiHNs0rzZ2xjTX
6OXaboqdbPWLckyibsWzC50H+3pL5gURnBEhKnZLeaary8+EMycpk2dXh1fd2MYLfM9daki5yiQo
U16QieTlppH8lRzvduSKF/zd9ASm3RmPTf0PIkpr7xrF+N/yUrhn9XPViXpVkmFhXzm8gpDkufAm
gcVgmdfsFbpePnhtFa2tmRiSzxqTMdc+ezLWVz01Y2hh5PxCEu65v8ZQxNDQch5Kc6C7PKrMRStk
yIbGf8sR3BaenYRkKraM7+Mt3lRwHeRMMUYZSw/j5chBPNdwzhsFoZ4CEoRTno0q/kWr+je2/Utu
EfIJsyWO8fYiO/WYtcnVKxw2WqTmfK7nhWlQ5GSR58auNF/uGJf7eFO5GcdSU9Zr/jxCJzaGNLNk
Zj+e69E/eHpebRF0oDxRFDKtgzL8HgPmwm44vFhxtCob8os5roF+TLYsRzfqzNaF111w1a/wPl5j
rXlNbXcblnm2JZ/COM7k92/Z0HJ8ibe6CbinS3emVmE9b0t73bpEReq0wCRsfzDVkeD6DIZvfdas
XaxI8ZjIVT2W/q4z2LTASCcHJgJw9TEJGccGlZfn2spnpg12pVhUhQkL37CTdVT/7Jzpw2Nm3RTJ
tzANels6ZpzShmvp1Vwb4DDZ7DVkOUY3Wja9jNZQQ3yXF0Ng111xes+hQXIMqGzrW0gqKavEeXNG
grQ47ygPIsJ4KfG6O5nbcbv1qPQFFZxr0MPMsGBGnGELGtsp2GcqvdREYFdMzU4tS1coaKQtK/r2
IseLDtSvdI9RNlc2MWrgNOivtVpvt7BD9lUNu8Cvan9FJc2V+Zr2MvVUuml1/ippvH02MfawZOQx
dYtaRS+Lhoy2MVr5GifJQYvz4M0/evAdtlRwW4fx4GWr9KkxzeYjS7xbrPLkGHx20C5ILBMNxS4j
9r3NuNnSrsPcrJJrmImKIFsT7Nng0gpPqvaXEoTBwWptgT0kEuvCTi6lyjMYCozkIrK24GheIwVq
kCfeZJuuXU0bpVuUBa2VME891UUzCyzfIilNacPUK+YOlE14JKJBx8nqmHB3Q9zhQlR70umfePZ9
fif7mbM6RBlGzWmt5zxjyton9oMQdnUKCYetFJxmKJ1eQidWdpc2R/QB335epldwa3wyDI9NUfR3
iHbOEv6fy+gpxao/1wu7kXPWOfmcMF4tSzvUzpnPngfp1Dw2tVwNlfo0gSkOARE0L0fRb7pcvzQG
G1AMT9wUQ4L5ZBjSJTbj6WzoHCm0aXxW/cOMsEkT63UC/vuEREBEufdPeZ3zbre0LQnTeNWAXlxp
Mh22ERNoyuCm5ShzeSqF9RXSALTTzFTg8QysU4kDaJF71s1soKa8RlSWPzBMida1QeUVLG4YL0rP
niIs8wX1cDcv9ovHgWNxnYG2sIXjH42BWapbDzwFbRsdS5Gzkvb3mFPMNZtc60KI4aAp/z5xGR4n
pLZMBLuMSTYsYTzRKsBnTLpS3SjIKYiGMbgimPSRJMPVsruBsgmqLvsci8/MpYc+FKzcFsEE+zfD
Fsu8OJlZsw1B28IDdMFSEaBABV+eerdrVgfNl4eSc+SibCt/r3sgtHBPhuu0zJi7O21/KRz7HjdF
cMpF3C7dMPrRJIyHgLpxZpvAYo2ux2O2FqJai2WzBSvS2ggTEWRwppDjG3iSmx+r7OhLuTQDhBzt
0pMOLlPRb0WA9dLKkq8unx5UXk+npGSdl9RVLQMaLGOs1M0A5inyeEsamjvuQwckI4Nb4Gu/AGjV
B6dA21XsFLc01OY48Ye3pgySq01ebTPYRQsXocy8tekVckd6Fs+z4daPnFvRXS2wv61efMIn6Vme
fe+ymTT9E3JOcSwgOSVWQVshc7ht7qsZI03nZmW8wY16CQxcIJ1unXpei1uQB8gVkaAtspzTDx4r
bBCH1jqsT1z2es/hLh0H7eYXBLL0tjl2aXRhFxZcsuAUgxM4wQhLjzGbbV5fZ0cEdiX06D3os6dQ
ESgCbg3hwgaxmHfmLz3jJBLr6sXUm+4YiTc5ihymVq9eUxO8QqoHRHtR5N2AM4luyLM063VB3niJ
w03uHQqOH4qyOhQlnYadtIYHm/7gUYL2iga2443PKZPkLLP6qofQYDGiLHSrO3WVu+N2aJxF77WP
RND3eKcOBhqnOYnyXY/GpfvD9b7IHlFlrkElgBwndl2fpFcExqT3yrUdNz5T74ErtbB/UqJS73wz
WxNqzB8DuyhOPaYbGBI0viNtvvhaBQKu1aaVW6bj1u4n9+rpvCFhwAiAM9Ow6pr2u7PEKwN3b29n
9PsJD5U9tmdjfILRa8KRXWFx8cYqvGI3o1G5EFvDSc+VnMKrO/5sDE1/0EqxKlRkcvpFZ4hKJY6N
Rs9PzhZ4Mc0NvF1ZPiAO/hxzM3sctJBTmj92BIt6zM3GRktD8lIyuVOaSKDMbzGEa2ADuHdyxzkU
6Xc+pcmOjV9CHFArLul0DOdEq2dLjDDsfxeFGfYXP6mOqda9MM7qdrFnbfUk9w/GnGGkWy7nxJbQ
ITphOYAOLNnU1bzltr9SOSyKxkQBTH5Wbd8fHT1mSyw9d1sGSHuRqfVXuvd+6U4jz71t6ncID+RP
JrousWDuZsrm3oZ0tEC6ZL/oNIwYzXzcCw1+16hP4hJyWursjIAg89KVE2CXtTDALFNE/VWXWObV
od577KLH0S0eycdgHMXNzJY83VJzwPb6H6ImYt9sSBVtSEy3CRbCYOaNOHUhfDjX3QKMBi7QAyfX
nuN5lDp5dYMPjnuZlJZ+kt61dUG5QJqCnBs/0EHpX3+/VwSU8P3vJKetbJxY2rPR8h8gNT64I20g
pnjLgpLQDePvT8NkrRJSqL0Ru/1BN/FRRlGPMl/iLB0j7LEmdyE/zPaYvjN2odM8uxrGA20JmxCv
Ez4f86Uk/jTpswEFrPOTwlTddeZjOLrGF1ujyqi6g1XBytRhiYGI4709Wf70AeJ4BgeHitk+bWc+
kfymAzDkNKJ5yMbkpZ6KRTnpcMqYzC+dSv1IzOE1UQFJyNJ96unJPEwT1gSn/8KJ+AkOSt8KZiwL
HO4pXbSUI059sptEbh/IK4ut7M0fQ9IQ6XPLAzsGeq4r/alXhPxEbZcn10N6Fb1Bh6MVvhoDLFez
REAycsZWOVEpF3QIUa++XbLbpBQyRUaZcifZJpHmwVmp7lFX4UgtA4kclTf4x0b/+PsDodR1X1KW
Yvih+dwoBL006+JTHpSHKjPIDGr4MPIpaNbdQE+ArrcVP6Vy9qnGPC5ILLym0sDaKP3h0Im9gTtl
Fzgx47uZh6L7ZFlLyCx4iFFoDROLOkrxs5MleDKH+KZaKWDpasghongbst7bWt5PuhbHPe4VsHmG
f/P7xiZUQN9VjQ46FtIBh0RYpub7dmkRP8lMq0BEpz/GRmm3umLxDIbgpLriyQmm2Zg7WOBMY0pz
9VsMOi2MpvRoyOLL8wZ9X4gQhAq6a9d2u9YHPpB0MPHMEEW+aBjoURSypX2yvIytUePK84ajIxlh
WV14bCO817UU2aEz6l+s2Srr0mdLldGGlmg815Z/GELxbfk47Rkx2cvAr+TakgNya3kZAq+7pfhD
SWZvaz9hMj2S2YVRiKkFu39IK8Euqu33QIY5YrWunyPs17R2bERG7tWzMZxg2I4yyrCIaPkjZL9G
zd6h4og5yuMFv6a6vxqG6F0K91VzGcJA9SajGLKpl6FXX/OuewXYxwnB3tDD1n26Pj4cPC3ZPSfq
ycFXhAdHL0+J4jARtrnzYMkD02UCdk1yylX35fT9Bw32/Qolub/h9h462d179rNj3Qw9oUpxV1Xh
UFxmmyfVd8ekxTcPcLYHMqPMe9YdamRqvAqUt/uin66Bxz2X2L5Y21YMolDQNO8GVMAQkMSXP+jO
tSBbtRxImyRdaiL7Ghq+VMc7ciD9FKBG+lL5+2KoOZMrbS5S0KKP1sMpg0+N6z1yzy22LBA771Ee
vBRSNltLed0+sxkFCtfB++/R85OZrDyOD/52cLcDPlC8VHVOhi+l7PRBpyobazVCt9c4zrYdi7Uc
pb3qECwvfWreckqyn2gGYRzbT6cybNkWTvu8dt2VP4nhJm2v3BiAETE4YOFy03eTvcJlAlbOrs5W
LzbwflIUcIlabsILDE/XXse6W47zOt51/cEjD8ZeKjz4ItoAh7n1fYShJBkvDIRRhRqSLVrgNCeG
a4fG0ZwV29764NXQRA07z5epzvE2HtmokhmpTyqJy60p+LFWJVBd2zo7gfWgGpf73hZ6Aiaawaxu
wNLq25CSrnVD40kobB1WQvJBxUF8hH7H3XMcTdwIqX7E06iAa4pb15X5wSwe0mIsj6E+x7hqNQ/w
5Va38mGhTdQ2p/3djei4kyk+LDdz3u0yIfOVtAew3asRsX3vkIGY8iQ/chTm7aJnr7oLI8BO0x0N
XAV2eIYC8+bBmYoDR3l9D0nZ3Fgq/8iFnZ0c2xR7rRfbrmfCCXKJAaQz0MVRkT8j2TkssgKHjOmf
lIIvZ8vgEvtceJg8qNsjH3fmQOWtGj9UjBvEtKpMygg5SJEUrDlcSPdDmfET0pDaTBHd3oyfzkRa
H2xLL+9sK0nTihPWGEwUVYHpqlDVbpDVc6Go4XFGnxVP0FcbldXPmFA8NB4IGt1AoCI13QcEg/CQ
O/oPpggoqXpEeXFW3x2D2AC2+HLU+12m5Ye8A3c9hNVlDMTFa6XzNaanDCerQXF1P4RnK5ftsZvk
jWA2dIjeeEUL3BUIXSkZT/R/gL6NY+8Ht79S+XIs62Q/jT6Npux4l2QPXU4QR5NpKG8UZRx00e0S
Q6iHnE2qdMVTm3X2QYzp3lQcYkRvEniPwlOe2uD7OnYZ+ZC3Dw7WA3LsCptGQHiv8mEiaP5asUaA
lfLH8+8PppFqKw59cmelOycH2EY5M3BIHX3BzkOu1RzZJYn6uxM0YC7afZmA7KZcdTw7oZ6QXo5r
zoKMDuoaW1Rgjiei41sjxa7mOeF4yUy92wueYAvfIrklm0vZKOPz7w9B02yDzOn3bETyU1JMOKES
IvFkLKlGS9x9npO3z8d8XHoqHJDesxvxhuCoEvWsO615CuLuPMJh31lItTsqE37pVutus4E2q0kj
0ikpXX9BuOVG6B5VWPnvStXjIuQ7Yjc/BnI2FjOB3cx0egjMUIuppN8ONTvLfhabARSs8YCizFue
OLU2DVVjVh0MiruRhuGjWsTDyWQBRNTYbJKR7ikKT16iZjxRIY8UGJYrfM4mnJzS3/oFDJ0g9O8W
rNWnVBNr0uBv2AZAkJK8OjS00K7dBf10+kVoqDu95xmLcaLkKMAQyuLDud2ZQ/GddeiyIH0Ug0mz
M8N6BC/ABxYQw9Hmy9mRhyjNJm0TtZZsyDZEqyG17k7p3Edy2ctotMJDPB/+9b48+o2IARPolGtb
ZKeNvApX3tAcfaenXRziWhwdkpy20kUB2cfNoNvFbqvv2bbWq9kJahfTerKt++T345M3ck5mluzc
3JbwfdCofYBTeau8YXxrKQGnkkM8OMaRSE97CGrYo6h/9S51WKCiauiWVoN7jHvTgAVNEGd2aPlG
HKboPALW7ZN7eNMF3paB+yZ+GGqhECduMieFtKq8+JLXQ/TU9pR8AyUGt2OOOI99bLqopT858Yud
rxPpaW1VrIw6eUb8x3GXZ+qlwm105iF2hl3+IuGWbgC6zYaDcrhkxRWBuV5B5OZCSrqpWSmH7m/l
zCkQmxZxs4cxgB3pMNYxoUhrzgQQHt/oI+OZbgpe+2xufK0j2mRykqRGywfddYdXDro8YLmOOktu
jWTI7xYjpT7irUWb9LROFdOerHJxcIYJLB4lYLXOJRclSazQk+WZPQBm9m1TSjwZAFcwuHfTezda
RNa6+yToHYvQ905ynBE5I16WBHNzwBx7TbUkzWqjTFdFZIdLBXPyEGQhrQ0DbASitIcpIHiI5ZwK
k6AhS+s/jJEpflTVpu2c5t2f+oYEg05xiVm27w2gLY/EvSug0yRA25ZRArYoNIeBXKuw3wmxg0Hs
vAd9gsJkTGCUBhUjU9mlQQeiQ6e7qJw38md12tQ/AOGqve3CTRmoIzU5cnCrdScOAzXWco+xhBJc
flIb2JVVwbdBz4YLlx1FYHD2WeTiis+y21jk1ZWeGP0hDK0NMsrGt4PqHvaSU/fsO6vx3Sa1mzxq
RCYKI0hgcjGtlXcMf8YPCPZHRu7uXeTai6X0V9/Q2hsWJugpZH6K1nD3ssRZKgI/OVYt8M7QpmDW
HurzlJna82yCW0rL+25GVz/7fqdWSWFTBiIEcMJePeVkTH63yIVjol3iOGKRaJPT0CckTTGDXzyd
26LwGtx8E3Eyi7T89GUbhlgKmEk/+oa8dcx9KE5LOEvU1a0bcANLghY4LZJgfDEgjOCKajURXX9/
8Ef/JRB4gpnA6itDp2OUm+tOw9HKTsZbgRZksoV14ZAyQLgGoL1pxA32fU9NDummBMcDbgiNMfC6
6tJ+T73I3mMC9chVgULC4YlxEQP30sdAyAh/S6m9tdUU10fHSXDvjNBnjO4bh1L7VEVw+pg3HUIr
NlZWX9U/aDFgZue5YOmkwQ6RnFPdK+/QxpMGiPpbuXb2GUcxnREz6shVZr9z6BjaVGVCerPV6nWs
VT+ROdpDn3rVGu9ed6N13V7bhLa2+ECI/KdG+czbHx6vfR/NXFsPDhfjoNTAdR6le5GV1oMgQbRI
DMvfYjgyzgawpc4q/aPuHUxrNM/MWavTZIw7P7axZXncQ0PNPEem/LApH7ozPyPdUo+ncSr8lTkK
f8+xkljt4HyOiWtu9LB/dHueNsOpEQtzgrVupz6dWdBpCgAQXkItgD2CjXNhgSxlnQ+31j2bRl4f
O1zSuFnZOUSobNh9ntlIf+UkabZNzi4R4oJgEnuNawuQG+igldHoV6tGlmbTwJSWFh35Ib9ju8dQ
zmHvwVXD3mE4fe4AEy309lZGBiwlzcF7IeBdtW38AEli3BlVgReINDAH1YsYQ6hgbc1pxKY3TgCa
KiP/27YK57FjEcYwxvQRS89CbwLQTWw7N5Muu0tstP1RdNGtKJOfWQh3fbQ8diicmIkIjhgHGn2d
YAdd2Wa8z8sK5T5puQnjCjBriwnq4G3xS/a4STP6+aY83JSx2lHThgPPTLJx85vDT56rPknYRMzh
iHLiWThUHiWMY8ABkLzkY6GSZ1sf/LuPPRRpvrHYLreKab6hY6AQmNcgX+IPGVDWVgTGZn8aMW63
iYwbTpgdq2u0avkMIbz6BfYlOUrsKAtHGdEdLUmQrQefqIv04rl2wLkryjfk3deKOdzvPY5nABCg
TI+xmz6ZR62pcT/N/wW891X1bbLbTC4rei+AW2sa9ys9A4mhiEQedLbtbBoCpkRkF7sYP4thM5ZI
A1C3Puw60ZRnEiXtwTcNXk59DzUhfzTMkloOS14NEKEE7Mi1Tma8U3p9qX51VfIpB3jJrhVhMBLN
UetGouX8KofC6Taot7uw0to3u8NKp00m1H+b1bQKVXFQebE2StXdoj7WyPgnhMdx48QmDExtOkwG
DBo/Kt2lqKbgUAboua0Fjobm3ukQKpeQ64TqK70EzbJBDU6I0xnsET6KBquJHMoPRgjFCYdKvdEQ
Rk8xl80x0XV7Y3RN9UgEfe/l9acEz/JV5+eUJf+u684DyNX4OojgPcAJuqfo4lUrK0lySbb7BHT/
quvgIsRN46JJwEWwG729KOHXD65h/sTBLu560O4pFyk3ZlE767iU3r37Hifb2blRFi+EVjyXhZqe
sR2QHCvledLScuO0U/j/KFgR/2fXiWtz0HLoeDLp5vP/0nXCk6fpuucVO9sgHlhbMwuuQrxPG6Ne
1XJ89aYQerQVPpLUZ9c4tW8J++GlmjepPkGAE4dmpuBV5gINIwyocN10Aq4Ka/vv8o5//xr+I/wu
b/9onGj//p98/lVWHCvCSP7l07+f46+mbMtf8j/nb/uvL/vXb/r79ru8fCAP/l+/6F7m/P+vX/Iv
D8tP/+dvt/qQH//yybqQsRwfFLfdx+9WZfL3r8DfMX/l/+8//tv370e5j9X3n398gTKV86PRYVv8
8c9/2v/88w9h8aL8+/98/H/+4/w3/vnHU1Z2H2lMp94/Hu2/vuX7o5V//mEYf+MFdnzPQbm1XcOg
Da3/nv9FOH/zKK+1dOGaJlWAc3VxUTYy+vMPy/+bo3NL9SG4687cq9qW6vc/uH8DnkmLuWUbps9+
yfvjf/9i//IC/vcL+m+Fym+00Mv2zz9M669FieRRHboHhG/ZtkdruPGXYs5q4rDM1dYtOQBCgWWs
uQ+DejskiXOphH5PysTfqtToDzWqvptnxiUnqR527jJC9LyYoteom+tiSE4p/TOZRUNfQmOC6t4a
NtRrEr3g6YbJ2yloF4s6bOWlNelTAVIFkqvylnrBtiHzHABOPP4MiPHXZNj1gzeZW3xX8V2kOLny
2jfWmUWkAGe+B0cYQm5E1e6eucbk7dn1njJQWQ5EcKpKug6wotMT6zKndTEiVfWDxvfDI1hIY9R3
edo/uahMeY393woagntM1s1x5SmMaqP/zTjUZu6Ml1IK7Bc9LKVmbICZpcdxqnYZsCvoNA/MC1/C
NuZBMAQvDWkvmzokdJ1D4RkE8ogBCrnjqzGoSHyCtHCV0jCY5QfZOa7qExZkwurcfZb5yFRn0MST
TT6KYNePMFE/Mx1J0yy/lJmv67Q6B1SncK/d9DmOkUw+qjw/ZtFwrP3yebYKQy/2XsKkfK5ad0/O
/suUeCbo3NlkcAjWSGHhEgm908cb+WwSIkHTL5LhLYhhf7Bt5hUi1BXWX4P0HnNKgCxxaWpCt/EQ
mwS9MT1Bi1oHwujWwwify8eclT7CL7waFrPvIgSO/SI1huQYnK+dV94b8hhD6P5IQKIt7bqRaCrh
2oUps1YZcAan0N5xgju7Lq+eYNEdYozz8KqigqOh9W2XwgE2rB3YZjzRoQJoYSTxAsQYD76jiY2X
a5hFCUMsU0UJuY2hPg8yAoJBusTt6GybGq+lz+va145OlxU+9DBmlxAhNBHvY3bhUmhVa+puT6DT
rEb+mHTA+3bzEIfiKQvn0JDGKa7Jli7C7iIzRnuBWkhas83X84Zkcqf8SFEYQT7wXOSvBoFPEttJ
I6C2AeaPV1XVPs99OYBGJRndsP8KYr89hDUTniyyFniSatzc1VuZuhwTvbXhUaLWg0QIRV6tTDC+
PFX8IbQwLEd8FIEdH6GXgnAIcDTnLeCLWpxjDSaZSImuqSE/ES3VF6ilJjAx8MZm6b17ieutAo3D
pNLNTVFIf+OUTPljw3kMGtAbTeBtwmEmN6Xpcz6G1TbOmxCYWniFu87vH9qgVeBab+y80pY52/+J
6nSsI9+R6zzQngD/tY1+emUZ7kh/XyGbkYzicDtOAt9VY1ZbEv9vbcUYXet5XYk8DD6TpmJN1XgH
JnjYJJai4pAvWaMTLewYmrrthD6cQ0Iylqx+1AmY14x0VxYLYOEEhtoQf7WWYeAtY0jI0fDcU+ZA
9SYnL79FpPQIpfKq3fhCXpM0+PAo24Q+QbvFaDjf4wzM7Y2PAprPikuBOdmQXXWjIZuimdGmxIBE
LaSxZSln05ljiJdMDZtxYeRvwzDDc5UBkCOzWU61dicYse9CN0HMbD+Vy9BMJXl/oKX3Q/T4FkDE
EXOPoy3VHeZKuvw9KmFMmTkwLzT8i11bD1tRmTSpmx1rmZFlW2w9VbyhMK9fyyg9oW3cxPSbhNFd
zWnwQFtKb0vdGLbcCDuUL51jm1o7yw/SswsWjAIaemCac+1Qc4JMtbDG8YCijTd3LJ5w3koXywgk
Pp7+GCFJqjkyIZp660hkpZa3UmzlzqL1IoylcbqiYSijkwumCq/nxU8nzPqjv8IOQT5BYNhn7Azq
liUk8UDgFYJlvx9PUcC0uX/X+9aGGAGpXOIhJXb5gNRj7HP6qBdBBLERVfkxHcGg1y0wwcojdz+a
sPcCk22Q1PUDLvHq0PHD6rChU1nMFKFgRT7mR1K33cL1H+AjIyASmW9Tf4cE+GVO8CYqrsnYmFnN
aXuPWmD3eDTUQs8LDBQPfvhoJEmwA2EAUYqUZu12B81rXlsccoklTgNjt1WrwNqGaUkdVNwvp2y8
2CVua68INiFUXfZrhJUKdvEbc2cKooZ42z3urxglB6D46GKsn5mt18umSS9gl8jiRMZ1REAwGOEN
k26tG6vLVw7NKZeqAuDDXXXlVRgzOq0+1PzvhIdhX7plzdQ/uUa6d06s/qcWg5OJs1WQEjWAMQa/
r/K47YYRskm+nyZy3FUIM9cN3D0BaFKkg/hZjqO91ntzXIqM91IxwS/W3YiFPyKoSeUdFIb4GkMu
WVc0FuG2A9PDfHNJa4VaijBV3ObgwzUeLi7+/iZwAYaHvcmi0W3ivJg1t/hLZoTo2mYETgFUZ8Sy
KAx9PUga2hkCjDOcAesmDIrWmNaCUw8FXACzUaYYtjvwFaLY+i4ityNbMIfMDbjXbvMxTdm0gfK5
TUPnI5SCgDGZU9D8+HckBcpVBUrNpCGJYUi6heyD+VKCiyTqvLQbTsAAlFhKxvDitF59bPpXy2it
h8l7ZqnFIVfzs7LOz9iGcK2SHY8Ii4ZyCeu8gcnSgx5hNW7jPiUBxnJAFx5afZBjtgDGHudArP2g
n1YaTTaLlK3ZKu2QVAY5/TLG7Ky1a260Br1+Lo1tkkUoIeU2xBwMrEYx9XVaTKUNKaCqCscjgbRy
1aKTAJ2xSBBgWfU4x5Nti7JVLj3MnoxrB13ccUn9JOLB4DdHiQlgKaJDNxe3G+6BkxCVaEJzWXoh
xTjOKqttKLv+TzV4YAfyLuDdE9Nzob+XHePrJq3aWzzVhygwV/PocstM/EvFtr10oSKgLPXkETXi
PmMNXZcrv9GHn3pt+zslxHjNbSR47qH0DtAVtpwiUkIAebaYLDzYuCkX0HQJGyB/WmbkxL2wvlte
iddPVf05kSWaN4m1tggv+HCW6Iq4JQiDMfCKQvta0W+A9IUFA+X7XCXua+ZT2UUyAYdS7RMcJV00
mlS3CXXDZ/iRajypLyS7Ep5agnogqrrYYKYg5LvrNz87mBHLwDXpzglZInBkr+ypFds8Tj6NGAx/
79PTAaEAh5Xgosbq4K7svgWQYgSK0BNJwTrk6AYjf4HP5oszP60ohnscAhK4KqFHQLtMjvU8MFle
ajn9TDHglEVdt9zSxqXvp3g6Y+5Rpv9hlMwpQd6Xa8d9qDOygBg0MtoVkiJN123o4JOJwdX5jG8c
dnpe+9ly+b2zApH3jl4C/3HEuiLM98F7zZz5qcVouSDqRo79vVZ3Cft3/AKMZdvXMrt9JtYnICwv
euubG22cS0ZYoOW2VPUU3JEk+TLgA6S/Pjq2OWWDH9L4qsIXprlLpJE++1kb+15cESVzOGeYRJBr
yAKhfq9mX1cxnQbVH/WMNw6zkhKJXidVOjTubYq8rYZhsMTSbaaPDcKu1CeyN+Y5y5pL6407tyeO
mXbg5N40qkHm7L+z1nmMlJmPzsiRSeuyrVGbYOVKFS7xK9Dj0Y0GtDlvw5Gb6jAwg8mHHJkrC59J
F8RfZ0CvrxeOeDcJOAZbN/xMFAuXeNfohPLbB9/OlgaRpbL89PRz7Xe7Wlzrxx7YLNyBm5qh2/WV
UodlQx2yFdBQBi0B2EbRkcPCgZJxPPFnBe11VicbxFRHix55pTbQrldFmGKjwMGUyuVm8neNcekp
n0wU8gZ35vn2gLqaP7tgqoSw1p77VvQ9c4eB63VDuF3HlxoPxiPj2o3pNFD/oh35CYvtTVbQ+tG0
xxxgZ2knh6w19gW18vHEpoJNXuSAAEVcZawEn2pcONotxstqjk/1IwZVebN+QXVk1Bmgg39VSUVD
GpSwLTzzUJ0QjzK6hLLVBFIVNijdMS6WdLKU2QLwhdrjWQV7ysr0HPhrHPns+kxxguXe+As+cus6
WdEyeIedHD8yS2OrkqltmzL1WlTtegDvRftMcvIeijdjXON7JWHiB9f/xdyZLUdubFn2V9rquXEN
cIz+GhEAYmIEpyCZfIFxSGKeZ3x9Laiqu6/U1Sor65eSyWSSMpkMYnA/fs7ea4fanZXiPKeQK/yS
yYu6H5QPrYG7f0FT7ohjYmzr1ksOo3VKkfmUyYGkHq1115GHgng5cTbly5BRRN4NVJ9UK53ic/wA
qIWHcnoso+s4Q+HBLGc/lwkusvOK6zRgJNe7RgNFxcXfmsodBQHT9G46xdZpmF7zDx6WxnOGm1k9
s7Q2mRdlXpD7NRr5Zk+kF4E97O8PQXrMSDamVAw7TrIevsYiPfc4G/Md7D9nuarZcQl9CKyh8Bu2
aXLL62888bbxOyHlDMFD53LLqrU/eA1szhLbMD3Ej9SPTNnwvKNMCBn5QXu1HhfQjEBXHHw76bk5
1x/i6EAeeMrukQMTZfKLhTUmTmxVt22tZYv8nEUinLeBc7Kg0pp7ZnEhPA0OJPCHQAqRile6rLxy
8ViuI8sN/GRlOe2MB6gMYw0EDmkeIHZ5x9wQyL0Noy7ZW8WpXfZI91LTm5NDOcOxPprwoMFd8iSh
Twi0IygkXKorMGGf119j+Z38qq7Y0dbBXr0Z7mdiXG8ANvTimXfEVZr90KKbcQvUKzOLzhleeC6f
1Iwo0GUfwpxOxZHHqm4/U80fgYGU3yQIbVg7nIc4eyLTkOS7H+xFDbRa5v3tW2ZgexdHnrq0Oxvq
tA2WfZo9Cc3PBOCWTXePeiCDRP7eogcDHMJix6xxzZ954zlrsLwmB2Z3E2AWTDOnoCD4YE1E9Igd
SJFrLAfb8XvYFQuBKttkesovLYw9Tk3p09Jv2uAef7ZjnpAOklSfzm7O34WPK1NezS8Q7vQ6nWNI
M5oCp96YkOuZrjGZQ4Lp2trOwnqlPzrrP1ngf4UBhh90nhuQVuVHEN7hBibTvWRA3D0qX0BEZP6L
fjvFX8cTXO90XISX8CXERvEl5bFGdsQDhoUi2tSMiiLgCy5SBDbozNmv41RnK6GW9x+853q3dRhl
tuhersx2cSzbcLhieNYIaUjJ3KbLXQzexrmSk4Y/n3jw4qvLHx3z2CSuiK6Ndp6HHU5GBPBQQjh+
19Q9b7RO4h/WjvIlp8JvPMSfGMi4MCFhheOOD0iUqNKCbWDqu3O4+zHI4LNVXIA3zh+z8OnwQ7fH
1rGBBbyZ2geTzPPOS0NvTQBYco8iQ2I0h7N64Ufj3lot/WpXE7va8saJuuRs9eeRlGImjVMMltNH
4alLn6YahevQHLvYVaU7mw+x7UUk0WeM03BvoSTdkR8qsc2qXv7BjUurExF5mP42pAs9htOO90iZ
vWLwCUQPKI8Wj9Ak3v4QnByfeA4uzH9xNd/Zq62FYyjSKmAJnlP4ljim+nGR/ty8IELmdbe6s9Du
nGGf+mWKEZs0UeInTqPySNI5IrdHnh+CAoFT3WcgmKbpSeovQjyTGjSRCRKFzqF96biWYqenZ0P4
QFe6CNmOm8U7+CdBf2aH4CWlD0FgEW2eRB7Jo21+qdYlfSfONZtfVpc/9V+6HX0QEoyfdPjN6lNe
e0Hpk7cczO6COqKhoae43BD7tSy3AFKwb4RrGtSuIJBlr7cn/it7sqPrAOGj8OistewxcbJj0gNi
fASEOB6ROWM7RsK/8p3Y+4w9r8YsTmThkFzGmoHztmN1Z1T0Ln7g9DUFyVu7crjLu2t0JSKioalF
ybvVlC2vFJVEpRLrC9FqO9leLr87kBnJE3gW4rkwJNJOSpWNinLkNUUfb+gwlikB94ij4BTgEEbC
l57VxY2hocHRwnnTuVRFrXZg555bT7O+TbIc8Ky2Hpc3nxCObzx23eghie4b1VNLP9d9hGDQj3wW
3jk7dPepODjTdqVZXWZzh3iKYUxOQsC2kD6DWBKkahJ0g6vAAzydFnjD4Skxfob20OvHPNvPpofv
v9UeisgttQcqdIrdXRV+oTvkNVOmFO7KlRsd5Ayin9h7sE9lnUsjmDM4vZtoJ6Od3R1V/MPlic1X
YfuzTzCMx+Gjbrn0B5iPSnJuX5P0XC78ujc0ZE1e09dAfdh1PS+h2y+H4gBsrywv67HSWu4YyMjO
pw4YphM/tqLcqUjW+mMzs3z6enKbWbxnjszb6YtXsQJHRvQecm0rAQbvEcA7vaKHNDB7PXMtpubQ
EgOc3ECQl8ANlfUH0jBvDJ/Qc4HZ8gisuoR0z2pNdEOoP5cpKKCD1XgsuSIgknbP7j0ON03x4lU6
RrmJUIeMv32Pv8PxKWgIbcB42YBO6VxS482AhRSS2JYGSoVswodTYlY7UHiTfdeDlaSRY9xQ5X7S
8tMXzv3b7Is9V8V7RR4rLl8WVFYn+l/4Sc7YnPAikmeuop70eEOoEDTtS7dIzxkv4XxXiUeqWELk
n5TwbPJv9CL6zC/MvZZ4MGWs8PDZkFjcbodrxJCopvXX0eWO0mtWHgbzajnnytjX72r41KLRSzZW
fTOgv7ZPEd88vS76TZiXkHYDixedUxy+CDBPtGMo1760+m6y95a8UF5Rm4DKZYO2xj0vTjxcK/aB
3yErcQ1Udwvnub+rPOOd8gRnNvZhoz9zewk/CU+NeQa7rnf7UL8rODyKg6GgETo1NDWrU2kcI2Ml
A+4rWlrhGTaoxlXO3ER7UqodjU3gszwj5vw6UBt1xzWjxMLLRVea8xintu2CmIB4ELlHHEpYCig0
SqhmlhsWvBzHgbaDetHu88WN8nf85YSI6ewnSMSnHTtn/EEyBXIfhLWa9mLKO525rb7lOR483Fqy
Y+M/4jbI070xb+IXQ72jIKGOFTlpE29UtvwuPkz+yA7dDFtN3WUIYzDGVvixaWat97sCOMtXwFq9
4ISlB3sedukIWWvffFF0Ttr8g+6NYIHc+Cx4Z0YNPLEHF34DHQPZoHpVdULFkcpr2F8McDjbaMSY
+1z8UZFgmYk/5pnrw717DA79o4EMttiNL9Ebf9iyNTuXx8P6sCsQqhuoK7jfwYm+0HiGY3qiR8ee
mATX+mJ/ERyMXyaGSQJ9CVXGLtvNt5xxC0vthZKRQ0bpV1WybiBTtbdKJuQMBuyJkyCauGi3aDUl
r/TCITvYQ4hjAKcMeCGHNOWUSiGI24O+Me3O7YHXQm8Sh0lxXK4Yap62lw86/a5CAyVE7OZdkVUs
9/ciaQ9hDjCWA2Iv174w4uMKwrGiGDfqr5BwzAOa60RurDvZb6o3fXwKlkO6bLl5kGew0Xnad/ZW
yE2eu+IOpGn8MmvHJfUongrHF1S11ZZzHCsGIhQKfI7hOFGHtyR+TKBL7zgI2lTCFLPF+mQqQPcg
43DY2pm4zU2sTTqalZ53MeBkIg56u3PSnS5Za3B77FoidprrUN/Jp8VZPxJ5QpkgtOZ+BDOTYD/Q
9ATJy5M9vEJ82ZiL2Nvip0+lL4z4NJkTtIGbBp79Rde/iGLiWWPRu2DD3I8KCI6GCGztNFfuaFyd
+XFBmqcED0v7q2E8od4lPFEoEYOrQiMFOTUhhkbx40A1qehe1R1Z506AgwWdjQ2202SWEWb5gfxW
hPgNzFdlONdOc0HcEBkL7HBSLdQSi5DbT78SsMSodbcEjnz28jKO9jO8oRPjUEiYlJHXJjuDp8f0
MFOoxrr2oA7Rg27x+qjx7im+kOOx7Zz02NfL8xTgZNaCE0IrXH4unelDPyfnsE6u2uq3N/uzOTWP
hOkggkLjxewKS8UQgA0HcUvrkoO/V17IRtO4P9Oj2qX2YZI7advdoZsPY4vlakL16tZUlOgneXPT
tHJhXRC/LPqfAECkl02PnVQ7DyDYY5znLzNqRQ82zBupxF0WwL9A23xWQ4ptyu7GYr7AtIOkhUDl
ZSpI1O1WxTBy5IOwmMOGuIirZUzPtUFFMwqVqK5EVP4YJz9Aj21PVsqH9S1Za6tEIAEZYo5NGnK4
ePquHIC8TX9f9u1eSaJbN1vFdtZwWpAUERps6mmhnhLd5lxI3GsfsuLU79g+OQzNkipWVAekj7jC
y7X8sfJTOSGQ0G9JXAlIZwvIMjkspD9kKGE087RYtCr1GXZ1OVfMeOLfZECxaJrJDb+SCUU4Yi8R
8c4Q+ZMlwvtQ+WmS+kb2bQX7o6j6u65/M3VIhfhy53KB70NnUh1q4ffSvtfKVrsYQvWpE4GbRoXi
kdUDL2pJdI48TFu7Qh6rHHUfskXGy1aPjJ9sDY6iLPN1SRGVFuRcEWvl1hEQ9U6i2EI9nARtss1h
00VQAWoHJ49IvzC0OjvE6OuQrP+Jym+Q+uZDG2nxTi9A0iJwgUeT3jK0RFUXl+i7RoLLzXS/1KAq
QAMQTBFCjUDbO6E0JnfV3AyaQtRMtxCLkRF1sWTOLanooNYrFDWiRDJsKlhNNhjt8NSHxk5tJCoz
LOfaMnO2zg+DYQPqiqJXGbU5pQQbPZGTMyctcEtpPhx7kbxqOBRxm+OdTvIKboDF2EDkesIER302
W4PyuzcB8+jkGspflW5+5Z0KIzDjROaCuTxLnb63wmCOHGdaoEWCODfQ37XU/J0VQBzI6W4Y2lTv
S2ywhcgQhHdQ8nqJHnfr8KAbUQQWDPdFxtAVjLMbrfWaLj7NEBN9YsAChnUK1gq6HPIJ2Kr0s4sI
cCSCruCIkoceJqEtUfqiQVmLLccdHQOg/4w/wZkWTPaYz8nnocFaknjXlu2LQz4jSBJ2DJqlVZdH
x9rCPqApPM6j8zKCYmYAxmtW9+YvHGsHBJKfakw1MSscK0vlkMK97xVzYQftC6/IMKVFTqICx9Bu
4b21YnqJhqTWGJgZCDq2Edz8jZqQT47rZYOqr/KCbno204DecD5/Zw2gELMD7e/Ywks1cIShnX+n
mVbA7aqBlrUwOAbiuJoSGVze0yMoHCjCDO1vwQjGG10VJxntzXZMBxVw0Hua7c7dhP2oE7DJs8Ib
x4ncVH52Gyrbkgeu3STsxSWaeodtDtLBi92bT1NOVJBksy9JfxVjEu/6rt6JyBbEZM8/fc3pXabk
KtlMla2RMEXMX4wVuFgBSgWF+QNGs3srAghvLvl7i5+xTPcscj9W3By0CNehWkJxBglE1sTACSzM
dKYNCeag8HlqKJOb5GrkAtd6SAwVo3OXBD6eMVg8Kl1pMnqGeyebr9NAkym1afSycYPQcvZ4J+Ls
RSmsa5bJyA9mWjQBsCzO2ZOrywQlapmfOm1GnBn7owmgRNADNIeQVsqcXux2+jFsdo7OQGLet4/m
QrKTjdh41mLk60r+ZoEcl2tcxGy9dMI1YlQSOOhWZg0rScRAf5PCd9R5CzcwQfNdJOgW27bj6f19
kBlEIERrH8iOT8Y6xczn+TUwlHtQDm9BQlBgs0QxGyCVtbwrAzWgHiPzc5h4hKxG4EjM4nPhQCLG
RI3Kte6h6rRw9ysKi6jZBLs69Zh5ehYRHhtgRW+mva7aGtGTatXclrn0O9XZQK54AldZcrSnsav3
KW+76bCqZmSd1uyBwhqvS2DRjh2Ll6UzK0DlxQspeLQFadP0Bk7AiM3NsLAlzDSObE0ldpyBBmZC
fWeQ0TBC4VBXT6hoZkj1kXhSpPK+0kUEp+6AkqCP9WNaOy3IOYCtTXcdkaBHXf9h2rCv1HZvTtRD
ueEOsEh14CjnSmVSq782Jh3gJtJhZJCJ7ExO4ufFL91e81VhG/UpTUkkG8cxae8bYsCaFGZDUhGm
nZrfH45avGsYCKNAI2s3DjmaS7bZKn2F50HeZ4VsfoAxZlCoZSHtKTXlsG2Vta/Og7mfHjD8y52G
JZFiiQDJIgMq2b2xhSyuopef+QCcVNTKsW/uog5Xu1qSTRMQF7DBKTiDaQkxUcvooDlE2cocsIQc
inOpxzbg53dYJvjOkTOrptns+zHvdqaTX3uQLTpYIkw98hMEvLlfOXExMTjl2Hzhu+pYuQfO0MkT
c8gH0GZfNkQ+hPL09wjHcZuRGAqcV9am0JevPBqITCjBtkVZf9CM8KXRUu2gDdCWLaNQwMVN8Nth
OebDNWXDIDCanTRc2ANmxzxLs/qakGEC/oN4X9PHysPhYudt7xe8Pgba6YNtMOGLm/peK7r7RYid
EHxTUxcKiBhOO30fIOmHuNmSeGGX2j7mnJQ3zgB5zkQRYU/7IYjMDUwwBzokahfer9m4rwXssSy3
3oNCeRh03e+a6jUMl99IKgQDFgYW6Koc/Bvg7mrYmg3QUsY8Fr7QTdYx9aiBqo8aLZIUQRN8ow+A
SaA2waFvltlrzFLdOB3HDYbu50y1v0czQIXATwKnx2YcqBLNsbM0E5wM+m5aXXqyz81AQJKaniWx
1Yy/xOcYaauAvfioERcRiEWjuoVG5CwtRyb07tsWbBswPRpqAUGQVTEPjE+Kl8wmC12YzbNRg8mb
lPKyxCX7ZP0FJX4gKYxaAc3gq9EYJxT4jEq0BPG41vWnPJfnmi1tbxYNfpqRWOoRyeAfZ9dCjYmE
XWwcejhvaiW49fhBQ+cnAAy51NPZxq+0JVFEbLHaAR5tT5ptoKpeyHbVmm4hO8f2DTrNGYMX3Qzf
s+Ib/kWeTeB661vUltFBqclFEVmFMlB5sVN6lqoo8P91K+/ZBEKMmsbx05z9K2n9pKf1F077Ehnz
dsTOsimxJlKlMZyb5yj0s0+jt0CHxAWBkoiNVQ0qvKrD9VkpG1rsTgvvrp6uOqnQGRmhjF44FhWe
ojepQQ4rp/C70uHtWaFOamto9G5Bs08BHTifTUcLd0tKtaR38j5w+ntbhqQE1G8GsR4ug1FOlkbw
6lTWpe6we+M/I9355hS0W5uu+zQfSO1YLcXtyxJBeBzmq2PP9EhF6S6TYGauJl6y7HUT9Nkwdb9Q
qPMpAnuvJ4z/0BsTcWjW7lzRb9Kb2zC1Z9KzfqUxVgcrOiNN+q6VzkUVXWbFqUMVva0NOiWhObx0
fRl7qA82pHy86Q7V5AIMa5tZb3Bb0PMwNK1p36I/w8wfBbYLwj7bKjC051hwujVg1BKgZm1tLlfL
q5c0I45TQ79D4AykT6VVYA54MWdFHKro17i8aclAsluA2KtKXyDZlgIMJ6gFzm0m8/+O+LrO0Q+1
uW7xpZoBmSAfDD3ltostFfsc3PiiJSU0lLQ4l+V5aaZzOklc/BWH5yQ23ifLgroheoa01QnuB8N1
HXX+itNQe/0JWoOfY3/ftDm9/j6un+apvVW5fYwER7bOYFiUi9YDGQ4glh4rxhnyKV4diCsCaRUP
RE4cZTg/BKEKWwnmmakyXGlq51TXWcCgZSYzmGZQBfp8zVbyF4l7DE8vrl8y8ZIkATsu2auixs0V
xjCmPh8HUhvOEJY1JldKsFsMa59rCGQ6doZd20xfXW3jpNQhTxfk5AEqrbDjhoCD0DbZAJuW31be
FsfANg9aIZS90mQfBNNgKxlrNyXeU7UG01M1IiiDHGgQMEpUTQ1x6kZkNieALSBum9XZH9VXyyLo
pNP7iDZE1J9AZqEIr6wpOZHCBD/Ptk9pVzwa5XIwFWKFjLneqspY7K0xW8/hd6220GENhw+Eh9UW
Deu0j3pgfvqodNvWKisYGQwfxtQ+hxENOhQG90afFKCkSe+T+SWNVewIRYwgC0doZZam36HCVeoo
PNY9ozbH+kKATWLW2Iz7ZHZOAJ7wopgS4sgcUBIsy5PMR+lNIQU3iQFMT8gOQnmLNVIHPhVOGO1L
3NgbQerkI+A59vAoVo9I0vrsFlaEoWI64GhnLhmJ1YM7EOuLlQOs1VgZj5Yxj3tkxwCjBx14ZqHc
6eEMXl/SlsgIEKWTz4LiqOZe1dF1lgLZVLKkGXJigfvJxjvFhJ9BOLb0cb5W6/Ndsyw1JbwX1mtM
DwOlohokHLaE7v/xLYpJEtkaM47k8AhaIT0rQBNpvyb1Jkm11GtbMtqzVnsn7y29VG390wXTIwJN
k3WNbSkxc4JZqhSGdVZau3lhjqXVWcxbyWIlLI2kCb6SiQ5qMhU2hdqSkQC+CdgGhn+7ObBW1ier
l/hvZnNLPAF0Ibui1MlsbMOD81EH5hr+kwReXKEFHEMsi0kMFQAqGjsz4aO2GPahVXA+UcgRGEf8
cAO7aQAZ8qAP6YdDovwh1XJQnT0KU1JnFXWcD2UZXEJzYRSZNoknygQVxhq+RyTa2c6jw5iQhFau
5zECXBUS53WErPW7gl8O0SsBVxjgqEdEoO0Bte7KMVLdtFXLXdzKyTMxirvK7CDgzYJqB2Jici2Q
o88m7YPclkfTNrqPto/9egx8q1esD0unHVEIIuKQI+QNmrGW9I+rgzf3VIVNxyUCCaOlxmnIyApt
9J75Ne2lLAexijFmq4OgBUgrjH3W5iV0Sof/F+vP86QOT/Ds9uj0qVozJC+8xz/2zPS8tX8EivS9
AUkzJ6RXT7pPS5GvMqdPmAlnNSfrz0Otf43IaDEy+5Wh2ieTIFzWSANZdXzkIqIvIF1mUzvjc1NY
nY8A69ojEsBOip6kG98aUldcQDXdJjfsbhv0XHZqFbRG5aZt0vMQpCBtcGczi1p+LKeQbtRNqxOd
wqnsyx8SOhhTsuh5oHKNWHk1WljMDUpCN5wcd+n4vDWhl9tAoP8fZL/vmpH85uqoU/tvdas8Soua
uElpiMUTnQaM4FXFMA/TbL3HU7fB+DuQHojwbFnGa2KgT7Lt5quN+LVB6vQ5yHakqViQ7ZhgCxOa
WuyIZvJsAhlTlRZI2IqjVOg0h6MifSWwTxyQ4bjoJ9uIZ0/m+bTvJBOSBJMTC+EaXNXWZMMvTHlF
DJ8bGk7Wpcg3mFpbshyuTjgxQmGw2mAYimVAb6MIeBzN7JXotT2J4onaJ7ssJ705U5gQyCG7XxSU
Z3Fjvlr0KpDIgIWb050WsXNbzMWCrg32sfVhqutFK0nXKsPgrOb9b4Aw2aF1xzpP+fgzh5Wgvcox
mK+Zn+ct+d+5b8B7YJwXK65F8xDhisDRQ51Gsx8aaRWk/TnDYF33+iMZc1SKY1Dva1jXGIlNz1Bs
nj6kZ2mBpru1okNHa89mPLg4fQ0MGNBerYI9sHJH4Od1BII/ic64JQo1hNcXjwYdjLGo3Y74XcaG
2SawpuVYhL/7Nsxf2Mx8rZ6grRfWqj1UsSxxThVZae7xJa7eW06licUza48PgzY9F/ESPkhneOCP
RiWsQVdWlPaVfT987umSk1E5szMXMgx8/ALFVs0YVmYTs9HVi8osQy1OBKNnftWySHRqfGggfgBi
9bAhFPd2pfC0I/BU7P5NNriWozSEwm4wxasDZdhoRvs6RvTLU0SOHOMqY7ckXQP0i34BjmgU/hUS
OIwD1IZEbzNMIMcpXBHDPcfRiOA90FFlo3xEPY8pmT4BtljjxnIwV0vHUUPVIfBRTDqlREmg+Wbe
WshF2CWCmMLBBCNlxXFPzMv4mEShQQio+gi7p9508XRSqtZHNo64FfqBF/NRMuxC+zYwocjP4IIw
+DV2AAVlRrxqztOrnYPVZ3Sg3pRBtfCucsHimCA6CybWeWEKsMQ5dg8FMXCWL+0hc5gqRBLTC/rv
wPuvG8L+YxfXn7xh/3+esf+OhjAHl9T/2xB2ib8+mo+w/7MjbP2a3x+r70txxD9wfNmmrWpSheBk
YQr8N0uY4tj/sOgAYvrC5+iYUnf+tydMM/8BaEmq0hC6gwdM/B9XmKb+w1ZtU5eYuAxNtQzzv+IK
+8Pz9W/uv9W7ZvKX5UjV0qXkAwjiKP/lf1RfH49xEeIh0/6nDaCPDF/Ucmpl+Qat/0E27sQxvmaT
72Nm7/lnGMa7KJebIeXkr01o0BGCqY7jBtHIe1MchsXEFSpOWQ43Spe0wfr8OeBh/6dL+++Wtn+2
sP3ZP/nHZ5WqaWiGZViOMFXtz5+1tPTKTGLqLZCGBxA6D7R4fL24Jwv7SqfdN5b7zlb2f/9NNe4C
0WDEYxb/6wpx7zRhCMtQJadwbsU/X6G0Irh7jM3GExKxGVSHP0Ax+jkcZoKWrGPbrfr2946zRJUe
RX+XZvoTxB6ClEEGuZ1qlRuN2uo/uRia+h99Lh4oPIO21CznL5+LNiFuFLZGz9IC8nNC+jXKhSHn
2NbMcWuXfIyDAqOOFvrd31+SPx6Kv14S4dgWix6OVkv7i5GV4J8mKZy58dqMgNaqO6gsY9YQX3tH
zbBps7kFPdkEVeBaZIGzQtN0xmXtm9OK6R2j38484UJWE4BU7YMz19dkHJkLz0+6uvwqf9Mtug1W
e5cwnMF8dJ+3GWkLungGfU7rg6V7IjmGpVe2ZHWphK9xQlThErIBc9jsfVXeYsqDlPGl1QduQP04
LPbNmTm22PbWGWjqW/XVgAmoq7afz5ZfkRkHVO7Glz/iVAwoqtuGBDWOOt9mC9wr0rJN6YwwN6It
6R78CSoBz1aDyK1/5MO9GF13sMRKTyJcFkP8F7XMtBkq3FlyRrA/5PamAmy+6d7//oZo1v/1MFCF
CFXaPKX4ekgN+/NDmggVdIUMM2+wHoEPgejUcBEPnEhdLfaVBpoYQVFMkjFX4I7btDdmNfOLlXLw
cVFMGOo2RAVJN+6GfmlJn7FTQjQSH+jt5leiyZEUM6Gj0sQ0FsZ7LXAJrhT9ThpXeUyjPfEd+cQg
3c8SfWtwiBuWFmchaOoiI0MJdstbYEDMIAdwdJt1I77S7KHZpNCvFfFTGt8RwoAiRc2/WjDtpHlW
63dsRq9Tti1oleJQQW9uvNo+GPYhkEfZeXNxRsQ9q2yAvtbQCuE86dPBLsbdlABZuSeAZiK1NPUA
bGIYqiImIdei2EHKIyYecIGkIKtZ+FBuezUEansjnOcqPma6L5qjuoZizKeG4aH0yvpYDQTDbFsH
9UOPYm0/8fNU4X42TgzLlOBRs/0gfiDrWbRbtfbr+MpDF1cXQVSQfGyWt3x6AXwTxgcmnSD1NkBX
KQ/oL1TnqUS9iN1loK6246M2PqjSS4fL3Jzw72OaAvzSfkfVtrf/s6VEY3/68xq3Pj5SCLYigy1K
XX/9n3aBibmagFSbeqp5SuWrPT7JGkMBvX4HoR31kIXKPKWPm853Zp7tWoFgWKwdhfYxmpXrIshS
rRWKF9YdrAg1ari+u1mOulGmp0IZdhOWItRXzroiEoysja+WJmht/a4H6CK6upf9fZ0jYjWg1Zbo
BFp9TyLjRqFPWwMS0Xlep+w3dR0E+MSV2W+bKW/u4LwlvC/QNjIa/Rmu/EDjEYhkhnAzdQfCyJtn
M7jP5p1Kk3ANWQwfOJ8tpa+qF1E8TPmTYt/LDD3XXmR3KWQmAnNhmubwlTYd474+u0aQ2pCuYMU0
DI1Rt0lOl/BGnSw3ea8jfwrunRaJ/T7PHpb6pnZPxvxqpNcGU6pJ5IptvuoYoUizm2SyG+3KRU5w
XA+enYoNiM4/mF+zeZtyNClMN/9+ddDxlv/17trSEbZqarZN4fCXPT4GjBgxgcEuoCwf4MdQCFfC
duNCx9NamOYpqOrsyIGQ5y9XryCCexQgPMRqHrvaPJ9FVD6o3YRkRn7aK2SvScefwGTua+n9EUrL
VzYE6M9KAP9NTnCozVF3IJyTOb1PtLDjOvreGAcULskc+n2hfSqAQ/JWiS5//7NSJP11v6am0mEE
US44us62/ZdnmX54acSxjD2nyzA/tjlaIEViU1M6mB+rsDzsv4F94G0ZVGTIgK9QhRA1aVtYKC3s
hRPRrkvJ0l+ZRPnS8Cxr41OJtDu1Hc8ysD8ncPb44xf4fXXXoy/pMBCkhyi07xVjZLCtrTw95SAT
CKtSJxooLuG1YoNoU8ebxa+CXq1vWiUJA8WltgqklmJVChETYuNrrxNAkDXS5UtGSBuC89VGEgJa
lQA67fB5aSPmlrSZh2pRtpOO30Ea52rijUrx1XnkRi0MqVizVciS9CbzM6N47kfeXFZbiW4Pz2rO
TFsQa1OlDvh9ffKKmt8CcBIVYR1Afq3G+NDWt9hpTuUyKEdCedfUvybYabpULo2xTxkZfpYC+RdN
R1w/TAkwPabRk0oQB0xjbAbVGisnlezUlag1nFjDkQUAiXsA59oWn0g3zHuiAJJHM0G/PjcR7UYi
/cALMV81xb0pnJsVYvioZVSdoZ8Prp2THtLTNSd1ISMeaZWWBYZDTLRiclnN8dCpinVkEfKsxXAe
EiXv78d+fuk1/VxAwjrMZqNvMmvpICThMyZRBX49eXF/wPnspn3VIQGRcNRfINZWXgUW5NFe6m4L
40j6JMv5RQpUGtzMLdQz7TOYW/PMHVrlTj066H2p6c0Bti0R8EnVrpRboCy9UDjBjdFZSXBEWF38
u5iS3lOYC392aTIfiPJVN81C1LxINeOcOA0Wfw7lQ9In5LzGBJeGQOtsMdbnOtBeHG6Gl/RoQvA2
f8wOiKMZpyMxKdHsdqaleJ2DHtZBJZzL/NZI2zkazdqiKprcLxr5HdQD5ICmLD0W/7aC/6AF6pOV
atDcwM7mURscEYNSxBGgLhrecXST5gT/yWpbblfG7mt+LpkBxy5P9noX3QwVZUqkUegVc/HIiIJZ
8jocRCQtfX3U9Q3YyAMsKFTMGltCLsuHrAokQigQE2YIkXVVrI1wE5KRuHD2Q/pA6Ne8tZQciETE
N0krIZgA6QcPxmSAb2YfiI2edg4tUdXENi2HlxHeq+soerFtkAAOSneKYASOGftnkBbbJA2QbYJs
3QUmCbjMTDgTjW5E8iIEX6IsleS37UCoq4IEht6oe0n1uwYVv0l0JEUibfYxMgJMn9rPrA6anwz9
uc/XsiKbFqaDOnkyPGzHuDSbYzaJexAOMXtUn59oH+cnE/rftnFADS9VGl4nu8VJA95wF8DavhRq
/tlwn04yWqZjlpJzmwZK/lSWPqhXwtcHlp+0YfCnGKunLJ6/JyNJD/lE15Nl4VgO6olsUKZeHRJT
dbZJsVFecjESIKoQLGf2SF4TNk+SnUlpDIZHILy2+6/knclypEq7ZZ+I35weJjWIvlMTUqjLCSal
Uk7fOeDA09ciq+pv7uTaHddEJuXJk5IiAHff395rm8Wm8dn2eBXNJQQo2nneR0U4kXFmyUCmPcS2
ldI6rbodbR7YYZZi3Lal2oCcP2wyEOMVHM51IZs3HDLRKbCdM89rYAMBOYaRcsxS5iyb9i2defxE
zdvABIN91F1a/XGy2N1aUfTRFkocKu2cbahJElHSmAn1ea39GlWUhwXDGO+5S6edm5FU1t1TlmTe
fgb/wZ0FqgjD1bj3F9uVjLJmm488JLUipOG27ADxDmywdbtzV5+aErSsRfwoBXrG+KbGiRPRDKe5
BIqM+UlKwCFYDNX1AonlTLFJG0SBBT5QNwh8nsV30VzPDdUQe9wtxKTF0n3BiJHNNrqNq84A+mpQ
hgRbRIDNdgqtmt0sA3XqKb6pCrsSLr5RcJyTTQEsknXsRlOvJewtyfMbH9MA/gz6Bi5ETcUlt1eS
1EcGbMu/MENAge476JCsQGK8lPHLWAssyxpd1/f1G49tTFEx0eXENtHCPG9nDd2ES5A+v64ldIpc
n0xZvJdj/8KWBJPESG0wAWvMMV1N5aeNaufO/VZWjbsGqzYddOmfbUAqVO7iP56VS02khQqI63eu
HARaHslF2BxViwzcWjCAPcd6JgP6nhM9P/ghLeowBo6A67eCe4Gnf3lUNq7WlFbQddGZt2iwdsKA
51633y6k943y56vwomjLWahYa6f9mGZmBV3j3PvjkxHHv2dR7iOXrWPs4dwZDI6QOofKxkt2aKFt
A1AmkZ63PifHpKBHLaPrpaisgAnkHaPG6Jyz3xatgLOIeWhL92K081k00HBh1wzAO2g+XSNaFjb6
te9dkhbESRM0925PJ7fBtCjnfl3XQF+3vfXC0Ks7DoXT7pjp7qkVwiNNrfsxHgYPwjVYEQGaTsJa
GFPT3fgjJDMt7X7vsf5y8HRS6V3Mopqx9pv+aiHS7QMn+tUOSAyR0OHBTkz2aH+EmRvPKblVhnB0
rVbSOGWcFx9gVPiMECnlRXI+p8BOA6MZj2MemKeonc1Tkc7muigrHIuDGZ+74DucnOwiMxo7u2+P
PQhTrYrs0/IZ++x0jo1H5SYQ0ETH6JtcSx6Kuwig4Mmto1M4iHo7TB75ntB4giTXMvgVtzizxDGv
Wv/+74eM7SrRgqVr1FQGcng1orGQ2mmtrrjrlg9/P/v7oUmn2ygE9/z82jiKXreymn68aTDFOm2F
t+3a3Dpralo2YRMwrM4yc9eJkh7syj+IOgqOES6xS9l+6HB07q1EwS8sYRoHlU+gqIYc50MxXcVA
KE8xpaQr5moRXE3iNBZa/jEkguDBbbyrWz9cjNwMGkufdrKUJfcuXj7kQu2tTFaXuGiJHjdy2Hu6
Sf2VR4hBDJxIwyqg5wlMCr/oQ0R7+WGQHSCTNiRu5rjzwSeyvR6K9Jo7fQutzA+fy466Gr+Ozynt
cqOoss8+xIxaq9hfjQhTBzRuGma4PRMG1nTC4N7XYTN8BLK+muRicLdaj5Usg7MO83MgJeK0aDSh
j6G9ythFBK+1eTcktB/xNKLoFvcC48X0WrHnudVcu/wGpT7Zvf+V8xrc1U0YbUeDR3VIlDGJUujM
5TSiibnfo4r1ISQe/uAXfQCAiciDpRKaZTK/OWc2fkwKl9gtYWEe3Ty8qIhDpmHgEqcsNCVxT7Zl
nowLJ7r54tcOXsic3uKsne+LyWlPMrbG89hle38pKsjc8ALbm+2XNr7oOyWcM8ngjnG8f5f5TC7S
1P7VTx8UbkOvzyoukhofQqYcKGup+1SauPTSZYlUff8Aprm99d3ENR7hc3ZJjBdTPTxja7kxplp7
FM9t/Q7FpI8Y3RF0SkEX0RaThPel3T5NzSyPJZIY2/7IwxFDhtBxklfb1+M+Aa64CYdl9EOf79hz
6h1xBPrUiKyqRrwyYqDuJP6VZY08zm0C5PPBCJAZR5PqBK53ZnXW3lUVkxj/RUIG3TSj+FQJ+2Ix
vc0j2U/MK4xmH8OORIGIpntdEcG0o7N2koBuGFzTuPVbi7kRHCwO53oHoxpbhcYMw/aT2tSeWkkb
OoSM76jHUOiIyylJmbs5pcBCM/VnWFT8yYKk2paUzMxXZT4yeaFckvYMdqIB+f5ZX+JU7Sa/ukxN
82HFeOUaDQ6rAtfNIfVtHrAp5BaWzxkE5Dr6gPVyjWpqBMq8hOqAhZn1wFww8RvNfGZDSB6nyoB9
JHK6nxGioSIu5wzBXnXBl91OH771LqesWsugZ8dtJddQcOI0pf+HioO1w/CG4FFxsTCoaTpLwXBO
B2XzV2xTX0SnDvMUD9s4GE5Y8t9rzVSVEyawNP1amzTClnH3KJe8Yk0RRWv1X2xQcUtTHdZ9sOUD
JFZTkCaG06jYzqSUbGdAZHjxILH9LvvuVVrTpSzrU1zaX6LGmD0CloKMsZq85sq7ieY1iosLiGfN
OsShgnRja22tEXaqIcVzn1I2pZtnym5Y9LPoT8LYd1XrhWXmJNtsGC5/v7U/SRJ6xd4Htbtijgnw
tlx+opRoGXb4D3bKF6y6jEGt+mf+AycYS2MK06dr6Olglw+RbYfh1ewEwjJXsDLyq2cnmoLYFzmP
7+nkEC3DjgTWGEWTZ2MQbBKX/VRq/OltIoRF8cn+994xgxddFvdpakFDiV4souRBPa0tIi+ZHqsD
POabbUbvSUAODkAGc2OCca7xJ+oigwys1Ot0/m2BCmfG8oXj8Rmi9KanAW5V1O2r7WbXmsardeHG
zzpnalwM+ssR5YUChuGkouJosPHHh/Qd+ck1Msk1g+K067ZaB8EMB8v57dBqv06yxVMSq7ckwa2g
rbTcYCD5A16MG9kjvyLJQcYIfqX8Eln0pDERw9n7Sm2+i8sh3CiGo4f1qnges+xq6mobWFEAUqG8
AtYFJSa6CbcZp3EUC+ICM42qVbTuzecwrO7AClMqEqzyotO70A3ODHVB7RTHIFAP8/yUA81cLd+v
nqaHABd7YrUHkU0mpyfvd1UYV7d6xdiB/jmUD8YUAgSQ6c5v9SWoB67ALnxxveTB8JxHV8Y3t+Oa
mWe8gLNvnUoCSY6072G1UlXrvPSK27AuqX5XIj7nTGm3OF6fS1bvuFgYSulwa+MEdzaJV9vriK35
92aLV7i28lfGrDvLY9sMABTxG2KWMr1zDT3LNjNkwZztDf3cr03u/Xao0VxXVoc3dGkbVMAk8uYi
LEMS0tGfdudtOkpoPSbjesaVtopkOWyTCY01Kd5R1Rndqy9TsbWEq0l/KdPWSTTTLvMYFLCe4iTF
Uo1Zj/eR6aioaKnMqjjAewScq8BrN1FtF2bVc54nN5a1ajcDH6kc60mbtE4CeLkMRfwmx+GV7fxP
Z7reJhqwaMQdRmlND2NUvIyMfAC5pNR74A40sLLkU/boE4hYY73didijD03pdaGyS9GROs3b9NMX
xh/oVxAeDEQMkOWknhlLGEm2j1JoE7rstz20cUxQzL2tuLhQKdURPs7AGlSEDivSyR010XhnqcUB
XmsQK5c9AJG5bZiQgNSzMNnxSCSMYqHT4Fye8gz2RRXvM9X56yJ4LcqoJXQ7f/190SG7HlNVPwYu
KII+k3dqorUHnxEnZ6bSfkVSXnrhLm3UmTMUlDw5AmWmSUBYsyCpZF/BEmGQN/KlDzNwOPUzLHEh
KOCROpVCEpWZHGY3Tfsw4Y4t/BIUm/NZ8GgiA7Gqc2PnESfKDP/d0xNUnv7bEN3eDsWv0kl+ucM9
V/2pmMWzU2ED0uOvpBTPaTlQsZE8OP50WRxPbrkkNTNClwx3zGHay4wMZtRCvcBowwE4z+8zHGGB
3QBbzHluxRw/KNzI/OiNpFyrvDucpegqNcl9DP7ZHH93ZBhqd2K3FtavfZT8SRUyWc+eUWXqomqy
iEEU/+BQfOc2XRFb+xxmfsdYwy/B2y3i9FS3zi9PGT92Vz+6wONX/kC/SKvnDuuVfQjr5g+h9tSK
T8Yc/lIBb/+uTFqEIm4JuyZWKMPxC+PpPWkHIAB2VsIEpqF6rJx61SiLZCqa2TKAgfeF/Ccog43j
XdsWb82+Qi2wqHRpegtiIkcTWavv1M9fUrM54S1YR6TJskResFI++7QvrdXkxWv0+zdDG5fauPm5
mjeOw4mY89fBEyW2IYHvCvwwJVwz5ybQBY1PfKL8pXIEFqxUPPIS+0vXccPrjsoZSrVz/eYXTWyb
drRqENfiPOpii7Fv8Xph20FO3rYRk8SR/KPz2ib84hkCrEV21UjZSGtakTaly2MhYVITpPbjpMXT
RHWocpJbp8GpUbtBd5KH1Bi2NkevAiAXBe1KAW8Y1k0cMr4lKrNqm+FMgc6i7xFUBxfDAyCAwPDl
TAUcaHoot6qd4WzPP5qoBIUYH7VRH0rMHut5KQLxfPY1yIhsTDT+Kgk7xFTzs2P5d7j64S5AL92D
kX5Mk+krrEsYP9UxVljXvRBIVWIAjakHdSe4HOKoeqJH8NvjZMvKI5/ol+r3xQgf2HnNs9F6cDjy
bEyHeYZPOWuOz81MpherZ0QRhCGJrQjPH7S6wDJvNLXhD841JjlQV2G3FBhbNHTiLx0NUB6gug9k
y+Jdk4x/SnCE1HMfl+fJYAAt6wiOwFswsBDhDCQcFdJVcd80J2XRN9Q7ITgJ7Faiil4jibQpmI0H
vr7RvoclUoH51r79S3IF0MfIV5nhhMwVcL0l9fDoqg6IYH7iJpBr0lD0jjX6terVmy8czFgRpBRr
LPeGXpJJRutiAUv0tgL3krX6YajFo92JCqoFgRf5VrclQ0URv1VucBdw/mZGQUh2riBf6Y9oQCxU
MOxCLFfS3eEd+42fetuiVRSyfEoiggKcIpAS4aU6RJNkQ8zVJFLowg2jffFnGoJhn1KhPhAiPBU2
O3hKFSAvDMR+5W8na++0asEbwqvfWd2eDuBqC1lxQd94jDx2aFh6Q8DoCc8mPm3DVyd6WYFWYFCC
rWXgYDPO1MuQorDj7VyhjSnMvaOf/QzUh62a1i42mEX7VfE9D84bid+iCtByaH5bj5Y8GVkMwrf6
EljxUuKWJTMPL/v2o+bkyhTXrwNU1MpDhKOCWIDX77JQkfymoJczyh9DgaUNiiZa+2p6saECrzTC
us9ewPCC5Fp4w3fWLTCrOnxuIjY3YT29kFFqMuqw2Y+0ukH+93HMmiGX/eLkY4a8aQkBKpLJSv6U
kQb4oz5dV17SiMbblLyBDZzWB4g+ZOOq7uFHDE3/0LZ+D+OmIhypbn1OmaxXbnD/Uqxlf8VDOywv
p8Qzhw42ebS62i+gb5m0+TGxv5atnPHoF7Z5sgN0PvUxKR/bV+jsYpdVq3cBerULQNK1juTPkLQN
+8soursQn7gQ4afBAYRcbYq+wp4kHE6mZ/6kHMaOhX3xlsQFfKNxpBYVDjfxzmkGiznXJjCbD+xg
9l1H7IRs1zF3OqCQkbyKlqSBC3NxpYcRm67XPQVBcKHm7Ixr9XswIw4S5i93pLayNepbHDJszgnK
gAfF7ShGh+238L7k2F6G2P106ZbcdxHCu0jsdzYTL2kIgwinirmWltoPUAxkNdINQW0kI1TibFEf
zHs1tY9ZPz0Xc42W5CUj6LGCcrh233XpT9/WMOdKeA5h4h1VRwsGw5NVROx3a0tu/Qkl37CWoKhm
8RvhwkVSZeTU2oKovhfjSmuc78GR10ZtHcrAoc/CvqkW8104AmapJezNaSZR61inCR/sXNJti8UZ
ZMSsT2lGQH1WPuIyF/Eq8bHjumNJxEloRqTDs86iD48N4jo0x6dJtbALWYFdp3sb8z1OHtKpRceF
H+En9klcB5GH3J/xMEVP1iVIVbultsrkjL5DmWIoOhf2trCjE34sc88P2z+mWKu5lKAuBzb0EyuV
VzfQfBeqjixt0h/KPyqU++hWvXEvA+vFa02WhIEZoMXzMrfZqUQLKyZ6Lw0g832lgdsZC8c3Xzz8
NiAoGnEVrairnkbg/TzYx1pGdGqyqtABRA+Z0/WgU5Tc8sDG4wfqCQUe26PDm6zjkxPln15bf8iZ
oJjvD/ddY9zziH0pQ30dY9SdDJ9Mkr3YCUXzVkSA2E04VIgpWCFQPMamfKOWe92XlPVNcn5vBNiv
yTC/+w69Zwp4oyMzS86azgbigmyztk2ThudM1c8RQPnd0v4VkFg8pVF9oigIkIMVq/0krGfaK8J1
AR2VJodHOWPR97MRWHBxgYgIkrr3GQuzAHmKBV22+bRVTgTK0Ex2QvvJXeou5n/aeU2QK6gVwV0p
WQYsRltgGDciFlfVFAx24P1ASYT4KQUqOXv+poOJT0nypfQ/ClpHdszDz1OGmaILP5UdqQ2jzN0Q
Zl/lxLCrMMlj4a3ownzjMyaCD8g+oYy5Cc2UE9s8pRJ2BzFcL//qygS3JgHiDccnwB6W3leIrQ2o
0XU1vntC02Qa+u/hngwhmNTU2Pai/HEpoT22mqCTbSXfWUKbUS8hjRk2MS5PXpO+SiFuGGgvA4YJ
hFouSs/wz4OLhBTO3GNirrfw/7M9usW344Y/gb0tXcYg08zIooq0htY2y20QHCbTvGMPBWaiE9l2
bEvepJblds7vhYErIjIfi+ZhIvS2qmJRPLlwfyrssRhAuG0G80lbxnsNuRTSanwNO3Bp4KVmaZJx
obi3H8UdlgEFNKuxH9u6bU9jZUDMmz5TqwW3l1MRMtOzbsVy/bdgoRbo530qg0tiIxnNdUdXjoXF
g3qmhnbuSDLiAXndJs++2SG2EgpYAVV0OCwWWsMTMvH+SOMzbUdKrY3Qw/9HUpKrjs2iglQa0TNj
E8AOOwGNpLLvrCy4ADwFOuMHJm75IeGRwj60gPpYOeOnGCq4tt3wMPQAeyiSPE3VQz5Sid74bGhN
51MRcCbI/GUs5a9t0ltfM9x0xldZUaeP/cgAMHFylFo3ActZpx8mJRtHgQWm6KzPaQFnDIw0s4r+
4ahEjkzaR8UbCKPbvoq05KDOnkqL4Svwk/sg9CSNHrCs8iD6NCU0KG8c+WZTdG7JHjbxF9ne8pAI
KtCNyaJVHWHCbeCCEPdZt3/CdHyBJplQ+uUTM4alCyvFtHErkOhWpnqvCqgn7ffs+zeieB6GxO4l
AztXjRUEbbjBcG39Z8IWX0Fqvdt2QzkGRg4sE+SULeygZup3WLqnk+nj9bPw8TEDus0eym8ENCUw
ZuKCZG6np5CIiDEHJPlK6l/nYU/O5haLlKRY9ENi46mTido7xNZWxhQ9MfQd4glAmZgOTjtUh6bw
r2L0ts4A5UwZUJ0D2T34COq2OR2z3C13SQk+d3QBUs5ByzHczLrTAlzmqs1PHZb8M7a8ccsjCeCH
1Q3nura4Wv5+mrT9zG1UPdSpl7OhIymtFPz9WtwNRfQthzh5qINB7cu0/anHlpLwBLaKlLg4Jwxo
JDHAgq4YgdARWvq/SNQqWCG1+UgXWQKtHEBmWiWPFmaJsLHH+3CG7RH1Uu+jgIg5lUA/nGrH+z5z
NlVWkxesHBMr/8LCDAjOTKyhQRsbt45FjoO0PEOYfh1yy9zoXsL7CkhZdQUzfSczHkJZ6Usahp8B
KcmDjHErhEpcdMtcEhbHq2On1tNLUkCsD+mJ3/pV3uzTrvujCCj87s38ZR5r79zXWY07Q1LsR/4L
2l2Tfni6mAA8jgm8jyDAB5eFN4VlZSrL9j1BhqCEWWzc3AXdZ4JYsspu4/XuvA2xNW9c5zCI+EQp
Nm9l1cwrx3QpISJud2icIyNnNhyavO2Q/KQedr8gfwq9jeHSA1uIczTFHaALcTDtHMoAVG7CKQfd
QVCsEy8h4MZd4LmtSU2b+9al1hI55akQ1KZGSGjMR6PiRAK4qilq52Wmo+oQjjc9Emb1WJaPfs7A
X9Xt40SP9mrU9rdbsEuwihimDsMs0CWwRG0h68PQBDPb+jx/HYoRk0nRwQStyY1LAzpooJ+rVjV7
yieC08QmocTR9sJIkJ11Zb0HbirueUDfBTNsUYiO6PnY6eBmQBFtvsql2DZj6LN1HX+xNza/GLQ+
TTNvRzlTM14Dxes952z2jAZVWfOqefN9TS/jykoQsxyaPBaxH34WWfnB0WcuLrRehovE3KkLZQPl
6SXuFgyvQVJYx6x1Gft5c09QiQ3cga6r8oZwluKfLn2WR7j7hVgSM228p5DZuhTSBaEZ3CZzMH45
Nap1kAbpAxTk3DXZxSyTbWqf6y8MdIzlx9dWZXfDbOut7CxvL+d6eOsMeHmD6gPAV+TxZ2WHT8ro
rlS1DR99I+2taYRyr2BMWkJYL9OQPEEaCr6GBmhKD/Z5rvSEP2TU95AA2NVS1WXFBlV6rGC3NIpc
rHbuUw6qfNv4ZkOzaA/AjWnCxpZYhRze9XOQNFe6BkswElbPWTIRF9qZEQNTuMM24CVHGwXRNPvH
9wbntRw5RaZy7zc2KlfslcRduBdTo1zTXd//8tmjIqN6N1gu+YuRkAcvPPDARpNA0TP6Z2GH7UOD
3Giw3X6ogBCs+6q4x/2xHPemajd6bkoTEGVTKqB9mcooa4vYkRw4CHtc4J28jLRVjm7xO+u9nT3b
39NoZb+SZH5QE9f6PObzNSmxkRIYBf/KNaxc7A8zq8mTP0IpMrzkNMj60uWJe5yriviqmcMhGOaQ
G3OT0Wb/7sXjuyZttKH7fTjEgC3WVTtyBZNKPRMJXOy0LhmXQYHR5Xejj9XbDCxdKznG9mXGq6ZR
NsivlsmxHgnBGDZwuQY+meJHM4qKvkIZsHNmD0yAs/5d0zxx+tFdsJ2SDtBrwYdE4hUdg980g0Yn
ARZlNfgY6IK+fcgcYZ+nSKQUytNVpx1WjAIr3j1XFH4wfqlwsIfHnsrEFWCWuTLusQ6oNfYfuWk7
4d+X8pgkEVZ1N4hoBF0M4KRtdyXTQjDyhsACVH6HTvDVURF9qz0dE6ihR1l7JmkgijfzGLJrhCHO
d1GiC6tPXwQRxa1RoEJQfUBgvW6j56nSxXnuP1rGh6HQG1uE+TGsFlBarajA6uDrt+wMDRO5xHKj
Xae6Hg8ggiXsCvNDQz7DMUdLauKGwJumDxX0SDC9/LZFf2W89mCEM8zuyu0YdYZvVj4f4KhfbJuM
HkpYfY9kdiAJJzZQ8yiPyW1kxnzmoGFvBjhST07Rp09TVGGINTlt/f2zIi+jw9LqYdTE/BzgaSf8
Dm9AhTq605rbmIXGy2z62b1us+/gaY7m8jb4Uj1zXqLbgFrlPlDHZvjjT4yoSJDAn3PuDY9AhDMB
J/QiePzW9KdUibvHpwFq0i/Da6NnOhs80WCCQirvKEreBzP4ejczwmtQYJ4Jy6g/kUCPrjm8ptF3
KPrkElNlR0CW9Rr2NOaVyKaDVWQWnl8zeiOdR1NpBHLr75fy3sy9N9l63eOUhPUdzfJvqjL3fR7Y
7166IH867ZHZsJ33EETRKMs7RYsB9cUFpre0r9bDSLFlZR9gkwN9tgdaQiFbvKmBuXUbRfZZtIG3
qWg92AnKO665dQl7LEbxRJHM3GR3zZDO69wwLOiLcbu3pnF+FMGtQiJajU3uHzkQ/baDqYahXjsX
YVrEy85xyR8UTbsqeVih3tQ0qQ34TsC3UNHDvPvSmyQWYQv9hBI/jZk69L2heva9ZMdO3yzBt/5E
/vvkLPde3bq7PsS5FfJm2fZVN/qpdLnATA/hpoiL10otQ7dUXJ3Mh4pNDATZlhJduSgtC9Cib8hZ
GKh3FiCEOLHYYTcmw8N8MteTDydCNK9VCm0mvZopP8mskmTb1296RGgJRhqEA0D8a9HLA6U28UzZ
bSqJDicaQ42j+sckc+5qH1ROhnVIP0TF/EAQ5BbnNjlFIX830UteKPYS43Pi+Z+N4CRXm1W58p7E
JD9lBE9NERZopuYNyy7cO/eai/Qtc4C/4WV61QQDO6bLsOYDIEvhzcjx4msv/Q0YZ3lyjzvC5AGH
weyQ29Wl8f2XoWBAUxj6mtt/pvRh4mep1S+EK/McWV29Nt0OD0sVfWoju5tS+Iz0qpZESdU3C9p3
5EAMR6o4SuYgOZ5E4sxyjf5grcYAdo8Kn2YjOKQEoFYUQ8BekCyYIlDgexKsmvB7dUstAAo554gD
IM9bjSaxqePhJ62Mm+uQtPbpkrKzhphKY//0g/iC3dHACXIundkCSZV4730UdbbKaQphkjdRrxur
3TAVBuSBYoG+t6LH+dXtrDuyz/B2BU5kUpp/bdpLfu9fbWT/pU/uv3z5v/6/TBO63r/52Zf6uv+o
l7v7zD918h/lcsv/8H+ihLb7jyXmZQnXIhoBrOOf5XK29Q9v8fUTMXRtc8kK/t9qOSP8h830wQ4d
VjXLWj77Z7ucYfr/WP7u/6RS7j8DeYFp22S/vMA0rTAwSR0tVvx/i43Iye99mcFFjSfOgwT/qpsR
5MPBLkdIeExLblDXhgf8mue//zEBMc4ui2g+JsW7f30ol07nxIWlkbkGQIB//tds+SwOcu9km+Dg
abS+R5CxD6mXGWgS1T0gyH1XufpdtBA6VEP/yt8vcyArqzIzm3uzUd4NXXLXG8X4HtOccvQX9BJ7
1P8uexAsb86/JS14QaBHeALfGnZF0+HJ8Z8vSGVYPFONGWNuY7zEY4rbbmA5aRmFkUjxulO6fMhV
bPMEzq6N04oVgA9qGuxKn3THUzODIZwOCeyE4a2ya06/fvqnMcqNjPJiiwkNTg7QtbYLk2Om818c
Al9SjwS3xxx06tQFyxjnx/KnURLuRYuqwy7hiqtnyDOITbWL4XOeySbAJR0leInJdJHm7HejawBf
YXFtM9vb5RloP4gLDUz2BFDdyhJY6wxzz/meo9kwGqu+DukgQFfpJdxdz8PaBUiI0RJeCiQiHn51
obapo7Bsd/1xtGi/mlG4igww/kQBSSspyFHJXWi1OAWDae3CeLnUPaOEWFP+2uVbKHVYrIJ9EDvH
gSbyVcf02KyMLx82zcrvz61pVRf4cUvrFBddHOht0TuM1UxEqLRiH1VjKmPy4K/4IRVIUKgI2E9M
Q373rcPfrsB0TfXFEs47D2lWSPYcbdrD9TIqYDBJ9OBFxu+kYBg2V5/Y/kUKzSyF8Yj9hLKE/KGC
Yt27E51O06lcZkKWepy6ctwluOg2lbkhUg7FLX+1wQmuiqiPD1UDhAA5ykvJjYukPEkXX6hhLi0B
fX/0iwgR1VerkUNM0AeAxAesPgBF10kNq5yWRHc1eunMLhwydOr/NvEyGOgxW29oOFtGwbxuTfdF
16y3TUuPByFd5u66zDY6Ms4ownITUNWQI+fUbmjiVwno3+qGfVJHd1LN5TY16FirwwpQ1SiZleE3
5HmwNXQyMiXk+5UOPvqos544wD64gh0CwL5+nUT1RCYuvieovk2WeUvnPZmkS9Zzar4ystn0UX5J
9WKu4koY+9o/lJywII8+AQiwjyFUTwIv7h2ZJrHt6WzbO4CDGF66EO5gDfEAOdc9xFx/Wbj7AZp0
27QfSewfs0wdHZsWFtfGPCeyqw/NRCG0bGojnLZRWFF6q1PSo87w0YzoFih8zhQUANL6u1RPUCqz
1N0wGS6JX29cEzJ8OXcXTlzR7JIdraFymsp+cGZzhEGTf+c2nnZngVmqKnqcE/OoZfjkkGVYJRRG
Tcyj2BFCEiybb7+A1NToZD7iPbgNU8xlFp7DMryYsGEY4eI4xCp0KmdudOJNaEEKGwM9Gk0cX3WW
4dtxk5d89M8BsRqmZgRZXHyFoqqvnqbunRBB0r37mOrMOD9PAnfUuFDueBLjKs9eZEGUrreorXT5
hxnF0dvZOVh/G+rVoHkwtUF4sPaOHMXJMoz73s6+DL+Cih/3wzoNGMq12LMzn55Po8e2iKFx5oe6
Iyf93I/pg/SDeuci6vBjA5HxDdrCp1tmsNEwHEpDNPLFhlFivZoI0rrtJaJibMzIPZIS/F309Rke
3I8uAA67vbhDfn3WVPjwb4EXGhGWRMLtjn1snZhRTOOdpHbCDk+tpX8PNWmRxHavJaW5WOVLROCA
UwzS5FKqWZBytbEon1UvozP5e8qWB4y7qR3CuoWfzQvy//6rV9rWZqa7efX3L4dlyUx+TJbDH1oE
uqALIoKT9cancuhSAK69uMtnnpM6DJmZiglbfVTuVKL+Zwyp8X/uotrnNOZ8tc0471DkAMrfatmx
TskaS4w9L3FiPkNrxzeFhuWYFsmJ5Y/+9cFfGBud4e2RRBhlZfI+SBKKi8nsSY8WB6F43JNUGYnp
8KU1LfSyKBYwJfmyaeVLRd09mFOmFHXVWLdKFe1dn9Rff79qU994cixAj1Zo3rph6YUZI8rnwVrs
hkR8ecMcrHWJnDhVQ4kkbJco6Hz2ry9Nk7oLPNYAZxGRV+wf1rbhtec6t/J9ZTTPreISFDZ79bkq
17JS7p8glr+g2TqvfkCql6BId2f7HKq8rCfJloftIUe/W6BiLJjxfL8opVVasS33gvot6sL3wMuq
H+LDbn6d+qT4tkD2rOJqCJ5H4VY7K2nwwJdeeRGVa4CnNWmm4E5ZEi/YxYBof7v9/diZxU+nBdSa
Sr8WFeXXsJvrUzpGx//N3pnsRo6k2fpd7t4KNM5c3I3Pg+SS3KWQQhsiFApxMM6kcXr6/qgEuivz
onHR+y4ghVKEQpOTxn845ztZm4Gs5zbZ63BS1yIONnZl/Z7bxrvzXdjvyicXwc6tI2M+vPheVF1l
Ev2J8O7cOd2y4a5f8qk3n+MQ3GSYVuUNbYO1tTsoXVEhop3yzIsL3OToZyK5BEWtgUia3q0LWlb3
KMbeY77qiILHr8YXTsP6ffzA9AkYPNefk5e+FuV8HSPysg3EjuBqxe+hb383Y5A9FQka3m7wxDlj
lnoyvcjduyzrVqU09B4Lkru2oThghyE8qEjcRwXdoG7T8lc/aYD34Sx3CByB00dmeGJxbW7F6Dlv
otZ7L4na37yYxnLNtk9VopE5NFpsgs4HeTIiee4i++Lbl9Kpsr1VHFNvmHj5l5Ay0UWbsXHEybZa
GqR5EFyZKMfZN8l74ILVrssj/3HQ9DxIBxQUGdVs3EolG7Lj5msuU38TvftuMZNdNsU7xyTdfV5q
FXiyX7ESkHSRV23iVyJeB6Ql2OAydHE5/WkuT4J5uc48EDqpa53yMLFPmBQqphrDKz7Vn62V5tnK
6m3ku05yUEql+yqTdy0F4RXAYl1b7n2pypcBWOFzVI1HXJFGIZYgx+4CHop4h/HLWcaEFJHgmIRY
60BBQ+Uo86CznmNwAZ14ANSLyWFgOR+Ag0HLU/3AiNnd4a3lEEHl0dgNoMlQXZhtjus4TygSkmo+
jwH0t3Js1nzrpmGme7dB6ycZvcMisjuCVYaHwcjEfgkfCPv5fk6S5FLY5S0hBOSgs09/9tEN2MQf
uZFPUYFe3hzM+SYRBzDXRRHoZMaOmEZ9mXL16vc4BF2nfiBXfdqF4Mu53i/zMFlw3P1fXeU2hxJd
yzREapvBoyaziq1MESUmwnPBafw0mlwe0q70czRM0HACdQ14hAZMlB+zPONsyKObJFD5IR+xoLUW
Vypiaf/CPF17zNmy8BYJhlzEci9H4vAI/yoHUW+/KXfsT6GPTLUrwld8xAurgGdqZDWL2ZM3fWbf
B00VodH4qCSbJMoA87kz0L1GYEZovhmC8cK9VjmJIUloATiu/eZOz2Z21EN6pzper8r3e6IPBUgm
F0RvG7f6bM1mf+udjJyVwf8ZTXVJuHGob99vElRGvs9eve+Ce2Hl9iUbzJvVu6+pKazHyMn9DXHH
HeN4zEdq7B5zz65vGRbuLZ6setsgJLrO0xmCdfcUA6PP+xLufY4qnZFYe3HT6sOOBYFM/NvQMJxt
nEOHU+lA2SpAyeVW7T2VyxurxlaZLttHF3A5TiSRHrigh3uQSoxuce/y7EvrbZT1ZyLkL5ntdS++
RbWF7eEt4jd0xsUMO2I0ordYIhuB+OUcv/9WaCa6ZjDd/DEbH2Uzvn1/lIsjeK+ZlW8jwyTbOCqd
XV/15SUUqryAZVZRYfP1eQdJwNYruJz70MnujWQgNjPPs/t8iz8zvTeXP/j+U5YtjMK/P6pmzbST
Ptqn//p4VzKg/Ov9vz6mnCwoJJJkwOVT/PXX35/5v/5NAlJAxpVx/v4jj33B2fe5elIKr8VFhqCZ
N9/v2laGpUAVDdz8dlbr77/5/hjQ5hoa7vJv2MP5f314o7lt8Y2PKGP4IY3ZB7EdTXdguGP8+Muf
5bNTXvwCY8DyF92NLUv0WFs9abO9Cs+xWdxh3S4ev98IxGOr0QLVOjA7Zc/eveSFk95Ir2Suxnu9
Mq1nf9rXbgdwkXwaCzTMc4125cWTaPOwHsnY864JwPVbhO1tgjz09P0errNpLfpwOHy/a3N+H92C
tVO0fGyPbA930koltE8jX4pKNOvuuVMSgObsbhClIX7skVYaMVqvYyQNQkrJ+4IL/lZWAnlwAN5X
Bvl7A7sahdut1PZTDOqKbx19roWzclVJzPmR8UHSzcJ1YNJmXDzZvhtOdE/DT6ye+TbOrr3pu/iS
DuQ6RcQiwBDx3T+TjYszrrOasKyCEzcMTx16xLIE8O40zED9EGiqbRBV6CKw6ikaTjoe2lXHd2l4
KtzPivTAEm9GiQMF3G9NWBWKPS0md8vU/9iNprXtJFTNQgtvN0rbWcXFJbTEBGIifiiS575kvUXg
AMz/xZSZzsZbkLZf5KFzYpJU7un6jpxCJMCpDWiijc4eNQPu5+CW+YRWFzlHAtTMYzjAa+eMHhqi
cr2OnIwmko9O0pMyMBi3rjhhY7ny1DlqZwAgZnwykfiwEygsOmGZYEpBJRcdx9LfVlpj8DVg1tXZ
XnRLkKY7k/xFIB+GEJLpuuRuogMEW6DPtQMMsfGI1p0Rt4sUk2RjQVNUBL0lRvrru/SRsxOvTaN9
UVn27tcKJR8gwCRnW6dc0W+J0waM3SE+qJzXuaSIEFS1WpPKViMJ2oZqxsP5mY3iDe3EfT0xIgrn
93A0tgbpu9iUMkRfP63CQP9Iys7jJPFZpT6birh5B7Pf7pvc2phq/mPiJBZJ/+mCSJftCMOkfHCk
/mN6WOIb6vYuKF/Q6f2MsNXNJfAD9oGELkH96F19dUilOQSU3yxkrYsbe8VCGhk3Nmid3Ad4Hha4
qEnAXk7V7dByVVt6fA9V8hmBLeSy9Q7ErO6VlidZc4d08ZTu+qb+Q8W/kngK+O86R0xWHCc4akO/
YZ99Q+F8riPkE1E8nTvVMU53Yp8AQBZ3DhW9MXAKFPZjIJJu3xvJNTMXn27ImLnpiocZIk9QGERK
lu+zm6DbrxkSSKDv29mNXtOgcpHwM7dOdL/Ln3ubVrMStY8Les+125NKWA5nzbRhR84ADqMkxIxc
duTfefFXLgKYEAXCUc1tWOHsQ5X8h2kXNuW0pDLtwAmSwfvTcJN7iLhkI6PGX8sJx62l9C7QVw/w
32uObltayZ5o488oU2/JpB/Zn48bTvZjlmMXcKLnmKlVNQ1E6o5Nxo9aswxoMFlr0Z6RtbnLCuXB
1KQDeQYSVt/nTsIv/mF2lLfViDdyOomudB+NaUZuYPI6GTCHMaDec5V+ybo5CQxCGFfKZouAIcS9
wRSuxFLcWeYfEEWDBppE4PK+atTvyhD4Suqd23szSVibmWJkm6UZEibjIVOPLKy7XZz/pM79qgNy
Cp0yuGbhIfZN+6nSGZmorE/DmNIYi7M41WH2EtdIxH3kRsi/GLnBhrFVhLJHkK3iK93s9dQ8L466
s7C6h7moTCYA4j5DPQNpyKxfPX7f1py+WOUUbqpyWip3jCb2wZdqsTy7nxO3n8spiBnWhjk/xwez
qKNzhlsczSPKiWJJl9WbyavANZbunVOKc1LjNjGaTm4SfKNM2IxHCdF4X4zVlx9pJAkB9RZRshTu
NX8fWT8Gfi5po9XPM2TgdSUx2wzBA2f0wGgJVvsCKKiSHMaW5/1QZYNXy16Iuu+BY8oTosz4SSX2
g9eRIJ0vpqJg4SfZdvnU5LR+s2iviphwihTWGYJAzWV91LBiqbqCndpwqkLGxqOZ3dGomTu7aBY8
ZRPvxuFnjjyF7Vj5yibmTo88NvzB/WFkzq3Hu7rRuY8wfjbJlULbMRZDs4/HGH8AKWmRbZnHEvg7
tuRHh0F278XeRlpFRimJwjxrqq86nRmdzJB/G9O/Kfw4pnSenQq85JCW12kg/CbTDDLzoUCnwgYH
ufQmWDzHaPdOnmtWP0yUtCrxw1OF7MSd3xCdnYs8hBjmIFcJMMyjFkuwQhrvLX8CdKYvNnT8CT7u
1sbipLfWUERc9RkPT4/JGhwLZIPdru16wNoDz8hZBYegZO8UtByjeY7iy42hUokfqddHp0G6uPbF
8GA49bOKsSipCF2oDucfQ3vDd+Chhw2KnayITTN8RGEEVk81UYaR79zbLj0D8ICtjkocEAa+tE5R
fmBrHGcMY6JKzKMGs58OaNZkz/PKkIy2qPwZUYv2FFY907XKuMIUfSFnHJRMTIBbkXHDQMHqgVat
TLuat6Ph3o+OF1+Mqn0mh+aVCa63bzQ9TdOmS3WPopYpIU933VmrWXa0xvXDHLQvIOkJAfbh7hsh
eVNxvvYXhW1Qg8IufGavnnGc6hRxomrehZo/rDkf1n7sEEJo5fsp8MudJHTYGJjZRb5PPraKFyT/
qhtk9ti6061DKQyA1ARMiCxwTNF2ewOaqJaEurTAXFDnwUG43jMspgn94VOHHXnUxs0Y/OiQpUcv
TWEuxIbalbLdxS6vkiZ5YRU08QWMANMglsWGVeEP8MfyrpsjKMPiR4fdp0y/cVJwQ70W0sVcvxYi
eGfIJtalSp7HrEU3h5LoaDSvtiCopUg8pEc2ZYFyP5i4rnBK1mfb5ZdvpeqEyQ39yFAfYujmB8gG
zSVbPjHTwxXzD6IWJFWNSBl/SSfeoc9CsMtNg3B13deJsQepW67RPr7IdIhoc+2fjkEjwI0X1g65
BTrEQREAdqv7Q1oZT7iPFx22h4vPrz606TBLNOnR+w7mRsPHwsF3a/MTzDH2DIwqRm7He6yBFw6i
+F437bXujS0zUIEt7NwXUYAPP/0ckL1uq0Y+uZPxEpgEGYmSwO2eM3nthEiqpRgkQly2B65/bILR
fRp9jSR6mapgMciCHzl8hdbjjC/19JgE7yLjoRZaI85kG3F8j78T1jePoBk6Xcb03dCPfcnAwWBm
Uiw69qIg1QBjdgwxK3jpcLavihUjKZKnx+4z8IF3hIHJ+C4ef6qiNRCCe7/g6/62pnDFirl053dR
yCfU++jekvTV62kqq1nu4VQ9GDPVf4KpEwNk81B0Fnik2P1NZ4CY/FzGmIOJapk2NXBhb7Q+KyFS
AoZacn+wcZRc/Rwi6KtD2/jZgmjvcgldQozkk+Dca8hFA7EA10hD2w0HZaN0T++tyTN2YWQ9M9Jm
Ds1Rn8XmNveD38qtfvV+82SxgAI5BLkI3XCSH+xMKOy/lAYZ8qyRqgpOCCZ5+Eebdgy+mB3nu0Sa
FD9rHrXi5BSlOtnFexM0EnC4i7srqti9AxGuep4VBh3qxsbYz0+FSmzobGaWSj3AFiPRicTFwniY
coY+Mz9KPVqvrBjZJomlXI543LtwS/Kd2XZsG1zxNUfEf7WMCBUzIMzynNGS3f3KU5a1jdqePhVU
kCc1pRFp6yYPsBYnCgdYx23aQIcT6b2UY3Gu+gQxa0c2gOlp0ilRC3+6bjMhAon/DH7ZQXs5V4Pt
b9tW8qonyyuU5Ji1ADvZ+CHqZPnJPsYA79syOjLbhoMDOXdDkaskujT853Fp5JvKcpK1TSvQLf1U
vCwIysK8IBwFflSSF2jWJ0PVw3pUCSCAJt3oHqVWzOywQBLPuMJB8MgI3zaubWpzvWaDdURhC6mR
4kjRD7A7AxADfXw1T90MDVHdpz2GrLwGtq8SUglyEd6VBAqtXdzgG4tw29hYQE2wH3aDwlcUoK0H
/WPx/yS2IBLYWGwQOUBXeIfuICbpEAme0sl7KPUxJzrnRFoa6P8YAmBHCGyFdwEPX74xZg4PryI3
W2gu/pLNWdn3m7jw8m1DVABw6Evm9/ff169n4n9kIUxVAhELYs81reSXUf30E+cFRXWPBBm9oLCM
ep853UvHyAfPb3Q0A+/DHMLnyiO5EAD7Szlzr/pFDllgtK9JNMh7maOQTklwLKMe8w+LmCoz0MbF
xnXGlw78Ljw0dtQR/Ox9kETwkgEY2jgOiny1xxKJpkaJO8I2sOUq8KjqeVKeZLSHVymc07d0YIfH
7whTu4+zN6kgv8s8yNZx4vwi5fJPnjgXUXUfCP6sRxM8Ln11bWxGwi6IJnVOPSyHzYhfOUieQYOQ
ppb27rpxg8Pg/LAMK7skAwNRq/4iAovNDnibuM/3kYGqkSgjBKbRfJRD/eQZd3WNzKzy62SH+u25
rjvuBpJp0fV/CsetLzGpFmNA2HjTtWs6ueooP4Y0/VV188fcuwDq5jpZN5jlaCrttYlCvnKxoPUZ
VP7cEiVPUyosYkgo97pXeuwPq5YAVyA3uiZspSkwrH1T9r8QCzDQdPOVXbvJhbE15h/DOpqYR6BH
8vqFDukXsOIhr9PRgMcjHzTBTecYFstGow9O3296nmGh62OgjlCez/XJCvwOyMUPHvliIwbawTSX
twHhFdDUkRwR7YLeMvCl6eihio03JPMs4xtAJPb8oYkbdNP7KTLUKcm6d9+KzvXgG6d82NuM6nZt
Ff1MSTxfqAybVvEDsHb9XUxQbvNJHJsZ/ZWVWjuh26eomDKsahMRx5ybpHji5CGN6oidJ5ptFrNj
eCjluNHNxG0RcomkUcBkIYjepni09kZbiQPgKLKoiM+L42Rvat4MfUnOt7fzMfbstW98MiY42Ix8
IEF0L5EceRobrIU9DGpGt7xMZMpz7D74dHc82RkfOHIml9lBvSfcO79FPpjZe8+VNI+YTxAmbqlE
6yPhI6+KdVSAjmo15PY7kIcMdWLxotjvYI2N9nGXowNv3J9W2Tanoe93rgXN16+W0bcdvzXji2Cs
QxQ1adhJzDYvyID1L64mJ8LCMFjDtbfZzo5FCO3wiD/xSujAV8HSTdOTb4do+Gy8HuhsqrZRNfMJ
aE+KkvW58my8Ow19X56UwxZ37GPhUmt4nBRD7oLDcNNp49NhtPTvOx2XuJZIm05IrcVhW56jnvAh
z+ExLnIP92PIbBe3YED8zyir364zGwfVB9gqrGETxYLOwPzTAFXdsCjY0KzBCpWGXEVOk2zGtn7X
S8ClM5Jh4PMzzzJ7qINMbFGqTUTysYrxmh2DRXOl6/CYjoLvU8PxRZWpN8q/xG0Kn3Qk0bcJ5P2c
YveQ/ay2BW7erQt9f+b8XpmINn8N5DElD8NQNm/WokPhYeoyUKCQJVLFEPpQlWm0gfZlAEccbpJZ
aaaOtdGpcyMynCD4GGlv+G32jdyEDMo2bOSZZBXgNntSvnvSHysCCrQJ5jT9hZrPWt9k1P5I6EyP
7EmnjTYYJkRsJO8K+dXzrNg6pftGAhgq6/4l7ql0Fe7Vxh2vNXwkLKYwdiJk1BhE940zvyEOsEnp
kumpY7ngjsgmfMc8G1L/dgeHNGrCuuxoOGT1YsBO7Gifa2i25dD+qts6OWStPHOY4NJzXuaKyHhU
IudwpHXPaiTHnBs82XJadR6JLz6xql73PsySwedAk+HmsN4mItUQOKxrB3QiqpQ7FUcG4ogYGaXL
9DCgUUedp9fB6Pl3OcOXcUSUZKgqXJtBj3UMa2kCpSrGr72Z+szdVQZ5ImRuXgIziI+zU2OcLq8m
BII7jBc/gzFGpp4H7smIKGONCFK7SRBctjgXkqpEFe8fetkStqx6gpsC1hZuFcVvJYmpCd4jv0I0
kKHqd1IsoX114LWJTkXK9MQRJN0nrDpb6g2yNFHcpjMprai4VpaBt5oh72PWDMldSr1Oa2GvEmPQ
B+SGap1Olrc27f65JaEOhIdo9oqUh63n01MTkXpvRrjb4jS9TS3Ex8B3ti77NMKIkx8gM0A2V9kH
ts10Tfjbepwmtus6uacXfooS4L889Gg9LdYFhq7ZsGGlJFm3d6Rgr6LuVeDd2Sgzeqd9rWlFCM5y
cQVuZhNY5tTOB6L+XqxgW+ZwVCuLMSbZiJSseW6d0nJ8AcjHD99T/E1+MFFUiJ2F25tpE6XqRPIk
oKivVARXIdR0w76wy2OgXaFnYf5njZ9ndbINUWVzxncljNc1UjNr0TtRkzLxg+el61Wc9919VBXv
CEkX3gf98YzlnfOzJyI5WMJDu7MfhdMh6o17YrFedVE/hXUQ7mFjtdu2+5OhDOZKaVfuyPITtJqr
fK5fFpMjTdwqJKoUv0ZxdgZAIaWpbIoJfP/CqtdOantrr2eynUn/AR7nR5/FDKrS3EcPjG7UL1rz
KaNvZF8RYd31xdm0ZnFogHZl8MAygwgwNHrP1pjZO2S8LAbIoY8IHNsMQSMobNCauzSBc3Ymg+Po
jHO1pxVg2CrjdYd36eTPFAeChQ8BwvFHG+m7qSJQl974grLmHAdCHKIUrMeIFGdSVETlaKMRYVG/
MQeXpbtKz3bqXS0Xc4lhpLe04khsIxgvYMx2kkSgB+40jBkVlCrL5OWOinaN05DvH2FdZbN4/oEl
GCb5QDRktdgs+cP5TCCKZ2r/oDxCvqGHMinNeeFwL+3x0Hkrq/xZlc6xxfK1NTLzaxAG7sJq3jA+
UetGO5BaXRtgt2/ncLMy66AG+dAnRbablMUgGdU0zK10iV9sgXdEn+Ps9btZ+ciT4QHUYIiRSkSv
sbTfFY3GNqVc3SSCRTJBi+DM1MZLGEGIzv4CrDrs4KgQ5c0VtzbkdFZmn2/7DBSnazmfOcaLMWGK
xEIRMktyyNVT47dY1+N0a7shQJVcooabFQg/K1AX7rJPbc0nXEQs48eINqByKEOVpv/zZLhHkW+z
66UMc9U5jNTDkDITHQFFFZYTbOUgmMsJ+cdiIsoEMd1w6DVbpOkhR+ajdEm11x2U2QRjk2k7SINw
aRu+NS36CdLDAHGetXFF/oTuzwa8Qhx51fOUafDgLZqrx9EtCcoi9JlbrdoDE4Pgj8QdZyVPAtRe
qzhiBopeR5DYxWwhr1335AjxmFlQrIjRi5Wx6qbQfext4+CNBNzrmrlmaogN5T6RegNeLKtRr+VC
20BkTzQmQGsHMSHzh/YA3uEJwEeboMNWBb0DMgaUhZzjKzq9LF0yofr0RzngkMV9KWZIRRkh7rxQ
yZMDMkSKnh12CPPMmWJM1GIgDbbbI5RnzBUirTd68y2MIICgHbK+qaWm96xnlVPCv7dzBLw0CZig
6PnEBIlEsmOnetLF7IJ72/VsUgSjX+locDabL8rVauXBymTe0R4FNj5gRuqEcYqIWzukJTKp/m0t
7lM36AkegwlbAu0vxyXnoFXzrtPGBvMSoY1O8DaPRxiqX3U9/3CDAvQASoIqh7GeRHRGbpGizVck
TiUpkWFleovDGj6cHsUxh7zb5ghd214e5qKnYo2yKxgXXP06bPdQnsgXie2fkeVTfJomKWofliKH
gMLwEcZ3vdIeiCScNLS7Q7mWUOpFUz8PuvY3BTgJiNq2fnPLlIu7QxBosbNeYHcgzPL8WuNIX5AI
5UqAamRcU98H83tLebXJewMTOKo5yezrEI7eZ2WOT5PpryXclV1pZbfeqn4VKOZEXR05fjqmOLLe
NR7MrEYa1qaD9KRjj+0j4giyxQvGH4QKNNR9qs9G0IIeGsO+HI6mVewsOI64luUPS4A2TIY9BgYf
W2D3JSk9g9pMj+3o7Im4AHOPhdCpmDw08ncIV+6Q0BMsS2i/jbdcf+nBo4lby974lY/ZrRgCgplH
htUGs7h8yHAyV4xvWNceuZWHWpI2FXMBN8Y+DfL2FtcCJci4RLQWvOSRWYan3NAH6kBQQfrkM0fn
+uhZoqAh0Qn8E8N4bLMcWUPIQMUHQimYPBp+/9nYSFn4xaDgfsDbmOzLedyrsl5jPSQTWl1ycwZ/
yxkNAfB9xOi9buxbx5MrQ04ByYcyw0NEvhEFlKUgJ8FK2I6xcbex176iZKGWcopkD8NlzbNb7TRL
4YzCZwVmGOfVPL/rgWkIuCK0PehVV5Mzr2dd+LsIMuUKqcpTQ9LAnCE3hsV8p1WzbSxdniYCKnj4
1Q53sHTW0Dr4ii8KWD1VZ3/FtPpi4oZdkR148ro70vDEOqnBAvtW99a0SXapPfeG930XSwq6aAAh
ZscsLH6389DuPJr4VYmP/UBbeiezlP3fvXBC/IxsxgFEcrYbnnUAqXhdAAyeEe0JJmtJS0M3HHrm
e13UOxzm084ZMclUcXw/zYC54QLWlDYVj59VeyJtnZs9bkzm1ESVBIv5GNPgOXB4PjLBvWuFIU5B
JRuGhuVGdMFmKuSfQm/8kSLG9zT5J8UTBKZ2L6rZOZropfIQgSuw22uc1HQzDLisHvWiGxdHEhKR
qHczxvpAY1WV06ksk0Vg6Bw6cyHn5LfUp+ZD7HBCR/GF/AHjW1u6Ow+Zzp54y5GeZCiuAIbIuGTA
Ln3xWvsseGL2/NAx6UES4HFCDd2WPduaLQpU7QwpmVuZFKw8LlvhbDs08ixg+C9AvBTiKqw7Hp5N
VB4DQQFWNCViZ/N9UsjAJ1uotRoRlw3BcIur9lHM9c3EcY96zv7dsmsw8zbZQLY5y3K85g6OTgAa
pCpqHgWBftcTTWZobenLEYd1zm/S3Z49y/4BvjHbspjbOmbPwouWix4eKWC1mWm9KQHNei1ZNQij
PpYNT0G/i1al2z3N8XwXSfyM5phBQzfwLbBGOWaW/xEy9nSXLnGqHOZOjB7cMLm3R5548cgtlIDa
TKPYI9Rv2PRT8Kwk8SxKEOlmqeOU+d6arSaVD0pDhip2ga1/RDYlKgkLJYY6KBsyeMaAKI3ZCkg7
LsylNK+OboUKKk1KsuJ6P2BcCvUzshRe1SBt2P4Oz6l+s0qQmgrj0z6yyj+j5bdbCNpk1NWHWTXm
xQbu2TQdLKMh37QxvK2JURIvVe6j4LRebE26InTBQ2qDN2lS+lkdPbLMwLosKfCxeiKrhZ2dp9mn
CHxIndHSW0o82hPrsShqdqiKP9r+GC0ZduDOeCCrwRz3+ehsQLt/TObwioBTn5d5L0nIX/iE9anr
u98TUrhVE+pua6cux0UH3rKeYB+4/T4zo2GrSnoct2OIQTxUQ8IMKpvvraBQ7TqILXUiO4vQRY+O
nTxLM7cwgZE/Sr3IKsBsRlyOzmfjBE/MRJ+yNGUT58h9XaQ739SskvB+oE8Wm/+1VhEc203PU/Xn
//6f36UumHlc/0RJWfzNKRXgh/rvg9qe8Fo1/8/H/+WscuS/XFiE0gs46HBP/ZXP5hC05kgfVxUB
bN4Sw/afvirT/Zf0DaQZkowR08F29Z+2KtP+l+2bZLmBULe9wA7M/4nDSv7dYeVZnk0um+R/mIl8
w3b+EWZiVnWq3QBqTajRYyfFplgY1U3wSxkNnXIXnahc3uxHs2PSj69pwZnbzHImgwKUiVuFpCAs
0d6MxQ8GCxAPC/34b7/Hx79iv/49le0f4UF8jw6SQBQ+rmE5fMP/TANTsy3BaIAl8ifxPE2Hzoq/
0vjC88dZl6F/TGf7knjw8YDt5Pho03aV/3XR/81O+O/fw98zX/76FrzlRWLeR9DNYoH7dyOajZlg
BFDUbGqJMkC4z6n0n9GA4VqKw+dmGFHcjon6y8X4335V8+/BOsuX5aoITC8wbdd1Le8fr06V2qmP
prPcLDjhnASpgAWWLlywhs7GHwSnE8WPZW9DCL6+B4kBXXCV/mBzREYWw8FSbEeCeKlvXqeo3haw
aUdbvPtBep94ebdJ3fj/92ox+/6bSe37u3aw7hm2Zxs+RsJ/uPbmYiRVu+N8dfy6efar7k7NQfTe
WbUBNsB2H+05iw4ySIv1VDDMoJgeL3MIdhD/b/HKDfETKZ7zp3e2ZcbuHOBYA5OCcedqjswTa6zj
nPXbGRIQxpj70nfu0mS4iKnbp1OxgRByZer6KKZyzy7w4gYjmwbnvTIqsoKDnd2OxyLLGTEQuTeR
6EZ1juWP9ejRdV86Wqh5hMyBBG8uqQ7TXcXzSdu7kZH3Uvz7rT6iAEDzNG5RxKy9sryTQ4vcodhT
yB1CQRz2aN3ZtgayHUIcMw4xkU7TV5vMO3rKh8qcLnI8lalH72bsVaW2E9SvsIj3UkMU6QnqukVt
fB2DAu8KERVRuHNrZ5NRoQfZ8PS9bfCZ4MJSAKlN6YhFEjiwrMvnWeK9W4QeM4xmo3ieQ7HDdkXF
whRgZONCJYLto70ZDfbmDuRf5R69LnzXsj22hFtpO2FH0G0NW+59hIEeNHRKSBTJ8obMY90BD8WR
cpmQSUe5sxFJ9Vz5yKDq6cMO3QMR72gL24FnaIYPp0W0LJCVL1BcEaFq64lfjZFwIdEBr8GuYV53
jDjgHzEEztjPBjuPoLnC+ZnBHe2b8NIy5BgSvW0JRsWoemVDxLbeXJXkuHTMsxLA30B0mY4/mKO5
b1oYx7gF+iNzw/1Cr8xlv2Xg98psfI/4Bm1UdU/QerVNvUcrBO5gD5wcEZcCZV9y6cf2JbMnBgle
9ztC6e43zXtcarWb6KDgoXobpD1PQ261G1Qy7rork+bkCkQeIElvEUtfB2x4JS4M7gFUODuFO8sr
8l3DD+hmTQsYT75ADLtk1fTS8rniJvutgaEjzoTA6V5VNjJQwSu5/JZpPF49PFPE8VKz5rihnOTe
c/ld2S61/ruRcKfQG3ijfV9MfGL1c8gJgo/mxwx0PmKSOdhAv+5WdfOHxd1mKOFttj/8FJG3g6Si
Gw5u9yUMtY8jf+80+XlBE+Yeup/EP+DoDLauzWvXa8xKGis4QvDyLkRo0gfer8ihg4bIRJI1sQxE
HpS7EiOur6k7K2vvBvqkQXT5clxko09Y0beOivZRYNA04sCQ2JqSg+kiMbAWp4Yi+uHZsWoig2bU
qD4Ei2zTYTaqDe+AjpwCHiWQxeLHQZJOXbku8/HopiQzEqxloapcjsZ5GI/txK2X6adodK56BBHS
ZY9GPJzrjiBo4AJ8C2s/QYTDEMe7a7sLUex3JpS1Spjg3qZ1R9RPDFl6codj0PbnOQ527E02+exu
MM486Ww6imw8OwkTH15fmkVSfspjkrzKGHBXXZ08VCrV7F1SSv6m608uHN1qKl+ZvmFzJT0j7NAM
eMus8D/YO5PlxoFtu/6L53AAiQQSGHjCnhQlkhKlkjhBqCP6vsfXe0HPdsRzhMPhuQf3xr1VpSoS
TebJc/Ze+41gDElGe800sGYU7VjtugrSzXyPRkI4YwIxErxNi6nB51ykTxxICBhvbKwJ0XCBk7XX
ZHJstO2oCNrJSSzt23WhJvqMJovH2cvpF8Qgjnhtm/GNcG8zb/ailbve9Z5ZdJ/LLLknIbeyNeUP
QoKLgbR0EUfdylfauDFTnj7fcv6BYH0xG/OiN1gjjRxTICaMX+ww3EeXJ84ve5BzrbbMwAoxH0YA
GRctmWH8U5l+RF0EpT7aR2m4U4X1DvabKRNNfpInak7i2mfnk4Gd1Wfmvd3KtPpuZYFDWo5sBNaQ
3ZURx7jtzEetODmV/LbFuCGeaGeEwWmcyICq/JRgZD17MewNTd5t7CcvEICIHzIOEeOV0Kxpl/oX
I4PqqKKDDNGC0W76FwIHAiG311W97jgR+VH2Bp9eW8CifSrSWTxL192oL2Y8PMR91S7KrF5lZvuO
rIqF3985UX8r1SpsWQ9KQXcdqeDKwUnEubk+MMds1mKqgfuHioFDOPfNAxMNCkAJ/xoxvUtA7Rrv
epoe9G7UF+i8PDyN7bJJasYgZbOL7aBY+66zxA1iEVzE/UJi8E9LKm6iM/P0UczEATQYyAypAUcl
vHtpcsuFmyKH2Q8NzLcqf1N1cTMnaB199pKl8XuJdcRmyrEowfXztkdEtdv8VX6MUYNYjA8oZSWH
SljxI5zXET0LcvLiZkU9PUotv41TenO65FbFn2QEHJIUxJpI+Q4IA5D8SdRAyEkAzNQXlbHkBom1
0/T0TGf7isb27pXRes5oI8Aie6w8tNx214NUOUBpuquy/K0bRLz00PExhPdWYHhri5G1DXdOPseF
p/KjyuOH0Eg47/aIobkxDFKZimSK6XzDNSZDuAaEl+R3hn59XnPM5kplJtOhwCO8b2i4torHmkYU
I+/MYeyNHzK1EpoMNtFE82XpKr7/YHrrjsOglo84Roh970IxS1D9Ndi6tT/RYDEYJS8xCb5SYpxg
W1dkHmtv4q81k4KRMbovPMI1EUiUaRYA4ZBSzZjnQjWdALuLvhXGPbricMGIOtsIK4WEk31nTFcY
yoR3O+C822jcdEuxOBsguJhTcQUrnkovnx7h7eHIxhqKtxrKr98hmq1g+mwipjYjrwBnYvxFtJub
PjurjO88YbY3qOV9g5Ves/NbhqYCG3FJJqfzY4QayT2zBIwT9QLh/32+fnnBAcF2p1fEXh84Ky3e
kVmbpraeGna1HSMmVz8uKpRl6qW3zCN8x3Fp4Kj0HKjhvQ2ClTWInekO75mPUqSW9o8sunNRR/ts
NjjJ4KpLbiB1yUbZfbgdXP9R8+7orjDjlOktTd2XkHfHN9FUkeV+c0euiDM4lMvapbLlvYBHt4gU
DXLGfKbwgBCa2Nkgm+kV2t4opghywRlkT1VHNyDNkqOk5bNKWOzsqtp3idrKmValeLzGNkCMQFlN
ZpMN8Tk7dJo9IbFgrw9SzB7T2H9ZExKeopGQDibENjrCUQVDCC3DU+J3PpVZ5wGgDQ+S3cUyw8++
sONF7xFDK/kEhUBVLotn1fefhnyN8/j+935GnXedcGjqff4QS54AbZAd3lxzl3b8v2w+CP1dhrDl
Wvw9zV0PxdnPnoMpOwZkPDGs57qVBlzYoXnRZX4Gc3jPq/wsYbQolPqDRR5e63rzo7QwA0LFUlQL
2/no0/Q/ii79qqyAqeMvfenUZUAQvTIaw8P1eQRoxcsVPSDX47lWxo63khXFCO0Vhv99Geb11m7L
B7P00QTAkithAdDlH66GdWMCp9Z2olOAVai2uo7sRz+P1xXK7oXfJOnScMxnt6a/5AcEH2rCvzce
WxB9aafDPVTl6dkTENtMIIxMj7MD+VN5jmBAQFHa2h2aB4dF066Se+04X0TTsoLzbICVZMmraRH3
xSdKMjiZFOilO3aU91xYs8/TZVY7gM38s9Elr0RQ0/StRmDqyj2H04AwnBdx0SbGA1cIdUMXbr2O
znKODmsxcZndeSFO22zBpIagROeqOn6nifJ0RYdzbc+vcW+Zh3Gsvspe8SUMxlnzpNsz6K4bvXP1
IG0vCXu46YiVSP1AUOLo2dlz0rvPCRV8HucUupplshQ29HecegKk4fzwhx7Fvv6UKNzxLuLtPKAR
bdbsJwLwKKgK3iWND6vOJCbNDSQSiQPtG6rpI/TYQ4+B1hbEM3u/ehHecye4+waCD5sD0DAzFhy7
4xE3sMSM5SUv/Irp7HiF0NvjwxTUFe6pxahD89K+isg+43RYolU66wZbSMxkGiNkTBdwvBF0dkx4
i5sBCuKQnrOUtLv59KCL4bMr5M6dt6aqYrtCyv9aV+0TpoBxHlGOmMPYj5KzlrKvmPCJoy9h0ing
tUkKftnF+xV7yIiSfp0o+wrwN1nIMbtJG0IHKpK+cp0FcsF76nJzbMUEIoMHMLHMRAavxewAJsOL
/8GJAF9CeK8r90pKwUJvxmUb+I8it3Y62xVngfKoJXxKtCA8W9GNF19fJAlXVyTWNfWaNYqRt7/n
I6n5u0eWdfpIu0IEN2IZaOjb0X1+OSnfbmXpneaX1TPZUFX1SnrcUxE5VxEmx8KiDzH/tOmGL/ga
aju6zXcJ+DC4WlAuqPOaquauGo+h+5UxgTKC/7jAfsPnqp3rvDrEo3mFvvu38vtRJ9a5o+1KHQf7
8BXmBDG0Oat/TBYL6jGsX+Tz9IE2g7nTGwGIJzcNLn9X2BLUB2BS9hnI+HQk+CaNPwULHAjG8AaY
dwOdbedhVvlbbv9+RhXuyYoQP8zPuqeyI66Lc8z1NWl3/70/knvosDZUrXZtPTZko8vPiZ6faYDU
czv+LGuepzi/VQOfc74vWkTWsqbRFihxW9lfgWKz4qx7K9vspkX8qay8ZfQJzMg7tCbIy6YtTnwx
Ol1Z8uZlTLrpNIQZZDev/UzTF6onsaBRNy1QvB65qByrS5r5TvdJqoK9SlB6orRZBZH7r4infwHx
b3/f4O+rJO52QvmOi/KABTBZzk9egTptAdn0J3pKSx6Ljke4nN4tYX2FExvFvHz8rRSan91ai26X
KQ8TyDfP+NGT8VZSX0qjec8n84yrEyQgPGKTuiek/Pp7IXqLtWZ+M/Ms/WLExyKD69CL4QbwGUxh
7JysOyIvr7PqOGnjrpqwFVIcIFSonYb8uJzvJQmvS9tl3hkk14Oi0YncQxgsUb30qnmAow+eN9UI
LZmKxz40MUOlL50m1q7d/mYjcUwBWuLWvkwwYQyaFiCFSDdzWLQpJIvyjMjwzv5wNiiLjBH/P+d0
tFebeYsmavPmW8lxrhWFo4ESqc2FbaVrWgR/FW4XjvfJ6A6Mpub3/68wAiV7x/TO54Mb1/lXRiAb
Js7/xsaYgJfVl2GgwK79YV3YTMjwH1FuV9MuQ6TzV0UHrJUpkMfFvPX1eXRL0etYNmP2uLw0PEbI
Le60UZa9nRz1KL77Wncigp3XNAJQ4U/A3nn9akDTi6iab4fiHRjpCy+Sp7ZtD7kQnx6l3QrOEXqI
+huBK45SI90H4TyGGt5TIB2lUX72FisXCBzpsUdvHHf6dKb6gnFiE4gefca0QIsouvo2r6nYcW5Q
Ye+Y0c8e48q/NQOv25VZ3S+R0ef53Zjf2hhzEQJ0fnqgr8MT4A31SSXDs1P9IxHpVqVgAEMX2hbP
k9s+pGl4mReXbDJ39kCJ8vc3h1GGStjaVVVyw7Jwy2NrR/NGau9CZbdYe0Sathu0bjs45MTOz7fr
acSn4k0gh2wzBO0uCotirZPbafksyPMdZMR6/CtG82z8TkZg0rzg8/UPeEzyvNvlqXUbCvjAWT2e
LOQhsA8CeEvVl+XxrBtkSyzIB7N/scLfUgAjf+97OILRt1VO/AQn1awMbvPdinFejaUIAD0iEh3q
em8k6KGNgBEmYuxF0thHIx8f5gV4vh7oKO5WBfuTVmqve9BKgtc+CO6FntzauVcy9dOL17aXv840
5AK2kt5+QFD+Ol+gvwdk3k0G/58HemRVinGEzF3+dD1bKQJafqvhdRpH9HcZez65F+iXJ48NBUJM
0xnAed0amY7OUwV+4iUwjIv0ebqGYYo38++tcNR8ct6OwVs5S1AK0y7JhrVm+ck2mfBIlHnAVXXI
kRuSbOKLBjMycHjIzWDcdoG9z2gjLrTWfqvSzlm1uLeWhQbdpOYzWn2TbI2YqJD42JEjsWxrVgti
rsc1eR/1sjWmt9hkF2yCLMaABwRBc0mxqHEZj5W2NOfdPiGLgDUU5++8ajdxTqgUrUDyP1yy1DRG
5k2QfBJhwjHXwghtlw09RGiPa9Ha0KDc8hC1+qW08GnAOFjKqgzWXkNz7iMq7fJA8AQ5XqSoL4ce
JJFoSR0oLcQDBvvlUKrulQzBV4vki+8Agyn8WdvLBpBvuMqbWhjXGhPUMu7OglzjS5kjfnKoDx6Z
HZIwl6cBJn4CRqc++21by3xMFVbEIKt/CDmRj/38S4N9FFXiP/79SgmmWe8tY9WpAsRShqJ483+Z
mcwDif8Ypex//tt/+evBMzyAJ8qwQind1v/zwMLTYOfWIRFec2c2gbWAuGyFMGujB3KLNhFz6pG9
/WDr0aZyyYiUH21QbrVePFqOvvv7NP+fxvh/GxnqXPb/88hw24bZ7+d/mhnOP/AfM0NN/VdbGrrN
OcTVmX4x+/qfg0PNsP6rrnR+QyoB1kQKMIH/g8hozKhGWxgUCjqzRaDe/2tyCI7RRUzm8lDof4TH
/5fBobTd/zycspRFepS0LDVPeaSp/+9juRZWAMg+mwqA9MxQYMuSPSKqGsApLy/qtnCyVnaFxC7W
zvnI2t9lyI+xn1D9duZFK/xl1hBZgEiQxExPPPupQ5u4Lz9d26pZqhrOkznqpeTuD+TPFYN4MYL8
Pe/wrHl5+qwogUARghg1abAN8avmVq+Opl1xcRRQRGgv1/shw3xrVHJYanqF/bU6yEIPjg2tlja/
d8J/9h0d4QwI9LHVH6KSifnoVaxkDnq+IYiAFUkv36pxeMg6jMEi9FbeWEBZ0tWisepT0Q8FNXq1
rXEnLZwUO63lovhtIv8FtPEJG6+2763mLYnwrCVIJhEDEDsT+rMUB+Sq/wIu9zRV8Qif3nsTWXIO
yqtm5XffJD48NFCX03BZJVMAbMIUL6Qoo3EL96rov2yF6D9KhvQxsIEdkl9KFVffZGXcrOaA+QL0
oR84KxPbxCI0SVKAPO0DNVwAq8DLXhWsyBkSp6h58FNBCmFU4Lj3kjMhk4DVEH15YOpk58QHMchP
aa2MmLzuiMNHWnvIvYjkDVbSlfYez/20nbObM2fnmyC/KnMAsRWTC0kK6UD0E8o552A1Ldq8Euf+
YTSx2TldQ5IVnLuRUVuWko6VBlG3SzX5SDqVdQksfR0EKDDRjI4PZNlfDRH8wB7mdnlh8W50e1k6
0WOvlxhIk8RcdhH+r9jpiQmJUn8LIcYgrDcw5k7ZjUA5+VS0tNUmp0OqRMhuQsIiSrqtp7HVD0n+
1vW0IZRtbR1KjkxvsxVHYpIUFKJ8aCmzSO/YhyCOXUe8AIY0OU40w7ZghGIMObavzHh3wxANZ5BA
vJ1JU54PvB/OSHOG9PEaB7NVdixgZMqWA1uEvLFug8dgWKJxv1bE7C0jvVyS44UEsnYOA2rKQzF4
BYpQArpn3UgMKg5lj763bB6lGq39wmE2cm1i662OprXZWU96z6ZcNg5aW1encG6CLXIEYtAVszmj
IJQ1CwYA0oGVLYrCBntN63MlUaLgHht+Sh3nX3T2Oclv7KGYdqKEZ8/DgSqLAVxcuIc07M/huPUA
PH+XNfLJMfoGtZzy52E4ay007toLDh6xb23j/ciMv4WWNkGNWCfwwvHuV7rAEefM0tySHoOefwQG
jYiMGnuNKwJ9r84Ay4AqOuDpWhlt/KBPprWxCmhDA+Jy0BQGJsVuVevtnHnoP1lyKJB0aflKRune
iJnBzcYIV5QvnGfK9RxJA/xiFkC/BVMFDVR5qzAjjZBX7Rph52FQ3MKvRKYuxFWA9mJSVT1U4fio
KLQgKwounU/GWKcxtkPamliLlm7r0jA9Uu4CAaiaIY4vqWuUU5YQ5sgeF0ON1Sr9LjRb24QdisA8
QPaU5rQDnIjP0fYJSlOabdz0j0a0hDkEJZRmX/9QJKjxnOnhPgweBa9CyJF94TQ4aIStXvqCnlML
D8x8TfXouUrmrI1mmaYWF1aRTFO4R9Wi5GrIjl4R7P6qNPGod4D6wEFxK7xhT7Qnz93g22tVfdcN
xE2ifpje2tbBsASRHBmJQQppQedP1YKMix8b+XVauNrer24YR3eo3ctD7Kc5oNCUZmxAO1RL63zT
KmIuzFr9pokTbyufEtLyRxKkxGfopD7ISzTgrNNnUSf9klXjQP8lWDsZffvSIAk8SLGHVdz/zJ65
I6o85P3w4eUt5rWsu4/tUMD5p+aPH7C2Ee1cGFd4Vb+iyd9YcFDnu5p/KSgDtQnEp1sOPyNq14Re
2PoLcoW5jE0+bFxER3Bx60lqpwFXwcJH3mwT9mPABkI2WBHpOuHFk1e3QY0BmVyGyJprBnTzWYE0
IPq8EcyC6SlycdkYcpOJMCLCflNJJLD6KHloOxijCPTKlmvZ9uFTafk37EgPGSljdM5Jd7ddpDX6
eNISADSmeUyn8pxG5atO2AD4lE2rh6eIKOpFDD0iafEI9704aeYKnDZrnHYO0DciWbuUJJHwdGbb
eGQ0ZwVFstHL8zimJ9odtwbx2dz3uEWN9+GWKl0q8VbPM/yabjbWh1cfkYBq61etb9XaE8W+EtEF
XwTzVwmdxfBBiNTAMPDj4zrXpzMoVHMAkmIOP6LQfociIAHF13dhMDFLtOOdBJ+/UIBQpipB5Umf
gAz6dSvrcyvQTgJk/RfDNNrWMGg8VWyJlcevRb8b8yNcW7dotk7cvAy86004rf1M3+dG/jl0+RaF
/BG50Nwsnd6IsBdYjEjC7s5GkAFFT/JlBs9tNwj9Kk37mLZIaMFu0MgXF4d4+DUYPnQpMWw01avP
eRooTXCzdmydZ5QWnpnmSWuNnMWMZaSkX6HjaUkkInVTgnt1PQRKBtNCxolyPBkTKa/dTKEScQ0B
LrcRcfIa5yEKTj/s3ki2qg9GXL5HcN6mshCv87G9z0V7FMQBelXKrF5ohPcmGopMC4Na4+nPBVTO
DdEz80LOQMgjo4dQQeueT/RfULuNjOmSdz3JuQAq+TKkzekZWkDSqF8OX9+Jn+6y2YRttF2/61wA
ZvXWk7nYjKgT11jHTwPhELAuPOTLBp506MzE/a1zw24WgZO+hVWDa5ffrazsH50RizEL+ziehvWk
xCkcCO+Z6hwbwmiiJHfeYtmRhEyo1WS0MNSAF636ogIpqFjeGjopdvJKpIe+c3XntZ7cT+WH2861
wPpafXEx3GorNdrgGaPordOepDE+wmblmRvCejMZsXcYyCAlojjexC12RFIV6oF+fxEcrax7a7If
x0Hz3ib6XY8VK8/Akto1/ID/XNN+Lu3siR2WhgtTpNCxCQK4AZwm/WsCX+XIrkRuDVAwqBirfpVa
uWxEeRRqwr4y+FvGFkvDzt49K0P5iRqEGgkIoU+CsYOHCsm6seyZBGTg/lGfu2dZIGp31GTyL8Jx
RuhGVDYO1xqb5k45hygkORxJKBMmyDiP8SjLTZPp2yAubk3gROcMddKEnpVbNfIShu1NGo9uXsg3
x5fbAHDTgz9ZRHHa4VZpcLJK/iG67ANLd4dZgmkhXZCBXwfU9dxWbAIRDtOIfMGlKsx8O9b5h1na
RLr4TBFjKwUTnmsGNbD2OAlrISUZVrb7644pn78h19nsNkOlETw3oOIvlXnITHshG8b+I6k2Cgg3
tyNaNyhgua0Osdr1ryZG5trdpatwnTWt7x6k6z9VIcpXbNYLDDAkQRrcuXQwLv4vfn9a7mjaFvbE
dMljfbRL31i5dk6elNn/or1nICK1IyhL2iJq6hGM9bcATM6yAdO7hBLsQlIct20jEWBkE3URRVsr
42e9rfYyjA562o8o7pPfLoZLIK3kKVO1jS8D0QTQhWpL42Ij5SAXuevhB7SwULdaeYfb+SNQzizJ
YFhnkfVoTeG4DCrmirbloEDJrJ0kNI3G/nEk8clGKxUgFooYPSOTrpYGxgaAbhiYUBBve/LpbKv4
javaX6UkJ3CHcF1ONsE6VvMq6+k4uf3XYNgXVSMaS7HZfmtafWrlRzFMdN5TQFsTJzS0eFg6vd/U
CucuOQ40V5cvbPdoKZiQetbG9CbKD1FvErfh0gzxzYmt4WgqTV9nefBu5RWo4qrJd75GalrIaHsh
+vonThVQHuIxVFrqHDYE+3WeAsIz+suotVyGTh6TwX0AQWQdcq2lSFcaPV3nFKXt2ey06USttXBt
4g+VRHvf+tqrVdtLtGOstfZPmZfrad6KjY7hOkfiTwnuJKyBzrr9NigHZuxNsxuUoigePnDywRqJ
2q+4m6M3eaygL0VPbbgrMs59ZU/kko1xH1IPE75Si/nG+jcmm+OUjMfR8t5zpyQbrnJ3ouZRKkhI
jKvxhFmaUTxKEtTcUUcbtsYyrUGvtJ6G7p0ifEHPyZm0a+1wpaKiw/7Sm+Q2Wx/hFFFKwdWsjOyp
UcWHW4N/KsyFhp9k9J5y0Z89isnCugu06nhji6We+J+c8D4j72q4zIqbKVj2FMNehhE57Q80zw8W
IrG9L+xb46VQPa1mSTaVCXcmu/Yy+tea+XMTq7Nb9GQvzc4At+I6VWS7AfVjEi/mnDu57pV+YtCC
KUgl+zDFQpWOE03+idwjcqmNnEm9Hu4oeMSqHJg9Y+8KK/uNwNWHYbbOl9a4kUmPDbn7Hay3Mf8a
CABaxIP9ZDAdt4LpdYz0t14KEwUINdeisnGIjfE7wwTAaZ1/AnlerseGsciAX01VFKuUmBNieCct
vjjyimWaTA+5xyDKo/JSto7EcD2U5m9DoEsP22KBAxfQImpRHo6db38rP93jl4POob1VnRns+rz9
8YzrYHEeJbP4VcTOyg0w5RJNhNCN47TemBww2gcLkeLGNfGFKax/s9JE1/K9LS1udDKRE4lTwI2v
YSb+Icpf1i2kC73EEd/5n9KxIed6l8rI4Vf2p6GuXkXeRiwY6XsrkS8q2b3hxnvshb/v3O5DD9Lk
m1Lns5zCzcS6DyvOrTZQ2jnOmMrkwjRvGgPTp0H5MCNagm0GIjZr2TGCGtQd1Vq3FvHem/xmZ3vQ
LvmPXCqy5vZj4H2bZQfEwWTlMTCK+INYkQ1+6kPxwFsjnubYQ4aTINDzIeHfgB7hD73ETcVeEbr1
upAovXGUx6usQCVUjQZbVASyzimLJWdTH6BRwp/gzEtmA+O5sku2TlENR8erDuRfu8smEchSiUSH
8DKtYMKAfKjYN9rIzbaBwlKETw2vT9GZB011BmGTxqI2Q3tDm1svApjvMbs1zp5bqIqdrQh+1t1h
LVROajZFNNHZtI3C5uLrOv4aq2lws++MpLAYbjOk1rXp3mfwDcgViDhh1Bj/eaAB13OCDXlwoLRI
Kv29TLDoUIXl9N/YbcHPAaVq6vbiZM1zqRNxNDXBvvDMVx0J/0pPsIMK3X3syvLbdouJ1QWij6Sj
vLBHtiDNwrZtEbgBGhz2RAE8Jjt2KDj3gQO+B8vrUhk9TsHaAJNfWhxTecFyAT3eDgGngi6kx4Uy
WTKuWg7FHu0ZXCjbPflatmtBoV+SCgusa8U/WEnZ3XsONnFfUFR3zgV07xYO0KkS2jHLxxf2g40N
iHNrGmW5rISX72OTTjsQY8oNiiRCnfKqHNe2DhOAkyQREAn2NyRGKCeUObKStd7RsDDA6uG0TBkd
rYUsu0VXpR8t1fE+yy66bqinKrJohPUxMahlfHJHu1tMeWVtBxys44eDnOxEGx/pf4aQy7spSYmq
O2hqMitAiCS43ZnRAlsuV5wIgicn+BbtPlE9ZF+Ws5QdGIyqfh3aibyoFkE+VKV0gxknxXzM2X9I
ViRbT3QjBygXJYauIJLo0FElkx4brfIMzU0V5u+gohf6qmCwCw9Z5/TfkAiKuZVWWMthuYQvB/NY
JXDsiGIQG/Re2qYskTmHZf+VtrTXtR4GEGPPlePd27Qu2WEAPla6hqwSbkc7TIsixmmueVt28mBB
Wh+rK3mSVR69emN2DXlulmLKw2Vc67fSDXZRk6/8sNioRHxPwfgLrpBVjtiSIM53mpn9M6rHui7O
mNgnxPa09d7zeHydylkXFcl10wVvc0BhTz4M7dntxGkKDHC0UXzfJWeHI+ypXTZpEXZfeVGd+Z5y
9NFIo18UnnpXBWKljiQX6fjDyqi4/CXEX5tMHhfVzBqDrCa0U1OhTcsoJBZp5ACFCLoXLJUeCykG
M9qeSLsgHVewLawy2yYkSyx6gfzIaPLrWLcuqirkj66yulWjjJewFFRZY/ZL8tVXXRFZXRXBByce
dGn6krkS/lQbkUCj8/bTZ1xWPke1gVkw2L/VgNwdEkcgN4CsnyQ0DsfqsAzq8M/UyPuqnEjfRLGX
r1VD7JeR31OwRBAHIsCr0a8wORf4q6whvBdaGO/wTNSBkLlMIjmDws2Th/WZuIZH3ySo14Fm63W+
+6DbU8dm3+lbM53DhLqveqrPUYyVOlvhR3d3gXxToxcsA4koqqq2id0e7Bii79Aj0zE8YJmqHNSm
ldYWAtnCmiREVq1YkJbwbOntPk5rRlmmx4iOnmMrfXQQbDkxw7uofxosHSyBeAm0cCfHTn9IqvhD
Ew0FQS11uJX+RVovbl3AIdCbcq2RCIq4ZIU5aTm1w7uTtM99JJdVB7HEDsLvSU79psPNqOX+Es89
kjaQD+lHN+aIndEMSqt5KN2GF52J9HLKjHPV+BsRVz8ic587i4jrOEKqnyYRRF1q/aqKnIUVFw8z
U6TiHSJYMR83EVorYCVnyHZibZsSQ2NNQwtjUuQF3qoSHRkKzlICccLs4gOWLFCoTSBsk7yWNI37
FrsBdcMk8eZ6dX1whTMuiD7yt8ACsZfa0U/c/Jg4UHml3ZzSD+VdMzxHXhMcJzPdTwTb4HLP3FXQ
q3vi1+W5d+DYSRoPy4D2ORWPgr1ixQ8+IeBJiwuPlJp3u8qAHICxWhqFtmlrgIxDx+odR8xyA18d
zDTu9qRvus6Ko09G4V6bCLZ754mFadyEtYC6E9eSwyz/ZVqqWXkWiC1RxjZCtWISmwbM9dwmPTep
+0CBjZQuxhLk+xAoIoiuiJlMseyp7Xy7T9d0f0hf7bS9qBrF1WbXNiMJCytBvEMi9rGMaFFMzXko
7U0ZFpyW0vgRGEPOufBsje7Zta9Wr5a5tPkHfI6P1dS8Jl346IMchgXiIBHw9O0kTIISPFDmcbKV
68A1PzSimtcEsBPFl5gME51nUlSd7eD70Ffs+toCk8gz+puupFZrDWPXo67eDuFXJidShBQdbl04
F236YU88jBrxfYOVHaoWuFJAF2ephaD1rTl53WcynEWLyimfhRnvCDBBmlEs6IWdeghiVAcOzfc6
+5f7r7PFY1HJ8WHi6FNl5ka3i2IJCIO2xvSVGgNE4HQlMs3GYx3ONlusLb3Y+3Bp69nq1iqw45K1
KHfRZFHI4ha3FcQAzKuEBrXjEXPWgPNG9mAduriVx74ZPzzvxRIeYJ+8A41H7kzs5p8uIP1VCcJ7
ORjsAZH6V1Elt2Hzr/RDGue9v7VAeyxpLmLPZlkD5e96bCRDDpoiifuFYZBVFbsZQekjkBfbKOXJ
IUNdsq4tTSyuq97OHpuJeHmy/FiSSx9td/Is9epih2/JpHGt20bbJD3bkt9A5LDIOhtnCZlReKcA
la9rXbpGFDvkVkA6vJXZFY+ujoQT8uynMssrpsHq4GAKR+8cLQqpB8B5IIhCulh0w7S0mt+2f6hi
ZzqClF0PiSs3hhP/82YDlAECifZ8rIfqNWnnmqjbB4M3LPIaTBecwUczac6uGllF1T8T3hDcu7jz
V7bILkMHeC/3VbZufbVsJoPdsg2YcXAUQ8SfluC1PHZxM4bpIIhNt1KUIa1tPIG0bBHXYYYGVUbH
Y5QSq07zZIaz+3HwzoGDub6KSBO2m99UoT01C2wUNfDNvKGubtWVjtdWNc0J2uvajBumSnQGfdTJ
yxwvEkV381k09i4hCQzRoNXCPxrMGcNXY6Mi7LjqWuZ/BXWerHYYg4td07rvwlJEmUZPJVM9qFhH
C6+b1Jk4sHkNBa+Cz5Aoge2oEQGNkGh6QxXOsntypP2imf098WrsrWb42CCizUuOfUh4dxIlxCLX
AATALNM6kbCaV/NgKn5qmMgiNA7fbOMta5rvMCrJjdLtj0GxptQcPtbdkMAOAKLDiRhJu3rQSPYB
WpISe2T7hzR2fvVaRuvRbvimfnsaWffdJMKb4FbPunzLpohlSE77tKDiSNCxzX6QlAxdWIdo+q6V
yh8Hd/rHhJRZxxC8+HbEoKYvIa8hb7MC7+iVwHyZ43C0TG6IMFYyc58QWt6lT48PfN2zg9tGmdYv
LGg1Qh0JabG2Lq7+/87ReS3HjWRB9IsQAW9e2/tuelIviKEoFjwKBVfA1+/BPixjZ1dDSexuVN2b
mSftCglEhn15Ck1zICCZ8y6xybyzHE9BPdT03C+xI8YqbwNO7OTQf74yWlvsOJ3qFc62ZqTXftxG
1KrhAONHb9cd62tUBYeP/WZoqnrjdHjfDAxrdM9di7Ca1pMKL+QBeDTMfrn3kq9YGg7dmAl0DDf/
5znsaYcwfZnDcToOqsrPZUspUU/ADAn7pZZ611hL1NbJNg1OmsooualWw7UKrracwFmxIsABm/N5
sfm8aOcPPR2vBrzMg1Oeuaq8VDJJDxxKdDUl0U/txSf8139nyeoNGQMGCZwBXDR/KiNr900iHhar
5ISIS1Ilzh4FBn8evS8ODqpsSBUszfJGqvycdLClnFtVZecBi87GQndouxYTJgoae1XTTE8hO5mu
S94GHmFdikBO5QlP2MqnHW3befpdBSyZRlXgTxoZI/PxOMqIHr2Nq/KDb6X1TRXmtxzpmnZTQVk9
CDZe/vdYdB/2q+FY5jaG6TcZ08Xz4Hz4dKjtB97qkG2vECOfW0lZTonu5tmQNYA6sQN317rJHTi0
I2iz2Pnmsd6M+l/R99+E7Tnrz0MzfwdT+Mgs4rw5HceGCcJMVp9YDwllTM0+jMfnAvEZaMzEM5RK
Ahy+21bha1P9DwXY1yxBDgpo2RsyxR8MyM2AdNUlA8NkEuzpROLuDycIx1q29TzvjmLPpY6VVKCR
vh+aVmOUtoHNUz58+zzHs559lzdyF5XRTZiezYZoYIc+Ckj86mXZwnfjKG90AN9ouD4bcQw9KtPL
pV6yCk12QHAZZwoOhy7m/Ff47HrbZrD9TUeb39jihfE0+0U/OqpEBSvmJW9X+AhiMWmzwpDPWZuQ
QoY1qPDmsylCzu4TVCDfbwDrT+fQBM7NPB32MadXiwqPx1XYqd61ivxrmi11tRHYDTonEGqrfTjw
vUpYyHkYPXIgDWRG6kPX/PQNGKTcewW68OCyY8Lr8v9Yvi5xe6hT7IZY7eC99oP4cslzmXX9sVVZ
wYiVA4L3rHxnxPmbM1NB0RNZ4p5ZbPxweJ/tiNFZ/ZqVMEFuyGcrwgq6kHF0H30zEByCMfsCgLeC
h8OMEVR/7ZoKE1dTQMAt5a+ZDc0Bd1m5GFPeowghcLbNnyrMgx1KO80W6W2uuLCavUF8vhIZBqyU
QZrr26R8+wLX6ctv6nPXu5pnqhnvs2V8yEJjQYemN+l734qSSrYTyYWVlMlrwufUYMLRDg5Q61DT
QwHatIKgWTfFaV6gP0gYg3VqfMdYlXIOtx4n9zTV+YFHyhvBDya3Lv8hhWjs4kKpcxAW/7EIxwDA
utNdaOuqe8bv/zfO3IROIN4XaYKZZ5A9lgg6GZL6XxMbL7rw693YRxctGYAKezhO6DEePzTMqskT
H3GYvLDUOiL4s98rzlOHQb2jHBVpaWW3NHAqyfIEn4/mfpEY/zK7pJG++qor5D3f4PZhzDNw8Jqk
sEtjiYiAkjSg+Rvu3jmEwlVh0s7A2oRw3gepvYtHxQ4C8jeFTIzfEa46yeM3ibtmYwberR3S+TBj
62gXQlAz7QzblVuIqjesSWceXXxbW32zuiY3kJVvvqkoUx7eQuxMq8y3013rTb/Sq/moO9dOCyb1
+ddsHViutTylDS0i2v9oTCIXeR0ex2Kst8q8hrOntnZqjzzGqUCMzOw0FvWlercyIlyYpjhgbDJj
3kCj9wxuF7Se28JiDdYtLtq1bq2dnfDMie2o3eiaAScgZfGedi1au5/jW9efwjXmv55/In8XPQU9
+P9EJUdE9H0ZaGJSAe+y0dIJ8UaInW7PeVJmZ0Bj5w6gzwZGPBYMK0V6yGH9lAiL+zhXUIpokV4J
aYlt0jPUew37yJSooSXlfvYAlbNlbI+Z0LtIFN8gWxD6GcgxBCAwq6bbOXaforpyZgDcMXuX/p6G
XpwkwL5alv86LlIroDwW1XrKgXbmsukNslfWx2T/qFidnPqdnkgiIVH9U+XjW9iw8lE+8ydnXRDc
WrtgtKy5XsGxstBf3fCg2m6blngco+4trxalo1mpiKm+qYNkNTyiES1Wpt4bBRb/1cDuEKNXsmCn
RcfWi0UHDCLzXmBCGoGwEgFqfuidulJRYq06nmBAGS+hw2bN7P2RG7Hm/RFCenezs6jKbZg6IDRE
WhJhTDH3i61bpcW6COGBQ36l9yf67OIouBkdPZfdHMl9VeNJNSLWMclsQBYw9en/X9IxL/dsEu6z
9LMd7gkyG9Tnrpth4S2CwHZZEJ7z+I+X/0L4hSgOi5DtMhfEnmFtoKZ8H4f90zTWf8YCX1mc0MHl
AcBvp7G80qLOKwOvdOqJdgX0Omwpw+suaux+WI1WB/4mT2U4PyW+yfO8FGg4Sins+J2NhUT+9GwD
t3nSy1Un3PRojqysRmd8rq+e6SFnToBiAW9+Ypw6uqrHWTZTPOa/BF2Lr6vHcITNeFoFxQQeNOa8
j73sbCYtjwfR7m02IJIHGwXobOYDW90pC6CB4M0osnmn+wRCcYKZa46tc+aSttKCXSZvbCDaFAIl
pbW1RXJw7ebLMx31WtmLuwRMKZ0AK5lgMQo6x1ueSw+nCX/VzG0Vzbs0aLxAiM7AEeVvUzi/ycwU
O8tOf7TO/EPpma8J5i/4gCUu9cwcXuQEf6nLyKNqhlkp0J1KR3wPFJ1czUB8aRny+XeaR+dE1wJj
Ex1JI8tukd1a5qgGfw0hd+RD5V80e7ZDwFIaD0nzqEVIUqvwn9TMyMtaR9nKu0/g7KyeJGIQdxdv
oHpXpAa4beH8gMTg2JoKsXbb6N1oiZZwKDOCwdrI4WK+8Ug94CfvgX5nOb+WsOKppfBPpH2+p7mJ
ranZXtSAnX/QF+G31tEeunJbxT3OsFoc55wdEstpJeFIdSm1QwmvFkWI4tUVLgYhy6y3lipebV71
MZoTGANkOAggM6UFLDa9ZMFZtxrFjmsPq6G2rn5i1kwylHCbhUXuPnsf8aTh0Eox4FCXBIYtC+YQ
6pI2dybbHO5htAu1w2eV8Qwp4TqziSPRWcBHOkxxtTfn+M0szIcOwGK2gfJhB8j/6tL99AtWwLp+
KizT20+Jh0e7qrbM0JhV++k99TXeA8rIdrLtLq6NvGKE5mft9Eszr/8yT/W2AexP3IwzlmpY8xR2
MQnp6aYtggwBYw+FR7wDs4RNgekQPSw+tUs2AZ39lVLgsx64GzD+cKUnxzZD2OYJ8TV6+asZhH8T
U72BYuV/6+GJ2unbhBdvX5SA0SqbJU0LRwP23TWLYkm87jluVuzngvPYyE0hyUY6DcYuKgfTrUeP
FjFwNITkHjozoQeEf1/ykY949dY6LDZzWiKJVgcKShGDIDizucPPyjFjusNJTvK1934MNDGqLIZw
PZUa0ltvQ/U0XB/HXXAIayJd7ZjgewIrPrGjF3H7PGFAA4bZPKoq+KSb7h4GGd9UUIfRdVy+kyi+
FBFLZrDMe9kE9q6XPIWmqj94lV5sRPrQCO+tb+qTT7cCcVS00rTEHIYrn40R+rEaqZELSFywRaW1
p7nZywHNEootBBxyJ8OA50i9cqVU5xB3ExnNsF53VtefU9/uiSmpT7cFZJlwcUEW79YorPP5/1+q
1qUpeaBY/Qykt27K9qTBMZKbWv7r/78QVPTpfRqSq+nfnbzMTrCC3ylmV3tTIC0GNMOvxlYT8HTU
dTSID8LbxMDbIell8qhdKkM7Me5sIb447cEAp5LaOjf5G0UKnk/bfI+lZTwngC063z2UNU82Cm6h
vpUAqTNX7byRe2pZlPZ95CDdlq1NYYXN/TmhKNCzNKOF9Zn6JluzOYl3BHg3No7ELRUOHwkGFyL+
mFnN+HMOXzIznE5DLJ7mfCYjC2C4Hsid5N5P3Ddf/dSBbiBiblt4lDBvfWiv/4g9qmk0KOo1yYa/
ynRol8CYnYQT4EjTe9E8vA8CS1gfQ7VsFC6pCi/QhnwR+aUyfUNq29DmCIVwjnDEJQA6W/N3WDQp
ww551GA6KrNO4o97xr/46VMVK9zuv3h0zmnH54GNKh1GvTlf6KkisotnYjRgEwiqOWLxgezFrD1S
7JdhtbQp3w5IY41N8sPPchIkFn13OuIIky7Ica+Fj9Mp/T5ofZcZLtdFo0EiEf/GloogUmU41Cbs
tygLK878YAMrtt9kdXDpZGwx7eClncd6b5UJAq9Xn/se5zOO9fXAT7lH5yaVIz57oIYcZPrsRIgH
vBA0jVbrLCRNXhlkwGTEScJvdE6yHD6M77MKh1GAJ3M1AtMzpW1Cl7ybI5+3rDbY/A9Od5k756Rp
Gawk2+gygcxnJs5vhSXJntuXUi3X6B4DY1ATJkzcESN44WxaEAVBD+a6bofw2Hp/BsMbbvXwkzZ9
eZuDKD6nDm1ydY9tglq4VbNzwtK7TWZ4CP0aMHHOx6qY0uzsD+hlJvMgzPBxpg4aQ0s8tx+OKuc9
Q0d1NYTcFXM0H+nvpiCph+jjDJAoeVmwTfhyAYoQXHJgvhZGfHJC1R/+X9MS4uBv4CBDFcrorGOQ
U9KFnYMyCFU0/FOTrFkXgv6Hoqu/S9s9AeV+cTHtYLwhJltPIL7d9JRm/iUYyw9nLL+5cHwY7Bhj
L8HrNfbgjcQNYSwkI8TOQOGDVJV30kX4ZRvWzouDiyDivTGC/s4T+ZAouF/0iPAHw8Bcz38pWt3W
2M5WTRv/mYrhT0uwr9U+nKjmWTkJtZdL09E40nPT8RxWFh8WdhZ3ZOyfygleRPPT8EjbxNa+ktx/
sjd7Lj8SDYNRe/K5VOrJSrkEJ0Z5H3z+ZaH7X9vzsCb26l7U1q/FeAa+ieej9uy7CmR9jO0Zdyzm
PvSVH/zw+cGZYH0oqP5j725RW9TzbFZQckBY96PcEk98eFl6mFBVPMOMl3KWXesPZLPSmqdP3p71
bE2PRp/dKH0qeifc8Te0N3ks/qlE/6l9quhMJE5Pl9beqVg8js7c7O1EycVMciKBn5y4HjzPqpou
vbuhLppbhAo4w4kVRBXF8jmlXsyt1EDP076LEBJzpuRR+VTeWf8MWT5j3iv3bk3PgxwjzX4tLHau
wFWekMEo4sb6VG5ytcr+NXAT+V6ZdXKdqfNZrG7YgWffPFlgeJbPafZcJvJgink8IIOMiDRm/Ch8
0ErQXZv5Zjd2ujY74txjUO7auR9PVQtlqBuabWrwCHGs0jgPc3eIpvRGI225N8EmnG1w7FxlTyX6
0ewK9CPfAt02hzspmD3iTugTqb7lNJ7g2qah2E2CnixcDCePRf93iCEnH3rvC5QIcG9ZecdyCuqX
TgVvwKUg9Y2vCJD2U1lT0hCMNMpliIy6rZ1nGippI7My6rSXfyRGak6FcdH4TFYDLp/31E77czLy
7spq4Z1ct604Hwv/kJoDPwOJu8fTc7+F/Kf3Yxp772yxYGzJJt4mZXBxWII4HrvYOeZla6rSwiGE
ZVOE7yBexDUqaIeGtGkzgW2hoB6qIpO7webj1lXyYePePJpyaQMtMFS1ScAQmvZ3Bn57GzSIWFaG
Q0h4VfeEAEy/XWhUL1PFk0NSc8GZlLFvnZz/JM9XfJC/dN34DwrLHpTTYnlkwHweqSkr4kvfS0of
O8vep47EklXYL14KyFNknvcqYgpQTTd/U04Rv2o2LbCH1Zq2E6yVOsqWtpoEM9/oPY1hh+846t7V
7O6JoZ6dQekzIAWxV5DxhdGb/xox1S84IDjLYxb+dQ2YJqjbR47P8dYYej0kdfI6WsR3a+UsDvoa
l6VJxZFDX9kSx+mevTDZDI63r8qUnCh3c2VG50jEV4pDBjrcOwA+FXEEUw8Ps6I+xMTJbtEPvOYP
x6s72P4R9fIp6scJF2XR8XyjOVYNLZEQCXADONtPgt57FgXBcvs6z0XwkACdDyzhyg07qlvAZ+DQ
6x6uak8UWaQORYEy9Q8G/w5qRmYuKAcyC9h83aPlRs7R7FouPt68sxjIt+UcgUDyqBWaireoJsM9
xj5C7uSJc+/aP5W0BVkB919FO+bentl/NTh71nNuQ1LuPtlB+afBr47dDACGt4i5qdwS+TLgBgqX
Gls+ec91AEyC33CyDyrOhnXSjcO5JtiEXbzrdoRIKILzE3U1m1MUq/qFLWfQONXdJJ9/7B00wrIW
zQqoBqJPEpgoCyY+omJAVOLNdszSn0xVrwHm+hydOEvkS7roZKZP8iIb6pUzmCxO8Cd/it4mLU6a
SsTLOQyucYVqU1MhbBcXAITpyoEyrY2gepM1CYjCaDboumqj7Zb9eZMwWM4zT4NIu7exFcFGaM4X
odv/OORAHzcDeyBMb5vUMX5CvhH2NGfZyg/zmkwul0Nq5mRkHzwL41zVexblwc6mWj44Y03cKI7Q
+isF7SzrTDxMaeuvHK4zG5ho04tNS2ZHcAMgNDw9ZPedNHu5s5eLBz4CYE1WPrPjA2ddNe17ndb6
XnKduDtV9Dmxt6mJz3+YqglOLE15G9m22orRMdiMzhi/QFrPHNs4jOz+lgXWa167KEA1KAPLat0b
3YfEkvv8Sl9pvOWm+johXe2F4Ojl96+2E+91AsWlcRKKGo8Gtw+PZJiKXJujHeDOYjX6Wf7C2ohm
cHYm6ywOfzw76F7LzPiLaOn+HTkYcYhF733Jdg6RCfswDexlZj9SYUY/5hmf3iNzxvjZEDWiK4U+
JlyyjJTNk/CSPVOlu7WK0NpTe/wOSILr5Wg8paJtN9YyMoaCbrEuzEEzSq68OEyfE4nYwjiSHzNr
8RKg+q3dJDgVg262CRi9dZlQe2R4zd1v7n3T+XuRMp7S2/PaYGjG4Oek9xx+UtMPDUVRGgB/VrSP
tsUn7BjOXkxud5oDiJYhyyXcbnwwq/jcJG148GU4rXlHs28eA/oMfDnSrMZdLpsXb5YpG4Zegauk
AmIB1JPqT7+eDwx5jF94AFQKuK+ZwjNJOn1SNP9yV2aj5Zn60fnWtUthANFzITfJ5Bb7zmbc7EI9
ffaG8Tn5KGBMpNmjTHewrZL3JEluTVhR55dmDhx0sphsaauZkocMuWQ3ZnbxOkaPmezGmUcMvuCo
j5FpoG4H5JR2sh+DazCOT9CMMJwSMdxOs+AvXHj+Jc+bLwe3Fgy90L04mg1Q33cPMebRrp8SiNit
cM52qRgMkp2FF/kSuHV79cllUOaJdG14xa53nZhuuJwO2pxIpmh59qtsD8O/39jSYdKr9gYYO6es
34QckCT6HEOshhnemVlKdP7oxEV7bz0WvOhb8xoQt7hm6tfREhPAnP9j1Xf1BNcUW1ns8yU8wbQs
cMVgYTNr8TEsZSt2uTXoMmDc5WxnBQPlU6TvRqLqa299ZSQLvQhiAKLuzWiDF5KX7sY0C3810K3V
Ekgiyui9pSL7W1uIl5GLvYymvLU/8tGkl9s8Vc1bPNfu21Tl2FkN949ba94USU1RQieINk24UGcR
ABXQq2genC0JOutYOtYfN8YlL2vMVzM8G5yqf3AtwVNVeJ9F3H2HHe19durjj3LDazbNmnhfi5xE
/8amBpuCDs3Tep7DI4XudAl6Lh0efL/OLahs0+Ou9+L/DFWPe8aK8gIgA6qZ28Kiwao31Wb9RCXQ
GS3vAgWeZvF87nGQssweJnULwjg+z648VKFGyQ2eAK++xE4ebGBFZMcEsEhY7omkXN2IjR+z5USP
abBns7kepzni3hM8izED5VJ/mbH6ExAn3WSTQmp2rtaEIB3r6Oj2aFlevMAqEvsyz7jtffSIyl1w
FGvJ4hicXrV2i3ihIrRPjQxILRDm6tyGUp7KxjTvfBZjCn2z+c4y62co627lLe62Kspeo159Gak/
UnFATCuocixgpsWNG3GijcwXMXfQdIhXODHBNDYtAHcyYpINH3kZaj4x1J4F3CdzGhZ7510P06fr
Rp9Zo196n1+tZXOcMRIuRXCEiw11qOJYkA0IAetiFsJWGUrJHPHZT/7bRJHXPWm5JGQJNYl27n9S
xbdza0oeAx1iS5q7WwjnN41tvNXNxceIgh3PY7k6fXeStnFo+lHXvtZ+eIfNx+5HXiovvKZxcoV6
TS+JzViJJTjYOcaQrcMBXXKOCUfq4IC3yMYWH97qEvtK3HWbvO8G7s9/o3SiKiPN/2BL+WaJTOwj
DO+TLl+Kxn4o7TwNvb1D1n6kWXyxq5BFcN3enRYza8/3cR1c86F0PyBXrhM/OHYlYR9z2I5NyZ2P
o13njJOx6eJ0XZhclXGIPDXtumnY1ZIicnMU55b6ZxuLbz7kNGa3DP/1hYT8YLPFEuyGsok+HNdy
Dhbi7qonWmADE6XYKMLhVt9bqNYNYW1ab531gvARJk+LiaF4sLJb4BqknKZgM9klxuaCxMRsVc9w
e35wMdBo6s9XN8MvKPNn1MfHOCq+g/FVWETDsUHNSjxH6sAUr4lm0OQUdD/0o+hd3uOrKeydAtqn
MJOu8B0T9DUG56zENkYzmRBLrmhiresQV8FgvHH8/KWr5/L2/y+zZWpSaaRvrHozesarVE54+/+X
NsFQB47sxtxFqKgft8nI0peH+yq1yle3SuaNsvrxPGYt/qzI4udb1fUmGEqCXVmIdGGMQLoY4TH0
4W5u550XYYskNr0fIv8xBkO6QY76TWumuT6ZDqGAGJL6ibexLRRrvHDWo/X1vc5q70wgxXpwdOlD
zFVm5ZX2fwp9g8NQbnWQunRLWvtoimkoMVC5Y6OZrwLVho9wlW5GezgbTZMdZzwHHI9IRpZi8fr/
f8S2VJ0aMhirhf2qRzR43q/NSWPLCnPlYjXSUHl1PDLe8SVSDj+alveLtC3n5E7CXhlWzxHj18au
HMVT6HevQQ18rmydj7YbzVO/fEnGQlBkond8gv/OUz+cWjiCIAT/eVxEj41LAteRrOnRQnxyiUHU
rWfZRAcU4+nkpDR4iEWhNZL25JtNe5r2orJeMDOm2zSm8duc+XHTsm4bvBKeZ1C0Yy9UFH/yNwG+
0AW2exDoYlCjcpbT1Lqjm+SbuLWMY97mp6bK/6JoNVd/DtznKSwOL9PY3YhLy1cfay6rBZkjxgbp
8td2Ke4iFBClGNsDSLC8pANDlPwBsUukGqEBa6987pVJn6Ixv1aTCnZZS4m1WbTY1iEBh6Jv9tol
xCVwK9C9dM1J4G0assbwF2mgrdj1eqaNHBEs2yTtAzHSV3f+m8RAAMYming/NtZFXyV9ltvOUO9V
EO2arqePUuTz2sZPXLm2/YKfzGreuRAkx76aeMkw6zkc5TejxmKbNNRzITN5nfvJH/1OVq71JGvE
YldiJdiFXsMzPxWHNCZeSOcLyJ+Xmmd74jo0xYfZTxuR/nUtVXGYhVx8zPmUqOw3RFQ6OOKfNyLi
hmL8r5E8xFyS7eQf6x8/yI8BDphGcVgYIv+F87RgzDCHLfeH4BFAOCglFkdd4E5tuYKWJu7btBO/
Y59eyZbjNql3vpGAkV+qbox5unaJODGo03Ssu5MaWY70iqhHXNqfWtMluxwhe3qQ5BrVJNbhtSOf
v+IoH0gfuPk2xA6/b/CehzMlMxn4oKQdftPZfmp033Kk4/iUVlUfLFbZkJjWninCg135jAvxtPNl
+4rLGEiva20JRvYBdmkMO8il2Vc84z2RJp1hqjM/y0JF2yFnm4rgbADBMmo93gAIBxUwHt12Xyow
mGHkRMzEJWml2e3j6SvOowJ8ywS+NiKSRQVNaHClswFvP0N644fuVYr4nCet3JKkfrIbevio+TI2
VYY2agYBcfJok4I0gPfMyT1az041nAiu7jOcCBudArsANvqfJe5Bb/bb2M+eCdq+wP5e0Uo2C/Yf
gR/b+w4u99bFMkz1IrAxUT6HKWQF2dVvtIDJVd1xaljl9NoOgptmLHqC7xSnlnkkt2WHpSnJMK4u
tKhSAki1auvTUmLDQrzbFq3J2gNTEwWO3P2n+dMP66NhkGxhUoNbqnAl5JojDiC7KhfMX+WIfdDY
Gug2Bi5TN3qbS49mIXbEMe8uN2wuihYp1OjgCggKP8lgm2vRfhj0Va75vzk2JcjhGvPapoRu61gj
dy8RShqrmnXot19KQmYwGQfM0skvHU7teUSInsWWfNnajhvs+OW3h+0mS3E/xTBZnEYRZptofS6D
b9Cb0V6WBMvJJb0Fo8DCC7/E50Zj96XYqlSjpaJqeSnBf5BTlBOV4TbBU4JFBUO1Zfyrtj7LGGjq
2TPHDsZlZJU/zN1U/UbDeFJCvgGgOkyR/ZmmcMXa7n3IOHGNBU2gpzHZo33B0PL+c8VMSk3ND2Ar
b8hyd5Ocf92Nb/bYXyKr29tttddV9i0DeRpK39o6jsu8ld2yhh8KSUiS8phayFzgsEt+XXC8a+iw
HuDtnd94v/GQnLN+ZkkwfBKiSweDIFOD10pJYtmk0FeAVO9e4jt7w6PHfqRYd8OjcOvgp1ZT41IB
wN+cNc8lINX3CDgqDci8l4z6WnDBuMzdRZKoy2feQTHvqNvIXWxl+iqCGFvF67J3X8Y+eab0Ve6H
nmEyZnBeVzkVtgoz/lrM0wcdxg1ydW7heQUPdDIzg91/6oXkHV2Muek1F565t2v9mQb5sA47ar6m
/NsjZDYRB+8JTUAMrzAqxlb6ZyhJGuTJn7Zb9sJzFezE4lcLBF29blINe98bXljznlVmBeswLgeM
di1O4gJ4DJa4BJbg1pSludf0BjN+RWzlR6rNivhc+YSMojaEVWiZm0H7w2Yw2Ath6cJq3VtbJbxr
XsLvHE0IJS5dlvuhFGvbJuhi6Mrb0I/8KzHOFmDOt145keSP33FDEPkvKDrIjPEOYzTggqQ+pp7F
nW/PwWrKeXKZOLMNbJIbZ/T/jgPbu7odb06XEuqw5AFU4hVahLcyverO2+hqt/iu7PZBqvuBNLIK
RtUcLKs7+yW+VD1W56R3srVo4umI3e7Y9rydgxLBLerGo2bpmU3TtqmmEm4lj/UiLH6mJr05BRqr
Z8/3vsNWzjaMm7WBAk8zAIj4EL2r1z817I+Cay4bRoe7gQeTBT7tMSaGaVrTvIU9fwf2fHFn1gyE
39hg9qyX46j+U6vsKXOoo++xZK3gs/wRYfHkQYlkmQY5dCznox3U77WmzhMdGuXd1v+k/2z5kIax
E6D/cRXwqZUdgaggBlDonMtNjQXiFCbFR2Bl1wShG4s1lueAC9sqbtprTC7XtvmFlh+dYNk5O814
BnDWKbYTCZp1SQ06ZZ3UC2JycwhbTtG4FQyhbKp+Xccor1QXbGq+p+9Anstx9yZ4aoY87uEKc+cg
fLZua/t5EJCXaNN7sDN5wIh8++el1t9saI8Lp5lkvlWwg1/iGlV9muf5M8Td5rQCksEU/4TlS0ki
mAQKttLCxKbQwqn5Z7JmarhvnUOXFgFPUqk5K3mq6WBFkUrPbic84KG+BbCd4QtIpElgEuWxC71n
OHvM2TAVhNvfs4nylCb4TnyrWmJpNk5j7i5hxavdU/zdQpZvc9ujya+H2kQyIjBtuWlb82qwxFxH
bQapARAS2gy+DyYtuuApB/l/67GY6CW3tb/Kw+YWB0yjlFn9qzLxPgcLML9R92RsWU7mu3gO2fME
Eoh5/TcdJiiAfv2OAx4AogMLy6k/WZVXGOIWOx1UwEl/d2W+gJKpHjEIwfusGXcqMh50HFPYGuD6
SJW6u3PtHDIwviCl+xfcbhwvEryFGx2MgLSJabFHG+pl1+b7vMOJYxP/u8SDAbyCTvLAqJ+w67J0
J0ijxcnOczrTYeQTGIUekHfsr1Ng+cMenOeXReXluuxYtCzRz04zVyTDU0yQ2jOtv1ZqXhRWOoWk
39ZPstRHGrVhIQV0TiLNsTX2zWC1lSIn+Fmz16KFGHeBna1NoktEHu+DxKyIe+/sBIjE7JrQeGpG
c013JWt2Lu1gcNwHy2cb3dt3tt4/OuitvT/Nz8O8r9gn8sPsOBqDepuhaGztjCaxiaUKVE4vHnaJ
zt78NP5qu5xIDXF8g09dnJpyHyRcSLQ8d0nw6kXJj8VLHy+bBcMyiX9pf9OTtt3aWBsDZ/5IvZg3
qYHnyp3f2zq8Dd19RqJh898/Juo4N17jcI+ox4NpoEQOmbwu/2kH8oiA1MDIUOEMqAtKzFDkPMzd
pFsNLQ4Kq22/qkC9+ABtEmr6ZmO5Vixo0JqjFz679c3EeQbyU7EWrAGs+2SSYrIsnW/fopzEbGSD
/7JoXA4LzhrbevTedc6z9ynjL9QJeg1CrbnK8FqKUsaHMM73xt51ubf7FsmP+WLh4sX4Mj6kGSUb
lrPnYPQPapx4Gbj0HKVznWTRYMZWLXwP559Oiicm1B6AVnOq0oFXyJ+h1Dj1AY5HfFLqYUFSX+eQ
szZ9HZ39tHwAsLi0JfacwMy2LLU5yKm4WP2PvTNZclRZt/S71Lg4Bjg4YFa3BuqFFG1mdDnBIjMy
6Tun5+nrg9x3xz7b7rnNvAaJIRQhKQmBu///Wt8qRe09RbGx1QB+HXSmDkRP4zjtjJe25ctsV6QM
a2n2Auft+1hGx4Sl5Hkq6+E+Q0mqG8rZpp7xvZbgzrw8KPZoBZikLNab6dmkYLEj8H2CptTN0L+n
xM/aClxWe99H2S8o/XeqceK9Xo5MI/TpNFl1tutMi4vZYagdXL4IoWLu7wYEc2tGciq9rjjQ1eIG
QWlEWtlTHPDHbmdnW3utL+0uP2GyPaZQ0VeKn3BcylTGDmR6eNKmF9niXowiy4fg8JzYVLJI9PqK
IeZ+ds0fjRiOIeTpfOBCyZT7UyXoQrvptahtgisR87Sd/WhT1N02TfCItA8eEomUg42MjZX7YZ25
JYn5zBhhgv+iyOkkyY6e94sBWZAO1oDmB0l47hTaTQz8w57s9kTb99kFPgQMwEuTdxOF0rl8c4KE
oSroLwgOnB2I6wOAj4aOdfdKfabzSyNmymDOiOxGsBa2SeFrBo/lzlD/tRarYNr+SDNp7aesOtpQ
Vyv3fgAUeyR+kT520t7VY3GYAubfFKbpNCGOoQF4n9vqmsbOl3be6lY9HK32pBvmh4CU8zuE7P/D
O7/+F3l/krS1fw3vvHnvVNy+4w7/J4Dn8kt/ADytf5AUJx1d9xxhGzrgkk+Ap/MPXUrC/xxX2JIu
3SfA03T+AelOl/ROdZPbjGX8CfA0rH84hg3B05Iu6M3lqf/7f/4pTK752+O/Rtotb/8XRKztCMOT
kJNt3UG3IqF48vyP98e4CJt/+1/G/w6tIS9o876ieRKUvpkqK2E95lTaG9OJbtu06+8KLEgbSwvU
e2SEH2HCFUrVAL8qDJXmokGrvM3BZ1xTvoeOhhhjcoIvZi/NJ7tybnE+pfdMbzRk/CW0HGYQg/4M
Bcb0XdYUwF8CcjOH+SaxsQgr2wR2yTXD7e6tGlCKuUNgUWn0XF8XuedjpHiXXs46xb4r+rzYkjHW
/BdBf5ZYYhf/+bxISzfoFgrdk5YUyx/gr+elNLVwogp1K1EpjPTcTDEdUmkxNdK6J2An3I8EgZ52
De+FMugm76qES7e/A60X7xEK0+IwTMI8SMydW0RWZahew6pBfpbGt4XbA7lCuWdoxg8sdOeUMr3f
gtZz3OHDkkjWzeSlNvFNuCogrqkZD8z+y1szaB5koFn3Uc4pgPZOnEc+Rzf4niYE7maFvDNimWvg
chMJakjpjCEYJvLbC4KgN452NxvJV6cROpDJ4ULwEUFSEVRGR1qHHI5EC8vjZsaSEiVLWSQoC9rK
mNAJPGASZ/fRYa66b51wXhwFkIfAw+/BIB08bdzb1LQthjjdRX36zgD4PNZUeIN7xJwxfIjqBn/g
czYY1r5gvUa6Ko4RYGt6WKLRHXE5OOPHLN3nPK4ezdl76F1yGMh8dPd9h/CrTagYSDc7y8g4BNWE
kTAafaNweBVQREtktEnMCiMD4UytGMiB8iJMTUxxzWEgMYo1LbIlgv/65jhojU/T0kCYnZn7ToLU
7qgfYhWESDAoJ4LlCNVi6s1fWYd5xJ2ibzpq+k0CUfzQdJwXSm80jybPYykBvgH91QSC9a713Pxg
TfgRcMDvyLu+cav5xWh0Yu76wTwBV7qZE1VD7iTJrzKBV1sBRfck8+OJibGr024ph/l7moRAGWKf
jKfmWBqzDn50CvFP26fF0zRgnVXY/4AdouuE8sHVQP3KcojgqaLHRuTH8M5NZXBTdTSKxvHWdLrm
6NYx6V09/19Iq8kpk9dOJxIIuOZAoWD+rgb3UXflSWYIDuvF5DWKnPGuP6oab/M8OrS5LOFszGnP
svSAcZK6zchqiWQ649QY9Hx66k2xPgawSMS3rp2ihVJxRZNllBJF5Ej5HsoVWggSuf08lGDRrODW
7UN14kbK5DyEBWA8o8Wfz3CRHQQznM4+qCuocpSSrHEikH6ZTctEoGhlFUhpBz5gRpIOc6NU2xm0
ULamYPJdTeY1nqrwieXfpjQmxK9JqpHijMx2iK8ivS0HU3+FTeywMs1/GWNIGEfVAIdAEQaOorh2
c8c8r4m/dXkWHUIk2ofcIWumFgkY87r96VUh9vc8ce64SR2lKbpdSK/xxm0o42px3l2ahFRyJTem
sAoKQ967AsZDwKq0Nt6gWbfIPJkdN/7sRZcBSN8pX2qsUYw0v6ae3g3GWdda5TctCx9TPbQxXKpM
6QfZJdmx0TqxozDqgIHKp5skZUqrJRpLQCsH/wHkoi+1xz51aaYj3Sj7wvcMKAJ21341zVyjwXMP
HxgzTd5NG9ojtJYqXrES+GZq5xmWjz9MZU/6HES7KsCkGyL7wmbJ+whCdJLFTJzRzkxp0x4JBH8o
Y/u1cQvrq0GGbImJeBoDHMIxq3fePqX4zzwLE9i5pw1yyXLvuW64I/WFfUWxgBYa/OIdBMonlHh3
IDDh3qBQawqqhDmZahOJ2Zs2HR7rXAegpacX2g07vUXdT7GRwJm5Aa5pzT5FzLMU7qZh3bFp3Sm8
lmoCPibiQx6NC2/SAVNUfxvJlrWn6Fc3cMfEv46dzhOsiSQNfP04GRUAJynOTXtgTkARUjBPB6W5
paoD9IGYr31nMI2kpv6aR/BVy0Y7eKmzQSbiEF1NaH0cGcwDiYUrVXxkUr4LFLFUYUWoA53HjQxF
u8sIbSNGCpfs7G109SPJh7vamaiX1jcqxi1TD64BcIxWW1i7L8CmtBMD/APL22OiqXdYJjDwOLyF
uzrvhvQVXXPkz5nuHmunuRAayhonCBSZmR9092jeVL0PkBDtZrXHBVX7sfgGzU7fGRFEojHoY+6s
PUEWlbz10MRcVdhrJ9HnP9K8uJs899fEKHoohAWKhGzWyoXVl9DFD+L0S91307G34LW4njiEKWRa
OkkmafYuMIqpuY2bjIDRILsJGps7H22oop4bP6mmbZ3U6tyRJghx+g5qqNpbDsv/CsrPdtSTcj+6
SrtQn97XqIHsabEOkhC8b1uYG6Uw2sMYqHutz4czduijnlTjCVWy2k0T8KsAgOCODse4dyu1LayM
olJBhac0qnebAKBjOcJ6bhgZS+5bGJBJ0Iqm3DcRMidCl5grCmIzvg5O7dFFHX6ZtMvAvUFpaJYb
KXVZly6KP2MYgpo7zjmexSw5dXV5bGohzyL+NnFJUFQDkGsZIUFlY3QJRhldkIXIgwZhzdTsZbIT
H8o8M/0QV8oxz+i+Du303QwSg/kAm8CxjFtUF6yMc5ZDsM73Rp2YtyWBKteGGjihmFOj38YY2imn
tIdy5vZQu6hXNc8sj7aFuqTpzfRiqupnLpT73jNBKYiifY3C/lpr3dnp7eFXSAE+U3YFftzJqTF1
qY+y6yMakTSzEhcxRdIck12Obg35Jud14uZya5aquC3r1NrWmqdt59FKycpUJX1vDBxU0XYdoWVn
FzMzxVi38FuHaLptaKeljyHkuena6GBqjk2MoO68Kdb+21ITX7Nl8KlKn0ZISUOTvbyF+jBV7n49
VI6heY7VhcY1fC0R3dS2OHjId/js5jj780emc8pH+st71S61iuUd103ftKVfw33Rvb47zYrQvu36
BD2kkjnoqUO1eF4f6Gn+NbPwBwidHMTA2IFKnn0BT8QHVkWx00D0Ww7ipeqoD4jl/7e++rqnd8Zr
0QTB3hJYKh88V6a0/0iIgS/0GmmYkzonIJxqISylLdqZ0OQTLpvfH4Tgp0PpjM+Fa7+k5ljiqB4e
REwwyClO2oTwHvumOw1pjzgXserWAlpx6sjc1AfzeUyj9gC6kBO+bIa8e8qSWNAhZXSHXHyVWjAe
GQN6f93QX34KMYNTTiFeuC6esVz1/roJCEfzA2L79pgOwCgXRJ7OAaewx+ixwcYc7xNIicizwk3V
dkDrlbEpspb6fhaWe4v0uINW2MA+OD1GV8PSQ39T+Bnu6v1Uy9fPP83nGVyPmWkPSkOBw4wcO+K9
iBXhTxSuPe+BOj3G4WmxapT0wInJUl1FgHcsBT3gjqnidPTGWEcuzS+1OSxGjPwauCocmPv1bJs2
2Sx4Rp3d+jDDc3psRHmZ2pQJx/q/j1P71c16jwDn6I8TYsCP2nuq+Bmh6TyozP2Zy/F5CntcWAZy
cLdrxm2hUYd18gHjy/oXyCs170qyVei/6GdMzLWgjR7CvP29yRbr0frQJCuFReITPqEHOBbp1kCB
7Ju9Vfmh+Ba00t7li0fVKUiYi4Bk18sGNHN+KmNmN+sjM1F+LiLyy0h5YZvpBp8uj68U2DYB3z4u
I6jkThfSMinVtVp4ngonG9whJNIOtyl/3QQKaAMXOOO5/aAftXyiRbkKCxJBSEBeASKGA6r8rrYV
shP2xkV2gFDA3OXBBLRtTFs8Wc1b0jL3mxL8ETK3ARFYHWuMus1O691g/Yv/vnC4LwS6jbgilTf0
XaAnt9YTTQLyc/jjrG9e/Oips2y0ano1h+nJ0jLnNrOT/AguE2BBGAIgYHBGhuaK2ykkg52gULsl
hXwxvtO4CebolC9PrhuBCOfWMahzGm6yJdX0SNsVORZ2T0yI5u26SaP5jz38dxPRPL8PB1k4YGqZ
1I6BzLyNtLHfy7DEx7w89Gbvtg5U6lu5GG4jSfcny/B26519mkvJGmp9wktM68YmjfLPn1p/1Jij
8Tahpn80NaZjn8+CYBg3hE0rJuWNc9QsfHWhEXPHgQOQWWl1b+MpeJxpwqyHayuDUdLi71wf6pV8
9vqsfrCiMn9Qhf6yHlYRpK5ykOWxRKfzKiLsjodaKwu6wKq6Dp5eXWm9VH95uB6blifWPWZMH8K0
BFojfmH92fX4335/PaZP3sdoFLjY7eAcuGa8iSARb5kTYpFqz4JJ0EmCTTvK1nr37MC6AiOvdRTY
VZJ9eDP0qy65JiI8JY6LCH59UcareJPrc35IRQWOOX/uW2QHmRL6tdDq8CRSF7obhMO2S3zV0DBM
sl2ch+9xi7QKGhBV2niPpeORTpO117yAfKERA1WiPYm4jPYmq9Q57YJ9HWsQnNVNHtj7UMvk2W67
ck8H28B6F8ICXXQBZRo8YjwAIJ0k+bUw+Bt/bupZe05krR8N9GAVdMZTYY57I0AXQPUTwCf8KxDg
IRkSrktHUpT9Dt9+HLcfttRw6oflXZ8O3O5w5OfUmMeCVUQHgWNkzG779sbU4+s0DPemnQGRqNsU
6rlpHVnk/WzpOOeW/Q1pZbKviDefXJQTvdXv++iazUPqM2vZmbVDz2xkngKUOb+24+ydiWYhtYF1
f0QASmgBEKXvaxYtXTgbpUjceSc4E+/ZNIPY0GHQAW0dsIJh/h4/KDhAdQ3BnSgwhxVfnZMo6kuV
iO6qlg2nPvLpjOwb0mZ3jofJFXboqcIyfE5wih25JX0dgebv7ZT1sLV8PedBy69JPxXXUGt2URBO
6LRQFrczTOHG8vpN5QynuETPmcRkrZHG3RKBfGr6GSeEJa7QETbMdSh4Z022LVT8EDnaeJohLePO
S9tdCfOFAFk2qDXiawxxf3lAPwvzdYihcxof8ZDMZDwk9d6YQcHXE1+MubRDNNXjDnY/PvXZPeKq
V9dGk/V1zufkEFgEZOU053BbXajXAwyzvtZzntJIJGmnpIbdaI53/n3JdID19PxHYYAqiULcXFWx
1+OUir4Mzm4m8RMVfDbWBL6YkomVwEihSIbbYSRxNF7eOpmEgg/Hh3fpR1H4om6f0mkatS/LPwDi
4cmZx1swIM3JJq2C+hFaEEBAXwGhLUIWvG3LeZ0L9ZPU0CnugeY1QXvQ5sa5ziUIV9y32OvG9sbJ
hA/eMDk7zO+vEg3ZleSZcP/7VQj3Mg1moYA6accUaHoypidY5HH8F0ax07xvE3CCg86FTl84T/ZF
ZZkQWahsGMuGbhoNlrH07eWulGpVs88CDTtDXDB7h8GQVOrgGXOxBdtAXZFYuZ6uPhU/9Mherza5
MX3YIdkqZawO1cJSs/rkIqJUv4aFafoSf2UdPwAisPj/juHeTSngMZek6CLSEF3BrlFC4qHnPOvD
9N2VzgEsjYIsSgS8giGnd/0vL4W9G8iLFEPo18awsGKf3BwYA19HLym+2uYgN4nO9L6MahQfif51
FhRfOtLiPSTjO48ZIKsO8Nu06HrhNddx2ehNlB5nM35Opf0gs4y7B/qqxDKNI63sRySZxVaEyBCb
Nv7i1Vxs2KmY42svuAybjVanX8xQ3jHf2eNq/WgGpEWhNn8npAg0Uq9MeCVlyhQBAm+S9CmnkPBM
OZ4MVFqnsnPftEDcNRZtu8Bq8agU/VM1VvKYu4N3ZS3lXbs2DX7vhe6MrHFaUoKWJ+yS1XVYZO9u
Nf0wWq+/fm70RfrvyvmPY/MyUy6Edv78CcobFzOK03NNxAN2CvfFUjmK5QGU1vDNGtt2LxLA4HOF
XVa0L7RXAasu11WqSPWuBXUQCfgXK/8RiaV1RB30DLOSpaWe0biyQcfJCROwI77nVk/hN6tvW7d5
NfuoPpnVdJkNVMHIPQjoyHGToMm7Vsoix0QAqWrd2o9cnBvWyi4mjkT1KI8ryAJHW8akF6fJlVmn
DcimSFB4AwvDv0sClaLIC5AxJUVBit20nAhjHoaro2Mrnnnpca64OYBWkh5Aq1wO10Qm49V2885P
F0zJWF4UrpNdyD1pUGR3iqpRe24Lto5B0FPlaczEtybG/KNoM5e9SRjWAP0lTfEnYeqNC8CXaUcu
Vq/7/OOVJmDt8J231YBQSlThF8t5SUwNRc4y0Odu0/o5HwdJuNgB+wU9q5eXqITyAPXx2ckAevb9
6MuwWLhrkKA8iQysiopfRoo0SzayvYoB2YBl6w3FHUAARH6ib1/uzg7gz501xh85/pMcxjvkJFAW
eZOCJZCLuZ47u96Nd5bVavtGsFLTg4HCtu2QQBGeB74oZ4t2PhQFgxHIOxkmpqRQt5i2lgtqYXD2
6I9stEfosbKcikE7ugNaCHVV8KC3wnJ+hgznNE6/NCYjS08tliwM/Npe+K2VlMvHWcKhGjIoO/o5
isR4jZWFOkIL2V0fpzmzFAO4JM3IguRsVB1omjfe1HqEDDF4YZMiMWsx3U36twxvGyUhh9tWsAh0
jfi9AORhKQbewYiw8S9/j6LLvuQG3RU092ioVDnvEozseW+HV9uJo6tpGy6uetIymp66DNLmsW8O
VkONSsYZxtWJky48rvZiIQtqDYwULeFPQpEJUByA972cbQunozy3Lu7MJk60rbFMqlC2+hAXbYyy
XMmy6N5xIWmHKsgxrlPV23ZtO17X//9oxBGKebLnlRt/A3vBLCaLbseOeUqFbhMmwfjIyu2Ujww/
jT3cVmn3KxIIpnSJ7rt25+naC+5mfYavPw+dr7FOacJwoiNctMUNR3J7KHt42vh6PS7squNPOWj1
l7FnWJ7MFtGv4235Pmj+RE2TllibgCbAJ+YKC32zvE87Eij1mDQAj8VGRm1109aq27NMIjQaGxlZ
rOgrqZ6SmvYYtybhxvVYom77WkUaBl7d3s2TfU3RgZ/CjOqVFXz0ghM8zIGfqWrfxE29i8l524r5
o4tYI3m1HsBAZMDpEv01cuieNyp9iLoYcTrE/a2KkptstsMzdYxtmCvL78cwP0Z5/WMZGm35zeTK
oFqCFnNub0jYOkIEXnSkWPXPeRA8mRXGO8SulywyrU01MMocrFrjltPiOuUcoUzSAYtIEIDKS9+c
kgXyoDEhF7UzA9pGPaPbkHoppe1o1OGwqeUuciBWgerdm9oo/bKlqAD3lnW9i9B+HO6Ia1JHrSEL
2NAo7dFL3Un3ImyWPHI5jarSGYDE976O3j2MVtg96Hj0XvyIUJAE8kQl4E1ZSvDt+lHUsIbCyd7X
WYB8fKL8GUU+Crk3hFEbruz5aqbEd/M3mgOLchgnznSNRVkezJdkUAx6oflzoMOwsUtyW5HNXPAb
jNuGkg4JvvMPSzQBix9SQSZZ/Vq/tdMAgcTrQgLIeXO0SgqmY1eFvjdzV4mWS3ZYIqy7ZbM+dIoQ
ky/zGaAYHCPTwECxET3FmgiuFTMqhE+oWwyhuReIIN4lc1hzOt5lvcXTODX2EeBjJsjLbX8ZE3/P
//+yuz6FzRvCczWc198rkow1wu+xcRkqOm/pn3h49yllcltYR9MGbh2WaOC4jqGNlyDhMsBtfkr6
DGWpakfvGHhecfgsx3zWsv527HOtvv7I57N/K+D8y59bn/hc9n++wN+Ofb78+srrz/3Pj/133+3z
5T/f7T869p9/gvU3/uWJGLFYoOMjjzHs1SKawqPCrW6vKf25U9QUCzmW+xSuuZ0mt0JptT8gV/TV
UlnJDfMNegUzTboyU/+BHPERk+d0o1Fb+2KV6b1WRfNbmEtz31JjObWzGTwVYEmreadBHH0b3bCn
wK/yQ1Tb+oWAT6xOQXCTir54HJr0Jm0qpqkOms3EkM6bJNZl29uGuCQ2bTbqiOcIRht9EqDs0Tz1
2BoqbpDVbBymDnbF8ksUzraxUOjuSqPwOxPT4kiQ+5umu8+JXleP09QHN0InnmE9nk+Dt+mcdD4J
y/vieYQhOIvLmBnXxipV+xaSBHNK9IY1t/YIQuhl0Fz1iNwaJ5NwyJ0iAMpUGMnqQLqvctHugYbL
r66eGs/4XQAXMKqnTf3aidDbQ/DfxCacVlNrtVdtATCWYf5sEt3HaK9V2/U4HLVum8cG6e8zUiqX
era1/Lw79NyLpZsQu4O6siW1900r3acxSYtHr86G22FhLHvFqB6nOkSh5EX7ySH4AiQkWSda6r25
GCqVdMyXMfYk2swOIr/e7mrPXkLndGDSvUL/o2fMzI3sEWjq+j8Da1n50Yyren04A1IhU/Rhmt07
BEf6sSGlr7WT6baZnC92h5rfpF+iopipPKBkTAq4ZSrASejwEoOcnXiH7k17SmXzCFMnfuzKSd2b
tfsjFbb5OiWNtkcEGhy1vqBmPdQ+PTPxZWgDeYtmocZiB8uxhT0FJPtn13LCKsR9fuxNxQmfaHLQ
kN1pOn023AsnrYB4HbUXe1zY1Dm93wTrI4NfH78VaNSp2+kT1FLnnp7VybHN+DXx8Lh4BR0UphhH
PuI3cClMx/okfxVW9h45srpXc9Z+cT37XHekOsoUzk+FPmBJ8oEX6AyklM+dSZwHuI0MUEHFDHhK
YlZ3wDWgwMTiGlYTAg2rxDg5OKScRPlwKUHqvzjOw3quTVqh52xu9J2TtO5rXzP49bS5biGV6196
/leTnQ7874izGXXJ3IdS/76O4je9pu5eBpnv5kn/Jia6wqOlRbdTP2TnZWTato78SYP8mDCz9IdK
c15zdDaD9Up0qe3rFmW49ejkxg4mhD7cxg1wf52IzOfEe7NFkL8aUd5c9CWVb304y4ZcDHscj2CQ
T65DNc+FBlXVyv3qyjy+s22cIgAFstfBrboDX5j02GposIOOa3PM++9jXcb3KvLkF1uFJPppyetc
5OZ5bOmAL7qJsyfNAaQylAZJ7WofTlwOai7kSx13FFL08klkMATgfHwketW/sKLq8kFflkT02Civ
vegO/6MkLY3r+jAdvk5g+59Ni3V1xjoKZwtDKdOpJeWrkVcV45GSCmwll3eCQhJnpw1tGR286Emp
FF/0gjaEPkRwwEM7fmn7n5bjjIjx4+TqdXl1h/Xy1/pmFfFZm3hp7jekRVJF0awXahDcnXvLvIpp
tF6QkVpR0Dy345Bf4mQ8dzaTz0Tnwm2iAC0x/Sr87BUNoGK0qbMocZ2Wh2H57mJeUnGff3XjMbtT
lvury2fjJbZi+2jYBOWsD8sIH85kiffYoInq2bX+kiJzUCMmp3Zow2sR1OLOKfUfbq7cF5Q0oCmc
NgbVThUPsvoLXhsBC2AIbyR37BccrfA28pe5zIIb6eKHi6KQVVUa4e8PKe/aqUlc03LyE5OEo0Br
i1uF8e7ZBPZajvS58KHuQOtCvs240gIDP7ZXsrwjytdXQwI2pTZJNRyFLxyKShqQJKT3MQBdLw53
FZFsOYIKT6fTO6JNgPasO8wL8xnD/YbsXHpSaQkSJCgOCWI4ZoKZQw3s9/76/Prz695/9HBaXu1v
P0IqAC/x+Sufv7f+9F+ezkPOHCL5Y1AvDXGdRsm611KR41bGpv9zL4jySAf+zsGwBmWNR8WmNq73
9+DTCj8gl8fHT8w7s1698fCWAGGhYdkum9TlY6576zGvdr1taTIYyaWdqajn+KgrnJ1m0J/BwMLn
IMDaB8QRnATq8VA3mMVzB1f+uqH488dePKavSszOPl6elDCrfaTctU/kC6sag4rdEHe173qZtQuZ
pMKe42FGjxJ+MX7Vz4dxk2K0wNIg+4PpOg9V4Zgk/oy0gLslbwAO0MEcosl3w5gWW89yXmL/8cXi
M3VHrzt6wKbROuZIrfHPJct7WLNi5GnC7+s7fr7t58P147EaL2iSn9fPrywsrQySpLKtuwpN74Yl
DsErSVT79tL9+tysx5o+G4lMG+9R6uBsJwTY7V3rbDcj3cD1gwymC2iMVLjP/3CHgtctY+1ork21
ZUP4IGYFoka3UagWjsnS4fR6GDCKCJ5paR7Kpd+57mVLf1anHMTNn1r6tLS6EiiBce8hCVk0Dutm
yiWdRWIWSdHLgFUAOIdAWutLDoyr5ye7xczQNQmK7TH3Jxuv8br3udHiIPcZe5+L2COUdfmmRQmH
nJAZ3hZMr0HwMKuavAbLryuu1H5xJ6+b9s+90nO0syBOjZEj3ayvHnUduJCpi7iRtfNCI+Ol5Xpt
fr5LZ9DiFGH6vn6J100xexq1s+VLvW5cF4qdNiGPX77J63faw38LJAZDwG+c4vql1obgRzD395Wd
Q76YwU341Pz/2GhRWZ4VUJUoXNqCVdH5sAAQkS97jmbRJZTRtYTbc3btLMCVZOuS5WWsfUgJVxmg
noE0oKhHQ9tlrZmcG8q8tKfb36/jMkf8vbceo+6PAnA9+LefcZc3HCtquwbDNdlgWU8mL5upw339
+dBtYgA+IyvxMqFBDnS294nx6v7YW4+5iX7UoRW7TtoY+9+3GUiRZy/5JbIMc16TO9Kn6ywRj9DR
GRoTfrWs1UieUUnBTTdbv8ri07yIushmYOY4qZcixq5q46H2mXd4h8nL7yc5ztfPTe0RaoG7k1ag
1xmXPKBj4jUgW+00vIymGV7E3DyUBtGhbt1UVx0AJXAwzdjlr73Z9pd1U1Um9FE+yes4lO6hyDV5
IfXbAak5Or/31oco2/S9u3w6USrqLlpygeDukFntOICn2Kx765Mizm5qVzePjQ7DyGjjPZUyMnR7
oLyws8fsoRQ/DVwNx2LWxQNz6nt8yx9DO+RHCJJkCHjJcAJg3u3mHMhLUrbp1Y5BWMVxQxeuD21E
Zd7ER/kYe2GQpZy457jv7CPYWe0e26TLlQI5lzksLjltb6kHj3Tc76GhE3cyqeHCUkw9wL6mvG8M
NCWRv56SBhVu2cfpzVBDbwMBCDBuusihVicH3Q/e31F9sfL8o9CN+EohrkeiZpq7llLUXWxpkFLA
ZhzWh+tmsrtbkB4aaje0KqpN1Cko+p6MUjZGqUGja25QUTOEzhZjjQUXy5R5iVK3AhMcTYQ0YXlp
0OhRDJOGU++8rnwCfQPcLijuBCX9kzQg2WyGalri6cZqH9VeetWqf9/UVp6RgN38QIRNAXU5rgcJ
+qcq2n3+KOWYYRuGeYqUqm6uwBKa67oHlKg7KkrqxdJEsprxC5Lk4WizxEN0yMa1CuciRuYxjqJu
PM2p3OeGQc9VgdUiz7wjxaOoF2Jdk4N+Wg4GqJAuprYzl5pltlQvqfkS2E1LbauRBQQ3Cu5uTUcx
d+5CzwvPtUdit2revAzFG3UW31yKKk5juhcrAgZQxQvQcwb+NkfqPEG9XKKhYjhJByvQwFLykaKr
AnF7jVvjo2lJSUU1jIWHzkWvU6yLjBYtgYG4CYLetxLykK06cf29yWKaHHQ7UGwHiF9yzdnhZfM2
7VL3WUbda9jGDyNTc93NGDFTb/y9wT1jG07iy47amkB6v2HtVvo92ECKoGTUmUB88q7TfMMazGMl
XR+SUvd7o7dxSCTWqBeU+R1Y7Fr7ho6O80sB3ad7zDxt2XNL86r3VnRc78GWspD6UpWCtcGtV9O5
CX/OONZjg1m520KQJrVONrS6+eu0Y32YQM7ae6n9o1glJeuU4/euowp1nNMUBQnDuNdZwbxdh3U6
saiJovtqOb6O32HKcL6O3+veuoksc2unaj4xEqNgxVPxpmxusV7hfl1fxlqmOKPR3judPR4iYuON
/fqbuQVO0eJKoVhrmNjDlnnCOrT3M0m7/ZyfBRLbHQVN5BKQgzfzaNOKztC8GhUpqWgsaW+n6pIZ
avTxa+ckKZXfRhBi+9Bpfk4eMJVkeW7dI+uT9k08H5FBM6Dqy8D9exeMbHmylbWbxYhnYB2+ywEb
K6BBflILDzjD7PPnEOstM8h1SF+Pkfh5Qi02HDNicPjKL8+u80aaM9+irJuR+jKpRHDGgiiwOxx8
ZjLi/c3wNuoJ9isEBAzE67zSROS/bcGoLzeRlIlbLZFNLZt1/MBBNu7tdn43R8ym68ZYzsj6ZFpL
OB8RQPpaz8ZjKqJzu0h7+mUTF4v8Z531MIORZ3iB63xHX+ZB5SLVWffWY+tDgxCzCoPpyQyg9J2K
vn0kZARIsmpbmvwElNBsZ1c4uAH7kYxBgz5VHi0j4HI8Ewzl6956rM4NXOHMn/mq8sS6aVqG7nrZ
rA+1wKVAPaHfIiCsFntrzFokfc4ORdJ8wLZ/t05fPifmCXL3NE6vmWE+Fp5Onk8XVfdGpd9OdFOo
Apjlffn/2DuT5LiZLUtv5dmb4xl6OAZvEn0f7ElpApMoCX0PuDswym3kPnIHtZNaSX3g/6wqKydp
Na9JGCMoUiQDcL9+7znf4XRHvpm8gXb6AEdqnW2I2blCzdMb4mlk6L52Ryy2NLtCKvwK0GBkh9W6
MKaXhoyyyHGibxZZsEnGyqMYlR17AbvPjwfBUCoprl8PVoht320X33alt2ncOg+AOmn8ceRIFtEc
uBOumuUjM+S/swLMrLMFXE+1aLdEjw4E50zG4EEdZsf9CAKHe9ZJ5UG0ZXJFWf0+hUFxAPpYXzJw
KyPny3eBWmMEiaUidYmylgiQvBOnHGHpynElTMu0VczLp4OBaJs61gtusYb0LTpKZ2Fh7oRvVfnE
zKd0n9FTJw92hp4X5Up4ytksyaiItqYwPkiDsA4ig7lkmWDRkH+md7jK+VMNoZMYu/YbgjB7K4vp
2QLwhdcPy/EGOaq4dEb+rwfbKb+7fr2NGbuBOwALnYCIltY4PebsMj3C6vcxGlnAKsZaYWUD8vW6
j25q4KX7JCNo4oHWZk8I5mpU0bRPtZILzvrHlGTj5etZrgi5GUpmbSImlTKfgw+7JwqpsAL35LRF
8LHmYlSPIAZ9CET1Cn8hS19jmQdbPYg+QB5cTO9FHBlvVTMSn2EsmMPlKWaEvQ1z4YkLLXvJygY4
lTLeiPrehIaBM1249r61h2qfjpN+HEIGQXJoDq0I4nXN2rmOXSGumGOtxzwxfhqJ9z02ywESVo0g
OA/kq+cBm6bwCa7F6IfH2nyi3Gzuf1m7SpNBfe03+sr3eZzxHHGUS9dQJkOSfgsPrcJkkREfZedi
KvPLVA03spKfiqXWzmHrk2pm6p2uTH0PCga1qkmn75lpM1+f5rc8Z4TlKd2+FWFxAXxYPmIRa98W
bs9MntaLhswpO2+8Vg2o6hoQKZLfwX6w3NR+sMchu0yTea2Nl85y6VgTL7qFdm6d0jzHGdJ4M17K
ly+4oESLRXXkm+vCpfNHaI59budQnEOuGLBX/kr71Vurp2I3yzF842f1wPE9TEocvbYzrl8P0Ywo
N9PMzSJYY1Np53cFgYoaGf5ORQzkkR0c7Tmr8JOMkydU2KSFapCPeG7cm4vdXNA8OraSoBHkkqS2
VEAQ0qYk57GRIWcW2T0yTOQQZF9TZmukGzzlkhx45nr1DTcN6IbCtUiJTJzxgF8vuAqONNfppS7q
l9jv2ucZt/BOi748e0ZbMh1FkV429a62MvJZCJLL5vKTIzgy69Ksbr0SBE5EJnGr9qBe0jx5FiSZ
1IFLUzrU8WtseS8yNKfb1zO2UJRLbo/0dfnkUILCgkRBIuBQPtNwB02TD2DViEpKnWk/IiZbu3Ky
9lJ6eFecW2bb9dNfl9eMewnLsKE3Ziu8sxrmger+UZI0tW5wYVz19JDTKrwWbhj/9RDO8W9SUsNT
m/3AIGGsZGqlx4jEg+eOSMtjERg43lE8VpZIflp9/K786ilyBvMVOMKzSLPuWfi9cXbpg4H4iDFi
IKXvJkU0rgn4z0GKpVfE3g8nstQUB4/prYr4weQkkN0rfQtyhvpGFIsPFaTWZu4qA106Va3Pu+6M
prEx82Zv5kb4vARZD8mgX+2ekQi4nIJK+bWuYv0q5VYEY/liZvemlPaRf59dKoVxDZJUerf9CZhP
lOxTMmMevx6ymQMODblx8h68yVKvQU6exdirJ79P9atVVQfGI+Pj1+fKHA/5qMazUU1nWTTpPSZs
9g6ZgclIUDMeXp7G3vyvT5TAWDjbm9ev15dAPDLtMZzJySmvXw9dEBuLkGu5W7qloW3hVqKYjzKG
1mHll0+6IzGpGp7d5WGY2W8gOWOxUkH/XA/aQ9ogP76e0cazt5NGwpm440z2oT9Gpywi3gzjRJsf
BdP3L/Bm1sPtn3J9DaZaARdaht8uUakX7c+8h+EhiHN1NpyZjNSvD+tyUOevj8zAl2dL2X+cChVP
EgUFLCCoV2eTvIpjT9jf1zPmGA04U15PPJ1uct+c1lk2IoKYRD9dbcrSq+6ctyJLhgPnqeka1/rX
MDg1WeqOfvAXqk49tCw1y9O5TKeHRNb2yY3S96+XCsuvohXep4OflcaF1itPv75MS+j4X//G9iXB
XDVJgwUpNRwP0gS30DA8EyUe3wpcrsQfD89fL7mLHzJALHn+es3iFjxyBcXrr89+vYZalFoqkg/z
lAzPs02FkFQDHYblm0jaWA+57W6/PinT+C1OKGFSN0EjxhG9BMFowrZ57jOy2fvAMKB+Ou6RbNLF
49KbYDVoWX39k7qzxfPABH0WUj1+vdSEns2GR4BamLTi2S7QrPaxT3tarKAbhVcmDy0agwq5pJGh
ACQcd+NahTpiH5QM4HFfSE3OqUyndZjnDeRSo3zQOJh2SdphqdMY0yo7CI4M9O1X+PLQKALyPU3V
4uzzxS3ICNTlzM+Rui7l1i6xHZIPeq4j8vug9iY3gmUT2KS1pisqh3kbehg88E04nL8qTQxZ40y/
gqhuuXdyet+n9I8kVqJ12Mc+Csui15lBP7D66i0LnEdPTx+DVYlV9cV4wlIzFr+B6CLXmOensAh6
QFkZfEZyvqcztaCBuyU/zcojt9MFr2UgMFQd0sWJv2WdzC+kOd7gvjbw1dASOeRCIazokHu5vnWO
n8ps/kSiCNzcgrc/niAUvZFV4C50cprxRO007i+vtHfgsFoyqsb0OW/gwM74KKDEn+AmfXpzMh86
AU4gFvrT1XF4QJXSE8pR74Xy5J2YUnbsAaNoyiQ2QkOIVOw8KZIuIsuvN0OjfwEEZa+2i2jXuFhC
DWobSETFiA0x34nUdWn148MjGHzDqjuerchfRLMA6YXAjVc2N4lqEN1oqffwhEh6E7+sCgB84ToN
QSzzI0SyhrlLuYXRQ+imX62FOb4TmXmbFwICgqyd5ydHo4+ISpcZWQizujJb+5xIf65CIzjEhr/3
RPGcT164T2FRNWlCE3s+0MWLENW5r8ppUJG3NqQ49Qk47Vka0t40MfDZMFyW7YrB+SSY29RIy1MP
20iLsDd696QHPL5xzs2M3gWnjtMBnCbC86cxgDBE2VRvfEzZI3/sPWDgT3VOYmgOnDD2paePbqi6
ne9AuegzmDfCWjQXWC/IM63b+LhM3iyCK++o2X7owGX2a1mfc9CmF3K/H+wB5AQyDefmDt69jrDr
0ZWHmju6gpCwAN6qXe8Ik0J7iC87nvo/qQQp68TQQaLKO+flgqKdM5ZHpg2KvoLv44pMzaDZtrZ9
91RfrrHhVHhlXtKClDI1tj90GtBmg263zhGhEJUY3MayvFVESq6C2H3SgpOyTpJ7WQ1vKoAoiOfR
PetgwtjftEiOoZQHTfaIogW95V3yq+7rovlJFsJeCgs3GFfDlxlExv16qhxwleT4IfndV31+xZUz
QifNKDwa8aIYda8qlEeH0esfG998yeox3Q12shWZjwqRFnZm3pRT7HVWHXkXiYcF1R21HB8zE0pp
VqunTAGo7Ajj9MgUOUFQJsYdozCsvU8vcHFqt2iSeP9tgicVitANE81b0cUfJeiAo6MpCUY3PBuF
TmgNSRqWPdhQL8eAH2wTmG3bdM647Sp+A23vEiNZiCn5O67ffhdG8XkkecPRyR3EuAFen2PCKNaR
LuLnXOjXbPYXFzblt303e2a1o+fjyRloAulM4XfqK3OD2XyPp/igPMhglsYM1RpImFkgb439R5LF
9BgDIFmRH1XtB+JlImt4E8GUrn3cj8Q4jWIzUuAGnREzN5hOEzZBgsm+pZXCoTrQVMbTCgDS1Agc
BoFQivYUMbEfymrW7vwioDx6XPoUH6tqsn43RfA9rsUn+FjaxGb22imshz0WjaBAjzADatXc8njS
PqpyiA9diiPHlISCSx+vs42SewbYORMotPE6+P1O/VQ44fSsc+vco1+0b5ZREbdD5UqvcHhtwwUH
3FOdmPUDEeU/qNIl6Yv3aCFk8U7RRlVMESVLksuEiv/wPpVEDZAC+GoFOl/9okJLoJLpic0K+qEU
Lck2bK/bokMCBpBj4/ThU5sM30qM7hdYAD/q3rvbg/NnNiC6a6N6bET3GVFPwmetWxRz8Pj01p/K
FMn//B74/Fwcv5LScDa2URa3DNt2mBopjDnQXXNqHrPZeSgtbzuOTr61ax/n1ADUq5ihndPal+ba
iNLo10zmGNJhKHVd+THPelep7OpMNQEB7r71wOIgqEmFgNzq50+NDl6FwzBm8o+lRX3Z9S5Lk6mP
CkkXk2HicbR/Bbr8I07J707z7GcQkySVeO+CbIRVaLvfSe95MSOcvlPhLqSt5RQU75FbIPe05x9u
5YoF5oguxd72lvdeUVRNsr600Xz36GPPbbPE0pEbqfviXsy7wmZva/wxg+IfGKvch9sjo1JvwnIg
zNGAKmdzbC+4yqVpGotMbUcEGHd3DBXSy+j62mnx2GWX0rS4ygUReqRIbUODmV+2sbKRe94+K9TS
UEK4oMOS0eFMI4+OObrFLDgTKolWyT7Qjnj3as3SPLnvnbPElArrT4gnAG8WQtU+pU/Ae1GAZNwm
sf9mq4sKun1RWGwmE5M1F3d576OPHoaO6U9h0u8IzPqQjNG3sgYLGncBGL3kkOr0xQls3DNIxCND
voS6y7E2wxIPrOBmE0O2wpcSUXGvzQx+VBg4myCBgJSUhOKlYMkvb61FwYk0l0NLXWxMu2xWszkR
kNdAJulblvQe0eGGtlC8QkB6ow+0C6f4nCYxZ59clOs4LLG56/iTFEDyJSYuWsN5os+moLhGi84l
OdNyeEZ0ieavaD3E2PPPOPRe4ngkA7k6piqWL3H3nNoiJREmveQ1e1ForDwqEWOuSYrMkbaPLV3H
XP3KvJ9uK++BhfefPhMg5BkLR9+xq6M6GhV5LcgwwVrxx1kbpnuuW6S1Qjl/GDTWJMP5M2xfmHRZ
3fyhJbsjMzs/pjXafvgFc/zLCqebNwMqnUEQdrlB8g0N3gftoE0wIDemPfKDsKNCAgewc9DSUIy4
O1qzoEhG6a96j9slHuTnNHREbBU0zDlwEtiBltihZqvCNaqKgzbafTOKM0fwGSQ16vZwg9iFNm7S
LhtSRrahsv1fRlEeCuKmd73JUmb50+8htbgqSPRcOCVr0Xc/pXahDZeMpqtaM+EX+TlD774lYMqH
pgnNPcMsa4Y5OPESGHCXcR1UTvUWuel3M2HZEnTUIjqW6wLRK6w5byPm5nNC9YUx8W4iTVuJInlw
Z/1a+s6b24BvrEpv1Q/hH8dOvs85P3MseqLVR668ISJ1uQiIigoJ8NNR9TZ5LGh9Ul4rfA9YpNOb
gtm2yUb3VJOjETcBEdf4lbYQC3+x3T/0bfQrJYJ33dX4e81+MEgOpikQ+8swHHXMSlS2WIP1t6Eo
bno8NOtcyBkiZb5xQtvayTl7bB1rb4STg0gvf2xzbxPbiJdbyy8p7dVCOER10eXOm+NnP8n3epsn
2o/MgtMYRWBJzvjj0LHWaukuJgx2RM8kUnJ09M7my2j85tsY4O8K+nBCfKPYqLr93bXV2cvUJ0om
wuHrDOJ+2O7ClLK2NtqJrZzwnyFVKIEGQPRdB5rUoHozoFq0SIX3ZZkyeTSqbTclP1IX3wdQs3Lk
FqOzvkDE+a/jprqT60ffwKrfEROBQm3hQo+boXMPWMAYWRVoDPLqPrYyuJDofGqbMV5XhYV90Bqw
YPQIwjQAtMpNvjHe2I0GomM7My8TkVj31gM4PEXf1LRKalIMUaWvOyv702mfpmGGcieT3+v+2fDl
iFqyMjmsWPrReDEotraeJNZ1bimWeoidqypm3ykt/AjS1+dqIE8is1+FZ/GLoFbjZBSfO26dk5tz
EO01VkzD77eRW90NN38qATZ9ODHdQ+nsUYVFIPVKqH2+i2+NjIZNTYm9sg+YlIgZappqIyWT1FGQ
dDhjz+Bs8artpDqlwe+2wwQRZDXaV5eboUhhWzKvESsAEClDVJFdDdTLJPpVW8sQj20KtJIc0j+C
kHD4oj+iQL0Uc/xuWnBh5OB8GqEGmDtV8wPKAX/vuwaORh+dztiWwB5rsmagi6brMale0uhoSchv
dR95myKP3+fAv4TKVPAchu9WzBGPGG+cQ9gKRHsn3909dfqqkz8RJoJnc7kum7CodyRBwx6Hy+DN
ZnmzvPYb4/NsXc5dtOIQCPrXf+Mvup6TwTrGFQq0earK1zlLcC2k0W3U5lVW7gZP2T6avbeM/k+C
KWClGXTVDfj6LMzaDaunBTn62vTTvQqnnVAj6ZlGTCJ2Hx1brh5noifl60WaHu3N0gRRGgWvY5Pl
R071DS0az2Pg459D0/meINlolo56Tvkk/To7p13/XUZibSJ9ag3njFuzJzAyMp0nB0zTpplTFvLS
340mTVKvyNCOA82pkVEAHhyReqbY4xk9wRUnjYXAibpZCkm8aVXh7xk2sHR5AQhgIPqjjVPDrudh
m5jNuoj5Pq0nKKmKU+sSPwg1E+AeXoP8sxhD4u44Uu7DhLQrV0kCUQQyf5lW7U7XpJv3xUvGFoXC
wCN1sU8e7TI1t1kMuyrsn6w+5M1H9MDQLAg3eUZNrkJ0EJM4Ohm1FYvT0eBMXkb6j1uj36OC2gVK
/DS1GxygqGT7Or/HRl2ufc/8NajCxYXC0t3104clk63u0Ct8vZzqT1oh5GMmhMcQG/4j7itjnXl2
AfrLJf7B5o7pfTbsicjIvDmxuxNBUlU/USgBaOWcWKVi2lVauwcOzJ9jtIFNNOxze7A3c8L7QPGY
riqyXNee8PaUY/XeNMM9gOJvAYlhEAiKZzUDGVZLU7UDzy4dpipMpggAH9YFg75D7JICyOLCqb4g
PCzUbIahAQu4qqPbnEYkSbLAHZE2Y22Q5FEuA6qR+N+1VBKHlhngfy8q+yrc74mpC2Izwx850cAM
+f2tO3m0rUyfK+w6Amt50GmMmsHCIuY12amuW4mvFt9vwHECbcdPLLfD0wQmq+EnkpHbPBchDPOU
TOZN31bdzurEzybRE6Zd1qzQWnnKIcJQZe6GRY7tWqlNoH1CVDph3JucfqLjk6CVZvbBHvvnyZu6
RxhBaxmjFdVl/CBN4qxNx7kGFQg7rTLuY3GNI0sg6KUAjJZ5u13AF4/DqloDAy8OmT1sDUl2Kvx5
kNiEo/btu7T8FwhYiuTJ8NpXMzBXIrPQ4Y3EX4wNRzKMtKH98wtM+P8Jjv8dwdEKv/5QfyESNz+G
H3/7XQ0k/91+lL//+ff1//iP4ffffv3Pf/v3I9HX3e//i+O4fOm/OI72PzjgAVwMhWB4RwqD9785
juIfXhjasBgdU7gBXca//63CcJDATzT/wVUDEzoMuM0p9fiivoZW88+/u/9wPC56vh9BMYFHgMD/
E8bR8xYgIa6BuK6Ov/75dy+AFQy/0QlCOuSOb/v/BVgYFIrSgKjvrPNIN/Q1+HyBJnNZ+3oEQY9t
ZXznwMein7Utjsk0hMVNAAJJgoc5QO2HdIJbvW7ffMcEAG3gscb7usfHciSrfXgSELikL5Cx+jrd
hmzDNJUr/RTbbPYw3u4NUoK0TNNLWMqHyif+L3TluDHjINtlpnr33ZYjWG9iis3iK/kD6jhF9CxL
j/ilUhJq6EQkWFrc+ZkmPyuNg4gvRKgZskKfcBxb3D7rNp6Hb6Bm0pU9etkPP3+32+Lmk732E1Al
a7Pl3WU6NDhDsu6tNa+jOe2UVglnBLqLSfzAaoxN0XabcEW008gkk8guyXE3R+1xKYLkXw/14GK/
XV7rkfUSAZnvCX1nft/GOzeX7s6UpbclX4FNvkqYVJTlwfCbfVhN5bM59/zlhbymjouuNijNiz1Y
mAysZkU70r+6JqkyK0VO/Xlw9aZLxnIXqTTjfI8GLl763ZaRHGHtiq1vCJQfwuuYEy0NDHMujvRP
XpNwxG+sEsFpEi9snKYPSbs0BVmzvp45WDUf8pT8ZRfr9THzhvOQheklC8Y9q7n5LsgIqLlMz5Vo
Py1FYEFHr3WAdktEZoIAXcbmo92yvDuc29yug6WHJZFDkSyvQ/xkONNDpn3jkCwe5qDMnO28fJeZ
aoF/crHpT1NfVPK5ypS9mdLywyYrc90UdfTw9ZB4HLQ+2K2ddco6f8uXhxD7L+RsKJr0NySnkTs8
YONC+Y+Fz5fH1gtLRd5oMF6Zu2K3sd+CURIYhiPw2o1mpxfvCPD/OAn+FM4IOnnsnjohVAoISUZn
usLReZocD2WVO1+MZJYcxqFvxHFOylhB6mzTge0cCzDJG9uZMFcB6IAbHJ2IhjEQhQfMrP7T82qW
kG+yG9BO4/z14GWRca5L5xJZgA2/XhpJDT6aidj1hiUzrg8juQzEoV6A9YS7csh+j3OEFjl2PwMD
VRKZmzhgg1omtxiOui/3npq/F8PEMHfulsga5ArLNoobMGzktp4GeO4+nkHS/P7zw9iUxn7U6f3/
vI73VJy7KvtOBCliVO0QkLk8GDLpr3YeAAXMZ3NliWnANFR95q6zWCU7o7kAHnTWfUPLehxodVVT
gKNgQqQ5NN9CIPzz6BIPl/QADFuOkY6nXgdFZKJT0xaRRkCqUwDy6Vpk/VbQJViXWGV2UzGQ0kZV
t4EKHl6j0r0gdHdozRNElzYODUz+o/BqopAgRT0i3cxVT2isoz1dcOOMBDC+fH0kegBIft0Zq2ia
zUuIZOcylNCgzRjLSyGQL8CYwrtfec9EHOa3r4c6KYqb7YPUihtqYc6bxVVlRCHUDnDXwG6idNFk
UKnHPdOUMcIRuwDnsLLZDuZhhrNd4h2dOrCvjrH3naYFjBvQEKMHOXkL1WOe8MXW2VrOXNoHmXvh
nQF5JcZ9ro1bI1K83xmFQOmVq8Yj2o8T4LirIFuLOCO1C9hHMqEliBRJUvxoLWgCP9wOHfa9dPBq
tEt1v6nrd4i/xARE3M7wOnYCK63fRu0WMtO5zJhSIft9Hsf5QqaOsUVzvu3cLt7bRfHmeRrJWwiq
sA+jT+LNfscxQNgCdCG5zwdaQZyuq5CLQxsQ0x1O1pTntB+3gtxtA5HVqZmijsPjmyXuKs4+Sgje
fgKTwMb8xNEfBU10LUj7riwOCTV6cK/Pnsy6hhxQ2lARB/LIy+4MhA4rNgtns8RjBVN1HYrmUNfD
iWbRo0sDbZMq6jE7e6JYPTZF9NwlPXR2rDm1A09q7EjsWWT/Hkq4XoRP/R5BkYPgIn/3kvExKK5J
3O+LDtAVTACiRI927r1Fod4UCyk8cCg3KVQxE5f3cXIf4qzWS97xldTUfeC5JAuMmyQZD101Pfu9
y7grdghg1u5DQOIFgkXn7Bee2mBx2xDhBnqy3zYe1NRubBV94OpqaWKCDCtnSFafI5MSPPfzVxL/
IoBz2c8CnhmJLEcb9GNAFyMltwT8B4kaRdBEzDfUOihIl6ui7wiS19aoqn3IAdrwGBB0nqZ77t1m
xiF4nEHusheB0I3+uFMabicQJvuksj8gLWQxUIouCLhjE81wHu/Yfuz7rYsTmaOH6HZJIMfr6CPJ
iUt18axQnaywJV3Ejj9kklwMIcB/5PpnqswfCAH7Q1DgUiUPyiHS+5gUxo8pbLddN0rmhCg96yBY
NQWC2loGmwK7K6rSIgE36pLpoxD4pQh7zHUraXUbY7NsQW6KXy/XGHu2Bg1gl0onJN9GNPQhqkRu
4QK8C1B4nXFBJjoD6hOkA6NUX6zYBjjd1jK/ZVE4bikVtjHsSDr8xZPLG7H2wdJtxpwVMX8W9Np3
k+EYTPvmjcAetELctRoWUKWKLYR4CnGxk2NcrD2wGb0gPnj00kWM1YI1hF6ZZQca0m8dwub1KOwn
t0YsS5QH+Tg2CdqlGg6B0PpckO600TWg4rC/lqPRnsPgT76I99Ka0HWMUoiKZf2SCzjkONyvM2LF
PUv8H8KibqYMagY648Sv7oPiGBgPwCbY5iAhHoK+33UD8RcJDYiDX6fWFc1Tvp6UHW99yDcR0c7b
YJitFWqY+Von6GE8zAzgM3AQ6Dq+R1buvxnsQSul0nCXDw638WQBChzsR5fGXRJiydSOP6GuJr5H
KAUarWpJJzE5WBq+uU1RexJVMfknz6QBMaLq2XBABroi818DeWbb2kGI2jin2CePLAYmzTCCU93g
Q0+ekVFhQSnvTGfKu0lh5QiRnr5eSt26vLd4YO5hB6zLZiq8hw2EPVqAfI48Pyb7M0vOdRLdE2HP
G7Kn8+1Q+4/aLKk264fJyX6i8LnUuoM32YE0rzqWS8unHSoFC27MDD1/K1Ulznlqk5dRpu4+L5mh
5u9+41wcyfl5cMK3zuWMPKEdodh6Izx9XMeP2g2BiagZaAb2T49M8K71z8ZUHzpNQl+GeIo578h1
GH1a0C4ufWJJqJaYH5vU+XDHcTw0juZPyzL3kUaUvOyHBMtm3oNsl+Wi5QvdP3VHPWGn1c5wu+QQ
uCI+hL3fbefOGd9bSpu1CqwEHTFIg8rS+4VQJNEzIG4Od4bi3lm8NrJR7kUxdIIvPZzQqqWnoK2g
nZXes9XkxA8ZCoiXl9lPHRmsA0lfP5QyfysNAK/qM3l04d9jq7Sdm06MTUAht/X0gFYC7Eau5pvA
2HIwiqy9KLtvL+RcpfuhmYgeU93HmIICFkNRLoqMie3doiALQK92puEj/f2TlwSZRNHzEJNUUZEW
1SZLzGDz0yKiagGFSePcm65x/vpogZh29nhg3igPoRTOiw5rdzdqjxD5rnNOgogspg5E4U1FMmyy
bn40zSlZV6Esdy1wcPjE3iMOFIJhWHuNPmv3Th3BN3aSOz6WtWI7hJLICZ54X9dzmg1DqlODFeA6
wzUFdZ29MAv4zXRfb5gfGIcG0VqWjCggK6dmRFY2l1ZF1jqovHA9xOZGAdnbl37f7qTVb+D++esA
Pj8OBvO7Lmx/244S2K1Qhwxp09m0JXPpklybcLJH2iENqBFHNHBO6KTXWXNW2lY3DgRbvGgI5Y2N
wbR7Z9TJzorc7AHT+R9AqATydCQuFbX5Wk909GS9S6gxxhDGXW7d6YHRvdNMORAIrZho7MuU1aWm
2aj8KX7IKhQGefbLIRuWKAu67Gln/DbBvSGb/RzI6Tix7ZCNyk1hQsD2iLK0e+uI8sIGNCfvHGKI
nMwGNpqbmO7Et9RvUKAc5q3zBBy9wR5f0sdFSZLE4zlepoLZPD4wOK7PTiaeAjN3uGLGR99AhxuK
GNN4ZoanJCrWKf2uk8tyKeNsM+D02xGsLC9x1xIkuExJCpy/0qDFq2A/TRq1qamkR3yjPtpI6Daz
KVhbhpBezXyy2mC4Bi1QOIcYwzytSLQDQixi2HV1+9T0yVvd9MHVI5bjr4ea1tBIbbV1JXN77FE1
Y16AY3FTbpveS45CcL/HAFNIaEZ6XJw5S/orNEXNLgZphRq1yuSmbGuDPqlcE5V9l334MxVhS9BP
8RngzmcFRnwO0es5JYiqaU0wk2S6zfjMybD8PYJO2avmRtpZCbFUibWFRnJdF/o1VMydZSyfspIM
K3/OH6BBHPwhQQGhx/2QorGaYbqcirog8Hmsl2k+WmPeMrrL7KxCDrDQ/OC7hvMEsX5eASj6wN4p
iNIjrcbJSCDt+uAzggNm6fTkt+Z319qlhnzsWn70mFYKcMKB9EhYnLRXlpaZ+Ytfb90b8qGUDYqQ
QiaIMsVaD0ZBtciEsFTekxlV7kokXHVV5uw8HCZMosVee8nvth8k7TcGaFauMBjP9s7hYsLuJgHX
I8t1PBKXWvsBgXRA5Wfn27I6L9GWpk2OlTUdrByBSKME7gDDOKPFUqd2UjfeQG4EV7FJ1Z1eUw2Y
2M1g5E1C74OBWq+VCTkDH1bJkVzk5Fk3psMYIml2mdW+9QWcJFJkcU0HPW8+gZszvIg838meAXqr
CBuHOZzTdQ5xdYVyh0z8tUtbhqKcD5m5IIpKzQbQNB7jk23QHv5jDzF/JOaFxw6ljo1eCNMooDVE
m6u8pResEmfNAPVsSZOZa+lF3CpvsaAImsvqNxqA+CRrqMoRAXJixFYTkPKxwZvKoLCiSYPhg1He
VPOTVFtFW7WYWslYnOliY1kk/JSRseg37N1g0lEZs+AzHNp3i5BFf0o+vaCa2FXb98mQ1bYgbGyT
ATGlXFxrHGyPCAwtzo4zwQSoPUBfs1yVgYc8JirOPfGjelDN3hpy89gDjnqoSGEuIoJ4FMDXHcjz
fO8EBrSD2iMNNGdQSDBR+2qLiL9+95Sm4IdxeO1LSqYwKilYq49F0j8hoR3U/NqWjX3GCPiu5tSD
YtUbzEBpxZqgfhjvipd2QFUGQWNwOKUl43R0fflq5aHY4yezKeTzb46yPtxmClZlXXmElnKr6Jif
BNRmvqdAJdIy/xXYBYm3rvNZ0Q7Z4AcmnnAIr5rxaMWVtwW66+2DCsEHTZ3DYEXY1bnJYtgGuhoQ
Dvvz02iFJ2xq4Q4+7VNRL8Pp8X9xdCbLjRtbEP0iRACFect5FNmSSInaIDQW5hkoAF/vAy+e44Xb
7pY5oOrezDxZ7voQ4b/4nHtAYGIaKyttn/MeQzN27hXPmWFbYq0V3DkX5LmrtRjLW10nvOx9cZ/C
+KVw1HGsGe5qvjSO13Ew1o/ZHb7FjfBa6OFnmBsfmastozbBaWbb71xc4JdLGPKDFrDamw3fU3GB
8Vctmrn8SfbtHtUyXBmUKiyDFwddY63MX0kzdZzYb1r/Z1czS6zZWal9dXy33boR9iVNHkmoSIaB
ni+KqTZNlW1ax4oPHG2gMJ3g2mC1oZ4zXHNBgJft4HyK8g5/RdE/ZTxwtvzGxJASvEoc+rskxZAw
ec5vXrXu3jbqYGV78FN7EjK5iQkKMXFc5Uw7fURWAM4brQWGJOllYiRFa5pvrWA/Y8WGhYZlgNzQ
Q4bGLlZUDn6z5eRZaMz07MS69w39FAbdUUsrQ4DxGoWcxO4ySLNf0EyLTpMXa3QvVsejZazlz0Rw
E3OOaS0pclMEUg3npbR0PoAOoo/kYZu6VIMSGXD3a60ssSdwyuF+n+xFr3BIzpXkmZacTKcKj6HW
84oZGMINHqvJUIfrIBUUlgyDgDLWYKfWpr+gcdNlWUKb1p2YCR5Fl5Yw1OdaY0diManGMbYcxfoY
Sw+yas/ObQGLk7HNkmvZupuBj3RQxGthozJHvXPIXXWauo9mmnaNtHl1QZLFRXjWocIo1NxYrbGO
I594O41n7GiwT84tfBmuKu4jTlkI+ngeCiQu3eKDNUrj0FsEDiUWhUVfapDsTW5FRbnnmPM3fnUi
OB8zLA9xeE219tXDfFKbn7ywCNYw8ZMKf5zlwthPzGo60qvW9TwZLRkdtSn5NeI3TbM+Tak7S0Aj
Czc0RmydAw/hrHM3dlk8etqQ9iW1rWZbPHgEXyPOjiPr6JTJa0KjZIeoOB4Rhts/YUOZURqXyghJ
p+V8Lb9mygnc/Ytn3BE5j7r1bUtrY9vTax23OwMjtFG346EUVKyAJ4F3Ru8wPh3cx+QkOBOt+BMU
9e+kKnRe9V5VU70Qg3qLQIWvIqywQ0HqvVL+ONMbEcLR1m2k6Drv/wokK/Tj5gGk5axpnVjoZdAf
vNHfNBbURp8t76Hug1PraM9Jo0j3ish56PIXRZHVG8EzUEtBbNOBKPZY5/4qq/6aIqi/VnLoJsbL
JPtIUt4B3fmI8zChIpV1g5nY6GY64iS6ZiFHuocaf8KpKa+sDsTJT8I1zxJjfgR6AC0XnSnglODv
hMV8yvxP3ygHPPGNByVG0tNYWeiRlfEV9i385/kzU1rqOoXNEamaSyrf3CLH31XVtAOH2AmN0Pgh
0YRzWOBK7Jmw40Qlm87C9VoA4kFIDL4dwlhrCLu5hYtviJ5REPvVmOV/Wp2ogwr1Y80pueyL8hjY
Nl4nzDB9yPtZ0tgh6v7iQNhdAIJYeuYpTzMJRyKqtoqPk5G2j6G8y/8tuTJ5abTfqEMZdX3gs8mc
YQ2YymPGXew7R/CNr25W/ZopHexNhumYac+Ndn0e4IbgGUnmZZNPHhA4fGgaTnZLhbt+GIYFX16j
B4Vhhf1fz3KclcJJ11uQjw7u/GadJfKppRWCo6ZXK0NAU+xG9E55h2iBd/QWh0y+/LbH0AIoJ4wL
BhvJGZBv//9Z6977A8ZEkO+ueWrrUygCKL3OTpzTr3YEO85nXQo3Kl4GeZKxPJQ00ISfDuTVhQj7
j2wyP6XRn8i1l7sgM3dZajz83lerrLAfWq992uMExgQP1MrmTm4OeJrw7zHKYCiHdvTcIJVQG2RC
lW3fyoLeiVrHqGPs6nA+l2BceJWlLWqj2rN9eIkL8u0NYeHahcBFIZcG31LL63UWDw9hF0QaHZLp
sb+KI06Z1oC/TuWMO/JBs6rpy4vlv0Iw8sb8GiR4n8abdUODbOBbe6u3dxi32U9lS0y3kkQG4NnE
tLl+0MOYV3OtFoXnBY0+E5QzgiS/42yZbq1zBi+xc+ZQWFEAwPi/gLZeS87neVNNCxtwiaCWVLqn
DYdp+oVPxMUWUcIrytKDa3efeOAOcVrepga75DS2t7FQbHPkk5XJf7kW72uNLttQ4PIs/fLHlfme
XbvYFUay1qunjgwCAxpW2Namup0E/iLyerK2gES1ZGJ41HrSa9w8Cq0vFxyd2EAmFsfCWdE4y2ER
UbxjyuHFUdnSzqa7pcX6puJEXYQr6l/Y5SUlHTOj/a9g2+EQ8QpHyo/xFOaleGrShhzacEtG6yUN
NcbIcpMQ9Ux9TL9soL5NWT0ct33wPuJPxBGqCeT62qB5tNTPY+WjBXQW9bPBileVB3L6XdQ7qTBJ
nuujPyRfDDdMRAE0piT4QtywCScAuQiI0mY9TwkMfas6wafV5Ce9aIAfV92n61fvNNNw3jMc6La8
dMDfgGVO57bUP2OUtd73r7XGXZixYUmRyWczrILUemNBCXA2LaxlALSZtdWF6R1LQ/pjSLNbOK23
KIfibLvpuzCfW+5p2jjuTS9laVEp+n6H6IngA240G7S0EAezjrjnS+dYSP1kUwdTdPeRm9Aiy0ZY
xNN8fSn/RcRkEQzxYagk/wnrGWLOKqtxqFRwx3OaMnRMANFwEBYbYcb+AmPEyqveiZIHlA8HG1Fx
TvS9/2aK7uZgIhrrieActvXYNlae1tMeSyxxoVkUPFEfzW6WWumOSWiV2cV7kTI1g8dYlpo3/g/t
Bejj06tKzlmQF1kGLkj2pofXkAiY2Cn+GSM9hYIbh6YLgIAtS1uUE4ITz+Y8qkThe53lDano4tvI
fOsC1HopO7avfsCEL1OcaDH1pJsmjT+jRjxNLJiJH2mr2NEpkLHcbU4yLMT9uGAX9VFF38pTvEB9
shuML5OidoAKtzQrSJvEh8rs135kxefC0sD41jOjM0526UxOJu+3sK0Q47DnYKzSrV0Z9q9lWs6E
1VdA2/9Q3qiZXRDdv4u2eJeBf3cLQGFMsqdCNgD9cZIhFssIkR2TJ0kE8E4PXdU7/tO2rkyxZDkZ
QgH+0hZb/DLQ8XNORFeZdjeKXIHPulmm9skNsDbO50zdG5BNVfxctOanTqPppoXcFBRc2rKgpViL
x+WimlsB/BZZyeVv+/xrhSa1BV9A+tc4y1ynuPYIETiypp1rwKir+EBPXfASSx771JGc8qk9hA3n
fuZK+EO18YIOubSccEfKbkUC63P+qIdW/lw1YFYLktJtU2yCaHqqVLZRmf3w4/hHKymOg8+zF/r0
w1IlX7mSMgAV1Vt2rQdftHz6k2AjR10tqlL+5HjWSluu7cD9sRA4uJlW9wHjIci4Fa2SbHvst1LV
lPNFGI1Go4iWJv53GxKabyDygG8k1QHSNEFS0+m3ARz8/0qi/zSEYkVS6gZpjgTrWxbuhgoPtJ3w
CCe4wV24z9wFdqAntkhH09Ov5eDTmc1FuDLyYGP1abGMajKlzcR7gvjqfqW6o9Zpg6oyhK+6omyt
YOWJchZfR1qK0gRqalrR9t5SZbnRYvPVa7hJh7TdRbHlokuErx0cYs3J+ErChMGG8NZaXrKkPdze
SKd65BWbME1Nn4qOrkkaLwlJzEUrbM6Fujj4nnajuUwY4d40mkc2vUCMZXwVRDbTRlvVLpLS4F2d
PCETZukw9NPx1xFX3Wn3XSSXmjOJncE3PND8VyDG1O0QVYkNsUIiQ7s1w5qLFTYPXiVYJhsoyztV
wRm3CGAxazrfRYV2VNiUDPRze7PYekXr7gxnEfk293Wd8jWLB8ZCr0ceGrE4DppJ16417GvKT/dG
iVZskiBKNeJVemU/iSTtdsLLP+mNoOYLgt4i1Oti47dQLemU25Yg2reTa807r3IfaCCjy7Ew1zIR
q2pAQEabzQ+esU/ZKayqiZww6yTi0veo67ckXbpNPPsfJ/k5jR5BJoiXys1RdGx6jWmOLrVBrdvO
6VZZsiNTyftLJRxetpdJ1vckgs9Imr5ZmHl/VizMbJtO1BjgDgNslFa4QL2CAdqI2UHwvfSrZmMq
71ZPwW70xjP/+A+ZrDONAP83kK+Yn/ZRqTdH9qSJx7VDMm8EAv3S5Bvt4AUNIPuUptp2PXz8MAzv
ZR9dxXwq0FWJo2Rodl0QDsupce5jOj23Rsvhm//BhwBNpV06lzeQGJS+EBKZAgRxuxbzioybFQj0
Ex5EijgmBK25CtOFN7ysiDuuaipgMYs/hyFQjw4UF8mc/MucquegHV6T3Kf0gwU37qit63mPwYip
fxD1gv5Ashah800BzZKKW2BxibMD4/0eptA9/fSD3LOxtr38MbetVQ25jQizjtGIRT+Ge2QZnicG
sp3qnrwoWNeOeYHsSM7Bjbcm2bwNASMXBwYimYOjViqM7EXjfnbG9JaW6tLPe/s4rU+pE607G9/M
wKpr6vdx3AYrDwtObrBE4eJBAHPjdvVJTEEGtbL46EiL2ugQ7Bvte06x3ORlRz80TiEBbaxNT2Tw
GMElZeM6HayLqkuPpa22U1yCwND2IYuGBQD8gOJK464cXa1omYAhYo7J0SOVPxo+3hTM4mtsM0ez
5Kw2h3tb2G9Rv49EPkLG5imuite26E5JyBmUJgkBNJVbBHA0do7t52RDtk4wDLVsyIy4fdiR23IB
8b9D4BoN3FQ8lZ5H8Q/PrhESTWD9GuyOFxTM2Msq7J8sK6TAqGcNV8PmTxMN7L7w/iXdFub1LDlX
MXigDOGpLdppjwVmAklkCcwmKUV+LeIY9vtVNyECdt65KbOb0VrVyjYmjmE/YIsGeNu11avHrmgh
vjWXbRmiQbTBr0ViiqqtoUzVBtGPFGVUgj01dfhSE7aeLWHFbAlNizHfjuJdNJ9wNh5f5JCzosEh
6HWqZuuuXdgO6Z552OjjP9roX7mywasrxnOgF8kJjzKf+qhqsJZztuu5v5/mZZvW9eW6UCH02DED
hQ0+YTViJJhYzbDSiDew/lazP99hY7kYtIFuVOPDZzvvaPVrLoCjce2cN9Ew/534oeCxL8g07aI+
9FZ0LgBWL/euX38novmIKpD9EaSgGYU5FnGPa655Axt01kuaD/JIHeTc08sMg3LlLtMeewG2uH9O
zvSXZHCp2KV/Fe5zVPjxNosF/RDWDqrffqpqtt85FgKQEvWEQJenR8p8idj0LzanPyqft02ly7eb
D1+RGh8dv09e63/QWg+xQ3CuMaoDGhxDkB/uCwI3dmYd/EidGiT0WqdHDeahWBIrOPnyPaHnhL3g
yIYmsB9OmewT57ly3U8klWrtY0tYSxszXpTz1CwtgPk9vuSA+ZOzz5ublD3M1FV2YFj+cFGnjEmv
Xzqy5+dQ49zMzQ1+/D/fpbPRwMGyUEVOy+3sEhRSfkfaTDWSkp4f597nLgdp26fryBvAYVeblD0B
RhMyYCafjrU+5RItwVp3ofGM34FUtWFW/1Awwfvf/Kqf9gTu2+3UeA9mymTvy+RLkCGgBUxsuhgb
TiCIp5RttLTHV5xbzravBqA2ibshl0TZbAY/xQOwQH6ZJUvwaZpEpaGcQnEX2iFBrXRMd0ukyH/w
9+ggKZcjUyeeFXqiK+oXTcwCNENkGj0BA9+7SCZ0gY60vrvmz1wMgX2YNIsVZCFx8Gcpa3tlNWy1
6smrzwz9DrGEA1ixm3QgfwRBu1IDUqM7JizQUhuyUWGu2sogjMDiCuP/gzmOdzZsWBJk1ET5j9gv
5tBxmNC4FHy5phrQN3ElagYQLNPQ3v3cNI96XvxDElxACcF6wpMHoMCNc5pjtunmHrLPvNJ/RiIZ
m0rX9nmF45mE5hKS2V72BjkyfiRd/gObs3M8Uii6hDmSTNUZIbFdtbYnltbYuSu2/dFaVLG+RKXx
MRfituSaSZhPTuyPMJ0fMackuLPcTZKSodVYmNl9pjZC2r9p69GiNv/F7ToutCSv6+LNGJnGcpK7
0FiSV4fozNJsbXKVwv5p4lptBgieBKttENE90grU3x8v1d6cKaYXjk3hotkoV/uqAnM6kZK/Gdr4
YOg118KtgdYUPKfBGIDmb7/hNwHlLNs3NVYvlmkuySG+hShqK0gR7+OKzht7oXwsUTMMQlYDQfmE
rR1ES4C8ZFPXdcGXumKVNNbuBWOG9RQqpBEzT4sVnt2jVcgzoI2njKtmaYILnIZmX7vBCYLrSTen
Xx10VkboNg9+NUe+4yp5o4XnJbamz8m3z4gR2x7KcIIDyq6Tp6jiYBxS/yVnv4p4uCeBsrP94kgI
geaHmIR/Dc6Fh6BdiGrF6IEjhmqicu+MvJKDsl7Qr/6ydnhvaAjE+4PjZsaV4bMjS4rxBw8O03hI
6AJzExbN6qIxYo2CLXCq/RomF46paM4yvrVV2/IVN/wThdV/AJmehwJjvFa7r2WOSsqKPWDI2xfI
dQ2rmJ1ehzMhrq9ZQH/akBwWva3RYh7Fl1zIVQbPaZtMxXs4McianvWphzqf/x6L1xizcSGwRUdM
03JMUeBWjAY1xyUPvYigDYW983vwbaIF7QUkLIpNOzQ932q4p+4CRZ2fMK0/nZ5Q4kRk82mbjI6G
GTxjb7afqBK5m6NhojZzkigqVlH4OcSRCikyzz+b0Ey+eVQ9ilLbTT32wa69Z5malladvFN3HG/a
BL1GdZfKKF5k8M/0HEJUvfxMG8Vep66JiELWz8Wbx+d6/iakPZ0VTmW+6wNZTUF5KE+YUMJ0SCOX
PtWuO7p6yzMh7b6yIN15oT9ujYS4t8spHnCB6cpXett+8A+ETL8gqojdmV2+L8ofZ9pFmo99OcKh
IfF6IypZZ3/Qf8eVQwsvTTPZJg9KAIp4nEpHCb5K2ZdGYC7nyuHVPp4bdGSS+LsSDNRa9pJMXEd0
akzeK0eDGj83IOMGAlzdCRDb003vnQ1e4yc1MiYOxVfb3CnwYWMKTowEdOvx+VB5ewxrrsDokSUN
uqEMmZqinV5gkQ0N9VdODLDj1C1HxHp4h+leCZDvoFEudHauOySltcKEulQ89HK/5guQlfvQpbLI
Tuwr9Jfn3orfDCt9HdPBRE4hIgNJa2Ul1odFs+Rer5wD4ssBwN5RCbIstPKFGNA2UfDqlOoz0f2P
Mp7KpVFBRC7/OnbnhdldI33G6qw0boNA2paNWz5yN30q4+45MllMBshxhH8xJpU6XaSFt8D3y5dh
ZVBd64fvlIgX1Iiuk67ZOGz6ubz5LOMx2y6TTl0KGmsMjOzLuqZC0Pt/U+698+w5dZV9Snz9O8Ko
j8ufyPPSLhiIYrlNtXl2jXYyjJ/Snq1h3GPIzVQNE5U2FrapyiXWPIbNjgcYxAhfbcOm+Tap7vMc
4xN/GgOlYjdV4gYKOuenrpInizOnldrNsbhFew5thSZ7f4Eh6EJV+tW1vUuP/TjXOouQe2AfksFH
gbdO8F/y9SBGWsz6AFYM8qaTVfp6mJlmGY42QzU/jhtnrLrZFTUaAew07T16KuL3WEuNtW5FdLQM
yUfityOA5xYn5hxX5iTvyTiaqf1XOs4LPAj6INltL6bg10VSILDnhatMzzxejnHfVQ8p28ugvpnm
89x/UYbzzyy7LywrJ0/VN9PPmdLSbBGUcBWSLpf4efJfRfrYwBO1dVFYF3bFqyWpSU6UM7FSd7Y1
b+WQ3pUmTyYJv27QrN2YuwdZQ+7zo2BYxpV5LgVdSJbouCvInyAtGPIAcxa5w8cRuYF5Md64gw57
fmyIiEkieCxpnzqIWgyW6e+UUWBjRlApunrfWsmz2xYs8fPp1LaWe6nDcRtYhLJDPjzLdhrQRMX4
4cWe2ucNrRSoRHBW+Cghtv1yf6d423dmKQk8JOfKMnXmT8oYcsX+CQC5APbDIgZ8iEtDNF9uXHK+
8gll3D90dTIHtf8FYnSXrgdNc/Z/C6mA4cRrxydT248aMczQnAHI+E1GmPIj9eQ91z7fRitL22sw
ZjxNHf/Xtuo/nc09HcjnEGrxUic7yi5TJVTTGe3K8VOqR1SxRTCJluXsEqEBHpG3CJ5H8s8hsGjW
fbmx0wUsOmcsmJVH3ivHwa2mjfYS+1F+bEwB4hN/p0XcYKw/fF6FY+5Y4SWmV34Ih/hqTNlHickg
CUfwRey6ziPfphWitEHEi2QoX6usg24TT9Zhpl2tqD/E81SioASWf4UYhezZx1sEZ3zmfGYcSRQh
cjMiu16+8u0cy4WTv8MxWPqD3EJCCraNqE4l64rmS9bWyVGdtvJKgaFsYDYpcX+sneYzGv3vxiuA
nXHnAIj3VPNk10hzOPig5zqvx5S4yzbV/0CtcKcSP1beQ/M/1QDttrDE/6dkaW2yUT74+dFICEUM
EW7ThGWbaYxnt7tQv6XhjhgIZvr1drRV+a/zbW/JrL6tJ//T072bXaX6rnHSW9RW//LBRTAuyUck
HYOY0dkblsbRMrZ6vPTe3ddGE9R68RJCFWQbKC6lPtTraqC/g/0VHuv0DagmCXCjpoYpuXMtYzTk
Ob42EdJH4pomv6ow9yx6y7uw0SHIaBViU28734A/0vVql7HRRnHP4CM130nr/iYjWzA7sr79PP4y
UkzqRRu/03g6cpCzG2Ft/9d3n3DlT57mo3EA+TMSuekC/bnS82ZrmdDOWqE5S7Is+cb0+v1QiO5U
mvkHRTfiRvh9I5LqvQzH5hBG/R04EW+9hjOS+sO1mdATygtNIfHU4d+yxovkoOwQIINgZ1kDNgSM
+wuzVhXcl0ugzPlRaxARx+vwNE3ko1PzagXhuKtq/QZ89HNKJrx9WQpigtILzMPiX55R0p1zdljS
Phn9+FpoVryDLcgynzxj3F+rkV2w6ZGlMaZ7mUOvilMY0Wa5zY3iU8uIjSU6uQgW10n7UvgQ7UId
kw7SGA6CnorXpJ77KDCtSHPbB/5bL5S2FHZ1LcZcroe2PEOp3+fa9Gu3TUAZXbybgYmLVh93/sii
RijvFxTXD/8blixA9ekaqIQtfFtzpZHpkQQ3kZVqYjMp4n+aKPdy6Ny11zW3sM1Able3lmctOyTJ
guZeJiYinu8+rDj46Aw0rPn/VNAdde2S6lGKsZakhkJN2kYxR3bwj7GpXoAjuSJEfEhai5S40C5J
eE74135gr8726CIoRUi4+eVxdcun6mp39klmJVjl8VKncNIGw4SDj5W7IVVflcGjVxHl5IA785bj
HHfhNFowgR3NP9TaOtY83p3e3MCt2Fsahc8+rorM6rl7LJvO3wAcxiBh0MzIzat2rNfJxIqX+tUi
bOul44SUJlZ7NR/FpuNfwD6tvSmkGZkJ1MgrcwlZlRTP4PEv6N1PQN3Jiigj3bKa/NeiQq+MtriX
ZvlrRCxYqsJ4qg9pRqBw6IZyF2I1wKoHHloND92lZ0Kybm9jxmA7wvdKB/s6AdY38yyoRwaBZjRk
3StruJJGbxgHak5IYX1aAEwqqWnrNPWSrWjc39b1sG5n6Aua5IdlwuN3kRm+8RkYHRvDTqs+Upbe
e1uqa+KWP53EIOG5vJZAWxDzBNqKwy2iSuWhKWPkJ+fbNDNnXRRcTImSjXuDQQ0Dm1wzfZ19Xd0a
fy67426wykufvBytoRPHQNemLQu3QyfS56I0b0731JcGUHv3xW1H9OmCe5lIeUvNE5iGaJ+rnlyy
1B92WDXL0Kx4LTz7MTptjyiQvrtMnYtM5wGsIuoWQiZkSKeORt4i+zbogppSW0eLrygyN3FntHqW
oaiKLWV87b71Yuod+UcYClc9tEP4imTlOXqZfvIXs1Tn1qiPwsCRJXr9ddCOdoOxLZGgUDNff63m
tTb/zoo4GRxzvb877K6wk6yMKK5JeFYvyLl4DBPUCJHsS1LeK8cawJf0nOCzFGG3PTn5AuJ4Giz8
YpqR18pmIRWBhuX9b4xp2ofkPKgGUdfY0+u1MQLqoG2cT0roHVigMRTJRuzDhs9rzkjBHSmhORZM
XWC4P0GiY2TAwl6nVLBmFWeUoph6iL9LWgaWvuGIb+4saaSueVL6B6/Dd+enV1EwXRInQbCgdWaT
PzGlOuu67X6KDjt3M6qe8iB+RB5q3E1c7F0wDAFK2aTzyUvmez2TbNzr9FS5VBN6IQZckFRPnOlr
2xZ3vJjhq4dNbJH6traRdUUHBRYPmEXETvSZf2iXq5Rc48GxnUOfYzM1XabKKBNgb+RrNCy1pgvP
lh9zjlrdnzGWrBBCx9qXXXpDQ2qvmlQYZMnALUBAs4qKIgI0hvkOybtfGE28pcNl2E71xKfPUOKl
0Kt9HcA6dgb4iBNk81J3d4XecWegV84mq0wdpv0B7e+uaSETR7oF8p+sahXI1ZzB9d0JTHqi2Dd0
zgf7Up1329XPQQoR0sPeh7Ox7c9euyjbilfE7d6R3GNit8W15WLXBVCcKwX5ho2v5a8N/uGuyVAM
q/7T7CFHcY0kTEKUzEycrWvw+iQeHj0vzy/0dNwwhYb4BGO2rkpufKuzcZKF1UoM1h0Krbe1mor+
TSfGfJdNT06ZBefR4RFdctHszTrYI39jzAjQLGitSck+mg1XE5F1H3oHxla1r8oKtjEDMwaDgFud
j76Cw+caGV+9FRW7wu5csEAkX6jvQJXtXjwprh4uSZZixksrpmYFPIQfwlpOA/am2JLAixKLvqLh
dX4yNT5xuG98aGbbPItj4LsfrE7Sua23odgtLBds3n+0MI7x4/D0Q6g7AEO5OW1VbwsaiWMhgjP7
SFp+A/UxsZkjuqOfBc/opRXxAsiYl0Jri5KVCqaMJh5eXGlyzPoPWAOXQQ+ffdG9q4G9bzo/MZgi
G1XD7KxDDDO4tKT1x6JuzbsIV0FIfTfF0y6X+hn145fLlAHKxP9u86/R6fDVTfqLk1LSGuH5U0bB
7cpCro6GP97Cce3K+oVWmZuM3G+4nYbFWoA4wqEK+Ew7Hn+mNsg9D70/ZIkVVtetl/AWx11nn2PW
sdWWld/SF5zPwp/o1uaM1hJOmGL0zJXKo3wlYHUJn8RKU5bhwXMPgn6XLDDfyR6olSeIa5tsc1n+
VGnybqfZc1aADPEr6hd0Mb5nmX9mGL7qY7+RBqf8wx1d0r/DFeH17pd8RlqEd80GEeqaQ74QOutg
E50p06lhL/VbbaurnN2QTZB8Sbu8WTUELyxZvKu3xurecyfZBTK/JeCB+c8fwAGZerZpBvuOO3wx
FSZzuBt/5ZMMSTzX18JeZ13xXjJbrtxxh5t3ayj+6MnILm5dZpsosZeuXR5aulKFqil6/fadZj//
QZpv4hmc3ozCAOPOVtYZ7bsBDDmTb7iuEk5g8D/Urg+hj02NbvllYjSbyJtdL7Zzq8JbOIXPDaNv
33GvCWdzOe4pYCruSu+KverCf9HIK9sdw2D6rWGmuI2xG1sGmPiHu0uGgEM3VQ39KiLiroUXwKfH
YhbN6uRlJHJrungJ5Hw1xdEz9P5DQG1bmGa1cyBzsPpYBHR5rMlSzAsXziZR2AfCkiBqTMT89hq6
MYBPzmzXwWHMAmcT2CFrRNZsTcxlwg7sTVE7sCwnrogeX/7Z6dFTFbMCMM/dkGADbIJJm06pTrAD
Ei20tq1VSTrPiKtMqcvhGnhn7pruKhOQR2r3zcUHzfrwKFvEXtVH3a4amw+qvL9Eb2Px4ghMGmGe
GhQpDzbuSnTJgIOen6xNw2NvnrgBD3NcglM9dQ+0umtLDca2OYG98zJ2iBw6Q6eGZRTTsYw19JlP
+7HUo0NW1/muqQEijQnHemxv8yht96CXVyDKTCHrm72fBJSWgJIyAkwPWzO3MmkuYBnkpgr0h6OH
N3f+ArsjqZ3OCqECmZs6d9gXiSNUyexo8rknSSx+VYBoah6LkQnP4k2OIw5yQ7ef3N5D5+fJmPj+
1oibH5Wmb0RL3AWI0Rm1BQunrXETj4fey29kU7GNedXOgKXCaov6WeXuIhxRgWVWy67OX9jdLpRl
LuIWAGGp0DXZa79zV2ROrbPnjjeU+xEaMkF+FuYo4WHpn2OR7/PRfA+sgS60joJ6DvFF71B9Gen3
ETNax5rRqJojJMs32loYkZscv5T2Pej8Ar2XS49MReAoPgc9i4gy1e8BSoMWKuu58seLAzMWAvPV
rvK3KDdfuewdJecpCnK2M1ijzhnqAcQWT3w0mB4/BXvzivzyV2k0Dp7l5Ll1OrJ2GeEchldyO5Fa
6ql/NHlecLhX707It9HtWarw8nCr5RtJ3Dhro3jjO8NPgf7HvrSKidBgY+kFfukCg0DTcpZ5OeG6
NivwZzrrXjdBOUmNJElTJlsVkhGge+6S994/jiiDFB4IwPkt0ZHLIermN8oto0WmcVt0sSrb7IQZ
UpnkaexG/iMebYl7R125Q7mhGKpgETryi6s73iQuQNB32QjwQwUdOCO31Jb6MN7J9t7rOCbvrTOp
IhGYqoTXesibWl+6Vfsyv0MjFsOdGO/uMMK9y+mYRUdBx+VFxDzXFjp/ZjQ9/48hSyJL29XyD3I9
OkcqxwVl4juvGK9AsS4V4NL+P97OZLlxbMuyv1KW48Iz9I1ZVg5EEg0bkSLVT2Bydzl6XPTd1+cC
I+rFy7CysqxJTeSUKKdEirj33HP2XrsqZBrZzf6+Btcl0LeJslsXyCRm5NCruuVWmkDmktXYuEAM
4Y0aL8t3K+bvZFHrQ52V7Q79w3mQOOhKxrY0h00pyzwIR1oQtHABq+cJIdZWMWSyR6rocQqnGwna
Z9L2cOkZN4fqF8QP5ECh5qepHV+HQT/ZzeJp6vyVgPTW9Mj2WWIeY3IgHjhN3aSRw6iFNLGG+YFU
YDuvC+WQfGoDwPRkWkCgJxIx5kn5mBWuprbMBmUaOFpYZzuq4k9JKBczNDixagt2/NF+xlcLKVMp
v0O5/CRgU92mU/krBXxglH1ga1Z8k63hqzGigZgmRjYVV+gI32kbWsRvapHjlfjut21rBbFUIXRo
dQaYXE8GK5sQT2jLVAr/8bPpKPXzWLtQKxPZyuE1lQxEHexJpFZw+MDUohX7ujAnnFRwcxXtIuu0
gdf4aOhktCdhWuKLOCZ69DmCgSEocVWur2gsPFVMlrHX8p6j/WpxyDuH6Gjr/ElXn5UazT0xIZua
/gFTaBbrcniMBMPqbhKt27eaRnOd/mHvCEAh8pdcNby8Em90kpTdybBc0WNirGklG+HvPKRthHpp
QpKS+vcXlNi490ZoF4rxz3CkwYIOtzWWn22uGH41zV8hhCs0qAziZfXWYafWcDgYrDHrwCEaHQ4T
7CRNON/WUPA9A2FfDPozZTXu92KhHpFMc9s/touOOKjInzSDhN+8Y2Ef6ad3x1w3/LRTv5UQ7zGB
IRdhAs8q2EanRj0WLUO9LL/VEi0mjcPbRh3aW61ax6yf3UbDlCjM954pw0PndFfRTyhj4uyjUYvi
yEQbIvyBBWJdEg3ZnQfGmwBr5pptuap03ZMWkxYdoVkz7zcztBntjsMnfJRmN6X2GzJVeWfk0qHL
XoEiYNfWUfxglVTp7aN1InjIsodNxdlg19I2JZH1YU2KcOew+hjlCfFB3NCnrT1c1WJbLqkBV7r2
eJP87MtCeKyeyD8sUiIVahbQgqWuszmb2bnsKLHawd4ZxXADhDaSQC+6TRhGuzJFiRol0TnCcTjn
4Sse+QNzTCwrBYeJOnlRlui6wpzxfbIgKfZPTH2XwSxu650GrMkH8gpf1n2jd9XWhiY4sFzy0xRY
4gd6RD1SaZWRQz7cdPK1NjRq0q0oK99uxd6WmheliINqHmngGre80+RdZamvyN7W0KVLreTMN3DN
7Qupf22iun3IW1JUFhU9ZkefntbHtrbKDCFcu3KO0caQu8PbnPlHd5iZKgGbxPeZtgCIi/SXHGFf
HcF40NOcQdXr5nPcDAigtPgF4SHURoT8cI7tbYLwcJBQK9No528Mf6evaDNCkN01NfKWtb5CMDOS
WPeAIeKT1o2zSfAucDJBdp/oPWS2XnrDZvoytuJYJepvEjYaRFrZL/hmgYN6hAMIhDYOqt9KY7yK
MTmHBVTPaJSZnikHxNHbRLJPvYXsgwFz/1wNjJg0B+QwlJfPaXhZkgEe/5wGZVU84jPOXYMobOiA
zoWN4bxeLPbIhU3wM9C/rEPRnH2XMDZ2kpYh1rQONY/d14xdBRRrdBpc1Qrq/WHRfCVmEEAMDcAX
JoOq0/i6ogddRhyx+M6jpHcZNShJNG/DaXzIIXfukFpOjBuCOYeoaxL/Z02NKzLnU46Y4KyVoK7P
AJyYEFAnh9sqW4bV8r9RTPk4Agalw5OTJDR6heaMmwqhsRRmcO8HgY2bsn9jWAfyIfdlqbyj1Poq
sjYGlFo9Y3wjdAaHlsxpjCAILVMPlUPVhPQTnRHS7brBnZdOPWEWeCqBKwy3VkxEXpBwuD6UNILV
A6PhKk2v7gRLGzq8Q6XwGq4ibjIRpk8JRWNdhNhVHQTHnVhuGuFKXBTlXNNOJwVFlytsrIxfiJlP
5P5TKooAT4ZPY+UgT0xZNQyveNSxgIgZWKWde6kpDmOdm5smIbdK6dNf3bwcaUMYO5ThcBXGVyFk
nh8WFAJy/CnHrdTy5ooBiGAoo16RWjDGCCl36jJs1z6MlshfnbS2uG3xmUn0s0pM05BJbzpgcGTL
Bo0Q0XhKqbyMWv4yhgxg63WgF6QFIORW+emIagxUM8ZVlOZbS60ZTfOrlMVMI0lKAiO2YqT4az7F
8DioFJ4dKFjqnkcca4yebUTFnEDOpRGCNxY/hGJ/s5k9UXv6ahfTR4Y4uCj65xyt7HILKMzsoIdy
laFCNlTp4Ho7+MuEmNR75MSbJq0OCCl2QCPe5mbmgEugclIjr9QQvTG+RYX8aS/YyWQ8t4QdJJcm
otnD/gqHsDviwf+cVWrErXWR0nonUssLq1r2RDPSXhxygnYXZurztE8t/YZNBqO9o3zhPv/ORXWU
UnSZpAEPbsd0kDMNdNfQTK8JTbRd2ZizV2q8sboEZeTw2TOr3qDpoYGqKv0OsAymXMN0NoNs/0yb
Mtz8/wUUriTEn6KamySKu/Y//v1PMuJK/Psvn+zu9L+n/ruZr99tn3f/8e9/sQH/u3f+yRB8nisY
gj9FX3bro0WJKP8VIOj8X9GDXv/VfRdf+dff/8ufyEHb/oeq6AAHLdmGFCI7+r/9j/G77f7Xv0mO
+g9VNQ3LYhRu2Y5sqn8xB61/2IppIj2RQUvJssbvgEHkjiPUwBGu328YNiwOUzf+X5iDqiVr/5U5
qJhwDfk9AA/Kuq4C1uH+n1/XpIxa4If/M2P+NWDcyDhKgwQsK4VDvkxpFI9XyflNwjhZMbai+wUg
1IcCtndr52B4ypexEnYQ1sYjO+zZNJvH5LMkGDzonOUc5lTb9Ctn/GVZ8UPP7ZstcWqs++SDqhB9
fKmk4F2Q8RVZt8JvkU2ANhKsWjsp7GKSDMjno5fP5CO0dxYZ5MJUzQfqZRK5DmH2SkDzd14QnaWG
btzruyIGC0eU6/Aw5NqGJmW6LskcGxCkgeN9iYhtzFGoMIHnONYwSSNE0vDyUjzTb7ksyi3tHUTY
PdYqg1V+QyzqrxLpohS9IG7+KUbzM0tCPK1ep6KKlKR8o3bh1a7QLTNNxMde5G+wyQ41dgIOc6NX
qTh7yZH+MScmRTnm6cmhGtDnq1EhvFhkHRJDbT3oVo0oUUO2HsEUURCVg0mSDvXUf6NexyCMwmc2
FL+29V9S2bKTmsxG6ChcZ8wmmOQ/EjG8kReH19qZr/0sB32rPTplbJz1Mg33CkgypHZATgf5t2wY
hyhxoJWM8rP+KHWAa8Ejo3Ls7V+95qoW0nKcuCMkF3EqZboxoCgPffOqjLZfyJlyLE1egDrN021o
Rx0zgYQe46LVl9pgspLaftzq1m9FTd0cMbPZT5nXSrnw0RVnxClkyravZapL+UP01fBgtgTR96pA
RZcTApi2Zex2lUKupzN2gWTj+pQJrXuojuaMZ69Kp4MECjJMtBaB5Oo+YcZWOs5LjC9uK1agBDX3
idkwGSNt/d49DyitUMc67zmDhG1sDm/TEB0kgvjShCDQoWgl1yDLjFCxEd4I4vLARIpGdPxU4YSp
rsAaHukJqZrijeUvGA8OrdQJ4bAUl94iQGfJKjg1trcxTcjwqN12kZfNYqWfypofZCLRcaw4iMOh
3TYOWh19psSeNA5poJ50+gcbZMSPU2mftfiyIEfF4V3N7bkZtX27ejOgG9Ujp35tIYbBZgY+FQAF
5c7YLm79aoQy+Q/AuslnVxNUe6ijCCktQ/zQQsbSmGjOr6KBAtjE17BPg64Olb0WVl6sJwzglfSD
aGCmzGF2akR2qc3k8WaYybE32GG63gZXRQdj0Cc/hGuy1ytpnY7fOGVIaneA9/YRFclpgC5J4gE8
wZrGEagrDgLSObElbIYd2zoWSrOtDDdLwd4oWka9Ss7pcWAD61KUgSrz3QinrF+lzUdIW3OrmRxm
41rx1LnDJl4tb0XVbWPevIRuME5T8d/iS2WMXF0L5pEbvH/9RiNg5qkB7rsZcoBjY2IcmhTXHgfF
6GCqQ+6OEp3WtI1ozY5AXSYJzSn0CmaOKkFOammRQQCxXwf/RptnCo+nrBu+lEXc2nwK0MG4IcM9
vCmeaQyVT5zxnpzPX0NOIZTTVZ/B6aOticqDAx5K7R1cKugsykxPAmXgxAVofNqpzTR4ETjRKqag
izsqOFuTvQTSyEM40Y1pGcz4aTF4dk9/K4peQxPXgcrFhpazAtiAicuVgaHV7YgHK74aBu0HrZcY
H2n6vsnQZSdExhH0EdHMxC0HCZqgI6jUdCyZeSGvfSid7Hue7J+sQ+C/SJ7dlh0rvZ0xVkNSyUyq
7a+pkU0IS5ksZjj4dX0pd4UDaWQJWeTGqoRYJO8TnmIvbCD5GvKiVs5ORqwMj3Ei7RRTH5+qBC3O
XNZD0LMf+dkMRnTmXF5sQIh3LOdECk8fQ1Momyoiz7uCCuTNFVwsxY5udH2XE84/qPWTeZXqxHhN
soVFV6q+u3FyExU9JpBfE6ZI/bsxQkhw0MoRBtLNb9L3UDik02S+7lDOIz9vT1KEfrdkXd9Ynakd
cBqGz9ToW3IoaLQt+jfd10eyJc2znI01JFKk9wwWyzf2SfUBnwOmxCZnHoQy3qRjih/BwJ0/MRnE
c+guldkceZ19rk5sCL2aHU1KV4AVRXKNNLgcAu8nKSiNTxD17KqyouJKN8AXKJ3zBoj/uU0m53uC
IOCo4pM8y+qaxQ2ARbSaR6k1rFOSMIcdJfU1NGSSydXi2CxZvq9saPfV79gu4MmDulomemiT3HfM
eeGkcKlLOSEVUwVDEPB5n8xPC1DXB9VkaU3ybB+Wo4cwbz+teUATuZijxFRfPjGyCBhblxuVMpRN
j1NNEgNZ5V1DDUv10CFcXQG+SeHcoiF7MGhgwEfTXvsZEcA5TMt9LBVPhLJe20HVt0VaM7TQIJYs
Nm3VLKz2oMpuiqW2Bzp4tlulTBW0UtUOBBJHPg2x6QgK+cEIwxjXaGbjgS/tXVfIbzXt2a1iRfMn
hkDRKeJThPLy0MoM4UMkYMB4Ig0/11xiHCQHqurVT33RnCuNllundMvjAr5ds2GDZk6YPC4tYbhz
xCgY0Kr8UNT2fMvt6FUpi8vAdU6wqGb7BAn0W90hvAyVVAtFl5GtFO4naUzceIkeEzU6VvPQndKu
Oc3WDJRuTpHJooHetg6SXfYsa5tKVvMABw7DUWJjEiMhqY7B1aKaC2pRvE4a54U85h2CIfujQWuC
1IeE6rnijK1FjzScFN802q84s4qDvYagAzORGauwstRR9qzRKHmI2qFFU8+MqGmaIegiJCaOipvS
IpP+IPXaTymppguFGE8iLi+mNT9OS/J7MRXGKUsfJHAkJbCeJw1oVDPP1naQ1eS9UTGHDwpAVl0z
Kqg/cfqkdjLKs2mZvsrZoI4cpPGJPmh0pLXesM4b10bKOliwo3Hpk9eOYb5rjgrymRXYHLdsOIR0
JST8JM9cO20QFYD3orT+pGrUceg6mm8vyi+H6NAoy+x9l25mS6nIxzgAoGtAzRIJStwsgjEp9Kw5
fix1+Qu9Myod1BrZlD3nDSNuBQuCjN/TUNbUFIBwTY2tK9eXvZWgpsNZ5Ok4yThVHZxM8Son5n2C
GCKeyE6qXmSjOVeaule0vKTTYO1Kx3DT6J2ahPgofDDqxO89TsapqqWVKv8Du+XOMkMQyoSW9Rmk
C8Yu7QPJR5RGyNpM9ZzESF5T/UehcNUggtLwwGhbBCD4kyqaHqJG/tvBodxZzQ2v5LPCq5EtxjYd
FL+Yl24jz48cLraQhLmALTJBlZSrogUuuwiBN5+8E3XVHaed/Jz04hsP1PTQaUyu+6F7yuq5P+K3
7T2nC18Xht1HMyyO5FNgj0QxsUZ33j84aCcgHnT4vEOYkNt/+eL9Zix0skv+fvOP/9Us/I6qpnr/
8k1/3PP37xchLkjO8km/X+xf93v/+BLpu8Ty/fUz/uWr9+9q5tQKFBZdMdftvl4/oLtq9/dP77eW
kjzzv772t29J4lUgdb/7b99zf4RFlanK/vZ//nrY/9bdjOFrN2vRgFKcF/uBAfwemwPrbbfevH/+
1z33r8VYBpcoxM5nkzrfSjVB4f/8v/db96/1ue4E0Acdgz2P9lnJHN1If94f8f5BqIho2Y/4MSau
cR5qUMnzyWmmFXqIoEW21V91UyFJhx6+v6ep2/dUekn9jMaoCoaVc3p/AMCnf94KHfNtqAea/DMX
nxjJVXKKqdjfbxF/wq0wMjYZ1NAHhQ7R/v5BX42odDTe7j+qaEASh3qPpWqIxF4SAy/K+jtIeYQL
UGJ4iHS0Yi5drrWDhQGPiRTM0wh5E85Pbt3vVxed++9fvH9u9cbok9SGZux/f8sfD3H//F8e56/7
RbtMAXmqhO+aA7tTD74DCRzCtWbEIhAxvjU7O3vI1hegQ+S0bPLKski3lHEHrX8W5nzcX64v8/3z
+y1yXNAu4fD+43vud+g1BkmNVX6LdYQ/hy5sZasNDgflGatvA8BjfQ3uH9Au/3nr/un9ZaoKlGv4
RJBkE06yvnD3D/f7/vr0/v16Uv15b7WsO8P98/s9929MFTphofIYmgyaohg8ijSZG5QNrtMYQAmI
Z13TTNJRuzldezSz4jTW4VlXvhJH8SGpE3rEn6hUAtWyvaidfc6SvhxylMGjajnatmR/BQjNBo4n
amAJUK5K38JhFhf0focyeSWseYvVwrMksa/iKKh08ZU+yZJ6aBLUpPhLTZt0YJp5ndG4nS7QISHA
l0cX2W0NoRmKWwZSnWXw3OBptdTfUfm7XRK30KNgZtRmGDy7cXy8h1dGmOrMzpvj3q0zxSU7gR02
3eXOGdMvEjD0QWuQ4KaYH8IUxOHkISRiiBH30WUupfeuqT90x3gapvdQxivCkRdT21EDQlWK1qPB
sC2HemPqxQFdwQFwUHeY0vbCdNYTWuNlsh6A3+dJcIIp38ZI31t9exg1w1/Cdk8LyRe6fTTbCbqj
6oep8nMq5uc+1D8QHh6X5kuDeJlFMQPm7JEN7dwXCyeCCacV+dCFFaS4c7VyxOOoH/sZcNWs+o2Y
KFQnFy/bfkTqAkB9GNhKsPUq2RWatUtnlzrAuoaL/TIU4sku8l0V137P+XHFLtyog09ZsZzXJ6BP
r8RyCTP3F9k5MsQKRDF+Eyd/MzXtpXHkc5nIFzVUSf7iBEYeGdnMV7pzB5yJv6YoCuQ2OuRZz7/l
ubL7U5X0G3PNtLOUS2/D/oyDiTGUPPKeTAz+TDuIkhux0wpSh9TFtU/ToO2NLj8CEwtySfUqC25b
HflDP25DrdvD93iN+unAvGFnyrgwFajwNmOe6bE2CUUiQEYv8LfQdq+dCV9D9ZjJkEPtfL9IJR4p
frq+HOw3u8s8QRVQmtZeMt5iEImppO50OzxJheF2snXQWu2WIfURovKykDNuNB848Zxm7UWCaZKQ
bgg39lJny7lPkXFHJk9W3ZEz55ZfcTJ66QzVG7p725O9hB1s4g8jtxvKRsfBaUaYQY/3HxP+qdHy
Y2mrgUloa0Yku7CeZ5Tm4UicVmR5Wka7oU3eEcS9gXvFOSZwTedBr6uHTFf3lWiOtQ2j2/ooCbfk
GsQXowOIyMxl34z0AqRNF1qHYeWC69FVqFaQ9a/69EOdtSBpu6OVRF68BqRWLD4tYc9MDpg01nV7
IeeVNTP5KRLtcQD4mNnkd4QvWVME8mhzGVBqTvPBWLt7A3R4jQ6FfpBH64q2bLfmRZA48jmpA9HQ
xNAPxp5H/jCm/MqJ+kGbxmNIF5DiBezf8iS19j7T00cLPVa3jpJq2a1y28eZMGAVUSdjZyj1o910
r3JlH+Taui4VFg40YZXQ953VPEl2fOujHuQjCeG1X9FVMStWq5LMwVJwKO0v8Zw9ZuX4ZcW/l045
pLV4UkS771fplfAl3nzmEj3hmcTi3x5U7PFKjZKzU3kE+TXR1Y9cnXwZZMKIWLOxaeopZKTKIZqu
+Ql4yJtTlB9p3nHgD/1OzG/yACVzQEk54RbtBEbR6UD4n5+jkOknWo7RLrS7swRMK2OiYYU/kbu+
2kX3wrnBV6rQyxJ7XypHSzWC2BbHbpxP+LsAQRhBSy9Eb45lxBkLyFqZa0FmLHunYnVP9edM6i6w
ldKU/PaQl1guXyoOBxkdGLy2F4mXGKHBASLExUrJCVMiv6xWZD5UAtyHObK9ROqe+qTE3gZaASFU
jJGsncyzOVhXytcLQUyvQxg+E5KOb7T00f2R/0ziihSehkx6NuBGiro41aHj6Sqoqp6mRwdCunB2
lSa7YWjhCy2z0xxuzKslw7rp4r2QpgukBBqjShCXEb1v+9EsVX/Jk20ftxBFaUgaPlzwnZxGzEtQ
5vM+w5CCCjY5kWnuEzfhjYjEhJGcYPccZt08S1L5osX41Ipcdy31QF4wWB1GoVetfk3GetuaHPRW
pJicu7oa+YBQfXkRPonIx3z6kJrBH4unlW1cqbaHyYr9SXbvb3EteyVE/pzjK2tzEjoihvNNoIqe
VQatDbEjudK5xIWeUPQH4TAHcrpAIPkI7fg5WZgNGxOCAcA1S3kV8ChI7fAIfd4aUht0tzRHqECc
FRk0kFLBoEXlLtzBBSLd/Fb040E2LFJy9ZNpjp5wOj8TMG4RYHVGu1dyzuXEwuRl5GZZstfHcgeN
491w9F96lKGQsvagWwImjYcCs04DL59e2XVJxEtKRzGzSd2x61PJrEs91OmzbHjJglptfLJ/WM3L
mJ3r0LUJBxh3RnVcIg3x8SegSGv0aKep1qMuIwrRVBLxrgaaoVaBdteb18wRTzWpcAkKVTFi2yM8
TQEmgMpYq0g/iynj147rEL9UtngTSOIZ/W/CWD3ivNgbNpkvc3qyWU9m0B1rW/ikC6T8gL0sGfoy
SnQDhbZCorYIFzeGe5/1wyZJ1B2/saVXTP7Kc1QnrpInXpnRQpRc1ZyCkGoi9IxOHBPD2MFTtcxd
HZ3yviaJqb8qFoHVGiWmPuxNLTkb+rVRUfjaLdK0DC6d7ukT0FUVJpxUbqd2CjiP+abMZAERhk7n
MmbV74qjHF7yzPBw5yeTGYihuiI0BFKSX3T75jT2d+qcSVc5S62812Uy3kmKq6uNWk3QRd9nxOY4
quH2Np4dj1vYBAca03MBgpNgtdHcE0DBFqAGpJmcqkbf12P10Yb1F6fmXN9P0OyMBG2Xh1aXdJZ1
DZ93MzsaLCvM+NEeF9IBxQr+WumL0+QusZ6yvIVH1AZ9VdIHBxc5kbiae2Gi00+nXWkjyMxir84d
z9BXyCPlVxT0MYtdL9BBVr6ztBuy9Oyo3KZKsivoniOj2mpadpJD5LakDDl26Ip8uUCQBkpQGU9m
Kx8sZjTCCIOy5BclDzKNiF4uvNBqL0acHSbB8GGefvbpcjUlESzKa5o1+zlWPAQ7z4m5HE2bxix9
TAiQGy2VgbZm+0Z3aAQYAQCLnbZY7gh2gg4YbebHcNHJtnlDDkMIXsR6lHGWgD1VaBvgOvuZLnco
TSuFgoWdNaV5smD9lDVdbOioBPkxxSG9pzuPi+IqOmYa7GBMMXahHHpJiNXGxMMssXxntwl9GkPn
ANHDKa8pvuNmS8PppdcbjzRYrxyrM74wIeKXReCC1at3tOY3O7Tod4Iuq8TWxpxZAYJVB5RhoJQ4
8NTsixAWpHDeG/GyQ1q6k2QqZVYORVEC2wAunYKJR/VnLRU/OPTFu6L2gR5GvgrbzdR+083boqY+
zsQ6aOl8jaEHLtEEJW9hlBLBleBSgZ2NpMZcCOYsGAkiUINXLA2tG4vImyyxBbqw7SZmZqbhxlAD
aOHseJdtF8waQEqhRDrb2a7cur9Ah/cLdGor5cPQpoNst4fMHt0eUpTRQVUrkm1WyTuNyG5YGTu8
A0zh6hfBZkQ8MHBMT4oAxnSlN5XLTkunbWVlvJPMI0DPAzoCl7uGMQcP2bqDLLvyYlG9xrdpGt1m
ZI9qwXCOqZcg89cV8yK95ClnFFvZ24VM27r3eqwnhkaN3wYs3zR7Ia2UMMOmfQc0vhsGb0GYVCJq
wmmPpxjF40IkmkEzSHxkarXTJm1n2TiD0FxKa/BstQsNlIFISGNjt6K06FS62A7QWFQ7k18wxuqr
jCKI7G6/TBvHCV3ApW5LLnqiL+76tPNJZ/Agglzu9sU3akw3bM8rhotJmNd2Hi5VT7caP0bHEivx
O9TtDQL7M3yxPQk2PiiEjcGpscoIKJq1XUiMQddO7qR0u9xoeR65q8zPk2W5tcosCJMkbKNdmErH
vuCA0/AkkHNLDBl7K4dqlnu6c5qbLtCpFxXW51BfzpacesMqK8ytYziTBWQ8k7j6IwyX16x39oAV
3qri0q/HI1m75RTwfUdf2+n3IU6+0Zk2k0kqxqSfEY8iGzQvJtkXJS4vLeUCSoELDvABpmpbtKQu
sP1BAvmU6jQwId45u0bRvNBYqHxTbxXzM3EGXUlQz0ARFZuQ29dlzNzS4fexTp0k1GzNkG9NiSqp
Y21nBSxTc4vteDfPsUuNgob7oDRiN9TJyaiY+CrkWwPWiBQMb/XgtU7rcQSKE9Uf1Mar9M6vWvx4
c+NNDrCEGZNyFHl47TxbRcpom1d6Ab5eAtEtID6yNGvx/KzXuqsostvnudvLhlsClirGz9DSvEz1
emTEPVMD1dQeR5bfUjr1oNjS/NNWtWBkwyIjzO1U8h1ApDYmXRlVAwKOFKAUblrRQW2m3frHKzpp
C7xhY8C0xvSBt9SkNqW9M/T7ZKBHK12iSg302GFD7XZVL7uGVHqguB8JMg+9e/Mnb2pcNqgHMe9q
0ZoIlYk9joOU0Nf15v1DvN5CIG8jRcc6MYkMvtdSFHz//S6kCOv4IZSWnVmYFXu3jKhdB/UBTi1R
vXm0vHv742/dkL++9n/qogCL+mp7fhFA8lTeDOuRoyG3rNvsE0oiETEj3aF/NtBq+vLY91gojYFW
En6xgJJm8tpWdweJpJU/Omx629KWubduHPxlZCZDXfpnz+f+daJ3JtckzXQrCyxARjUxVjIeYWFx
XTetzWGjGN8jS0ZhbFXLaRxS8yWa4ENI9fAeC1Aoo8iHbZMPBXLW7rUQQDeYI6pHDZTdG2onyrbw
uIxAwHopqQ+YI+DRmEPznmBuJ8QXssH905jhEZAz5bXup+LUxi1+xsFp3uPUsbeYxImeWP9XF+ke
pjZPr0QFcLHv3UY+c7BWzsvYfTiw1vGyoXZtQxtAFjWUOzGFerdWcWtjBzGnwTMszeRF0rBbVQb4
y1YV5BHUVtBCgXIqzhaNJmnXrM2pV8wEw/AYBoMtZxtTCZNjlQ7BTCfgJpdlfsmj6kdSjsxvFoeL
Ama/pxX6xBYHHE1kLt3GDKQKlTRKuoeaZ/gE8+OWjYYGzo6FkPzZbJqkZ23uvlWQZqdYQYxN+Ju3
pg1+QE8jZKFJX8fclrFiK8thKgaLiXu2jUKOq51SbTs1PPY6gQ/4VSuT583CZ9DgjBVao9nPbH4d
yKmIHGZVx9UrG+0FGrHoiGY/ab0hCYbSo1NQct5ZO6WgrnchQkT5bNtoEXYdSjsikWYiv0BWh5xx
BD6skeZHhapAYAg0dBYMh8jKqvRGod4ASbuyJe8duWN+yfMejEAWyyWrSlplczA3pwFFRt6khwWf
QbnKclJimvsuSAqIpqgPSoOpHyEW63JV1cRnpk9EkzI4Tsk1GIM+L7fg0TzTkVwxwBDN+0CRdAZ0
YLgxf8iN31bqblFb3OiUK4rvTBzXSqInmP9HS+xmlrYf29iX6NwkJEYtMuJCZio0a2kFYsIaWs/6
NjmNM1t5FONryPVtdO3FJuOtXE1Q4ARDhrdoQ10Tg1SJgS+Vi4cYYeGEDaGviOGLPvVu8rVaQJVu
Gz9TnE2Leh3dQBuzQm7Kz5UA0yBY+NS0C00O46MIPzLG8yAKumSPlpAsVhg+OHoPkUIXMClQSdZb
qXrBxFNpp9AhMcvZS+R/MY9NWJ1iVy9osrnCTl35OZ23afzcmBd+F16GNnuZnHe1eWZDRJ0J3wMV
Pyiy/tYB7UWSmoJ5TVNjZ+NlzE3L7WaiAudfTFg3uRSDfIeUv1FeqKWJtcmlx1F/UY09AdIPTfRm
cF2RWgYsaGkPs2wfMYFtNWGhDgLoo26rFP2uY1Gp6wTtdMFU6T8me97Tt/7NgYpkdVs5qprzkj+O
mn00dMnLqvM4pWQlde/USPRXaDGiom5RV7ThS6ecK/aYzsGs11xmZEGdjSwK7kaGmcc38AbrcIp5
MdcyP87wCySaa0kqp0Cd3EK0+V2j+F06+jjTO5Rm0FKxG9KqldAu22n/lCkLE1btZBbvEdJaFv+L
bn1Cjd6I4UDwJicDojeJZSS3E+gIqtjEerZnNSii5mAv094266e5TLwltvwhRWIWzz2JZ4Zv64Fg
+k6kGQWcdnJM8awLjQN3vjNkgswW+QnfhQ8TVOiOtxB9QpgZEz78iIXzljYKTdfpkEwdnJPZbzaA
RrdmBCsRojdpCkBgsMNuWWYy3UdujxGecLAEjQwz9GLhdI1hdLkN/Y9K9RbV65rXgcU0elovbUUl
SI2kTswqAzoA+Rm1Byiuh+o/mTuTrla2pD3/FS/Ps5x9M/CERkIIBIjmICa5JBKy7/v89X5CVNV3
61z73uWB1/LgiAMIZbd37NgRb7NzlB0krIsl32X2FQiy+NNGq/a5gsc8XpvVjaVtOmOLwD2WnRCY
Y/fgJgcw2wnzo0VzsSrytWFZD1i0IcOEnyE7jhlpy4vRSzcD+fesDS8zObrYQWX9qzGMt3HLxFX9
FUCu1dDpdEnQgw0fmmm573Wsb23YXN4aGu+qjeO1lBoU03pHyOM61WmcpDYU/f7aOlhQIZuFGAYw
Sbk0dPs+RJXFH92N6pQPXlwfb0dTfdWc5gM0Jv3Rdlehrmak6l1pqluqNQWrxdA3zw0ifsaIuhiK
FRPM+3oitwtHIDMWoxmlHbAMA3gE+v5XVazdOHG16t19ltz3OYG8HR7R0FQG57Wa9avU8F56uwuv
CI6BPzfeHlmd9tZx8E1fdEs9OpRgWze/MZUeYR5FH6+yJrfu8p7Scm4vJpmAk316zl2Ol+DJq1yM
deQNI3o3+VSaWyXHWZ0wTLE1u/cW2PKaQuoyeopGq7gJt3h42IAWnAgjIu/2/A67Bo7TeGb1XE7M
FTSnIizPMmeb94CxHD2sbjMUeK47unRs0X2b7Nt3XmpXV3eGNz/byFlkumHvvaYt17Vhu7Tnq/pQ
dv5mTrzmhWJ5dh+qKnFnMOoDkr9YPhaldreg/vPqLCq6P051iLr62bXtfu1k7icsyHAfdpbyROHW
hme0gbOoMqKV7LlJiuw5bgGpR/X+/BNLNbrrSXPV6/PvssF27xBcfFRZUZAVqG/PbrKFnrEtcPCV
ZaOGyZetDJezYh3pQJ160vJulSHrKlFfXlUgS9t2duJ14sYvrgIIDGEurCJceTn/L1TSnWHV3k2v
IIbBaj58N6J4ite0cWtrUXtpinMuGptfVUERblYV4KaGflfJy/l/c+nr0N+ycmU1pc3e3wIUiMkr
Ya4BGxJ794wLKgvIut6S5BLKlg5XExfuELCAfKIzQLOgnea904fmJqXxf4kwYvNS+CHe3KGyJrVr
Xs4/Ejv7IZmahyTZVknVvkyo5FAwiObN+VtdQSU3nzyH+M1vq7h7+X8C/F5/lWLZ3p6B3f8Gep/B
2//13X382ZRt+d39/q7/D9HhuvmX8PC3r+Jr6b/+Ex5+/pt/4sMt7x8u5GlBX+uqpToulu//xIc7
xj8MxzSotDIOAGlb9n/hw61/QHSyHE/3dN2jDQmo+5/4cPUf4MZtXVVVDL81wOOO838FEOcgf7Sk
t2zbcFwyPRO8mmnZhvz+D/Bw/NL7EZrdAlqndu9MZ1vqTb7Lu3KXI0b/gP1w9pAn1b5QT51qk8zg
CY76FH0uZN5HmLj+U5gm7l1Dqqp2ZvweQ+YDsZu96D6YY1+j0wgENPC8rHygszEx2ukjRz/EhB/Q
/2OZzWFZ/Leizx9JXDuA685vl+F6tmVppiFfyD4csPZ/vAx6f34duYgpokexyDJDRbO0LbSmezaS
kEguhqWdL86T4v94UB1w/3/cPA9IPQHK8+hE25Z3/v0fbp6rda2t2ir+g6MZg4i3q5t5iVi9bL2+
QBVAf0hnXBPtGLfyGAwnRnXvTdX3T20y33rAO4HSRl91Azwx4ya+Rjr7QZyJrCt3Gp5KE9lzfRqu
AJJDDG/HYo+H0Pqvr0GTsfT7RdiaZpkwGCBAWdpvI6CmdtWYUQ1nz75qF2ROXD3ZnV9q2IgAzgY0
iull3ZpItV14dtOj/V7clbaHAY635PeLuyR3YfVp63m5wyQxogah4UgN2InS8pDf4gCQ34xY2V9h
tVKsrNHF211eEoxP8VTz6tuBhXTnIfFJlJ3LUzR9jfi0g4ZHZEuHv7DyxoZmvcDGzi8dju2j5Idx
hCdKMcbKm5IIIWjW6/u5S4MFL9kV6ANRpmOFomt6PV8oyJS+qtTT9w6ezdqy75dy+MQeloSa4f5Q
OH20Zew8hAgOHlEPOOIdYKLvqSsv8YAMR6QtD4A/q+u4R/Bn7EZ/V9M2Q34kC1e23RwGgH7vbufF
VxpyLRfAI/1bHE7Sa3hHLmhu19350MpwG+9BD0M7vAkRTUH2oiIVw+p465ZQS5GFnbdp5kHxHdx9
kZvbrrfSO6uinAN5U8tp4s1F+muMoHJjlgCOejsMCqQ3Bx2T7fklK6lSYSXesZWp2u35xQJwvlUS
ULlMYXkF3bhL6za/cKClzRQ9twZ2cZcO6JLt+SVGvvvnf+dvFbbdlhtLhpPkd8VkZ/h+4+yyhO59
kcfjJlzszZDbGoM305/oXTkXBvzfDQyL5bk2q20WD19dfxerLdA85NmUHBSoNaJv3yLdpXf2+FZn
EblMr1IE9LP2AQ3ZEkMSjxIv5uHQ+YFZxmxk2FqTnY137LmSne7Y4W64MafWOdAOZ0sxATOKyuw2
HNAhrV8zvDn3mYHuT2JZxRe+x6MLKHr717PJIJz/Ppk8GyEp3dUsy7FU9z/j0FwS+RS16elBKP1l
ovTrkTLvoWUHZJiZT7E3O6ToHN1ambPCjamltjDnKwcZxawr/ZulS/0bPQpRs6niCM04p1uPqU8/
UdeMS78sWuQzEcDXmwJr16gVv0tMcmjp0bCNegcpTjPf+y6y5GXSPJRRim/DHE9/EzX+HPk0VfWA
5huG4eqaJ2vXH+Ntozow+ZQKtZ9i8K7NBefo80sN09nzUa8x0i58ROQmuxi6uNvnRd/t8axvMFeZ
XPOJOF7eOzEiFdHUYmBRTPEr1GOM1Q32mC6+gVcRtcYG33SkM7DqjhvT+Js1Q/t90fCg+UBc1FTN
xYvAtn5bNFoljOiBeil00ibaLNJ7odGd38DyR/d4zL7o/tI5brL3pkbVktbCdTQozt1YtMpt2Pp0
k4aQSlICKIu9aHuntajk/vWI+tMSwznC/7Nt18Wf+E/rs91MTuprNrUkO1YuR8yWacoQNf/6KDIs
fxbVTfA//7tlyZ0wCD6m62gmS8Fvj7NNuslkCqVXY2K9105PozzClpegZHLROsJ6i1fCkfsf/+Lp
Pf55yTZ/u/1kRMwTFeqo6qJUZNoyl/6wetplD6sAdPMVXabstgjZLsLetjpH3fnTQ2wypvoOgd8R
C6prynHIvc8GsjzL+AZSlMU+e/Paod83VJlcCnto6ijNrRcx4bGX9rdtU0RrLJEpbEblmi2HsTdF
oqKrKHXHXkrlbFDXIKXCe1ao9ySsjYvZWFpao616E6sh6uHtDBw1zb6ZR+w7i3Zn0UPLe6/fnL+z
HZxa+zF/UPBq3g3lfNVR7YHYXP7k3//HVEP7LbBwsxyIz7qru0w8lw3af94sRnCoLKCWrzqEk66K
KDbBlMSXHcCNiwJ+wdViGBb1VtpO2H8Om8bSiJ8gGv76of3vzoM8i9niGqbJ4vcbnRDtfKQFy4ES
l6tiRlBeNpXXPISmm2BBD519Uq0nqFK/usV8MBenwqaORvPfnIQMxz8MV3yiVJuUi1sCYJsMixz9
jyMHN+OpwJMDjT0HiX990qrbMYtxtEIedxctRYshAlqzOIbCYR6bPXL5KQUbVBgLPS9uwL1Xq6FM
X6xhgJ2sGcPN35yg+VtS9XOGDkUS95z32789Ls9ppnoy0vyqSFBglMVp1lIoATGnfZFqLy563Q9p
A++FpQHbgsId788vRpFP9xTDdVDjbrWe/bi7H9/GGf2HMY+j9WgCTBwy5DRzb1bAyg4I5+UG/gUh
4LmoQzEwbWc0ylSkx6W41vb+B+JLoK+s0ny2uXyqXfG7ns/rvldrQBf0hhC6Nde4AETX3VhXq6qH
FVECG4dHXLmvXouxm+O40QPuFEhsuA0ERgcrbfznWyz2nJ4qKDpxeaspj45V7mZwPetphJdA2IDB
gDRpCtPuahiRGsoHWGHhWGT3URvRnL2w7HDeGZrGS6QhEgKfnl02dMAWyTkTmZ3rufUEGal/4aWK
08AQKZetbTyGZlwAPUnBVc24ftxOjXgOKuU+LP2P2HWTrwIUYpksu7HuwATTsouhmVyeR2uIFPUq
9MlZxsxEwUg9xJnjbM8vpm2v8izxbm3IZbuxSFESjNE2wXTkBfZaD39L0JwpWnNIpBQQR+DOKRDB
2/bay6gruTRvVosDK26eaqjcEhSWnJ4qOlggo5S16jTcJnnJBSgXVt3OKOP+3muoRKnz+DwUen9f
FI11a4f9fo4xLWA/0H/OCol6mq+n2brnfPEDQH//1QWI1zhuMClV+4h+vQ44rkHDJIsf69q01lEB
LsRS0w8c0ExCRf9ryrPqb6alLnP/t2npWTq2IDbGpbrpylr2h4DetV0PxBv1nZA5dcxm62XAwTS0
GY9Fb+AxuKAF4sFx2rjeGEKEh4xhu+iHWEmj3qSN8p1or5FpbESF4BVpOWs1AwsNvb6B9DDUbyGk
qFVXF6dw6tqNg4pOzrT/uxD358vQYE0zcXWVRUn9fV2qWyPtafgR4gAXN+jTewPN9qRChLOZC++m
0pZmu+SaiT2UUmySGUMrNJXLLRuLK3dsV14BBZcH9tdBhYLZn6KKS7YCy4y4h3S4rf+WXea9Gqm1
oQ+XyLacLD87+QYu1rO3SRY8i2PrmI3gdeueUq/3kozP8ha4ByevLu90u71GICRQ++QUO+iDt95T
6JQnJULyX/5583fpdqs8/2bEXObNEliDfjTq/GQv1VczLN9IlVziy7XLKj1AGOtK1XCr5U/tdvxW
zO5jsPe5TVHXLzErKE+mYq1iz94sMRwUyFN+np6WKAo6GAc6vW8DDFlV26e+Xo7OpAco2cBgiPbL
vHx3Zn6qQuPo6uvYWAKt1wP5SFqc31nkv+AOZHT5TVYoGznBlJOV63RU/Yi8V6Dk0RanrLDyYOgO
r/IWL9MD+VqiWZF21aMCfB6nxFMCOTVN32n5nbCVJWvm922OaMfyq2cDGhX8HM8qra6eQwiwF1Mb
BoaVndjobQF/rlAtgXKDoSXSWp/kJPvER/mWEija6vPRxGXFm6PnJpQ94gRlMQ0vYsc5JDZ4uFx5
ML04kA2vnyUnAsemigdAP9NRribXvZOpW9fzYtzJqYe4AbrqoUrZTOSxFbi41iyVcu3m1ckzQ/we
qq/FDYNV5XTfi9p+LUr8C0hk2kDNa75wBL+ad7Gq7GxlCVwjCUbsKUK1epQbLg/GrZaXwY3QoVQD
VqBAN8dvp/gYdedV3gJa4xTN2TPskEuTX2mLHshz8xznwXAQ0+HhVDP3SXk2GREySs4DzMd0s64f
5M7K4MNny4uLIzTmwGGAJU52sjFqiWd4hoUaRGUUmNYcYLko1uJqYDRRUDvW7eTQ7kuLU6P13yi1
nCCMnRxU153iIHf0/PRyxDobA0ILKL5JXZ7kLsjoVJebxWt+KTOdiCi7stL4FQGpwoNaVnqvbnKD
cFDQj8jEMUO0LD8VWhgMGjA9vNOtb7m7ZjV+lMX4XfO0hoJBgETj0PQ3FYPBxvlPpuQE1M7K3AcU
2ffDUHw1TEW0degU/pJjObN34VNtlzsj43FU7DuT7bZ8PzDQ1OazroyDvyhf8rxlTI4IP84K8Ddz
ojCD/59dnuTtcp6x5n0ms7tPi2+q3qeomI6RZZ/kHtWhg9WPuYvt9JR5USBfY336Jp87ReNTbRr3
0fJO0x4ng644yb/C7b9zY7z3aUJF4xT0+fTth+bJHOIVkKaNsUyBYtonGbHGVG8nKL//ih1Zqx/l
/6ge9wBIkcy6kmkoJyk/lol0vqnAAoqYi3Dgv+YV3G8Z1fY/Z53e6695yXSpD5FabDIP5vXEzGAm
qK660uxoUxvlqchgG3Iz0U5nUmNZUDhPmToGrTPcqFG+lgOW+FoOzYJ6BVA22/2SO6nU3DXzknyM
dgVDK2WodNidGLI+h9a9/N9U2/shG8HZMoQ86wHxA/TXiCf8LeTewMFpCBHafeEmF/KzCLkHC2OO
mnEhD1COLY9iyq2NYTY35hOpw7vcHZ02KlTHoC0jsjRbaI8B9qsnmQFaPwY6ty1HYKwcLmWO2AzH
Yuw+PBXQhQKQvaVCco7kMmy4cp2yphUiZMYRpxjZmnjAwYFFIWHMyJ1xM0Jds64nBMY/B1yf9Sa+
8YCOogacIprBU2G4x6F+q9CAOcellNlXjf23UaNrmrtPrI8BZlefeFhzbDAB6oVwa6fsC03mzzKz
T7Nn7TSKrhYBZQynwGee6Ip1mIjazhjAGwwsxkGng3hQobnbyNQOycGytz2c0WhegsldApXQ47Up
UN5u18zOwfOLE8bJ23SJ0NxSV0a0HO0iO+EUEmAMdlryGhdLb4tcGVYE5aOM3vMFyHIHauShCzGP
58YUYxjcT5yXRMhwHL8NIpaVAx3vlJ3M6X8GSE0WqKko7iEnrDye8Xm8cKflQzyLR8Ce+YLKDAKA
xrWsQzFXosijaJIgtcpTb/l7eSSQ8Zd5/PRS53xwmQRyq93M/ETvlXoe2spyVvKIMHM9yMLlzxh+
ZB7U+Z8Dakr0VjtXSG+OBstcG6/DDvFY7fF8YFmj5NSjpnlzAN4TC2QWSTjRBu0irqynuKm+Sm85
5st8Y9UxVprlSfPrp3RRLuSK5HeD3RBjpuO0dAi2nWSi9d70qvdHmd9yaigLUHRVb2WYyF+5yxLI
0bA6hcQPAIb5U+NZUozvaf2zUI5GegSSLeciQdfsx4+07G4KgcnL2pDN1yEOepnMJGaYXEZvuAcN
bCumP/KQMDgWPcXmA+kHWXJG8YuMkgbZ03CVFdalPmqPXVEfWDVIo+N97zq/MlSUm+zkMUTqzjmo
nv0Wq7cG0plQoHmyfq0eC3XEdFy9yT391ccazzHPS6YEAaN6mGftQ+3VY9hwuFlTj2N+05KVWH12
KobsxF6Cql1xyjotkNMy3H08IQYTE4z5kR8jc9wDYWbwyrpqylXoOhIQVfYUyhNzJiToUdd35+id
hrDkKXio3S1YeyQpy2RYnSSG9IV7YEu1UfppLU/HZ9hVs/KURcu3zvozM6OVatnk1bhyARRLrJFB
TzoemB3W811/k5qgQkD4yHpk+s5hsjSeU7/pqmglcVPWSlmzjEJ5APV7Sfv0W1LG8wzq1O9h8iFv
ITUjSQ0+Lo9WnYOIocjoGN6XM7Jkwq00/WYri42sfPKJlv8xFvrrVHQf8uHJULLFTbC7IN2ThRx3
mc867dcz+FdJimqvxESGea24MK0MAAHZCYJZIEmC4gBy70bYWvPNRIVbRp5MMpk4GpsrsIWWazzI
5NK7+MopyzsL94/cOUFY/PkERqDcMxm3Dpb166xsXmNZaGQuyDEGsg/subZDD4qY85B3Igp7GSnh
g4z4rOnR51pWMlFz5ovcYbnOFlsxs6wf2oglzc8OqgswOSchyE+t3X85n24G/1weeZJbr3GOKV31
JRNXHidk+o8I9TyuVW7SqP4ctyiAIZnOdRxC6+Rz5V7IVzknBcxLbZuPcmzD0AKESj5Lf4vlwkcz
/PPeNr7+nJUImTnLN9I6e6oz2J4ibiSjQU/Zwyzn3Kbhc9GxYLpe1h3qg8ZwL5eum3Egz83XmquG
Xrc8nrRVg75FG2tVqDwYhNXkZPGe2M86BEOuRU7uHDdLq72nbMWmcvmuFSMowu4jKVF+7paH8/St
sijQcu3FBBfasYuQhVZCgESNTDWpNN538dHFNVbX7mW17aPqlJQVpC88GJQqvh0IIH3IwGDJNTG2
cODUY7seFOj/Tanz0JnKZxb7BwM0jFo/uthjyOxdxuyUM0Uty8QnJ7qT/8teY1KWtzjfAucMEpPJ
LIFiBviYKe8yuSX7RSrnNjVo5XMkCV1TS6Iiy5WpH11Ngy4zbMaF7MkPmWELWSt6MR4qELlZfMVJ
+zmS/dl5iy8mZn+z/1lAj+PhKk+qCxYqTE613YCUSE7DgE/0FMISGo9KSMqFbLX0nKYo3icNbndg
tYI5WS5ss32hCcQ0TAC0lu5D5rmYCZarVJsCPsguk1+FM+Bjga3BgACwTF9yOFgZzyUcv4o8WQ5g
8XgdvBz6qd0TEYNWPnNph42Sllj//rzJM+fXBOSQnKGc6flNtvNWmNUb+iEBSDTiMtft8aazSyM/
NMkQ8SM6df2q82ZI5dYB7+pAj9qHYcRRg+9jnTjNVif3I0oCFg3R8ailJlaN4zGcwG+45pOcQ52B
RieftWYIxfkv+ZMyJXtS60+jt75wX3kr8S/voPbNPf6wzKasi7dhnVz7QL1xP371azw+Sm+P3UOA
/07QdNP3WK5cL8Vd8Of25C1oM7PorxeAenLPfH0K5J7FecF4Vu/CVKhwEHRq1PP5PayYDe1xND/U
oJz4Y00ZjtVYf/nuG84yv+Sey/vcof+ui31CTaxREnQsGCmL7X8OxFq0yTPfferiJQhjNnpsJZT4
iU+8q1R6kjQDHVhDvTbszSi8b1Qgi8RFY542c4krZdF/e2x8SEAgytXPXacdW4QVo8+SzKg041Pc
KGu8dNc2ixHsp8Cr04/Jvj6vSaa9BLJuT1PzVpoHBY43FbSnbCSBYJRH5GxTlgexAZfAf18656RI
ljSqrzFEYFmvAaS5KBzK/JU9uSRV+I89LGVy2WdWkOTJE50MwIRs5z3nbXE/FQ8Bw6TeIywOLpDV
stT8D5RR+/CjBSeeBRIfcGy56TS8RS7L3jovsbKO4nKjNwGiMoE9J0GSulQkoGgT5ZjFQ6oFutqi
E3eHmnAQp8m6Xer1eVbCd7VtoIf8XFbYQX+XBEGSA1tVPxrjGv2NQCNgKR0bGvzC6L/dyw3U0zkw
jHw7pRgJjO6n4dvvyxb9iuzCiUkuyYblq7w1eUA2+MpDEnUe4lPKJutfv7GL6U1T98iCfcBM+fan
l37Q9khbky5O+xYXvc5vP9AcOKIOcqoT99lME1oWrAhWcWo79r4cw5yzdQiDMMfuVSs+2jAONAU3
g56xJMeHV9qKoROhb3icw/mXyzsy3iHXUCMJbjj1PsvrU9INASKYBb/C1ivAn+00vlK9fRq/bIpn
ocJW2olPru29I3hQki1wn+SnciZYYdOdelvgS7j+cCcHzuufE/RqGBFtfoVR3bFdjCCHZaR5+mWd
zEGTKJ8G24dEG28mxM+nSPlsqa7qqEuhPPst5yk3pB202xb6r1yGOkPxcntmJzTj7LR08ZNEcjQt
0Utm3XB0lmwtunIRX3CbOylOSD4vFYjM7S4NEzs3GZbsJibCOBHdL7LjOQOUyG9iV5SOUPXQTJYQ
70/ZtwbUjOjax4E9WQGSvsjFJSjm2SfJMWlEfVo3eo+BN+taNYzHPifBG/rrRL8cC5QpEpIhss4o
Z0Fvh32DdEsyjUd5uwxTqMQbj3qg1FJkMdIBLZrdSupfFvbpSAZT3bBe8Wx4G/iIhTGqVs4hRRfE
JCul2MPOgSfG1cATQySh2MjslSuWco2pYM2sKGtZM+Xn5xoWi5RHQpTurAGKCxnTQC4k6YlswqVM
mDfJnU2myZp4N4PWNfTjeT/878Q1BCGNseAz1phImpG2F/bBzm/DlCSmIoMol2M7VHf0zq6cNApU
dmo+O7bYZsRMUvn+AO50WLpt0sFekic74MkABPxGM1sg4ClbKpYgGCV9Cm1cmYLRiijkzqzn3oXp
hruSUkRZTpeWaj+E1nycTOa3jHu0oE6Ipw6tdpx6HDqKHCjKHGT8eJKZxmJs5NW1Prd3Mkp9LCk6
tXiQ0SmzWWZDM32xcL5IaJBB2IG6nVP7POLsWXtNq6O800pxkOCTdc8lT7nAkuiUUs7LFY0FAxh4
ikab7XtIxOkbpBVx/aH6J9G/tJOnUTeAS07fboUly9J/y8+rGfMROwJ3738q817rqoP8SQwX2mGV
AJ9zku+jni04X9U0vPI6c2dLhUZjZUnLO7czzldaKt6VNU4ov88BYJsgro0T4kzXGQoLtTYfaUcE
QLlcv3qXKVgxFcuJ0DZg+Fe8s2t9r8qN7c6X6APsJKzES3EyygExzGw1W9E2iqNfenJSOjUY1Yhi
qvIpQUOrlU/PdfbR/O3bLGyT/SSjU8X7WuYr3JGVjTyohIgq0gKZFPLz3HRWFex2FjW54c7885wS
qlHyXIHKfuZrWIHVmB7kcGM0BxrnLffcMFHLS37JGJH3qsrNWAKN58GkyXSIMUZmZCU8ebkX2DaZ
WvsmH2xxXFjuz/2XFR+0AYOJbmumn0XZPw6Wd5ArAcf2pVNYCOPvIvJeZH0Y4vn8QVrU34xtuvKq
+VGrCzFDDCaj/TiPmVq5m2nAypX5sxFI7Ne6/LHCWy4eikOHUxIRQdLMcxjREH0XuQDL/QQkezof
Zq7f5pqqMwVBPkU+lWT2sUFjOjUjIgM3BUk+w/CeXUp5ywhn122eWsqekndIHuPXzq8+Wcu3QEUC
2gIBiKFNPNRrkKW4r9tXEoFzHnvUEnm5O6HhrvFbXksolDNj1FEDax+VvjmY3vgt21x4z+uyhakr
IXd22NSbxS/HOa/AUtaoK5LztPmwmKbsLmVLQIb16dvZPRzaq/Ou8by5I+UC7RZXSpD4EbjBKChJ
kmh0csT2WWew11xFmA2BiwGqiwsiiHyyNgYup40TxpdU07N0vlX5vdR3zqVKqWIuE3gQFWlmDc0x
aMgW6xFXyphfCJ0O1BSFJoZpR2vaVNUtOuIGFpEsxeiMBVK7au1liyntZcfqJoz+MnXvHMYxe+2D
SOmZKpVlToxx0vOIKDHe1xG+4I57PpIUobDbxfriozWqg28c/11Fdcj64jK+MiHxnO9FMng4Uyrb
Hrs4dOaCIdGPsvmzq3hlIJAtNzBRtXM/AW4gsZg1hEzYwLTLoQTUINoiQhJ4AsoGbbZ/NmpJ1Nxi
fLbCMOm8k09Iqlujv3YA9aMFdn4u5004rebKwzSSXb9fY2bEV3pqm9Zwrnu3/pDKAB8tR1hwjF6Q
LJsq90sK8BN5uYplb9qe5IFKHdgelLUDGS2XnQwomE+PvX0C9X5W0Z1erhO2IT4hA6rVt3MlzQ6j
1Uj2OUf0MJLSX0ul4VxlSFTsP6AfSKXa9e0v8uMvtXD2fkEjl0JBJBEVCmMAvuvZyPMLmsdkvdN5
W6rE6WOfMivV1y4233PL/4QQwKZR+XQHkSB8M8j23TE8/0VoxPSa6/1Y1F8pw2ewfEihSJg7pIZx
c2m2006ePqjDYPC8vRc+k+xJu4qsiCEwEhcmC9SH8ytkJmXTsPMhdqEAdSx170C+Fpntq8NYUt2f
dzO+ru0JxbKJNInFcKrJ4Axc2ZUSKcQMN2Tf9xBny6+bdLyben9HseWSTc9JKqoyvIZkORYVerHK
fJ+Sj8k5YE93grwxmu27kfNrEn27r6mXvRtD8pbPGFqm9qNfZl9T6H+pzDCF+8W2bo3sNFJo/WvJ
2GOTJlUdwy5BUUK1lUfbe88yNk0Q9YWm0U6mPCRbLUd/QV8Vso6JdOdyL02qptaPUkyQgmOuNyvD
tm9lg1CYBkKO5nU7mwy+7lPKhMvsH5ZmI7UWyUKW1l/bugK/mpofw765kg+UqopUW6R1oSj4uU0z
TuM0EnmXlEOnqLg3BiaB62OJtzxIZWSmGAF2A160DSnc0e4lVNhVtKmMeJOywiysFkjFrMGbbrAy
+ZaoIe+REERL/gqhrm1ZibkCW0yVMTa+6ijlh8NylHGeGPa2GmBmGy5c1fBWCiCuthzHzjsh7o7a
hf8olRg5ZyNyThO9EGiy1zLjQv2ntpZbzM5Q31i+8ik3VD4jjlb46ZwKNslSaMe5boV2yKZv+tdz
sJB+i1gBpOa7jOd/B72p8ndQfdEvxUbOUW5AOvyEHJvFw2MJwoGeTdBGqvW5IEnbD40FUiKifIV+
8CusbqQJVHvpKe1E/Ig6BxsIcTJkkmF/8uXuvBkiWW7fyHyyWYJ+Kn7mtLXTZVVZp6yk5sl5y6Xo
Kmgq41fMvlRqShLG3M6/chxltRjIPlOvk5xUtpKy45w6a5N27ko2cmll/ZRHZ5TSan8mUlMBx/vd
puIiKaiNABSkiK38X/Ljc43JRj+waH5afHpbHoqJmjyqffsJ0TUJf3JmnRQybK8E7zrdLeyT5TJk
nUnzjTc1B+klntsbBJVGgEHMhJw0zSIKqTX1DNuAZQaESc8ezstPhOy0vEn3+wdG59X5lph1eu6m
naN+5Fnr3GSLMFzLqHPs+QgcKABqHVRtfIqU8m4M8Wsf7Ycln7ChZ6lngZPfZ2N5nG9khdGV8Jg+
yNM8ByJCybnhMYVbVISvkfagGyQBIA5al2KmZz/0frWpEUs5/5wHK89ZxouMG3RSUZ16UcxfSTJg
C+l8/XskyeTw6MTM/UHPEboMkSAgt5O/cgvtKFcwlCstMsjl0xOIfLmd8TVS9bfnq/V3nVd9+GaN
UAAtITm6r3c7NwI1xMYIa2f+QN0PmfIiv5tH7Yh3mZrVp3rh9lpydzQMCqBiXjpt+igH9Qvtqqy6
e7klFit01RnnP3R8QCstpuDGq5yjF1Iu5lrASJ6vMm7tFQSK86B3q2snsT4Ucz6ig3HuEElKgAUv
fJitJlxImQeckcwJOSsJ9oVDdaEdn4xaQ0rVvB44GHs5vIk5VX30DgXigUoyr/+VraB3T5+r2Dlk
9TH+BheS1si9XRTc0Jx+n0k1abyYh/TnYfCwvatarz7lsVv1z3hUIYZPfbuXsXle5oa2eve0X1If
l+gh8RHIwt6nhitRUCr459Eu9VZ8fH4l6k46SlO/ptT7IaFVoq1s8OSrj777BCgiS+JbldKv1HbP
9XevmKAyqzfa8i7Lo0xZ+cRJRC4+58HBeCcF3VWeBBNR5JRYQitIIQI3Q7w+fzJLPVC13b/b7PS3
H6U/Kn3RpqeAxEIAHoubh1KfObm3XjG+kq3LBJdtpF4Wq6FldyHNV/nBGfaRv/po/Z/rxBC2Dijo
UXYvVpIno4Z7yFj+ehNT+cRbdRYp35XJ6nfOrLMILWbeXdhEQVZmUjzVxNTcb+hB0wFnG+LIsyxY
pjNsaV1jvs6N5h50JW08ajGS5EIVX3dJtknQANfBkfQGWYq9lhJFyzwos/zZsz4kfy7Y0kgJQLY7
q0XztjM5ZKozWXsyhIpkumQ3XS/za+ulr4XzE+VkW94ZkIhz59Hr6BMoBC4pJJ/38UiB+NY73Luv
wYzuBjyMZGtPGrBqaHnNZgEpkwwUtyWKIS/qOOzgLl4Vzv34VbbTWzxNe7/mKgz6rP+LqfPablvZ
tu0XoTUUMl5JMEdJVnxBs2UbORUyvv72ovc++z4sLipYosBC1Qxj9oGOxYvFh84CsAttX3J6Mu78
O9KxFOgpoxdt0FTLRXXw86b5lML5ZcjnxS3e1WmkwjTZeecO5H8aP0+R/aYifNWRMXN6vGEFHYry
C4dXqGrIZjB0FLrVecCnYvxw+omFOU4PtUY8JYe8T/G9A81NpPjYSpRcI2O7RZzfJs7TQJqnwsWc
jdoKLaCW2VGtZtUVUBdIxRJeEcRR8a0ag7PVv0NBfCyk+IAfPAAucaoLblzN+sS+7RcSRXW1Int5
V6tmNKL3YvzXUFQ/AML9ZbIlSHNyvnj8sqfh08KMlr9QqQaUekCd4Oq/OWxWXd29tC58qhgEBSe4
nlNXoWfUmt2zV72pUFx9q7qH1PsbFf5dJPajUGTqyduE45uMqmersH/iDqauo4rWVba09BFVgFfV
rPFi1qc699FocozJp5nqwEM7pLYH2y8BW2T3CtixMZMjE8NEbCVJql8YDQMUw8a94F+svrB44ZsI
/6h/p+5vPaPQXHfbPhUM6XrMHky/VfT32HImrNIKHWpr80iz1I/RXP5NGT4JfmeVipe+eVdZGNio
v+rI1OOtk5cfj53EzNnmlbZpESmocYCKHLH//b0wP062zWBLBMOM8p8K5NUfJQztbkALVYH845Nq
2cxJcQWTGbjsjeoqqPQIfj8GHjgKcM3VClQXGecrYVqvqjGtNBGqNRZl9WsbvvRuECfur7DwPv91
96hxqaZR7TnU5vN27X47jX1yvfyxph4dewQ0qtVaYRw6ymb/iBrU8ldBsH3DGiMRxpvqcCmBkgpC
wRF8DKCeWVut9kVa9njTZU7JOVtPprwbNvegehMg1LLf9AWa6OGqrp/KZh/Xy0qz73jXQStV7hGP
40OlWTOwaqyb1B+v7qWBbkkFI2guxGau018jOvyh66/qEFCHQVu9GXr3bJWoYlRG5lhPoY6fsYow
uXUMtfuqgBsZ2rGANWUTdEvCZxWuqguphChOPn6NaFbpjqp6YTNGFI6ftJJNmSj7UxX0H1v87M0/
3ORZbP97vPz3qFH/Vx3+KYMwLw9TO0Op6L6bzvqlfk9fZj/Tc0PLS32kXloL0IACnIrrI5FQsqJ2
z6VNIBctXhyY5tWgy6RWqOoWT3N8UuBSBvk5JtgckqZ+N529konlquWijly15PCxwrzM2ahcZ/RB
uqk1qcxmsMP77936kLmoNUGcbpnAMOP8RSWb6lZQgZqWpz/JfFWQp+Ja1Q1VDWKTjWfwEd2w0lRb
ufYO7D8/F7f5VH+527ZBFsYMThGuZhg3hivV5f2/AxAX4t9J2G6AdZ0fXQ9VjladDp8RseSxR6hG
jZ2UP4b8pg4vg+xObVymPYEbRpveqD4Lu5bqyiwa49bM+3f1sB77+D62YqeNMHPYe2wz/60yMt9u
nho4w0rH0U7eCRoi8+50oRulAMjbwHIr4BTJY4mpN2WKsL5Qa4l7TP3p5ZR9UahTN63akf+JAbo+
SGv78si21H41AYfKNbEW7b9gBv9uAnprJzURqPWl9lUlvSpL3FgM3I2NGP6fKhpxUR3ZXhi/D6za
+aqwM+GA//+yqDT3DmXkblWRf+mqYB7ykyqZq34EgJnAXmIYVuWxIvdQZURV2VSFT1XtE53+Xlkr
+xfuYEvVvLbWi6oYIqH9xHCaK+8+BGGjCqkK7YnZ+7UOWeqxPgm5MAzAYbC8Myn6OioqICeTiu1K
3T9GXfVI7NQl61JWX8G9k5rjI35TMZu6YL5+Gihzqafqv8cukHW4RMTGkySKyHLrB7Pujy3C1qhk
UiFiXiOuAwQ5IGn/XW31TzHT/va+VByoXtxDJLSYt1lue9mt8I604LJ3dEdbcJ9K6aekcgBycgUj
VCkmrzLhTVZF48iqXouM80Wd+E2Bw2NxUL+iUJuVOo86Ar8PlXyrdy4mh2Js78WPvxbxL49NVC7L
+FYSG/hptsdHYYr7CB00qRYkgXy8Gd500K1yrwQOSo6hgsaHWiMEi58tT0aFYtbqzkPovyldlfo+
dbib+Vcx9e+POgKfylnNWV6fVPumxTQXCPcVM00EAD3iA7+5mZEOR5styrD/tT8s11oluf8ydctf
pQ/GU/pnmKYvSd+tBNFr7+uHWiFceEFKAJb25U/ToPWEapVf8n+3alPVpxQuBNMkN5njlciLc3w6
GCTu6m2wIS6Q/KpwWd0p6o7x+mKlCiHqQIh1+9P0lXHyu4mRcsJ5orYa1WpRd6e6zMmgHael3ijZ
ohL8ebXHnEK8VW8uXu/HwgwR/Ba/DNNC0Ot/q/9n0HahFMDRXn6rPYki3UIXvKbyMJoDthhUjdlB
1Y9QOkLDr65NjPHOf9Rmo8eksWag8Pynhh7oL1sOLjBp+8fvpp8FHM9xuQ2YKKu/V+1wjodLi/6h
TgWlHjM7b52WPRMpyLIQtLS2AUKmWqmo1Rbjj2x6fYT6/30/HydGyDdmM0KFMYMgom/UG64UG+oA
URd8yGKucbF+fPPjwKHTtDHs5KQ2UrUWgNdr1vhLvUNKS6x+esILtJpkFdNFTrLmrIRiKkhW7TUa
UIlvfahWpdpELTk+ZclfCvpdI3+ovpwqraeG+MlQ6lvaHFU/U3VYLWpt1pz86jF1F4Z7yKeE6nu3
Lqrhi43zr+pgMIS+HWukrFTwVH9QBXfmiKWpl11UExsw9qf6eZ2WBK50TtHkvlfhm2p8RCGJKFmJ
WKbNmMwnnzJi1Ax/rSn/SBtaCj4pIPmNet2RwRZGT0V0+BIt+jYfY8Ab/xrDDvkyArxf9bBVDS6G
lJFc4IbN2MBdiQxUn0j9v3K9/Rw7+6g0H0KHtCDHjjD+lG5/Mx3zh8Ck9gBrG1haIfdF1eZ302L2
vKLF8DGX+lPbJOPf2AFVZRqIF7tmQQ05eC8Q5FKghWN5nhj6Ovl4Jm2RXMQvloerWemHw6+ykpvH
P2+XGXgcneOp15a1X2ThvUtMZ2eV4HuxdomujMxCUm/i4g02IzIWf2n+Lvuun4e/iW79SY1oeCsH
3cNzrC+vxpA5h6xctN3sm8Z9KTB9yxpr+mRbvzbqBXu0YeymsilHkT8MIm9e3IGYt/Ey+yTSOD7b
Qiu3BVnGiz4aaCNbp/h2WOqPf04H/N6UXfHZigxT4klr70VaFBg9OfMhmkDGOzmQ7Gr60WCbzaqm
+IJowV7FBXDevny2BfOsIgY/lzQeJNB2SyG3D3JKyF3t2BiPj3gm4ZdJmGRqb3Lxt02W792mm88G
EsdeGzAR7zp9J5ERI235K/spC9wW+1wzZ3CJ8TFcaLMxcOeE6kIJZAq7EVf+ENQyJq14xdrdxVK1
h5Bbr5vS/4XdK8f64n+DOk4CWrwyxS+tNUDxm1wAW7SvochfB208taiA0y7+LHQswmvtj2Vj/JlE
3XGY5vvUYsEkiz5A4Lvtbf5yDawCLwiiUw+p3K/sGpengUkHqElOXNsrqfttkHo/8VvCQqaeCSfT
8VmQB2E4n60bvy9Xudkgp1JN2La4T155yxrx0Q24B2GpE2D+ua6B8ewKhqDxpsEPFaOyWyvS1zKG
c1OzNLIS3hn2uXpexivRoAZw2/7ecEMz09Cv/jiVX2A7DFu3KaKnTheQucYnGDzm2q+aFVa1WEuN
QPHETK106r0Wz3dMtmk0MJfRxF0weMubIX8ui+ViFIMZ89gjRNFHsWIm7gi34UZKTd6DfS5Dyy9d
7J2nRu6lZ10XQdkYgSBUQnzKMfbdF/GyBIu3LYviHsUlJlXDib7oeDCSCw04nOexZF3pHQYeGeWl
lFko+n5TuW7JrkfZl2tvmMAw6aDN5ohhuj1Dym8mpYmdX0FGAJj/JpwcgWFhcob9bQSOt62XvfYo
hvPI+TQH4lAPwxcu/TYSkQjmcBbrvNk3QHZpsMfpruZdLfrlF6a4oA2H9DBp0a+Olj7fA9kO3zJi
lQLyw4S1V2oqR6Lybk4fhbUzLKowHeaSG8eId17IYPo4jyWaUkKhZnxxluREqfY7imAlCQMnSc3Z
D66zJWmHXwYCdG028A4YFoep70PxbhZ/M4X0HZb+gu8WRqc+GHDBPAA1Jsy8LQEruroZg/bHKH1G
6SQIOfu5KXXUr4kTBTLR/lpx98trYFHUjNY/Huw8hasGr4u9SfpuG+hrYZs47Er187jFikbnFqqZ
OteBYuEGW7Pko68RtrlhjEcM9qa17BYtsEobyWc6bxUoLm807M3iWKxj6zvoM3aHcVqcNdS6aj3Z
3YZOYsef0LoBiEZqwUyLF9byo9ZdOFUpYE3cWLBZGMYLzmVKLDEfE7N/i2xxF5b2noXGs44Xhx8t
H623oB6PsxV2amstqdpVVuFXnBiyRb7XgK+1ozxALWgGsbLa1KqlXvV64QVDhWu9VkVro8KUzxZd
unGHnMZLiRvBYkdBorv2rU4NQBoNyOCIYNPVh7fRholnL621BwO1Zvg422FvVAV5eetwYvBMnIj7
JVk2AGxOVinbjbSSalsx1cIkaBQomNWNZT3gJAdj3t9KdEbbKatf5jGGwG5+5Rl+nQA9t6UmGVxj
osY16hD3UReCac+r0XBT6q2F7wn1VdonO90rAFAtP5h6dM6tFgPDo/OcCPsEARrHRsdZVm7TNDT2
oCsN7bhy8WsbdAugk5d/dbUY9pNXpCtwNzegnqXRcQdUpRVMhr8FZkBnX996+rjRbRQ4KYMEt8Wx
IERi8auixab17xPiG2AXTMdWxtmrxSmHL5dTprYTPB1dik0ZnuJLNlK3W0WdDvUiTmEmsk3WA4j6
whlXLZdzZcXolcr0MDRhEHNrrczhOkXeF5ON03o2Td5ZB78tDMV29qxO7JDuSmqSnpR7aI7M98W0
Cd12ndpsNInFHo2CFz9I/JwsD8Dz7FxdF4tkR/duNgs2GwZn69r1L+rwH2P/Y1gGNt7QwFBK6J/M
PeJzH0I5EN6LC/eI2kW9TwpbrH2Xy5kV43OHOf2eTLNwwYR2S5pingXYB1aWxlQ2Qq0KUmzSQbQb
22at46QZx9wxY6SEjcbkbgWU5rWfEllACLm4WAIFbZ1tc4aB14ZTW4EcME5OxgAUOb8x9vZmpUBk
ePy0TEQzCVXiEGr5G3Bmy0qbctYwxNsl0Qiy7dHa2YK1QqzB0V2lx2VUG73J+6Klz44bxWtNsKub
FX+3P1eBzkHIYVEcu7b9G/fZsraa0dl1DslvpymgVmudW4oRa/Q4B6qe+KiCn2WxLsMqLIHkjbzW
1o3Rt8XfVqGtFqn/attWX/u4cTrpsI4cjiZfKSgdkXpBXugXk9gN98JNNlXxWkwLejLcDdoueYFd
likDUc7CdFQHDVEZMqu1gEPv1eEmdcYfmrJJaEZufKouJELJ8p2P6SbtzbsSSqKG2wiRXoa5/4L4
BK5JoK7AqGatJ3go5TZBup8nfwvXP5R2jT9Lra/CDD5kF44Z9HUV6VjNJmmSfEskjykIwtm25Zy0
GGpYBmSgWvg05XO2hnWSrRT3wMgYK03Y4yhC54V8p+Y77VPAEqv6Lpd82C+YrTNF/cxruTcRLjkm
RvaBxylfGd2N+BlYkOsxQtk9w4838mOLQMCU56bvu3VV++XW9H91Q0PHQdR1UBpBK7U/FY67hEDV
52C6IcoltK5Qv+kvxLj6KLifoYNg/8gSICNuTa4EQmE1L83Gttv67Dd7VwNCqpUQP53JvnuFVRwq
RuTTvri2g/e3aeXfkCSAhlV6GRGsraqSB6wDf5Ig0TTGkDbtia0ZkaOkqrWSGmq3ifZ2ydwcKl6i
7lgxbg39zattKrpx94E7G3jMuvFXrjjPGkhM3M+PTiJvIcMraywHXoxe/5OTfc4zFqt9wgM17mM9
4ctb2xZ3AZOMJs5za9/L+pVo61WUdmLD+1Ovctm+hzVmhVH91A7EUjZ4u0C03u/5eUz1l4KOA/yf
YSsdIPBGZJyWrd23cmd3PvYiWJdWFRxnO5x4B1xjX3fcQrEx2zfXmaDOLRUahtFdGOZh37Pn8b2e
zSP2H2e/554vzYp4k6QALGXtrWqruRdABXFeLop1JJjolZ64Vq5+aL2iuES9728849jhgkFn7FZY
VmAL2mRxtKAcHuS6H9tTMdT3WsDUg5i8RdG6joz0kA59RAEFJ5KSxCRayBJLb9c7ZrfOfzNJDTCn
i0ivQa+HS2XtUqPCMIk2zZSZ/TqK3D2vi8q70C4Dn97gVT9dRINFgVAkADDxAAQlBVZhcjcPSxpg
pHpg7JJttk+OqenW+4qpr7ym2JpSNGyELjeYTlmFYRyLmMMuaq7FkvyZ45yztgOy4Hbcy9wKX4Of
msHYa/rZkf24i1VsPMV2G8QART7dCZRBp8V/srD60eVN/p62UiJ0l9O5UA+PD1vXywgSqh9xYdPY
TQvziA03qfuiU+SZh52u1UC3UlPfWX7jPPnS0fFgtpCOTYbz9PicXlp/QA/QunUyC0llXKL0dtz6
5LULTxtr5vhK16HEdC1pEwOf0MK9lcKJ1t2EQDPUa+dm6iE4y/RQauP0UqsHoNP8mIY+2ZydKwaW
6DdH/3mAzZSdHKTNwtTec8YvQ2l8CItFYEcAbB8f4hyTrFk7+JGnVUtDrDdfS65YX8/hB5MGyVZL
0nKNcQyMzIxBb1SWw2lyjeH0eOY2mofFbh/VG38Yl2CeQ++Q9SUSen88kN8YZzF3BipKnmU9Ph4e
4VsgEFPgUWBv8WjtDxQ0j21oLm/+7MAhHvRuh4DTfI8mc1t4jQg8tLokOPZ0N3oz3cp62Vp6EWJS
EMZvfYYKWw/H6U+CxExzMcZ1y+oWSpqOZoGHJR63kw/zvBe92NtDcUt6L91wrdJDrdndBTOvbDv2
Ubiqpf3pS5rtUug+RhXLrW2aDm7+Iq54g2LrPCo/ZlyjpJFkBGSstASK+tlNC04ub7aZ1030TYyz
wjuuH0+EZW4k917TDxynNsf0MOEp6k0g6wb9ZdKm61h54ZNMyvsIoO2lTuGmaJ7+w+rrn7K05JMu
0pbJtHJ1c6rWFisoaX+xX9HXkMXCYuW7ebrjTZgDEmaMWPPBOxoDsDJLTvllbtk9reoZDIW1xYRI
7GG/+a+d15wj1xz3iCj1XZsUZmBFvrXXnLZ6Z+7FmSv9ZuBFDNTfv7f+Le9y+0VWvyFKe4dWL3XG
xPHbeTyE0rpIO/pMLJg9KSC1JZXVJVIfFUVeHbx4oWcoaG4JA9cW7gj9QqZX4KUlxVviMSjaLPEd
xKd8C/tnLxvn97T4GiMqB6nR1GfLjJBc2f2FwsSTnkfjpaVVTL4lsOZdIqHEhN0vgxyLcoJqDWnj
ts3bT8fM/dPExb5V6TzdPDs/6q2QTLvb89GWTcL4RSd2RWy0TymkC0IrPdnTHRkwRGqXi9Uu0LBL
wskI85FLM4zWqU1Iy3lRz1gxf7txlP1sPGrObixB7DtNitdCox3mpqTRjCE27tSLdpUsm5M9g/x1
E8d7d9L6WHmbqnKKP2HqnKvU7H4PhnNDx6Z/Z1XxIqfYYybEe5MOM0ycuV9QjOVPNp0/1ISXL6fy
EjjOpvc5jX/whqckQEVtQ5LXJGssbqCxJOnPkMqYEbr1ay1N2hi1+EyJhcd1zCjsJZohOhsL+f1k
teYXZMJsHXcyvsaZPd6nJiOrwaHmK4XvuBphWxIwQlfQrCk+d0MH5KIYuy1ON9bGMO3hWOtAmvU6
7lY4nBpPqZ8ChVrsu1am2ZuFlGCHZjKklaxRqz3YvYj3ZZRKb5W3o3cmY9nNw5zcbXkyhcS0ENna
aGfTS0p0+eyVRBP5OH/A6ui2tMjlbilnDAwSr91PFvEl6YB7Nal/HXM3b3eMtenPYWoyTly30ctk
+S9pmnEGNbY4zv5Svdp+5RI8D/7+8WE7TiGZJZMteM3Um9ZwowA2DL67Zlp3J1s9GJqG+1gWe9wW
+s4vLP3iVIm45LhobySF5HbBl9h2zX5axUMDSHuufyCNW+EmO3xWFBGDeMJzEfSnsaZRTmHA7c21
Z4zRIfEH7xa1MW4X2dNsJM5bKKfo7jXpK0WZtzlOmmvjWuFTlhfwzcP4NfKBLIbjPun9i2OlybcS
3gqAkH0iKful0qWC0beByc/YRbXDFE1S2damjJm+X6bF22UhY3dsQe3TkMfOwcUDhL/Mtd/tZbQx
nOt1ZfDnvJeSlD6jbcH2Q1CZBYwPf+bTtPzN4KU1VfQ3AWhJFanL3piO2Yyz99VNCGHGMDtzvbKr
aGV2bXL9ZDeNBoFP31RdifNVCy/ahox0ojJpMSIjtJNZ1owNJuaPSmiveFyT3PmOg3Eb+Yqu68Ol
nNLt1JfjPWu84T5O0VFr5+Wc1zbRY4JlcudiyjRF4rlKYudmsaff6EjbNzuLm00fdZeYvkBVIUiQ
pflqLneB6P3ZbpeB+AhDKWOCkM1sO8ZUC1xF3S/EqSlyd8O74m1qfCWebeYSEm+JnypQSMliGLCu
BPZBybSAB7eJ7KL6Gnn+chGcHed8CSVC2hGPPZodOMEXJ3Ok8zbjE38IqzDQqtyCLY82VLdAbdRL
efrfQy093LpSGQbAHFjQsqkuPpRtQuQx27WVXhFWddwgAgGwSx5vYRc74RskSaGq/DWbcHPXmvjW
qrjPZpAUIofcjG1O7lyWd+y08HXVo3prg0x3S4K9jpz4WmUYdWPfeJujVn8a5vSIoKs6zsNin/1p
M6hf7OLEQ+OSZzqmBBcDAdGhzcNdZHXRiUkk7SiQC/579vhcFc12kGUawbT6wqIedLgGiCLrT8M1
8X3WG8SBfZnicqfb/dFoHbGeRva4vp7IttRXFs1ajZ6vHyvXbQXGUyCih3JJNvQl03OoOQI1u6Qm
KpcUX2SI1IkEY9Vc/TaSH7rEST7zbH2jm7BreWPwQB1MKoBRPQXGPFKOrhP8HqlLOivNhmdmGR3W
jtpLP01MODl5tzNqNNuaqKhqVN2Z8nN7zpyJZz2R5xDFejA4+Ag9HlzTQrloZPnasBvvCSAtIXMT
YheRa+6Trj7X6cOLQyEi51g9NJbv3aSDUWoT5spzzrXvQqtWDaXDm6+vXfSUZ1/6NzPD3XKaCcui
TM+eirhJzg5m49KqsqeuSYKcLP02pMWuTL2jI5fynNrxuJlirFe1mWFIBmenbdNppAClT4w8DGTu
ZppvSr2Sl8IIGw5btiJatxr5XmHU69xvfuazGX02JUV5N4qcU2Kb7httz1VO6suSZFp1qRzs66Dt
Hg2r/VNUGjqlOGxoD5h+eME5ZSrt5mprBvlC0iWrvtVjRsJ4D/H+O4x6Zv+2a+oCqV91dwtElSag
prROPBzSTMAFKZmZh26anBJ3eeqZImaoOarJciFgWJScT5FnRBf8XIETUVzdDKP0j7PtLbtch51l
t9686k36UbY++jCMPBNGgAhBg9mbPrYRA4lhxguBCkNidvuWYvpORKVEX51nZ2E7u6Uy42to1vU+
w5B47QkXOzmIAL01g62nZ+C00MnQnr1ptntzwgxRsTXAmc3GZ1MX597PHWIaypoDqNKd05l/e2M6
QHbOd4L7eoXQJL/ltvsxsgLKPTOu09El9luZc2zu8YY7qej4ZD7wrd09CmPIp5m3nLLYFMFiDNvY
AuyV9Mn8UeQcNcU0eAfWxAoRoP3q6O4+9PClaBVTXephb5DDhhp+KhDDjK4IcWmPylvjNOWNY3ze
5hm6obR99r1WO0uk4lQ4yu7VT7MWrF09nf73QBSHqNnToo0sqeonqdWfi0oO2KDwzBoZrIgdMFo+
rxCQcbLIq8bcyijxSjLh77pU9m+V6aBRSoZ9XMgWQCSdkMEExzeGtryOVryO0FO+E+e8hLGFGlnj
5Kua0NiKcMHQUNAUWzvEA4GoYu36eOCWP3kWZq+PjwYKXjDkjec+mYo72805zGL/pLdmEYSJ6HaJ
M/303WTcw3WpVyVdup0bVfk5DpOdpvlyR+VABz2deW9wTd+HFPigXufjpsYf/NmO6Dv4fSqpybnM
RTqMhDQFvcJen6GM9vH8svTdGUusP4Y5ihvWBM441/i/9N1d4nNq5DnmBm4RXjVShjjFPo0IaN2M
ImZ9J5jaqdu0ExY1QLABW6wnQVmkqbbXpvRPr+s1dRLvHkWeA5jhW2q1f7LzeqAeF59CCq43vdJY
Ssn8R0b9Wxu7/evk85fiSj+/lXTrVoOTUz4S2TXH3Br/qiYnnh2GCz5Buoj+QFQEKgxffWVxw3Ds
jJ68kJfVqNPiHt805sW70BQrL2Y4I3PACxVEH6TrPLQVkoR43jhdY6xGPIE+KDTidzFYWNeh6O7r
ctzHLhVVz8SNpTJQYdRG+Nf1zKNl0gUgUH5XTyJdq3DfKmYyyyqbmTYH71jMwCnF1HJ8FISZcXRN
5pgefm5U/54JpUmozDJcsRmA004je9jYk1jWjVp47JTUJHx5fXz0eGiT1t2hAsaWT+Ce8L8v1EQ2
KzEk3b7xumSThTWjD7YwXmI5Bc5k+vfHR2bVdYFed9nu8aE/ufW5nvXf8FvDJz0x1Zg8XCsQg1mY
1B+5ExncCVO4TdSHdczQkjY2d9E61YXJiOtYpG+pL8ZvOfafNj7SP9rKnnZa2ph7CinxC8c6cpym
jnZzRNmCtkJtzQs5Uobt7jIaX4NLfuP4xsYzHeM81EN1xXiJJaZlxdlfSmsL9jGdXdLE2navBcra
dZS00TWddA17H7ZuCwxYUOVIzMGVMEpaEGxJh3NlHohnB8FQjEPLklqovTLMeDpFZYxhi6WfNWru
VDpbTkZ7rt4yB0sWhvcj0FGY1e5nTZvxA8QYAPcxCuSxt37k99C+sx8R8qMK7zmRzESrnG0FFsNM
+oxLeLdpZVB8AhA5LuIUjzPmck0fs+0Rek2TlZ8sFX89nj0+twz1McRb/ZyambONG5pLTgreWkT4
VcrllNDEMTA5iu7+QAykzTK6xZwNLBkP9/L2mOZyHvf5YvrXMKvMFxs10VLE8k4bzHgZ4XsHY1S6
oNIx0cXZ1IjWaQevMy+q5Tw7Ewxc18VzU83mxoNLzKi+YJmWvx2E8Rnq7nD0ZTYeNfXw+PDxLK+w
VfZJ/NZysU0sJ033zDu9JkDGAn1xjiBIENMrZPzjWTRTcqt7izYwn0oiKty0U/WtPZdYxBamiVkP
GqjxhGlvtkTtDZFHe3s8m+NB3w+9RUcLF/A5dU6llYpL4WdIb234r9Tz8owGcDg8VzWc0JRS1wpS
9fA8pcXVwbrv1tgpxBsaaBXDsbRN3E2eVsut8WcscxsdivgUX2ifDktT4F1eFbsBo0pwhRCxPEEp
denT5yhBYqZ5gBZNUSf3uDDTlUeFHKbPPAV+1pTBIEcDEyN6gAP0UE4AQhbLmNZe3w6XLkuMq2cx
iKUzOmEUzUuqHogdIY2hZyAfywBu634gGibgJ3NmdqE3bilUsXODVA8CAhuj08nA9oz+S+I3gPJP
AihLJtr/6RBfGGXSdtAdDCw/G++V97bbiSrPN9BJPdQB0kV8j3ne46uZABBbUtUNnLnZRcKQHymF
HFwdtOTqdmJ+DfGqnrRKfoCiz4+ji3SPCcMMGvbdlUI++cTHhD4UfXJiQXzLt1avMzttVe7Fq5Sr
WfU6694UjHKpz2jzs1smVBG5lNZnFVUbKnoUlHJO27JrnrPUjE+1Jf/KPPumzCifKZjjHztN9a0W
prmu9J7RZE78W1qgs6GKkQIL8v1dPc7oq/thNTopA1Vz5G96ZmneOCDBj0dtiiqrcd9y+eKJ/GDO
svg2MDJd1X1G8WjOvhlSZ/hrkvaLX5j4085ltS54J9eDGcoNRghat2qoxOp04qYM8uuSTeQB4XRs
s+g/AUiuQpG2qWYIT7hkaM8RCBAGvOfuGurD/IWAhI73fM4GS1mIwwTO2f4D23DdNdzl+bqM5nyt
DfueJ3TFUb9dEtOOd8PCN+h57+wqRnNWTl3PH4IsD8FrIgPHcjEUN0b9LY3EVha5/2xP0PsyE4uE
FHXGD5PUyuiaaVcYA43rqGgGJnUjn9pG5QTwVxnxl1i9uiL9FZUWVOPFyz6XkJFyyPO3eoxLolVP
/tDK+L1wxUzYPzT7aPTmLcmuef33zBoIDEPjyutjxbe29i7zZAqWOhoP+Epo737NQIfjhc9zhBoF
NVJ57BbEk64FpdNp4uemqZ27Jz6y0YifH58pvS+Us+Isa0b2wqK+YwlQMZ/vVvfB82lmJ5q5fXwh
7iwYSWGX4zqbRk/hMR6iDKS+zgppi4bivTzloQaDqLOmp3SxsQxFxntwaVY+MQvAjTUsIZUyv193
yJ2+Z+M0JrWPUDdODp3ek/Q7EVYN7sIciAejU5fWDZ69fBrk/yPqPJbjVrYs+kWIAJBwOYUpb+gp
coKQ9CR4IOHN1/cqve7owWVcSgyKrAISx6y9d/bNUIPMc42xd7vQkPTdYj2ye9v3Sjva2bielZMd
+hoNGsPneHRuQy/bcwchFhW8SR/L/A519Uxo0PaHhPKo2BocFXrQ2y3tzWtTmCZhqURWkZSd7XIH
D4+YXBZN2vtJKDZ9XSPDzcnXDyuL35pZd++9aS4fjYOtbW40b5g7QMVr1rEds78NAcnfRlU/Lit2
4IQQ4bvMJK5CxXKoHD3lTPti3X11+tZ+BgCicErMP0lZDIcxLtddquPQpkPhsKChyIJHdP3eaHXL
rxiTi/WH+hBOkOMezqNKeZe5LH7I2E6eTTDMfjT616HBy7xNNfdoutvb4hjihu3M4Os5EnfiB8j+
LnsLM2eHGXjH48lORbeLBZ/++7N/H0acinba5vaobqdAmZuUYW1P435xu5IYNgpb0J36/G9GXBoe
HECet7vHHoelzvbMPqQ4jdthyu0f48rGbgRxgNiR+WFZHIYwzVFXVvzeZp54zrHC6JT5Fm/m/FJY
yd/OM1FJekRSNE70+K+1DJfQ5CV95SbJdp41auG/T7vFJDeumpMddZZxr6Gy8oYFxhjjYvrvg/e6
iI44izwlHKOwrVdWMEPU2kSls4CAoVk3ZEYbC3+d+Y8q2JlgkOjbZMTtSouSqGGSTvrd7OtE3J08
zvDdBkJymxOcf0QOHrkgMp21qyS0BZOzDRcSrxLnNddehy2Irb6+y46CraCh2G3cCviasFUtMGEy
4yWOIPp5fVytIeFrdKNeUmpOmMa+4jPkMbSWxetkW81NjsNnb/7SdWcmBmOQF519FflXC3l4VQkZ
LVP7oOGjG3BjWVdMrc4YgPa0Kv9XLLjUUleAtrKm9dbKP1PTJ0z30uE4FQK+j2bte12tF2t47AOF
DZbbkawzWh7zYAai96booxEE7MnBexyTYpeAlpXtu5bqF10fYADq9sV8fPBy7IEQOpd7HjIPbetg
Xeoxjw8IVbVAW2g+5zR1EV7F4tB7hzFfYAhlNj9TaXk0IIb7sq7mk2ylPClGOFgMNFXMhH9csMpR
Q/Dvb/792Tx3fkaCJw1CGt/+fcgsluEcGBgwMSsa7dv/f5jznENioURtu7B0jOZozyvyvs0Ms7ga
3tE5G1dOdXrnx5/nLfuqKlfGf7+sLYjktNr0wzKb8qrM3PvfLxuI8zVsMzuVmr0cEt1rQ7gDJijC
JdQTmuZlnEhqGFsE/Y/PlngwXwp85cJWmTLq/33F40OT4hSXYMS7oYSKWl1fTqv397/l738/EuHt
sU52EiYzX4UqLX5n5wsiWr/WdmNc7Zw5rg6ygASV1FZVeh+VM9Gt6/xiZU3qJb4aFzAAey9w2fAH
697GjvejrrP4KFS/hc3j08ktqPbpfW9a2pqv2ladXQtloqGrR7o7+tDKig8JHC551579lPJ+Bali
C1ut6g7osv7dvCzUW6/8vXjifbPruzbM4xmXJfG+bDCFvapHuslJvFceYxB9tfm0MvGabO3//VvD
IBk2W5o/sV6bl0Q29UURmP34ZGkX86LNtTX6kHw8Sksz3YlZf2y4LCwAMyIEsiY+llvaRRT3PEdI
tDqSZ/X/c5uYqWmRSdo5UzVRN3KS1eNI6O4mPxTPpVOibOPu4jZ5//d/G1HkdR/f/v1JG7MkxFD7
YuJIdVW21+5WzkrfHibnuhhueaTWfyJ1p7hyVxfX9t8Hy5Pn1EDPxR93MXZDzTya17mOYMPJNXKU
FyGG9c5xb9rsOHEsQxCIOnMqtnvpGuPBQf8W9Y51pkAiuHBqx73idH/VyqzlujBfunrBt04UUIie
FiXxXRE4DNdQAxK7za1DWRvFNOy+KEdkUYMe6qJAdYYcH5AtJqSED5+d/QPbaqrtXmhBPql2p6Mw
uqzmcmh0BL/LK+FSIigHfBiomNf7kmzzeeqri0smx7nJaJ0M2lKhk2gb02BZxqOlqjYoVeYeqVFk
z1u+jKeOdZnK+/E+UyKthcm5S3yJZhtaKEfNjsqK+apWdnI/u7Tw0kuN3dg/GqvBoWZU5mWdjOoO
ZWJc9MHGwbnVcPoAwvFenUcSgX0V5dA/cc2+2jQWR3bK6DHKvzk+edpc3kySeq5Z0t3WnuVJkmJt
sMpfOokL5JRnzK46J3vaxjLQVlbMut19urRdx6FDEDYBp0ysEj+kN5RRqvMT5Vq3mzus+iziY4It
bjrYu3Y8NZNrv7D4PGYWuMMjn7ZtqhfXded3Wb2OtfGoBjMYY+OpU16JCjlOKYfHFx0jVZyzLNyk
kvlLGNQ2c6evPFsM8skr/OL1SjY7XJBjnARc+xm2ncaZhrcoE0SZS8USx866yFuNLDTJ485QVO1K
c35iq/5ZmQQYb/T8amHoAZ7r12s2wD7rIsDDJQ8yixzMWZFrsdQUsStfleR0wJbVtz4mgkPY5hXu
hRZOx+qt3cruUi1G2EptPkkMjvyS3n2ncvmAzPDo64EhJDSO21uocHLt1o7uEChXpw1N5jebcNyu
Gp77oTh7s3XB+GLeEQBP/TD1YKvJj9rlAllrmtVCwXltNSUOGZFbkd/r5WViuAR4owyIJWcDDEne
rXJ+ZzGfHTFI/qavSpym3FU9b3CXMMMmuSZDK1XPQZGBEBIShon1hsPIz7yt5i8LJFVOmcH6hHet
W2H6UsEMSiejKuy0CmczSCNrbIpAOZbvCuT/sQVdZ2jqpa8E55HTRaVd/GTiw45jeFW4JQQz1WS4
pokKZeUoDNqMK1JsL+ixPCIGfkao3b3ix2SGjQ5mBA3PSbCgeLBKsd/MBBI9fYz2vC1jWZcD3ODn
XXMyBSX3OhCPF3jZUIcFLnCibj+JM7IZckLtYne/Y0F+Hcj2oFoBRSNnYteucgBPz98Mm7sI8dHR
KETBpGVjitPZZzX/ZN7Hv2Vly90myC0HjuDEr/YmtEVASqEJfWb+nGFxIzfxmDe21uNFejPZURAE
wlx4FotveGy1t5gt1jAa38TlzAELuKOArA005bo7loPRUA+HTPsZp9MFYDk/2dZpTBkPtbuF7+S7
claHfEwJdhF/3C0m2VhrUnbOfjdSsA+uECGZIW4wdVUOqKZo3CfKLgil26QN7+tSO1HPqoGA46EJ
citDjhmjsY6x2mMB/qHMsj+a0n51S/UOK/pMThBNYDqGo4fpkVQH6/FPOHS9zQoyXBK0wfvd5yB9
X73pzOecNQ5NO1/UTeY+i323AlFkWEjnGmSu8dnP3LQ1UpwVZDB0Bd2jEZvvxDr1e80jWN41vyh3
jL26uVlr7XuHaitPd3ASwC+aGiKyMIeQiLNDTeRpYGw8BIlub12y/VibcDYnWRJUBZnUQyF5ubEX
nhkQhpwUk/83MUZzJ8uuJLVC7e05+9XG7ZGt12lV2mEk2/ZMPORN9UgdXJ1jDlkikHN/gTreiSUx
98va3nMEk75u2emlzIeTaCSQYDawUAMghpZ41ADJc25a1h7mx3B6tbeMzPH7asiPruCyn3Jr3wgi
x2u02GDVg4rXcwvd5Ru6C9uqzztimZGTD+JaZALc1dPfre7HULVYlxU2a5CpvQGcsVFcWETmWxLq
bnIXbMxJ6BSnmgtjEtOKTKLgSeZOLoswENYOaVYNarLrukB//Lh1IyVHEGT9HGcEMahrIuRu2TIj
IJv6RzH1aO8sOLisnY4JV+EIzUy0RYn7/1a9dKv2rSznqherc/V66L+G5ZM/2/Mbeodhn06/6ED6
Q19tjZ+WdfZcsuvEE5whKE+c1sKksY/bnTSmM3k8x5piERCCH1yYlg4XwUlKX8aKhUWf9Z+uZnss
JzTAK7KRzXR4ec2iPUxK3TRo1QDOnWDqwvtpWGtkbMWL6TbvCemJp9ZzLl3fXdnzXS02W0djMb6c
ThDNQC091CwH1qq+9Jz2eZzgtsMedSK8HiNSB/eHZLF3E8RyKPM5Ccl3IWnvJ9nOSRt7If0AIUuV
o+1Wqb3FtoI5lAdyvgruxaQ/lhm+49WMZyuldOwSp16J8XOaYTtdVsFKlPXZcmBeyzkLWh5R2law
bR+avYvLVrn2d+rY/WA2YBsPOfva8iOAY/lzg22K4xFfXW20NaCY+tAjDhj6P631MGPvTrVczqBV
7LDwdVB0f+4m39LVfW0Lp8e+hJhu5Hxatb2mo2eTfdodxyQPFSfv5vhZtz25C3qn7UXbNkKuO3nd
HOdvbsYwSyaimEGzu6CDE3b3TCdgMPKV5XdaWvgw6RNlUpscmkI2oVEzIgOhPdt/1o3JpXJbxmKG
fRC680Ke35/ZdZsTMNcTAqkqGmMSCvniTDvnck5feeOLbcQ0ZRi/FksAlmG6ksjat0X+bnQL22hO
QoB+FcWCpVJuv60LRn/SnUIseRgGcI/kHo/nxUqzcCA105tJDvf20NUbTCC1oRzkW1JN/5lZw/je
8B+tF+tJI+YkMYvs0DhYNeUbwUi455flVyb7k5kzQzPHDxMS01/W/L3vIaRHZX0U+GoHyV/PTKMV
3xnqmkvK/HCqp2thDgchOy8cTXQjVcHMo6UzwM/yl9Z1u2FW97HcHplch63Xw2LxfgBqL/5Cdc0i
PejxSWXgVFvXkoq4SaWJzQjzZB3ByYEs6onVSDvcGvsguzi7d6ek1b4mOtrAaNzRzzZyR9T4XWip
ywpMaTc7LbvjrOLPdkncYJi6MirNjpZRJKxLFo0yp0thvMZDJoQ41/+N+x22MM8HFVqpVqOKkcKP
F+2y6U0TTFtf7gj1JU8zl+5+0OMBZDu56NWDEV6XQC36nWwJq+Wx9b6Oxl8RM3Fwixfblt+ZjeNb
X5JJT0AmxxTZBbp7YlveHKtB784yxxgh14a9lc1yv2L7deNqJ9JNMCiGnZ9mxsIkarFpXWMyRDb4
0MZLrY+JB50s5mcpS0RcZIDUzWmpDRJnG/O565Ifk7cQftCpLATFRuOrk6OejRg7JsZ8UEv3a7Qe
DsYmVhUYBPhOsfzaOrh8byBJOKd/M9D2rUX3Sjsqdknmkq6GDEVrjTVK2UoPDCUjNcpHZjmmNAXN
uMc8tehtf1wRKvMKXKXDMrA2uaK3hrF0sVzhfVsfc+Rpv1iz3PHWoRTR/NnEWgnxm/KtpN53Oqh2
laMmqTW8H/grC0T20vF9AFxY2eY/Jsd5cUk0bAWpmypm5JA5QCvDdtbclp9CzU9AkJ+TddI9Lmex
bT884YHH29mpxgGv85qX2StOdm3hyCGY3NnWuLMX8qti8t4fzCrPZ886cqG+SIzAyWMgfzQt90Qg
OSedAL7J2oydR+fDidqeNZ02fdBbf7ERCA0nABwnJFkqZ5xT3DgfRo4ySwumKgP5xinA0+2DKrt9
xlqQlZuvV1sFkOL8tt2cfUpqHPV6+sBefyeX+EdL4VhL/NAazhHPeHdiLkWxuAHEMbL3VI/Wpvmx
lt4VTjqqbA+bicRMT4lFs5V4weLqh9nN7yR/vg12taAptD+Fmg5ra9xSMXxmtC48U/XD+oiVL/eV
Vn4YhjXARW6GbyJjVECucy22wFCJRUvoNX7uKToE6CsGk92OFKc/k1ed1pShrbas0YoLZtX9VTI5
OtlURKLL74scvvRKL+GKf7EUR8ZAwRfBy6C511H0YxqRew+Guy7vo4kpde6rVOsOeaxFiPgYZyVk
XJUyftdFKo+YmSdBYyyRWC0yQs2B2rKXge6J+UHrP9qg/Evq8U9Cce5LL719vaRviYNOu0HcN2xl
aJm/y65lAbjiKsLLUUeAej4PowV9blnqUzTHyXzIT/Wy6uda1CNv6QQyRLEiUeP2nvZjdZGrgQvu
h9jKImNxp2BBCokbS/1Zm9Z7n8R4nzMUSj3UO5bxtrm4Jrsd0SBdgd9K9arFCeVrVR+TOLkY+sZ8
a2F3aKkd92zNrHrDuYsMX07mNEKL0Q7jJw3QpzebS5go6+i4xvNiiKehsL2HimgvNVQZTf0GeOOh
oWrO+tSw6lj3SdkyIV1p/tzae1k3uYe0PWQpSUMdr13iDU9eqV00N71nOOw6SfxJN4FSfHhw+lg3
OooDq0A5nZktm6BSXUaRNhGYVRc0qDXn9aEz8HoIx+RmtETuCdWpiD44kIsBv+AwfhrUrmSSdBji
h05IcA4Rhex7Zp6+ZQkOItt4d0vUq308DEeDQWbU45ceQjrJk6lXuDHV1d1N/xi2JqLM0PuDaS/L
kXxuJ8QA49QyG3yNpfcBH30y13a+Yn5kPQCpGVjOOOcTzjyJihlViDXwFv1Ycegzm0Dx8x93tjyf
juJ33Q5HsxEXYqzVVqZ+1ekDKMqB0Sh8c8Gw1ZgR6BJ9HmR9XZy51hlMvw/8K6dlS666gZ2JRzVb
rT8EIz6canhQmPhq8Y9N39xwD3mavNda+crj5Yep1hf6l0hgQIaty1PCxTXU4lkidKHkqGiQ2K8Z
hgm8IfTfZWxf8RG86fa19A4ZmVnkvlTY4Kc8ivq/Rr9ioFJ88ujlHBqKSwYB0I/aLp0snN+xNzCG
NuQ7fqnkJwr7N5WpNxIi3zTTxMvIy8GdRuKGKK55ppsG21CdxneRR5nhPw+ypeIFkZVXD379XqWp
3JuexzEiSMnWdL+gmYXlMDi2jDdPCtYiAwaaqMMoBjsf6QHog50vdELfZfaQzTSY0brtTL5lTLm8
ashWRE5CSGKu/MPFsDN7oaga5r2mTz1KJK+H3aWr5eKioE/VH495YKA13t6EneK8JxmjdFuOsZ51
a40AzjAd66Y3H0mZfw2691tBFwLfrpG5gdjDyjzVxeyhaBgSDlL9qVoj2YbLYI9hHHs5khhsz2y5
HXHB3xiHIPZe199qerBFw/ZjLFFCZfYpYWlwxidBTfkENGLO/rh8mxMcmhrNLGo7tqkEjoeDyNNQ
mliZUrEiOPdXaToX9ktV0DIF8ysnEeGgF0EuJs60gdzURYcHq7oFvVj5YnSde8Ab3IeHTaNWFJ9w
2m9859p/SOygTTZm5NWwQ9v82o7yM21RsNmjPtETIC8sdCvZFfOfzGXtAzRC/0QBOsxWlDdI+/5x
G0jFG7fAdwDF1YQdZ8gUen30GkWZfqqts4M8t5KgEO9UXqYvU/fZTqs0kDaD/h4Al9Ci9QBnCrVk
Yq7kUiHNq9ghrTfCpYw/vJLWDTlR5SbPwIw/SM9k/ucyt3E5plLTcvwi/kaDdllRx/uTm62o4fUr
id/vrp1Hc+oeHgmkcNHWKZHdFJps4Du3zoJCB/XaHpOrDYK26xiXaMKhV59e64z1Js5KrX/YzUKh
aZvbncjQwKcbKVUrS+rSsY8aopxd3sYoc7Khi9LOm+ik1Lc+m1NUzdWLFYsobczlWW7mzaIA9eNb
UrAyRPzFraR9xW7v7rLe/DCZvkUuyHqsUb3SVRNjLNwORZQT9jzerWlbwyHVzlJf2LSyYO6zZdgn
tU2VCMkKjjYHZYPTiWqyyInNkzUYmL/AsKN8Qr4tmu3V7Kc3ih3OGlLZmeswAlqcQLNK+uSu60kO
RqedO0T9DPnfdgMwkas6qFh9G+bghmUBtmd67afe5OeClyTQx+SoBvfMautej+i3PIZXJf5l/06H
cXGYs7oNZLh8qfryY/lqhr9uWTrA0fUHriodLzLBXo5TKcAkfsqY1yUBFGE9aSyBg5uFnJlqyoeu
t58nZBJPmBbgiSHb79JWeyiIi0Uu0mAU8qSlPNvnqqaNIvSEB9pOowrc9TXivSz7HNl8hY8GwWkQ
24DA3BrtkV0SfyaNiHAkwtnXU5g8bOJT18rV31pwButlRKfuj/A7AQvvq9elzJbsnVfNM6bZnQ7y
3fv4gRzjZWXOZQh+qqxifDlfMzira2HR2nYGqiXvkWhv2s+t1eWR3hwMJX4lMr8rorhvvbmdkw2B
09BtEC8SIdHA6VJoC8vgNHvmMiN/BrMmTou1wIxjZgrxnFYVGX4QZFfOxhp2FnuxiW6/2m4WnN7r
5i2/PaaBP42YyGUnu+GciHPMmJq7WSZ0YbM8ABZep2KqQ33Vq+d2RnctE+wkeKqf4l7MYdf39a6V
23Y0xzQ7zwsXlj5abzVEeii4BC9pRp+3oYlBSB+gy2ANqjVvkFxUEJX2kbakHGrmOoYp1gkXYWtR
R//ziSXOvtDsOBqKyJw8c+d59u+8sex7+t0KBJV9Rh3kTlYoXJ7JeZ1zA6aQx550dlsd/xltqd0E
QRHU3Eb/omsEBOFKdzHrzHi3kPCHNInfhsrFrrNzCrou+ehKM6hjpyfOfa5uBYObkOVLeSkUTmkl
OqVQ09Fn4UDt64+Wfk7M7rJl3tNWl3Mgmso9OnpOuciUIIbVCYXhmB9pt54AkLJfmjLaoCzgbAa3
u9llG23I9wVIiN8Yte0bwON1M78lmXpHiFEd2aydGn2rjpqocARbo0VM76WnDMpmmIG6+cKmATd4
N6Plneu/DXx3mVov8Vo8L9h3xSKMNWwVcl6lgT6JmhbzL7xzd7J3/todM4qlqCIQSqpj7WNBq3uD
/ThviTwMc7kceHuDJLdfYzNpAkt/mJpY32YH4c3dgEFJPQVAVslBI6Fob7tqH8/tfW2r7yUbDCKX
GMq72Yj4LvvpZio7JC4+FgsT1WjJtickqBVdcv4413t8QDTe8zGr48A2GQbPA55DWXo2ZiwGMgSX
Tl+YoJ2eTo42dxzvKrBUnRLBiXGtHhP/mpQZ8vcEj/bxdZb84t6grkMOQ7W8ZI1zTWZjx21PpzS7
r3mKZ+DwYILKmFgoPY93QhsJA2FOuJWNpHI6rrrK9+OGW5ao672eLk9TMYYGFdWsVoeNBSLwDmGv
Wt4k1lwPgINkw9z5AAfjlmSqC+RW710NEW28rlkonIXbX+ln47fDaiNwO2LZoJfoRUm2ifRY7PQF
7Upi8VqzyXhCXRC6MySgYfCVKv6rdak6Etj61OOJM0q65LzRAHXxCNVx2jTzJdQ28e3M8jfIusbe
znlRcf23aO3TXNpzYHWK23xFA2w165tni2knKjRPNa400P0sReJT52bxe90v+0muiC4Gcims7W5T
g5zzmfEZj3M4vMUMyik7mqvRB3h/Gb7htjyxhvlC0PJj9dCd4KtvdVabu74ZvzIDL83Js/QIcQt7
TqvTffUAEdWCNwiK+pBMuQNgdudad4db+5+u8jHtITT9aYUv8Z0R8xFFzMQO07PLbBjrhYqiwmXp
3M6U9toQ5przjDH9f3pv+uYZmmFMnaTMMzh5hEEVlqcMpZtGA+imJOrdYTqiAb42uPOhRGGdzUMz
0BOUZrhwY5WiNYz3aix9cskyhsrK9xpeQbkAEDnM1mCFg7RFpAxwiTG7blcMwcvxXhSfFQDqdYyN
0xYTOQjBlkR1rsNAt1HlNdq3aa/nxflNQLSB1TNa7A3L2KiaWHbLjsZvVlsk55gdY3+QD/7UqbWf
eoz9iWtoZoAZugxS7262M2FPapn9SjP/pnP6m/HFeLD16rdwW3CAEq8jmNzHwKPl0hqe2h5HkIEw
x8CVQIqMQ3mMISTvkD+GdSYo32ck5Qub29AF2F5q0opkw32GvuggYlEcsJtNw2Syf7N8GWAG3Z0l
jYMrR6Y4ZjztvIjqDvH5ygvNQ3QLrbz61LRlCq2mWXcrTBHOSIXG0WQ7MsiqihPRRUY/2i+GNScH
tNHTvlInq08O2C5hPeFWe8aIn9IsUXy4LqoEDKPKVd2c2eB4tO2d7aTfLH9ww0uvIF1Muj/h9/i9
a3qtfBo+VZ18N7b2E9mLwIoWpsjW8VLBzQrDsO5Ja/GtGbRujnAeGjGWypo22bdmVQTjUIAzGl3Y
utoz5/ElR1UMN/ZdbTG2++mIl+u4H7qRO0OL1Uk83Ahy8VRVkwzUbOU3dz8u+YvL3oQ73tz2M6+A
gwVqbzAUGLb5omlcvg1erOaqW1dryN+qmjl40XYfgnHqsa3L19mpj4B+LM8/Gb0bJ+AxDA/GzgwX
pEwcCBnqeWuFBjNx0jEs9Pf+sq1fWZwn9xpVaW6IivYoY0eFEH5whj1pOGw4McHxMVViiPGYlS/y
OUY6GiSt3QfRYDV6pDyFD+p0rCp8LLKm+F6LhxPU5h21WKbhXBJeXTGgMFS9sqbrI4c8p7E3dfSb
iv504ed86DOQl+L4bh8GaJIBY1LXOGpWi+RIQ9TeTR2kAAMZq6cWJ969xtcAz6Aqv1dOUUSa5zkY
cL9tvXYSKMF8gVNggAShj0iF2VuM6g4upw+VkNwJ1p0dqMJTZwHXTXP5tjKXPXoTnFI3FMKvO7aO
lSLpiWDfdp6X55lpW9+35nFIc/q3zOXoGTCyrbST1N03ZYD88CzaTmBPnxuWX1nllEEMnoMUA6tH
Z+DMy+jP6WsFpxXKS6+X/G7VH0OVn72kDC2g1UIqqM/Nsl9yrTF3lVFzMOYyOxht/zzli8SAbl2x
I6JOHeI/HNniCGdPQdDxrXN6OsJkZ0hAN9RjfAAMZTEW78cLRUp5h5oFJTfbEMMCZNsMT1ebi7Cz
2r00DDQO2UmuTKSLon5JVvyq8Nj7BGeNuSvjjzHuLoILnWKD7HcEdDzeAD0sYwwRS5t+PtmA3uNJ
FL2GVcxsBiBC+b7bmj9yzF5dwaw3LiVDlym5NE0aFq7WXWv2JY5Wfxsr4r02jwNUa+YFEw6KB2iy
Rk3kgecJjQyuWLsJK0XfmO2T2HQnmNBvhuU0SBwn8leGpPaBaq6gC91ZWZmG25IpzsGJ2sq0fcHR
ysSZUYozDycGSd9yaNpj1iFULVbPo8E6oRTFad9DiW9bZeAs45OjGBP2XnZVE4VSlTHTahZCazz5
lBezOBYtPYxCBm2NLp4mzsPqAmMeM2+/dOHdrGUddya8glGuh0knocRNn7P5I9/GH42LKDceuP5V
D2jQG0h3HnG207UZwQcbg9KfS/Zss4Nq0volXjI93PrxyAxbxnSbw0AevTGPdxNHJwLrV2HhIrVO
DlY3Dp7zfS6CTV9xQO6Q8Fq0tD2NZyiBI6lb/FLje+BAiFjLI9gpMS5uMr3msRcfmYybVMV9hzvY
/JxqZEotkxdA7vmZip+TUu07ibBwaQjqEYuO9wHne9fhJ+7iv7CuZRFiz8TYMe1uJDtHpRAPkwTK
zML7rlybPE3SzVauzszpiDzPUigml71m3Z6nkolGCtralPYV78HH2AIwPG2vHJdwXBilt84BAvjZ
y+v4vjgE6apxeGtosXVzucD42Yc+SQipJvpgy6YQOoxDfYPe6R2qcJfNhGWJvypxmdRq1u/2LqWG
KCLetTpmSoPg3tNYxRFsNO4Jp8WRS1WsGzIsrtPp3PSD8Bdj+cXEZyYbh0PE7dPLUpjbsUg4fBBM
lI8V4vuoxd9gXfvUQOfsOVq8W9DpkwfyLp30POfWhxSLc3CUc0pNrQv7h2NTXeu086zKTLIHdr2M
y53juKhGwFTp4aI2Hk7baDoQAjwvMZjCGkzaWPEVy0tQ1rQqNEGs6reb9GztioSGAPCa9aH3qPLR
ZRM4lOn7rBCnlIX0sWv7J6LDnjRezTB38FvpRB5q8lEa8mssgwo42t66ZSbiO/utM12m/e6R0IzF
70kj7F5aLe+RpQ61SDTfkv03i+cZvJfWpTRhs5h0zV6PNx4yGc1lrLlsIr9PM1ELVm1HfTvpu3mI
2HIDHG7DSO3u+jjrUpDZ9Vu+8GAfVSZDhws6rxjoV4S5SbY1NTVyNEz5q9PEdNIV1bX7seF2MyIH
ObbJ8mebh4E3n8fse+GiQnPxk08aScQ0bYm/IXCiqIPWoQOtDxszEPfg2PVfQfQc68cKDyBnBj6r
Is2WvykMnqdWwwoo5fyDRfnD2IuBVVKbz3axMRfzHHFpeAbwAI/9ogKFrwja6Ig4sRxQa5NCwHfc
7qXLCIdi57adnbj8D+lyZ2QK4N44o36SOv8bidB0HExH7IVafa+2PyqvdAIcD44udsFupt3yWh1X
k3FlQXr9Cn43V4Pzi2XTXysRT2T5NNgRVB+G01Sh3njjU6nmfm9Abfu2+T+MnceS5EiWZX8lJdeD
agAKKICWrloYp25u5jR8A3EW4Jwqvn4OPKt7umo1IknCw42CKHnv3nOZ1eFgZdxW9HJaWuBcphcH
CS6lPUnkhxwWsca+KgDgtnL5wJMjz8nAhsTRbXT/6LKi2ii3MWniCoE7aNOXSDMOMmx/hQrFK5X2
dO0WUmOR5VPAZNg0g40+iIabO8G4hqJ0Xlv3pokSMb9XsHJQKES3xCYAkxDcZTOAD6FVmhsx1Uyf
nUHZDo8Ci1Sj9qmIfyPKWzqDdjRN7mU3/FQ1wbIMroY1foRbv++ohbnyG8FVtNML7csmvWQtWmyo
GHiaoHuRSfhGpDsbFPwaC9KOiCzK8EAMxynPb17WfCF7pgqGFwNJZp5R7jRpo+sTFn6LWACaf1zS
i9wxYBFWcq9xUmKc/pPvImDM3+xcf9PH5z4v42WYs6s2e30mgE27oKqOoWRP3M2VMzI5EpRH2TDS
vNT7fUiOTq+7uHBotgKEYHyEuhjEmKvHnhUz29zFRBh58VuI5JQA/MMam8R0qNeSUFrH66F8UK6Q
c/qxoePJYIFHhheSIEHgadVA9fZpWESQMLKoYr8K9TLMeLMEO/iUAWvNy+pB6gXrwskHpKD5a0zr
FxYO/caI7+DvHLyGbJ1KsqaQmWIx0HCyMEhAaEP50WTJPhjwwWpCX9fKuKXoMjlWKt3UDQWpmGZ8
lFNcZytKhFgY44gAVBTZeCj7fK53EIGD4PKY5TRKXFwsrH+tRZc7bJ/HahupSMKNg4gaJsEjTDh6
oLXVrjyX5M+u0WhMJ0D8AEINkU0maYWEwzZYBHRg6GxZpghGkHlQtkcnMlm/StM5ZP4Qk7pmMruW
WKB8iToLj8nsQL2hp8XjQoHfyq1n9HwufJF79PUok8OCCITE29vz8CqlzpwZ2qBNi/aKctNDVZUx
9ls08uCmDSEqIVGjO45iys7U+O/8adoyUMGJrFJ7qQPRILF42hD9h9YCnTTI2U9Wt9bK1aYajs1b
1JnfMXyPldaYv2LWtVjC0cROAaAjv1iUhupPwbBh84Y7duJAB2Y/J7q4ch2Hw30Xeb+i4jCJ9CAa
hZB2BjtSnaTiinoiZ7zmbjhFQwbJp6BOH1G6SPsOtG0l7a2lrSouU9do2Fqm7cFAbowIP906KYN8
h+NyEeG4W7gY02xW7PQFHHQPYfecCUlTbD50XRzgpBb5BSRdcNFG8dWl7bFER7p1YpHuMudt1Omf
WoMt9nZZ3DmQKfe805zz/Uv1XfmAgNtL2nBbRQLSHkxUQmnbMxxWFoRJEq0bob/Eneugwm0+w5p+
AuMMmjm7eY5HNg9ZZntMu9xYfn6ZNI96c5ldA8INo1QtBxacByLEsWtZyqE9isJ0cPA7mNWHhjIG
pQOu4wjyQxR9ZIUAOev5zUppGAk5yTnsSbhQhNEgrmzXQ046o545rwlTNcLKAWWc2uqWltxi3EEK
ZfTWkFB/+qRYNozRG0r9v6K2dKloOHcJLMHaHpiJIboItgCtY4/7So8NIMKoJPyOPxnIECYnLDnh
5A37EF2lfZugH+27kNvKzMLNZDoUy0P7LmNG2qqGOc9ie5EmKW659CLKojrGaXBtFIBGMyTVsMxY
/XT5F5D8bcPCKuxMuq/+aB2Rol/8vHSWY00PmFIBJiK78RaaQ/+1rLvhPqIRobO+NIYyvJIa25Pt
CZa0brR1hV2Cs8kgU3V3uhHB5B/xgR3HJnM3ng5oErgMqhcZFvs8LA9A2p11YaXl0ioNbR8I43vU
teExNIGrkdokYEMcKNGUG21gTFNLIxruUzGSGpUHZBWgwvBrbaFlQMHqAUWHNn/ocMBnlujZFsVR
vJKujLF2wIeTFCAmB/I+I2VPb5UG1FyXHcJDT4d7PWrjgoCRfgWAzrsLY31vG+hmQzu/p3zzjQLf
WqqC0ZoufbdJBJI+w9fu/QATlq+mY52L5DDvv6mo948GK4CTLgRsCw1pVaKSci1NFrxa8lGR0NGR
+BN4jzpNmFVMsqnrztEDdvdlR8iV5xS+qX8PITksWCu/wuoyJOK28Z0WFcD+4pW+DzE72aRoOWEQ
dP8K6LConWtAKiLH+SVISZhzCSbOHof9XurqpSWZhZH8BrxkkXUk786hLHNoSOyRflgZfDdtJVEk
zD/PqWA/4WTzA+Z/dTneewG1r/ljiRoCWNHeBSbJoshOsuaWFuMhIFNpRvtXYhbjEcJRns0keXZ0
833Oi5kDL6Y+5HwONMzMr9Jaeub4PkPu5x/DYrgYvv/D0mcT/jEHuyAFWZh+e/nJ1hxJBC26+OJG
oCBJhXEGclSC8Q049ZzclBvq95gaLyiwrKA5ZwSOGn31i+vs58OM44OVBvirtG3nAVvmEpt/NUcS
JHr8MQciCCtkI2NvELasLM/7nGyHAwFMPmu+3UyHoTMbjP8KFJPAhtMkP8+fvAv096G0ds0Q7eYc
lJwkGKsc3hhyIHEOEjAW70Ttd5uYajdnB8APe9DGh/mB8wdJiReYHwZUbqE77S00xSVFPKn1/q/5
QM7ZIU1Ufvd9fGehZTXJQpjzD3oTZQ5VeSBwUKol3QBx1YhT+u+AtN5vz4ZH4gkZNDLiMPNacw5D
q8xtYTU/hcbA/PnrjoiF+VfzyRp6f8UNQ5uo/Wyazfwp5/ScHlQVvD9ITd1qvrjmZA03LT7c6BoO
uBYIqamhAy1yVGFpH+/mCMQ5zHLO0agN7+B05XoyyACeAx1x9C5SrDi4seccpDmG1E9p+QXDYk6D
mKMc5utlDofCEYTARzzMjzOJN5kvx6K1H0TA5D1HerSEkoRZcSxRmMwP8CEOs8hNpvQ5IgYlrARo
NvVuIqzBEn/LiTHo4LY9zH+AkPTzghQBqWa+zj/O2YPz9T9nmYZrv9U2WgxXhMCVhvDzOb60kPuB
0qQih8V3jXcrso6pMtZFSeTXnMPAQWF9vtCi4QEU1EoH2+8T9IBr9rOsKDvhLJWN8xlq7DEt1/7l
kghRe+ULre3KhJIdhhdwaO9Y5z+kGL5q8it8rqvJIvePgqHB/yvX+DCJN0uT7guQ04coOaBTRifS
SO+c3P/MekhMCjE9KSCEMF8lGnGzNT/6Od4tnXTSHKxTRc7v/MV0H5kCqc54jn7CfdXO73F2u/aH
S1wE+96POUa2lxoVbW8v7ZQtS3E/h2XOj5kjnn7GsBaCZD9qNGf5MH/+8R//+K//+Bz/M/guMBzB
vc2bf/wXP38WpSInMGz/7cd/nKNPNN7F7/bnaf/zsH990j8ei4x//v0h8xv9zzN44X++8eq9ff+X
H9Z5G7Xq2n3X6vZNsk378+p8xPmR/7+//OP751UeVfn99z8/iy7HKHT7DqIi//Ofv9p//f1PYf8c
gr+OwPzy//zd3XvG0xbktr/X0fu/P+P7vWn//qfp/k3qrm64rmMbXNPOn38M3z+/MP8mHMOwiWGm
DiBsQ/75B1kTbfj3Py3rb6bhzKZ2oiA8nUHizz9oxPz8yvibaZk61BAqJK7lSPnnf3/vfzk1/+9U
/UFc131BV735+598j/KvEzh/LYdX8nRdOJbNtG6SOGPw+8/3G/AjHmz8H6C2XW72lMhzKd5c3bsh
6m8XrtOe/tcB+ef7/u/3EXyjf38rwTdyhaCMbgrcpt6/vlWlwH93Aw14hWpGaJiEhy+c7XTtsB+x
E/2MGGw6RewOXZHvAW19lqAtimM7XdFVv9fq+BxGaC3jECeXkRkvAbvIcKyzfRXt29kuU9Ou0pA+
rI2LkjAMithPlyR7pfRPbrLB+iwz74JZuKXZSqL5YLw2EVvhXEYQpP384MPnrCjWLRMHI4Vfi5ex
uE6+TlxO4X5ONGkmgAW44h/Ra11Viw9HM+7SRrV7ScGCT9x9ReT3VDTTNiUByYgqo8dGik+0wBDI
BeKEvBiXdkmIAIuQXWOmYpGVgaRnJJ9SxyTipqORihf2kfg/ta/E8JpX/TZyDfrJvk3QDFqiNh33
0AMh9ya/8MD9Bh11oU4FTAZRVWX7r7mblgu7QHolcQIuR5ZteYwUWRb6qYvVrWjKdxFkBzbvEIyp
a2XUhBIZXXQjeYqgmJjO11De9dPwYXoeDTqdOoCHjcyibqzSrP3rGWOtzulgPGfzh6oFgx3ZTW8h
5ToWQBRrLbo3dHWJCrlMqt4jfnoHukzHON9nWowfiRSlEvbRgtKGbXbbKI0ROhUZQWQohXAl3bc9
3sKRNnovx9chK4JtEE2/6lCSuZoWn3WfPaNJW3lwFvBFRQ57y0pfSk9szxKtLvnc1kgHAYHAkJCb
nEg0bPgWqxip2VgS/1caJ092Cu4y3dpW81/YWlOqxsnC/YhMMqPLOH+G3CZiQaknzWtf69mvSYdV
so3xho25tKIyxpWtcqBy0BqtiYwmMmOwCxC+hDypi8uJiThZCQbTRae1H3XtLYoMRSSkadJRajat
Wb02jYG/FsTKpUoxgqd4GQZ2tXXqbL1meqpiVJUtbiOw9XcSiRiqsuCgh5gAIzCfqBYFfTCvPMQ/
aHfDIwciOpiSdJgYaWqjY0G/tzK24CE/ms1QLGz7qSxpLnu0sbHv5SfO4ohXEUVTadOIRLHe5fnI
3mrEUThGe4AvTPxIzRr5oNX5a+8FTw0nx4RKoekmoGUFCy3d2qGhFg1llZXb6b+d2kU82vy2neYB
y86MN09zeqPBTHaCclRSzQvHch2EWDX5S9NCAVhaxYMlW6pz3NjkpoCY5Q8m+c5cEtvSJIfTz4GD
F9qsrbef2wq9OnTta0UyQoNGYOnr7Rfisbu8r45jlUZn5loaOkAZEcVjJDGibDFq9qqBbue15Ilr
QcOVnOO1RPoYu/lhGG5YiDdicBH4zBCSnk7YHGBdq6ZctXWp9pqy8XTCghWx/ttwAQ95STYXvDhI
MaovFqDfZjLSfx3m6FRtTUvgoWsjOL4d+ktcitpYOWySKAxnxmowmg+3N56KOFqqeKjxqOdXxrxr
0Zd7YelHQR3UxGIIsy1aFKG/K6W4DEDzjOnB14c3oGjkjjXTFWLvPZyIrvauwrPOqhy2VelhGNXG
iGqbT8KdRN+BX3E5Qd4JAnxtI3bJjD10IzVqN7n3KcHvLrtCYogNqgcDGTbNFSrileIqpZ1Ig5zO
AtiHRWrU4zrH40OZqEMkMJbHVvOoKXjdzs9R1souFCtV+QhpWfRTmUQIj9XHMyn8+vTjqVcG3jL2
32zRHaLUvqcgIcPxSr/hxerEqbR6cnQA9ZftdqCbhT53rffdEfDMBnI8aK99DZeXutFqEBK9RHef
FP575JSH1LM2yrRWpe7/sqHKjbNYVZcbLP1s9MjMiMmEMMb4qOPh8FzvpZq9ONbOZd+POYe0hYCe
QIaFu8UXvKDbDirSGVfGBNHZo1nrUVVfW1V1yRn7GXqJgISHNbhMeHHvkDNPczacykXopActFh+5
huE0ZBvsaTuKYtDpY++s6vzSFAZ4Jf+A1agNxLY3grONlF4iq/C5KRMxPbKI2BagTU29YOZsR0J7
Ux1fPy3yxNCWIX3SpfhqZr3tUGlfwFSJXAE22nKbVPGdpsc7BVkOEp+9ZKC+K3TkuVpZfyHoOoSJ
95a177pKj5QzTHfYiWS8dHnGmconStf5e9s2O6EhIkCkCHsqh1qFIVjD61+UWNfM50obb9VQv5r9
RHI7yElKB4IA0NYTu5+JpNwSlQFn5MW8wxrb4bki86OLXsyIpA94V4S7YRKdipV0zKeaGHuDj+5M
+3YAXZpoN/IVL3lpfBhGB7/7aazFAabNhdCJU16419CrDy0esxZltZ6l9/h5zg22Bz9ltRuTp5Bb
6Vcos9VU5edE+rd6ujOB7zWWdyP3bO0oG3XYdF91wLRGakL0k53oKH9HQ3mwZdxS1fR+GV370JMI
hLgmKSw8XkX7ak72sacos6SrksuAOIdmO0GLqhE+Wl10Kp3gvXJI1LV1TrsO5nzcNm21U6Sr0Buj
OOs95mZ1JimQkq41PHduv9VIwWu64BS77ZsbMpAAbHjOp9ciN9+0Mf8WI2b7bJxnHxAA9c2eM7Qo
b75mtJYZZJMNJqM1Aa5PYSMf2wH7lXETXXOvhdrjYJVX17lDQ/JIrNQHsREtaeN4WJL06uQ6Bipr
j6XyaGnEn+i5cWW6pLVpbQLLOZl++UkaI3XXwvswKu9ETF52DQU+KUsXuzjeUDh/a01ozuZA9U/N
5tx4bdeAolBGhZjPINR+ywTtA45xctOsq8kiqFeBuwoSlS0yhSM1TPGqOU9RLgF3NrROgpiWe7ZL
834XpNThm8cCe5uN/Hmlj9QGYTKfcyN49QLr3dLKK4TjrRowJk4atBotfwqyAPAbw+Do5cfUKMn0
yQ9VBW6VgoTjhpcmtFedLl/q8JoFb31ODZDTh2/rwXOCY9S4JapbpDzla6mcbRiMv4akO0W1TxNF
iler7bbOvBwR5h0k7R2pEwT2TM1WMsYk3rzqq7tjnSRXaBxBNTw1g7uGD4RCHr93UkVvXOYod3P9
xcjIMEKfh1WZpA6jXTGHLdMSHA01HWMSO9PE0GIYR4vOxWBNz0U9Y91qsQ5IXwE/MFM0bmOnzoVt
rPsoOtietcQCecDgThlt2MZldPIo5SUEiWuPgemeAyLI8e4yq0ANYe7Grhqstezd6vy9aeE4x54K
Z2IDxQ5khMulTqZJZrIcx9mr9RcHhXxq6DuvAuSRyqesxPUS+Hd9Pv5y9GA7lNqnD3WCuce6t4Zy
29HpnP9NWFG4tIA9Q51Vhb6fkreO7bPRQDQ16lxOM7pjFsK8qnJrcjDhVh7yBBTKiCvaFPdovzc6
kLARCxT1vPvOGtbWiKLPMx8NR2Pr0S0xQ6wgzp3ymHKmTnHTGK7acTJJOjM+JxQDnvFDbYtMdTcT
3PwtYEtGD/ErzZjLnOLq9oQakY4BKH7lvll6g4tJ0bc11yS5PHclX9/vDwO2dKpDa2L7trqA3Djy
7DQ+pWa7JLvgziTRlNrwujRPdgtpTUJZhilZ21DSnLXQk3UcVMuMSjH0mPWc3lYzAPqmt+/0c5MM
24gkO732TxYOdTG2NE9d5nR1GcZ8VU5YQG1zLmaDB6oPfaGfs6lbKqI5Y5f+bQ3HiQ9Xc/12drud
mRfU2BZakx3mv1clhVQMh1l6yCLj3i3sYy365/ksuKwYtCScOe2rshpWqd6w7fCo1n9R6X5sSrFx
+34FfhtN3bit0bmGabGB/LbzLQeWA8iRMUIKm26Acy7NgFVEeasx82gy2VbPMDAPvdWe5Yyz07R7
LslNxcokoKxhlOV2sOuDZ9YrF9d4hR7RHaMvhqedt0o7bw1TayXD+DS/ClkFb2oIfnNJ0dHfonPf
NTRjeuHsQrzREqErNRnM+ZUA0VN+EKi0xFa+EbU8pyz36uo92QQmzItpT67RzcWwUJbhmmXe2gz6
C/2k46DTFpLequagm1xdTT6tGqvagGe9M5OD0Sq8VRkuILnMWW/O7zk5xJvN59gbgnXfSIZINmAN
bRmoJzQ1vGuTTgSq1BCbOYPDBCEUDxOXjRizTU5IH64vRV2wsIprVbYw0iUVYuLc8ghrpcGE5O9b
/8sZsYvAG8wrWO9sJjiGIgKLfw96cuGLYgP1aBVW+VqNA9hQB08q9+G8Cy7cO1+lz6EzHr1O34Wh
OlEnWBXkKQ1NSVdjYp8+nlrWW+wNzw5gySSMnvWgWWtauddHC8efPJueWhmWtcnTaG8A3rBoYHcC
57dAbzz1q9QNkCfYuESREGvhlpnhhNh22cAoqcxN2JJoFjfnwmNmQ1mZqmqlceOHUbY2uHIyiuCT
mOlzz9aEmXF8JWxvY7S/cof7YsF0vSKlYZ2N0bGD8mzR4NEd7d4mgAuq1RZ7z7ENh9N8PTtdttb5
hKAi100R7AiUgZ7trTHErPJ06dbBRmEIQG26MFEzmb06e6O7z8x60zchk8om6Itd4g/nJADsWjo3
GJxnyYDZ0qEza2er2zQFO+cCqdCzvVUVJftG8655ThsljfyVU0aMgfW6irKrG83AIvovhTog5tnm
jb00Urpx3NB+4Gz9TuxlTYtHkT3WoQHFv9uz+7H6cT3p4drk2prHM4Mt7gDurfEN+saw5WpoOwRf
Gs0hQak5HwiqNRuUmzt8eATLkPTo4aEZ9PSlhF+lCMTos0MehrvQTZbzS4WO2o3MwSpsGCedLRJI
ZKYkXMhgJ0V5S8VzGpIIylhYWdGxNlqkevHCtH3gNdGZSspVlDh4pcNWuDn6Sfvkt16+GjLnCYPu
ugncO7PRbq1mbi3kFziV10UTn1qXhaJpCdrzqNiGWT6qsLrIvD6mtfVW5t7NL+VzTiFnoaviu0ZL
t7Qj42R38suCydGV1WNhWS1iYZMYEjWvaP0cYDeFUpJA335+5xiQs5QGZAcizBLzFXcXkR8TQvEe
jmc1YB+SmYZeI3BfbKMo4OCK50D7XZLGsEhdGkvk0LGBFSjgx4yMhajWbjmZPKmecBRG9nyNd6NA
83uSW83ITxE9g0WBjQKTttMuIrZSSxUhB5z4pCRaedMzqtjZGAvmtIqatcP2JLZn+S7eIpi6GkhD
qnaYSKmkK15n7PtLrbnrwfJQJBPFsJNIdnVPvOGaqjddY0yLWn+Ag/7b0uY3nwiqLhRZnaiFvnER
2uwOBXVmlBI063S+dsPQpge3IGRkaozfpFJ+T9TplqWnZauxGJlWHLGvtPa91laKklBk8NyIbjYT
KZmabgByoR56aiU5/TzZG6T6udtCmj1jSYmKezplGC8Cg4HML1R6weV2nM+pg3EK6kP6HZqcf3tw
bnNcaBFjqTAnakapzH6LXkPpyzeBJxwgWQn3dT/+rqru0qMJpT6Afq0MeTrjRcSbe08dahvWgJCC
OLxBAEoVpP+rU020y7SZDtGKZyv0+fDs3wbx5qn+ojt8Giv5Rtx/qQSKr67LAWWofBWQj1Po7XuL
UYM+J2X7LPOhKIN6pHXqBQTf6aLlajSiuyy504VeHlGrBRuteM/95lbarUmtIPhs5VRvaj275fFF
smAi41EHxcnRRha+0/Xk0/OYBCT0Qyq6+W6UJNqpgc8CCSnajh1xfU7iI6pjyomxDrNDQH8OBIMv
NwPmB7idk949RxTMOFC4BQ08FQsbdddaG8KNJGRqYQ+vdc9ZNyTWQEyswfLqKwoZdZkiHoqD30Ng
iZXOeL50qvzaa08q0bw9jKhnQHb5QavOBXfQthCKygJyEvx+eBICAwb5TG0vMrCgExrvOHxXAmxS
5PMNSozuxMGWR62r5ogJulXTJ0GxMJjraouhC8PX1qhDaIVJdm4lHzsIsKOywngs5L0VyOqI6HYd
pQKGpYTMmSDsUb4HIEdFvwEDYbZxrlrGGgcoHbpdj3sBnLUf/KRyYl0ZCoJyI7bNfWA/ZT65UjUh
PIsqiNeUhj+Urb25zcY1eCi5B93SnQ+pnmu3KMScWacs7VsOWcs6aRU5m5DwhbVDx4HSiaNjOI2q
VT/vf2sjWAIgxYCzaSrn1tr8THICqoGOpwOzRvc1qF0esgmcJCxakZFs6joVIT2lc0A/OmKBDMdB
4YghDwxG0LQoRcyc6pKT1+cspCrqapkW7H9ObeMPGYp6bFAh+5qqKr+1Mv8uzf6CDADLIfDTRRuT
MyU6Yw9oEnmYnvhwfuuNnJS+kCOlyiAeDmYdf+rJ3slY54w4FjBItVuSK5oNN9O3sMiyrVzrNSHN
5i4zqeUzMo84K3HHYN6AzgP8rV8QIN+n9XRBn+0czG68FXb8nuVYkifFXIppPcNyj0KdRrKJC21i
1XQNQ+vNtim6zn13PKiLwIrYKqXIluZ36VpGhELJt7gmNKKCuzPwGS0WWEsBxGGK8rP0yhPtSZYN
FUmv/m8fbwa4JHS/TRE/2B7b9rIFjUtg0AXREOnBn2RkYjEgCCLD+G5GvFhsM/QNtBvyeSrxajAu
ikyBBfPQWzlwdnWDgcjEt7qxjPnymFE4WkvJccoZWFoHIEUv8y2URU562+36Pv0MakYoI+m3fT8e
e1c/aFNJogkCujbMvvHWfPsWgm6t64plMq1TdCOTsuqNGaKpbgt92UWIEosWqAaBtAxxPtxt7mDV
sitCmLolMPqiJ5l95zQAy+xWXIsplivXbW/F3DZRlGMGVYFt8+CXFxxlDChcqU1xiDvggT1rB2h0
36HrWJjt9F3n9QxZUKc3iiwVu417Jn+a9ehpKZjz1ghqTqqyv42Kw1QZskNUGG+tvn/oU5cRj9sH
dtLdmCbnNhguTuHe7IQ41EjntpOS/2RivHI+EnI+8J8oK3hmb8+6I+fcw0jHqT0G5Z2Z75Wnwm3X
mgasnf4lora/rxuqdAPqthDjVoZzeUicb4/0ir5RyUbWwDY0IClz22sqKZfKWPd2td15+IeinNxx
YLeORWVWsFcJmOexkNUbna5UE8XWL/L4HpFavQ5oejdNoFi8kphBcvGjF+glnP0+OmQOqZidjYu/
V807qQUj+YKPBmRJjGMYlCY5nt1q+mxNJm/Iyt9NWZNKo8RWWVwokhinQ6WclwnxzhYARYyHmiVL
QfnLsTK0vJr7UgRyExtAoQYG6fkyQe9+sfHEs23jQsbckWN4BdAQlOFdpyWPUuHtlbqGIcUk6pbu
7rofm20AUxMVub4jgPE2aR92kYg1Mk5vZVvwvgDMweGKsmKddnMcxtCDBjPUypoIpR66R80I6pMb
Fi8oWywcB8arJgjYRR5APvgEC6PqO1BB4HBlXci7oG4+fHPU0MLaxq4jp6ctA/3EIdJPUeS8IJ99
GAaqq4mXRdspQ/LjiSxbEzHhrKKAol4cNu4m6feK4sjazoAREUSADU+JZGNHNO69IQPkSmNuFc1l
0dIw7zDJdVejx7asuZQBcpaaZmhQESEqBiekvajqDNTFRLNEU8lXGnbAZkWCGSB91ade3OfZozON
CRUnlOJoJ8GRsFsii8c61PqnjaHyJDwyGwYQX1UUNssqCJPV6GJHmnAtV4DM2CN07HmadkXXlXxg
zGRZm8dXCz9lOzYWGdvJxFK5G1dWNzx6mhx2rMfes0SdQY45CIdJTKqqrFmyM3seCybPsK37naGj
RVFsk7XeoJY85mxjI3bwxC1vuHYQWQbDNc5JNg4n90fC9ukK9h2EsbNnkLu6p9rkFw7EDLT6xYig
LMkguVc2qaeYwzaTtOROH4J708YDWFmvAOJJ9YDpvzRq8QiMoVwOLJZqQu+pXwHJipwdQZfRsbdo
nMEMOzAMNPF0KlPzDSS4v0k7YzNM5bSHpsopYis2pE9tT20MDuA+SwXCU8ILtqJ9jyfDOImOViJm
VKyp/d00xnSLQIIsYcCutRTy8oS267n2NiEVSLy0uz5B6TM2TBimrR2xNFPuWQZPxSii1S2YoBV0
rDkw0+Uazq45mhqWQh8U852wDszxF+sgNVRvaE/vVdmzkEO5gYxUIy24fbK9gRzs/sktRmOdaPqL
aMjYZffIKJRMr7BR5EZ01tZHa8TedZx1iGSF2em7YdIZCn0b15zz7tskJ3deSY2AWF3cHqixKc31
PuD+CR33QqbE0NYVF0TjZxu9mhEeHoWnhNAyh5ibxVATIgqBsliTy44tRM29bBalE3VUIgmyRaSB
RmrNaqkAUxBHxyTUEGLpMgb1OpGeBKl2KyCjpd/7Syc34WjmmCh8k1hJXRtf/al0VgN+J7Ca8Vmj
l16gwKN/jcUGpTQ8fBqfds7VS4CJv3HZmIGJ885xc+pbkjYonC4SONbMwwnxpN0XWT1g2EtQGS6X
IBdTvWtk+G5zZKWVJLvCs1Ds2tl7H7futqohTQH62ZXZvhM44A3Zh2ykNLEXWQ8/AxfpEKPtbyJz
T1RiAVaO8qRT0P+DurBQ0mh30hlfS6T0LBm5d6a4pU8AikOVrAZKyqh6XK3TWsBj9r5RPjHFJoSx
tNVH0KfTxi3mPleg7YU5WACfWC3J/mgSyLBr9PaYms2VzkuxH7PfRoz+XhrJfDLgzefmQ9kZwYYe
Ipv0tvhQ3rke6NiMniHWVRXfG0QAn4J90rjhIfLVqYEHy9IKaTayBIAverDxNfulxV2+is3DUHe4
SawUunAXJwTvYv3BKoe+rWZvtybCiiwGsS5Y96zChLUCvvq9Z4W3urJiCnWsEkJ4rmMZf+QTaT4a
kCQq2WJbBMm4cqZZ3u+y7xglURGCersDA24ZFHCxTSMH6oJhCSL79BKpB9yfcgU3F2p75VjLAcwN
/dCbVuUjQZ6p3GjJzsReTvy7bmFKgr8ZVzo9Sh8YmBUcHBv2Ed+lJYJHZexY2qUZ4hpKS+fYyX7t
MPMhmW5YBTURyo5KJ5kjX/kisADlxLfAERfPURGyZ1AeYkADXjmPYUjReUiIefY97RSV5AxGFveC
O9ZrRAflyk/1aony4qCPUDQm024WevAZJ5CYYwnF2SuemUYJK3S3o165FCQqsG3xi2oNbx9hUX+u
9OHFDDJjLWJDLipQJpsAyCFjuZo20sx+9ZCAd2piUHcT0IyMiUuIyKjui4rSTZAuqY8RNNgfQRrS
g3BB6Jpgv6SenLgBbUBl/p3r0qdrtL4heBb5LNRPWqzkCOxQQJx8ObuKXdBUmRsAq5PuY5UjSbd7
LFVJ2F58mQ27KsBplWkRrYh6PDZxt8RmCC+NMIKChsLJCDcxLouTNTaU2ktq/SDm0lUTrwNBvtPg
5HceNYx1To3VivUns8HtErVsMfSaP1Vh/aSJJNg6FAuqcYDJ01P1AAqNAbHj1ZKKKQuA9Pn/Undm
y3EjaZZ+l7lHGhwOdwCXE3swFu6bbmAkJWLfdzx9f1B1T2eWVVdP3XVbWjJTlEQyIhDwfznnO2Rz
2juPtPjazZAlLmLXpGajwTwJBWI8zkS6c8C3pkJ9FOBYWNLGFJucvSUYz06NmjclIdvN6BJOW+Nm
N2yLHLw4xBYRCGqc4Eb7nBW8z5c5l78JHQuDRYeRvc/tU1Vb+z4D5RAyoNv44x1rtQVTMRxzJzr4
RnuMR9iVfp+B9G1ht9QtJR8863clxrtUBU9MIxEUNamCbw460dE4HwaUQvWMk48S7jKo/N4L6nyV
OGZ8tqzy4DfVzFoSdfqINWSpjosYD6MPgBT9p9ftsNGzT23BcyZTCfbQn1ZMMT59Zsk50kyCd6yf
xQABGukB/RcVO00XCB7Ii8UmsQrFmILIx5HxamQPF2JXn71G4r4P+qsCYjnYS1oSnniRBLtg6XvJ
D1qAkyaq9/ISWTOAZsCglnZ8JkesU+3dCODHCwq4T2lyUHF+xmn2RNEsd+qHU2tuQfOV1GF+JDN5
TaFBjqlVnm1RRHSqiI/yWW/KsvsVBaQSZvH40SM1gvRR7QJFZ5eBxfASJECSmyKhS8DxvQg6yPRQ
9325lY36CqW4i2dvT2Wu0jd05eMOwAEiGZG3Sy/zPlZIyp2yZuPq4AyojZEaIHjA3Y4gxwbyqTXv
OVRbG+yPrPBxYIwU6/t0dCPGv9Oj5VHsiB6pWY/3whdZDpy+NJh78HfyAl9EYHhrLyCnV1G1Z4WT
rhsa7fU0M17AA3/n1Avw/ZiZyrsNOsossF+7pge67bnxl901zsabrNsoS566uTa2k2GOwAcc9FhM
1sg37Zkku+qU2+W86gnFAxy0kUaCNwPZwNp23esYV6RLGlTbQF+r1PlZxFV1qHO2OmGf1HsYHl+V
Naz7kqrG4dnk9smECXjQ1pJYWzLbq/elx9DE4HsA2/eP8CIQZDU1Cyjf/2xS7w16DYM9p7+PI7cC
c9j+CtwSP2NoN5u2nY5MT67d3DyQccfAuj+CU8NUIaZXs0u3tZA9JR0oLQ1iWatpJeG078iNubMN
x99Ibj7VwOg3g2XltqVDJglSLYQdR53yFsvqTWGBX6cKf54HcAi1QVxrCoGw18Wvxel5bN1Q34hp
Yma+9WRfbfslBGMKJJYGTJ+kt3Bgu/LgFzY3gYbiaZ7xlURtjI8g/x4s76Zwq69mBDLZsjJYlC3c
vXLfLHbY+RADTEF9QAN4gHAx7Or8pYxqtpfdcCxz+zh77MZwQV4ME6oZa3obqRQ185CxDyCKFSui
WGuyQbaT7R6n2WQ74ZHvWI/nQWPa8Flt0PuT3CW5V6+JV3woq3abFKC6pOvuUvBDO5QWFkNin1Fi
KH+MuMg3dhm8pH14SltLnYcs+eWg2NykQEMXCt+zbCMSpdy43HmufsT1gPKSmCEYlM1QHcp4eGgQ
WNPT+/mWqeg6tG0y2R0kQzSFm5T7M77Q3N6mC5c/CbptnXjPytZ3UpCVa9YcyIlXH/Os7XmusXvW
rfncup9j7hAjJjBOKrah2vnugJ4z+FDso+fwaLYK5FPaTQdJToRiO4aLcdfVGh2WS8XnFDkkggqA
JX/6PkyxOIo6haZfhTEjVAfa5lwwUQb4xHHEpo1MsuA9M8J3kzIwDUv7rG2hl+da74D57mLrg/ng
tK0dU5JIhvt5ir23ciBIlbz4mu9aI7DnyfcRyFl6wFyiSEYJvfeE/nSvCe+ESjUmKzfqcOYBQRE+
oqtIqm8WpndasaxC62eskvVIeN2RIci2wo0LuuJiJBCVcsG3miNo9PiPbd4xDHmYXCwzjJHaj3M8
cpPDXKA6UQ7SBabla+CYW7NzFe7d/E6ynKq09dPDxLxuOsW+p7xn/otr0DJBqlU0HhDHUqTkdoRz
GWjyExHnoBjUrWAUJyG7x0F0i/nvl+ZAtIp3osz8DdGEj4aOQlKcloROElsLgiNAqZGAPNpMAIJi
ZzrzA3ek/khm414RHC75Ij6MKsKosMBNnAb0XrOD+wuHLW0IKlD6WbMrNn7XYJAE+c3KDvunEN42
t3n/G+R9L4yVaCcwXQ98piXaeDKrq+kB40A/BaDHZbceer+/29Q7X1mtx03KQqKLqCOD9ku5ZHpK
HN4zZQGsC4AbARsdDz8vmcC8kByJ0is7ei3EfAHLy0zZbJ+wcoVO5a0dn2/Jlbo1Yb1hfhVvuV6w
YtNDn0cc2EZZsG3AfktqJWqSEfinibyDFQNJvr8JD5Gx9ikNMc+0r/RES4TRU7CgSJogEWhL6PrL
gPHs6G0DT3y4UjF2i/vTNHWc4AGBgVZSP6RkeTh1xaMl8g3tLvoxYB9oXwv3YBsRogRBmpVR9guX
5JOtO0kS9Lm7sjF3CcgybFRf5EnYG99yHphRnOk7GHUKNGBD/srt6oAW7JtCE1Kepa8NCY4FHu6x
52U3Q3bA+bZqICC7vmS3DSYgQETlDTY9Xgn0oU334zhibXUFyhkCUJiDo+QbYHjNAtUhl9apJUuC
vKVKb1OfO5kzQcxNyQuQA1PHOGhAyOIKM7kpoF2Cdci0iSHHwezTZwrNRyLMfoQNAionrt5acrug
sVU3rNA2cxuqdZRzhMOMu+srymbZHQFfUwjC81x3BEHDP+hJUIxxuMy4D7Px2WyNr5ilCw4s+FdW
lx6gASHfVjzKilawnfJ7pkNLCigxnA6aZ8wamvlLCax3GwbgA4BsbaeZty7N4n4shyVP2r1rUuFs
naLCEBobLwq9ZaawRzd+o9gQTLeFli9lN1GK3U8ZY9HMN3mhh0KTuxxsO8KF29l762LgGibhiL7L
nLDFxedJATZlQN1nztKiEwXuOGA01GVHTk3NybgY7fI4/4kBFA+Z4z5B1TlZ/mZoZIoAKisRTXio
0BOGJ5pZL9MHYxUiLJehfd/bk9g4yfSh++QZgdHagstb1tUld51uo+BXWglKuxEooNLuR2hQG/mz
OBLNtpIM+DLtXJJ0/KkECVSvOvN+GCFyOzJ80NX9nFJ2ngyJXtExhSjS0c8RvgclK3uFg48OVzUk
tbeAjivvc5jJ28kkGOve06ucePp1/F0iMd2apf8OAmGD0X2tSZi06oJ9EDTi7bDAoZCpBjPBimyR
ry4CkEyA/MfzvSfG7myZHpRW7Z5pCbGXVeI1GYo3SCBvwxLqJNpPVap7V0WrUlNjTMsnSzrbuW5f
AjhXW/brJ79CdWZh5gTvUq3dmcEwb2NOWxPSjCnrn64WR69K7n1kqWEZ4S9cfgYzDk84MW/60UfW
FTcgTVhqk9LZB5QALpO7tkK3UeM+HDtW6og/AOeYHYcePWFW5K9sm8hSnE4qhjjNuOJAm0pFGYYP
pkEZjiEBAYu+c0EBIqeHK21Yl87OjxiQvqSLTif4qTucCV2YPGVNbLJxn3ZZJD/xgyKHNIOXwcwX
8tt0jcbxlUBroMOKGQ/Q0aNt9eGmEXJaDXd6EdiQmBCvKlLHuWVaj1jLNw2O8JAQETAd0WttVG+E
t+jVkQPxM7M6bJTAmSHQqk2Q9+8wvae1J1l0GDOw6NwDeVJHL/mgAHz1MwsIB6dEc54mioYwvRGQ
qVZqng6pMo8+DzOMHBoCIAk2jbAo2/daA1otyg9oLw4QLQ7NmTyo7i5v5BFy1kfeUT82JGD5OQgR
8+S3aEbZv6Jk6f0fbcC2sGpORHmjQucFdiMk6LjJiLjgpoGKSuvyU7wriuKyDh6K1HojTh2XA4hz
Sg517J3pqTVJhyCragN2iOFiKmxUXucQxjWM+AfikU4DXYlnPtmoDNl9XQanpqv291qUX4bdPNiI
OUYG5OFwz2T2tehZ9ulx3NP4CAI5bMK9atd61vlwG7bxJwOiiihzJZ3HSrTXXPR7jMRcj83DHMcN
D7fHBtoxHRMhFWj/rX3SLRzM6akPAJOe+XEBTRhELKEooYjM9Rtr0ysazHuStM8NbMUI3t3QuOS2
Qt6iPxUvutIffYelHtmyWnmcSiJjM+FfLHXhPSNXv3+TEKyQ7Ratw4Hy6AURa0ASPHf6eMHWEyy7
jdrgMKfRr9mwf9SRPvfRN0lJ117AC4igeIEzmt+NBDIfqNsi48BkPX2tVItsPAb0Q9VIzsrKbcYP
4j8yKIs8ZIIgN8SrIQWJoOiD4HBS4zmLrEPRf+MFvJhBu8tyE1b/ZfIp5mYs43BvsC5EZfqYzTtr
dj4i2hJe6YCpeYQVmg1BWsBuG1wuRuHW8VreEFCWrMhD/QxJTLGqMKOFRPQ4tnDTyhDHnWZQFSx8
2zjny8ofCGoXxzPBPRZX7NKSTS2HILoE5iE+ulrb+maVxRzAjG8KTqNVmXMRIRX54TM8JPAo/HBV
wHyVxAazJRM8Eld3fHFSrPV+yT596u1j3qkHz+GEKLIay8sygvTG4qEnpl7uSGX+AXxp69QdE7Nw
/iUX9GoH5qqJstcp1D8bW7BrmNlROwyV5zDgckw5Kct6G2csbl3s+VEBHqI0xk82Iy4IIvzdjAro
Rug7CFR8SiNMkuOypirh8Ign4tc+oxqcBSvQFeDkb9+ObzPXfm/ZA61wbDV5h0UE4w43IXUJu+BO
Bo9NF679Ght8m0NezCHv4LvJb6WfvE1xVTLg7LepMHpiBhK2g1b1kFnVuQ2AQjBS5JKtYsSStrs2
HBoGil344Tr99qGkWxnzokpdrCjC3zETp8Hju+3GcNw0jQLd2cXfMDkQObwMFQR2RLmZHT923vzF
Wm43mMRwZ3qkiyXcjNMkL7Odl5t0zDPSc9Rb20JiYLIOhnhzGOMSMLwvs/rotvpoe/2NmAnUQR61
1glD7KSy9kZdvHpZfQlGj3GlbleoxegJnQpJkUXlGre3sdshBcZTt3IAr9AaO4gRk32vwZ8Uy74+
d9m8R68+dG96pXvJl01tByGOEz7lCPN92A3siJS2b5xwfupD+dIG80HMzwOaaOT3F9fNHrKamtLN
rF9tP77gZ8E/BUcIpZ9zPxi3oTtfVBWc8YuAZ+OrBEBcsvnkqvFH55gYwgBELyrRW7OGtAYXemWb
gOBmujgUs4udt0GplyoGDTZ1WR6lJzS0gvmJ4bk/PTa2x9EruXZYkUOYXJd6CEGFsbzoUvviSJdk
+aBJdoNtX2Gc0X0vAJOifYpsTPcBnibPUh+hq7ba4xVnn8f1rYdyRUd7tXvHwQ7mU1o66w7oAy4C
fmZVmBvFEGidO83PrklYvIbdIWzGF7de7jnINVekYDwP8AvguizvVFwu2kjOWPO3MqjOWUs4obeQ
XeuSIy52uAbz+Kdr508RoMWW7XBN2OWapoOnsgmpG+eXpnn34viUF90TU6jXUpZoxIrih53FlHwT
yVaJusNT9gZTQ5rRL8Y2sdV8Nc74kecOZv/w3EibqTLqbOKSzrL3r0mVGKta+89qtJ1N3aWU65zv
nqOBb9JMJO58y2D6xmHwsCr69JFymIgKH8U93fmqz2efd+hbumSHNYqhSmnckb3z7ihfbGRlPHUd
z8joZ/V6VH6x7YDv6RBhCBCMjPlQWw/7kcMJjcV9FXB2tePEEzwX2Cyb8dkmKTRFgLJzrOYl1IgE
FPsknuWCwQ7tqJgai+l1RBxx/3P58cYyeJ668ZcowcNPZXeNlsKt6yg90BXVMuwYqgKKqKsfqJCK
k21xCC12e23C/OTOWKFun42jmx0Lh+Ux4gF/R64XvEPsDcHiUjLS/pqZaMfstPdvAFE5x5iVZ69l
fgoWOLw/usxT9Ei8Etp3V2IHYGTr7kw4HXuVPOcjqLSxW9CRGmsIgR493DaCA9ah6fL+rjv0IOOt
ZYz2mqATTK0PAY6+DbP0h6YvPnuH8aluFmQqfRWLz021dGmercDnaCQD7wm+5Q1DWB8uRf1Blvxd
zbgfSPc9alrlx+MOgYS3NW/QG4XHEfozf3AgpzjhGZYVCA8gJWA0jAZ0ru2Oa/Bl+ZbyobLHbDsM
/ufYY1hjemRsQguWjmjNeeuwQ3QrNgUMoD3eNvzsIM65VRJ/xpPr9a5gyuKfvQSD6Zzgei9c81z6
oBT83Mh3+B2XeRhHRRk/oGC6TSzUbA1GqFVnDnozD4qgHtu5lzEtsdTj2fLOiADNtcj9U29RH5rT
OO1YgzIkYEyCeQAhjJN+q7xjjiv12k7Umy54QDTh7rpy5C4UxIRneXbW/NaIWodCp/0OpXO7/DsL
7v6zx6ohKMx8T0QBUzGITItmpLbOqeMl6PbcB86VCz0JHarLaq5BjWiN+kcqKA5tFzx4D35FtPZO
t4NY5cFS2FjYLWRzI715H1ss+iGPo9ZCTWxxjycN51jH05Xtz83QmG82XVqoesI0Gd0kP6eSbXNX
htmmzQIURHTe9EobQoVXYyZGGFK8CmqU4VZzGCRD+ZX5GFas4BNE0c8gs25oqb40I/O0hCXax+4q
ChHIBOqNcPXCYKdeiPncJc45Dvud5af3y7dFpw1NgdYta28xmS1pZ8N2IGB4NbD5UBVphWI/zB3h
i3GebIrJ/gpyJlUlcIfoBh1eurZrSjUrNd/awD4tVXNtfRtz+OxE1RepFA9BzN4XvejyM9aG9Ssq
SWlrrPuSAfahjZ8dmz0rE6ZDpHrWdz2gGhP9lQX7nzlBe0ua5yO+BDChvj+v7YBpiPkcM4ENyukp
jJsvi4DUOLdIvQPxEAtcg1WI8bRqSQewrPM8yjuCEojZLj55C6/DND1Ck7+wPr0FFnhjNOUj0Feq
rBq9fDfOl5GJUmGv47K/9zPasJDLYcAPwvHab6QFTqt2yc0Liu+hIFZLAJVDcp+zdICKDGlGAOVo
i+kHBotPNpFbYhBfqI4I3LYfPQYCdcv4oORozQTuqe5t+W9t1Vfe3YemYG5I3uGx7wJyemeuvxkG
8CSbt4FQcBPFy2oWxmPAthXJt7MvGhvmFVbAtWlHXEZutmFr9ZA72Ygav97A30lFcF0eQ11fIOC+
JkX91jjogibIxa3Tv9gutyIVsTgqoy8qT8y2KYwborEoVTKgcW7XMYRVD3Qon1WmH6yCw4/SDryx
G2wCo1+1QXhrZu5NTP1RcNyvHMLOwEYinzO5k9aeXBiAB3N5nj0CAVZphxt7IEzWD60HOQGuca0n
FDvPcmH+ifraVfVtOgLj6v34fnlEve532RCe+nD+6kDq+uoZWt6Z9c9nE+tHVP/HIjMufX9vd9Ox
d433ZvqqzPq2Ney3xmXbrir7rgjdAxkyq4ZB/6qZXGRMHhrszn+3gXpRSuAx9zXpBV3yAKhzYPbR
/4jBuk5dQAQZejzU+SS/EDIsEL00knBUTU8UdBwmoPEukUkij9R76X84Dq6CYjordoLuck0THvY6
1tnBa8Mt7L07IXCDx81Rzd5N73WXgXbCp4zSZnPLvoVMhRTlHnsfZ7yyVxf44JKGSWYo6qeBnVLL
8L4Ni7tAR5yeESfs0qqTodhsbU2xPeOrBAFHaWCcxYgupeiZmSNSuM34t6ksOFiOec5dNqwJfSbB
NdZd2YqbdI5f+6baa0Phk4zMu2hAhMRmi749uyiXAsBDD8+xHVdUDOUbd7TjmDzMzcCeO34fUO/Y
vNR9ZTPhUfjL7l3kkYiFnggMKkZFZDGSbYcIMnTFA4qHcUAmol+IzP0oKdjTiGtksOB2mdI7WGyU
VyXrTpIBRjwtyTeuq08zZ+9cwQfcTJ8RopJ1EPVfJiqjFAO6lzLC8os9/CByLrzQ3JBF9JoxtuyU
ZLrpoGWPmc/ujA5rPHt25l2KM+ZlFILonYCBtIDg6khjWCOrfsozVZ3K6cbOc7xV2BZyi7oaIq1B
UBfudSl/xTToPvdp8uTAC3povroEYCnYVNuwQaBDswcl31AWRGh1JPYCuDfEe+T3c58stxMQ2TCc
p0BwMhQ1UZbBTSaRJMkuZfek631y6wKNuYkK7jRANRA6svl05KefhAzqpXEwIR2v46UJCCXbXxCf
O5qu5wJa9//5l4Es/xi18mfSyv8ns2X/q1ioJ83/BmrL76fpv4C2/N/vIPzIaUk+/kp6AeLysdBZ
HPsP15EW9YwltONp1/0Pbos2/4A+rF3PtBQVpGf+J7dFun+Aa+EfBbxFaBTw/4/bYnnQXhyELnwS
ZbntWf8Kt8V2zb/gVIzlB+OTfLW/YlQSxHZVonx/mxFO8AtekQXgrBqsYM9ZJ/wa1VATRbdZZYaw
BEwQ6ezhp1RklnmvGt11HJFIDsCTNWNSfwA96PrngnkvquEmyDgvDYvGeW1D34g2FPh2s/O9aI7N
jWcUJHgz+2zt9iXuRFufUfHO9apXE8XdYOvKP3ZxTv56aqsgR7qDIpb3JqXScqGT29Bltp1cFLZF
thYDvGnY+kFLUuTaR2NL7Tj55rs5jFW/4fDl4Ce5pRP3LjFo6RO6LCcHAJfl41mjnZhuInazjNqV
Ax9mbhBC7sygq5el3pz5p7qypvSpDJXbrigepvkurRwG2C4RM/PZtQAMGFoO8TaxwXYAJnAjsY0b
aqcfmICMVyKxCO30CsE5kzszzkIDWKn30IccbbeF01TpBuzP3Lxl5JL4myltZfdrNtFx3nfkUc4I
Im1hockp0vCYhFqND7EZx0iqJXaCzawIWoEFPlL1KlYRFmRkwn228exG3tnzQjVswGVqj0JXZ8AB
mzztjiKuZusIGK2yXkPMNPqAriEeSBxXxJ4j9ZBYUtkiCKbK/GU6milBWoH22KkkXWAel2wpxrl6
8QrTbBZRYDTRyrGKTHfVFKZ0lI49wgkOxYCil6XOeERQ2DPpkkaaeBfRunX0jGizSbbEG6tqI1FY
lkzbLFW/dBbzG3wKuME3fWNmEsm9ioeTN9K9nYahmeHfyx7pAJdYp/ezLbV/iUkNDS+l08psX/F0
DceQwCeHaLwxj3/Fii3CRouW8PQ4nZgkE25aJJe6IjboUbtT+FwwqbN+kYBgpIeOLW+1K0RQZTyK
qksA6Da04MC7IowKZcLdu/MXXWEY5hNqu5m8PCCaqg/vvTSaPFoDj5nrHLsBUpO5RuSzDbvO6lhM
TRM2tbSJsGqiYCDS2RXFfEXBifAjEIaLX9exxtex5V0Gj6fKsCF31LLknINK3ZVxnUcvMalV0Ggp
sc0bLM3wS1TuOP3e8wP097FjoaVbtezQSPzzypwuiCyjOd23dlSXtDyYFTc0UhopiVXJ8M1o48Y/
pmnZNGdo4X3/3qX4wS5Jq030XGZXQVNO4trQi0/LmpAamLjFRjF1xh7WVOnUwCB7NeyR24hm6+qJ
JtppTPu7sWyQKLxNWhSY4VwQ5FFXrTxmTruYWX29yG/6BM21kQu81EStsAH3Wt+sz5HhWEsQ4tzG
F83QMXi0W+S6q1nZxId6ge4/tHDMY2LgPluJbAAfA8CnZTcKbnblJi07srxNUaO6ecckH1EH1JJw
rmRMbmm53F088rPfUyE9eeN6okZNXGP5+dEwxKO/sixcAaXrxUxvnT5AZDi2zIQtozKS11HUXXhT
+Rh3LugzRLpV/dBg2vSBOG/CsBwIDkiMPtt7bH3yq9lKG8XJHCqACPxE4NNhtQK0PrKCbEdcewp1
thWrsn4vG8dsIbY7LUL2VQDEuDnBgAngDroINJ9MgINAFnQyDCz0GgiZe+BsWtylFALsH3tVeoco
Cz1mHKNpkrdUGdzZZj8x9BUASknOnMTUsoM9nmbMQfIuPPZKp7gxir5BTMebK0HiH/m+DczWC8tz
8fsOzSuboZ9qLbhOk61QRoKP9V/FFEClpQTV8W3uEKAO87Za94LPr+cRPQAIFG5mVTho85aMdo8y
tGeEy6sBfAQyioSv5Ljc0LvSXVR9TgvuBP1xJvYVfs5qZZqO4+2LNIZ63FYm7Pnc5nwF41xO+SGi
kRLceGU8bRtS/lhgSk0tF/qspssiN5I9Y7sKrVxGpvmJ/teeTlMfGETBELBGDnyCypKTzX0NMMu9
at+u8XYy03wFukysUlEw7MT8RgIHZaDJGQdRfOhQijnw+9k6qXFTgqZM3kQQd1G5ljb83B9RgNFm
RUi29oFQTHQBOZsrkH9ehqWYvX4apC9E5zG9rgn5oQeM6ojZue3JV8KrJnGjkpp7sdsVyW9rZvTW
o5vzeflMpzzWClYWwmkZfaLhJ0p77cceskYZFF11HaIwQlhjgCVi4+WJ7tbsZonzkNMRG5UBm/pS
jKjL91GVlcN7kKpGYjiM1HiYIZ2q3QAwtb1AiILMIPDQ8Jb1IqyCSLgjcRMrv3R5TbXVnZVriIoR
UumnLUMpQ8X9yoARSBykVamJcMMIAMfSIuSj/1RHJpMYMYRN/CBzwrj29Bh19ykB+TObSpo6oDQn
txkFKKvKYBTcR2k3YL83GkAhlza7RIQ3lfuT5HGlmJOH1gR+cWbxt+N/m/Im4Ozuzhl4bPPYJkE/
nwTOLv+5SAhdFsCkaca2Sa651FZdjVPxNpHcFldtH+BNjZ2suDPMyRMvbe9H9aOntRGxQh9ZKlqS
Mu6KNAMHDILM/IyyK0edNfYCnVowMghhQAvyBHm6O11Cu20z3imtpQCC2c4Qscox8+4pDXU5IG8x
h/iACJ8BZTaINji1fhlXL4UgGSRZAz6jJeM9KO9pyXv2+XYcA2Fl8osrwC6qq8LtzI4jCFJ724+S
7aozt8stOCwZoAopLB4unB5vI52x03BFKmAebiuQUKRzUpn71J2VPk5SdZgMjTIDdezQp9zVjU8i
cpQklrllvVpakL6nPr4VRuUN71Mu629rhHd3inRsOB+1sqfwZ436joUWjn6Y0W1EKeayxtKzs7ad
fBBPPCxhQpFDD/+p0oqcqTBv4wSpizL8PZRkgmw22Cl0eW1rJLfXOfQIJ3WU7Jm+DDJxmQ978YCz
ZIWyPaaXbgGHGZ994cbNZyytsLxSislpPIkBWu+XXxIutm0hZsQ3FLDoCulI076561yGnnvTUGhH
JjMw7jI9IDAl9gUtd4aQh3QN8yaMUrrRtzjjSz57bdIN6KGnCYH5V6SKIC92HoafYfevd17/VcP0
l97rH7dn/wNJmMKT/6yrugM91QUf6Z9RmL//yt+aKkP/IVyL1kkTmEH7YmsokH+jYRoSsKUjpO16
MHHok+Bk5v9Ow7T+EDaTc35HW57rWrRiDdNoQJnS/AOztGfxO8q2fndp/wINU/A9/oTDVFoKfjzT
tRamoacRMv61uWJMk862SfYfEY/RsSt/jrJmvDjbt43VIoKyvSc3hKDtdM3Vy5Dq+QWaPVYJe1TO
T3ngeTfQZI+aDfeu1M60+dNz+Q8omvZfGZr8fORkLkcTMkWHn1LwWvwZ1wk+LsqRRzOVGDVYkg5T
JtMYON4nvP+shFhH70LPPfR1xrIfsMA9d2EblV50z22EsTMqTZ1FxXNlMYMXCSScqsPo4HVPCYz/
telm1a3Kj3MwhifohbcVRc5Ve/VHVQBUI6oqPMKUard9MLU7swD/wmCnuwmqCGCYGK+5TIOXKo3v
A6mDTR0mxaaQ4gNrtn2kXAnuepA41xo6R+8PDxLI/X/3FC1PwX8STZenyBW2ZJxH4cgAcOnA//wU
VXoqHNI1pnXMi72b+sSlSOADS1oXpUrRHRUjc8Q3tVgntp++mpoAcfabDNAAiK6LMnIJSo2h4Ynx
FE7C2IgkDU4jWyGGxsZ9ORpvrNqmU9JZ/r1jdLdzN6Q40MU1KI2FoBdA6ixL/xLmOX5WF9lt7YFP
EQjTXCvcO1ntvpL7krF/kg7I9wGP52LLJ6jzZpKupj2SOMUCWT7gONfrf34ROcsz8HfPENRXT2pm
EIr46eVN8CfmawXTEWefHNaEIITjiOwuZUIcAIZ+iFMJo6mVm7lT8QmRQ0ucwbzwMs0Wj2SXxye7
G+ITuIlL26trORJ+KjqiUf1kZORa69vJosHXLU7vMLN+YO2w9r8/1XICbbx+ZNeuRvOeGUPCtt8o
d3Plmffj8iFTinp6MOsDYQDzsilO7r2JFVIc6O8pbe5U3pf3GAzPwxyUp3KUgKSXD0qU//5LDfwV
Lhx3f6roaz0reTXjIjoMbX1IwrK4JI5bXAzmjOskkN6uJTkPFlLyQ6WKoLyM/HmeMXEYzXI8T5Re
PVGRx3751e9PRYC+zmUXcQYhJJQgv05UIu2pLav85CK/9xnITwBgrqVDXJdfNP/dPcBaOLl/efm0
RYemHVdYynMc+L9/efmMxGtS3r7junINc2MVVnoNQ+eOpwX1YifrfWDSoxWmGz8PsMRWjVulyMdM
kuegVDGxDnb1WKvHlBCuvG3dByTCZIhG0zXNZXxmrZ1cm2Tiwr2mfV+9lBMwuaTQxSXHbU4TMNOh
k/pzKe0h3v/za9OFa/x3D05aHgeDtLnh8xD/7gaHEi6hy48Z4w7Dp+2Fw3bMw/Hi21N0JFDqEmKj
6MWoHsOBJcCUvzRCRPcGuPHwt4HB8MP735+ae2QKkOoklQGf+/0BueOw0X2Bz2eiXjJk9OKjWjn0
cQJCyk/iF6MpMK15ERMh9G92z8Dm9wd2i0ewZv11yMbpoSt6fYMdCHjI8ifCOp0epBN2KF8CbCtL
OJPX3GXBbN7p2sd97LE9/f3L3x+cOnZ2SD2DE7pX40qQWLT2cQd9aE/dwW8Jny277PeEsGxAp1lb
hBbRuzsl74IQ13tTdMWdkOVh9LHU2NogVrAmIZRLxuOblNtszovnlC4L35q0jvTk+ihSSLIzgbWn
WZKYVXNaIf/uHnRu2bd1JIOXQFs3nQqKe+BPwcuCZy9Jvn0Y7PLnP3+J1T94iblJM/9heiokc9K/
Xr/A3XQExBycDqiKdVs798G/EXZeu5ErW7b9IgIMmiD5mt4qjWzphVAZ0bugC/Lre2Q1Lvr0bmDf
F6JURpXKJCNWrDXnmIWTvYCfJ/mm/YhKz/0BsthomTmwXnuH/77YHaNsP3rKLDc/aEfVx6FM542h
Z0SB2Alcf/A5wnCxssI/QVqudoUK7kn38McNeI6HKQDTmXrOqRhUeZi87ogrrmVkYjd72driI54v
dR9YCK1lvrIpR46m04WE4/bky+vhg1wl0kZc53dW7WF87DqOpWcCmgaaRzVOi5Y609gbqVCHDOBo
ST06h4fYbv7fxWvk6t/fTiH+T00AAlO6nsuBlxO59+hT/+dyrg1hEaPOuXHU61g6xBkVI8rAcYyH
A6RcmaPKH7r9I3QgLV0XviUXX7y0lm3eUuyCT73f7Hq+8/F/LpTXq1oTTdd0kq4LRc1rA26uSqV4
d5uS02wxTvtSIcIzYxdCVUUkaIZtmexRqC+kVlXp1Q+q+Y6Q0SPVCS6L0rN3Fs6jDWE5N5X1DZBM
tAC57bwHgkfEeIgeaIyap8b+jVaaXDZv0tgrHXVrHxfXGka8nkG9ahh1NZ1fPj3aE3t/VjczyJpj
3zMVN0VobninIKIYmEkqXbxZsT4aopXXdMQaiSjxkDTCPf69zDNU7dyIP10dBNs6bI1zn9nGuZ0f
sTJowrqcjNvJSW5qmrec/5lGAyr020nsAjIlrt7j0tA2g7ZhZ0+gsTos96V7KWKNfTWo+5tpkhEb
1Ebx5Chj2IcRaqyuV/kXeseLS7Dtona7/FRhlT+ChqNjl5fV55joj77W6q6jujzHgQmeIyTVqs67
lwIXxAnvS3r7e6lmAm2SxjoUai6ZJXt0WjkKnsfU+OWbVfnr3++6B3/+f6/TnqBXw/5j2b7lWeY/
HmJvzq1y6rHFxWql3aG+o9qpd6oOTYb6sXfGsAdWM0j1EvYn4NuiJ8w3wkHDqf5o0z7dgT34Vm6h
TcZnQbfLwD6E9HFIDY5/Z0kA2d1wbuV0q7IoWGUlErKW8Jm7M43jrmst8tqnAFgEl4KWFEgAYDMi
lsNrbdtLNSbz+7//yNz9/zwdIJuRVF6sXlDWAgrN//2kNUE39r5Dr9x87PVT9fL38sAUpDRQ7qPl
CASB/o+WJswi6mIJdh4hE4xpsqWGLHnDX1ieCGUlBn7QyRsuAXkYB2TRf/+UVipeHAfoYDva8ZsO
45D0HxRXSbWZapG/+imGlUcKUthE9wGz3p1wr5z/iUCXv1+2yLuXXRw/HHRQ4bVjO2ddsd9NnX9V
tW8sWlz6a2r6bUnuJT2vhrhPjdeNaUA6qBfYToink+Z3GqIwj0hPrrKnfRsnv31ULAsjm9YAYj5p
tRFch9DG7X5MdvDRUtEu+z+d4X+XUGFmGuyIRIj3irPpExnMq2VXMBbxry6KmWN6GU1fDa0t5sXV
1pMR9ipwIUsQE9ugigj3zZlSNTky0mb0L/5ehjNZoaDUGPZAEYfBXJTXVA0/UuXuMi/78ht7GzSo
LQSSlCVRbN2ySmfWcLsQGxwXT9iOUciExtdcNsR/zsASCTc7G0WQLmhHMuzvBE3G7Fm4KAIGlHGR
G76lSfqhjBfspM/D5Dn71EGHoMrus1NFthrk+E74IqerPl8SOozyUhvIPkUIiYWMPwfHSurAIBol
4dvjFhjyswwwgRuvCMyBdJSPMPr6lnldvdYRgDZRO8gsEiYFVrWuHiFzja6KDcJgRIIi3CqrfG/s
1gbFhlcKVhvGdbdBYg+HZWcGLYo29vflw5Vpq2TboCAWgLloWPeoExt3F6QQzwaahxu7jn4BSDTo
2P5upLlPpp7Q1CR2NgxZwn10D0Hwbxw6iwSvQ6HKXWDFooLpGLI6PRIJU/+1tAjFDsx177hoUHv8
bjkIDG0kxFapfFwpF5ub1ZvGzkIqN4AHcAfj5IRRfCgxels9c5gRDQvnaeCGjD96jUkKvCrjMB2d
jDo78pN5687BcxM+1GhNj2QZjds2n8yLWYvv2KhNtGfkjiPkA8M5l3fVmy8p0UEPULvv1ztJaJZF
IjWtvXlv1YQnBoQjpBrnRT3R1W5tYwHEFM53AHJ5sgTQzvltVkO5bh2sjVnP77MhehvJqrdDtYEz
PM3XDofd3aBdvR4GZALlW9D5XwXghRWO8so+S1v7WALNDp+VUi9oFr9zFR5HJMkXTdtgUhQYuCFg
eUp5jmK4J7UVG1cxPzdu+bON5DZFG7WYWUJaOC+P0RBMgXTzUPI7ljjXOrj2gODXACC3XUzI9Nzk
OBWzNwBNX4YzshdF79DwMI7gW5HDIntJYpwveUcURl95l04nFy0YpHbvDLB4DOvgx6wkXNcJJVw2
rOrHRmV/prr/FUPJMFpAISNYmagRGGP+ZH1e/QDUshg1rDqjGrxbcYhsZV6KCQrIaIZI7hse5smt
7lYWfMlsFjs1Mhqkj8EQL6ocaPTokgAnDhuPAMvzYOpvMjLgaOlyenUTGAhRhVs4YCO0+1av4DJa
B1NhVhA2Yu8sdg5jqZw1nCSkd9hS14CsbgEDs5Vsh13iEBk15uUWycfRnuKNj5NijYicU16E7zAP
yk/0O80urfO3uZbX4hAeGGUCLh71rkBcvywRka7xi49oZIIA/8dGJtkfWPBjbjebYe7KdVgW5taV
98kP1aZzSQqdJjntQAYMCfkNDOgPdRk+V7eCrKMlelLEekX42TvVvs+RylWjhFsq3DdKD+MMWsY4
a8/dyQGgL/t+EiTol8zQAc7RfISe8k+0YLBmN9/MbsZFWyfQ9C3jMcVeVp3R3+j7LzrpNguzwAY+
lcPZk/igIqvmQwDI7/ZoQwcQqA0sXYmvD1PRos/4NoUXfkSm7PYpmUQF04BlHcO0Kk3UlEnTvbYh
4OvMQpAcWXJl2vWfPjkH4p5M8juNXYzoSQl7miikhWgE+0lYnFU9zxsnnN67GtPYbI0C2gzM0FaO
De4GnlxhWMlySDp7047hb2EXf3wYqB9FRnbxhP+TAO3iWtpXty1fDaO5K0s2YKueVNvfErgDqJjK
yqLpXBN1jWx5dAdmrSnjQGtukf3mf7pWJZtC63FlEIpyCT2Mv33rYHmVDCJarCWB/9z744TmDMl5
UecJyjxkti5w5N7Sx6ZLkPCkWbjIp67FMEyGO3jaXPDG2eJu+JR7laYgYtRiNsK/NM6LII98lQ5A
Mucgv6WTKfZJisYoy8512+CbzkS59spdiY55TQPI3FrEhifJbyKwGkCnLIjjnBR7p2lOVU+keqGJ
fCcxr9rwKNS0r4OKX+QDCSG1Nn/GtY+ILozWUFD7Fzbbt2bQNAYGzz6rxDi7Y4xy0Axvg+WNTw48
4jUYmT91jM40wMIw5qrFZOVOqzThAIag99XnyLUp7OqX3UeMVtLy1R6tW2iTVA1sU1btG8OIFDef
t6rJ7z73lrHmow7XKOgYmAd4Qhmxroj/WtkuCAeXKAc82GTjeJXERlAbx9ZAlTbipSjb4CeIo53C
vLIIMxSqY9UyLOpPA52OhVJIgAsNiilKaGDVCdo2Pw43GG9QWqaM4MYhgw0ba3cH6dcABzAU07nn
9Ly0cmfcyS7KVr0zxntXi7PphvdZly+ZOW0F91iINwPTSuwuoO9fKm1gwkvSn+ksr4rZyC6YcnQ3
csQEBFMkAO9xDIovaLKwLVMkniTsHjsk+/99YbbO1sTmVxdefpKemq+xnXEC7YtTUz/ThUSwzgj1
WOZOceRc4S6k9r89k20dCabEO7bxFDKELvbMjcTSuSgBmS7ZtEDCrCbWvEVvAeMPv6yBSGh3oGlT
DgF6e3v4QCbx4eW22viFl+0wYr723fiJk+fRtSj2Q/U44rZGtE4gdi4VQoVNguUZ5frioZNrAwad
SvsfbU2bsLAPuM3kkSYh9cPvhEbEwsZfSjbfA2bsYIAY+to8KGaZi6C5yapM10OA9qR7bHz4YxDg
dWvVGeuCl7wYauKlYYH9pNsnV47DmgmFPFw1WZisixL2X5aFIe4ZnPVWmL3bHw5Yth3OwRxahblt
JFB3aVhwvpFOBGE9XuvUXQaDOtQtlDAEIBk2kfhHNLVPDY1HZETjZiBD3MyT1aSiz5i5VjqGlxQI
sWdRD438BWyqaKVc7xiY8T72OqaY5DlFcme0Dt3h6mWcs5es03CSAvs1mEamSxAh8x7UrjS+rW6G
ueSEa8+ycmJcPMZ39bDOiI2iA38qZzTx8EHFIokOVpBi5dHdL9wKJ2a8zjK0+g/AYwqMxKHDBsrq
Cj6zRQcSwx538+GVRCtm/WT3ds2yduxuA8184mNf0PbgJTEiedAv4PgYayNM6V+pdNwK9IWpA6el
STDwtiTIb7Kao74HPr3p5nItv1GI7lmhFo5zTHWaHOPHJSqa3di73h6LB8HIVbVpTGBjYS0ywgcW
dWr3azrgkIzIvYpfLK3wo5eDQUIWEEVlozorSwtAdBAuBvjCSxO6/TLIZ6KKcPs1gn/agpXcACy+
cHylSsVFgJD9SsTWBIDVIeSW4BTshIiy5uY9CYfTmAe7NAmvBf7Addrb08ptg2RrBDam0GK+ZIb1
PjfQonu1Q8xzATixlT6h276Rgks2aRX0JCdLdql1a8otj4a7bArRsyI3n2RVk/BaU8jjBovAwINq
1tU+NYixEhl3u4GkgJ5O/CuubWI0HwHlHSnPTo0OVhgsOJAHV1ZBQWvBuj2YWblB6NlukOMzPJrU
bzsm0Ffw6hbZsZPDeApT+2lGAQOrFgC4pRvrPEuqgVJ5SEMQq5M7gJbXbDi+AaU0Gsr4CrcZz/HC
gWbyCCAEvD7rG1P5+WDP7UXjot4zKYZYi6xOTZK60E2OWOy/CjE6CFb6c+N66zaAjAdmoFvL1mPN
bzjbxPN8kGbtb4Xp/IBmgBknOAWFvBE/HNKa8SXzEeWsCvKwiSQYuhNOz/00tK81ER3GlMybLEJl
VivBJpLgFMzMT2GMRN6oArNM0ny2pZXQooaJB9K2xYjkXMLph1dll7RBI4IZAfwi5wIp5i+8JdFa
AcCfo/mUWEDc85StCC/3euziJ0gLmG2hscBYlP4yKrx5XURnO1G/kwnXUyGDjWlj0K+15yPvwr00
FslbYe6o6y+Za0fXqMPkxKJSa5TCquRfPSKLZXjT2lhlZnwvkqWbTvZ9QOG3MGTsbAuJuntSnIC9
LBjvbmns4Ukz0m5PQlhfhALshUvuV4zVUcB23JkgdjzWl50SQDYkuewAZZFWIqceQs/gAXJvCsgJ
Ffiq9p3PkKEP8333NbOcHa5t1CGNcxn0uz9xvJ8/wh75G4+FwYiRGf38MM1UUzAsY+uUZYZARyRf
+6K+Rq41/86jcVVKg+Rmw7rGHS8DqvC5Ril/mEK5m8yzafUxb6ox7T2ge/xwOscLOScKn6f09kOH
27kIOOHMABfT+q2tnS+esGTVYxZd5OYDb2wSYB/jd82jitJ8hBCxCBMwGW2deXAew4MLLadvoIOU
QqB3ijpw7PEHHtJdPfINjJ7zd2d0GF8QUlp2jizUnX+nUf2BdArx+diTWwf4xAw5CEkhVi3+jKLv
Fsowx70f5o9EvlWMZ9/J5ERgeZutYrRNYNrn96myX/QLPatqZbEhHwiZ2CfMu5azMTY4PR5EVlTl
pWH+EA2I3J4odT9kucJL8yeiJCWS2I3CYtuNw6/K0eW+ahXx6jhIs7J7sq4knNXYC0S7YbAxM4bB
wQ2X2N4b0BqCbrC3RoXqqE9xtJsDB8vIvTbg5nw/injBGuQca55Kpb/Gvwxo6UHujHyWCRuDv4Vr
PhmU3HWDd6KoeQ4rZjATVOV29IZ1T6tHWKyLDGzcBqvlGD6H81M8QZ4lHgAl/Jg/glWQaQqRXjI1
/h7GmchanR1IMHjIuNhTAug51NYdu9l364+vDRrco/KTTTeo77jUxbY0WMmR5+J6ORoFph30/whr
O/zrSmAiJxKLaaEbgCAhiwDzB/crHQEjNwAnn9OQmj9P7C97Kr+ATzNoGIolZgkDIdRymJlFM+yA
Hkm8EUnyV6kdY+m4fEgS5jE/wqar5IxDBtC2VUV3syfZANfLq2djGlBxrddQRznbxsRsZBlOmISK
YaoTiMIzt6NhtuxaV+pgZliOB48C6gvgtnLjWLH7+Iv8d0N2hy/18ABtRqv4oXDeeoW3hrsEhQBD
c+IDUggi7aHwf/3LvumhGi7Myvb4M3IN4TNv6gD/eKhwC/dDgZOh+DFXtL/lKKhIqV/VaA/kEqSP
+wQ+YSjknmcoY6mfnZPRbAOjxsLeZNYij9ojRkr27mHWi5JiYD0yZfYMF7S4vmLuOkCe1lA8McRm
tAhqRlFLlRTfmlp6kB+GzI8Pk0GYJYcuay7YcT/GrHxwe6IrhpR04yrxJ7cCgGtEEBIG8my2MeHx
MUbmsMg/W0NvcBVx69Cq47POPgm87cYah19GkEfbjNtgglo7mm+ZExE9EQ2QKXL7pDsHVFBCMYoM
E/ihCDjiIcR1Z8yLDv+XIFLi1MTI4IT73Odzcr3D9SgPdV/f66Q9G1aZHSGXnPOfGF7yUAc8bEAb
cvypsWzBZ6jU38gCN2D0Uinxgv096a1NgSO2oKfBF+VXEjQY7Ltd7VgpjYuM3a9qD3WD8HIoisuc
OXpTCodzCafZv19lmgly6xnnEmmyZbcRcTHsSKMgVBHa01upHtRQRke40OjRRclbrWwQMHH6Enl2
u6wRmHA4GaYHgqdbY6W2q4aWdzdt5GD90VgMD2M4b0cg/ZMTNlvDRWIy+LW5oki29ap0FQBUKIfk
wjuL2KK0lh3OKq34R9UXBPK/rwvTuxaYJUmmDJCSp678smGNQDHqyUXACAxny7pFY0sFTm+DmRgG
4ZLpYEplo0fr1ZHqvdJ0C0QwRVtgrPeoQMMdl+aftgjYBJwIEPFsEbU6lGB6cebS/n4tp5AG7yAR
2rmoYqsN2XQQKaNN18KtAnaisoYsBTKeFwa2RnOQP7ZJW31kZvQTLTrRmkZ+7T2NmSnHMIox94bf
/Bt3PZV3Gn2QBILCu7gCPR4PwZiBeyLjeldE4I/a9ncmvhsPDWMSsYjY1hui3XDh53G7MAaWiBTl
RVZOa8fkKISgb636rrh1SbzVQRLunEXaE5epJ3/vQqs1B+AImSZGZpjVJ27aeHUyTYcePoQsnn/8
eILsAt22AQi115KUU3zDHjJoIf0nJMo9kaiSk9Bkhovs0DBd9KurwyDENviQXONZJFhRdZKf65Gz
F8mi66oHBhgQGpj48jnsqlPhMn0P/YB4EJAyRpy9eWNKkqZd0wg0qbFDWvyebi7GxCpWarpJNA9c
ur+DszYrfSwEtaCZATJMHyWOGOelrNuvdDTN4wNT36fE60iN95eOC8REl6Sb+KznDvOj4ztrwHPu
plTo3PVooxKgO2EDI+QV0w0Q2ZORAuDMFLLigLnD7uEURZtNi7hthiU1cSSe7VktE6nEHiH1BldE
sOryXFHOZjvB5rWorGFiRZv/4K8GlO9A3HC5F7PRUXi3XWg5ULD42fRXAvMvpVG+nOkBSzu65Ja1
66eOddIBN2nFy37Io2fT0ftRzzBFHLJAY5PseCPU++7ZViT9xStNv2wpHWPY+qNFuBjRXJC+r4GA
Ccqd+KdZyYAPIzNRUrLrEovgt38YYix4Tk49jz3bRY5KHFL3NgjY94mypa75Yi3jP2YwP3vWYSr8
yyQSbJTJc0JForEhkDnJyjl2PIDg6IyVEj3jlqBCjDto4oGhkQzJ0VI+WSna/WE8PnMwZ97OJcvY
b9VPtgNjIdER4QDGeduCj6n6YMuw8Lsz5j81PcAVR68vIaiRiyQ1GZRfJ/QyhxaIYR5QK5VuhKXM
Y16uHR/9Q+KT0evOm7wbPh5C2ahKz3MwEtY27+eUg1cakc4XvNG6psVBypeFNQhytPeloWivEtTE
K5EDX9CMPw4B7ctuIsmG3Fe48Ra7MeD3DYrpdN3EIt1kobGpQtO7WF27sh4G7txY1wwsnsOgv9bz
I6VQF1i2b2k05lcv2YOjJQgxAXrnKVT2qIdpr/3JQLGs/ZxWFm/kdvDbW4cxZpEFncXBGUSMkYCT
CR2s6H3zzQQC53IMM8vV1nX0Z/yMjveNhXWpfHFxM79HIQyVpZWUy4w20f00mD5GWlqRVvhB2vCd
gj9ch9QrfejmZ+KYfvkZqI0+gwmEpIPbtJ0wQ1F1jgoNXmeLFxhW4kWkeBepmBelqRkv+ZzRI8Op
0K6Y09XrpwOy6ejO9tHtmdZzDzhxsA5bbYCWMcMnl8LlyTfneR1B91ymNSTvaAqOCEi6Jzv0OZtF
1SkRnnoyfDiZ2cgJy3grx/obv3byJiq3O7Fw97iiw2k7UbltPCf448ak4zW+OqXYi1WPrkeLOr7W
TV7Sp4QW4NJUh/Q7/DTG6ggkr9xb8QMBh8nsqSwEiVN11/0CEJJWzQOVBYUnYja66QImnQjXK1pG
pVop3xzPY9MXD5DNqqEqvNcVYv2mvTMoXBPjOdIDAy0VgqBMVxa/XwribTpiu7GAXBKilS+wVtSu
86lZ+/SrLzrCX1OV3okhco+zG3/4rZHc/17Swc83scOh3Q6CfSyTnHiKqb5zPkD24BC7N1QhE+nE
bekBlSVw3FhvQ1FPt9Gv7Wufc5QQPwZUDYe4CpNbNtfpDak/hvou7HePPxzzwjkYRss05uGdGpqU
sWntGFd6XePa7TO50hjXV8bYQhoPwDcFj4tqHZ7BGD145qp7UE3hkR/+o+gKsIGZSUhpYfnPoYcd
njMzQ3LSnNnOTsI1nJWyneYkxdqQI0TOMSzPlqfP5mwNz0X+Ovl1Q+5DMj7HMMsAl89QnR9fmjNU
QMtJis0UAIntefCX5iof/fIldx31QubZdwbt5uQ3rXrxscKiYyyCzd8/jLqGVTuaX7Bd3HFGBO+j
JToa0g3G53mwX9yReeqQmJvQpwQ1U1tvW5sQdoO8kWcr4iPkLMKqHLXlM9hU48E4dZ4Kh9slA3b7
UWm/+raSDDW9L4szEAUGOzPYcJlG+imIk2gdt/GVjIiWAbr3ZQ+O/FRMuDAL+zuVOf6tdBhy6EH+
DjlRPzYdh4fmS+fxZ5Saw6vCx4A2wLul+BdWouoa9FNwc3rVlttH//QUu016cB5avaKxTnVa1Ahk
rf5bKevFM6R592FYJvQvhmj8QbLVxmZKfHJsOuWOMR5wgb3EEZRnA8zHqeh5rLV68lLGyh1D1yWv
eNoCXqQDpF5VF8E95KQkxLlPpuG9gl+NkvLJ9MixV1icDlMEX1o0Fh4B6iZZmtEpQTm2yt0XP4Xt
5VUckO023UnDuwdGVj2hqW8ZmI0xOQOZBasPJljOW8+bEi7KsejeCleA05hd7q2IRA/JWMqpjLUI
6/Ddpdw6mG7lLxP3u04dIDFpZdxxPrxMo2EdbPJ0aLrBbO/sOgYVVN/GNLFWIWkrSz/R1hm5rVip
FEkcY/KJ7kVeIcEqt8pNYRm5inQmECi3SeYl8cfBRjdd8Fz25b3MILkPTnBwgU9sfJpIcHYQeViE
2fZ20ayLqbur6e8gxWLs4VfNyZ4L99DA+1WxmyMgLZaR6fjHArfiurQGorgTA5OV7ZQoledP1t9w
52XAHvsEw4rs5BZ4c3EXU1ft1GOGWckPux3l3q2RSNeddngSkidEoh8p5cJTpTA2BmXhb2fO/Nu2
ba4ZjrNdpOLvsRX+099LqeXOax5QdySC69D/07JbdXPKxL3xfma0Edwc+oRb+oxiteWcEvaiwOjV
UxZAB7aC6DDJxF2rQJK+S6Mqa8d+60tu1NrwvJUI5d6OIuJS0gXyF3nF4aL37HUgQjklEjwBWzIy
il3Y0Qd9hF+sDFLnSdeqp6NneBlhXQlngeYh5Q11uyl5jvdJ4W2jurF/FaW9qnEMFaI133OAyifm
g4ggUp09u5VcCTv1j38vVYJO2ojeFbj0m1dEzr20IoMM948IIcvGZIxySCwR76yq/TQrcAxWkf52
LOoIP5rkzUdRiYf/0diZadS2HkkLFhFxc4vUcchWEh/KEyFmUHNqcM9zVpZXaaLr8twuBjrOgJ/D
lvqygu53cBHzWN8zdmVnzKm48CzR9oSUggkTWmuofCK0C2+TRj0SvlI9F8WfMip3UzZPFwv3yWs4
Gr/BXm5MA5wL4dLjwc+yfZ1YEL3cDFKcm55NovTqwXbfpq50T43f+k+pQZgk3MjzHCfglpnwjVkk
btgpGcXN5NYath9RsUZiWxZ1cC6HtGDFI0fM6G0aIEh3UUaQO1xn8y1Ci3wffH1UlWHt4ctM60wk
8bn0nOjsoUz0835NEJ67Jk8pPNWlVdLDA2LlxibmUVaobWBP023Wzj4mi+MpAvyygUXfndIU/Luf
j5v08fvaLhU6iIXTZs41hyOzAgc/05vH8VgnHktUiumznRr4zxwqX6P60VtPnfE04cQ7aoXJaKih
QiatY+z8KSS00DG3QEGTr2XnivEswmkmgYd8cWF6KaMiwNhlP2X7scrL499LDkL50JV47NoRAWzQ
o/z3U8g3r70oPFKdPMblrOfgpxs7vJdkv1Fx0GgSJD0NBTy6VhKCXTU/LKZsF2f272DNoNnOfb4Z
dO2geUbLOPmmi486euI0z9mwaZJbC5yQ8pb4txt9MeMsTOjTvbAPEJFtRvrqbWbKvQU2lp5tzy/W
RQIrJW+gD/kmBHDkPRDei5ciEuWRxEYyHvMeEaLjVJcw6+uL26f1JRLFzmpf4kKrY5uF6GfN6H3s
3OmJh/RG8EP27XMQbdoIiD9UigFv2+p/6pxqdPdM0f/uCYFfW59m3x9KRuqQYAp3JSmwDrUfITA2
+y3fjWQ/aXCKU3796o3msMaB3q+0XTjLxiJTmtkCZHmzNq/sQ6QcdqV+CTRFivLgg0tDHjxQmVee
Kwx8uAA3idmH2yL3pnXlTO2Gf0Ccddx6y7SDVyqHcIuooUBu46Zv0bwxZSsPdiX/kG+8LXRc3UVM
WCEnuXo1ag9qdWtUq7yH7K48WTBky4cz2Fc5+M/g0hZlJd1n3NSMIqLkK49zuoBRqU4N/qxzb16c
WkS7SZnPhZDRiYwpa6k+lJe4pF314oV8ThbE0KAHOycBXGf4grgmFsng0bkz6WUvsxAMM36/A6oK
dfLygl5dCPWc1Ht8hJLRUyFQxAVNylzEDxsP/HhtXTB4w5bqYnvnFNGwC2vdkCVsZFdkb8z6Vff0
9ysrbKCkBqa/bcsSzmMSfjnu0CM/A3oCFLXfjZiit4gD7SX91freBHV9d4bfaEPLS0DdcCYNde21
s3uKrJoLY6blLGqShIZouFoIja5+5ndHMNLXyOnvJnjOpwAQ98uYvlixab3+/aK0n8GHW5c8sl5c
6uNzDfQTs/Ec/JjwkXKIAaZcJPkWImJ4a92puP27ApIZzz9Un9jzPMcCY4Fuy8Kq9bAm/KdzJIuH
dgC1Qq5ubqOeac2bTCXGTTvRxMvX3TF4mCESQVKJ2UdkKUyahyie9jIo/JUdmv2GLYXosqZ06arO
I200NCux/VakUU5TQhBMoch4a6vapfNShbQXlX2kIf0QbGzQ3WP6m+5e1p05n1TXWqcXPEugEB8X
QzMMw5w6A0TkSzP9WYMVOBYEHByJa10BWmt31eDLI6IcMkIx1x4Dz7FJf02bQ9F+kp7CSKsBiMfr
L+ONk3YfBV6uLvWLK5iu4opTmy6nLTRGcp86mJss39gEGyHAz9Ery/I1Hzr36McuaplqQNgayjfd
K1BFZObSvn7w4Ok0zACLThyayabAgrni+zg/bC/YGV79GMGZRyR8AkJbCvl+qLr3Ug9Qr7K8fKrH
GQ7bUGkS7MLq3tMhXvk5wIa/d56dXH2vM85NpD+sUKdvjGTwb+g8OnQ2jne7uP+9EFQLgCCNrE11
rMBsPZED2ZyyGHqjZ1TPdYdv99/vn/8jGvYkqmvH86TlW6605D/QJU2ZkMk0PPojxNs8WKEPDpJd
rX+CkjB+9LJzlwMynFVv8nfStHsgClncLIsuFVbniQ8s3XiZrvFFpHBH/ZqIoihJrpOn4PbFA80d
R4UXw3Z+EtqmOZognIhDBHBQGQMshauSgB7kiy181azehKKiNd0wIRfCvsb4Bvb//iP/06vj+aZl
YWF3PHjWeNL+YWeJasuK04EPzrBBmdM1+UN08HciKGrhD9CNFozCBzei+WyL5P/zfjuP9/M/nUK8
3z4wAYFQRAQQa/7xfpuNP3Z106lF1VcDLVxJaAxx3PZQWetQuKTGaBSWLQAJNFqWSfIQUKU2TC4d
hcElMVHdVWBBDwlivDqQ7X8xdx7LkWPrdn4VheY42gA2zB5Ig/SGzEwymSSTEwSLBt57PL0+9G0N
+sTVjdBMk4rTZU4VmcA261/rW29DmGuHvBQxPS6quLf+PG+BxtjGuPHHDE0z58/5gX0Ce9gJ72PK
iuakw03e8ZHiYc2HMwSFAm5JKw5emb65sTjoKR0CBGC8o55iH2VkFh0RJN64jqXX//rz+Cs/9I9v
CR8IvSrETxhY6Oa/03NkpmhjCwXb2yg/Ey38GGy571LA7eUUBWDJtYPBSDWp1gxhaUKQw6dM3GbZ
NW29+6//Lf/Zs4FAYQhbVy5vhfHPxZRlUItyn4mzZ2TfQ11xsg/3cRdYDNraox0IvN5yand5afzH
gzGnhf2f/PIfX2/9Vw72Ky/Giu9482//+b/+88DxPzLJj+FXlVMB3fw76ukfv+v/Fm/+/zG77JKd
+R//Jx+8+mw+/9tP1uBomoFW//O/Xz6rT7/9HP+RXZ7/yN/ZZUv+i2M7u95f+WDCy+QD/s4u28a/
7DmyrKTtOI4pTaIBf4eXNV39i0ibMF0+Yss1heDX/k4va4bzL1uAmVLsp0pYBPv+n6BQRDD+8cpj
CTNtHm/+Pgv4lGn+e/qV3IPqgrD2166Bixr5DlfoYK0Ny4RiBt0PejMtUCSniEjQOCg6XGzVpRfO
CQ4CNRCBBD857lJO7plwT7qE/1q1xO4EO5rKKCNM3karAGBgmgvHbj7otttHQbgXef8BWAXa/GAX
W8Whu9fy1y7I0fMaMHLc3PUl3Jk+wNUO9lD2Bjhm+ccM2yvzBsxYuNCkV/xwt3iFFXXuNfmDE8ov
67sW9G+25Hhgmu9JMa7rCW+DqX+EffFjgG5DLpZX+FUbJgKbIavP0CYYInuiWVHaxAs2U0qGfNZf
MLDn+ofdUaJR1cFmzpUsPW3OS1D4Crniw6Uzb5lRTtG4Yc8QTZGTZvyplQkqaMpUa3DqDRWwTH0U
DbYQWmfYPJK4UVfL2BoYtDOW9L2Lh20K5tTcZdA1iyaG4mC1XBE7ilQt46405zECNdI65a6BILwZ
TXzj/eTMDO+LFIrQcMdMhCjAmjpsYGCM9azi29R+es+6cCBew8m+t6PbUn4FdcSFt6UBy4vs4h33
4mffePsqKNf469/8lE6JYnYxdRDy2pwrsdcsa2O4yCjl26f895C+wYHBQGMFv0NBr04rSFeMeAPC
4+jaN99Rj3YcHEymWlY2q7zDwkntV6SuR1mpO6S1e0kb/YDgbvXNpp6CgyYDAn5BdzUqdj+V2zfM
/Hc3pxfFy/MV8uh34w+09/VgAY2peyudlH6cYXgQ7oyiBZyzDssJXFDlnoMur+mgy94FgCQ3mu5E
KaqtVs/ut4JWSZ5jDF7cGmzcEg0OGqPTdCiSfGQuPqwE7z+wMA7M1DmM1tzKA98M85z2lCHXj163
S3gsQ/QZ3gIUzbJg0oaA8zTI8mSInktAALW0h0Ujy3uuxEUc2lj/8NT4NvkBd/v+Swf4SIusv+b2
fmc0CKG0BMxFpRP+Cv/HIiaS1p/DQAjD8auvMXKIS7kmCcGF19Fp6TZUvcHDeuYlYsYR3JpGvjoT
PX490dM6fppnxV487qfYe5VZcaMsl8YxCi1zYpWLdpz7/fCx2qn1zZAAh1Kd7aN22gxava8GnpLJ
DnGPQ/2HZeiKb06ClK9j86rDhyoyp1Xkd8+N+6Qk40Da3nkAQx8GEG430Z0ZI3yXMCWZ9W1K0/kN
KiSTXFIoOd4KLHoEAKoYG4h1jN3x2bCN32jSHo2eYX2mKFlKzJfJDN8wuXNExwZHAKDKhivgtlcr
aT90+6dop6emcmDoVM6fjun9Kh3sZ2X1TLtDpi568zy0fkOJh1xMhoG/wXuteiCycRB/R7q2y/Xu
x8z4iVHaN048D/Shv+VT8WwZ5R0p8zaljPXQe3WTi1ukv4datZmaFy21v3CF/NRAfTiQdSuoKQcN
qs+qN/tfoV0zzyH1OfbkguYLaRO8hHm/lW3Bexo4DY1i9Pb2rosbcPaH1QncZfyWdlR6C1jc7bJi
Cgaf7UjB5TrvAVqNUN4wcg9Yhrw3sUVzxNPgR386xFH+PCEeRXUGowe5LkkS4uSDK5Bn4S625KVl
nr1of4kOPY9Tc8sCfPZKfsPqvto5MxR8uD9MTX69+tO15ROWnRODZDpk/OCWaBZjSiYTobZ1qKSl
ARB6NXh6TJgNtVv0xLrqMoT1urG6i3TMl9FShE3yFXvPYuxos7DHr8rz9qijFzPTzpiYFyY8poWc
O+t6BmzNewJ7hZqARzkUz1gdb01dYzP20lvEdMrMgVLkBV5rd5uhpjGa/qEC9FPPq096c+la1avH
2l+GFc7E1qv4zkz+rbgjCZxUk2L5JZ20jASTb33AYB4ZIKIlEVJiCZ/6yKOS6ZRsNnpzRa/c2U9D
2vzGE7OsIke00iWcB++UZSSgHMM529n05jfWkwMWgcyCVTBFb0+9B9XGLI+Bw0Kvwy5f+YrZgOm8
5zGYawtwbli7/N5OAgaynaXlu08pyCf2XRR+Uf6JI/nl1NXD/IkxHrMXgBAXoZowFsOOdiT1VONc
PO227qaW7VuUFB9pxVathRZ7b3qh1uXmD/YD1sdvI9nrcfQGlUKnJLz/iNqKTpV1VZtPCUbAlQB8
FdE6A9eQKBNsomWHl8FIIZIaHHX9o2i0mz8Wb51fn/M8WbZJ/Om5NjtUzLhmaOl4CilgRbNehYIy
FbgiU5JeUQN+Ozc/JLlC+nEfa63ZYBenOBWFu06LW1FNTxEBVUcED6Zh4uPQ6sOAHhzaMM311ISh
jnwGpZexh91/TUEAFbdn5qplyVqvvYuPA0wPKyDuPRU2ZlleaLnjHpjMhkiyQsqXt0Z/YxG+VNTx
LqABENmS1g5i1JfmxdvWQYlv0pJuN1+crRI4UOUrGgzynOZjpwT2kBItbpubTfywcf4ARaknjMvA
GHlZ7AInkT8yByL+GGM+0CGyJwMW6rynbETHx+/mxW3Iil1S0HPtaQhkWh1ReFIz3XNwwyc+kRE+
SlkxNO7U3O9M6pOBHAm7M9VtxEhkD1KseoTw0S5K2sjKkGnPlGnuQhdEykqsIvb0gUv/V/gD+cqc
gXgo0PPbLv/S9GJti+heiuZiRDwiXDyB4tFWF/UZSWFKtopioM5kUSSSyu4MdDWS8hL+2SWKLRr5
HDY659IYvDNaVb3W8/Gm+jLzu6+R+g843vSkdwuasJaYYb1FHRgHdOA/Sd4ejDLamwPvGF05PTV9
2bPhXas0uKdFvXeg8E2pXDcYJI0eWVwbfmZlpcE8xmASx8E4YdpTHmCT4Nsj213rGfUjRoNnsLzB
tduA9jv5xMb5Y1+a5TwndvJqcC2CQ0MMavaaoDl1X3Wvf2g+7bp1eMv7T06kBoEH3uimVyt30D5k
zkQVqtvNDfxXiHGLQetfhFnuUFveGa7h2S8vwimvRvg7lOlnrKjArZ4xfL47tVXNh6dHawgOE2Va
myTsTOaJ+9LvUe7IB3pYifsQf5Ug6zhrJ2tHwVSPMvdhHhh1TX/2FSSN7idKgnsVoyIGGOV6c89s
eOs5Y4NjAzJ5aB1aJMllDE54gdK51TG/1tF4JyKEbyQyL0ZxsuW4a2Im/irbIBM/opwQ6xxoNgz1
h2S+Os/5AoGpldRIeiVNy9PGai/SD+6qULxL7cpXDwp8xNSud/0KEN8MufqDKewxHTHOBdGnbMyX
yuSU6nX9xiq7pz4O5/Cw8xRkCVls56HFO2DRMCSn5px06cW1LZjr3hPk1pNX27syzna1RTXIbDdH
xiBWLOMvvRpwD2Xlh9HBqGdCsRsdHZKYKF9bp50tvFeJLuZ1LiMi46WqOGpYuKhwL930jKNcng3P
4IY+7IHuXJAkFJFFt1EDgG+aX0bubcxO23B2SIGsBMWj4p0mL4Z/rZHPfUTGk8Sor9dPQdmyMwiU
1bmTrk/OIfHTRRRCdQbp9+YzdKkC/9vrnZcBRUSKjxJHhl0XD+noAayJq7e0EPsAoOKiikkcN90z
OW0SkvhWO9DuXXNpTOM7CfPnPCwP0JtgJLbjm9WB/Q4wA8JBxFE9l6eHgbVKx3bfIHVBjq5GDH8b
xC2cgF4/4IBRxUVysPGSV+UzDxZqVYjmfYi5OOQN08VKt06ckc9diussHsx1yidCD5u/l9ostbuG
XMK+HrDVcQqH5w9+UW1Gr8V0JZTOnhc8Wga3wKrxgqUb7YUDQsZPuc3EfXAx4mrYeTMhfmQzNDoJ
9lb5YgerJV5YwCyxamaLSjC/mUehGEIM1mjc8/oQQRs5eVLy/VByQ5D5R4W4MaQcnfWgKFFxwvy3
ihC6OMXQKkecB6u/Rc2LosEpxQPLq1qeGAxsiT7wQwKQVE/no2Zy6acBTh2ezbKdC2mSnKpc2hQt
X1KwWJavIaNc6ic5ENWCeHCg3RxIcjQSDgv6cErqUoiwT9XOb4rXnvV176TZLR61BK5AnhElqKZl
URYJ1Ibk0AZSOzLrpuutdYCwg8Fburo7rQUx4rTZTL3TPpiS2uEgKreJRZldRqXdarDZantpWFvT
LveWqG5hZUSk+SwDxC4hSj8f2RUEHjxAvEfqazmI8mkxeHFH7r7Ikg7ROztr9HWQeoeqN+iQUF6F
EbzE2j8A+KNaW3G8j3QvOED9DxfGAMQn6Et9w3DsWnAYTcrqCQ3jWc+Gb03Xs2VhG1tDT99DbMN4
cTlzxzqtGLJqN10DEINZQ1NYvPO1xKDTnWtQpwsCI/dI0TbIwZGzir6OaZGGgLsD7swbhPExkjj4
4w4pXjEPMAi2MSxDgNUSsS24lS4t2yHqorZZXX+2ev7tKWjJU0UBT1KbSyvjlamJVFAvjicgDMOV
1eS85aFP+60UDv9HGUDZSV8DdWCJE9ZTMnClnrzuTzFxQh4hYM7oCHNRt4Q0Y7yJMMXiu1GJFaLE
xS7Ggev/KNfBNQ4MRnBev2lGYLVM5mN2nO6URDxFTto8WglabFHr15i43yJwiIuWd0uFH3FUvEUW
W4dGH0grUU2I+S/xzm2ivsdHbnNckVW6GMvudxozmjOTcjsQcJE27TxG6lPv3RpkOUkaJN+6Tid9
hIkl6StjmTvo3aZTPUcp+YMmTf9kJhIFhWLPOi0DDg/EqBMk0g6DXV8Bj6LUh+Y+SpH2UWYLw50H
JOw/mdd2y44EmFbif4n8azLEW8czPguW/1ImF38uBE1bXKZrL21eOqP4BuGLW1waLwObUp7pr6L0
/A0zCFISNCVEwzNVUyQyBts9C138TkFjL33P93alCOxVGerDIhy4PExltRCCqEBpdxoep9bYRyzR
S7ewT5VkMJYkpv1Q5N06MPlulLb+mFGzsejxD63pzRAckAuBPVfrlq15IiRJsaeTT+sa4ErRISrD
Dhl4sWiL45HfcOojc4KXaK8Hwa11sTA2E2XDML66mJtZRjcS7aJltjRELHaGVxDWiZhrM1s06WJL
jP4BhM9eZnhwZYOoguWQSnZAbQZ540V30jBdYolkdQb9fu/9/gvM73ulmDwimjerUE8ChsyxsyTr
gI25dN6EL56jIbuqvDhOdorEIozN4FJmnOkZFQPK3PsatNQwa7B0p+RaavVlV3CwIwycOjFlHL7J
s2vQ91C7/kazjdksWpCjkt+G5VyC5FEBRFxgLh9XaaaoL02XY8ZRNMoEnqncYW3mCFx75d0bYAGN
YGC4qk3bJJfkwJ2WDafNqZ1XXErnr2v0gx+txyRZ9MANtA4+RP/VZbl8cIhWSprRDozJoTHQFHXs
ube2FlHkjqOLhU2c7GW+KwGK0arFkQXzMQcYwnpWZ81QKqdb9mP7jrhP01Fc/klTBXtgHEz+SdFz
0yDDCB1jCaFwamSxc9Ay06+Amd5jFglhCab4lELvhmqee4v1YCKO1P64FonCjyxOuVA4dDkf881x
uRmj76VTd1Ni63mKCokuejN768qmxpmphUnUUoed+LgPuuHVS/JTklqcUwlPvDkthL0g948ZeurS
GcV3Q4/XqpoNo6VN+rYO+ntGE4/WuvfZMECutXsEPJ8wmKeVbzrhhvpsoqQ9iHr8tPovobKb5Rkf
sXCfBsYnpmmM623llu9OXmwdq7TW0gzrxYAfb2EHTKeUGX85HdFPIK03mNcbZcfh0lDJFbtk1OOg
Vq3xp+mH5ui4XzRP30Ery7WZDqCIqD4mYsAe09krotAmLSDL2NiMDuIfMJtvzAN21357gkSUa6J3
asTTnYjFDAmZLVCrTqxYZKcsbs1lka80Mvf7WNTH0UxOk5bjkTdBrMS0nwf+R2vMmeaXhCrKDULm
U5aRxYow0Bnml9/cdE/NsbduKax6Z2blkfunIpytz4UtONX1dQWWA857vuGeMhDrj/etO/c9x/FL
PzqM+RU1HHV4mbrfQoL8SMr6cUrMux7t7ZE6XUdHJyYfBTUW1ZR1fDnioFoPE5uO32rZllCDJADJ
5bT3X3pf2gyCQ3dZOHEKapqSTNw2QQxw0fZUujKngYL5tloHDPG42qxzEkvIP/WqbikfanUud0ba
WzyRGmZZ1niGvXsx6MfajC8YAO9TR/9OhVZExirl5c3TN6kxPQ34tMHBc8apYDrKlF2KpfoVB97B
peHmMLnGtYm0C2ZHgu9GhQPjxfEs2sr4/pZRDXwK4XDU22zpIKgtKlxt5liVC6cl9os+Timl/0Lo
BDkk5hjSceEwSxIfEVgfBmxc7Af7Uxuj/KGqtE0j/Grd2OwVwfiV8qwDxoopDk9uoWPbnDoHtRqG
L3pPj5VnfZF8OKogK1eyYW46ES3x6srb71mHYj7gZm2gae97W6fWcHzE5lBuIrfB6uaA6EvYysEf
fyFI2wtW8oromXbOT9OOLFyyanJCcnrAoSCpobhU3i7L+Blt/ApyQy1hcUr21l8DlNZCsUgsKmt0
9nU1vppeR7La769N62lc1+SmFyOD/RjkvBE441Ex7jSLBpPSmkFNta0kdV0DBHGDKMqK5GR7Erx7
hc5kza7UNq6TN880zVWk6afYx2Ae3AGf1UdmgtsBUIjk3LY0kZPIjmhckfggiKhep8G2N20Or4oh
60EHtWJ69T7OjaNFvzfZbezmw8vgDBiFq+ksSzguTOt3uVETngteDY1+ksJfWV3EIZpQzsKAk7H0
g1GgDauDO2rRHmPx2tMijGAdZ7bKIwUie+s5bd3iu1HFMQbt5BaxfCOmu3a14NtoI2PnayP7sqAW
0WK0usmBSoNF6ajfydVb3TYrD56FbOeVvOiRQcRH6M1AhjDcgJ+ZS0RPBWH0hylKhi28rvn+dVDU
dWlDWkO6p2JS1Z2/tizzBrQPTUM0B827uyIhEN8LuZ1s7R0qojhE5IC2ZbyNuT+gHV2Q4cil1co4
DNnOk8OxN6OnpqiIBlBT3xfE7Fx3pum8KmeSpz5vNl6QSoxGPue8zrW2uaShZGi9Ne/AWvWmfY7E
5xjYL0EhxTKFrI7DkCuo2T7SP+utO40cBK4Z6qG9U9vOjsozpGzYV4I2bdxdWJrR5AqjOmTDlK0I
XJ7SXCp2UJBFGnfVTe0X8TY3qnsc1Wu6eRsKiXqCpeGIFBIHpDWjkbaS4isrGBdyeiIwRyoiTUDo
ts6HDGmqpGD8TNov2kQGgCqHUYw06+cxprAtYKxImK1+sJrsIPypYTbGml2HcThret7KyrBS0hTA
rYqoZOMy2fJenFa/BhKl1GrVMegSazXWHMw6Vbw2JSmgCe0ldgIU4b7YRnH2LAJ975Tqo66wHET2
yJka2E4Qs30a/k4E+FPdvHrib6aqgOpz6kQ2nYTvNMU4GeWLxVe4xTj767p7snyD3dLlC+Sb1eFc
NfldFj0XMG0XDIR8m9Z5ZupNq7J684x4b1CykYxr4qT9BsIx/VBR+WN5RAjNJto6UxdsmWzup7C4
Qcll6bQqhhJZRjNTzaGuqBxzUSp/NxTmBqTmfarrR7vA9KHaAiWwSt+jzqcYIAFb0gzn0LR2Hv84
pnonkTDqGFlIHFKjD5mzckZkAoxs3tIcvM+ua+6FOpEAQJwbcfk3PjaeOMh4n7RgLXpYh/PfxsbP
wLNq96Kg+9RP3Md2rvGtS87VbVnMqYGhOAzF8E3VwdGl0XA1quJ9TD9VEb6P0lQrGU7wMOJ+18bW
qyovTIPdVa7+NPQDbDrtgmULn0XVH7o6uNGbqRZx6m1qO2pBxTQ3gV9YGP1LUoMeQP3XrBpYSSlu
Wi5+wAo+uV15n1KCT2lb7acaa3Qh40WYsn4KZrJ2Z1MEZuVrbNpcjCl3WDekXpdaGxe7shOvbuAw
vcStnLQB1CvATGpo2GJ0TmOt+Wk4UqL51h8S8m1h9OBBGm6kyGU5t3D3YzQ9EkLcrygn9RYYfMwY
2cDuxSt5FHvljmD8tO41EMHWhklAk8wVAYB8Q/UkpTusZJmfVSf/IK4+tQlH8Ylu+GU0TDBLd5A1
gLfo7ocaXaBaDmWlTXtgbToYRpEuJsf6UsREndrZmQOSKQwXmMT0g9Ji8BApm6wqClMDlglHEbHf
RN+6Sns4JKXBECWAyYMJxp2yp9AGKDIwZy0Y5ZZNcVV+95J0zqsinjPRo00bBEuYqpkgTfc65aFn
xrxUFfICt5YWASPoPIgZpbnVbIpklDr2DoWhkEYTknVIKgXhBplnDKdzzkSakf8h3sdtLI6+e2xM
tvUNo/4tclrWfeG+UiZwcpChopgbOHOF0Sq/nY7j4YhsV1jdZz6K14gIMESv4KzV01cWVwtDw8xD
8IEIWvOpqeYljlSzwd/yCP3/qsfhB5eije+HZ+nztBTdl1fKd42Seo4VTad/2gbbJMbnFzEw1HTn
sWIIygOqH7Qol77pOlp5bS9oSdCYjKnPOVKeOwmRuL7b1IZNlB54QGmwfJBVIytArRtEf+AvLmKh
H4Wk351318bDRTlmW2XTqom7coXJ9hyZYUj9RrKbUuET90UON80Ps2fx89emKUAzsyEUfOp9PW/8
4cGKp6/Bu3aieGJZ99WnUTiftu6fayz566Jm7JGEF3PoHytddluZi18nsLDLOujeBVHQdAfuBwO6
nehrondXR1NPBBaGY+yHd6JENAnIkzmWBxFCsRlVAmmtbR/9xlnjxyBnCH229lZdN32kXf8nIjA/
asZD1097LDrBqp6D60FupURzeuBsO3uIvhKs5twjte6YhuQ2CjRoko/QmH2/mi8eJodxMCkpUj8X
X2M2qeZ7+pSJq31Bn8D0X+JkMKnAqhVTjrY1HsBGv41+zLPja48xHTyG4d27VL7BWanJZeKLn0wE
oArIEivBFgzYuayBKTEOWnDWHXi0u4IRZkRbbmQCirNtDJgm61ZfGPuhUk8MDx9os1sRvhsZ8rSP
Vd2cfJ4VAKhIDX7oHhFc/lRtegja+IbZM13E9OMg/zxTFv1iG0xwm/qFeulropphZ7fuo+MWJFHY
GKG6HhzBl6T5JJWq+A/sQLyxOJFjShl1HegaeMbE1dElh5fSQsg2av+lrdHknTF90QDbrSLB+mS1
F7P090in1yxNylXlp2x/zP4qEytLz6kXRE22pAZ21YfvhL1M4s/Zj9dmXx1gcnMm1E2NHqzc0GZP
iry7xxHNxnjPvu+RO7WndpPqHpAR7AEa9Cz4afUW6xYaX8jGMVb2jzUwruyIEK6SS0lVxRpT6LDt
LHTrhg9QDkOHz8t9HHsHZIHOeuI7mPVsvpqEY6luKuIUqNJ+z7HaB0yRie6uW97RSwKmOfGDYK5o
mcXVD+clDHUEBxCraRXYG1dTH4VCGxCaWtI5k67dgetB5J872//Ks592GjeOQfJ1QgbXcx4az34y
xnK4aOj7iw3NZAQi0/gH98yNS1ALY8xY5InaZ2pEhwmGk9a5L2BIr01BCJiwIrlbzjPQYwmI8rq2
LYNRunsXhZE0K2GoPV8oNI16OIxN4K86I4LzZDgvWLlfSgP2GhdBVBAf8VFngCv+YACBDGqXq6Ji
989s6uizel1aWr4R0ub4VcpPy29p3NHbYg1dMVk0Y4cGPgn4hRR0keoixlAeZ7g46gtkJXB/S9Hn
HTVAzpUmryfPsasNIaHkENeYa9k8bxZHDpTm92nElV96wNRn9lVciKtuOqQVq/dAZG8J7PCHkEwV
oxm6aFNDbloLRzPEQGoHyplMw0dmGcnaM7Z/UXtMrLHzAIntkxwa3WHrvBLlzvKTc1Zmj4PHEM6o
030dJ2zQAkdOyr4tY6J1mEde2KNr0iPs4kkCaKDH6F+EOcO5+i2PbbS6fk0g8IMLIx+f3UVio3q1
bEOKx4uGFnUukEgilLisMVydRR8UzCXcN4h9FlPlYlilCGZVSn1E0OjVMo1rA0mL+ZDdQAvqFLAe
STSQSSJEEh14wK7v0cu4y+RLLWX1NovuUKCH51OL8yaa8l1amMWK7nBC9Mjcut0tU1vzoevE64QR
Xe8m6d5t5MWf6pvf8KZFqR6epglvaQlIFkMqTH8EK51f8Rw8HigmnuZeazr6wJORIGRkqxz1YoKg
24FW19AkGVnJreeuiIfR82DOMw2rPWpFvekjRV1aszU6Euj8Ka/Pz3biGKsxNT2SrqG+GmmyidAB
9rIPmSMYb55Gf8DoDd+iN05Q6c5ezjYRK+uGH/4mqvBu0MLdpvju5EQAq0lOwu2uRRkPe71t3pUB
xZI95rO1j3KcYsrtHjUFIiux2D2mX5/lQXDfWsrkS1YIcFoI5rgEVThm2bfKSPJ0WZVuDP76ydce
2OWRh8Px3XCbxzaYqKwvJVIpk9BY+wa59aeU7S/1HJc+a18d3pWVFSUgJvToGV4DcN0uXlcCzENV
d8NRwAzQ/IANPQmqpfKdflvW1nuNfaFq2P3TjPuzsp6nkt04dLJ8PtYwoO4vUuFP4xBFoqHpXqw8
vZCv20NgiqCucPwB0PwHhzwANm946jGd1JhVcbznd21wjw5t3iifRJ5idaH7UEO94jw/OuCK9DD/
gjK0c2cjXQhObFE7HhWr7jmlG0IV42/UYdy2/XLRZMGxdnBVBMCI1/QMMrEkYK31ToQ0RTm3Qtdu
Kop/ndh+MvOCiYwfl4AZHC7n3JMDVZGJdY2VFpsk1AttmZjoYD3V5gSq+fq5/ZFpE7sMMP8D0eC1
YZbXnC6Wo+F7zcp3u2BDA8umoQJvHQr7I2vh/tpSF0chsF3P4bGtx1WBPjydDkbri5MWYPkP3+4q
JEGYmeyf2zRHr1SNTiMHt66Q6oDBLcV6sq0/hsaIFT3nicSa/RyrbhMUWruZ8uDTcR71nM6axEaX
BdaF4dJyDvncfzGCUWjmEo926PEhFdUau9oVshHjdF9qXG9mEzgOSjsqcH/q2JISzbAWybwGJwOu
A4gSRc4+6JtHzk3DLhpn3bS89c6J7wznsDxeVHSoAgTurq7XvQOLRsEPI8ZUIY8dS1nPXK54qIby
VUtot9KI5tl6/lsC4AG3nrw28yADJb3KzINq9WXiONAikoYTUvzZTSrbE5uVswZSI/7lq40baPrG
yurfnOMnIIcnhWcb9ED3SK5COPyHPvdsB5SgwaI2FQ4tefNpgNPxQK5ii3sbzRCvFbQpUjnjAfSg
YIvBQZXjgQ0DjkZGzNIRWiym8fz/qn1WyQtqsFh4wtOWPrlNZuq0kQUlbQ9ezH7GPLjNMJnkEYXU
kcfjSqx6WbCgLWWEPT6kUrpQNbdUcCxk2ZgNGGO9Jqp7SBKxGzkawhFyD6y6akOHcLxsiKgkdg3I
DN4eLzmf0mAt28JtQT7Fz14Am81MAqDK9iHLKE8F4XVqysJ/47C+pgfevHrEbq+Z7W48rYKoJTsG
EdN71LrRKeFcUCs51337xkkEQ/UG/DAda/Xa1hLlJjQfulQ8Rr4XvNaeKE+m325t88J50eKK9ey3
kh+c6aMLvWxhlUG8s6lQfLcK7ylNUuSm0ldrUcLwFC1VfanJWEAEEYDDKmDCa3jI8rIfHxp5NkXx
6DaYJsA+fvheK5eu1RjrbFLVI1muhMV7sjb1mCK0sDos8nIMDwYlLjYDuQM6JiJrGyQ34v7aKbSD
ay9FfGvBcDyXUbkuybmuLScbN2XSJrd0KbPPghqOFyST6daV26iM1Qt2/PDCY0Ji91W0ZvlimJO4
wd5n1D6MzzxnfNnGGULqnupmsYbZBM+IaNkuCaB3iRQJHwWq/buUZipDVK80meacXXH8q7KG1B6F
rz5PTyAk/2jioR0fQK2tyvn3OLZTHP/6Xy1eo206OhcDCMERb5oDPGGuRJxDVn/9QIGoTt54/m8/
kjn0O+7fFXHbo7EPY2xr6JbN8a+f+OuHgkzEMhrzfmnWOYP30DZIGfSE4v/6IcmIa+WZHy2VR/wg
nn81Mhx775HKnaZIP2u5pZ9pkDRWjjuTKMMyXDZ1CZxv/lWs1zogBynOHAeeCS50B9qqMPgkfHvr
OBJnQJQCiM3OqgLt5M+/86+f8U37Ikp/2jJInsFsE+DQBGKpA0yReYScKKp7mOjUPBVGOJ3/N3tn
shs7smXZXynUnAnSjMZmUBN3Or2Xu3rpTgjpNuz7nl9fixEJ1IvMygRqXoOnFzcCV3KxMTt2zt5r
F60FsNCge5OO3XIbHTnf2hi+arYUB5NfmS1Uh2Ru5OEDybUbq5j6qwTgBbIAk/gOhDKCkeReLkUi
T7XGB9qJynomILO7Ar3vrlq1dNfQWkdwiIHRCRvlY+Y8l53RXl0toLsdtVp7/etLw3iNYXHyjWjx
IuD/HhewA9e/vuTrXxhRMxwqa+LpIdpwGIVnzjlzuoXBTt1O0TUoFZZ/HRutSJgQJq4BnjhMDMR7
CeNhKVtfsNCDf2KuWZVIlOHxEYGq52pA3McX2kAcGI0I6KRWO142cbrSOoGmPSywYsp8GK4WYund
ZLKEiLkk+kVQ6hPC1V+r9UsURHgXJy31cpF9J9o47fv8C97iCAFH/7SSBv2JSm9Myu6OCZwnD8f+
JYR5t0+W4DLQAtw4I+giRK7wYCxj8pM6Nn14SeGTrXfhU5xAsUfP/fDXn2jryits9BTTbZUM1r1v
LOte24l1h0zszZe2S9pbFdhwb2ZmI5KiYQdXkrk8idFPzDj2zEzxKlWZ8JtmMJ858mFfMoKvjBDs
A/j+0NPNnMIPq/1W0Zj2SNkKfwIk7BNb/yY7rAOaaZcXFZLsiKm8j1DUECMdI42xYT+r8ZtOrnng
PJPsDG049BXZDkIZb7OMrU0npx4IqQXA121xB/brrereYkrpp9i4Y8FbJofNmKlFWo43ugychFah
qjMgr2udonwMK6dFj98V3xTSryhMlWq053xCwtO2NOiCKHK8UTGXWvTiQ7gV2Jf8sDj69O6GCL2R
BKOXoa4niYoIXxt7RcWw6nuSn/Ew0s1ew+j++pKREDCYc3hwJB92mLWXOc3fIP5ALrHDj960dY/b
6nGGakE3DB9mxajXIsnBm4oadUOcGD/1Gd7rFL0vLVOfwHkKUJFsdXT91OeZuyHkwd2q/GEIp/BU
RpM8EVUXnQZ5xeGEs4A9aDNEzJuNxCL0oGfMQuYqTxal/6FipwD9mylEk0XslcD+vNwFEKRZ1lNu
0XkyTXQjsn5IERLw1x1MnMhP8BryBHakQgUkFmNnOI7OTxp43arC7R9TVXoy5JAFtjPdBMHKmRJd
dej0/COoi2yv6cFF1Zx+I21PYR9CpASQMdTTKe6r8GHB8Gwa6fi4dOHrFCnNr53uw1STuY+U+QxP
5sZQ/IveY3h2NSSF+XBg0IbVPm/s41hwIkjXz5G1c7oPZL5sUwqoZUmj3dLpFiPwCdUpi/qkyWOT
YDNuh67z51hPvNHVtkXWrPBRQak3l+LR6Cd87TMprqP6qgFWoAEoGy8oQhsdYig8YcfAaUsy0ytI
hIV9z8U4Muzv+t08CUgheUDVAbZnL6vvoRKdR9ifWSaQyDW1hdgk/RSEyxYq0HDIOwrC0K6Psgz6
q9KH5nHKOO01Fd2PwfxkAjQR0RIM27gD0T7nIY4Lp9n1zVAec6e+YjtCsimTQxISAJMxCXE2FJK0
N/Qo22rr70Y8wD6V0XhZysInTCbduQW5w2JATQb88pLTQd48QHDM7jP10xbSoOMPoB7vSeeTC0xw
d7GKuabfAQLwre3UPI1IOkbiDqgUGeCb4RoNDSxTzulOLmXq1ysKtU8pKaZe7qtq9ucu/JNH0VPB
FUJuAaHlGKprms0gGyMwn0ySEqt5jO1cgAgIn8yyvqtK7skt+eiTT6B1Lvb39tdcIg/VqpG8QA5j
cM0RzMWEYBB9NO9kOYz7xJTwVoNbVA+HAUbhFvw2PIRqRy557oEGBoTQC/qDJaPzYAgRAG2SIzjp
FAZwgX6KoVC87JGQEapxsitO1W7iIiFOXulzYQ6wqm9LPOGL/u4nVimVi/NsmYexhqGh91/2KM/k
2P+RZHd4Uc0JSHeaPRMUv8m1mXptBhNs2ZBZifgDdfmHW3thupeSOl0eEmQDkHfcQ4hx08dlQLed
vg76CfsQOj9CqNiJTpYwZA6Ukuw0ZFarv4Qf2IaoypEJDJzFUSAcch1pPaN0L1+n5gSxfJDq+6Nb
NAHfs9njizos0jo3c7JLRoABqpk/0pGQ1+Sjy+fQD4L+VVOrEBmVuIoZ7An56gywebviltb1N46s
j3LVuLcELEE8dnYr2PbUpNZvJCcoUciCWYZ9ZofMpaqBhOUhfwjsnFTkLtuUuXYZbCve1Ub33SHY
oBXrhFs57GTAIlVWA/k4RnY2aZ5UqFb3E/EtmF2KsPPsbHzICaTfDM30FIe4XLug3Jh181OV051Y
p5egjqHNC3/A79CX77lyvPxLshzvTLv/Hhp7h75rVZYb3Xs6FXstAHNeNuTjWI6TbODpbyrOPTh2
IWio/qOqMg1YXMG4YgI3KaaLEw4YOnqiDUHlvMQWUhdY1xijkOfpVcsQMfJbwy12OuOEQXOY2eVI
I5rCi22svm3acRsHwXmxvEuiiaCGe1aOpKqQMngMmucaPS7jmvA+zr/bro7vZfeSk8iu9+pFnxHL
D85DmwwAvK3pbXZwpWFR5iMPKDKVTdPYDniWcCWzag9bZwodGjpAUUU4ZxQ+P0TR8ywVP6XVnKN4
gX6bVqQuLbg9kl6eA6fHhdV5c+aemzz5o5MofQ2JHfPQCh7TuiWvXaUfiRlFO3MpfjgaQoVBlxsz
Q30dGk1xcMh10ZoB7Ap8LiT0xHHkUv9mpT6xiRM/mCBwI2DHRTt1GZPlFfaw8OIhI+THrZXnivF1
Nn+kFVTfpCxf1zzQPhQflTRLeh3FGzHPcLX1n+GznQfDvp4R5eNupsNQZ77dO0Sv8xbQ4oUa0CoN
Ql4T+P2zMDLrwjR3VVtwKGW0xyKSow5o7OiVZdLLl7o7zyAhmqRDDKkV21qORATw7O3ClO7joDP9
bYDAaEC8PI6ycWShVcqn+sWx6dm6mf6DB2md0d8NIV+6tLznNMqSzOXIvEA6pgEZJrUfZFjn6rBx
PXtsQcHT3sVtnly1sDyn0fJGu+bRtKpVzDRwkAG1nHL4RGA3/ICz+Ja4PdI2ZgeEYz1GNlNczpYo
JTH4teEZ0D8BkkYYbilEG23emBNHKJxbNWZ19E7YvsjRjGHbV/GZw2bQGV/TbFQ8xWjbo4QjfJBb
pmeN4sdsT4kfDBPETzE8jhq+NzrBMIrN6gPi9l0Xsw3ZzTk2VkiUjoM9KSXlh4OIfDYwK+1LPlzZ
vUdZ8MOW8/OiJEDmsN5xl3yTGB5kO/RkRFVcgt6XyMc76vAX9DLvoqSlKaqJuic8NWGJjTyfPqTN
04pkzNrKxXg1clX4Vh/TN4k4C4dGSJersbzFmfVVxESYnSWuOmcyz+oID8mxciz2cnT1+YeuQ+9x
8EmAOfBM/JRMV8pmV6U79CFPuqE+1jkir/teJHQl1E9rGB67HL9U3cxHjeQCiaIIKwsyXggK+yXK
eYvjIr1F1XQsOufUkBXQETtVJ9lFjiasHNCOSzZ86CTas4ghKZ5b/eAG5ctAIsgmcByHITWnuwIB
TugQ09Hn13Ion02bAZ/T9POhTaMfjh56JDnNm+fOSYk6px3lHVLiVZNxoplJzs45kEGNS27id2jo
K5l4hcD7F0kgvieSO2LlzoepRHfSGVC85unSF2Xy0FTZ0cQdW87Egdu1aKhXAOXWO8MiRsipsedq
2vQeOimvQDmf7Jr7EJlOc6jdTzeGs1xlLO3ouiVPImpkncjAUmofKLKpABMiDWtTXnme8DM6Tbvv
YuGrDtB6g2MFRyV6dfKhdn3a+vNQLH4k6oPWFJvSkdeaWm8zaO6LNc+Vzwnjgv473C4CgRUZJK/k
koNnjnGqmiHBLqUq/YkOgKqmPZTNZysNb9Yc/8zHHPAp76M7ACGadWc+yOFRb9GmQJh87/InpDK3
Kubo2CISbaNmZ88m0vc81g4qFleRDbegWF7xqbg7WKU0llPcggEOz8EggGLUDR8Fv7aDa8hQsFsg
Z0xwToh+Y+6WORnlf3DLkgZfJ3BwPku1qwatPk0axVGQHqqgWPOGZIV3ya23Dp0ajknOAVPScF0c
KtGmpGgBw3WEkoYyLm/VEd7XqYMlixKP2dkUeKbVjB4TJxDFBtZTZ9wvXXuAGaN8bSweO8tp6cJR
vE8jPH2zC8+a5Mtf/6SrFM1m2AKdUOlpqAF+jpjOiJ9Qf2bXKny6FOKccwq120eDOMVLNTXNbQRf
CeorOiQ9oO1QR7zRvZHZhDxUpKkPSMN+by2e25iPcW312H4fgUW06t21o1s/V+UxKNEtamyr7z2t
dN8ZzWRfL4X13qHjZFpay4fSqhvge2WHGOBTzBPT16JfoPOL9QTOH8dhIBFCj/R9UWtcMdMESlrp
f1xq+ptybPtVOC+Ijccojd5I2NRBNE0fEKJwokT9O+jx6jxYOgkCrDOg+RVEr25UuwCmKZ6MXBxl
5Ghv9tD+GmH1ChydmySLyTZYm/+GeVD1X5Lc7BQQgDItQEnDqNEpPbQ/MqIokiW+bNqhHmm9dI2H
ufRiCWhGZvFMqEW4ShK/dZPZXQVuxwXg4tWNokuC+CoUpIYlxRAjs2R0RJgJ3Rq+0wRsjm4ju16L
4lOpkkgrMSVIyt2tNXcnE0mWF4pO86gzTsDG6eotpcS4xEJh9LnuAa+MefPzc61nznaQRr7VB13s
aMF+l3PxQYSCcw61jzFwPg19KIk5qR5nDp7eOvVHGVcd586a/Kxl8D2gxHK7G+8l0X/RTNHISHGp
Z4TI6YlTxsWijYuulrmslbF1gdDe9TByVLWah6BC0oIyfpsgAm4dAFvyHhfWova1S8/sD5ZXquQm
Y3tLt50UkopIgLEOz6GKFi+rwoEWt8tJioswGrHlJWl5jjI8UkNGoh7mkrdEFw/TtDhYnWYCSgxi
YWz3d2+g4FxmBgVxFfLQEGHAFdb0W4gpcKzhicSoo3f0+J7LHBCpluyVMRB8Kjiy2PRWyoMbZ+dK
8dgVGVlUo6g+iwTaEgoM/ZBO+bltOaiQRrkceEyPmZDzGVau3ypkc93s/CpnprFT79Gn2xI96Lxp
MDNJi1rYL1jbQ+NdMQ9EvNKPe2XrN+YN3tKPu4gZFQ57WgFhZr8spdn5CenUfmLYH0WaYl6AmbXR
crHLlbWs+k3YBoDDpjkmFzxS/SFLjNpLiRI66MRw29HnXGGYwo9IGgqyw6S6ZJFD+p4ZS09U6ScI
9fTojO2z2eXRzobkcnLjylus9ldV+Uk3f2tGDeBXv/R9euGkeo8mJhCzTaHdmsQJBnQVIWbQXrA6
4YWY9goOvhwMsEIeEOBQTLv1uiu08iIycVcrHTzmyXdKLOqTVrxz/G4R8eLRXdJTlSt4GqImK3i8
jUse7ue8eO5hAu/wiGCtL+nPQ0DDFIVTqonuVUETjmmBu60DMPVFc8Wm/02s8FNkmQDpre4QL/Ul
j6l+HILKmFKBAAza5QyN5EgfUeDunYkbaBPm4ARqFgvfUAby11IFvgl8axuQ+mEosnj7OIV6gOY/
ysj1mNz5N50noAQJSP+uzITnZk/ofNcxiXxuRFzAo8flh1FH+XJK3qeOEQp88y86A0mCRcZMrpFN
DYU6wuumoQbECwWjiHHB5GHiI2y9WCVCxHqaL9M69QwG90+sybMshuOM5+pg7eTcAcyoCYHsw+WX
5p7KnDffsuAV59a0mUceSYAPQ9YX3qQDBiVxWZ3Hrn5SmTExQkUCPLc2EluTt9222SUK6yyzKqYl
8xqvA822UNoJ52i75d1Q4aifAxCWBMGB2IwZYQx1ewgs548c1FarZnoINP1pw6ZiW88XVSDiklOo
7WI07UskUh8oQ7AChqi0IpToVWmcygHggcImn/Wo6JzgM2rn2B/LIz5CijWT3QDZFGLO9q3U6f5a
Rf+qKBrxPzBJi/TVhsUbnTjqD989ogI0fG2yYIo49FVwaRE1ZYX7qSO6RY0xIyoWz3E9nUxKAAkK
DzDNhgM1EuWUsh5UbzIRDxAL1vQfzDD7Bku5tTKmjb0VzagL2HKU4a+TjW3HFGtXGLzkycivYDg5
mRqx1h+5sm8NSjek8s5XX0vmaYLwtwpP7pMzAi4Ziy83M39R8r1GWfXS5zkkfsYqG9mgXB0LG1ec
doz1kcyNlqNE1AU7hFIYBFgIVaaBtS4NWEx4vbapFezdBW3JWH8ZiYN1zB4g8BkKSen6x4IYoXnG
SB6Aqkc5kG6JGU+8Br56qS7s637ZMwvMYiPwrKl4skAPsv8I36pZmjCtHChMgHgS4YWI/CGLll8G
J0AmwMtXRESt6c+VbbGGMqFAheLpI070YsaWaJBesms0Og3KLQHnc9yvYz+RdEcCm6N6CPFgrq3A
y21VnKxEry9uTd3aarRAcV9v0ZTScGWvQCiEAd1C3RegI9hGOs5EN9APkWPGZH/xypVGRNsqPuT0
erfJYkc7xvWIglhZK0TJNCf1bRtqz4Ajg3Mp8FyXGrN+FXUHG2evNTgaZZcSHpB4XFfYj8wytWkP
/R6V9rMwHRIU0BGSUse6a7H9BVZ0dAdrpJhOBmazyHlgFyMI49npESDjyUn3zkO9zh1JS0Qk69Co
KjvqHxOunUyMH20UtTdRkMA5Vl/uaJs+SstjshTo7yBY7OK2Js7CIUJFn/PfUaE/A3Q71Hhg3kIS
ULdSTdpG5jHVboOntYV9dE3TRSEuwitmasf8QhYjBqKaEViN12sBMepj6fpyBTYumwSPfT5ot0xV
p85koW0cNu85mSRm64WUnxIloKbzaszW9KMkmbk1Mf6gsG6l4gbAIfP6VWCUhWrnuvJZ9IQfg8es
4Kpxi4mYMSxz2ofkY+2syX4KmHv3HHgKQm1xYxBz56KskfZ0FLI1ty5CJITo2VMile/YFZrkFHcv
WPznxdaXLdA41FgJGRSuXXk2NOttkZa/M5sAQ234ZpUUD0iYefO3ABrqLQF7+jX6MtC/9mwebTi2
QIsUAhWNGchA+uR2iJ0doGgqGUwkbIbv8K8LqDHG73Ryu6OFDmOkfuTA3vh9A5U2Zc5PPQY6PiCD
IuHFqNPmOhmK2KcCah65g6/Tih7VczM8xKH4PRrzBq3WHvMQcHlIAmXrnmuGdYSZcsTQODsm9S8G
eruBysczaHTF7ZTtJ3ohZsBgPEGuAFCJ028IawQ4Bh+Q1UELNPgNjfsDbPShyuqPKdIkA4sOAa3b
csSxvy2TyKmSRAhFaZT+kQ4ofEwtNnI3iPVIS32zs4ztKuAa69UFRxkipDoNmBy32hgYaxrHhG2b
rM4llP4keYSJqhzXnjEfm+wTXYV4TphODXGJAHmimwSz/NkOBWICjQU3YdhDNbYW0jESqkqpeQ8e
FF9J54sex2jHu+E6dC1D4Eub0nB/03kaaV5Tcx/mDpLq1Lr3cAzuzDNN3OmDB6wBAbjGiZv5dAvi
827oVPouybONjqU4QKzKFpj9suPikpChsxtgl2EtEDvTXHt7IS5N9jPdspPzaKFBMsmLyauhOCRm
dSLCxfUtyUHWIaCrZqNpSWwnzGftFnTiTVUuiKyamNSVZeNFOd3qdfsyJ6PcJlj89wPM7U3cueOJ
JeKQGxLV3vqyTgO0fw1Ppt0PawBADhVQP2AEezUm+mha1BLeZi0XZ0i8UgBgN1gBKpIsnGD8tN+j
Zmh3CNVO8Bh+8iquIgWCLYaKl5yWNfr38YPFN29TjNTBR0dL/hzn2AEQ2/0Rtnuapvah7uLJh2Lw
ACyNIZWNLE1WDAlmYKxGA/pJla8VpI5TPxErMsZMrsmi6pfWeFLtT4InsmNlsg1lBi3TWGiBHyY3
19Y1pNxVu0HPwv1mJv2Yp9RMjjFdymJV2AKRQbosniwzVVw9oCdBNXKmc92trZMlIDyrsj8I/aXQ
CpCwUCaEw4m0L7ZGTuYyokZ3jOIwNunXxIkdJ0pDwUPLLuuJBVkwhW2tYP6V1KSVpT06C0f8IWpL
3+S9HW2LsXjpRU2LeX12zUrAnoqKeB+PQU3ZoLG+i/beJmV3FHFHk53osMwMP3MW4TNAx7ut+po3
I3I5kUfzdlwypmRL+DuwcrLFhHJOWvhaDDhXhqT6g8JEfgjTxiIQQUQXKKIK3Kiy1fdZy0zaqKeX
OEV4SBsFHxvhQ0Bhlmtl0mdMCt4DK3ioQsEjNvb9pSgstaHlTFk93evGhIKqFvzu507E/aM0xuRm
Y+LUcShe565ne9F45Aaz6U/VlHhuRbjIbLWXyKFriUf5Qy4fyzDJrzrwAI/IbQCLDjcR6z0YIQIw
2yc3E+Etd6zCw5PJ6aO1gVevubPRnBwoE/htdsUg6087FrzRiohDeGIctRS/ppFDTOK6QMqZhvlq
q4mDk9vMXmrhrpI2I8qwOqCl4d7UDH+CDKkqXgep/WoKJDWdmRC7KyWsFpMApDSq5A7aUHq3dSYq
KZDdhJHZQ1U9Kr3IrjKbfmekvPo02RgfDIdx4pbQETzF7j0KxXgQ9XQx9Kk62vFds6ZfNC2GZxbg
bNcHRrIzZx6CeZ02Fc7kPnTyfWylfR7N6hcn/tAzRXvUypEkl6q075NloE5pI+rKQvTXomTCnzM8
2XVkPjyw1EHJrZFqVMo64zVp8cZUPg/6C5NT/avpq2feam5H/BwRTHIAJVdjUsSXICeaVQ1JdifN
CDHCRjxsLitd1+Uc7Oz4ZAlmSpUtflnAzyLLOXaZcE7SRoujumW8OlVNRJocidstV2atvNTjvCns
sjjJCiT17PiQVpgbxzXVs7OCa/rkOMQz0pHGN2diV0cUyskUfQkEbAOHUGnLR9B0NN4b52UoXxSo
owAw1KZr8YXO4bKLw/6mDcMnqvefwlr466t4x1wzpOR69p7kexpShwsebXP8cGOdaJrU+Wm0uc+P
o19W0HGYm2qEf3HrEnDaFr0AdwwZBvRsvuyR50I9pG3X4ydlZQ34N2RtRq/oTwm/HX/3oSTnR2NR
csuAUyW+2nnUME7Sa3Oivt2OjI3r8V4bOII1Qz3FNcnJrnj/g9rpLUb4XSEq7M0aJbMZXAvR7dqh
pOQ3od+6r3kFGT42l5dB6IfasA+JRbxpRBO7cKNfU2fDjoLvQ1JponMrAAJhOgmiH11R7/8ib/5/
ROnLXIEa/Vn2BU3Np99hXBb/4I3CFP2vCaWbL7i58X/6C3/zSZX+b2CVTdQa/B+8Xwnu9288Kf9F
2rZjusp2HOZrAtTsv9NJhfVvUhqG7ViWMiwoxxCK/x1OKtS/KVOhDFKKr6Zuif8XNqlacbb/h7xr
8/qYJhW/YzqmsGzgpP/E3eotA7i0d2rPGDsOunlxz9yv2SofwoAMrEFZbGqEgKWgztDnD/70MSbJ
z6RRe5CD74QLOBHsxVzn4JDlXzqa643JjJIl6tqOzsmen+kwHDHf4YqebM4jxSHD70FcIB5gEmvH
GOaDb6TZPQkVrnVkO3l7xRwDgGjcIscFIpYf2Px2hTl8SJM470WbzwVpwJmd/DGxL6ahYuRGYHrb
vlsGtg6lq7+f+3+Qef9H0ed3xMFd+7/+J3TZ/3yVFNNwXcIdt5X+z6tEZw6RdE57jQiHR5xqpKFw
wAw0828E8H/5c+T6jf7j7eBsZIJ5lsJ0XZ67f0W5D5PKnGDGmK0ln00oMNXcyW/dMX4jg0QYMUOp
ybcJHUMVMYM2jeuRpBSXY8DcUTNmn2HwTYDmUcMWB7ty22jvUcvqJtOLaX6XaIvKjnhEUO8sUrYx
PNJE+pdH//73Z/3XS2X8E2/99xNlmoIn2+BC62Jl4f4Ljb6phzhvS1lTQZZXfKyz4T71S/hgpuZv
HAY+VsaXFOd9byWXukzO//2PN/+vP962cXsw8nJs4z/cqjGxLQdJae0xCGfBT/7Y7ncsyp8WhKfa
IFuALVRumwaJrYzp2PxFQbKwZQBWITgi5BiaiNPGkFhUFiP5bJFvlw5OrhZ1pmEET/iQSPKI3yve
EWEu9ORp2Tf7quzhBg3kZ12ZWxwiM/GmiLGWUcMXqlH8RH3C6t30N6mZxzmqAVexBe3++1/fcv6J
Gv7r8rusKOuyQRwAr/Q/L3+P6o8jQwyikzqTHbDdYMKfdkkP5q4eoicHAz3zX6i/ORHahbF1K/B4
zDzo2RCNoeQNn+gAUqT9Irb2Wuvp2zIbz+BY9pabHfMSqleC3aThnKMnj81A3zgjNTOdjNe1dVCk
4Z7InZut8kOBFRvDNHHs7q0TzlvCVF1Uru9UbOAAtmBJdccBhKm+EEwSAWEnGy+56w1RYG600Bah
MJ+NY2c0bwr1T6lll0pD/t9HHK9jN991sXk1B/cxfsKBijOFABncI+Ve10oC00bSLmPwKC6gY814
11wGdMEh0oB3TeI2bBjQBYv56CrzSadtopbnHkThVMz3cQiPBNkRnYeGunNv6DM3zNvpcuD21oro
AEj/HHS0s6W2y+vLkD4mLsWvVYLYBSXGT21obRdq+DWT9YfwmnGCe+sDLg4IIcfZOiSALZvFbG5d
k3m2WTzoDM5tQsLNOj+ZBlj2RvuE/nGZw/rZNWuy48Rj4zgPcV8+mFF/mgscZ6jeaK9eY9TrtlG8
RMxJcFn9GVpuamB9Cqd6KepwX8NcqEp6+uRcBkwN68HYhTYhX4V9mlrNjzT3nY7pg8KfZw7ZmW7P
mf3ChyHguR2fa6iQC8+3OYZUkiXZD1PhJzdDgXgHCs9ymaoteVKRYSO1zdY2e4o/uz46pB8noXyc
owRtmjwDNt618cCkpdpDfiLl8i5COvJTTrNcXaZQHWKTwRsKis3CUHzS8Pvm8/iejoOEtJiCbBi2
Ce1cL5Mr1TmoDnYW3OkVneGy7umKe2tUsIyIcO14poV2qkbY7fxzbNb7XD1zMvLszvJH7WkS33Xz
NDfxeZD6Wy3VMYDYSYrmjo7g+r1PTf9hBLzQVFdauhX4WGhG1N4ID34nxamLIuKGAvcODcWHJXQe
RvHYN9mPyf5tR85tQQaDCw/w5+gClC+/06x81kR9ZGXB3KgXtGXcjeLmKqCW2nDq6ze7RddrrJnb
eQWzqJzNuyRkem4t363dO6mURyXlXiILxf2Du8AlkZSFpilaIPmhr4fOhar/Si/3zoHzsRXjMUvb
V5vHjcM9TopqeagW+UR7GujQQOWoBH29JLlkWv6ZzfbLOCXIMG0+QrB6OHI27ESPmfq4zbks9I+O
7jGdSt3iuGa7W22loqy7sIaSuy7HI8Rueo1/QUMLeCfmKHETM/XfUtVi82tapr+4lRo9Y+QOGt0r
8RDpJCsLiIWoF9TVmfurgQYzKbh/ORzfpNpnbH8B0ZwnfvpRc8Wmkvyvgk9KYbKFhYrvWneOhGoe
0tY66n2HibLijFegOdBT+wi0bofeRbA1KXXBxrstLPOJ8NC3cpSvLXh2rF2XQAeEgGv00w5Vingm
uwwq3iWVdVO7sVOPZDXswHfuAb3laNbQTplF+7PjrI038U13k9VKukUP8ZDE3WlO6qNrMKkzhi1S
10s6j9t4hEEKnO4wRAy5KG+cpjl2U7kvXOuYu/01WBu2UtbHbigPMqWk6UlZyXLnKOyPMGHZnFwv
j9aZj1oQivQnN9J2y5C8WEvnZ7CR8WPrIbE4XOcNmu/HqFgIb9A3hfks4FMas3MCmXlNGhMtd+Wh
CvrSsvgFlAcpYmh/iIfn/PZoU+dVVf+O4P9QYAzsctBn5hOt4rwF0qvJKd7RXe79rGx/MhSu9jI0
9w5KWYlHgYQTbot1LPFJF6piu+FtsQipbpNvO/mQmAd6S3mJ07Leif1gYeBmfRozSCMx69poYFFS
B0xBnuUgNC7beBtWeE06YGEmoY/xSmoChplr2VbN1rGLSEh5N8PkrSTMq43qo63KAyj8GPyMJd+K
nLf/3dAhd4B7Tkwsj/gUQOi14DyRCKACKBFBpLH5utj5RyaKQ43EEusFLcvlczaPVs+vF1DxWpGi
yOpOSD0ZTGPhZ6odwLgj83NXWR8uzgQCx1p8v4P+jRNuU9IkkrjCM1LP5hEXSQEFoaJDwUrT6+rY
ivei7Tyj/gYG8Sml89AE1bOcqk/8Wgd91J5N5gx7yeseBVm1FQ33iZBilj/b77kF6xXWo97r9HI/
GqDAZ6RDPQLRWkOuCd16WF2q76pgrYipFK2GM21PPnaVeLaUPPcP8P5AlKSbFbk0NwpyHe127lAo
88/1z2opLtNs+alTQvMT8e+sFY8Iwe9CubQ3h5tgnGM1xaeJF7TgDaWzwEjraMhphz+OzZKXVS1X
xssFM5XM2mTZiontmcWCvvyFJG7F1L2OPVhkljFUK6dFOndUHU8yYIoq1KWLiDkxoq9R075LBP7U
Gdt6XRoiiNKOmHYRF9llwEkq5vikLdG+eKfixjxcPM9mtlvzZzLjVzYpn3jy53AZ2I2nWxJ2TzKx
/GriFayzS2lfuQ9fDu94XZiv5czVgBMaczFFN8LvRcrf/WwWAydkyNLfb2Nzq4j0pGGZhuURCrHP
2sDayCjmMIUuzN/prUyKY96Lx1lv8abVh8w6hyPMYzr/2v9m78x2I0e2LPsr/QGXCRqNNJJAox58
dsnlmhWSXgiFpOBM4zx9fS/ezEZl6ObNqCr0Yz8kkIEIyQeSZnbO2Xvt6M4KuqOjo501AtgvPcKH
4++TTyTtMCJQixjCOxBWG9rU3cBq1q6rAeEjaQZwA9p8I1IQMpWB7qJkBg8vMYl2Hv6hlcQi2QpO
WJBE3xov/pGqDxPIGKNg94mDEtF+2PAtmpUrWob9KrnrNDvdYv9nqMEz3M3vGOm26QRt1SjaPcBB
j0hXZCg2Q4w8ta8SHW2jsvcQWedwOUcegtp+Difjrajkd3Ka69U0CuPoyvx27MyDNh89a15r5b7G
Lv+TEIa2wSaKRjKMLtAINJuI+L8qmgvOJuwxIcwbK0mbbVSz4nZT/xH6Aid9vU+7uT0As1//4iT9
tRKzfdv1TeU5EuKLMpeS8E9ljI8GQ4Z1U2+Yv3/mBdOC0NkvWid7VLu/f6mlqPup6OOlYJUKl5Kf
eDznSyBQAHOWyCgSe5v6O1vA2oMY5OuSASx40kj/okCT6uvLOaawlZTME8VS9RN88udP1uQurpDl
FGO28F2Ljrlf/kFFsOMR2RSdfhUxAQJNfDU4+UnX+ljH1d4f7Z12YR+Tt+q6hygc703yI40sx/c5
HqLePw4MbYdwOqiMVn473Dv9RIKceMyQnQKCRNJMoxITzCqIC6yIwTd30keQZFsx/tGn+rd19F9+
RHwz5AkpQe/ly8UrY+xCpeCm1qO9YgHTzVESPW8Vv7pLfo5eo9pavss/vdDyRv50l3gyNIaB+fzG
HfPNAPcp5kH8+7vjXwo6XsJxuEzCk8t/Xwq6ReOVxplXbiKOLwERtwHKuwlhKzUDU5D5OZePUxb+
oo5eboKf7knHNC1bUkh6pkLm/qUREblwMssW7sty4T0YhbbGX2Wam4aQmsTa22Hwix7LX1yzn17x
y22pbGlaMXzJTVY5Z5wxF0mTn6bU3FlkeP79V2r9S5Pgn5+OdhctNhPi1ZceBXBH7Y0jr6WFuJ7c
edx4CqtffYOthvVMofaYtkLjvIH9OxRQpRYRQLUX3vjYP5ah2huxuZ2mdGPlHWnrybYe5O7v3+Rf
3FqmxZERCYQpXOJTfr61XBBb8QAwHsvAN8NuQT38ETj1b5+Sf1l3lm9BmS6NRP7DIvrzK3RmXaOU
13zj8XxjyY7Otcfw+2GY3+NfJHz95UvR11paEyaBa1++cIPozs5ikLsZs51GoYT6ORVPWZ1ux2A8
/P0X9y/NuuVj/edr2V8eGPqsaC6RGhFHA/UJ7giUxEOfyF/cRH/1MiRECcKlCIli+f7525vswK3b
ZQYNIwAzfraD4bd20uwXL/MXtwH9WZ/sKG4Dh+3o55dJzSjKPId+DrrIra4oDVG1/P0X9s8m75eH
nTQ6otc8x8dy6nx59AQ8X7wd3AiO7b7VQb810BOUVGEGPFcjO6RRDM00xfKabWt3uEmC8jUaxMX/
6G2Q2GVzk7iO9eWjmn6nw1DxNiYRXVV5hoVZrWHaG/50a8r2LWcv6ibwhdmHtgi1nJpLhsS/+L7/
YuH7aXf8svBZhnJbi8yKjR+Jh3mSZ/iih7TwVv6PDpZxcP77D/1Xl1eZyz0Jrt2VX796UlhDIiNr
jl/thz1+E/n/5P758wt8efIcUZtydH5/gbI5dTg//v4TWL/4COrL80Y+qkfvlFcQDIZ7ncFEASaC
uwcxsaVPihj7UIYwDSH0BaPYKvdkB/S0je9V4JztguSL2pwemml6Hud1nW6asXluHYzokTik7t7T
0+3fv2X4yzw1X+94vG0mX7oDn059eXitEns2vg3eM5hJwTB1rcv5NKRtt9KsFFPWIK2bbbpRgjLN
lI+GZuCM+p1hOmdgkWHdVTvMjCeFQqSwnHNQAk/ofPBUd/DS7upGn8gXeSfdMV6pIb7MI/eqtsyN
k473EyUnGEJU6P6x9Icb4VjXjZRkbVhrY5mO1rSbkFfMEeoZ4EtlZt61Nf/eLo6dr2ltFK+j7Zwh
FJzmiTZUTaMQrRYH9kL6e9A5xyJYiLgMWXiMHJISFSal5dc54wy83MVyBnFZuGfH8PcTqVmO1CfG
iw/Lszbz1trUOUeFf5XbYExQjNaV8+QY9lPOea3VXN8qnQ7hStjuCf7GNd6SK2kUR5GV+8pPdqS8
3Ha2tatEvrMNcd1qboTG3FRueeJ+hJJhnzGCrWOB5M2lktH1a5abD14Bs23y9oIs6LbFusbf1+bH
MorH8bbXS63b3o6TxCzaEOQmNr1Mt5Vbv9X5zMA0g6ukj7PtH+10POBKvGmNfEf0Fe6a1z4bb5NA
npEWgX6MvwWh/uGPwbNLfbvKe/rHncKvEBVkmJA7PzZ4c0MbjjG6ArkdauPGyuknOY2PKGYhx0bE
oUUYvoas+ZTImQRu6RWPgoGIUJ9JnMPIbn7MXvmtbYsDYrGrLI83aFauOzt+HMjpM5ulEc8vbTXv
rdwXJTpv2k4t87IiprBLjQqSzhS9+11IhPDrNOA+6NTGNRWK/hKUl2pSeG5E2uaMobfT8KRk9eml
063OPOP3Z/3/z39/Nf9dTt3/fgB8OdXhNDft288z4OWHfh8Ce+ZvlsdRyzOlZVmK4cD/HQIrYiiV
b0patr5cDmGsz38MgW3JX7HhuzxEllDuMgz8Ywgs/d+E6zvKt+xldgsS778zBBbAKn9aDw12H2B2
vLUva3enOzCSiNcOBSfErYnn4jLDYUMELpQfdEp+mT+MgbuYAcLyoW9jOFRtFhzbcpTX3uy1b7Nv
Dw9gDKpsm0uCpdLKRaIk+vyE2hZZcFeN9kUwSB8Rum/UB+1q8QN+bnyX0bqpV9ZQ0rAZ6rhFRpyp
j8DtFqlIXiVXeZH0GcYchYQxzLrJB2MMAYSQqnk+aY0MeB2GMCZoS+bxg4c6nKlElSPYcOJHPzKz
/dwk4U7nZvKKSdHbEVnRfgTK1sc+yvNb2/CXMcuCW05D23sEDSC3WWSwyJtEEEP/Z5HbEq6SYDZw
J2LX6/mQu2F73UmJv8fSvv+sCaHeB5V2oo2FxIjcsYRx8d6Ye3VFk7B8VQma9F1RC99c2qR9fln6
ZYPeLy8sf0P5Gj1rz1i4jIs6L6s64GtWMaBYNlMYsW1TtP7ZNtHfT14uXozWp2/ZgUmp4YaG6O3m
XFivMYLxDz2b3o2KEe6vOwxg78QQlTvyhYpjWeTgjmNMnG8IQ2k5Zt40GveU62PBtZ1oy6tYzO42
SxbIaDKSgeYx54LxVNCsbuy2o3tmT3cJCkSSQQGeTNiTScBMuK9h7y8K9xr20RnaQOED1bYhohdx
jjukdACgWUOBnlU6kGEDUb3HrRhu8CoNxd6bk+C6Bd94VXY1BSbVg/t98KN63hl9LLyVPU8B7T3g
5Pht01k3qFHT/smFIZGsPcNu3uzCIBvQYj8/ZIXbxtvMk8DWo8xM3wcDSjmzPc9+R7UMcFHo2A6x
uNcjLtdcpRkLMylnUBHydFjltt88xCOYuVXuoGAk+qic9zqQ9seoU30BFWS8LAuQC0VArCWnlzKk
yReDhBdWlU3rUdfL4HXsaP3SgiENxkYsd8gauvNuAyLa6ACYeI1rE8Iwwxu46pENLrcrTT43K3pn
lYtmcYOQx5Bs2RtSxXy2dtjDi6wZVlVLJjLAlLLXu4miod5oeIHmRR0MAWJrN+iZ8+QJb1VRjuF/
LEwIsLqKLmlyt+Ku9Ag02g7OwAWqrNa560fUoytZlfWOOYDzWuS+vCHQJbm2wqiDoASndyGMlhNU
YtUK7GxTiaW2DJvHYGiBGWdmYF6k8FjuQttWxMuD60Zj2cKdNllC9uZM7pjItPeKMFO/eHYK+xwr
O95lUznB3ZibzR2PYKHWZdSI05Je8V21bo80MUQFs+9qifMmEG3Xb9tsdl5qbq9qm/Q6PFtiCo/B
MBCviHi4tlfJxPEsbYKCE5wBXaYxR/KboLUkHlUamIvmqI220YhL4+E+Bb/QQFuThNrmI/FocdZ8
c+nqcJ6ZPYy9w0AW0GAl8iXCInoxWJ6HoaTO+4fahLoOkZm+65qcHhgEKKjnXe2bxSOkH23sjYFp
40qZ8xCQKJWIEgDx4MXHGHgW0R9tGp/oMHfk7tlWXG81dzTVOH4mYz2GIcDKPI7Tu84ezXtbMcAg
48LYITIaXuDI1x8q7wOAZdS23YrLah4ybZGIU/fm5Uwj6QBOlAGDTheaBskVedWJK7hD/tuoTRfv
vCIPhfS6kKGBb3N+cURWP4nULN/iukuek1HnxXnKG9SjM2BgC5/+eQAm+2DDHEbaYCOao2syseYW
MMuI7gyC+VE7HRNPJcFfLZ7G0OBJQmrbcfb7yAoAIlledG+JiwZylSWGAVYWfJzyNa3q2nS9faMG
50Y0FYRXyycBpqFhuSYxx38KC94xS5C4rMiY4cFLCQXYitqS37yQwQcJWXnpEMfklscxgUk61QYq
z8AJluVgSMWpCU17K6ZlxN/4OP3qBGB/VjeM1YcKtI05mIxSmgm1w1QiBvENod5mlfYdhiRCZLBG
eLZ9bFlaCfJ1x8jFncu21mpuzh1VtJzW9WyOZMxaXkSAUCE4xFVBnN4yj9BXvWQN3kB5Gd6EqEIG
RlY77TA+jZRPtvliOGV143s56WQtNLP9mPtxTlSuU/8ou97HFGaK3DwmiQMCELu2/PSVxtwUhV4A
SSENKbLssOnvZNfL8MH2OsAwjcutvBoGU6Vr3rK9eJxdPM7z0AHwayIA0lhF5e1YwZFBDzmy9znh
GJyNQpVqFVsxyWgzZcHE6btFHgzVzIo3C6HMA549NkDnvdzwDzG2MIOYFDmd49pkXOfURIMGnRni
0MeXDDCrAkC0ty3G2vSUfagaymHBtrOYj5kkXYQxCKw22SDuAD5amMzjQrcGODqxVG+QUdfcNS2t
pFurbrBgwNz2keg6TqvwD9W1WqFfrtSmnT2FBdOCGDzaRUTfxCpxi89hWb3NkDLA73pQ2eh+okXJ
bdJqN0HP0XyD/iq/MSUb5sq3Wm/vSsBbIkCkt2ro0NQv3FHhtxLrbv5URkX9vRSlDHnX4fhBfvJw
KFvuorXT4aHdmjY0DZO97DJjN9mJUockqDaNv5nKymObzM18Tw9W7itnyNZI3clvGLYqs4m2jBq+
kQAcndncVjWBsyXlw7aLRH7dtEap98Tf9dctuRsHs8ab7KZ9eBqCPL+sS/r7W9qtyztIidhMInEp
kyTBhzd6zJ6ldXK9truyqna4snVfEyzZGoAt3aEga1Z+y3olDoOQPDYxiDOv8Bqckc0d4cLdzh2F
eMHYlazMqUoJ9vPlo+jG6hp7PRizRLHLdszyakHcNIUZX08yhHgdBCvQJilzufNx7aBZiIHA7GHp
IfeAu4bgI+wd7ABi7vVzALvyBQ9uOe3jDtk9hL5iuhQzTV0CBdMReCAH0gxSFkZBgJIRla0vos9q
6NNHZH6QUgA2Hplm2Ewsq+bcZjXGLZZoyr1OkbG3HgdjzndmnVufpm/qt6GP0fdSyFbJhqO5Uewm
J4+PfRr6P0rfg4jaSv9cdW6wJQZheCvx2zDkMLv5U6eOdQpscurwdpRyU0laWSsXT+50q1Lceyu3
kOEtDDECoYoODfkQYwbd4oLDoZsliY2jj8ePHVuZsPvTZmrGBbOKGiSdmYyuFNCgiSs0yfaFaaqM
bxtTsRFrlRg3uoyifFXU9E5IHBXaxAHUZS9EICz5vrKv3Mce7et9jZeEI5XuQjTgs11lazSbXbCn
JzBfEAwMNBjPAsnqhLenG/zz0HDjauo+KtIAOY32Q3rGCSc2ZTaSNgNnLX9PR7u+w9MlnHUStEmy
gdAJgMMeVH0iSYTvKsH4HwWSYNUh7YkQDJdcs3UEPereJcmKkNR5cgUNi3S87mnNPNoO4RKb2VHj
tJp9A+3NhJHHW3dGNgWrgtljs/N7gmUmhOfnNh+dfV1xgNjMnaeZeLaWtU24pKR6gkS6dyqt3trM
YFlmZoy2NMqUvqrKwr/Xw1xuQz79O0346rUyrPlMA6V8dQo3kzBz85RgCdnDujfwvJA2wJjmEpOr
+s52KErIPlP5kuR1vOeuxeyCrAEBSeT45qMLHhOanDW7d0OPO4bVx4oeRCZdzaVKq2fT5foe0qSq
sxVqRqdGK2K46iKOZsjqiYdjemuPzYwSl0SqPZGXsLLlTHt7yzVgiA4bv4TDk0GGoaFW6zsKIMAZ
0DUpNvCPgB/JG+MtUlF4iKLKeYs9HZIE5ej01WUPZ3F34tQFvJPPPyydtdd2l2bvDIcZ9Q74l0uO
zk6i96BRAKQVOWIuJvgwmTC6CWjNoSE+Qy30KQ/s8tIywuzkMmZr8ZzXQLKiaWaua1fuUxJ47QMp
J8hBRFp+MDOR9C68QQ2XNioxGoY+ySpBBMBe11gaHeRvaxcexSlqwvrCjXP1MY6m2hgNxIGA+eZx
6mVAY26B4ecOdKGwXO5tHU6+QwMmda+n2e8H9GwQHCKmhB2KXcu5yVmADgEtbwrJDAVSCvZgZ/Wt
fVu16XxV60UV6dgNB8YwmQnQyOVVbGM2z7XEZeT1BAkWFUsCbcI8IMEkqwvy9Dg5l5kT5tDWm/Gh
G5P63FVesp9FFp9Ex9veWJE9fwQk0OD/Km0TQzw1rUDJsXecqn+26jg8pX1753KPkaABjh8anB45
KTLRuHeGCT9Y0bovc+rsmzmmQW5SFlTujsy/5JHhsvsYtL14sQLH2JcsBQc1GwyQKSImUhxseydV
ggJjyrqjl3bF0bLBqWEYEU8qSqJr4VUDc/0muU/w6+x1MSgSAcNFRwcA/MXqajqGwKiROEUdAzHN
FgKZuMQulgB6uvEdwlkBQjXqqpVu/MnX2bxB7KyIUi2y4WXIhvlZjZq8T0E/a1EIxuQeyTJge6x4
gAxO6Rou0LmYE59tSnQvpWPlH6M5dySv0p4LUXN6cK+hreEQ8cdKnSeo0QeCZbGk2Kq6sSevPVUI
ZA+9Rjq27RWbZhhQ+QWVC9hj8dNHbjM+40vpNkCrFDONDhhNLc0QrIyG0u8F6mNuameN/727NSIv
0dvYzpN3DqD597IJ8ZT03lvvshWLPsQ5nZUOhjzqLqgqhQ8ULaAeQwcfsdCXIuafBb18b2KyR0EZ
wpIvEnGRNUubuQGlXCZzDc9uQEw7xAOVL97R/eyDPkFABkahT1NgMWyUR6pXn4VREBjv5P0zjRYK
b3qjB9qtAGxLw6hm1OMiGwny6JKLAaX5GiClRowD4BI8eAGEOyoicB6tV75R4qGiGke7vE6By33Y
UTBgk1TNLlVzBNfXpj+v6U7vmwxn30JTN69hMCMDBWOJhG2w9mVAwBsp8+kEq0oEQ76G1ugCC0S4
CJs/KnFPFwMQ6zDrX8sY2yP6sSzDpVaKu8Cb/T254uO3GWN8za8pxMlMOgTujrWkFlf5vWMAUkwh
uhxDdtIXiLMYnZoYRN/UNMYChQGvncIrkm4vd/0U4NihPCdDnBSYCwcLGYlZHU1+wi4/QlaaHbEH
et93XtYjJxvrXUXr9saVIfnZhRW+DNp2Np00pmPttWO6HpuUpNdJYpKiNbVuKNfivdGz5yBSLuLX
1vcUswAiHJdivaCBFpNrj6e4SGzIbXX4PNs8Rj2YdTieoA+pqgv7zlHYtkrLNR5wHZjn1JPRG6F4
Ocz0MM7HlYsJ/OxPBJewPs3XyoDyDn3MbYkPoU/TzpA2gxK3eCWBF2oQcRINZU2YaghQLwt9Ouxm
YlOXZNlr2qPT7ZyKWJoReLvVmvEtfqmBNhEup6FHXIWfXd9OWRsesEqGL42fWmd4yWjZI1er9ziZ
5RbEZHWlAlF361BluCrVUBTn0jM4rrtBuUb20exnHRsoOst5J2g+nqpUNHdhbkZATkR3YxP9cxtk
BUeJUIl3SeguFeTg9MhN/D7fZ34RQKQkKuImCHT/qcoYiXPf2wcUOyTOuhPcDLdYOIea3JcziH74
kiFp95zqCVa6w7MN7ZzRyNlAAfpugfJM17Qlgrd09Mf2SrYODZ6q0mDhfeRDhetDq5lrvXPGLFjD
6J4ejKblQbCjBFmhL5+lwBQDPBh7aQ2B5pqGXkayPJQRej8OSrzOOCVg5l59q+xPRp2jj3ZpRpmA
MExC3j2o9zHHwXWKu4z1NGx2iFvLrQ8ocIlwBakWkm9gkXH/Ugqn2dUkCx0nm+aAUkP0QG8Z/6LZ
YddkemXvaAaB3vL97iI2oGh6snM3VdJGz1FrNIg5CxSqVQQ3IOrn4o2jmPMyiSKFzLNk/DiW13yz
2lZ9d/veoDkzGN50kZYqsjYAUPBSK6TX4/VcmuFFE8ZJutNpE705o0W8Z0Z34xQklMagfCt3Y09q
Pkro9Dddqdx9pfIG159Z3EksvS+hjyffatPqMR6t9AN0O8AuOmHJRVk6A3FV8XxB55joWNu39nMW
6u0w1tErug/7ylJV8JzWSsOKK1GhlhA4eQM6oMgxkmDnx0nC0kaRscZJrU4UIMG9AS2U1GRLc2Ho
LM7mGlqpv4uDadyR0xCdqtaKiNIoQvNihKZyoAUcfYap653xfUSSKJWeo1GCvW7fwWg46SEUFsMg
zKKhq80rjhX9qWGPei1lLt6tziY7l1IGXowL2hohdIBFwPHmYFXWlnpajps3ZRd5F5Hlmsd0MvuL
vBf0ZXyvfpYqTa9ijT0hJzL1yHit5DcQk+MMXXE2vFEctHD8PfIxMmA5gh1nR15wbk+fqkoNJG/Y
8a7RqaFXJuL1U9CUNM4WhXVkes0Wa2tEkAJ7IUPEwkSQ6pDjIWPCNPBQbEIU35dNEkzPmcrq92Lk
nBSZy6Rfzfg/CwlrKPX6elWMiX8Fz52mZA/nhy+3vTRyuBn4yn3r++yBpFRzke6tJnauKp4wlPpy
bs5lHSd3IwvGXe9PknrW8epzhUPyOMu++V4kTbfOUt2+KcIOT3ZtDICkh+CKsFzvM0P6dDCQG61N
jS9FNj1HpkXp6Giz/5hj5KWMZtMXK6mqCzeM44fEGvtbLyddHSfVuImTiN506YXTZSSz4ckEpAXu
ZnAnDOHoprM9sRjMDsJCDC95ToMBNAVLqhO7LHZ4ibZ93efPo2t4n6Vd+w9d0Xd34zRACArq/NKf
Hfa3ru+qra0AkxQaFg625qBnXXLKdUvYyi7wavteJdMYIML0FU47t+ovZOwUexSXnK9dg7nulFfx
tRW30qBlM84/3HmRMcsAvhELmHEnUjqUXD+35epX+WWbG941VWQDrSE2TlTRXCYf/vJlYME3sJ2g
7skTnfrLjLMQMU14u3fh3DoPIhwWegVJLWOoLRogHjGTylXl0cqUc0z6vLr0Q+n+QJpin8B7hCMJ
OtC1Nm6t5aG2h+aZjkRx29CDXHuuHd3oLvO/V4hR1zAEkGyNVdGaBwIs4KDPMCkOzTx3KEy7sX7F
V2gede5IWhhN9OSYudz3BViYoPOx1I4V3YrWRPDq0anA8dcF7UUZxGjCpMWptXCcj6KovZu0yEMM
xqY073i58Z0Dmd5Pnsmk2C+zJ0Mh2c5rBlD/gJRFYeaMPiULXycBKaXFb5/pPkZErSQt6D3Flfym
Ob29udKvdpa0xwdfNuEedpF4jAPTBKvsWd4uM6volEJMFWQaz1F6cvDd5BvQr+o50YZlnZwkHs6A
fr2rbK70zT8cYJoxGM3wUBC19TrVjKTZPMfbnG4S1a7qroUf2he9yIxXexpqHMdmftl35Uw1N3r6
tahG1NShXUEtdpg50wwptk2SyDsr57C1Vt1ARWL0UfENgxnnSD+rengdOY4tKNssX5LIIc5/0xhN
z7EOeIwnn0iNYPbf+yFvH5lY8YFGGAMfcRs8FaYPmKOa6woQsh//CBoCoDejnXuXVBbOtwzc4z5Y
mHIuG9CxtBYFZGlytPkHxW7TdBLkV0OywcbMoAQwX6zWbkvvZ82Yh/iw0Wrumn7GG9Alvs1r6PqG
ABXmgoPpzqtBVVmMQLiM/d+Vvf+vh9j7T31+yz+b/7384ndNGhyHs/Y/fv5j8/ufw0+9eWvffvrD
tmjjFpXD52IoJpSYH/1dmbf8y//qX/6vz3/+ll+Npxfx2b8fT993xJrxUX5yNC8/8vtw2nDkb77L
/BeJGVIzhtAMmn+3KBuO95vJYMH28XE65OIIVJt/jKfVb7iFTYHWzqGRiImYX/jHeFr85rEXMV1C
P2oxdBHivzOeXrRQP42nUei4wrc8HzkkjmiG5V9EWfSSbYJluKlhMNdrUndplzgDQ6sQko5jeAWe
tGkbRDD+0/wYAnSAcjqfC9aqy15Zh8aa/JXbxd0emihALSZfGEUvcoMoeo+43yaYZsohaFJ12J9q
O74ZpU1Rj3HQM1nTfVG16yYBgLU02axqLZZQ+iJlpKvqfN9KARRHLml9SXydcATdwoe4jQ3aUoEL
dTiDL+P4sMq6RsOpgOZhQebMJ9A9pR0eoZnJITE2hhVkB1gcI10LBRIFBN3SzIofUCCVK+UHD1Nu
lAdLtu6a4/O4o2VKdC06Fa+BIhULjMCxn4G2kOOzP+pDV3WYqO3wiVyl4KEOgvey+2x9KzomBRVh
q2W/nwpjYAw3feJO2Vlz9RqK61wy14gbAJCmqIyr2XHOGSOAOra8ewmbaU+G55uc+PIj5vGhDUy1
7XsqtggOmBfT2CVtFLyldVksc38Sn9bUJpDBcZ7ukKON29natFV2P7AenBVTfKjlFOlTh8KZnwiZ
4e3N8ZFzGln3MKiPOVqYsOPTQJhUYNQ4N3pxsNdjYmz1uYP3HxBu7fXtt8Bn1iOLZMdhp9mw2a3G
Bc1mViyBzvCNUBoG+5FdH4ShvrVBiy2MCFC/TYsNbLBD5NP46QZw8E1DZQIRkyUqPxpdHmx4RPSa
c4qXpYCeNJdwkdfvUhNe4cC3bVUPg9v7V2yzdJ20eWPPnElKuL9WMx/IajC3ojEAOzSwuZhMrC2y
ZTfKlQDWw4JcMpqtyip4E5M9IRZgrjZVchc/OdPEfrwkI1n4njeMB8pNiQ1pM2DS51iszl1yL8xo
gAI3QvgFVVdmlAZWgPyVgc+0a9y2xXXRftdWeZKj6xyik2ETbjOCTF8VrbVvE7XUUM0ua+GIlriL
jNzDqtrQt7dymJ2lj0cxVZd8J8h4rQf0W+XRo1QYIpy8MN/voEFhkCGhtgpIleum50jm5JMmPHKx
ImwvdlrGA05N0GhaXi1zvIuQlHAeCGhOsjzqKE5heJfcaRrOfu6yrcFSo/8dIgsjOhi6V5sTvGX0
W4ddcMUvfWsV1MfBbapNQ0i8M1/Xgij6wrltkByvagePTd7m9oGYlXYrzZwjuVsEu1j7txEXaVs3
CMBqcskJtOgrcnTsNLhtk/ElY49zzsNgPwWZEDu7ozwbwyLa8Jy7mP9wG7aEKPFGS6xPMMXwpMbp
uJkURbCmi5I3cX+9UJsW01CTpSwqJmlwQ8VezBx4P1QyXyeaTgcTz7OF7mxdu/ajAm1t+4YimiXk
AQRhWXDqPc1NfhAItQucmNdhFj2acfa99tHNjc6bVeQfED57xg6Fu5u0d9RuZT9zytwOFVbG1p83
zFexSS5ODDlALo1LJ932Q7WPJ2Gfwc3tyWcgaZuewg3pawnRc+ZN2I7+lRf6Ae5U5z2Zq+6Ar+gx
0Qjd/Hkiju8urwRoPd8Zd7TqvkfeLFZxmO7Dnud4wMC9ylT0VAIXW8dWfz/4JZreQkQ7ewyho4Ag
UgVzLu9QoSphbVA1xq3mEnjQty4i6QUYFtDHGkrTh4pAxA9AwtctjlJiOyQYscCnWYl0vZ9vxujK
hgNNQyKgeTNON6NXksXsDtxqkKnc5Dg0I6x3u73xrfEGiDsiF1PNGyrJx+w1L7z4IsjkD6heF6Xq
7jN9J1q4dRJTFmlh/idy8Ms6srAjIuKMNKwXKyMalfHylQ+8bCzCaVfoudkaBLut3L67HAcPo+8I
7k4s6E2Hm4VoOxBiRhYwIQ6zFXD0JdC3v6X7BZzPmc7M5Yl5ow7ZpdktvfdPFQc3ng8hR8p71Xft
yuzEazVehyYSWy3T8TJmZpYP5XSgOqeqYbHo9LCrQxfX2VR06BK42wCvuUVLLrZFAmflGp9er36E
8EaZJHn02k5dT6SSsNxlI/2EA6QumKF+s21U+rm1XE0NA9h2XzCiQPbGvhZgkT+6LNuoJ5srdwF2
9Tbcsn5YZjxueTFRehQVc6oIhrcfNZdT472oMWQlyO6GLpivLMNzLk1h344teHftDydb0M+fy/q7
UxqHJPVf83SsL5GZJavCUOZmnvxHo66fuivDRI4218C5O7EnDzYbs265f+U5WmANYVo/N7oAKhen
HriBetoOnjz7WMPJ88mPWTwka0cEUDSKKuBoQWZUGX0yD9/KNmfKzFnish7v0zi4QkP2JutD0RJT
Cxjqzuymu74h9NDtjqZlvGrDeLQxihkoMiCssWfYdwRH7YCnjBst5lNvojFW/R2ft1u1I4q2znc5
GEQPNCRurR5KASMJIh0OU2G+hQZTLvl/qDvT3biRNGvfytwAC0EyuP2czGTuKWVqt/8Qki1z35cg
efXz0K6ermp09aDx4QNmgG6hqmxLcooZ8S7nPMcwMWuD2KUXB23PJWKVZ0qNnSm070WKkYqK4zCH
0yXliiHSGMBxfIFsFtLOvVY5CCdjjK7AjYo2f4lfmn5mHJLJBKFWye9R1dZowmfRsk7luQhW4Lyv
I6E45IhdZsN6TJvp2PYXJ/a+LNGg+9IoJqzaCZPYFn5jiF2MEQyznLo6K4HrKysqEkbZNa9Y3KMM
sDV+GzMQmYznOOqOAcS5FISln4waCdA59hqJ669uSP8rE5+EOiKpyV+sJgLOp0Vbp0CtcgxFofPD
jO1mPVnDg5XLJydvt30xPiuDxarlPlO/0SOrDq11+c44cd/xZoJ/dENp+IU4nA1LgQ+Vkk2jJQ4C
Jk/Xse1WEQk4/FyiqD8FVXTl3tx7LLI5qcw7cI8PkfKmtc2qUB88/B3zN5gKnOtLuKkCeLE1ug8y
U/jJyAnqLnnxysIRnQBVW4NrXxm52VEO1tegcF5K2bxNSX9fThmJwio5OBOr0bIkWom1p5+rILok
Wl8dG4C1svOwATrxLltINxavY1feREviQ0Wlzs8XFzSalpVXtOAxw7Y+dVRl7FhYlzaz8hkCQAgg
/NAgg8mJpk+6VRZkiUnAMnGsG5rJJTCtjnZa6j20FbanQRgk1YVQV7VAgv1xAEF23g2TM2/2cITL
7LFgN7rXFp7IHoqFz+Zgm6IH244QDbctwZVDKyZCHFGBTuF3dBPiMgj9agv1YrUWqdkuDrkE1z/m
9fBpjhin4UdYV3XunEIY9VBpFIOshR+U5M5GLTJvkmaeq9jYufmQXZB67dkh/HDNWuDbrosD8ArU
bVKCAHNIVkAKIhSlnTnouz7n1VLUVpOm3ZoWjEhY+TmjQwZ5YMIw1oE0qkF4A7LZ663xicXZV5qB
Akah7sbW16xljuKxnO87SYhzEb45jia3Q1zpx9RnJL5meAreZO6Rzpnuk+gEW0KSo8s8omQUxdeq
Rsw9QXPyYwp3Yq0PdhzaR2YbBJQMKaxL19tRhiWcYz1T43Q9sBTbaUxIlwUdT5D8HFxstWlU+oPk
ThjRtBdAFMbglswzTuRZPtZF+OwysOyx8Rw6rjQCxeWqounnU1rPbv0ylLpzy+J3XVOl34WcNCK1
0Ah0KauGhrAOoprWUULo6iQ1tnnQTQzJciP2iju3gWDv5hx8iy0XsviP3CZajhlgvlOSSxw60nEo
IK/0D44Y+9NHK5jWdSUyFdVTIoxcz+MSC1XZVIMz2zLHzD7hmd7SnuwB+HPbsJp1vKdol6LwDYgs
aEke6E0UnmGMtH6QsldxtJ7EHQfwTOZ5XwTPK/EhSBkziyifNBq6dTEGL1AVeVdPerwHDicIFwef
FLPvO5YNb/dcI/4GDO2CN+g/dJNjftJzVPM8s1Yi9e2o84bSrCb3lXnhriW9ULTPWkDsBFcjLmCT
kKaaI7YtPPcoaN5Yd705Qj6kkuFbUEYXsPBnpiTeYcA1FLfVs15YzwDTLx3DOztpEvjt7TOsy4e5
cl8DYV9ZKcsVGwHQ08RHIVoKrEvDeHRgfLtpyLJeVURdnviy8PPy7DSrjBlzXHG7BzVxQs6kfIJD
uaB77YDO+BiXOQk90F5zrf/0vAEoSlwMK+6B/Jjk+BVQM7C0/1IW5cictzhjgczY7kNIzZtaR7FI
xnkd6qR4xQe98laCOAFs+823eu6+mFpnboPZ6bd1p5FiprOci11eKbQfK71o00OPo1tjw8LyhXTA
hcwjsrLw+bFnmzZLMM2ghGnlY6eP/W6K6Q/gnwc+iX9eXUXIqedoHzV244tyuWk8gw8s3reMqWxf
BqzhqwH0kkOi8U2JcU2f+1rnsVwZxlOE/2JfNvZXlwgAeEX2VwNAvu5qOW1VZxExMl4neD7rGIA9
shWwZ3bc7FxreCSPGqV7aUZweKCWUSlHNjYRO31XacvJ1WU9SjNQwGaHEV+j65YaImVEv6Fnw6lw
w7s8XuteE2/MUhhvxL75iGfYEBnmhRYdORG17mxH8hEWdbReWvXBSMltrsmGY0Yqjz8/2Iad70OJ
TmJTR1ztiCvndUeCpG9rNkGsb1Lr5GPAvo+0co6OiWAb1KrxCrjmWZB//EXfjzatrZbA6YwazTl7
Rny1QHcfGKJTb85pspbIxwCngRHtnZZgPOLKSYMnvbLNfWdQyaZ3tPKxxMVTIhFZOzrJ3KyyzRtB
G4SEZMRg1+kHGwCXOgJrt9HAAWWvLRDGw0QIIA/v2D67+Ku6uz6e3EuS9+W1heurI0yFNM3ZowrH
b2cOtCSYg5OwdW8XC+fas389I0zmgxbZ7CVTHl/dXpoMO2chxwpmYp9IKkMdMT9AErniNVkrCYcC
9OGhyVuODp7M889/+vkhtWrw00XyGWJeOMbLh3oKY2zvSESt1BB3RpwFu8kug8afc+KT+jn2jj8/
dKr5/Z8IcbprOs87WXhaHwbH3tdtIXj50IaOosxOJZIYP0c7BJEnN30jH8dV7szaqmPJRCZ1cj9R
rVzBf7Oc5HUF1tXsDO7Wdm6NvRWJjgrAgz4u3mSonIdMTgNBUmhBFXUbqUIJla5oK5/Zb7jpXBXe
Sy0M0QvKUzDGB9strAebhf6pKEj9aKOif2MmHGrpnpULK83Irq4/P2TOQj0x82nn9W3Ngg9dQpmF
V3eaCU8jA5iwg5gmr+SoZ9RGOrGpkH9ZblGdR2PJimQ3tjLtoTyHTU6Si1d8i0xH4f7q9RMdTgi7
OcohY4BNyDSiw8HAME0juCuxkZkFuq9i4vJgO5VczF1+cKJYWxloBZ/cNILkabgnMir7F4r819zt
9LMrONRGyVSjtonECBEjrCLe1sgavPrYGHq7FQXXQT2wKBeElLQEVT/w7h22bVsbiDWqLyNP+RXc
QWrzbZVtWKPm2vf9mD541Jjrfg6IXslLjknuh4d4MIKbSxblU6izZ20IKci7+0C56t7N3OYUOMGJ
bjS8K4bvTWvFlNhNzBI2KHdJDJsE363FW9WLSPzC9dyMDQgqQlpXMfaPXQ3bY9P1ZreJoZL7+dxU
m5HI95ttyfxONKCuGcCshTV3p3KAPqVD3khT6eyUqPYYDOUVs7zS4xOxabU/L3ghpZL+AZmsn9IP
7TxJYEIiO+cWyGsLdQhwEZayYMjye6vHU6y5FSDjuMH/N5qXquzGvTKr/lwptohGOdJxkcAKHg8R
NuX+mVzDg50YOfyxaLw4S8xtnTi9PytUv3rlPFC2ikNMisfdzw9jAMWcWLriatv6nd1E02uTjoaP
T6Y/MWwgFddUlypI9AuEfPTVEXyvwjk7TvfhkDOxhelmvYwc3YCzOfFoOtNLUzyyBOxvBTfKoazp
QLO27i+sF3ZASXh2nnhNf4yZcraUJMu0dKy33cjbEbEkalAekUwXyOeS93GpdN06T7FxLJs61Fz+
ux5nw5EF1GnQGk7sxniZPcBjQxx0204R3IQOOj6gMAZzZmbT1jWpq5g8Tk9c8F+8ttfoRpbLIfOa
N08vUQ3awZruMLrhyN2SLzs8I6j7qKaa9KIg9OfK03zzpevJnBnHfmHfldldTvHm2kQpd/usZlmD
R8i5ODmdbNZugz4ormbcb4WT2escW8KxB/a1pOJwMvOiz90wszQWjBiT4PvyMqJSdqctG94njtZr
hCiM8JEzrfcSdDodg1EBISmpJoKabb02EWOnqupgugEnbRj7S9YoLZP6rFnerUKDnCc9xfkkXWzF
loMKhy5mBp0cHIMgq29uRSI1KI61m90CLVfLGeOSJQSVKWjpEItxCdITA8jnIK3pFaN23XmL8woi
GMOwwVibZbl2U17npKZns+1qZ1Mo+d5kb3JSj9Z21Uokx99rtHAHoayvdjs/8jMBo1vY71q+tITS
RGLf8CnCYWYmAYyx5iWshn46DkBlQFGmCGvHZ2fShledZ9XXzco9qKQhoRCJhtKtzVzZ5Y71G1UM
yCcxtpzlZR9trIW1o1WwgcOK0q5y9auZCUCkwWtit9dK3DscP2enswk/JTnAdweS7hIQFLRDw3E0
eYkEnrIDxTHXTo+qBskBmGy25x76dnbi3nGCZ8/qonyfcaORAWQukCoj/FoTcGYm0QHVtOELN/x0
Q1+LUC3UZqav8ykK7tBqLuaQOd5yO1Xo/KV5qLri2GCIOzkdaLQ5wd9aAM2zxHhrDf5cp92micIH
eNs2GE1KhWAgg2iW+q7tEcS72ZszPGfGEoBouIu+MBlIWMC3N0/KWBMJndOTcUYpY59qlXa0DVet
B8d7dVLgf0nY/uBN3K45hLRNkDJ64HGemWRAp2yImJONvSO1i27AKB44t9E4slBAQ9jrZ+7/e1bW
lFJlMdIoUc/HsvKNXnNXTDicVYs851DCmMPQdjahDaDrb+adjqM38QZEmwmOwYSc3iFAWBTZp4FV
io+QVfmFCwIM1lmyHbAuKw7p3kyyLwGrj9jq75ImxnNsDgkqoZz5du+gCyMVqhSzscYxo5+DUCf1
Z2o+Rtfbewgk3gt0FpjNUOrCudvTOQNvy1v7xFSyJn5mJEktc7CtGZfeMpIHZZDKUGTza+lKtePW
MU6Jlr7CMy35gmX1OEdNcxxQzK6gkpkb0XcmutQs88PaKFmpCFKcctXvZrM9unIilGRgg5y9xKjU
CBycOVYz+uxo3HVu+o7FmGhyGwNmbLbqtZXouoGKfsVAMm76nKlZohn7KUrjN2Sf9yrnW6zNcZWY
drxrB2ZSFfKUTRlPEeXItEvl/KWNuxn1OiRMyfv2qteYeoSxL6piy1JouENmcRd4kTx2sIBnBSK7
aFjB2VUOK1YFnd+lSbFbTvrMcl5lyDtOmCDCwxQvmgrCl6mU9v0YMYsCkHhHImW6Jx2Q8rhcj44E
tKoq78grKvRXAx/avESjGXWhdlHJcD9w0pPGQJnRs/U4WcS/RUnAg6tyuStc6IMZb09yYOi0pmRb
I2AhXIHg2CiFDsba5ecPO9cMFhxLwyfnPr4NUflSFN73IBm7XZsTbjUG8a4eqEoFq6BpKpkeyflo
k3ZLXuOJ4g2ilLuyurDwZf1YQFg6Wjk/z46t1or3wCaYo+d4kpR6SU0QR2cXB8swaWXb4MY1Gb3a
GI4wFs0PU9hTlpi17YNnXFvMbtcFZ5qs+8K3eCttGk6PjT4mB9SxzkbktbODw5dl0dqqjR8dbR5v
6XBHQie1gdV9aqX+gGaaUUV/HdIO7iGZU4loz6qaNb+zaOc7Ij02OLWMJiU9wzHFwU3UXZ1lgHug
upHn9D2qv8q7sRP2R5lC0E2Nt5ariPZQv9CmOqs5EFz672R9fBc5SnYSb1pcQmFhneZiQKDBmIBO
AFOAm2OViL/iQAO/TvnI0w6ViwgKLoQrYxlT2pzJUm2GMDjFk0JWHT5DL/xq9UyB56xL4F5a2/h9
0uvBBxXHLvan56KK9kE+bHKLDIpGf/AKj9gYA4lxqAKqdTskAzf+GkQ5Vl9OkLDCF+fljxPZ3ruq
kshSClSFoDCLacCfZPX3KeF+Oq/QBiPyh4NrbDMk6kW6IxFAEeElLS9FWs7PqUHgEGLZqlYXdlsZ
PhpyaYbY+m79YK1yTJRV+yDICGeJtzIq35LIy9az27LnU0g8KWwdDTLn3ImvSTs9xNe4Q8pFVBzt
vM54TnYkDXZ3U9J82lzvq3Do7opIZ8Ol2wwGz/NoMNDQuo80wDHJ5hTY9POsJcesuRr9sgmUwph9
ZTAo5qeJxxS9IlHcOz0svgX0komajiVZD8yWU7KMJjQmBUTIdNY2ZMh+TIE6goJ8z9zk1quc9l03
3uzAHXcMI1yyeb0IEiTjrmao1mzAUBzBEI0F8dho23gpyJG3nUAekjZjpJk0G1TRG8K/eeZbgedx
ZPWW8GTgO59QIruMIeKnMW2fwWV+imhkPhEczBCi4jQ1T6ohCiG0u4fIm9/6yNsyz74p45oK+WOI
ePqIdSY9mEGb0pwPTrhLQrYUhaR8cnEamxWWJDSi61QDAdwR8cOFFW+mAlgeP9sHmp4X+vgrqliW
ldZFNONbruZDXuGw8j5QsiBaaL+GZnw3Tu2DILX34HqYUTizP8ss/Ya0Gk/3UOxGZlDncWCSwTL5
MMd8pVJh3B2CI8sjzCY11fmgXcznnL9fxiqqtIFBalVfbiIGJDE5eCtBPsnOS4tvyp4OaLNPyq1P
Ko2fw2b8dK3xkucU2SZORSsyq8veCV5EwVjf7Ztn3PtHK6BMdu6twrggHFxKld00I0lwKS3uqnTr
lfj2nR606NQynQ5F+N3t2vu0hztaEpG37kIahsbdNFlirftJB8M82cskhMtP7yhyWOMwY+W6JMie
q9SZHZw99nHMtR3PIldFxbQ1SdfzMF0Mp7g35rPt1SdKEURzPSOhlD6dRyyRIZEgY13hFPT8brAe
iC4qd65N3GZTyQ0WlSXlD/FENfE5vbL8VLa1dysLmItNREMX6Kusz+UaixbtgAa+pE9ZlTZqH9dk
jgOkJ0WJB7L5DMyCv16RfyuQta9Ub/66kA1Q4xCA38hlxAUcl5/88hddZ+qXmHcSqoC3RCZnZF3W
WX+2KzTryriZZvVWqWNntU9e2S8jNmvF5hQyZ9fspW5Oh9lo9112FTklHnERCO1qQghRBAie505m
hPSEADEpUIm75JnknZViK2izp9QWj+1Po/TQ4EYqNoo8KKWVN+Cm54QHH7bktnfUHXalk9kYlwrL
n96ToRVWEW9IcWVFT51Q78s4fKoSJulJ9Wa4BahGEC5xPj8YWTVhJTSBl+Bg9fSHxL1vqgbizVYa
ORG7DiZXDOCHiHzxmHOVrBb3KGuB57M5wZJB1DbcOTBX2P63xqY+FS1Jgczo6r3F3yRv/S5yUyCp
0YTWxF5ZcewR6FaTSKrcQ5fTwY6Ti2rMMjuqEavaVjrkdgvlbDCVtAdRex17IN4ukeHrMlEEuYUj
gGBEsDOZSMIBYwe/m/T2iREZ2QIRc6DnsRUHYTrMuTqilLHB8gRWpyZ8TBp5y5aMxlH1G5RILyxL
OIAqChe+T0qY3nsnmfubadh3qTX+QMa3wxirv832NYiQylfG9D5YfPq0ardGby+RJ0my12c2XAB+
keyQrpv3LOA9FX8AYNDu7WEbsudnZYeFtJSXIY+MnaMjbB+sVxAX3ANj4W3x5omW88GsukfLtL9M
AyiNufYuPYuGTIv8bgJcg6BlKhd3mp0h03sNi/oZYOzMGHwY98jaTSDu4lrYeE2Uk/2YHWOZs+gF
S1XKc5e3whi6bx7VAzXhSBieuQ3HdtxAKaF3qE1C0Sbp1y01mhcxHpfh/JHbggRIPT9Jr9sOlvu1
ju15SyYcGGf+GMNqxEA5cSxYBt6F0ZBnXcm3eNa3opfakRPgpGbQ256eENOonO+F7AhCVKxUIVde
5XgfRcW4QUF3Ri0Z7ByRmUezG8J12lnfuviF4rLbZNZIHU+85zGvB3ddyYqL6CRRa/tenTx0wnvS
SHbfDDqFXyTDe5RMpDeP7CpKZYu9bqhnp1wms3ynA39BLo842XsL+CfNm+Tc6CbBF1GzrhIwGpUe
3TdG/zXzpvkeqQfV8djOOEbkHs1c9VBKfB4eHrzC0J+gjVW/YG7/lrrxEn9ryrb80f1ZrPhTgPh3
JeNTmfO/f/lb/vIT/UkT+b9DBGks4LG/FkH6rXrv4iL+owjy5x/5JYI0jd900+E/LEYbHMQ6HJ5f
GkhT/Eb1CC6FpBTpGqDa/lsCiVvwN36njQASTo+Fqhaa3O8aSM1wfjMXbiNwMbStOB3+LRHkL/rd
35FlkD8N/o/+EUUln9US/wByc5Q1Z1oqkIa3Ls9nOMNYV30XbTnKXnNj7I5j2FATyrG6aWN/Q9LH
sDedBj8gqwoCJJl+pJtgTxI5+988PTWc2hlBGDvZE+zkau0mCDuaW635yDOm8Zos1h17iuMUPzYW
oAZjns1Tdz+BBkCDwhoZOIYNG0JtVauNh6BKjUNb576us8mjnEYWcYc3mmzxOZfnwEqsn704cspx
B5AMDVr2ME26c9ImpzgNEfEP4wCjbOhvlu1cyMudOApSLHFL7Xs/Cm+JUWTL5njEKpZ+tq7Hsb0U
c/Ayu3zFcR7vJKKJ0QTGXJGOhZ8UJ7UOiKDHFM4FxNxvNqkEDEY8QmGEVsYRQNH7mMIGgIe6dFLZ
dPz5oV3mQ3PoJH42tJ/CUBt9GMy1UxKWLqaaLYrVTYQjJ4zdqYwdctBAuw9kXRbhAXm6sxsjNHie
IAYNA1a+aq3CBUrJtkGP1HAwdZCq8bLZLEFNbMqckPVe0zVIB9NwrmaLThC22lOmP0D40G/D6Pqi
lUweWBbUdAyr7BvCtOhsIoQEJlHtm4CYtD5VzcLtJxg4qrHQ6hrY2DYp7rU2JK5XI5qejjc9tK1+
b5UOhHsjov/hBuJ4GzP3rvKaMxXSYm/tunWi1/q5s4AyG2l9KFTz1Fc6JFTs0Ss4CynApKq8FMuH
UaWP5sz2vgrpZAOYOmXTfWazRDfrPE2GqJGzlBleByFAH7jxztUOU6LVm0AP5A1xwKZ1hq3GS4pD
S6TbXOi8mBU3fJRmB6uzpp0gr26jQ2giM0ncymAh9Gg9sBiK1CZ7dOh89VLqflsYFaw9UhcqlX2J
Y7bnRWL7+MxZyZKSEBCWyzCxf3T58eWc2+7cg3oWGIQKcuPUUnkSGbYHMPAZeU2N0ZLGMKncZ+S9
pMilY/tiBdAYGmV/obJAp8dnhcIAUcXVK7Qn+YPn5RVkFZouy/oGR+lCaitQc29K7iqMpbi0jf4Q
5GMDt6DY9Tw5uV4+1NnyuNtIrWiE0k3TmXesSgNI0N7iu2DkFQ5PA0FJ+HDdnUquaVq23KPj8KUy
ml2GUfAucvSjmkcWmoa1GkT3XUdMyyj7ElmN7XegPPM0pn9DjjjWk1zhmH6FBkKX6s7TZtbEjRWO
iUAktdZR1548ITch3+CGiiknAiIveWaXoIOuubeT2Dko0zxas6evtWjg+xbTJaypngrHRk6Cg3CD
sNF8HzA+m+TNcZHTPqPRRKrdOni6xJvACr+f026fm0G9G5ccZSbUFL8XTyvza8bBUmkNWAkr9GVq
T9vaBRQ6mre5DapLXDw3EmezO4DSG9gKM3yzP+nKzZVmW8aRmMJV7HqKwoBAUQwiL7Msv7E1bHzH
ArNTWYr5alz+iGeQW/jEnBdIBQTRjogjd3HubI3Rs59BQMBomr8upJY1SdRPabnAAVonuYbJeJLC
2uhoj03pvJbTuDNqzd5AJjIeG/Z3Kw/soCpRpFeVQbtsLfY4aAuZJV9zRm2YEUNqvVxQ4yXsHjV3
seyHrO77nDq6/mF4mXHvMcr2rDDb2K0b7PnKq6nAYt9FVrIZRP/K4NuPA7JCsDiCvcrm7iDc4glj
hu9UcjhjrVTHfApOuob3TgZG7hdAcsAAoXvAdJkoLgYMs/skSYmSGBhjyipDbq+Ta4jSmCbZzE6t
/ooRjJ60vebl5J2qLjIPvRnuBUrNDTIjB4jVCmFnwzoZE3Ln9o+Dq9KDrc0XeMyXkEt4A5SIZwwv
e1fpVE9YUlYkRY9bc0KYCR0u8dFuDDbrfG8Aiw+T5U1TTrmcFgRMUHZvnNr4kqSVSx/QPvI2+DGP
MavuiTtKD+ttANBL0mOfF1JzlKEcYd4bbXQdq/aM3WPfYkTeQvfR90kQf0Q5lH6aI7yoLqDrKq5Z
rx8lQVP7UDCXNi0YatUcn112CL5bsetzM4+fHLoRVgGHiOzHewFMZZM4SXXD7gWAHyWP8lSOw6hE
a5LIdNsRerqG37SpkZPfpIzfWoGyxc5csQdDsypyxLVG4bjbGtGUn3L4P1YuvtOi6e5bVBf5qGm+
jBlBpv1d4cB7GArgO4wA5jqyiTVIUChIWfshFxRiTuJWHZxs2rdIn62tMxXq9vPDIqj2EK1Z5bwS
LVwdlNdL/cAQAxTW2UzQ/JmZe6u6mSLCCI1V2DiHIQlxCUn1LEqNjRATjrg3zkZV7jlBhpvlZj2R
OENGQnCAc4rNtK79qDgdV30J/Tkt9fc0xTSUVfeDC3hk6WhM1/mQaCqPlWe+pVYYbS2gg5tCstib
kP0cMVBCFXQLdLTjNp7tt5yh/rbzwsZvDRhrilxxeInpIaEqwrJGzC35XxsWcRurkNztQd02x9kq
rm3M5MtuAd70bmQdWbOp/z/+or+srf9kN/rL3/W/sAJfyl38QX9dgz92/3F5x8/7J0zm73/qdy+S
beBFEoD1JdYhxzI9XEW/e5Fs8zcdTKbtLbhMG3Kv+d+FuO7+ppOuCCabhY4F0R2+5d+8SDiYmIyb
5CWaLjWBcP8dL9KfOZk4dm0sSMxf+Cfd9myx/PofeP/kPI8OhEvKG7YgmZWh+e5XZn//h1fl+quo
/2OG3k8c+t9r/d+/DMh5LIaODU/mH2r9uDLbRunC3OgdMkie+nS+hayeqfYYuyAHA3Q7ULR0sNTB
+XGsIUzK9xz2DK3W0tR2TcGEr3+MmHmQOVIO32ZUV9z7aac2SPYwqZKcEvo2N3mVM7yubxEaZMSE
fqg3OIy0rcPaXFG8GLXYs7NcCUSh//qv+U9eTBcmtLG0TsKx/xE+qjVOOk6TQWo4XAnkdo4pAUR/
/usvggHmz+ax5WeGglNYNHA2vdM/YsVDPYgMESM/1Y04Z7LMbHsWw65qxLDHAJDE1aoBP+JHg/5S
j9ZH3dv3Md7WNQg9pNIPSL3JeHl2WQMw7Rztz778kbjPygo35pCzBhnXEYtqab7W+DUqFu9RvDVK
a5tRa3mkTFVNcOq7j7l+GqCZLfvYWH7M6tbZctt75gH7NJ1csyFXHPkd0XB9toGLsEKJzj1hbFqY
bnGq7fo4P7aBcSeE2sxoufPq29KQFIjD7KlHnrlctuBnnCW3Fnzo45KvRVTUyrVz8pHGVQeIs/So
SRp9l6eHdCbc1ljbAjepEa4lwTAxk3pMCQ6SPzPv8c1ZvpbfCJdcTwxFBgOdGDKrFtkIFBHW3kzx
xSeSqDVYGpJ/syNEs43NlJ7ZXDBNjHINNk6M2lO6H2DJTAV1/rzDBEnjVwFwD/0zZN2V0Ipd6322
Dcs8ghQzw9wmyB3rwULVeMnomWpcNPNwkTMbDW0Tlyg4ku5mRtXJwhOk3+qo9U2i25iVHxTfLOC9
TeWgkOJnMyBJTxODzQeMtZpX28n9MXFulewYFmtb5WXbAhBgaXySGr5GaQQq6GMe3NNAFL0jW3+A
qhllKw1okY4PEDCib08v7kdJflBJeHMCe4QF1Vhke8sVh1yC6xzrSxS/zSDdnearww9Yn4FjtqY/
l7u2sSivtWPNG9zwsDbMqwF/o+uGp5nUeHN6YHq4tRBFJPNwkJoCmT2dhsnATkNThhbHZqaZ999i
HpQSAJ8tvubA89Jll+u+pnTQ+oiH/W1GKKH4K85FttYllz1fpZ/N40iE8CyeF2pNPRt34KvfilKe
k9LetvW01mb93kRfNpo1s3NAZsXse3GAESFaYVUEHdBCseSm3/FyHEZzxf7pMrRQqwfopG7otuss
/joYKPvgF/Q+Lf+pDzTrF5D6l1H2n5yU//QIcXEXmYYgH1EsxtE/nMdz3gA7Qye+8YgAa+MfFYcj
eJT/4aDS/+kRQlSIyy0DctLhUvrjl0lCole9kpNKEBJnxI/ENyUE32QYmECntopjIXkjiBpm4+Lt
OTW4cNoSLaL3lCgfiNX/8A0t5/8/3A/EBf39+2Ek9cfvZ6hjUBrY3jfpRNftrlX5I/fAAaBEyb1d
5bHG7n+do//WXPH/ZWL4p6rm/5C32lgGbf+ipCkZsf3Hf/5o4m/vfxotLn/s99EiFQh6aZo5W8Cr
/DlA/FXS6PZv5A+QwsRMj2ZeZ3r4u7kaRgAVDV5nzxUG2ICf8S9/myxK+ze4E0uSCl0xMcFMJP/m
Lf/9LcNE9i/fQshz/vwu4klisrW4uxlSGpRY9vLrf3gXAdMjSnYwyGtDj30MEoWTJAgeuzwOIZQ0
j9CZuvsy7KwzUyHyMO4laNMnxGLlCfQOO8jamL72/HdbsZ/UA3YHQuv16yzG5him9tef/6YYO+0l
8wn8Vpm2h8H52UcMzlSbG8cWLdGkY0dcI9gP15lU3aFocvHYuXZ4nDI6RfXzl2uCkANpMQfUnS8D
Lcg6B8J2NwZ097Lgt4mmMJ+1zNhqyDxOrlk9xVJEj1mLrJvpYrkDSRs/FkLX7mtP+WETvHWayoa7
tGQ/CTIpOCClC5/SsGOspiK05pOrPfaGhM4jlTiXbSa4r9P63aVEslhiizqHfBLZD7B1rPveIz0l
mad8bWdTcZ3Tori6WU68Zpbvk4L1fjO85ottz24mdRpgbp5iQkGPNOOrrrfSM2HPKSuNqSbNQCLQ
0syKpKEpK08W6xCIV9ZTE3WvqO+ju9marKckprcdQsM5NID6nkBW/RiCIb+Ao8qfizld55oIHtym
KJ6VNp+DGkN3gzuubtp7MzLaezFZSB54jbaDR/XBmMXG/63UgzNVvsWYkIIyk2snZiDgllaGw6Jy
Cf7V2+Ka047ZZA4TXlpa+yE23r0RB6KzfFA2qglMlk59YpZhsfQaHiMhL3k/Bo8/P7iGfm9U1XjX
OKF5lLKlBR+yq6YaSdRyF9+rNvlezd8ji2KGRy4+TuBb8fvDS25CGf8XV+e15DiubdsvYgS9eZX3
6e0LI6uym96CAM3X3wHtE2efuP3ASEnVlVlKCsBaa84xDxDv0r1K4/BLli9U8NW2DBJzq5LCw70M
1WFlp9m4dwwnuMomejBoJj4EWJs2cWtkB2Zo03ur8+im5lkoxkuzeu5dP30pJJoAN702jNduS0sK
Z+GLnGI925UtfPQqsbv3zJojjspAhQv9ENV4xT/SJzWiz65Wr91bqB2Dk6svIqiCg0HgiQETbsye
6n4RvAs+mcDJ/CETemt24gxr25E/Y4npKW26+ny/zO1Sn2cyP890IuJNsmCM12vDNoI8haoD8McW
knWsG93t9v88FvqxMxb9yRvlywLr7PF+mTpvnSFNvCF97R9LtU1E6V97ww8PgzU+z7E9ns3/vZBD
PJ7bIpnO96/uL/z3Odnm8gQeRyrsIuWI1FmL+Qt9aQHRriB3LlT0Ai9W6Ys9+cETsndPS1sq97HH
PI+wyyiuaNR+pEPgbl5icgvpjjT4yR8rffHwrDz28en+jHLj+DEXlvFIv+goqprwLoBq2MOL7iKE
82al7rTvFr+FxMJT90tnDv/zFXchXeil/1rCHBVOOEdMUQo6BzJhnvCfz6DXOg3TByP9zjRf0C0x
RNijjeyJFvwtzmV1o8vzP195cNC202QBYhOMInGz83KoL9Ln78YWSSNaPyyH2NnSnynXuYvbYpV7
sbmOMH1sAWGXPgWFcq4owuAaEAtMo8ZzZMpvbel2pUTQYOJWatBXoJD931en/311boyQzNfmF2bu
fCtoCtGcOY5Z9FQaDG89v96mcwrGrEWouGpLmy8DA+UJVrWtCdnnVk3Lq1adnIe8uXRWmd46Hw+5
XaApsoJxn3tp+McFpQT2xvpq2qhbOTNyfd4tC3tz5J+kOSe4PSCxddb36DAyAwgZlrsUkgimyKlj
8qOQNgxEK8Sek9ON6+ihScQ8j8TBr9Iu929hliabJaDNBzUW51gQ9/m5jJehWYXjYu3bxNhHJO1O
gVCvGfjDVy+yj4nRFo/3p1q7NoC2uukpQXF6iCref/jV2VUSnHCF20fFE6E7uD/87wth0YHaAtzE
QCc951MOGK0KqDT+z5dgH0COJBBI3LIVD6hj7COjsI8wLqNNVlrOzZLDzW+GGnVRJd8cSIn9XEQt
lDQmXT5uJd5WyiqCDL5qFW1GlDx/TNOo1pYjBnpiXXbpIAJtBtGCmkAeRQZFmGERzCxrvqTBDMHU
5+GIN/3Q2yaDhBQyz2y4eOlLlACDGtDmqNyNmXiVUHnvX1qG8xyMPp7IBGGPT7LZNcWCf2os+5Q2
ROVs7s/5nCyvzFXUllUTebX+c/dLgcoNKxabUj4asAnbFJ6oYXHAR6XaXpGBNxfBYAaTYvXg5A1q
hml4VmY5PGe0ZXYDwbD0qUuLncpI/x3HujzfX0VCqyCcEl6AUuI7sEr/1czV8jzhUWI/9V7vT4Gl
5xbNCqh2sODuO5endy63C2qM8czk7s+FUkIl7mWw8wKBckYu5ssIl3TvR5BhenC+T67BoJHZ4rUo
RpOU6a58cqsWHBxIyOP94f1STQiQUGHN+/tDkJOnFJTfRVX9ezuV3ie5Ggiu2lbu7w+XpL5Ws1W8
JCi9wbCj3nfdX9tCLJ1gZt7VdctQI1XlZ17oSA07HR4yKcZXU2X/ed6quuTU1bi+7v9XpPpRh88O
505Q1hR1Ztyojyk12u59hqbMXWYIfPYq+6Rnlu7GUqKdGaLsE57A12IH8tGBEohTghwGDzN3gsZ2
Q7+pozlQ2behsMqTDyB2j7s8fA5HQodsP1C/0j5FwESBc5CMWBsiuklbU+t0p8gal3ndJLaxvx+r
SAOIbiOvTk6Tvnidb22SxCMo12tjvKJMO5Ctw1Mn8IKxLNK/EMrcOYnYRPmR5VHPkl/9bHiM3dz8
8U2zZcA6N7d+ckHyFzDaQv1C0crXKCHAOq3N5eZwDNoKlTHy80X02jfLY2A73x4V0RukPWNreZPY
Wcq336pCkSgNFxvKN+fC/z609cP7H76/iq/Re2ad2NWdoVnztvfohpxXO9T+hzjuk2cTozxaMaF+
kZrGVV8e1GwhgQ0QBSfeGNPhd5JnCcxS2/DaHyC79gohyvJgxL0DtCyH7cvgJgsX79OI/UdpDcW/
k9NTH0LyEA7xGgBYoahACNmXjSVOiM/6yo9PaNYIT4md8WQXsUABZ01owarhzNiTcOE+GS/E6Lh7
v4tw7ofQTQpQxDdaZaQtVstHHIDUYxaYPcRxChKUidFPO+bPC/A3JlZ5eBQG/LJcjuIJoXuJVSC3
KSwT8zAXM4TJxJvOHiPVfcOJNzdxmjipp86q9eadF1bZMyd4uBzOJumEOA3V4CCQMjlGdqRo0zd0
4McC2XfnT9PHxWGWk4k4s58/K5R/Cdksb9Dj1lk1tFuWIu8rbN89VNk/5kCKxyCOPSnCT2iJF7yE
s/PXXnAoViP+B8x2m5kJ6iWo8uLGsC5BKIp6Evbjcmj8ZaTpUGOtnLrhymGx2LQO2SfAmz/qahJk
MS9/2han2RTL5q2diwKXcWL8YzjrQtndtxpJw3V+l9xUwP5qxRyGsMeIPtrh/nAmeuLM2AjDmP4j
WRmty5BY3DFA6JRGKKj5BgWC2o3jlcG1CHsYq4BvC9MjPgOt5hN3BEYtpwkeSMxhjEtyxY2xsdhL
cr0vdVGqQz1WUDTwBAOwnBq6icEDPRd5u1+QxsqbWfBx4kZ06SHN346p2n+U2a1HxyLAOxmzbbZk
/S/L4D+zkRsfyYBlNZO5ePbMMN5SSTHrVth2ITi2mzr3JIKvxDjy8Q/OnkyXvYplcLPnfAFXv1TP
TVtj8M6c6C0CwIVAWCXfYMA+KyIcfxnM7V1Pgb2ZNpOXCwgOzCz92LR+M4NgAV+2RwHyecNunW6K
aEYP5REOgIMKt0mZt++RZb6Lwp9+BUgElWcNANCxwlOZq4sKreKaKgAvIWvYVz2Ox97tpt/Ozv+g
TBdvyoynXboIdbJLR7FKdGpTLr1cEffefI8jKwrsq+ja9Gp8Eiiumyltvm3w3RSdpNShNhxfrN55
KoyooYGFVNXsGSGzcptvIhkxtPB8V4TwD6Lxd0xZ7PIhjt/oKZ6a3Cl+vAhPo6Itz9Jndc+llfz+
53lhx3R+fe/mgk56KEcXh+Nclj+2afwzj0H6PAb1IRUOtV+cf7uAiN+HpsrOc6vxuJVvvfcIvvdD
A5Lv/modU8W4BkvR/VVR9brXi2fk/jA1vdcY3tTD/ZE/FKvBDFIIL/1FyXo4cLBySIrAdunLKjjR
Ak9Oqe9B5cwBlXJXlMfOs90zsCxxgDcJICbOrH3HIObaeDLeqYhNRLyLhclBadbZeZQThyVFVsXa
K2tri3W9eaaRYR7TDsBtR3T5BagPlb4dUI+QC7KbgNK+4VD4S8rO+OugS/HghX81NPM3sFuqKzyw
4TIDnGcQajIAtvLrHA0egoKwvEwRBv4kEdQIyWCfk2RwybLPSz7UD2Mk4m/o0Q6N6KQ+cd9Gz1Pr
/HN/3Y2YaaPCzJ791OLQClPIjTJjm+amPKd1bp9xQQQ46xSNZUU0Q+F78adHNR2HWEZX/aVKG21/
WrIPn5guSFcmAAXl9U+pjRQFX748Z0rY54Zf6Npuk48eqsBN84AwsJXjtSqEsx9MPK24d8UhUF1w
bnIzPRqol2B9CecYB26HlZ8FOHWd5Ygcq8blW0SHQrXa3Vw1BwEqf1UBWYXMNZQvwGvd/dQYGtTF
w/tFzPYmXVzxmFde+RIGKYiNiOl78lN7UfwCUXq5yWh87J2hfiUqvnq1ML7U1EOPsqPN45C/sJrD
tY2lDeox6gxC2KzzZCiCJ8eyOBB15t2kYO3uTXt+oelT4spLii/LU1/kMHX/YEhaR0HDZKQlUdrq
oavXVfUHEar1mYmIIy5gghc3stW2W1gZC3cM9nWjDBhw1MRe23inLJw7EGoKdK2CmxKJyn+Kxz7B
gBfdss6iAgzSFjsV5TU67UmWmEKqdB0UsEWXljUNx03Esp/+KSfHeADUPr5aEfx1/bQsEg/7oxa1
smv7g+aUR+aXJ9z+2QDtcZk1ZmBw0+JbPLfgFU6uiPYWdJV8n8K1OlDnPUW4vpCb+/KVVLdlj1ou
BXfA23q5XxK3fITDXJz45aYHTPHdylSFehgcnCO2/sq343TvOw4eYv3cf19gPS13ITnx6//vha6P
CH4YMEuaQGM5tiePzmhWz2g6ms3MD7a7P7xf5nZ+8EuW1KZJ6mc7omuWevZeeA0run6KGLR0P7Zn
fuPsD6Kbnsvanp5zSliY9rFxuj9XG4O84VU63h/JLGNUYbOJKYMgjfv/cL80eXXGAlvc7o8MwO5g
bEE9BaSoCGgFfXRZsgU7sb6QtzL3G+L38BeNMHWF8A5FWcJoWMxg49kKqIwzHEvM+5b0rW1UxOHJ
wI8EAQSHEz/lcELmG23EDGLWKqLpVKQGUkmncNd1ZMLChQHTqfi1MKMKPUSOxSTBFmDOEp+vvth0
ELUPR385DOFmaFDsqXmpTwpww8lKSAJdeGcYogXdSVXVhqFfeIgYSR8V8R2o6OIVsRrErS7oKny/
qPYEFFkn8PLQDpP31Iysc8NP+ZTBi1lncUk5NULMED65QSNkM0EkSuwHGxKd0tXsFhwmTE9iLJpp
vGWv7E5Aj/L25CceTaZZrKPRYCRljp+21jI6yMS1ttHTKkcA1cWJ9hyRbUggO62FHKilkcKbsA5o
t+EWhY4fv/daQVmtbeSUcRP8hNyVg+Haa07sD9igTGZTlSPmnYsg00WYOQyAInLkE/001+euEfQK
vCdPqzm7Qu1j4JfruI3xXoShcxEVzigUz5NNE1irQnvkoZURWEeCA6FzSMUBtfbPxLYEm4wm5Wq6
OlplWge2cZqyF6H1p/jBQSXqlAjR/om0RjVArMpHNTigQU/3Tuk/dBNCTBdw8WbUKldP612pp24W
3n+IgWhh44mhGOLY+93CZwmtLBLzjyav0125pLR/wsyl/NCKEKW1IYFWiYS0YVcmwhFDK0j+c8Fo
d6oV0RzlnGzMZvLhCCGQd8DgTghRmOMClEh030ToUD36oynwNsIkQeWgY1m0omXqMrDL5tRtCAdi
0InwxdMKGBcpDH16YucRx4SIZErEMlQDP8J2yp01ZQlAzH9NratJDACYWmnja83NrNU3DjIcLOH2
ZZZXS+tzZoQ6o1bspEh3kA7aq06reVxkPbQhUZgh9PG04gf7QLmytAoIYPoqRhZkcBuHWix0v5AO
6e28KvpLaweP8Y7u37xFMd1tsT0vtMBRHsEbHrUSicGpufLzm6c1SrVWKw3IlhCDPnRax1RqRVOv
tU3ACkNuAPROFBsEqaCAGrQWykMU1Wt1FNyjjdR6qUUrpwqtoZq0mgpsyyrQ+qpCK60I68QgptVX
MNY5D1o7ot0gIGuFVqS1Wh2iLVertxoX8kDjs4ca8oQqGSQxFauvNKFSq78KZGCkpFkHSCE5JSMa
MVurxfjXpXR36LIvSMk8rSkzEJctd5WZ1puZCM9KBGiRFqLdFWlI0zDAEmljoUlNJnRrZld+ekVG
rxEIwcEINhQNaNwmdrwapsoOoCAOFTa19eA7e59W8GociFqyEcwFCOdgToDWQUrHaD4/kX/QX2t+
sVptZ2ndHYFvh04r8Wqtyaudx1p08SnEu6s1e33rwbklJoIVtmXn5lLRzS+0zm/ICsoMVZzjEj3h
SKaompmKuyFjchWP66pOLq05jicnTMdLIqxtmHWvFVBRBg5sFrO7+Lu+NejITx8dHCkG4agSBbqO
TtB98HzAPx7ZiAxQgHBYw791WON6In1DqiJldA7eZZIcbn0sXSjgmLKz9n0EiBdk2D5bo+b5TRPa
SSP5cga675hy7ZcqLIgLCmbyJkDepWqdwL5KkWLmYioew6wGc5cvrykHnjW95ahIIF/ILnhDPbkb
hGftG99y1ruuTML3jHPUyg66fzG0Nvu6KgnrzmEQOUPPTe+8h44BTR7Q7jpmyJ5DwjmRjQj3IAz/
GbXmVPVEEyiT5o4c3uqu6a4ldulUdpDwkmXXEoC+DYFbrqf4SAexoo/XXhcZ4JG2dxBjCBAf5aEw
uTnK0vl0Ab0fGodAR0I2YdLH2W9vTSulavcn7+tiExA5tx0H8sQihHLcIlQ6Dei5seW4NHXBkXqr
f+iXckv8a0MZxlkqt/14Q2WwSZD1Sh+oRgOXdmUkzlPZ4IIpYZZvSIr5GLUu2KUHvZZmTrIHydrG
hNHWGa5ttLz1/fjbe/hER3d5iYRzIrdouTUIkAHeKESZ7FUKbbLWKEvEysgH1Wun5cuExrAvxoAd
KIS0wnnWWudWq55L5M8DMmgLOXSkddGtVkg3WittadU0ELHwYlIUSATVxOaQGYXCWiC1RgHUbjut
vl60Dpulaz1oZbaLRNvVWu1Mq7bRdr6ZWsedaEW3QNoNQPZACut8nbXqe9D67wAhOI2gmvXl7GmF
ODsaUg3+1maB2qhV5Cly8kjrytmjofygNCcr3NrWdHfU9NIJBlJMPOENwkZIMdChMyFSuAxwU9kJ
SI5clMdMq14kUpccn/AuQJxCDGP34utI5RaqjYFvAvE4uOmsqB/p4GwtwDKnxmS8YHjkWwYZskZ0
mD5rZxPsGsCA1NVEx1uL2z2UZL6PQfFuRPm35L8dCvA9FXu8S+grAB3bcBxPcCt18jRihSJ+M98q
MU27icZ8Ubrlk5XgZHXI4zLH3gJiWb/Y0ur3o+mdMH+4pzybrqHbywN9L/ucpR+jI2kB49dcFYS2
rojqQJiZkAiVpFgU47BFzd/hXyCqb+sxA8J6AMNbdeWXQ6sT2YJBnAi2+gRhW/dVRFG0LVy4owai
bfgJ/RfSwIcAUPum65I31dXLCSIpZ4v4Xx/2CsZw89Mp0guRb4yCFCBta0HM3PLmsDwc7BRwdO5l
p7SGs4Y9V8f7cPefrM4jXjh6J3dHm5GbeuPWQHc6zV+EnvNulzGe9qmSm/EWkVB5JOJjCzDXPvba
NmFJZg2uqXV34tK2wSdlqzh4h2nCWWixyGxmkJIJEIpdlITAdeJ/gKxts8rkTFbmSGmWEeR3hGy4
N/dC4qtv0BnPBIb1A3ZeB7tHkI0JvzXgwwnOH7R+7TP6vHm7xNYx5qTTmeO0AlBZwF1z+Qz6zkum
5j80OsQuiLWQyPCPc5PjHsg4S5Vdvs6LMj7HabsrC1UdJlgG1awQORNSAabJPbocSdYgqTBwjtgx
PdRY2D8f6PzmgKTzS7dI+xx0ZI70PSLzmjguavgIdEvzquP9VjRh8u04/ikcm7GNg5J9cKKNkwQo
EEPpc6gqb1bAQCjPcIUn3tEdH/Iw8o4Wn9CYtvG+EM1bx+z7FmchwCgTbVwX9ISOqGKNxddD3xW7
YKfIJ68G97FxTNCzmFKlNU8Ufv4pHtp/wWS3T6DRL8CBPupMNjdiIPN9nrpATgmVFLhkO0JdPtvM
qFYBBBCF8/whA4JtSdw1A+/vtZiSVyl5e8oGhaR5ytVcM1XEdFybLuuQsMNzI5h0uCLepclb4GHU
sgEnbaglcxDLIXsq0LPtFNswHlX8GA/znsZ1dOwiPrIxq1P4ZVQwvKQJlo273gqt+mtCKHLkAd1D
xJqNF+7rbGm5fS0iqmaOUrr6NXNczCmiRenIYxJ51UsJceSMTxp5Y4OTO88hLNqe/zzQNFhZXeGA
+QBLRuBXtJngw4OboJFd2KesJFbkfhH1XywI7snGVsGELeQPZ9V1zPy3DkUa5cGFBD2wOBI+h5Hb
n8MwQfIqcXpCuvxsrHA5hXEg4DUb2Y2ZOTRRUrBs+FfbdCDV2yBWmKAlgKD+mNsnyw2OnWzmc1mX
23DI0xt4nktnWiGnpXqrLbJno7O+LNXIXZ4zVAYRxzl2aOR2wMCzsiWH5+6mPMy7HbHxIvC7rXch
QyY7VzT3m5WY2fN7UpJ9lh7D8E1gEa82Qy0DB/ihwoC7Vi/EGpgkMMNBWmy/fuQGaWcHJUtX+2gu
bUaRwFuMWBaIGAvJZAHfQxcRkJq7CzVS+Hcy/tgR2Mu6Vc9ZloTXwSOedal/M4BxJ1eF8gnnsuRz
bn6T3A6fzszO5Od8y0h1nH6JM2sU/KcBY9QmS/mckxX6NGJjvhEXyP47RefY6a9OV6W7tg7bDaCS
v9hVKc+nzj2N+fyXQ+D01EdieiLJHKx6XAwkI7vTU1NV2zYSyQ77AcZ3KgHkqOQItA89mnvGTOET
jd/wKReiX8m0yLahVTF5Fjs3a4HRtn2/rqIo3iC5lVtcVd3ZcZZ34w9HDqwUYAUJAl5Hzcbhlwpj
GixYnZcw3QXYHzK1+VC2wSGaHE6DHBAyuPFoc+4/U845g55x1kbD1QpxZdQEaDEyxOkSH5BDYe4p
qurQ4CHeZeNrNUTG0Q/YZvC0daDgCTsx1raxPGc0Sh/vl6ZjTl7RVODvIT+VDtu3pCADegU6pSQR
FMFFeLR8FNxzo/uqyz7whodk9NdxVe8ZyESrdMB/2AhxqSGtWLl8hlq3Tic6D2UZZCdfJI92Mj5N
y8DAaQAtK+cfQPHAEqr82Q/RU8ejARjA9rDidfVpGlkxvWzZMXr97kb4NGlKVZe3B6xSjwitouMy
s43RJHEpvTl2pKsGQLdpAzvjvH1h5PInzTtFbEGJi6u5BGCIgi4tNsp2D5VZE+JrA86fAZLTZJtX
GDwZ68WAJ1sasTqS8uh/ynlkLF0Gt8TjYEdQHLRaYshCBBve8BQRvrkyMygjTC8REZHhMo6EHFUq
v9Hl8ddLMG5VbvxOxtjRdXrO8sZaD2X/gDO/Zy8DM9zFCx+5ttybSerpVANILa3osU2VxgodxfvQ
5UcEytm272O55ea4jGU4nplNYMsxRvLkQQdOsHU3YuyC7diDiqDZZsecP4kX4OhAl9n0y21Ro1/y
JD76HDZlVSyrThruhqkMpDF8NZ4SfGI7b1vHEqZfWe2qyp7XyQB7bFTmunRKGHRocmt6mGtTfAWz
jt6EAr/2e5uzMYOWTR/O7/7cWEBBVxYTuCU+9KjNcYOt8GYi3xiIc3Bw1GxahZwFIeA+mgXhggoj
zdJSntcMOxnR7GyjgP9Pbb6yst1gBBBkyGpeCvESET1rwg5ZtbTH2cgZNoRWso/hbLeL+KTjGJ+C
6Cxlk51rf9wtqLb3bRc/BaFnYRhrWEUz84abVKCnyfaF+iL7HbSgWXYrNxx/nFxaW1uqC6CHXR62
NyPqhnNZshSYrQdUA1hE7I1nwrn5l8Xpq53PNF5TPkWRURzjflrWLt/nMsCI46twVWvtd6N7IUxn
5Mp0otPctOQlRi3R0y3FPolxJQXHQsRGlL8nAUmvKKXUKi+XN8B1JLdU47BOXN7o+yVEo7dtMsZK
tlvp7u5jbdF/p7CkdIubE6I0NIgjML2RLDk1kLTdBWtz0nxEVFjx7JON1e4L672RSCNCv6WhVpgg
t+N95kGbThkeugumUpLc4DmE5KOj72sOYBt+iR0Ec8YPNaf5DFc3eKtitPNEd37TVduw/E3Xujgx
/c2OGAtjTrZRva4dO0QkB9OE4WIIJlD27UscwjdCJbgy6RxEfvDVGwkA7llBS5zdTfkRLvCVQwPe
R/cWCvPf2HD3dgbpFvQoN0af3ZpBARGNm0cnEI8kNu9rOvFuH+5VglKxG813IxgcEB+SsAEykw6u
7e0lJRtNK/gcMmNrW2S6pQeX7hzzShBH8zGo6KFE1LqmcfJF7Og+yob3UUPPBw8OVp+Eu/mFOUdG
ZPK2n73PZmIVzRoJrGtmEm5QD9UBbYPtTI9ggz6G99eLDmUR8yEti++0KQ16rpba+d4/ZahIHQO2
y49t4j8/zdSBu8RToEoqy9+Uhnqh+ctpNARY6Zvx2S+8ANu6Jnd4YlMzBr60KVHkQfxkIm1Cys/S
PM4fiXCyLRwJ8PNmWmJ+yJNHrR3ssrfJC9m4PLM7+37z3bfcja42FNbdukXXtJbONIArSnqcZO0+
p3OAUTTA02uD56+upXTMA7Kr7yLdV/JcRWNHhPHbGHrA0/2KnYs2dmuidHHSZDcCjXyUwUwEJAt4
2Fk0bIt8OupguZIU3V2verG5hBHn0qKkF+ya1T8qaP6MpjPuJ5PusYPukxwgY9f243eapN/RUocv
SwvmKNRQsdAliNtC3k59HuXwTAaajLSw7U0w0iySdpyx1LdHr6OJ1FvVQx6U3pHux61ZXIvtuOZN
SlqxTuB8rdsqKg8jsfcrh6p2mydfdpL/lACqd0z3/RPuBj5V5skhM2ldhOSEc66OOMypjVW2/4hW
QpwGzxSEjADpsLLUpxs/MuWzyTYceNb86DYPAs3RGpUHZzzfGGFsEW2TDv3LQH7Hbqp6sS2WGnCR
sOtDGTbxZiF6fY18BK7NMq2o1g1w1bRE7HjEFj58phmoaa+f35Q0zlXTqQuKk4juBY7fIkmaVV+Q
6EyFiOWaTtUzMpqjtus2eWltUicn3qSlM8MQ+1n0k7OJh7DZmSm6T9MqbsvQbhYAAdL+CV1EEZWB
1qAq5ae08HvU88Fsq7/VeAOU8od8zXRf4rUdElIkukz224nTkGoo1j1666d0mV+Xyg+Ocy+zdV9A
eScN5ame51cktufKAhQ4GvZ66uU7CujD3FF2Zc5rVtl/ajuITk4GqSs2+v1UJcegpymYq5+cnXHN
Zk+HCfuw53npLgnco5KMPcZg+KwtGOYm+/qWcCbsO4GJaRcctWpjsQceijvdRvjk+91f3np3Bxsr
3RB9/Zrkvnub5ZMLiWhnm97By4CKe6AP1l5d9VsjND+b/hrwO3fFaGwCswu3qA//xslEHCbFM+FM
h1bvaOXyN5/UNSvkN5MYE65O89xjM8fHll1s2it4w7NLb9JmZHV/Cwlu3E24v63Mbq7kSZAnh2sc
GRCnbzb+cD4j1mVLllfs9RG3R4SyqBg+Ta1WtjmEEWRjE3wOn2uMpwNSXqIsyoJWjBl35JTPH3kf
voyT+TUtFoGe5khBlmRHu/guEgCVTUy4dkKK2Er1WMQdaWbroqAJ37ocnLLpE6jbE/J8apf+V0zZ
u+hgyTSfvtGGSEkcqKxsH6JtTu6SX1sUd+g2/GTluNERwWoGHkl8NInF7Dtvv0fh51tJwuy6CMwv
DpJHt/caLVF4Gqwjs8zlWjvhxwTVY91hUzP9kXaUQPrQeijMoxrytQSaHdJEXwvD/EgdVONzJrtT
ETdroqqTrUR4xbdHUNl20bb3Xp2p6Y4eI/2VMWaHcFFfiVfsOzf7CX1mPVNoLBB7YGMp4yMdIu/Q
4Iz3jIelJNIBFyH+W+NvmEc4b+MJ7UTF3xTzZ2sEArsp5GiSd+hIip9kTLdGo4J9RkxoadkPyhQv
XZ88KXmy4C5tinz4lWqhkJ87AOndziRjfdUHEcD3JnhMSTFd6Wn8xu8XUnT5NI8Q/p3mVwmhICUp
UGPGsu7ILjOdnZs4/4ysZVTrVnYq3fAlmu23wk3+OmQRrExveBFIsLglmZi0aRxsLJH8uPngMulP
f0wyq4DCu38BTsIKvNSJ+h797pXZDN77Vv1GQ/UiIVRBN5I/YMCAtfXmu/QAHNF+G1aVLz8tMjWy
0n5Fuf1D7Maalk2yNozhC7zR30IVj6jScbgv5u/QeJ91Iv8EA7A+m2p8dCWM3oDqLca7KS2d2PzQ
C+OMTGP5ER5roD2Sp5PO3oM7WJTWwwZGpbEWHsgBHEcE3Zc7ZrefrTIRXuf1JYF45X9Xjv2JtOBh
ynrO6WXLuLxDsBrIh7rDRZcG8L0rex+knt5LTbUF44V7TCAg9a2fMgVVmmPbWmUpgncTarPTOlqp
K3BMGu10UERzc4O5wXbukk2Rta+WiA95phowLfSKwJscnbz60JtWQVxolHH+FeaKIdFrmDiHYcGq
mC7pa+WMGVICxjCzT4RTWV38HOQlEsHOqGgV1fETa9U1x03CfMK5eiSWgA0sTxQb330FKjGzHiPp
pwhhs5Mzz1+UMKhEsvq5Dfx3t6MfYUnxlJNgspr7Y227wQ2fxUGFn3zL85wRFO6/mtJgPJOJTUv9
uctbGvr97GIXhEW8AkLbbzwz/TYyxc5H5zEMzRODpD9jOWSMw0CaW2FNC6JOPjyb+Wrv5X8gy12y
LgKX7WVfOY0DaUWsK0PxSSD9uifjyCE3CHspROXR7gW6FXZj3UCzyzRei1Z4q9ghZLD5F0kn4ou0
Kh8Tp+YAHuxqw4WPMZovaYhSAWk1sBK3JTqcdv3S0I1oQIYxuaSBZBH5mie9BU87f2lGUzGvAi+a
Dox+l4BJcQ/VYr1YmYX9n1w0Gn7fueeKVSXiV/wOHDSi4moWwY+Ye+jMQvFPKc29SXf02EvnVtn+
Y1dN1ta0nLNeW2vXIizeEyQy1/iCEOEDji54zmh1wHZWTnxPfgxFiF3rY5yl6bRqI3UChRIcSdB4
stvvIPFZfIsWpXg4/4smap3qOzdKA4ch50uhGMzE0YS7tX2oFc0FzzC3TgxbxMq5t4yKQfhE+i/z
rEtt66CyoQbgRiPbbb/w8xworLr1bE/nORmYfLgH321KCvZq/f/YOq/expksDf8iAiySxXArUcGS
nFPbN0Q7MadiKvLX70PP7M7iwwANo2XLtixR5DlvNAbeK2aHwBjkxSA+Y5xJY+Xc5uDj6ET6TEjv
AQ422UM8PBcd3QhdRx5rPB48L2D5UN+tMgDoBZlydv68uGheOO4OVse5FpZrr5OUU0TnostbAtqk
2yds2NXJGKf32bSzI4fMGVUXkTiWBjL3qgNFLerBnPvmWJZmuVFDd+6tQykt85N5EWAmHzYSaTJH
Q6N7PvQEI+XBIV+y4QACP7omjyFXz55vv2kyLSKFXXRQlDhGLf0x89Cc0W2FHabSS1u2CG9WDdHi
nrxeginy5kpbb4E4XshBMVV+bsT8CuN38ClGD6f190elTbRsSXPxETXJT6NRt1VHL9UVAfxsg6tu
UbuFuEk7au6dTl9jaWAG5xpJti1DaENOTJ95pFnU37mZX1iwxWFKcvukAg24maIbAmnaMFCzxrdU
CdnipyLT1xq74r7JYXGsEuZLyAmyLSMthwzhRpSQojrdD6ZLal9AcpKLY9lsyEhOLh5SvNA/ZkaR
nWACeNnjKpwbIziUDZl41ORu7KqjKrwHBRqsJ5XVI2n6Kwanig6fQq3POdmbERkVCRsVRzXEXcp1
Y9N6zSPD6/3SIZftZ/Q8bYmNLqEGgI4puRUmct2t7OZno4K9LhxxJI1+vab1FUHjmXk/jQdpelsQ
rOV+0b5/ioMa9cDQfU991kJvIs7RTZHdFMx1Nm1FA/Gyz8r/Q7JltrcteowFcvN8GcV1n7Dc5tV3
XLrVNXHUNadSPuBZAv1rVhZz0SfDMj12S+LHzV4ecjfrbkkGRjxqo62rxzs5RtmR7k1m8aT5Qzhq
dZin1t27o1dskrjEBEV/m0zUEBqIc54jy7IOeqZB/PcmIgYCoyXhn1UPdYDe8+Cwowzz0P3qYLcJ
mM+5d+kdbhjajQQXlB6mC8rW4sAbr0dLgJEsRavxp5/f+4FZGJYlOBh0MyOBGdzQ82oaL7JLZnNj
tok5MuJ176yWbel1t1ZhTDd50xHg05bu9aJIkk8TQeYSMZWKtyX6EBQOM+vwtsBjTSeQekgRjh86
5VfniEaZjTO5ebi4T5nSmAFocPaJOBE5lcUjzqKguWOdi49pb3KgJeOpS+fLNNInVUUuTpbW++5d
BDt2Z5oXTw8v5aRWg9zdQlJu6M7sx+gRUkTyRzIg0fnXL5L8HiDFhKI1hkMlPNQQgXVXYAecNbx7
jbo/ofSDI5VLFjUqtw6pPLqgQW7As+8u7VsTlxQjFeWfEsncbrHXQwFS0Qzu3TFWdIdRr05ap3fS
tIEQfFrs1gEj6cy/lJbdqU47m7SU9Kap1Y7R2zQnOcE7Z/FvHS8THbiYBohBJMm+859cVYSlNfab
On5As8136eBj4IqCHCeBmByXfWZU7l5bsoMoSm9sPfH8oqKpiaumJ45yrmCySi5wM1xrnuT7IU2O
Fs9a4KFQn5r+kYxt7j7wwvlKHRtiJmV1byRc0UWFrS6FyCbh2Z9obIuTMjooiPVjEvR2CMTULr6g
sZAOTwfNwLjcW2ZZPzidlZ8wfteb6EsGuicmjLv03ZaKrq/JwvHE6wyq5LFRgX8AGIaahtUyCajf
6hWnJ0WUrGu/0HuzsUX/MPneweW8wAbCI28p5+vaB9dNcEyWVyX4OGFVhBHRQohRlkKmBi4npErP
oNVN3BkOLT+L+Oh6Momw5ZvIHWhU/fBHAqp9g65VaV5sRE8bJSS6pOjPKIi6a3FETllwg1Ay3pje
/D3LO7xrhzxIrmMSqIsEwTGT4pdF4xWVPq/8+geSAh8KzlLtRK6aXMxLAuK6lTZh7CRcHm1pzgwH
+XFK0gd0m/GupiJ2M0T+VeRMxabuhyvMWB0wf4ZrIHHY3BkVRGtwa77K+4iRae4QinFAW3lOqhcX
o/q2HYrkovrglQZwH/h6uMiJAP+mja+5Ol1aY3qOpoQAktl+dyQlssiA9+hw8y1ieEwk5bqXjywD
EebZLkcp6HWEb4z9RRXtLTM1QqQHg3T1GVsKBXNAskvZfPojpKo7/skkxrUyVjfx0F7PEsRG0rwb
+2QoQqBL6f4xCvysDIsqnVi26xKagLq4ko66SM/vypF3cSx+qF7dVIn/FVcNT5oQj75V3PaBW+0t
SATfplStU94rHlMikwjjq4P4rN3go4ZI0vjFccbSGyLARjL2/6wLsHJScolfohxuJtv84enagoxh
yQxsgGa4w2AOvFCxeRIc26djjs7qa0qL6lgK75FhYCKp+uTRA5glkLiikEg04nkT12IvHCKDXRbw
zi4OcfyDyJ/xzLJQHmmD9i9yJRbqTLMcZ2aq7giev0MUSTfJHySQP80gqMIctp2o9bZCT0s+x3lC
k46Wf7M2xzp1r3nurDNZ+yUbP+c9id7MzoyPGOoKwsSPKZSJw8w1PmalRrzTMHh+dZ9DkRxnOovC
uYi6sO3kzVLp6hTtld/hACCypJuTz8xsq02ZoAaLuNyqsrzzh/mrJdibPtH4wUL8oSwqYQAu8FTv
pwhOQIriTsf0v8SPXt3cFX5LmxzkPrUIp165X/U6IEZQomFl8uwyXP9FOcrISUFQVl2Tp0wIdON9
VM3tjHmq0+I898EfvMFUbTcWR+r4kNQUZQel+I0SGRb5jFcXAKyKQtvAq5hWV4kV/8yosZl10Vog
WEDTQxaL6DxiaB5zSWsBpRQ59ixsPghhehxevoeAKzG+7YTeMBIE+o2MIHR1l5/GfrirsdSEY0Md
UqoH+u+cRkA1PRVUKIFtFgujJWMBQPE30rLrftAXMn3fSRoIM76ReR+/4dghx7HwgEanIKFao8K+
2xAWrcAniADDQx83YjyidAfsZAKLHdCinlEQWdqAq5HmH3R/B/T/L7OP6H8lOwjWpbrU8Ek68R9l
ouX1EGCY0niiqZwbWVK8Nz0tO5UiLmM/eFNB8mRMGAfJfgJsiNxDsN5KAN97a/hbOgGpPBHB/UZ9
tkgX3Tbr26T1QZZnQbSvHmN8I41/qceiPE3g3Thkso02kNvIFn6KQKevqDHfOsQCW2aW9hhDtxmG
fWHjYzmStC9VLQoTjV+WskcWsKXdLM597PCIwKlIDy1noE2xPNKViEY3/85HnoC5iHn7NeUOovQq
ctNp36ywYTxE35Z6xsn/WBLfWU7pawqO4HLKNJPqBe8yfL7znuVzdzsbOdeGcoKOjD4JJnio0QuE
Xa4sHg5/Rf/Cz58PKPvuEeR1M4ptpvkGXe/ByHwc2SR0BkuLiDKFpzXatZG5LlEJpyUKB+vkO34b
rqvfscVYjnbMfHTjQZxm/5M8xVebepS1CQ3c3Jbg+0QagxSyni+8vZPxMW6mBwfDBFBsBppdZrc0
uGHMplo2S0khMkqgSL8ZgWErOE73hWrsxqS1KigwgpAX88HFi+pmHBhIL/1vGOEDXTTqQNUYDeaN
OowJcmJ3xNbusnVVbf+mWe0tGSO98XS0d+2El74ZsXplpKPXxqtzW7rqm9UVdbiyDmY03CVufN8k
tEekM+jXkNAuBtwXThn53tDdA5cKz8Z8nO+leg6a+N2edlyeUppRi2e0kjeEeRvbmCfjkLTgLBIn
Vk86/FTrQ7JkX4MA00P3ku+6gV5ETLvlyBAVrwmRPcaX0LLIaCTP8nlgrdlmCmkwZ8xRBtiqk+6p
xYye4fY217IFZ0TrQR9mviU4En1xV/54yZFEzFtIBmEiuu7Sq7ydPp226/cBimSXzGJyIvuGN75+
SHqTXYxVOowcltHeeSRVp/AA6602/qq84oEBS1gIbJzBhZ5Y8+OJ1C5FSRM1l8uNhZSoXFGx3HWe
qAN+0w7aIFrHCB1M57OLMRnN0bjJhyk/UQwMW0aZrCWQ2CbIzKHXtw5MDBCb5e1buzy6HDjsQzbv
70meExT4E7GB+1znf3yfIN55Plc5bRp1ZNw2JkIj5tw/JkkgzBGlAZg0VXtwYdq0vU8dEaiG942W
dgHngXiRQquIAkufovVNbcZnq83/mJ14yubsEiAGaHJ32LsmSDtxHgyDDEu0TF9FY/84LAOVkFPw
xw8dxfvDdvGWrOV+jlpglZ7mtXGRYqCnZmJGcqTY2tgNG1xUVjtM1/NoHtDr8m7V42tXOdW+tAkS
oXqY6+6DZcYPInMYxBAiVrMTXUvDCrHWvw3GAqDcf041c3OJ2xDckimlScp93QFVK8U5ejCN63zQ
JEthFxayPJXFZJ2iuGY5ZWgiulLsHLoBEfnTh0W83feQVchbymGnU3kPSDRscHle1eBtVCe9zrq8
Qe6J2jJDr5zxGtYUAs21wwpclxYyxd7bO82E19Ebqv1oJcSWKXZjVDSoRBAAZLjIUhlCcblbs6IN
qVjPJPWI/NzFtGSwgM6Ic/2Fcxz3GU52nx5BKkO3FNfISDpEZCIKg8HbaZjIcJpTD63ffMh66igd
RWfJkPe71k5OScd7MKNTeGiSdotSD5g7/5vHxmPiBPf4OvodEtyy4c9Hkl9cMsyMTHyFK+EkmADO
bMPQPpZ8qlIdJhbHTJ125JNQPg10dgkcQl0tQOdDpehv86342nVhrHsyNIi/Zr0hNHb9VcXih8S5
q500e8RlZcdlgNKXjVbLso2j1j3MM7HwGD+icFAGjbSkipHQ+7kA9F28iEYtdKpp2I1y3Cbld7V6
LGZPxxQvTzRdNTzgUdgHwyNvzWuVppAWm6ZLP3NotQi9KFSjHaMKiN2u4r9zSb84tnLSZRkF4iDt
OCo10g6KcLP6cUZ0urHsCNQ84y07TOc2ADXsjOaeMwsaVwKem44KKCtFXd659Bl3FeeoBCiBtf6S
l9mfqjMlPhEynU3AAPnXa00qHMjMd2r5lCTNC+9vdivFhbaEYMzQU6l01o/abZxNZlAnTsM117Y2
NN4ppSTLX8z3hUf3hBEEeA7WpN7IDtma3skhgC0h42/jysU/x8D+GwS3t/GuKAjmJDmBDLvE6k/m
AtZmOEXoywcXNym8bPktUvPDnlH0itkgu6J89KLmDALysSz+D+2zxbbmQN7Jne1X4oQNJKeuh0pF
ZAn4p8ZPbzCHExLM16APaOCUI1oEMtA4su1wcSjA9ZDr+OkLPP5d0oqfJCE8ua4R3wOCDDAff+a0
OUYDLds58oCBVj6g/PTan/94heHddeInDYb2xncxaDiRT1XdZBAGplLMQBUho4aTPhpRXN0mLupd
W9BC66wK6kI98soMxP3FLz79jbyV76coUPcqy4eTk+UPnZzQ92bklA4eT/z4t5HF2Z5vgYMO1Tx8
kv3FnomX7tzC7ABuZ3/xnSO88Q29mUeDBlYLoDIXFLuU4FE2dNWOENh3nVhHnEnvGYPXvsxwwIiI
eEch59e2nIz9gLKdA6H/GYNHTWPoQfjxe6eM6DYAJjXR0WEnYngb+Rw9l5faRZ8aWW4fWr74Cpov
ykFoKJmQTnc1FxQK5MhQKEu0iyp4ocuczBmj/TQUBgtXbqe45pi09J3NepoQ/wSX7VDJEaP6SxAl
hePU0YSTREdN7/aV5XmnxlaHByPNYGet6tfKc6zmmE3Yaj5Fjs6FlOyB1KZDUESUIps9wuuUymYc
K64ciKJhPcAHm4QYKcM2nYjHLJdib1p/HMvGvGfCHc1x/NfT4trKylNPzcx1ZqsSazsuxr4XT1ju
6DmUvMKqhL9cRLBv2KEEHJbnsTrZFZ612QX1A9lF4et+tu3w0PeNudXmFxfNbpcy1aB3Gx1y9gJg
RFcAUvc7k+DowrXEgdB7ml417T84u/Yd1jv4F6DcVP4k9G9PjkVZThXQ1O4u59LKYMGKxCd2mMGs
sl1wSi+/0GbwiDNWWSkihmL48AuKcwZsm1uIKxi4MWjvocvRThh0LzvLcs0vEisJ+hCZ2G8pNSQB
mr1m2yh7y2a5gPxahzgHqRTk1mygv2GkKQDeIXLnaSv7SyrTW2I06LBs/WuzNb8jCChFNe4UO5Sf
gqfBauZr1uKjbqQ6Z84LKd1boxrHW2/y8z27sEU+5wkdwd85IB8hJ3A+WtxtUnH9n1HQ9u11lQUc
jTV+BzRmQ70k4RKUYe1TxAlJQDASrqFsLn+EWeMZoIHOHVtO4oQKIVpicetE/2SMwQ3VXqG1eC8Q
+suhNgDloVf3c5kh1NHFlcn0YObpF5UiSBaKKyiB197yAZ9dd4ea/HrIQDN6D/0SXmp/Z+fpRJZp
cm2hyD8U0fwekya1bUgaK0wuGa2LfSghurGe1g2zFIDT0YYH0l+RkQqmT2iOW1LjTVzSlanrb92X
96Y00ytpLHtjzS9L0Y61I1ha2cyvNaVrmzhtiCCtMGyOzU85tF041Sit5TRdF2NMMjqViEmZPrlr
Nbf1XOAkfUjVvRPR4MZFhhiCUX4i10K8JW+y6SDlGsEGAjuJY9vAuRk0H6L9xY6d5zv6MdItZ4Zm
O9fPqi/DckETJji1cwEeGYRL04ZRTCVSge6uTPDJjlNC1UxxDIwWbqiLnQ3eYiwr8bLsbA61Ga02
MXjAeSOsSy92AJT+ecEVEOVUD6+RQFN0X/WaPhYxXOrFuguKEvn4pL9m2/iRRsLbZBlXYMU5zgNx
riTqPkLSjPvBC0cucNtF0UXRem+DlbsbS9gksmNmTtlut5jrCfQmjGLfD4kOGzgikb71nvmKIfxM
ZvwF79bWq4oTwqqMIlNNZUK51qb36YqgUE5AvScWXGJGWnGI8vmBuf3oZ+l12tU3NnzCkucxSqb2
aTRnECkS3bgSRpi8ePULP/oeA+qv5Giwc8bYFNnrFjJWFjkcqzjRu6rrXp2BGvFgKY4di2eIOfjL
uFFk/ZLc7xMQJE4NSrCrSV9HeXITzZk4wiDDX1IovKOm7LWY/IAczxYneXQcFiwMBpKVUiHXdpp5
DGc5dZvApAg0mP1jV8u7QiVvrj3eTP5LJFL4Ds6+GweWASuu9e7W+iFPv5l2kKdaepV1ErjRVvI+
VTRu0sj0HYvYJqXv5GNkQ/5EsqxpECu2kJ1MPVoasWGIi0U4IiZ2/dLZLMl+HMZdEOb2ckupzzWD
07NZlnDsCB/jherIrL3JLQsvF09JNgAEFsnOdhMGaA+2Qw0GIkKk44tp/3SJ4i0PNp8Q1VQIYIFZ
W9/T5D6BtpHEV+ynsTO2xYRWPJ+qz0LlF9SuWNxBRGbCNkTncyzSWELdE8q/6mKNRKZ2nN1Dy2VD
QzLHk1JhoHKcYm8HNpk8nPez7jlDQB8m1aIgLpnVgPjdg+7Zw6yyxQZp0IOBBDA5+fUc9jr+S9jt
ECLemAgpiolcksO5GMf5MEFnczYOdi46tg3o5+3QIiAt82hP78VpZdC8+nP9Z2vOjX7wXnhgTi3i
dKH1KngvqX7NzdfCGT5QHlJ74vZEXTDRzxGBMh7Grkos1JuYyZZqymyfrXFd1E9vJ6kcxCYkvk+p
BOGdo71PgSnCAxPxgpAPxdS1VxR+nHRzShHS3s3KFDuINjRz07EYMSm4BJBtPI5CX2Y/dCUSuMAT
tys78WCV8NNminYnwR2/NLbcRapOIWR4F+QGOulqNV1Pkr1Id+3FKQtj3zt5fSp19JKUgGi/X0uI
1sR2st7t90PwnfoDfTVuz4mNdjz8dnNKAKAo158YF3veC4/JaupmDKlO2fq//9z02vbBspcHNMLE
af/fo/i9azueC8IgrqLarU9LFtx2WTzv1fqQHNXXp7zw6dRdb3ZRMcF8lzwugos70KLN70+oSTXY
zAh1QhAYHORd8e8PMRkQtliFvs20GskNly+YFqZiizPP7/f+Phu/H/7zsP7xuX/9zf/tPr9/5X/u
/d/u8vs5hfIfJ+r6xP/jPr+P4R+/+f/d+1+/+h9f//0R//nV/+/u/+03/LfPwSvweFzRu4fWcPb/
vAse4/L4+0kUFcjq/vN1K/PxSP3e/n1QDiziwmn0f/+w3/+V5RT8+6/FO5t1RHD+72H3/77/X9/6
jz/t96b5+0v+9fMnvZTH3+//15852zuSRjZF7BKkMU5HcLVbcxKKCArW9zKjiZHsq0NpIUiXPep3
K6UqNInufGMeDrgWXmDOC/ZM/zg0vkEI0/uAiWqrUAxBUaOiED85CCgLPKqjRUXFKWO3WhxSlxMA
zESk2MoXmEwUztIeV3Ovj2ccky0My9kzpSSo0EOuaCKNYVc82mbN1FKHQT/4tPj2zrGuoB6QKiMT
0BoJHT+pW/1Rbf530umPTRYM0L73nfQ6v4FDeGWgvhGKMHpnStSmn+JQTflr3jE1lP30lVuGuHiT
e1XHS49qPRP7+Kube3sPWtOFdtH5Owtf88EJKGarbO+V5CnWf1OduMrY17MX/ehu6k9/4zVqpghq
sgbEJ2vqME4fqP8A5ub6VgVOd5XQ9XMIMBxicag/R/hge5iTI4GSUDDj2N5IMe0RwEhKhesTSWN3
OKob8kDhonJ/ivc4t5hV+u7DVbxpe0y7tLoME4ks/bVqCJzz1dXgooUcq1V2McYD+nd5FJT8HnBI
4wmWnrPrPRyMQuIM47dvlOs29Amjpx07V6/GfXyMHnMXPfbkXy7BK6jaTNCG9RHnBZGmNQwDmWeb
wAJ+d3U2bePiPWggqAYLZgOaBmSUuXor8CZSNEtOLyFoijhWkqntb704Ydp79eMyFDf0T/7AB6TP
BfKUcCY2jeFPfFIkfhX104jbwXxR820cEC6eJFhBI8qsAru5a3WCIS8HjoUepTIxvRtIFdvSoT1e
Um1umXMSJDJQx6kHm7yWgo6CTbW6jDmeYdMM3vEwfrWO8VO6hMETMnduPRSh0tNQBPYkQzsSBweH
Fk/EaCDDp3obebg5xJBuLeNwT/5QOLi1DQbEkSUsE4GLTj9NOMdTkxF+m+eh4aG2lBJAfsphkhG0
C2QYdIPHgHgcVzfaaEbMjc4HsXFXixl9kHg77hoHBXeSfohaWkeVGcFWpA3f3gzs9aCuywCEG/iP
RuL74YTCcheBSkqPVTAtCMRtKU/f4V+hurqlBrJYWsose1buOqO2hixd9ssisM5Gzk/tM9Vt5bIy
LwNropEfzal8YQF+7YnCuvKiV+hM4opQZmyiKb7pGq+gW5SAE9Ow79OEwcVZu5FNbeBOxkl2luWh
TCD6a03uRdNnwcVo6J2aaIUjwQ33DhkTsXrHM6YxjQ2Hehgo/XLTL6eT/RGLI2G5LpkmXhRhJ6Gn
Gqio3pEW9Bm7nHu9yXuKBRVbul1IBLXrjVNWwVbLAoPfZXHZflpQJgrI1Yungbq0ab3gCeKZV5+4
YIniSNGJGEdiA9AQRjTreGo+NklinMbAOS3MKttijnZ1g67eIIfs1brKS8iHmYTiXYoOrB8QAsAr
DUcYA1oQeMvq2PkRPk1REucWZprqzMvJ82F4+6hDF1D0wCjwFZkn/gzO0oUeW3vIvnE9x8OC4BJr
R4EXLVuQvFnOdNUFgCiGKp/goV+5fDcbQX/3BiEs35vC/KZfAeBcmbfYa+3lojqzDxXGyO0M1iMp
MsMOGTdAexOwr1NflUiZtoIN2TT1Oa7frNp8HhDFUaYHbI6w2YoYwfPUOBCKTG9u8jUSgkt6LX1U
+TBfZgoh5hZQ3XTlM0ryHfB0i6gr6TfKH25bS712XQDpPhNEYMJ8HwzHrbcZIqXSMg+2Hq9YAPW1
1DMn8x3niGibFMQNBwTXTHuCZuVhGcq/BtWiFxbSZ9eVD8NE6QM2fGY+kv5ZLWLNG56qqWZLPweX
nFzej26DokYf7SSHXjHxf8AOBWfkkzsFbnyQcu16+2vG0Uk2wPNrYKldL2TQGumTaqY9WSBy1+g6
RjgEMlQUVFeYw+MYFC9W1NMmQcTdoc2RrpQ96lDTex6BOJB0oYabhvFv2lrxUQv1XBXFxXVQvko4
0UVPfx3vLnOtBTEofMxCHKNblsVmNGjREwPYUbHiY4USOzHYBUVuWbBLTFqn2umoDGj8zgTxrtAs
yFLvW1XqU4vAhkMdlbY0drlw8N1U07cn3FsU4vEcoE9PIbF5IV7or1o1HX625TB3kW/D6HZX2BhL
zKVNd2b/uI8C547jgWQ0x3hU5nCU5X6OO32Tum2N0bpP6Z3QmAzNfW7Q4zEIVuXWxyvftTmXTcfY
GYbvbfPqxYjTV8IaaLT3+k0VerPzUlmTBKdhNSDwBNzfyO61K+UxUnJfJc5MTBxOMICssBUs2g/K
MquzEffnsjJ+4LBoo4h5GLVnv78lA54etxzg9/xm2fqjs+xiLESWyK/QZ7c3ELp3kI0bqZq3QRX+
yRvWHGsmlt5aNdz6OfC4gGFpJ+uj+gNW8cX/vdDXXEhLxCHsjBEgPT4RyFvvqpnj2wpou60tSI+C
hIOiMhDgwEZY7kAKYh/GUKnQl8HWx2RMr29ESj2lTghCiPpCTT4l7j0EmS3t58kKoAuyRV6lfesf
/Aakw41hcRtMKWB/4LCF6cnbqkC4ahpHJFq0ntCbQ3WMe9WkE0SVpmejKh7ISPx0bc7zbvKlIfSP
zlQ+I43Um2xpTdTP3dMsLCp2j2r2/bM3TmTlGsRBOBEiGaf89pL2omb3AWui2CdUkTMPXhQm12tn
xmhsdmm+j210B+Qm0b7TNBAlG0poUMEtcpchtZExepaGWGF77DYcW4xWtnWSFQ6IyQS++CxhteNq
foRtgVhI3Y8lBRJSlPgRSCBoGTPn+zwtLoXzlLhIZ3xjb7g020xQ5iqNYCpIWMU44v816uGWA/KR
bIT1IsOW76bYGe3+kGos44buL9oriqtB1gVUrHjFvChVCj/kdAKLDxSrYeSnQU63SBXsTRBBAmtF
Wr7tEp0CnlJxr4izex78kBrUbRwRkVAq6Blh1AffLMDqKNABZhEYLKJVi8s4kpskSo3xLpNVu5+5
/nJAQy9R0HasXQd9CHxrLAfrGFjJH8t5Gd3sxeofkWEDpU31XeLkBPhJSP1ayLdIJRcrRtcezyBA
UjOqL8MuDj5IJ1SbIkincxYwSMdofdK5fUuC5WIMNnnZ85KQv4aAr6xD+snQEqQAjrqiIWAytsvk
vfeW9dbW45u5YENyZYEOOjWOsN+or1omTA7wfd4CTDkNNlxzjcmyQsum1QWEv0BLgBYpqvFjVsbr
apZ1NVdhs5iJxqahhgDB/uBZ+h6wieo5vuPgFflLsWCT5HwIbArxbQ8ZeS85FeVxU127BZpiq5OY
pQixT9Ol2gT3Y03ySOFvl8iKaHrAbTV+VDGiGBW7V2UxOyfXHYGttN/e5mQZwfsOztNC4Cemm06e
hiRIduhBvhPRucgXfLUbgxShvKOrsxWV2AVjiOKJEW/PgX/KW/DebQSmwLHby5MScbOvBgR6yIZo
S4rj6H5QgX8eaxO5WJB3fwujOwR+YryUcjo0vbRRuUzjYwdNcssMctVY/viIcTW98+30WnC5raOU
Ibumpj6JzO67IZMRdrZ9i9cMtJLUmUNnFU4obOC13w9AIOaRsJKT6Tpg4BnKZ4oorGcnxRPkOb3B
qSCzn+um/vfNIRHjmeg+wHbsr5jOMvPacJ3xtfU5UFz/tdE6vq5c/dulzWXUNJcrZMDNvZ8EUMqj
Z2Ax5iZgW3NPQFKDASUl9Gf9HAV5zT1SBWvLkWGz7HLz90OP+i9EtQRo/n+fI8qSls5czLB9/3s/
VbYdBgDzTvCG24/k8z52eWaicRk/BIgG5i05X2nVzreO0ctH201pHkqTv0qMggKsdkI2Z063v/8L
dPXGS2Ve/ePzQ+OeaFhAMCu9/UKM3gupC85uhvfYR8QYv6hBOGGFevIo1q92KeU0jTTBG2P6/HB7
sBl7dnJTI4I5D6vDbb2law/uKjKeLTBAruZsknjdqWcq2vfGSaO3CRk6YbK2f2KyjF+qqcc/b0TE
Y4huHyudH3/vpvPdlKr2bYEiPgZx62IYTIM9vytiz27zS9Q4BDMxxs14OK4C0XrXMfDlziDW43Fw
TMYuegne11oEBUrwQhj0k/QwixvriyKjgB6C9UPal87OXhjgB5wd4+R1j7JK4seo+9cN16z6xwax
F/6XvMQuuaqKas85T1FUnKcY4cuQN+adbSRZWCXdvRSpc2w90T7HrfPSESx306230hxvWhv54vL7
RYKICTxQgGdcg5xjX8YpOUAaQl2b/rlQejxUpp/ftqPR7rzRcR9UgRo57WACiQtic0xhE/PUuvMC
Vz9U2NfYbj0aiKPGZeX3UaW0y5fCadPq5Ue7HtWeOP1sNk/Sd9t3kP4eQavd4u/BSTsTOscVkIFj
aZvgvs8AlTEwjgCVuYd4rEJrbrv9kTNhebbdFpWD8NqryND5ZcnZFemGhbCfJu8eq4l3TzhC6Eiu
gmPFW75V3vhSp2TGpIP3Rhy6t/d8az783qwESm7OlacSAw8aKKt7GHJoCFoNstPvTXSvwWGYx686
Ua9xkRM+bdtQI7XB7lBo8VQkRcPWgcCzi2AXco4XUZmcQcpbC9z+yURqygPufvDNRucldubD7NkP
xOZG51QNQxj32Kw5Xakbb/1Quom6WfyJrHcPl8vvF9yJayOaGb5CEsXZSeBqp1EfRtnMYU7Mxi6K
bX0ZR5t+GL3riVG5lGJhbBmre6vwsWE2ZesQ2cN/0ym5VQ2uXGoUbrK6be6TZPyuJamkxJT7jJa2
cSZCcl3A/JowX+t5sFdyuG3RgDN9XYNxyataZXcFqXr/w9h57UiOpdf6VRp9LY7IvWkPNHMR3kek
r6wbIl3R203/9OdjzkjqHglzDtAIVHaki0ia36z1rTW9PZlnRTlePEJ3Vh6+TGpaL2cdRdRXVZj5
OmgjjAvcJxHbQUJZpHPoV2bo4X2RdRl/Oq98p1N+E5HR3IT0uBKmI3fFCoKEmyXy5np3WV0k998P
g4ytve+ylFUx8k8vKg/fD2wQygNhQeXBZRnA2GND423P2UPhRY0yZzAcdWdfkzQ3bMdOMQk+ThL4
+xFk4EnxggDjugTOevpZuKWPmCbbRPC6yLsDGrrQGA+sNAyWTz77d9Zg9BNEy2I5vg4pARWVZFNp
Nx82It9nIyVUiGqKtQNljQ7ceWt4gXyyutzg6LQMlK8m7cHQTFutIAOsjwdxInb9R/Kd6eEp99kd
kNUXOBJvGcd2agOZgwyCRCAaKe+BKp0nzQt3jKbEsTd1nRFL7e9teHJH35TzngVXUqumrRFwHczJ
wl3yhyzejcREl176X7z4hzwCj12zHZf+FF6/H6DSvXLG02W2tnaHnIX4Zz+zP/uXchwGnJSIMyuA
MXdjgRuBQn/JpNnZE7DWnPH00R3Vg/2gQxtcyCExANI11bGcH/jyYzOIF7cqg6fSc72NpY0I4sJe
e8T2eXGoTRfdfFH2iD8spZ4+115pHsLaONZj/qE6Lb7gpI7ECov4QLFA2RIQ2K7pZX/HBVLskqqR
WF2D/jVLq7sBevmKBRtQsEhTR5eB6ITF/owRXSdeMewPUyeCS+PFD3puBI9KpVu27u0V6hB5bH1n
PY9RsafF9I8ihEkhJkxc7Jdp4m0H7UDGkhY2tXbICrs+cS0oNsBPtHuqIFzyEfIL1SWv8Vi2D1nE
9iaN4/Ro5lFPDI0NB1artcdcM6wd/jzIYrqpPZYoVFIVPBgD73NA6iFmNkQgWTBPvyDzW+pQezYM
nUm3jjBMaeEzTqoG5e0FRCJJvqHRr9RDXZjDJYwb9J7zg97L8YLF/iEX+bD3yp8Z7XeGZivNSrCh
UH93qrc9mGScXmhZ0Khy6N7zfjIw6Fq8REQrSSwhCxSH7qU29ewOTdtnX0TaEsdmgC84owULnEOS
J1js5ocC0ZCr6/Hd2GegEBiiKs3gMBuD6Mo8vTgWEovL/L++HzBYw9nPEgOpdm+fvh/SiWtfZNjT
+vvDMKi9TYZeHOVkoh8Cv3z6DpBiGJ7fvh9kiESjL7xhV0OaPlq6Na0ffE7y61Qz32MCEG8LdOdb
G6fUcozTfVCTyiix1BDtYjdnCV4G3kk84CXBgGSSkrN2CXNCKUKSwPe/mOpQ8QZ4oXs3OA8VJ7Dt
SW8D1piW0sZZtJZp4q4NaU/3DuvIUaNZFFOm32dV2e7bAZjd95NjgkrCHjpMuWx0jkJMjOS//znN
V6OijRso9SaobVO3L71jJns1VHJn1zamL0R+CvypB3OYzPTEjcu1ASfglk4pCsYAyJgly54xdu4C
ezhRPXLqJr5xBLLvvxgdwhvID09Ol/iM3AUxYUFdP8RQABbgJfp95JfJcURVv0grJyNxizU5N4/h
x9BY5QoZLyBE+YMLOWzI9mWIhQaFN22WiVldgjHfxb0vz0WX4FavyFQBB2Ge1VT84yFRekZhJUaa
gyk/a00GTADr0j73aQc0GokIhcyuRnq0GvFoHSmG6ItbCvypU0+e58Zf2jSuW4b/yNTZ5Jo0gKhm
i9OQRM7dYFbxJpIRtvHOvkLjKMGqAkiWgMVvfQX/RZSmCQ5l7I2t02HW6+ahBTUrI8m62HA7gu/G
9WhEiga9QB9pyqXJfjxP9iaWSt6u0jsgk9W2PYqyS5CIHWXSex9kFSzSiinmv0V1MwYWOUSwDJmz
9yHFLYoZiw4wOHIcf2bSQF80xTu2x2+cVfUCtrtY1Y3P7ATjJnfTrTPa9T4eMcr3ijwx8H80+tjK
WtmeJ13tpZvVm94bbaIz0adSSxooJi+Md9lo5DbLjHbrGpyZxaRO9UB3KpHHsxxbqZpLrhlYxM55
8Qr7AGhPOZCF2nKESnt8UoLUX/rXj5wl/MZMzcMwFsXe1UfnNAo8Ijn05+3M+VU2AVaUqQ+DoQ3L
Hovlsimo6lTBP1gmySC3D4ZVfnBg/syK8SXRJrDymYpPRbuyk/ekrP0H0zW9Y8EQlra33rj9PCuW
QidrFOhKXD7GeB/TyGPqbqJam8i/ibx9bjXuIgzdU5Bl8Zr9DWrm3PsIWwq8dLQ+2rwF6kB8QBdX
Jgmt3SWU7pOKSi5hR9WfJ+loR07YdN0B9JQYChs/xteiN8TehdWDloSHVEfSAjKJDTgZTG1C8K8D
jB/N58aofLkl2+Uz6XfhKO8rsmahL5ToAAMbfIhiojVNCYmnjhOeG0e4m2FADxUb8mVyiIG12gZ0
sQ3oIxRUv7V7J3Jz2wQQhprMZQvRxJ95079F3gmfKGDkhN1WXtXryrK3tUBTig32hmXLCZ0ftW04
KNsI8DRMRGGMsk+uFTCwcmiACpOGPwkgCGVGsjTL8mKi+97iYP1kO3Sf2Eh9NFB2Re3tnYa/HMih
d8Azu74vH+1A7SmHgEAkzN2Do2a3T67lMhNV2aLNmrfIcte83zZkuQhHA7ZKxlRoiybd3FckfmFd
vPbnJIADh6SsXjLC7G7VUsGlvbpVUaxp+ho5YmG2GRkPtsvhY4bjPs6HYZ/z+5/6YjpVSucmTNEa
aoxNChObC3qRQSJ3cFgyLry4PQLM3lB75ze3oDCK0QE2DrDokvGMZWTjo0l2/FmY+XuoVaem79sj
AgjGbFryGPVpv8xtdF0qcopFFQBS6b1J28pWO3mxXm68IevXUZJO59hE2s2Yq1zH4DLMQpw1TxxA
ShTQdIKrTGFzBDoEGCdfFyFYp0zzvipiORfAtzHJxBbZSMIgcwuoquMaW0Rm5m0I0/cO0frU2RB3
0f+hstjkYxHsRRf88PR7XOl9RnERNPUDV5mLk6MFbARTg+QaGWoEd6+9FkXzgW8StXVkEsoGx7+S
89cALrKV84Q6o1iKVj+bQ2xDFGgPBbZ7oDqTnmy7YfzVDfG5r7OfLuLXvVs3r+iHCJN2o4/hBx03
yw/RTdtAspXybd6jBI0dk2zWbAZ7p0x/dyKIiZWVYDivtZcB7cwiIK44ysKfwhwfMU8w2jXgQMOH
i933UjNBiJiMrIqG8a4ziIdWexj9xFl4Xs39ukR5H4eohSelFmk5bNEs5YbY9ZRMPWlaa6sZb2Yk
og0ZGLhg4+DJyGqHbQPvUt9Vi6pi/WTo083RQZubzQzdybmjQXYK9arZMBJ8pXwLOOe5ts+LGafB
NuCxzN+QphdjT8Eq03VwlBQG985PkHHhItb0W+cbl8wKf8Yzd1oRBLBi17Vi50kpMn6Wapy43E53
OaltecdtW/PNaD1496lTBOvML9BTlzrAcz29iAjnlE1V9t0GM/pw3jJS2rz0ZCbqdUIcTHra8JMi
49DijiF3Yy2gQkblV96qBDc7UDtu6Mduhr5lQf/TNzJjZ3cANCLUZTb5aRd0NWKZFe96N34iT/6I
R4PrrJu+hZsxLgGWuJxHxegeh5oA6z5sP+MIux5j62hlNRYBGpG5CM38l6eTMcVV4wPB3XMjUgOj
NNUxW08HKqeRJwtuaehoklYtm7pepzUWnIqdku7BDM90OthKeyFa8pfQcWQVzS3u54joOXHDyMuf
QVHcUcS/iB5HsIxBRCj/FOjlSczTRwPvf1VZXyHeZcjx7dn3L4MZo0Eud1NPH0c07moMdbVmE4b4
noWuVbF+H5OPPrPehMskQlP6kvAwHHwx6vRKq340kXZjbHR23Jo+zT2ETkw6wl3ceoi9a3FPPWLt
6qHawHI7IJwLKQWbR+XFJ5chD3W8EQbnsLIeRz84NCEE39jDOkIawiGrMyShDWBjOOy8HvYtKrqL
HJfjBFy1s8m4k3H8x3i9RtUvwjFDCtZd6ImgbKREZzq/tJDLR+Xl3srdcoXaRw6K5QgHLPJ9y8YE
jJYsn3kJZ1IF7g20jq2LVN6xuBWFgzauIxG8BXXf7cr+MYGNAqHfhHvU4VxkVpJL8xiTfVPFIKwS
RMmoOJ/MjmVt4RSz+BnLKmDKHdvKi8tpxgoUT6J+76HQJWKmPziZ9xP9UrW0fZDFLutrNnb4p/ri
JAGdgQiGNi6Kz7QRCSnAJHeYAWP1oeVMDGW6M+PqzlTea9pWD1WMgzpr2LnkmCS7HL0toOjFpJc7
NaVvbSS57kUZmrrAvgb1kmh7brV1xLrPgX3meC1yYoLzApflHx2nRQe3tWqDwxnEhg7+rG7NX9i2
jbXGTYkI23VnpOvAxVYvG5DpRAouc1Q+e2TYZWB36M0NKi3ywOopRCDipJ9EGC9DR6yFD4uubvaW
RNLKjndbh9krrl1EHHW1J8m8Lf23tOzlegy6t0Ib42UuNCR2qZUTGkBwR1vtcXGAvKq8T1WQ/0wt
2Tbj42inP0sraVd1iU4xjv2jYTxrCboVy6Xm03WQTQ1n6QismnuMOSTEGfYoFya9/jJH3V8pQWRi
ZHZ4sOMTQ4CjHkDN1dj6ZuQhcjHVCqxghBEVMtsLCawSPZ/OrWsfTOQh98xCuK3q4H5rNnyE7hTr
0nC/EFKWABgEEOqCMqURZMK44pmAR5CUwWShqezWTp7JEyq/xCasyAnrtahYPCXvnTT7TcK2GVsc
mouh1PeajF8UWnEfepaGdmDWaysNi4fSittUSpPMgMeixy8mjP4BkwWsbhCDYYRhIKq0BzEKVghj
8UP3HrxCKxEBuUs5tPhwYFduLH5uZk8P0VQBgmxcUJ5BugZd0cIZsdgFDow8DYNOUTdJ2GFoHqYf
XQnfOiSaeUHmQ3DxqwqgnErwLjy5mXYubWWwkINzyuEQBOn38LGeiy3I/mF5STl8tR+VcBZFkXuQ
vo9TboCD9CzoOsp7qysuj6GNn9YrxWuNX2RVhAT6afFHhIDmoLlawIhsZPte5+8jJUIPU4D39N0L
aaet5J0Kobui6OX23K+BBSCyZn6tNcwGiz2i4owQ26bddmNyzpRdbJBQqIUQ8l7XQkVoCLzRqZef
6dmuSNmwiPFZ5iYy1V5FF24WCzvhj9xQNALk6dZumEY7yWR3CWYt+1EQoVSV3dVo3Tun6750rmfs
NOf6rsH8jFzJbNpne0CV5MfOVrfoxkqQN5EL+DQL2cg1Cr85lIWbU8Y1VaKrsc0ZdzXjq5XEgbEK
2m6lCPO+Kend2FjB7Wa2yG1D/0QOsqHEJl+gmVaN7w6rIAyxcEdMft24vROFMZxcE/SDE7jv+C1m
1W+yL7D74fPKdnKKilWdGC+9O9xhOULIMzBcmlLoEI5zGubCvSnNZos7DtmUyJYqJveAXBaAAMmg
b6Gc4q03AWSRV7yyXO/LpmfjElcdpsk8EmF3pGw5qUD78OPmiC1ybZEJ5hfdJ5qGcm/a0U8EPPqB
wAsOkiRcYuAN96TnMtbuqt2kYw93+3RrsSFDKkyhibjsTPDTCwIeJMVkeJVTuYjpZQgpYArdwIqq
vYBTduKvTFQwCgioGbm1GayHIMmebbwPqf5QInjYVnH2qkV0S5Xp7gD7Hxog4buBFBuVvwQZwnHD
rwlWkOAX21DiMK9BypljuYXGrIjDwLJck0+QNR85eWI0AgiKnE48MU2rl2RtkqQBvrTNMQIk0GfT
eiSmwIJHr5xLb1QEjIyPOLweDNmj0KRiY0ScBmQNPuMNdMLm4KQiPGia8TNNnH2qZqahcJD0uB0Z
lGwEllEzPY+MO7N+uq8Ek8NkQn5sAcnKZ2Jn38wppm6+aO0JpbuYFQ6pEa/JMX8yKlbDht58TuBi
Wezv9ai5jvVkr3Qn2IGtHI840V+5HG4U6NpEGyeuV6wM3Ng9e2aLRWzEO10kxcb2RhYRClSlKLqN
nORjkVivdsOB1EUDfafveavK9Q6Bgdp98IGLDgwalnLUlxBAja0Y2ayEZPrkEAlSQkUIu9OgqNWc
uJq65AGERtsBxzdNir7NCD68inlA6Pv8XWFx2YIKpgYAEJc9jXLNEgYYC823/sshgxoBmb8vO/uX
TDQ0xggE3BTHQMF0j8yVCxzEl96viS4hNEuPzIS3dcQFYrME7TuUGz1nfzLnuUSiWSPlP+ak/yxt
6bIxjhS2EMAFky9vFXF9fNeQJnHSG1DvLb8C+VRNhkldB1oZElQAUcQ99X5znGnlyi90+IOeD8TK
YOb84RhFeEbCzIn+PJAWSZ7pe1N6HswpxJKDb76ZJTd8JtKIZ2bLE39kI75kteUfWnQMXdLWRzEC
RhUN9rEIaDbuunYFwMxeWcpaJ16KjF6PdTboTPWxtQ0F14NeZ8vttD6iVwiRY/9AaSmg5rBg8NfC
frfIoN0QiRos64FsLXQrxQ6R5QI/XL+KKxcBhlU82aw290qfsbyc13uAGOu0WYRJWG5rmlPsXvR0
Hn/xdSBWUZG/hEbT7moXvk0YpkCkTVaE44tvabAskauwFl1JmKNd5t15fpKdEnCjmWHfhprRkKLN
s/o2uUsw17Lm27PZv++IzikVOXjSv41aMcOH6vcwmIKDTeKzKJ32pLqU7B8s0x0xXRvJSyRVqpAL
wyKzNtd/sqcB0yYI02w7hIRGOdcIQqpVWJZ0Zk7E2nnaj6XPmqGr7zPSJlI4k4xbUOQaIZJOatuK
hD3Bsa+HMDtaj4RelhdYsOyNyv10h+PyIZQeiXGpXOoaP13k3kGLIrINoIMunVf2CAR35OgTRbMP
XEZPHM5MltSEQ7EBPITeQHFH0KAoRP3C1BzJOaLnmzJ3HHqAsVpWlnkuA0jj2DpdnF7ti+FBequT
fRcP4KHLeQhRsCZq7fhaax3R81Kcvn9wn1HQ1rZJf4oAhEVPuadv4UzEhesieiiByQFJ4OILS/x+
LGNtk+sULVKab6IilrKlKuKC4BNtuA+t+JWx8A0UBhhG0RABr0f1InIEhIAJ6ikSLz49Zoz2+2//
/rf/+Bj+T/BV3OZwsCL/LW+zWxHljfrr78L6/bfy7/97//nX313DlbruCtpo3cS7JByb5z/eoE4F
fLbxbygm+sRBT7FMwqo6egA5LjFAUs9i9M+KdziHABV9YFzrsLNOvsbgTUwGQ11JrJqsGWZ6AH+j
Hg1kX8OORror96Th3Tvjbmjj+tolrnNrbJMXWed47OUsk+j86//jdTh/fh0mv74hHcO0pKFbMPnd
f3od7tjHZZaDegfestHLTu2wdXcLEWbdDXZtDIzWLFaCLfxdFScvECSQGWfq7AlHu1Su7+0GWb5X
yaBdQndj1UVwSu3oIXbd8UCcQQ4mQq/WGN+wnmAAdY1ee3Ds3L8YYw4DMWyc1b9+SZb3P1+S8Dwp
pKD3cqRt/vkl9dwPsIJ40RqwWcwby6Y9o8NghxMdAz/VX/TA3PaUr8QBhXIF+3Oi41J3MCTTr6iv
tkbncGnIkgtdgRwM8/rfD6T+MhaI4qfKSR/stPFO3w8TGIoT43qFSy8dzO4K8pAhMEr7x7l1WlZF
aUHmB9bUdSQQ9Rkes0ENaleUalmrrLnV+hgsTCr4+WxKn5Cp0mY5znRglZc+lw7HDwMIttHRsG9E
WzJqjqNLa1A7pSFZU98fOjkX/clKEYKk2dXKpLvPAvPx+6PUaoP99zv97386C9T3WfFR8OqjIGz+
6cO/PRYZ//3H/DX/9Tl//oq/naOPulDFr+Zfftb2q7i8ZV/qnz/pT9+Zn/6P32711rz96QPodNw8
79qverz/UmxD/vNsnj/z//fJ376+v8vjWH799fcPwOnN/N0Cbhi//+Op+ezHxvaHQ3L+/v94cn4B
f/39oXtL39/qz//xJV9vqvnr71L/iyUBOnougTnCljanJD0nzxj6X0zTlA7TE9syXDjRv/+WE70X
csGZn9Jdi3WXtDzp8IyCBM8zjvkXPpQ23mP9+4n/fN3/uIr9/Q/2v1/VXONPpw7fnB25xW8m2QZA
NTR5nX+8quk+tYIPwHvTN4TiZBZH0/xgWLhoFnrASH10w/YQGfgpsiVJnaPnWRf8OsU1Yb+4t70K
nQ6uu23KtP/SBumLyFAAWYVxBkz2A4hBscukr5+7cQRflrb2TBrUwTGCKOzgG0WSXDxmibgKu1AC
V7KL1WAzUDHJJorRst2gkXnrdOoBFLguQ1IQEdq+0n46IisuRj46R62WG92wvDufpFmtjcO1kQXO
pkvs/DEH+d0UN7Z7DTjl5hy0ObDBrDMOXKthxGqKjYofJzepY6oMvbphajl4INXQlCcRs8fJEPuw
qPJjkTnc5YQ1AeuFhmk7RK19P0CVXml4dPaGT/Cl8PX42Aq4lHB2SZmWsOoIByBX0mlml3VSU9on
KWoGCaFDuMH9Hw6+/+VWxdbmn/6qJugo1zKFicTWMOzv5/9wr3LrzOJm2ejUfNha1WCwZ3L0tdO6
xtPAsNs8FHikf6BbGraWB4p/IFcEb1Fx5CbLVLELn+Au9WflAky8j4tMv/sOSyW5ihTLpmN7GxpH
vzKDh8izkY3nyJ46aeBlDP2L2VnDvRsrwqsBhzEj99SqYVOCNXG4UXdkKH/e/abc1DoYE6x4B7cM
e3NpQQOIsxbWRuzCl6zb3tk0unwGWsEM1Fc2lTeWDA2Np+wYEhpOXcDL6qhENR8Nbd7KO19d47Y1
b0k/zg4m/9YNuVh72YgjWEHZ7TBB3CyDdQtuoiv7h21YOuF18pIadkEakDkmzJ+AxK+Ey/UnbszG
IujwKLcJAw2/3OYuIUd0bhmzC8tbpLXUT8ZIzINtB5ba9E7aHisd2brdP5FO2xJ7JUEhSmMF6oWo
CbNx7oyKpYxnW/lDFUTvJdifLeRDlhdj0eARcOShnVw4/hLlvKiZ2TQRsPuiJGvHqoGbMfEc4agf
ZM7YUHmEnhuMdJbfb3Q47+8VS+aFbZIL0ZD9RJfo+/a5G4bwVpNLUgTtqXX7nh9Q/gAuyHR0SF4l
XityO1vARCzBl7HVh5cz6qKYCUE2FsjwWXCS491vp/l9H+LRAeyK1b92GJKUBloIFcCKpsE+hCHm
EDAQIF8H5bTk2IBMGtXFaWOg90EoEB5CR/PlpdIEieKI+hhjV8fGjJwNrvi3uu06BtAS2QeNxQot
3TlKHefoMBLAa3gsRfdryjQAO4SNLHqQZBvfYFWPgMmHiclfh3Xi15SkklQze2eU4f3gV+Xr5Pkd
rWxe3Om5C0ibBhaNWnGhu63Iv5hIQnDH8RomNSk9RfeY1j4A/bBdywzlMZmapGFlq0QTwX1QtcNO
9BIaQxuBISmg6kWxf0dUjbP6/qaCkT6bDs8G/tG0NMWU7fymd0HplKee6fzNl8YPQM/PNvCh3beu
yZmZfL6/HO3KPZp66p8Hg8hD0pLX3VDo1+8Hu+2zZWEwlxgmv1hXrRX/jNBAe01ycaZSPZYhkitf
CwmwzN1wGdQpC7HSiy7dNGkb+OvowZgf5hwFr6pBdlJ6x3Kom3v8FjRAbhRdQhveUkD0kej7L9uX
UDYceughNslaywmIDboqOiQDwwAW2taLlOFDHFNlTeFdzZyBC7yvIwYwJe6sOEYsoIXp0S2ZMSVF
+2SVIUaj7KSBpT5580MCU2yJT8daMZHXT3bnBEdO4EWp7TuTQluXmrqvO95NcCqIdgC3+Sotzk7Z
wc/1LbWcgLStwzEsLvp8hGps4shsWPWmtK91ZeLF0vr7KWV2m4j2gZdk7ARd7SoyI2Z9TDM20k8V
5gdnWHsOhs0mOlpabZ0TN7RI9ORf1Q5VSH8cehiS3dDbD8LjQJczwldv9k2tsVRwuFEVCtGWOfC2
815/W2b8lWin+NahrTq4WXNpEnc61vODTyW4MRUro8qwjm4LmSFtkwBlGjghGBLV5vsNGZgct5kk
lEn23eZf3zFMd65B/tDe0NFYtiVNT6cWsSxPyH9qb2SWM6aZ6NBNv0eYJZ1zF/rlOtBoUS2HbUs/
aE+xyOI7yYLmLrb9F26VuCKxzZCkaelnryrHc7hXouDym+KYyH1ucpFMflV57O5KIfyLZcX9qpvc
eDXkIYCExlw5tvSwMJI/Muaudq7DUTtjTkTz1tr6urebdlOqRB1ay/rRxwSzsAjpDgIy1LaOarG2
QmPY+mZ5cqQQZ79MOSo70iVLyZJibOsfLnupJimsu32YQZ8lXTZc1jIKHzifEsh9E6oRsz7MaGR0
HYYLstfZC18T17gJ9ZOGNZ5pQ9xuKBLsbVzl9Up+aGWSk1Pqe0cO/qVtILM03aBBmzHFqybD4BI0
TsCi31b3UZ+RDfjRlsrneiejG7edp1paxEzE8pWlcPRj0AHuEe8NliWQ7FMqk3G6mScb4XQpuXhX
RXjr1Wc6CUggNDfhZMc3dllLEqJ+OU0Yng01NCsyFPS94yG5awlCPTTsxpYcu/HZyvpnjZCvIwIL
sUHFDpoGDA1DI/tJuKq5mBVWXSvlO8Z28M7v4JOCFUe4kgCOiDA+5lo+nAqTAJ+aNZVGtC2BPu5N
1Ll8ikiS4H/1iJ3GhPzuuWjrbAnkje0C5drIHt1rn0XMjsOpaI4jKPdCjExFDVPtBpTDGwR8+7zt
Y7banN4TEPizVXdyoXLMnjq7la1OllQjH1kpGdvQxBCF8M5HrNt/dn4XXkgvumb5PMQyS/NmZgBC
YW9ox4hAlEMQyPMEDRykRZE/2VpyV7kad5MqesfPvB8gZqFCtc65F7j3hsPiFMPziOTOWTuQE/bY
7/wtUcqPUkuSs9eQnzOODd6UapOg3dkDKwuAmPtiP9oJ5YFrHDHuGKRjuluON+bPDbE9Y8DyzGjy
2T1iRNfA0NGwGpw/LhpEYmFi6FDmlJyRYybniWyNZvKg3+jE4VmhfGT3YFY2k4PJGQ5RCz29s0gD
TSndr2NZEoUFDJ155EONZ+pBlRmLGBOvT1YDcvlmFoHKmjOHNOsyDhL3mmUPN8GKbjGF4wDVwydo
fDReSI1CtDLFXAyyefEM3pbIi9R60KfyHtG0OjAGvXjSnR7ros7h5c6qAn9Qyyj0gmsGd51aFyer
WaL5nGr30cNq1tbDxTHiY+aYxcWOkepP3YvNJPln6+EyTfMEHiOV163qyK2srA1hO7fBGurPFPhm
fWI24ZxtbMHnkWZgAaUebIbelRsidsisM2hY8jzJjk6Rym1h5e5lRLu91kwAU/ZAEEvuxpdI5Nze
IxZI/pyg0pt4hC0in9d4iUixT4YCO1lbvWaZpW3LjrFHoliU1DkYJXS0yYl6LzllXEH0yj/KnB9A
kMysiWqjEyu+6EQ6JcL3GS42IQQ86RYykkXml+PaxoOIPXbKjoPX+AyFR1TScw8jfFbGhlaelGs/
DSgJD7CNgztA5ntvdLRVEUFC041Y3XUkQ90c7TAh8UMHVzvvCV4XDafg0cIVuehq5o1gU6czNPJ1
MmTqTgC/qUC9kDrVao9dRoUL2eTRRk23rNoqgnoVqquW1c+Nh8nS6gkrHvUa32XOMp3MBjZ8zPef
/Gi6KLBGooyLXe0R4p0NWOjYniQs4eZoaj/51RLUzboiS4/4pO4Kvw3vSiTbloHvMpj2hNMGS5tl
iSBENfK2CZxFukdhnlBnI5Sfxo+4YfCBXsE2becAX7mgIovlQtdgatY9wA7Xniwol0xwKs/jjeC8
6vNnUUQAbGbCrRhdhAMNyGeaFa5bqXoPI90h2qg2Ti1XnlOHKKBLsM3p5GexTAjsA7mIrFBj9TMQ
uIHGVgOfw3oobgYONDdq1xAamuP3g6Ir4EZy830ycMgkcbZGb+XryQibk6Flz8Zst4oGIc9+gDJY
K3wEPAS5JL0ZgqN+B5Q3lz/6umqMrZV26BQrC6D294HVbEq0M7TfvXsYe6Dif3+zyjTbsVTTjx71
1XFEvhz7JsJ6UnCPVWddh7J1ToXXPTS54R2VGvBL8Rq9dDwg4RaHen7ofKCzlUUghznm5YnopWYH
ru/kwwTGpMGmFtCgWhet6c5G2gKlwRSGQJ5TCN6D6RBKEoecc8w3vFOuxWqTdDT/bCrEFX4B7Mwa
PnLW7OJhTGbINfl8RETMuYSRZNqIl1OrCKnodIZZtJ8r23ON86SAOrSjTXotgUzoKocTXgEUZAap
shJpRP6N2YkdQdxa/zPquTGUNBZnBvk/vJUxeTrZFFp4bAkT6mi8aBTaZgFJutwMI+eo0o0bnAV3
mSIZPReuc6+lIZydrCHHT9NN0KglKQPIcW0u4WIEQDXkMMM9M4X726txH6bSPX4/jKxpIMf313wg
JxaY6DnO3UPZsznF8NeSBWMHdK5kKu5TGLHRUiXZDtNCzpFiE2lru0T7lbErTt8PaDLdjWlXNw2S
cd/a4HmMDEsJaX/lMh3GmUiP2J3r+paFn9eBHEsvpdNhBfBG7dBEzvPI3GkXzMvELu3OekfgHNFm
W79DVKsm/NYeoLSVrD2sbaOtzoIdctMr4rGSx1E1wy4s063muiYB3B5y3TJq1h1DRUjqeJxRffqd
mv4vVee1JDeubNEvYgToydfy3rWReWFII4kOdKDn199F6pwzcV8Q1ZoJqbu6CCQy916bA6lwrwzQ
8UFG0BdNy0QSUYkG0U09rvsZJFpgcW8sZl263kXwA/9bhQdjRIgJlitU6s7B1MzsLS/RzmrVLmka
UvHcpD40jFle4cARG1XJR1bgfFMpbArVI1OebxzwITZ9ykk9dWipqhGQXesBEen+ESk8iWjvFbHz
rYq+AXpjyNTTH8XMHH444w035s0FE/Lso7y6mkXxTWpiJ+fjzGz97K0ZtyHAH6Jq2nw9zd6SCAHe
OhnHHyn2lTW3m12ejBEf2ZSPgeFsC+znn3ROH0TimA+SIuZSVmdCfjVyFCyxshkQTe1FWCDSdUqH
g9L1+EnHBJFbf+xNhhNMA/O3QtOrg6C/ti5AX4gwHI+u2WCv8EzrYLnpwVKDvIpEZlcxNsh6q3Gf
DujvbIMs20grxdlUubWtyGXBA2xDvCTlEJEwuU87HzCBB/N/t2xwqqziY8f26Qvbu9jw9Q52xGEV
DhCuqQJXll24p8atAYjE9BcU10IifFR7k8mMdck7uXUS17oQWkNwwQAta/l7l6UA5SnNiHOuRMm4
8poIfllPlR6PuiDTVRHkMwnbvEUS0D+UBc1wLrSGiJ9vqHah+qbXxi/TK2X5L7Nu+13DZGd2xBM/
YrDBD6ifDn71s0Y0cx3asLjmVHSbv3997WTcwSGlPoQwDNpTyIbKRkLlTxnfA8PmQEky5K6BcHH/
z/wWFXUgdnlygwmTaOX2xIcfgL6lz2WxSo6s0JuuA/zujdPmakelV234H5pLVoJJUblT760yfnVO
r52tJqk32LLtv1uaYYC3ZZyKnczhRzTZBLCbC9xTbbjCkyneJEkPm2ZU8LkS/Uc3TCjPHbu7cUfr
bloAaZdghx3QZa4agYsjGemIuDFVKzYt/cMNrc7vjU5eKD9IiAqvhmOl4dBWBUO3cl6WV0RUJNu4
cFHm40shOpoOCaak6Jq7oYHan/9gQ0y9o7Rwj17eMwLR46vp8Yx63RDfXTD4A3HLqkjcW5WOwy13
4rv4KhOJuG8S4hx2fk+L4x17p/5oulA8uTdBn21GrBqx82VOfHgLSgOXSgfT3CKQuhTkJbfZVF4R
YGKR9otbQlV2F7XK75SlZ0xnwLvM/prbtXqaHfL9JnJ29uiKB04FfQ9K7ScxLN1vgxsqSLvqn7hC
yMQgfg888h06of4I9eChZRaWQiJ+N1UgMPmX1IvcYE8S0s1VycbbK2l8ZCH1ViU04wR33jiG9s9x
Fnwi4WX/NiVPKQGXNLk684tMmffbnErAPwdoUXO5oZcSM5FGxEEpAT9Go+ovY+Lu0VerZ6f09AF0
+gQmSn+2Wjwe+CTqG3R/2h2RcavS5srAgA5XATtQ+r3YeQV/f8W3YqxFilbfcW10lW0F5Bt2YXRG
E9BBpWbK2bYVxzPhp8Cfpq7aGUyU9qHV/cHX4F4QgtQb2nfa2hpb62bMi+MWoMA5mUga97cxmTwn
Ch4uZEY5nkv4yWhzHVp7LDJIOkiv0Z+q0Ko1cXWQZXpoLSuOdujw/SUaa+uy1G6TbG9xhjR2Mhjc
nqRst2mA0UsaX1qgkKdmjGlw9sWnDMrivCyajWgCx58E9WLsp95Sl2UJgvSBsk3xi2wLojdEe0ll
Xh+RO1rXxQTDM3EQZDNrfSMwltT5FULO3MI0pl2vuRMlXlHtE6x6iGBNbedGXCLhleM9cYpg3DAG
TsuNLbT1EDfYb/wMdJWRXeaCHziJIE0siJNHMWGpSZlirNxOi3Mg1QCKR3NE1qb65C5AePWBLk5t
baDFNWfzjDt6r1q5R1VO5TmfkuEUTMa5Ld1XM4zhk6ZZR+dH2pSEUfzNM3/Mv+00zbxP8lq/OzxT
G3emjQN4wQSeESCelwHXCd0kidL+bXSO8THmyrwa0wMP+kB0lYKjEXJ7d0TU3GTlTWua+d6uLJRO
TnJNCZoQkxcnstsvvylMqF/n4u+gI0veRSUzH6M05DXoaHMbkHc2gbShouAnOSJwfR+FUXDXFtGb
rcwLjObp2PbVzYp9Y67yIjxv4zfSk0CiNafQjr2dkK215waUnovySyCr7FpZV1woGup4399H7fCl
NHTzlM9L0ip9Z1jGuzZZwVmD2kF0TQOKkoLpxIXoGkdadxN0kK+6+RoUNyQuU9Ul9oqKNDmVngVy
mqZInPOUOmrlmh25xYFtnyUlfqQ4Vky86Lcgv6WanT6ClPTfTHMIJpy/bOqGEEIfJnXQXYC99xfZ
4JvL6bpCFSCyjLj5j5hh63PYgXa+Ro3qf2kQCajrhmavUdECsUir9yb2+pehCAVh+3JByhzjePQv
SdDStQWYBn2gcW7xvGgUAhUG35OuwGcUvIXLbWnofH6YQSnuelgfaehGW1QjYL0UcpWEKPZ+Cvuz
pxXHenb5QRle93y0TzlJbhylLCGatEs1gMQgzqTYLT9U32vOLqja36nv/9BTE1G7Ho0XO0DVVQ9l
tVNtYT7BLqn1hBZEk1l2Gv1IPbysCmiv5tMHDtC7G8q3hgbvg8ybehcYU488MPEPnVH9YzVhcq/c
wj3ih//oszB82Hh794VD/B11d838i22Jtkt7LXCeXO18wGulX6Bxkk8QaRB1VH0n9pPpg+qJgW1R
0tB083Zd1JifWgvrzg5PYHeGX6aMf6RO5qAS0bdRaGXcBkl6MhsChAxxpGYZXmST0eTT+SxzYt1R
syYvl9KfuT44PDHXd4meJ0cSW35MmYfCDpTMGisvH+0RgazDFc2Ns+pa45LIe7oMK82s/IMYkYsN
5d1Da7r3RulvDNv67VZDfhF+BDCea65bhtFXZpdvqcbo0NHLvWf76Tap1EjIvFkfExuVWNHhXy/i
aVtBOOVnS/RHNS/Yh04ya78UDZwrPsTA4kCybHmCifTIE3MPJ+FBeJJ9Xpa85WrlxAbKQGtSl7hE
u9fRWdxWvkNiisOYqk7M6rwMVv4u/b7LguzvYbcce7ljcC8Up4bIpHMOsegy5B0zwFYc+kD7qdWF
uSPjiaQgiD8b5kbxZbDSnu19QIbrONl96GR+7yHpXSx/2OPwQWVvuD+ODqO0i0ezZR+irrWKVvtq
uRM1v+lPO8/hfl0W9qeeDjfmeukTW15w9n35pxN2d7HaQylruUF6HZF85cszXV2DrJNOxPtCuW+F
57WX3ixJqrIiuFcASIigR96H1Y1895hfY5sCdcIxTQUehF9xb0QnNKrRywoapiuTo3Z2k4R323Nr
TD4SeiDdFHInS8hkmnnwrMq/LovsrF0cu9E5sxJ17YKweVliLNemH/XoyNkntNDub1nLOxRl0O/0
MnXPlYYnm9blMwk8xuJNt+ep8Z4+JC0yP1tzn7tWeK3n8s0N5B+CYvD02HmwWt7QSPbZnWZne2Zg
Qx4nxaaCrkOyiNTJjGCYv67pF22MyELg5fHxWdU1WM0Qe94Z8np5rtkjz25ublGj1UdCFPFrxSE7
k4HXn9Fjie7ea77YYyZ2fsjW4s5LUDQ4CPRh27ecmcrCJSHYGuf9cXnlz5skuVMD4W96sBJz86VD
zXTywBivJjvqt53WqgtGV8ZpY8X4a/7ScNSP0MuL/XLrFQQukJLZ0aYJKqaLakblhaAZL9Ysr1le
RbFTHSsnPcfJZhZiz3W6tPyQ7CTze2PawTlXHvAjTYIFs0qozpV2YL6LM7y3aKMmtJEuRpL3ay+u
/WsUm79FTSuU/o//punFPdS69LtJaiT5UzhMB0fcW+hIBwCg8anMfXnNtQavvPmKNPcSaWo23BcB
hRjXBiBSJPWkglRYu3zTQX4ecUm+J9J2uFFReXCAO9s0l+HLYTJYlzYtPqI6iZx/UxaMpt5qHTTu
dv0melKfo2gjp8L+2Rs7rx7p81seEP90QP/Ao7VdRrq5oxlb+AnayggL+vKFj4w3Iqtonk1NSHS3
0qPlSk82vtrGkZpP4DmS4ry8itBkocEt/tSGme/02QM8zQs+JvuM1PSuRwVo53IwT5jYzFMQTeNp
eBVeo5Gq4yCEnEJ6PYY2MvU1Db3aWwPmqlZX1iOJaO9PPi0V3YXjb+mUFkPkaofWoib0ewf2fhT7
T2rk8VD5wLjoAri4me3fMiLfcvnKpedaRwkONUD3x1imOQCpcXo4+XTx3So5pp6VMYhj8d0yOlhx
9JXTur7m89KQC+H4Jb3M0S23wh7td7iDxi6x6mLL6UwcuCKmj3Y3KVg2uwZMP3No0m/GdHAIKvha
pCC/4FB/hraT3qRJ5R8JdQksvlr+iIL8HR0FGTLQ0oItWtvgkrm5dsn9eOc6NWDUOAjA/Jckc4bW
y6R1xfAaWPN5WexWQQltiSdgo6jrfZ7ED0dry0NJANZQXkiaqC7LqyZS95JsC3TeRXTxyBC7LK/k
FM1MBePnoOFhbi39nVk0xIZ586EPPcteyZEoDOlfNdX7HMfWZflKpxexJj423hBnYJwaYaDHjBSn
RxFa+UYxmz4DqETD28wvrTQi9Xne74kGp4hfKvl5cZBnnjO9hU0RfJIFGO16Xeuiba96Tm79w6in
8KyrzH9DrKr2RAJUgFhhPbRzHjWe0+wiK2yJJM1mztEYmVyAhj7n82JPNpaYOPmZZOA02zy2zibs
jXPvd0B8KvMYaTXfoIt0CqQkPoakCelczoW7JlEZByWDjWVMuizBOIlLOhJsR+du2TeWpfT79oiq
+S3CziSbfHwOQy0/MRZxpyK8PWnUjrAGp59VTjc+5WSHpHN4AD+97znlltTbaD05uofvLNfb7Rgp
jc493HnhOO4+Mfr6DjHHvaSYUvVdLEKx9brQ/9s9XFqI7Jhu3RlnDviS3sKAwDmGsgVolHxuHQPm
slDtsYeXMkBMmv4B1F+d/11qCJw4RbtXJZiCFVnaw39hMT3tvfUApepurz/hJHaj1T1lPYcTMkYm
vAg+TB4Mh7iKIUPIEooSzyR6cRic9AFfngX2EK6wFTl9vmmBDG0DrcF+SFzRySSI7uT6mrnLoKsI
/sWbh+P176KGbN/q2nehou+WFqgfjWIM6obDnDaAftKA1kEcI1AKgzA6/OrdFlwPAlOXCw/xrNqz
4zgLHcQcU2uLb3aGVgKWZnSRGhkGiTMCbsjj2RhX2SeupijPlZtty7a0j+PSIZwXlGHFRWNEVpuQ
dXxXMLVGNNFINRc0erfix822sUAuApy0xFdo1Rg+rWdMHhNDb/0kp9I4La+Wpa9gbGpcTgL/FA/s
NKFeJzdlMBv0u7HBzsDMexqjWxT1/Ut4ItgBnsQa4TbGvuiZdviVGz+lbsX7oVAYwJrxP83fPAh1
cie8DL2DyNGAy+O/h0uFwo5UyekcfyyFUihz51GlxcMOFQnRrT0clhERVMPcq5y9RozCPhz7iCFT
E544pBR4o/ZILyS4de7KHTsdhZSnxC0msOOeKi05BglUvbwMjZ1LGvF+GTAVxGse3IRRrugq7a5T
WcTz/S+LLcahUc5QDBjIodJIZZsSuUHVp37F7U9cBuQWSgb+EPpJK0IzdTYLnuCiSr/EFYqxsRvj
xzIaLssAF+APMwzyN1xk9NftN9eTgjiSubtrtN4vu4ICkWYg8wEojk/Uv1CHhf9s6346JUS5rJya
qmkwr53jemf07dQfkG0EXmob1PIy5XOSN93patA0SHqIezNoBk5ED8RtdYIakJwad1V7Y6SvvGC+
QfCgIsmnZwu8rrgtKqc0dZigN2W5Xeq1ZTF9evhUS3TACazyIgOWJwkWdGvH4C3OCCnZEJeaganE
+FeMoXvsjOZnl3jZw+rmsbWvxSeNiaetVdPcEKyOGbycp8qCn07dmFe9ZxZVtD6nP/fJspqbTkyy
f8D8osuVO3dMWojL5z5E2obO1dO//PvJ4Y0fT6JAW7eye3xldB2oSIdzJCYqOzl2X9rMp0FP3sVN
Ms/bo5x5uTTSVrYZYENLHWOb/1omh1ZADBw9H97ssM7OeWYz2oiK+jgMTNIbY+yOyomMtdXU9dWt
6BpLVwv2sE4Y2qm6fxc4R6vJwbeJ3XI76IP9Vo/Fz1HAYfQYue0jwpz+VgOGPgYHnaHLJhPFN9UP
3dbWSkbLkVtfTGLecH0Xw32Ihhv6vvSpWyQvxbCF6S2lT78F4ZDlWODTtsTBqHmvwWxy4gURK+Gl
puclSBpC4XZfVOyZiCURJS0uL3+bUpCWa3SCzcrKxB+dsNRNWeUAX03LCI+53/3uW+OLiX/m3M6N
fFvCbc8cJuBQWU6CDvxpeYV0B3ZhCLfaN47BLGJalpA66Izre6OHvnzWovQApaCYotWBCSntz4Aj
5EZBtVuHdtOfi9btzp3L/c3qkp68AqOEVhRWV31eiNnaRV6eH6s0HM56YPRntLOfftc7zrpjr98G
80m7LI5SJMFqVGVgs81gX3hKPQQwji2Kf5JlDOvVWMF4yqK8PfzV7FXIf08BzcZLkva7rpmcmwPw
5a1ugUMKK632jRLls9TQV+qyqA9VSkBakgezOCmW8aZ3uEEENtE4YQr1tKLp/KFk1J0ntr4VLOBZ
1e4clxJ6+dSWYG48iCuEAsCWOkyACE3czinuzWS2eaVH3KbBUfbcapqqX/9Vg1LHk36eMm9BvEV0
YTmdF12+Cgz/QibUHU2evx+bzGQCLG2UqAgVZ5GGAy6NOD5V9ZgLC3fPRY39RUP6padwQbX4QK52
/Zl/duwOeUyeWq0PTLXKFEr4LA+bAtgAgKjo3gJrxd/VgOoIuhFWkI1pp0IpZ6jiYJZjSzWJ8y4E
iLHF/V9ibta9dZgxCxfKGGE0JGjvilQjp7MS5qUxoBeNQcmNLk3VySi5KG29oCAcN+utvx80bDJi
SzRUuEoMtlhjLpKqPoaQW0Wv1iXJrLXd9g0tZPlqpwc5geRbzkKeJKRxW4eed8ULmt6BNK1lpq1G
fyi/JYWnXSp9wvalSrhW2bQZZIDPIG+bV6C7R9+Y/ZvKiq5Oaom9GkvqS6QqN0Dr4UZP/vFby39Y
luHsO0qEo5govsmm5bvESE12SWLvZeu1L2XP3FLlHPApNexjcUM8d7ZCYiMBpwUwcxdYY1ejIjIN
uQXOoyNtot1rKHHPCzvZoTNqZ1Vlhy5lHp5nFZMKO9De2tD27hI4CFR6Ts9lBOk2sVxzNpl/dYF+
+96Pvf41sGhfGOyOXoPvPdD8L8zqmkeWQC9MUdq+9TLAqgLqpVPhr4Azca0cIR5TZvXbEpWPEQnj
I1ThwXKFDimxa1/MI/c2Lqi2Ef17NHl7xyBZre3A2mgicB6K6LWNPVCHlTkM52m+pKSMDSwuw39/
Eq7g1c2enzZUkU876pqrjxVrbVZw7dvGqPgIt/lv22h+0R5ZLeMRuAXeo0Z80drppcReeMnG7D+v
6loDGcBsh/Aa85fZFjknUaDflyXFSLPO8q5dVyL6NY2F/h6XOGdKHVSOsrJVM9X2m2NYZCoNpfcR
O1RqQukn1VTGAYF5/UUnp7dFhfrRFGxC7mSTeVmetaqokbm17ks2dKarYdjArPI2XKiMjxh9KZl+
9ffRITCE4VD5IXT/1Qdy+tn72qMQ3i8szuw88zeqTPLQ+XVcRGAgjMa0RupCULxojGKype+IEtTY
csWotk6f5NcuVXdrfkZbgSa0CuG3asxkpqwH7DsL1ZAuEY0bjwpxhfHR5Ua0S4XV3lwA/MOIGjCZ
pbyB3r4hE8U1PaBoL+gxcIPNJfX0wdStYlvLbvyuMeNxIytGF835X6oMvY6Gdh2U58MZEPuMWfPF
LO38qPsgxSDGOLTUwThxH9agrhuAdGTqbCtpuxtthm4aAhMkXKWd8FDrVV5+hf/evxpmaCeyBNO1
2e4mHptHPv9jRbflgoUDuvQISm8StKlYttGpDNWzNMpfHc1pZTnRm+lqct0HgGB0w8zOft5QtCBJ
O1Z0Yo+tk33TUfau7UwLSMujY4WAPDvLRvtRxpZzCohMZpib5+9alv0xarNnnyIvKafiWTsabom4
c4AU97X/SY/gE3RYcE/g/2wJMQLUVHdf3IC58ajnxVvAFQTPPdLdWDjYP8Yoeh/0Kn5qXrAZW7e4
576ObZo3noBtZe3L3ktWqSvCrQunZO3HMdPvwjOQQy13Aj6VCNpbSVcCWN/XKMfpgOC6fdhVzUyo
mkpCyJo3YTbaftkrbQdthqdFYMdQAwidIJcqsuV3M4grEg3wHuJJ54BGLP0ao+lJq6QkuK/d/Tt6
9qmiV7lMACAhPPz7GBYG/CgxEguIiA5mqWeTAQvVbwUb0bvkY0qX0Ih/EembESLhIFlKZbLjST3G
bV+TR8aksyi1ezLY7hGQvHuNovbL/PAc7DGIKfbHP3kjgns15z8ylpLrrpWgiec/KxkQItwwrkbp
OfcScGGCuoBxgvTfXWZPFLVF9sEACCC/I91vCXnm1XNsHxxK04/IbPONiMvyUg7pi3zP7z64T7RW
mfGJFnmDL1yeSKVKz2Gi3T0vTw9G0o8XMS9dVGeHMTbf+MdGTLap10Ly4e4XJlO2p7XGjj5vaE7q
unt4RqQuDq79sMlZ7WcLzbLYs4+mskdrD2DoktNVYUDNwqRTu8oo/fQ55osBs3wyvzNDVmqz9AhI
l0Qj7s+L8Ae8h/VwMumz70JD2Cu6ROIGASJ9z2bDsclIYEsVWB4gzNVrS+j2oxPyG4MjccIDZD+W
hSyw2dXfHqBQ6jCLmpVHC8JvZPylBTTHT9jGZ6ctjX0bG9HZd/GOJ1MUQG8bG8rj2dzTZsO+TmN1
XJo6Se5mGJdb9yClcjBMDdUx8pqLNStJG0bwVTDWR3cuJatlKAah+2DxV8g5q2QJLFleaT1BFzVp
EYgZ9rYSqmV2LsbLsnBqztAA5DLLtZWByX9useZAfzyE3Dl8AD6wzh1Fy3Xo8ulKO09MITqqwHqa
tFj2S59q6pgE0wYm3rYxjjVOiks7xkdQa8490qE7kmkIu1u/zlLwVe+Z/0i/GUgAYgEv/p9XUFuG
c45jEhcw3BINhd8atS/BeelVpsauBez1aHjQHo1uImGbvDc/5WFpmB51KDkgYCTjXk30mBGPbLQq
tC/8x+S+TJtodlnUV+Kb5YwMcgryS5xhIrwUjceyLF+K4p+6H+tzie2oIdJddRfTGp9i4HpO2/yX
o8b+3A1uf9bbaDi4XXmoZDjxWeACNdYGJLbl61J/Q2JQn0pPRAzIwy5hritXUQEBA/e0GV+cIc/m
gQdHiEvESzwU8MFDsHGNbNxzNy+onFwMnFxBse0riKyVdjKN6e4nqXEPUHzeQ5rHG8dBkDiFurGX
fsXtZJ6MCTMlb8AB5+aNjNlrA4HG3SHH+0Zw9VDl1ueUND5DZQO0s919YjS0Dw5O2acG7bL22aZg
TTVlk37NXBHss7r4IZVOfI0bll/A5PB9lp4FPAiPStyHSJsBv+ytmuHwModY5jy1pZ7cP82901aM
HKKewGomQacazQ08qSlomVxmXJ0rxprzOF/My9L9j4Pc3Y9DjDkvT1CM/HdRXYCIDsc5Rgm85suA
obdR1wa42+e5g/GGJkQ7j4swzsmLrymJzlBwZxVCY4RwOspQrtt8OBF8zmyZCg3MMkuBKPDUGvke
pTRTxSbfyrBnCGNBYJ+XwWrFpZmloMZAM8dU16rx8pul62AnnMRDmsmXEjIi0VkIQ32zsQhCDW08
X3xcoS14Ry+hT/y/tujyCssI8ojGSohU/n+PbotqEwgft6N0nmEsqqNlScb0T1iGFmJrmb58JmQH
AzhAPfU+d3Wv/dFLlAI0ld/QX32GGo3imKz7MlXOS6s1wFNEecwkrpH2r+CWZPjmZikA/60Ho2Q6
cGvXj8tRJE3sjkFcTlulrJ9BBIFsERYYmvPTE+Q3gGg6tbk7bYiRMjb9bJHwWqZaS10KS48tQEXl
0e5VuYn1LNs20Nr2ZIlEpxCH+yENgAeonAQPWOPWLuxzFGweOIl4sMXGUga4g9B90lNqbhqwgB0i
hHAdtKN7c2wXTIGHE2+Psqv9Jekdl5gqXlpSOHg/FeYv3sBHPbT+ZQz+FBYcJaQ30YcR2gPPCB1+
TuDlwIlLzEjoPcJN5Jofk2iNn8uLNBYbmQc5RVbCm8astd8MHTxRQyOhXS/DYDP0PaRmOVxoOTsD
MzrLXy1VpcVIUph+Ss6RE24roo7x7rjqMDjjiWlxum1GG++qxz4tPXDMiyLEA4q7GQky2k9e5r2a
zCVACE/s6I7xxknLcP/36o5bv1ktjf48IAixQPWFwqjtL8ksG1gWvJB0s4dxZzJN0XOnO2ZBzy+p
obzFtzrrcnwuv5ITSit5hlI0dNiouFPO/wyYcqJcvES76rnWv5uR2gHOWlxfi7WKPHZjW9IKbvAd
r4FBMIysM9M9P5NkSo/Lg7M8MzlUsK2jiCF1izI82/OyvOqrMDyHspK7ekID7/cqXAuwWIep8gX+
raS8Eg6BG8+MxlNR/LMIGAc250TnHev88XtKo2A9oitf+VbR4yZwfDQgLENILIlVpv6mGPJ6V3jk
FKM98WDfBN67N6Qf1yM0yOS1LPja0Rq7Kfdy1W2MgpkzPe2pOpmTdVCzkntZwgILR+r6tzLgprFO
ays/90J0t/F/i9TnhIB2ozXRP+grCEAr+H7uQV0TxeMNGluQsu9WkWk48OlepHRSLyltpCPmnEPU
AOxNUGKgNaJLtSzQr4N1q6NOlhImFExnWoCRGB5tpfvXqkh/0b92DrVdBU98eNoTb/XhWVUl6kz8
MNe+tU3An1Z2zNCgHZd+dHwJdD+4GpXPx9JLEb1jolkN4GdWzlR7NGorjG+BZQBsH4ZZRk//e2le
zAMLwgvHQyiqHJZDg+AgiMCH1NDlKZnQAtD8jnW2v7YCSVkIAG8uBuC/7QeMBtxi+LmtWbC+LIIe
5fCLQk28qakqARBCdRrLTh4K4lfBPLsX/lxcVUN/TMs/Kj7jx6CtoEsN0SWZZ17LEsxfxtyEsBfG
JCkUBBH1hdYf+nySIEDNeRuwCUOwH6Xlc0UhwvO91IpbZfbly3UTf9UjX0C+a0Iuixx9q+jKaWD9
TgW3oVWydP00K+JYjsxDKcwffaXZTw/h+TX1k8vyVcp3dhZ6+AcMEyAX2Zm4Dxvzo0ozvnR9c++a
2GUYPWTzPH8RVzbpBH+v3Y3IMnkTx+HnUN5G/olSzXdB741xj350Ce5BjBbtrLGgAx33HGdijuCo
u/dcBKc8sdz78lVVEZrSTQrznONul99lgzLt0Uwd3W6dCIYcl8IQF7W7VsD4T/iJkVDNtSuwkfHI
FnqIkI/vSXX9OaU14NkBv+vOgz+9Iqtp1Fdw8dia0Q8F85+NI1zdpcJYao4iVowK0ZuHCZBfj3Pm
IF2f3WZkG54USW/gDh2SQsjD4j/QVu+Jrc682N3i62F+QieDiBsreHILwNg6NvdB7821XpgQPvMu
/jWjv4P5Oci6+GBLMskhmBJgBPQz584A1IVXYxuhx9dD+w080Au+UPDNRH3BW93AsA27x7LQlvWx
IoUfrRdDA5qb+5r/qjTPwihqqVsyNz2qP1qhERI6q8sa7XtmAJpHURKtahVkb6ZvfM1dJFRDhzHA
Uliu8chDhPMmJoMlaL1V0Q3mRnhVeKJ9Fl0nxE3bqPg9Ja1zLhozfEE/Ae6RduoHSSPPDgKTHUnr
kILIe+VcZ7kkzcfkLAWCagJyuqTKlXxmbe79T+7S5Fdq8b2x8/wQJYG/sUuTyAyC+QrzD/4J51uH
93HnyE4/JCbB3rU+PbE1/2OFTX7kJjOdtVakDzG78LLMGYna1NLH8meul54Hig4iRnzGHpFtytMA
07TSQrEhtqPYyJkfLYtAXYrY/S2mhnkobcKWoTdTJQkp0uZGbqjKuRrMW67NMKSovkFculVdXrh7
lxdSs1FNEha4MyOmBYUXhtzwVX3NvLe0aupHO6uFY5NeFlEWVNch9OYgFut/zXOVYUEhLzhat3x+
q+NUjdeA+KhHlBuUIR0fSySvKTE0IImacdIORqoz+/vf0N2LPBIadEJEfOCqehGPl2Wr1Z0A7u+k
XxCdt5u4hl+7/HnarrHVQK9PzdmImmnrYKQ+oDwO1uQ0wL9CsXVGli2xtRsgneffn57hP7RJ0liG
knmqczK042/0vNe/gghZz1OEHHgB3ddmA+sZintBy79gqJA6yLnxQunbmub2ahkwpX8l2uwnwgJI
ABoTLdt8NVwuiZnoX8yw9Z3W+w/Gj8Xe6QqfmMR+VOu/CANvVOVuGQ3E80AhqmcKhQYUVdpBuo/4
BOMRq5v9QHvxALwDpSsXIWh/uTxkDgdvNdvvhSmyjTWqYbN82Xaq2vctUSJLDMKoxyPOUMkIF0ZG
ntB2bZi2wTX2+T6MislSVMk5ElNh6/M6ckJM5VzateEa9L/nZfE6FOQtrCcjeYYZ/yN9YJptJvlS
iBUCE3Nv865rVXcd40nfASdKNtBAgGLGWir3edl8Zi2dF19D86MmHAZdL2wKVranvLfTgjekiDZa
YlhHnDXHrKBHtqr9j7CGdBk3UIwd15EfKZJ5hj8FqlW6XNv/4+u8luNG1mb7RIhAweO2ve+mESnq
BiEL74GCefp/FTh7FGefiH1T0eRoZkQ2Gqj6MnMlRodkI70UbF3cT2c36gYqZ+GVTMobEymXTBbE
1qlpMzB5AQ1P6oxHmxAmq9KaORbvB3wO4yiKl1hWxQuecW1tgIzadJ1hvNBVAN8p0eNt29e/tV5a
zxKM2mGMmY5OBF6eJx2NiwLZWBgx0PngVJpUMIZ+/4twlBPvBY+WuiL1VOtdfUkm/7cQXBK2cpEs
S+48ZfBUTp5u4F4mFiQ2g6tJjADs0bK+105GXtztZYIOFSvcJ1mxG5tJf2sS/4GzJTuWXFBPruX/
bvAx7+jPCk4eHzJKBSISThpqU84z8XPMLjjT45PTpri9GcsjBaMAhizabJMKlGc/kwWnke7SSGFs
TMIFu1rLsre8DTCqQPnJuec9QroyQaC/9R6qrTl4GE7VAitfnmpSc5XBrjoQBkEoHLWP2GcY6hj1
d25clKe3wRfNIkU8KUsiJ1cW1zh2Mptoepq+4FmWex8mM2+U1p/ZbhdUOZDqWLI6UpkJaSP96UT9
CyhinHeFe7HZXq8Ns7pVam+JsYkbN3TtHQ7bnzmFJpekq5uzIDVN2s36iuCNr1GOG5PiJ/BqIjhH
dC9hZGjLvZixP5aRg/GcyNPRgKdxbcjodHXv0MZIBNQwpL8FqYGdPwfKA8CjL879UFLT1U1/gnIK
7K0V58GaBz7H7zlOAENYgKgt1zjFygeWpQmeNKuFm+tg9Wl0Ug2VWoq64gTFEBrCR2vij1OhB2LE
GcIUBxrYytbJrkukXqFLDMe+vSP2Y58YddsnzlnmNqcVdyWWQxPgSWx/3m/svMYpw9BwWl4B3MSL
sVBvwCXL1mx2iJ36pmvo00bz1Zm24LiffeeJWfxv0RBhrbVgOpYOvPOog4NT4QqwW/NhgAhZBTBp
dovFZ1nQRus1razRllHbOsmm+QKrUxoY/jQgd7A8NsQAjSsw7NntLqb9Y4lRs2NNr5Js3snQrAcn
HXysOP24nlsYtA71s9gsYSU74yGxOvcpGCb7yBS5YZexk1Vt7trK+eJTAIoOE9cOzik9P9e4Kxsb
ern9w6BAb/9ZVKG70xedbo89eipCSM7y+SrYdWZtXnQl4E5q8f2EiBmW0DXkj8qh5GTcV6Hg78Hf
lG0yDh6avQgjxPgzcI2U3E406b0xJziIDskJLIp4YriXbh3H/oPKWoPGRLyjDZTGMc8+elX4gGjf
33L1MNdVE7nV6HxCc3+LCsftD5j13m2YnH+O0s2qGY8MSHMwRyNdhqVFceiqAjNd2clF68uvrusO
z75a2sQ+xTNcl9A5Q+SN73KYLbIv6JA5x6vL3yVyetKwjcSi5ebW+e+S4ZiiEgA7jubPObR/Fklo
/xLF9XiHi/UaDlpIMjAxnyyPS0Ijh9eO2NIaNYuUDL5PeKBA/GMQ9w1de8Y5yBQkQKsjhXKFOc20
R814WrVobfZLw9R+xH9UPDeORId2nXEbksI6m2zNUdyt6djjEV/+8lWQ9hfgn/0lmaGV6rn4Hc0+
4SSE2nM5RvaKAvdsK4hvXGrMDAwtSOQ/dzLFmN/mVA2oqJpPqGo71C3tMqnbPvWdeUk7G0Sz4/iH
z623PrIX6Wp9zTOLXmcFBIki5Kgpi07IXjy91SPcLkj+lIbDhyXutGOZm86mRCvlOMqXJI670yzg
fps53NHSiOf7QgUQlnwmgEOpSHtNTOvNmWZx+rt0rSdOeaKkRJfaGOz/eB7E8AVcGQWfUr6Rrp9w
8OhfseIOGN697BKDBbg1ogWvJ6vfSEHeGRdVg5bnBVAw6/Jj4rBILY57Im+Zbbj8mM+mOElSPL1f
xLdARZiXxekn70ikez1GqgszAxO2x5ZPx6bF9E3K+q2uCypTeOOzuERlt/p462Bqfxk4o7JJSaav
zCDBLMIdAoKuqKR+6q20pIpvQxWtmYTuo9h1zim0HQapGYYZ9QrtcIWcSemaFQttn6owbaZV2knk
9Bis+rCnFTxBl1lcg6KkhpTYUxFdLZqeYujzyz6gj6JnE4fhrgoJLOnCe9imP7DhBP294fJu2TzN
0wZMJpgOaUc3Ty3LK1G+tm1ImMD3r9w/OTRMdvegogwTM8n/VVjAq+gNiWmNGevyVZEaxhUNiVQT
hd3OklNWC2l8XExs7Nf0Ef0aSIS9qljYK8QjJ8Q5pEURdVNaV4AHntaT19tvWdw8KE/ik12Ut8mJ
Q6Jf9ryJdVHdjf0ydA7jvrmVxYP+1ODMJOqIApIeHLNmqlUMRB9LNM3FaukusJ6U8YSFLNOgBSm6
df9EuJsm4KSC3OZg8ExlQpFghmdQpY+XZUzrlxRsIRoZdc9ubfV4Kwc8crwJE8m72QQ84JvvfouT
lvJ07fqPUEZ/X8SdyqLmoGAs3UYDiBwzH4l++l9KzSqfdSuvbnXsEi8j7unrOrOsMAgPsuU6bEI8
/nZb1KdOQWQCw2IkUtjTIU+K704S5N+t5jgNVbofjMReceCLeSC5/qFxLLLMjOwxX/FOHxprumWT
Zh/63ryVaeuueoYZOzIW3LKdvM4Oo1HSJLwUS6FU/pATaWn2DljK1GQnoTLqCcMNqWcbxxdgWfgN
IRb2SXO7I3Dlz6FrLcDzTU738Orq5+eRFiVGHmdhPBZDtLTiAjxRn1+7ZjSoq6IoJNFoS4BkW9w9
tZS6bl7b/Nfc4T8tyhyvXkX0HeRS/tQACj6DIlCSQh7ZkAogzu85h043lMDxNjZtyLaEXDHmBZ5D
cLgoMnZJsnst/RPmlL4XY0j5VBoDzmcLZm2qfDZxfcSUWHHiS7jLaKk3Hoe0/mf6bYfCOk/+L6HO
AaZaPBV8Hv1aMUAqYObaUIEb405w+Y+7YfioNIy4f00Oi7/hc1DaQuQ9dOVEm1huBPVVg/pCCnV+
hfrFZ6CzrbOmnj/LgljVMfLgfLv14o4xMaP5CzDA/BJr85e8p+PJrOBYlDaCzd3obKkMSu1LPxvx
mds0tb2G0M72WL0W/2b5l2jDLAkgAhbEymWJMH6dY6aTifwOpWBclVSx8svLg1uuXJndzGZWJjSE
Afhia9VF4kffFd/+zM58yRVQaVmSnCSZ68Mx5QH5d2mok9o4nI1SrGuLNSQaOEh5EdmMHBvtpbEK
cA+eL14YDOC64YrOHYhGo4NHhriIGJtTLIvnXqlwy8J1ml3aJrmxTXEethJItchJH6O1M7No5I5p
+bsMVuStmJpAMKx2ecplNDIocXi0tDeTfSJMMUHjaN/fJEZ2b3E5u1QN7syw/PWZHyBgLuiKQ2VX
SLBGs1L6jAoKLfwoe6McfNxHKpRaapp1cRIHO6vr7JhOs9vFW73RkZ8JfJfD+1DAnl7Oubw//Z6L
7hEbvbXyp3Ik6D5+qUGw7KxBZudEMUnwqcCIDYoG5TSISyquvW04Ot4BUNw/uZmBicIREBXkR9KD
lgLxhE08EEBl209IjDFx1oQvnKaPk2fhqzNHguZSTte81n6FaVKchAPVomLn5YQFHoTIpFez3UlL
kjUGJeVH+a3UJNohbnT2RmIIH+m+cwU0uIzZMxY0jJMjcVXpt7Aaob/1KKgvtj120A7DqxXXW4Jy
yTXV8uHOX2C4zwS0d51G/mP53ogP5tPOxyAIr/+//IrFi46DhvIilbPk6m9Wy5ktZaJ942jQ3pr5
mjHfPWlmxkY0LeWHaO0eFg9qaU32/TzgAhiluKcC9lBEPPIWNGm11/O4vvazcy8tP33lqc9Mc46R
NBK2+bNf5TfaTwOq4NtwpyVQG1YxRVdb9gDduqmN+kXm8y9L7wGWj5wOTSVOemN8I7moP/Wczmhn
pFBkdkm9G/ZQrlJ/1C6iYoS32BrNKmFj6wGorkzes1imZxFmOyPGk2nD/s6IbAv2JTnkn8F/H4xx
3vYcS1d/j39gi4juJATUpE9wruIBv87wknHqADrkq0QYhJRdXdbOZtY7eSOxbm64R9HeHY8QF5ez
UC0JreVeEm7BRZs3K892TUS6zWQuuO6NvN6GKq+3LFnlNxdHD37CnjL3dRcnNxtoMd0YMdbQELCl
DaTIJ/j/tCxZYh8T2Y/nTZ4CE+NWJSnXoYBY+aYbVMczZ0nvXLI12yYG2ctkxPpXU0BxXl4ti6co
VLM5zBuhzPSmWnyuk0Oapi7GtCLbEy/nmWtjQj9+flOa4+dmaNkGxSEFOhRsrWDZSpw9ERkxSEyf
rxB8oq3G2++4RH0SJXj+TWDMfgsxP3Gz+c0rkLKXH0Nv+/Uk7eCyIOJIYMF8x3lwWJ5cmZfVK2MI
CIamY8KbYp67Ihhuy2JVklIyUz7HftGsJxFayG9DeFkWfWT4DcR+WyilDr9IeHaUVmWppfGa/kTL
YKj0Yj9s9ZPngixauVhHNsyPyL/JcD5Tz+iiaTfTxkRl5S8iJ1wTeDWdykvAMjTc2LjzkT4CzESA
hkHcMandjT+N0dlVC2gykvut1rpwF+NXs4NeafTtzK9XvcTJI5SgbMDWx5aSqXM5FmwDYhnCc9l4
L7GjGxuQWXgY/v2Hyyu3c/Ld5zY2GilsdYwOiw5BzpHQxtlv03vaNd2eiQdjrmG0sjMTTXdlDUG+
MVWMzVbLUKawuWpG0laFW6KrxisX5HyUcEtuqUnSJW8icDhhDebVhI+tUX8OajTOvyA7uGsHS9EL
bb6UfTRo/zNNQdtP2T8PtLPgdKmMABEsd+xIzc4g2szPzyL6mHifDNOdU0Q/k0GMASFk7NAJmDsC
BLRPL4q1AyX50kU5Zqp5TN8HigUPlsoQF2yI7QQ4QLdki5MwOn8+1Mc4ekwqLL4sGYGaS6QS4zW8
M4pG4qd5j72PyJhW9fO5TLIZWlX45KrioiXN6Cqy1PJqSThqg5MeCC0dEIqckwfC+HOxiCwTmQrw
AvCjmqb+z4I3AZjuLF5VyPDz+bY85JbHnTY3a6L1FDi6MTSVpGlPJZ/W5atYIRVmapmAfnTHVE1W
FidPMRNKcXAW2VU9HBZ3tm476tOlOX9GgBsHSbfPThjMpCf25w9QAJIpeTfdQ59Gm6xe06mUbi2R
RBdp98xobHhZJ4geq/8yRNSTySWCsLX5q5PWJdBQP3K+SaCHR9+e3qNlKtEwd6T2xrH2Bjzkbe2A
hx5c03yYcWI9IAFHSCglE00XejQK4LHDmsDMXcwUC0Q/LZV2KkeT8lq10ICKwVstXLDcQdnLbuAb
T5dlaZp5Poxdc+O+lTDT6ngElu45p5Ec6GsvNsuXQ91rW52T98qzyEGax1TwkCj7vMHtXWflScMJ
psCfFZW0VXfGHconBdDSyUhAaoUAl7CXs8K1/cF+XjNtnDADDfRQUNObUKGnUkRqWtmGz21M64/C
hIVePMLBmqrdPGFwrP063SVIwa/Sahz2SVF+kjYDf0z05mpSn86MYwolYurTyr2a/o2ZbcvfGf/y
Sm8wlM0TmaKPHMD+qjDT8czDbaSjD9eSYxfiSDia+IWe8dxv7wmwA2wWOTF/wohPLQGRPcbCESWt
Vuwo8EINHEHSMsTP+H0dlq9C13waw8pEtk2sa6805qgy2zOEws0SQyut6Z9UWlIUd+621NJ25rcw
fA7jCjCzzzyQuugI5x7csk2TesZetpL0sXfCe+881wnzwCwrf/LIrjd1lXxLS37xm7JGAzM9bq5s
5PrnusSUMb3ADJDXLDbHl1Im+rpgZHTQe2anmsDeRpS/fgjhditqkVvoVUF+zZmfLkLHshWc1dDE
TwhKkHox4qAEN4lvZnLfih4BxJrFJujWWFgHqn3oUtuDK7SOwJ+OpZrpz2rErw4xFNKF+trvuYPm
9G/mimydqadu4IYTCY6Y2joVS+6saLpQsxu6nLhmo27pTzC6W9vBg4I9SJlFP4kLPpjoML333dht
XcXqXxD9gkkdoW072dIF/eB5mbwXTT0eSg+qThVHu8i35/sQUOWY94hvkIOjOxMalgoUWWXkOmTN
9l4q43cDD5uHG4gIl0fUzUfY3cx5+6WyNcF/u6eza6bmr4QCmjkVIXoIxtuqsuZLbHX2WRjvQ4oW
LNRlsLgMFr/B2PZ/ojiuj5ruCBy7M2DADp4zTEjnmg4Yc1yxk8RuUUK613Zyi2c6xwF9RjrZjLY7
tYmAH89eEGCfF6NmafantrIILLKkSblwyA2jAsA9VHe6hVa3bKtyTv2chsnlUU7xz9KZZn8YPWbp
swMPpEK8CgpaUdVXtWjdY6H5RGFEwEGLA7a421SyZXrypZSN9YGX3l0NnBZv+Fq7Q0c/J40tmURn
NJ1fffwBHP11FiqHjg/64QpIbDSjhZSbEZfmctMI2WB6jmqC08lk/MT7qe+rOizh08363VdloD0b
6fUyacL2F3/OnOi7oRvGtb1dODb7JLIyiq38GEeMw83JIs8K9lkh4hYzl6vbBU69+VVXP/zyC6mU
p7MAKHSapmM7e/CCaGnutqUhCL0v3DlwpTWFutUudbv758YNgEWyg4tCjbJL0fcWTQ5rrEKTLovV
Txy4w7FA0KrrA601zg7p4Qn8xngkhQCML8yqI3bCbxG6+Z1Bbr1l56YfhMVYq0ln9okQTsR6RHlf
LzpfWNY4bWpvLzrtTxzjXqe0qXmyp8jdyFynbR6qbuiI/j1gO7KQ7DI1gVte5WoMV7sgLis0UU6r
8rBAKoyIypQhGIAkqd0RH45dTb/seTm4LEcYpE/72BjpUza4TCIjTbDJ9TRzFWkMiFOdIyfTpmIF
PIBivA4ZZYo7jEGjtAYsjy6uePqBwzZ8ymErPFyHjT9zVvpwUVZO0TzbJwa5rrKmwTSbAzLNsFbM
3J5eubedPRAoa87L3ssUWcmT1g4bIAbeS8j4gOyj665tlZ9ewEjLErsfcRij7KXyHQ6wd4ByPaCA
cjHenPxYlmqQn1oftUeqYBHuQ0741DG02Sp06CCXTbTttTnexoDp3irH+bCzdqYaWfBzFOnwSRND
ufIuSk0yG6xirTdjZmN6fBjZrzuW1O7LYlWtv6Koj4IuJ3c3g2lxiVvQ/OAuYq0fDKgYaG7X5VWZ
1jD/KADTNcHTZHbnI9En6G+9XgwM01sy0fD49r2t+s+QufQur+667j/oOCHkibD8+dxsqoKAbDjP
O8fyjK3uEsGi/X14vA1DgEenHKrTuIAnK7P5UJLHbR6EuMlO+ptqWNnQydauGkCSw265r2JeXfBM
y+KN/XDg/BSttD76VVHUuPt83kdOfvrf/OylNKdcOoNUPcgnPds2LOIftiE4MvxXA01i4vcdJuFv
p4IDMZ1B2Z2U/msezFNPrBlr34IkX8RSWjXwn+Av4dDindhO29Q71b9yWDgnX886nnbRs4EZ5DYK
mJmD5XANOzjmfW7h17Y1blPv2bjBiurU9wTwKClN/UGslyTi1BBHRB1BNHIhQmPELM/LogFh37hl
Q92bupfObS5gLfNK3KgYl9elpAN1iHoinmQA6HhotmxbEKMmbVOUoAvMUv/aKjlxBht0cmFP7scZ
13/WuA/dOnaOpp+gOpO0HGMN+Z9bpDHU3w1OvUzUHOdSk7898VZ1a3heG970bFvoMj8uHwghXv73
u2L/f0xzvF2uyeneErbl8v78v+UmsyctzQASvTUrzOoZFZo4/ju0dpaiHuxdGKCIAmT453sCMigf
nSE4LX/Eb6P+rv6tLANUl9NBvO5azX7NuhaeqRyznVRfdtxmDonUxOc/Nd3Boz49o85aRbysSdOv
sO2fYxP9dbM4i8MgwWmDXwk6uvrmUmSyfBPL/L/fJJq2MmzQjGbQ8IHjrI0pu2qfFl3+7/eWm2un
7rDL98xGNiTPke6XP/z3zy3fW/7w8r1Ip8X2f/++DT6Q/0WRt33bF6ZgOukL2rKM/yqXsoy4Z39o
hnsNYO8+tUEaLYtXs6mObC3cLg/yZBwxzADMijwywSZRnSWepQfvcTsAMlDZHTOEr+AZdH0ERgP+
KsZwF7c0sk3m/BBYhmAKA7HsqVXrXEqGnYlAcZFHP2f1CWhwKRwHb/xnMsM+9fc8s2n4yw8bmFOs
GocBYcuxcmwALDn2nB8p5PvJLHp6NnSaGT3Shhfe7wiagXz2w4DSY9PSniPSIdAklzNzqAH8r43y
tOwRCiVsmnEOvCXSIRc1KYZqWFIG8j3VudViVzG/lrnFMaztgX/2toEorRhpMC78jT4xUKLVb7zl
5YkRDLCaCYELo4xHp8P0HodRdm96F2IouM0tu4SZaWhZg9xC6EyBay+sPz0siJ+TlVrp6tPKlrY4
xo6xXrZiwG3crTfEVIPExnwSaglJwUNHs7lDUB9SHLyh7PeNDw/CyWfnlDiwUkJVAEgstYLptpWz
Tid4TPpOaI51F55Ib5LNzBi18s7QIcaznRkH/qfyPhM3PHq6+DOT0NyTedOwLMfT3eDZuuQfYggy
UKv0cZ/XzKcYJw572vIQYHCrg8PDa1bZfDgoXpPXWoHE3CLWdvCsaIpTROJ+zqDl9bp/BH+8x4oX
nrsu2iRqqGkqt3mc0q0IwmU/1sG4mwvZXIVPia4Q061263xfRD8KraZEpLTbO/iRhB7bOLq30ZWW
nbWZtP1vKIY/zaKKVzH00qNpx/2dMwCSL37P1hKQaE1RPwInIK9kvk+Vnuw9NTcEosUIshK1v5ap
8b0syw6qC0p5pQrAqpSair5BejQt+rzKqrOfw3JedOIAqqJ2jXi/8ITX5R002d2GCn10zFa79Di6
Lok/ZBzw2e5GI0b2JB+o/Bgi8N4DpvCpa5nCYrBHBwk4ogx6Me8H0QAnS5nBt2GMvGX3xy7shpee
Nnrot+4b+v+udovwwiBmBvDOB8DnALFUNGi+NW3YI4mNrpjkTRv0+74qf805M0TvP5ie9M/noxuk
ITjpaKI4ohgbjGwxkhRyiOdQOoIGPh6msT01ile1LIttghT6hz9bzs4Zs+RSmz6faMOhapi4m3kX
vDePgds6xUZvTR38QS59OI0zozdUTCMcfg3RGL86PmlbrfCMNV305t7jR19x388hZGcfqfK35BiC
9rPw65+Mdob1AlPqHAo8YjKWW0yJJR0k0KCxNycr9Dfr5nBw39EhpeHVQypuzfqyPDmXxXXkeCzR
M0BhBfSy/WepwYtEZTkdlslX5qZyLzAFG8p3QEUJkbGEgbPmfCiSXc+xvcuM+g5wgR7euJn2goHp
OsByv8aRH+2kGvIGPZxlN1IBV7ulaMbIYzj0FkmXUzT8GtLSeLbkaykxHAMWM64iEi8WpT0rPEs1
Vw+pPFCQ2cYfaD/BLHFzy0A+SwG9BivelacYS0k+bchNqkpFYlGAof3pGvp9/i51JL6UujntHCkI
xv27YPs2wf95BXGmoDK3s+d9JHol24NvaRSuGwA/yFdR0ZI2g3nQUVlnRE5M6KOX4VyG3/qWRG2/
M3CTnZZltnkYDAnngLEiZxwrjw39vhEnTB1RtyVs3HBb4QwL20x9KWfKryzilhtS+VQPWuNIArWc
MNTF3n2qzQNZifpStqW/ajljH3on8J5Bia2mJPfhXSRn7krMm5XnA9HZPCuuXwHN9tjC/+AQYspT
r17VHsYh8usHHbMEt2CY2OTVb1ESveeWT/OsAhpZKqvfo0JyHjM+ht5/s3JQS1XEeBYnYn5JGDvu
wXTor31cPZnJtLUn7Qfk4HobTK+hH/b7kAorBPT4bNuTeTS4fzfKoaUphLsTrQau87MvqBlIospi
GjEHG0FaDVzQ2MU86LJyRVNEzDx0jneNKpgRrqD/AS+JQzwvA7dcNdOF7s8ZRmh7/QsJy3QLT4oo
9nO0r4LhtYktUiotj3Wpa83RawxxoSMEI2FKnqcYxNdMBD8nlCys8fQNaYWZYE9nEqRl3tVL82kd
dAO0hcbqzmUJj0/nBr4ttNZbdXAz53kAOM+NlyKwBlRp4d5hCnUPp+9Rwp1DFkewtmEQ72LUmgdE
ZLzxOK42oAwHZLnMIzYY20+9RYaU8tGzVYOm7wQx37D4wBQ2pWtqRd4WpbixhmS3CMd2X79XET6Y
OS2aS8cva8Ow8R8JxuhibsIIh1V5t4ZefISl+FYX0PAZyF+6nAEbrcl70r4biP3RcTk5jlUHBzvk
A6uH/iOYmQNCkILq1pAm6URODGfgJkLd1Hq53yyLTLu3wPSrYFOWr0ueTnMdd1eW4idOLPfo5O2e
yO90r1UnfJxZ7E8FVerGQLTAi0noT8EI8W+g+6IGvrYmODtuXMbtawQx58SeKt7YmpPth9aYQHLY
2dmC4O7T6XcfYgtcO8oZFbTQjgbqRFeWTtCga8GMJYaZfNILK1UhFSbZ0VZGxRlNfz2oR/TCV2be
NSKDeu9xgXV7yU9lrtGvCFBZ7LE6bz9zO1nLsG6gKZfZMUC8scM2f0wT4TPdAFI2zNmPuiOPt7Cn
fIbE9YgDz5wi++EN7i/qNrmfG9M3XzdvCcFksDXyRB8HHwSZPuBqB4dChqBUs3nHiKY6lEzA1wnk
7Kcyj+ZT2hX3fJzH42wY4XlUS8S509Dn4rJkjfXae3Z8R+wFhYhH8m6bv9zMVtY/IUIbZ6g3z4TT
wGqPqm2vpzyDvX+wcjWDz6hqBCwhFuzKwfvmOOl4CdRcpTYK1HaxcYmT+p24MsNqbjOu+U2Z4Zdf
zMw5ILoD83wFbt9bPiCQqk8T4IZ4lPuCfaWZDFTeUuVMOoIjoZdBvEqTcrVoGqYe/2qYgu7CDtW8
r0kLNnZCy59tP0maJjc2kOkd7tZorWnE8ryZJldPn/Y5OP53zaQdvIjL9EsbFb9gVFIKRMlHU7gB
YZm22JI/Y+avzDGVQ2ISu9R7znx05fXhSbOn4Wgg8RMgIPHOtt3dOKOpP02B0DaMkfdxGylKF31W
K49gQu52+ZOWAQnKwxEnUZkeFk4VJgTYiDTcE0aMsZYP+s3SPwgeIAQYpY1D7paAVFDm3RYvC1GH
EdLrjLyiSRMcO2LpugoEGh5j8EPKHGNnw/2kZC+WjKXQP1qbaiEYDwqKgJacVeFPDdvOumFnzg4J
70zqQBC3ap2IDLUfWeLZb7EInqM8OLZKco2LeW5QWs2rX4TpwQ+Lr3hqzV1CIeS+MucXiCBw75PI
Xo/IN1nNXLpV8J7CMXeTz2FlwfTppacrTM8M+SBPIbtw3VjgksnL27tKze0R7YC4F9p3E74NZsfp
oDupfcmd5mHntnHQ1TxxwFt9olj6YBlCjqtR+2ryid35jf1jaTTUO5yEMcxLTfWJpKpDAEdryKmD
9nFdyAyiVfM0M126dEme4PejyWysR3svJ33v26N3TUoTBCxzhy1+7aW1roVjMhgpKDTKjTYZ9TK9
LP6AP0thwz5Froy/tnV/QjCLt1pqyUPfauO6yGdYI6Oj80grYgDvxqZ0e8GRGT+h3fbboBJin/f5
mTuYe7XK+jcCA0cWDAfrvCH5kUvrT1KY1qWWKcd0Q76QU2YQxbR5Ww+V+cXDjzVxOrxYua9Tmdv/
jEctXAuwazyt4GQaJVNDcmK7ttTLa2jzwDQ0cCtx6B9KxS4q9RCj+wic1AfGhAEuXudIVeeCGuWN
mfXFxYQbjxkSD8yyEMDb9JGw+BAgcGYp5UEKFwqbh5iP7NsVQbwZ9E15Nx1MRoFNGSGa2r5Dr3iG
Bb+TZtPvakwrW81r621f8T/yZzGtczg9aNO5vFSKf5uYOLX1IDxSnxSDsvhCYhdUFxNj/mewyGdY
XCKR86HRC/3EUHQ+0ZeVye8mVsLD4IAiq8sxecHKJX+j3VFKQS/RgfgGfUUqlm/74xeJzfUlH/Dx
k1vLC/trZL2SC3yA4Ngs/gZq/ojsmAm+C1Q4WVTfbRwQuJHj+aoxCt1Y0gM1Hsj5bLg9Pu/QfI1B
rVzpHpqA5aTy0NFAjwgcZFsGmJhMCChQ3/xiT8yiSiBqQJ77Hw1Il7XXAGsY4ih7SWqSUfpUyPUa
VS259mpJW8rykqRtccPr4YqHl3bIfAmGaKztH8ls8fdiSH+RrdHvl7GyK0FuOxo4UEtFJzrV2BEl
ZrwLvBknp17O23S27JtUSHx3dKjVoOtqx/lh01ROe2lt7rjqMll0KZrWkjPOgLvpftTSiLie4Ifa
KkhEAIPAREiasFNLSOZsb+r2DyRt5vOqo3SWabsOpzh16aoftzhIDASDNEx5SjG8T5G6Nx5eeqid
OaJLYhcnvaWtys7r+sVy458G3XeHXErzYvfyS6rRHsTfseNf8n1UaOfHUPrGU0xBd5Ph5tVBzj4F
JA/orH3Ytp/sBhOxVrcpk+AOXb6ac+ht4sp41hS2KuloQGs760oIRZy7KHFVb9u+j6B45Eq6Ye/+
xi/Y37VKmEVYSDZzN4/rz0isq3KxEU66Mau7Tc+/cGHO0Vwom7JI+G1KUXN7NA6aw0ZY8/L2IjEU
qjToslA9Mu3qKMRKpByFyxKa1GuF5ppLWJMdCtJsDI+wI2C87D14WoVIf7i85jpHXWapGP3z9KSb
wvNPUN4xaMdlda09DBzSjf0tYyV6c+LUCI65aghQ5wyy8GyLHav5PjqdIh5qggpdAAgnXR1NlleZ
/+AHrB5akRN0JkoQaumwLtgYINgSvsvZ0K/IpZi73kCjpyiOcaQX43ErsicdSv6Bwx3sgYZON7AD
v2o1ZF12Gpri79bzfLasqD71uX62oQzcs94HzO8br7NLKEvJwYswLCxav5LKhMOgXOMyJmOumd6r
7mEmrbHSbKRD54+bJvoRQDZOU7LJs6MC1W76kbrVt6gc00tpNvG75cWn3xiwu1vl1RwWGnDXnsVG
y9Ti3ZwHUBfs9n15phQadGF2Vt6zhTA4e+0ZmmV6gqdQPWNpcglhUuhYnGWTdlfPfSNeokru5ybn
4zg+aJimpyEj5cQDLjgJQxbrQRDy+os8Ncq0w9/nPCLL5nBoz8OnmSFN8JRpqhts2XRCk0RWW47z
VhKseiVmB4k1HqE63pcDWldWH+kcAYtsxn5PadK1Y2ORKx+Wrk6fHu2/E9jJBSZn97Akp5asQCqk
ZMMafllYzE2KGVDCfaaei5aXoeWEwFiq2DY09e5En3qPsqTB0aHHc4NFIdvgbGJU5hPsj3kgBKpq
0hZOD9CZI8Ye+mS7ndU8EXqZz4/Xjkff+0L1JXpMxnh/2QyAZ8RN0lTXHoMP6QGvhMzc6BvDD3Hl
YuMnuNYWdrytsALTCsjlH5uOsn6AuZOm1Vz/j7Mza25bSbfsX6mo50Y1hgSQ6Lh1HziTokhNHl8Q
8oR5nvHreyXkPrZVp+2OjjgHQZASLYIAMvP79l7b1yinteXAwW7HOwmycRvyh/FtfYyG8VNltBOL
QuzxuGme24aEHU7hmFQ9frdxTP0ySgx+gUy0bdg2eOsgIZfa+N6JsmMZju4x+kbRxr+x4XVCx4ST
CUXrc+wRoiMlha1u0PlAwEqQWMy3rtd/rqzuGCrVS244K6z95SlOrHQXiG9QD+rzWOS5tq0yLbxv
9eRTPXATHRiRVrNrBBcbY08FPCqRTnQj5ph7m9WD/p+uuUUfGK+PAbAnn7jWatAbuh3eN7ny4NEI
3iVpcnR8jdwQkLFVSWZvm/XFpnU4bBW5jHU+13tW/v1m1uJTN9kEUEbjJ/4Uc8fadOuJkQyUIWxu
9bqQBDZnexJEC3BdLSZnvSWXImrFKjw66noVutfsybFgirUUY6kOnhJgX0iPGrIfb+KKKkWUTHCn
dYAZcXOV4NCYHXXpeWTOc9ZryhKRn0UshfndIYQcOAi6iqy2+5u8ECzpDouNQ7AcPjJ5nteVDcEO
a0W/lS9aRNpUt7CV39hNMN1a5vDe90KqNNVsbqVKty267lEz2/Rgzl10rAL/ZlkEkcr8xSsG7WjU
ur6h50FqOcHd6ZRoH0IkYCDlOVICZaTO280hgrKooV7WtLizclnOSFMbuSeZ667ye39fJehFYZO9
aUxqI7g5v01Sa97ZRfeOiirFENued7MqLfrWfC0QjRzNhLmApeC9QVbNJ68w8CuH9O5piXr7CO3A
ZdnkfIMzdA9SI7J1GFfWdWx0E1wOSKpUp6M8GNNXGDfxSUsr68K6fI0zqLgFY2Nsi5FLLUM8sArK
oaf0zZRCr/TdpMi1g4YnxqMrvK5DpS134DDaSp6UmMGt1PTxAKC7OKehsLbDJNCnKhRUjQpgL3Xv
bWK1w60254fIZGZFAAxh9HWfwVcwkocsEywUg5DIGh2Pc4qDZkel1WEl/eA2wMo0ayIDYqztxwMJ
fw+Bj1mSw08cU0aFewKfjOeF+EsHt3sQxWiFeJSbN6PbDZcld5hO9xHvv4FYrtf3LBToPZh80Umf
PWH5o5OPTTKOc2fthqVyJKOAqIzySLTxE5S3YFvvKKeFSPeUai+/+F6G/izPyrvUKW4leTRKUkT8
qOnCd9INa+MnJiu8Ih7uA5m9kRjid/nMFzsqaWfdds+L8gwd1N7Xacyo0B2g6SQJafCKKXm0JxPl
5NqLoSIoYf9Wmt6T3odiH0GpwCSCaB/ZLY4kH/NcAe6cIHGEm6cFItwuJVLisfb6xArERs8zgVlF
glasXU8IsQ40F7WoA2ACNTIj1oB6ZtmgiKkPCciTH+WY5ZHu1EQw+Wjca5fYxIEm1iGtZ5IO44fU
0+33E2dOzPJy0w/f9WgAtYm5zmjkISkVp1hKGg+E/eiEZZw8YR87XBbroWAa67UwuZZNFRNHWvaI
jxddg+ml5M0ELj1TPWaOXmsJPqB62KXjaalk2LMxHjCqtyv80SM4n55FrpPjMqBLs3BFEUMTAdHE
+ymnBcWN9XaMsuZKVdLeC2Hc4QSEDyzlpbRG7+LKSOMb/aBL8MY2JSTk+ELc2pr5SUswquRZ5oOb
0sQj8WLrHMDzBtkFXoNKASrVwjZRS9x+9J+sXp/stUhluZv0Ibh4xAzs8hzCdBc8IjZmYmVr94mN
tCYL5reKJLi3goQPooSCcfwGywG0Ck9Lzg3z/503+flZ+gMwBtHfJzGYyj7j0pg9wuP5FqtdmhUf
S+VvAanpn5ZHY3+jL/IE1SKB/jVyb8c2BHvy2DAjuRKemoLJnKsbEmz6R4ryHOWcNh1SoIGcVxKr
Rz9Ca97h7WtSWABWaw7ngWvvVMbu1kYA2wtP33eu6dfkXvounTn9fT2F2U3712bG48k1nJa4sBK8
US+WUStHAqFNmkfBznpLypR1R/iq81DH6apB2zhbRX2RjV9dlketYa+6Ane0B3+xQoQlwhViCHvn
O6KE3DEm7rb2KIALsFas5P1mT9SMz0VFA+UvS+OMfZwI1+zOAwN8MAkwG00BnQV6encsLLInpeEg
JJqozUXhkOzHaHgasP+dlk0zkPiRiPFtDqhkFyh3wbIJHeq2VZqiT1HPeQp8HzM1DeOYura6cSx3
D0Opfz07u8icmjKaChv9kwjinfAh7uNSZyHABG+9SKMXkfQEn4kVLaZc/OI2io9eov4RjxpUQY6w
3lFC7LJkk7AcJ97Gj6PD4tOsVOEeSRo5v1ZSbGD2fjfktm0q90xRL0w4Bf96WGW3Ydo+1+nQYDqq
bBC7uXeZPPRwnT2cWt2yOaGxEqFWCdecCMN6wUwGojB2zgAnZNntOAPrZu5PeSkJYF2WPv0al719
Soyz6JPsFJW+JdDH0GttI5Qdppr2/dgYYwKTaErBx9CjGtUx7xd3pIHbcLBNd68Jd+r40qm8C49Z
pJ0eBq8NHwSWEJp4s2R51z4LMhb2Y0PiJ8BBd0N7BQKfMsZTosoudfeBr3prEP18jfO2eqB5/i1v
ErGvGUdONAy2RdBiQxr5tCkJNpvYS3PwLq0kLIVFzganxnTyGlB5XTVA9I80mghLSE9tRDjLU3xb
SThuRiqaW0av/mSETbpfbCQhjnYm28lxZEZElYGOcRHpRDz03mlcemZprHEJGg0RTjI6F2rjdOXW
geR4tJVwN1Dops4g5pbpPX4das16LNB1WRCJQmWh9AN0eQXxhyXalgba/y1V6rUed8PNi0Msswwq
4AnjqorxYJHPv910x1FHMdzl0sNSKGoS4cb5zh0i6yYy9WsjI7kBX0qMnA5EuVYarRkmxgaxrFwv
rKQFEULONp2UFE1SaGa2JHDHLW8AUGrH0Rz67KDaOMuKtFO3Bxa3jNshb0O9bzgtmzhzhpMzDw8V
mKefmmBMHL01ljBUPGp+oSnFX2xRmTOK8P2Q1S3ZFqa9RgUyY+XVxKX3snHnI/feljYgM1iHdFM4
83ZBiRmpUbhspBY0kdUmNd1+I7CFcNmXe1fNCeccwrxjUatbldbwFtOtv4OgeXKMNLiTagOnDvhG
MOuHfKaEl+J/3ZCiI69x4jRretu4M0fLvXbQfC2XcgH49HAbtSgfFruzBDFL13OxPwfusE+c6cEx
c3GOs9ne8ReFK3fEvJlp5kPAiuzGSwY27ujSE363RH0sTlQbIDVJn5W3tRGyHlg7rEI3iM+ET1n7
NLQeJ/jy/WpSX/CgNv6IuAYWQ7YlmYGKMR2zxZVjqCpLPZgD7SJw74gETskca0c/BXOsmLg9jYdr
U/keHXU33+UW1yLdj/wBsV94yLMhX/uh864363to9jUZBWeTftnN4iwnwR1+RkeqpSz895Emjd1c
IYR0A1zpWBV9CeATVJ6teqnLxhD8rXkhaa/M6EdNZZdcACqRhYTkZUipTTJEygrXH3dQ2W6noCI8
uI/wug2zb+x9Y7hbeGs/YqSFnL6kqrtCwawD+AZW2w64DJYNghnuX+OAM7djpNjSWsA5kxKFnrho
zvFUkISsWRbGBcu7Gehm3likTNHD3i6pyz/EjoGMKbH5c7T2F+E9cyxn4xfUcUMuEAZwZwZzINL3
QIToyNhIhlgDKZ1lCz3bR1aV+PVHn7FhVyr/GSChgaJMcRgbi8g37hpUxySOR4JCtC51tqaJjNKt
yvY2wHZDOgcJuU4viKaQ3Gog01AFdCXRjFSV35AY6e6yEurGWnQI8Vt4RTnJimn4OUXGAnojci5D
EZkvcrawQtOWNJiWq8EKDoYyOmjaPrKih9Sd++sgbApSg/nGZEl57h1OjMI3gyun7ZvWr97XgTAe
HNvMIeboDuhhvPIt2oi1DCJrb8/5l2nibO1J2kWJXaElnirl5aqDvaFxb1iM02mnk8Knc5UuE5Eo
DMZzEEqM04MpNrPXYe2mNb2dS9xIM7gyJLpuiUG8HyEh6TnlIVHU88F3o10pEPcvG0fdo+w6f2t0
KByyJlQfMuPH5qjZ0oXzzg0Am6Mfhcdljy/pPhbgxhYqfmQqkhyVknbG8tCmXPSp1pV3htb5V0nk
EypFJNWUy0uiF9dMoEbKulhSzJi6gCregkPNDiRp3i+kmdacyNTWi60LuuJSdQhlgzIGLg5lvO4B
3ENTDIGx0LmY1XxCoJq4cSvrJqD+f1gQOJaq6I7GePN7lZuw/0PjZpmOsCxIETo8TcP5VVWIBIw/
t67SfYkZcKAXcHCJIFp3ZC10U9ncpUL/kgf1E/PsnpzngM8xA0rahDIlsbqqblA/TaemgF3f9VSU
qx7gWaonXNi4KcJErIeRejsrGH/HCpNDKliW+SF2FU51xxiP1sC8y+USXTlomDGjgyJHkLTRJAxm
ajf404M+PSXxoVB2kcTT6buGDsne5OueRpc1gPLZgLFoth49H1CN3Jb/cJi8V4fJgXhABdv2AJhJ
w3stvoxbHVS1zdJMJ4FoBQt00yuZ3rLJ7P77o2WXaeZELt+J2ypZhKpbsWycwmy5JfX3cavq1U1Y
Xu1eiAOFHe7ueoTXiZ4AA0Spun15Co9blJyOiE7o25PPECOqqTIo5w2YnyBHOJZpQw1ZisGaRmZ3
O+mI1DwSObbLCrFRBpBzbGjxh5Y5U6+dmia+oVdlP8F5xn1LmZvT16OAxwSlXUrfmuuvf3/kTP21
itLRLUO31cEzHe7mr9XEgvWlacdZvxfoUZEYThdHbUoWi5fZ4ZaBrUDfLS8UrvvBa5guOprbnJZN
ayTty6NlV/z1Qipn6hvUqDcGVu+XXHFUpcapJZ1leUr8lTf+Y3d5hNjM3oxF1qyX3WUzqzdp4oNO
a/xkk5firKNgjG6WTSronwB5ZUhVnvhRAZp/bH48Z1wbE/vo8pIRpxgDDKQnlt48cFVoV0gW7sZQ
1JdlN4JB6SKGTk+ZBaJxeW7ZeG0mj6NRfoS+s3Ji6uVpo3HW06Uzzl2DGoa6Fc4H0gqqreZFAW2F
s98ARbBrzEMWzsclYnh5askZXjZ1DQncTYx3r54PoXW/xBGbBiGHkDzRc/z13PKry2/Mcc08kgry
dkEShyjHT8JLEeF1aOtHJcFenlte/bGLHQvb9rL/8vDV68vusslmSMfLo5f3qYbimOrpmnVgfCvJ
AFXVjXre6PgB1jQYaZSpzWRSgNosDwNTqYNSeue9+p0fP2MqPvmPXVyZx96mrBrUKq1G8RE6Wlxn
wF70dH0dQKjadbndNUx9U9SHPlbatJjHM7WY8Wwgg1/DsyNlRT3344Ufu7F6IbTNHmakmZ5iTYYX
M60vZpEz6NbhNUcUxNieMrk1WtaltuhVl0CvXrJJAzXd06L5QHxmdJwVm/sls1Q9WnZZPOSACyWp
e84XbvLV3UTBDB0jq8fcgxqAeLhBbTrF4E/UZmpTliJ+G+4AVd6AlBeHAADGzdLksj0m7YpQKMKN
f3AuFWrCrR/E1iYl//AuUzkNpERCmFEy7uU5amH99ff3C+f1gOQYHpnstmsbLlN42zV/HZAM+E2G
nbF4M9L6LgPc9E27zoAFH5ngBi8aAazNPit+LnqlGFg2sDkBR2bYzck+Mv0NoXLfXyn7CkMUGYnx
jl44Na3EyQ8saFEmTLpxNzSlcQeSf77q5uOyY+LPvx2KcGuo4vayaVQHK1Cl6v/r7oBzeBVZXOBV
8jRKJ/0aWogCceYrAR5d1rD1nAsBXd83ZYjSt4UFuDwF8/z78xayNqq+9HSy0rk6iti3WMsoD5mY
Pyi6Bawp7JsUKktW2Gg+ZrUu9qqUh35KaMDvvw/rb74PIRAoSVdYkinCq+9jEm1Md8a29xGTzUsm
pXkfDBgHEzgqKZqb++WpEDjQTW7X7348FRe+cYhGlJOJ+qVGdwFPMPNndKdN2SuFwtK19DnjjuPc
nMw8S0ayqnmhysTYbWK416tGMF386SVG6GZHFMO4t7Mh3lbgmujdA6dchSoLzqu97e+PgFDGip/t
MJyRDugW07A8x/Kk8eoIeAkDly5rsc+BddbpF72HI7VsKpEmKjJx+r6/POkmIWERaLNWktXFjh5A
iChOT98gcnT36NLhxy27UaEdwaETC8Z8WvdptqtkwiKIaGVmy1YuTzjjgFk72KkVIaLqmuTC5YWf
fmZ58qfX/czzgd/lcttaebSvUKztRdYOH9IswfgSWm9SYdo37t0fDpU6FK8OFbwyQxjo93RTLM6i
z88PWISaf//T+B++PSWG1zv2nhEyPrLySx9BSZAQradfgrA2ChDaHJjOxsIa5zUSiZz2JHwV5vwA
ABjiXI0JrwvnFT/NM/NAJnU5LVovtTD+OiUxymOwGUfCEbg27ItUG2uKbSYV8cUcWW82I0L+1i6U
CEq9atyHkZx/+kn1Dh6J2jZT9muexm/CMHaOYTakBCjz1LIxkC2sfn90pJpL/3x0XNPQqTeYrqeT
Kku86q+3trJFp9wHPjrwNo+3PwbmZbCd2F+HGgV3vrdgJq+c8Xz5mTAMM7oN/Qc9tpGduxh+g+kj
4XGoXeK5fyKUFrJsFDfnZddGGLYRYZntl93SqCUwDFS8y65RTvNFvREmxf5peaoNnpc3wy/y92+W
xsPPbwZC7vubEQs2X+iq3i/vM5IRrNq1fns06eFGMmqeImD5+8FjNTFWffOk6x3iwMp4l1TOgFhi
uhS2Uz8uP9o1MlkldUUqt/rRIMZIPJkBklj1RhmWLUR9Si+tXhU9kPFqMPcvb5Sb3sExvfxu+VlZ
os4N09E4LrvzOJEbr3f+Ztk1tB6EA/6nl3eyNNd8pAO+vKbTc97//lv3Xt8+uHO4rmEJ3bWw0unW
q29d/XPuOAYVcUw5XGSJ4GTZxEo83WjRh5alATUqNMeINRPEvaTDP5TIYC9Fg22Ckwm+ktMWb/rQ
Z2ldx+8l4WInzK/OOtfmgwcX2DEBuyNeJm98ETEsj3qnoatLQoUZo8ZL/PQRvUR/XTYwf4Yr7Uyx
zo0UAr56gWlnf63Vpm3Kz5FbbSJcqcdKxV/VnFaXoRInj/IfCGqeKs0iYvIt4r2rniMmKb+NNA+i
iTucE52OslAC0R+7FbLBTReX5bpS9t8Xv56GJXjZNdQjvfnQztWeIxazBq3Kt1NvI482mnLTlvMj
gS3FuS8qcUF3xGqi9et3LAhrxFPUBNORyK9K9O8QFe8Viv0DxR6562gP7ZuaNLM+R7boqrRjT21k
HlKkkhWQ42ggJzFCw7OKTFLnZy9vKRiA1TmR7vN9k0cI3JeT439+Hv9X8LW4e7n4m//+L/Y/F+UE
qh8pwa+7/30bfa5R5X9r/0v92l8/9v/1U09Fxn+v3+iX9+Wf//7nbZ7b5192tjld/Om++1pPD1+b
Lm2Xv4EPon7y//XFf3xd3uVpKr/++5+fiy5v1bsFUZH/8/tLymTKkPrTZaTe//uLl+eM3yNvKP/6
rK2ipnnu/uP3vj437b//iR33XygIbcMTlqkz61b+veHry0vOvzCVe44ErSm505rWP//B4q8N+ZfN
fzlYx4ERYqLU6XHzhzQFCmFe0v/lqXejDGK7OIk9+c//cwR++Sp/fLX/gCZ8V0R5y/Am+Dd+ut0z
SDnoaxyLzDz+Rps62K+3+y4ixiDCZu623m4I4y9WEk9XQsxXc2F+6ccYelZl+aTNf5STCb2VAg/F
sGHPGrLchAFpbH2llaA03Yas+eBDayCPEl3jbEz8g7dF2Z9gHztbJ4G8RY/bWguMf2CBJMosCA8r
kqpL+qwR8llIKCQeQXrqR3oTfmAfMHodykw8ZNNW1zrjruqe/ZpL39WsDQGE4dqyGSclkvzjT9/k
9+P083GxlW3yxzC4HBcmCCz6OTrCIJnh1+OS1DZQgwYrmkQRhFUDlRitmY1RN580DG2AcCqCiTaV
yIqDxDvS53JlyVxsYtIKdnHRz/DLKTQXCAaIHwEMYekiPgra0S7p4Ge71L+UlUZxbvKfi56cV981
UbBKg2Qn2gnINlACwx5ehbMVHrN9PdEGBX9A8nvoUgmbpkPi5khdrWq88+Unx0vXkZPGq4xvfD13
ZMgBJY02kdnIDbHA+q4Tw66UTXn1/BA4nNef60YvNmFYE/zsfdXG0DzFNbxLOhzvyrxCgNqhy2y1
P0wxhP43xxaok8uM3cZlbqo61k8TMJMW09w72gUfX7Ef6odGZsUlmLU9XBXjaI/WjFVjTDZR9bbp
KDHDH32nOfqTS1ULLXfyOOKxKIdR21A0tlajjVKIaFfSPd3MopRPVFthwH0xJzIXojq+ZcCrD4Sy
04cOOlZXkUk6eh3RR4gk0SkxCoUJd9YmHewTliXA5LPZ7D2uzzu/FdtpCmGkieat4GL5U+np15H3
5UQThnRdggFMV18m9j8dDM+1pikS2iVlneBWjo9VpZIbJ/kmkGgzRWJpYiOhWcnpPpjEm3Ig75rU
giyGV4d/JZnI+s7bchdFqYfTNPukheQJuGYMGsdMv1Ux4tKRycYqBsryh1WH8Td3DyFcyxWOCX3C
s17dPfoZS2I4eZcYzu/V6FTbqd2EA1iejNZ7hZ13hVwV4hHhNEnjEGWATM3jh1gQNp//cMmqf+zV
JYtt1+MQsvg2nNeXrFPVdYMq92pWJjxnm+g4TbGQNMerNxlxWThnMmM7emnxqI8WU/CuuVZp9TwC
R1vh9o/fMCDcoejah8j2lOXv1mmJCiUMdbjvJKNuozlnz9Yud6tJjtWTX03vI2lGWzfFNtRaNto2
B5WmZSuLFmoClbpikaB1jB0Q40IzPmHTR0iDOuNYjXNOl1CqqAsuNQ2s0W6opjs6CvNmQf2vDcsa
DoaOgTBxI9DK6ZMdRiDFnMPvj9wyu3t15BzPghOFAMZWw86vFyQBFFoPf+fSgH/YoQY/iHgho0ob
S7KFrh8jiI3Ds9M6EySpk4Jxv2Qa6QQEjYxrZ2BWB8ImSWhozZM/4QUuSURD7l42Z4cLcKboetKy
che7LhiDwKGEnkb4UPGZjHYBL8KFKF4JvT/aDn7ZR8cqipVdJ9mam2oF4p9z+vcf2vi15LtceK6u
OzpDqIVRWrz60E0+yQkh9CUFfrg30JaudWNPil698Q0w1S5IHeyRtGyqU3PNe935w21wWZK/OuoM
u8wOHGnT27DVxfXTld+MZgSf0bpwZ4Fm18XfrOKA1zXbTlZ2D6QBEAX2S8AFTxw5WPHc0bhx/+k4
WH9zA+LeY+iWsFn2/cfUX6e4liqXT8iqwmqxi7Tiq58F8j6KyXnRuvrWbAgRBGvzoNM+TSk1nFCq
Tms6Qe7azyXjDpCaQ4eF8WzUnBuSyIs5fkeb11zZsZat3Rq9I0tXcrxY8ZITRQtpngSoJ9bZGAfV
5Rc8V357iPCkXbqgbTeOTRMtav3sD4fd/bvPS9vZBQ3N/Ipyya+HPbRwXuF7AlY83g1Gj2ogL/I3
1G9Km7i/1MJKxhRjo1GYuK9Ow+zQKszmfkOLmxDI9FRpFZwAnwt6udOWOre9ESZPUhCr3E3phdQD
H60/XjkkmHrdEBxmxutx0j7j4PH2uRVM27YIsI+SSbv2UxMfzlxvyZzD5EeSoBmKjyj1H8B4Tltc
43elXjlI0iMNTZtA8GXbhJIVPWmUk4PxM/DGbed4b+29X1jzMXFHctGqGwLoMFV0Q7tJwtnm88ze
2iwD/NiWQ3oxJnQQD6jrabjtFkhF5N4PoR7dyubiPnny6gBBOJW+B1hLkG6f9eVR5vup4DJOowzB
09glfxoN/2ZAcU2PmgwLUS4+R00dfromwnYgTknrLo2lNQfdI+yVMOKPudtXJ8p/DBvzaKvm8apu
Ca4psbZhy6DSlO8TqbqBVVnuCqd/G0dpdvT1ZD1AId2Jus33BfKsVLO4jUt4ag2V2d/fUJbB7vX1
bKsbqJpS035TRcqf/vZ4kJrI0/Zim+EzM4/6DK1h2/eYn3ys3RvYJE/S2AdDBHKn6QYUzqu+4bUW
eFxt4BotODEKYb4ruuSA7TLbOzXB6aU/XjWUeZcgsgtE9MQP1bmkuZbNawYkOiz1WGya2PUO5pAa
gJdYh0pzVr8ZDn+otKqL4/Vn9GyKrFQLdP5/dfGIAAw6oQeXaWAkEGN7DBgq13MzPZdV8vD7A/p3
FyqrI+AmzK8NQ74im5To/oaqzi9JNpZgOKJvmsc85/f/xrK++fkDCbX64oLhZkDhixbgr19aVpj6
4JnmJam7blWbysMUcZGOIjpR5pgh4/PVAZ5iDigAgkxw/5g7JKSk723zrKVMpwHTbTEXBVsQ7Xuh
2XvdC0twEERnB1O/S6xQHAv65e4WJESxg6hN8bxDS1c7H30Nl3yJ2HmKu2LTGxWZPoDN1sv8reZE
W+netVP6Yn8qmNHhPKJLVVINJNHZcW1zRb8LY2/nIU2odKaQVnauiRS0ent8KENznd/6fcOiwi76
P9xJX8F+mL9LKRk6XRaOgvbQ67XjXBpBXWXVxdPqpyYQwY3j6/FqMqBPoANBfK9rG4/QXTRiUb4W
LvPyPJ/fWmn+lvgz45yiZ5a6pR/KwjwixMz3xB2kmyEroFVNGhKGegNHaCKBbSRSMa93gKu9vetH
3maGorIOHPmudH1nbTq2vnU06CSIvTeB3SoXULtP9YnvszWx8BTlfUEsxcZADMg8pgJLyjW3M9AV
kp0Iab/RY8a4Xkdq3H4oauaNfuCdB8jsqDqYXodYWz+winYxLcsvfRlWAOqqh9ihRP37c5LB6NVV
pg6sYObv0dBnbfJ6PlY0oDdds764EGBWUWoaD3MkV3NWHih80Q5yyJXENvQyFhPfQiE2MUAFNvk9
NbVuhe4+2qBnpc0WC3sb2b5LfOiqtFlOBoQ0rSq37I6AnPZh3MW3dSPXZTgMTMrNBEEWYsfcSSvQ
TaQ6xHZ/a1rooyHFvms8YRyzwYOcAElqFYmPIZwslcaGKmCujW2Ce2XdKHJQGXGX7mVjrpMa7+so
P+UDFgYSqIBPkh2aTCezQfs5eiblAydC/B52xo6Yl+ckM51D0jpfpVsiAq6zu2Du96HBe1U4L296
BimUfd46aBvswYm9IUSdqfeudGuoLuAouJz5OIG9CcoKSFobiWNNgtdGD1Xjyo5gYgb5xbRROYZx
8RkKBr47mV8W3wHKvYdiwuQgtPxUDSTUOkMWnovW/Sznct/FxD+Mc6CfaCVjKD41+viecs2aRcVX
EQflxiaiiH4aPVunwLMFusYx5LkJuYrHIHzyOcoXd4YWg1+cZoNuH60cQ0dPy3FdVP68cwmjRogS
amvXsb1jXugby82yq52V30pTO+QBdJEy67YBCMybqWn3+TB26Baai9N/QVlnIF5hphgkXfCHafNS
/391w5SeYLGqS53i0+sRei5HMUvY4loSDwfZcNf0pwjJSQbODnYW6O/BtslBYP4u61Ajjtp+8vUG
zm8tplXpEFeO7Mwjewc9W0leeIz/2usr72yptW6baSBA0/YqJyPZTVqpHCBfWPW6J8JOV5pm+5cw
o0Vq4K/YQTjKao4trcxt2EGCcUUMwAkjo2mW4TYDO7bxWBZuB3UiTrH76Du0s/Fn3CUa64/II05s
6nPqIjGKZhF9ddr2NvT4zlCxlDup2vcGnYuZ/JGNpvXjlrC8gm8DcPEfrvrXVREueo9+FhNxw/A8
9/V6JOq00LZqYnQ6o1v3XZyhHuuxA0yxBJuBY77srfX8Rp/aWzsJ/zDxMl7Xu9S/TjebBirNH+qR
ajD+afJCMrTla7a8JZAMu039BrHpjeHUFPtDRvouBgpSxM5+6pot0Z4WbTO+0oYu0MaLvg4eNabJ
tK7djF96SGlBJ/Wf/sJf0XLLaEOn3aM/xWHi9Hu1XoOlWUUd6S1D6MG+tL7IpIMSUozPVMWjfZHp
90FQrKvR+TB1IAzQgGAen8Aj2Nx2pgDFftARcXXxfORhf/juhPcft2wiTXRhk7FiIggwXzdQ6DSm
qe8Wt27j7Zgj+qul22RrPRRGHzxfptwFrpOc/JD8rTCr72ZKJKvaYGyptfpgtvHMgIJ5rJDk6jXB
bV608m0yPkcSGJcW1niE4xTYLyzx1JPncgbHNJE+sy7K2nnbGd649wa7w4YonLeOp+OhmFrnEIAa
Zble2ievDiQhHHV3E89F9jYlJo5LtNfOUc6wqFsPYVsZu65s65ddERreQdeYRPspnjx7Nu+nthue
vPI66t6bzMjLx9no7eOgUSOVo7Q/SFeiobTKT3MPgRZD5CppYeoiVQOjOaftGt7NSOaPxuI+83ah
Q7U3n8khTU1yTAz0xUaL1Rhqp+FN2V5O0aWDGWvyGzehRlqUPdTbWnm99MoiCl2Dk944zqFrnWjt
YKTpvN04S5QGmn/XDKXyzzoD7IPqkOOEfAgnOBMmfNwTwTLlW1KrYN2gCEcv3JVvy3Z40vpYWTOM
9+iKV2KS0CX6KNulhGCCAorC/ZSKbO+X2UMgja997Rz0BEZJ44H9kVDOB2Q4oZ6JDV0gkiuKDdKy
et0MbrNDjwcqErp2YD4kMokoqsOBC0n17i3aSSYZ0QcxZsZeYQRyJ7a3+O0+4iP+ahV0S8PKh2Tr
J/eTc+OJAI281d5Ir3ZB6sGl8gZ3Jwg+IlgUPF8XH6zRvEPYsU0ju95aGmXqPGoeCNreujPxcKCr
H/WIlYYdm19CQyV6zZRg3LI4DrZ5bUUn1mWnEDmR+Oa4or52mXsg3uxbbJsoJN3iyr0MmkLd3qey
fvAazi5rzt5VM+Dfcoffv8pZCAvnc2G5j3KYvhRze9VmfnmYqNCBgz6N0JZXvcUxYwh+0HWXMn9/
GtP+Y9n4H/OEjDUzE9tgHj47A47xPrFWRiyfkqymMNNdNel6G+G7Zx+jNx61DzTiTjmau2FgoowO
Rq5bTFDh0B19EEqAuNJbz47f1V78iUH9HT31M3KcUz5pW8TgOFF8yuhjMz+mFOPtoP40Rl20Jnk9
AAepfRx1IpByzOTwYqe3ESfSOppYpHozCkFyv0+CkANk8/5psrRkW3eQKRqtftRCZehwCnRaLS6Q
EL34CiHZfAxCSqV1nd+KOiNlQ+veaWOkr7gDgkGIyNYgb5YiimqZaMRXrRONKAC42Ae3Ge2LtwMW
SJ2/4DjFlnvWXa6cuOqyS9l/GTSbrF2bI9nLIw1dbd0WxgaNwiYSg7WTxRzsXMD067z2urU1N49E
mqyN0Prf1J3HluRYeqSfCBxosYVw7aH1BicyIwNa3wv19PMhajjsas5hk8vZ5Cl2MSsz3IEr7Df7
7LtO6RVuSIP4C8WThqOdltGAntcoi69x+AzH4lZrdfUyc9wv5wTFbmgDrEDYEfPiptsMzp2X+o1i
VWHhplXkSQcf5Ex8hutOgnYNHYB+4Tl5G6FsQ0lK3x10WUpMq1vCMVTbQF9jXt1sVEFo85z1a8W9
iAYWYt7B1smb0vRj12jB9oALxXC/IzDwR7VA64iy5iub51vZzy/20Cc+SVkHI1Kw9c0tSVb4tMSM
XfqldEylU11eZc7NYVJ/0YUKcSV5dROgBGWV6z4mhzUl/jzk8XqZYoWzMwY11jHrrBji0xIS/K/3
phMptRlkZSQ8HEVTd2tfAcLr1e8pNeHq0fhow0fmasLpVxbP2drKwGlLGoUAmPsizpHaalyKg7cc
0CwfE3fJiRiyj1CiFlBv8Nsj+YChUJ3wes+vrPSvcZtPO3XkUUoWenS94b13na8cFiWdgHR/Vmq0
xtk9NswVDP/TyKesmhmZWnOGuFC8GlKtIkeZQ21smCrYqoLX+Q27c045L5QOTW8OVIa4fuIMWgQm
SL/VeiKztYe5CQNjZCp0KdVwk4kP2iY+qiPLl/JAGfIv6KgMTkzYoPAsAqOxqNhMkvdMJOBhzPab
9CjlsKvYDUZchLMyfpkGIclh7gK30Hh3Odr6iQq429aUF7Oo8pNm3/bmmF6xHgGD7gZ+ukJ/VkVp
7eihjebhU7e79tDFSbUvSOo0k1adYqJZayTwd+9o6nxkFOpx+9GrkEzlzA1GBZ9BldaDV2mHRen7
w2zA9KNTswqENt17Wy8Fq8O5WLt3FGMzaBgN5Ano0fL//sIBvIFKR6yw4qYBnxO0p5fxJTufpGhV
9H4GHsYEysK3UnXxi6KsgBzwm4bWzUr/5x9//nOFmF+RJ50op0n39POL2oOYDtaEGO+U0nILXh86
5PavCXnW1IV+9k1lRWrfvlkLOjeCccKBcVZoY69TnZ9HRsQ/zM5+TJf+W9j3i9RuYq14LDgPISvz
56/GfKy2VtKpasuoAhVyqrem0QXwEj2LYjfr+ru0AJiOsF9HV0mpCGtJS2qv+pweOrC/YLmxgmyf
OOmn6mRDL5rI2EVdYz3NsABUcsjmQrGMptAIBRNOedS3l3xJVcgQrJ3h6mbmewZuYKjd68Tx/DTN
HV3d9vqwaN66T6hDWzMIB25TtxEzKaaVKJ3jPKOt4c6+ciJ4LXVUToweHAtAmpY48/3VdAfOBi3S
W8uY1ZlG80aLp8hQlydAPP3RA6DXvnhCwsvf+LO2uwQu7TuWYz/b3Dp9zqL1hcDQW1lx5CTY8SBF
VwV0kHwrfV0/M9teb2dDux3xuu/QY+9ad9WCbmlK7rvWm+WonNxV/QW6WHqHBcoxAZT2TK4JGopw
S4v7AH1wdPSY3F0utVdOu+TZpd1EXokVaxh+zaCrQ9VUwnnSPKa+7b1WlC/ZliFThascK6fb/ZhV
bCwGATAeNXC23A7MzRtFA8rUweNkbv5ui149qkqc3qOuxWdhaXcekOj7dkku/WoMoTNav7rsLk9y
kxIFul9s9vCxj2eeWfxJ0GSe1dqr9uZv2FVPUy0ojxfTIY2dAaSc86raFIu5i7JBzb8oTVkhaur5
obRy7yAWZmQUtwGeUa3nsRrOErgE9wuC5A5X4OKUZA5iGIXuop5uJN85OT957eWAJsozyco/3dic
STF662FMLVrQM1JbeHrP6dY49vNPjgAlv5rIwzzjwx5nEQ3ya/zq1trZInQZ/Tigc3PvOJYM5rH4
zIAz+DaeM/ZxOGn12r2tthe5lDQHFF0lwVw3B81I1lOdqcpRGGCLF9nuE1oz6Kc7VEsz7Buu/+By
jKjJWoseDePPD5DY5n0iwlndOp35xxhLEyyRhywPp+aSamiFVL21pjo9t65NEw1mzG/RmVByZEFo
pWcFX7pHta7bUFvy8Q0w80NGBo16dUHybrU5kmhGep3UPkjWIrskdR9jN+300LVK91y4LGiueP1J
EqcG7R0qSdUq3XUQynrlU44FDXTpdMP/jd8IHK8zq+95Jqdr1ToM5vWWNB5Z2A4faYIARcOWyRtF
r+8EuiCaKKg7yl6AN6Bg0xCVOrL/LOSgYbCug3JyFouCDQn1pUZFPDo9Py+RJO9BwFBiItruJppg
kJPb8kInkThQAZAuHezlsupv+BbB6x3Zts0gj0eKAOzhReLl9ZWBjS6bhgOCIWVZqwG1NHeI4+u3
JfeDS01fUQBVCJ2CUzbjWM0lda7eDLBhILjiDW5kDGGcvSxQbbj8YlYPisV71uPECzma3AKyayJe
tOI4uNMvHD5ndjAR5AZnRU4TdEFoqxFobnZTVh5NM5V09rNVmH4ulfGIMSS0ncx+HvWlCXIbjaGw
iovSot8hJeM/M3K2zuyxnnp5LJMuGDPBAt7gD0kotIAJqoPtMN8yktCnXK0+OoqzTo50ImVZoiEZ
7IeUZu3Mdu9yV4lvM9O5pM7G3yd+TbEdxzKWSWNLxtWso8KyuTKTyjgUeDMCgB1mByTOtUiid/04
hAKT3K4cU1pwdPRiQ+owOoq2v7PFpq4xiV1tq3ur5hoEIqU6tTkq5EQ01hoVIk9vgKyEoJFqTfYM
h+MAJKAI8k7rwpznBqSWzUEV4PNeztIOOy+jqih10zN5bbJZbAP3gATUOw/uuy569xPJwY+3ryeL
DUjPY5UGKEgPLTfLg1ENrz2Vj9ttmLztynqvjHHyno7sMfJe7eL+c1Xv8qmWp3EkdZTI4rvIEQR+
YvK1AhZATbsvjZ9+v3lhERcH7nyj8xsUMWUiy/+BBlrW8jzyVfL6wmlzteTWwv7N/aM5mFqjvybi
anZWdqbO2Bd4FVu7ns+cZJYddR6BXmkLHBDWvT7lPJUhC7KsW1dT6Z0oxeZP+Apwrtbts4JrU6M3
UC0wHjnNT+tEc1vBsIlUHeZpM6sy0Ab1I3M/tA3lNancIkvQZcrqnVDpVTDf4KRdZYtVDENL7hcZ
dF7MYt9yNeaKFzdgJ7qdPctkL6z6EcutG+H53ch7CfBSXUZi6OODuWklCxU6ZzFYvmWZ01O5icPG
DFCs09muM1aSIK89PnpHW5Eeknd34xvOVX5Tqs2b4YwqkQ/nCfxWt+MpxWyLGHCj43EJhlbxblG4
L4RDbgZrzV7dgfglgMk3He1nb26LAuOCjDzTY8LxIVWYNcXj3HPDSKlOEUkwfBcc/R7nvj679jKe
OR8LLk5xfp97xZFE5RJqwmWCWiXGaVuKKkExQ+oKe59B4MBtt1Llq5wbJ781qnoKiyo1TwRwAxSM
wS+qoQdVGRcXFkJk86qod6T6TL/x6ixCJtN58InBUCNDGB9Mb2TnuIULsSoHRyFoUEjEELop3hGn
y4tU5Wsy5VNktQXnrBG+BrCPIrDcMSrM3ttbgr7zn3I+iaTrOEiqqXc/CZLLLFnLqqdHc7poVpfd
KA1shLmIr0Osemc+ywiuCEJpu0IJINGPbxwPr5L/qea82E76NInijnnSlzqCI53B1rLrs9H3b86S
ZkcjV+Dj0KLUZ8X9YJXZQS2Xadd3aR7aFSWvhJpui066oblgJlo57oUkAjC41bESDqnTgOLMLB+5
ctov0/yQjetN4iZKpI8uN/pFVAEy0kF1rf6oaca9mU1NSA1Btm9ltjcXx74yTngoHOd1zI0z1jUk
MIV/JWylDPLe5lFIztmwXCYGoRERG/aV1LprnfaTC0MVQf2HsOMoXVC5v8YWnRJEY1tkNz12IPrc
UG3TxDrH1i+a2RidlnpN18q+aFNO2q2N9pHbHx7P2V6K/FWVcKdrbMMsxunFql/yhkJYNJqbZOAa
jP3IiZI0UQ5JkeaBoazWYfvwCxBFuaNEXs/NzsAXzyCWSx/6noMEFyInsxkAys2yZDiapfFm2xO6
pUV9+AoRHKtXGLtzuXWZtTvVXMOujLUTRjYyPlWyl55efSRw3Q3+7kqlXWFTPplFmlzMuvqi4s05
6OMb53rvomLf8DXs7Qg47cT1oviWtv7dJ2oL5bs4WVav76dmboOpUfcijSkVMb0jAOU4tOqlDdTm
lMiWuaftfSWSM03Cbr0nc8fNeVUgr5GJidribdaEBDRZ98e+TJ6dlOkoR7riWmjJl1YuL1ge/dmU
Ko+t/mSKtTxwS5q5zZJ/SeFP57rjhkLH6w8DVqs7SYqLvSJB/7zTsDlJjbHy1N4CvPQAmN1xozhQ
RKo/IUX5eWI1p3ihOLwt4QJQPd0eVU4F6jSr11yh0RiRjVZgnf+dwDbYdVW7OJ0mn4v+WaO511C6
8wBp7VCBGNhZs9KTGhud24SUKCy1okTWabz9YFlAAiijDc2psgIgNvnJm/RH8vHoiYDUPGg37OT3
+VFBdQoGTnLU3PFN9kbqAQMUbLTZdF7U/hHtUGBoRZCeDMLBGtmq0OlVUPJb6C6T/YsD0WWX2IoZ
sPDeL0WWPU1Lc9EvJS5JIkcw01chCyquxzsqbaejZqaZz/B0DhiSuHvaXSn1bPqgMeZfK7erMO/Z
rW2hRpPM5RFL6d1QKSIaprRGXMu7IFYn7WycRMvEKG6Hdmc304OUaHuE+/l53SQaFvMJJBVw247y
B4pYXvQ1ZbQ98oepJh7TkoW9Nj5hzLSH2lOeJ9NIAU9X8WMyUgTYr8Vt1rE/pj2lrRlA3L0izAd7
5hXJJ3U5ue4EeqtgyNpXjBHKwQCzVj50njI8ugNEPDUW6m2WNb9zqbuXRtOfebtxoZwKvVd/yc6l
PzhndTbZGVwDkLsNcscfyc7fLuz5vD6AYesxHGghRxWxd+wjbZQRzyadBS3RHawWCWX6WmFL8Jg2
2Q0d5itASk3sqgVHXz1xifJaqw46Nq2idYyzYKP1Z1ttD8sArGKQCYyrAdE8y8CwJUMXAoyzMAnT
LzuDLlo4yXiG8sdYWTOXInWJSWPpUEwQE9RK+eCbJ0BuK/1qS70ruYiGZgP0F8UJM64FlRZEGb7K
3D67HMTvpWVcwUBvn6p4omDTF3Oa7eY+rQK0NY50rrJje9ACndi7bw5mEcINwzqtL3d0MIr9X8W0
dErmTlZDBPT4oKuOjk2bo62ZKNOtVo0P5uK9ZVPB+pc+5vVsH5MkY9q8jdRWxTJOVc2fo1vjayoL
Cnqa7lzr5nl0x+7QGgn8fmfyOyEtZhFpjkYcU+KV1XqgDIz+1ETsMm3eZz3DwEVdAbdiN4skS35g
D9bEI0kDrMic54Js2qnUM/w0E8wCbcz2palZoecRM3a9kI6H+kETkC7S+DyozwMZrxsst/TrOZQe
uCs0fEaGrmBOQcsTrRfXTMe+IHlNAgG8NaD1zc8SvbvXPTLGfdO/zBMTX7XCD09xmB5RLs7Jt1CA
njgCKG0VcxriPnmRQFuXFbhy7Ar3wZiBqLYlBDvNiGDC5FEC9xwEgN7eVWP9ineIah3V1h8aYcE9
8dKwocTXb/R82TNh8+LOOgunDrFugIKuGBMoroXB1oCS2zYXzatDjreXtMJvWRb3Cjea0JgDOY/j
rlYA/a+xeFG2qaspit/snBUQlk3gpfXWrbxvbx6wDSs1VScEusZ1esZvlP81Ffsf5Ub+31mPv0VI
/nvRkv2fZktdDP8fxEY2v/v/+vdMxn9KjQSf1a/mK/v8x8DI9jv+yotgqvo3vLAYq1QbTw29Tv8e
F9FU/d8w6JJcMgwcujwc/5EWMUmLIFzi3oVW7ro2o9P/SIvgy0b3t3BEo3s5zv8oLfJ3z6zjYpPd
BsWeYahoVsZPLvofpsS6U+Z4cUZxqDrInVkBe7/qnsBb5BdJDeNRQsLxNS7pgNDK4ZjAYQ9+XI4j
F6a+s9yDgvTGSzKB06dPHiNckuzaubqz+jn3Z0FrXhzP/IdWPLHQc8d9JoclaOr1DUyueJbWalG3
QeubOQPBARYf1a5j8/+ADM662AV5Yx9/xvOmFiOM5Bah0iFmBJGKV9kjaMeW9q9MZH8f3f98LI4B
QoLhL25iptR/H57L0ZNV1qXDQaiwUky7O2T8JtQ6lfGJwQCpVMbMH0xSwB0x5fPPZ9UA6jtr2ypW
ZN3buKQnzme3job6xGimREtuXjOYPZCve6oZZwP+Lu7rRdVuBOMYFFUPf6cGSGIuiI/ilKUVlxrf
n8k8dy49aITuhBXfo0/jQB1VDedNY1x+LT0X5mRSgOYr5cWjlnC2SPlaxpE8D+upPhc7kfxZlWyr
FmmOFOA82wwNL2J2/kWCQP/7VP+vj87SMfd5G9nlP3nI+EZwrSVOf8APRXedrDmrd+QiWS5NvsbA
SEzbt13RgBzDTLfKiqIPOigU/dMoM3KX9Xilm5alPRmfvZhhH00lM+qTz3ukcu/hZ66rpeQ+hEeJ
X9xIYUvlHGxqoIea8l/4Y/7uA9h+HiItvBmbiwLr1o995h/ekFKVOZK4Nhyc7U+25+zQ2b0SqsQQ
932lvVQYcBUix4eqH7Wbf1hI7v4y4fxjaOmfTBw/f7iFdwNTs8P7rv2zRULoUgpHacVhmLAnq3Ol
Awovn+rti/95cJb1jRvWGtZpPhMPAqWUCK8I1bjpQHgv3zZfwLHQ552C1+Vad4sa1nLV/kXe4J+s
93/9Pcmc4V3S8Q+a9j9ZOeJ8thIatsWBDwoZalLWYyqpJ6NppIzX+JwK/FyOu/A9k0rcaVX1uJjQ
Z/7rj8vASfo3o932FyFJh3HYgZez1Rb+k/uTqLZZe2s5HeakPKn1DRk6VKTecEPJbDPiKaRZjPnc
LOeTrZEXTtf+D2b3Jcw1ZHVLPCYFl57cNvUrB05ca0y8O52GRrS+t9o55ma5o9YDyDd+Ho3JpT/B
Ea1A2BO5eEOluxWFfRkVh3u6yw4snaDa2lbLhbLkvjfTy1w/q1sRbtuW43Fo7V2FLyRa8akHhIed
Y+oNr/ZI0WS2JimJvPy5y2h9z3MxMfwqqKba/qmtCZ0vMGMj7IHcmNu1J7YCM+9mozgOSJqDWjXH
jusWBaS2djTcpguNqjBedWvZNQlIuHxqnT0ckzLqVuagg6HXt02Z0NyVMJSmYiU5T5Y67tolLXZx
zXwXed/xvJwY95S8NMxcCra+3eLZQGalex1X8W2YOkO59G5lnT8Wqom7IbkzYDtH+ha5ydX2vept
xnUZdkc1sXbWrynti5CmAoPFgUhBw7PKvZ/ZNGkk2LyNosPSs7hAFVp2YMK/sfGac9GCS15Nhg26
VkTUxiiI1MbVhUm6LmoGckNS/thSLOggq/h5ygDb3BIMieU+Vr3+zZW9Q/xJ7nshPtjY8v3s0B2W
SRqvSkannmX8ykHEV3guxgljP6o3b5Zyn/HTmc7jEnv3iqc/OgYHbxSyieijoYfVyFKOuwTfF9fM
UjNuE8ZVWz1BM9YIWvHwCoUgPuRT/0cl/zg43hyOpaQVnoVSbymGTinwDkQs4IbD6EabzMLONl+z
bm/oWzgrAVTseN2EJtDfKLhZI1x2j6ZoglqHnrpsBbWG9qxrw/PaWpe5bA+x+BXr1mfF2TqQWpuG
SapTkDLe9B5I0PS2spYDXovVrwTHalsOdrROZmTaDGDSObvmc/3JDM2BNGx/KOPK6i3CXiwX5PI7
TS7U6/Xvq+cJlCHm8eNUP1vtJPd5Eil1esGpivDjlc6xHD5AfD1xH1PYxZiazIX5IEjLBFMyVpHd
rlQ4dCAs6lUEpC7jK780NKGnOzNXPtQJ54aqQ7WK0yG9G2mB3scb4QsCLXlBDxQTJvmPiVvLbU5J
Ge+t7Uu7RrrMNDpwhuVjyYxxpyQNH1LqNr6eW8RQl7OjfY3so9yXlJUXwsGXNmmMO/FS6J2S+Fxg
yh1BecDGZRIHpgFEn0vmbdJPXOgoZqb40N27qUZpcCmY4eE/7OAnrTrAWeYFL7PFsHFWmmtc8ffy
qgTSMyqg33bOqzk2PJhk/wJvFDMI5Lt6skdMKd5Zncvk2tE7kCJlxAllBtLrlUCV1OTV4pfiTR2J
RyxlS0KxUXpcZHKslhnqF8Yzytv7g5y5MVkvKeLDzhzb33na/BnyZH7UWKrKdELJVtc3a25ezUxU
+3IrXmhta/xQjjaUWwrbJbOxzgrReYpdamrvs6bOjP/zl8Irv62U+epoqvkBCPLBXlbtNDUWZY7E
GnyXcVscb4F5tX9L81EPZ70L1YqBFTzrq0JczsBeFRGtxc/iZe2Nt67vc0OppL5OX6Ijqck06N7G
leDno0ZPrylfx5auXmUtkAYG/RqvqPuuVRycvL/0Pc+NeKPLIA0zAWIBxUCne4JgGnWxYAsVBqnG
SFVL3hQfOcfYWurpvU7MZ9HGMzDhaK4tv9ggej2z8y7ugkUfuW+tSLdUVIGf1uKDcHIypnWBMX8Y
v5pY5c1Rkesb52OujlVuvA3LpLCqEcglreAPIqsObXIPrOfBaZRnR8tuhuxPUm5aM0LVmBnU2Kd9
oI8GRadqf78sTGcWK17vpgYdmXrXrD0iyzY7t+rL3VNTjk6EaiMidLhdXVp0SVa/OXq6vts0N7bI
wLeJHuuUci8gNvi64sLVzrUD+OsumBPhsjM6oNLx3cYNqEtraY/slf0eHBL1St4axrrJW+rJm9xp
kogmHPbBcnuRJytMt0QlEOa6oOGhd5PX2cOilSXdWxKpYz+flgg6YrOHRIHw1KbwwHvckuUElo+z
ipo857rwLVm+kEt5dNr4EXzMZ9cDWZhwyqz2R+F4R7Ck5R17QzSMwxBqCXgI0aPaOch36W2GTOnL
dvly21L4lH69l0tGjn+mmXxsPZAvju4jy8idVnt/1JzsL6MkXzdlASwnKY5kiENplFB63e5wV3XS
uPdcHrbxREaXDY+pYVuYL4rOzuMlJa003iYXwaR0FfHE9O2axkjy6hS/dUhAbm1c50aoZ0dEaANR
V9bWvmQFoDZbP2odTccKVsIyMefAmeqjMjqPpoE27xXNXbH8Fi2mhNWqmHRYykFHOcLNxEVjzb6M
HPOSo68tHfdYZuy537lO+tB0c3+j4yr2JhzmQ92H2LzglOW0qVq8YUggyxCRppgDIIXgLD9Sa6AF
uVaxVNvuHk9Mf+p3XmPol6TEhzun6/M4LFSV5q8E29kzLRuVv0yqKzUCDrZEHmseAHGEjcJAxSbJ
Pjc6LjUPtR4kGIvofhp1+nxzooGjJq9QeZILExLcMtLmqzX7bKdXTEXGaUVpWeqPrF0x7tsj+NwW
7EAB+UUudCRkuU77hzSOrOu/vdT6wAAY7yuVJ7ZOXGyTglPTNLe/6cWjnyFDoixOja59Kynex1wZ
Yr83nSO82ubau/LZxSsSUNpBTRIVB75mFEmoShwDbZMfusLieVy3CW4+OMFML9bMBlfY9odBQ5/U
qZeJM1yLVOsg6ZT1vVO6zbWtKTZeS27I7fS9dFuvE0tVywS6dz60WZKrVc4yaZd9L0nz082BkKcl
+1IrrFPtLsML5vGPIU18Dlx4d3NlvWvcsdyT9NuXs7lr2vzR9opPhqg4Grgm+4adPvf6qPixB3SA
tweDpyTV8qAk0CuXtv7olTLCt/NjPDxAkndK9cFEIzpY6JaM/5J3eMIYiAlPqPFThW2tlNSs9z2v
JDkWusEQJjHsVTX+jeOaLkQynEb4DP1fEq4Agaul9y5iqW4ubzkHFVjShLm+3dF47W0JLVziXqSe
hskJLDgb0oPa3aau/pFP3juZkKcm+yo8+Ucz43fhGRNblsGQWs26UwdJYV3hGHQG90b8hfVQm4ig
b/FmE9FjzCaFTjEzFvdvpep/q1K8F6nBTGzbI5ZUnLScKakgbFla1hzF9nLW5Nr51I3gnNHMaOpG
TPEuh9UuvfWq9E+83iradFvVknaSDjS/VNxIayhFtWZck9bGiDfoBA7r/KXzzulYP4ucJlmzNgOY
T7+582OtuhflqnDRKBjxbS3oNg/WgLzDWc07N72va4qKoWZmbG7tPWoqiLIP9dGCYAoRnPoHC1Vd
7Ura+Jo+RPPf523/QF4y861CPnYZo3dF/1rHLiwhqnu2fFaX+G1eTegeMVaoWsN4NMzajvq7EVuX
BzYvme8sd92pLSJtZbqOLxXtLBuTdZNcKB1td5pXwV6u8DZlpXWXxuRxZueydMuvraghm1WmHNMv
FdcoumIWkPY/dVXMZcO2ThpXYL9ZcPGW6TjBssESPuO4C3ASwzoHwcC46V2QfpHSuziGe9Vy4872
sHFRxBkfeAe+OZNil5HdFd7enWIXImQ2w7deXKSXbxPX6TZRNNYB13m3Fq49OdCLSM8sPK0U5sGz
ED4kHv6oUX+WJlrzoHoJ/FahcBgfH9vVbiUf8NZAxeGSWPTTAGE7WrmsPkhzunrDqKH6U3Q8ipTr
xMR3J/QB4d5ID3BdDzC4HcLOO7cwuTEs+L8rvN80RWVBVle2P2i1jDzvN8XBxgH+cIx3oKcQTVXz
P20B/7mY8Ofw7vimO+LMGHHa9AwLLF2cO+h518UjW1RDyCBbzuDLOw7wWiHTkqaeEv1MprFkEXNP
qOZI+4tTBWNLZYMFV0MNlbSt2M5dN8L3Ye/MqbA24wYZrOXcMmDaVabzXQI5j8fC5SUo8xBr+oPa
tvTacT2gMeQR1vUr01OaIF1uP5p7i1j9pi9PZl93O7cUJwql6kht8q8MH7Odf4EzQejG/YhDAjNv
0TB7sCzAoFJePa2kXcEy97Qhl5cS2rokPBbyu0+mCcspIT3dlDcJQTGSEQV0ajPHXLyuvyj5/EI3
ZeisPiaSNOGqTWeWRjD7K//twrYC2xlEVBNskbXGvFMtXkS2ENamoxd90SpJuo3HZZqWHZHLO3de
X4WLTQgfcBtO44NatOsddkZUMKB9WQDvsj3VlOnIxabnDHdMZzhHbRUYQ4TFcZnETsvytergR4iL
BrWcb5SuUU7jwinetCvhZxoG4rLLJmbC5dnoqq88XswdX+HRNpJ9UkwXxeqeLYvV33s0iC4GSX4F
aTdQhToeWfP4Fyni6VjThKSSmRhYao3pjqv2Q+w46y6zLKoZLe3RYAzqQ8PGzLRpD9nQzQ+4ouYH
6maVZsyCdazLvaeTROlcazh6jYv0V2KrdCBneAnrSq9SBpxVdnvWnIEQkNcPgUEy7tCSfb2bGxni
sKb8w83OhLZPZC6UyFVtupVcUmumld4V0yYqrESEQCeG7mrArl9aParz+RQ71XpQUuczmdRmR8wz
4VMt5n1vx4zWsdJhP8/SizTZ36RhX2OTwzFU7fYAm+Z3X7JuFhqpYFfrsbWJ4ZDK6jrFVbWf0mwM
qhhfNnamXT+5LON+YvQr9iluEVjD9NtWHZ/K5q3x0vi+Is/ik7SdTms1P5p9fINwq4a2sSQhZtT9
NLtJaOJ8eTA09aK6m8omyn22WMQjGcrJLCGL7xA2mbj8s6KAbEfkwNM50hujlb6cOAq3i/bK1BNo
DRuQRBoMjCy+02M0bkb4e7TyhdmYCzM4Oyq473wr0xkq5nE0xYjJXtv4itl/1aoTh5Xod72hXCq8
Q8s8/3ZgVpMPkOg8uRs+2Qumx750cO/2jdxRH0lqfv02e/vSZxsFnipY32BLIdsMttBs+ygxOLFT
d/qhqx2mw22w3FIwVA35DIxwqQPerSc9ORDkHLgJpiiz6yneUgCapj/q1RjvMkkxmex71GY6XpKO
qLLu1PvNTOKTmnl0lBweXhJ/9Ijhk6u7Jz1zmKFl77yRFCjEOPyNSa/RyLBjkAY5pJn13FfTFK7q
mHCOXp4oHDxzk2E1FShlAwdvurwoFG9VkPJUKGxOnBnXNR8xiz3HWIRiJteA7GohuMwVMIW44Hoj
XOfUU4Cn17IhP8g4I1WmxzXJw4qms2wkO7qOHK+4rrGdGHB+i5LMiiB+ZKxXrS0Q+0oHx/dEdTy1
aaO77b3uoEJiiLXA1kqCqH8qTYejgqYE2GE3LBpifYYLGPUmmRzHj9f20/htkh8LYBgeobqd5gxW
8Uow2DcVTBF1Tv1H2tvvqbH2Jy0pPkYdX4fTzFxs0GZSLj1HjqpKALxPHOVcJ/5QuAz4BjpLp1we
0qTDnpmOEdbDgpxofBm7uNoLk3MnTpeTk1WbL/e98+jKa1Sn9jG0tyrl4JQgEISI8ffdeBL7dkkX
NXfLlS4pKj8o+ObkOw9H1gaB1cN5qqAyiWT8hL9QRAwOAAAZgIlqnQy91Otv8LabU8i4r7gJhYhl
ANsr73cnyK9aANOZDak1U3eXlIAd5fMDYJa3xMT4JqblBRYWiwQ4MBwUo6KT7+2yo+lMza5V9WdN
bAj/xfxdgcmty8GM9Lj+tppzEy93yTJfKRBYAlNL8qBTqsMwktoZOeVRxebddPbyKEpb7ImYngy1
rcNGR4n73+ydx3Ljyrql36XnOAFkwk5Jgp4ylK8JQlKp4L1L4On7g865N2rX7d47et6TirIqkQQS
v1nrWzx/9amvfb3KvM0YhUfu3htEKg5mFP3DbUYaAgK4tZDXB12NQ5MiY4OAuSQ2L11FNIJ155rY
ncXBxETATBWZRdSGTCd6BHdG5Nd5/on+0QMoHlQAYjtzS1gYsW5oyfOlhEUTlNntXtUOeWaQUWKW
/QXz1aIMePztgwjxg1vxGCkqhsLD1Gwx+1cbYaFKUkiy6vsusnTGElyDlSYeayt4ELV5q+b0q5tI
rRg0/ti4InolriSuiQFtBCKmRajfO4+mmTIOxvw1j9HOFe1HW1pbQJavTmQFe12QXEB/jLuBwfBI
HghDYPQztruRqLNXqMWeSHot16HyCK6LBLFKfMyIRLzbYUo+Rofha2t75l6oMuU/nd5SFWFrMRvG
Z/l9Nmf3iknQKrKyk6puUlsf2WyxLSfDsoYmnJGLrdZBH2BOUtgDNJThK8uJHi1pUYdMyQ0AaG0P
YkPnHZuZShV7zUXnLu0QqzwjPcABI49a/nevI4K7jTQMAJ3+xrVjseYMQk4YpnJ7l0iFfRVVNyJV
wILwS0gr4+FcJGRFFHKDtf3QSiRyNQqmo5bCG2FWtCpthzIQgPx95oyX0jLnm3nqx1Vb013mGdER
iot1HYXFdRg1HDn1RGZji3CizST1SYv5cszewwjgh9UFZ6YAyDRKE8eR9STo2nwKDeb6pLvIglRF
mzTwcqlHbZcjnQimlWgdShjYFmNj0yXEwa7SNOamtHjEfrb72ErEkcPxWhgTMmX5hff6xlXDGSbc
juxlbmntXs7lIv8aHjryada9lLzfdfoJIwZ508nax71BIZZoPkm1N7bVfTFZKNeWMfV0lC2eCXGq
llZ+Nqm6AEJZfu8mdDwUtR7fEjroLj0zvsIbkxRkHOZZ3h1xVmB8EeZPG2mG7AiahsCA6W4YiK53
hvNkyCcnjD89Z9jmqXsOKrU34dI3Hq3d7DG50OlxsjJAzhHA5wl6iJ04TkIr+7JxImI6+4qpzHaQ
VnDDruzGvILI65j1Gkg9dSU2GGeT7n4AF7GuwBriUEk3Q48TyJXFriJthocuUuJGvy/FNACJJl17
dJN545IpQg1D5hn2MlguOhNJ594IpqvWgJMIxjJZdWmv9rAI9tMSfxh3Fp4JiTZkpBWfxn1oDlvZ
u6cSMWS4oIEQ3ePe3Tm1mi697vLJ6U+lVZebSuswxRC2i3Nk0Uwa2SacH0KToZJWUKoQZLFxiyTx
BduLmT2hz1mKdtf02yoBFEBpJ3ou3TQZ9sTu3cuYtkaIajqI4srYlt1CWg++4moaXKKWYEwveimS
R6C8D+sh6R+bxpPHxo1mlif0izHfb62yeGtPyT3aGIukOvveiJ2vphO3pYu/Kx7tN+RpvuzGYQ/s
7EiWOYP9oFmhjrc2JHi+GLV9Dcz4JbAZTin3NJOAd0J9S1vX9YfJrsQeFNs1CfuZjRTFdam1NyTX
+QmK1k0cGChNm6z0hZ4Pa2r6vkHWy0EGomSqOmAsSM3ZTKPO15hpOgVQPYeQyChJqa0IDLAYijDN
YkemYmKg6vopM/qNl/y0UiRHw4gDMfMGcA8gpdja5eAQdF7DMMbamjUnW6AJPV9QRIc9+4UfEN6n
Bysh6wIgPmGkym+qIl9njTjZKXVJ0yyqSe+Wi5ygvoaz2baHFLshG9IcTpbRFumq48ZZZ1VSEKEs
Ljwe7Ar4T2VQVpqcgkFElEHWcPrDYznMrkNwLjjmHhUUBTlXcJ67fiHsg+uJOz1yv6hCpq07pd4m
6IqJ3WBrgAAW/YLSCDeGDala8YZXWszB6g7rYs5qvqXkUdLKbGI6BVlno+/k+5iV1jYd9dveeC4W
02zMOhz3ubGZg6Q/ej1ZV7XJwIULwbGL1079RDm9zUotesHte1f1+S+lGv0F8w+ZdEH4PJd1QXKI
KhFSjDv8IPUxS40H4TX3SfEamOqxyEvPz1r72LuDftSZfjvmSEBQHz7CN99Yff1FKWzivvdRIJZ3
sWQBBvyhxEk8MuXv4ev1Iyo2PpvNZOa2jyr61RlJRvI0ba+PTAI6i8zw0am7vT7DPaHeJ92RMYjm
SX0dLXGM9C9raJJPjTzIoB/WY/SAmHfYDmnp8JqznTLGB6QOZB609y1TyxjZMSWehRyBKYFBMvhC
W3BgOYK2cJhM5pbYTLOCPJM+RsoRFN/MzRxr3EaGYPLqcjEb2p1Z0RU3+rBr5xt8wu3W7VPtHNaI
9fWa+WuAjz0oGXfmyR1Y5sBvjJ3UuwBnbHECQyXXsbTddbfIYGGGetqUHkQi3nVjumBgeyWH5GUY
WqpXZ1w7tmAxUNmE/FLkwQXIS75/vu9UYUHGolS+LBWdCHjijZDjgjur4gVFZHKShPc0pqD+ivzR
inoyaeP6YQxZELEHW3m9Pfh57+EyGCEiJt1pjgufe44bpYQqWHT2qSNQr9J5ghjkQvoATyhEY1zi
OelR6H0R++jMb4epfNOiNy/LW+zG6WuWJty3Dkrtqi8unhcSErB8G5UlcB+KDCGSFr0StfBZQlO2
VE4D5nJoVcZz7kEwdGON0O7XESv3SozNT10Lz6JocfhShKzKfNhSW2unAUbOmtXIxvYO4dJZxyNl
sdDVNmcAvwU6h7DAne21HiKD7oKHyjV+Meysjt50axjMm4vKvJC+u5tDG5O7HY4bk0Cw0RzkJcpf
Yy07hhMY2Wzugt0wMyEc5IcggieIwcXabHvWlTvu48xrWKGG6PwSyDF8rU0ivDe7dT8sbFVt272Y
DEj0jki02hrI6wMkVRrqGdT6eoICAamHvoP8P3KdIKgGAYvE5sXMl9jJ4VJ2JntM0Qmczkw3RjUP
e9UydtN6rtl+Rlg/s2Xe2QLsGb4BfzIC/Xayh3Noj+UlLVIq9em2xBieUN9qDkoYozAYTnXXWnjH
biC7vY1MZmBWeTWD0d47ZWpubTd9jXuYmk3YgWTort0Ijq+ncCMLWXuoHWSjC/DDMkgWYl+CpS7k
9smhHdQT2zDYMLeGzDs/0F+9dFCrlhxC5lrYzppGvqXAxw85UWbsaVv6ywQlBL48xyHx064p74gt
WEcRPpKWgq7HSIECKYlYP7P99002ZCfmdoMfeO/56HCyV3nsm1q+xH5R3gU5GYZtmzKkBRMcGO3W
TDGQhoHJiMKJj8xsu21lDBhfOmWvw4iEEBXqXxFDk3Wfj92qiSf0ZEH9poKbZkreqtFF4tpeHZfp
MZaaPW4rbzU0JGVGPRw8CwRQGWAvoftiXkbsuIwhwiXAFvmAjK2jesxR/MWS2qFHlrsxPEP3QxOi
MJLkKGI+atgDVB2Uz5Wm7m3b9o6zPbAdz6HBm4CcLWesVnU2beRQNLu5d18gPDNEMUWb3YdMemnZ
5DmEP2U292i7X2wS3rpUO0Qxa1Atf0zc8jUK7GMIAyEMNoQpcLSKFI6QDlSOJD3a2Fl/ylmsr7vZ
Hc96dOOpQt8BLF3iu9oTzi/quvB9YAMCjQpPjmNP1z6SOxVY94pUi43y2YFcTC96Tq5DX6lrpJ5i
uEVre8LDmvH4XVmVaDYlN9raRntA7naxNhz13AmW7O6QUySkJDAmpbnKmbav27zdRBVVHkSYbFXK
6J0QOQKhxs3YcdXHLpWxF5Rko8CJ0/hrcVGsQo2sTPDEZ4h2j3WBcdNOeblNTFS3KYK9RYXQ2sZb
weTBV2Xi7ughjD0eflgG2vBcRCWJYmNgbQKTZNqYBa1OC+fBkz1kDd2ES1JZW5BSQvCsb03NbvKW
p1+tv4TKYOhue0jeMxIdBJgBCIjazgiMOyg+X0GSsVDIWejFXrQlSfmn5TksQ/IwRzWhJWwQGSzN
U3gqpLrT3PI+7QZubvAxFo3GtoUfQ74lC/KMG1+GH6m1OK4i53mm5JWk3GAoKkpqxw7iUyaHjRHr
H6Xe7wxATmBJyiMiqAWGGN1VepdsQV9vHd1Th5b4Mmoyd1vAw1g1AtBViyKDGIm11Mf+nDPSK0N2
NpIBY9/91HsVbCo1877OhK92rM5oHXk/5+ocJkScyNw60aJk2DbvWhvSZ4xXblPq+pHQMxROZWQQ
9emiQQDQgdfqBwhO6JJURjEW1r4rMbEn5bmXeGKEYkAbmiMrh4X0ErI9iTxGgIV90exuOKXpjynh
yGj6mmB4DOo7uoZN4+j3mpmcM40BEcmk0cZM2ewiGqX3afxC9TiEF/t6j+/HlmIbOuCgDKdn4xW3
d5rJdU71MPU240ty6zPoHac2rvYqHXe6YuojUbqcJDo0pZLDlMqO7AWI5ahyHzx70OjRc/1czjem
nAmUGos7G8GZ77jh2mOhBI/B+5WxAx5i44vbEPKVYqcfphD1QibpnbcbsIEtUoC3EMrkus4zn+wp
kom7vQ3dYK3Pgvee7sDqk083rDAeWDxRCtwfmZXn65HrN0jTiSdZSlZjUsM0mKg328+M635nzj1a
KjuM9rP1gEoB3w7QwE1eM7vw8PqMxg+njo0dTyQIBy5pFfTxP2RXbXjsSiaBg1+77Jxbw3rTJ1KD
3ajXfXMmqKObveBeovsYwcQVAbSxseX7EMp7im0ETMJMNhV5pbkNdiwIQVvN3HRce09eNxWbtKg1
hPUNFbLtsNTCLIFOsaBm0/M3o41+6Gn+cw7Gdt829yBJb5ox79ZFm1Hft/JQR+VjkzvlOrMa6qwo
tw5pylxSGb+K6bbVCxvxL9NWB7uCD74NXXDTmavRyJsz8cvFyqPqb9PK3oyah/CjK2+ZlWFDBoq1
cX5okkXnZIppBTn4kfL9wkJBrt4oYr9BuztPYV3Rkvo6Kagsdb/zItoal4EnF5y9SjUO3iJO6aND
2a/43PxWS26DHlYKNRmEngbiXuOig+qbgPeHOhH0irFLD2MWP/G833etkJcE5tq65FhwooZHQdHu
tQ7zs3KHY1WZmS9beH9d6/yYxmpa5Whi4D5/Dnh01qxW1TptD6y63wOCtY/uHL7JjIxziw1jXKR7
ajGm4XPxXGXIA+gK/GiSKF1t9Toy5EATnX+GHT1qGmPoLMb3boFO0kzR+zGW8nMknGF7SMg3oiQA
qTWibVl86+973TLfpKMy+Ln4QQNYNs7Q9QyEG4Kvx3BlmcnnErKw42qG7quDUWHsCsoIjDdZzNAV
SyogLye5tU/YOgAZZDngIoXInQ3LKtzRFdHHacsGNCqyd1rNg5VA8mmy+KQNBSouG5GTnFA3sC1g
2vMU2WF7r8YUIF6IMszU4O2CYH7wyH9j0z1vWLAS+sZ/a44Z5o4A8FXqSzeR23kC2lNmb3jJE3CL
PFM4RvojjWLoIwnSh1+ZWeLH1/V722MkjFT3jZXnxhnC5EHm3gHsxzVucM2XhAG0M3w9JnoHs6l4
9g8+a9AlEDs2HylzNwhQdoZTSbTCoGMmN74UYMO3vD8XI9QYHi1FjemSlh54HW4lt4HLW+dfuK/e
PQ/eFBIIoND1L68MyJ2IdoDW8ffZegClKn11Ag3pApp5tl6c51+MWh+aMXhHE3LJC9nuUEKjy5tI
s1ewxysjfot0CF95js4pR83maALkkhVsCYtHcmRGT04F9l3iEM7n5mMs42e4ONku94jPLiVRbgJ2
1fgm7PlkVvkLFIozaU5MAyIGNdL6yd4QvXq1axyDba5Ot5nZEZ1/y4PWta1nd9+2vcl90dzoBQIs
AW1tMkLIxBNO+cE4GkIYKzYX2ybtup2TM1IsOQrMHA8YtNa9iz5to+JuN05oekrL+pzM8MwIU+3z
YmYSZsW9b/LMbafgo3aV2M2N91oVlr6qvTx7DgrcaCohVUbAqpySF2+gGKDRG3yyxYEiwwEAO8rC
dAFgafxZj3mvjRGWlfUPI/5QJudtlDKFm+ujzHLpQ5xFnhM7q9lT2o2dMGka2qcOY8dqLPNi62T2
DtcG9ypos00u3KcudLhe0/lqsrrjLGXhAUO3aY3nrtnLogVBEVJ4CNpau3kZY1H4PYEgKQ6HLbdx
YkcHB3AORwRtUCFIv8DjEVZsPmKLDlSOSU5KLsh2glz7ui/3keh2tl35fS0aAjRaJnPGqooT59SD
erWqVBysdzE5OqokztJRxe+Tw0i3BoGUhyJeIu1Yl1q0kVXMgD7zCj8dFsF0tGOsZmF4Uc6K30Q+
BIikQfmhYmbzWnIcZAUfTT24XhSdcxg/dQaqPzEaMso14uJZkVX6CKsvrwu/qoIvojkmXMnGjWc1
yXaumPbqI2yAgBXMaoA9ztE0ibUXZLdzxUPf9ljZhSWdiDOsE0H4o9uSCzQXaBEKEDypdmGIMpyM
zGUo7i70MHajyLpmnk+UfUiMGW4URxFmn2Cii1XSzssMLDhg34V2P+vvCrqCPRjTKgTUpMvO2Lh8
t3gB4xB4i6LHmCdaYN2j6qHRMEFlGFxGBVNsqI1bJ2AYaNbxtdGj/UDFgJYW9m/Z2++Eazyj6zvJ
8VE2IjljZUQbaSJ2t5McT8zWJcIG5UZj+8hFj1Bmo40DAZOjgnFTaUaLYiN/AWab4XuzczBtktRZ
1giW1JoznyavsskKH00VMjEGg4RfD34JLniL8JLDyQwfyphxdMBDLs4G75Y04dNU69XWzFpqsJEp
DRqv4MSy/NccLIZ5PBNerW4VFqLbzKy6tYbszGddP26iIA3ZJXTJqQn3pcDMqlvivruEOWglJ/6V
zVZ5MzodieLi8dutn8C74AjsEQTEAnBmeagW9F2XifzSyOqxjp0Bh6mod9/4Z0gJ1mPfCN+DAGMP
L9bMg4lUvrdOyIbFB+1nH5WX77/7/Z0GLDRPYmH4DiZ7tJg7A8HSgrwoD2xFRtSaVrpBMrc2eoWW
IkIx0I2Q/VGE10qNh8ELrxHX3tlV/Y7UdO2gdTOrQDxKpoJUjmZbP3nRMSv67qoPXMmLHQvLPcjN
OUqOVehyIEXtoTGmn/hDvaM20jmZTuE3BG8DNzOd7bdfS0U8TDwRvoBNUmwNlAkejmFPnjLVQpNM
UT457TkPa3DuFPA8iRGeF5cyfORfmbsIwSM1TjI/NHlxeU0xqdwMUVKwBSE/u+viZJGE8bJDxq0q
3CEMT+71LL7mPZxaZp0sKpk9It2jlMHBiYFb4anXWRGUEyypEsknqY45RVLU3xmd8eTZ5pOT5NlO
UyeplH0Bi1f5akwavzWaeS3MttiqIa837O/FuhpeDW6cO9SV1rYdk0/luue+ltFDls4/NPqvE86I
g54nD2mJsyNPUus+zud8U3fZXdV0cBGcDuZOkCMkiPUbx2IyUpqVuQv18ODJlrizIvBYfpoHq65M
zMUzTOseRy3iUo2exC90PBPfvrfCRKHBX78UkA+8riWrrZnDVx11kSET8BWcQZUwzmXBy7aJPTrk
7rjVyok4v34x45teshOI6zD16qhzccQXcARyLLtNydoQzs2MfqjQthCHkft242YK2Izw5nl3U968
Kwb/EKMfrUbn86Dg6cx2PjSzxZ3adhueR/LG6DD2x7p91Kx40Stm3VZXzNMNz6EAwn2bRpZa54hL
VrEMkq2WBC0iYsbBNJQh+BhavrKTX3M95GgRieS1Fs/fZLFS64R5qBWUQalJ2588Vb01FjpeuNo9
iF1j1Q59iWAdETC3L62f5RceoU3d8ob2y59NViWJChp+fHu6vMWfqCXhsZ15wiRmEF77JoW8MsaH
WibYHPBmbpy6rw6Jfsd5iSjG4vQtjRYLgWF9fn9h1TA8Ke1S7UqjUn6HhW0VFN60iwsekt2YfaY2
peREHAKDBARg+Tw27IS4I2ITBKyUap9hvFxFE2ntsySmi36812b7XMZEy8ZsHw2mRqQcMt+ubMjF
VgVOwiqJQ1roxfD30MhNKUeJRZJzqAKfWcd1SKib6/gd62J6tUS50RTtJgnsmd/WjborHPfMoxzN
r9lcoe+SwbRYGANWywwiw33TcB67Xb5VizczaDuu79uSkb4/qRKYl0jKvVZXZ53n8NqS9XDKPbNm
COfhLiTxy0CfnOTsy2DK8tuxms6BPW5nO2aDmaVXyAj52oqUvoiFJr9oBnBUzEfLUPQ3ds/6Hk7U
DaNe38hs557r+BguU7xpQGKlEovvqU5+zqljbPLl6po9cKnREEB3Bqh9IArlvcvGuzzR45vQCBmS
ZUjCK1Nuvy/GWpkIoyPh/9S46E59XxKIMdM5K+9qjQx0nPgZaBEXiLZQmCBjrcOsv3NawgJMuGyg
uRjPgjFBqDdax2ysT3HC+4corV2bHldI0MKrauCG0RapW/huIV0mIYxuPT3Kqf0o04IOMHhL2Ur/
2xD3/w3bj/+Q82cTY/F/d2xfvlT8Wf7u1zaWf/CFMYCAP5cUP2EsIT6ukMKETv2//jvgz3D/JR38
oLptGcgZTcyv/wn4k+Jf9AaO5eI81AVZJ/C2/8uybf6LOCBMkULXDexv/2+Wbeuv3mRLd6RgY6yj
uDMwrejun2BvORjMH6P6Qm6L9MPR3BBN1fEwVN01RWUiG+cucpYRqRNP//4BZNl/fiYBE6M5CLX1
CIF/Sm8SuK2fkcaQXthef4sNUT96Mqy3eqdnz6MZPIUsW9PORUnSilhcYI5Hp07EdAl50z24VsHN
ZdLcsLJEokXeAgK/6RJUoDdZK7II6NObLG3NL5ajhwEazQ8nbo92UZ90Jgq0F5MT7XqHAjL05vbW
HqjhSkW+RLz8MurV9bfP+v9kqtX/ahLlHeSDk6bj2GgLPUle01/d3TEIxCjtquEc2/Hcb6asRO2l
NdGmj5S7R/kLlyWoYAdLtl6s1vI7xlvzTU7+34p2Gt496/70aNuhxXbupwiij0iPcJYuSBvPzIdj
arpo4iLjXNmMwjwdCCohnQb5f4hDKicpThNYslMakzPfB7V80QkDWncOXPGGFZ0W346TU70VouAR
NKP6yPO68hMLlrToEEw6lFb3JNGM+4zwg1UZRfWpq5Pq3JY0XHPb7Xthaec5j6e7CWn8ne4x0w0U
EGKhjaQOwoLTZJreh92kdm5aDsdIVsUFrcvkx6N3ghamXzRTKUYAzXj9/llcyfFaTLshp3Hsals8
d1C00RSE3ucYRj7AX4cujlK1wbp1DGA5Q/Kh2Hb0fDtjazgVLXP+cJhPSeqwLVh+GHvj0EgitEs8
OUwgSJ2MefNP7cyDF9nw9GMIw0NSPyGlcr8ouNdlo2J0jGgKejEav+asvYNN2b1TqLQI0SbjeYhj
ds0EWP+DFfx/3nqudAACkHSoE6/2Py4cwXYXvwxBJ4hAhL5ucgBl33XgYHfJ7WLDCgB1g0MQHiMg
VIYfUiHLwTvDqtxWFquWYXg0ZGhgXBS771+ZHjWZmQwKRybSIAph136CEf0GWSJh9rckrJvfNL0S
JMGJYWic2F9DVSEcbQzx2JEhH7OepPyQT9JuBtbV8PQHEzF8UrvDYawtYz12/khGInjSo2HUHrt/
0BKn2Ko+R3aWDtgXvgQC+5KlTTEhcpj1M/Ia42w4z39/+/0ZUEocgsc7SA41iUqmQWTXX+8+OVUI
TesqP7k6pwN6Q19XQ33tciGegtnzGabX18zqILp73Q0swMd0HqcfbuiFyK/ktGlsAzpAoub7Wh9R
UGTD/G6GuK8M3G73XpFlZ2IRKrhmKc0RY9Zc1jcCykwsUrKa//sHLmx0uUYFtc+w8jscBrLRtZt/
HztO+0R5Fxy8Kao3kH26XeoQ7UZSp7Zl6D2vvuv0sOuf/v7tWeJjfw9k0qFNWBbTIhfUAGt/+4/j
HXuQKSppVf85nIzAtlBxjSF9cmBe8BlVFxHl5aYjWOoSJR0tUCeJGBljR7/2mloyI42cTJ3cuH7/
nvOh2pj9asYRn8wFBpOQC1g4F6cxmntLjCUvXXKSTW707g1pfhCDLYDzRM6a3Ui9Kcgy4bCngW1M
/TWWE+tuLnA6e827G5FNxU5zHyw/NEU8r41u5othbPJW+CO6OM0/SZrhgWOwr5OxjpuhhNc6Dsmd
nrognWpb3Sk1NwcxpeQDIch/6RPUQkzMxZ7iaI2CSn9u2HL1Vhx/kMnVb2YrzM/CMfepHg6XjKqQ
Cr77Cpdj+Jss9v0zlohfiD6nAzGI/xAOZi0kgd9iUyzTk5ZwXce0CK/wzOV5/3u+hkVp39jYHHem
g8iLbb66Z+mMlqZmcQBO4sLVb/7icNzQmbWfJD8pHOVh9cioxGKuASgsqslyAx/EL2OneGTZS5yO
lbef5NtgI6qx/OIbu9gWXzbAPXIhxte5LTVoBAYZGe9tzXQLOlNybc1qYW1Y41ouul0si937MrJH
ZBd81WVxp+IEJasRtjNuIOJR3BAFda27nBGeJoBP/dcvme3LE9iW+d9/ajkIRcrZBQgKbSTbf989
6XILAR+nRcFu/vfXv/nH9W+gzXIBB0rpGazD5J9pfkY5GaamhHEKjKY+Tc30Zo5d/stBIunCyv+Z
jLxLrptbD9q3jzREtJEyu91yV1UvmYEAmmDU6ZSxjH7pGu0gMNUP1nA7tqH9MM8jlJC2dLaWWd7G
kwEUre6iU+5oxQ2y3gcLRv2ByEqYIMFbvVioA/SzN5JBwDEKaVUqY2/js7mxjXG+/f4BE3kCdMXY
O4PDb6X9P8V5mn9kuXBkstCzyJByluKFn/z1WiOlIlAZ/9cpzn4WRPhe7FAf2EEtTEG3BHPVWeF2
lJH1MKJU8RUS6+1oWhoWtrnc8dCST2RyvkRNm99x8LPNzvrqgi9VvoA+TJMC3KCr9lqblZe4BK+4
cquhvLj9aB5mhuZPmW1VW2+wWhDFeX0HFjwBa5Han5P35oR19mHZrJW1Ng53WsMAOda98ZKVHEay
KKePnNmEqsP8R1XZAkncOBxxwUBPQOPIys5SHyKfnySA6X+4mEAo/X6TLm8coVu2rTu6ZQtXLLX0
b/CWYi41u0jwJhpmmd2qgBUv/risgBjZGR/QyzFmSxYauGijhyZFvUHFkTNH0dor8Teo5E0mtFhs
uysBPy+jlxY06k19g5UeO5Ezek95bGK4RqqCHcseOaAJ/cSDZq5claIXcOX8mNdThCoqBcdNpYaw
10pwkOipX4cgG7yiU2cPQ0BAKMQ5XT4U9sqrCD3WE9Q2prdmK/3ZRLnXCzv4+Pu3aMkk/+MtwolF
7JOkqcC98+fzJi8gaLQFbavNWnxbde54hb90xomlvTBXLg8dM82NGG2Qb4oZmoceE/FAH3zGR2nq
6c9G9QhHGz2+Y8dbUV6EalvZ2ZMNp9ttIHowGAZujweXtXkZJvr271+B/Cuhh0qC3oonJeJG7o+l
zfrrh0w8gO2GplDHYhyNvdJUey8nGe2yxQUF8XLdcldsDEDHa8vSxkvbo/GMwrY5uLoGia5rnOcm
jZt1XybdIww1nAIkJ6HRbvPb1EpA6SbypxD2Q5LV07s2otgUeaS/FnGG5JVsq11hydE3gKeSM2e+
zk4/bfmf8oOqyvze8MCQCgfIWyifsAuqu+VXIsLgELh2+g8H6Hcq5W8PJnBFpum4PFy44nlrzD9S
KzUbrglZSfXRZg3ETK+Iw5vJ3OTEh1wJhVu17gQe0Y7SdFu6iB0Mp2HeNDe/hGO4q1HP5Jok3wZy
KlXD93QYAihHKNllrlu9lKW0f+Yzq4yhjz6TqcLf2msAlSHv/MMna/yVJcUnu6BXaZnxHlAJCfuP
21cj7a9lElkdST017qv4fcSmw1qzuZUtAupGNdZDGCvtZBYLVreGvZeGebjGJFEA0nNFdbC5HxkK
k/w8BZaz6Qs6iL+//nA+6UvH+Pt7zqzAMBBUWYKiVDe+X8hv5wxyDRWUWjXsyEsjQAWJnuU9jfaK
XuVOTMY+6i59+eDCQEbpsGfLSMoJg0nkt2aa3QzCPkYTAgTyXTt4ESy8L4kT7iXjp2TuHtgn+GhW
x1ac+KfnThg3Eb7yGDNG1fY/ykg+3eJlfUcWdivC4MDa7JKM7iU3ODK6M+YeNG8r+22seuDf9k2G
lDSow21SuK84bKjRmB5CpO2GgKTslcCSUNTGxahvLc7LRpPHtBu3lUOkCrZZMYAgcp4kUc7kfmxm
Y3icQXqUTc6bza0xVTEgjgJHwLxppHObDcyOpfRTNBpj+uUlb4n7lk9PMt44waqXpyw4WNUepm+t
1uqBFWPyOaVoNjZ6foOPjgLxNrsrebHsFWP9sbF+jS5LZxqgKGCAnvpRe99ot8p81ryd4e0a70PX
HoIG+JKLbuaYdMQ5RXuek2z8MnPf2uuExbi1c0fgdKhbndDbStgYOCzKaY/p/9JHNKtKED2lvQx1
etARkuipfqhM/of2FIlxn89s2vV6V8XABEp5Rc/+OFjyYhBzhSwCcPUhTJ19PPX+mMS4sXvE/UOy
0x3kwuS3iLml/ydINHYeTWopSDfgGYjWBIaWte22GjC+dkgdfrBxv4sw0Dn5K1mXl2yBcyf9fQhI
okqQ+2NNXkFBfgDJUg1qb0mxb1LUfLq5UCrETR/LbZwSOIr5uWIbaJWvHhZUdciIjQmNH5zfCJcZ
boo7BTnICBEIhndt84zLHjtdu+oQ/zsRXyz+31yd13LjSJBFvwgR8OZVJAB6UpTvF0RbeBRcwX39
HrBnZzb2hSOiNZREAoWszHvPHT/jOffd5Vpkyc6U0Sm5RXH8Hi/IApMUbUs+/ikkHSTP/pFibY1d
k/EFam633+j+JGE0mYQtLtjv7DbirieP88zpEh+j9y7+cEv0gtZhMt8sIskGZMOB/mYSq2h+LyFB
0TvdKPMvMlc5O5wAN+tTTqgWg9GN0D4lIUGLfBmQ7XoFbCzFN+ibmK99i/+IMhf6yrfOvg3962Bs
3fcxLoKuZy/3nCpJMKPZ7Gmw+AlzLsQ4fXLR9WPcvJkLWxLa86PXh7qDW5vMAm9POpHEZMebWbA/
ir7sLxEfTONWaF/cL1pUUN8Q+XciHEkJA+NCq3kDdoPCAKGyCWqJ3yUq+y268E2KM5QEVdYKkF/J
Am/E48XL7UBiUavWBMGAvutRiqV6WI/vah6RipZv3N86gahTru7AqAJeVjaPPVzk+VnPQNdId4wc
D/yXPxG3MO7tRDId8ohoF2Fl9j69Qr9b+K7U1xG9qwBVLChUVAMb+mNhPpghwUvbUZ32Bqd/HtEG
zJ5F0xyqZgiZe2AsgpXToRyEbw0maY9jwncGCMmx8pQTcOUwJpy1M/tz/Oz1hayOmx3Z+0ZHhdMO
pw6z5xCrgdmbL/FE3700w7UZMpbcuwvCdrm0Y6XaMppBx4nFCFq6GUhoSgC53HxfKNcyeW4JzUQp
LQ6CobmBajVcmn1GVoWKtPhUw3lNDjpXxXJKvG9jO23AWOsgVDUEJciBMDVAkixC5s7bwYTm0Mfn
aW6YCDftpqUnMJdgdmouuuNUuLzZbfZeOsSJd1oUfTFpCZlCw2pF13EmPuI34fPKK3WaFrDMFCMx
RnpTUlom9nOZovnRc4a4ZZyHXjnkyASuSJemoCVHJhyVgsEWwBQG1+2PXMzFDW/S+OIxzW2Q/Zyy
xGJ9GMxor5EStlXdEl9ja94hlaNawRoypYuzh4gofIN5w45IUnrDXvqGpVVeG7ACcAZDbVCbz9Jt
pqADXcPMD7h+3WLmNpThixafRi/0SjiiDJAFEoDlIoNsrFAfvPazpxjcexpxvW3Rdp+qPVhPc+OU
Z7Ws9PcCS9fj22p3cA6zgn7t8TSeSraPeNWZ5Cu0UJ2JG8x8zPSk/xirVj+Vgu6Mk43vxmSXz2Ji
b0zx5u3xiQ2fJmXj2I322+Quy1mMWEILtNmfo8dsd9IZ59ErvUyqNt3x2AXwP9rtgjw8MFLOim6I
/3kwssENCDM4P46LxQN5pwIw5sTqdIdoQot6qIPSDwXJHMz6QF7OzNVppRvr31dq16xdXecd6/Jv
kTqrWE0jDc47zbVWZmQWx/l3gfHx7w9+/I+Ph8ex/54+fq3/js2QeEpCdUKC2eFwJKRYbSws+tCn
I2hkxhoMBbKdKrpcsWGjyJlROS2kqNJeo8PXf0r/fUgqpl2EBHOw6tcCXHT2uJkkjLUMjxud2UIJ
9dS42EoVNlINCtxjAgK8MMkBbZ9tXhyN9mGwFdqoJLPiOOm1KaDGpl9HfHJE1g0aE8D8vt1y7cf9
ZdQNbqxk4lU4ich+rIQRmGLcq3CPFLKmVGoi7cywHo2/dsHGjwAMyLMM5ayHUfIt09lpY5QdgKzp
xK1ZuLvNZH4Fx7DHjrixwLAsbc3C6d07sRxElyDpSkIDGMro6VsVgbTogP+Ya++7DXkzd11DLdCF
63IlTMxCKnA+IEho5jZZmp/1VvideSzc5DTraTAYmc+kj0WwC2CZE62Uhd2A6465RpUt5zV2huHR
ls6VLxI7NLl+iVUACQbjDcyTRihHmWmhEplhXQO0Ja8o3yO7/FZb/bEc08CTzbYmql7LsvOyKHvR
KNxXwWSm9q02s6s9mTgr2qeH6RVTxewRdNI3h1IhTlA1Xoal/d7QqGzbj0Jyn4qW99hZfljFm3QQ
nSFKwJMQDi6/h65dE6U/E1t0S22JgeVCOynsHVR/fHgSqIXCwjeU+k7JlNPYcdfARtfq3oakigDw
xzAVQWl1qLwgTJYQLnvdnwfd1+IIrYe1qWtlA09k17oLuHD9GlOreEn+udrhwNLhAelCeGikNIQe
YCiPSQ7ykeJ3rvbwGsQ+nxB+dNCAIzXIpXFyWj1IihjF84ZED3J/xD4t6oPDgmblNRrEhmLSDZSu
Oqz9M6T7ikWCAcFh5Av7gOOwIZ0WlXLIaEDHfdEVg6K3BGxct6bEDUBaDcnkvhyGUAoFSOJBweFr
6TDacGK4KqgMiZgqCe1oQMCnBrClDpZgbf4cNffW2DVKnJx6E6IZ1wIsggB914vGLziqXEI9EXoC
DosM9SlFz5Afndk9aUqBbpYRUM3SoJF+qNtP658tpwXO8btKhQFmCL1M5TvY41UStxkzbe1egZpB
tYpyQ3O7o21MR2ErsNZgbDnTrpU3MpuDKvO2vcf6QP1tdXKrE+EH7W4TLSbQTnOLz2CrsZ31YgUN
Pqd11rJTD9syRh+G+a4CUJIDVYtClfrFa5CD6DPqmYZaU8W+kx7bRpyGtNjaWDf01AsFxT0V6t78
ljfRzl7q8xKjjWOhdCztjZ3RHiDKMULwJ93UZ52GIqkelmkKbJ1AshacCNoIfdg28psHK4EN8na2
CZSNHFjxyQs7ik9V9NdaJG/kO9K3vdqk+Qxmy9Uu3kTSIhyfd6opzvHArzzooTO+iCbdSaPa2kUZ
QtsKW6aQcTrvdFNQwmvB3DMjWV1r1tNIvlg2OCDSF2Z5z4rKMtVZ+3K9xyZqKIriYLVrLPnoDzOC
ZSO+i74+Wf2HAqssGy+djhSCOZq5EEATc64ZFoWPe9BkdlgGMJKZvfFUshOxQ8zZTK7e+NqYC6ql
+jCId0Cge6RO93iZfhaA1VBKIZhobnxCg1MGEj+IqIx9bUV7g9Ecn+YxaZ3nNvGjcMy1W5LHIW51
Plas0AZMC91GSRL7g4YkEIq8qH6sdb6u14TWVFvdlGGUK7uFvryaBg3rL76GQMFmw3YV16TplxpC
WQokGE1DjbjLRa/NEoizmRmCrzXK98aLdkB1j+AMUJ90gV1w/Qs+R9ZmghU3atCjSlzRLXphHmB0
RM13xlFfTWseBGhQGen7OQICYR8Ke8FosvhTuens+YhYnRWxC50WgtUUgUv9NDhBSsAkiL/HMQta
Zz4IqLoo6tGJ/R7HF7PKbuxWn9Bo3efE2qe4w0kYorPdmPmpnlW8F+hL4F476g+VPN+5m/Yeky1B
IB8NBN/qrbARua8S4aogR/S6u+3E15xYqbIe98zvt5Yt75ZDypp+ykw2BfS9GVmYjByCiFlL1I7U
xEFrDrs6AvBD9JrHZMU1628tuZup7vOpbwqUqyLXgolwnDbCZq0gx1TLkCRG3xCQPqL+3ADuf1Jr
tqpNcfZIGeixruimcZo8BJlMTejv4tZM3vLJeElMipXIqHfmapK7zBQeJv0GVJm7psxeqQefMePe
c5MudCGfhHdHS3C18DSV0wWkjztyPwz0/psaGzjdTvboewp2K6Q9V7d9835E43PGNhRzSZu9RnCn
ihBDwllN7SC30xPh9m+KU947wEuVUzCbXI4syPsUMpXZl5+F5vwanPjLRMbfqdkhaZOgKATw1/44
NfKw9hoKMW+gvu5QXmHRN8+4/++VHInXeqlZORS/QmVUC9x/S7EZBhKjCDfrXkyl2wvbggw2Yyjp
99ZY3J22p68x7iWhP4qbvNrdl4ZLXxnmPV6KvarOdEDIosCmt8BjjCygjnW/L0tfJeXBSroNoK5r
n1Tvsz5caB4HKN+2je6GbbQcpvI57oZdOX0Jw4Nyi8opKnYWiihNLYLEsf28QGlMsekY78VrCwmk
RpHp6seqWEsXxK7El78tpn1FWHgEgHuePOLtXCvMQYoRZHLONPeS86PbZbpobHJSPIaDtaOYJEeS
22dBh6TSd7RpLljn7oy2920y3HHv3eo+ObjIcp37Aoq2ys9kyeL/NNQA0JvPqPRQ4VQ155Qzzwvr
pjzjRmd7rrwqSgSrV9vVxHC7cAosjChjFL0qmvsO0P3GEOOOvJ90lxxHUcbI1X7CuednSg9SyTuD
gNktRn8Q+FYULd65WQYxVrvV6365VYPIgvhArE/jzOitqrc5Wp7zbDkBiSqU/uZk5ivailNhUcMV
BhFY7IIaLjAaVW4XSM/ejw4CvHE+p644weffL+3JHezDpLihJrQdpsk3r+zf3WjlreH+oBsQd1eC
xwfYKKU6HYsq3nXOdGw4C8ZJ3ZiDhcYLd6mYPwgrgd8LlaasvurM+mDm9lyq0VuniXsHn3paV8pU
PZfsGWehfrFSvntUdRba8FLJtzadchDOX/YS3eJY7rVe7Njq66I75I14Vnvt6CZ/CpwqKeqapZao
RkWYDtQVSX1GLefXzWpB3w6x3MVe8iKZmzaC2JsYBkiNlb5x7uiPeJX2nUzuiy5N4ODdU5Hte9Pe
jY0aEOD07OJAzefigofn0KXacwuOMMIcS7TViXnUU6FW97hKvlUJpBBK/fUUh8v/rbCHfS6lr43O
XTbmcTL2ysCsfZmOtjcei6K4udCYOjaF0/SmcmsEQYRW0rjQJfy5VPGhbuhFIN5XQAzLfqtxeXnE
zBsOrCgC4OAD7BnoFPK91p29a8b30ep2MnKOdJC7MT1xC6BKX+HV0HWAfeMkcL5al7jvuSa7m56A
qR/lXNCdh8s0Z09DkXwMXfpp5saLEzuhMmJiM+dr7bwCfDs6Mj0LVwfUUpyYYZwHC/KkGR0iTyFv
OSQmZeNMkJSgl6laOCAZrTTbRwkeOj8BlwbzaKDWtCFeZH6bL1cZkzHIZRxzlS4GuhPjHCfME+GF
1qLGGNLtGci8SNU5xhX4cjc65/hR0mom5ukDNsyhTqbQ69nif2jmcoymJlSp4HW3OBQqGBm9Bro9
PUs2suzxNnBdd62dHb15umCrE6hzU5WidaH7kS5Hxk3vRE4dRuyoShNzXVECKjp1Tr+3e/I1Pe2Q
n6qVd2fZO3o4VbExuIWmVqCNEUlDDVdNsmfvqzjazenHTZMikyWCFfTEtcw5hbv4OCOyEYbxC0L5
EbHDPadN0eUO+C5SJ1L11nnq1TGMt6LQWKfH3xAiWWA99E1EgOW+Nb0XqrkvyuXKSOgs04E+HOyj
Jml22Ff8sRTPCtwgx3HuzLxu2qgEIGnuBbKAwdiVxWUi3mjo84NCAjaokqAmvnmY+7WTSR4a7vHa
fHJKau3OPNgWcePlcifd6Mpe/FLEyckEh62iTYYtN0Tm11zOr5bUfzq9TtrtvBtBy+YkgxmDPAja
skMqj+NsHTLtQwHu4JYsYvwBtcHcQyKMyzpWqv64r7366Jjl0cHjRgd3iz4+xObAba06ZQX3BJXB
6/RpeZiT3eprqRRc7fFNiWKf3uocIkrwaXdNE/XW5Nd/JAj5er4SEeobKlZ2iomGZQ+xaOiYWdjr
cCLRvXq2vkX/h3lE2XVDEgjjt1L+6cxmG6nqtaBy6zj17CYPUvZBtDoUUkrjBpM04Qq63DluhDHe
DTuKYI35fv7cmOI7coE99ljOQg/Nl7rFJsU1SGSauIGK2aVCu6dQa5zcvagz+nzikz2DfqQSaGio
nUoj72mC6kQPqeJWZFNiLMMp87SdpX2fmujq5OU56rtTPlKszORfreb4lgZKZcigVDCNKXHCbwYw
WsZXZYAM+WiJ/NcN8SxJv+Jx8NEdefzL4+nj4dG6+e+p7OpiqxUA0wGc/b92T/Nv4+fxGisLpY6G
naPSNR6hVm3LDtfHkzOXGoUmkwCB7Zm2Ag91JPDDVuWwJdr0n2OPr6qSCfDfb0SUTB8yJZkbmz+q
lxzb4KGJFaASaM7ZsbjTgSK8AdmZgLQlvfKgksPpxxjR97gNGZRO7T8PdeasJJjHc3oGa2H1v/8e
MYNG7DlhuOaQCR/9IEmZ/7/f8jj4+J//eZ3/XmLpgLC1XdFtH+/Bo/nzeJvKcTaeyipjRV7fJuH0
H5Cm0kBVDO3weMiEAQiUO+Q/EOAsKpmvkgYOurA8FCgneevgbtLp/5Drm9avb9XjK7m+FcoQ1/si
otRcO2yPj+zxo/B+Edfm6r8Kgj0ZDRcTHZQBWTpNBt7bxwtU+vqO/n2t9aVdK/sZOfTnod7xkTXY
TQuT2IL1J+I6KP/+2MdXj2ON5hK/ES2MwrKCnQQv8Xix/773cSxDHTD//TGPf8k68E6emr90Oe91
P/LxRPD0CjSZNWSLGRnkoHg47ObLgIS+npuAJIPAoW8UYVQbe4OOQ/o0/unZJ5Vz43vDQOKexf4A
d3PX+KVV+hk2CzlKeB04YycCy2fvh1KfI83XBvcpvrbZHIw2frvhDxKxm6F37MpGX9ATV9e+Qj5f
5j99xARwWfaq7DCbyCAmdNxy6ADlwAQLPJ+YNhEEMQLbLyWEqlZgeKpCY58yCE07jQ+muokFfpdK
VK+ozgVy/qSvQsIFNGMzdBTVs02Ei0f4mNjFMj7EXeRn6y0ozy/iSAjDrlA4K731pqhupaMfCYG5
5E7zSjvlj6UEI8m0kAJAcLbiBdkQ+EE+N1kHgO53bVhkuPOGbJODjkgG+aTwfhSpCBnEH9t2OQmK
Bww1O73zDqbyFQ32s5GsOau/1reBvD/fJueEMxL930rGavyo17e56gaIHsPRlRTGvzu1DZPsSH9t
l5lLAO3Zl/JkDVSNKjHDSoQ3sNga5LSqFCdzV7Ltine1pWxqSo8ccSt0RUyEJSMO/5emNAEZhjtL
LCdpYL4iNnXEVD7MbthoMIc0zO597iMAAlRjwGSAYkgrEwRdGMOOdttXsnAYWXWBoIRZqZNw+vaz
a18zg9l8fceu/KrCTzXz9BVXLq36AmIQe9tEe86alPxrx+8LgzeJtxyXXt4BDdTV/h5jVtUETOZp
LSAZnSyMtEzIgsO4MyFP9x5ujwprN620ulvFJdY2owLKGbSqqwnewS8FZKWgQ5lXVZDw52Ec3ayC
VEY2O1v56EhEqQw6ZmQi5smr5t419ihDBUTRIPxzGrblOdvTRQZ0pEPh0zczQTpgZVPlbo7mE3uG
bVr+Sq1Pu/hjQBvRAfWVU7uNgNgQxWsDfR1UfVcTr6kUcpsi5IrID9LqgWIdXiMJY6khjo1NsO8C
F6R5FhJbNVa4dXxqLzH75myDJ+VpcRACz9GTy1+mSow6cX3UdQPzqe03JTvEHASnZUNgvTAlTEDN
RHl/q4CxpBXxoPwwYsn91HN8M7e+L4Lhx6q0x4eZRTD4I/KVlhzvKIYtWnpy+d7QbnKYfdkrvBa4
Qu+iUq6DOHulh6Ak6TaHI6HgewMq8aSMZFJEBX3mdhtDvpYmc3EFZDOhxIO5YMwjj3Uih2SYD07i
/GDzhtZKCZu4fndSB8hefIBiCHlDRxhK/mSvbBQWaw2hmyIhwPVyo5Dd3ThYWmNrm4fZL7gVjAvO
Op4+8pj8OpEMKYnKyf0M42lhtfTk0MtayADEKYUiMEY6t+gxrIiSXOzoxjwOqBuXD9mh08gfkZ2Q
cu5cJYaRQZ8SRWeOqrhnhySHnwYvOrcxXn73ZNTtgaQ7UotUQjrKjdN3oceYxRms7SxpXEXLFplx
nvlO1gReq+8m0hvLpt1aI2cbMgkSy6AR9X43WsE4k244c3KWWI+W3yq8dk2SFclUibdNFnsCROMp
3WpzxgBEBUlhknxWk9INiTKXuyXt921NHeJIaD1/ZjzoJZgcFesmOAIsZDNMXWW5LnO5EzkhMyZG
eybKk5acvJyEdnrFpkUZxXoM/wyC2x8Z1feJ4aMLTCxhPwG2+jB0FNzGUSep1qaNCentUFfeJXY+
SZKETKNwVZHJE70Tr8oA3wlqhnoJUt6CW4Y1kJEOBwBnVOCiWRHgdk1H2SoslThp8Q+QY6OQMt2X
+4jNS1N4ITtsaFIidOuf5YiLwADqQEC35rRPiCjBnc4jjZPy2Fvqa6Ja9L3VQ9O4gckoVU4xxOme
WvcaZdYzHLdb3dQvnU0AsoRKPzYGBGKGxceS7lW+eLjHGj9f0MrhjVKtQPF6vyYOa108Iy/faRKS
eo3Sv7mZU7upS6iracnoft5oxA/p3ujTpGHNFRuX390GMdqWCiEV7hGw1KZlZ6nREHQkjnIW3iJZ
s2PdcCE2BDNdOEJmmwXAD+cq2Yc2sQ1zOXsGSHxM7YS2gboddPfSZIbvLR4tUJNtQL0rUP545Do4
wCvsBS0+YOVSj+lgas9KaoWJ1PcIX/9geU3mF6PGBdk56wDKOsAfereM3i+HeG/yTqdg/lwMIqV+
jo0YVi5XYDt/1jJ9m0gYM0zxGQtUwH17yJxqX+XuJ+NZvOKsiCq7j3VHbOcx3ToDN4UGbO0pNfUL
ScSB4JZu47EbEDvVYMcnZQ9c/pyWEPKGc5bOL4k3fAG//7W07IKE9UaK78aq0e8ui3VKdPXeKTb+
lZKsdVhK7O6M5xxusSkzChsKpmFih6dsIOmHtdDOsZe+RJp1hbr0JRTlFakvKin52lVEQKZkUKcy
gEFIYxqC87x1ekmDKt5YrKEzAgSkhS8LeQP6bZzSYwOOlQaQLyqxNVJCw5rJZ8tJjgzHWm6XWRK6
0al2uXWbyrbFzEeKyHHO1MP6NujzPgF/bo/8Mx9+qmNURc+aQF9ZjP3g7GPseS0kmRx9fDJzsxiy
M9rsM8vhetkHZWKyPNzog20MRirxNO/gmF0tBpFxmqPOUgjD6w+EOuHCPtPrfGt1/QRj9VjhpRzB
5cnMvQDxOLYwRVtAmt4Ktlu+TZEHfiPbp7rcuy7NReJQMsP1W9rh48osh0knuxMBVSMhhROejaKH
CGpTXbDrkaQiV+ZPXFZAugGW1D+l+zKLmwOSjgq9KpCoYehHidR+2tqrBqEeXSKAELB8JHPQYMmO
kfMshj+LeWvAq9+k/F2y/2Kv+WQOYGvkqzGGnb7zdM7758p5NxQkTfv5XYueuGG2rzqZldZe/Q0B
6io+0wmt0ZZkaA8UyQ/zu/fBmkKeHeK1S32xNs2enO9XNAEUGQ0fG4P2F7KYSxPrYgCoYnlK5Gb8
A6EKVKhHWojNJpqEPO53Y3/LnWFh0Jabx8V1yS9TJOximEWvMh9fUnCAsaJWrDGiv9Mqbg4w+jBv
2MQ7k9VrM8lBbscPIrVpRuCOeVxiYsFtrTXgOvqkAPn6MF+n2bxrK34p4tpOsZTOr06oL1YZTxfF
GZqfTSKpvCLDGfGqkkVlamD7J9sduBh6f7Rq5diM8bn0RolmXtf7ralYFKlV6gRZTmmbt3nFUMJN
IpKxAUBPq5+KIPAnYc7EajgmhPCqaAg5yytWPSV79xaCvVV6buOSkMcwQPTwWNPe8nleQPcK7eQl
WMAEAVjkneMIS/59UGZ7p5cae5ZoRoZte+SxWotDsVWL8+NYXpXdLpILAU320pyUBOOOaPT5m57D
pIURWsGlfxWizZ8fuhrd014fh3Kt3s59FXEZMahWbTz+rVTFJUUXy51QOer0LoEg82AmeUpfCqmQ
drLrWJzwP86XNouXi65p82VxIroojfntcYipMPvYMr0MYjaui0IDd/1kHp8W+0n2rjkXf7zMQbPa
k1Rq0y32ung39cr0ks14tUvmaanLzOXxfz4e6uw7WW3Gc5Rb0MZn1Qu0xm1PkVN0p8dXFowIG+pB
Y+fa4fHKiFDoMmgSVLxa/1Yy1XqRfcM0UCRYLKgbz2ZKmb3aIhUrn87JgN8JWiBlgyDrwFuc44jK
PlAIAnquVSWCS8WY3TGIW8hcKrjBK/nuvw51tU+Z4i7l8j1Pvpv2rHw1KlRjtYJ5nRHa/oba4VhM
pZ+UZX1XjTY6tyaYh0KfjI+yZEA+pr9RsxD4lkNqW/hKjO2Zjrxt0qnyntUJ1C7bh+6FTRbQj2wp
f45udDd1iyKOpLRtZw4HpYU+lw307BscNbfc4MpSOiY83frUm6t9PajmLXKyTWL13aWg9/NEVYhL
3DTnz8QY6VuPzXhyZJJ9KMU3r831c9USO67Ghb3iE0eI9vHox8KBjFHiDJf2L9lYOhPfCOnnMpa8
J61JxKiWJufeBgts5adYVW5qvwKIlWFNmciyC1mR0HbAf/r9qKKeSacbynPjjyGdJ5MxzK8pgUHG
X0sITaYc4P/UJYRFOwtjS/nDIOUcW43xS4z5WQArGFtJU6vcOX2SnN2qTc7LihMjxyjAjw5fKpP5
VWk90KB9Oh4tG3Bq0bXpj7q+Luz1GPLruf84TRo78KaseDElYQf5RKRVPlfJmQZDfM5V3QrSOz1/
4XsIt09Q1M1TnrS5L5rkm222kmjiNh+fSMVCjEYTLRcr3sqFPNuD67vZEytZNBhv41jML+vEuzNK
GU5mzUCXdpRtCvMP+NeQVpLz3e6b6KmaS2MLFZkZ+XrNxLssc5FXg+J6o0c+luM9NoRfLoX+IugT
wwu03luMf+SpkHoTOSNJf7qOeGoYmESbjRYumuFys64Yc5stxg2pDa8xsclXXdDd9JLxtWcCBGi/
quHaLcMrFSahc7lFJJ4yvFa8hRtDODENARibNlCmY3zPWUCArmbV2YmT8fukraCyUjZv8GMQ/lYT
NyC4LBtpmivuijO4U4HtyoywPM7ITqrjze4QmFk1nPZIrzLEBXn8So4gC+802L9Mdgt0vpMfsATQ
j3VVRGkID0+NxpRGrlYclLhKz9XUeP7Sqd3LApmV7bBA52LhZRVWd8WnYJ1xIeP6kN2VxLceqk+U
wmkRy960CScme0qj19rC8mmFg1pmtQTLeUaAgcJYmhWzk0Ipb7YWu0zuZpJEV/vT40GNgTp3NtxU
0p+Ax7dws9fPKfMy8RKvV8/iuE/ZXDgMDIuYmhl1s9uUyRn7Wvskoqx+jlG6xLUsTtnjJzs6IHRB
uvC30kNUoRO0B6aYecXocj4ac3weRxLAtGXGwet14tIRWfTk6pXx2lsoPyoP4+b6YALvhVeggOJM
Pe0pWq2fM0ldz+Oif4hpjHdLRozZsM5CVcnwLp0wFOodFcXDAYlBGQpyz7aa1fyzgXjxYToxXPLU
0a5WTJSYWwR/VwC9j/CfLhb2yCERR5o9aBekecmWZdrqLS3Mh7Oo0OKFTUcZuKu56HHo8TC42q4g
PPEE0Ss/gDf5ibGNapsBLZVmeqgq1sE1RdhAxw+Ye26i46ywCYwMKTcDmeL9k7NMYsuEhaqEsGvE
rOSIJXZUHNtFYDDNqv6jSGNUSmX2K5Pm1wDE6K9/uwR0t2lJrH1xFXs6G5Z1sw2ZvDweWMjjDe5I
ZdcjN9wltl1BQsxvqmqiOc1cBgK21d1pVoWQN8yLUSQoCTMtC0DHC3ggSDuoAhfTt9OBbU40297O
gxYJXIAFzrNHhmYPD6cGGXrbuNV8eTxoo0EbyMJYVc//HJokMbcNwNCAis93irn9ZplgT4bOLs8F
EtATP9fe4pHxGMJG2g4dqZIN37S2liFzHLCMsZi/oRJqEI9KU1V8TjG9OljRjAO2BbyFoobY9uKs
Mt0/xyM0ysfTx1dMTxSUlvruv0MSq8kWWyzJvHhOT5Mp1ZPszX8eFGMl5SagL4EGzfLJ6Vb966Q1
86HLM7iZbnWq1wdN6dzQUtznxyEbZ8Tf44+v/jmmh66X03fWMu6TFYSYhN1EaVjNGYVSh/DdGhpG
0zzvFYG7pQBoCFp82zdtd80X5sOPB89jaYf8Twfpfw89voNUx+QM9vrvcaOtuv0oYkT5UUV+GFCF
PLXG58cz3aDfIWDKB6OEQeTaP8pSb64uO8jZECiY1gfufjC0WoUAhfVpvn5HxHcM2PW3OJnFrqgp
OWq9pL4bC+cr1WnooF4A3jnAjWw8wmzT9R9iOUAwHcrfdquYoUzU5kQeCJq8KSmusQObZSmcXQvX
GeF+ot27XFPv41pQu3U/HIiQ1u5GIqAxlU2cM5qMaZ8hjGObtND/tK2mOBn5eE4qzbiZnebukUuC
YhiQmceT7uMYjZ57g9oRRv2wdxKmWY9jiVvUp9oj+HetYHOt4aE1uIjV+RcWdunhMIh1Jajsejpn
evaOk8AMGjPyqe/piSB7346T6UJJMd+Haepex6WPmUv1GubLPPc9eiNHJ22Vm6XCd9YiU/5Is+W5
jdX+zVvMcmf+1HOr3UE11q/t7FQ0vlsTqJj76XAPOrgdPEizr6tgluxFUSQZBMqn/z5Nt6aYygsM
36e+FMPl4W31NM+3tNj46wiF9PubYHCFhS7CSpWUr3rBrO7JzWeF5QbeULZIlng20qipXcC0HTmz
bKdpnVDsvK802UCqAMUGdHhUsGW0nzkvVr1Od3YKXQS0zDo6mRQMhVEtb+T26fjen0YMxj97L9uw
OTT/pJZxzc1x+kI/DZxGLBSpo2TKLLPhUKwc9Mj0+JEyu+elLT6EQRvSLaroSNCX+CDBN6ziFPkw
SFo4Wb3+pi+3qh6X14fXmyeJqb8bThE9kw2EwhEG/65Bv/Oeztm5WDtBGJCdQ5qq2R3pY/c0GezI
GV2jfXBfGEE7lTH/fTEvus215obs7JogIUvX16uqJjOtBZuX2hH2jpKBs6qSq+c49aVAne53npfe
l4rGKYA7+tPCU85uXb8o/0PXeSzHDWzL9osQAY+qKdqzHT0pThB0gvcouK+/C63z3ok7uBMGu0VR
ahJdqMqdubIX5r2lOcNL1aT+7bWlpTh3Ju07SrGfbYBcvnV1oe3mIaUijsLiN0C9WG3NbTohu3q6
zsbdLVLzasxnPFgA/iTzHM/MywtNPsXl9lkYzoxwJBbHpOvhNpgK96fZFPuE+x18ckmHJh2ueAZV
fayrwqQTBkuyLlPIG8tzjayqig4gAkdN8lS2YX387wdBpODfQ6NWJG3yHAvr8iWVAh3LIcPeDrkx
lLsqMawNxe0e7LgA/EMZm1sRieF4uyuEpTbc1W1zKpcbhV53lelrk3EdxjDfOwEArtqAlxeA8eKE
QIjUW54zqoacCrzAZy94uuXxu6JZ+gaM4RLko3FMtbuJndjedNxip+jBeFN0zpVWG30Je6PVYDvR
ZKHuNYX1UtGFvCkHvvJ26YD4U6tIw1rt6siWs410Uvb/+eCKLDg6Tb6xmRpo3cpr8fi1VTjhagir
msiLQq53OgiMdY6w9irLTkueK/i7B2e2C9JPcXLpLWdbkJ55mI2kfaghe166//UUtTAHr+KK6F0O
sPMQPMApBAzszeHeHsNsdXvu9oEf/LM5s/cCX5dt4uXwlC4fvKimiC/FbaIVk3VP67J+rKUOjdka
zvGED7ARl4FB7JnDwfjv6SnFM64UXkNYtz71gQHtPHo1gsyGecxsHFSEih0ylUMx7Ge96zcESuon
JnePQjBYMgTSTrmsj41EwR4qOzqPrfebRXX2xhQKYF0Z5/eatcQvvCBGHIx/Z3wqe9sz4weYI6Sq
jLj8rOSznhJAGmV6bRc0W6ApTrDcZjGoWcWDuTgdjcE+t1Wx/4d9qLwWy7dmAbDJM3nEulcy6Uqt
yh8dBkHR4pWl844yHhU1Ryp7mc2yl/Fa0/1pmVQSdS++5k4eDUKkqNlQRZnexO8eXDJR1PMz6/GA
iUz/S8FJ8s7fA8ahhY69dzPg9GNkPfId3D1YO4c7kovVMGiL3wi/IE0TrK9H17Ue+g5jxO0Rm598
N2cuHGEgOznelXuLVA1kWdD60YJ9uD1Xe+TmiiZ+NCBeNmH+GEWqf0pUNKz1cRbb20Ma2QQ2oQjs
+VVCfHmr6nDaMcCm2G+ywj9pZj/Ynace3UjU18SxCj/zRHckb0GL240xmSDj336Qtw/T1BdraYvJ
T1sE6NsRMICzQgiNHtnoxi3/t1WWFlKTOY7emzMGh3CMqv10O0WjIEHdiUqyBSmdSbfPErCH9yO1
h5w2w/fILelO4HR1V9bEi8oos8+iiX+xk9Nn2k8fdepG67kzeMsFOccUAAB0bRT9xRMgPm8QFW4C
dOtVNZV6ZfXodoZ+38YJp1O9Pd0ejY6B102F3sqCG7+B+gR4hDqAexPMCukZiCn1rJq9mPpmhZeK
G7kT0J+Rds3JoYUxH0zv3rEjcT823s6eqvZ8e+r2AYAJXvEKOlEQFM6pqecX1GUiSDTTnyI4wXdh
P4j9mNTD2RNNvo10fUAkBz9rp3nyqgpY3jrFAiFb2mtTtu2DnTMoKHJDEmieAlpb2uhSQhLfOHrl
PGTSCtdtHWgvlo2iasjB/CiQhpLJ9X4HE+7qCKPImKro0Unwhld5+jfsF+9KOXwMPUhf0y3Ui5ux
MwzanhsboFNiCuY+5Ph7l6iq2I1db7NXHopdSTjw32fz8ly0/Gk4Ovb5//y6ku4BbSkF6GzrDfDk
I4pb8TCB+SDTBhwnTO2YA341kzyf43VYGfNTCfXy32fR/3/u9qf//brSbZ27EsCsf/uSefkG/z6b
+uTR7ifigNHf1uu5eeum3m+mBpW9asr0cbDgMHJ46raqsD/j2naON5IMUwPnxPjwaaAxPUcTbtcq
Y6MNlWTa35acysJQqmA/4uhyqycyYXPZNGfpIIGCLLJebg+95WG3oH6wO7BlTeNx3QfkJiJOMO+a
4lUmDSa5gTvme+g8NUo4h3oJ6mlsItL12JfDUaNKQ60Do8bediNc3T6MqNkN0l4Ji+WumOO/Ny2R
iHDtpS1eR3TJ1J2WGJCTbQAJbP9JepnJDNAqunMD+ekDdA2tG/x3n/KxpV1X5NZZy5WCIDN4WNmE
umRwUDaOGvTnqlaUQdCY+9lgzaUV5omRTfnSGeRqq5hOvsZo2HeWDEuVSJ1jq5fYs1gXn6IxogvY
6fpXc3Jfs6uW08itdRQnzCDC1reHQ82r7pvOuIzkMJ9MxzmjX0fbsYzTfTcl87Y3eujYaVP/MUya
HQG1vgyTW5yo7eLayWX1J28iCXdbzQyEpLGu9YiQa+a4J0CT83Y2DLoju949zYilvU+1Gi4lyjus
DjyQs3yoAbH5XZkSEaha75xVmtqqzKyirU1T+zVMR6aCTnmolcvCxkqNHb2i+LVAG9v9EzQbWPSh
iahs9RlejkWUtgMyL0WjcV9fFGtnCjmtyqW2OMqm3WAwUfiPsmdD0xotpnyxI1lxF7lvmK1g07cT
zmqY+a25LoeuPgIzqY+8DClWt08bIMM7s9XMmuS7Se/hoiBzImrpm69eikHpu9tTtw//VZZNK1Jb
/MGhD0OHMorYSulnGzzi4EGnH/sfSybqiHjU1/7tmdsX3D7gLIamPKeMCefcPlkM2Bgw0qjFjbgD
vpblmvLdfIlK58unUgjrdHs8hJwrctzcs1DOXuryQm1aybt0yMwzq5zwEemdTZha8Lxty4ZA4zVP
afsaRAFV62FiFPc8+idiORGkWh6lY94+TCLvtuDQ7bU20XsiIN/9U+LBA+TbJqEcuF2ORSpChb/9
aXNjAi1/+u+hyYxBZmG/kwvgibwVHTpddc2X7357qtWqlZ0l1fX26EbfWL4qMUectc38UNppQr8m
U7EhVNGfNABrxOjV5sQg1Xs+rqGAtfdjan5loengDtZ7xtaazmic/mT2vsV6Mif91a57EmlyMHgH
LX+K8O17BAoIhA53SaHF78HscibTxDM4xPKqI+n4/553+Us4+hCuw82/H5LWlhlUcR7f/sNiMjys
/egItU6cPwm1//eFt8etHm9AKGpsXXX3dPsAV+k/n/33ucaK1jpIoe2M6Q1bgY2/p7HZOBrEm9qP
WuVbg7rSMYbuzjLL22VCYiiZX+meGZGmRvyUxU430JMLOjRJAr/KdN6J2KDfTMnZL+bD2LD9Dqmj
V92ARaPlsAyyHh4gFCT0322rfbO/ZPrZQUsLmmNpJ9u8nXeYktrN3Bj3YIWprW6IQcmRMiJX1BdV
WQ9ZJRI408XJUqFD3rF+0yz2t1WwXwR1LDYc8fA4Sc26cusnccrunUXYyKpPolXtSTdB/jc1BewJ
UDzKuxgilggl2HdlQDupjB6EzXIDuIgJFREaHRNuKZeGvvSTpMwjg2Rw/nPJELIiDZgs+gfOdzy3
0K5PuUkuMhfFoyOxuoSxc3bwFPLrYj4Tlx3nraTfBy46TIRKn4sXHe4X7zbxRCPtKUpQLYKBfo8W
f3DMUuM3tfwTlM0hBge9rCU7Hf5y3pVv7gisqE+LB4fLz6GhLE+/2iK8H0P1tfxKE8tiF1kSDtdx
FTEBDP33zuX9PLhoGdPsXZJBI/uhzNMkJENWArApkT2ZBK9zbzxnhbwyYyM2ko5sEN3oy6z7d9az
wjeoZSIbXe5yy1gr5te1bf5akfujleBwJ8o1aiofzPqxCRLyVu0Kee9nKNVPrWWnquFgKWcSEaLr
tvxLWzdETtHSQ9snXExZuE1RnvyGrbZvOibtpoy4beyN6ULD0EiytY17N9B1uESeA+bhWTPvdFpo
yE9SIu9mj+VsPQWFe0EzS1Yu2lVdE/zqxvi5bsy3WI7hxrCnu97DRt0tF7eXu/dmofl1mOVbC9Rj
MqhtPOhXkYxXKa1rVra4qoZ6JdBqJ9IFmHXIWohXJnBi6j7bXv5WtkPtInbbidSX4eneKrIYnxJe
UKH1JTSykGGxrS36zlgy6LOiMozGOmpdHL3b12N5RTL6dCJclbgruc0ZoR+O2U9oAgisu/AefUzh
uqk3UdK/V454o5UThY16WkbJVP6K5GBU3Z3GyrpJchofUo5s4+JHqwLpV0qFa6pR/bLCQy2qXVi7
4doLuVHOunEs9Ssg53pjT/SyjzkcEcjCaojzXYTR3u+d8oH9xikO0PmariOskNLr1TbOmUxkyMhZ
YeNasxXtFu9KbyJpVvedkT1LJzY2UwtdAolt5ZS2OIbzAMnIJd3pgoEeqCUjmouvygUX6HCt06Dp
u2P4WznbANv0mrtHhUJGVXTLTARo1R3v5YrFg0NLWz/qIq63VVqyv5ekdSUliDmhbZwxxN6zBPSB
F6OMZif+ayw/ywQwxZBZdSEW/Sa6I6v+kDTedxa38Tqe5dkY+c4Fklox/0g8bDgsSCTTWrNrEdS3
Cq8wzREbK+VIOZFkNIkwj8Z+cgibjbVurCas7nV+DarQWpVe+6ZFza9g4LpgHgb8jEVfLn112q/m
au+UF2L9wxPlNncTYplq7tToHkuI6OBSsnXZhUwvc+rCm8L+46Sshpk5fYUisAgm6o5PxqDeGBFH
c8+mZi3QNV7czA1XhrQ98pJLMAP+nPY7K9EwYrgdi+rUPtVZ98bm6Zfg4aMXBT/sfHeCOhApCMbb
o9lxCGrk2v0iH/WYdsmLRpqr6f8iX3LGooQBqwnBkiRaWyVWG1PDsRSGRH9TCjIiq1zGHe2HalS6
HSp+KXpt0jtm8AKjmZRi+mXn7eckIYQQqnaUhlHJqD4I43It9BS/ksM7AEvdlc2P49HqVuTxQ2BH
247VF5C+hJMvpq3p0sRkd92J0dWn8sD/iuhY1FO2nVKshj3Awjn9CauO6bXbvlkpJUNKWr+AIRxK
EfZqnEhLymYfzrNx7unSiPqWIDFUmMHaS3pz/ClwrU1CPQ+8UwqYvYY7NtFTgG7aKgvGwo+D6CgB
nzvwKywX0GPh/Grj9IaTHb3U4CsE9DaIi4Je9+CaF+owKzarIeP0Hj+HNsybAOEptdfZRZbij7Kg
qjDsu7LlvLM8B5chxAYf4e/ZCPiepTSAuGbBSgdNIBLzxzAwZUWE3c1FLq+T8SUocS0NIfPxIiHF
EeLwBOfVSdOiQJi+GKdv2OvO3rfjjphqmu5Fk9FGNB2963Z3nIR6pjqCnip8Qlb1Uhf0sPWwBgyP
0mdXSN23wFcLV9IkGvmQYfqVHci9p8wf0eLXFSxARJRH6tB6hE1Rv2qiuzaG+BvSfeCrIofs5FDK
lgaWQUi0v++z4e+AUC5sls0oy9/Zarxy9aitaTUPE34/Y9bpUKnUr4mKuaqMgbRdWq2EnmHFzHDy
MW26w1B/HuLgUuC9zBqcpkZ5p7k9ZNRmWhMK/zUzrV3THcPtn/IA9htZQfgqsABBsR+4DuEmHoEU
1ZQX7Or2w2Yq76fKeAWtl1MKwk9r7NSX3s4MVYPp1AzJNVQEhj1BDTqnWaqHlYQYiFeruRiU1hJh
QPTP3EdPi9SlUEEBX5/OMLBuZJGJzEKAGvHDC0zADugu9j24dbB9gBAJYRXPWXExXYLqSTrOyHbq
uccQccCsNcz0ywayOFdtThK8QSag8xQ8zCzfuDyBk1p70zQp0q2QlpJYf0tVTLHesIxhb6UGOqXr
E9XJOiGdrKNksihE5HdeAOafgdczas16cMzoQiXed7SgrgtN4n2j9TW5ga+XDwxz5h2GjM5P0qa9
QFMS7Hkv+lh8D+3YPIfOBTQVXTR44roO0SLJtW9AV3lYKsS3GaJQyc08ri3OuLrkGEWXNyeHdGvM
1U8hk+re7Az6k5MSaw1EgbYs1gzkY2bI/PAoHVjH4LfoQvqUgPJtu3EZUm7ibhguZs0VarkTC25F
eekNg8GimlKo2LQyuWsD6552tIIm+2yfYvSOrXzbVk62cx3KW2Pcx7gKu8cGdwsBrDLdEv0N/LHM
vigXXJsO+KTCHfaOTdOe3sxfbVT/iokAiMmp2K+ksTCSSH+mkYnwHnU15r2MyxmoVht50zHk5hx1
wyfHOYLfAYS4rnVebNG5m8rMMMiirw+h9lwnIkMNr9kDqJ8Mi4Mf6aBWI6BrTvtnbLWfBtN4WNEp
YguIYl4SX/tDLGH+96PgXNOhJw/9+JbEghuANJcCzfi+a62/0NQyr6eybVEF23lL0RcVFG3DXX7A
rtzHLno7CwSFOG+eNPcFJ5tgyt1tK9ioZ/o2r+KnsNZ2IoREUdKkDAHNW8U62cG+L+a7CTM4riLQ
xaVOkUHNFIQ2qWjmWgdYxyvG2b6S/cwMcRbfoL3EZta6EhodJtpKD8SmHaMPWlcX9/V6BPvqaUN/
yZP5MlVVu9E0DAhsNioguNuq4nsDx/4U/L1+Xvo8vPJ+rEgtF/XDXJo/Oju0bvY+aab4cW39WpFF
IhK9rUZ2wQ4Vw5irT1jmFsU4XOotbfpNgzsGOfsI+WJdJnRskqmgOjjqxV4G4tUbZm3Fdu3e6tia
zm71E00I3KZsYJOgc0RbIdSdVGCTjDz4dHKKNAft7xTPwUZvuytA9HIJLrAjpTttVfde/2ITQx2S
6Y0Oqg0EZuDIqv6soqhfB/3ZjhzKXzrfwvuxMzSMyc6IGJ6GuHV0Lm7LZHJgIvTTjYRGZ1bTVnOD
q902DBR4a/naMuR0S/bzDoC7qHyQVTce6RI8GVG4FDP2b/AStlPowlxKAVs1TibAIeDnLMbXQVJZ
DudjRkYwMEO6BpXhdvIWOfUJXqK1sWkCB2JVj6QnCPoa/Ntly47XsQ7uUEHGrsDI63JVjG2wUhwX
KbQSrzFNj+gRJCNCfB5HJ+KfrBQjCWVnBNk8yMu9gUbqNeQ8nFaXG9PmPgfXiIyuO5PRjIFXpC2J
iv7glDiUS4dFliWSPAAkqM4yGQORE+97jmVgz5cUD3Zaj7KSsS7iU6lbzaq1+m2VuMcY2f8uL3nF
Wtwmd4sbMixndCKW640IX5gmwk5NSZWKkibMyPGj0G6P2NI47pmcfr202Oh0cHKGBterq3obUOkB
5ke/JnN8nj3T2xdePvjodNtGEehGy8SO2HMS7tn2e3pdHUzybH7nINbhTTgNWNVRuc/UGmOTpwmm
yWW8nljXHrhX49CFPRLQgrULW8RD5r5UM9WEgj0064OYuJKdpS5JRjDbcIZ6q+a+1yESctqlU9vl
sMelpx5YcbCntHeiMTHcmuyu8m4PxwIOsQo+AACOpvNloBCt9G5s7ucZAK3rwut3S/MPBxQg+Rl5
3rIOtriENF8pCousrvhs9XncTCkbf5WjHFr2wcwcSRANllQrmUBlSX0/OtWPPQCQqqSvRyPpl5zJ
jobnK3NdgwbE5bLQUM3HbqQlXTNJOAFi0Jb9WTF02VqHy2gI99NmAdv2oX1Mx2xlOPTl6Jp7sSqN
djmMvIPJ34Ko5PI/6llYgQulnr6P8fOyz3b9RHn6ClrIzsgJDgxG+B4yyFl3uUCb1fM3GMjPXm9f
HBroAM/Qr4R7wkVt9GUKMzeTVMHFuvGWZQuA28GAJ5ORM8OyK4JeRfkEXmIrRJHEGK9hReeW/sps
8amORbGBz0LCYMa93Fo4q8O/yeSdA4iuUSctDig2whH7OsizFeE0A/82pL14bs+alf8VY0JAOGeT
i+bwjhP9iiur2bBN9ahUZ83kHUmgIY0IJlH87Bv7QOeCKXv7F+7GYWoYIVQTrUIhb+G+h9nSw0Qq
edtvusYyfUcPh5U+MnRDeGZsYwIoc7IHhzRFOzoYCD3xk5ncKEPv2lY2KDdxKEOaK7UKh+HoEZea
r4UtHr0iO5FVKyAM4znyqFqU4pXV3naZTCWtYhxpcVUatjwHWDOC9KKk+SYGnWKzOT4xQjykU02g
kUKdWJrfIvC+Yw+KZaQdY4/izU7U2OiLi6Tsc4Uww5sJwzoxDvoMbCreg+DLw5MGkA6Q8mD8Vss/
F5Lq9rs4+5PqkB31liVUMb5nL2Z8Cm8iix38dYxecj0Nh8TlXNp34Bw5xn9mcfc0NNOuxRHHUJVN
OmeNnd26r21usIdQNu8J8ICSxLKwlLY3bbdEgyAjKLyPysvTVSOng+eNoPBzIsnSjjG+jO95hMrk
5SVT1g5AdFGZZ5HFDEfaLGAb/TfU8v1E2/jj7UPCPGEX4jhc3R62nLTI6giMvJOsD2wud7kAJUTZ
YoErDs5qmNMQOfN/vKsn0DOJM+F5ZSUlPL9wdkb4All0F+Xptdbz7tD10bWMcrmHYvdcLebSVPvG
685RiXsEGjkTiSDZZ3M1r7pulBwCrQFPgcxBzXtbEHHzWlr6W+VV2qWYuOHGenjSJ8J7mk4wXUL9
6icaRFuDTFYoGfEbYXMip6z7kHzVoXe8P25Fw1n2bhdzsBZVTol81x2YpDxncf49Ikj13fgEf7va
wzFu2OkPEZ2O8ZNEhd1ImFTzUO2glHAvG9mMIDD/ye38KbPqo9OaZOLhSauIqUDp5VfN6y5imN97
T+zcLLnYEgBM0pCdtARhwpTKzY79L+tU/R5n5T0grrWdvRp4HM8z0XdLsyJ/wmHJnUdiyWrushaY
bMzsIhtBg3keJBfRe+3aiIgr0JnsKs9aNdAZZ1Gww1b5HfaDi9AKDsM0wQb88uuWsEpQLKAptDrT
g5WTvbkM0ZOA4Edkjte6LD8qM/3UGueoYY/atvMIpZ7/CYbZsAp3zMoCCL42/bKDh00Ejr/l9cWq
K8VbTcm7b1pgfktMobAX0eLypxyr/tEbPTAaXN5wD7z66DVzt11elPJyZ2simAVG/pCbScDAPvmi
++x76bZsIJMO8ftYgLoxDPay4BdtsvoWUbeYkwy1Hwx3hpPQidMmnc1qSbMEVrqsxZnkFHRWadFH
aJkbloC7JKfq2EjoWw81mIjKZE0yCYl0VWcTJYzIHepA4PsKwVHaFPMRQ06rFueY4X4qGtw5HD/F
rTqnpbq0FLCXVkPSsAAxPRv9m4iyDwXh368KNIShCQ+mEz71S5WvPX3PVBut68Gk1pBtVpP25sqD
SUYnSi/CZws8pF5oz7nD3URb0o+D9ZikVwj5lFBSY4wSrk5WCVg5upJgpU2byvqgYNxvfeG4h2yB
drah9IstBtKQYX5y1YMBlf1dW2cH7E7jipqSyxTvQk+FW9Tyah0LEp1tZ/7UcbSFrXjHGAJlNPtu
ypmDQG0ZG4hkv1OCIKE3nAhCftEqbxzfzt2WoJt9xC7+JBNnTS4FzcTuH4a6+cJDeYedVPf7opR7
E92vCNqzoZMkX7KsAps+jm2W4XqQr4wGtuHQfrcVO/W4qU9cP2jy4UlrmKu2nfEnmoOMtJz0BVdq
oy6G2R/EHJPgo7vUb4wBszABVJ1uu1BwZ+4750uvpnc6Z/eDlWFbb97y6S4D9ImaPOHJDs8BK4sb
uU+OY752OiBX1b6GbvBZ/UyT9TRStcZ26mQH4B95j/DuteC/ev1pjuL7iYrPLeCf51rkEKtbogP1
9A51FYoYuU4oCmi6Yfdgz8ZJ8cOq7U39G0ThA2i3e1WyHhTL8dBmaCG45dA759KFgdjuNeuowqm4
xGZCx34unZkfQ0dRqrNcIAlBybE23hMO3GtPGQ9AXzx/ihuQ5rXGD8J6hTj+Yf9pGncbjxHuWLZv
vln2f5wapFpKItQ4dgH3H4l8u/DiOKQSZy9C9RwPxtuYvqnoB+rFg2OmgX+fNPauDanPi+T4Ah75
UMzowsSI/BZziV1NnDpZDzDAJhwKte7V0bmLRfH0FeEp2zrMTzfGNJzmCS7p5BAJQHfDGMjuqLE/
K6uhuMWrVjPpVN7f41GlzmtFOhIH55kzJ/XXTXEJtPYvpqZtMqWfrgkqQKoPcd9Gct9Z41VH8K+F
xrs25Ow9CRpmRQluZVKf/RT/oGY6cA2rn1nmXDPk1kia7EMKrEcW2t3Mz9jkTDzOP8yIPc4RCJGF
VVMNu5y/W8a3aQ5lsQiyUxT/pHRmrTUN0rMdNAxzbNBELmJmgcBrFtTKTFOg+ZWeg/XcIsVz2XR0
eGYWG9DMizdBKfnRWUO5nYoBPFP9bVTsVCPWmWiS+2yYvyKtJ7nkxNs25BSYF5caxRzn5PdYiTuj
wPSKMgDbGjRlyW8XCQmC5MRpmWBZ/IK2cGm9HZzcVA4Y9wVUtXaiaFiiC0iaylHql5djq3eH+sIF
mti0FNyPcB2RIHY2rI9Nn8EFVNMh6JXFHYOotmyZHSrtTc+jn5xVYSUt+e6VNvv5FsBjSbg37GO5
Ihu4gq5UoTTurU5djZ6gO3qZxxEszHbGpq5NwpsNceP6O1yspgU6Hnkv3N2UTOJ4oiPaSO5sMb5n
JmAAtAF7YcwMFatgWGG0OyQRoiQZvJz4wBSz02P/XFeRtYHEyHLOVq6jiJRfLBGFc7vUsDVqR9ks
wqx1VzgFtTZC4yq4rS3JkVvCuCrxLPueq1m+Jx9BO7+rPgkASjAIGZwHqev9Ogz6R12VxVbl8iWw
hxdso+RJKHDHhHG0TOcaG0wEdPxybF06P3XsE70tZ8ML1qRESbbPbN0DnDW7PH6sNf3ZsqoIv738
E/ZsUqA7nOckP8coiPQzOg9taj4J5bdtW6xyMvtbOknI3VFbUEbSBgtJSythWNiqXKzdN6r2H4IO
D0OE0mjkZN0mzf2W5Q+Ws/cCAY6jMM8F2pZi02XHCuxEL2kdaggyysiBqsuPS+YvTYl3hFbpq0VM
WssrSkqbd13mrU+PZrnqnYZjeTbsLQfhX+rJDu0AQ6nTrYVjAvtMGaZg1TTYEa5iLErrxDQeAeLK
lQlhfuiKg5uA0ZAUfhWF/gnRCs6ztzjFWaLcDME0MOaHmE6dFVtdCDICZKHT/DKJgMuRWn9VHJHC
AvUSwXPqGmbClTbJDX1GoIDppIT2ij0Sz1iCCyrY5FP3xBsKAklkfdlR+8fkLHisQX4UM2YboW3J
nbFw4aOjJ9gfbMKsDJ6IG2hPHv0e+Dy2Vnss4+69TJgwh1Swdqnz5tTq3IwhNyGSan405mdnsC/K
wKQcVDVgFI9TWlC3L/p4l7jjB5OvXd8yjkMyz0gQyokKZpsG7yiqBqq/8gsDqVM4Ds8DFBM2Bgtd
KYF/p5ufDSIGJUZ7LfagJJJ1X9UF2XE7OTLJiv2GrbDoCmYPVfBS2x5lL6BGjYbpamNrgPT76kO3
yjvEtcepSVhG6j+g0OGO9+H9QqKdyeAx6pvWCQWreMdP0rwL8vZXyz2KypxzMCS8ZrHSnRBWac78
I4hQX4uKM2dNJiYCcuhao5+U6UGNzicjNNHIc2zU2cpN6xrwRV+vvCj8MkXxwuGGe69GDDjqdxjm
hpWXy2sCnmknhuHLQ0F3w+Q+HMfq4Kl7Zinzal5GWg5hQySDYWOOw0vgwJN1y2W7lbXHZoOo9etB
KeSUTceXm7EgMp9h4ZkZVgKuNGsuH7d+C6OEfi7HfhiQXAi8f5piXEupVpnox8vsFNR4m+O3Gxqz
L10Oy4FbvLIte03ZxriSE4Ek/ov5m+5tgHc1IebinAt3W2Mgw02BKSPyZpSX4gtJ/JJZL8RmwpVg
Su9zxvvb283JzPNdp0rws2bnUZmFtTPFoTAn6upo5a5M4pObkGMtJn7dXXpGf/qpuAf5yPpkI96K
uRcHlUNc1PUcK0lIFSPyc4MUtSp1bV8lCJ+tYOGIGIFLoB4D1Cw0L/fYZ1gSBvXBLTnGpdz4JrfT
ecD609rNM3q7s3ecFgtfqk7BTzAP4iFHznS7Z87WLnHDR0p3FugiDJice2DxNCRDTjCQeHNvMlEr
DDRscHsz78MhhsVkgWsBTSBDD9hKCse/b99sDV9RRqAfaTaLT7ytFEG5tc1FI9r+7OX1lluQueVA
tl4kJLtlbFSG/XGO8HIKa0Tl1uVjG+mHxFHZvpHqxTRr3lUm+wHOoL/48Z/FjAHBVSHskYS7BEXk
Vz0TXBMdAkz/BrKa7YDL2zSC/E6ujGoO/CKgng7N1O04bmKuGjcNG0w2stEb/U+ur7tsfm08nx3c
QL+IU9rRchcQapT86WVUYCEowmUC/yEU6RpUeEt29y6/9Dmr3jj5Utgz93dDIn7DSR/8jhKMHPKO
n5Xl0yRPRju5FJxgZBYy2/dkCeKJH+Poifgj6bXRZ5VSq7RmW9kNxRaZrQzo1Rj3dmyDdFFoFeGl
V96JtYqFM+0pDdGOxpS9JlWKMFK9sTNTh0wf3vUB9xiJci89NhWinxMohD3SugEgwyZT8LXBrMVx
vPUgSfoGxeiramTPEQskuLng/ON3tXZwpNyZ8+BssnDBsqrqQQX5qSl0KqlQseDJcCLG6tB3KS+E
nleGte2MGuf9loLWwapwk02k1EMnWr4Zxyy8PZlhqXU14xN2EPd3FIE9gQqGJhNr2CSwHeV6+Thj
W1z1dv6s9/FhCC10UHAq9fxr1yBOk+yly9NvFZt/OsGbTWTaS9Qiy87d+GGHzoc0AbcmgwvtgCJx
GrEH33Ky/bfdaIC2tWadVSZkcmr78gm9E/Wd4zU7eo5k0pjbLT0FK87xf1CJ9qk+vCIT+V7F+ybM
nuO5+Zg+9WZAZNPWibvTS89g5t4e2OZ7/0PXmS03qmxd94mISCDpbq1esmzJveuGqLKr6Psu4en/
Adpn1/lOxH9DCCTZalCSudacY5I4RfUQxBUybxeDYoWYDd4ELeaNE2DYAxGyHUCAFOMVDdG7Hhhf
xdi9TBPVytxK32ovfmmbBtese8eaIVPxceAyPQrnYarST5EiQrL0FMgeGdRJWb5iFKAJIHdum8md
RdrKRKetsyNnZ43DSUYmSdQm3hscT5qpfQV2rshOIKiLLiTjxIBvcq58YidFQT2wXl53NaB3F6D+
4IOO9VtISDqTf8i8CEZSct2VcWmjclNX9s/cdA6GV/2p0uLBbRx112S0m7yDzqJ6VVbkwRPhA0WL
NmtJdE8VqAO+zAuTa3jfJOQIUT4ynYEH1VKXQbVM8Y6r8kBql2zA5HmZSZd3uiefnvV99aBGfksY
zKiyRrAWgg8PWfFdrFNz98D0M3MmzAo09a7nikY7G2xZi9feN+VXqSXfiS2/R5B2UYu7x6bU3L4P
Cs+DExvXVqNGMwcFNOi470jcoC+vT+tMIei223Gd9ra5apvsnZkJHCtkhhQ1O2DjKRG4+fyCSXFy
FL7zyXuFwMGcJZzgAGWWf0UuEjUFLi3iy2sZwizZRVKvVpUirCDAqkiMsM7YSxx8lcQ/TbchryaS
kK7qYW3k3abuc/LLJqwOGphrwDGYFenKMNVf6+14MbocYpc5/JiS4iUiV+QX5rxwT3QpVRtCcBly
yX4FZDvljIMOuCEp+EpI6jxjGwpWQ+rdF6l6N4X50An7s0jF2vGNP0lB73IcO2fVBKsOPcxat3vv
pw8mep436RCOmvzkVeErJi1M9Vwf0vBLGMnAqv4Dafi3YVJcQIzzM0vHdzUwh2xCLhuuHhBfUALL
Aw6Wpay6a4koEHEDyN23odKfbKkJ1uUhtEZWXX5QgOrS1ZwlWekr+DT8DCh5rQrfMlcEi76JEfac
pDVvtHgIUBP7dIXammGkTarXvsbIonOdq+h89OJnXo+HgPD1jW1Oj6qlbShCcoKRchQQ1/JtQ5TY
2o6R5kdIueF2vU1hWm5Fpbq18Jxui7f7K+25ImmSvqfGSisCMDrpgEvD/gX51Fq0/EE/FlfJG4D5
Y0YH16N0bDCbkXu/GgXWiumjVHCtAoO6OVOQb7BODA+sO5RuIibq1x2SkdXUo1AQwc8qpdgvKvfX
pLOYBXJ37StmuZ117hX8raKdekpP9IFwgsgfE6VkP4/gtNiU26PEYD7RvtuZUXOdpBFORBRmI5lo
YIizrdU0at3YLIySBnAeRT1LxJKMH5bx40hYsTHMABVq06sa3PCqNLqvTnP8h1r+KBqq6LbhpExL
pt+MJu2Z3tW2UcDUKe9G2p+OO/meO3ymAU3oPtDNOxk6LCzLrZ4jUHCBnYxz98BrdHE/RsxEU/ca
klu6N2XOangcyo3VpqDL9WGHLa3eVpqdcNzN9i3X543rJz96IyAMJPOpsQLmlDCcnopkB2JbRcZ0
5/uAFt3okrXNd1uJAsM22OnRGd88BTFdSWpssQQiF2Dx7Yxw1uuU7Z4WLaAIcM6CSViC+nqF+mmq
w/fMRO9t9iIkLETcs3hXWBFjqpEpo/+YxDQfvXtNi/U7r/c+WweIWdqrP607UozlpNLwJYiSWiX0
0RXcFqDgrblXlaxYE8hoqyP059zW5wstPocYfF5eJwUlgu6e1ZYeFgXip1k2EeArKdvu3oYSZdCo
35Tk8WzroTrGjfxMAXtQiK/PUqYHgkBftZhWjWFuSbScC5xg5SxDt1ehHj+WLQBtg2JIgHpuN0HL
uMO3xYAUbNXchEFnSoepbvGlOu/SZoYtBpaNrm3sqYmL6yhooSK0PFhJ618NvC+I2SGT2TmAdq+y
1rmOjlCNlNew7JGJxpgZ88EUUxne47mm+w2s4i5MuFRyCk26z5sRuXWXDXTCHKoORumBakrVS66L
78IQ/k53ic8AhjZyveSz6womkRMZXqCPiN7VYtrZjUOAbcQKoNGYvZ0MTskkivONbMbqWEvIp8tm
2bXLupxz8Z5c6sjwpk2a3tYcsXO7iXOrRqVeIOPpMRBgs0OVWvcj2ylw8Wv6Fov3pi2QJzb3COS0
bRwYuFnnQ8sG6ThLNmmd7A7Zv5zjcv5uwjkIJ17Scci13mN7XXUzOhQHNGDQ5daMCP27W8ygKxNO
M1dAlR1LfqHJ7aaYaaPjvPEzn+43xktWqQBRl40W/efWsuvqGX/f/2qB2B20gutNmQEPZPLMzWVD
GAT5HrK4yDlgKJmzeWIubncULQmtnXupy6b18/p2K3O9Xt8sBzHZNQh55welulHxgsYf2fyjq0N7
gEWu/tlIGbGoHu7NLNQw+hhfXgrg0OEVsszQVw5FMSYIHtBIXxM1L8Lu+apSRdoUnRGZFVRbG0SP
/kATq7ZBUhnDRHDA/Mksb3i5xVSHD6GNH4VmgTXAEjoFKVC4Y4Jt+4iidWtb6pTN324vX+sG0VgY
oMQb7ZVjFiUM/8QECxBI2jSEI0LHPw0an7qISL74+80s39ayaebvzW+JdEB8RITPj+U8iEbpbTpd
/ogbdPj5SfstA2oRig/J1p9HpKzrrKjoz7EWN/VvCqK/ya7T8JpjdG35K5PWNUfwU/i6qpn6HP/P
5yJpnxEbu18+q9vd9Le5aFkek8CqVfTiZ0hvLSz4ccvNgVjo9K7KhoboRPvrdqxHp3O7u1tuBpVd
HJfNkM3s58pGWLDQhCOndRN+ZPMJO5+mljE5RLwl70bDwvN2Mv3vebWcXH6S+VsIdvdcI/3qYzkl
214HeVtAfNFVHCO4Cg8BAofd8pG6C4F3+bDVvz+N2+/j3928yZCqIsKw+VozUAHH5VYRTJTtavqM
CCMoiVZNfbxthPfPreUTo5tAu7emgx9W7XRMmTgdR5WgY5o3iaW1SASZkuToYlhxAyXsqyq6tvOG
tkK3ciHkbKXjs24cJVGEVc51ElxTePXGmC/XqGIa2ZR1o4rSiFSTg5XSsy/0kKz7IRqPbWaaq84L
W9RM4F7qZUN9P6Qd/fD38To6tTujjZvD8vTlDiN0iYfIKRMsz1ruKMeo3ccTkcp6pJsny/Quvgi8
S+UYtGkpDGc5h0hCQ1XjAH01nax/XB4R+rV3kWb3Axn4HKH0n2dmHazwoGS0Ho10XVJ2vlqaG1zt
ahAbSkLt7digq+CquTkxL1VhoPVmd9kQh6tOJvyZ5VnL87EeNY8jF4nu30fdHorHKC+z7iHMoosr
CvsUV528kGyJMQFbNOvkWF7C+diID3qT0fReTzINYeMwE2cgrD+Xh/x9nB2dIEBqj8sfGiYWx5wA
0wbNB/pddYlKy7j9k+UBuHAkKYkTCzh8koyC/Dthle5OSwPCUxFMogsI0cSLwqfWHtmbVJBXdZda
iXWRWnesJt+8H+fnMr5bF40MgFWGGXe3HFs2XH4tpjgUAv4e08c4vZ/ng2NU+QdVqT/UIqNr6STj
pSw3irrX1YW4aSO/ewBna1xse3yOE5Gf2jY0L8uhbqQr6JAStdaQeiyHljtjlOsH22AxsBxbNp45
NnzZ/31Eq1jzBSyppEE8zt+H5kMD3alU9PDnhyx3xBZZVK0t3//+9+U4TKO7pHYIMfn3VXlMvihJ
05dfHjHOLz5r23rb2Rp4oNKpLlCXc9fyH8t5U7vwaiXJc/2EAcgNBuuiF451EYzIq8IeK6SHHAP/
ZF1gnKuZVEonbD62bDxIEac5/Bp0xN/TK9as9MGWHg2300Bh6i6pOmejTUBKq550SOTyr8qO45NC
PU9XGPFA59AfVsxEYXsPl7Z6luH0XLfM1ydHrTH9/WzaRLtU8yavVbgNDT+cS+f+ZblDFOQtGw6y
HQsdLY4GlSZnpfrD8pDbsdo/Vaz5L7e9WNOv5FycBkMaO/LAw32pEbSB3Xh6QBZwNxXEz8ydrqgY
7oPa+skV661piNjyWWbFKkJ539BOTx4stBh3StOjtdcM5JjXmynSX+Le8O6Kil6s0t3X0vD3DcDU
xucFM2rcWbV9ZzsoSRrvPOBPGnG6tSr4Lj1YjVHpROumsO8qMnaazPe2Udp++0N3iHUMY1Xk13ed
kdR3XpF+qYSQUVy9uaF+21UqAIEfgtyk6mX3xIf75U/p6ebeDCKiPxBv84s+M1Rbx4nJesmfOWdq
+hVo5JHy2z+NaDgqTLrcXDZ26wrmd4OjrZabct5f7rHSArQQ5Oc2eZwaxbCxPMBLY/+fxy77pZ7q
QE15Vv3vLT+fxuOUfZNPQtzYcuf/PPZ2z/IMN25IR8/EodI0qOt/H337px0UatQ089/m3bylZetv
l+f91x9f7r29sAlwg9PGxBXPL4nCpnlXj4Zcj67/n5e9PPq//uztibHZluu6jPA+zc/8+3r1v+/9
9i//vmMvjGssu97X30P/9cb+95OyxOjuJWlhaLX5Dv4+R0EHW2G+A6Q5qufKsuIdKHerlOpalGX/
pEXK2wej79yRRjAzdiWSVXhu8cGM9f5JiqG89lRj5p3lSOzUale6YU8wJ0ZKetUHJ+3RJTSMIOex
78ZTWQwXc9x1hHW8KVurHxDTEwgcK+dJpj1FiNkne7KmeqQLlIwWzdCIqqnJMnysPaRHPH6tyal/
Wm4FOfpdus/xCX17TZXd67bC1JonmxUe5S3AMyw0dJZdud0/e6hI53jvOtWxYZVEGevu4K0mpKS7
5VnLRsvyddLIg1tBSLWJv7s3JN0Zz7GOVtIn9xa/5btKd0mCsSzq2zl6sFASKNR7ajpUQCeWPdIT
JhoIaE3yBqNaAHzgMYLRvc3HHJPzfEsjuf4w0C/y6e25Hu2l7iklrOsZvKdO5NOMKxQdpjwsGFw6
xx+lP3yGGW/ezVngC4FctLQa/4QkhChAo3bestzZ4V4lrS5ShDsN5pmWa7CCruN8uiZ9YvrA2YNM
bO2q5d7HQGfhsyrdh8xI33zXH3/IGBkQ7Y1nj2XBKbWMkkpj6T2gf8CoVGhvlHSdazWN1SNPxqeS
UsRhPUCZzZo+jCDDBuRX5rvDCDRqMnrytJxE7LybobY6aAd39ltrNGPPRUrUHQEyFeWTNgFe2Z2s
5RxII1r3nIYUE7G8P1rMSvclZT2gPuF2eZUQcVaTYRCN0017TWnU8Sl5oZZtsHTkwn8pQRXMTbrh
HBBMerRHEaxkpn8nVj5eqPmq26ZKqMwRmb4bVPMHGlZtoldXzt4RlGByQrP9aewAl+O+cLRxVwlF
H99xYvC9TYs/ASGQht7eI1rq4e9Gm3froblkRbrqZoxZC7AEN0pEa2HerVshOaM8dQGCSVGhfE2z
QP7B7fQKk6L5oAkKvz0v260fkYhQ2DsoDU6zCpWLiZww2nsD+/5dO9KmJbgH273OSuzk26Z/avvO
v91K5K84H7T7MBlLc10hYyPiSC+frBlFh8z7tfY171rRY+EnhKRP62zInpXSsTnEzC1937Wg1iCo
7WM3OxqZP5wpQDR46fwtmoH2gFKofOcDg3tNkKIhuW6WiYS5hvx70NLq2pjllzsm4TtURbVGFh0/
dj5CO6ukDWaW6itC40AkAYCV0Da2cigriucAV4eQSqLR0B+QOmaYqKEOMiad9ziYrLOSiWmbmHeX
Y2BPjl5ZEZUxDeOPiOuGbNrPwQNwnzLB2ybMqBhTwpCqWU1QEia0geChy39t0voxcEv3JD1qk5mS
EG3nYaSK+IXlk7ikdlye+yp4IkKAYEhBm+s0mkDFTdJgHwlGdo40iaNtD9XpTYuKaxIhRob26IMa
6j50qdvvnSzzdVkZ5mPdWoQPBAlsBwMQbel393WsWAXTAtoS60xstBlaz25YBGccO3huxkPuhZ+m
n86WnnSkmVNJtRzrhHnWWxgTW+ac7jXQEBtbGJAV3oZ7z6RuJS3XOAYuseDpjLgJ/d/0XdyHVjJF
AZEUMhNynBb+GMV6qbXWs2/V9cZFir9lbefcl2H0hda7OGLCA82ihfygQSP+dJWPHJPSx9WsUdyy
qA9+iAGgQ+GbFCrt7BSWXBWFLX6S4IvzSwvbay+fy8nltJVpgtjEaQZWd3xrWEYw/er2ITaTdh4U
mde2/aue+CMTf/drJF2DSFO9Q1zDr9cuSJTnkpUcll/02Bv1HvNZf6dmrqaRwSvI4NEW9OrXYzRP
4ERfX92ZN1BkPWXS3kePNO/i/LAeWBU8eqnvnCMtKF8ZprnG9ExinUAcAEHzOnPruZkc+Wz61R+C
inKZ6PfNzDWwLFjZetnn52redebdUERqhcGCWKLCjh7AJGHqipLsy8p3STvWv8YZjRqit6t02/tE
/f2wkGshVa80ILHPGh8+JSrBkNblxR/0K7P4DyH+XWTF1BCwrN37Xhdtw77Rn70pMYkLDrqV3yjC
x2Y8YKnMiEK9V3CashuhOTwJstjAmPPz1vSVLuqVa1kzMVI40c4X6tt0bYyXdUOfV9pzCixXbYgc
KZHyg0zO9ieXtKreCF7CSnfq4gHIhNo6EYJj+PVq6J+jFqRLKTxg4OyFDe1PLcD/PHAaRXXyfBvf
Y2DsBxhrASBPu/2srPLsyAQKfUL/N8973jVn/orfI1rbZQTOlq03ED0xUBm9jYaYNlBrp+Z1Gul/
mISqbRqsjtfAdO4rLKpv5JRhrcpw5C67OHu0O9SVULFifrnLMFhJIJ2pZxziqHAfSNTN9uEYZngr
+nu8aOITXIbHf5H245Ra9ALMxkpQU07WS47ngZ71XO6d3Q+28c8tLRjVCvMfCNYZIeXCTNrXNu2J
eCxp0i8HSat6j0S4S0jXG6ym2+oiZNarlL4KAyzWYe7km8bsspccmTB0YPt7cMkF0oNS36CoaC8l
eiWUKMbrsicqjx7yVlO6eB2yOru3LSqSxYxxaTV8PIOB+3lACvg42eMKzdf40dYoNRFJl4dIivA5
Fg4BrGO8jZXYyb5BBr5cUTWWrH1BfWI5JpsSsOAw1tc+Cb1tPZIJooEpHKrsS+/tl0IO6VESTbHN
BUaaqrYhWNq2eVk2kGOIEqHYhGqKY6HCyOCS1bxMyoQ0nb2hh/VqjDuc8jq5eGGfEpmBMXuj5pc8
2AUSw5SJFP5G/WIGmO45Z+xvewRF2QdfbfKadoAJCt0Nf3UmEaj6FBVPxqSsI8QXvIHLFdOn70Ci
m1dfoZd62+WdLbu6gCHaOh6IUkSlgjXksxma75bE3ZPDXt5pQGqvju5ScEKvvIr4qbyQBdy2g/0c
1Vb/wj/9Ntravx80opajJHL7pyGJyEQJ3OZcerjQ8lJzXjyDqIc2yqtHwmzR9DrdU557w6PBqvxV
l81Tb43qcfmCW394KvSpPlVpdQFZG126IGGq0zvplx9SGZW5/mnYIf42L8pPgeARtQaAlrBxkE8d
jQSN0YxsvL47BWaq/2od1u6h5vZIOuz8wy/hyCu3SPZa3eQfDVd9RzIzSLxMXJ1Uf5Kmn31wEfF2
WZVuTRtVWITEkUC7ZlNIhtkoL0+TVWwHzSd4sei/ehtdUNvDucrzgZS0KpAPAvsjNRl8iFHVPI0i
/+F5FPgQM0CD9IvkAYbxG6UP/QVwZfgCekmbd2y8V48QjeADpyfUhu1zX+XdIxqfGB3CZajr9HeV
Xn1MR78N/gzTbcN9hWK6tuUwW5ai8j2IBOEimUfHad5tmAWAj2jpeVXYYK22AhVWecm97UzEHqb4
PG/DTiQ9m94NrPxSJ5+7jFmLLLvLZuHnk3+J+dKtbVCfYKHbWjlnrfTc48QsMUCsDstiPkY2KFcX
LrTnvjbwKiWJBjWpJj8SD/raHSHh3mnaM1wW5xH/K3tmN76m0klPDqWFS4fz46jr0y9KmXhpyho+
9XypW653NAMzSIIlDhQufGUdNyezCl6FyLv7bJgVuvOlyfi/u3/v1cIzc5w/vYrVUzO59UGf6PCU
aOqopkPXW05DRwka/bFOuG8UOfe2NpFkFhkPRknbqlgu6U1Ycqm0x2JjSmpgWT3Gb35MOjTMj7h1
kISKJqQOhwSit+LiwZxKg/lrZzAnpe59lxRgnW7oOlEgua9d0VM5YJzSabR9JP3Yr1HaioM57/aB
tSe7e3rKk0fihZzH3GIVwvpw/MiG5MKlr6Q3q6xnaZjvCjEaDr7gNwr9CkEoWLImqgskyVBP6oVa
1iZwKBp6hf3olJ+RSOCbmP27ZRnuMQtpmmcqrzbKaXsmv4V2pny+A/JQX+2YwPsm3wYkuD1ElQOB
yp4a5hQsDNGjoluXgD/1ItDPjqCjruVB/BIyTBHI425BjIqVagjzoh3CfhOXYmVD+bpqGefd8sEW
XYhIltSJlY1Fdh0UtTo7GtElVJh+IRxAT+z80GL/9783NE39qqxK3i9/adTFey5UcVrGrwb1Fbbf
VJyTRAY47vFMEazRwiYohx/olBmFnxKwjmuU2AC83JpxPa5f6jJ5YaFOhO98aHAolVWWiddkvlM1
ZQePBhvpcm/suj9JUki3ZYBMNZkJiJlAbDHonnM/wSR5Jc1rsxy35kEekrV32w0C611QNqDy3JEh
ieB0eZQ7yWJTAMqkrNlW2zqyiHXu5UcAZPU7m1j26/MFmOSuOreQa2Du3kd2Zn0VXfIVZ3ryScea
2uFQh+s0HuVBxTX6kcDDhd71D6nBR0FnaCvJncfVBkDdU533qyevNJbOc+KG7lc/eJtMc3KkcKCR
fSPufnsaEIy4tT5IcigJDEPQSlmDCfEQ7Fpbi7EydsP9DH+CFkXjOkWbADqoIu4D3g3INECLbJw1
ENmAdaRfvgzvRmRSeHPc5tHTOrTwtXSpOBbNuSjBbYR65ZJA6xjbmSiXgqIME11/8ezhkwx5/TyS
CPIyQjxYsWb398IptxPnNjRf3Fa24vRMGmW/iURjGS7jZz/BYJRNCXp7S7K8tUzil5aHkEP+QIsz
QNPYGMe0UuEzbmOmoPZ4XfbAjuBfcalm9mTVLIdk5YXPUv0J5ge5iZguzWQgiP7P8pS3ALpV14H/
zqvVCfnztrRQFKdJSS6VaTPJKnz7JwVUuhIz4084rr3RahuH47w7VuiBXFioSZYnn6FTvHTkQAR3
AXAaJnh/vCL4wB9yP/meus+SInlVS4UlNZqa+VZn4+EH6nv7YaW9e1YVgXKMwv5H0/0Ko05/ZyrI
wpuv2Euq6FfbaY99lrevvmGKfVV2L0Nv46ircjSLUyoe8ywUq1aZ66RNrWcIARbfCC8nEEpjFZMZ
q4n8uwveKYj/nHbgWLZu0OIIA7Pw066+4opFAEAwfVtyycOhnkRvMhxWWqufJ2buqASJtUH4b55d
k94EQbrkFyFLgLUWzkgFMkwmIs+iPsgRLQcwtEQQ7fsMUTicUIconVKd/YLMq7YrvW2qNOeh1Fxq
OYbxWtY2NgDJWK85s+Ypq7sL7icEh05A+xdnP/0AlE5JZeyY96qLxlz9orw+2auc1B5RmnLjBy6T
Davrubxre5xvM8lv6luxV1P/Vdo2C+lgMkBGL/+JPLmN9ANSLaLWD/cmpxu4KLzyyg8Jjjbz4gP+
SdGbCKWbdpsxFHCKWsWD3g4mHeP2Wehle4ACZm3dIraPVIYk4rimufZiZlxYsw10esbX2mygkGkw
aKzm6bYB+I6p1gAHNMiq3hbxWkbETvRt1D4tG5WWBEgm7bQL8/RXkGT1U5CkUJfM8jeYqNuN+UiQ
QCydjMhHTl+MWxaJxV7gJH0vhn3heqy/XPgcQUlzQq+5pTiniqp9bGqneOyTrIXC5YtfA+9jT1Yq
oWpxcL+AZwnQgC5mGxOEgy56AB1yJq8vnJP2KEhpfFQgvWv9MUJeZve+9nCrnralSNdwXNBC9NDI
WLeGwxa13I5IqBlsbTbUFVWBR2MIDrevAu/zuIkC2CNtwtTFzfR7ztv0MDAbgXrI7DfoLtQKxmuT
5cXT/M5wXgSDsL/mG4U7Ol9BMlBPg1Souv7FtsVcf2zlziwd7y00x4No8u9+is2LrrfZrvEgAaVN
5q5utEwt4Prj5OVj1aBkWKCdZulBDcusU/iFuFI9oARE6T/7xW+nTy7ScxVpGqkC5UMX6gk5n11y
ggLsnaIAl+GSRlP64By71AtPkOPRceTob5KhBwiiF2RpqjohZNMfx4v4nVbMCGhXkU9bCX2/nAbj
CEwBgVG4QWRD3YPKyLLR4d6g5cbZZebwhOnvbANTJU/mPHf3gxqfcMu1zbAMAqTGdTBDM42sdncR
VKVtSujJGVQf0my03V5ahfxfPhqFKIUuyDVMLP93O/zBmBV+5xoyrLJBhnXLEInR7dY4grN1l8TF
ntSjq9K59++LMzOK9wS83oYByIFCrIaImlPS9M0JxCTreiuKfrn6ydRQ5tUJHNBWRE94cPUneuRr
zxqyB9dVL13W9y+hGfUvCdFD8Jeffc+sj0XBaogQipQZqGk0L7XgyqfbGFSisEMjOf+MaJfrdMSA
N8lmFobLY18oogArjAZdkzFUCOS9gduJh9sbMzsz3OFudFB7eWpXIXPZpR6CvzjBtFGktruT89Sd
akhFAngmzy0BPsjtCjs5i2FfO1BRQf5ZeyO1tPdOYZpi6XIYq5l+3KWAYP7PnUnh/TQn4T4sGNma
6ce5QjG8AC7TgSoqiqR7p2/rVQHWCyRSipZzFCl5BIFxWb7pGARrK5KQplttjKewqIajHrM4VdHw
e/nl5CY9pjjOD03geudKxi4EGjdBkNV9tFmh7Yncwmvua5cONMBnyqCEqzb0LniwjJ3UzEvZhdPa
nJf5lSDq0/NpAxszQbui6LpA5ZnEQl5Zhi5IpiQaON6x0agYe8rCC5V3U3WgPJ433cxkoGLRDzNO
hCNBcg0zhzMWY/lac+R4UkGA8zDBdU5BfvrpUqm66yZU65qbYjxuDe0k23LauJ5RXYBa8hXit4iw
5AAkLgqd8dBNfv+9kWxC36DTmJQfsZ8Em1JOGMc98a3yaNzEyAQO1O8rhris21Miap6W1Xs8hypN
RgOBqKOOBtESuRaQ9bsUg8YvI4i2njnIP5xjR89Oi50NJG9jedl4xncV3DV66v5ksk3kDb6jU+iW
cs+MoqAb7dFi5IqnS3SZXtvtbuMPKECCDTKre3NI9oxFMv3wbSIRpEqoqvrKp2kv8ONLy6QI6BEX
kRsYnEzvua0xTwxzIYH6a4eacjyUc3GEhIx1XYGBSOoJ8KTBeexE2XUZ7KsouBaNbj0Q2jVbguvs
K1a/hRDNzxId+Rou9KpX/gixkJnUoHP+lsTDgEhq1stvCyBZ+zSkpKTqTtQhvEGHN4OOWW4Y63SI
J/IONYIjCUKXVkQ1YRQhzXX4WI6lb5eRwpnHsmGaMLgjv72FxUxK/RGMi1cp1FeVwv4GCjis/HDc
gflnvqMV6XvnvfWZO+3hZUD+NHx1LAxsbW0+GmeAB7gPteE1syf9HbGRvpZuUD1A2OygWVXnDs0S
vhHweTjWqxr4VeCv1GBP2NuKFxtE/J9a/0W9ztrCMy02CgTumaL62ppTl1Q5ZmezR2M6kFq0bJrR
8U5Ufsn0tVYgCqLHxsq+bp9yWBnnZT7QmOhXhxZABBWgb+bl2qro1Mwi7/X70U5JzwsIHIGLfowM
rkHzHLOn735ukMULAUCmLDVx6clTOCa9PNljT/W6KKPhGQ6+hVI1q88Z9tI7InTGiyNAAWYEbhdO
6ny7oYk4q1SQ0TMfgkVQPvukHOKOAik5oqVC0QWTV6/7Fe7rgMgdSDcGtpqdyjG5TkNKsGGOQ9jF
MN+NrTi2oYLRC6oJq51ixKza3TKqxgGkMMOazl7U6OBxHMTfgQlnx52854nAFTTpw7Nme9FuOYtq
2alj4gzIIekAP9yuqwUj5VklNCEAS3kPk1Z+e8zLmSwP4CLzhvJ9Zh0dArSek8J4XrJ/rAKvY+ol
19pLr7FJsyZ0Gu9y+4N1RHUkiOqtTjTpOrKpnlHcMDeWXVOUbWMaOOWPOApObqB3h9yRwZnKlYlK
l8kKJrG7xI6bx8611V3b+ZiEyANyHl1vmiiWvpVdRSLBVNjOGoQHfbR5MuUOjF/MYEgFtDOgJH5Y
6lRxHWzBVfUe9gUBNlE0rkGdiE/Wql+xpJdapJCisPo9uX7jsWiDRJx20VHp1oDYC69dUUUd3jVu
xWb/z63w31sTYhMlCvn6/3/sAIoe7xgurZoBSU0FtIA53IAukoY1mHrzEmpAKRkmovvc5OZOdZlx
wMtfbA0pks+IEDF8vP2vvDMQ1/dSO1euSf5IA4KNuozp68mPNk0OsWJlim78mptp8GE76HlD/IFn
8vD8LYXCs49x/YB4jt5p1k0PVgt9PGni9kWGxSwEAWc1akSdUkDY5rNWapn3LxvAi7RLqI5CY/ny
q4JvNiXpx4phP0gN5DC6FRa3DX6XUQpSvWYdTijSYUNNtd4kc7APs039vprK4WBXplvtwtiqgDvD
ac/mNWbWwYdq6wnXfVbCg40osIwGRSL6wMZdyFoSSCquIR1k7THNchxdWFHe+hH1M9aVYLfswoBC
yMT3HrF6JUTLhxjt0DYW5hj9SgKmv672fYstwARV753CGCj74yEcMSqdrMH1T6U/N/3RqC98M+Ga
xXm5tWx8iqSEm5MZFlYy2hgmUDxzkuJoYIld3uKyGbM32mbFR6xPJ2e+bpkImnM4xr8kGKkxAOSw
zY1BrkVvcgX104MguAxvfWCc+nmzHG+yf1Lk8tC0t0QUTxRcadxyBikWH5xWS0DbMn33y+5DNQQ/
W3A0rESmF9xbFjjjDvdaEuBAMOBGhHTRCt9Dn1PYxT6nWHyvKnTkiYbVAMwWuQvzhWYZLFTovd1e
qVkT80ROoAuxAXFuV8en0cq4Xiqq4HVqQOhig7vu/zF2Zr2NY1m2/iuJeL6sJg/nRlc/WPM8eArH
C2FnuDjPM3/9/Q4dXVmZF6i+QEIQJYVTlimeffZe61vaoS4KdZWA0Qe6G5s3BQse83XlJfAJBwXe
DYFcHuKl9JaMs83V4IkBA1eoY4ubUKZtv6Y+QPJ3IbpyACs1LCB7nlkRXBUSl5wCTGpgfeZ0B/5Q
cBgsCbzRH7MQQYDPxlACNCsYivQ2GDEyipGyk+zsKLbTJ8Uxg2UwJijUGxLeQteol1nt3JQ+GX7/
8x2f0mlSAu9okGnBwBfj5dycEgL3gVR0n22LSYCvpoeusqSCX4NlZqo4S5R5rt4GdbjR/Wr8XuEt
OHxdJEuRfJ1Wtqqj/4pUzo/MC4avsy6b+mHRVNizhjQ5DGWRPmd8UOx4DZvoAudGhIfsXzCttssy
2voFlokgMNh8EBX6EOLBXGfOUFzmHqWSh9pZyxnaxfXOQNOxmoUlFHkrvXKUF48t9C4C7L4AnZdD
qtJos9MP9HbgldhHlZm1jGz7VZuo6ecpjk4xfg1rC9ab2w8rUx7GgbpX69zcJ5Ner5zfMxuasC7L
J9tVxD0iDq/M9N2k8PAYaNUj48LtEBX6q1tn4z6gs4h66ndCS7yDqGVAH1lH3MVvCI45pKtBkiQd
pCQnU6JF7TcrPUppluDrTSy9A5IoUx1/bWVhc/IK+tQ1/SRf1kmgD9udUjJKZBMCpERItKoIcP2D
1Noz/cvPaoh/gwlvTzs3FMTgKuOaHiMN+sxZKT0jWkyntMq+8s/0kMugwjynmDL9IvAkUW/J64ic
O3/ty4MitXFvRNmT38bDumlVtkClnhKxk/lL1PX8jZqasf6o6sF2sNyjWdbUI4RCFjIpxeTcOnHR
OGR1lENo1kMP/zH8Gh18F0SKblwTeiue58MqsMUqAWPgVWXhLQB7HDPm8luUheUmq2v1RHfw1z1O
8l/3stOgQ6N0lZi5rorqBKvEm2Eq+BblTeaWEKYSKdEKy+xIrElxScr4SVVjiWZrRtzvgdeverli
YssFG6eSjvv1CZW8aGFr6COArihLww2CY9b7BruRPKx4n1F8MmSRNy/3SUDvvSiw97YAUmJDax9x
AOdSuRXxtbibmrOhxxbLT+frI8oC42h0/aErku9jNCqXxFFIKzB387gH9Vh7FofJq39qbehhG0BI
xAQ/1xZ4VZckWUL4UHIVxkQavjtp/Gh1a7vQgg+zYvOPeDw99EOs33Akb9CPM42iaFd141yA7WX7
EU46za04flIE0zUzbfC/tXaXb2xNN3bkaXt4M0Nr0cidQtlmzrb2UjyXc8XHuP8EhaLcNKaguOgi
5bktmgV2S7q7U8XAybX4pFkXrSEw9igjkIsNdFZgk/UlbtRY/ZBkq8Bf+bZQP6I2e5tVHI3e649E
KzimcvraDOZuT0Pey5Sjiy3WxSlbQzpyu0C/u67VbKnFoy37uozGDwOgTiHY0muHpZYt5qk1yY7p
db6XQchztFUzWdTbMetKUbHFpv1nnv2weMZRb74I1QBflBros1y64iANWi7j646sqWff0T7Rqe58
nbUgqa4QRenh6Rln17yrbZ2w2ftJVK8aqo4dxpgSu2G8maUiGl3XBX3sDfVFcteIHFiEVjK+RVN8
b2yfXnA0UlPE7YrRu7tDxRBvBoERN3KZcbq93A/Q5FnP35P5azMfOg7N9dHI1uaQKRd8m8Gl7QOk
KFCLoJTSjpRbu0qOvJ3cSzZf8/FqxCzoGxcvK8V2br339mCsMTHFq/nQCUp73wDhIN6ctaEdf5Lf
RES21M25UYSi2w+NS+SJ+qaq7luRINRNK+WdFeDQVww15Z1xcsYrIQvxYlINT87ACTeRm/75Jl6C
xN1G6LA//Mp5trJRexkqS6zI77MOsV70pyabBNZTyOh6wahK0Wx3qQglPHlmnx2BOd1TFXd4TBf6
SSEZkKZGRnawV+yGOpDddVQQFZofwiYqNF49jcw4tkk2i7r6JkSHUEPQrATfRQeWn7IBEZzum8a4
zYtwnKPUqfVGY4OKHTPL8w6IPl/oWqkPaLOTi8GIDfq26S6FjAwPiXM5o8SEXz+VwYpvZrYzggqJ
l8rXVoVvfdFq8sjUQW1ex4yOplCPZac4O9PIbVIQpewU/QdNIbUlVcoIDo5eBud5nZxSpFGYVV7r
ASrr/IUySwiPNfaGF9/WSRnC6hpMwDTj+espv6iVbKd8XQBp/4d3U7Tahu3ksJj/Bs4g3GUmJX0T
UMAV0YAZIiNLPCNiN48U5BetIa15cAb91JuUyNgW1BdGmi5nmGsgzpaHE3tfX0N4xa8VEuTctEsy
5SY6hzZdarlrF1z2N5Xe4vSWfbbG0F9H1Qh2idT4aVWV7h29rZex4JJZ2sp0IY01uUQq59/85Zmf
AKoNE3SEICkYnpwaBVrEZLi0fDgZuj6ynxuFBSNN4Ys4FW/W9g26/VKDQUDcQWshGgZOi3HfRkan
S4tFgVixxWB5aimLGY6lO5dc0gdHq0rithkYIPsbr2YLg2ayE5ItBBg7pAY8K1Uy3sTNmDEiz9s3
341VyOC9cm1sU2o4EK8Oyoum5Pf5M8hyy3xsAcxHXlTuRsuDDo7Hdeephnv0bZS1TaTV97agPRLS
U/1eR+Yr4QlSp9XaYMItmsnGWDonZD1WVYIikRfVasBcQJmaXDEH6tsuHPWtqlXBeQjyVR+16oMZ
UCLpxO9tZD8QmlLhv+q6Wy9ZtsOdGnXGkgyZaFWRY31WfHxjrtPvvipWeJaYxJL459jqDXZwHLe6
1geXP27cgon2qLQ//3gIk9W6DLvy6CSgU+dSLe8ZY6oJFFSfcmaZOWG3CWcvr7znz/fGjElKFOFl
4/To8wqkRFtDzuvbW0FHGsO00T1ptNNdTdj32qnjXdg51VKx8PH2DvJpAsBPtgldWB6RQUaAR4fZ
rq1OgPOm99rElG2DmttncUX2fKa8msTjnjysRQuztwt+00EskVNgWcBpeehbCiK869qT0bsOZIGK
GDPFeSjY/S4GghwfvuoXm8Y/NK1/fOmsxl4LV7H2PzGwvRicXafXW11OlzIK/y1w6xyePYeayeSw
pO3DRqoY2TVxM/7z3mRMXPlbdRs1LgojW/tOBUg2D1EhYFv1KNpESKC/j4mFzUINPmq6Kyj0nKXe
uO2rZmkvDXy8T8RYiyEZyTHVMvTaDrMxHX/0iR5N8erQfJxofj1bNo1103RL7BHK5kvE0/ji5lf+
NuVsPSUN1x6privljTfqFrko3Wa+dMWmUJfCIygnCirkGxWGEceV7QEfzzPDPbRf6ByZvRjnTh6F
BFxeEwHygfwtRjnycH7Cj9wH8n77VRATOza/DYdR9Xo+1GQXWRI96JJGl7SSkAy5G4JclZzSRvyY
j0yur2yg0S9ltK/Xij91lz/uKZHsq5ONuyzqCEJgYXt4pqbvOf3Au98Fr2PTRAu+dyVSPO7Re2YZ
l/dC+ZjSD7+eDTt+tawvvl47Pz6/Yn5tFkKpjgf7s6Z1sTWdKV5pbmK86pFBDzGBMtvn1nVWNkS9
ifhzfOl1sPQa0d/ruXAqyatdq0wjktiZZEYUoFzZ4PTc8dIqBD7adpjv5pc2dVvSNG9jvlMEFnqi
Cw7hWMQHW4C/SBR2QyMbgOeuyZVlilf4DMSDdS+FKxOo9YcZ1vXroHMBlnr9sZNB4YUR7wgQDUkF
nh7dBuBl2gXJNajG7uiUGXE+qp2+VLm2V9Adm2pT3gsjql8YUdmJqzwnoe4/OrRD5kf9DhSvM7bP
liaql6SPpyOSl+5hJAv8eTLOPi2IdT5JdbbV2XfN4QpKnJzzAfPhuY7C5Bl4jbKB6qRs5sOhiZ7n
FzSulFSZtk0mD/98/kF92U+I7CWMrXM+Bge/me9U/tp1AuSCmuYdlaFAlkLeynvoutdhCpunLMjr
/dAgoyyAl76jLQDg4gffXSyIW1vBbUmmX/liBnSjIjRLTf+mQ7ffEVvKWFgeKnHzRJRKc8+aoT23
ZEpCvOTxwKtHaA1lehzprz5rKU0ypLs0Xv1TKae/7SSU3R7XLRVxwdRLoNbYtVnYbiuAZEfDSjdJ
LvhsUOIt58vj0FIPVgqJiQbyIvZ2zX1MTCBDmhr/7IgIEWrzyWcrSQBd82SFA2lDQd4shkgFVdXQ
30ha11u7e4SfjFVav2oeARKqxyylVPs6Vnw8Dx4c8aIdnpWyoJVP9X9Vg9Fmp6FUxyz2lB2/rLkl
CcA6jRPFWDn4h7m2SPIquvo0XuYjHGS4v5rOPpBfim6EIr0XeBWsfKzutV1pW858Z9NPXMEK9o0b
yjF7UzudsxOGkZ2HHOZV0ivaS6YPv7cQOf4REenC5v1zRNPyAIMkSPrguTc6RPYli4/g73yo7IGo
jCwhkTlnLZqMVv103wbVmFZdXCpHqgBq2Vatbi2X42NGetay0vXqPdW0XU8EyEuIAW1LHxVGNJQL
JKk+m3tOC420YCkQCh0TWY4oWESbJHhjOE8yFrdHNYwYlZnkiNUYQBAzRk/4GGUolRH8hMsKbz2s
SSPRn32ThqdZYikBbzo8GA0TvpC5RoNerIUTc2CyX8Me4ZBWwLD0ELntSOpq0G4QbNt68N0w9Qxb
S9ZamkmPq7SQ7cxlx/xYOb44LkSHIDeTtaY60b0f1Gln4D0lepgh8vxYVZY/ijBB55fhh+8YpAQr
6BsaQy+O4YxKSZvU7LdZ8X12FbWiCXZOr2yVQMP7VKVSDiZkYg5FTAvILV80RXIoS2s8E0SkMJ1y
yz3YHgx3bfpSdCok9KjU1zYk+TcdaFBeF8Mlj1wpWqY4i0vH2MyKYDhwK7A13rNlyewFm+muD7g+
r7NbasfKzSpFe0Racq8kFGe+aY0K73jinQewUy+cQKeM4fBH5rBlDf2kwGZr2IfAVECRZG56VNKR
yJc+dx8EwiiZRare9SDKcVnCzitj7c4QWbvHMaojRL148NzyR/w4V6jUz2RWn5L7VPjTWqSx/prp
kBi92FFJyGqaTTMEzD6wao4bwiEDDRlO4RzJKEYBlGZEJ0ehVAxuSUcsj5xKzEOaSqn3iLWfqUGQ
K47FeI4baj5/cOytgZfiGsUC9KHP0trnItmTVZ+f/UL/HnSh99Dpsf0y/wP0h/YLOzHvgRGc86AX
g3EJJEXIj9LfdXpYC7vTm4sTN/RY62BdTb51BNKsrpibpQvLdZ9bOxpORDt3T43yWEGrfI6o/PZ5
mHXHxDdueuFUB94ODhgYSd2yQlWxTOfobiajC6rR/laK91T34F0NvrKf6x8DWEdjokwOBQtSTP7Z
0k4CA/6GsxG9jjbUVuuN5nv3sKI6Fw5JiVGOYGjqZBa33oOgROG41IawfGsLQApeJ9JLIldSP9ZO
RYrM4laGidSfJF2PmwttpdkX73Fo6UezJu+DIMZg2/UW1M3cfo6ppbd5TSrZfC+kB4KbwS43Ha62
TYDr5QeClrztF+5kBNA31V9PtQpXiwqBH1XifH0DmBdD+tLba5f7wV4RmgAXNsZPEOGCeG9m91RM
4yVRkgxVxQC2eVJ/2OiJTwYSye3kmneCM9Otg374ARmN9pxb5adfxu2nKZhQmbX+MWWMLwlmL24x
fMatTTVSE6m14Ttd3NQcxbVK+vZPMS3zXLd+DgqyNuGPDgJb9OgxhK0cHvNKBV/6Xn0CiSreiRT0
12Lq+51oJXq587J9qMPFtIs0e28NKMpyIJBHxho15g+GzOM9NTqi1sDREAbjjt8DVJJ53StPwkRM
aY3TC/ra+hjVGsJ72UIoKmpnlqr25EJKI83LZC9oo7m0sQ2uwx6c8YLImWdH67f02dSzKlznVIwg
GzAghR9lgno1V2+NaPXHrGzDFXY/Y9vK0ZTomrPBxetuOCjB09S6sWwGC6yP+X7evScKvUrMZLFB
wdvp+Ilis4+xhdDIlO6sFAkGLgBYWBlh08BxpxfF730yBiv1JfNRFir5O585WmFrIp1ERwXeaXis
C9eM7popu1riZk0Jl1W98vbJQKOgDCkkM4cWayIW9MUlt9BKvrOP8w+xV7y4amIeEQZQD8s5YVYT
tBwhpiBFxH8u6bKdKo8ka6APS0O1j3NHwIV4RrOxOhdD1dyLicuaNYl+SbVOTT+4XH3pPoCPMEea
OcWkbrPUQ+o6aK5cSr2vz6viq64gBry7vlXctEJ/zBVXvUV9fLdEzdWX0Ih12IY4GRL7Ux1S/1o5
mXn3PO+ED/LNT2VVXGLiYvvxFpe0BeLY1K8tc/6HUiAmSZEW4eRj21mEpJVA5HVh68pNKRwJXNmZ
cqiTW9tX+qVpHbRH/FWfkdSBuXcM46NNbNqVVfZj7hSCrbxpQU32BilPF6/y9E0XpsEhTZBd92NS
b1pvDK6GALg/dCQTlUDU1iIa0ifqChqTPh7I+ZCWGm9VhxpjAfKbd3JC57V/HKry0KjqFMqO4W7a
qVEAzXtExWLyW80nU0iXmPaqCw6r0XZfH7omqPemfFQ2s1GnnvCt+UQ+zt6dirWk8HMo9DLVq5A5
LnanEh2tmC3OEvmgiiueUUJBhqQ8FIoVXWgNnyq98H51iqB4kq0u9vNWzCj6+FiT4FYQlnBVyuiZ
D1Z5If1G7DuPXLzSxFfktyROOkn3QbcLm8ikVo9NUavnZkqOBlVosegEmWS1pWZ72sDVo08ttRcV
dEiVZHmBcvpc0iewIU6FKaz1eNx+HZMRhjCGqKpFYRLrE7XI0QUwD2NdZfB2gJToe49F1sB9hZSj
SFZKrhiPonCUs0+IlgtUdN4Aft3ECltBO32zFFsOttgYzvtHJx+8deridJwGOAqELiXrEFtY2Daw
xlrXtVFc0dyLbQJl9TB03hgMbu0whMIvVYTC5lvtdjbGx24VZEzxuYLSObCJAq2T2toFiVot50uI
n9NlSIKwONTyiqJ1KtffKLsj8aTX65VomiKr3TpG7S3nZv1gM1TrSaLeda49XO1G/5kH46K1avOV
ia2zjVBwr786IawcQRk4B6+eMhQLaIrJADK2s+Q9TJ9GTuklRBbzpTRIC8ksV9vNhzWTGDB+srMj
QuulCsxVpbaHwhzCvUaZfhJcFAdEqKuiYj0IG4KojJBLhcMJjpJWMXLsGVWW7Of+lzuiXoEWepiP
NNkNc+AbLz1cqsAUjf1c/sw3QG33XVFU5/mI4LhmP7ErAkOfNKyelEqRpuc0alX1kqfeQCZ8Ve7K
WlN2VaU/GqoceEr5Xp/VfLsc7zX26hShQAmgSs5mykiB+Mx8+GZBWdszmcB3Jg/nG+RZBnGAAOOM
kcBgVzDnm79KST2eIvK/z19fs97l/2xZ2deT8ytaBvo2s5HzfOTHbC7GlkSFcGImq4oMa90QELvR
symqmE22KyR2B29gTCHKXyfffAbm2JyYx04ZCoz/6V6QhYuRhOCOWMXkZqaZuwgax78nZIsc7QL4
JALd+/yQ39XthvEUf3r5ivkJQ8lUFE5Tvpkfm29QR1wNjLNQbosE+Kdo3G0KDG8oBRNM4GTLCW+m
TpRa6p3JBMsOnH57BeMUWzaH+JCOtJmeAc8zoHGMcsDdnjMVK8o8QOtG4zT3uqXCTIxRdTDhCeMY
LN9NVwC3lRYS1FfJMqwib98NQfuasX60JXkJYebcZ+F/mvUHr2J4wFepe3IrkzJS15sVTMVHuwM4
TM2LJBA6TQ5tBuU1eOZ96lnTtrQqJPO0saFVypuoa3/dq4Gm7QDyY5z0NpUneuTirMSzWdolsmM/
mf1LWKfl1iFd5KHM++H0NT2VZvn5nijTu+ozpTIpCL8eChNCZic2a6vGKMVZviuouN41m0lEZuNd
1aJbNcINz/Pj842iaCE7UCrYQvMAgoSMIFQtdGnui5cgzpUdg0r1Q8mHbkN4OjLDaEje5nvEVaRf
974eE1x5adQ8qFlV38yQLndNsbfGuRV+x4q8K3Wt2jLiUdE6dhtlzNq3KXQ9KYUej5moupNuO+0y
Nmp1acYlygVv+qFnOCzmC3oXoYGB3c2eLrmFBRLO3t6nmufs+9bUT628me9h4klPVrH5Ohgi4wQe
iCCiEImbmN2zoVG4hHHgspy7edUY/7CrPj+ZTt5sYHN3K9IAGc9Mmrmk8Vcwr9fVl9Fy7Qcvb8xD
NDjKMS0qjdYCIRJj0r5MUa/v9LDmCiGbSkFm0t/RUdnnNPo9VInbzmK6FdSBh4vgo+ocGvlYaPDT
+O7OCC9cmItXE8G7y/Tky6ZvJdZtmhL/3lftmjg87dBTqpVrMbIq1Oo7OwGiQlw2SDH0gAetsREP
yxuDDfRhPgRmylk22DAv5Lx2yOIffmTEa9ctUa0L7KFgZwktlj9cZVp4aLu233VMeP54SHcJZZw3
wmppYbCTZR8yc33Xh3QE58JvfqyPHTJSAVcgxiFvDMNQ6+f6Lg2L6NwlRKbSOVIB+1nG3jMxyw+k
aT98DejmYy5cdGpV/lRZEJhbzdWno2n7Ec1cZhp2wpqTjn29N/KkP5uQsqtV7TXxwjdRH5ZNf4UB
lpwQOl+dMdFPRmcs/qXAZcoYradrNZC0FoQuDBU5g5obvPO9zNFHbBKoboS8GUmuXpqqK7VfhVT/
pKXPJsYL7Uc8tOLZsaU70XQfzUzVn6fi11EuR0qG2g1HK//J5Arygm37Z82fMsBEHFKlXNJRs++q
3MKluXnADeA96nnp7+MMYWHmSWBkGTkbdCnVIq56sfKSCQtJJ2QAmhqaay1RMFJYuUahl+JJM1rr
17FD3bI2C7NbaG3sXJ2UDV+qeO1yoKd5nR+D99nvVFopxILJx3J/oKYHHqlGOZp1lkw+0rsxlVia
DdXfxor7617fK58OA4ot06B6SUvQfQsYRmsZAQYUDt3Fj4pD0Rv5+5jaDutlOD2GzgQfZmy7tYJU
lj5Ep14QvCIVKAXqVQPec+Ja1ziNUWOi9SZEyYpMQoNKVNlttEY+CN+mK0hDQl5ycOXNfDjfTGEN
HX/yrkBt+6PbeB1cae6Rmgm5qdCHg5dhV+XhQB36o+LZiEpmdoZCCEZcE6Stlmj6c68mE+WfN02s
K6cQMNqxYdpEmCS0SIm/y4oB8DxyZoDf2vLrymsF+XGi1/ZVcGENYo1VsYnNJVdDfu52lIJC6ntt
gYLM2s8SmlKjINDYzRkE+91q8unmh+MuY7fGLsNtx/exZF+i2Ll2Kzi/FrnjYCI0B/U2P2FJUp5R
Nvbuj8cGa7oajt/SqSTIDYGRWOSDXV10yHQPYaR5exQQ9SLOiVQkX05/DTwmzHHaP7EYNVcrJc1W
PlyRhozLB0c4wuq1zmr6CoF3J0AEfDQmDaNRd/wrNZSN3Cezl6h/4o+6Rj3EEhpEKKAGuDCOhIs4
7G43Zd46+8qSl3lHNihJf31U9JKrqTU670bjE6mLK8xiWOmkRCMF/cBw2zQYPccEhw8lW0DfwAWu
l/FVs+UgSM8UMDxU9jUO2J95/BQ0jfhkwIjGMw0q1MGFtbIamtCQc4pjyRZtRcJX/8x0U3oIXfE5
dW/AU/yfQnOwrRT1dy9l150wycTmFE83ndDiVWCwnR2Yrmz4FrlHb7LEtoHEuGc6O+yBsyhbwkQH
RMpWuYk8gh7YijkMP4bkZnfs7oJ6lKuZdmN6DeAzqNW3ShdMtePm043IzgSREzwYgOLR04nPNClf
iANw3tTQoyPGJPgpdBqxzDw3uNI9QyVB8Xq0IejtMVyLrd2dslzxDkqEJHAcC+M436MM148+oUGb
+d4fj4V/fsyPTWtPM5Mc3CHbdXSwtmZkDedxsImzmbT0OWDCjRjAi38Hvs6gZIACOQGX8eNB+2DT
OzwIZcgvpW5dIvx4SzRl3UWPGIjrNm4WvjTunn65vwUv4pAhDSR+DNzgUmI4Hk0c8U7dDHtaXQCG
berUHnEL57+KWwinUVO4/l0tOXWhM6Rfcz92Pb0SKrdvv/3Hf//Xf/w+/Kf/mV/zZGSbWf/3f3H8
OzEdqJrZUv/58L9PIalddf6PZv5n/3zZX161+czP7+ln/W9f9JSn/PfXl8h3888fy//917tbvjfv
fzoglDVsxlv7WY33z7pNmvkt8HvIV/7/Pvnb5/xTnsbi8+/f8NBmjfxpfphn3349tfv5929Cd+cP
6utzkj//15Pyd/z7t6f3bHrPwvf/5598wt37+zdD/ZuBANtClmJboEgM+9tv/ad8Rrh/09lkEinD
90fHhK99+y0Dch78/Zui/s11VdvAMKEJVbOEaxnffqvzdn5S0/5mGyZNVscRpmrrwvj2P7/9n/6K
f/xVf8va9Errtan//k3Tv/1WfP2x5W/naJrNTlcXmnSlWpqlWzz/+/s9BOrNq/+PqwYOsjM2k+qE
/tO1S+aCMdSfjul/7wWrsm6srWo1HeQ79b3J4blmuVgkiRdfvPHzXz67X+/uT+9G/t/++m4c4eiA
MmzddA31z++mzANSgnMrerCK0F/GzG4JYuzMe6FE5l24NkrX0DxWLowVJ11Ao86XaAvT+0AY5mrk
M1i2vVE86GVDTqjTtpt///508df35wpDdVUWWt6gabjy+X/5tAqriJELBaip8H2tVC0gOng0BBoA
gQoTJZ0ZP6SRrS+znrXak9Ey/CHxIvg2OTq1DhchxIAfIBa342Q8ObELBICMrEihadQ7iLtpbtnH
jn0K29f2Uo7BLeZysYw67zMHP77paoyTdasSsRxPINJ1f2Fp5BD8+99UcBr95U/Br6q7JrQZJCcq
Y7U//6q9SiWcSuI0Quj8pRHDifwz46JqCmGz5N4vXR++ZWJOA6B4pbtqZc2GjKTi1VBPL2PYiwsI
jY9M1O8tJPXrfJMCUV9RUgCX95FEs8WkVaY65dmvQExCb7LXBbtEmO/CRoCekfmMKz95YMJZoNDN
WFrr5pQSly4essjTzn6kk79ePzUeyjfIE+bT1CpHKsSCjDgTqZici4ja+oTOObRtezbw7hxxxiFg
zMnsbeHeosDonQP2+QOg8ODrJqi07gGOjLk0Km9YBCyXY8u1eWBLhhyC0ZDuq+rRC8p9Zk9SaRoT
nsqMHgVp/rNLlQ8ipqzvWs32mGxYe8osFkayOv3OPVu6aV3tpDgH7LyOmeUzNg8/s570W8LtnLUz
gPrMKy3AmN5rByjjjDQTdnp1G08b2yqjFZ72ZZvH5d7FKYDhijQNs/S9vUrcmi2cZYLvdoMAKkZZ
MsKn6PC+emFwThnaPJgUsl1LiEdI6s6UFbsytt8Tpgd7r/WuljBpsQL+P8ZdvvZbW+UstF7NwRTr
pIqMnWqkJdgVV4PB3u+awRqIbrIgaloYIMsmM85iq/WDd4ociHcFCd9L8H/RhasMPc6cZCf0BOE+
zIzXLlbCY2F19bnwdGfflKye3pgAKzaYuWi8tXEk0A3Ig1g2M4s2fCHYaaUVOD00U+gM3CFKKaGR
PQZp9x7Fhr5HjFU9mH6sbHUnOOkIEhSFhnxiDTF663pdl6TnKElrLV6iDve/FVX1oQlsbKpduHDw
LbK/YJZeQ1ml9c4nWungBWv+QYOoZalZ1fd4muxz41fRioZJAVDGS9cWxK/eYgJmh37E171pDnZ+
dCslvTkBMygi16p0WY3h8Nb2pBzp/rjqKmlxFvGqsA28XGq4i0TFbBg8HBEIWblGJHoqkmCQtA3C
AKPKuEDfkV6ipt4HWuMwWSXa1Ah7/5jQ7kcr+Gw12nNdCf/ZRs2lFk63quuw2YRV+ES9la7LCiaM
NsIdaSznw9PY6AWacVCnSOa4yflJUOj8TkwoQt9mptGSv2WpU3CrhHr59xcazfnLdUaw0hn0Ftmw
ao6rO6yD/3pJ7cty7JOOWsZ10Y3iVp8AaRdYFUkCCbQ7Uz1KJZ83XAZQDXE6eCuDiv9HWNsr2vPE
JQ26wZtnUgV6lDzch6LX9dX/8i7/ujAJLpCWYarCdlSuiuZflsnCynI9yWUofWP4F481fS86LM1A
PXEw++D8AMClGjBJCz5WOWAFiL2tN2rkk1i2tutC8RaSPM9mKHr+396b/Ij+ddUUQtcILbEMVUPa
AtXyzx9hFCpUvlObPhiG4l8A9AO4aD33OwAaNgrq2KA7JMpR5YryJNR8FaWavkf0AxWDERDUTQ/m
rmE4Me6Waqv00z0NDO2Mh6t6HkkwB0x0nLr4+xBlBsx8Y9w5ds8uoU9Old8MB3h3y7p04WSnZF92
SPufbVoDntchiYrHdO9UCOztoYdglNTRTvW7NV/1+hJ0hbso4hBNWxb2x6zR+iPsEXuBW13bZIWj
P6K1eW0TQ3tXJ8g6QUsAvYnxbxnlU3XvRZDsokYhPTVQqntIL+ZC1iV0FB36vbxpUa7jSErzZThI
u/Zs3zMfCxDW14wHVIi3t7EgJjvhyvsSwNZh41+QAmGGz5Np9afOaodTbnARE1RAZJwY1g8TqU0R
Jw6gEjM7RSOg9Fz8Y/BU+z7QV14W6jhi7G7RwJeWuRqzkqZiFn5UuSceEZsEen7oSYv5umnRDT+A
qkbBKH8pUaOTcgJkgyocWga6hfI0OXm5H5sovdDlX5RaO1y8qaZ9CvhlbcQu8Q3SvZHD3916zXT1
zHhAGdqrD1mZjYemQ5DT9QXNWQToFT5d9GQgV1U2e7n2QbvL/oQVSnQOY7Ymho5F+9w4awD4FmCH
ul0Q85GbAwbIkTxthh7J2Zwc88WqEXEzUbyZmRzCJfVbJRRIsTjcbrz6ScU5V6WULA+iTtZD4JuM
DaBEGtiklqiGsFen2RY6WvEyaUmzy0iCdYFqXImuJGPrh2lgC5m0/0vZme44ynRb+oqQgGD8azxi
ZzoHZzor/6CsiRmCMYCrPw/5tvqcfrulTy2VULpUqnLZEBF777We5aS7luruZrOgYaHWSN0QnR2S
+NMfK5/W6H94ov59KDZNAsdM29E5oCMr9v51DK2YQJsC1yVGR/hsIFL9m9dLEPYJAhd2j33VGdWJ
Tmt7wHVA26k12ocedcgtV0/u4n/8h/djUib86wl3jLWQ4P18r0TrIvo/zp1Mejuf/Uty97mHqJza
owChsE8Go/xEwrbtW1DU1JJfGv16RF06gVvFvnRjMEJlaxwYjjQ37B6vQpsYsY0ptjawDbfFV/0W
wnh2ZSQJnjhvH+PceYsnoliyNunfppy8qXrwnb1MCRJOZ/KH8Oott5lHhW+hJAac7lOzOMg8Cw6m
3+b0qvmMLO2Qut7rhHPwRzlRrNMXTZOqucXrxSZrfply//n7FYBpBieV+nB9Ve8islqSoCzkzyga
rJBp+fwwDbDGMHGdvy/F+pNfEm/mDSOtonJAQGWUelANBlOIYmQwO3E8ETj0JhfdLHX1vJGarz7T
Pn1Lk9Y8iaInWayyzQCplnsxSm96RoFKE67Oz7IhY30llTZ2z0GSI8ZE/st20u5u10At4tBzrQS+
Z28mqNRMWvSn1vjCwSRZyj2SsYbMwVVgp3F31LPKQszBhE+nBJAuemWGS9lkL0kx48usFTanwiZ/
iqX12pZ6eZqrMWaGw8OXecm5RY6yV4NfvRjGR0E74DVbLzJfZADXDtQzU79z+dPIveiRTg4qjTJ+
iWOWRToRy0MMve+tKffRh4uS/nVeNNSuBumL/+Eutf8fN6knfMuCxuoK49975DBbg2gMAQcJWfwk
sp+0sZ2NGCKiKGVNFlTqPNfj/OXaw5/c5I4l9pbsBnf6TO3IO5tC/wXg4T+8qf9rbxSCwYPO7vW9
ef+7jGnI/GltNNUb1+HUOpkCVpPhEEkbMb43mtL+0Q3CvE46k9jSZCQRp/C4J2+c/r+PEEL4+GvB
wFkGv9aa/n8+w45bEgoPNQANAlVAp06krNHBjub6AQLGtIeC0ASGr/TH2hNOMDJk29Sjw/Y0v8sZ
OFxsdePOGf1Xmrjb//AxrUeE/+MIIVzd9j26CZYlbGvtRvzPN8ehPdL9BNy+Sj2MfFl342PZefO8
ixA+/tSZzjq4WO91FsUHuX52nklarFkSXlbGxhHNrdy5sNsIu66h/1ObvJkN0hVbtf/hg7QM/9+1
qeDdYjkQdFB4r8L9VxmOHKbGj8y4DbDGqYxSMrylj68p27cc4x5TwtFk2xWXyCP9WW/tZGc7pwYl
BlG+otmuOo7OwGmNq3oZDDdwe3E1au9llL282Inx0BppwYLEVmejSDkBPk93JYmDIQsuGdzGg+fL
uzZI4pBVg5R1WOwtDKsNGVvWr16UaeDIZdjVVZUdCGXV7Ltsj3ZELFMclyRAgjkps/FqqeinOSmb
mid9tAdsCug1NqxmYqvH1vtQcNCXqzOGokRuughDEPrRZmd7Q8hdHB2XjkBn5d9wAMXkvg8fkIte
R/ZvS9dCJBskCEG2mVa3J9JHRsUEwALLAzrrrmNEMqxo/NuBZ7fxuYo1O/RbPJIglknlXBDAtkuY
+YrIy6bbRMtCHduR3akmtKYuYs1VH2+YOacKP7m00AS3/vBjJDy8sIdtUvHXNP1f89HC4bHK8wry
x556vu9N7easkB0cbNWbM0H0dfZUwnzcYvjNEJ5XpHmrIaGxSiU1NMINcz0uHhWkIStiHkP+Y5Qx
DwP3P9W0X1KcYvAHhnPDpu2foJfSc46FuWlVUV8LUDZh5GiPLrbGVHGpUxu8dZoGbYo50ZAhygFz
X7IwM3SHM1Gl8DFy/WvRJ2hCscunphyGzv0F/La6e44cKbHddpf5tGSJHUIpA4EFNyMRMfGPYSD2
shddfhh85FJ4y1C+QhGK+ps/kdbiqehAFuDGcmQcJFZWvMAznzczCK9qbH/qGpnrOGi6EyfLcdNi
YekI+OK08+qBlzlWaUuqd7zsSO4xT7OluMlhrY2xF59MejFbsPIJdAVbbhtUbVLrrIAoDhcsQPwB
NosIDQ3ndQRJOehcPP+LsF5Kf0of7Ex7jdwaV2P3a26Kv7R+fvlt8icr6uVsFfOaqufam4HB2oak
pkjc+IdDZejmto2sH6r9Yot5njLQy5WodjI50Gc8ijq7WZ7XM+lyrwjOICC4yQWMMXuyB7ZA9TBg
Jq0MxkUfXzunADqTPMVwFTZlEfvBDD5VGHF1Aca7wd1shqk9XUsys33bUmj1o+BDjr55HJfk1UQY
ts/76ZJnKW2hv0rC1iAfCDsherymahDu2HuzN3uUUPKsOy5mxIQeO4XHcahwZS3IsceoM3d2TLBL
UsF0MUdMTLifNsyvmFnnYckAGFqKGZ96M34wIbPRBSPOcNA1dJUMXjRR6LuWsLnAWTNrjUTHgQqH
7TKoT6GTZcTcqz6UI8pRKkLkXvJN1pq2zY2cs3KcPurgX+2Z+a5Cvkh0zbzVW+IYkkF+ooLizXHY
Vmzve3dxbqJG1qFXy7siEAieew37PPrZr8jmtODuTPQFwFSBFQ8uHxz4s7KjeEvbR+14CCqD2WPW
jORItANkG48PdCAHtUtWdlGUMEJlXQomrLpV9mkUURtkNOIOcr6jcuIRot0azHozE5BrbyqmryQR
9R/LOBwHmft7wN2vel7Ic6PS7IQQ/MCgP9u6hllvHWf4zczFQZDriW1LKhvxzaBTrIahcZ9L5CQG
GUOkiG47W9yzWtErccZ3g3jBoxo9uj3W3RbpXR9e3Bwmn2Lcz5Fp2vsDx65etylXmB1RDWF+ZMiE
a3ApdcrBuQ1IkOkCgzRwQKuc80t85E3ZAQVQj2zW6bHT5SUmz/hE+FptjumRM/gAnbNfoaTOA2mH
xkYfveSQDGX8OHv6vtXc+Lqk70SLD2fXjwmyHHambXwMsXJ2VYRtQVbqhECDfB8vOvT+GB1iPus6
Te0tsTt8WoX/aE69zfKMCVV1zHNatSSQPArEpvZQfzaxfG4ZscP5Rvo9VfZB9AgyoSnv4zLut0zy
RtLTO52Uqbret+zrgbu4B5zKyc4nzXHvW30Jx/82Lo37k89VC6JYIscTCCUqb1aXvkvfYJf/nSZr
edK1llhH8cerf4t+TB6jxp82KimsI/rJMRCm0hBR2R8My7lnRo3nvjC3ae/54E8KEr4i3zpM0fJC
YwZ6YkZn0qNj4NDDLKoR2QmsaDVrD9TAQLBj9TYOKa3l2TZObgVP3VhWR7GOddZVNWLcMY72GVCS
BMFBkDl1gaxLv2WpeSoEG2LWO0AUkHFMtTGHflE9QblHfF3mKM9S1qO5rbMXANVi6ll+0T4GVl0H
nBM3nd4RpYpEJ8j4MLmd2JZIfTC8P8VKEXftGauf1iYb2TTVayNTaLsdnTrTx7FOrMZAn2NsxmU7
Ett6brLpOZozdL6insJisDe67ZKxHqGQT3S5W7wGFqpb/JiaxiD/mi/MyE34io70Qll2cL274Q/r
za3T2z2H6S2wSNK2y+UOEr3/YlwMLm2cDi31yEvbuHTN8vm9G2REIG3ZscxPqBfQpPIhAZb1snwH
0+MF7u2CioTvO+6Iuyr2LujLQznn3YaN298UCinZOBKfVMBoRkZOMCzWmr5NDwxv0l3qsWOSpjNA
W90glnT2dVrI0JjOpejabcPx8MRBLCDYVHvKCk0eiD8ACTbbGIKNbNywuNoHHyfaNh1G5+zCMNgU
VE0Hb+AOIZxr+ujwOJDtXJF7zdeGE17dumU/UIxmyXZm6vCVRQ4enqV/afTmV1yU5kGfZihLAqPo
EamRtutl+UVsi3YyrMJfsfXfTudyPzdaelMRiyN4CXxhiTi3HU4MQ5nlmxHF0a7mua2bgSKR+PIl
ssojSfRkh/akD2FsNA6dM76UhfLXEm0B6FvEv+LIhQmonI9qJPK9RKAaeGN8q+PYwd7QnPQ36S/b
WPT1VeaJfSZjomADOA2t2zz1a5TfuF4WeD39JPzLd3zf7DY0fKmQVK8ebH8Jewsvs6CB9FETBrzX
bKLBOnKenugRk9rQvfr0yrHLDVtiajk8jagBbRyzO1+U/jYtXPeMneXHwiMaLnhr94C7zM1s2kg4
JzDTyNn5mlVtuw+cdGSgGFsFcFR60i6wqJJR1F3tYX7mFi2fSLQQz72DEMfsU3VAogveAxv4dl7o
preL1R0EldTVwnd/SFmtNmbVJs+oXgAh6/kT6bsIxETZ7Ad7FrsWa04gx9h8wCbPEKjXPpREj8d6
FoUt2s5NoonqIaKbfU0ZTXGmpQVl8uDxx1oSKDGMTMRt7HSw16eyJr27iwoRuvPoBX4Vs32jXVkx
UfUm7v0ve80rqZfxWZN+9ILwmmxMB7/6Py9RaF79OgmQsyU7d4SVb3R3lG/a8zeBTxnxobGt6Jko
z6uJxXwDKeP3DKboXVecrzmVO3Es4E6Rwb5yQXSr2PTuu5OT0TIQkXMsZviATHiKW40zk5Nw0b9L
nuZCS/zQKh2gy042Xb5/+u/L9+/BF/mh1XCnAKL/WnJdg+wQg1L1ut9tlrGicifvpcjmM+TKo1my
pXSV8eGXEF0XGLlvmY1ab5IggFKjTt/0YTzkA5Jhr9PM0FkvckAcUfnxZ9ra30hzTv/tXG6wOQBD
Rhh8MzKh7zgj2EGllfpD0lT5tog974gfSwOPXvuvZExqAaN8DkZZEso5Nlk3ZpTqSYY9Xk3lUwLu
4qYMkhusWZVHrePlEnbvgz7YL66s1vR2r3vuG6PfRZOdPnGGzLdmbKHiNi057EvxKiKz3fZM9h9o
kpFUXBbG0cGh/7B47hoQ3d7gtROrtm5FyzA/aIlLzeUIhHEGuVSR47o/+qk4TLPof9eKniXAEuwT
erScHLOsH/EnWGhgzAZZx2tjvuqyjCk5uUStSb51Q9K1SgTa9E6NJ/p4hDpEbf9UJmV88RzOLhSH
0WvjR2/gQoaw8mV1A7Js7emLrFpL4pCygV640nRtt0yLwlRgvCFuK16SUpiPGrkabB75+EMHeLQR
E7PWusfbIjuZ7ZXA9yM0G8gKMur9tyYs7pmP20b6VSYpIc3YfTILKTEtvmFX2AUYZVoB127O7Gv3
qXUlVXOaJ1dyHrhYzURQmBCn1PCZtuzHjogSkecNoHopkFR9rZ4Ggp0urSubI63Z16Gwo4sjOu2i
+q+05Og+g37YkEEYgWjh4i7lPZmN5oxk89HIu+ihAND3kumjxFtJo7o1LKooGf0QC7WQZ/fx1as6
xoqtHoedYlqRDo11oJDJntM6Iv40wu9vaabY9c4fz1bDTit6tbVB1Bbg/OXf3sdAWWE2BbRt/26W
pr+lK8CofDEKa5MQK8AhzL+1dWK8OSK799BtftFbeKVV1L5zyhv3pUJpmxkWY1wbEfQAZQ5Ybfw4
1iYGjwWXFd37LFhmJwnblGPKIskL+R4zzIisjoudmRt37FBdTkI+iXy1dfBfPaAWIo5GeNvZGMrz
woIPFo7IP79ga7Dz6s1wBv3Z015Hn3+Ynda9dKCmKSzPCX0c9KvPs6lhj6ndZW+ZvnFjMo4PkI51
MHrml+Ig+DrO2QvygvQr0RFwWL79h4dvDkVS9I89hvztbM03krH0PfDn+lJoNi69IRmYfRKSkiO9
k0Z3BtOYvjoR8yyOjzAZrCeY4/YO8xruTbKdr2Y9stdJhcZ8JiXeT+QFbEp90X0E5USFUDsVKYTF
AqStreXVCyl+nCtq3Pj+nOxaoTtP/XqxsimCYqfRI2vLzVjNCefs2nnsvdl5bNcL5QLuRuWD1lVC
nVMRvWm58k4+QazbyR6Ydye6+QbgIWRiED/rGickMWmBloLO2Qx6hIHRymxc9aV7Wee8m8h2vAth
1fRNK+MR9J93TU3H/eeSeG4VVAz4ojZVYTUCIvF9zYE5jMIYl25QA/T7DcsdaUJtf3Ia7F80x0Wy
Bh2X8BN7N2Do3dtJXbzPDb1ZTtjWOfUvvZkP+FlIwMzwdTFtaJ8pBK+ORZBSMVXZY4aXIFU4Zr5f
tRIYPmfjJBzLgdiYxrg1UhzUyA5Tgut+QWhU7nKNqCmv6RjDO0+yMCrAuyhCjfUSlzS7uklHEo94
Yd2Rvpmk3TR0V85fu2TE2KGj07yMBL1c7KrYAeocj5bHQLhv3OXTAQL+DXstk5yBFyihK8NZ57yo
vziMnklTO4weqHcmSWssFlk1Y2fiDI1cWl6w6wGTdU5oF0y77C6GrlcIAjPbrA0RttG6X57TTIN4
sVhktrU9F0pStCafYNXbcBRj+5HE5xjVz495MIrTjOCd1WlCmpQAX8sRtZ27nPYp+bGfuTfWm9pn
FpYKI3rwK6cI7GS2Pokw+DtXDgVnAqb2m9QzTgXd9PW5m7Q0mAE0H6MxzV8IRerPqCbYMwtUewny
eOoc/UPHaJSnWvcat2BEZXuaoYEDNbKvmi6d6/dPvd9/aIX91jtpeTSrKX2LppF01snUdoTjJCdT
69cMN3TUZkpCSmum7S7OcoZnKoqPbW2R/U5o08k0J+PQ5311sOgLbGXlRRSohgQY1VPEACww4uRs
p9Be88U6LnO5dZBWPIxzA/KhdfoDnDNALU1HDOuaFlZ1D1YQjWK6OuzM10HO/taQFbljU9ZcTYYQ
+8GAu2HR66R32ec5SjCCT6sS/o5RjQ9myxozTxkeJqdVl3S9aB5DKN/ULwYzXaqsXB2Uo31qSkZE
6nhTWCmltsbI09uiSIGq5wWm/845U/uqNdp5CfirJzsH3pOY0AtVaSKmaszkGMHrbeBV9dq4U14S
H2UFLRzsFEt7dSIyrNnDfIk+HUJKBnv8LPFRbIYerx+HUIT9A2JZd27bUzJPfyu031/AF4iIUMjw
UxLNAZiYZkA0jfoyMkzjU728JhaSV5h4J+XY5GWga/lq6q++NQY2p6g/1AXvLuFs+UNyKDXUiJpi
dN+AMZzBcDibTkEjMnOfREs+nJ3j1V3QuvaT7+kXgs6dTyzb9L4KuVyFBgQlMdFAw2tu8WIQ6wXP
4HeiFo1hsqTQshqmdWTdf1njzieB6GeS32Y7draUff7JGmvnTVrdabI68TlnkBFYHeYjnyoi9AgG
h95vLTgJP7xe39P8+z2PzNP8ar6g3TeefdugL1ddU2uRv6QmsdHq1XsVKchYaVUEjcC6CP6xvhKu
+EUqLTEw4/TIiLBhGYmeSZP7GkjUfLAHXMteClkdtlT9M0po4y22iVMndwM/sd6LBRassYaRJU33
6ihiw/VyucTrkBJ9sv4SuViwOMcaV/xd/UWX+LSlSIefxfAomAx+WSnBiiC9sWAmxc8u+guN40av
aYAiQOM388zyayIQbLNQTD9p/M+c9R5II6PYNdGI29SkHDghvx8+ISysR22nPEQdt02U7dAe3jC2
pE9J0pmv6+oQy2J4/n41yKLaFib2c2ln4jLG2Qf91WTjw1ncxeo4MLfZobq++Lrfg0yq41tX4Oa0
XPNuMSsFnomdjhS914T8gy30hleE3Q3pKJc8lRJaTg+HRm2Xxoct5jd/suVC2guMWjNPaJC0n/PS
1DsEYMQsSJ07WvzR+/qtncxsZ4lfxLnFD0w2PLrhfeNgliAUah27WrnH1N8rEXjGH7NRlCcOBMk2
0yryWL6AsP0sMmkHsaWnl75yyk0tVArrGuVSTJsJoMpMBUQY0dJ7jFGH9k+CFDDiiLV1BHCDmcnw
AM26t1sFy9eIUbdrQenvYk3ml7hKyaI3tT3+tp9tKecZnu2gP+A6JbRNGtfvVzJpjBW2crcGkCYy
mz5mG47P6MX/LBCpNhjIAoynmEnt6cWNvpFw+s7PcA1UxmT+KDChbAqnXCMwXYKwl+ZPKTTzB475
AMWZ3EZdjISpdd4x+CGs50yJuq37TSc9eVxKUAxZUva7Qixh6WBnHjuRvgCzfFAr0dOINWczlmm3
Gz2sCAy+i9XYPnrcPKbK/gpFtZAMUXJvSq0KSMQrz0TSJPdJpk+DNNNnhoLFVg1Od8h7cBNAgxY3
l0+2IR+9LgqykrdRd/aLbw3DfTBiln2rKra6k3+umBPSQJm4NREZJkD6vANaAeAYaXxrfewZxJbA
Y4DOQnfyXmEJ5wxDb4yvsiSOLWPdiRPQiP0a3jNo9puf9OWxkkSI9jWdKrXUdyNHkep3XXEeHau6
d9Z4mTUsl2Ynr66OhyFmJ6HK9n51wJ3efZwPYSuWIfh+2RC7dYiycWT+BbUDeqT6kffNawdd+uT4
9Fn8nMIzL/QnaETDbkRbglETmoi/zxTxAMho6id3Lt48UU7bpWe1zmOhjq5gqmiv0W39vI55Zjgs
gqOdqcXTewx7J1dLe1ImnotitLJnZcsPab51MxlEg+f/qWC57MlHboLKREA/2Pp1Jrtry9cbn+Tk
Ne9VzRtrpqU/w+nz7XgijHA7Z+Ox96z7YjPMzvB+nlx9BIK2fonLsmR3Pxp5Xyr2D2lTZvfSWUku
CU95mjfxrl7IYXSn+GuJf6Cw8Te9avqzxlCehIzmKy+YozaO76CPWEM21pdxibjJad17uvjJEaOE
eGR++MbMYzdh4Lo7iSUfhM5D/X2b1SuDRHTVJzoWsXfaAZtrhffrxQdPFcQso0gpcdinmnqRxNM/
lb1Mz1rNIGJ0wlHj3RfKAb0aAVB2aqh7qfm86HO5s1PXovLhG4d7KzFM8xINIDeO7NDNoqbdAMvU
HoS3T0z433OMIqeVVKdZlYnnhNzKWrTpHbnCcsZhwIQNgPU5BQkBoyIid8yaxm1ngLlc0WXljIdn
Ye6g5dmGRsP06A5/hISsb3Uali9tnShU6grs+ubV0MJrH2EQ1YzY1JphsPVq6S4hcWc/E6/DG+pX
xDB+Q+pUbhfnKtaM3xTp2V3mxqtX6e5TQ6cxLGP+fMG2x54R5qJtHlIUuq0yxMV0pUCQ4Q33EbT+
vjYGvFdktuxoUcXcl84bJHls7HpYWe4FRF6+R56lH7wnWM7dHWuceBx8i9Acp+3uyze/NrE5l8Dl
RMv+WtF9fmDSHFR+BjjX4g3YrItSRc9STpcij4wzOG+EWbr11i1TcpWKWLDv+6ST0O5dxoyByPxk
Z3GP01JG9FboXlD4lRGyUGQfNh9pQ9zJW0ZiyGNS0bbRuRXUMCM+dneemtMQx3yDL000N7W4e/4X
KjDBiYYEjtf33mFhqnD59CAxb11qBiZlyMkuiYGQDdu4mzJXNlv+pLb0dyByRiClqYdeDsEDYApW
SdYQc3CyF4+ot9eah/V7cYPDb4IAZmicdwkQ+niO93msqkNdd7/whI5P63fduWN0FSYnt453CQ43
P8ou8Ac3+bDTgZqIGA5YRXiRzAIvvdnmx0jGzmEmNmvvZvASx0q/j1K8tKO/7LXSfeC/c9Qn3zhW
4xtnaP+aWPMWvJV10LIUy4A4IrLskPhsk6j6nN1Ww3G36zF04bkj57VxzF8lGLNg0JoqnOalCvNl
RrdK4qClldPJQWMV8gk2YU+AwdGvo20x6kwBtFkPpJd1gaZPpKTBednUZgLtqqy0bZvNmKq9RnzF
xYSYd3GfMPYZiER8zmWGc5G9159GS32QRBZhF36LyWmCOz10oWab6X5u58/RMq0DrYGv3G9pc00N
IsCkxGIQPVt5TdtxpvXqLs96zrNu/TZKIw0j8mlCrR6r0F8v3z8lNvaOwsA615sSYbFqQ+aRHSnQ
jd2Gs5Z0IQQ/miY6eLjUEPCd18tCEOU/P32/zMZFOzF4qMjIYzac/6+LiWRzJ23/N/wo80iS1n6I
YxU2SEcgOGWAy3J6/NHc7HXHRprD39nFsg+/f5J9gnhDT/7Slp9DUyVzWCc+p0UX8LHwxS9F7hQd
FB1oM0i78Pui/vdPlZe5By9LD5Iez6mrn9HJ9lKMkAy46PMwhmgymF2yvG9la1/zEhIMeIQcU36N
4VIZGK5pEoTe+rF9v4ypDLeL/dxWqb+JUvMr4jA7TfG0dQyF7hYi3/afe8KSiDfdnsS879ffl5lm
srBIjiOhApamI5ZN183aEmD4J2enSo+ZdplXCoifxuVW0/lmnSLlo7KfVafA0fmxvqFW5NAXm3Vo
VJUMPYAA4fIYlRKXc6Z+qgKynrCN7SzmZ0p4BuNeuoJbv6/MhF+SgTmO5qFDS8zGIOerAiy43sPt
+qa/32nJhGrbuIOAUVUn5wo6V0B6ZEbfwenD70uVZsM/PwlLaocSoGHuiSpsx7gOv3+yuk5Dp1/z
oJpzTdgy77Yf5FaM2Z8q9q0d7ZLAbXwa39qC6aitD5oxnVpDYECZoPBr/F7or5fcpGPw35fv32vY
EoKGdMrUZcv4vrXnLAc9oeZjWy76WcOuAR4h6YJG905Wa9692IYoJ7qgW3qiD6yMsm3OIGhb0gm/
LxHW5lA20Uvr9phm3eGBdI4lUAiSNrY1/2qhmqzCkRs/bCuNgXo6qpuOqTjoLPMJy1KzjzwPfbW9
gGrIZbiLpHdC54OLp5xSEi0k8p02GoM4Q94YkYvZTKaJjurRiRsijJIaeLjpf9rMNhk59Q8ICLgt
Y/9HPslPWxb1sch1hjQd7hxEtGhPGP24FzQ7zXU0jd1kiPlxGv/0/loUIRvmjqHbp1G6BlNdM7PY
LRIg15BZZ+jPRLlKImPm8XEulhfDqW+VhyVCzMXJGdojpzEaCRGD+amtK25uTvqxX31MskJ7nFxr
3S8ONcsGDepnWkzufszT10lwxxoAbunSQIXTqj+JKgOLxW9H5PyMUhmNQUUnqK4WBGXtvbS6fK+T
dERj/sj6wyrdpvvC5PmpdCAUMyKmZJBnRtOMkZzxFIlBbag1x4Pyiqc48n70pf3S2cpBGOsah6R2
f8B5e6xqfeDeV2FKcBNzp7ZDw9ulR6QpeSAchFUm8+oNyGgVGOlj46AUigdSwXxlTkc4RncssD0R
baz6Y2SfFlTPV7XEx1rYrEKyZGJKkab79rhvFpJrOharizBcvsWuX44RyPnTFLWwtXHY3i3LPUr0
m2eMVDH1KZJYqL7Nw6RDjaGg+T2W7+3gcMrVqpcBenYVl4eSBExTRdh+FX9tMi6vZk1stphprSbz
L1uLrAc/Vs+dxtklrvPXRLfOtQksOS8bxMsK0vjgBb0x9jtTzQHTfhRMphNBNEzxeyDr3XaWTxhA
eaAwrQ/tSvEX9i9Grj+7MdoN3tp+aTRmhFGY++bG9lBBPOo6wv4ClhGCjQeKxreiU9h3syzfyi+V
jBdfK1c7MoXo0iC61TLkO9AFl2G5DznKN6x8uQ41oegehESXnpOgvKklLLxaY3ue+08tf4+zguIr
d833xk3LkGQOPUjbfEW5k6gK82oIRgKLL7X1NSZLf1XtnT4qfKBip9cezzCYuzwnLCTJqa3TaLyX
MKyCGtMOE6VrhLd+NqVB5po9kK3o3CePFLfFtM9lmjJNhK3oZPOwQUXp7hT7ZIrVC7febw2x1zZv
hiGYev8ANvMgVP6WtkW9oSP3gWrvqevqbTX56W5BmBdUZX0wvCbmGJ+SIDHE3caK6xLEYvFeDhsj
cR7akYlhZDN9J6XjoRbE/PpEzbfdKwbtbRMvPIcoR+jJHVFlfJpt+SYpRMtUl6+aRzbFoiMd7FZp
tZ1/DP60G2txaWsdy/XU/JUAULdRSeuzir6ouQpkUB3iAevDK1fpu6mZO5mJv+34Z27KV3fk5hVu
322Z3t4E+U2kebehdO0/E1ylYOzy6Yrlgt01wnvBaELgc9hyDvm0pyU0oKVAARDQNCRp4VUid5XG
dKeMKWXywsS8rpW4mKMEnNKUgyehR4mAcEjGx8jZeflYfPD0MZnPbb64tLq0NJdoC5qvqc0ssIQk
dByd3gO2U9wReLOPVfRL69LdT75rPw9aj/jBy5+IGLORNFUmXOs6iibQC0QoNLZmHPXIH17dSeAv
U/zT5JOuHnzClqPsU7VXJuwp7wpMR4lQP5jrbaRDGBoRiy8ep0+JlsVazHOauWSBWBqbdf3EYRAq
SxG2U1wd8Y2j50rZdDqTgG/4SpS1sV2F8DdIuRhi/oR98215pxgkALNz3FPkCmjD0VuqN3gnZ/RP
Grgqd4Zw03uH0TVtBKXI8mH8UyXTn+KBpiEXbZLqr89p8+j0TPXLZt4WFtR+Yrg+M6i9HpovvRR5
YLDEBrOI/jaRi3yPfTn1MRo00E796SMrQyTBX1HBg9cNybUvEydwykF7rJY43czMgUw2nTmu/ou5
M1luHMu27L/UHM8uLvpJDQj2pChRlFxyn8Akb9B3Fz2+vhYY+TIi/aVlWFlNysKCJpBQ4yRwm3P2
XptiqX6VxrchQpWSW5pa6cQYMo7Qtk9nmhrOcRgoW1hUn2H2rJIGuRAr8l9hU21aPrq9psqX3Eho
I9b4pDIQa4ZYeVHpy5PRcvsZnX1pJOyPOCd2LTc/wmH+Ogi93arEvQ6lESMVghWpztaIOautVH2L
uvaXnvVbMnWdF0OWj+qgOe5C90Bt5moHORXvkYLdaBdwswcSoA1WAfgKqq+DC7EJUf28ykcLTpti
fpqDzl5B5rtYqnminwECI/2WB9mbV6A2IBH8p0uYezKHOypqT/xFcEnDN+p36zwRnm/Z1bCrJ+OS
FukRWFfxSKrdJg4I2TXdX4Ayuu2IntDArthRTd9jDcVMhGNyouSwDvQFCq4hKjWPgpYT9XcSRjSA
wyYpI3A8EXLozLFlyj1fJh3EIVb2KliwllHxWkMd2pgdqd02HPp1jMiauqll+9WYxyR5FxuytngR
sA4ZjtNT36MTtB8clIikspQnh+zwMgZ8YNpet/W45xu0mnif3xNJd9bR2dd0CkePgSpuuGDSDW6O
VCeKubgJTeIeI3RViaUeB1vujIxbhyYCkTbzrVFGvMGM9iXPyEDWIE0aya9YU2j1mviBDIhDUtpg
CqPZR5eAW7btXg39mI7ia581JwpQ8Q5J587re/moQIatsgwIMCYmRFDf28i7Ol3+TXXM7iQo6Eve
MyeQZT2nbwmb1C0Je72P2A0qRkZeQ4UqIEALB2rijaaQ2pDdo6DBErtr9Gl6sHV0klkO+cEmMIiK
Z8tUNXQruqj0WVXzrcjJWUpdBCmkWL1UNSvYPst+xTlXtOv1z1ozP+RMxj9wWa80Np4Xd7a/D/Rc
qBTP+FrC5Oo28DaAzGAEtxBarGmOwsgOpnZXpNHTyK+TQfjpkiu1T5RBj436jYfkfC3N4UuQysmf
ku8uymhP0m1ApgNBKsMXYn8ly/NiNsxjJA2Uh76iKIDYuKUzpABxbycvAfwa3vpEH7eTEz+Bf9xG
cW0f0M3VuKG2md6Tbsw6eaaFHgDtZz3KrU0EkY/9PVyR9EmKJfXsaYq+5m7+6n4HNh556N6Drthx
4TEuPEqpXqtgQeHgHCJWLSHjBCOPctsdGPFrStyWgbwYckV2iYaqOaou+0bARLEOkHCsctg/ZpNX
qzBMLhQMPhI7e4U6fkYV262KfT17RzEEP1OPSyvBeq1XO2F17yJLmdwTlOlJlmwql2TEwPzhaNUL
QK6dYbFbtxGU4Hub/Sy0wbQh8UvC4EA7e4R9RaQSlU4CKNdRwxNt3e5Tml2HEEV3WPYCqahxhLhW
Efqi7ccWdo9WsGjORuXrteds8eDqq1yaEaRaYe97aYOJS6gHoYrT6Sp3P3RLJX7lDNGO6hfL+iQ0
tpMMTkx8rw64tc1QORSJ7K+a1gCQccxfHl5oS6sMdBtjTmlBp2RDn+M5Z6OGWY6PZCyeE6PedMI1
H1P6i1sDPi+XhCbWs4vkKtTEG65rX7QTDZpsYPfdnwkEpIdgS0RkinFbIDzXiYpbOVrJX69MiIcU
2uBqA9xu94IAELutf7RFgA03bplbhj1iNeGnXn3qhH6rwvFKFuLJIoOV2LhhrRXjk5bFHstGkSAC
THZYql46JbeOMcENy9mK6u1OWoNBYE6XbcXAdJPhg0cWsq2sjpsuaU+eEZqMj93OLfVybW7nKktP
ImGtMIbToxiGlz6eEaQno+lHFnLWEV3bFiHMSQsZB+QEa8ZA1TjXHdRCrqmsBaDnSvJUcbYnFj0/
AfhRp9nEZa4ZpCRUO2JhryiNcx/c3KrrMhpL2Wc2kEPgsokPymEdB7SpnGUZk4XYJHBAKCc/j47R
EJNkWchf16ljPkcmayMwAsSiVc+KoIPZ9fZ9ldw0E+YsquBdpiqiQuRDY+cgl8bwc24/0JZUBCaN
b6on6ryu7C942oBnNrO9nu2x9HNNY4cNpcGuSy79Kkp9a2a86Vi9kKBhc2t58Xi8fwVR2/SBrIX+
GJYKnwu1n9ih0b/vdC1f1TW+hQBq06nlGjwV0Vuvx9MDokhK+GHMBifP5TqSDpfmPBzYcXm3NI00
eDy15+ssWG9OnEXH2fFyQsZm5suuJ9PDK49ZyA6tcrKcydscjySAvhl1ScuoDSAT2W5L6zmRG5lb
4bGb3U2c5sVlsqYAzVA7FBfJlei46Et6Ewz+ZNsGusKe80wvXqdTEW2wntvrce6NJ5oE5V6NYEvx
QLsbPLTvMUJXOgBN+lQPNake+XCunDTZSWUa7PVxnLQSwXwWT99RndkMbY1iyLRCgANYt1SKhKdp
gBtOlHS7tvUb6icPcaRfxoacILyS5qkxordQT9R5pI94DDVsPbxL4YYG7pfBJtsWZOxwpcY1Xs1M
vKhWQMXrF/9eIAVtCYgf1owMQWh+ZYrkYbZuYh4L7s6aDRQFLNHSxnKM6AL2n7JHIX8mSJofaQKQ
YNIR1EX96zHv0/mkl850un8VB2aI5C17H9DbrzVytX3HCIuTqzrC6hSVtFGfy7Pe2NwaUUjKmK7R
OZnUWUyZe5HLQztOiH681EalJ1gd2USQpkt9tAqReBMuN3hMg6LrWFrFP3IZ4x/n528TzXwfqHWc
3bxjp1W65OE5hnEaJf0ryupopoL4gFAquoq4WzAfyaZs43TPduulMONPEgNbOuxZsBWVLG96awLy
06KcdQL/btB/Zy8hpDVCa1LOBMZ6Yfw9FF59XSK4Una5XwrPBPRWK7HB+CG/DTOdx9ns6X1hG6Ja
Za8oY1X7rJ5cetxqNVeoBkp9QV8LMg6kkN+sEB5inPQ/Mc9dckA7G6vih1rMZOgjdP1KYqe2m6dE
HUanhodi1lTpiR0uSi+Gc4jEoku/N6UeUXeZJKUpDdZoPzpbl43culHqUdFw/z57+CIbx/3VJoN2
HLJCO0ajTlhaVeoftmTjZtvvnQFhdYq4qlxYhqQRyl+2ll0Nk66JKgKS6gtxbUU0/1r8KFXVxOym
g6eZ+FR/kN1MS8cun1I45SubyZFFBAo3QGW9H5XGzkU8zqAvGrZGDlTsDCGP6HdzEQRvLFeSmZgB
4laQlXe5/qVpOm0bwLZARW1+eDY0fMlNvG5Ktz/zJkzsCBrxpTNNbw++VhFR07hPSC9OuoeFHxwW
7ZAcaJ9RkgbTpAf6fcYV57XctQNS/XJ2jWufXabagFXA/bzSgkQ/tYEe7AKqf2tkL85ak8hQVUIV
JRtmw/emI4nz3b4MNfXCWw0Qo0/B0RXFXvaJ9Yo5atgDB6/X90NsHdW+S7NPTYlv3SJmJTNcp/aC
DsOcISQ9x/aQPNt2m98S/BRUUwhHMJHKnIKOImQvau8qTL6jD9wHu5TeNQ5H79EzQ//+2v1hiQr2
MVrXJHCIb0WTVddmZqmCawHIGMbUVBDGU67bTmUfQ2FfM9hgEVk9fgUIeq8Z+ONtrNKbqGLgKBKF
TyJCpp8aeJG1wL0MOrkaIeT02ZoeBOr9Y9nm5gY5kEU/ZZgusnbeAY28AQQLNo32dYkjuFUNUrXM
RW7mGFADbNtxt4jPtvdkiPtDgL6myD+8eKqvYWHYO4QxPMAI/dJP6cMQK/UZozteRVXkEaJSsh8P
Y1IAXcYCWou72RbuSQxQQnFCfUk81T2xmSeVMj2FbF+fDEdnpiinrb6gBaC6z0eCZuEh5h3b/pCg
IuXATNIq0GtE2K/HolbryS3puDczZga4n7MxLoM0FkbCtUlMheQSpTfHRQiCoS7fdVJn1x0Z+hqT
h32KWZ3CosaDQhvVV9V0DrqpvOIJoRTo0mpA+VV11rqN0XQWyKjZaBEehdUlSwGkjJl9QTeFvg6Y
Z2rnAwJGsRWNRL+WjyvwthCetLXneaiZ4v5Lr0VYIKG2mXnc4i6tnkfXjV9LnR0QQwcdVLKEKNa3
3uSXJVfUpNwSUfLoa1AKDWQAqJsNPm9rKzCj4M57XsLS5sw8GUm1TxPu2BDRHBs0iDZjvEcCB79B
5E+e03yZnYyGduotC7jGN4fE87tSFpusfxnrAhd8pt+CwcpWkk3xyu6Dfg/GcI/3KfSzABkXZ9uM
WKRwmiSaw6v8GTSJAJwf0itUH56AR8LUyuZ5Np8qgg33g5Fdk7r5YSdoKoNRy/ycuJp5praaZEsM
kwkWthm2Em4bMdzYxgrMS/P83XImyEaCoiT9KfKSMrVlDbCZ+PHrcdCf56SPN6ZFE3qYSrVbfEVk
SLNgDvEUWOWzLgDsZ2CMtwa1803DYmMjYSRQK3TSJZ0PwesSMhIQNr3m1nsqKMWtHK9jrZjzXkwp
SiUSO/ZNb14aHA4htlxDnqeoujCQrNJo3CBtm9aVrTZ9TeCZGQYzSiaKSLnqwXSgcWKXoonNnLba
ivIF4CUx3RSTDZFiH+zPlN8KFjcaE7U/mHOEOo6af4VwkH9rDaI/yhVmjKo8dKjUn2NZP+V57gdd
ZS/66mV9XwXHHFl+w9L1YdmxqYatHAarVRg7wAQT9NTcj15A2ORQ2swhOPI78KnmIS8U7Xdpu9ug
pvc+jedATx6tzHqhmGf4YcaizTPwCFbuB+0C9xC0xkW6ozyAnXzUsJZVmRvtqSbBL8vF52yor7y/
00qqLt6ZFuHkYTufI/PJkC56vWVI6Iz+jZUiihFM1JU37SW63F0WYrciPet7byTNoSFdCJQa7Sc6
ytzh3tlja443utgEng4xVLH8bwu8x46jHYkXMMhbBV6sOcY1nZxxJ7y03Pfk8kV9CanHs8wNSelR
0tfsBCG2sCtLIK3N/TjtyrHYdwFY1XWg+u4Ksv/D6+1ipTk5/+BNUr1iWOquXqVnxGV3NZqY0t1P
UfTLBVgV2qb92BdjdgjpFu/0koS1WS8xKzbyBWKOA0DHz0OHBb9W79KkGglstinaV9/GQtBRk9UP
0VC+FUxSWxNGBPVRUV9QL1rCeSK1grx0NC3+2HvsbNpKXzeORDRSzSfZDePBdZMDdfofYKvYUdto
19to2tvmxxhrxbHr+jN5R6uMEE2Ky9TkpuRIbE3sW6Ssbzx210A02X6SGboy+DueBDKnOJySPRJ/
mgcVewXD3ctOy1ahNj5rqlZbEx6nr6iKbxHI+vJzEBQhu9KFkD/UlBq96YU92zv6g+3clvnJLVn5
4gj+Ium57bKA6lGhg9UysuStYo7fpKlBEzbFDYdo5xtyjc8pKdcwxR5ZCaOskhZrbBE/u1SAuDnM
J1bRT/B9Vxrg38OIT2PVpIjCyLE6VSHdniTSERQ3763o3iPL8g50yDZCOM/8f3Zp3Haq/tlEkAMY
Q1s48xhihLkDP7fXNNSIXhr/kN34rW8ExkIWoSP3oldQx8wo3nOLE0OT07ezIoemeY7YYmYvZ4Z9
tu/s7tmEtEZNo19pxGpuTScGJ99+HTPqHphBqJxEu6wbf9oTnipBX3ZqX6mm/NCpI+rp/LPOAQE4
U8MynfYHvU+cIu0qfkbBuZKF+BGl3wbma3+GcOCBY0VaCBcruiSs+dJRe7fHH5DELuSLdJu2Y6EY
VOpxKlPqrpWFasOm6sKdn9hoa+2ZqkaXDFR+U96ILPumi+Z1xBrsOzYWq0gkH1rijpua/I4goRjh
zUO07kOKhTJiA+F1pzHR+m3UxufQYBEWTukxsUmDcBgF6PpgsDGA4Zddtx1Kd2MF0aGWuOaJE/F8
1LZc8PKT4eNHl81vwgjxpzXPBoIGXd4yqgKYr+WTIWZiIzt33qQC99zk7k1nPMymctejiTEzHryb
rbOAtJvwZCfolRKrb7d2V5/7LjhCmk/YDDW/WHe9TwUV454MIKY+poo8fqFj8tiFxbxrR1ZOJhio
TnO2kUZdawRbuRmdgtBqy6ZkawUoKpvD0KKKnylT+cVERh6Six33pd9GQ0NJgB6VZdIOBaHFjobC
mKm85lCUCYORNMHJAW5tCrqoNTIXqH8ZfjD7J8PP+lc8oAshMuOCxN5cl5F8r4KcVVz4YOvNNyot
F1YBGPHb9RCKT1RKW6Q63E/KYfnIZ8BK3LxWyrjVU+kLL/+WeC3YzEozV4Ma34eFyi+4qOPiYPPP
pvk+9896eMyXoL0owByVWln7MIRswCHXVmeqnV3fTzctsl243qCfjRahYhRzGPTBsEcjTOVoORwt
10TXhbl2ORKR4zyHWCVhHBEKUnavkmvtxc0fKloTo+9Mu47c85eYX/UaxRRWCyu53Y+wgOwGo4yY
cCo2Nf+Myw5lgX4zDU7IN4onE8/mU3MDvTudnYLS7myVFyJJyssf2Vr3F+bZXWJKStzLLX32LmMd
FY/OyTAS93T/Kkxmdr51azuncnlwmpmaTaHYnhgZ66j7SfdX7ufcDx2MTnYwYRJdaGgiqsQpCvCU
5Hn2cH/q/pWluzTF78fuoNNWKydmqsD6xzl/vPzn9wgX0Fxl6hYhg5xTwxH9x3fry29pyyh5yDZ/
nn8/i5h482gEjOXLPzIJsQBE2ImWg26huVLWsbYkPgm/1WKHnSo9Sm1AFCy4GpwxG58iNJI3GCME
ucTRu8HC8hDqPZGqy1mmXQpfm90YVzOvOpBKU9Ph8wqjC1eEYj6xjWNUjcax6NS4GomIIDrX2Jko
W8aMpVQDnM+vvZNA71CE9LR00nv8kXB0elex+7MQlJjyqh4OHUiQYCKQGaZDso3CSq17L3eRGETa
sU/MgDE66o8oTTAT4j/3HFqk2F7WlkdlTgbTRovM8Uz+HF6+hoO8oJ08svHoZioyQH/IXuito9Kg
kHkpqZo9FYEDyprSJVBWE+oomb7wfX4NMyrBxPztahp8x/uDMQ4lZB66QfvYGqCZ8oLVejDbpbcb
QYPQYI+/9VqNJgEXCKkmZEO1P60ALW4G4YOB9r1Nvrh0uUDMZHvEQ0gAFHA8I3A+zRmcF+za7FJS
A97V9vxVs8m/pOcUsX04Z72G48CAs4CvCGJlagZgMzrW9bxprTO2IE0WMd3wizjEzzSlLqbUhmy6
Y5NmL0PCuJyhkmDYI3xxQjVt1VzlaPReqjQ8jkaL0byvj/1g/RpncJWEY23zPFg7C/SzwccXDggP
g6r7TOf8Zcb653epd8xq1mZ598CHeZZ5/0PTyIYYgw3Nzv3s2sci6uAGVeIXUBYMDpG8Tt2vOcv0
lUT4sBlF+NnXEM2EMT7L5qYpvfYhjqHtNZtNMH1Y+AbW2uhcO9v5RYdxZcJnoDnL+4mB9YGK+7QZ
EkEUZyofBwoL6yZJEj/D6kH40vCaI16Jo3NITGUnXvUyQHIPsRZfZnhgrWZjHSR4zUWY2fG+OFN8
sMfHuiZvqo/XjD3DQY8oLOeWB3SCrRSl8y+6WT4avGukUhveJh2Dd1qvILnK4DBpYiD5RLRH4LpP
hHqvxkBrTyXdroZg+WMcNGjgnY1Bv5GPV1/XBQhcGF25S1TijNwTEZ8LjYJCcTent9Bjzqb9DZWs
khjvc0R4RpOPW5WP4zqJ0n5L/RgCetTuB5tFZ5oSg4ckchMnbcAKXBKaQsq7nEbzzSYK2wfFv6eF
Z+4NfmudaluQ0+uiH1D7eHrJffpErB2YUagI2Eh0xk5CVgErg48dl6uvqb2jK5LFjoXQEPHxanSJ
oAi68QRd/J28kMWPI7k49YMtdFJNPApeJRNBydsW0ngJ2xH/lQCOzgRuNWVJdd3N8E7qB/wwO/iK
CPqIIfQW+YzjeetJrWzCLrhprHk7us2vmMauX9XkZMgwevWo+XltsfYYg8Dz99T1Pms2/dQpEIt2
g/5LwdA9Zbk6MXLBKrBWCTs7QJjLTg2UANlXG6eCmZgp0Fazbh2sPniZ5t47EXBTcdnrJfwXY4KL
Svb3JZvEIlPJHN8opu7k2QeN6hQZzRkWsJ0zR3sU+Wcx0/3knsfcOJfrZAn2HFVG8O4AHYW02hAH
1IxDZgAusGddVPp3tNc/0OhPf0C8fiO1/3b4v1/+LW39r7D1/0e2+/LX/H8GbtfN/whuf/j48RF+
NN8/1F/R7fdv+gPdbon/Qj4NiF0a0Mhh3Q0/70R347+ofBIwqEtbwq4VsCP/m9sOmt3DN697tuVw
WXrLX/Df2HZp/Zfl6RQpdLjuOixZ9/8K2/4br00aiJF1FADSsMAxYyH/X//Caxt63VP4hzI/nAcH
Uq6fpGdFayeT7s85apF/d8XIEsP7OcN3OuB1XEH0YYvSeIQZjPW7OdZPqgPjhHb60x4//4Yn9xsv
l7/PtHXLdl3eJxDU9sIK/Auw0giSktUTwhKqZs6KpFWkGV6zlZVBMWsyfthxU67IdrnYpvzBneey
93lzuulLOWLm0tu1W0FAjrEm/w0Q0Pqf75xpW6bu8N/C+HR/I91ZtStCa6TuEyYGTcSJus/csWoj
dpVFi9i7Y91ifpjhlcCSpJY/bmXdpmt3aXu2SRPtiQthfIbl0XQUeExxHwDES57idcsIonHrn3Wh
v2aowVa6bl7DVl61Ao0ochbbNy1m+0gLAesNKbKP7HuhP1geWlgX8wWcMGMR99urUhCENyJzw+j5
qetht9JqJ1kb1IBWJUtMJgMgUDrZiLpNBB1+gL1bhY4P5RpbGj2EbmjbtdBQg44pgkkiMdD+GA9F
gMR3GOcvRuw+zQ0qgf/80Xu/wVP56C2BAkRwZXp0asRvHz35fUPoJFyaVWQZ2xmD4x4X2X5qetyV
fKhtPWmPUwcwozHdTSrdT71iOwDjaC1ZkexpOMWncdK/eoQoovmZMsqTYbAfhgeJPMuoIM8ZPQ1S
nCFrL4cWUhVXBKl0qVwbn9+oiZ0htHKJZEV3hnZzlTadvnVrvJwoKayVRgEDf4SF7t7Stp001YU5
9wBWq9gigYHi4oKQcqcHalQLrmcofH2GBeEWBZbGPtlMDlV7MjrTvZlPb5Epx63jLFLrnBK0Zk0X
QIinoe9f4h5CAGrNcluX02XqDz17ppUujWIVzSWpWxipaM8jJ2omcVZppe+SggtRChjvyibKkFXL
sMH5bqypoyaoBbXuBMQYGpz+HCZReS2k/aQN8AxSXHQowLLPYgjRlIRuugtb6G+CHpRrgqWBo7GO
Hez/skdx3gMMJ0v7scAv8PSfLwH57y4BxxC67XFFo29dXv/L3U+5kDq/O5Ll2ofZxjIRN1S2fsFr
gqReXwPJYlWOdz7X9EM56a+w2k9zWF/drIFArhTbLpVvRg+JxVwuYlHWQXAdrG/SkeYl68pDA1oH
w2bxNxev/I1Gvly8sLtty5KMXI5tL6PHX/7yguKZBnEs82P492Eo7UPhlfZOk1mxtUDpCGxRflI6
5QF3DhWhHjxukXqnGTdsOYbxBmG3vuoTAtaXlwjAjeDWMsz1RbOu68Fcp7SrU2t+ER1FitgEQdM6
2AUoxT+k2azwS8Xl/j9/Hvpyy/2F7sm/CrK64wphCNB/5u8hHyZS+kImXE1meTFiHC1qTvFbJKXn
m90AFbs/oy78WpQXCu221hm04mtWW157NE0Q1IaUfzNBGMsE9a9/ErMh86rjslp02f/+6xvNH1zX
sqqgMUyD2hqaOa4HtuhraHJMvvO5D6ipRtoPrRX2hp3YCoPHsFYE+IwRLgmtKixkBXCCRYKHZEaa
p8my3dLSPCEDHnwnMalmewZEYqvA3dlATartYOVyH7ZR9cL7UVI56dn6ec3fvd//4yoypSOY/mxh
Gqi9xW9Xkd2NI7FbOCtC3Ym2eKJfUuBuWY+1DwyFLwzw/3bS8n+6qD89Px/bAIXN9D1CWEwMLSeF
6hZqsY25V/Fjqr/D0UpXyt8+AteBoWrqLn+qTmPO+Y1pD6vKw7QQMWUox9c00rgeSqsDRtqSiMay
wDk6Resc41Q6RzeDLd0Dp7k/j0wQ4AWxa1/akkFt1rBXrtxK3ZrGidg+le1ZYm91U6mdBmUKvymn
9msem/qqapzqEsbSfG5Att6fD5Ckgcmwx71RhN1Xt/jZ9qb5FqUJY1UCoDrTAVgO04DEasrHjTVK
fRvXYfPqCphgbYyWKFwObQx4O5MIxTV9a/WaIF1Do4995/6qqER/DKKFjKmX1ZWko12k19aTPWoo
nz0bnldmP1eu22xq1Q1LDBNQtQSyml1MtImb8Ho/gzj0eTcLi77t8uL9wYuLJ7qG/QP5EHzqChEd
vr4Ezk2UXujd7YawyE7zcnR/6v7i/RBiT7xSoZD+LOZvDqTSlclfT3rtYGL3ylrvXAfSA0PYZxsv
ZyRNhsB4KLsZCvr9SwQpTyqgtGZC1dhYS+Ce3jv9LuunkLaULf9yOI+Bvi+VYO2Cs22dBWN3sKpq
ek89kqLJuXxVCXCLJgdFNAXs8oi5+Mpcy/oyg6UdBt784ATw5FIxvKfEWTk1qHEo8Pq5I/Tt7M5T
uOsMhVJibuynuYboRKbalg5StB0SRu6VBYfzBLggOWlSfY+A7flytrO9G2XDQ1a0xjbWrPmRBVO3
yTEzblxjoCU7L3dwX9FTwlPU7pMfQdjqX4LcrK99FZLWrokvcDwIngxmEn+XwxhL1AH6CL2/JEK/
HtfnYoEH2WYJZkzRhskY9UKQNFCmQKJX0Fyn+JrZsXMQKIuQZ8BwazW6EcSRDDdIs9Y5w1uoz7K/
TV3d39JEf7ddSDL3IzfWxS6KQ803ljMERhZYrzZdvxbNtrBu94do0mgm48w53A+lJRAJoqeDGQZ9
lNyI8sb5I1aEdDD1Z1Yy6lVnUnGMVEGm0NWrFqh91Jbl9f6aYybPQWpWj/ejsTV+ag6UjvuRgKpm
KZGQoh0q/ICR9nB/gA0ePLi1grmIuu6MdZC9MF1CtKmSx/s5lhflrNyTenc/+89v9pYfY3hI2Ibm
w448/dKUvD1xk5x7qfP26FWzCwrgAFosjVd6ktAUZxa8tP38ybEiWloApy/3jIFWINbP5MP9GXip
36rS0+iqOc6lV1UNJDQT61QFy5y0KI6KuHweieGjMexd+sLqo41kmj4y3V5EZHV/Obyjbe4PUGUw
U6RnSlbmHw+YGcBQDHxUYzWY52qyqALeXw7i2azW6PGvDZSVfatC1Fcq0dxNo1NRcnVNXh21VH2M
aDzaSWzjcR7kQTSG8fDHIeFE3FnN9X5u6E3VxcHgiuia70yEvIaOFZ5Qp53qvNjWQ2W8dqljXfSy
eesXYg7ADOticHR/zRKLsICjZjnz/lonuj9e+zfft7yGrWChL0YSE101XSOJq5ViSc2ii8P7Q53y
YbQUMbcJGIc/noNwGvpV7jBN/fM5x2Oj5lXaDYJUsvW4VRdHOQzQOTjfj+4PMsFqUbCdRGjgQTZH
JrZSujNcjdG7ZIiOzvejdnmqrtQO7VByoYGGnwLo8qqmlfyYqApJ+XxeGtTXIRsQxJWx9lizVr4f
odIKH4oBLgVZsY9SAw+LTQPdeWik16H/ZM3pPI6JMRJrEniHjobaQ66r9FrzG5Ql5odFiLZ1Yi3y
5zbJHzO4Xib5SKAwotr8NsVd/mjAbj93KfXkbA5Ok5tpJ6Oz5kNBEy4ISiJqDWA06I/aJ6MfIbwt
X8HOXghffz47s2fwCxX32/tJ9xe0otWOZebd7t/y5/OWIV7zuDfp3fOj7qdaei+guOWtP8d0JJSK
1dGNavcGJPZhLNOAaBaOJlzMMHxnJDKm59yy3AW5FdS/ygHouo8IfmMzMT9VSrq3Jlv8ho4kSymq
P4LIIrtEy41tgzVjMyfuRE2UT89z8JgEQPpfvbiUOwJYKeMuh2nDUA7gl6jU5WTTmvZNTEyzkRvF
OY7RoWQxSJ+w6sGRISk6Z6FpQkRzAAy57omYgu4ky2F6HGVZ29gnz2PlEhS1PCVcYW0MevBrTxQJ
9p/BOhj81pdWFN0WYmO9cbxoeIGWjoiYHGoQn7xahq51JZpmfX8x79ity7I6Uc+2Hu9P3X8aOB+E
EgrEgKpw8unKhjwdDNF5Xr6C1wprmowECvP7uM3mR5V76iYz8IkElePKq6vm1irLvE7zooLl6H4G
pBkB/rpP9j0/42YtUwOmivf7Gfenxmj8YVtxfL4/FU4GRpwUnvH9xaptfhJKQ6T8aF1tFB3nvAyL
5z4enAuZntv70f0hHaoZ9W/CilZTxfP9OQ3asO+Qd7X/8zmD9nhiZclTXWZsnegub2LFEpiChQtV
nciNzl7mqT75cT/yupkUDgnphXnp/swYJdkqC0ka71y2vVi+zWvat/rNbEprpVLdPQDKE7eqmrtD
3MJb4k3Tb8nyUCQfgk0MkB7MlQsPKgeH0aFlCIYt7VfSfdsxRjKqqgfyfrO8iC/3Z9zSDunhtQdQ
T85VjWC+EovJYDmy2lmS+fblftAF2q6KdO3BDYLqoTO1o1Vn4Pbos1Vry57GXQh2zk8tCz5efTRH
y/ya6dMqrtVIA3mIj2kYoMmzLBBLmfWgNzifahZfGzH01oNcHu5fKUboc8t3BqVhovLijoNVpr/h
VXLtOn53YPP0CTYbXy+i8IzYvrmaQBl559rwsOCeoGX/89hK0nEvQz52Ny4cQILRol9IwzeNUW4b
eiFSWG8M3yBo9L7rwZ8HsuscJqlGJBcW0MlGARsfGu1mGnWwi5cVie38H/bObMdxpcvOr2L0PX8z
yOAEuH2heU5JqcqhbojKqjqc5+D49P6oOu0DdwMGfO8bglJmZWVKFGPH3mt9a/JfddyeV8jum0rI
8MWzCRj0ZY/WpyjUw2aRvadCLWnP8Egw6K98zeXjHWdYagax7kttONdVCQlqlN+Qwpq4FwGzg80d
7iqcW2Fg3h2zPwkxkjLYus73IBf3zCzH/Ty9WysXHLqR9beY3+LSjwBYMz0ywA957anuvOJo2JV8
10S9NpIDaTP5dcSveQVlFu6lpzaiIf0j5dffPIvUELREURFEE5G3CkwPkyp/o73MvBIdx5D3EwpO
Bvw2UYmULuWP2ggA+FpJtG9qFIJtQqR6kFmYU8s4PstsmqCtQbopbE8Dcji/ZY3q8YZW+Id7FYUv
DnmGfjj/d3QpbRhIXrhym/Jmmp4LhKVRZ7/H2MOuBOUOciVb12JUMq69B9sWbqowpY2BHfzF6n+l
Hbnm7GebhdahQeS23OPRCrbxVKqNbkl3X/uldWPM1ME6q7eeoXi5TWENa0mrcV724SOV33hgZyOy
hAlp/PMFozkyXWgPcQkJ65F6RoqsJFg9H/XKFA8Tgv6wagnqvKHLEg+/kczKvaw6RTBiNqqlj7LP
O23JRjV+aTMicWf+KJO4cVl7EWVwG8irN4DGlRr2IY+K/Uyq2fsUldrazknNGe0PggDDrylHkRJJ
3ziKFnitn4fxSK3E9UVkj1wB2+qZ9hBQUScmJvqpPmmymnFQ0dkRAGqBoN/KKDa/hSiDClpZ/khZ
lsdauB0I+cKI0RnlJTNwmulY+Y+MvrH2cKNLVCNsoJkzsygGtI0v9xEGA3hFkmK3etbdnz+WCmKF
pDZ4jQ+4QiKke7V78dt+2tgaRCdD74mvAKhwUXbxHmsEInop5GsIKNjXenP3/JW9IivWNSo6tNgT
Moikjg6qHKGdt0gqB+Tk59IvozPbHGM1Nu2mQ6k2gE9H18EU2dfih94E7xZT+zUTKWvXjSJGieeH
W9Dc5XtQNLQlJAEb4ch6N2T8ffDsuKkWtJgtW8izy+L9LHpGjRXEVuPdfhZLxA6CnYmR9fD6k6qj
bnoQirvIoxwzgTGtnw/9JGw3QVMxGaRLPYKouj6rtAwf7y7pbJpM7JswrubWNxuexVYI+702De/F
sGr0fEnW4FAnsfr58PkFfxDxPvCanyUIPexZhcuClHR4uprZlJ4Ka5lqcIFyz2xXvSjEZ1/bu3Lm
zmZZ80k+83DUC4FYgm3FiSXaXXT8yHcqlXhrFpO2zpwoeRfY5JdO0w5USgUBMtbEvR5hE+kf/Xqw
DG5ys+fe0dVFb8LytdeLfTCFJeDKgp5n1MYP0aXO3WvedWx9D7LrvVeALJWnHWsz2MVBFe8rf5qv
LA6FDAFfMsZbImujUOz4IVLv6iUjoXbhVpq8mWiHb6LUy01cYTx7PlcKpzwYXh22+4B8mAPrY/gC
2T16EU1ULSeDxdfEFbGnNfTTDXOHMfaxy3NkcU0Y/MbiiN21eQ/TdpcCPz2Vdf1e0DY/9o6lXoVi
Leg1h1uLEa4U4ARmIbDAChBJfYRft3Lrk++kzel5lrDQkixRGLCJm0/CCrqrI+l5wx1CC2LThISX
/7BLs9jxEcF2W+BvVlE3nnoCOBjn27+DkcZ3j4gZnz1ZENiPGDsLohsWup7qOwZNMl7nwt5AvdlF
5hhcSyHak4YTcIkMs1/opqz2KaSxtV973JrmF06ptJmvMHCt9E42STf5mMWBPrH1hR0HjWyj0EiP
hR2u8IlUb/Gof0WKVbqUKDiekNuMcqPwuZEpzfk+GmO2ByWtyOoijuBZpyWGOqP2OTWl0ZHCxvas
p1NhaYe4ZjlJyO5kItfTWmnkykvxruM6RWNF0uWLCsoYzEuQb2qk5xV9/4XsRUqzLSm2lin2eUwl
0CBweLi1TykeN/TYFfmS7FgAdNbha5ajlLVsZ2D7z0v5z0MP34yR4usniwIDSAS3qpj6Xygx/5wE
pffnZP4SfC8Ww5S8v0h3h2vTKqxxepcjOQbwZkjsTHojKKOyfuvTVF/Z0rER8KUsdQ7vARrHot+a
RCHUnlU8ulA4a+In9EPmy3yFpxqHoVAsS0HxQDf/Fykkd3bSkCgV+KCyMmp0BiQqR4TwLLA4pK+N
VoU3ya4pr0pILjXaUCcawVx3BPnpOh/wJB0Org+JumxUcLQCbA4RuIDMgW1RYWmp02gV0Go9Ut2U
tMmN6g0nFRFnlgbGfj4Udjmcya0EOaHjdkq1bKus3jgheCqug9NjnIfebxrhoYfbc6FlBxbGMqel
dKr0Jc4DQLxsNlbGgPEe1b62Zu+ijmFo+2AI3RZ9dQY7GmvtHxwqiFbzTPKZyVCHARoNhC6N2s0o
Y1IQHB9sg14caOCfiyxIDwlRfMtRSczJWdUejBgQbT/UiPNbpkal03a/Ey4ggnn0ZhdzMcMrs5Nt
XTfuwUWFtMptWnitcI+mZ0eb3PSCddzKv+o6btZxQdsX3ZjkLoDXzPyL3dQIUoMGo2WJbzFMv10Y
DtF+7AvImQLXVw7bBj0JMQlm7n3g9fh0/aIis3i4eL0v0FT2vyt6jHMowBkVxUvZGdGu8FhoTIAP
tybxkktUDPfRqTdW07zng+oOg5TVlQ41uBrp3UMcX6QbVZ9Q1cWWf9tv3EyIc5Zy0+lDfxUi8vkY
cYMjIxuGfaLG9lKpcCXJLRILiDDJJmO7X2VyOMdiOovebe7ZL0R16V0fQL37eXIWSr+BJK8Pwip+
SScfto5pBFBjhmLvGPCWUklkER8QrINJzJiM2/t+JJXqKp1vZZS9tD1glYmd1NEa7eDgUxlcn4eu
qeDjeM53H60kDZcvv7LrYwsCCDAcFlKtL8hu6f3x2EZ5dmjsnqBQYzDf8cY3q3HIxj3F/D6I8Rv1
RFU8inzYKVTkH1Bsx12ntWod1Izyyo5EQYfREG9b/q5xnW4ND6316Eravvm8i/Jd8yLnHlc11YfB
+sS+jzVNEBKNDBRrisjAOYMaDc+B52YI7oOriUrxWCH4Z/PXFg8bbdMih+vwznyXN8ZznCVDTCt3
3RuWDHfuYtpH3TX2oUoxMpB4XKvsr7owHxVhTJNlHZmOoUQbP5SbWqCxcHc3EtDJmGTsrSCaZX1H
kcbv9OG1LxL63tZKuwydo51VSP3M4FxnGktR23qr3mvclShSsINJVVzQlJ4cw2qPRTRsqIrJlZ0P
jRG+21pE8zFIBB/IWXacODHOD2JbXYJJd1mUUVL2M0awapufPWEe3UB2UaSB3zCExQfHCx7lfOAV
/j4MnXaKOhzuf8pDD2/9Rtohm+2udbd6guwMLZq1RU1nHxv5VqVBeK56yiq2Ptnn4M7Uqdy79mTG
bwOD7peB0g50tPPVFmN5fB6qsZNwhp2dL0maeh6qNHlpJIVZUXQIUiNsrikGwJWe1v02cBxirDJv
azSezurfWWunlcFan/CkMhANftPTp1kXHXszxI4vhHfWpLqzl2N90S3/mokWZw1tOmBzY3co8qpD
TeV0h1TH/mOwgVzmMaIr09Hr17gqoSVA8MkaTAVdTZBQ51VIaXWyKmiOfyaNkRDNnTZbSSroki54
tcgbiwQIwJjIPqNDrfQXWSTuoXCx5SCNAFDUGBuwoISQ23p80YGxh9J2FsaAsz73iPWJK2Iy8hHD
KpiJTToiJDUdhO+J1dhnHe8z14iCCamb6ccsiJRqUVKvGZKUl6GLy0VNpPbOIu0iL+sE2DA7UtFe
0GSY2xg6GrPqDlyJZiJqCBGJsBLlRJvFRGBr+CAhAxJtK1WMHSt5zUhzOxCC0QBYsbtDj3grFRO0
wknCOZ2FBqMfmDD9yR2Bk7AKkqkCZrKwSVsIg4w9ItEwOCO5dySNJ481mGGgKvj/sAUtbb86m73Q
drXZuqdGT4u1rQLi0IEhJXqNp6thLllYYGo9LRSHrh53AErCDVtxBwY+gxB853cw5vIw1r3J+GBY
2mVUnz2SGTp2OkQHTHdCjm9OKoITMmr3BOUOVk+YnsG9vGLpQ0UaNmKr5ckW9SVv9ICFTYRceGmR
7IUl4HPA36qcsHhzLKouQNgQlGqDipG/I7AYKCZ2U+PHHrQ7GSf9LfNnNWqQfyIk1Fdw1t77iYnM
zDYnooBBa+ydq6qNX3SbjS7tz4BuK+1evyRLOgDpPQIKO/mVZbBFnk89HcFE18NDAARymGAmHWOl
tJehr9VpKuItMBnJalTLk2fCXTLBoO5EQCXqKoQVcsLl1kqqEbduiGUoIgzs3uRD4tSpXwluv0Zj
ymugDaA19OljlE7yNZ/0FZJoM07cZQ5AZjEFpX53PflGXPnDccEvzCSOa6azi27DCsJsujUg9Rw7
cA1Lw4gIVfMb0tTn5J+6kePRCdR7roZP7q4F+hSuNSxy4L6mKT2mJWxTkh/pmGAo/EgJ9oFxYz50
1ZNf7LrY+cUQXnRf5yY7EsXBEKXWFwymsc52AlziMMnXvorFLlBCrDWu77OVuEh4HFg3OTuTJZhQ
muU2KvzMVIuhUDj3M9gteTTS+hmVtwHvXJO5R/hRp/PDhwLbOYlz37AgwxbNQCbFRjnstHjkQ55N
7abNc7nx/clcETYfJY32swGPsaQtqV/BeUjoLD5UEZ9pXjCGCUnZDaKR2kHobEJ7MYDrTOawInU6
OevDsR9H9WbG/k+UMizLdZrs0S6IV4I+0sMYaag5NWfbyDjjHcY7zuV4rpLxt5EE+tL0FZmHDOAW
HdDcdozFylNduSqx4i403NU4+FG5Nh3qUZvkx0VLghRZuEW1KVVcwQCGX52AnY8rHFxGCbLPLVdZ
7YfrltxsR6Ezpj9n1YO4timLmh7lb15SDxfd7b+88IxEo/viOv4aqkIS8aHUluCdYG+6TreH0TCT
obKfAAj4q+yYeJ75oJwqOFnCPkcocYGGfuJGk4ipnblAKcfvU7NxMNe/1RpaeBbsk8RKBRk68B5W
RPe+bSLqCtKiMw++Ro4gcNm2zg3TVPajHvAu9uBJzvnkMDPo+MSlgW4/giQGmToW/UvAaHQT11P/
EkafdpBat1yz8dKrnIDH5z4ff/wmd3vsvrilXhMfJMA4r8K+gbE8nq7F2Do/opoGF9tF7T3SsQjW
RV0/Eq0kGcWxw1uLYdHWbYIN5i1kXdBXg76coFJJ8qsyuK3nnaQKUCZg21Czftaqcq5AS+Nz08IC
D0X4MUTZluSc9oulG+dyxZi/TMNtGVQ1RCE32PFJnWitdTCnuiR4U/Pnyfad4WciyjVfDHGTDeVn
6A5iZekDr9rk3/tJaSc9Vp8hlRvNM+aEJHcCE5sPZm4aWGzxm1GI1ae0toNT024b0f8ytYCkodRr
d3yC9a01qG9pKbNt1yCzb63f/E3me+Co8WRzP6EgxptpBJp/7qUU/PZVdsFs2ZxxXUarFkLIl1B3
z7abH11vM3q2edfxsT+kt8WjEH10nZWdeL8RNcH04f7qTts2qMuTlrqrzPRBThbRz342XdgtgTRp
B8rab8IlnGnixAGyYU8eeSMjQWuirmYriF+f9XfX1/tbgTsMrFZWf85tPJ2AQEbaWMIizV06VrlI
nMw+jaSOrZDYEaKIQeE0aLADy66Wn346qgV61pr4w2Hct56zihOxAi1CpoP1BlrIgxpFWw+UR3tp
ehN+7RSyWx39eKu7hb7zrL482oj7kAaBPDLa4Db5ZXVv7A0fneZqxsYOfcu0VHY4fUae/qIFiU4M
pi/XtoOQubO84Ni7w/ihQ9jQexLlzXGgWyacc1HTWZBUr4aNUYpgbHFKGqCmWsUb1zigavWosj9F
B88sV7XxiTMPoUmDMoUwjQ+8aIM5aT+HmAm+13ndlSa9vg86rke/zotHYyNHgNhAeJMRh7cOYsqU
Wu6bG/J5hKbW7lUaN3egbuWiSkRzwNWbru0upGoQLhPCpKzeFE3cQZblx9BE9gHXIAJbZZYffjer
NJLpq/Rrc8u0KDwVCNw2idmJh2GP8AwZG78S4Tdn9b64dQUITU5QqQgy+OlqswlOVNUpBJWxJFH4
r7p31W/iZ2ABKfsrc2SyBAkKSj7E54l2rznEIYBY8k0XmfCcW6RPirqjc9ZK9sU20YbhBpr/W0Vi
W9bG9VuFUQ82E9/qJMM4Y+soIWoyJbUoIWXC1fCeVRVCVFGrP5V/Gv/SNUcihh9Tap0h+AUj7luQ
1dkH+GcKcWOlT7V3KhuRX6IGaVrZJuFb0iQsPNz9seqdHVa/m93pzPS06PzMPmot687bXCZrt7i3
hjvdDEP+Njw4eGxEmJwNY8msIhyJpgA5sfS9WVWZOwot0geDW3WPxwZXiZdbmMi1721fWN/cvDj5
PliRqDKzB1uK+CTcMoboNbyPvfFi5tlwps1QLys6Jjvb1T3arJMLdAZhRePnd4ILz2oC3Zdqo7eO
PTOlLy4JcrVieRUA1xlca3vLSMzVs0kRk+Q2YFWcktZ7iXKwe5aW8Xl8vliZAZ8jVan1WtV79mfu
MZwb3oI23FLLMUlqbJ9Po2MQAFKqdJ9C2JZF+Bsyf3Z38kaQjNA4u6ILxOcMmCJuziKpAtILJuKw
Ch6WrYpbEdbvMJwQTkAwXemtOA+dFCcLY+rVCz/4xPmIA7DQle1AxLrq/Esl22wVdyDxfHZynwVV
GqSCHNdFmBWbAm/KpvW8kta51E+IoSdSawttyT/IUOxIhi/SPg42QKUxD4ezU9AvdrFNLEqTIWZT
OFeppuBlHHwamcUkThOA7A0xeNkqc7T8AnJvh64MBcA8TBrVYNzS9IxCoHvEtdU9RmxmUdm8RR2r
EJCJ9qwN6MNVV2lrmm/Lho4as7n+RPnAgsONNGQHNqSEd2Mqef5hXTnkh1iGdNSLwjyWnRse7RSG
XBemO/aA6j3DoI2AJNulSo/3jZm9UZJMX/NJEWvj84QM+OnLVMnb82T+kuvZ5tEh9W9lD8hXrVyF
19ZM5EHZEbhaC1maM7rHeErFT79JkoUjxg3eFG3tNjqZadD68dw2Q0j/tFf9g467t3bxEC7CovZP
4LCyo6YZOMax7ZRsorZjBGjB4HZUTBlMuywvvnmXsJPFWrAALgvyr/LdE6FsIRcPDWbuuH2y4/OQ
jAFdAj22L17V68vBAs5DS6M+1tVfRsbEzUd1cIBIQE/VAz9D9cjrLdYmenw87F5yYgOTQEuVUO/x
DQuSOIgIJlgqMJzu0Wf2lWBMb9fowS4BNO8ukgDnf4mFyyMj+3eIL1BX4r1LvSshDM4IlgI2h99e
/DSSlxgFFOl/cYAE0qlvTFj6Tdtp3E4Tz9tNpdGQWe44K53/6EZvri+WWpuYeztxUlr72kvLNucT
jba9Fi7ywBIY2qdmPmbFH/K21Fi3SNlOk4l9YCwy9526e4D7RAFiVKH33prqIzF7dU26iLhCi3tj
Ipxd1QqyXTG2rVSs55e8G6yDx+BhAyeqftihTkkXpd132xHEfiWSRmCKW//ZvSGE8hRXLiM/3T7b
jNx+llr7O9OC8iGN3JiRHHAqI6hIjjWpTytbNb7pf1LsJ7tBZWoz0QD51KZow14R5VwQdRdEbtXO
rlSwTRhqf7rGsKiYJQXpJkrUd7cDbaBrcIKhcHAatgnL6wD+yAqtaOX2hK+g2gjPMY358/OhHgJO
Rn7yMkbVue88+SMdAFKSRrgCcz2h0aktyvjwKJVzl8+eDyZLsVP4hnfErn+FPdtgRKrjTENGxr+Z
+iFEu55cKWLVWcdC8OeQxgm/7fNJ2GmNlW41p4TjZxJ2y9y8LvcEQ9GxEdH0Cc0Zo/QYfY34wpEH
sGwl46NneTpBi9qirxwWEQXCzjaVfQfIWL2UDOf0zmWx90upr9q2IBRLUh/lNZDfFNUlrV8wT6Ko
rDe/SmevKvwI2/Jvcm4yPw/guwgaN0Zo7fA5ziGoickw7v/06Oa5hXKEzmwjdcu97oTGS+M7d7PM
hsPz0fPgOjSxtMGlI9YQ0j1VffhwsKk/yJVKWtnfSWrxD4ILjxG4cUnga77WgaUoUw3a1oA/Pv0B
TzcmweTqSbYQQZ4AZIkdELSaJi84E/8+6+fnaEyoFSIINEfU/ifqc2tbOO7suBWn1HSMdRrgDsFc
eCtLc/o1Fu4+KKX9V4Ov0WybNKJXfw0q/HSCFhrjbdM6mG5rHYKxIZPlz+n8pNfbpwCR9s6cO9It
OQYL3UWa9nyY9sYndLwUHLh4Mxnuv+eZRmKI6SYX25QOm7MxX+gE/8QFoXqraDTrU4RmajG0Wb0d
2zK4mBZYv/kW4M8HFADJSiXTTxQ246adshQfSk2+DXvAV01HLmwzAnxzmU8jFEy1z95W3z0sMbrW
iwf+R3tnKVmtQMI3b1WJVipxRLhpC61+q6sOTuhIixWKTLUgGk3cuzY3X0oDtnIi9HtuYhzNI0dt
M9M192EYhZtUGt06qQBb0oKoZ15K+PmfzhLbiP48h/eFGJaw7DZ564qX56GyO3sZUj6zuee5qWzT
dTxwg6pcD/Hl6IMNIMjtLUcXuMg7sztVrdu/ubU4J/OO1ii/alv+ym0BsNsunf3AtH0jLNS3Pcy5
mLH8N+Db2iIHkDkiZb32KFxusbCdi+U16+cjHJPWzZHD0swUMZv8PXuGgAdfo36zVI2c2GWnDcBv
WNUtV05YeN0uN8b+TiKse6vC7fNB72T9vdYCpGKVRQrv/A0lg8njZOYJIEN912yGKfW5ULq/D7lj
xoewjmb3o2fvJtPtN6qZapgqVO11Z59FobS7R1jiy+h88QfgOU2NWZIgkIlSQNtAg3LU/MQdN2uS
hlFBzDc7axi1w/PseRt8nj0PI/Q3JwZajttm15d69QHHkwYHm3RueuXmn+clY1fy3Mbv/fy8ZOJL
cQId02TRAiut40rTdLoN3O0aJp8e5CRMwUhg2/idyf9fvmzUb13+jknACRZVgHypD2dFhP4ZF0aw
siC9YZMdnHM3H55nfpb/fUafccPlZDF7TZxD5TfOYbDF32f/PFeZWnzIo9egh51lsnc/P8+62k1o
D0YSkba9/+eLz+f/+bZo/ldhPtYQGvER/POFXM/itRGyB1VNM5y8FnA9H1ftEYQyvRpyOmZTHXwL
Ogfwsr1FWE4IAj2ETR6SHAfvxAiOmu0uSzNp9sIwxq1pB9krpSjehVpav/z+N21r/8vOk32nI33i
PfW2DTT6F4BeFQhqRuS0Gb+YzarlQH/g4grx28sxyKKHwMKhQvFVOx7+6Dj9brKdXKvcJeY6cQwg
whMTRnRdp+dh8PS/zyrFbvvPF/jrCBoJaCq5NrE7DObNOac68qbmxbPa4GIxNqfHSHOn6NgVl711
nFRabceEAPY2hckxav6KvXb43SVfmyk9sAlpvscqI/KEWT4ULh4C4OlWBsX44FUkVQz433mhmJhg
4Mo6EgBdFbIG4+VZED6dbZ12CC5GX3zoaPEeg1/V996XS8vz3EfaM9P3CxJWaI8ePQsN3PMQxFhy
+OcupoZufB9CIzvpvZad4PFpW4354POp58Fi4cMKw3cESOXXJSGnWGSECennPw5e3EDujBEmH8hw
J9rbQN4QqtHc04QmDLWvzZx4yzkX9XnqlW1+7Is0Pz7PKM9hY+UISFpa0s/pYldb3zW7bK6lWRav
EoBoRizQqdRFtB0r1GlMm5ioawdfpgAH0378GAb8K71DMKtWBJjnK/pEEdKJi1YQU5ojUv77TKYv
hGzmV5EH383Cz8/1PHovCvKRPbhNm06kIymd+8pCLSFD59iMzoqwXkJs+UkrJ8esy277V54Dl3KN
lAG+3vnXvJLo/rQs/jVV3xwtm75I4bEZqMILJDxrac1d+n8OQzH+tPGjbp9PQYUgZDLKv8FkDhdu
Q2sx6B1+s8CCougssIQi1ar1D6vmwjUrC3NoPbZrU3fMVUlIwiEw3b+Q++BeDGxtOXmB+U3jtrlL
PV/j7ffMLaIhizazcQxEnf7OC3GEspP8c6IV48E+xtJixtrOPaUn0iNkfpyTVmK4nXtiy+6yt8j+
PqNJ754SOh57U2tRbyDFquBveLmnnyxTwkZ+nj4Pzvzk84xwMfMA/R8zP085z+9jbIplcaovWe9W
r45/H5ymA+nEAeTQa5t5zYW5YffgbiGWQw+bixBvcyEhKx6iMQ+uqoEuFxGt/lO56yGX8mdr7nyn
+hHZifsG6bs8lNrcMScc/o2AOrVJQwbPw/wwm+IJO5zVHPLSJza554Xyeq4aert0bdE5nP/vPjnv
v5jS8MiZJhpviWsLb/B/clUniKqy3ukGvMHxS81w9VviMgljOHPTrckj1djoYTn3/UKKkchXvRkP
Wkhqc9sgQ8QQGTLbtG50H5szo9zglfe23o9tC6DKTMXNyb4/PQHCSvhQYOxYR5q3o6muv2Kocc5B
WN0nqFmsfqJ9r+0IZYsQ2RshCdFSR+Nz4K6VbSwLc1zk2F9DC/QglHMPBFDIamp7ipwBmoXM60Og
e5/dKAktngF/I0oOsEl4i00H4Z4Bv5zBHTqvoNWRCOrZ3jMPvk58bc1SNFk0wgWVNJEplzw0H0Ul
+21rw+VrohhJiCbWWWVtNbdoXg/PWXHjaDe8q0c4k2u3H+2VpSGZA+U233PyV5nR+qxTvb/GNi0G
224vhjIovYCnXdwRfbNKDXgnuWy2bhIelUnr1TWRQ1m1A6Eo3xo6mTMxYdLPN/3/8xEeY/n73//t
Z9HSKB3vv4OoyP8P1IGB5fK//8//Abkh+F2sfqgf/+03YEU1Xn5k/Lt9/aP6L9/+h4wg3X/ZeOe5
hwHYtHR4IP8BRzDdf6H3wm3q6rawDNiy/xuOYDr/mh2oUjcFW5M/3ISmaFX47/9meP/i223bNT2W
P1v35P8LGsF0nnbWf7ylPPakZbmuYYLc1YUp/pOxMc1k3kNCyleFapdK+v61a9hZTY51ntj/aFyH
9FKiTI17X8466Ma59QNh0tQ0yaMsmIA3SHcc8pdeOt/XoNLEJlI/w7oasbdNU4tJnkH12fOhnVPW
8r2jpLMdmdvfAfWRiFhF8lcNrZ+a/LdMcMMIH2+dcu2THNh6xJYv99PYDi8NI6Bl1rbyVY3FS5qN
l8kP2g9l1Ou2E5Rjwg4vwfQSmUIcGKTau5nEO0WJD0XKjY+Gkt3CYwx1ccDwi8j09oTM0z33uN9Y
jckGEZYXSnypbUhKjb/xsf2hkYNDulB7noRuvae1fyyq1Kb/r5KFj+zsLrQwuM/3SZqECs+y1yRn
CsNvIvE7XKFgLsH/mT8QviaRR00wNaTjpvk3O4jrVQM47Ga16asYEuOIvT7b4taul6xV2a2av2jX
v8DpkLpct/JgQJbajaY+gN5kXuTQ/y8YqW3lzKLJfXEIuazWic9662S1uS+b3IbtJOGZuvGq10yU
JmnRUwU6UF7RlV2YlwDmxK/ogtBCVlNdw8miOE5s0Ls5Wlw7aOHQKIUVUqnDP4eYBejQiUQdsjqn
ngmRAIz86jubwe0BaQpbCTBKK1cnFCmvpubATuWzw9e4B7fa3TRJq1IPOgZFWS8ORA7+MqKpv02s
0AsCGaO9EVXD7fmc7xt/wZUj387UTabK8dpDon4bioqwRPgEeYvYnMBFca+ywt6kXpyCCko8hNJp
su6dWevvtvUl0KNXETT5mtsAzFEgtjRG6Odxwe20oakwjappobKRgWmPRacvYuR2TuZfngcDefMq
RwcCbIPmBAo49ahc20ex9ZPpXPOABgvX2xlfYd9vwt40bpZn1d9cX7uwY7KJUSS0xCuKgDDzzjv3
JlgrZM3+JhgcTEax48yL1ibPyv7oBsHfB78J+LyMHhb4tN8KwnXPnRNO+8aojIulmIOX77VUxslo
SJ9rS99cxU3bHscoe+U2om1N7KarrB16UD8MulJYXks6iizdcB02xGcc3CFIFnlrRufQ8dtF5djV
mp5Nw6ctqreBGPWVyOq1CcD/JTCOsAz8hTLadBdUE9zoRtuUsGxLQ66FBm9xbMpqWyFj2KK8GhZ1
ZHcrW3u3PDaLXij5QZO9MQ16RPHgoSwumk0bl6ehYLqiO1p87GpEihSnsyg7PPmZMlGh1Ghc4IC8
BqQaao3+s7Nj/540/GO3BRI41IQMaaFXLHM3GJl/erfAH+OVCAyJQBWUJ8DNeGRBhTJGEjAvz4y8
fMXAkbmSgJYZXa+iLD4C4vtppz87PR5O9FPqU4n4Fgdmt+2rhuk9wULLrquzcxq9hKh4ryIN9+Fo
uDvabxXiR31jCPOXjqdokcX5irKejaDseCWpJPBYrGUU0TxuO5RN6fS/iDqvrsaVdYv+Io2hHF6d
M8bYpBcNmgaplEpSKf/6O9VnnHte2ECzARtL9YW15iI9oPz3bj0wFVm2TQqtnzwryCr//08CwhlB
8Hwc0Zbt0Jmu/vepf59P56/497n/fLORCNmlj3xi74pSHv69MXxaAGeqFO4jUR5qc5CHCEzVf95j
tIIeD9biq2F6wRozaXlw5q/rvDLLFsH03PECZqKXVQcnaivYM2Z1iEdRZghA/vvxv382XUIlFt78
yX//8u+NlitnrWvB+5R3H2FIMsf//u3fl7bTh9XJDu/KNG4JV9ZeCLVvD9msn4hICL/HYRu8mKiW
S33ftSb5C90Q3X3FmeFYjXHgqY3uliRuAp16u/r34eT8TjRFZ6Ixz/nNbwfvRSAWv3dlcY5mP9C/
jyaN2dNool9gDheVyGYYdIQrp4z3jpzFZeTZ/CFi85A1iXUcnVpDeDIiMPe1W0RM8gZYR7mI0Xfk
cVnvmz580nTGx1Y7+Re9Jhk6EXe7BS/SOUTUVx1aI2mZiEvUq16O3s4V7Y/qBX/WIh2XftxsHUyo
L0nYMNhBcexDy1HMpXA+kwVvEEj4GLxnAhzCJVQBoKVQMj3CeJEWrmoZP6bOvueJ9ugbYkxUkK08
pV3renqiEFj4hAwUZX5useAvvJ6EYFwjWvoe1nnLtynkUhTBuTCxOntyRe1/GQGF4SbPfqymuhkG
zFnNwdVY4UJJo2yZda8p2+UFw2UEJfYjdQGOGu7dGe0LwKJ7C9pjSP2AeBTvWMjx2XfsA2vnJZPX
aoGh6yYGoljaG3X+xWw5pXQQym6Vv/uO/j4kxtlEEuCJpxbAOFHanMnvrk67UeQ6e8X62ei854hl
BEsZMurLgxqaHdbuTeV7rM3cd3qHFCtk9+POBYscSawh3nUwtL8WsXvYoPKrTvhfxdXXYPWb1p5d
b9vE+TTw+cJ9Ej8gH34YGzSKLDyVv7h4N8rMXhfDtEpzBEUTvUyn7VDBXCEh3zJQzaH8o4R2n78N
LqnfxsweZcIfqgmtNV5oAh6BcS6qpAR0X5KMFxJkgevAAIZrSRR83c6Q9Q6Jz96pDQJ38i0g3cMU
9NwJ4ADS6GY7iGnIhgDleFr2RlzAMyvgpQ5+Lq2QFur9TQ7yOYK9ngxfoTlxKMvumtv3aeJe3Grj
3Z2s76gq74RkocyswRtrJyvqXrPCfg1t88K+6Tdze0qam/KxFOm4Fj0X9wNzVJQ2SMZi6f4lnHvW
RHe9fHGiEkdFTZyqIoopIwtOiOigJwlhW43/p2VNxWrj5vFVDZarqRzvTS+euiE+9yp9imZFfnr0
nek6WQYaN33HyuNPL9TVtQjKge5ZDp9hD3FDr3Mg3OInUtHNw12ycGy+yJ12TZa/Jxx8IIp3OsAq
AjAQLyrAGxZBTqA7oVn3G0DtYpkNRAyb2vBOkg/3FYM6CNCiskymdoIgqsD8KHgGYUyjEBretI6k
ygGywiBa5DFmdnas4IlkN6Mj/SW3lmx/lq3VP9TIpRXW2V7axQ/L6QUzh9/O0N7Nyma+MKONBlTq
aESTLvegReQfQnpvabSzrUuowUuOiJCBw4LAIvFyDRkA9Bxiqvte7VIZfoYBVrs4IlEni90rZKLX
vHdf0QL6Vop4woUo6/vesPDsJ7O046UMIBEWGPBLDaBH1aDktOJdGOLXQni7HDzMM8E0kSYxAsXu
FMZwUJqKAOLF0Bj6gkN+WCxir3+Zg+7xcCDCjb+lx6NLxMeIulxzHqZWPMYYFmIJeJp5Ma8kL13Y
mrkXNQ9VYKRfcMl/2Dkh2KSinPKE2nXqyIfUNOYX8cqR1WNKzXczMT86L9gaUfAruyEBU11/dUn1
p3d4xeuQku2QnPQgxiGko/ftvfRTGjaBUcweAiu/Gc2I2tWmVIPoNTgEqBVqplZnDZlsxYVVQcGs
M//2Zcr6SB4TnQudqnqZu8EtjxFk2k7GPrNNz4NT3cwqenfs2oZXxE8kJ95d8LIzCOe4G/UcSqOI
0WogUuYsIhmEGUtwaI9RWi9uw60z02CBE7yzGGc6LumtJ13JN5oDbmuC4a8ZEZyeq+9KB3ejARG3
45x4nznYlsZsLgdO4J/XnWP2K7qil/otakh0GABcFpmLBnA0nfW893UF/OnQtObC/W8ShOdhYNif
2i7bCb/De2jHR0HZicjlR8xQqMms3oiUXycEJNXNIkQBq9fBuy54BkYZtKuo5MVmJoQCtFen4wXS
6XRrgTJ+TB9cJsiD+XtVefgoU6DKXhY/tIADIuV5Fx1Cn8L4arrOX8YmuhMNIGhBonnTl4y3xp+J
9fRQ+JdJxI9oLFrcTlhu2O/m9Ah1zfx7bG/4bmHRzieRJdd5C6Avbe92435YiLWmqWcoO8cis5Wb
ZPSbl6Ai7ba6iHj4KbWUIgw2pazKZWDrRIcrVnZCvCGeFl3y3vrxo59MjMrmrdFavKKkGPRu/jYa
OP5ipP+xcxvaMcRMVn6TzlqTdZ0cCbHchk11CVJUf3Xyg0zwWr0TDLXzB50cL2pNv86eQtc+9TkG
6Kzd1o14V/FsZ6w/PLfG2eC2qBQSxKZOnPAS8KG0cmVPO47+V3AGOwKrlpP3A5Po02cqvsBTraOS
WwxcLPiQ73Fs8DR4F280Tl6sP4SRvPio3TSgme7kv6VJ8rcnlcnWmr/MyXv7FhjVvuyIs3Sgu4AP
K7NlXCcr0+xgGZGx2UD5V43aW3VxcthLcl/ZeW11A/IXLtpx+Bv3ASuOQa4s1a0CT/9KxTfXB6Tc
PPvxszpahIn6Xng6J1vruc9tq25mUjBJxnpXFqMBRFswXFkA5FUe1+A4uhdnysEp9Z9ZiGivgoHS
VM5vVTZXmCx7JFUry9FejLL5QRiqFsIp/0QpMDcaxSDmaqPzfZSWuZni5AuC01c2mt/DRNZK88UP
vPQiO/e9e87NYF+W0XfogbRKT3puPLcO/b4JqwGiKSfLHKbI8AVeSay9Md99oRUk4geuC5d9+k4/
1Vn2bxiYr9bMUolBWTOZhFLsv5mxfkqT5hmlG+aWETxffNelPLO3gqFgr+cobTyaZ29+OUN1UOLS
RhaOJLWpU7XjbBzIOyaRcKHZyGrVkxWbWMO7qzs+piEH28o3tKQP5a92HrbxiR9pi4/ymljj3tVw
ztOlMt3/Vt0ubzkB4kGnERt0BPLEVDTy0NmkiIRd5c0xPmQ7Rt3ZC+6NNluX1DXX3wNj+M1BDEq9
Po+DOEmOGij//sXXaFbcfGtx/4gm8cPk54MzDqAr+qhllZenwi3PulvuABWMC7BO+LYD4oMrX/sY
bblxUu1kTvaT1xk/BTAiRpogGDAgbBsdTwI4u2OSJzswsG8N5qesZBfjjOOzRDKqZcivwkl/Bq97
L4z6CY81eyPPpfiz9BsKsPdaVS2K/OY2pivSzJ6z9F6h3VkwJPipI8Qgia/7i8odgQX56HuYpS7q
kb1cEjp/hiZ7SAWHztOfOyt3nli/fXC+4MkAk9yA/wsgcxMpnWLRjdYoPqt9o/n2WqDxWEy3gnjN
rrbvofzXBzZLHWvc1JwyXBhQ2EX0RgwYq4s4Ovdp0q/rqUYZWeV/WVCPnr0qR6QmUZVuqKrjVcK5
t4UHwguuk5RRWlJgus3PJhTmDfLlNwPDlh2TviO2Q6h3J9Naj36ebaAsf04mTMfIItiosWW+s6HG
63YCf9yrgQyb1sojztbMrI1TWydE/dxuRvUnxqiKW3mVjCPAuzg+jnqA5Yh4HKYAS6cxLrYTgoWb
Mzs8am9MFdDGR9tEOh+Md6PIrw2+wzPZmjoXavs6w+peg644EY76aNPc+BRlu0THXp3mAUragrF3
BeBxV8uRzSmXM7qzgY4wXDAszkkGoBe0wUj4SiK1pJci62gzslUK0tkMhOALl+Px1mVI4qoq/pLp
N/NGctItwsbcjK7V6rXXknRSOJbxoouhemekMyx97TNxkoIBZrJhvu/QVRXusrMRGQ8aGAORTsu9
qjz4NW5dHBleQPpepqG5MSoEbEN4NkSWXRvoynXCzEyLsEFwe8nXU9ciEujgVNREWGaF9VxVyyaV
xrbs64fWxOvRxKVXPbsjssVKkR9hzQ/Vod7vw1ot0JGLpRGGpGhk6U6vq6csbAjM9OSnUbo5jtN6
ORUSndMgkqWTVXK2Dkerqku/yDHHCvjXUAy1hGPVexXBskwAwihXrk1NkQtmy5VB8MDaHXkyBalW
nj1pmOnwGUj6Jkw06cZU1r1uDfMkNVvfEcAC0AG9l+O8muydtm3grIUT3eqsqHeG8E/Sr5IroSMY
GhloLvqEQGS78tYjfSVm0GmhO63aq3fQ5XN4ufbTiW7F6IxaMTQuTVGm9Gbk52jpDdpRejRISiPj
hsshM6oNbllGqrTiy0RGA3V8elWq/B0qDNue6ztk/aiLiQJvpRvBN0MkBk2J+psmuPURUN4ymesr
LubPKiaKtocsuIhs/Chpn501x9VhOtbT0iHMmWZxnEcwt4BUpSUp8tGWWIyf0sh/7YAnrs0PQd3r
q/HLlH620RKFo6oVb8C9/IWtiAIjW3wtjNo8VDVTqs4kwiIQJH5kAv9VIuTJNxCG1likKkbj6DQH
l7oo2MDgwvPdSNSK9tVmG3BiqsGNqwyKbRi3gL1x8AdGdxrDhlda0L/3Pgj6XLXLiTImKPK/0ZxJ
lU7lr4uGxdZjjrLRkowuYZO0Ey+9/GJx7p7NNvwRIEQWYJ6GBcDuEoXJc2B1f7GxfyBnF0s7qLnl
KPk8pmipvbK65mFhL4L2KnhWD2QOtevWMz78kr74bTJ9tdBNstynpLGXvD4dW5BeWjVXRyD1ZnlO
bkGOi0Ca4ZdtUrM0ApGCY6WEsTdTv1Rejbeof6SDROVfpG/SHI+u31UwNwkaIQ1zHVfeuInIg1xE
1XcVCXuh4ik6WBradcNXGxcDbCCyaTW0PdkT7UtEyXCuCCUBEYSW7QegHit3D1W/1S4NU918GXY3
ZCb2tpMkbsUag2onyL+MghDxAfTVxiHjuJ15zIxa+n0AdHKNpBwQU1Y8F2PAvPtkqeacOpTSgV4j
GIg/XAat2ELAELsGwtvGA+wBPPW3LcvXyRh8yjVCWeIRXTsEl3xDzf6qG9qhCHELDvmF//pDkBPe
hJrfKMwvRHsvRTu0CD4pqgMkuvz5MxTuRqeBGgQB1ppvjUu028y5oE99aiHHEBdgeEin+5gWMDIZ
UmntrUZHVnZrMl1hLJscWlo6/IAGXrZBv5NWf47y92oc3nFBEkDZ4dykhZBdfA1K/+Z34yuiiIpE
wyQESWHIN/LSE+TvpLtpVfOe9zl7HbujrEBrurJp0j2zlluv1GAG+/mGsB2otFHqr/32MYBR2xqK
Mk+K5tltCXAo9d7dK6GfpsTkboJLo91yS6a80n3uvUNK9p6iofR/VXGjrzwX3bR1x3ZPKuWZU2KX
oXjIbSJtITebKGSD7mg5xt5POgiB3pORADxqyr1pNw9rdh6QBE9cPXrsMPgdM41hqJN9KP1cZxvD
8z+1IvxlUfLdawOuuwEJTNec7bS/pv0Zy/BtCo0tKOWLIHRufj9Hypt21g6FxDlU/jYr66cgBJIf
NPmN+mhAUUls7Hmoqh1A9GOlOa/9jP6k/mrDuTEO8In+wbMRLafMuzS4R1IR7kRqIcCkj2OXADNu
hdh2HjUuqsrftZb1RGF/mn81zwEzw+NzUuuKGgyFO/uTEhCHTQgZFyRBmNxCsIu0gptDmLFkbrP8
U1MMqKxn5hgsMnAAxPabLlwGqYb89ICHja26Vna3VMW4UZZ6UFhTUaxjpKKd7bwwfftm/b41h2d0
ewsVBXscGhOX0owOqO7+KK+Wb24RukIdWSA2+igctPwsDBYe3tU5jT3vaXsMG1hljh8TjeWCHXqy
gHm+SzElMkfnhHWvhDR84oB77v3umtjcYzvvjdHQhvTbc9WGF5fyahr/TlF3s2GgEsyEANl8mn+c
0rJTJoE/JcOGu9PFlbcirFA5cqEKHlCoE4hAbviaYe/FFQLT4fCpDfp3iTya3GLSN7u2+9OWX7YU
H7mcFiOAGtZZpbVv+7mTD1J3b3UQ0E37w1NEQosmXxMBFC8bV4N0zTq+/swVQqmUeNk8hbnaYHyf
NTsDA4qwHJYJkEuQgzi7h8nBm8Z1I0nfyuH5LAwVQjXgIHPsS2TRPZnRdFbFNQMwqE/uHi7MWYyr
jo4852nLUCLaefnb2XvdNl4j1ew4Su79K6vCvQ6nhdXYRlbdPmyNq8ZqqtLbPTgYjFurIRrO0jbm
leXaBRFiO9HFq8XnFLQ3t++3g53Ah1okxXCs8xjLzvQ9FNpV972LPslj5V/13Lo4ov+gg1t35CMy
Cj936BPaOP+sxXiJvWFlOLi8ba9cODF2QMA+UH3bCvlZeGXhffQo16zhaFbFp0zse2rSciCneEGp
RWY4Lkgv6S4g0C+MOA/eBJu14Enq7HOJHzZK+wtcKFrpOLtyt95G0LdWaaSdIjd5ycUGYuwp8Qoc
VejJDbd7ii1IdZyzhPDdah9MYloGzCZsY2XC+FzYib9xbeeY2yajtu5qp8l3N3pPoYPRy0lf+jnm
KrKfkfzcdddlli7d+2DFT7NHJMslbXR1Rihyiwvj7Mj+GyIixgESs93qG0LXDgTDR+pU77i9Txm/
U8wLrozaM3jIK2qgvRV0f5zR506NYNPNVkEyHOCn7FSV3SiIER49FfyyNacx2OfQH7nttmfEITtM
tzsuyLvvh5cUCoUXHaOBPX3VHhyz+YTceRAx1oi6XSX6JojjjzpjKctQmkuLhBzvNen14/x7uNxa
QeOs9epIED185X5jm8bByIpfz+USs9D6aB+BUTxlVnXqp3duvBcjiB61ZzxLY3xB3LubiuonTGIO
kMC4d8X02qXzDGhaGo04mn1/j7zoxYXByIzDQALYvYc5Qc7mR4sTAJM1eKqiQRgdaN880MbLCX0a
tKMK4oMxlvu4zOGSLkfchXZXvtheb2/jTH63/rDLyHLrB/Vn/rrW7Y+DIZ+ZQ14C+5BXmskKAe5O
OpY79J+I73BA8VqRhA713pse+Vfly/vYiZPHpI+pqB8169iw99jHd/OzmPbd0SwdSlq1rCEoTLAh
xtxZd9ndICpm/g311jow4HyisUYqaa+8QJxILd7RFqtlozJnFTV0PHnzlAz9TuXDto/NvWlRivgQ
3L277bjYeAXUgekr9hCrYwZ/6TQsBrPfaNT3gROfzRr3rOG+BDGeusbIn6YOreaqHuM58SL50xn9
1a7Mk4toCbYHAyq85XBO2AjWWrD2tYz80TJYZxhOCFHtNmj7f6OQ2kXq9q/eJgA4fKfZZdXb0KGD
JNzy0hP5DNzvqnTsaDbsryxxk4Ph+4uyReVWWOCA4YoCbZbfjRcLsBzMyAuDaZpWaBvN3ipQw3vU
I9FqyvpPsnFQCv6THYjk2nTDPBHz4XUgMN2FqXrWzDJ9aPhXlk2e+4u6472JRmJfkFezYVN4DpNr
ZrYjUOi8OpZt+eEH/auqKOMxi2K6L+jLAka/oyDnJwRdE1fFOWyM9eDZ6arilMADL7Nt0TOwakrF
/UEGK48lPGTu4L2fuHN7yl83efymhujWMKCeXJABrs+BW0YDQ3v5pigIV6nHXEH3MWNVZOH0PW8w
6XDAuQLyIz6ZMpbfpXFPhQvUU+FmdMv2xZ8YxYWhvhz7DHxnL7/DsN1aILWASPCE5JWEOFkvbXYR
tOduzOwqLUixJjg3JZWeZ8zA+pX68bJzKXugOi85agD8sCxYdViBRwaNg17rmxD0y7KybCaB4AJ3
YVvuRQGdCXjOsoMuRPyV8Ubc7XQSOd0wVT9PyCmaMPsY1k5Omka6hH2qneHUepNcZ3p+T8j02Wbf
SRVwW9XEu4zKaYmGmjFvqShNyzLYej1QGGWSxpn+9WznOxmhAkVU4tuUQJYNS9WMiRVLB5eaKE9A
U8RGu6pKjj1ZbCTGhbURUk+zRllYcT4P/D6ziW2QnQ94I0f5hdCBjDZUIFbwkdeQWZJJvQUOTXmA
7IcmmzDTrnBX0mePpCEGdbuj0aDlD6lPyn5GX5TTC80aE/EcxlBvRrwuVPKqcmhTTUse8YizDzey
tsrK5hJp+tFFgb4YxWhALSIIbay7UzuVOPFcbqiSY6+0iDMPsZc4WUSyRgiIhv7A5cQLchK51DoS
7TINsE62hbc2AkD2poZpDZ4JkYg2mBjNFO9zFaLZorr1evhT1FO88SZgb5Gnr5UKzhZ+g0XLS/Uw
YX9iC4GZuidzaVWxSHXb16AK5IqW74L6ZUtx8Euu1gH2hXXIxlqsQjJv+H0qMOTuE4piwLYsVErq
Cn2wvgdmoSwTunEJdqxBXbPKojBZlGV4z4fsBirKZ6bQnMj7+ytyA26Jz5iN5HOcijqNRVqdmPEG
p0oOr1jDoiWRsAZ0XTAgada8YYdGm0RHUrsM/H3F/FySgtk5CdxD0kHyMGiWCd6oQYRyEfINnhR4
cs/APWHjBolSzOY1et5a24tputYR+9LQQ2lqJ2+TQ35Vix2nzaRcD5AAASMuA31g+2Q5+GptD70K
9wWQRKnOnCIHdmGGJY199+KH04tmtAiPjAbNcmCMB1HWv348rSK/Zsk9hDvFyqbske8ieodTAJHA
t0OO8DzgdZxuLKG9lUS7r3lV/dS5/QpYQrLlCzZJ6cVPnY6s2YrHDVroL43dOOvv9z62CRElcdXW
HNI5jbJb2ZnW8Wgvo6/tp3TQ772k+AqNjwiClFPithpIrltp5U5XdEBBUn+F4qf105sMvd+yTVgp
2Xq/6kfmEJU+XPwJJKlSJwJZxCZ06eM1xSoswRqNGAGFSlNxjxFUSL7VoaFIul3F0b51Eu9s5R4G
cYNurysPYUnAoGuxc8RVuoKMyPQ7bJ+E75xMwrtZlXnZpnVZrwbkez3NCyZSaN0DFpK/HsqmUfXf
humIq+8ln0OA5J+/0DqwMNdmg7ZlaY7nelhrqmTkLsR+oFNbtqpE9soON62SfEUQLCE0rWZfaweB
GzKM49Aav7YazjD51YGI5y2QmvYy5HBBCAvep77h0oJSr5dCfhQqKZe5HjxqUJMCOLOWnzEw730z
v5DPfdDmCBNNHYSw1atWJqceJL9qK6T8pdh7CTYZRXBDXQzBQdniq8wjuS5y98uhOw/SdF+jOAiZ
xlELo5qwrGibVZHGDwovMaTmhYBQthlfYe/eogGpAWEXKcNI8vasuH0Gf0K9YnmwlmMTZ58s9lFN
VInv97+5xTMWsjNJszcOAFwI/F9bqVc5BbZ3oY+XJw1PS4eqhP8iJkuioytCmAtas6gYNy8MdnfL
gK39Hv/bOhTld8BG5GSY7lduWpgN4+wBpzVdFVMM8C42txGPdOUXrrzWnEz/3uEVxN5VL/2t8oxu
IVyUkwU8nkho49Kh2F0OwhcrWbsXEhh5nZAfsagbD95JTAXnDvGxyrlkIGkr8KrNc2zV005nopgT
1rOTbfSnli0mYgtOcRz8nfiLGN0u05X97CBIYlFCnU311RnMwLu4HPGUsYGL5bTkGeHbaI8xlPHW
L2w8LkRSLae4P7QE92FO4WVRaCWrc/qIlSWbh+0/9TVm55ZlOMh9dligQFg/phTEk3vMVfBoSh2+
UwR5MYcJzzzuxdfyHxS0PeqCURwD6ROHHSyNVBgPmXIO+iQHp+/uNDkbGbAR9DrTOwYBeb9mHG2K
KHxmiiIr4DxVKB7O0P4Ad4pBrBIuiUXtafLDZQg15h6a32lbxrTL1TFbjEY2gUF3uP875Ttn977x
Em9jIqpfjqbBLqoddoOOnKkLW8DsBJq7AfxW9mfvumXpe7OMYsZqGZHw2HLeQn14CWSBxIsmDbzs
yRn7F8Pw0F05fKcQEi/xWuaaaSyyAsEV13HTPMZB88xowDh6Gotm/AjNFvqN2nVKvUvHbXZsbW2G
ZRGvqgKiSq95CwceNRGL3NP1dKdciLseS8rRPgGu4Hwx2zVdoL6m5vwsOnFmgFQfRTbcoC1Nq4KA
wNUQpCycglfd5EeZJUsQ/lCAmlT7bvdtAfNYNiuhXMQVdb7sxpDJWzA+hT4bkJJmtdLry6A8+OmM
txlho3AMyorBl9adHBLHstopqVaro2EM2dku54jlWDs2hvirBe7JyUMkOJG27x3aSKnGk51E3zqk
ja3utnITJAWbHDQjYdFeci9I12OaMihF4mpL7IaWoHwdaH+dKo4uMWJRtnIPNFPu2hHWzei/pSKc
J5Xplenxb63SrRRq2ncKmr/OHpUUKbHypIkRwdsKvz/aufkSOSgrA8gJGsV1WvSERZVjsCK2+ToF
lONgJCweMB7ANvnQtDFaJeBVVvGMf9YYsydev4i7GCAdgHIbWn0Q50trhoNxh0+GSnFqwpk2KR7j
kozORGcY0BXbwWQoGBnXyIK6nZvMJaWZfPbK3xkdkBJ9aAmxqoKti8RhjU/8j4O2bNXDeCMgatiH
74L7FURKhse96jaJ44ZLOxTDjor9iu111RByAuIo0DdOgIE1iwE71T53X51H30BVw5E1HULyg2mP
2lVaxECrcjBCwr7FJDtlyPBWkbiAltFQxC3LdqyXPgkJQ9+Qc9FNi9riiTLNk+6w12xgwS0Gd6CB
tPptNRrftS9ebKdLF02Hnm8Mf3uZogyDPgAOQbw5ljoLzFFLf1Zq9ekuNdNVXPwZLMdbjDFjHra/
WObH4HOMjzohHd9JChk97s2CsrOvuEtIdz+BEXrq8PVwyFDnKgt9lussBWSmr7DmPpcdFP99w8aX
gnvJqjuUg4nbZqJfhd7SwzVz7Uq53RgxQqycAlhpiDi7KYFn26ABAyg9fHjJ0C3Ae8cgxoxg3xnl
WxOn9jEVZMx0iLhKhHKUAqqqX0dv7D4zy+0Xio7mZaYbS3jGLJzallE+nCUlblMS+A+DDKAlFspD
Fo3uCcPzcPQzFi8+OLqvCrSIZY/T+2AzpGl1C6sh6ASsgID+KpaU7OC7ixD6w5z8Yh9285lTTpEC
/MjipOYiBNzpcE5AO6271hdbt3CsUxXRyrb52UepbNfq5JFC06ysJMvB6cNXdXPArEQQzCSZdNzW
AXujwi+mr6kP/04yHm9D2M5xI2nIMtmcvoJqROvMq9aKeh3MQqJt+tCtdsmEBkAlzOb6pLBZ8/z3
TUC29qrLWTm3phTnJMrvWpeX+HtGcf73KQSZJIt347hOKkNyiWkVdl47mNBDJydbOILdK3b+sUJy
nOYdfegmEWH7phlMF2Ohg7kw+vathUa+CBI9uPhJn76xOGnM5qeIZPrUy364SDkkC3qm5k3TaWJs
BxoWT+S2rFyCR5TWHK3RAfHKqrk5/vvYnT8ZVQWfbEXoLwajHA5kGoNVqPpwreWtfCNu9yk3wmrb
U9vui6b/FGFHVw7MkHDytN/7hI08Z8zWcG4iAslJTjfRSh3/vZF9YK3C3jGWHTjtZ3yOYV0xmQBa
k6dASKfZ+aCmamVDV42L+GT2FO7oEoCrtME5JKRir/fQGwCgnswuiA4lVTGQ7YRdON7G+aHp8Yip
2yh53iLzPx/pRVof/31+SL3qP+9p0kkPuh4ziDbyQ+84+eHfe4jnE7TxuiBKGxvtvzdkSicHGVXb
JnTQizaeuokr3JIcyyIldWBK6+ExDnIcoZZBWrB6r93wEElGiFDF/HXlJByZ1Pul86ikWTwKnz1L
v+e4qugUcv9eWwewgPbDq8fpruagot5+DAVocsOY9fT5Zzuj7wVrt46aABKj997F8b3MKZI4Geny
E2dl+Xq+KZIuRqYkSCTBg3qpZPliTmOPoQZxS2jqDTM4d3oJvb1vxFZDTUkeJ33yAWUAehS3vVsW
90GwDNvKC1283lV6r1k97gVVCayXMLkPUSaey4Gun9i7ezK/kUPzgmVJXP59ymj8FSBBeixIGluC
GZw7lc9q8MxxDact4I82uvdmkgO69d5bBPOHWdObsBKil3//yAp8Q0RLcrWLD5RtHozn1L8H/JIm
2Lhnpuf+PSETbSGB1Z76nm41gWUVVoyjYuE0e9dJwnsQiGbtDvCerMwK7nFeaFuE7dVK8vha3KLP
bcFjNxzfJKmo1O6JoxqS2r3Hv4+AK9S3vPKXGj9XojN5HjUU1oP8a/4fe2ey3DaTbetXOVHjgwok
mkxgUBP2pET1lCxPEJZso+97PP35QNUt27KuHXHv9ETFrzJFigBBIBO591rf8uLhvmMZyv1dAMRW
Gtfnp0yyCweju08F6yqlteGJyn7FbGvp+1aoEKGW4XAgXBZO87MlZd9cMhUL7J7rsmnj08Ckvmvx
7vLdBPGpct0UUg361PNDXOpDpjdHeygYt/TkhLt5vBmgfZ4fydId7lvqybi93fvaOeFBS09Z+WrH
nBddyPJvnFPfRk1uiiQ1bkEo1ae4ta9UFAlEm+m21dPmROz3s9GmxdX5UUmMxdzSV5eDsusTuQ4U
pVFabKRIT6Vt093LWH41Ztsczg/LPNBhs/I1uFrdnqoup8GpuRU3DchrU7/pT83A4J9nlGvPD4dh
zNa5p4XbRNr9aWgne10p60YfoM+FhT+eZNrlm6jJ/c0QNePJwedaZt5sLYGt20EIr4aY758ftWPf
2wFc7Wbm1XPA+b1ADNSVaYOCh9+dX6bpIAXF5PfbH7+DolSuagN47I+3Iz/RXBe2V69+vB/C2mrb
UUha/vhdnlT5nqItNdj/bIMonOYCWuzpx6+o+trHQpDh/Z8d9gIUlpr/tm9v+zt/jmJKAap7APPP
H2H+FXG3xxrh9OVY5v6xs7uSDLSd7Iv+ilzb+Pr8I5788FrmYCFDtHBvP3zHvcautvA679+/Mrnv
vamSm/Pzhd3Ky6FOYPyDdweJA6GUTHXW8f3goIGweWgqmOIkBUKyR1a9Pb9QSYxeSOnKdaLh/21y
G5hHy13W/Oj8I6Pok/iZccly5wmeS76qbaO8ydKWS04W+Qsr69up0ouTOaJgq0udVHNs2cuhbNy9
A6WgNDrrNQ3Va175/UOcBNOWkHd7l42Mcg4lj/neaToW1BJXVmshN50fnn/QypxQtPn628Oc2K4F
ZEF7/eN3716nF/Gzn9bp7qc3mf/+/E7n3yWUmDmhw4t376Fxy3CMVCUvm/Dq3V//eGgVibEvNL7A
/+zVjyfPv4sBP26xOVJ+/vE55heDMG25IelNxRDQoL7/z9NGOY2sxlOT7NJQwb08v/L8/NsfYfr5
gpQIimt2LFO7ftJhqVtVU51qx+pvXJmdzr+uuQsCj4Od6vzQZkpZsYTSdueHhTd9pj9vXodNXjyW
1jUEi+apgKZ21FogpucXjUIXW9l40/r8rJZY7RJtBfz7+cVNbR0K3IJ3Wpjn94XNNTzvTp7r00Us
2P/zH1ml5W9oq6Xb8x9hM2TZjN7nWAJTfjLoXlQ2HDAIzu1N1Ii3fa+arN97BeWE8x+pCX9G25r+
/vxHlQQspAJ5reImfWyyu/N24zx3joDMSkSH7J2OP3ybRIVYnx+GmU2KWcNC/vyQ8uahoxp3FwxZ
cp9V8e78zqUohwukW97CynaI/60ctcur5JW3SaYl901scSzqrFs3lZnew6sN70zvLi+whp1fIA0w
eCro5Ob8u0IrjGuluWjJ5r+e/4Y8VGY1ra5251fQH+6PYebdpvN7nH+lOcVIOzsID+ffheXUXSRo
5dAa8SbnH7VRfMWSDCl0/hUZlfq+mBD5nB++vVPqXCmHEKVycC7J16BX5QPPDpLA/ZLgWyqqOn2W
gWniUwzsXezBAmzc4HqUnftlCst4iRRVXaUDB1WBhlue/xLu2z7INPFYpkZA+1/WW9331FMD3ub8
glpgckjDSbtMCMy6dhJClWi2O196BOXxUJUPltORmBOCWo2Ntv0sitP5+amnKmIEWX6Rxq7DQEeR
6/wEAjpqNnUU3XG+4Cl0fFR48zvaDeE6E5pqZwg2Vqvr+4oeCLN+9nh+3s/hMsAF067NyVeXRYGS
ixK8+yUU07oDtf+pknmBQp1OrIG38dFTxuH8Am4qOsQgIDtM1GBX0ukB1s/HhTLelQ+G4eTkldi5
sSs3ae1rn1rXWEJLGj+RRYoZGO2bZo7RsY674apTXN5opMwX10MZOkwjUKycxkCU1wcnROJB77dC
Rc0r+sq7rQFgnfxcV1tlBv7OK7J6/mLuy/kFgYtnR5ZSux3BUx6KYMKSbSQo0Qk1hmZuvrD+oIcX
V+ZVrMHf0waTQfq89W4Xjan6QvCIuxKugSJGcWzQentvGyerbQ8yzHjCBG9udGgO+yQcm3uSub+d
3xr+3cvYt849RDB3NyLC3mqTkTzpsXs4v6BC/UJgvGhu6rJrLzQri9dD6xRfwvjh/AJfG8MVn5t2
elDRQ2+Bqp53bsSAhAdXPTNkmOuaqLCDH1bDrWIhg6iOz6Uzq6KJcE669M2tmVrxbjTy+MRt89t7
p4rYRDfoszsl+uBgOTHUhmkKnjWfxdb8FjkbXUZR7l2lUpiXIiTlw/Yc40XmK45M/FJIcPyjTwqT
yeKelD7cN+e/nIB/YsFDTV4SrJTB2pwHouQeeJ3/tnvQJT97jsvttYFPG2s8ibF4Ox75D0gmG+9i
8D51rsEnizjJqSPlOKQAfYrg6/kFxYgbsSS75WhGU3RVF1T2z8eGeKWFFY/JZz2V+GWAWx50Kylv
ASix5jx/sDG77jgNcG1E9ppZ14RumoHEP/8Tez6Sr2ByzYv8/Fs0xAFxMZTIf7zop3+e/8ghKezi
/C9qbMJHfoFqxSwlaJofbxfN73l+0fnd3545P357Oypr8byM3Iy1hBt1fubDl789HwrkVmXQjG8f
4fzKt62fN/TTLr5tyXXaYhe5+tsunF/zfj/e/vz8ToKrZibIRN/rxMs2P/bj/C8Q68XhfzEbZ1zG
XzAbBgiM/ztlY/GNWMxvP3M25te/YTY0R/3TwhPqSFcajqtLg1j3/lvd/OsfmuP+0zDAdbu6ZbjS
UTyTgSkApiEc/og/cw1HWkA6DPMf//Vvzoaw/4k7TliuI3TIHTpcjP+D/7h5w2fU7x7/V9amN3mY
NfW//vFrprxt8+YuBF3DMB1XAQOZM9Bfv9yFmc+LxX+3uAAEEoGaJUaw9/oZcttivJ7e8Cxv1JF/
b/bnzcxR6T9YHv/ejAAKYjsz1EPwcX7ezEhFlewy0ldbTbtoE4JzrGCTUdoo1c7ygEogX0ut/U9f
wgcbNT7cqq2zRexXHM53W435aAJnab1VhPlQbYrWATV3tx64XxqXmhseJAERAIzLQ0u8JsBUbtuv
fPSlfAM6coZx6Ubtyei0ayM1voRdwiQTfqZVe+2N+l1XvAoRP7kEPOVmudc84koATDS19vjnD8LJ
89vRg6hiUSHGhWzId0H0OtMNoO2i3iYgojPp7Z1Ae/7zJsyPtuE4liNsk5NBqPn5n04EAWrFgABa
bzFMfDNUu0LzhlrYGDY047t0BtIltOakw498pHrTmrciRtEWIBmyWnrdNVjUFhC+qu7KEX+8tSnU
hqrRxZSbSEJwxoQXbcHaZLBvjejOTDbzkTYqqMnNFK24cdnKGMF/49qrv3y4+Yt+f/pRHRbK1nG7
Obb69cMFlp1PsSzrrZxVrDD6vfxCtNXGlNFDkZi3Th59jVELmnyNOHvWadQfu0ZtO9lgfyj2qSM3
FeCBkN61kbQbJ5YIFdJLK6OFWBToSw+Ys646ydSZ2OVzSN6AE8/hC/ZVOBAE4GLc6bOrP38srvQP
PpY5X7cMMEqXEHx+/s40W5kqUXxnBilfI9WmhV0Dvowl0sWGkBa4XGvDNqgPU4xViXk0UvMGPljk
cRdo6YKCCFq3Hmrmn3dsHjR+Pty2rgvdmK86aXLXYb0/X0dgdLEZ1VvyDCk2X7Tj3Pd6qClUJcm4
iXWx+PMGzffD2HmLpmGZQNFY8znvzl7ZiBTEfFBv7Z5NGnjI9WeFDLJKo7s+gAk86s8+pjqa1MR2
UrS4NRP3wpxIb8+TEy37e6+CI1NDW/dBMXT5dRPOQk2xVFSGPC+6c1N77+aX8WhtbZSKveNvXN+9
ENr4GDd0YC07XnV2+8kLy9e/fLhfeWYcRg4nNBbX1A3+A/v/69fcC8elr9zg+kc1WVFjzStoQ3sa
9/imoLjMRo8N4R4IPBKEuhB5lIt4O6CBn2ESrTKAzhNgSis5si7fYSW7Rhv8yYO9TqM+XonMKZaT
n+DO7z61FrGHdSzhtDqUoKMKh3Atgr98YeKjL4x1oyX4smA/Oe8YbbrJYqNoimpLIoUNP1rfUY7G
n96TzNckAIjJw278CR043odEwQ6WefwZQkcJnmPZopEfg+76zwca2vQHJ65gaGfu1aXF/3490jbA
T7A8GpUzR/MXdeoUi8yYPrNmfkIZSABk612GXsVBdZpk3VvuPnF6hwAmR1s1VY6f9l4bSNPSzZvA
ooMlImIYvSBYBhNpVWRhrLrY+uwRR3wZJQjL8wg77Dj6EcvOYBHo2axAbAHYVAXxTaL6CsuZtjej
EuAYZDdZe+cMzrPsEKZnleesqyq7QvN2GSQVVzUFZHIfVsKkZN3Qq4VRBWCggi2Th9tJOJ9ZYn5L
vHzn0QWlRFFuAtM5FTb5j114h/V77gEXxBTUX6LJtNdSVygTELnRqKQ16shHm+ojQh68FCn8mQ23
Vt9R5RARlSxJpUH8l8rPMVLdVZfV2kon0HmKui9xSmCy2dz1Kp2hRR0yHJOCLQFH9iar0s+6to3T
+JgRU2DnNea1drhxQAQuCZV4tTtnpXsTKITcwwfrIAmcMLDMohB/WJURzwR1Xa8cFX6N2uhTE17q
XY+ePCTCmaiCRSkeh0hDtO0eMZ0d8GZA9ppH9mQoTj1mWUmm44DA0btHr7+pExfhYXJq7RbfjEqv
4xsZ5GitCrZE+QxLU1EQEBbjFDFpRpO3LuaSBM1NSx84GTBjlEME1KfzgXWG7UXaNvbC6mihjlG0
MGu6AEn2KJHWe7NcVA71wm+ujT4dVhauShq9ZbKYdPhiM/bHQ/Paq3xPAmO5jE3pbLrilGlPyKcM
3BcuuDPQ+0aGtczNduPsDkj1+AVJZb0iLpoTbVG29m4cFZF0yA879zVO3WOuU/v22rUgdGwwxHVw
xjKotRk+mXK4m3KvWogwD3B5E39QdZjoDPgqmvgLrXEevN7NFZahg59zLKaK3wYCDxdGk+hesZ0y
dWO3JULVxMIrRQraZN2EXvH1zxf5jLV7v0FhW9yJWkoIyQ3wr9d4nrZO0qV1xehIDFHeZ9/iXh5M
OpuLPOGSTKwbv7grBn2vl7a+UGN4lyUBnnkvirm/K9aoIHZ5BvW+jS0kzvknoTQ8osGEQdplMZaR
tci0SgKXOWT2qnX0+2logfhDrKb6+1zXFmzxNkL6b9KmyJyFNJPnIWo3duoT8qJ3+cpHi7DUQ+8i
a4xT36ILra3gixFge65rJnOYqDjVEsyDBMKqMHrOtGbDWvAVOyS9Fcpvyo+/tRFO6LZAkawZz1XP
dzgm0z0Udxw84Xd3sq/HftghOK2su1YS9EvUYOxdi2HHvu40172KZQcn1YOAP2teSEprZ4lNleMF
AMi2cJPkdQqjuzjkQg/9u9YG3TUW7QlPliYwUSTGtufmaKpBlhWSw5lW7enPX6j44AwSNlYiYVnM
lIb5bioZfX2wpzqptqVVPKX9eBdHFB2cC0FJE7ExhCYblYHWOoeaY224mJ3zBcpZSgs9FPUorBcl
1fqyTb79Zc8+mLiloaObEIbuzOWnX0814SLSa9wJbJOeYwPF0F+b6qDX2m1ryENixievEBi4BNSV
bPvnjX9wVNi20nUlHGO+cfh123B5o2QIe24atHHXyO6kMce6kh5+H8DRtxCD/3mDH03p0jCY0ZWO
mo3bvl+3aPesd8u4ZEpXxbc6GBZ6HdxU+MrjqZFrKM5ICFD7+QxIxTBdTQmEaWinpv2Npvw3kgj/
ct/04REAXsnCTxkKjOSv+yNLYOOVyy1GVx8IiNBS7gwztbRq9ypCzPqXT2/wbu/GMWlYlqOzyLe4
sXn36d02oafgZdW2sPXn2G3XUZ9fmpxwk6N9nWZ/mUie+j59ctLgpRlC0EGes/zzTpjzl/rbTiib
JaK0HSXt9yecKLGnVlq5jaseI8FgkEDfdl/jYGflhViaEpJmTH+HhKH7SCW7Ftm4irIvmdbFK8cA
wNBFEeZooDYK70YhCndVduI+diA4iXph2G50sOYUAoq5UAiOWMi6xZQ0N4RlqC19901DWj0qW4g8
psbo4/C1//lDfnyeuQalFNtQv6/qZasVTuYHMwzNulcB492QifvSlKu6Iw0btkveg0GyiuDV0tsb
pqwHSTfJ8Px1E0xXucCF/eddmqeM3w67S0yCYWNideR8bvy0dlaeGdl4JaFe9NFd4/a08HEoesY+
ivNnaqxQUdhJGTZ/2e5vC0DGO5fNOY7JCWdSWvl1ww2h0wHAvRyOYvrSYhuJrQiLZXVifojh1XAL
WIZXujV+LmDkswsSm6p3GVTc8ZlXRiXHZZ3S3Pjz4TiPuL8eD8E6m2IC8WrSVfq7dWmSDLZR0Yjd
RikwT782r4gaU0sUlDfwFwXyO+tlJpEvhY2q1air+6wHrgdYq8aT4H2f8Jfaaf7YQexbjA94ml6m
ob6PLLGRjkxXJFOqpR47W6PunycKx4eua56FjM3F8FiSVbG0EtJu//ypPjjvhD4fackFhozeejfP
UN/wS9VaKB0rUifsFhEKLoRlOikIqDNOuY+eZEJXu+OYi4RkrKArcISJ9gnR6mNopdOyTb2/HGzx
+yQjhEVfzOVoU+PQ39/PtGTOuE6fbVty3BPDgx6LlowZcwmUf6VFSKZzlg/jsrS7vy7jfhv1TF0n
GgAeMBeiwZn46wlIKY1gtS7Mt84haQvmN4RjQj/0OmsfRHEM/EAr7MvUNk+N7Jfs51/WbL+VGt7t
wLtPD64CaC5Jr9sqbg8h7qIigBOIZLBA9UrC8D4GHP/nE2G+qH45u3/d5Pv7DYcozECRZ7kleONI
zuA2xndqwPr882bEb6PKvB1hGcqev1lTvptRYAbK1oTQgK6r3Dv4ncUQcVh1bJLasE4tuXK84cnp
7QfkJo9pGMGysjBCkxVYbl2tX09JfrKTEFvAXWelz3/ZvQ+PvOFAsFCUjx3j3VoZ6WMrHRp+Wz3R
Do4mL+uqnReuW8wmy8QjZ4usrc51b6ZqAf1px1CwqmhnjYlP7FW+serLNKs3bv3ylx378Psh9MVQ
SsxtvXeDYpF0CER7P9+WBRQDypRFowhskmiHy72FfLAgEQKahqjDh7Ip924dPef17SDRMrXlX27D
xPwt/Xa2/LQ37w4TIciAa5gutzioUAQn60oOx6Yb14F3QFW2MqWJcii7oWp8oF0GASXflWGxLS/+
fFg+PJssoajIcWdAKenXK9XP1DD1MfCOzoGrY6A+N1HernOCUESxcHCb0mX9y5Uyf7bfPvtP2zR/
3WYDgAfAscq2pdstOyRssmtXvU3PUGv/Pzf17mLxdK/EjuNk21rHo05v2/caVuB3pJv/ZcCdWy8f
fCobdrqUwgJ4/uunMq0WkSpL4y3wq2AxIOGNquFQEXEdlF/MUBDRPR095iCYFVFwqaXla1iOF7EW
4MmjuZ6kzzq+IpRqG3N6dgiJVJGPDne8qBssfn/+2o3f7oLnUWSuITKMGMQXvpuL00rFNg2EbMty
bzcYxXaY1F6b2SO1jntcrvoSc4TULwINq5TaF4G3Hml5i9TApZSdL9sk8G6irHvy2yUaxMNoU1+a
uOqJ0IkWthZtNM9bm215X7TtX2bdD0eZn3b/3Wmr+hiabsopJG1u3Vh21ksZi4uuA9Sgx2u/mf5f
rhNGXMu0bcav96sY5EiGSCKoUiQsHuZ2UOFYV5VXHwrThJVjr1LKNTl9+D9/T+K3ssT8PXHXLviq
WEa8P6tqKjhUevig4QgHGmnRGgOf8NtL0uiXOYKHRNdXhf1pwKActsH+z5v/4EqdTxEcZUhJqca8
WyuhAY0Hki7yrZaN66Tx1th8URhmmMrbv8zYH25K4JZjiSgcS383PPtGLuQUBQzPtaSwZxNQa+7g
sa9jTV3++VP9fstGP8DGgi7mRamhv18EW5U+s5I5+aHboHoIFty6IeEy7BUl771ZMreW6brVJvil
I9bV9BINcQjReVxnjboHiPmXls0Hc9MvO/RumGqtAq/QwChchnIZEoFmzd5wp7/7ywefL4t3Iy8X
jWHRDGFBQgHg1zEqoRopw4GzqYvrCOBTutBzO1qFenwVKnsfMiGBWk5JKcxhXl8BtcCh663/shcf
nNNz29ukxawYg6x3Yw91MZl6I8sTn4ixKqT7M6uJnWeM/7N68kC22XakR+Vb/S5zo79t3j4vvN4d
BouWM4sR1kdC2PO5+NPCrCs4BFrk5duhhlPoGJTCCVCFUekvGhvgUU0lgzK/mLU3pPryo1NkozIt
F6W9g3X3oJn3Xof7tB+7J1HYzqqqZbgohHlBX9mae8YwLYWEWFDue0TWTelcG5O30mOSt3hJz1qY
0n6Kf4nzfN8pEKQYlAirPFpEUO3I48Roh7N5LmA1430WqzWJLljJTQPZd3VN+egUBAN3Wc4qMaOr
ojW2qrEgpXq3efqgt/go8NYeULOHa79Njo4HVjQj7LQi6pITnhmnAvCdUrMOiuAqBTSaGsbjEGA0
NARKbM0393LQX4roYlACQHmOcstsnb1e1Fd5azx6I32ydnTuR4rF60LPkLMTb98rk4RR7KsRDK+4
Do5T3xQXgY/Hr02CA0f8a9VHdMmC+9ScneGjGe6SVupHGNHf5FbguzI1JO5deUs2PSL08puSjbth
eMuXI3T/QEteHYxorGaIYLZouSC0rOkJ0bTvAFx76RcV92vYqDjchjzaVJV5UwSWszKT6qUchLEq
4Zos29I52FWzt2uhXada/hR6iLRgvWLkRgckB5FxU7ga4Apvxvip7K0X2vH3pvCJoTWj52Hol1RI
xJLoKPRYY/2dHCkI0UtNrDAjQ+JJyOvzeBKqlXQX3Pw2kYXyuXW/NS280PYOJ/+ayGXEOkPTLWQL
pnS2Gna5pBmSoxNuvGHXTsOus+RLI4jBZL+bONl6A6u21sEU78H6DCcM7kWPCoqYXJzP3kvWL9Gc
fPdIkT7Wpv7ipvIUcSeekRnUavm3gmThpou+JF75ou3E2N1UjQahX35WYfgcQGo1CcSzMzbnhy71
bqhmYwx6wBP7VsWcK2zWqvkRDfVDJO2HMOeBju+fVNr7UPMA66TAIovuWRTEChDLMBI2RgV8jG0i
T3XaDlHHjUMBPZjvCMUgIE7sYlljxduWK2MxEpu0SicoWZ3F3eHUV1TAreBuLK372LtspI7t1Rfk
37liP/R6vUjzBsVYtQjohC7sHGtxFb+yVoo2qeB8wU+3tfUOYT5EZ88WII3R7ZcVtt04oVZOMrhq
uFqCiWUqVWLdCV4RD098kfZSQzgsUzpyPqx50G08NoFHzV9bbN63XhDDuFibLjWdpHL9pdCyJ6lF
BCvHPcLd9mYU41of44cs1OVaTRncAU7/nnDahZ0m/b4MsdM2zn1vDndwSMhfkM/uVUtgwKLihLLJ
RycZvVr0yr7ui+w1U9QSNPL5XL0BWxC/orM7yDJATMpCezUhpsylibfwtYX3aOrge/EpL+DOHc8l
QNPD9+lnVAVaGCZeFr8GVQYt06a1ClniE31WOq8lLmNZ3Xb+p4KmCK7aYWf7Dsmp8hTWd1YT02RU
aNez2XKbcAoMaXyvuR1aasqMLL2vuLvV55ZAO+Oyr8kmOCildkWnZ0czzC4E9xOwJ3RCUbz2hsyT
SqZzMkcWLVuF9Q5XSZGOnJawUpGKOxuwKxzqyFnwKUek1ZR3XN0zllS1l7CdNrWwYJdUN3CKm2X3
gAu8LU1yQeoLgANrFV+2afIlGXp/BU6hhEa3JSaRiHiVio1K0ltIFwPN9RXlFYHvbh84hCj3XMSC
SHo9MuSiz7Wr3uYUKr8NnThy9ZGtUjIBIGjq3gYPw4+/5AygHs46fSqe+P8njeGTaCFKo/6AyhMg
CXBOIP/VcwetVrxYTBJy1GA/FO7e8ASBrEN87N21KvWHHLjEpmCpqlz5WrnOXUqJg/tekxFm5ItB
QKFC+qixdFnIQcuULZGGtZOuCiqztIe6myIkAzUeoewX5AU0iDSLsJlHK3fRBvFzjJZ7UdgzDhKL
ctFKbukd97KLQ2yi8ygzDFBekeIPnPYsB2yYOUG4bUitrQkYWTnAChdGp1ZNAwSFNrdWwjr0c15X
FjkS3HbcFXj8QpEuDXPsudrjV9/3bcJfqrUjMLT0qch5c6tdaa1l0MUiwsXIQfm1NSunvBFgXGpX
P2ih1c+CoHDBDB1QXmri45jG2jpOSJscY9+5bl2CsfuJC9zzJhNwPeZ/NFLlRo4gyJMoBFNh9sYS
w/lRMKscHM8ELzF+n0TVb0mKs5md7WnnGBg+GlN9RfHL9KO4sqi66jRuHyPP+pwTYpDHM0LHJig3
7VdUw+p1w+nnc/zIlntN/fZUSF6RMBYZKRefWXxT7soZ5ha5PlznPb5SdzgWmYCy7FenwtMptGch
UURj6G5qa77cVu0gj3FU39RiPEY53kFYkLrIbl1E/mvY+t2iAqqi5+NRCemspUbCGgKshSHVyqd3
R1cLFA/Jwcu2/pK7VrDOZrdyFd9psfVYUCLeRWawjrvim+4yI3WCAVm060K0YIUMY58wOXWecRu2
nOQ+cyW3zuF3pUH/CUhTXs+5jsuYJPm8ib/QTJ2R3UDvhBkdJfaLhevEyQ79yQJvbrTrXfF5MAfn
IgTerdxX2mUB3WjC1usaXgEe8HEbdMZLpwYymZOqWxWTZ+77cLqgUzpeytFhctSp8zqE1xhMe11V
3UbAeMwI5WACCHTpxOqS2NN9rOLTODbUdirnW5AS5mcG3PYQXOGKeYZdI9ZeZfZj7mg3sq+hU8wO
WlCzy9iQXFEUzytTf04zb6J3qQ0r7EPXsuSSaJPiFmpJvBpNHZJBXz9VTfXYWOku9LPLzksftZBR
pM7TC9HXD6BttgboA4g/Hqgie5emIVfT1IWbCg/Z0lXRg2rz7z0Xy1KfA987LWq3qQ5AJIRRl00M
rHnUQ6BNLpWd6oepvRBZMB4qh8igAIibnbnfJFQM0oAXNJ9zCOlOQz+6ewj81N3a3Ra1FxO1lcqN
nsBV5VZ46eSjtbSygu6MSdSSCvLvbjrcJxPRSmRLYdRkPreKFDe7bgKmwAkNFJnkgkJsQ8RiWN6K
y0nM04gcfeDX1beUteqyN3FUDt9V0TRXiDy8ReDF8c4iwIZMouRAf30K+K7bcK+NTGJKTBKWC0bR
KXmuitekjomRCHNzYRgDsN0ODQpl9bxLbiwHaSZj7iejTxruMmJKDzitbaes127ArXVgdNxlyFsZ
phD1puSrW3ZYhL3gu21n3YaMjYa5bYVD78aOYL0kKjFWZDpcYLQGLCsHGEN29H2oLUA7+ne7IKkt
wSTb6IrABaDZiAH3Uxsi46aTcw7i6KGbLijcrDoAns0krVVdkBdP4ZHbrvaqMlawZBqw0QpSY5YI
CBAnxTVH17k75NFQXIU4NBZTXbHJpLhpc6/ZOdzwNlNM6JjMLsIajBxe3aMMyMCu1XfT9e7x/mVr
GX3V+1ouUAZR5AqGcZFJ/G/xoU+7g2FD7PR97RRZxwiZQMZ+di2hgjfVTrduiu67pm69CDvKCkCh
7SNGAUqyGPKbEvC89wSqYDS/mlyW4IyAhT2O7nXa3/vyZYprctvAhRavxlDBUYVGTIupGPyVQJbj
k3Jl9rD7LlHbSHOAw4K6csIR4uN3b7P9mDV78rj3PhCERN9HdX1EPLQyA1gxtXPBLH81EMNBl/KQ
u6TCGgY2j+x6ILtzKq4TAt2kh00njLFfwoUc7Gs/YajDc+4a6ZLAtbjf+E2wiayI8rhxFGZwJC5l
V0ewZQRBY5xsZA7QNTL2QrtpMchTE9gqVl3UmFgYq0NijPtMLAAUHArhXhDFc8gtDcXWd6ZTlq3a
xqrUSmNGdTC5auWwtsJ4U2REe9n4/HP0P55/kZrRjhs68j3kfdgh2c2aVcp9ThY2O88ZWLxYm7ab
hz2SuPAojYSI+fVD496rtvyudR4KPPOayJj7ppsI3HZZ+XlLU3UXzpQcrDK4j1V0pfR0XvZAd+iX
Y5oyGttHdxzvKERfQoZisZX2y0kzTqbZXbSV8dVtmufM7e65tQHheFd09dEMvH0aJFtsS6DH2jtL
lhcZdOWAaJ3QzpcFfk8uMjv2bzu73jkmK2Lp3MVmeYwM+1PWpHvlFAff8p4BnH1KuFhFit/YMZ8A
eUvjlNbH2KT4jwQgH4eDF2gQD+s1Ju9HxBDY2/uHVuWKgcdau9E+mdR318PxZJvbMp5uvVzbNXXL
qGkvgOMyGgHdJcbEpELuhcZroTurIjLXreFcjS4Bx6GPCzK4IK/jlgomU5m3TNX1QKZd15NGr2kb
ExBdNDnbODBx+hbrjkgtVvCLkrFwANsfJgq8Am0LksQdpba6mS0rJC2G6ta6myzByc3j2ZIgcds4
5BCDlJT7LizpAka7hMA50n+XSDTXVmNB8NFOeru0nGKdTO42ZBXTOgzWjrnuhYHZvbyIIQtxy5zd
B4510xXqakrX5WQd2wBcC0iEEUhOkkwHHASrYRwfLJfWxbD1CB5IW31hKDhtiIM8NS4c+QIdARba
gKhebbGvrmusKgSTAQQ0FjGBM16IElRpq4zCEE3Ola2xk5BFrE4yjLbLjEkjyf1DpdQG+sweatCy
oiRtBRo3jis3zDaiUldCRAeJ4tswsz3h6RdVvEedenADsam1akfvZ+up7M401cPEyrqCGNvX2s4h
6dnmbqzxfWY7GFoWVEvkdGaW7LLwf0g7s6a4tbRL/5WOvle1tDVtRXT3RaZyIpmxwXCjAGw0z7N+
fT/i1Hdskgzyq9MRFac8YDZSSnt437WeNV5ZBVtJFlt3coCYazDjhA4gCkswa2RZWJQEcM3H7daq
omWhZVuz1tcjsrtipPJBQkHbnbXOtm1Bm6C7AFJOW+NZnX61KSUADhUYZ5ZVb669tllFUw75FwDA
IGYSAMwxVtJKbK2oXKtxtFLPZTAfYxV3dszTT8LSW2yWZjCdVRUHG5w1tAcQxikuSiciEV4DNgcx
43KjV6RpuipRnURYuGnxWPe2i8dvNTWkNISYLS15zXdZC70lKkG4VhS5Sp+eR8YjPp6lx4ceqoIt
tr+1bX0pKVTgZVzhfXXTkCDBiyDpl5zYF8J/HCUBijbMQmtTkRxVsH32AARJGAmplgC3uU1aIvLa
WtnJEAC+SO+xWG9aL1l2DX31bjxLwUCr3LXWYN4IMoxZ5lJIZanIYZGAd27ZoE6lvo5LuYh8C8kA
LKkwdFHHBtE3E8P7tMTfddYh3lMsIuRaQjqfYeJuohhb3sSdDyFzkaql2CXQQrFSPCpHo3i2TGuV
yXZVpSX3zN5gW35M0+paXUcjxX31komGmk/jVunk6ugx20zMsF3E+7GLuortDr6EvOagxhYtAOoO
H6CIdoRFoBTtF5mXuLWquUiB3NbJ9rJLVg5jQW3i0GIRQhIvK+BLDYRUwgK2xBGuITyuWx4KOB+i
zOG9i6WxUPXUbb3XESMszwPLHXU9NIHeeKtlzwRs4iFxSRhdGPjaNAydusOP6rjquyL9FgVgwlG1
60M3/klI0DoczW2VsSHKqbrosauGWE2Hgrg2HbQ7B1AuLeGcnQX9xgHLWiKKTUi65ynYqAVJnkRF
2V1PxFrj+vpMg1OXcsC5XCurXG0X3lDdJjVM4o70ihpkIGAJKq7Onui189ifbojH2wjsLK3Rbcw4
/Kal01YXULlIpmiL4XGS1hU5ejuM1DAnIbVE9VohZ6c22NqG7hCrm1JT16pa0NNEIU40dk4DzGvC
TaVBRhol3fHM1QAVkUXiWvl0npDXY+kkTCBkBiXRwg6AwuMmRszGCjGv4y3nCZRd5jkg+aWhMVs6
MYJgyCQGeQUSDFB8PgHRyQjtHmwdY8q6G/szWJODbG95OtlZyDXWPnKoihVbRRdmCvsfYCm2ufKZ
11eFDFdKZ92YyqNeO2daGm0LYe+Ipzgn+3uf0tXzCQERxqwfHpctHNNMCd0Mmj+VjKlcCxgjkYjP
uiq/6wdOXXEM+4slYRrlGyjrb0o022PFvswJJoXmmhKAoxuhO5ZPRSAv49nTSqXd97xdBCwnyeTa
C82d6I1VAu1iWkoq0NhVSLtLLko12BeT2HPGuY5qwPESblzzRjLypujSKyU2b9jo7kLK0V0XroqY
t6LNtjMJAnIWwMz1TJRJ4nFXROqlBfq0B08drH3WQpAMK8RikFaDKw7ZJKuwWRrXwRXOCCgMq8i/
oLb/gjv029QMEJEJZqz7TWskmMXLlQHQuEqMTUltD6Q81l9/LfVbhVSinhN929abTg9XosnXzcwI
Qq+l5/1lNHJuj/r2tq6Kal33VXH2+z9VrBZnUo3vAOSVWFKJ5w2dgNbb/KvfvwXPDf/+9+8P/vr9
Lw7+7P3bjBlRv3/9Sqg9yqK/f//+h7//3fj1X79/oY0QNjdGa0eBrNs7AL7377/6/Z+DPyu8EMXs
+19XDUUHjYwP9/fXGOQ1AeY//X0OvsQQEwxI9mcHf/7HcAc/0l8jvf/h+78Jk1LdjaC8f//R+6/+
+jrq4E3uN4gpElY7KzgvDfNe6812Y0JnPBdtdVPriD7LguwOgHq/RqX7Jnoq9F83k451zmZbhi0o
rLAuzH//RyuH+JASlw9yk960QAN1Sz/Ge6Wcsood6TfTCIUEBCh8BgsetKwCYgmyOmca6Or2DI0/
mxDeIWLGOfuNQ702tVPepeNNSmw9SGmkoVn2rNz488pyq48amyF7nwjmoQexDAaxzWnMlBtwe8uC
SOJOpNeStbnv+tswlyC/h1XVvUz6eKprdrR1+PvHOXTmkDLrcVbhRo/JuC9KfVuUxd0QZ5eNB6Vc
2NR3OkQ/FKqgTy1ksXGKevv1Z338Q/j7jhxqFohzBITY0yLu+/JK966C6FGC79GYrUoRXQo4F18P
qB25aIktcPbnoqWja/rxM1DRtYsiafINObOrMCHgVe2w9CUPkdmvbaDwYUuneqrQ8wU2Wba1ZGq3
7FMa6k9iIVWFQouYD/Xu7Bg+EMyMluJjBTPLDeeFM3YfD/Ps+vWlfrq38xBI0RFFW0gZDr2kxA20
iTdB8VNj5VLmtL+MBkpQGdiNC91y14bos5NUPyEweFdHfmjFfhzXPuhI+06QDTjRSpIP2Bvi8Cf3
PH+Qndcszem86dif1yrAs9DSrsKofa0s8xJxn7mwTUL3dKGvrZwliPiYq46lm7m3Q4dRJhXl6Xid
FjrYpla5qTAZE54GIylNWLuNZKek/lNtR6/0vBEFGw1xJR6svPReAGNcFHNJ7CbWAD5rQw17BiOa
l49rI0gev77xnyYwbgDsGSwnlkaZ8vChntkWata1aLMVRNfJQMZ6eWmCBPt6mHm2OLzPfw4zP+l/
zCZx2wYWHYFygxH2Ns0oXebh3TDdt2x9w4H60Uj7om/Jmft63GPP1Z/jHjy6sKWcEJsLGuiuu86w
+Q7eigPX2mY77mXDOpDViRv6eeKc7+jsHbJNzMjauzL2j0vtkXwERlKXRGPHSNPrs7wJvvUjNUG5
0faZ39LDy67qqrvwrfzH0OubOC62naSPZBMW9vX1i09iB34aQPp44lCc6Pzv443vhzDsycsuSd3h
bNv5DcY+XDD9RYWrmg7uSK/T28O8WyblsiRIyp4IqZLsCUYdFM0sVW9iNpTNlP2CEQtJJt3Pr39R
19+//lGPzTJ//qQHIpS8CQdgvmq5GSUlD19bjX5yQnnzyXrPGsoQDjcCP4SpHaqSKTyKYYJ1tKGj
u83oX9YNPV4tLi+TJruxFOu2qbwtwU17vdd/BSZ2ppG2Xh0j8ZIXZeSzqR7cPAAK5c3C4cFwdaO8
M6vpbqx5kavAuJxK4yGlRYH14HV+kUo12lfG9dc3S/ukV5qvBA070n6EQby/Hz/XCMHVIIaUz7XQ
nphwHkylWNO1XAe+dp5OZCsrwWvGlt6cqmVsjk+jU5HnpqMxKW31XLfoUtfixP39y49/8J7bqoVM
DREirnbrYD7NQx7FuMiKjVFws4jCvgrg3eMdrG0q6/ZVlY7nEuiu6zvTtaKzhE/1QIQ0JrSZyR1V
REhXE7hSeobCAJySAdp2A9CYy7Rcx52KFIDcb2As2A61OYhvsAtieyxqqOTY0YTplqaXPyltfZdF
NOz7ij/1wQiGQnXVGdo9NMQkocpEx2A820X4jNr5NQJorAtv2xMFokPjq7Qn6JYRuhy+uLCJViEJ
ehEZ4FP9ZJW0+c6OqYVTMFqUo7IGzg3ySgUu5ps7q+NImkbFpRVhrSVLJk2mC4iuYp0qch81hI+x
DLi1QoKg6aWurWX7LEyF23tOzsG6W4NjfaQctCna7FsQUWiMTbbmjcWdJMui36ZYFqahIEEUF3CX
7AYO3aJD6Gg4vN4Vbpf5aDoHwRTJ2iSSIfTEua7ITWVzS/MyxROoiyUQ3DffNFdmniNZKH/WFHQy
NjJtfBll1guqm7VKD8xlykqU4JaADyxhTNKLsP2RTlaHSoELDNEJL9o5u27qkp6b1e6Yh5Z+zwUn
EdbSrqeroPbEHpD+tahKByYVf6e3HbiC2z7J3+iQXrEouGUlXmyTkMax7Na0IMzvsqVcUt9rkwPa
3S4f/ZDAV99K73GSXCqqvW/6ukAjHDirfkCjodt7hCMGOUmSRMxkXXvKi99ZL0MPe9EzEHX4PBTI
Bx9jLj6usjdCqS9FCiK4ji918MR4qDlK/0hKG2g+ndZVGnePpdk5yxB4UQ1w2g5+akZULmUQXWoK
BYATr/aRiVCqOq8PmBUHgMLBWjk4XkntTy8ogdPizgXlVgX/Dqk+w3Sr1dG1mnYXOsEUoColqM/n
Jk7hYvAKnfhB5oEOXmap4pzTbE4dbP8OZmQvyuDVqmOxybUwpGht79lf7/PqpqjMvdeSJNQ95nlN
5Hd+VgwIaYYfJ36Cebo4/AkwUOI0wMQ0e3E/znK2tAeFEKRiI3rzJpDRE2lCl0VjfNMgOAZkAMah
vNXD4mffZOuvxzY+SZRRvmIg0HUTuT5qzYOxwXRT68KavcmnUlBbQmiFuZTKdqdeo297pI/+lrPp
rkT9FoaC6pgDOw7za/08qoQSjuXSeBR1E2+sLiYlKCA1qTN6+tOGfzt21lukJrE7mNVtblIJhz2w
9mrteyLKc20Ujmsm7RsJW3fqlOh7z9JvSa+tzozaqtwssmj0++dV2XBipyDGg0Qh36N4762arhip
fxD1p4zp2oyQk83u66/vzjF7K14GFh8WUSAi70eXP3Y5ROjGo+P4+CpIkhqL6CeiVnJQSMCO6vzJ
KqsfqVne0cz85oOsnnzrTPGR+gR0xop9OOghXY3ghdhS58RJ4tjHZqpsZW0Mnypw/Y+PjNGXut3Q
wNmkdODMhANy0V5GPZJ49aonEe7EjTiyf5aWOi/ADncDltDH4fS6KFqiQ5Eo+3I3aWgBS2uN/eOE
QvcdRXT4JrCkYuacT+MUGz6O0wRO2UYUomn+0GCFt51r8Xdah3dxrJxBxiPVvbtodZPSH42atNrZ
ldgb8ckV/tgbac37JyTMtO0+7aDIaXH0Qc03BUJOWjfAmofqOjTOzDq9HoPseszHVUcpCct5d8KU
f8RUNovRIeVYeCwtyz74bGMJUVltSE+JapXsSh+Dk5Vflma66jTtKjdIpnSSt0xJ7wyvPzH4kRMM
vXPQNcaMzPqEO2lHCBWDpNuSmNY1qogYhTgdTt3aF3YOgM++g9l2FwXq04k37dgddyht4WXSbHbx
B0+Y2cN5UAyt2Ng+xQZDvQ8TbxW1FANCfWOQO7Yoypm8CZSuiuOHr0e3jyxGlLdwHiDXBk9wqIuP
2arUJv3XjdOb94ZBqmtYjFccf647NClIMM0XXa2/W/Wd4//wRbuti26N8GYxmshfB6VDydvejEie
kTq91hbJH2VSC+rvyX3vlclqKCdAqr25pKQTOGJdE+FHlo65Kwsh1rKrH22DDZkxi1RN+yUQjKpb
bG0AVS8nC91doT2kQ8bO5GdRTffw9LdF46/1uHvW8HBiNHlx4uaxUE1Qy3J8uxO2wuR0pYNvJj6G
aOIijXKX/h47iXxkAhddViyVWJ517XffNnazxeFdUcFmr8uL5SzvhyLCD0RsDQ2g9qFrvJ+mqpNj
aQ20lcq7rz8F/cjDN9u3sUJQfRG2cfD2m4lhFc6AYjy1fQ2vdHNPQJuyDmqECrTwFuBxC0yV6XqK
vU3eI/UoEnMXFZDwNaV+bHBgL1Ck79WiIbWBsCezoWakqeZLNWWkjjX5hYAY4yOdo+fWcjbonavQ
rLaWHV9xXnoeinkrSxoT1fR8Gxov/kzaJVBtQZufkpxcdhmPhNbYqCaxwX59/Z8uX2f7IVmHpUEs
sC0PLj+j/ZplYEI2qgidRd8gNClL51mtkvOoze5aAlx0Of1I5nDSr0f+fH5maBY4nGmCrZDqzD/a
n+tcQd4eLNV8kwzJqjWbjVCcmc1G2rG0NJ8+hRvnnEr0xNzW8Twh9OpCiyXS7VmY043F3TQ1NHNR
EaVGdN2Cji2SjJuextHCa4ITRqFP7+uHn1dTD2YLMoTZy9ncKruWu3mG8qSx+fqezBufD0vRPAQT
oATSB1ngsCrpT1aZgNfIoQw3+8xCgnGpK4ZrIvb9eqB5Ov800HyK1Hj4Dft9bvrj3qeWUwVeTwla
xhXyX9BGsXGTI1kva39Pa3n3D4YDBmhhXgf8clgKm2gsV7GBaRe41nJILsY8c53xO817Hzvt12Md
uYeOoOAJZcowmNvnbcUfl1aRwD2KgFpyPtExnDykJWTbt78q0zhReTvyQDgCuy6GWMhSzEwfRxqS
bFILXozNEAJGSFEci0Z++/pqTo1xsFX2xQAoysGnFXGQShCiciJZfT3Ep30WWw0Biwf7G/9viIMp
gPNBX/Sdkm0aR70ne/1nVxjbQB3VEy/80Q+GCtG8qbUAORzcrg5N9qASq7rJ7Om+S6MX2hqXM3wP
kMg/uqTfQx3cNdvwu9Kcg+uLRCqLKe7cXspvZer/51MCt+z3OPNr9sezRoqKPtgll6Qa5o1q6zdK
Gpzy1B59AkzQZDq4JMcUB7etHa3KcrzZqWd7q5aMcY7y/+ST4RDosFDZTD4HlcxCjtCncy4DMDBn
qNH1MnOtja+ICbZfP2tHlhuoAWwvoU6aXNLBHKp2TkbsBf68fEregrFzJ+p9ZNdD6Uxt666s0/PJ
ObXGH33wbPz0OvY47ZOvXqu8xOJ5yGDMFXflhM9g3svrySrqTu2jjw3FDl63BA8Fjfv5w/zjgRiJ
O06G2OLBm5xLR0Gk4mtYbKH3Rbl14uDyqQDPezv3EIEu2oB/7MP3tm8S08nVbNMn92mr7RfSv7Un
/zr2T9Qej00QBvUH4k/n0smnBqFW5ZZvEqWVj+l5NiivObqM1A5PbMePDcNmGPgtRRE+q4NnA5lu
Kn00wRvdhq6YD8uy8slwrE7seI5hFmgesONXTbp/1GA+fkZlNjDZZYxT1/OODWkbY1neXZ70l6BJ
IEkle18lfxL5nlWXVO6sX0hGOkPfEECylYTfNpq9783OpW124lV8B2gcrMys/TYNafzIQH8PppSp
bkjUS3hYW1SNEwhAv1gpkDXtwlwryMawDEMeNLG2WWhtoW3VjzH1UwVmNi+QjgIsbiRFunQxCYeM
tsKlwXvWRsZi0P2zDJ2JYsfbSgeagdpOGsX66zf880mSx/LPC5gf2z9egTqoTVnPeCufYOCUziqi
eZLgxc9Bh1Sji7n4vDJEdWLZn+/Lp/tmUi5QdUoynGU/DquItCVghDdPD+RCTsi96MYoHG2G/M0G
D/D1VR57Vp0/RjtYYNIRuFMRMZrREl3Kaz7H6XH/vx7l+DXp6ArZJFMvO3hSsyBuajlwKweTBDro
UYMabHzjnDbAkoyeE4/esbmL/s3fox3MJx12tKjIGc0030Z8BrY+bkzlPhAnrur4vQMhI+ZKA13J
j5+U1yGoTQsUTVIZV0p2oxICHNNB+freHb+a36McvEdJN6m1bYlsI7RHDswLY+zgP5orzfj/vJyD
572gOtyNOgN1ePZl+pqIR7MUJ563o08ChCUdZY9KKeDgrMSiTRRZq80bmnqj9G+6RRNUQZyuDdgX
nRMT/tF793u0w9Y99JKwrXtG8416NfgOjkOQoFLwlMsTH9PxC2M/AFaGavjhw2CVaqGr1sh0pz+2
AS2Zh+B+fpdS0tC/fiCOPnbzzuPfIx08EEAUpdphMdiMtnDD/kzmBIkgqf16lKO3Ds4k+2kWZfp1
Hx/uOtNDUjV5Gpr8Zl5faJ2t9PI+ILv9nwxkmJK1Esb6IcDBN0Y7s2xW/8Tv3SKXKMlwBgTsptIT
R5DPHxFsZ40awcwdo6x8MLPWxCdKmgHZxlPs9QzMrgF/N7C6PLeys/94g8hgiFVoEOjvAOSP968T
BfHqgol1Hgyz1n2XFBvCIC/JNNmk+rmo9xkc3a/v5edHg0HRmlmqSvUTWs7HQePJSei0Ua7J42ml
2g9AZC/JcT3xAB7RHDGMyepkqeyBOWp9HMbRsB+TQIgUn7DpZpXmuPsAUIdP6jlmI8/ZDWwxYgTO
pMWe0DsdvULKBPQVVJVnU3wcukSCYvolr1mjzPhnSq3gotJ+WP2DG2kxCHQwCUrlYC7sjVzxfdw/
G9/D2ofmekKGrAD9/XqYo3fSpHPl6BSOIGQf3Mk4Fp7jdWRK66LBRobOXKEiOt3m1UWmb9QucCeK
cPab+pCX//klaojlmKoQDVI7Oxg6EjmhRmTQsBkGLZ4r53zS8HazE1OwmHe7H/cz4CvwZBiAwOmS
HR771Mkg+jyW6ab0UxWXnrEk8AjXwJBfEROnz/SdC2OaiPKsaKHHJhUxI5zjRAvIBCISd71O2bEJ
p9dQp6QbyyvdaR6SmvtSG6cYOp9nPX5Ydp4O/m4ojYciSj/rCEpyDKL6InFr3Bhm4aIYvRZeeOLM
M9/dw7sC24PWIcUdoDkH0yvWgkRPbAKhowh+hDS54FAxT6zonw+pmqnhbkKdSWWe7eTHl6WRERyR
Zko3whl5Sx/G0sQ49EQW+3k3liuBjygzspevn+n5mx5c2YdBD66Mcgt+VlxenMEB5lMq180eizKu
IY4hThm6VV4/fj3kkYkdqBXvKs8z/P7DBhumUlV0VseQRbUkLmTjmdMmyFD3h/g+CDP/ergjxCMN
Qg3riEU7j6rJwXZ2dOqgr9Q03fRTuqg1e43BaUEQG3rAcgU1bWkTnjCO23YkJNo/de47drV/jn4w
BbZWEU/UHYF36/2yCAFBdMMqxDPkw/OIU+uveeJ/fUhA+St45TWH0xb6QXPw2/+7+ZVfPqe/6v89
/6u/v+o9rOX37y7CVz66/K358qu+gXbJ08Mv+fB9Gf3fP5373Dx/+A1ojbAZbyhyjre/6jZp/isw
Zv7K/+5f/o9f79/lRHAOO58/Hov5+//738134v/8z/NfNaK8/M/onPd/8Vd2jnD+ZVjMeo7A5sSe
hmXsr+QcYf+LpZOpnvINgglKRH8n5yhC/stkX4eUl9mHApbk1fl3dI6iq/9Co0dZiyMUzTZD/0+i
c+hwf5yV5btem648tV524Q7L6cepIaya0Tcn21vg6ooWflogX5jggnDOURZSDavZ2tK5qccMaDXD
tW9Gj1HjW7vCDJY0NESAiWYq7ecJQMTCSktlnQTBnSgRRyVGbq9jWONV2Ma7slYvKYUh9Rc54BsP
cl+JUGXo8ccpjXFe0//bdVZ0VecEuOlFSMgFCR+Lrt5hl9BWndo/QEyVOA6CAVe6dUEsMMKukL5y
yL5tzmIx3FFFV6SiCfa7tr4eRYSGwhED3RMHCIBMjDMRdzub2o+ooJXIx14l0wOEdoyLzzlTRc1s
oSU68bzOLYFWdw0OrG2YER0YtmRvxOV3LUBqWyQarceG2GYVNzoLmsf5Yg0/aYBov+3H5rYMQmMR
yJ0e0yFs8kZZxEKvXbUIYwgmEPy9sIvWY4qyKVWfxqKxrkNZoRGJ02Jh64pYKwKNnlQITpZxdw4n
l5AD2z+LleZlgo69GbWbpJbdqsW3B/z+1srydBdFGwOE8E0llMe+iom5UeW1LMR3s2nT8ypXbgTM
v1BarlKhVxNk6zql9mDzuaUFjrpM1nNcRrsdQYHg+iPCVluV/JRoAfthQc5esYmBzKfNylT7dFep
JfAdp2PksPqutH6y7AOBuxgRNqK8fKs3cBSSFMxM0rXpWhSv9Mm8lWWkmdu4lryT0SxR6VTPzRUC
3XKrXda9kCs4l5oaqes6wC/mdNaKrYLllpiGXXA6riiiYOGZXr+xM70iWs1cenmonPVdcgk4hjRd
NKx8bRV0yI4841n4QkGbE3rLsotenERdUYWI77HmanlwAfpVUQzYBfABv4EqwUJtV9uIWPVolOd+
OvXXRWSem2qenHeEsiDu69xo8pqL3kbyabXI+2O7MK4DB1AmzU4kEQltvARsPAHglt6u1NrEgU2i
yUIb57BDq/5FrFrtAnWPl61pbfOhIwoirB/06RLRY7N2Esde1gMatVjJzkqEQHHiEJ6EvFut1Tec
SG5XeTF5Dn2+zBJYPaKhta+h3EwSnwdBZq6p+a+KDofGtEtnFWeK40YWyTrq2G4sZeQt76i65ek1
R+QzfUywAKIL3RijuiRWpVlqWhityJhHRNAqZy2IP+SIVL7sBgpYEZuPNkSltO3XUZsGOFwJ6/EL
9KXK0JBPP5oLnUP2Re0UvJbmtI4xXXt2vAZA+Fi/UyXTcDtrfd0pbK7yutvpeLGGqv/J0gvfYiq+
UxyLVhOyLvydmJ6oLOHwlMNjxffBSDjSuIwnyC1p8JT10+1k6LyZ032U0JtrZRcsFYG7OEW+jhNb
7qLBeMrINDnD6XVmtmel/4AYx19BQPYXQu+tDVq+u1wfv/lFva9yB3EmeqzeHsa1NH+koaGhcYwX
SHsB2I4mWw3D+N6USbefuoZaqt29Ch/1aFVyAEq5BtssNhUwni7QYcEEyQAgZFBc3oBhVRvFAySZ
QG/sbVU5Z5UhtxP/Ak1w/thYRr+pSnFnEa8bp/ejSdQ4rQxeXL3BgTqkKLD1hmADGViuGZM2nxH0
4UPJBK8Qnjcyd0XFLlkSpzDg4nZo1C8q2ScbcgjO/aort5G0qWD6wY7474AglOiH1kPrAC3xBAa0
IF6o+0ltYK3mNXXbZt/4yqtdxOdWl+/Z1O9xRJzZihoTrOX8iuDGdVunMi4LMB1lPKjAnBWMyRMy
CK9AZsX26KktjGYz1kCXCts+V3mOhiEUeFh1kqflcMNR9aFvjAzXZbrNhQZ3vyQGEyY3EC35giud
Jn6uDedkm92ooQkzx8jELCVBUdFMbjDjXRQPJ6XQfxq6HrqOmcR4MJzrJiGM16t6CMO+59ZBabih
P24rn7aaRLQ+rzXXbR3jTg46fxXNG9bSEGvNDBvmNOI/BxgSzKX3cWYV6xqVQxKGmzof8Fjm4y/R
SkJAmysvkzd6F6U/SHolTXNwgq2PXREemb8I/bbY2XxqQx1eQlkACJrnPrZ8RVkRbd/rPyunj1xN
Ceo1J4dbRaY1ylYrh+EXX1RT026qxk4xuu/8duQdrMpHdUzcDrTRqm/Ry2TdVWPGLx4PRWxn6ctQ
LycJ/6TKXmjxecuIDiyLddOf+fFrEYAyq8ewmD+gx6RwdDIhIb+K2nlWHBAbWTCky8bbF3nmbCvI
PVmDKmY5pUFxmdq8QybbbUMqmRtGm7zLdbe0am3tpMpF+10HjIJTGX8dCXD+ZWgBnusLIA1h8mpW
qBq11DqjWnOFZapcydDsFxMujG2O/E8qOh/9hNUg1Ya7JvKIGxL9elKKaWmiEg8a0Iv1cGcQYQKz
pXLJJfHueBOJWs2tVdu2P3Stv4NynW6d8BuVOWMl/exaJuik9RpqXJ+T4tNoZw1IdyN60KwRtoYf
s5nnDN7rRr9OXrxKY3vk4fhVe7FBuqcMUpybZrtC6w1QiES2ZTqq94Ga3AYT9KA0xpJfD3zIjTR/
5XWcr+IoBUcxsYAaEShLpKk6q+POHmy89HpUuX2R7Dhv+gg+kA5nNpsEv/E3mm+RlxLl+7zGt1i3
W9kPXJ3Xetjx818Gk9LCxNq2FuC8lkMwLruw2UMesORoLWwvQZ2Q32et3Bvc+UVuxq1bltFT04zf
5leJJLlfbMN+5g74E9p7O1rXi4puzdLm+y8Mu0VGDoSpiMsZU2E/B+pj4eQ7J4BeSJjuI9DCaWPg
LTdltdM9yw1tseohxhHt8lMB4bnJs8hY9ta0Ln34FBGs4EaLdwX+f3gUBob6vtr3iCH1mohZtiEE
TWqrTNXepKm5zIoIxyrtp0YieTuBtrPZzFmyctZ61pwbAMKXHGUmt/KYTYx0KUPjyhRBzX3Qu2Uz
Jc84vLeK7ouFDfihks2t1wAUraKmBrRW3pm182hG5U0d6AQO1yNwnp61ypTeuWlUMT6rVzGbqME0
Mkvb6bmDVZvlp8IDDldKSfpyaaXOk99JSrA0f3P1Vk/tZqEWBeSd7DKolHA7NuMbHWJCsLtcOw97
7bsHLW9dISaLi+IKeo6xt1ukWlqzLFN9C7+XeQe0YdV3WyuLnqPOHFeIHZnhZd26BaI6AB23TkIw
rZFkUIBgU1iVce8DKQ2AFHSRsXM2ZRk6oAcwtCfVmz50MJI9ZxmH3WVSApqKin7RK6Cs4SzKpZeS
drgObAnFpg5vosJYanbDy6AWFriXeKdWFe7jKmVLhngXtMTOCfVvRemd+0Abl86ycSJYMM23YgT4
1ljFWVcXa6EU5lbltmSdidmhuEna4Ecoz/gUNcKKyoshdK5Z7X54uLEXdsgOJg9AFvTAiIxJPJdj
/GqUzUVTtdqiGCN3CNR6RfVddaEHXmDq3DZ0N1tYC319gdDYWI+D+CWSYam3bL9YDM6n2oNNYeyF
HJuF0MoHJctvCj3FueGJjZJKZzUW1XU7n56r/M0aHirPG9D5xc26zAcCE9BG11W1iuO2XvYqv8OK
ARAPcgMOeUJ/lwRZaEvM8PdqPLzS5a7PNC9+6xp90aQd87yqAQtSNZ6dsvrp+Knc9461T+WAzSTC
XuSve5k8B43lLIVZvIK1+JnkL2WPXHwkaOfS8tVNKHN10dqeum275sm2s8ydOrnXO6Nc5qxaG9qk
vyA9t9BevMZ+wZR4FvbD01gDgNXj+hGImUeKTpOaz6I28U6FM36mRSdpWdGlqiFIS43QXAUplpzR
ufUVI1zlnVdhZDJX1Fhv8noEMpmPPyNMBHWku9BlPDfMUslHqzxWuPTt4lqqJI9yqHLjIDA2gSy1
ZUbzALR5tPREJNfzkcal9c4y05LCZBTsm3L90VdLbjhABXau9sK0M2h7ansh1Om6KnV253ldEjhV
3JlNaoO4c751pQOoXIAlM5rxuhsSc5WLbG/DwrDw3UPqU6aaI00EjNoyCPv02RiPUUBHZrrTa/XO
b1OFPhA5GI4OR96L2GAkF0LTtJUq/Ctv6L+FwnvsTecMPJlY6J58QI8FLUuyb2tS9QWGGAtbhNXH
w3ok0DQZIz6XrmFq1Fl8lsm9zPxXL2/ZCEnW6i5xdrkdPdkmyFm9e1PVeANUrVo91g7L6RBB2WvV
C17nnPA687sPiXfs8NmlTtet1Uxctk7BUpE3r04aPkUaRffkCr8a/W+2LctK6S/7vEDZjOcosvdS
vSXK7Uc65v7ObNtoLYggwVYAE448OjV7iSIywxRg4ljiPTRmNh9XbHDS9nHEo7JcJIrzKwtYYhAK
ZCsjeNTK/0fdme3IjWVZ9l/6nQnOw0M3UKTRBjefZ+mFcLkkzuQlL+ev72VSZITLQu7WGaiHaqCQ
qMiqcBrJyzucs/faSx1ChbqqS7qdkaefdWatX1BnW9h8hqmZEsGdY2Zyp3IM3QzMht5TW2aGp181
wdRJMc2UNqHsychagDMK3Gi/nDuAPfex0pyXsvkyR059YZKMeV93hzB2ywjVjPadU6u7pRyq6xRj
uRjl3h75jEZjmDduR1WC8JPHKlEOcZDfxIGnP4DvYKvSnafVNO1mM5l3Q5SIVTYnIpAsZJw7tyX6
wbCVUXolgkbth2urjQisoy6xGS4spbiCwLZXyO/b2V3aIFxIbD9rs3DSM+diZgrpyu5lLOiMUdUJ
umx6UBDc4/DPztLBn2eSWZvqXk7wmZX4i5LlTVC13i5md1JlAOlgpd8a5LiO3jJvyDq7tBPoLmh8
4RqZxSbn96+wfU4IIvLzQ1PEL1gr/YbduW8nzrP3TXey68qwYXUM1qZs2jAznKe4cFV/lXjn7Pde
UiP+mkxsUiyVqDijMjeRsG8a2EmhfYDJ9WAPDHLHwiGxn4pqNAJB7Wo9aEV6MZmVAnJ2IQQuZiGa
06KlDpKkDFbt1jW2NKi/qg3HklHt3DVBg5ddPmyj2N53iUrYWwkGErjlWZE0d73a5YGM2NLpPd7S
tPiWE9EUzsCd9u0INWwPK+AmJtyx0ofLPmvMfRkPPnBa4eez9dppJjEYnvLa4MfxlaLkjJq4xLSg
FUlSOk9Ld6WZGsfwyIFRbPI6xP1o13D+dPXMGSsvSNJ2XUWy50M2vX0m2uiOPXPVr+JSZueZsuir
op6fpjj+zA7rtXMH+4wT62qWMG9kDWGyYniMGuQtGCF3rR0nYQRppmynaTPpI95ZdYbqONf1zqDw
RASvvuZY/9qSGHqezSNoLeguywy53FOi1YUaM2EasXXbtnZPfQHIsQEBp5kAc+iCsJHaO6OstRGV
vVs6YawmA1CL1DZUZ9guZnzQBRir9awCvjJ6Tgqt3GBOhaYbz9ZK6eG8ybndEVUYAYbgnJBNK4iz
uPYigY7bK18E4MTxgNTGU/ZVR16Ii8Hi3KqZq9qIzZ8F9D+Kttc/uwFHNeSjf/w/v68D/1Je/n8r
KL9Xm/6fWFI+OI3eD2MH1vPyrfilonz4F35WlA2LAjBR44h1ELjTfKDp8LOkbJj/OmBF0AqRrI4a
8eDz/SOM3TD+pePH0P9dg/6jmnyoTvNfI1rHuWdajvofVZN/bWWR2IbOEgWaTqyIZjqWdVRKHmyv
a3K6zkGuXpnVS5eeMhnqxi8tpb9f4ahVWUdmolISWAKc6aEZTCs1nC/msP8MYiQNPkFNu8tYge+L
bXKhb4374sG9dFZvXsUfQ/ZtDvyvXZe//4ZD5/CNGswcapfUVe5SrBy/uUiDenXKJ3Yk6PtxDSSX
NOp0tEvej97A22skFqljgtky4FwYDOvxzLgSO20L9WgTX4ATC2FsrZcwC3GynLi937zEXy591LVL
02qesNosAVukwKi/ylPiiyPmwR83Z2ro9BkmKICPmmbWVBPsqfKe5rNsB9hsE12bO20zr9sAyvMG
9FeYnWrU/Wbg4Ar465pHA8dwyry1Jdccg9yfVnGoBJ3/avqf8AOvTuWZGb82j/+4w4MOE5ACQUXG
4de8GSJDhi68UJQ5WEFGCD73YeNf8D/FTg/0MFt9GQLb9wKxXcJxnW8GHyy23/ovZ/DXg+/9HiBy
2PuPHw9bGk1vurH//k2UTG2HmFFHPQzrN7/JpHTFztabg4VsBXa/q7oqVll5+/FVfn/nf13lqNFs
5mmO8zuag6J1A0NuGnWvUauZzd3H1/kh4f+rufzv23ExuiF6RZ95uN03t9N6iQo+gAtx3g4f3c0z
R1WfQ+8W/l9YBoN/TUzTrguKs7ubU6Pp94/y39f+m20GcjyMWodHqduXprq34z0L58f3d6QHOb4/
FF6/3p8b95W62NwfVZLNYZ4ztrCKV0PY3MfBvD1xtV+bgH+/2tHMLTtROQ0pq4G7Sf1vUO02ZKf7
citOTC6/fW3ooA+ZLhaNTe9o8gSeTshoz6Prw+dhl6x2ZOhs4BiE5Fn7+Jp92JB8j2BvAsID/BPT
wO/mNkrxeOI0cqTA2Pz6UGm/9KNB2EWQGI+afFmUE6P/h1/4l1Hpaeg4PGwnqMvQYh99ZNGcjRnQ
TYJFWJuGXfdVtX0gE8qz8qic6ea5snEJ3G4DdFknXuEPHf7RpVGpuIix+CCQkhy9wgbJjVJOFNgM
v/aX1Wc21rH0vdfyclk7/Fd6MPn+NVWBAxrSt59HIsiDUwvXyV9xPPM5XtMUBr8Cf0ro+eZ35ZWG
DVDVx2c18HzNv701zuxn8RK92s/GmbexgiT8eDAf6YwYzB6a/jdP4miuTx2lcauW3wAPfueS1kNo
7uUYOr7HBLGL/dd+RQjEoIT9Oenj/tcTlz886L+9iEO4pmnB4VKto8sv9E9Vraa0Qpd30+6682jj
brok/Oz5V2noBdqZdZbdJrfZrfYdVuS6ODHI//6NHe7/zQ84GuV6m2cRZRvuP6h2wy7aJNckaq77
x+TePhNrgLEBLcdzRgEk4kz6XZCeXAL/voM5+hFHH/oEVbux6Jqxg3E3NDuetTXv4fMc2sE9nYdV
Gw5yLUmn54s/tf7+bX4+sMFsAwc2RnsbHN2vn7nuQANDjDkF7YQm0E7kV4+GFu0VKL0fv+yfat63
bxviBqdrbpZZBUHR8bWyOCFkbcIoq+BsMVdDL5J7RaMj7vXkl8xCre8oztSfM0gDGJ8HJwtn9CAp
jSD43uspT9LurLDdxArsZqClgPCj/IQWbLE3jif5hFsJ51c4y6demx4V5RCgWS55DD0yhlDOcVyv
J9/TsNhDzhlrmHY9nO8apfongiOQYyyLNoltnCx5A6+zGUw/Z0DvzbgtQnMxsIMYi1FdpP0cPdBf
8ta6I/W9nToma+m4pGZgxCNg9D5h0JK/eFaKKLszCbunBDC1GtEOiSsOiGXNKoPSLShx6vrSWr60
YjjHYzykt10KWGUWcemsSoUwzgtO/cZ3Z/GqAz43LrQvKiceBYEDoUvUYGR96w5DP+zKNouXreqI
CgIwWSLoQaI5ByejI1Vcwz8u0Bu0uQuMrVFVbev0ssx2lBHIOUF3J6lb9vk5Pa3iTqRa/bk1FHEt
u8rbVYOWbhModnBujeZMxR1/y79bcd4W2pbQLQrFVUYGq2fLl8nR+1UHiNUjVaSugFCTeNX5g4ck
RnbaROlbVvBeYE7nXz3IlXTLxyZ/iuw2+ub0KtUpA3zrSpISBfzWsniNU07qCwKMkiQbrXaKu6Hu
8xA470NupMOGRqS3MzstOhfqSNs4U8qnIeqtdZJHbhin6KvaAe6G31r195LgwxhOWhGfV1nRrIiz
dwYQyHa2RrVyRlf3AH2tP3szYVu48mOq8/0NVi4XildiBvXUodexqis7cuyLNIroj9UjoKSRCqCO
K3ltirakROCNQdGPnyQBF0Fk5xdFUn6yTWveeFpRrKqYghGaohRneBlS2yaJLqUvZw7mdCVndVOS
C9ZnhkJXj7/UEm1f70Z0nIrf6UoP6r+cBUBhmVQHchgxQiUnXPKRoOTeNtHcXAOysR8VGZVgdtv2
AaqvnYaNp+irzOm6XeEBqSa3p30YIgvZx1QNmIugT8iZ9k00WsRjKWq/knOerpXJUnd1NQB4Nymp
1D2pegTgoLehZhPYs2H6bjEajLiaDzaFYLx0A9qleixCkTVjGLlRA4LK0ld1p/PEzIZKj0kTI+/1
+ebQcA+mUlHINZ6MiyZqZdi0Hq3UstSwu3hd4BTZcpMXWrzNKx0MuIrodZQwOwdsWpt+SLWzqHdB
1TqU5cpBRymVwkvQJxlHvqpoyaGNxHuRSjXcTbhpbxY1Ens6L7x3TROroivnyzrThgPjUt5YC+9k
5QJ+vpI9ntJADmrZE/BW8TcEkwr9GnXTd1blBFOF0AB+obqnWNQ+dEZt0c+Ku28un54gwiISOaqx
xj4fZNpt4rilljjl3nZqogFa7+Q+JVR7nyUogFuL/wtDW0ku62YsSpJeenp2nS3BEiv0wDKL4WuK
rveCsTn0CCdlulziYti4RZxfcp6q0JY4qfm1is1Co1XPNm5QZf7KhEasTtouoL+0ziKqy5ypbzcO
IPE28QJ64MYDZWIkZXZXrB1CMkCQxGxDFPsSVdKwa+MuelJb97IiISdIVHf8hvonhpFhwXiy3WVV
uiNSzm+q91JT/HTMfTESYwU12qA7piFvEtVtM+wpDELapK2fuI8co6fzbt6Ww1XkEJ4TXfbjbiZh
qYvIVB3vY76WwthBdQTaSAIGQvMN8YNbdXpIykub6Lroeyo+DfXVbLwQcn9DB/OKdiqF29ml2YRc
Jvm+kLHZEE7AbJiuhXs+GhMuMcJQCU7Cg3IeZeeDSUNzIOme+XBuLhhkZIcF0v5ekOUbIVPSxOOQ
tt9VfbpOCryqdy1YZ4qVHXGda/Ap+byBoTbZCOx9tVuZ6sXSA7JDXrHVWFb0FvUfsWZWdjNa7UZj
pDmTRlTVYGaINfopzJ0iR16gdDdeB+Z7k8T3VqOUe6Y/jSFOtlXVZLuYSWA1VmQrNCVKu+phhtJU
AlcGMGjeJCMw2ThN9u7UfKKzeX+gCvhznW7jYboUpXIzVVa49B7hCN7z0L0sdecX9r4gaaZSiZvL
0UzV+x6JDXqa4sbBTRjF30YidswXxXWDhSXJjfMgbbStKb41k3NFo4/77H3mL3LnjY75elw3LnoI
XWXYdipoeu87Eyp9U1S/XuYDjx5qPZDiwuzPyvk7taJrCrhXxXQVK2JraZx1jNeq77LAQwZB+xnZ
RMror9mqxvuehuWQv3AY85uF1pxOqpt5h/Bls5jhkuxkd2tKpMZXEoSLvlncbc/Extna9b64yNdy
56ZUn7ric25sB9pDLCBQR16m7jVDvDW7l4A6bvPEDoeD+zKbWQiMs7TsgMK0JXE0FOTxy+wXqOOO
9tKiq4fWoDivOdGFavKsxvQ1YlqKj439tbRJwihuLYMdCsFahqh6OHlkdPYbo7pd4OojX4PgpPmd
uEdtvKqGIdTNVzXf6XLYAIEKIxhWw6UWf7LVW4W9hOt+I1uS10JnGVxLB49l5DtSoWGZ26a/mIxQ
S8dLpMcXdOs+sfHzm/YzzLnALPTLQjRPXk/sQo2ri21Z0IzXji5XYxdfkoGzi4Z9bd8I9FaFMN3A
60pxlie96fcamU+5DCbnRqcXVCGMtMWt296747Mr79T0Iab+FrFgFoNvegptD5SMKKWisafpd17U
z/HyOLbbNPsmyteyJTEsSX19vvaa60ODIK3cwDZnP6nR/cmrYb4qMnutm9lVW4x3i4v1KK4v5NQ+
5EO/bpvkwuvaOpSWTTpxe1FIqvGdZd5pXrl2pvZimotbsciHXGDIjrQHc1oIYFzch8RWwZaOz5Y5
nMeddTmO/XoRhDMX0EqQlLJdplGSaSRU1CJIO+dZre3kupaIAJA+3TiIWZ2kPJts96lrLDobbpgu
+jrTslWWVOsiptFqmGxfGmK3XdKRMlLg4k55SltrpfUaO8lu+VYY2mPcu4TWeDYSXllNN/Bxus3S
ZnTFKlpD8aPTojw4k7NW+v3SVOx9Z4SIRKcoN6WnMQuXVmEwrROjCUR6hp3CPx4wYAJNoa7TEXcE
auNZxzIh9WiTena9zTRD7Dw2rulD3QtLX7dt9BRpfUMNRZM1oCA7K/eORXzfnI7xl0i4y6Gdu7CB
Rrw8udeDrMgzQliP46SdgRMq+VC+ZFqD5iRXo9Rh0rUyBekOccZLqDVelmwzvXGQFXlzv1y17Ww8
NXNf3kdGVXv+EEfl/ZzaiGJR7YpxpRrLYAUO6Qi3CwC0cgufp00fbTrsINlKQKFeQ25L09lIZjh8
YPtZ3CVodLOjC91bG6F1kg1yBavt58Hxv7sZ8/9RmwUczJvz3N+U+/9VdS/ta5e+Upz76QTYff3f
/+vHv/Sz1aK5FMp+9laUH//7H90UEkD+BTjAojoPT9XGWPNGoO96/4J14wEEZPOMN9Mz/xOF/q/d
BkWnVIvvjObMr2fY0WQHM2aEqwz6Y+2NvmU+1AWAZ6Z5dT7hzDqU9P86w/51jaNizWRBT3JqrqFN
6zh7NZqbhmyfcr6r51u338TF85une/3zL77tnBwZ6f+60FFtyiSzTKSjydIA59AZCKQaHeipyNz0
de/scrREo4Fo6hR48PCQfndjR8XTFnFUP+lcr1LvDn31qT9FfnnvtRwKqW/KzkQFzU2qKv0mGlhb
B3Tm32KeXx8a+Yk60q9FjD+f1TFKH4KIPeCvGDaas0lxX+SkmOnR+uM38c6Dcdxff/5I4J+jCv74
AVTMyA207JSv+70/fVR0UWNbpjZHuM3Ye8mLx/bvSaKhOFHcOvzA37zRHy6WN899aOImn/VUkjVU
OfaO9FUdgaQwnFkgCXbSVmWJGmyh3s+Z3SwrOdpxlJ+wnOqHcfO7qx8Vs6zCrfSq4LGhW0v0vdpu
k+qFdMO2p5V+zbK2GhZWRf2ShanMvrjt1shgAdzIbm/Yn1rzDoMBPIvNxy/xnTF4sBS9HYPSXkZw
LfwaSRa4oREM5Tym6jpddh2q0H92jcNbfvO8PXKUiJsTDV9QSRxfSkjdJFv3NmltDnSkzO862VNJ
+vhq742do4loUBtMO+goN84wHwS7C2Gv1ilf/nsf1NHkk3GkRC7bkRYwL6y/U39lmUpPNh6ViH/2
84+mG1eJBsuIjGYjm0Opo7c+R4vphB//8cMY+83YO/aHmiWb1MWSLe7chvzOSF82Vaw695reVsbW
cMY6+o8cqX/OPPbR5JC6jVFlkd1tlLav4BpPkgA4TsRIVD++lXcG7nGtNK86TepjSuzKkBDfRY8S
ibnArUCBEFnOhN6OWM8Tz+29ix1/swPeYaMR7aZKsQKlQDgvx65TL70yJ2Q1PpCnUiKePr6zd6an
48YSajX63JXSbpbJ+TJOs0l1Hco4NegoNDrDDcypcR7r0jRO3N17Fzz6PomaSIQs+T4NtUk47ORk
+cjb2B67CA0zNqRdMZjQAzVqKdqD0XjezCboT0XK9c+R93Yxf+dbtY5GyZLEQ6cfMFpNXSfabqRG
k9xpseZSXvv4Cu98sPbRbOBVnVp5JVQQKmcaaTHTsJ7a5TVelvrE63rnHuyjKcFwZS3Swp63ChlY
sEOr6GwG83f38e9/790cTQcFeDNOKATxCaJNH7NMiXQYmgvYGOrSWir7MHatoXlY7K610bJ3Vdls
P770e5PF0fakSzos8lY9b43Ya6YrzSUcfKuVpls8Fks1xs8Lb0q//vhi7zzFwx747RqRxl1idXpm
b2OVuD7S7l3Ow5aF4euf/f3Dl/1mDdIIbotzSaS6Y6jqazoaCo28XBj1iT3Fe7//aIaQjKxUqrju
MhyZWxAe1pmeGfIEUO+dUXyMUrQz0/GqSMHTR830kKOZ7JuZeAI5Od6Xjx/QO1PccafRchbcS40s
djS29WDR8LAscV08JQq7u7EZviTFPJ8KSTnqcf+5PFhHn+UizSnvNE/seGgVfCgqYt64xte62Dcx
FYUEQ2vfT1SnjYzKg/TLCdH85xqHJuJ0ywX8fj64eFBLnHiJS0tWm8xE7iLbMXObqqDmlhRu6iV/
0cbJbf/ZqmYe3s/bUeSNLU6+Yd6RYUozyrZkUwfDooynODnvveijyWRRJlyCbSx3uZJnB26ZiZ75
m9n1s0Wlpe2ikyCo9650NLGQIwD2MumnXYkXLazLCY1BnHUh9e9T++z3vomjCcQcLSKEXTntJBkB
h7rxENRueapF/c4NmEczxtIVxE/V7bSrjGUGT03mTVMR7SgS2Zz4qN+7xNHyVHcO4UEinnYofD9b
5UDC3Ww2YR1T9P74q3vnEf2IAngzoNRGetZspNOOYAhyHVC+r1tvECdm8Pd+/9GklBrAduJ06Xdl
2ojyRTGXmg4kjGA8ZvnEzvvmn93F4e7e3sVBWJq6xrAznTyNt0uKbIy9a9xoRh1+fIn3buVowsDR
S6D0mPGgqLDteRXiS0Lqx21ZO9Htx5d4710cfXtNMrDvYUnY2aJzyWSFpDCBwfLIzfr4AkeixT9n
PfPom1uqQYF52S9YlsvWaPBwOmn8DQnuwY1Rd1OrYoDBVYcj38YG8lI0ja2C/k7IZH6KM6WTW2eJ
mvTzZCWlKC9oYGvtrai6XFxN6aQs649/6DsP2zh6n4aTZ4lL6MvOdRJRoAGifOwFTZ4ZoLeJJ4nN
E6v+O1uMY4qPl2NGjSAG7UqtcAW+DTKg3MifnUOYWcSh0WuDrLR1wuM/vrN3LmgeTUkOkcmJJzxz
pyyVAK0tMbwjr2iTuLnVRQWX0SfYMW5OrBfvXO4HXf3Nh2Gi20j0LtV3pRcVQ+j1aT5tWxLEx7Oq
mxr1IYpi6x9uEo7p2PQKEYAQy75LetxmOKNiqhakFpHZEfM1QraITiBJ3/lSfpQ23txW6Waa0kiH
qXeAGm2S0Xkb55NyYlDov31qVD6PPkQNdEBj5dK67HPas/nrzKgw5Z7QdeFdaUwqhsJByNWG4ozA
b4/UHxHbShfohe1AF+HwUsc0uKeqtq5qtcMQe97z1aj5lsLAtGTfM0Mdhm61HASmbC3qXlluRzxB
AnOVWretg0PPWqYbm1pNX1+L2IsnNAm9Ehc9MgP++SkXatTYzxbGYesUQ+u9+z6aHkZTAW9sUd0k
Njk+9AjBLxFEj9cHkq4IzUZ4RMHwaWKkP3F4+e3xgkd99D1gTAZHY5DY5aceeXwFlr9uJHDZmyZP
KcM2yecemIQ125dkeeNEL6ZMh7Py8deovXP540yPHhw9+exyvohk1qfPKGmQPH5aVMVL2juYpbm5
RovYC+emMTPw3HgE05qDqlMvRBj6MXkJJsGBiaoCYJCqMsoxMDuWNiKZrYTN4EB2k2s3fVAoauvU
dKQNq82vHWUeM6gbH9/GkVjwj3ldddWjfcLQm159eG4QYNo+HcfHVGpTEq3cxZjTT6WpGkBX+3lp
+F0LmV7FclnPcBijXTRWbRWvZQ1er9rCGZfpcmvktK3S89gRnoq4LgWck2xbqXbllzRFLq2tKtOK
FIVWtWmOle53Mo2n6lHKBQ7xiQUXYvtvP3Nu6+jMNNca0Os2wSMVE6Kt5+zYRZAVrSz08c7QFYsA
Z39WRZND7mFqTeFEZMuy0BA2NTDCGuXbfMBjKqzRnDZOag3Ew5uegGBBWFGZWDN2N6M1Rm03DA1Z
YkFqlYnZrga11wbNr+uDJA6CXY26TORuOu7JgIEqRGfdtaZtlsQzOAd8+nqVB7EweyLI5rGb+i/0
QZZGYOSuo5Q5sHetqPW7iP93lXmCXakTxJidTG1XdGhv1QA1ySwo49Cov4HQbjnaWdJqyWD4IzYw
i65fypqID7nqBnczlJaMPsHX17ExjZ426p+mPmnjNMDJD48G9FE5AQonyynfYr5wOUTZC6GQfNvY
s4GUGBVjA50MOb6zEdICmqdyhU4lc7NtPC60ZxA+Z973KZGjuqyNqQVzUjpj1oYEERgRRsOS7NQy
NBjpc7pW+9SKaMl6SUI2uUVu2XTVJBpn6IvSbamKXnSTzNT5zLaK2pz8rtbVZq8bblV/HqbEcq7q
Eee65YNot4qdNPW4vy7UzK3ODGVy3A66AUZtbacLhVxRxMEd4e9coNI0f9acoZhvinHphLYDlzO7
r7MaMbcE6aB08aNZoeQNPKUYhuGyluOEuRQdVDw/wQ8q7Rw/mFKIOyLs3XhnWM7UE2qRmbM4cAsT
qgAKOofxJUL0h93eqG1nUnm6Wa6Z7GQ1N7lQYn1O4pXb2s58rehxDhMpLmOGUTDmReycJ/zuYs+O
oovQ0zRlWhDSpHbpFhtQFiMCwgBgmX43wTfwK61qnIfCnnrzvJZdL+x11LdaE+INZxMdGOzDJuQA
nobMowStwd+ptRLX34qQT1GW51GSjyTzebkAfeXRxiZdvCmI51rFcux1hEI8piVsowRdoF9rQnXD
vIaX/MWUBZAoRAxp/DkTtNzvoyZTcYdiiFCIknJKdbhGIQrL1bez2hVXNjWo/NYsvYM+SOPN3roW
uTcvTAqjYiPdrpLodbDcMUJf05HSFQN0UQR8Kb83WVAPrfbEtW6mZk7VmcARdJpADaa5rbKNLGVN
0LKr0ysAd6P2HpIlL0qU7KUv57matpNX52WzG5XaU1eD0mL/RVlmKd6OlJhspNhmoT19LVMLMaTv
Jk06gPWyDqCF0iHjHmXHKBbhg/1Br+lPQgq3WdW6kuIS7XSheqEBZH2kH6I5QoXa1C9us+/zlA9q
XdC/QS6kTSO758IYFLdaOw4ySgJqOrswHr2pc2QCVoHPvltbjTYmNVSuRpib0sJa3UPJyC1EaClu
37ZY5Z7iigPsRcRVMDpROq6ZLhQzDzLCHSfFt5e8mldYzhH2hHIkIeYQ57N4y0VX1Gp9KXO9YpS6
XjS29+R6mBEENFkW8bVZTkq9Fqk7MsmpIARwONvzPI+XhFZG2DTLUvY6VPNUNecHhIkDSUFRLPt5
gwbayO86VG6Q1QY+Veq0IIeqB5NEtHltGxNpwFnP7KkjR+8pqCF70wb3XptlQeEGKpTSQTLiIz6Y
p3VP/+okYx4jLZ0Np2dyFM5gEcVa2mIyvsed2mPQjotGd/yuQxaMsE+MxJzPorcauRJ6YvbDJlMy
2ghnlMAhRSyaO5hfu3kQ4pNt4TqB9mKMPYGZmTEVyzUVReHYwVzNrMwB9mKtPcsjM0XtVMZ61IGH
aqShbg19VuIbL9HN5spqJ71IQkoJcfVVTFasbDwnTUUaNLYgmAwAZDe3t3yhUbsAl5ntzsIEDivl
afaSwrkc7aYUu0wu2YCYjuQF9VlaqZre6FmpQEYS4NOqVVw5SnvjYUL2ArWpewbZnFqC4brMTf5a
iFRtHjLYaDUSXiuZjK92llYJcAm30StUHU6UNGvmV3Q9diGMCkGTrWsrNS1K56FpI2teW2o8e+sW
/l9lQtT3nNFkVWnb1KMfxtqyZaHTzMvcqZ3U3QDvi9zPCybMMuWEUqjKS6cbZaRubDgzGQkxVewk
0HChV6oJr54FdI1pUtde5eLKArEs0qzJZ8KCFBJp6MIwTM9ta2xLF21Kvre6BM1tbkWd8TTMFkm+
aFAnXpUvTbPJLd8ctDFufcMR07S3ldYgAB2Tf/HES+3rb7WazqzL7lw2F4YQI+5FI03VR6EkyKrD
2p2ccbcgTRXFKta7nFjR2ms11VcdhZUNEkZsPacUWMbzIWWrf5Nltendsc010OMYQFgSwBiI83WE
k85sE881Dc1AsU0YfZ7slbq2KlggfEx3cJ3S+aHrZC6HoHIgI7UwVjvBd2jZXZJlQQrWDG2tpbst
WnREuV4aai7fLqaFLnMK1LCDvjhpwLg3dgscByN0pJzlA9wCWPZIzzmvo563OjN+YA3VWyz1ORMP
3Lg5HuOzqFossH1mZOs2OYhc7myp6wOHXF3G4mYRKrdVFVUqfSpvAxuRqNanx0qhySLZEHAIRhuI
gxswQWeVCtRjlgiAPKvBnNsEnEqvG7m3VwjIyzlAFkjYgxIsAlKiVkIQ+QpaAuwLK0uXFqF2+Ov7
etHoIitxVhCDmhnE8BTrKte7Pt0suSj5NnXgV45Hy1c1nNslbw0exZiCuPoe10ImZ7PZ0zpR7Irt
eSALT6fIVpZ9rn8iOsQ66NhanFj7Tmtaq19PBatz6BycO1+ndKHGJAY3QixGfJ9l7bRm8Dx3ZZdz
ZcDlwQWx72WVmvdFYynNt9mx+mzbZXoJtbHslMx88CxJivY4eY3n60U+x+c9r6Va28zT8lMjrCa+
HpY+VzwEhdlsEI6mopCD22gkAI9bjsQQHSLv+yhbxbqONJF5zXoxrTz7UkltPl9i5Nxbe2w1xN6d
iHXkcxPjV7MUhOOpk3HiAPlnlDVG4X6WPenqpq6Jm4iviAHR847FpWdKcHHbDqE4yA5DrQzN9NkV
KwUwqIg49ltDTUEb+RxRTfmp1OKseW57V5ND6CYaIX+IL72qLgIjKSPtqz5MpWaHZcL+VKWyOXcC
xfQIuAOch62I3A5tNTUAB0ya9IZXe9Kd+pvImYbsA/43y+e91efLIAI9V1IlDUsTDLF2UcKemONN
5U1mjOCeqOliK1jDgAV2Kk7aZqNpMgEr0WrtoDRXZg/8qVllcVejJc3EpMyP+YwC+MUb9dxxV/2M
eGnENzET5h2WYBiQl+MvUYm+LEemZ06XsWlVGYI/tXYallP+0/jmLah6+7MRB/pyDibUUe8Xs2sz
G6VopsvbbKjSbrzNNNblhJo/WB25VZJIA441LU2/r0s2G2SjNTlGvF0kc0+rw//L0XksuY1rYfiJ
UEWCeavUkjq6k93esJyGCUwACIanv5/ucmpm3JaaBM75I6E2soqPM1Va4GHzqoPl7+w1q+33YzAs
yr5NuvALew65d1GGFv7akwdj2c1ixK9WqWh4zcZQj/zfjh47zfxOF+l1EvUoCThRrWfScyui3jvd
HBs8rlW9gp6boGocpInXTcxqrozC/Ei38ACHskkd/PSX3pLfg6yfNJmyj6U37yYpwnk95i22Ajxl
WzUuH33dtbdUiQAdfXWyYdwFwaEnnzctD91QOhKN5npFLLufUE1k8TGN41aQCpqsaSSS3eBsli2H
MG0Dy2uXzl4qHtJ5C9toF5mOhMPDTJQUmqM260ywnto6FALJSa6lLS4T+Ee3S9phJrAhqgNYrINd
0anidx64fg8qrJdbRHrO0CZ3TR61nr1nWlOGXtg+XkEJ+iac9Ndab84ITmvVJJpP7hq/KaL7ld11
Pudhr+KfRZAW9imV1JZH+0V6Ks0IG86KXP9gjZyi8p3jTTIbepoUom92nUg2PfQ9zYzqueK9jVmy
lFQiuRAl1CTxMduwNE5fNdk2+UnoZJ0+F+uV4bWsu2z+FifKW46U1DD578ow9BOwpGIbhvGWYgqC
docfMs5/DrG/kQe5EOvSoVwPAEVwW5YTiRtvmZ4GclZzaA3VnHsztT4d0T7TRkU2Ri3k79GqmJxM
Juj4V9NxNnl7xhITXsfN55dMnffiypc2jcrovAxSZZSo1jwpuzqP5vFpNNEYvjPJtNkdn54jaN+H
PMKc1aTVRv09vi0x4zko/PkwmQq9kh0yuwb/UEklDPcVQUn2FGz9KF8iZK9F+kS7L7/m+8GR/aFf
NaEtPZlgtAabDoeMG2X7WCa5yUhD9dOx2nvT0JExNWTTtPaP22AT8d8weet6jGAEvUMYb9KMO91t
8+aRL5O7/lvLSTTxlg+xh4p/KrhLYjJd6KEze7CZULFvTuEIBOAX23OgjZu+j1HS8OVPxkS4fSam
seQ7U1Azca/EmwqjUy7k2F17OVTTQ+otdnqMu82VD0amXrfsJh6JxMNixZnM+zS0Ppl/IghcdZiT
ahj/9lGG0BkV7kKsaVYXROfsPLPY/J9C4o9NxdCbiV+EXKzYfwSP0esfHlGPQNgsT7m54jUnnGuy
bhnVUeIHRYkGXNWnpCV6EfVBCUeYs0eCCBhhqyEol/ioWwJ0y/3QYh32zoOP8Bb3GiFOw+9iWBNz
kt02uiegB2xyxAemTN8sQoxH+9jTvlke9EyQfrXn7igoDa29YO7G91kCRvj71bR6bJ6556liAsnI
+7g7TqTQJ9617XUnppMvJd8eyfa4oMikImSLNMGDImuPDrY1cqlCph63E8r9PrNhUN3ZOS2D7Ci2
acqbwySnYGSi1nJiZJy0C/kAfCbwmj0ZgtH6N/NtnjUf3eCJIcGmpHJCKJ45lIq8foRcXAjALWr2
nnvBQyDzXUX0Y5tib1oHHzGybJfkrfdugb2Vynrxd/NwGw57TIiKYt26Dbb3XuRrDAggZ97SXTR5
IYmFi+5d9jREq8in/dyO4Xw/Ty6ZvwQGws+oC4EuRcHV2fPXz+V0V1F5H7yuRTej0S8MrNgO3CLz
vkapKvMVeWt82ztF1RHpYOOgkftitVs3Pox9Xg+vZeNF9uJsEutPSly3IXsxTIz2C8mjU6ydeWe2
4ZAmHEHHzm+9Vt1V0sK8ga2SbX3epjgj6ayXsQhBpYaor8W+9y1r7MxO4y1Em8VbF1z7OaWv05mE
pjTy1OJJnulLycPLMhJudy1oWJWsbNrW1HtbEq1GdVVGjf34Eq/CJW8VeRHTh948y/DsSHcbv6Kp
X7AMaELIknAfcWiap7RpFzcdiBJHDi+8MVp/B93IVbrvrW8L1tZ6mMLDglFvXA5Gc+aB49XeghCy
S2fhTgm5xOBdg6RJ6l+a8NQhG9BzBGAMxBjf5uls8dvkvA0+5TLkcMpm/l2yv8crTyNxFwQy+iLd
WDB0Trv8BZY47PKjc7PqO5YBXhoyF7wu570lE4lHHbtrOMfQZ4nFUDVsepK4v7Y66dpzDD1VRrt5
qcvhyyuHhJOIt01Hv+c0YeQhkDIHLkR7rzPZPlgpa1H8nPyMSMlL0TaYgH7Nde5v7WfWx8rgE62G
gthHilFyTro4acfAnpIQh2F5pwsvbY5545ti37BozZRsEGH4vIyRUT6tFJEzn1XRBqvZU+Kokp5G
z6QL0QbN8/oUilhGv4RscqL6wsAN9+1ALPgPIsXR5C1r6cG0UV2jsFhlqy/9IybdUpsDG8u0vGVB
E4ovcFh3K7fwyY+8r7uZROyjcC0t3HGfYiw9Ye/3MWXlXcHQyFIw4tsUCizvR7BgY9l2wdyP/WuF
6FD9wwW5mi/6tLLmXdWVrPad7mvC7lI0xNt7Cf6cdfupWNrhs2xEP7W7YR6ZSdaM3FFGVBGVZXPo
dEEHuKUXsumuTnBTm+PKnJzRz+anFu9nEfGn+3d9uXUt+g16tUJffYyDU6I/c+6im7lb0rH2sde4
eurDdz1m6WaPesEm+3uNBg5kAoSjLPmQzLlBs8dSGjT3I0XLaXXimvOr/3pFodu3nFES90UUKLOj
DTBrvxHYh/1h31WJL3+ti6fdjvqIgoQDilmqnMW8aUyAtIZNmT/MIeiiGqsg2S10j4HL0/YnRenA
V+wHMg0eOsd/X9KiOs0RhVDTMtB0lvh1NmG5RqhO4Gq7ZiQ8Anlw0JOtWI+gtdw/bj3eHrfsacQM
oq5h5ZNHRsBApcvhKKlPbD8m41gMDgvbUL7ttpKlAIAPbcv7sky+eBx6Rtn2uNloKB6LfqLsA6aD
fSujxNHv+KWnrhmQUReMKslxBhXkCvSR+hRoi1F6UA3cYlZIr9bm00DotvD19wgWXD3kCn0NQaqx
Ago7SNQ6Mnnjiejy37NzXMEkM01d3u7SPAanP60hcZIOJ6e3hvEOVbHA2aSKsDxMirVqAoSPVXY3
BsQOEpzYTVXO7iQrVT6v2N2tR7VmsWX7tRlvvE3c+G68G7Dq0W5vuSx/9MbQrLdvy25dH7O6i9kv
RLM00fPUoeS+ZBxma3CoBr6afDdHeea+uDKT5uZy9HUUHk1K3PFM+nufdddwrYHyd5OHoeyvP5ZG
EEJc4onczhsVBpU9Edo5ejcHT6HIZoVpidr4BFaJ8v1cbWwYbr8OpL62d+j9fCKfa0iHRe+6cdad
uwuWTBbjnqDMNcz3sVm6rb7o1I3+9hLxfVPyq+3Yhf6X01SJ97jN+sEnX7byp/UGBZDib4vmV0NV
6Gs5BnVEFbilxxxfUr3Fur0UKjRWvFRJ5rvmteKx0+E9HkZcvhcef7kAsFJYlbn7TPlrQu5swLQR
yH6HrFBvxUNE7/lM96EmGT7b8NuXSdLYA70Leuv3tM7f0FmxFrHCJOUkmffHcWFaaE50KfhD/KPm
jBTAd7bpt00Dpbcu2675vElh7zz41Sa9k6uMEmLuR4wbw9GrZjjxHeECEQAsUAmZpA+U921J+bia
Gd//QbjFxuNTLmfP5j90l66meq8CJFd4Y2+RgPVhimkstbuk3Bgojl4JxPufcnGbU5KQF776y/bM
Y7zDcq8yMsqd6cW8j52o+TOagga3Zz8XPTb8plUJ9YHeIvPt3mmEsMRiOR2bx0SnU5jfk8ighTnK
6oZsXNfIevIu2QLGqN3KensbKIhaLdj5k7AvaKmfC1Eq2q/jxa3kV/rcDnu91fgKD2OWwDIf0npd
bXRZkk5Nap+0bY79W8N28i7D4WnnHprclwQDOJmzvfATfAd8owtt2P7yEpgOr2HUZuI91zaSr0GW
5zXpJLYsxE1MUc+3GPa2GNPHrfZc3tzno81MAy7fLrrZD12HvRD+ZYq/29AUkT5hdejjZwurxHmX
2Hk2Fp97jEPsRAA3+QOHZgMWWIDOATUw2Qxd1F2GVZkEY4nfjBH/BYeEbyjl9vh1IkYlrvs7ss6g
H+64IzZW1iocM5rqo97PmtehVEFgAcm0i/5tQqX9cvDXbWGqD/0ch+C1qYXZ3r2+syYg+LWuzYNw
IYUF7Tahut3NK1rs9OwCt3j9cav8uXrLyKubfvVIbFTOitw5UxxDOk3j5JrY0uTrH0qiuS9+kCpQ
zvJqyiIY/EdLboTOX9sZMmjDQ80l5TU/MdINun+RIrZufpTFyvDzYjPm1+YZ20RgANBJ7ADjS0uo
0v4CtpJ3IKHscC7cm7JmVOPgRZm2PRDmmer8RedzYqZ/6Pv05E5pEYLaHNlE256dqevil+1WNflI
YkATFa89YlLvgEiorOoPjkN/IgSyATnbT0sn+oHTc47C8s3TAE8Yu7TtibEOwmHq7XEeZEcjyoLl
LyKWvYM2I1nXFUt+HWutLS4pCREoxo/UC29JtxrqByt6WRZoKh469I5zeQhiOhqewNtYGg7wl8G2
3FdxSfG96VqNpxWuAIqhGGOq4s4dd45XXmdrBhm+CnaSIbp3KcpJQ5pWlI+du1ciAkIf3LiNV3+M
+YiPUxJX/Rvx7EvVApKbIDjTNGXbkEWhiKuXYMKc3u9wt/UyOJeyUdySulvBZ/VSAS55RIYM89so
tlF+xZOb1O9k6qupojsOU8/HPGOfhj3N6rBybp9kYUMa563ZwElH2DwnQPjqAmtV95OncF2qf11D
irr43LJsmmHzyGNuiDs4TPCQS4MtPYynbrskIjKbPdys3Wv+DQxZ+0ynIlp5BLd9MdUGETXmuDKZ
33NvTg0SnRRYHA6EnItlrmpuq3UesuNsiUQg10PVXVPA1A5DCCGW9E3n6Weby9u2Okx6Wy4LVdpV
saOwpUPMpzoddPNpnsRUZy/Isnl7vCNTU1Gpr2yuzNz5cHxTXNcJ8+YYDhwtcFmj9TDhmiZYSeMo
NzDDu2qzsFL7m7OhSfdyXholTy0xQISqVtGSTetAwGcf1ONDv2juRTRiJWL6W3TN2JwyfrQID1IE
dV7SUIBe3ItfYijdvH/dskFQTAG5L+P8Y6BOcP4GahoO7qWcklmRC2KpCTXnhbdtYCefS8LnVqIT
SAb3+muxxQx6+7IdJwmELwLw5tovTTi9OgdAkzwmzm31eA7iMVu6Vx8Yxq/vfbDDOf2jPW659b0U
gAfBU8kEHWYNS/siwPMSJ42oT8oKr11vgdURm0U7E/vbHii3KAvi2j3nJf8c2hxTkeLRJgGsS1KV
ggDlhpsFKgbifvmVQ+Xxd2eUZ0KbeXCyhhsVAdLFWHfLljTMXNjNWzUn3hPNcKtN9nFVkcVxjpIW
sdZHwlWng0NGzA4XSz5HfXCB3o7LkSdTBBuJsTClLNZVDGJL2y0IPjhA2UEj/wqQyojy4tiRyCou
0DgU/VmKZRiaazmPfTieWOW7AReEbymaQSlF3dLLNhEdSeSz0U5b2O64U2B2Nl6GZn6LEhBcdCC8
9dvzXPu2+cQBZVFgDbwb8Lk5U3Ua7HFxNMQkja4b+/lnOa9l0H1JXW5RcdDR2jcLgCt7GkfM7Z/m
7XtV9MDG5F/LzcbzPmr9yrOQkIRe50cmcGRed0GBUbo4xjqKe/GzGHIoyo/BzEVHMPBk4ikZdwrw
ol0vldeWKG/sPHC5HLQrOu8z0BI+7EAGspDZ81qYMeRM9KeOl++PP+XESKfnVArdyYcAmBHa4Whu
GwwRt4vLKxqh9xnLppZ/VQJ91HyEtICgr2hASYv7LkK7vg8Q1pTIqFaipKI7P6fKfUXV4Dy5vo/+
lJnx6uQMnkTCTpXlBPU6VEtQRwmX1yN2Dk61V52oNEzOBo/ZTTBEtkx2zZa2b5LPmljphloPFWdc
a+VWMvPsmqViOr2DhoIwuZg4bTANNjRjuHcoQkuIP5EKsj91HSqeBvCnmbMHNqz1lnM0kThccSXW
XdAdPY7dlUhy3uhbGbAf84zNI5UyuyBro/R7RAhWFiMO8TP/idlmrNqDv7nWvHlsWEP1WS9end2X
ONcg+KoANuIRGt8T0YHIHeR7R6bJbDkLOaVDgajJFMhzljB15XIiiKh2r9L1BQlCUd0hDNpFvJ8y
pXloC3PvglaEsfVOtRwsdFeboXN/kpCxLiARxC+pxmGOI3BBeZumJGpbxrXdjiafkNCaI1zb1pKe
A/SbfmtyjcKCPoxSLO39CBeh9HkuskZ6T01liTF5y1mbGQdIlDalcN+CQA7YUXgynObnSYDu4Txv
PZTbuQRTkpQyZcLv2KliwOdnR7dI5O3TSRkNuBH2sf/e4ir11WFT/KL6K3qQMCHgKI9h50Dz28Cl
TwIjUfHEadD6ItjXtmqD8tBnEGndTzQRqvYe8sAPuMBjVIEeE96WQ4DIb1HjmvQB1Clxz1sVcJr/
hMy4CRtKKgIIy9csNV7xVSlU2oTVgUQ1bwpZTkqOFFfBrQJri30/oy2slutHjXZpVAfJlrFI9B8M
99e6TlPzS3ZhHfyelB7Xv6NOtLrES5g36l5YoUW4qxafXOeTapCad4TfVFnT7XzgperNY3JmGe7B
3tRnEovEPMDDCXPhrSzMz7JyUfOpl3GiuNtnPLQ1r4iogscZ9GO46yVFj7eEoHkMQaW5Lsxx6Pp6
eCo37RP87/VBVv8gmgKnz64IVF8/9CMtqCRMjfGUn8PGDusDPSqevrpRkZe+q/xwCr4ans9QHJNp
9pZsVzfVEIq7uVr4ftGbj9OyJzO8u3lugR+Co7B1Pf1z1VKM/+p24cG8a4hzW+ljsnmrTqikBMll
PrN8/SGwCzJLqqEf4ucx8ke25hqXMZlRS6XJj/DlUndXhOFl+sMfaDB5M3MK2XtXgIdu8thsbRC8
skZXc3osF6cdcjjDvP6hlrgJXpdKbf4ZDjhMnzOsqIuBQjDJ8Mt5ocesTjNP2fC10SWg+324tXjE
hjJZipfMVSjp9yOVI/MBNohI1wMmgSy6IdjOK44QESJI8c0xo91tfierH1sFovQHeBl0cp81WlDd
hu5sCu8bWLEMLxqtbe01TXIaVXpWYkKD/MFm35glwtaHafVRP7ADDKl/LEUZevVlgP8o/6O6gWB5
lHwU0/6jVWSj6QV+rqMSha0xoByvTqirotKsni9TJLxooIcrG7prTZuFdwtpcaXxqZgZM/MQr2PG
RJLLrGA1ZRVUbh9O1UCW/1DxWh3CxtgpO0oUe+uFUafuHk3rlu1dqYkIA4yly2IvaAzNegWuivtu
XycDbbFEyi1x9iNRwVi8UlYTSHttw3x07q7h8PW5bgtjn5C+rNVRwNUwqd6GHfJsilXZhyaRG3HL
q08oC9yAtg5phtvW8E9Rwn0nFN+kcfN7Vts80C5FoxpQiir7BrOuyONlb25D7L0pm342R7PMGaH0
FGCp7h9GiNn9VJKh+sA2lqTtichvgG9uQS1boG45lvy0COLtRuO3EdpBUubth8WA4k6CM/vWhLst
3nIyotIVHVaUozpH2BwvLYoMhh6y4wLkZuFzAvPf6kO1sFayE07e0Ny7rDb2bEbbXP2tr8J5h5Mg
ipkU81p4L5kYITnbkRREBkyw3/kja7Yw+0Dz3+Xlnl+0ASeCzUUtv/PrfFq/uZu6CfHWGIDE7Xhd
iinbQWQAhVqOStxXa4JI7tKXIqtqmGWgnYkOprWhjAIcI3LPHeLH20WS6iqlY85nXrnIHNR1OZX1
YnEKQyD7naNEQnFr7zYNTX7qLAVg7O9rMKvnkpvMsIG4CEdu33GZ46JZtHsBGR29v7RMGL6mOB1D
Buo+nodWHjlP5uxE9tJQO4ZkVocP/g9n7tcgZgzeiQ205MQyBbgQcLFVCPVEa+PooFKSGcujW2m0
/39LUCie6JjIgnJvwAu7x0x4JcNn0wLZJ6dpnNblux8D+CS70o5Bk++7TJHKA8OakvGF+KOffoJy
puXCqhBW9dkLI0hHGZeDvfTk6ZjhKLwUZwpT0NKXtIA1ao3OfRBJ+y4lZNNRCGXHlMHXiPiVS69a
aYxAROETKSGWcHtcslDl73mbN+MHsTyhuayWt96SadaP+dnernpvl+sJQeGpSGiMKMhCy2/1jRl5
DPba33YwErtxxxBsmYx+990jm758K8eyV6dMioKXZwXgYj4jfRdh8poiAjhn9HXQwFAOCIWiIvb1
W1ISTsnd66mOoMoxm3T4vRjKOD12pkoU/j3UGBd0/4VKdmnTN15x5qBsgxhWwbTJo656AdEiXS0L
eJamK3/7OMCjcT92SWCOdRfJ6dStcvJoIIPaHEpynOjzyVCM5XDjO9A+2AfaeKDK2NpAwdZHVEfF
dAq0WtWzdHyt9FIEZvwepWYtn9JVtes5Qj0rnopq7Zon2ZpYfu+rvAt+3aat7aVu0sTehxSo1o/U
MxTBbzUks3cm6MN5704MfXnbiqPw+zx1c/x7yeueDwVfnMenbk4pdqKUZkwhejwyzBdyrueFJkjp
r6QZBnGXZS9TsJXNT5HXHBtUgQRdgQ2TnD0UrC5r52DnL2npriCIUfYelXFSZ4cqb2hOBGtZtxp5
AZbo93lbq+zbvOmsfl+ToB7EcQuSOvF2nVSaWLzZTs1XtgTN9Ja3I/F21cje1R3GgFh3epAmgAM6
vspt9m7XhAjIG+9q+i9kFZTjn2rTaw7KFFeyjRAINg2Sqnlrm4h0vn4R+gVpR5aSBxXiXIb5QEHt
pv0qhFyelKsXhBA9w5UBjdS68T43JSb/mbAqeWT9kN8jRA/9RzxUrIPosmRPlZUVMoJDGgKMS+gw
4QFa+tXy8UeT5GtAaKbyN/WvdzQX/KFFhfbReSWEcrd0rSBWgxEyPnTohJdfw5TPh76y051nB/tW
I5GXP7RYF/s8zfGLN6t0uYoWpqbbVZz+/26rDXV1gV79QwxZRPYjW6ub48MsayipKC+5r+sh7H2m
i8RECKUyXG27qGXt+Dv2W5oRI6yQurIMxSzMIUTituYXDvmexLslDWJ5HWwQmbfOMxQZCnDtzRy6
jQiuC2RiGj8TVm23r2QmiDY8IKKQRU9qlh/QzznxlXQvOij9We3p6rQbsXFMKcOCJHJsvxccsp/D
lAa/ddlSVuRAIok6K5z1tiejJkDaA8OeMPJQhqYu33W1Vro41LzTOSxIMKbLi/YWoNeT51imo/t6
0oAkBAYWSfsadgxtVG4xLY3pwW4VHok9KYAR5b9I07f5T28gSfcS78gLStiKwbi7S9JU6b+oLJF3
tVHN9r6nWLOiwY5uVQzjyIWicLtTVL22f9O1FN6HrU0Z/+gAb1oU946QyAyWtvHRC6uhGy/g8WTK
MTErqpSA8JGnnYIS8PbF+IXw8s8UgnteXg0qXIzM6BN9Tccp3ZPKnJrKV81wtN3SB5/Oq2Bkjnmw
zs2/ZK7YQknIq2BUmGvAUeyevM+cS6dDBV2gZJRt7J9tYdlkrr5MVTx8C9UG+Lb30XqoRx+Xj/fM
p8w2n58ROe/F9ZVZ7+skaqvtPCvBxUss1JIhRy4azNnhPrdjb9Qz6thY/ifCoEQzgGKzQh5rhiap
y0cSYosAdlC2pEA+5zEqe73Dopt1L5mu4ar3EvVN+YRZQTRHG6JbGAh985CU7hbwJzWQcFsm9V00
bFH85PG6eJD3SMnEp8yA7O4jYaz3K22W2lRfRbxF+XqRtLN34nWdQgRqSaGG5TGeUEabD4c3Is0+
nYQUwBSgoKPgkD00fnsYdMbXw5Q2+fRt2/K2JpURbHAYDxW5kvl2Qck0VuYek5Bt/mVz46nlNPrV
YI/t6pPwdiaRF9AKDottLnhZx2i2Bxt6gjCqLCK5jn/VBNvwyWZsBbmLdBbH13QbEWEdQrFm7d8B
6tAcWrp9vHGHs0YnP0ia67Y3wtijQu4j28xu/FX1uYKWi1Liem+thAQ/Ps3gDOopCEqKSFHvEJ2z
x7nYfjcl0WJfa5Xkw4MSQ7b8Y5Ww5gIF3xf9IUH1Xz60I9LJP1XK7ZbsXBQX84sPpcerECMz1sS8
T0XRiYPWqsBUH5LO6v2lzDMPPObpfOk0z7sX8TlujhVusSYDj4BTKXIZLOEdhuYGkW1BhN7WvuUo
KJhx0hz9/Q/lC52RJh8RtlQ+bE1t5o8w5cc2By/NMAs0cd7QVhljWmjGBwtsVds/Hdofv6AdsC5G
JBpr1Qf/SQLZveSQ1UMUlA8iKVP3aVZr7LoHi9Q1OskOKrX6I0BiXXYYrK7+BhWhzyVNjZyziEAB
qL4hj5q87kofox+v+4jiZI7aoG3MbO4YI0dFfakrVYSEGu3N8DDKDVkn6hNUjz+DniV3fKp1EJj6
bi5VhsbBIC8Ct4aeV6v4WPyl+UjrUpWvmmi24LuYLRsYA3s9u5ka5hL8fvxGMBvgyQG9C9w7HnCI
T4wAwdjS/mug9jnSwiGOi/8yBhjsBzNbZVg8QGIpSYMZCubgMVRKmOmek9fJ4IL+KAEWD7xl+wZw
lU/EcGdK/PayMap+p7qkY3GJ/DX92WgADm/vQr7RLwJMKnn0DRAeAsaS7c+QPisleco+bc3Lzyga
gujQ+mgw0kM+9bdXXsf+SkZwSrD4ugtN1rv7hagK2Rwq8sFUtN+wcsYSZHNqp+91plev4tORYY3k
yrXwI4Q/kH96NuUc0eYaIzDon3FB9snjOmzKf/f9pRq/NTVSF38P4cAOzWYEE4YjGakzVplsKovm
UHuFkMGuieu53UfjsjyNxW0yIMObFnQ4EGH9r5ZcWfvY66IH5SXuc/ngnOjRu8kCmu9jbm8Gj35C
UXVzBFVLdUW8dkvZXQXvxzN/F49Cae7bLf65hEwJ5EvTDG3rB09CJJMJhbapQtujQU97CL9lwNjf
Ea9Z/WvibuBQLSkzpmA6ZuPuLy71gsUcGBSa+kwPkjB8H1FBD/UJV1GFZohHILV3bosoUhyThS04
hLeJRtbsAffY42RNUTHzxZQz3WQyKS8zYBZ07t2K9ja0d7XCv1JTmL4aHMJwv6Cr88H4eU7taM7M
xmeNh6Su30Wq0uIqcV/V3jNxIFOQXKeCYr4m3heodWX5I+M127oT9dolVcPoJ7YFSr2DlKWaBZSt
BIWhr6+X2f3qxdHNt7uqFPkNg1NazueqFbf1j3AP8sTJeZm6OD9iSNuQo4kt2rx/IKM1MbVrjAbz
t9eQTNTuhQBo//Ro8hSWowfzFYOcBp4kbGANpjcU5k7RMte35t8g0fspDppFFu9eqAV2H7zzMFTQ
C1VSenuvVttCKYky0XZgJVvm85ZEMT3Qzl+YOXdctzpGqz+S235JZ10kR0+FAfdAWhRpMZ9g03om
P6mXfH6v8mRi8QlHFb57ObpBOBa+z/ZSwcn65b6I+wFefu5jwkIjORvegLJdEN3t2q5NanPEiVzB
23b5qrhdVkkV+R7MX7fPGLjG4SHSG3/8jbKqepRnfYf7qcb+seIyySL/d2OQzp5ika3V9wb8CbV3
0Ct0OW9cW0F5tuPU9d/Jy+/Uf20QReH65iVqyWAVwrKCGS+LugD49XrE3MyIIlKUP09albk4ah3I
9pB0Tib5zpSQq+oVERLwz1+ymeemvrDQpB73/YAKuN3ZFoyNKOjOjxbykdNYCVgwKPXir0WZt1z5
oqat+161K7mndw01r3Xyyjeab96xzmwKtLwMYbctj3hqqbAsCrQ1kmF03OL+mwBskdcp9BLvl8UB
6gUPAMBd8EA4i9i2XSUjoFtdkPx0DvteUU8Xbb38H2dnshs3kkXRLyIQnMltDlIOsiTb8lQbwoOK
8xSc+fV90itVtJgEctFowEAlFWTEYzDeved+SSfaEf3GsKUm//Ez1KY0BnNfoN29HLlG1QaNYePS
vCgpTx1yoLIRR7xDOtmhQvNnkw3yjHUAE3bZ3pNwYMx8WE2eYfwEXp5789lvsYHs6ZghlPL6jjxe
BCoyNL07IgkrdqFOnTrOeERv65QD7N8BYMZ2zN2RA+kS81Sa/c4yDuwRqGZu5EOQzgiy/iHppmWP
1axXGR9XIUhbsdHLOK8/m3bZyHJT4gstOK9KZvgwpeuNNu1YzxOV359wx5q6fefTqJ/9w1BoEZpp
B29mcaYtAFFna8+4TO5g0Heo6C02xqy3dsyJ+44wAMkOLXCbTD+k4bfl9zj3DZ/wlYmVSFBki0O/
fIocy3MfcG26Ju8ndIaIw8h4LmKa3JbZjQgacTO2nEQRBGbTBLZHApMRQXe81OOmlqV7j4mVGPIj
XncvuPezpgjbezvGZ3mfiGTSAA9nTtRmhCIGWdM+2Ozl7A4jJqftbAzSluXNwWYe+ueMo0K2745E
HXBImqwQ5TaCQge7umw7WYwEIbsG/HxeQtpkIXw0CjwW3cA9tR9bQEcEz1dljy/nMZjZtOGwrrwg
2A4cOUw6AnZaFP3WjlDIV1u9HfJ5fOzQuxnDvxanI3n5oeoJbWYqtVVMdBcE/4Gt/p1z0c4EaMCC
xngQwSSsjtDhPuxD7ZkduSm7BlMfB/nm17TSMp80Zjdz65FIKNI83K3V8Lnn72gH89l4Hsh6S+It
E282P46mFvA3DVOVFtlJ04UcIZ5zMK3F972UnYl5Utr1TMIVpS+vKHFehUKUNyGf789oIafa+hLO
wvOGS9p9ypl4t4+wIWaet2m7MPGqTyOf1Sb9dPSx9AgvDl6O7THnmkbkhjYmSE30kPmHAefBv8lA
/wjV8wEXo5A2qvR0EEn8A0DT5LZbDnAK6x+fzWToYlJC2JBu5niYOHIIRy0rznpSgYfb6fZAezEh
JzXV9q0pDK24pEd4snK2CeecUeHuaevSQiSiIyaBk6/luaN7fJ+iY2VPsEHQrpHqvQ34gJxeOLSO
TgG65SE6GdSK4BkitDuTjOkkNBJfpV97zWtHvAsfOJ+vAwLeBTvouqkY6SOyKKh4ZnKsDZ1Pyx3/
y73nPAysviFe25vML0hfU33aXb/eEr/l8ne84XPQFuvpENGd4acvRKQulcau94XVnnNpDmIFprJ0
mcu/v7mM2ZCsYjmArdM+cg20CAJymDtw3LIPCQueVkgEl8TJ96iVagIeahzicMloOOSCZOskiu6S
RMex6WNw7+6qmihlLfsQWhzudpeTZyJQZesf5rzlQ1HuOOf52FnGCr91CV1mKnQSq4s0j96tfxBN
+cdk89K58Z1ja/tKdB+zfDyMZf5vh7+0KjxOGNB5IBBCsEHrm67w1gppE07adz9uf15/2u9iGphd
CjaEvGBsK4bpH3pDfME7jgeLxPKVZ6wvPWSFEEI3zW4xembHDF5+2244D0AUuGsbgskn9lVx7ROK
Mht68uiziqcXEbfxeJeYlp98RDo1+why88D+LoQUWndyo9it5a5uqH8E84I3XAFQ65cH8A7c1FCA
YGPhc4TBokLrMJESqIPX5bARIX/5aYqgDrgzZznGHWLjX6FePmkmR/aG1/Yrd2rhMRgKBKTICE2j
75UfZyGHP6LSCvR+tmislUW9sAoMpYj0ToUEYKqzY5RG86HGiHSOoiE+6M6Ffd21/spyWxqHWjw6
FLMZTIJj6pstEvUuSTZW1ugrSKSln7/8+5uikeomXQ0j048V7TlSN9xKb+/rQNBLur4cFiasYf73
ApaW1i1vxPw4RLnQCeqS3nzXDYXFSUtQa6X+4bbrKHXA1pLIMPukPjqlczEUZ4hU9lU8RvHOTi8H
Ctcvs3S/lPXXO5JtTzfLo+Qg/CEIIo7K+HTrihV4zcLv/81ee/M8wpJGzig0SbhdUdzrjlfUGKIC
GlQ3/f1/0T9vfj+uujaVdSaPnZiG4DEOOt35NNIA0VYK8tIAlHUxmHUr2WzJoy8LzukjCdOJ7h2f
krdNqL+vpTcjgAlRJg5L+9iYY8R2j45WFgk+0FKzufEmXebym0uYHJWgK9CD41BF+kttW9nvOdTC
u9seweXOvfn1OkrCLE6i9ohg1f6a+BVh3OjtP13/9b+sqHfqrq4sODKc24v3tjs2NZQbu3aS5xzO
WbKpwmD6VehU2GwoU04l6jwKN8F4QbKgXb3x3hn/HR2wgYvyqIWl5Njdq1ckIn3WbILCblrnlwSG
/969tOboka7hqYgdzzrY2MvSh1Ivmi30+/zH9Zu4NImVd7gwahwmdu8esaJoMBsQ3fwEVZGszICF
d4eK+Uq12sOb3/b0cBJsBmmHT9/Us6fK4YCyJJP9+igub9p3ZoKK80rl2IixYykGTW5hsgn43uj+
eJzBANH3bA+zU4cIZi84ZgODQvKZ+QgppWdLdNsfoLyDwfzo2dDlmIEdB6cFPtg4JxMZaRfW3I5c
tjHfIInQqif6At78ZQKoLD63Yd6Wx+t/wcKDVJlZpW0PnCpxms3Ht9sci6EXxaepDklpuuUCQkW4
m5zZ4R52ypOHflAC0OnyEOkPLY6VEVzq5nsPUXn/NzmiwoHY5aMeRHLvNnq0s33cir0JJKZ0kS5y
Nr2G5166XUrhqzQULhmd0CPyrXhDtJxE+Gfsrt+qd+lyui4uF31T99oe9lg0NMHRyhEa+bHE6FKa
Ljy9pnlofYwYVmhx4OKvRYUsbD2EUgnh+LTVjP/wVGcE1v2GWFwUO7IBkvSZwMDBWqFBL900peIh
9OjQzFvRqZKS8Nmp0uoD6U+jvnLfloahFKMi9yrU93V00iv8Cfz93j36hmQH1E3eX380S0NQdjV0
BlFLWUl4ojuVErTItkbeg7uzxMoF3h+D8C8l6s2zj2YNYxX9xyNmADoNftsYH0e7ytONpdXi2y2j
QIvy34skHlLhfurHY+Bl8anjoX9CDlHetFMW/mWBvh0CEoOZllt9DNIkfJmlZb8awyBerv/tSzdI
Web2UHBynFfjMTMi0+AEmkPwCpTRuCWQVf66fpH33zv/F6xuBA3NkCGOT7OPbTi0Qe9lHKZ55a9a
85+vX2NpIMqi8/m4Flk6kLNpX8I3QQiNn9n9kXzl93by4/pF3p+vkLH/+yw4Dm2bDKv/MYtgr3w1
6K9m3+i81drah/bSMJRFxxVgHuhGfirLABsloGD5y46s6Y+ZeebKKN4HVepCTeWA4JiUfJI3Jzp0
2kDzBwNI9p1ePdTAB8fzs/qDZpY10WJZnSH64hC3ISkyQYFRPbkIy8QeAPs4f5bQ2/Q7R+I4+lfO
qd3+8QuUTnITog5xXltUn1l06lKKx1cfy6vU7+mK6dFNe37hK+UDkVpSUzOSU5mCU9pqIcJBCKZJ
ftvve0r1yDtMa04lwpNMRvy3lV3Z2tltUbvcVGI5VP3vfNJdo6bJ4DBpaz6vgdBhy03dLwMas5W9
2MKM9ZTqgbMwCSGo5Se4MbLf5YY7DnsLau1t3yzCUwrICKmtbgCinRAOiseh8Dn7AyC3v77gFiqH
d1kmb4pfhqoTATF/fuHNOANgP5kzSH80Vk/CMleewt+zk//f6wg1GA18pBDFMA54h+PZfe4IwsuG
uzCNpuJDUIpLPx5PVJ1/xpZnN84uF1pOCLrfw1Te0FAcQgzrnLJ/ANnfZsdEIqn4jYI3Isaab2hX
uxuImO8+6VoZOz/p5AnthXXuSAdh1DiJp+LC+f0GR2G0nqokoE9A1xnP2YNLL+ejITRX/6I7pAys
fMwszQqlWEKqDGtosT16WTxLd2Lqa/NAIMq0RuVfOIUTnlIpC+TtaZ+wEv2h1gOyd2OXju/Oq43E
eDHoKpmv2jwQNb1DDJ/1//b0KvrnufFd/NeYXfXomKDa71IEuy1GvuvTaaG6ekp1nSpZIMDukxO8
LdwaHTzIEg7EgX5JtzJjl26tUpOqOvY51Z+SU5gMhzSiB6nDmLht168GuWl21yVZVKcnQabk0cmx
8TtlVN/2ClWT3DDSZEL0FQFknLPjqbINNDp7dyyD2oJU5V5CZK8/h4WbpMbx0PSmP4Aj/Shzy78D
pKDf1Sgrvl//9YWn7Co1b9YNYFQGGC/MQkb2CUnQoH13kEkkzyMnWuAXrl9nYRSuUvr8pHZ8pFjZ
yU3JLi46EPIRAMKVibQ0isu/vyl9Lt/F9gQz6wQOJ3xh8XvxAeKKbhP6bPdfbxvCZWhvLqKPdmNm
RQhBHYHQB5TF/j9EPOXZyh1aGoNSZ0w8tEhUovQEusKuCZzs+381yGr/BFA+1mrN0mNQSg08gsSq
gAeffBS60NK9mgTjDD/Ly233SCkamPAkQuuyOrFrIkEuK1P7xaDhudKwWLpHSsHA50qKhTMUpzHg
/+6lORbNTg7AWB648mjtbxqFGpRmzFhyk2qqTmKOWm2L0y6vT23mirV3ysI4HGU1jNoFVzHnzalp
nKY/RTjYrWYHNcSNgTBy63K5MqsWHriajNbA7opbpwyOREIkv1pAjp8mS0xP12/U0jiUJQFdxEYu
RYp1bsXFS2a58nJw6abPum3O+m2FXE0Lk1FAFAHqz6Mw5uyn0+H23Y5zYc83/r4yZ/0AERDe/ebk
OaI8VLF1wTGBOr0tXVE4yqS1ygEQGKDKI+olHZkdQtXo3o8RRd02XdUgMM1IOECMyv6EPYSkl9Gv
8FlEQ4LZ/fpjXphEauacaRIH6aOIP3Jskpzd2or+cR09u+1IwFZeQX2UgNlzLIe9YBOOfJNAF0CX
gNFrd9ufr6w2DbY4blaN+zPVc7MFe119EzqZVCu/v7AK7Mu/v3kxBOjHbcAkwyl2C/1XhpX468QH
4R9w/+7r9SEsXUJZaIgqR6/ITDJQ6qpEPVeKrzo2wifdatdi85YesvL+SQAOjMkQTSeU5aLe4n4E
c4huqf94fQhLv6+8epLRImqimOeTNPB7sAWY2hPQLkQu139/6RYpyxgzfTXivHCPRRo31oMbYv4q
dhqo5v6AWnu0b9yQ2cp6ZleczDr6Y0R5cfFE7g7kAqwfwdpAFm6UmtLlC04P27YbTyOqrEcXasKT
FrmrCSJLP698R0dQKgrEO+NpAAUZb610Ji/F18LoeP05LP2+spzNpoS+K2Pr1Ka68RECHQ5KyDJg
y277fWU1xz6uTegi5sl3ClFtzTiKxMbLQ6xO1y9w+UPf+cK1lOUssFL3oDfzj7i8Cvko08yGQC+d
aSyibW33af1RSA70h/u0TjHNr4xr6bKX+/mmiiD00K0Ki+nJwJeyd4p+2OtRY6Bga6ZtlpjyJRNZ
fnd9jAuLxVIWOz5NspQS6Kp6y9kAAIG0fg1w+T0XVhXdtlmzlAXPbqaG957YJxcbkH7nInVDM94k
7fgF0AlpFteHsjTflHUPCwSSjhXNp0bDrL/LzVjz7zXNLm6LF+Y8XXkwBrTOLJDiFLVDqiG1q9ET
4HvNst1NI1AjrwK0CokQrXlKTbJPTkhWgI+G0NnLw20XUJa8aQq3ytxEnMoZpgnmmlz/Il3CSFZW
zOV33lkxqljPb+PKbbGUP/vAAmyQFwNS5OHOh3Zpyo1zQXgGW77Ho6o84ESNwdd5WrIajbkwmU2l
IkCqGdsSu/OpMSvtNcK/G288ODg4flo8O9fv4dJFlKrgEKBADqrunDI7LJ9MFznsBmtLddciG/x9
2zWUEpC3o2bjPyqfPHNync9mzhmXh1Uwj8rjhNeLUILrF1pYM/8nD/SzobXc2TlBFsnDvR9Cw8aP
Slrzbb+vLH3ddQOjbDXzeR7hrD5F05hUpwpwQ7lSvxYUFEJV8Mkp92JzzvwTxMVOim3m9rn2rbQc
+I4bmUP42U+VU453xejF44On+WS90cZMMQru+OayupVz76V5oVQHuJEZIDXbOjUO4tutF+E7vTfB
xHh3eKDS9LYlrCr10hJKQ5IZ7ok4i4ZQB6d2PqEhLb7e9MBUJV5YVQk03cw8DbMJxUMf8lJCM6nL
1+u/v3CXVCUeVQclvM67AKdksyfjFG1Lnpnj/dzg37htVv8Nx3vzBu0qkkg6wpZP82y32Yn8leR7
32Rp9Hx9EAurxlBKQJR2Xu3Ukp1NMyafS6/1CZordEAJt/2+svyDnA+fvAzcExqMDAtxCTlsT689
dHa3XUB56w9jh8oI3PlzqMEd3TWJF2b7qGvclWW/9JSVZV+NA5k9Em08jIDyxbAExiHd0LxkK0JE
ESu3aWGjpEYpDvTo6sHQ/ecUI5SOtGJqt3PqTcEuCAvwZgMxGXBxg1+33TRlgePmNGGK+YjPZa2b
8LyiVD+OuMNuy2kVqpywGYYwaIkKPGljzCd23un/Nq0JbqsFdOas3LTLu/CdV7SqKcTR3WlERPvP
8B14EoCdH+rJb9hTSnEv5nS6rVvyVwL+Zg3KSutnEyL3c4+ZCHRFSXbGvcBkFa/M4YWnr0oLgTJE
selO0fPcl7b1JQF1BfK6Jrd6+I5nIAQ35adoFy60zTkE5HPTLPir9X4zLrohFfvLKCVB44JsTtGe
PUKmA1Z72+8ra99LcUK7Wpmci7nExdO4s93/w86Tltb1CyxNAGXt9zpZG75jdt/RMlY7IhBfUjxk
f+YgwfwalsXa6lyoAX+bXG9ulOlwlkZi4HxCxdXgMgqm8Z4ABxe4qnCNl9sGo+z5iYCcbIjy8XkI
9JD8MZjJsn70LrCufDP1duntMzi97Uor7PIQ3ls8SgkgS17OTVXan0Q5u2eBbbPZZHlfrqVhLtwz
VQSYkzbgaKUVnEoXv/0WjJv3M2qnONl2JIesPZmFGaBGboaF9CG/DunZNYke6NLBSj4M3gjcKx6y
EY54jyb7+vNZuGGqpA9IIMLGDo5kUrA4LfK6z5oRy++3/fplgG+mmJVz9ismDUBv52Mz7rwx4xzA
Saa1F/HSnVJe9F7d2VXWOtYn/JZECMFvds7YyRBEYklDD9kPRdHtrg9m6VqXW/hmMBdZd54g+njO
S7ynAah591A6tt6+gJ2S0HmgZObd2pfa0tWUKmCkPiz02bQ/1YMZfQkHJz7YptUe4yiOdlHe+bd9
+wvjv6MCcZCP9JbsP4Okwfu1TEz4pxstIGvyu9WnVnujKkQolSDmmDj1oN2c5IB4cZMaMSBE0NY5
tFqrARxw/SldVCzvVAChVIChljqp25P7h5a4f5/PVbBP2qK0NuNgta++luJ3xfvxg7ASE2xj064c
pr1bGZDkXf6eN7Oj73VTK2D+PMJD8/sXcEeD/FEKzenPMzDntRPyv0cN/zc+rqOcEGTEi3JaGiZf
jBitg34hpdj+E4lN/vRkm7DwfqPbKuJD4muZs5NRpHsGwqXUBh7PyS4W0waI1L4meRCgEJGQ086n
AsDZ9KXd3BvDxcV7bzc6Xk+SQgcCgiK78uYNBAd92lui12lEwkWN8EsZZGAOp1KCs9iiinLKQ0zY
sTiSyNU2xDr1oj1VCWQyIqt0MX22crvvH8eu0rrPoCLJwAKJEPTxQ+1ObpxggQSycgT/GZf7Lge+
0YE0S+Lu9frcePf0A0WjMgXtzgF6gsL9hNxw+Apk9rWGjxsS7tI2v4LZ/W1kU/McTXVw46S4bI3e
TAqRDmNFKmDzWBDYhaMMrQ/wRTIYKyd+AUUxGr+vj+zdasGsuPz7mwuNbp+GeU+sR+66RMnEOui1
pwtScWzuc2u2yIud2xp0+8oqe/e1wfWUugvDlIwGK8nOlT7oLxnz42sL0+vf66NZ+nWl0pLK0peB
tAlx5OS42flu0JF7iM93RWO8dLeU2ordMiezPo1fwb3ZwZE4zbS66zD1Nb9Hcj3HF3RPbv/ttsEo
BXaOR8dxsHWfSaXMf1fkz7rbqW6qX9d//v3zFR6FMqmtIYqnXAzlOZpgP7mbLsSGlm8AXPC1lc8Y
du9daNzaLvSDZAt8Qyt+FoVp6U+Ab8Zb5Lz8EUrVDQvc04km6zOeZXC4DRw68tVCTa59EC8tXaW8
Oh6A8Fl6BCdoBKjus579JLEJ3WQ1mwjeauvc+ZrWms+pW6Rle8iE080rt3hhOqp6xjbhI9kqTO0o
6yn0P4Ahn2n0YDte61MtDU4pE+kUkwsS4wE2iTHemlNwyUAjbq+vbLI+WlIoU8dNX+Tsx7c9L1Xf
aLQtCJCpdg9QDaNfxtCTKghOyGsP12fl0i1T6gPvemimvR2eeMPYw66oW7Z8oh78m5x3lHKlRERe
nhdG1NbnOuhH78kmYmN8iueiKlZK99IIlBrhWh5R2Lotzx08B8AyBs2sRy/QEuPn9Vv0vpiQISiF
QcvBXRqXsFM6RmSReQAjtgU9SljXXTV/0iKI0hDuGhukoEkck18DyNdlFzz5ZS7IXqlJzdpc/2OW
Rqus34b01ypoAuMQhmWC6gvqa7mD/DPe3fT7qsSP2DkekBU157xrZPWVY2cievWgGaLtbRe4LK03
L0CoTTCj86k9+8ZM46TsneHOJNzNuO0Gqeq7hlD6sq+C8ZC1k8Qdl0qOsiHlRSsLcuGVpKruRB5r
MBT69uxYmC5IdnPqe6Oyrc9JI8c74jLXbGwLT9pVVmafdnOrN3F99rNEN5ttnaTQ8OF5R7J7vu1Z
KGuzTdgiTtSUc0as+a5jz7eDNnPLsRW+EXVdaqmFYKYaznUY0D0afDLYe47jVrYGS7dHWZSjRgwm
5xH9GcwjyecQLQdoN/CXVubR5X31zvbdVd7WcM5tEAKh8VqnbQ6hbxL+RwOdCwjDjuX2E9K7T6Bp
G4z5Ex263Hoc+bIYvl9/Mu8eyXHzlGVu1SE4Fj8eD4SVZ0ZyF1i699UzMpNGhSs7ZkXFZxnhoXHg
W/7KkC8z650hq6Y+G868x/IJTqJqC/ljMDmd0zdElvvioE3sSV+vD27pOkoJINQimCtp6mfL9c1P
ZTKLL3Cg2k8JfIyv1y+xMDtUuWGcQUPNZ8i2Ps346pdHunL+kIW6P+yuX2BpDJfy8KaMlTZQfy/M
xzM5Fw3eDyw4hygxdX1rEQG48nI2LpP5vSdyufqbq3AiV07AFedzMJGcTnhcXrON39S9mcw/miIS
xpeorez2A6mxdf2NxPsC3DXI1qat73NbVM7Zb0htASbatPr4hcqrZ3JDfOlQQ41CcW2BA+TVb4Lu
7cgzuKMnZrQ2YYIl0VgwZfuY9I481Tv7SBBg2Hv76/dvaTfsKLVHDmlVlXHWnsGDzv+GEdFj497W
k6k7xbYth41umQURFm5gyWMIE7y9yy8O+xyGOpnzcuU5Lk0UpUohy4IcEpv1GSB4RPBHl/r1Lify
du3cbmmiKHXKI4ugI7NlOut5Sxksw7r7LUaCRiEoQn+6cekq1coiMG0m6Ws+21L21cbOhv57Edjk
BaSUkrWxLN0spSplsiCitq6ic9+QVstmMZhbzjXK6iaDAUY99eMBKzsZzUF9DjiMDA5OUtvzP7KJ
u2ZlRS08DVV2ORJsF8WtaM5VmjkcPkZpFk8fZgHYct9nutGvtLAX7pQqwJyKWKR1z+y+hEjDktJS
EI1dW8s/15fP0u8r5cdytQoMTqrzvMvp+zjbeQQIdmxue7mq8stQhH7mXQK1AY+F7TEv+6E6k7Mk
nJVd4NJzuIzrTWEj41lc8m/Mc+3q/ovDoTAo4VnrPg7SjFfeAZd78U7xtJWljSUP4HTbR7+KC9d+
lw51az3Bg6vs+6RLCFMg2iZf+65eGpCyzMnGIWhlnKczQVR9sql1j81tC678EyfPabeyzJceu7LM
G72urLkpyofBCyP9nncyg/EtPf1y27RSFriDcSyww16cC7/ms1b6qfM7J+t5zSux8EhUHeYQ106e
u2H/NJZdpP/ISHjNdiP/4L16cWzlnztwPO3Kec7CDs5SthlZmo1xEBvGPQDewqSHbURfUs2XD5AO
wePo2GY+zcQzP02RZ1GeI+fu+l1cmAuWckrgdX0qAfaN5zly9WdOIux5k8Zdfx/3RLauTIWli1xu
8ZsVJEESwi0OBa0nTXwF90nci2PozQmlG8HR10eyMN9U3WbQNhFJw8I6z6Ws4i1gRenvGhes98oo
li6g1IHBjrBTzCHJfBW8cWwzzpRsNZLJ6vvrI1jYSKuqTBdk51RHMc8XuvweSHJHclvpkboS0AiC
F91+JJPG+HP9aksPRakCg8OyaWKhYxhIzVdUwQS2OV3lfgq60RtuvGdKEcgv4UJBkdcP+mDKz8A8
pb2xZhcy422DUIpAoiGdINOzeahyj7yVpiu6bVVp4U/Xjdr99Wtc1uA7tVnVZ+ZDKwhoHNsHrbOH
6qEiXwU6u9OR6vLBm8pofHRtQiOi7WTWmfg+Ayguw5Up8T7Jjx6SUhg8IgKbuXPFPdvMr01Qua8E
w0ebLitAgRl6KX7FmU67uxych2SUlUcyQ5p8G8dAdzZjFptHAaeeDZzw8vvKyOd457Rmbq6Uj4W6
pUo/o9wjxKhAs+QGviw/WmIOgPG0DiB1kn3MqqmzDa6IZvK3EttqVu+wesQWFFIzIcdwZZYtTGVV
ARpW7MXyynPPc59YBRleNWoA2+f7E0K19fn6NFi6yOXf3xQxMqZSuhOudSJTwUqtjYsBNDE3mMXJ
Ptokoui9tVfn0imeqZQay7FJU5ot76E3WqMHdj2QSu7uoBZOZHkFIxwlY6OH4WABfG342Hn0zbjg
MymrWkM+zc40Zx7pPCHImzuECkFsriyGpbugbFSSdohdvMD9gxN2BOhuaYwK/3hBn5YEO3SkNq4c
ySxdSClP9uxHbkWNenANqw83TLLyFxaS+CdJ2+aNLyZVRkrEUNcUUy0fXKfxfjekNsV3kannP0hq
C4yVNbzw3jCVGpUSqdrpnTM/lBY6oo058iJMvWJVELfw+6o2dK7cCtqxPb8mVZazU0wqSSaG73rF
yjNfuoBSg5w8tvpZS4aHjgwF71GEREEZBKUROOjublpcqkAUJlPA+ZUzPMTVhYM2ENP9xw4CeyTr
i8z7lTqxNBBlH+LylU4AgBf9a3ZEZT3JOC7iX1I3AaHfNozLZH5TIxwUZ2AI4jQkf6amX6Z109wf
hIjHYzuPjXO87TKX8b25DOptI8mgK2AHk8C/yVltQjK7Ix1+HEgA2K9DuPJgll5AKhwyKrVL6q2Z
fgjYhIjsa6UTtlAfiC/U/J3TkZfb72tziIgBy9seosg2TL3g1RnbiXwgn9TFx4DsyfbfwMKSdZfJ
Hnf2pmxS3Yq3nue5hF/nYbgq1VioG3+Pp97cG+CGfiMqKPyhTVR3tG35ctPdbZpYNtFIXjfW1k3O
UQg3yuZmNjvwP+noPHgJBvRt14BKeOwnJ1x7zkvzVakcuU9GhW3V2jNJFdZBVjKPoMmkeX7bdFWl
p15DHBZajQD1TB0mzz1ZBNGzhP3V+psh5EYNt23TVPlpSPYuWmMpH5wiQKKnj639DFMvdsljjdYw
bAt3S9WeDkZYZYgYuIhLWj3TUIbejkQIudpRXdjtqOLTYbLDIvBz+XGcas8S33qCmspDOCdVkO9J
M637A6m+RfmzGBKvvsdtTbIbgaTVnPSkUhBUX+1FStbxJhfSMep7T0yELD5wa6Y42lR8GWkRgfOy
Kr9pViqclLiDCc3Ww+SQmeqxedLMMH7Qs5i8sJ2cEp9sRzfV0oFSE3pdQVZwNbMpCaQzA+Q3MgPw
XFFVnmPAW837wNx6fgtynDYTTY+9AYHNLTeerhNWsTFoENgnc6zt5IPTVg5/qBancvgn9sFtnoyg
rt09uuFIoxkWoLKKtgPRUcVD2tqXYLEhFBaiz/yyVToljhy1bePF1ET2/CRcvIQZxKTuvrKMzOru
vawsRXdPQFAuD5bRCI3kXl+bfsAjKKYHP26a5xKWPN1rNzLa+E83yqmttyLg1fMn6vt6fHRMFChy
K8oW+eLGbAC9kS4PrST7Qlhx4DHBrKJoHkontqMDIWNGdOjJuKEPEQeOp4/bIBCmc5Iwe4sPxtSz
cyXTAnKVM8PPkUH1G+DTJbcD72o30URzGpsQzS2CpDr/oeUOyrltZ5VjQiQs8DwSpXiWGpGeEGf7
306DXLnZxFPfRPZRNAmZi59T2hPBmiBa//uef+f7RBV2+rFv43wo9YfMASP/64KCQapq5R6f8qSa
h71G3KCdu0QzRn1lcnphedqe/XEx/YNPy+NzQhKDw36kTAkw2dMxnAFcklkV+9Z2ZA65/5gmaIKv
BmxA61tL5Im3CeC1mEwq5j6Y1IqdQYyAC4MBGYdp3I8/a1lVJvTrodWNr9gC5vHUVXaS/yTkBJP3
bjLtqAru4TbYY0yAcoe0fteSAsvxWlW5LllzYz+AEtrU9RwSrZk0ojePDj6y/Hsbs9tuNn5gmzLd
SyJZnWlvBnbaBoc8n5vY3Ix602j6zusCzK3baaxJkNgS1AerEXedWQz/soqT8bO0ulwQPh9MTT0c
jEbGhDORxT5Gj1kjCoiO5HZYlthN+d/PS80gj/ujnMze+pNo1TiSD0MHzMk/DFlggOroOeywyVet
AZ5YW41nzwnOQMZ0h63P10nq3BLsxX+wKwnpnn6Gpj/P5XHIs3ictkEiUDlwR41yeEnC1qnzLSl1
VeXvPHJ+SGJsGswOwXEkilIjgSuWYNz2ZBcyxe4IqI2jj1ZIkSlOOXEuySenHoX/kOsc9biPWV2M
lrk1B0kXdWvYBDaQPT0R/vWFxEknHe6Idu3LhyASdfcFmpNkOYb6bNvb0GhAluPPJ42UoHeHik7D
jdGE+p0eEe8N5K1zCVHYyDGmxblPvHSev5JXWeTj1okyVx/2kg5JN9y1fJ6HrxbGvUHsPDk01cMs
Zrc0SHgl/eJuMOZCvAaQaYvPRhXZ7nPtk83CxEgd0AmHtO4si/hRwoKMb44l9PR5bMYitZmCGhbD
LdDKyBP7qCHKyNsZrY4DNWijluz2kOAmi9zxmpCBJtjrmjFbtJngn/o2Vjh79KM9TvIsHvhjOOM3
v9+yafNUdRufu51ZiK5/LkbnkkDmkOmyyRK/+TN2/bDS8X//Heip6F2fNjZHuLP+HGTVMO66WvbU
qrStD7cMwteVDa6fw0ML8Xg+czzq8mik+GKEofYwhdOaMGrhFEy/DO3NBg7/gCH8uXeeSXJ0njMq
4M4RefelJof1LvDs/I8vAmPlfi3sFlUS8zy1xUQ1Ss849ix5l5eRq6Fvmzz9V+wzNVaOSZYuo3zM
GuNgJoOdCjxLYfGiO7Ih1z1zLZ28X6ISs9/Xn87lg+ydN4GubEj7GQklphT3o9WmXftSmeRz7Ccv
6Xnr8e5NwN7PuW95d0SBZKncVyGaDXnjZlLZrBKFE5Y66SEffWsgKfJxNjVjyjex01+m9/84+9bm
Rnltzb9yan9njwAJwdQ55wPge+w4TtJJ+gvVnU5zR4AQIH79PPa7Z3Y353U81VVdrjjpBIOkpaW1
nkvWOSS58TT/fpJ7c77EaOuW6GrSD53HM2tjF5D3mOARk5swBfr8SV4ZsDmDwUOrzbTkwI5AFxB4
sHcFWVBhyS9wOv7D/h6ZnUYHOoiSy54d+8hLXfhpUgfQaxTg4fc45sBO3eIYXLuZ8/d/WVHaVJE7
clo8YCs36DLNbasAohNU0k0JHecbbcQr63auHZyPdQkPGW6hiVBEqJVy/gMIFPrsJA1dTkhV8Rit
Mb8hPXStRDZXDq7Q5kedPyH3nsuNrWtBbwiBiYCBO7G3yBOwkEYRsoSXt2R1HnTCrKFNKcp7SNzW
r0oi/N6IIddufLa4e6D/SSwa2FpWjfk1hU3yEqCFcgEBw+KoBay3WI2t+fOJeW3uz5a4wlZdIHfQ
L3EBT2Hfgoxnju08dn5+/vevzZXZKi68ZswNO6oezkT9JwMFZyBUY/giB8qySPMn/BB4VZ4PWL/M
yAi+A/DnctTRKXFqgXdmb37XhuqTRdpC5enGIj4vpP8ZDiHE9/tVsKH3DNIT/dGxKIj0g676TQKX
3efRPfteZzz5I8I77uc8NX65H146Y8xHa3who0Hhx+7A+Ds8Fwf+SPUbF5jFih5OTC1kFKaj4AlP
wgr236BVWDiZ3HhWfz+vXG9e1805/MO83j427cSHMMPD61bKypn8oxKAO9cDRq2BGTaryJECi/RF
Zli7voyoegbV1fr6+eT9+/3PnaPWeWnVBcxk9bHwnPQn8tMetTHeA4AG+MddAvnKF0BcvIOyG+tG
QnQlDrlzkDod4DpL4Oh7TFPmjN9snusu9u3KGFjsA0IIQNPCY7Du2dhDjwKtD2ngTD1rTjK5o9iA
aRHAMzBij0jd2ufPH8SV0Zyr8fZONgL0K8yj0eLYbQIiYQeeBRPtG7Plysqag9edNLJhjqv1MYI0
2EPcN7kH1yAFQfqy6Y37Et2LW0C/a7cyW1qoo8C8VWflEV59qR0YFOV/lEM0u4Xu+vuIB6nZ39eu
rKI2nXJJjyxjHDZ9cYqqQUUyVS0oXPqK1Z8NyWwThgTZCDtBRo4qU/IJFCrnDTTZPyuwuXPkuhN5
delVCNuwybbgxjm1Xgd1Bc9WAzxh4YzIws9v45JL/k1QdWeBgnS5nDTk8o5TBEqTtwA4LrEgjHTO
cT/AzC6B+StsWphFWNsN+oFraPGOabbsdWzAosMBchIVE9tEM/3GbLycPv7uM1m/DyFCIgH2MM0O
MBEbk/yurjTq4GPG8j7se3DO+ALGay0f/DSF/i7cJNFZ0jukq3At98HArPv7ZoDxpbVI+xxpv09V
rhIVoA+XO2WQwotF3JrQ1+bbbAenGXF7NormRdrChtdeG9cvtuGwd23E9Y2U5No1Zru4lzm1dB0Z
7+sa0iuxX5t2a39jBmye4F4ymtaNLOzK4pwj8IeJl5RZU3oYmaY4LzMdWyumYlDkP59uVwLNXGfX
dOHoaikVnYhAH3QD+iVh3EdV05BFqKqxA74PrvJ2fwNMdu16s2hjKSMSDYqQ+97KG5HBJHhgA4cR
ZJUMRRCzVrdfrSQHEuDG3L0yUnOVLJmhZNmVpPyuvRwuqajc2lJ/zwXW0VEy+B/fGKkrW+OcCtBE
cdFnYmr3hZskxU/gGUdihtlkO+29y5AMMz9xc1SdoPyXWtm+kF5j3GhXXZsls9BnjYDrCjgbnYjX
u18tkupvxBbG6+dT5MoT5Oer/pJ7oUaLQqMnppMCD3xbFDnvfM5NscFJTd1iglybF7OolzZ1RGWX
kFNJG/oQVUI8OomuF4mpkqWW2jl+fjPXhmkWyYAEl1onE0EF0k519Q7ba148ukAesLfU7XR3sMre
LbwAJ23qfKW01vaN89vfWx0Qd84iMDvDLcEc6PeQBjOLV6NXdvEAW1YbYKcK4vvDV5RjZcd8lTSc
FUHUu6ULx74+c9GKxH+GILnfZJ5mdQBudMWXjZ3mUeersjDsJeRm0kEFZoHcD1tE2TnZ96wS2p0W
aZyClf7iFQ7qETcixxXQNnSxf58XMm55E7c1hFSGlH2DUeyINod66sBHULTdqsZ4AKg8Dp2mP7WR
8fj5AF6ZjXO1OMOGsGjjTEgBwaGkPZqxSVbdD/YwQNulsuW0/Pw619bULMJXPWsdZ2q82AdzKBdb
8DRT48mlghU35sOVKT9nWMAzsefwdM1falAuvzeqYA8omMoWPC7DcwNQTgy++KObmZtskLM6eN9N
9inpBldu8iRiP1liU3XjYV0ZlDnDAm5u7VB0SfWoiYqe3SnLfzptOzwm8Oe4lYRcu8b5Mf4Shkr4
4+okHumpTlMUdgEVak4iHq0HMwdm6PPndO0a5+//cg0wXJhAubJ+JF4zmSH8skXl10VCB+iC9f0f
+WbCpmIWUbWqgaRMhA3P8nLawIlQvsA+xFubbm0u6kFlf7YvzKXtacvZJNFEf8yogYactKKk9vvI
KW5s5va15zWLplAGlVVt0fLFwm4e7cDtEjgRwh/eSJrAhN1RHCIVK+s8LLVLyA42yg5Mzae2MtMQ
5SxKV6jmUDODTweMYOygM0Y3efMGmeRO0LdIQ96mTELxPACONlZPqTrbBC6j3jD4Dyz6YmRhQoiy
KHqLXtIpv+UQ5G591QNXwfyx6j37I9KgVxw4xFjYobb6LpqCjA5oHQe6tUnvhhUBwyr5Wo+R1dZB
n4I92vn4s6xpYGHvRGhZfj7BzmnO3yTSc6ijJYumRPmHfgdxmOQHWHEkUxIAxNdFWRhNcdt0flqO
0s3CEvSd6dap4sp1nVmsBvPUcVWb2CdiDt3b0DQ61EUS3WXu4Ny7uYgXUVneKlReCZ1zQW6lYYmd
wmjjlKTDeJLeSNygrJ34lh73lcA5J4ZkQ9smXZJ7J3SbptE3XGIeLUmR62thDctEetWPz4fryp3M
GSKOo4XpeTp/G4SZduHQAKb6k6WETH94gVk63MjIUU02RSd7hHKQ3xC4VMOz3NM3CjbXNmk2i5pR
TjxoQg/s2UsF4+4KrA0kBH7Ny9SGhbniKll7Js0LNPLzERS8B9irY7msRpWqiASW0ViDcaOWcyVc
zJkkIKdVJGoN4wQFM+u1YmhobGwbahv3zjSKG4m4dW3Qzt//JYgrYUZ1UjT2l4o6jUWO6EGVHV2g
5cVa+1hD4cXqtqC2Q9CUq06cCRp13Kpux62qe0NHx63HwGoatGlDPY2aFzAs0iyr7+DinFb1Iy9K
krSBihQ19AqqpVxvGfh/bRV4Dp+GA3EAiop9WCo5wwsQG5YMox5O78rnUg0GFDQ/n55/D5dx54h8
wOCIxRA8XisHnyEo+rYf2yCVgD+cqAdHFnNDSSkmGsay0+4jQiyd2vXgIn16+PwjXJtgdPa0E6Nk
LIcjxTfg1br3yWPtqkoMWoAZ4BpfiZFUPz3EOHDPYlPvwH2KmS8772a95MpozzH9wFrzNpdGi8ed
VI54ZYaT5GuuPPVn8FJ3Th3SlS1GmG/xUyETCJNxbB+9P/X9LYXTa+Fstol6bswBAPSc5zYCi4sE
VZfXYtvyAiahISyy0EACViW/5RZ/ZStgs61AudIaC8BlT20CQLdIKlRo2tZ27yv4q+3BhDOkb+ua
3liOV8ZnruauITCSjT1nJ0phJ7x0TeZSgFqgun6j7n3lAnMakWnERIBJw06AMxd1OLoEMERetvLp
8xl+7e+fT5K/hBPgboqM64Gd2jylP2wB2ZnAjAfV31jEV4Z/ThCyWwK1ex21bxViBvAsjsVjgLDO
qB2QDWrgmuulqUFZ/v75/VxdsbMtoa3gICc0jd9Qwjbc3OeTl1XPKE1Q/mWCyr/e9oVdu9mDFZdD
DU6nO8AYqe66jt9BuI2b9enzT3Llyc6pF+BEOtkQAW3mm5C6qXZObpXeF20Su337/ApX5vqcPcGG
KPZGU9Tvw5inzovVtzTbAjNsgNfr5kUM+BVJ0treFjwHiPjPThFztgQpJ2EBDDu8e2TyxF5P6TR8
5DpOQ/Qh0JG4MfGvTJxLUv7LxIydwYMnM9HvUBrs80VeY5g+FEyfiOcTA7vXDppwKCiEnz/La5c7
j+Ivl0O3ZYLBinbeY9aU2Qocs9gwfVLSmN87KFLzuwLQp+n9z65m/341AMsSaY5T947CJ2me0n7K
aRwaFoo2Z1WXEaoe0CD3YOV0YxlemyrW7xdMCl2Chti2PyS3qZEESZmWZ6zZAN5gtoAe2GBpyB+U
ef7NikyD3mLVXbvuLBx7sIswWaq998qO8r5ZVRUU1E4dDMLccV3mlYq9oI9x92em/jja0R/e76y+
EXV6SqapBYISkg6eXLaVsIGXBRPBZIvexCyCdkDedPmPkeB7q8+H9crdzqkUo5NC7Ue18Y8ajKXR
COGNkfIDNVITpkCD7Z6JWHjgslyCBcOyW8T+K4nnXH7bApjBIelkv2cFWmebHjKJcQ4appz6cDTQ
Xbwl/H7tQuf7/mWRaGojwyMgykKgDtVtCpcjumxTYOf8qmX6FpHxShVzrsQN8jXoIlNa/JgcaQGb
3JUVR0Pc8gC+95YxscF1vmuiNC/2tsUpYElnYpM2nj8fxSuhYC7UXXR9NKCm3n7knuF4jzDQU6nj
u8Rl5Blt7R7bVlZ6mXtjql7ZJy6J/i8PlUu37rg7pj+yMe4qn/IRSCd4H8AB/PP7uTZqs2DjJqVB
bZQO33mq23jJPNvqfMmSzlrmnWukN+7j2mObhZhclsVoQrTjHfyRVACJZFImNjFSCuc1L4FlWKW8
gxDujctde2yzyILdPYboR5V/TClAtHuPJSZMQSpe0PqWavO1BzcLIl7WGpWVxcWHE6MP/5IPxpT4
uZcotXfqposWn4/Plagxp1HkmWz6vs6KH6VnVy6B6LEL19WAEJhuDKGu3OIrFQWBO0kLyOst6uW1
q84SP1LQEgRe3v/I+hbGBr5TYVf3dr2pjcxYprBvpA1AcbKLjSU8ME3z9fO7vTJuc5pFO5gtmiFO
8YEkbRgeWuEICQ5+Xd4K/dcywDnNoh81ILmyid5dr2qTYiWiKAWpEXb1Th5CT4VKto+duOegR2RA
bL40fCLdHc7ujLCQJkbE+xtL79rNnmfWL2s71lblRanMf5wzwfJISQ6RND/KnC6+0fG5doXz93+5
gmG2hrZK3v3gNddqlQzEGnBWtos2JjdW2rWSwxzlimpDxsUAK1ufJzkxprOcY+OQfZfoOH8dS8ti
bJ96tpeNB1C2sOXB+5NnW8qVo4xF2wB0r5cwNcu6Fqqq52xjkYw41CR+X4Bs9QVcgZJ2/gDiB49D
VCcVuKi100lz0bpxXCl/qpGqjEEyaLMAikN0KnNCD0yIZiU8RMy/Ckr/63383/GHOP5Vq5T//Z94
/y5qDSZr0s3e/vc+fW+FFD+7/zz/2v/7b7//0n8/iRL/5v/lt9/AH/7XhcNv3bff3iyqDg5DD+qj
1acPqYru8tfxEc//8//3h//xcfkrT7r++K9/vAtVdee/Fqei+se/frT58V//MM+sqf/169//1w8P
30r83qb7Vuj/8f8/vskOv+r+k6GC6oFORwihEMb6x38MH+efOP90TAr8HdzdbJBe6BltXYm2S/7r
H5T/E13gsyo71IsYo+cGkBTq/COb/ZO6NoC3DnE822aAmf/fz/Xb0Px7qP4DrYKjSKtOnj8Npvi/
q80crjk2cygjIFEQhv1+thPA7rKZOkgZ+pOwPT9nb9oSEQoyoFWTeHJ8MEDvWm4/UbLkFReA5QPn
W0BQmCv64pIhsNQAGse0mob4QzZg4v/yIP/1gT/7gBYAdxacdV0Az+GF68yLSNkQWx7cXLTvOhAs
yqiVrUEdrtcZMQvYbaNpLmBzQX1Du4s+kttEZO8SfuKPaVPqjYDpxpKDLxOWkabwypyiIMYf2Yha
/vz8k16KPb88SnxAwj3LchgUWDF2805aQc4jyCD8OHlj/SZi/jbBfWcvHClX0OJTG7TCHnRtTKHo
XOdligjbSV02AR3cYunGwlqbCUkXk6IbDEv1wIpiTYepWAhV669tDIZM/RZJ9LW4w+Sps+unuLbZ
zlRunwVZKdNV5+nv6Pz6SaGijWwSy1nBtKEKbbAY7135ijDuPMF+rFtyku851S6U3B0D3eK4TMKy
bQOLG2yRVtYYkr4QWznyn0bnqiMrejijVq4jfAPkxEfo2dd+U0zLDuoDDwgpt5ypL2SD2fP0XNvB
knGJZWOG/h6dJ8OqzW5otQ9RiXt0vlyUoWuIWwtjXOYuBx0m8jYZpJ0hVGzepS170kmVrTPTRH88
c/QDpHZu7LuXaP37ZzJh2WXbaMyBmoal8/tngoYGcI2VBj+toeNxaI3xDjX0LzWOowdoVRj7agzj
YnJOfV7/nJqcB23R66+lIC8got/cVGarF1OOIjR5nBHi2NiDZ1skdLak6stMQnad1AveJcm+ROFk
OZigbpFOvHU4dh/PIJfeTwfH8GtadqsU+d9mhLHrmwUlxJ2dZ+a2zNlGMPLmDoP3SjNoyPVKvEc1
dXYd0CoBathFWE4ZpA+sPNmonoqFWWoOqw9Z7Co7T5efL6e/edSuabscQdDjCEBz1Azo1WgcjkT5
sqm/ULe1oByOMnmfxN/FRILRHmEuWSr97Ebf6ABLgsHi1rKyO0CGBLt1PPw908OngLg4JdwFRd2y
EI5mk9HTkSOENHF9r6wiP+nNhYU1etT5OTUxs6M3xnRz4xHMh9e0OLYAboJeSiwPA/37bNP9lEHS
E9QrLqpng+UIJnYTB1VPsRRhvjdhFOEgkKRphN5t1T8qYA+XJSohy7R4ZUUMLUPUzx4aar5aZhJt
EhMkrNJx6Y0oPeM/YpvCs8WCsGzsTZTbcxB2pc20Oh9ZfM3slzgHl6IB2ncPvjrkB03wa0ltyFUz
1PYzFXk4Qrr65AxdtM2UejNINgWVpMNOTdaLCx3vBMp0+bTIXawoWdogL/biQMr25PYw50yE3Lad
l9+P9fgFLUR5YCXO7LozxYumzXgjdbucIX5d9CYE5hzsQzjcmQ5MIGYnd7fmEBDlANPkdQcoe53i
iOnFfZCaqg1qQsCgTc5aK8KNd1nqyQNXy8ZdJaJeWp7w7npuTmsFTKCPWGCFiU5wM7wVhwhK+qvP
5wxET34/Q3Igzy0Uyil2Is9xuXtBS/+S1aLnnkO/vyN+n4ohC5hFx3AaaHsH+CjdGJWictm3aloZ
ptY7GOgGjqvtTVfHereXI1PfQT1ovkwKDdSBD1XQllAtHZKR3A38lQAwEGhZxt8gzbNIKDx9zelu
RH+pCStUpXnsOMtYl90OwnDphmkc+VvX6cLL28KCIu7lKyoHc0nM7osCw3SbK7PcOElk3VGAg5Yd
yG73vFTZIu2s/BHFzAayBcVTPXJ3PTRJ9TTAk21NksAgNvdtw+Z78/zSd65ejFA5XHhOZ/hVNjQH
Lbz+CAA2hHhoVD86ZfIVFaQPEFbPQRkIQ1rYzYMNQ9zzTrycjE7s//2SoiHh5yg0rnqkoyfwRUGh
VJ7RbTxE3GpDlebv3gCcwqjV0s67fAOpVRKgx0WfG4Uael7oVdxXPFCNnTwyw/XWRE+oMU2pOYKP
v7PTNt8U1Iv3Fe4ojZX3MKEluY4gjBLUXJlPwnTdFViyRxPQEN/ohwZACGIFbV/IReWU38pcRofL
C/Ru5T41BqgOtalPCtda/fvxFJJ/g4NXu3asUhxgeX/XCD5sSp35eY/OMnMzZ1OeQ4YT68BOxIKh
3PjkJfl4pBDcemctaX1uReJBAL2xs6rMA/sdKFeBnWVt9o71nFruFIhxX5Ztuqs7+0PXajoCioVi
dJ350G4t7rk3JqsccWHfsOogHDeAasD4RYADCKBn46fAtT1MI3EOSaYeROmOiwGn3NBs3PYu4m27
Bdl1zey7vqDGV9lzuuBFHoVUA44RNd0Tz7j3pWLpKwPfZEMEEcu6KhCevL70LRCMA2hGvoD/zPfJ
wDFvSi/3gcvjG6NMJ3htwID5MlzFjxiWBQsaFfK+zHESI4kmoTSzBuepetjLiI++UDpeJoLQRy+D
OBCBHt7BVWTVVu6wdyIRQqMnCSKlxdJOoMVaMbBtJ8igbCav/g7Afr5NrEHeg4cb+WjKrwQ15CLr
Vf4A+u4E1MrK6C39Urdq5WWiWZhNPx7wRVCZJXsHsVz5zHv7K3Jqjyikt9CvSwZq40BIieWLgqf3
2fkacC4xtnBD2Nue8+E5BbrQTrqpRL75a1vJByR30Cx4hc8B0q7E/FkACAPJodbbGKRcGzALOGP0
UY3tRm/YodFsrNvzV10sjTXo31HQ5lYcxKR0d71O+mWdZvnBa921Mpt8YRmT3KERp5fARLNHavE6
QAky1aFo2YNOR/uFde1z0aV6TQaTrZgRgbYfGSD4RK8QXHj0khJqn8zejXDre46G3NyCAMLCNifr
JnOrJ0Gzyp8ymt5HYJEfDc1CT7bPqNCzD+ICxQPiKTpLeRkYXep+mI4RWHW0t6BUcBxH6T0ZLTwq
ypDAiHtaDF0MVrSRJds6kbDiEFlyUkCSr1lWUcAAvA2Oa+WTRG69MFjMFlarPR8nenMLwxOxzl3A
swc3guAB7EpCG3aZoQ3a4TLPwdQu6tIFPrOp4OMyQjSgaICxVr2NrX7djC17LKF04RuVEa8pXHW2
ouNwc6HwaefnNVy0y6L6XpRsgXHQqBVKJOnO8CXLz+e4dhiJz7P8qFz4AQDvVT4p3pjrqYyoDygE
FhsYO97ExiMxQDryvGhnpNm3emy7kwMXsbupOnc3C7WSuYIVBTEgPzBNMLnvpMvthWwkuoBtI/YS
a2x/+QpSivuGUnNrnxcNFC2sg7A3MfYPeAXG3qLTZXJUE4+PEMJkS2GVRXB5m9roZNQCTDGIGKsw
By4BNZnuiZ7nCTHAbo9LGoU46fVh63rJutBuc9Q1znQ50ZsEvrpPwmbfdaMG33Fl9EBkt2iY0Sxg
8VuFXVW3m7bCoRbq5cBwJdCPrdMV88Y1qbzskCqF81WbvwqUmPYiHtKlYNABrGVpfumGhU3T+sVK
mqWVK3fRZpF7QCuIhyOjcBgBug1Wns9Zzsuny4sL4bW44Xt8iGTfg236lMSlgqpH2eyk5b3YplHA
W1bk2ndgBBVAADa0aJyuNLiUb/kwLlQTJV9GM2kWHYycQ5Wm5h1z4fxxFlsMC9u0UQ8zEA2tvgha
z6uClJn9ajRG+aCKSQTYyKtlrYg4xOLRkka9p6aFZkqiT5WOs21i5H7nje62EDGkFGgyBoYXxydT
v0CDi25bA2JGgNWl904W33VppBcVcYuFO6KzkKPOuYbOQHFvJkZoyt7etk5OQ+YILHW3lqEzMb6U
soiCuhX5iRsmX0DYOA9FXEJUkWnj0MdF5XOKBDCrE+tQTKq7oxEwrjm07GBfMX2T9uC3vSffALrF
7uy4P0fB8sW5gL3LmJCRnwnnh2nZKKMZXC2I3YknpKPEz/ckqdNXbMJVaEY02cKwJXsFaWJJs/IR
TYpol59Ha4wvh3YdoWzsxiE4MmA8DTBvyGxoU4yKP0RO2bxZXYFV1pxAqSmBLMxcrImObfu8Ci7b
gyq1vUgzB7cCSRptmO4z9NKyRZUbU+CU8rs0J6f1QSVsliAa9P5wPjlDauanVaTNthuHLWS9hgN2
pe7e7foVEMbO3rDUl6zCo+lSKYJpAH+kZE6Fjh9iS0DGUodDwdLFSDT1wetpl2iDikNTWNjgJ5g2
0cGzALUcvK22ksf+soIH5DO+KFUaYt9tV6LMp/3lK6TuWIJtx3ZJAuuCNKcvYymXjUr0kssoW0Lk
ytsnkwPhkY6xZjly2z5Snq5qK+73luk5ByhqBHBqtg6gVbxaXmw/IymbNrxKXmDO+1BnFiRdWlDg
zZRmD+l5BLgBVUfonz73Q2eEjcey0+VFAiJsQ2LieHnXNQ5FzJevkODmoTDbZAF2WudAiiRLA+Aw
zOVf7yuwLe6lpb6Koe2QOcgXbAbR2Qax8+5Ig1IWBVNO2I5xf/mqaSIjhMX8EKq6TVbRlA9wzrPZ
4+AiLRgg8r1rz6EYfrnwhh2MVxhdxUHZpUbkTxQGng5EfPM0Dcj5bq24EqfYS/7a67GOirtuBCid
u05Y14OL+Y24eHm57MiOhteWwA7l6dMlPWjQVZbjqE/A65dHSxd3GNHjYEf2Xa6s6IFHET+azaOq
eLqOR68L9Dm6tGbuAUWWlFughqc1ibMu6DBJoB2kIORyfqjgEpcrs4ZeS+4uNDylProCPawMq3nU
hj5xMeUHwGaWOi4duexgKD4VOnuUECcNkZKSEEJK7tqEvE9gS06WcQsOIvc69gCtmtrno0c3VWJ6
m7yv46UsIVIjogR926ZZTymjB1rWSwnljcVAmiKkysj3dgfFFm/KXgFMkA/dyFnAIO/qE16xR1uJ
LYlcRLGpr9+qTH/NtN3eXV6Syt5lnZKLfLKTBYGQ2UpadtB7vHkYIIcJKzJG9/2LCZjHF9ONwqar
hvtYFisHUkWPQwmAI7tYPU6Td4/2qHvfwKuh5a4XWDJKg6ZzqwM7b7M5pQJpXpcuY0+Zu8uLVYt2
De+irVNMeqvGg5Ax/JLiqUZhLAIJs3ULnNMVlDrC9NmhvNsyl2Q+2l8IA3lX0UWLn/lWxQ4Q6tZr
1VFyN1JF7vqOd3fJT1jdqp0a837nNIZb+yX7rnIYIrYmozBeQS/VKslDbxbr2DhZQAqsUtPbNubA
dpcXCW8bNrg1oqVV6q1oitVlxl3mnl3WyrfQsNokjotIIjCZUIhJFqZkdI1z+eDXBmtOcPu21rxv
2MIG8DrNOn2YzFQfLl+5NVmmyJsWrBkb/xIMLi+mo8yF5FJAPrn/lrlJswcsaoBvq3rzuql4bLBZ
Ib3pTjxHeGl4fl+0zpLXebQFGuYHH5sqCfOxMvzonJ1MFoTX8rGcQtmBDSgl18vcqqGC0zoAdqPT
uBh7dEYyGfdPeW0nO2V1KGFX31ASpK/n1CpQKNcFdpea4QCpDPgJZNlKtxEieDW+2h1xw8Kpp3tu
lMMqscthJwl+mOqIBX2Cg1nUchx40Ux5iSCnGgh3sraXt9Idd7Fsk2VRKztE7Xk8YSh32WTZL1Al
NDapNeWh3aAoBaUvtQOk+6UCquSpT+A/MyR2veKstL+gpHrXkWJYZkWF/CNozB5JBSRll9AUSj6c
IXtG+4d/9aCU5Xepne2gxyMv++iuY9noN2lmP5+3VbyFjPDlLbiUfG03+Qo6gvBESBV/81oIRZU8
NQ9jUfUP09B/jzonXZQ46y0zK6+ONdTulp6CWtHlrWvbjyll9b4hkQy1wmHYRD781GcxZlVvTj5c
+OoltZNkUTZj8mhl6S6m+YQjppc81g2tVjmsjfpMySBKNT2NRUlPZslfDT1Wd5dvQaGNhX0FDdkU
DjN/fXhYTTW7omr+9RYAu2YnuLHQsJT3acpwDKbdGJwVMu/41NvPCRkXcenVb7gDnM1kshIolkBS
aiyfAKF0HrC5Bpd3aTnlT3DL8eDipzjtVok3ISoXtbyPq/TdQ+UGNSxMUFlHCt7s1mHS045Ly/mR
lc7C6dIPw6z6kwMTjaAEWhv2xO1W2yJ5bEi2lh6s+0b9ofM2Q/XlnOSlJpQcPKQdiIudubII4sIl
cMcQ7j07arm+5tjZL1tm2jB2h6Sm8m3W2c8FEMp3Y/aETAvhWqX6tSmaeiHAc1oPxQBpfzqsQP5q
D0McP4FXEe+hoN4G/4en89qNG9nW8BMRYCqGW6bOirZk66YgyTZzMcenP1/PBs6NsffA47G6yaq1
/si6rv0mIWEMNuIrHhs8lCzyJWnNVLYmzcJWkXdZHVOTuB9HtPm/0nR9rGh4PRrLMoYMdP7VgEYI
fb8cPh0xXzti8X5OxHEFIsMwNJs9rZMMMtP9FyZv9UhvYdiRPh+03jae/ztrgRzZWkU1xtMY1W4N
WPH/v1i9x4BofIpp1LjAXb48KztAOdc/+2parqvv9uGK5enZcflDjcJOWu7uPynjGDdbki/K+L2D
T0WZ4y5nfRycH/YyB4RekXl1F4W5BGQChLf/rKz/oRfO8GqWw5MzZS1GujZ7zjt7PrZ1Z8Eq5cQw
5OtLv6ssHoqdsL77C1HdfxnSqbvZIN2TlR7Gzppvu+NYT05W20+5QdBZqdwA01l9srljfzUrT9fe
nf53l+YwVaXcmtu0sAoFwya7kASR73H10rCYMr0OGwNwAnXbepLpe9755dUZu/K6Zp4XN03XBZtT
Gdd6M9JTZ8lfKI97coZV9STypUkWOT6O6do8OHl1q8ahecZY0UVwS89Z3Y4HV+v6i+g01ss71FRt
MzlwHMpF2GWgyYUjL8qwsogRyjr9Bxu7k1ZElglkTA3bdnL9PYGtUUFHTtff2zhsduTNPTaYwnWv
uv7oLmbxovVzSI/6/IPZW3/JejIaU8+8/Xcwb67UCPOr6qPloOlafP3637DaDso9ysV7BnxcAtx0
9c2+71p8XqGNFRgP9eg/8SiS81dvBEb9B4Drg1c+L/fTZ+U+OjXbfYwUr3Cx/bFfTPaZor6ktXu1
7a27sbpLZKuGesIPiNRFU6AWWh62XQOq58IoynZ8rhuiMfg4+08qB04NUd/POaG+9xq3n1vZTs+4
+4NJm8yQDDmy3PzdfqpK1HhTV94KDEVPljkkYt7XB3MUv9TkLRdt3YHgpXKflZkGkvqko6NgEvz7
P58dgIcla0///a7//lGxlfQApOSncm1N4WqsbL+rYb+M/mMqffE62CIp06p76C2u/HTJ0rBXdv/8
3/yUO80DFasqLFtnSkwaDX4uOvNWs1la+L+l3V06ovFKhrFtsh/ux2LA8Mkx5e4tIVWb/u6aAnNV
U4bCKPsHkeLlVcTf3+rGGuJ9KeB+7mjrVBxFI5sbgc15aPiTk0hA/+FOx61dt16F4omb9WILFLdf
yL8yR8uM46tiKmW/Lq/ZPGbHYik+5GD1pw2DXThmljx14F0h8XZTQqkEc6KTf2+2VrxIpRHMnaun
kSDJ89p3y61fMpAay034ZD9VZRiEFVZ79B8JO7btY7NsfDR67wSLYTdH4TMMw/VsD7oSHbdRnZ4Z
e04uxUbPbEf/srLxD7JkvTPN9nsvDeMxzaqvXgOYcVsj+7LV9tyk3I1lpr8pZs+QEPb6rEq4P1Xx
fhii5zoh2CIAuaMgqMs27QaqLR2Al89mojFXQSiE9Zyea7GBmYsvYoVEUpTGi73kIHtZjg0F+1W7
ZVcQokRucj76fgb8g1EdodN6mGazSxQBqJHXZL/qQJS+/ah7Nk4Tix/f0oukYctKQPCffIuvEgze
4dRuhz4m39A91mz34SxaEe/ansek9wW5zU0hF397nbeFUFQqbuEPWnXY6zaPcznyZ9eHVZTVtU7J
ArSzagk33dwTpVUsafln1tI0skvx3Dv9Hpml61AK75bcdvDLTWb+ZiSdZ9b9VWT9Rc4b9eHei3ca
yfWPx1H7BZ+RkBhkHnNYy1MqS2oepvxglv4YoWBIHF+LdAS/oaUhpumYKddlHuLeGs+S+NeYVInz
UGHVW1X1x2iZr/byZ68DDhNA3cSeNFfCmr+zpdvC3TSPYqXNbpk7iUp6oFrAm+Jp8aJOb9cn4KbQ
3Mef9mL/Ilzxg6bfGoFXXFlqgBE1gA/n70H+Vf76LPPpO7WW+r5kdCyTFMkYRn1Oh0dHl00iK60B
AfYVYdTzEqIQ81mvxN9MW2JktlG3Zce+787gJOqhzj0qLn6NyyqTkY6yIM0LNxjWUgCyogfYte1f
SRrLxZeuGQHaA2mXNNb3+npxtJe9cKFvjQ14uFMl56zXBb1WF+HgVwhC7xHZdjq9wLlON0RJXozK
tQnXHpJl3eqcq76Wl0H4zQGugpS8Lv95x9mvTl220QRLkAIDwdxflJZBvnh0CrU+OO/s6+Sc5j0g
/7LXB5PnrMpl7HSUhI4zp4y+mP4B2YBhlebJ719Wr/YjXBTPMwGAh1X/bmzvW2n9FuF4x+SZNXlc
Moft++xGucZ+oFOSJF04f2uNVa05FwPymweoJ8wh0nrts9DreKontnPpfjZObUfgbWbodSyIEwPX
Mmx//MERcTnatCTsXC7rDF5Fv8gYFXYZSTctD2mu33k6zz0763FH2ddjSwpIZypPZE39rCo1HleH
KbbhanAlP35HF44p/YC01APeiKu2G8ahqra/spSknIA3dvVOjqcA3NT2GMySqpGJy9gR9nJTp1Rb
KeHWVJbw2DSBLebpSYrp5GWtAVJj/cARu5HFm7bBruV+pBdkxmKZ8hPQr9dqdaorVo3DqE0doxPM
DKG9h2lvSkJDlR6S+LJHYxq1DuEBTtneShN15KjqiMmvPHVKcHQWtJF22uvWttfFz095N5yHlOOp
7UQboEN5GfmBITw5GcwOVxV45JHIrUe98SdM0Kd2twHRIZgLFC8U+K6hEG3i/WmMtAabI/hY6HUX
7x2f2OLYW2KATO26+CO8bEjqdBmCDTiTk8oCYnRmZJx05MWa1h1L6b4yAXbErbffxIWWEV694Ww6
/ZMxvUndQJVfShGMWvVQOv6Hpy/iYOX501QbuGeV5OvUYFKM6ml/wLhpB76bVvBJYK87qZadtye2
96LarCQvOauP0yKideJmhSgZJmILWhFWDkXPKutO9WrVsajZyGdbDxoKAAIQ41eN4NegLIq3/5Ia
5tSuTrR+5kkPxRFPvfvuUODwSIYK4QHyskyivPKNq4PTFv/alSB818k9Bp41YSrzT7i/CErr5i5G
qLfIpTiQX8P5TTPzxZrcq1Nar5lsgKoMUIpWryOnqKfQF0MRjlNuRTRfWog9vgB9bjuBz4mbOUtg
plN60RkxuBjao+YRCCEkM6jKhgPZPZxGuHMzADt9OW+53t+g4rsA8PORM0s/2HxBJol/AQFKf0ws
GOxsQxnZq/m3gpSOijIjeFgj0Fno4wlQug3WzBiTtMnrwJGrE4/dl0THeN99QPGwuQcNvGtge1sX
GJtfhUsGYcNqWsOLqDpA+HTQK1CuBjYoqh18Dq2rVXSvD2Yg03lGLe2mYUe6bSzlkh+k16VgfaCx
qdqtyG3Hh4ooyVASRx2kTeJFEw0XR0erZ64SlvptGYyk6kA+0+LYe8qNZingo8t4y5s5wv+M/UHe
rcp57txyzLjpP21Y1pvcGNtTDqSoW8w+sVr48Ex6SV3tsY1vL0iLX5gLor03jQM34BRsCj6bNuXf
lmk+upbzS4j0TRBr/eh7NXIwIj6YlyMjQ6PmrM+YJH/rEL8BXOCXpYk8HFLGV1uUpyx1xHMxf84c
VlHf9J9UNqZBnaVBtgPWtPn8rRazpRln5Y6d7rSHsf/IU+CMws9j4amXeps0VrxlBrHGmz8QBS0d
SXJabx6dfnhz3WC3LLR2q3zcK5sw2ApO2XZ2M3LUtAdA8HlUjKOKC+xvMwMGM7KMsn28GFYOy1Vy
yXKRVIE1GdlhSrW/ovf0JJPGQ+PlKkm1h541+FiLvgpU+saPfbFNfU3agtVlBxQFtZt2VrhF9Yqv
KDcjYDsiWIzfDq9oYiJNMnckAGYHZcLMEehyJS8Z7pSvFhqhLYnTllZWh13H/bYNICHpSlUd0rVw
LIovrcnKuNXy6yr9zwkD5I28dz4hvz8j8b7WMwcqLS+hvX+KnCHOc9yeZf3bc/t3nvxX2P0qNiqm
CiUz8zQtuv3UV2Nk5sxpNeq1zC6cQ7ONHwsTFsHrpB86kAwbGiaL0vOwkfmT483ElbRtF45prWKo
eNT4G671jAzFh2KnbyjvfrR7CiikqXi1xJNRLhdrM6sfRKw3CWNqaG7e52COBC97kaWPfzDC81Sz
xWh9zUnsv9oKPdooa+28to4dlIo0e6cymcTLMhjKDL51mhwqQKsx9Ia6CLSCcV94LXh+s0dFvZZX
TUFSjgUkdu9CVrbtydvcP3Pf/NaXdY5lC0PcT0ts6nsdLN5kHheQxWBU43UuTnID5JO+8z5OXOQ2
QUsRofS3uVgCq+q0dzG/mXYzRL6lPy+iMgKb195zeB5choKsYYYw3e4N6ZMT9XmrgrkbCx4Siz01
m5eEXu9fBhduXjTnbWPWsqdYMb3HZlm8tHM1BpXQoeot9j6p8URqPaiqXrUP2nbKB2MIMAucPEdy
LjL7ZXnXxJPZcGWO3nVHLXmk20DcXwSb25xuFp7xwSfzW3HfVeYBlvjjjglVcvluXYLadYsgdTMF
Nd4hXEWxB8PCLK5rGmu0LGG4lu7W1xi5JOlJ8VoV35VeO0FjaMYRyjxZFt2J4LvINHcIF6fA5jqZ
D1ASebIrIL9RWgD59XBmY/KZu2Yzylv3U6pBAGZwmOIsYjLS+cuq/rk307dKOd3J1L6zNtbmiPJJ
Iyaqg5t1HSPXsY/jPL+3XV8cgMEZvaqNl8YeEyQHLarH/nXzzSohNSjMe65v289UoFn3h8VzzjQl
MFFX/nBhBtboG+S95VYvUtZ6vqktRMGPfle2kV2MP8gE1SluNY62pWtJ5U9usPI4oIA49vu6HpAu
8Ab0VgLZVp6c8SD2/A9tB+6xM9yD3c1GlJkzIqudd8mgsuHYjeNJuuUUbQVHQbM7iDINwmB9JqTi
MqtzIV3Ja48emDv4YVjTHPRCJP5oWsmqtiYabfMCkwDwWeZRLQCien0KJ1VWxxW11y7HP3rmE4nm
bElFKHFERcPJkt2vUS4AYXi8oruiL/S3g7VLdXCL4exprogM3wsKwIgSnVWw1f34OgoOU0tZIqyt
8aPylfaywqHlKNwc90vVg/9bdxExjXmdB5MY2V3GKZR1Lw52lbokyPc9YxJiVxdMLYd+SaV0IAlk
zxZkmJGsCo2Yk3UJ6PYtD6V2ccZCnksr90NFfL0SoOIj5dCkGRHg75AvshopZi2ZxRWlp+amQJiR
KNn1fFj4ii3U7DHN71niTDILZ284T3TzBh5egBB56VPjIjPpFudMe8HOiNaQs08I4by+p5ldBn6d
zXHNyZohDIzrdv30B7O751b1h9z/y6CVHerVfQLyD0YiC6K82ZagyGuVFJ7xNHAoHzyYdMBhLW7F
fObjvmWle+/jlc/e2rznVa9HaCKJfhnjHfVJ4MklQye+IxDC2GvgaPcm60/rgV1sBFeFUF7hioQJ
cK0AT8wY1NFTByKlyGk2DRnvvXCYOryZb+VUlvo9hvqIb08FhSqJpXHo75zbl0kG1YAIJfUBOHKj
DHN7sZB96DxTZf9hZb4XQYg+2qbhHYxOdWfbQL0BfG96vI9z/ZV2w7valjZhUUFhUwD4zcyZwzYg
bh/zoy2ncB5ZVCevhjHkfyydvn4SlzAaIDh9PDhVDcHRnOx7I966GA98g/tx3jp0Cv5PweR36q06
Wlz5hRfx1KKajWGMRbjo7JBDakL5VA35Z1TfoIbi/5J2qS4jrCC6jD+zZdkRCHiamNPBpCfzQJFK
hDY0DZt9ZdnfRFACYgP93oYhvSDAH2Nds9VTt107OovCwc7YNscy5UjDu57qyrqOg1Kx1bd/m5EI
zbGcOR8gT1z1G21fcWjz/XfD2cJn5gRO4VihvH9t5sCdkaY8sv2LRgxilLPOcRVyBtr6BvSZHZBN
s+9j2Y3Nukws1z5OU6Nu47xmyV0sH+a1cdn2hSP9gv7QO+K32cLG9faoN7IqHNYeHPuzNI2W8x9o
lgNiBDVxHvJ9XMKxVcsl3eek0JdXaXr+Ncu3N2sXG50Yz4aWfWyu9ewqypbR1peJJHstdHY+o9yq
jWjHJiwQmhxMD81XZ3+XplieW835ibzPumj7/Kr3v3I7fUDK5gYQnkg8+hkKXZOJxxwWdXnGFTtR
F5QZc3BP8wgQZwqOBBvCfntYJ61+EEoHEd2682QUbohIJ4t92wIjK96JyrFjJt/sUK1sbR2ykKS3
GQRtPTtil3io6AeKqbi+9G5qBstqr4eUzNmDYfJVThU06IIZoNaHJzRxCL7qpgmEWZ5lNruxXw87
nPb6gXv41edvThQcSqfZGk69ECQe/qryeovTYxMOQ27CC4w/dANOCs/EEbYyR96X/cSAXwXCHq1E
GXoWFWhGO9uKp9ZKOlO7bG23huiuXhrQ6LhbvnYksXFW1xvlPeoydNNxmab90cQ8IHzBLGz3L9A/
wVB5tKS3lOzMvZfzSC0/8751YldbRxooKpVQhhbpRs3F4lr3uRbVQ2fKCNT8dRtr61KNn0WLs93o
A4MY22SX62lYkQ36dOLGYAEPe0bKIwFuZ2cipDVVQ6Q7bXqmjAeB174FS9H9pi3njXb1ZKtM3o66
mBJv6B/dtCHNj9hiztT2MOTTLzlnxrHRyi+I3PQMxmwFVorMcl5sZHOmFu9iyl8n1zkjrsUN4JNi
uLuXvPs9YXk6T/b8Lari71TRCpP7EwvDOgWyyk0iYX74qhFxtdpV7Ff632oxX4B5VcQ2t7JLuY9q
LL6cuZ6SukvH8FDZ4El72q3RiE2gT7M97BaQjN0u5jPF6D+bAkSoqZouMkpwfpygMsr3iVcAWZWe
V4fWyYnU6bYj8fgpJ70pjqPynwqK1ac7bOW485qYqRBxsVIyT2EJUEKBcsFe3EMmrDIymQlte9pv
tFMcLU9YweSDhcsZqIkFFLpHn4qob93mINeth3kE6Ona6dDP1L2Yo/kLWd0E/tPpsWF953OuHa38
dXNL2KJifUPe96e1M/4dgWbJBifJR/KjHfPFc5YbQRdm0O21EW5UywXN5m8PW/+j6B5wCkMnomQJ
s4rvSOQmKLWlzMBavtZ9eBhh1oJyKWjb0Rj/FKLazuXynOX9Gq624wi5G/TG+CyRRzA+e5EoqjYE
FG6V0C+6qz7NvrqSZ2Ij4jVu0yz+DVlVonooH52p8wE1A5WBxilZyUDfBHAdTJyR5R9rfe0GVIjs
lHPPfpsNAF8uS0dWdgo0SCZAb+MhpS0vFDRLCbe6LfOPVuVatCxae5wl/JqoRR5wJfx2+iK7iRrB
hzFVDBS8n17BrrfEJIRYHBwIyKZe+7tZ5tuc0efB/n00HDp7vBaC1zDZJCz+68hrbuyQEiExzwiP
9UcmezozePNrlObNqTAB97pOm85FewdmA3ghsCFvrK66sX1OequfJ099AsboQdWBFitj658z9YCk
7qfwdevY9MWHaTVFxHT1NQtVh+C/vAXD9DYp7d4id7B4DYtCjrFaJw/0eL/4Ay7vds/eQRrpXKwy
tMU5IVw98PwBa8q/bOuedmjYzlhLquhRI0yl2/I9ahdX7+Z3reqPemvLcNFmFVO+yutCsQqH5As6
Ky2kN+xz0Rf7aGKsDVru11D12gy7pwNoqxF/lf5cilkmQ2nBYm7VR57lj+aEImFjc5ktKnUkVp/C
5VnslPFEcnaFKFNRPWINN23MHiet+bYR5bPHMUV6Ao1gvf3BUduTsscVukFpvWfuWDx2gYKMSc3e
PEjh1wBNxRKWQm3RJOaE2pTA6uf5VFtox1CqvFZuvSXaYr3jsdsorV9Wrp1wwvh/YNEBJJmW914b
fmuVKknFtuYAq3Qo6Dp/JY0awbmx3pRxboc8WXYxJvZsouVzrD/DvqfhJKpnT6Ia6vFur72/R7Nl
lpHYQehmn+kUsYUTGX09xb1SxZn4aTrh8stWVvNRmDkDX0EIiazuaHc550/kVxBIjyJphB2/4Fd+
GN1J51ObZvb5vgTz6TKo+j5l+TWmcG/kZ1bIOVxT3l9bavl53Z2XhdSipLbdOpnb5mEojP3FbPKn
vtYjHvjiufSW19EFh5u2t20mYLF13KTZpt84GZormtI3p4/G1ZC3Vclb3a+vaYO2yOnkK/QGi5/5
ma/g76Vg3p4/uyEDn5KGuk6/ZkNnmTd5xrOcbWBM9Zg6qjVwMUlfG4LgGUTLItIrupgytl3O6+1v
J41INwvrOqHOFmv/Yfgb2PnAb6wLNwcUkn9Unw+XpeCT8jEfxmUPa5DrqqLsTpb/+4WPOBihfOJ0
k/thqtPvxivuM1/2x1J+dbDzbEDq5Cea7blIHZiRVQcH2d/XOajMRfTHvR345sv6UFrs/EgBsW9+
9RbaPZqpBShm4EqdwghdkWFrfhTT3xUQ4N5sZ9yGaeMyJUs9QGz8tVrzv7xm4bGI4O3VHzKQEAYs
AJ+V7fwqfBbu0uiCxWJ9ILHoQ9HidWwbeTJILYmFSkEVwWHbjSmwLA6NNhgHT89N3qZa3JBsxPli
Z0cTsYW9u0WMrHUKvd350c8mKmiPdTxVejSnQMDpXCTWtNKwYi36sa0YpXbCLXVUAcG+ACHyki73
zDf0NFpEgpbpsRcjyvaOJXKhdieAbuitvyNsA2naXyurZbDrQ8wAXz1OYKTQFTMz/p6e5lYH6kIM
xMplUazmLKD0KxdGb4mACEtE6OrNstI3W+NQK7p3nHx7qJnzFOhz/VNqOxe+ZrHtTSZ6e89guW+n
M30If8dMVue6UZ9sdm/e7uYnJLNzgJaDmEavO/QA2TSW26G1UoZo2ABD8+dGulCgc6KLav25bGiU
zL+ZGP/wmRuRWwCHF3nafbRomc1VSpatoY+adjj4BMQ/V7aKtGxP8gkz1d4eoJTw1w0eiZPa/iFc
yAtL+O8+x1Wf39dtJFqm9q9Y0eCM7RnnzsQ5cKcUnKE/gb799lpAZmGyF0/dFs/UtIU6S5gOGpiJ
yU5chxmJo7JyVVR29s0SjAV25VTRDjiUsON+yG28lM34kat0jVEHAoGIFgyYgOuA8U7wOBZeAv/L
TaOdh2Gh+w4GKRpEw9UxS8hEzb6WxcJH25l5lA9ZZHuAJDN15YGf2a+7P1dUFK7vk5flcUqAMHha
FXU1Io5uBj13nWSQm3PrIbcuQD3RjFgrNgwDpdxw0PWlvW0jRkg08nuGmtolk+tAVXkfzgZnjciq
n0SgkCneyTNii8DRK7i3VT0aUmDIktlxZ4kPdeZdc53YVgubOr/ZQzOwKxViyzhpPU/90HAhaTkg
gW85AGEQuaG7NA+GBVTATLSGo5ndSnw+sTV/mZZv3xV0NY4no4zSBhDeaTc2ISN76RzzALMrk7nD
uTAyMuY6tXCkVx/sphZhaZYw/+K9zRa82ei8LQthsz4bJ3gPfBN7NkW+86p6uwmFV51UkQUkoTkY
78IiFX8nNPH+8luyXeDSrk9G7byaWeMjxTAAVRk+Bqly3tW5/epY8bf816j3S9x5Ww+Ly4OYcpzo
M8PpfA9X0siBKPnQ63uO9OqzpksDfb/08lgK8HnXYy6dGpD1ZTcqvLXNxvLF8Fm79j2pdrgzaTMN
q8AzY50DC5D3EJbEyaD8sZ5BRlDaEXsaNtN7jXyyoVr2pW+q4yLGKdZ6KhS21jutAAAs8j6jmjbC
DAJeT9VHu/NUFtL8nQqrPhP/h+IBGMXpN5wdC6WjBERZMKTYr1pTB9BrboRPYonAuRl5JHew7HaR
a0Bz87mfPKXlkd3OeZjt9XUeBE2AA7+JakD+7jUrcQ3SBg5IBXpFi2/KhdTwJ7kunwEGEsF5J160
Sf3xe+5Yb31QToo0SAcoH1G25MXuMD6v37Ws1qNfT21oN7D5g/2O8ALNpjuVN8AbCs2thpes7ppw
hJgjpTyN6GVRkS/Ud2HtSLc9/UQQ+qEgpyaecr58784aoRBQN3TkUWdtHb+7VKB2OgHDCxA6KZTP
k5+/L3d9so2tzNQaTHAH1FHPPpmqz05lwWRX+80pvetAb2qji+biCA0yWHX/Kn/ZQ8GPxPSw15fa
3YM6VUDCvvaZYq04kFUHBeXPR1yRQM9zvl9ESmsCoWDgR/xAW6cx/7s5aJDkchAGA0QrCRj2GSJ0
9wyv2QQox4PdL6fTQp6MoI/mTIUuYuZdUXdff63O6MeSXAYWIX3AB0vdiybBNbGc1EjdDxszsGBO
3gyisby65C2bTe86yRbuwuUpEv0PBDgXg4rkiNhXPyjm2T022x7y3HjnjXxxtrot8Ivmue0yJ9IU
o3Y6mh+OSWxI8eJNmpYw4oiEUy7oZ+fvNFl6tK7tntwlcN7m/eQ+bk7YpILe6qjCdf3+snMiWCND
sJGK9ZTn5WHetr+sclWwOzy1bCeaNqxXKlEvtTKcuJu32O7ZQeZZDHHNHTziijpvs/HgD22XlLP6
YXXOzbK8/aFfSItM/aUMwSBPNdFzca5tdchgQkwzuEc6Wi+E5q/IO0SZoAwYQ+FeOjvbAhSGsaMs
+4x3kVdhLWXsLevRnpcvfaoRYrZNg4bJeQRyZN4EM4jq1Yhi+Oz9ukO07WVNq/b9w+1H3nOnsI77
z0rpHwuOoFd5t4is5VfmV/Xj7PQPffm9VssTUMV8bR0gJOIoMEmtFRYbQB3EN+cGi3vSCdcGM89+
Ff2OcFP9XhpoUNy7GzxKC75hOv8g1ASAR/Zoi1UeiDpNI783fmqFfyuL+mZYskXBqWsRuuZnylBv
eZH3F7sGK610421eaGujKThU4/x3yoc6QRqicUnwQw2/M0HkdGehp577D1XC9Ayc0bvDI5xXLOk+
RuuUd+lIVLXJ4WwhWACspmkiNrvtx+DpDrsEc0mp2ANkS8sSJgazFqhx5gEoEQNXmormWFv7D5lm
+nXz22iroKz0/Zi1IJIelh07BZ5BsZcsehVyA+WszykOguqvrXw3RMn1oTXNSDi2kQil+SzE6Q+c
syjLq8rmxo/aXKchnWGfOItFOCJJkad6GUSD4Q76QeQYBqR3hnhLqrt4f4PoGLPl2WjI6yFsEuFI
6rtnq6GlAIP3eChdRGhoLz78kmpfb+8o6S31SM0o03XLuCuBi2vBROU5VmKt/6oS/NecXvW0hxDm
cV67nqVKt9Ln0tHBHx4rrdgOQHFXHeFLYPhaG+UIYpN6eGk9tYH+5TlVws4ZK7NMME0EcjLUsTFE
gifFOdp7GkPQ2JFV6wAA1haL+93tTPV8Jf16DVdHi5sCIz0lxC16wmXSkq3W6tjU3DLKVvdeJ03p
IRzrPn+5wrgbZMcm9jd8LQycB1xwCzU29paf82q88Lzx9cx7lbhnV9OHSyf0NwOYUSheCVhAgonw
jl1xsr35DpMRR0jiUxICrAHe3M/N8zrON6KWkbMzPrSAUEiAs1tNt3SUsrUXZguMsT6OSuWJdjeR
AOh3gb262lGbjY95D438dQF8B47EOoLgyGtqCnFnlpWBKatatfkhBXM8r3r7QrTJYcZJyoHX+5e1
GZ8MY2Q9tQgw1Wb3N+N0h/rk2pV4NujmbK6O0f4fc+exHTmyZdl/6XHhLYMGJj1wLUmnUwQZE6yQ
0MoM+utrA8zuysyq6uye9cRXMBgMugDM7N57zj7etUbaupJj96BVrX0KLQtnttNcK7xvOyLHDO2m
21F7TsnOPZvKO5icnUAtaSEFoyewuCFvhNM68n94/i7TVXErRY9US0bhDZOvvUKSgcrPd7dqNvbF
I6cmsE5kHmM0ex644MxhGtcyMlBv2mHzqGqpHosUEmSeMfukg+fXePabMnHOrmZqNGI0CiDEvWbt
OgfPzMNVYbvdnuIJlaWLlDNn2E/T5WXRheoFS5eeaNZejDm6lMg/Ryjp1yEKcQb4tPSWf8bpMD2j
AvZWi7977l3VAtRM0nMZTgpHHTHc2BWDV+RJdIiL6qgwT9EUhPbAu8jJLE62mKoS1mc/fCmlN59c
uu9DkazBzO4F59wn9i31hAbboMkWsV/mulwvb4Rp97RcJ6SASF8nThBxTbB777TDNY297YRA6ihR
vL6qApvdVFmrAdAzY3VsliGpDXTikvg16hPqgUncu664+22YPxpat15+M8EOuCyk6i5BmXjsHCm2
zC4qXjr/G2pmDp5DqfYLdYBzM6RWhceXxG2p4//h1Mx4pvbNL7IMJVpHA8t1Ao9o+cScuBwgNLs3
e+jHyyJJJbrbWnNKDK89EghwO2a4w+uYr0a9ofGNzvfR1WvrETu73AQjnf4V5miUjjp6ys5ISI6u
7R9p0sTRCu6X9eJwZJ5buZx0OM3jLMZcRrO0XX9quGlqQMvZLR7f5aGYaPJEjbnXW3mbmKU8D/5e
DQyd+6TQDo6XHwW4oHvJEHgNUoYZpoYt2Cnc6/LzbYZEwDfdN3vAsxiiQzK1bO9yxulosW/9CveR
O2rdrieYfVN5wX55tZ09BXsEmvwaY8B8OHbJK2ZOuc2iFJHpQhcSHUbMgE76gbZuyJk0szcJ7a8D
56lfxNoEKG3RrqHJGfehBoEm9Ozk0nfZCynWPSZWX+Gww4gDtVPsuHlMNjCFaU7WL6yRH5YS4mgP
iKiQgfgvqjjK2WbXJszoZvcCsdrllpjggANSCNBhPr2RQj0ink6vulDDxsL8cLZKt13n4xCs44b1
sUcPp3Wl/XPITJxu9HdbJ3oZc3alDKPwRteLX1MxhedqtuBhwIEbQSYrGtFouBJMt49UFT+gUkR9
GvXpwZmy9N6TFDwmenDOJvdZX0yUKq8fC75SElVuGRTiCR3W2hW2/N4SOT2rFaKnYgY5OgEfXeIw
bhniZnofwL1NZFoVUVe9jmBjeZOG8JoW77SF+2s/w1UyowiQwba3oXc/hGlRwbRDla/bT4aI0vNL
FRA6mNQcs+UUYrrJxzN2d/UkLQ6LIFurDz1yWqR6JcraLA93VoHYiqXHOefTT42/3464JTHocnUh
4Xh2IQFsosgv34yy3ARBV94ICylXocjZkJrOPVeI0BmS4lNFY8cY26q8g6aFSGbnSbcxO2O6vh9v
FeHeqwBfPagBk+IXOZUTJVc9Szp9nUcJcAF23/iMXE1eDCYL67jLtY1sxDe6TflpjMwBTFL1Wuhy
vnpj68ioxHqQQT2xd7k3zS5YB4hmOo+k8AQFzZtxjJA/qsTCGNbrtEw7QTf8Q7YD9WPSfmQzgqFH
mbiKR7Lds0xdKnxwp9QNzIfS97OdpXsYcK1Irq3QT052wZG4YQG+mcyLZw/08qYiTdhWVTLxAl0k
n/gaFluiJNsIWRWKnpIb8OCNfXdAiZtTJs9KQSsfL4peVTSbgcPgPEPLHvvZrDtGAVn1Jm7n3tWM
rcgiCu35IwkihWE9pSvPv8MbwuD2QdMif1cYLX9KNvrgVNcCp/iulQGT5LE/lZatA1suALJ0zF6L
vi/uWiLdXaHQ5f3HT4dCfAd34D7KlrEHxXN2yMzoG1LzY4rtPR5KubfoQm4JJlBbys/ygb/YpX59
pkxV93p2aRQxDZu8OMbCfiujZgenqfqQFgr7bNkx8xxlRDPN60b0PBSGXPlQcJYFEUMl6Isi2zkq
QzpQUf4MXUeRXHr0rDB49kO4ScvAxsW1rQmMvCybbRlbP+w26iB5JP2lmR9agQeqN239kKhHRiMX
Nul5ff9fD7n34RqleKz68t7TS+C8xLcsJ/hR9VZ2Wr6azKTg8N63u/ZARTC+m4EncVs3yBEqLgIC
/cy7Vqht3cjua9FwxkVMaF7DMo8vaBj4RkdDw0a0xrnnrdGRIHjD+G4bZ6eL/GPhtsF6CvPkPWtd
RrWORmUhHZ2mxAxTyrofXeCZH7FbXzrxPkAD/gXRBh2HTov6kxqkSvizUfArFBFmCwcHAByqN01L
aQDYzQc9XhKqcNXUQ7jTCSMwLKSGC0OmQSCw0umsm07dXoyZd2KP+lua5+ZVxm/LQhsEfnZG9Pvu
ykSsWVP8x6EKeBJFeEtUZd8NMBZ9am07M2LT7+viiqjsSW8qbUOYCy9OV9aDpgdfeywgJxyPwaHI
wmm7oBO6sL8Ns8ktScbqOGpu9FqM/n30Cv9hrPX4tY31Oacusc/LN83ZD2ezozdDzVF9YuFubC05
w63Nr+WQVvTecPVPqpd7rRPjtgp0FLVu352aTA77PunTJ1WxGCuLju7ITndMRvs+KI4Kq6SHABCG
M14l2yMRKZDE0CKI6+4xlljlNR29wWzfmQpx/tzwa6/zUbYzrMLopzU8lcEUuKL13eeHg1+qpCjm
s16nQCaywsW1XSKmKdrXhKYjKrdBOw9Exa3Q/qpLSLTHJU6vy3qihcVw0BKCsYrUF0eNU8gq50Y5
kE+SXqbRn470KSgcWkaMblrH38EZPLmsWJca0yBYOekdhUjrbd+70FGwnW/DUg7XOvu9nHBy9jXK
V7hPRt+4uzTT0/Pn/l6m7ngrveqtg5ZL/5bVKLIwBiL4qLdmot+rKi4fPCOx7gmz18mpqrUvrJFj
aWjQrGmPji+Z1jRmgJdhdOk9jsGRi5LEFT/IyAqNUKa63UmgqHpsgpK5+LwvMUvynj6fAqJCDb1P
Vx1Ml/DPEXHgLLYD66Kq6qQlPYJBVK4nJ7LeSAbO9nrM3BFtQHjw4QpVKO0PvpLJgS2WxhMwI97L
+Ye8Wr+RtVJQopdPjoYRLSfg7ExZFeMjRksl8x8WNIJGteVLKMUVCaBDD8jhKw7waw1n/EvRU1tp
iYXNrVKXxCnqR1xv1AzcDqwl4zse7/JzW3BxVbWdRrGG3X1Ht0C/VKWz6Q0BJnaGFbR29QfSp1g2
QNNIBMF4Yb7OelTMTPgZ39g1nb3qEeGV9UMxEuC22naziRAA+tlsTOupCyuwBbl9RObzkGRRtV4w
MnqXWLewi1C9ovRD6/4boAh3B3/o7WiPaxpMhbQfl6ei02Sv9h2+NZbVQNtGLcZc2kmoz5QYP9qI
2W2u1CMuHPvZ718hHeynLIm+hVnZrVOLRDArdvxdKpinwK/ZL/DCtovzXZuatwWP6RKdA/lRv5Cb
B/IW0x5KuD9KFuwzHQbQkrm5O7jHpPSR/c+rvh1xVq5D96ijRMJLGYPimYsshUJwayuOk0vdVnWG
sUYsgXB8rtQQU4VblcXlvnf8A+aH+LcIaaWh/98NOUdaNH7mARcyyvbZfAYS3TomfYcfynWQH9bN
sO0chtHdwh3Qk+zYp6wUaM7irbL8hLqEI7Ize40hDTDQqIfvSiBqKVJjXbSNg3IggHLy+UcNZwj9
F7nRy9p+Mz2v3/hJbB9QONhvnRcxdzWKr4Vy00sBworVqC1XbeGYGx3Z193GsHQO4vrHYOF98ubj
+yjRsYix6YhT8NznUTX+RsrfEFSxpBoZDyS7bdPIYsUz2p4hToeWFqPfzsut5KgFwYsNcehRsvbU
MwMLOSr/tKPvUvbCX8mFielXHNERg8xHtsS1rd3ICRG5FiedPkBJtJQEleeKox4/aFODxLQf9HsR
WHRS0/p7VY8aY3gudVvAO5NsOctauayarJ5V0RqMhM9g1Mo1hSCcxp6DoFfSOFieVaZHZ0S94aap
7PZgu7CSes30YV0ZB6GHvzvaxjvCHxiuzsX82F8QouQH4oOi/eg7l7hq4pe8uXCir94bK+f8I534
BSCI+7nuWFwA8082s9UjnkK180pyRbht3Z30VHGqtILbyTGfLXAodWOslBvJH7gyL7pgVh5j5H7s
A+83pjODRpzzu0iD6aac7ssUk9CoDxGtgcAKXkqAvF3k7CeELGuU0e1j2WiHAYzeYRqYhDI7wumZ
xdaDEVKQ5VGAVLsFJTcf4LVGoUCaF8pQeOwWdrPh1p0eQmNikMhK1rtc3V007ouaQ9XoYHq2Izq+
ReEcOwQyF8sfvoagKc+kCnpn1sgUAgwzr4w19rliPQvyqX9RBkWql1lvLFvJT5Ian6w899CGhCcm
a+Omoqt/GCtdPnhctqtUMjobytbdLLv9POSmzTZeluc8Ns+FN1Q3Xdb0pnXOBVUSqYupDclxasRx
2czs2T4tLcFtvCUxKUdYxBa3/O1Yhx8azKJrFPs9b4jrkYQq76XeG3zKnn+ys/7JyoxDPVvN68p4
Ur2GCcDpTrGBF9ybLiBL2i3q0/xlDMYJUAQnqIzyz57hIhCOTCaLHQAQiIt3va2SEzcMuqip5Yxu
Espti04+/cc30iywDxBjaUvW0S2YWwpjFvxGLmbvMFz/oL1q7mRPyOhDo8fh1capS5iR550oKb91
yG0YjbN2aWbqbuMqQO03nyqiwjs5MdiFXnefzCJ5xg/XwJsJvdksxnKinGgDQZoxGMZWGsgdKaMi
O0aDKi8YoINr6yMvqr20ujUhI1mDTaNZD5UyN7g/39FWml9SLNtr26x/TwgQjhnaQPat0KOSA+KR
eOWX3NeY/gahdpwSrJHsj+HetqR1rYqOYw7TDCwJ+tWqggi53LAT5TAetNqJtjOr7TGS+WNFBuIV
NIm/a6P0nDvTAS8WPSBJaxDOD0qmGYoMbSea3QoU1qCumKok5UHU9auTjglNON990vTkxBsDjaLF
y7r81Ri0rzZ0mrWd6/WO6j7cKD/+WnfFPsuzLy0jzgdN2V8JQvKuVcK6X+jPaAP7V7sDEFe2BpS+
ZSGhZf2QN3SFRWk7L2kirnGk47ks7ARYbZ8f/40jrBGSRKCvHP3ZC+7RwMzpwbG/Tx5gn3WK5K7G
RbY3asnmc0uDB9971bVX13iT5puyXlCorKThrFyc95aJqJozj2FqG9bbrLqvT4V+AOdtglhp9k1x
8JpNq2o8619H9aTap7nR+2/CiAqXVpPNycJ6LG1c7lp20gWukMoK3waC2Co62jUnrgEfYwxSHPF2
/RvKUDzFR4Q1B5rdX4U/C2aldajVCGyz9laRSZujj3umB+oNKixz0AjzIOL0m2qsZ3SbW9xZ7DyJ
8dwP/vfKcLZFCVdoKittTQDcTVXNxQAkQg+fZ2ElhwyvaFh2oPFcO18xufyBQulVjbxIvwFj5xX2
0XSTGbRjoddN+3vUNitfsOUngXymqIR9xNQYd3Tjly8KxwU4shT/SEPTZdxqWLWRO5P5ias9MpFp
yYvuMdmsTSZY07QKrVzfhjqidpSbmikEY2s+Pni/h0L+A/XYnGMx/sqadVzf0nXf9lxdGO7fWLPo
T6yuSUqJhIbBVpc6HKU5CQ9ldzZdpzsjf7qjQzUZqIbd6wDxKZvAzLRpnFzSAleGS19mVbsm0DKK
J/RMzPa5R4cjCU3+3tNsHIaIFk50fX72DH6eOXg5R60LYtIxhf0hXfA6ntRWABNwO0W+9Q9JHX+L
loAV7MM/dSwO7r5tGLr3N+R8zxI95KnHBzrX79NgiWE9ahCqMRujMiiLZr3U7JqraqSXaI1tEST/
kEurz8Dmv77RvoXpyfFsfo2LiPevbOWIMTbrD8PcSIIMaFn3mBdKTuszevST3LSchTBfGSsNRP4m
MPFn28wlI8+pf054rwAJxsU/AHz/E/d6fnscktwcy/ThXi/f/xO+d/JHQyPoiXEJyO1Lk+uXcu6/
4I6tZ0rqc6lnP1pS/7ZaEWODlQm9KlTzs/IAda2LOfR//EeUwX9B4HesmSL+57fKEIblcHd5+HD4
1P4elRZGZeGogGUMHaa3Ksv9QkZNgWSNTbVhHtTDnGrVPqS/+tF41Q9BZtuzwoZ9RBpW7Bho52VI
h06wCTZGlp20SGEf9Dl1TSQ9IfIqnuit6Fe/7tZZZrcSgTZauEn4b1GRQQdmehRqaroBU/0VKyc9
1YP3vBzVm5xe/sLSd74ulctyuv/sj9saSxPNJiw0uvOQRGlyWO6MpdEDR1GtGNTOU+/o+yel+pOg
GtNi2cexJp/cxv/gvb1nDXx3wkP7R187ewVZwiKOrRecxo8LP4Q5bfZkeO9i+3lqBR7TQE+o9Jew
p1+QNX1/FAG8/0G3v9O+ZQYz9y7jIr2V1aSOQQEKJfA6lCT1TsxnNWN+KI1RrcVC97e6yDyixbRX
rkowLA4NJHw5wHeWCs8RIUu4Yh13+GEVv5XpNr96KAsrsJYM3/08PuPxax47rHQrh6IfzGJ5HBM7
/8KbbuHUi1PR3JeXAgeUoUZgnByD9UK3A3MVR/haYtOuzl7jM0/rgt9ZoJodY+LyWGjsDZBc6rvI
BHkBne1Ay3WBYVk6U8wh+agnrfrVmPoary3DwRFjnZUY5Xbw+vwqfXl3snr8Zo30M9O49b8EA8P0
UObDS4/whq5j0TyNGO2GwDyY5ABszVCO7+HIAs+4JN2JCZkXJX7xNOLnYrk2x6+6V9CBt3+G5lQf
yF2xnxX3t0ETeKeNLUOH+VDSukjISre/mKPfXC3lnc0MJqgb3ttcG25ukw1z/6r5pOk2TWttuOXg
R+nl2p97ngs9Evro52XDMHSnz7yVGah/qR30JsIZ0ERH/te0jE/K1n/4lV5xu86ct7LPVxOcgxNe
IrZdPryjReummI85whn7oyWTh8JW8ilmFCh9xFfmaFsb9OJcKpG5842GE07pSQPPuPxRY9h57Zgz
PPzvrxoS+ODgqgqqp+/f0B2Yq74b3DdPtdwYhkdrWudgMv8SMQtLk75suFDHp1SJfttn5S8HzQjc
ojikj2nel7q7r8P4RO0nLw68eQSMDJQlkUgI8ulBGVOxiRkq7gOzQ3QRif4Y1RPQ2NaeKAhRRn4u
rhN9p60rODuaWIxGL0LYo4UX5NGcY6M+4wZkEs39iVrPnsidK4Lui12B+yDv7hYkzA77xPiZG8J7
jvAOHqrGomYP/f3SDM67gN3L13/Wif1C2pn1ECY8iDL+AhUQNA0WhVEfxT3QOiBWegueRJch4pEq
vkyEozEfGG5kF/o7RCzw23VmOp7ZqLNbNCMIC9dQ5ziY54zpdFqgfZPl/oFgdmu3fUDn46/LqPZ4
Jc0K27d3Xo6wZFpKs7IvBPm0R6GJa5N4+Y1dJydMAMuYDgxqRy8zhNU3qXUrsuYehapbaw6Spsnq
n4Y2LK/Lg5rJu2HDDTz5mXEUTh4/O8U6z53ueRgTd4f5eMDBAmtey9G/mfRW9wyAfueti9GZo+hR
93a2nuiM0jXr2ZugWy3bMnIjcewHb+90jPLIjFS75dnnk8DnUOaH5avCe0gDf53Me2bQHROEC3uA
zsObZwQncBDGZ0996gMgjRJu1RQE5qlz+wyQa6ZWnvOQmQP9PU3oO2lDdFgO8TmAiIY02vXnah2N
KAAgCN2ihiklHu39Zy3gedre59NmlI84zBT5HpzHOV7wp5H3JOzEOjkWLjbpN8mhGtGJaiSZQI+Z
WLagRRSmvCL7lZggcfgPpHRs/NEZ92yO4CSt9MHCurg2Q/sbJFXjNcE7/TBO7rcJR8pZCgwKo5G4
V4N75Grq8EkMAUNjHKE7ZIwxz7aEgpgM9ISzoKKdbsni0NipQu+AZ99QYXWJUlsBJm7HQzYH1ksM
/0geaFNwXcPrLF3QNl5GFbnU53nUv8WZqd2SxpxwjnF+qlzWtEm2OACHoaCpHu5Te+BOIMYaSmAV
bqFLmc9CN08gcOt97doF1kPzPLbl+LWwBISAoaWJOYgtXnhQ0136jX6Kt6Um1/ZZlb6RlWpsvdSH
bYhseV+H6GWLSTPO1KggimgYMV3XD7FRGweF3dfCkHuBmZPuwayqXVhV3pNJAbwK6/6HSVcFfJLe
bGHLIa/O0JaR2cYwU++nXZfl9cWHRPI5vUbTQuoYMy5Iz9kPbZT4mcuBVuz8SxV8CyLJ2Dn9qn03
nB6khQ3ipUnM7ksn3nEoPXy24DFXetjbf2XDy9h1LyhXm2+EJD4gWSyqSaxFXcjtQsSiiUGSjhUX
6qMZRw4js2xDumpvF/Q07EqQqDENztpE7frutOZ9PCT1ENyNKq/WVQjo8TDWzuPyrFpeN138dMXI
P93JUJMXDrflGXkLL7kXP1wr807K7P0z/cZNiXd/57Vde+5i8JRux0Q3aBGHOHK2nNk5hOduAoEa
vqD/xkGaP1mj2e1Lumlrzw9mUWqE7647tHYcf8/HHju/Mp7GpRBGdI3GaR5JGlnX7PO6b9HDfASp
HX8RpjqOaG23Ra/rZ43U1kNPIAbeD4aXeWJ1J70EuCTq/tvEUgiLAM+ggR0pW0/g49SILq3W1dMy
praK6Jh54KsYAB7EAj40yYtaNxKslk64bk4m7W8CrK+NMbHPk1syqyHxzuAHWsMyRH4zt2YVMJNj
bAhKUG6H/BMmjmPRp9jnpdBYQVQaIvRAZsqEU9AWj9riVeOwCt9piB7HzJNY1yyGyPOMfsIczOjy
0nNjzlZXXK7OmGLb9b8MWdp90OaL6O+40Ysx89EI9n61RY8rZSZYljgFn2pnr2m/Q10gOi84kJK6
4jJrNNvTJMr+oDdx9Tl/TrI3OI7oIWaWIUBJILiFXpyahZie5+WmtsfohpQBJZ2c9fmsd8duptEW
+rkHJbGe5oF/Xg54O9oM2Nu8mLTzU2v9Zu/o2RcNt96ptUGQRLSCpKuVL4atTksyRA7Obxl76Ca9
TWdyALQRnIBKsuuB887DcJLizH0KSmJHqt7HLE7YcUpjACZBdS3w8qrlyhJtffmnYmIuYP9cTOim
LmzHNSzbogrUrTnz5k/lTdwb8ZAyal9lMvWPmuHu+8aUN4CFUEvjAE7A6L4EuVE8K60MLwgj8VIU
1S8kSsbT/L2BGdEzlhwNEmgZbUITLzhLHHJ12dQ3Di+bz/KkRJ/K8nxxu8ndRHow7XIEYVrceU+t
Lb2tr5XvgV8WB81JvoLXUS+d5+6ndDgHmRhefYHwMLnIwUOD6o7+wWrZQB0Da1LgC/tUu27xnDPK
D8bMPajAINvBYNXs7DQ9RKL+WD6C1AkHrvirlgd008KQl2el+rFrC4hO9nW5YzJ01p0woytAbvHZ
G5dzqkQxgcZROoqQSjFqxHjIzVaVqL4MVNVL45suyIunFcjLBPpkf+4ZClHT68TYs5zm6SdOj0lQ
0cZxDBwwiY9lp4YQODPhXWO8WCnbMKNwsZtG5W7DZJCHxB7oRPdReCU9ELi0ZFou+OVHw4K9Awy+
NQxaBr0XXivj7uuNeW0F4VJYZqsdyxGtdzOwwGjQvmsdK3nouhhSQUwIRzdrTYb5wZ64+r1UvTSG
262mwEEEukCndUurTo3UjIOlgbyaACucq9F41wD/nI080s4YisSuBmKMAkT6j8tDPQ1UxAFwiYUc
nPjDZkAV8qu0IfNRB6Th19JoYGL6wqN5GMgVKrIe2B0cvq72ijdDtozBQnH0DNKUDNswr1EQEBNQ
NSQRWL/KzsRM6yELKqYmvJRooxNRauewypCszn8qKdYIZS6fmuRDkT/9oox5MLiwKlFVRms/duVT
Mbo11ERFx8mG1cHY8D30GJg6hZyeGgRdfOQ1rqSqME4NuZCACY1+5zbYYjUUssuk2GMsSpwJmjQC
ZbLSyilL5YGj1dGY6u7DskiAM33QEaFQ9Tlpu+pSx+P3hZqaF/U2S7XrciN4thfeVXiIyjIFd5xN
+4FLGD2Bt/mj7HQhVmmhC2lH622GAPordgtyCjDFITzxwGAl8HzC4DbxEcL0T+P+tJTXaU9Cm4c2
catAQC2KQafwaK4LNLZQftOjIT15APAzrQn+IyFqro+XH11OfZpHuQdU1TkSoOmcNad6i/0uubSV
7ezKOoCpI6b3MJLTSYLh2yOkou0t4vA01Xa7Nf2QaIna/aiwwJ4dTCXzIAbGGHOcyEx3g0ycC7wu
uC2W/bz8btE4ziU3OjrAEnialqmesA84Iohqp12QDr+Wk3Hqhc4aNUSzVl4hX9HVNGthKzwc808t
AqLELJ1T7ze/GBn2G7reJX4yRGZlqQmkqk1wWAopEFAo0SbXeu44weecf/aW7aQoCxB4SQNAgoXo
ea3nMSuKrmCOyujUmG3+kuILeR7ixxDh0MpMO/u8vIKwbclKagnsZuaWa3TVY0e4t7k5iO0AX1dB
JURcgj5sTaP9kbDbIZqVar9E8VT1dG4LW14mAxdQa9HgCcPMOwbWiCRHh+ygRU+mS2IGcvTvYWlb
X/xq/KAaPFpKjreWxsSFWr/bdOxAiImibV1O/cmLpgc/ENnDVBb0TgOIPXEsknvYDLu09cuD0vrp
YOZDcPYbCrngR8gE6VjFlfs4OfkpqIDrgTL5imEBcqKOd6vrk+GRMRvOUQg7wTB4OzfsowuTdirc
waaTEOr9x/InNR+a7bF71+NjJtzpusinLGRQf9TtKDidA+E1+jZyERzDg+te3NAHmmWmr5WIuzt3
34drj+OuNpoZK6eHu8SFvmnZHtMFOyJvteyCs5wfXL0c6S1zrA5sB38HeaMrmEU3YQ7fGTHMCAUK
rWgItlZn+UduGxstiG6fzQrYc7OEpaXhiZpOO7m2UexHMKVbLWvTdZUM/tWMUSwo+JJ71DBgMSs6
S3H6G7pgdQoTfGEwFGLqXEDdadjcU617E8KlhZ70xilMMSWCKw/vdEJC4BGmfIOX8z1QLOWNBChg
ExjSmUh4I0jOSPdl9Kxr7lYMwwlRVvfiDMrZ2Sc52fYZTKROhUm7JdYeh7Z/CMr2JtFrXyiOo71L
YxeL8jScSwamn7OwiJnbZanxfCdsV3HIKTN2+5vKrC1VqHowBMODsENf1zUeBKQ2/Uhz7WEetFuJ
WTwK8hf3lWY+LNOziB11444uMsNs9C8Wo2sBsqUiVmnjBx2y17lQCPqB0Z9uDhs/98cdXmH6TLeY
btptcjjiwWg5EBvkc7JCkFejYz9VMSPRxgtOoYt/pPJLbZOFMGvGpOz3rUdgTVMdIhcsQYrofHlA
EzbbKZhIlFjF9xDrh4PpV9FFN6t07SblefKG5Jphz4XVGvtb9BH99YSTDWHg/GALF3WVOwy7RfJG
KwMzX3NgUphrMtoo+vmveYICMjeDx2QRAPtoIVILIx5FVfgK333ye1QaxbjiMvQf+0R1jzxBQlia
anqGAfAote7QzVKJ0vC/9xye1ksBpwaHycc8HY1m7rSkMgvNaDrXBLXcbTzBMVCQZ7sHWzUxTTmi
WEEC22NKq7z82ttECaTs6C9YDtFdyAwr/TyTjeesBhE5yTEVxnFRX4rakxcZ2j+iQuZMMrXVZLbW
s+pLZKmzWmLSwte6cNW68nMUQY3bb9NcTw+5U8yGrJb0uhH4L/ZLQPOp3awSMy3PxvzfOrgX1gkk
kX0/KMyZNj9BNjZxOwMmA8Uqux6oqc7LSJIbeueAH7wHsXhB25M/yqDScfGqebVJwqc8NrkOECd4
aa9vma0NzLWfJuE+tyE6y2Vy2GV48Y0QDxPgnv7WK34Fp5iJIBEale1QT2+5buyTmNRN7Jfd9BPi
FyWMe+Jsw4E3xH6VFxWasPmlm0V4X+p8pGJsAySZr6faeYCqUDwGUwf9vYu3EdoUKMa+uhnmY1hm
NDQNoN+OYr+zxxxxWhNjZ8VvFY3DBUxQvyM5NFgRXtHcJxVo3H9AEhNreveS+qfnUgUY0kdO3pVN
sseoZJHnida8JluOJK9ov8j+Ud4rmA7x6zC07+bg3xfV56IFUhHVa7Py5gATKaLwjI6GYYHAempb
gXFsQz6u/3MdYfynOZlDI1BYrm96ru04uvHXMsJ3yII1dYz5ehyfxOQZ+7wdmjuJmdEm04avphpq
2kreqa4jhDaeSj8z3JboizBztw1wMeah8vvyhkexYZ5q6KhHA5Ffkk3/EBw7J3X+pepxXIsMW1d3
TINV++/ZwAakpgzIDNSQISNhfPZoGFMMGit31bWMgwcLE+FD6tGuKa1x+Id8c2MeZv351xvCpuzS
sVxauqPrf4+tLWRd+c2Q1Hhlyk1P5fkwzg+pd0sVIsLaGisscTy4esWD4/7x5fJ3YUO1JnzM9RK6
1hVPyMkMa9DpWpExiDEFQEPbNp8+Hyo0c2WPmHL5wP/I9r59Ptm/pYj/7cv/uf9Vznnb6u+B4X9J
GP+vM8X/8k/+78LJ/9t/9f9hPvl8e/z38eSrXzJvf377c0D5/AOf+eSaY/1rNv4SJs4c1LEdg/Ff
/2sOKJ+/5Xn4+HSY+RZX0PytPxLKTeNfBNgJVtQ50xxkATfgnG89J5Qb/zKIJSXfktkqV5xh/L8k
lDt/bRhw4RAlqLvc4tj/dYeJ8V/v9JpZjMO4S+6Y9RwjO91X3iwQC9Z0mlCYkr52Z5i66dLxIfSI
rcgxVAyM/KZu/e/Mnddu3FiXRp+IP5h5eMtQUVJJpawbQpE5Zz79LLp70G51j40B5mKAhmGrZZeq
inV4zt7fXsuOlEvGnuA76JQVHgZsDgpd1GKyQd7YCJzaXQAsU0jSoYIGbGsfevdiW5lDDnhHJfWx
Spt7AEqboMZpGiU7pZHdYlxv5humXr0OXD1iQiiv8N676JEGqDeB91hKcIoJpGrYeBxbt8mEuWmf
aPauMen6cJLnLEiUFm0tlL0iudNkg1rEcF6iaDtSzwB2zgDyVoP60uUp3T3IzGPj/XQR/PmJ+lmt
/ndP7D9f2G8dcIY0BzMP2mbT1eWhokk7mtc6d62BgvKvH+nvvfZ/PtI3eXJVV2k0sb+kZXUtqc84
p3/z7//zqQhhU01SFEs3uSC/PUDNPaxVk7HBon7J0cLNxe2SMi8fQAhwUvkuVOnYVeDs6vSqio5a
mWMPMr0kOXV0GZou99mjUXqJDq1keMTreg1al/IwceFEeBTbLnBC/j5zkTC8f4ynX9hsoKE+O5Z2
I82y0zO/ngCeQvHhz1WJO4QJGjpScHwgdqc7DJvAHgluxketDX7jX/6WZlhfYV4Amv58Rhi9ovzy
9w+JrJhANceh2TTrnHoZb6f3hL213T/25bBLlYJJfkenqNQAhSp4UTJYDAE/3q/fiH99H376Mb6l
V3KZu/Yc8j4kdkCj2XZmzaZVNjgG5P5fP9TfQwn/fMbf6oj4Zgc7CieWBfYqqiKvdFVnkH/3jL5t
NP77cUwdcx2LnSmvG5Gf6pV21FQZEQCkPepdVBn7hDB3xhinlFdbKXpsiIsq5JhxJcr9eZGuynLw
2+VRtWMiYbzWFYBwwpbBW8Dk869fgr9vKv75o30L0uhtPw1t0jcbGWUag7xeyuB9Sg2xqOH0tBiL
Gf0lkn3+9cP++5v81yvybUG2kUIE1cCbTIvbM2D+lSpNgGrYEAr4zXX9z4Vjvaz/eqhvSxQC37gK
ex4KS5TTNqsA9OXXT+Z3j/Bt5Yh61BB2wyOM80tj3bX9b5amf3+xbGEYPAvN/r7zMmVNVOgYmk2v
nLr5vbe4Osi12cH7r5/Hv34cNI19v6Gte81vH4eYpAqiRh6nzqDMDNuqf5CX218/hq7/6xUnhME5
ityWpnz7fLdGKMuMZjaU0lNWuHFDU9WJYkHdUQZzyiA8MEtBZq7Px01sIpGQSdckMYskocKcNdT6
Uo34FNN9Es1qg5am+6HrW8eMYaxAZ40dETMgHww7KTMu8gmfqrzTCRFFIFXh2p0oy3l5n3IeM7Zy
9RF2I7zUDPzfAs/rXa4/JJ2/bzHLARVOia4GwVwTM+EGvAWdpMriSxDG9HsyHEuz7wzoxFgfaiy+
A0SnVeYA1wfnAL37FVC+BCsVaB3s3lNmciPZ8oK4YwLyoZYw3A7kE+V+143bqpJ9FOVXavEpH2Kl
fIsb68vQhwfTWMh5TufO2nbq1RhPqFmtr6S3MRLgX1EaP0jk22jghUuiY8cL10bWcSkbT4+Io8H3
1HOZXL7lmSNkccZ8x5cG6Iqka1sDywEBIsKaKeHJK7W2fS6Ra1wqV2mrXqT1B/MRzrKzbrr6PV22
ICl+PIWxMFD1LM4snfvytTDfge71+iMdmUNdwjnPr6FSOObcw/W3PZTQ3kJjFZu830EAnidzA2vr
cpkEdkKo19H9WNebGpKRaW/VXDg0jlx5SS6TedxQdb9YLxcp/qgZ2EhFuhWqdMPbQxQfaQl3ihze
P/VEKrPqhyD9q4uAdGjIQI8M7DdU0gtKpZelrpsOw59XYNNvq3rc9fRlp/o2oCBmz8ccGHNVx36v
jq4qm0eGeR0d2qIwmSZeq+3cHmLe7QmBeWnQwTWcnhHrSZa4Nt5IpHtzxDouuXH9MfFNUIedhlS6
eOtsyTcZOo1tZV93+t4KjyWfMsOK9knyqsH3UkZ5w2tegFYZSBLJf+wIGJROpH5n0TNo0spd0+85
AdgcKnI32Hf5cGqNEZQloYPWa9n2df2bGiEWZnBRvSqRTsvXMpXxpZbcpI3OcHjgIuk0NnJP0oan
JNS5+1FvYnABFAkuhZDQIKd5klFBT1MoUC/tCMZ3pm6MMrtqLP01lZOXWF9OBZooirPnFh9pzlZW
1t+VIKTiSMCMTWjXv/e0WvOieWC6GynK/YqXIx7ghuVbN3+OOmStanD1CWGCVbARml2paW81maFs
BjEyxlGi6z4myJd8ABKDAMP9UFGoI3kTBXM2Tlt9NHkdqi2zdV5nx1eTJEHxLhmVWjG5XqIg2omW
iypLd43aHVcsUKRWl3QeXhi8cGlC+aI8lSr6cfi4zBgJGAll2vI6jL5IYOqZwyaWImDgD9kqTKjR
ekg5FyQd1QrQV3Ud9Jofgcul+uI1YUUOJLkU4nYknUY3wpVkaztM+FsM1W+hc6ybSbV1zTC7aZiI
YoDTpcK1TyGFxaueAI84UdUHTW92kIo9ZnI3xDnBcfrwbOF/ALmZLYgfAVs0GfwsyCkmnB1mn/Y2
SVS4NbulNDlmL+76DFPR3ZrttB3Ul2EM/aS4hYaX8uaQgmrL4hou+D4q8hfSujdx1zBEEVyoMxUw
hBmTdCGZqlvDyWqXFxx2Hi05BktBN84NTcqR4vdtV5Ub2tYuh/6NnpM4C7JN0+o7LSD3DSRchm6s
97Y/MJyEFcsX8jUbTU9jSn8koBpLqjvnyS6UvCUkRSdqX+g67izrGDXhI5zhrZR2tFS+kBU7rXwd
2f0RsgJJJkwM4YURhzeWOlxp9Qts6jOT0/thALDRegTyfImpTAaXNhQTyTHuC7WCKZtuNZY7qv/M
IycPTVAw+0EUxxxOisVIJq3XHnwVk7HQTbJ93N424bD79V1QWW+lfxVT2HZxqLX4z5QNsRZV1lv+
TztCxLAd890lWwZK7gnDria1MyxZbinokwLHz+n9hyoD/hiZJfhqpmz7IOCOKRPikJbdRgzXUvRA
B+o3P9o/bs/ffrJvt2crFUXGhqzZMPrvaU1wohtOaBdRR/uQ8V7acH66LvN+/YL8Y+vx7VG/bT20
PqHH0VbNZjX82PpD1zN/Tjj6149ir3u9f7zsik4BzVCFaSvrk//pZY+slvqWitCM6pRj9ubOkNht
9911Lzd+KaGSoQOsjONp3QBQT/dnFcvPQpymFqRFOfJofqXWkFOpxvdHtatcw4h+nNHXuYckWBy9
1+915olMHb4dx4oytLxa/jAiygmzuR/Nh+7MyFenaM5kh27aKo6m+AMS4BIY/ggIwDXAk8pl6iv6
UxVgjGd3ErZ+D5VEVXkDNG3bmjPivg5p9rIR2ic2rutIaq/Xz5ypDA9GmD9JCHWMJbzOWtvP7Pwy
GIqNHY4Pkan4hORvmDV+wfzmCuVshrQOp2ba5PNCYkL2oqHfofF5mEfzKevC88LRRFYZXF5HGDmN
VVbyNUER6iFThDlsvDL1aJEBJWeRhi5Cd9T99Tv3LdH+5wfmr3fuxxHrp3eOJTBoZjlbL8srmTUx
am51icYBe8AFmx+v8fLQH6BHbVl7A/s3O+N/1I8U2sc/ilGmwUSLuV6+Pz16W8PFbHQeneB6G/cb
WlvMfRhM8/d/XKL/qxrl/1n58X8qdv4/rD4qgtf8fy4/Xn82/c+1xx/f/t/FR/Ef00KIQXlP0dYq
Iu/On8VHofxHo6FuyDZTMBpTB/yvP4uPkvwfea0ycNiQqWbD3ZA1Dm5/1h8lRfxH021L5ShkgUXA
yPO/KUDqf7+ATI1ykq0ZlmoY6/Wjfr98RaSSEe61GmIDQHfwphgUGB2X4L1t8Tg8tgvY6UYCHanU
EDc0ioI14Fu/oU3pQCzEWqCvne4L2G0jGLl3KURHUTT9WZa0g7WwglnMNMH4Q02Thv0tvI2vIQK3
SjEuoN0eluoTgYPEiQbMPEpv0vM3uhUBaXk5x5qysB8GiE/OGpTo1Id8hjY29IHfpdJGsZ8MFme3
AD7j/GblV7+/NKbQZMrCHDoNnSKttq7ZP322ClsJ2bXFk29P7FnsaUOU7Rgbw3EgUpiIUGchrvQj
p0B9wbO8EvbLuPsMC8tEm7XMvj0SKFLGyyHlPqmPBrDh/p2JTeswgu5rwfx3quhBxirBgZYni2iz
xZkm/eaJ/GgX/XVzoSoFj41zrWDsiidDDfHvT8SgXFNGFke4sFDQwlXmdVGpgG7i+UaYRQjsBsET
uf7w0N7JswXCOBlCXxbK7+7gqr2WT37+USw2GIzbcJdb1yuO2X//UWKtLRfUCANF4PyQn9mFjI/h
SHc2je6irrV2ka6TAStJClWBrG6XhFR/GmjYg0ybQUJMdv2KqA5C7WIaC1ZZsmW9F0cJiobGfrQy
MgxCuev1TDtDaRpZgJuhVv2VQyxNxqVVNG/2FOW7tuawERV285BAza7JjhazfEpoAAOAIYM0c5Zz
Mcd6el31+4B32QAO7uiQmfdGGcmk2IubpUT8oKWvlE3xVuUU4eV1/DJ4uizULn5lXMxFsy45ShdW
d1OPCrPgrpz1pXJvZ0w1VET1JNEme9DBCucDQLm0cHfkee2LEIaH0wzob7r9UocaFU18YLGlN/ue
sYhNapYgHxmLCJUl8nq5Dl1bMoKrIUBOYyY2CMRl2dL1Lh1SKa9TrWdMmN52ijzeFacokLJjnvWv
U2XFF0g0WrdkaMytl+fGYLJSY9IlzOnrMyauuVU0PdVx725DU4lvWgJmPfX1jWimUzBRC0aThTsn
r4hxKQOQYDm9M+IUHmtAkruw2/LIxflks0Gh0F0cc71/bXJotzDjrM2sGR9mV58RjIptsaZ455Xr
IXVZ4A8jY5FdNV1WtgnK38Dwge3Hrau1Nmql+1KvB7/P2BHOGXTAehZHMYf7WgqV12a0hAtgLbiw
9HTwRU/gDgn4kR0+cIsa0neKYWNTVOmx67e9TPZYzurBKeVkO4JyntqhepBiwtxLYRfAYM1gEzbd
h0QywLf6Wxa4wh3oOiGBGFK3q9hgRAWEi7A6hlw3owE4Phelm1X6KYIKy0wRCybw/Malex9dLyHE
eVknr4hNhPvB1qoH+wQ36pb9zZ3AI17XbfsYgwiSBA6bLgirLSlrYH/RUPnIdi5nhtr243s3B29R
wVkdEgfy1pGpynYwzzRg8eRWebchMPc1ldQuZhFcZBLcgIXXgqpUin5ILZjRgVj8xafnJUp4wtDi
mghjghMzYeoRPgu8Wp3GrcWc8ZSAPS8TrF4yypjN+oFpgijcKGYjvCI4aXmeXYc9Y04ySTYHvFx2
MmfVk4A2OkuDO2tUABRbI0l3sayZVOFjk6oOUYkBylD1S6YU4X3E2qsww/mq+igZ1/C0HjyPZkgf
Q0RvYrFTv2boFRDSE91fMvrExls6Mei+oIUXBbDaotUQ7mZ3rWGSm1ITLEiV/WavwJlWO0CSjriu
ldE3TFopCfSNFaxxxxT5k5ZwloAdheeXr9pAOa9zGf6zHItPO7DvlpLAIyyp4rqtjeMwgFI0mvkO
Wx4FLLbYjdQbNzT4Z5cJpC2lRFcfJvWkdPMFlgAYTIATrQGIZmpTLBufUAz0F3lCpGCEzcMRq9+E
c4wgrrXutUlL3G6dDsYRgV5nJUaWnN02Ie6iwGjdhJPqZpqW5j5s14/q3Ob7XL3rZCL0i3Yp14GK
k2IlD1LpS8CsTOYMiA49th9rBdPVC9B1XFpRm7+2xAyz1GZPv/SPqibes6UJ70GYpIcuDR5rTZys
LNlUjfJKZDBGEd4i8m4+kZzY6+rzJkN2ALLKpyDtb4NBVQ5irtE1IYsFyae5lgRWg+1QtWWYerlJ
uL65FHPCGiMpeBzMFI+hRYKw8kcBuLSCVuXpMwMk7PyVqasuCnl8tCg6Y3uVAoIeH5TE5AdGJ8vr
YhJnE0ezM6UtOYc1NYxLwzr0yQCHSYckrUIxzCSBdmzKPUNooxd1x2EspAMZYyLEaXfEL7xe/eBk
oqpUXoUt7RspJKMWZDsEnzDFKm7rSXubJyJ9kpIKOg4TfIONiCJKXSxLGqhpWmvkk7YiFGtgy6Uc
vFZMSmTbQlCDqypPtU/F9G5UMtMbhINK2b7JYtMXkn0VztpxMW7s2jhFZCw3o2RT3cyahyWzeUrt
/FIOHZiojA/CWo9qGXBm1h0VWD+EVJxK62owmXEszbU0lG2qSWLOzFbDrVppt1qjTySecbOo7fS4
aOQlMa+aW/uKUZxwM5T5q1TLFYsVwytcW8wuUIvk/C/e22hcnxeHKLVVnwGmUIDGE6XNenadKoAp
Ukbm0dK4dZ5sI9jdqHDZfPJvzrjuh9lrzWoEUSun57TNGaMJqzOJ6PSsrb/02VWkdQE1q6DwClzR
f3x57GhAakaFunD9i/IgAd0kobyRWAgbS1TXP753KQYC9e2En1b2at166CYK1nhz4vvGbHwq7eMT
G+1mLxcD0kF8Fb61Dl0WCmIKLvCajLgBnm8WhyaISdPZ9JvkyUvYmtwYY3xvEYN3x7YdSadbD4Gp
nOCTIvWNmDiBYPc0yfF90ATmZopWt6pUUPjrHgOV9SBdB0VXh1owJD4ZnBfVSu8I+CtIRAnMwU7g
qJt7UdqXgCqas8r00q7TP6qgeRQIhUHUr17M8DZpu8hFoONWRXNYRvQ8jLLIXG8qd0rK5r0os+NU
yI5EANBPRH3dFans58x0AZDsbvGUnCJoaA407c8hNmyYSIXlzJ+9ldJQTRp+GFN+417qTJb4Gpg+
2WjDA1dT4pdoNdBlWzUJIoRYrKFfMluCgeqvb+hQkpGyU0zlS5li7UITWcHYZNohbF4GRHqcA6Y3
e2jz68hqvsKpzbH9tR89BlIF7as7z2g24FnghexwsYz9DQMHN2kaNt7cSPKFLsmnpgAXrNlxtS3g
iTH533LdZdUFoPf+TC/kniwW/YKm/TLo5mysN8hWFAHiJGe0QLrN6wmygfU+DBY3wEzSL+s0fYvN
yMRomH0uJsIMyjzMGstQ2JSkhGdvpKY34cJyLbm51mITB12b15R2r8xSOjOa8UYRevSSVR5tqNlH
Hy7FlTpWj1ZKuXXS0302muRus/IDD0J1pcXcqIaQv2LFOVsD9HhhKGuOSh7XT+NlW2XWyWwqJj0n
5TbqFOrAY3fTqVN37BvKg1ygdHmahBU2EYcBIlsZKO5SncAjNtuMlpxjTnkOXaFlOxD0XtKYRG+V
WHhJbFuXaEPabWNmbzRXN3FmXA/M6rsxli/OdEvjdCOJ3yWklSeMocDSJL9GyD+oA448dZwzRtkc
UNr4raoUZ7WTPwGJbVhwJU8xq+KKKPqhaVrtUpgr/60qHhfGkXpIN5fM9Wwq3Q5u2wUC42huDb2g
UV9R/DRUPKolshgX09A6gTaSRzAZOxMpokTDqm4SJjtpBen1LswMog82bgiYFXhAknpLlNwHNWju
LSO64HXOzvTf8C4oIP2n/NCbdX5KMV47FtrcTStKY2OGwVMW9uohNVX1sGB/bTqaMtIcXSwjzgAh
5W6SJYGLyfQ8x+Y2mhnogxNybWH5RJgAw49tob9YWnGwE+Ud73a46coBEKU4CauLz00dNVeqHV5F
rYRyrZP2JXF25k2Lz8iaO4Z9SVoy+c0BZxBvCtowfvQHzHuhr2IdcDG1nUFsO+Dki13SjfflJGiU
aRg4a2WONwWkHTdDo45Q5nopggfKDTQKLASfMj7MSjE0r8wlybNL2lZlQDLIwKO0xSLM5ZNAxatD
KL1Cr3Hg2ohpdHHEf7o4ACWXraYBV7yXQgPtcKW2NxYb+0kj8BHF/YXN3Y1VuHgRaB+9vjR3qVRs
NWvJ2EdU29KC2mVV2eC0k4WyS8RPVWRb58BEi1ZkN+DC3DC2of92vKpRO74nbAnYoHPY0/a0eRTP
MM0OFmnm6n10CBfMNoWqXUstMtHQryaFa8SaKeBDwR2TK0Gp/UerXmNUG/AJQik18rideKxhNbWD
k9xOe5iC5Fgm7bMdpJc2yQE/Z1dkBKd1bn921ZIifzIGX4F2w0VJoibXaLXyAdsgxGI/m3tL10KI
4d9yyjh8mNayBPuYS9gir0GQnYht7oqhR++Qlp9Ke5sFd5ORcgdVUZyIxF/IYMq4UJzOUl5tTtws
1HXvKHjVDGkESCvN215jGKSg2VKpe50fDZcIi95ChIcawQPI/PAk+HgV5V4Y6iMlJt8w1vdMZcXX
AWSpoeKOs3JEUs02zOazJyGiBwPhWgLtYT48xyp8iuXHnFFNkEuybqLRYLbCfC3a8KTU1q2Wppew
0O4Mg2yuYV9ZOTfCqIYbq54Nqe1dVXnGPVXBRjCvGpE+AqxBEKjddkbQOz3zAX0Ss9FJ5v1S4IOW
gYURY7qjppV4kp1vpVy/kxSYUjMDIAxyqJcc2kn/Q9NJwHvp2R2p/RtCpxuIOrJjx5z0CWPMmQnv
tdpNZfwaGPUtGAscOW19Chu+YTI7RqBa09PYlWrrB6xL911GVBbDZmtk72pM+aMdfFn6lFPDRgGd
3ExYz1yssS3UJ6YtFtlRpuqcL9e6QjspU7jR9deSsBNMbcw6xh2R73mfmJLJubQrPHh3udPjJtkm
rMdaYkFBtPrXXjf2IXn8qigFjSKeg1SA3JmggsjVZDHpYdN4vAD9ilW+kC5HzuthdMhrWtrgLBoM
iDEY1WwAuC0XnhHqNGyV8iXAsojBhI3iaDKVifGQxgGkbYHCc1me07Q8JTESuZFgeQsBYqmZT8qS
G4OLTrYZKA3eGfiaGPOz2LXqy8boFHiBmYUyg5FYV51iXyio2KsYsXaimZxjBvKFYBYYPt1rHR/E
TKJdWFfk7uP3vA8uRiCwThvjmeadlYUebKreBA9dc6yXtmYxbse+YeOooxqtkq2cD8IbAFKVmnKI
NBUZo10h5QPVy0Rh66tGi9GHo2OThlv6Zu/jUj8F7Nysrq59m8oFbR+9dsH0FnXxOpYjMqwoiGlI
uOo4zGxs7Q+GRRniw7snetDiIwNnbi/mbUQ9lNdDUFixUdaU5lOETAxkuXrfdvXOlssvON2P5C07
GgjWA6HnryWZHkt1YF6INTcapHeiDDfRpFz0mfzWWuHsTWGKCRI2QViXwzZfxCPan5taQRRD/vOl
wFldV4XN9jdFumiOCB3MgdHD+awaFRbjhcGZOb2ylOllMLPPoKOWU+rq/TTIh4C+ZEdQoFz09ywv
kfAstKPNKZ19rTA3OINuAfaMHC7AdmBJ0sp4N2om5JB0vgzr5VbPG/J9xnMQKOKU2Lu00IozE9Ju
EEMn68rnpJO4AUv97BVhdggj9F9IQDYNw7wONbnCy1bg6/Nstdq2wOQOa9Mb2qLhaA9xxUDE7Mhh
vm9oEOsqmYQyDRQHnSf5fi4oOHDeLJSvuIFzW8cx4mYjua3D1LoPLMXBxWLcJlxn90r7CHKD9Mks
IcMWZXuv89jcNeczQKXmnrw8eOlGuQaKv+7nquhAy+c5Z/T6MrHTiKFW+Ov8C8bhxx+Vuai8HjHg
7scfW2vON0xp7uPJsunsiuUeWoC+0dpe9SLL4oahja+lFgL+yd1OVRmzo97o6o1hnzmxXWglqTe1
j4EO0o59VljoAB6mj8xVVMdkRnFa6l3+PEGBQYm9khLUisKGVbiBaVtgeeMjtgNqCnb8ZOkBusyE
Cneflc8pYz1beI8MVI1a8Vyl5jUQQ/M8ldY2UZruOGJOdpgNy58tvIWeFpfSIY2l5dFW3sKlKp4R
ooPi6/CViB4d2WiI8Vkk8a3amTK5vbQAm4KyRteV/k7P20OS273bDEN3EQ+GuBsXiJ7TCmzo4EVY
qtzuFjU+K5NxC1OCbcesP0FJOSjaQH4AUgdDEPNu7Lm1G810FUtme4t8E/kMmjRfqchZUOYPgZGz
DTBrijcERNfzIoSIhhNez4b9eZTb+2FW7BsWdzbBqniLkbsQI+Vb0QmjiRvElY3r8BBJ0XTfpcW+
1sr2JWlTxQ0qGu6olZuln/10sWV/tMZkXwPqz21TfVC0xTwWA9TicQ5i1GmM+C8/RJdWEu/gSuG1
tMLWYR9ucOo9ptQ6WV/R/i4LDi+rNWovqt5hM/M51QLiVHb5ALAYq2ppverw1zl5qXdmD5CPK+Ry
SeIBGEZ6sKo2uWilRZAQc6kqU6SJYN+nSzKSF+0nPxugKeLZFUw1scLVX0oAgh+mlLeAREHDlN+q
Qp62RTHQRgm/YFFUG/QRGyO0qlO8amyKG8x3GLpU9g8tQAOCg6imE7YSlAgHUrpi1rZzSe5hEliQ
KcXcUf1tLidUcbcKEBn2keUxa1sGJcY3iW6T3z6VpaV6VreY1GvNnUCct/I5YTs3Zx2TKjBgrKb2
8DIkuUpGfIiBtPRuZ1jFRpkZ++gYte7NVt/bkfQZ9mTAFcam8pz6SKEx9xF3mGFsmta0cWUaPs5M
bh+kNfG4ULOLnVWLR6DO8VZPEi/NZPlemef9MOd3umZEZNIYwFWseAIFpvT7KKNkSoSv5ARtndvG
fAiBK0saGEv627mfq9WpD5VpLXwG22yOX9gHPyftMt4NRJPUXH6JmlHs+xiMbtmQc7BZQBV2ZC5+
30O3JqcXBFTrrims9K0RKtBSJYoxWEvHPUOm6GaU4BQWnLcKckoofypGtsdM8pKqKo+tNbhmoto7
kQniAhYy7MNCJQ5/Tb43GrA6Bpcndz6q5xVbTdABwIAzgPOsAwiRVDsL921FQZRCOYcV4wnRyOwx
Os6NOkwvtSJA7cilC1C96coDfrZko9v9nWR99cw4QRTe/XiYMu2WA0QKN2T8dTexFcc8Kyl4+QgI
wPTsdVL5SndSR42XPkh3ZaYNh6UCYu508eTmSpxR10kxY2PckxdU1FSA6RfZDXXOsN6zE1IP9N+0
g7T+0hUssxrsTVCU60Gen63VCc+V62P+8UeJ/gFaQt0bMlOQWpI9qaujrTnOJ6sbLroxJ0zZwPbB
U1LSFuHjshPs1qcZh7dcVldsE3taRDd5kXzk42vONbAbaxVrWtNelYmybeW428kynujkIy04Yois
qK+CoOG5FwQl57B/G7LFINBmPAT5yIxyFTuL0tFK0kh8yQZ1BBvp+BZz2HNxO2TkTix6ve48Emqz
jGqTQ4HC68Za2lUWY26xcAxtBg/KLbpv50dEigKXmmI5+dSf4vZDVcx7g7JkWFGwYWnDAgaXJdfv
7bT4zIXGRnyZXztb6/xEqW9ADBOrKNoDFR4ODxNxqrE0KGQXJESamDkOPtuZH/SM4Jq4X5xRGqG2
2scmeZ6XDo9bkDzC9CkcMHxfg5pfDpSHHeJdn3raAcjSOH2RS3RCiXNxAM/EGBh2qoZ6cjhl2USq
xF1WwOYuZnGZ9urgT426pzOjuW0UJjs7skLSeQoikBpICldGAaoCngT3z20bJneLrCcg1yWiX2Ki
FNopTi7oAdTa9NkPQ3jkbmQ7LEfIK/Kbykpfyzm5Q1lx1BdVPRq8fkmvJSet2YQ2FdBORhU8MfhP
j8zGx2LSPworw81WUZnWDWv5a4BpMDBt20uo4uscNCjEGueqjJfgZqLPuAAodIcuxsq67o711mTb
nEoaaZPGotqJBylAejnZZeXQddyLBJGpqEoUI8oarpu1s8l9jk4AZ/Ve3zRCJ36Ym5/FcI5HKd/G
ZUOanpkAW6s3Zt3cR6wum4I/W9pBnTc5CMwVhI/ONlwOI1usSsrquyWObuQ2w90e0f5MKXZ3TM7X
oMs9xsyRECL9cixymRqCM49tBBKh9DaFxGEk5tlOQ9OZtOxGp1VvvOjB5RBJsMigKVJXM90gzYpH
rn07z5+UWg7QDJSZO4blfKWJK6NyCySxLEEI/LJE77fM7n5loWyvyhY/XHoE7wjmDjVlpXQNEAPf
hvEDmF7YCHy7tsp3EQzWoGEx75A/+QxaB7FLEueuKTovkYR6+5wUVQCfg4YK6hQ3S5ZNUZQw+IuL
JgbPw/rVemap1CTwoF7lcXIfcPKF80uvJej4pVEHtpv5+LXY7YUJtvUgp6t1p5EZI59Yy358rRvC
8pC2y7Rv1BOz0mxIf3ypWb/+43dMP1P5GoPrVFC6+fF1qRyKw19/5KZGR5UaDGLMHJA1CBtMb+tv
f3xjrUg1FXR9hD9T2H/+nz9+W2TD0RRxvE3LjPcYxXJ+KEclP/z4Hcv1q94mJwNg5LZUl8sITv5u
ZnTaGYouv+yykaI0czYyhZ4NLEs+j2weqrxWNtLYMlg1467SwS+awRhu0Wm/maPOnl8HIlZCaRzM
HO+TaZwRYwNECq5zIWboTGxOKEx+Vnm/rfsu5aNEcjbsBGbiQuNHiSw8stZ8KzBJG1gKJa3nlkSQ
kStMo21CWQl5Yc7Au9GfzDqL9z1oj4xww4UayJ8VG0BkimbsS7byqQYLOeDGTDjyt/gSyWAG6bU2
Wu3FaPIhhbrtTPUwbQaFZ0T+F3OWBQVLI6zMx3Ur0um+RbBijgL6Wc5uPKV+Qv8VxXegfZoF/g91
sWxPzTPbW5l292qK6yGoX21L33HUQ3FEgckW2cg0dHit9phpuC49i/lmv8yaox1ptKLr4IJTNGzl
WjUAnxjUTox+IEjNnoZd2ypIC6AhGUx+RG2His+IPmxZbhgMuCjZNh3nbnonELRuAYs3u1hhbUI+
k42fWC8G3WuqxzRVDl2FHnwYgh6lU25vydjcYbMg7BIvmBkDTlLNZGdQMMAFjJFbjr7ei8kPxohC
0XrZVur057XL3zX3LWSj9fL/41JfL+K/rnDgSuPGlP+Lo/NqbhtZg+gvQhVyeCXBLFKBIiXxBWVZ
MnIYhMEAv34P9mXr3l2XLZPAhP66TyNZLI+02XU8//8/2P//A2M1zTgIaRzV5gAThDHRC6XvjUxv
Nl1T7NE5qIaE8bYxDTtkBELHb9lSZzrx7k0R1yRQKeIcWxYMBUBosqgueh/9wZwH0WFgV6IeD2HF
1meQemQKPRYvtx55KxB2Ln7eI2AhUGzsZPZXvjb9GKUjz8q3GQ5JGMzip6wCYuPU3uGXoFg45lY/
uVjDWVRzS+Nem4Km8xvrDjixWtWV6W+LyvgrukrfVB6k/4Q8pIlJALtGtB+pySoh458HBk1rmP1v
/UAjeQ/Gm/kBuR6tHe+lOVOZQ/kjQXe7DnNDRzNtOpQCrW7WhZhfNM8AOa7PZdgRNHfky5B9I/YV
kGMGiJ9yb4+GzSBDDme7HQ4FizFI3QZI+CMJ6ArPmsCDOlM8DRDCyGmOTehdSPonGzo6FIjFvVdy
6uGNuo6+0qDZ8TeVgwQQVyR3z5qXqhWcOXYrF2cM49ogsG5klKtVQ+XRRh8pOhnggR/wX617rXTD
2DDKPben/w0fDL5aqHk5/ZvJ+NRMRnQv40O5M93WXdWB8ghecMBmDkiKwJY6uDQdPVLnE0m4JKMJ
ckULqt+C3YN6s+zO2uwfO6rDVh7oTFcWoaerbFsh924tQaGmrOQzQ9lqNdXYJGZQuGs9qb8zU3hM
b1LyG+bAOcxkOlb77Nhsl2XiuQd1MH3GcP6k+FgbAIWOPGgzokQmM7WiQwNJG8QcY2LKL6OY5xNz
N7cAc++lFCuoqXpiVf3px4jJbpx9ppqu4DE+uPdRG9aE/ugEzC6iO9KGgAqNFkS7dbaueRC2VpPc
srBYRILRgWyb036ewDVs7NzickspQflJQ/m77eBCj+rxSRsa9whni3MZAEKqYqp6m+ms4LWV7uGV
JpscShAa3bCe0uknKgbj10u+rAHgcKv77SGrkn8zdwOooixNUX6nEwJiKHfPyIBxnkZRHoJSqcNE
lQlVmsyuZ3v+YpZRvFQUi5UgKo56YoEqbvpTQ7/noUDHgBD66/ikIqXxZjfmu0omplcoNb0LuHM0
ZgaDfL++g+7I+/bueQvfH0xox+mAKuM3k6ATRDgE03JigyBvx8rncZdkukodn7UrB5iBUQXGNKoh
uxK7gCRdR6/F8qySZl2ZQDnYFLkoZRAbZUGpaVY8j5r5ZKOrHIyyQE6h/A+NOrj7OCLA34KC9ebX
rp1PTV2R5YcMEgWiDHmyt7HX56EZ+wyzCnPjYZqBo6xyLrr4hstrZhvFtksjnhhyAFA8+dxM65eD
wQmzPREZkVw0ZriQ7Yhz2T3lEnrzBIJnZQroRTIqjG0X5J++a457Z8KxF5tETwpVO3uNP0vpvXpb
6rAldb7TZNtn4lI4u2aXF7IjOMF5+V+tf2aZBl3D5AxpWnDgbE5mRsD7UCRLDw5psE1Cj2U+L1WL
WCn8lleEaoNh7dmWpJ9RGvyEVIlarj7RYCGnkxOAZfNT9RXYhccjAMrOo9l8rXrazNq5cxkVEDmz
m/aUUV/SYihdASvDiYI1qTfFt41tUeh/IGBtpry5BTHxBvgbWVijpCRLK2WZ0Hk1J9N1cuJDQ+Jg
7aRuS7RWt7ZZUrM34H3q81SsaZ2v4XJvHB+0Z+oFUQhJsqWyhK+UEH6CxTqF1zQbe5XF3noKKnyT
EbO9pTtdRf2nP9L3yPi+Cvu5WTHMT2lldH5yY8P87Ox70V8a1qoNwTM6MILfrhb6Rqf6Vo/akwMV
M0TqgtXhiFPuIDQnWPDomibGIUnoKdhgNkhE/B3YxejHPc4F4mbijyfBaIIvkfu8nY57whQLHBdJ
xoD4s8gVc/uFPX8LhPA7xjFOul3fMSYysLwV44p4jeDfNafR1+G5yytJ+IHBVSEYpJifsZct3tUE
zSBqdl2vh7wnBegJx+ONMoldkb9lHD4cxOihpI/unzZX5snkPQFaj0LB6mixryOpQQkugPYGya4T
s4EqVPrI5mJC0w82bmsNtBnzgbazYh1niwd9Qfs0+2VSB+yQKEQaZ8aoqbx1z7y7w4jH0COTh963
/9H/aRyVs6HJhr3VuPjliKzDOHlnL7+e5/A4RXqI58FYxaN8GHb6Ik365930BjGawJnsYC/Vmb2x
XVxmmY57wmA0u6bWk3LVaQDpn+vRGrTxtTHRy3gAt1Yxv8497i7y4v1eQvDa8ba+l0qeDLJbzLSX
WGNFsCb9ZzVgEhn2EmZjPVqbIlIrP5cZ5U9ByuAvo5/derdEQLVBDa5wKbtgRMSAWiVvU9uvcio2
N7OqWHBrfU9jebUVPr1QjWPcE9P4UC3vfEJ99ZNyjad+GtHPiCUMOuVHGNKeB4OmI34jC1h7dGvp
/DPspXtxht8MCX2jDSm2CUyUA2XjGELghHoNV0LkIMJT1I8Ubbl3hvRDNTXWQV+DiqSf5rHaDWmW
h3pMEk9y4w31qQr1rgV73Hf4nXsqdhjAb8DNjq+9LOHD4Q2Z9fkwBP/bfp7ElHtUhrKBaMUms8qb
apam++LbsVGF6FlH14o/BnNgMfAG8qe2zdrkFj8cZrI3mffUq2aqglEdUV/ma/fOkN668gIDCORI
DeX0QQX0qYXhG0VsdE363mb5uKppTTWS7H2EEU5o8DrdpO0XGwfHGs8ObfOVLs4Rf5bLFkovC9sq
L1yu4CZ5HJVoWbgtaGwOYBEY2XILVqi/GKJASTFsLg51dYUz91m7752Mvst8GPYtnR+xwEmKJtQj
Vx2TLjTFEuAwNgxHZru4q1anNsKMDjAHMTqMJvfNSa14zTdJQbKVHQC7rtPtTasHDUo6YpM6CSEm
MW0HSrLwzlo/uj2ExSjUcz2aFDmXo49ASXu6W/c/wItN1snmZBUmuTW3vzQ0wIQCMXxickSzn/lS
SrrGUx8v0VD155wAi23gnsh9riMAzFonI41H5YmUvrHKWQxxehVPqTLGkBWRW7TmXbnBbhkfvDaE
Oi9CMYnUGUvp5W9UqeiIc3DZCXFGdLmPp0GjsQHYtIYGKzy6avtjS8UhMwEuotW7a8Ik9ABz8Q/t
WUN2Rg+PHT77dm8k82tU9EzFtVc5eLgcRyQ4m+Rfrsg2k1VsFSbH1M7hxmPVTUqc0UYSempxv1pH
0LagtcaBUrU5AT+OPRnQ1iZnDV/NvUEGKTYPs1ZflUpvkMAkWsCrzIZrPHh3fkeKkgTSg0KBEeCu
UJ/K8qAUV9chm9/bUrum/jJk2NZRUe3avmcIuogxI0o25sdN30IJ7JreX4u+XU+ieIXSuY41+9P2
oqPKgn9BnD/o9F3lLqYKVz28IH92GjYqROD3foh/8txFQsE0o8fjp0iCknobHQGkeBIaHbAWLv5p
KdzumUBiidm2eXbhcFhv8Twg+HuHoFBnMxN7sN5zQWpCp7XE5Xi6b2RJNtH+p7fLl1Q4ck9VG487
HpZtIhoOi+aCTDgw7gKeV+Iqt7DuBOJfG4xsHaP4NhL17Ypgl+sTFet68qWw5/GmuzT64Tdo0UlX
GpaSDb/d3vWK98qdDErj9RMzRrkz6ELiuMhAB55hzzknDqxuVWXL+t2GWjRek67dAIkZ7OgP1cYt
dNDA3Lhd8i7TAe4opUkrGeBCA5Ny1szuD0L0mpnTP3eKjEMHObN7Z6q3ZXP/60dj6LfDOzc5xS5Z
rytLHU1um1u6IR54XfkLpgQHs6Ytt6z5BE6TH2Zal5GI6VaXKKHNPraiP4BFQNVTkrV2O8H2NdW4
sn0+tvaD+74gUsyuDbwXG4h7hJONb10wsVhyuS3JtGDLH0UWNsD3IKP+KByD4JvbIMOJPeXrZGl9
/VA1wuO1xtQRTXibcvO6PChaOr0kfkFYGqIdd0H3VxmhN8nbGNuY3Zjvgy+8u8Dg8ygi9O1dxChw
xubFu94w22gF55eg1mniXDzLaKqgHp+shH+hGiIxvsmQsmTEIf6fjmSPhBHwuuvBa1hEWFMOYb3H
z4Ph7DeC8N6rr1pncmY1XLV8nUzAijad87gcPDhTsh3/K+kAXPc+Yx8cek943Pe6z9Vgtqhe7ZxD
b88NwzA/FG0Daq3fT11yWP4jWOBtq90ookUQjcqrnnj/rEl7zUUiQkRs0BO6mMPcXobIA4UL3bSj
fsNb2Wa9stkcA1kfRMDEMwJZXmkCcUz+6gEs2TwRL5OouWfbL/Q0fg/k//naafmrimlLUFQSOzfO
fcV00xPxW25/OjGSaaSuZRH9rcRAT0OCAj1O8Y36922g8s+qAUuTJvmuhJo9mW2+nmb5OzfzZ9kr
wJsd/V6c8nA6Il1C60J/6ZONb54mRrA7U5IaVt3RS0j9deCBS1JQGJwEJ50Zh0Pj3X1LzoR+3d9U
RZds0r6XJWsu2yNuwh0YQq4yyXy1CMQIOA7toiZNg/ab9Qoftf7aM9JaF0B8o8Ll8ACiuDf9y+i5
Plp2fnPHkUN8/eN3EAnsESGJRgJupvIvXNuNOahnXriLKd+4BfDltoaNrG7/jf3mpTVoWOzi8jIY
FCcbnLzKZMY6keh/reUgDGM28FsWxulvpmxrAw322gckUlLafYKMDdnTspUL03FFjXmxLbhaj/WH
Mc/53hz8dzk4xPUDLrTL0VKTgLrVJeHiniVcWpkowA/QbMFSnr3RdLU1om6H/wXw43M70e5aFgqv
AORUysofiVk/0HHwSzaL9aIBh+ASgJja4R4t1SVDySTaSI6e/VNpZr+qO3b7Rhb2M/JLSKvV30Cf
PvMk5xlxCWzznNhUnSy3mxDIGv1dGX2KiY8N3LCeR8aNSd3x1gyp3HqUxGbWGIfwC8sNf3GQHWDJ
d54F01azN8sLMruZWHe28TqlJS8lsu9qSHmeoh8IgtzNBkICI38ck+CV7S837At3g6c0sXeWcHZ4
Cpy17s/XqAUFzBw2HPCI0aI55JAkCwiHgVsxbY1sGMqKptXWx3LGmoxCO3ICq/apZ11hYZy0EgOy
lrxXOA07VR8wJaBw83PTQLVLdA2E+VABnq9vRomOU3vFLo6xzVHgurz76IJl/ZOY/aEsxvUSqk9d
7woL+rwk7llVNkiUK8cFDObR0bLSip5WSV4yyXTaSecXy0qwwcKuBu6T3hyuz5bM30pG0vXcHRPH
wFWu2oNVVQejsZ+8uTzhPbykEwJ0Z8AXSY15E+Scp7Kq2y2Lp2GWH/9/iK3eWuu6np/mxt5kC82a
lhVaz/qtR5mMP0V7n9a4nBBsBUsqysbrWGEuytXW1xYCSEmXZU2sGGvMowrqBx/+vjcpgKtHfigA
1+sojv5Sy3n0bdhjfkF5bTRsPcc4x6x0YJjULgFRbjvruZoe+OiXedpL6fVPC/xvrDEhASiO/Qvp
sr+ady4L64Klk8K+sqGWoqXJg0UmnXRE6VhHMG9Oyzdiwp2O255tdRm6pHR3NbjHVsHQb8FShm43
3oOp+uG1O3hasiHkdQ/K6TeLeGIN4a7Jqp+r2f2iN5JHThb3OMtwRovoMqMqWEr7mlxrMZXozyTr
n7OJZE2eW0/U9r3Rw3u3qGhcC8c+5B4DuYVsCdMgeOn9isRYZRxtx6arM7gP9b8pY27KdRBdhD2F
iwvvicLSxiy80uWTuWxWblqTVUItDMzmykj4uyqyTerxN5kRZRzQKnNh3EjtJSFH2jfaXfK1iw9/
oXrtRzSC9UjxIzui94dIvImh8WHkAzV/1fjp+V21Yqz1SLGqBMIFy2l/GJXxmYlfW9NcYPQ4gTNG
1WErLnZNO/F6IshCdN+o8+B5gj8W9LO/TiYvx0RBbMNORb2BUlBxrvVeUgN7iOcdgOfwlzCxofYf
9Tz96krsFs817yhqL69Fbi+lpJHzOpCgKTst3vWjeXU50aXjdCKGdiiAmACSf69AqOvm0dFBuZg6
p1tmNXPzDw/JzbUl1FPbt9B+FCPcXvuVtvYqqv4HZy3dn5ob2g0gGXOpxWRHM5JHC39iI9Z+Vz4m
QwgsUGd6dOCQjDnlEx6PVuPTe7RtNM5dXTedMgdEj6ij0I16jb6R4E4Ju7lSKeqCl+5Tv+jW6aeK
DbbmIjnk5EshpNERE/+UXnyYsOEGVhDh882eJ7A/U61WIwEbQLoV12xX55ySfNuZc2gU+cNZz3GQ
+dVpGNGcokkLez8+aoF4MCE+Un/GKV7/7DMGkPaU31E7MM7mLAumJCNGP1y3Gd0LIf9LlSGsRSMH
epORs37k4NCtRtxY+wkEmOeJWytkS3Eq3Ex9OMBZfthwC1ZjzmzA8cy7BqB5XepMcIecbrp2cG+S
YVUQ6zylE25FQx9A6JoAR1AGkII+3IRAIyU927HKnlNPu/kB8mMtelS8f3S2YNWvZqQd5ywb+6V0
FzEi5qeqCp9BRfGOJ+mlchOOgBEu13SbWcNXElPrimMEcMRzxZZbEO1tgvibTsL33jLuEGeOquIn
7gdj57b8Lx97FYdU65KRyQpS89RP9Ch6islaisBDcrDeuvg2a4HeWxjpuFEeqBiSU3l+0oW3sYZL
kmLapZ2RKmjk3wm506+8FhZwtQ5M6rO5Kb7FHp8PmuZD7+Hvzc7wyW1nn4DhWKcDF5FZEJnDDs4N
W7nVoWc4kRuPkknOxgn6q+H0m0nmm1lyF5aeSTTQvePOOJh9KzbJPD7qqa5Peb+mNAXCfIBTy9zE
0nyzsurVIxGKhc5mFD7drKr8Gmr7ag16v07SO+eBmqHhcC95WFZJcm2K9Ll3i2Od0u+GGVvxQeq2
9VTZ3acj6YZpFfNZ8VO45udygqGUEs8cWDfY4vJjyXJEy2ds41zCQWh/GZVzd8fk0VhgmWRzapxZ
28SqPADheGrk+EFVCl+2b/A7N84+d+I/vnNmsMSiQsTHM6rvukk//UQDZo4SlDbIVNz/dprtPaP2
cQ0PBJNf4xr7dWhoXD+dtj6NxjfuatJ75xKzZplMzwQXcfdT77OTvb7DFMMLm4QBDp+11RRXqx6f
DRnhCkHh9JwRVTSGLDl6B0uNp7EtH2W56U3t3DIf9DKGrsWjHWJsq8abk8tx15YMjedizxbgbtKh
/9Hr+Q7148V3+5eyaB++7F88+j+A1fobTFoYes1pH+Xk8gOOedgwYnGrgHbjCtTOfL2c3/Qs1NEJ
dwyKiU0jNxSw3wl+kKXHhMMIQnyjPR4tR78jvwLqxO1CRnIg8kEWa/0IxkmEdj591R5lT1GdPZME
ReAJ7A+0jIqQEXKzjt288UpQQegDFUKJKK4555aUhh5Z5Ggw/FFahiLjKE6khLJeOLOyXRqflAJN
oQvML4pks+pEta0czGmEzlaGc7bm+ubMGODcNr1pdKWsRDthUUXbLHk8HG3eamYR4MYmelQjlfla
/sJY4KdD3sFpRUghCa5qQdhj5eOSUgwX/VVNTUPmsCVUi79P5PEtpZXW7ah30hEmV5pMQj6lS4L4
2Aj6cAKNyBhnMagOwVGyU9MQNTjewyayshLQGlZ5VT7JxLHwTAiUDn4tgl6xigrOCak7HdrZeFdp
9Vok0TFJCc7GYiigGJDwrMWW5EV9WHacDJpq4lZ3yr3oAtE5jqa+dolr6iTse9CTwI5G651yBMy1
ZfsQ3GDh34tDQBtEMZofnt4/u5ZzsX2uaUlHYjCTlrPC6REh6+dPtpkzV6/DbG72xtA/8oayE8dd
Cpv6kv3Xr5k49OqPz4w1zukDsHsB7LH8x9a7i0bj3DJGP1uNekGFveSStYiY4aOd8U9bnXYIaHGQ
M7qa7k7c2SjNSFusu+qT2TG5uXm6j8bO0AMsYKJbKjLky+zPHA+4K6IKYNdamUMY+YSm9OPUiH1l
aV+80SzLOOOb1nxampyzSgbraCKOXqujq6XbrnWu82Tc6DMK03xeIis+/oeORGeW8VS6abot3eCG
w+asV+3bmGNutdfLJVr62ofsGVQ6y36EvR2F0sy3mRszarat05hXW2IAz5xT2bs+gsFS+1QrDxUS
FC9CWNj5c5dYd9Z2LmJDvsLDdPKG9NDRHNHLjnrulEFuHjNb9+7C1JhyTNOTmvHT8PRO2rAJBmYt
+M/EqrHG594r8Eam4mAKihSpJ6kq+2h7oG+shohe24w/UyV/EmIyDtNoEOSudqzdmdE8zmZfmh7w
LQKXSTYcR/L3NZbltkFyrwKsVkUy8UxN5hdv6e+ciZ5kYXH0SoeI4Zz+BiX5/diiCtfNwe3V1d+2
41ucids2gyZPWs/0UDMtQq+juLlivA8i6ddBQAqDzrd01REx4IDe3owAJ1lqMFlJI9Fi//pTiPgF
DGwbupl29vNy2JdUZTs6odfCIFb7p3PFk0aBFa6uZ9BbLt8bDjL6Xxk66Ex3UBxpbmhOlEHdTMUO
HSEj1HDdW2wg8USXhZHfPHs+tymnhlJq6YYWY9IHxA7Zpae56Dc6DidmQs81axdOde7D2Xhr8uGk
adOLiTGYsO9339CQ1HjmhqK2jzxbIPt4OLz5NqPpcaFjkONhwXOFD/I98S+RKz/lPOwd3blMTfYT
gPZaw9ICveBEezlqxV7M5aHpXz3KM/AY7HSPSkxG1CtKMT7qqiVOpu2Yv6+ssqj5SvuPYgk89sxl
8DqAruO4twIEcch9RH8tSf/Jtn90to6+RdorsBUtS7rG2Zrqyi4SBscc9zqYS6l3co5T7kH6PG5L
z7skXv5sFHLrRuSBfXhRVtEcG8IAkwHTbO4WIB1JlyVFrHG2bCcuKDh60His81x5JagnbGYjd1+5
lLfim+YK9OT2vFlCEu+KZcgjF6wt1rKty8XQj4uDNRDoVgSrCfo4kfcy5MFXxlFulZHSn7C/TzQK
1RqWGqUPaxXpK2l3TUgPOtWF9Zc5y4Xrhi2RGHO392oqB4hELGqG8V1UvhbW3qITcl3d+nryZhd6
tTMURQEScbog8bHHnbSltvNY/PCivZU6Twi1z8yao+yG/qIfzOzHx9uE9OnwHZdTwV8jXg+zjA9J
E5/IcnCszYtPzCbByvNbye0hM/bQ0rZGQbsEg6wRwhTd7rP8pwKMyCZON5xzX0mieU80dmdSyf2Y
FlVIcJreYUzAYtMm7GMZ5Ks16Qo0bA/twJmLZhs56qQtpQKp5eDzkvOpmGqinGNE3uKZLt6wHQFn
miN7blEb6SbCzbE2aI2yZQXgm/st4DV2tz7ZzpkRoJVbrDcuiytneyPD29/Ut2asjvF09OpmAOWJ
q0XvJtrB8opAN/t247URXirEI80ncE6nnbDjlGBYxQr2N+lN4wUn4TsmL0rvl6juUPPZOOY+GMdz
yxNTadYX/eEvmdvDAQLpkcbM8Io2oObN7ZiZFt+ujbWpEJ4XEhV3aqquWBO5+Ac7XMVfhUncZhSh
1LktkuBCVYm8szkaBBS5IZoyIeIJqw/+PpUHo6RCjC7RiOnNVq3VkJK7MtOfJM53XC15SWJXrRvL
31o6CpWpsNPrfv5QPrYHsoggOSljLLLqUDTte4IpBWglnRzeZrSrjs9x7ZIupWaCqJhTMHFaztQc
8vHWiAfzrqfCQNPzHfbldmY4IMh3wjtVb5HFAKLsrW8Vu8lRBe/V3KbwSCPwDFOD52s8TTjb0My4
sultwJ2a09eiWUuoOQCWWiCf+U2n+o57Av+P4D3cBppUXqa2eRGDrl/1YBwAZLT6uhmK7AHNDesO
4/szKedNY1n182IzXWmlrn31tCHzihYVRXqp/+aL5J1DAqttaSfPLQU9oW2bDY5Jad5y/Tm3zNBP
UhIWaS6fSrPetVPA5Ibnnm6O72o0B2INRh/Ojqcfxzst5MNXO2rNIS/jdg1y+JhDIH9Y1XD2gkm8
E/WwTzHtt2EwusVD41oKM7SHPqq6w1SM7SUZ2IHKVvlf3IvidTvY5lkyjtthuSCl5DqfupaMjzHI
SBTWWvU0e6mg9YoKaMev3gtb1g/cJDL0e0M7zk7d3CixO/Sz2GaDWd974gnELvgRp4Lm1OVTLLES
+Vh0Hp7nZztmKET4l08y1x+2CevGALdyKPVyWqcjLRtuE32VhXlSvTu+4zbWTqWOxuOpsbnHFBg5
aS9WeLrmy+RCt0OXsELLUhcRMFpdmjZHvohWd7OwF9Hr1KDxBXT7riZ18KdXeAoBafBKrLDhIdBr
jLsGrG2mabzaehqW47NbMI938oFY64B7xE4/h87N9goyJcrLSjjBuKK581wtru7eS966SYkjAh+C
orDRoinhSxmN0LsVrCF6fQYtN8IAV0SbPWRcToyf1YOz1KHFUkCnc5gRr1xbBRe9mXqjxLpNgSXZ
ZY3XLKf5hEPVMarmC9K8NjktYkHwBZRnK8iIcrZhHmjvW7JD/D2ZByQ88Svlz7w0uEn15LUY2AH9
2EBWGOuXwMzAwzTkezRsn4H7R2bulcOZy0rGvyAVXxCqcJasmTyAAvO4x+GjwVOBCYZyU0v9Vanh
8zHIdF3P88vccQSdmLjgFCAlH+2RKj87R4qj70cvxlDiptONZ98eu63EejoZVP9VhXipBEazQoNo
wDuwWoakfQrpSf/IItbqhi0tQfk3SYjYgc4pghEnYmRhEJnL3Vcg6yUUxLeMhDzvZMBVdacybZNq
fCsmjbAkBHjw0vyfgyTUYQtaCzH+pOTjayellXCSZRhbCLdu42w8jc29afINYRSXbRhoizJHBIag
tEOX3vd2YW3PQ56Ffkr1qDuhT7YTBxRUrJWc6WHH4e0SgGeYItSwgbg6YRVCpEw5gRpVtjerb7dS
8og1U60idBtmo9xz7OYsNHVh7se03Pod3Ih4a3U3NG6NRWrQLDRQVl51n1HHaaNU+sZsdAx6VE2t
a2Xjl37FMGaHJrjSneCyia2ScBxWl4KWSRuEGoZg4uNev9VNWA5jxBviiG0fpz9orrRGSAxTTt0e
8ozIh1vgjFRddkcs+YzE9ELWgkE3b3A/vlsOYp2lrlq/eCWqfenbd4WLMYxVtXGNO+Whv/MstbXV
D1v+bvXSiViaDk0virxpfsJoCOC9r+2VF2z1uv9uyRztG8N7xSduHYynqjPeZc6ijhvojv2uiMVr
Be/hJZfiwIaFXwKFX8T/hsj866d8kqbsCNmOEC5haHGO3kBC4MIMpStHSDNxDyXQJJA8luCFHr/x
UwlsncqZ360eE5g3Vi7XpugA83xfBVwf3RSLXZeSw+AGWufEldjO97z9vxVCt4U8yzToUgXivWD2
y6yqARRsgTGOsv4N8yLfQN9GuDO7q9YF8HNwAfT/U5FyIgeZu5SjJpcoEU44Qy1fcWosu+yWS5+k
Doy0Q9scTOXUF7Q1O4+o4lLuq0aF6tpPuq9CM/Z22/1UdnZ1sHsvpl1Ehyb7hrzzJOd9ZP2Mnh6v
qkEPMNM5r1Fse6DIa7b24ksS0V6D/BUrUCRJAzNtcVq6GjQdK5ceIfh/Y4Ec17eUMQ4ktCIc3PbE
8SlPuRbJNvg7EP6IVWFQOen9AKpf113Ur3SG1/aA0y579dkfVhbvtF943eKz5ApWaIzDspgm8ugx
36Th/OkscWowQaySAleR1mxSleAarA6JjCPgfmO8zG8DeGq4ZoVw1lhqqjXw3rvt2vdyMAnvx7/I
XXdXV1eUVBJws/FkSJI5eIxZ2sWw6iyC6OicBWL6qmt1hpH/JgqaKEoi2sJYq4Fox5is+unRVxwn
C4deqE2XVsZ26K/gHTg3WkgomameXaJxjnXGT5rhPVumtbXPEAILiUOb2YSVaJ23X2nptzs/i96j
IDiqMfqcfOt1NI13Ws2OaacUryoPYNZ9GK1D2pfmLGayXB+7CojzZpxqFBhGR/vW5L6kxczhmr+y
5vGS02Zuk3WnSGH6VHOVYyDWJM1+sfmxItjzNZtw9uamfrIgxuAH0gixgcOpSwJ2bfmZqJghizP/
teXg4n8HUuh6f7zHkLGGDrVzxmf/108upct8ku9nXPE8iE8ZizRsJhYnXexLLSAiGSAzSMVRWtY4
+hi8enN3Gcf8XHX9hikWwSOB924eSOQywkJ6jkJ9PCuxJGp92FQqJ4BgLe7JfORXtyPWjXauHp08
k9//p9nqK9a2wDaO/KdjEoid6bSQtBzdXGejek1TvNNT/Ahc7o70o/ktfwYMKfAY+dU2Gm9vTMkn
e9iZw84+y+jaaSUO0pYbj2n9GWPARnpGustvcI4EFf7YDJJWQ3MQNExsl8jOqzaZ2gM8tidmi08k
uDegPUJyiQlYDkwCIi0+MUMYIT+wx8Z58HFVafxcdEe+US6erTEq7RFrfxHnfceC380v2+fWVQPM
iNydkWUt+7OdwyuvSPF3Mwb6qQ7Cqv7Ih2pdatW4tRPv1eoZ/MHQQH5oi71ijrcbnf5a/R9Uyskg
dE5Y0kwJSDH1wkIxfKTf4QYt5aNr2vZI/pWdE2t4LLmcSxtZiAPiZszqG306b9lcvjNdWVtjueOW
3TPi/6wmDle9yWbqRy3+cesXohpZuBo2hAElbdYSoAHaiCGBNHp7SH3wD7LcUQbE1CUZQz1ySXFA
CIB7ox+waR84jOBkeclnrihQ1Z8F72MORYmJ4WVwlVyrP5On32Hrk1aA6HcBBn1yJL3D/5F0Zs2N
ImkU/UVEQAIJvGqXLFmS9/IL4aUKSHaS/dfPoeelYzq6p9qWIPNb7j0Xw9hbOBdfptd8p4IDPrQq
48jVb2yGXdME1zCfzi13Inau8ZFP9yDb7plw8Qe0x1jv6JltR7yRxCjN7Cdodi6eMt1B8pgtPhXl
GQy0q2sZF3KT5UW4IeQbsUjj0c5qPhitGdvr4xhmnx5i5XDQhyhl0ST1MZnGDNFL/Don8k5Js3hI
YQp9BApqM2IvvbUALo2hZW86KzmpHpjqrI8N4xfHx7c6VzS4KD1aRBn7HLxZ4g70C/pUW360kREa
zJrVZue/tW71TS92q2JMd4vlZbskXFZMY1WZ9Z+glBgodxQpct55WaH2rjUdiiHZNj3K7dzHLYuF
dCHsu29NzcURNPjL0ZkoVnrctERaOcWvVfrPRcB8ccKcMVFDrVFVtZQMa1zADxG6zqp13pD6vXrL
PIa0pB8LmazIkl9NCdD67c321RVB9r6UOUUyAk9Wy2f8Q88lFsTOj4+uHd2ljcTKFFz1STldIPE9
zhmKplSJfTh5BGhSggYT2ECso1vPfzBmdTZ78eHn/Fu9c0Pa54FxH469wFSMznSDbe1pEsN37bTP
pMyvhiVCMch4822AcdEYvkAto17h6dAInSZqOW2EBHTM1OqzyyJL6FMSyh8IPtc0Q6fuTwg4YD6Q
EMRdX23nuUZnUt4DD3vUIKi1ljKltxnPhhG1iOeqK9zfM0gxrCKWzwvvvppBQ4zGfBRT8BoVRoln
u3pIm+ab8niVVu1Ho0iM8LGljejp435XiJm7yQ78NVuzWz9MPiM7/G9xnuDvD43DPOBlFsBZHT7S
0LoglRJrdyaFWBn3ISkQdITZOo68RzvKOBNyon89MiCQfNiCvYInjY85u3tT9lYnaIzqcmTWKAuc
SZSCg3NzzZMw/wXY+tih8oLh3vOoiM3BoybPnmpD77RGCyXTaA319Yn1N8CTmH6y6OMMO9omKa+9
B+kITQFUgIjYPzFDApqoxMhJuywh5+scxUdpgWXry9/Ayj4Dy/prrTokN1we6pqhgh6wjq18Rthr
2/AIGkjKg4UUuzDS74hpIpoGsLQ4IFDqDAQEHNsAiQhqBUgDsAj3snf+kb+rQcs2H3UQv49Wey6z
7lk7PLpNaZPi+U/OzC2bbNOyzcJVStRoSOleYjLQKvlNq/jRQ6Y1B/VT3KA3KFVxkBnVP5vmh155
54qhM2sa5ikGygD+yLj3cgQczWduR+5WhpBCY8JWZIomrvexCriBPiF2/E16tu9GhDrKsA2yOce1
8Iw/jmgvAnpPiQk1tKZPBIcvOXUaXgDiJXC0r4fgak8micUxaQ0q+8RP+pp7POewZuARiDcRewN/
pv3XVpgn57qmdvB/8BgtYHqqDB0nWNSbCFmokZ1V6ya7MmDJXn7EdvJUtP5j5deM+8ZoPxrd2ipx
UYORfSg1P3Cbzu8GKut9N1FWm9kfSX0TLSSd+pUE+XTLwobObBT3WVjefvC7D1++xkb7bgqwZj2q
ik1L8Kjgy9i7GQfS+CVi97XM6UL4nRthfIUyvnrlyY84Cw0UgevOql5HNV36TKLoVPZWxOatSWix
WGXiBSyxRwx0Os5WCLaHzhh9O82MhA4yEHu6Z/wxZxmbH3Juz50HGKvGt5Ci0wrB4OIZ6/eNyw/A
2mzXVP0PZpXltSUWA2qIA+IrtfVP768swD7ESPG6cApF9fRQK/dDGc3eqbkqsllNW7KH/OHHDbkF
U+b0TCqMUw+TZRMQbOmgSHCnmmVQebWiZYcPhITddWdusTcylPamZuM65XXoee0GtPMSLOlK+tLZ
RhkZ30s2S2w+N9JttgOQ1pVTW/0mkP866gKKTJJsljyfgGLfr/mwEyaCUy9PjagespE5QM8gTM3t
xQjTn9gaa9xm+gX3LGxBOuLtzi2ts2q4kuKkOEbjMJHGu4m87iNgOsK4juk+avpkYEtK7Anac3Yd
9MGsdjq9aRx0SaWd/XOn4BMJMHZv1sp0IhS2cT1s+56QDQ5lr70HHTqwPicKpAv7JZTrTxkZL5hX
OLOYXwyWcUODcarFonvBDr4OZ0nwE91jgyMRuTlBOpOD8Sdl82KIp9KahsU9xUFjrwpDwWqL+HiE
nf8qxz1lcf+DF+n5P/qEFinMy2U7Mvh8jV7JoZQgTcbxg1DsYsQ4cGXePgcjY4WceSOLYFRLAzNp
VyOtD8FYaNi5O1FfsqB6cTKOv7rA/a8nvVt+D2k2x2UX3rbiGBSMaOiUf5o4f5162kk30g/ouy9O
XJ5c1/0b8mTUWMVWUg4PAIRQVxntmaX6spsrF3kM+688u4aD+46xaZ9V3ry27OqqmhkJcn1PZHjs
CUL21Xx0DGc/5slHUCeI/A0WzBEEVfZLKU/GFEYa2xMAEL+1T1jEY7m0eKo/+Q0SMMewQ4pAxdPj
GdN20s4lWIbtYfSZYv08k6y89rS8NFXIwoLqN0lEyDXPvshE3Npb3503fTl+IDbtVC8omX7bNP8n
CDOn9Yz30HPEyrTeumpxTsK931QO+2LqQtEf1dwN52nId7OFm6EzWfeWjXOnCXidvD5fCzb3iJeS
165llj1BkWX9kmyniOegwwO/SjPxLwj23LLMODQkZt91UDU/jjn2+VhAQWB1fgNIc7ObYh+UUEIN
Q9zCvLp5TvsRVSgySRrPLPOSIjbKkF8YY3Llx2FwPz6YlXxvDXVcxgHwJAvQE4heJbLjxGw+piLH
HufHu6jVmpqNdl0icuqJuGHKMW99xCQcKGsGiyS3UaNi8A7vDML4EtwfaJwPQw69zYd3ac5by5DZ
dq6LDw/l9Ni01hpiEHHgCrCJ+TM6dE8F0O5lFf5phjiTIPMC0Qh6KJfGI/TXOqJ3Nha7gGUZT6Eq
ftQmOuhmBBOYLruWhMc+wB7QDP4nEC/qwXR6xrJyxtYyjQkiTG6kVVIXf7IiQwJQjG9DDNnHdHhA
S6ocmSa/A1uYTebZm8zNv1t4npvIRG8xinWZKkb3oPuVv4qZxhPJhgKkh9A9+9Y9QrMIbIBeQo/H
0DFh1HuJ2nAgvfmhhkuTseZsg3Um2QqWJTNct0Flxj5kItptG0ftTVTtszT8r5Q1ezBQ/doz3LNF
ve+qsmUHQjhSNVV/ptD44yFpnBpe0EmH8TpnhLwkMQ0r3Vl/8kK/+k5xl0P7DFp20cmwOsBf/zH4
23Lk7LJLecvR32zmxPoJBINhaacfbsIMI2LZhrOUXVeNE9Z7SwxUXTGwUsem8Enokp0M/4Q/q4Nd
e4oJTsQRKrbdK/Cpb9i2y75MXf2aMDhtOTu/dgEfR39iczmrXbcAivEmmeCzb623ueZWsX3o+3Z3
C0YIIglg0FXR2tMmx7WQM7xxKir34lm2etjqIRPUuY+zKOoDRykaDMOAqQHDM1y0FLODf+7uZfWf
DAVlZdgEI8lu2hWaXLF2xXSL/RY5ZXTWvwwuAHbOMGpmJlg1WlASQHFT6CB8EJqxHhtvDIvLfooS
xcROTB/NTNMWSMG8vS/TV+Y834mk53WKaxnpt0DFn1OKVsysuBQMaUJyjB9wtRExVbLc1fA3VX6Y
Wtaj7OYhGF5C1gBomNTeSNAjYIhLj0ON90FiLRoVwbZDaJyacpEn0j21QfMbOcFdlPaqj62fLix+
WVnUkDlPaR7+jSRqsXhCYkKIjh2fqWr+5inrBSJQcyzlBV6ttr9VU3B3hueMf7JRXXRKA+dcYUc1
HbTTLQusJJp+qeV20kWYJTFBo88upr03YlcNfeM4lV9i1Ol371y6CBF0ELGAdPyOXwuJXCwjHmhM
ywzsmnVoyVvdMhobAdWODiuA6uRr791kIPAIjXQvg+FpGqKamSPJstFCxUycXZvrEhEp95/XL3ww
9Rxb4Psjbllp2EyDsXGEPcoP5SVMHNsLXbNahdJeI68kgMiGdhMCMsbiw8qv6xVUCH12vZ6vr3/z
ULNXRQpHaqg+VExR1g+IAyBbhlOLszk460U3NQjnJwhj7iJOVqKcvlTBTZs27yRlBNtKBV+xH7/2
TC6aLv4WGasGX+6mjL6nMa65WVDo2dW7YlzVYJtYwVjnucuOOuVB6hGHOf2/wHC+LMIn3JSkwhmK
HaZni96rauGrS0aUaYzNxHfor6U9vU3pUh9TBM2EOJgAMVxGo6Hmz5scG/qiU/zVaBKpT1jDtNPN
iBDlubV57QzPXzk0Q0WOkpedGx9boG9xyigBE3SjIf8FHsyQmIGv0FzrCYlS5WLIV913XNe3tsev
gA/eyIMNpdor6Js/SD7ecnaPx9whzXXZb/tztUfTx1k0d7+xgbLO0J8GLdY6icq9tO0v3qWzG033
HhTiskl+dkIKebqlZ1ILfga33BOiOu55Iu9N7mw7r36esPWCgAxIw4Sq5/rVD86Bw9DX09GOI3Pd
gcOVYlXBMt2AMHSGarFq8HUGkB0Xg6VE8Zi08SYTMdeX78qN7oIXNDZbT7NBMamUwpLbktzFfdfa
QKl1IxD35+xholv52i3fRLeIe7z+s526Hy/o/xrY1xW0dBIx+6bc2w2yX6WhmVD7+rwovE1xDTYT
5ACWyTiDGsbcWfI6WTnrpfqIo38XtJgiiCpwMfy4D3mKTFAY2bMBw5DCNX80IKcqYQQvdcS2GUh2
V7PaCIBt+5aPRN15APlHm2n3j5lqo52fc8L78BYEP0cf2zt0wBvuI2KBp5UuWKJG+D2jInpl9nWs
NUJCV726jn3RHbQUJxhP2jSefbuM8PL3BWDMaynC1zhhCE7JlxzK1P6ZPOtSgGoa4/A89uWlIsK6
lSmkLV4ydRmNSqFZdWjDswtuin3qmteEuuRlaupnFoW9BfpLNGvSDREjK4cpPxPfgkMISnC6a62t
LMFCpj4O7RsHQ064+HCt4o5+CJ9RDj8VzDQjn5TNrclQzwWkkekR1zL2MTGYkjghDwfPaLy0LAQR
hRDogl6QyWyQwHRjHBa59nOY9s+pA7s1i1ySqVOWkjp4gCmHEzc3iLkpMKW3lI3sSPHWwi8eyRsA
idobzzNSsHWSZD4sALFz0ubHYu/Oc8dQQEBABxgRnlFR7wMxviUm32CVsZwVWFPcJeov6ypE+lh7
S1RVywOrZnv93zOGVfQrkxOUt0fw5l++oa90qMnWcfR3Xycv02yYu6q21UPJhB+3t/mcR+MfHFqo
4oMp346QW05eeheez040mgSxAVQ5smmynR857TaJxzeH4fGjm3DO0qYzs5u4YaKUIMsWwVARxnpx
ZHMPLinvizKzqhJ/z3Nqs9s74vlvWSK0ZAhAehmo7SoWeCQGvwaDxUi26/OtdgJO2a2F/bzvi2Kj
xdIrjfmnNSXMmIPHJk6eTOZh+G4Ni1uz3FFrY5BLqE8gdqwZ0EqvhMoXIKoIe7GfQCk1zIRxuK+z
cMF/N39ajMEjmFjBbVT3JM8ycVmBDripmq2h5QTHvJs+CptDuc6Lvc9UIOKH6fvqp6pAlQIWQdne
8mcxm/F2y6UeM1KbOESjIvzjjozeiqVcN9zZP5QWfSeroKkP/2SU4xADvwuXDyRSrrnSRJ1ahhfv
e4XnJc73dpmeHJdqQqbl69x2PatE80egWS0qGxNVESJF4XHp+/hIAUuHK/qL0shs7MVOVZQZMwjU
6MuBSgkFUj0OH80q3I8hn6v8CntqzriirpkUAK60Gb4XvoYzm8ZaD/Vzp+S/Pp+fOgrDri32mXzB
OnNOp6LdO2xzrTCdt7GmNreXFXMLjfeUqvBV6onFSxe+yLKg7nPMJwz12boLCjJeEMw7xVGbEO2E
D9tE+2p6NBHxhthzVrNyCHrUdXIiMex9sBMTZWr/m1kAo2ByLOVc95SibcWCsA9ZaB2r8FR1o08G
SHvBH/MoFS90PzmXXEdMISRxFeYkPwA7r+uJFmfWb0aR5GfH/PEKd1uFDrziznruovTqAtFa1E72
Zuz6Q0sTWZlmQ56u9adnSMRE5pPclJjftO1OYwYaai5fkpJRmZP+Avv08pBIYdYcZhXcLeYoodms
oyK2AUY5PyMS8G6R/fRYBLDd/RmZRyx1wMwADgyXeXPYDhIz6/EmVeN2hARqp/t+RCrPmH8Lbflq
1CMQBJQyNm7WUYIHdnP2EGLd2nAgZrw/20lGZyAK5zb1/yk+oMhjLSEZvnCzD+uluwQxc6Y+vDlO
BvzHIrY1G3xcgq/Ia2LG7XNAnBErHRMA28otg3ctQCUvLYuXz9va9P62Y8lh3xlL/NLfpoHOUFre
xQOmHafDYXDWRsSqtpIGuhPk9G4accuxkGiS+lzM1OHWBCaIq68pwo8yEN+mv5xWFcVDrN/mKv4c
G+NBjUCfnBThcByzd3bSnWvkGCVZocdykb0lm368c0BBDfCxJAJKYOxHhx/6C31/gOFvUp6XEdVT
lizKokWph4Fd2N4PsxJ6MZES48ACodW3KqCQ6Ic6P7kRm6D2Yax4KccxuCAUR/MRqM+ul+9WUpxG
E7H7qP65qdjomvenNblkdEN0fc1z0prBBbAot5+4mC4pGZ1fXDs3AMmzgHjuGUlAG7e0vWOocUWX
VXgwlPExuTaHoIGd3WLbRESwZzneyUtM+I4woFjaskz3KgIrWKrC0uqvWY23sio+kBk5zJwcWgRt
P8WYolTQPc/ucO7a6jllaVlUEt1edqA6fq5QPYZTfm86H2t/xQjUW9ve8Ai2/crVCyEvaD7CRfQV
TCgyOEopsKl8o/RNmdGnm4GHMdn+YmndTo41sTAcZoLEv0d3uMxJVfyYI0lo3kMv27vjGdyxxGUt
sA519jGjbbNqJFMonz/FKFDIWX4Ovm3ClY7Og4w/MT5OebYZXbBdvO6PNVfhg7CRaqUji2qH7Fnm
rr53a1U3Y/3gIm10HuyELIAp/eaVR2WaD/qGOIWh7hTmR9lu4zhLbsHgTDd3RJ2eKb/dyo4ttcBw
LhLKmjr21a1myw2FECt9YEnvPKjsaHndfIMWPd8sytITALQPRP2fLmq0Nj79919iCUgqDFgO3i/v
gDGYmILXLF6IDKp5xiDhrKYm27ZZ9hItYex8sqc5UKTxYvLFEkygYT8cI9O5DK7FownKvS8h0PQg
kWa4haxCLYT1+d9EKffNbdz77E0PvqE+KlUGNz8VOTa6sTnT7OlLkXZY3psfMxuiz5ZX1v6nFBsy
H/3LQ9ZHFO/RvZim8RmLttwBxCzAfuE/TjW9IfXDBFKoUj9tfAFZLZ4kIVGYw31vlaaIy/M09Lcp
FHAxSOs4kFG1T1y3ekmxwDAu8vtfhIVbdsghPK1TPfj2pkqPTAeGTZjThzHmJsg3NatLrNnJi1nk
n2ErttXy2BNK0Gwn0ljX7vKDKhwEa9Z76Es7/2SWXrFH1X3phID3MebdjdY6g3qA2M5KxhvyLToP
JEmOk4xkI8QLUx94TW4IHJvJmB+WF3SjpvIXEwWCtcSVRyE9aOAR6yxgOtyWWf0dpKyXaoyoeZfK
x3PXlYiBrOHXNFx3i2IYF1jgANWLmruT5eYvspab0PH0HtBN8rnE+K/Slgy4skseHJPwkQaMSEt6
1M1oSq7w+sGqk+Y3kN2XDYL2dcyWXD0veMnNLtkhReqvqop2sxnDu+2WnOhWBneXMSROYKcOFJE9
ZfkYFGSSz4QJPaWVUAfKjfkwYy29lG79aFU46Er+/aH35++wOUYSIhEywXnT9GGz4/HMEIoNPvZ5
09zOkfvljQz3DKu/0KovIyHYK8bBMzvrHmhkTy4HWqFZ1mtwMKGckYRV1NANRupVrZR1t3tSOgve
1/1/fwtUkJl6YJHTYS+eHAlBFEEmFNkir4+IChY4YWSypoPKRWzR5b+/i0uX5W8A+lqF74yhy62Q
atowXNROfvetmb0bIXm1nTLmoPFmBOYPE/Z2P5jublTTR9sudKiASJe8qa6cB2t2Z/MtRzByLaBF
D9jORdKqx6CFHYNX7c3v+pI/xQivLd9IgYcu1e68yYMBrCzxTJjhDRsdK3ghpC5NI/o7sNDhjk9B
P/IL7rBVMi8arYmNpsKZ22hCPICJX4IxOokrWi/GbVgvZnSad7AyGsW8cfzv7ywuaIiDydmdPADP
2n2cgSF3BA1uaKrDLf6x5F4EjvvoERhRIfE+u8O4nhdOnVf399bNWmSPsDYAq0WIGzei6M1DFJR8
gWFAe1UJQsEndQd11hszI4SCIXrAli/J86cR2gVhAd28Rqr8QjSZfjSDiLQ1nFDIJYh5q7NbM8ZM
VCzWJWXOnLbSD/bA0eVo3f9O2W75PuxqMh/TgQEZCpnXjlQoGiiVnmGmEkpq9OeOL3nAWCscEf7p
S9zsU30RVd9cphjHFQCgtcfpWTnLgHk2pguJoEBhRsp9ZmbZjNTGsaS50UTrnVzMf/J39lNOlrnE
jyLGG/bJbQgRJWH2t3FAdq/8QP6I+TlJQY6N+wAVzkMu2TjpBLupCeQpt/kxwbnDs/GQFgdlAHCT
WUddIJ60EvfJqoAmhdLbWxGKsmRK/DNmV3R1grvRY90SQB5GD9SMAJr9g4qSp7TpPsOw+Ay7/LGB
nLTKefg3ucey2ZhTgHfYs1CAzQoA97iYEoS7LwSuaILprIvhoWOCrAiaxfSnjdLdcejB63s1OF2u
7sexVwxSPXQfuZmE6whbWtGhd526cJ+GLlAnfIY4+THFB3ThBvhz9GnNwWHgTVq6gRprNcjuhtQR
3CtHrOk84/1hketiqTCmCC2PkSG36fBtDMZX1CTfLrq4FSctYFL+H1imh62Kpq/Uzi7MqNADlpF9
EHmCy6odNx0/sya4Yw0bY1374AuGJot2ujw7kLE2k+BPrguxjRUHW1XQGDMWBs5CGFQj2dcHHYd8
OhzNnGWKYkRYQkkkNmVe6zrnn0euvvz3l5qoPy+OFwl5swWeik+b3ngq0Ea5ugVM28w3vPIs3XxW
M5BfL1gpTpYYFjS1ba27GB6KP7tnwjNQVlOUMuwkB6QavpGjJmsnGqZNP33VJOteSELFk+e1x7G0
3yIBGQpgNMtf9DkYmpy2TxYM+XfpZhYOyn8esHCNJEf6RnQRBDIYdX4sFycTpwh5OciiVmPOnarj
rTZz9oUaAv40A+SiNLpHwBt3Y4tdImmlC7mPnYQkphAZIAWiAWtjWyAxx0WS+oh9guckR4JcRVZw
cJjt0SX0/Hj7Ke4+QZ2TUDOXdP1DZb+G6Wsc0BbatjsfuoSh0pJjVXv8X+jAjuxQafhbajuQ/Otc
md5RUfImo39kqcNXZPm0EoO4JPjKlitrLUl6PdvyuadFPzRxCr6/+y3JiF2ztHoPVfBZ8bm6FdO1
CnSdx3hhNZkOMcp0rCSz7giA4jdqKaiUxMG+/KUa+I6awYB9zlJn3XUD1ODlMai8HbrfxSpMxhDr
r2vNHc/bg3/Bh8rXkgtqFjN9cSz3mLEw2StjY5YNRS42472ZIZAhYsOikWRZl5UOCofo1zDlRvYl
BGPfZCWErHoNkhwMfkbRkmliwjwfLs7QFF+4G8FJzj7EvAk9ZCkoQpiseaAYsxtQfZYFDt9vXOUE
piyKIRAMHQNDjPHGsElNW+8rM/zwPG6eNCaksehfQ1qIKJjR5gDTWbeV+xdCSLH1IFLIoi/uC7oR
dOIuKNnBlvMtinn9oldbJ+XJI9/daZvvxGS6kneQdUe8SlNAr2dBf5bJV6Crmw+yEe2VFrvYjodH
Q6h9jsMjn/qB/COcmG5jni1EK1wL+bW0OHCmaRCr1g4RqkBSqOWM6R2biF/20a6z2b0MBmdBSdG7
CbQ5ruXi6IhGXBpqtCSMJRsSE+cQ0jUK633Tow8LXUp6OPrroOIa9vsBjZqYf41sPtG7lZuSX5u5
HFLjMUdfN7IkstITXtaKAyVG44GjAFz31sWok6fzWQwjYWU5k9qOhXD5whDkBmOCzDwJd0V7DFld
xZNshSwTEUMsOQtH0Uge2kri9SHuc51OZH2LtvrAxLjUlSgXbH7DeXid+9bZ5Yn5ZhIPAwkcCahH
oh3g6/iQ2d5WSqIC5+BFlwqEkdXdLHBofuwFx3QO0DkP5k9uumCqctbxbY7GuMfhB2YA6zkypT1+
L7o6ko8HBMdmYNxMJbgH3fgaWF/E/2U7ULtvNuWTEogQCh+3JGwn7bnzlnE59RG7XDzJNTFSIcb1
wb8SfJlscGrus9hdcWTuFrg/h+qP1XXLhKmkalf60W6Se9A49cVY/qI7cSGAFxFsVj5Ci5k3Brun
NYb77iSY9SSB5ZKJRxBBF73DUxIntmRiHZURKi+L6EJuO3+by1sP+mE92i5Utow8hMAjP8oxm8/J
qFHrhhcSarZZY9/hh+FbSBgSvqhhTgkbbq/c6sxtZuOjqZw/bQ9yiOlufUwzcCmDv4EFjfSgyI9w
BdimFcpZMmgP0Gctu/9uSxxuZYCUT6EL6VW0MCfE0SVLybWbDfHXS1K0xiyFcIfwIugi0vzFOA3P
fI77RUH56hoszcNAvfKRafoM2HOfpU4/c8PdmLEgQ6Si+CJyGA89GAkbc1xHVxu1w4Y56z9Cb74H
0T5rRVIv/T37BS4gcluODpCGLuTulBnwBceC/ZMZNxBAfFaIJ+IIE4IxjeUGiimnlDwrq7fYsUZs
Ae2UtkX8CnP4xc4xWQMqMotJe+yxKnMJt6iqvc1jh218rNmlxunBNti2pyMaabeVeEdkvR/mnAkl
1Vs6l39ZPwOHtrBmNISxr4PQmFeT0fwp4fdUyTC/zyRfJK5Fit68bFP8gcXjBiqZsw1afG9UUbhD
YesTrMjiPKSDY3cW9DdpjJgGBS6IIenXwMGxpUfqVIbGO4nNxoiej3LQGgh3xQyMzaL760bxZgAt
dCalEZMJ6CUaYWTWLT83W0GNx461G1F/zd+2/arso/xtzVqtAo3ZI3CJoja7GugrdVicxK8U4t9t
PzzL3BTUxhz3VNGrOVGH3tVHgq+bL4NvF+Xcg4lDbVkY3oHuYnDPaPghFR/b1n4x0XphAlUUlRUE
oglcmVvXVHB4OHlcpo+8jJ461p7z3WyYSsTjxs4U+qC7BXOkCMUbm24FQhM3RPJK/fIZWsVDyeLs
v9gB97isemInPHAL34Q5njqHM3T2VHho5gy4b85zU77YeXjEuLVVGN3xZXsvSeaJVWIgu1ek8aVc
SikHxmoWEE/I6Nou1Q6gqze/xO9qkSErjZ6cAFTxOXM8vnFWICQrYCt+mJMZGkVyjDrzrSr7YTtL
HCGLOkEbTMz8JP+1M77ZfsZv7c45eu/5n2kqcze17bMxUleibkNiwrC87NAGnKO8+EkZCG8qME5V
m56GnHeODLqN3Xh/azc/+F7+ZpbRpYvTe4u+BjfmrqmJPrb1DQ0epBzKm/NMrByxQxnSytOgqUXn
IX51PIX/z/hh+IGiOHu2DEqToTXNlcAIAnrtkOcKb26U6AfZAWuyLI2yEP+qjO7ROH+X7GK9iVso
84p/rek7K1ZDthcbTwGtNvQE4wF1/Ju24MCz1N4GZnl1Wtmtc2Cp8yHjpkLFCR1RstWZ/H6fzsCr
vX5f1COJnN24b0fidwi8Xle4yUbw/3Ttq7LHMduvccJ+ROiXyPX+rn0Jem7EjGSvAq96m2w+77Rk
yx+H6u1nojO+aspsHx8FTKJMkF7BlNxCHcBXZLIRN/9MGEZbN0/OFusmu96nLPVCFT0RIMmgoJ7O
Tbi8xSMg9kxR9mKtWaDzo5MAtbajbaqAwHNjcJmjITXK8V0qLOtDgcUiwhWFqJ+VGEe0ifkFjB1Q
oC2zJHVM+K8iaQvOfmZ99DZ3QAu9TrKIJ9SzWpnLDJppFiuwmcRJw/87U3BAFDnHcY/23+VXK1hM
VCYUPrZZIxD7hDoAPkyyMbIrmfEAxTz9Dyr8Prg2nvUtIXivRRNbawc1Pbehj/9nHzpYrHIFITT3
rPIMoefXneJrjefM6Lz3qMkHpuURTrcyRFDV0oGP7cYYmxOImwWCyHigV/19yIW9jZ4qA5lYPtDc
C78hZd7GIzpCJmWHJ1e9jh980T8XOaZc9FjwIOsyZ2TenuUUQ2bM7cOs5n/Iu1hg98DXOyu4GhON
DAz2JL5MzKR0WX13BeibgniPoB++khojdeRSyvhJFbO8EEwWCs6CqEgexcRyNghAoZnpKetqbAmL
uhqtbRTwP9hn84PmzdrVFq0fOpXZJGOmmR0KbNKPcpb6telvXB28hKGLIjp+aj1mc+PCXetrSoiQ
xwCuZfQIqfOjMdSTLUA6peITPFzOJlwWvL9Uf034ZsaI9UXT3lWIXjOMegZHFW90tGxs5jMCY/vo
5D+0++jMuRrifN7LsoRFppw3yAksr1UJhqMtPYYk6tGorjDQoNq6s7epCvpzRRnh14O5drOr53ft
hnj7T2ZA96Ui5KAHKAosIvYA/I21pQ9G6yAuFCaTqbFHrDMeBjWysDO3pQnTkzyjbVgXv7rVpFUD
vUMs4fDsdET6yfCbVus1rG1jlczGLWfTNy2mCIsx7VjlwIW4YSMToxGtDAxLUlL4Q5Ii2RDih8Ao
M9+Yl0SXtua8mYTj7TG35luXo/yC/PVYsPq/Z/kUnYh8YvEfN1SgZjedImRJpwGF52hEgkF3Gj8l
xWDeIEH+9zf/Y+y8ulzFkm39V2rs58s5eHPH6X4AJCQh71LSi0ZaQAbvf/39UFWftqP77l2VOyUB
grVimYiYMWeoP+c9Se8dga67Ul3gZ6w8CDqxD6abgKihH+T5EckefXEtZoncpSP4h6iQUZJwF0LN
R8Y0tUagDN5iSjyWcmYICBaT3wzi3NxoMqlMvB+3VtRmUUuG5j+UFOuXmtv8yU1T5aSyY4MuANUq
CuGuwgVtzutMAha6zSwIcEyw9E8qQMYYl3xIzROJC8o98bnfHvDAQnsMi/nrZV2kALZkwSSdn07z
O8HrGmIgR+4IkXZ3uPHLDMQluxGnVuRmSczLo2LzttWVtqJcTLqNxcoLwoR4LL80kUBBkljlGyui
flwgPFiZV9W/QuLxRBN2pMNWNkfuoINzmkhUcY8qvwrApMZSnvlC3FEl1wXs7vPHki2BBDQgAfEs
ECeowwo4L/FtoUk7t8+v6SLv4fVpID50dFmDFVWAE7/Iq8Ix7q6qCThMqQpEuSB38Lw/azIwoUKc
v/q8IpRAiXis7fT7dWZRwEJYOq9TAoa3K/DgLrwklljOu9t9pV9rYSHcE6pUi2ITgBIn7dym5xJO
BZBYLbylIJp0NsROmDUeJKntRCzBeJuRkQOUTD+SIglXqA3eFplZQh7dS+LhFl5dQSAXFXQ9aXBJ
vU2h9kNB2iqyRacWO1x0wPooAb7XIvrO9zhKSNF0A1sP2+CqL4ppoYji1CpU5rdcCby6aK4A1K6G
a5KAcmvxig2xjq8KyI5ssaQi/AaV0BhPB7b4WzkN8eSIR0JaB6MhtROy8WUiDP+dGycTVKUnVSYp
pXtZSEjj9lI9McNYJvVajARkpvxbKpqo1Vg4zhAeYIy5uRao0R3FOmWzsYkAmilDfFVhOO/QvI9b
trLf90BeI8NDcEAEwdDjBS3QhAK1By7mCCeyyRzdETrK61FA0HyFT1H4oBrwDdKou1ARtxYIv+0z
9BGcsr9T4oeKrNPD6HTqpQ7YZVwWU7Xu0S9LByl28ExzqOYkn43R60UuZ9KoKEwDOD51KXaVVosy
MMv1a7TouFmvV/ITVHgQXnMnxqmcCins500pCcenWIqguJMLMnY/edz4dSFoe1HrtH1LUbjQx3si
dcIsoIjEbi2Vmis1RImgKaZiLu+CRr19Go26CxsSHEFg1IvhbVNqF5KliRBWC920roBuqxBBsLON
jHFz63Dju6o5PqKin1WIuiz1VJ7kT+26ef2QhXNUgSZtnpW6H3S7ATbq6QZUNoqYVJJ2IMjOTVmb
Dnt+wA2y9vQfvUzyZtioKaiLDfdPjmotgkoltg76/p4RmFfqMzRlwff9UWD4vfociwH8gJRDoD+R
3iEw61toJkmglTB5wlQWdSf9CXi67nJ1RUZQnRLYo0o9/FJK8k/D58hFWF4VhCjl3PSRUSdM6TdN
AxQene6Fme1eb0lC8iPnQKpzVF1GOSm8/bU1ijFwPXg2YinY99ldXaTGPMyU3d2Q9FMJQHqsZrXi
5SG6veRcZmJ713dCqrXLqxxxreF9cquILxS1SwUjKn1Rcj+YWisjyjDQCBYGJDAZ/FV5RvX969Nc
hhqnILkBx0AOhOuqmyexwp9+lLE5z/H+DnLSu6/3ERF5IygEMRsLuJersQzz2WMjlaH0ET7BcVS3
Z73RgTTZudb2bkcQEQ7cW3p53JBfTRvp46bHutP2ob6Q+4wtBOQoQI3KKyXz+nN6Ra0Q0Cw9T+os
HdVqA2t9psI5YIaK98jacCcV4uUBS9Qol8AeK5GWnalcpciurSkzjLNVl9H4jWhlux9YHm9OTbr6
/AwACeUww8ylBFKSqAgmr/cptmKr3z8IpjXdpSmknVTm1e4qop8qPIke34Cy5gZMSoCk5TmsfhJL
YExtV/eSu2CHfKeo+SrE6iECSySmTX2iDjObPGbwDRUrqy5qXzOMGUO304iz5sAt4v4+jjolnxt3
1GViqmCujE27Bv3nWczHywoqEIfyYWmS8QlyQA+oT3TV8K0nbPZVWLVj6HJ1TyCE3ykD5QNNc5BI
j0R1Xr+p9U2ZI3blmCXQwAeJj2MWCIpHtqQYWbkkLVhY7qylaeGpwa1dBK2waq5Wvge0tw8EE5kx
vIhMGnxhJJDtp5A/F30pUfINf/GYPSI8eCz8lMjzEtVuZGyK+7rSEvWQhmyl0FXL3xPKlkwjU884
yXNdCcEXKvWbMdAiWA8TfrSwbN960RhrZq69x+jKOdUjPLAip5Nck6WlpoJie1mXfr26VOJH55Bk
CyiD+0JqasNXyowwWyqFH4WeLkDvCwf1mcKtXiNlWRAUbRII7+4qQYJr2Ysf8k1zu7Qvfoi1gydF
6SHIa2VGlUzpBW1H4VHeN29PqRrfoOKXW/O6yjJEpG+CtSV4LC+S4ZVpoN53DZ8auIsUyNFD16ch
zv5r1b0CHuwEsfd7iBNdqmezAzUCBg5skJ6Ve/z5DPrus+qlgXkHPxN3HdhPvSWanrzfC1D2aWHe
3/Se7pODqtg1LWpW5aYN4mbeDz9ev4mlVc9TvY4GhsfHqIiL8FhSop4mxKwbEfYSaLjBkkNhfiqo
CFA1gyaGfg/dGSGfl2oo4/arTlheLy/bZ4ol31pdraVEhnhVptAjlmZ+3atB5ptPkEs5xMrzrspx
DK+iuRIrZIiUTF1LdTeLtLiDiLOWqcFq2axSJT8WSOiSQYw0ihqu8qV8FOuHFeEXQOsMfXT9Rlqf
dGYubaiyiTwpymA4wr+41fR6TFwIekbQSmqGaIFU6zK4vNwkXBIK+PbhHcYdS0GQIYHDzUgpFzaM
/WuZU8s0JteNpgzMveaoJlpCfMs0QQ9IMw2q6k0LBBFEjqZ5iUq5Shs+KTisEQfLlGiKZ9SNjZ5K
Z2iD8Q76tjuVrWiO+3sgjMQumRRPWT6oKvXtkBOL/p2CPPVRP3P7qRnpLBTNdm2pMFZAniJ4KMex
r2Fy6Zp8pXAh2KqzdFTGkUwIEjUo0ltHuCQyD67VbRRCjMvWvzvBkQpDmWSoM4I43alvFpkF62f7
UCVI9BCxm0vptRxXUdLc0IIPEMdJ4LVotS4nFfBEif4hKz6qTNWwXVq+8iMaw2Ve1zh2t1vJxPbo
cmkUoHgzuRZDFA5M7RbFpo/iqZDyKZ4m5dMHOHthYeSXhljA6xcBgotzqBQH8LLb2tLbZfms671a
ExCRxUhE6a3aPPuatIWRfIQUM9uRZXWn2kIE5nnfyWaBGPHrDqyrOY0iMjeKpJwaAEhUzDzcVKnj
NWnQyA9E6bur1CngS3VnmtU2aPP7WGiidBrdhIf/+k2oKYaMSEsDIwgWnQbbGczP4SSMS3ERPa0f
oQ/CSZWRf3xghCXK14EdVisGhzir9FT0JFN+KxTKQbU+qVYPmKGhGclZWaIAGj8BfU7GEQw11e02
6XtWEYuYhkDVGAA7m7KmgSmMwiMSZ9msKhCHgWc69V4zZB1/SI/2CoVt8UnGHjPs7nrh57r8FlM/
lCj6V03hQxuXUGZBGgB8NVm8fjwFE74FC0o6CaDRJk0Fr7fqeHltGgPtAvm2Nil+lErg9kgJjSu0
uHKASdfr5HdrhPihmZhiCqw919uRVpJvrlCoztDv3klWPMSK2miswWxN+WJvrPVum9z2DxKeOwCG
9a7uSY6pwb2YRG11CHuj2orWY4OMd7dXk/46fcSsw/fUui1bHBS7LsXx1YzjPXwe+sos7pSuK8FR
THNKCrUaKmcMGQ4ONDzEIJqW1bVw1YErjrVJp55GyWcvQ4IwsCamUNLPOvwVZil58bULXCFhSywk
ggijbW2g99IozQRY3wxJTW2X3yVg3u2dmmnl0GvUveBqgvMs5cf49dKAgDrRoV5Ezf7Vd42lEpAJ
AmES3wVUfCDgi+/FslFLuIybHChFlauso6E6f/0Gyj9z26CJ3vr8dltpggbBTXuH8h8JvkourYkB
MIIIhl1KMK/pBjG0wRvLq/w7ESjDhlEPTgwQQcuc7ByMpzBVkSGu27LxJDmFMoic3jIRCBq11IZS
c1lou0fipKLUTZJrn7nXFpmpuLhviCMHDh00jqP0napcFFkphtSDNNzKBgoJZRcHn1qlL6WaOo8+
MlZ3wKlrSBjOFVW/J6Cz/Ugk86wAU2VWrc3Ah1iVe7xqHtl/Y/dQySVe8+Zd63NpnarSgS0P9ecW
6P+XZasPRR+z29ZHQ5ryTe9SWK4UuDnM24OIm6ZHs1CmZj65t9UkvEvSXqS6f4zEL8lSYquQEcEa
YPSWNW5QhIJtTa5mgDOpNdJU/7UPQqM6WRJ/pgRcIMEkQG+qZRHQiEdqfbVPJLuGief1A71ev6Fo
zkutFtbZ7gGdaVFl2yvRHCehNmMNI9oO54TcfGsF60KNEz8s79WI8h7I0m/LK9o/y0i5WY5aU25F
Jc7V7821aJp3v31kIBAVfE8Z0Do+qnXfVUZ1DmLma7jXoc3KLEeuybYE8HtDEDbOgzCdZUMGIXlq
YMoCMfHMwqRlWPf96trva6oix2HTKFOhSog0i5I2C/RFSaX7NubhXutM+uze0AKRPWFAAQttKl6C
MBxJsZ5/hRRikgzI060Vfl1beLvKpEoPsT4QTuYBsvUPdP6kAQgeIsi9qyJ2azjeyoyRe/fLVr85
EYtokxoJVV5lBtSekTqqJLLfLURhfkf01Zep2fVfLyGRBvvWFfs+7JV5Iu4a6tkWt4paiiwVoVN5
vc6+4qwB7AgnjVNFlBbYz0wXp5EYv6FdkUyCGJTAK9RSiYDQtArMtcIG6qCjOe60gqpOupsczsQh
itFGzbkxZHMqdL04D0vwxMUV8opMJqwddhNDfYoEOdLbuDCAICvPehoNoOCcGWl+12G+bY2nCBJX
0t0Q1eFWdgh7QLZeSxaVxtoXxSA1eTbzZAIyIVANpqU4FlEAL30EaOvJzLM1rWyugbl8A8c/jZMC
WjKGsttT5VOws1QjJDiGBTVRn9K4TMpkCJbdx1Idd27bNpWXKEzexjU6xmHMlqcQ51lx1+eJzEat
CQzx3AIAgzxjX0b1fdc/eYpWADsUEHglXaj5+bDbjiTKI/Q4MMe1rJIqLtrNVS7ZDwBE3wfY/TjC
Wzqb2uVWyvk7gaxmVJGAHgtCuBKEtpsLCbx5sXptf/+N0olu3lB3HWfwY72O6JTuNsFb+uPYiAc0
00bzQxCHMOLh0rx+gBQoVuLDBOt8hUIUdq9ZSUTzTYGnZQQTuuZYCXxpCmoD5zycFF2ZjK6BJvpN
w01J14c5HgooD4NqXlbeR1ZbGF6QKuJReFJs0IjooL9emmhRxbfrsuqTYilZgXLIivbyekUNG2hQ
SWznaLWnj7q7JGUljyuSOxNoOR5n0yQZr6PxwzriU6iIVsbjCSUm33XOQs19pBSRECfeydrVhHs4
ghEmLx4AJO4AVe917Wn3+j4PMtViW0cwKI6rowEExGYWIJY1vOwlfXnDtVu/XpkURkasyhQCKRcx
QNeyCEXouq7KyMoCZdvI2TyHUuUkNnE4pcjXgA7qekgpyj2o2iISruaHmcLGVGm3HihKdl2XERvT
yLTemnu4IkeYrVADCKaKRi7zZpjT1/ods8NZhnJAocLz7v2+ScwMxSDkArtpfDWeM3RtnrNYfEyN
WEncrM21XXyFQuV6Dw9GmpRuPrRgH4rTlgIfS1TShagIxVaJwoT0ZSy6sUZIumj7ZpOa7aQsdBX4
GxVwr16pAMRMusyYykwZsJR2+UZIy/dQvEbLHCp5HcT0ByVucIDKvbGkgJiEYYCmL7jWznnZ60NW
V6j2GBR4aOq0ypStHLfcSl7EJ6vVKRPhD2IqWXA0UCcWhvc1ykfAlvaGV8JB/+jaVdUbwfr1A517
ZdyY6tMp78qO5hPnr8aiXdgJ9Y9gxn4/3F3h1R/I0c+Qq6M/TRWCFNUn4tfqpSJBliVEAJ9tosPc
UwuTqJRvI3JrbMnVYNmYV4lSydaYBblEALG6VRvJas4GEVLSr6HpS0iC+ZDtnw2AEBTAENHtS3PV
Q0LlNjcweV2XSHspQtW7uLHVEm4slEVxQ6Pg8f3ahMoiImRBkq8CfHZKoUDkhjCjXO8SDEXUoywf
dZMswI2SPR0YGDbSUxt38VQrH+FZ6EV9ahiJAm2tEpxvDW7VQ+gvqqTiTBRGcoysc3tLlbdKq/Ap
4jtki1Hz3SH/c4STTk6kgWHEElfAKIWDjNpPj6bOQqT85QaVp0kgV6gnlGsk7MeS53Oi67A/I8JC
RJRaPk2I4ZYUotuMcfpxhQ9p3WR3JDk1S/fygOxIAQWuHzCVvmVJOH0+emF7DwppiZAEM5tc9lox
xtkPFoEYxuvnGxC8mWIWsHyYErEQnxByMEkRAdjq/QN/hGZWy+xb19NoBieJfGDvuGOTnK9krVQO
Ymb5Wn9zr1BOTx8UyyxfPyivNMYwTsEMbFQQyun1Mgirevckdzq+Fo+UJMGVkE5VfAr1NM20/CuW
qOePipDgNbX20+e9PeV3kLDhU7KfVzk8dBFFN0bcKiuq5XqSNPdDVkNgTFFmuLgpXUCn4bAkbbdp
xaiDNhc5rr/eUgKNN1Uj6fyv72tZbHl5A0WTXEuIckVlTT30X85Sm+wtMkj7ashKvx7dSFhNslb9
fYg+4gLcV9J9PepIHwuscZNWLcpzqy1fHmqRMcNbkTFS+w4BycEBspIWBOR9blC/sgTjm2EGn4mV
BxABpwCybzBXlFEArWGXSeu8hMxCb4rso4CE5FaYaCNJWgfFLWEaRFWk5XMI04XEodDombWZUYL5
xyQAHcuL+uXKxuSMSFXqm6d+1z+rMrroBbXPIsAHj0geZE1XZV2YxcN/QFftxkhBn0STwKcmRDBM
gamsSdi3gnS2YI63ogBhw8E4ZGTYKcdq53dNW6fiXZ7DjnvdFGFzn3StCR+TZvYwoF5eZqY+nolf
awNyU36uH1IRr1/v6zGQMGB16OxoGQTeRlHvG5ycqSbiK4HDaifwD1teBEeLqT30TyEEU5LLhb4J
oPSeUsecjYvu67XmlwEVc4HGXjzqpihCQHVIVUlzT+F6fgaXHi9/+VBMdgFsqL2OsByRJX6Iww9w
y2sVAvwhez29ZuG5qe4y7H/RfQtutaU6SYNfVVGCycuO4UfO50UufkQPHEomH2EO6qqf3h4J5LNI
+7L9oQgGdNkTSMMqVgiJ3HrclXttERgt48Z2Vci9lr1wg3ZtkDKxBhJs61FZHyXsa7eUVBBSDJd7
hfKVlEmdF1K+vewapVtSycUGDvR7Y1K3rGntx0NNtprMgiMyKNEvpQq9VUnfpbDBv1JDFns7Sb7q
R0VrAtBfZ6jx9W3/6GaibpobytZhfyzBhcIq6b5cGrhLOuehWQjpWtEM9slgjlx2NorK0lq/fotB
0MxFTT81T/hy1WfZwLk8lIvWgTHv4nu+f5TqTHoK9Tl8QKEWtMixCVeV9HF8t/bwr6HrJRrt6PWy
aaH7fSZDmJV8lF1kYoQeJcvRXZDEhVVL9/XNokHr/BG/XxMWmUdA4Wr/lCMvrEO4kTr5fhEzYU4I
fvnrt//+8//892f7f4PvZJ08uiCJiz//D68/E4DdURCW//Dyz/vkyX+vc/73mL8/48+L6DMnRfdT
/tujvO9k+f78Lv7xoOFu/vfKfPsfd+e+l+9/92IUl1HZbarvvNt+w+FXvu6C5xiO/P/98DfysVxl
36Xff/r1mVQxbAXb7wDhrl9/fDT9+tMvTRJfDfV7Ow3X/+PD4QH+9Gv3HsXlb/Y7mO/vx/ez+6dT
v9+L8k+/BF3+L8O04PGSZHSkVE2Rfv3WfP/lI0vWNc1SVZMiAaiwf/0WI4UQ/umXZPyXZaj4gzoW
KCt8+uu3Iqn++MjEMnRLE0Vj+ET+9ZdG+LvO/Gvn/hZXz3XC7RZcWFV//QZ93tDpr6fUTFgCLLRn
NPKguqwoFp9/vpOtD4bD/0+j4OjHJVnQU2KvFpfLfr+113NvNd3uwcPZMM+7EIza08BeJfbHdnpZ
9fa2txeRPR2dvf1+FdlPz5uvt2u2I/Z+29rbtTfjH6pfefnNZ+fvq2uM0kk5a8YEeEbo7nqNfR9T
Xzgl2bUKR6kj2hMyh7bmfu1mx838bT7bHY+T3e5pP+3N5HhzNrvKdk8UcNqX4b2vp31s3cT+WXxN
dpvJZHf0N5O/6dA/2urv2sYanv3ftI2KRfxt2yjPMkY4hKXXB8Vu+6fahTyOLwcEQdOIs9PJ/1qc
vtzT4rLyL0BZ7el6ezmtxoH9Md4+7PnSmS3PELw4IBrtz+9p6S626+00slenxWbjnqZea6+2++91
bJ+Xsf1mONvpPrP3tveZ2ZeT/7Q/7K3onI6K7fd2MPpe6zbl/qPa9tZr0y3t9Xr9vZ1+rLYegCjH
mx9Ee8af3Wa4RX8z0u23zP0MnJ8f3z/9pPbybNrvVI7agXOY+aG9233dbf9I026+lktmXda9jTlC
C8Q+BmN7sqFox/7yN/5/aFoDA/7nppVl0zQtE0MW9b9vWrUXWVhjyKQWzPz25XL5crmLzc75+fJv
zvFpL/jfp1tZ3+Gx9k6XY+WIzuLSu6xi9vbknk4wZ9nptBlp9s9gH5OfJxZyt3l2rOOyoASSRpi4
lo3JDh2AVpRz3Pw8HH+xirnMPrBt0HI2RizY++9wLDhrez3db7db7xsLthzvSc9tt5GznOn29rO1
10jW2VQVUKkFWN5BGstpncIN9vWIipkxEPSp6D627YhiIzu3D4fZZvMTuJMvOtNvbPp4Puftq/3+
n4xV07R/2aSWoYuWPODth5H+NyPZEHoZ4AhNKntIadvBmGXC8QdLBRw4rm3C8vx2MuaZLTqta9jH
1XSa2Som3bu1e/nYe+vVOJ9aDHrazPcvd/uU0YhkLO2V6njgsIa+yuzp3dl+rFb754y5YBvY+YSm
vGg2U8iCWWJzaOzdZrPCkLlOZH+gNrUJbAyb3jv6y4PT2V8JnS47J9+9XJh4tr3TO/Mp1/reMr6P
PkNoodinS2AX40+g4S7AV/5mzgoqj9HHClmN4WEiF9oXell0xNFHYI+AajtrCq8c017OmaYkbnh4
2O03HcUrGRtC680FSG1rzhegRRsxkjFaYHaLofRjiOzcYgTBPIduo9kHeVD7BMGabbmdDSDHudl0
ZkITSTwQ13zdceseU+drc2F+PB1PEdc8DV1waUa6x/hy4UJxHk4x+gm528xeNdxGPdyC/cXwOuf2
7mdzbLg+IT7++pBTcYZi80V+Z28qm6aK7C/KwJ1jMRvG9vHwFYxF5+t4kp3V5Wszy+2T7JVuZpN+
dymmsiO3mzQ2HN02hWDuAfFNOxtRTjK70FDUGGD2gk3a0r7TsSsYpbmq5Zqj4Xtxu+1x6T4xDiqX
7fX3Y6xM7rMVgAke+Fzw+L27wtellZRxP6/nvSuOoqWxasfP93CNdHO6T5aMnb3GpWQndL6pU/SQ
83SHzgSHM6EAxyGNzfWA3s3FKbTZLtJHGOjwwEy4zvRj6AnR+9q0PNH39AP9RSZB9DnpZcl59/Yf
2XB4NRI4dy+MTPctX6TO2228f7h7L/bFNZS69ll3LWde2p+RMwrHD7sbi+PaedNXpf3GVEJ/fHtX
HvNtO4wEpgZuxL17oAZGqv0tgOrn69+40XryaTmJM/7Yzj3Sfs7VXX8jq2NvVXv+dKbDyujBPubO
lrUdMuKGvsTOx9v5nMlZcN5z+332+XTeRzAKbR7ud+EoE7Cb/t37vDvfyBtz+GqwqdPVuY5+/A22
RLzNqSehuwZyOh1u/xA7X5ApTa7OjJWFUz+rMTV7PBZxL/vtG5AxV9hCgehtqPtmuPQ8XGlXY++j
cY5fBsPQbu2Q5SPjNFp2TZLErvh9stmNYlu118QDuBoMLa4XulvUCLD06fwM8QeXTpztepgXVnvd
Pq9WGbPkels4SAdxP+MVs2ruU4TgBjbV+y5rlcXz7hMHrXu3doZ3oCx2nl5Ck7wRpuWx4cNdmkzk
EBY7lKw4+Vhg+sL8Tytvu15/XhZ7Isoj3Z3X9lvJzMxT4rI7T8y2dBunGiY6Fo3tthh/Mzsh2Wh7
mbtnXqIptp63Xs6Ws/lydEZL16U/aiead2MEg5kp8EdH3Xh2XTb2O+BW97MYP+fG4vFjrnSXihQe
mOltwZTk7TH60v1Yq245IndgLw+Qgq1qhzJqe/Tgu4bHWVHcRQMPlgGtA39je3XZ9kuDOuRg+k62
1Bnu2d+kjvOGfIPj1a/zth8Xk6FxnaSjM0ddWYZHBmtMgO3KU6jIuPWa0eKtTZspNGS53AUu4DOW
8dnZe+u9N93+nAPMt88xHV4785+7/bX7+QJPw9+v1FFGjWt5Chuxq/3WO8u3GZI+9iG1pwhtv5as
ZWrPh8Xr22SPEDjr0J0/pzlr2Y6r3Bzmq9S7zd4t78ZkuFvyjaH//hhRROdU9vFrx9y/udnDNuPH
+WGsDi1R299v3m7oV9ZAN+TGTJuMrgcxlF06kEM4wbD6M2NxiMG0c+S/zvZZLjoHACSGAb2eM2xO
DDdyvzpnsWdC9RgBgCbcS+qeihGz42ACiP1OcJzs23SwDNR0llAHz1nKQInxPHPKvbHrfgRx7whd
J2b2k39k7lWYRhp7aM5hnRn6nLXmK3AZicN8e1o8HEYOCwYboiMUiMzxK/8IB5b71TCzU5owG2bH
+4SpuhudqlE9Rl/XhR9lms6bmbFrZskkYWY3AB7YxWQT2hPDPtGJ7PIezuljy07oeNxwRf52fIG/
Y1vDxq+yd7J9dwEhub5JIy9OwZh+p52HpiLq7X4dR6PljIHT2D7PI4z99FSOY2cO9so2RvPlLHBZ
4Te7t8PswfE+hrPhBkLPdAzabNghvJbToX2HdmKGwcCcA1PxeTSfffkPh06KvZn3Ftr+F/IEK9XX
fadaV1PBi9adK46xOgiabYmZmT3+lSka2xgxI62XiDTZ78N+iP3d7HyeMxuwXWIk8v65Hp0V54en
2bBrmFGSwcQz7E+7KQJ0GDk0Kw4nz3Y3+/3p7kJ7ufuJvWAMCZB9GLGuMwrfb7bvHydYHevcT+qA
PrPP888HngyGu+Frl1d7hOSw/TlMb9wNl5mvveUSTjdHHkPUwjdWLndytZegY5ylxCWKKRfGskds
qx+j3eGwRNJrMGBcDtoQGix7uPPX2No4EU30cKzpxj/5s8PXD4u0s9xhNpvYOb/T6hg1g9Bk1BxS
5+c6khfWDsNl6/XwJpObw+7gnc1i5fwaPPjfHdN/5ccYOJL/vNkG+GCR9pI0U8IH/dudYZwkVFop
Oj6ef1qc2KVdptvVhV99tvabzZc/+TpifSfeuhj2gmmXbd5rJ8fH7pEd3wez+vR7u50y7273U1y8
+Zv9Pkys3vZ7yyBf296c6XW+fe2eh/dx/AancYpLOd5/D1Pw23I+33pv88Fr5DKc4NCdmOJu9yOy
+WELv/thKhsmNn5MZu+Da/fD3uhns7k6mwl76c2/bxuUl/5D2wyOyt/smu+h8FAKk7Y5ni6LDW2z
X3Afm6N/ukT2+LTbfHF/G7yn0+my4gcLNLtcPL/BBHwW6+nHfmiqxdCSG3/nc6h/2syWB5wXLnnZ
0wrTC+dfMIDFk+nGZ+lc/Wz8BQ07NNeWxrjg+K32F77gNPTE4nKiFy6cPmyPGYbsxtkL77drlhef
HvO5GO4vHjt3PHwFfeNtT6fVfr9nxaRn6InfXZnp8BWt7b12197c23r74RvX2/3HlG5hMVzz//yb
7+W/1dSbf3MFPlgul6O3/eqyX31cFv7X5TJcfPiu/Rb3c/V95lo8/+v++T7OwfOfzzECLjsfnZej
99FyOTtwHecwDG/Gym6Dg8dDbnaH2Wj5vnSW5+WM3w4zTGFDFzOFbfyjf8aalrvNgXDCdj6M/h1v
08YTzsGU1pjRnGPOnL3bnfyfzTtfc7N/mDR3u93kZvOls8MPffdzZDVhdqDBBt+d+fF4Hm6LA5Zz
zzuPRpgq9syEsTzPR5x8vGxmO5/N87+3NRIP/9LrVRVNJOKj4Kb9w0BMGkvPs1aWXX/wB3FUL3Qk
wYXFiq7Gunj+wVCwmS+2YpvNcbCH37tlgS3wCD79PRjGYEJ0CP9cPvjXP+F97FeYl7/b0W5c87TB
eDC9PZcerO61qnK54SPcJWcwrMEh5MMLHg73g+/MTfmb4+YL+8dYOZJ/hnO47tBwxBRoTN6CBWL4
54jFHzlxaNgLh18uDJ3LajNzCEH4F4sphZ0b7bvdXi503ma41oo7T+yvyfuOHp4w0FbDqSuO5liM
mD9T7O04TEkXpo/TD63Cs3Cqf7yw37Q/9gyW4e4wIz4axiRjlY8Yh4zbYSD77nAgxwwj90IjrYbv
3eLI8sQnRimNvMKXvCw4asFBC9ZDtogHh2bnypzC7WLxY76X2x0nNhMhA3p/wY8dGpGn4IrcCQ3F
9Rd7Ru9mwRjGzd2vOP410/LwfE/G3e0/GD48Pz0/dOGG0XthYA03sFoNnYyvzNW5LDfDCR+LDzzI
1QdfwyV5/o/LasGVtq8H4zxO+X+EncmW4syypd+l5qyF6JnK5eobJNFPWEDQi74VT1+f8Z9BnVtn
3ZOZEZlJgORyN9+2zdwakRK8Pb7Ldz9HrLV4fn4iIZuVa3E7rs1VvQW+KhkxP2C796dcnU3rcDum
hGGJJ6+fBFYq8+7xn+T3JSLCY/7zB3FiyUEnkTywgDfhQUgETlahMzFDZ8ReSjCEFni4EBpWFzWz
McF9EEEMzTEP44EaAjAIxjLzZExgXxKtskEWl6Yb+oBSD2T8QRZvG7HPQ61hpiF30dxF8z3MRstR
2DE1ah8o0KPJPMRxGE5ibpP1ZdWA5xVbewIb4NOMT0AldBYLwUY2R7Lgi8fngYEZrgjFz9BN9Osw
eSbRUgCeTNjEHzDiuP8bdtaLnQS4G4GAXJKL+noEJobxwYTfTHphaI5450TEOw7ZkehFeeMknmsg
KxRRk28QdT9Ha44EQ5m7Ar8emMRT9mRyRg4q9WQ6U8/hAQE6gNAX1yjAzAV8Xx4VCeMbI8141BXP
kPGIwDkfxgoQlBOcY4zyPvZjkjF5I+73L8cbU8GHuRs6Wsbk6/kk85AZxhGjCnrhRKd/qGF/DjeK
sQ8YNhZLFjI0lsVnWWJ5iTmaOID+xUQK13FPM2CuJ/rd92Wg3AZviZmB2aIN0rUbT0YMysHzGcrH
whUKjnGDxZMJNx6x1MwZs8E98F7K1EziAQrmg1UF/se5j+s5ZB30nEVga7ClWTWZEd65zhkQy4H0
yCKB+XkqmzfH0zn3J3NeHrDlfX8+H/hr1D4CFE/mfuriTsH5nLpM+ygcsIDcfLAGHbDg56KqMHjY
cmtoSjwndVHhTuWiaDEQcYCfNYyZAn4NdBb2vRVTyUTA/NYuiid0kKsE+QZw/HDAS8wY98uHTDsX
coUV8X50ETRB9rbPmiF+LgxJ7iC/1qgq8FMeirXJuRSgm6dWMHbH0BZ2vS1Yx4bjgdfWeBhMc18D
pGke+6CkKNs8nnA5eCA4yYddUUg+GiQArAFxAdeh/49GRv0I2jIcGVk6TtKcOwG+olp5Ec8tL/Yj
bjdEq8G541je/990aKP9nwhbx+C4olknza/1Pw4supRcflMZHR2KcxIahWIQMiTandn74egYp5Dg
TELmgbz4j6obo9nQsD/kZv5+REu0gOxwUblgIU8D/LFH5GvaF3JlT4NpEmrRov+8/g8xE8AGNgWE
5Z6/O0/ltnz9C3TB+qqSV9Cu/7xVmBxwCMUW/9u4VNOfKhD1HPE/S9QwWm6MDnbXrDRLNg2i1GWw
zDDL7pdm7sJNZH14Fy/DF2So43QtywXHXKvc57OB6FIQGnifsp4MEFU1ZvlS0BZS2mf9ctbvp0Zk
kuAX8o2VW/NhG30qkyLvRfOwrxK08G+yBC8ZroxziCWJSubfUBWhDe4ayZKn5VoIAn8jHZBVRI39
gpZy1yhnmTUeksnm0OaneuFbf8IsuGYggsS0cGnhCwz4p+Jg/r/tgKKaJgJYHLP8uDOaSdSaF1mI
pXA/UYgDRBENzKog/kKI4bwM5sjsgTuuUIIfG+FnXET+RMPURenLf3m+n7D/dBcP3s+SBT/y5PWE
s5s+51r4gqApzhJTFg3NNEHfsJ7EAoDaMWU8Ozf8TWzfmQgBQpP0+6ATa8ZhDGMGo/pDubyAb7gS
Lg5pFvIMkDsgbM/xRhpCJXOge3IJ9IM8SxhD0OGwGivsX+wdrw+KLnYmI4AUlYmXlsl2ATBgz9fA
jShr6I+MQgaPOKDf0XpMWy7HdL3QjzELZXGm0RAik/XknbI/wFXZTZ438vv/PLrvY25wE9FbP1WJ
63MCGiMkufwNpKEfJirUMlq0VS7yvM4HiqHzGWxIiJTn8SFRhLk7cbwEH53Lo6ZoFIwHJizh/g7Y
iOAArsIhGE80ZroBT1QxKwKFgUz8VmMlOv/Hrvg5r6BrHJRjPPHTGJ0CtDOMOJ44QPFPWJF0tOhE
uM0KPSEqxHVGPnCfo+mAOdwLXh+y8XuCAToAFiBGgugh5+uuUH5YOJMVZAgrTAjEBIWwHsSsFjyC
V4ThoudYvxE6TGPo8HE5BALwhZjJH9xlWDiiLOSn2ut7PRRLuMpGI6HNWEA8zIgPQXVkwdfBH37d
IEV1MSQ+JuxIrlCaMeKghe2w6DJrPtYSOmnuc/A06eGG82RFF4sfM5K1hauKcb9VMmFwSwx5XJXw
XOH08hqPsTgrJlgW+2qKO1U8AWL1o+t91kiIBE/BKghrghXNNYvD+TBcpDfiXLjn6Ieoa5kevc7/
UhylI+TN/Ll/mA9kVQ+QPyQ3H6CcUMUAio8fCfXPKsgfHoLZgClwDY2TZzKR/ZSJAwnRgDTyyBN2
CM+HQZ6wR0Uo4D+THNBE/BCyeTz33cGEqZpDDeZxngtHW2MY/blc8seo5qh3rsSgHWgDF2X9cGoi
lTmusJyDqzSgtx2enxxBgTwMxAQdsJpgDzeRBR3Xsdcn0JOJmvt78dev1/kJZ9YfwiEItcaf8cdm
WON3Gf8XDUlln/+oIBuU1mlWuwY68t89Gpy4vknVqKIgwaRouvDgkbH43NjFqEp8BOCc4ACrJCoE
8BK7gF3AqwKGQgjRHVDkPhAMFqMDQCfsG3FvyAMCh0w1F8SBhB4lFgBBgUHKvgCVHBwPqE9Bc7En
wURYBf8Zj+3fHTDqwD/0rmBZKNSQcAOYPc59uQYbCVono8b/g2pIY3CGt2aOFrqCXgBVeIGf/A2h
tQ5IJ7dHer0QhgVfxK/AgrI38V7KporBFKFR3GSu2Z8QckcAEnbGthEUkEuLRY7xhTaFFCKKqYgi
xEzuid2T8rRwHVFoQ3TJFCal5BNBQAyC76eBO3T/y2rSReS/rGb931dzu3tvn/c7qznGpmGmmNJ8
KLqa83xMMTQYe5PZgKyIGSWsADcZ9ADCJ4vNNhYVzpovUNRJsoLsyGcQDYFXPHpMtezNn32CTzT7
+ZREgfNZi0flkuMAzoIGYA6mAPe/lBef7v9UCuKDLCAQK3yE4mY6qmwFHPQZyxj61PdQmdMxDmi2
Dczfj3FzT6EskBp8Db9f0XjhoaL63nRhX+VQ3hOk59kwiX/844dGcoKDU8rhpxigPPY/ZIBHEBWm
ZdFhEiwZvJzlF+Am3sLpIdF9L9T8hXsK80ak/CdRIuk/OMeyADq5EBAL2QZR+acIKE5idJaoHvkD
nPXwl/3E9edFApLRcLCOMAeX8QoLbcEv7HMQEuC7RBEyNJSUjtV6wuaHMeHH+oPJCftnDTlzE+TC
sGUnMHn//BYfHW48DFhAFQrDW7kS+wQygVIitCTOnRhSpdJgzZBFf+RrYN9SwsyjIYR+DXiNxwOf
kWBZiMxwRAN1w7ki9AdihccAm8jFF27C3KKnGIhoBGjgH0LNPLI1Yg4i+SUjRwSm9ngd513iMzBl
fr8wDGVn8AUDJFoH76TMAW8XiyBJLCEFjORnuvyXsIf6f4h6aFUNg4rhRrdKdJPEV/2//tty39g9
G4RQSYwOvhrZrAF7Ben2+nBjRBUdmvVhs0DPlBlk04xxMyEKNRXBQcd4ZXidHYFg8xPkFScUHCPD
3owzhw0EqxAPHZdIMvFxg5BhKP/FtyObwOH1LBsRv7DqiXOcG4hwof4cxgCgsD1xMSIpeE7FTxCm
gBS7jqlf+whkDHdD4WAFY+YheT28G8gu9xIpFKMXqZ9ooSbgIYwIw5AnRdog1eKv+mffB77cBFoA
GKH+obqycOhSMSjDOMjBwSBVfz9WHayZJ9njsNZxGmNn5P5vvVKmQXA7CNxgTWRByBblKcbYmCg8
keD1//lfDyiIiv//QI5FbHY7dBRvGXJO8e+L2HzdLp3Zk9anAjmoFKxI9rzQaL5VoN0L/ik2nvyG
l+McFJgDmsSfLFtIDCOxcvjzjxkxFCCUEzEsh/XPjP5hOIAkLjX+/ZeLcHIVHp/P8TWGT0YJJ7zD
McYDphqox3sssfB4fsFTUYaB4Jbv/vyjYllGJQFF8g6B2wDPP7QrdgO2yE+x9rnWOIKKcx7KM4zH
4viLpoxJQJonEI8lnoZ/Fm09TAlt4ue4E38m50KgVTSzSLDIjkZ8hAeJAP0sVlkbVgxFFHEm6Tmr
ftRfyIdESaLGwVI+DmzLtvyxDzbkH0+C2ha1nyyYa3kH8KYh6HCtmM9xU0QPJ5TgGyi2QPrF9sKM
wG6Q64vFLK7cf0xETMYfu4RYcE08nTwmng8+zXaB02Z4QGVI8sJPV6MufmAuQg72IeS/X1xfDC2u
jtNGdBUTIRafIDw8HcbG/IYa8sTTQAkyvCe9DYsljELeBnH44bdof4cAOz7L7uSekG75qNxsIvwO
avDzC+E+wokkhyBwacbHtsOVp8XnwzvnP3/e0sTLhFdc/B/gNbxC2CGoyyOMsFvEF4eq+jkmJ6y/
xsWFKMA1eBM7R4/w2LGD/xiBUNU9SpCZxtnDd97hCh+FdIg7ilFyeMSWBeJ9dPn/vtsa7f+MmZ06
cZ/1Np0L2v8DM7/NYns4kaNpETjlUFCP024Ok820poKuR4/RvDLObknb3dp76xjLSbrRL/V+8hod
4ld+j576nlLnk9I7+koow4ZTelT31jmNv5ZhflATBPWYJAoRfFSNK/h/af9nl85euVPb3kXTZi/t
Tp7ux6YJESv4HNDOgfCrg1khbIS+cqbB0fndofqjTS8F86hXNObRVMJjxHs/wK0T0RrN+to0UYpP
9KogmoqItpFh70NyXqKzX2ra+J5UoVu6GhSDPWMurIoEs3JifvN2mqbf+uns7V3Qthn1jFhxc0a3
oI5Ta5q394gSvOe1QT1e9Z2UJmmXp8GLSGACC5TRi1/qoU96ljWt9+gcfKy3I+ELE9pkWVe3ajai
ml83O4SjUdOCMIevPiQnoly3DpYDXy2OyfNrQLUaTvRdAkmyz/RIJER+touUmAinSjgLWUoEY21X
Z7cIW1Qi8y9+a1Goi9OdtJ2jRTSGPmwJwtjGjIQab4MKDUz0JqPLBzcmhoYWPh4RbfigTkRRzFgp
mtfpD+USzR0BSD5/H10ah7ptFv3hneyKGZzUdOM2H+aiQaTAOekCVsWD06K08Hc2p2fufUrNoLjJ
rNUtupeohBCl95BkwmEZkRKhN24Zk9vL1ehM/TUPup2cS31bvkmUb5hF+nQfhHicEQ+ral6sfOMR
POAe7K7XUetGeh9ViTqbnt2333X3/j4icCM6khrPxY9u90WJTrMzNF5mNaq7j2HL/mo6umflkPCy
aPaxqsMtlfi2uqH2vWZ4IFKjNrePFL03+3Unq1uUbSFNmohjgpFpCEqzrIfTprmhlBdPbje6vUcI
DqW3nvTnYLaZUPsaFNM3gWb2xzKSSp+C/x2mNP1e7O+qrsrgoykqazNLbKPt6khpdsoZqWJOBENa
q5qbhLwf4jZIZORsv5ptAkgn/bNvNpGIzDzVTJJOxmJc1x+r4dc9g663f+TiU1Y7uHotgrBoxkbA
ym5yGew4Azj3GuNPTMZ007wmtMzKK9bDOeb0M3dmcWOKiFjF4DWg6i9VZ1Lql1S8arDJa9TO9Sr9
FyK7141RNayGJyU9h82oowqfUjTUQNY1v8X6dN2LbLNLSCsx/zY27A4SxEYB5G/2uyB6qabJ7I3I
VH2n9aQk/LJN3xi7wp6kfpD1jGfWtMOmfhAnF7ysOhs3OejxxiKQ8RcoxZYlkLkeiNx9iVVpWgml
e7n6lN5e/jFIWt7Bv7IJmqaRb2m3Yj/X12HLv6sDMZjOxn8FVyX3Je9NE+3qvIkto1wYEEIYmm4p
InD6D+vrweHo9tOnqp1LPBahnh+P1m7s/SUdDlO3AFbeRK9R5sI/6KcizoywzSaxbIt6ULc7zH/X
cdg2xORwI3V3zuprtxTP6gF3/Y9KXu7OO1l7r9TB31WR5alvedMswICEYEPwCz/ETiXUY3ZmjtG/
Ti/2Nd5PNpqXSkLfbuHRPo+IOzwOFsQ20XcQxt62CsJ4qTkaPilMShDr3fkCVBTzVBTcJwzw5dO/
bE9o9G5Ka3viDRMyQHm8A0O9W3QcM7Ex6HSVXTyKiuqjTwej0XEQ3YOgSG7BiZk9qnJoLAl/HdV3
5vNobWp+rTTbyeaqtn1abXfSz103zr1tac9S4J5KvGciO4lk/XoPw3pdretRt6Yl2oHQMn5Y8ylX
NiOyj4Z3LN3LcZEYF6Ri+Xb67hJhS6ARPWQlIPFlNt1Dx9qC4iQOEb1lfZLv8jqvRh8LUTkMm/27
NqjP/+0ZFbu9sS6kwNF41KdZ2OPh1G+63W/u6X5pnRq0P6B1gUIcaVh0JHTNokEm6asNszkkk8us
UUmNUTycWQ7qmPnDLs2adRvuJYuAuGxDi3+GjkZDv2PmL2t48kqXsrc8xA2rCL6Vv9XFA9rfbHLD
GkOuZ4s1ccOjoeiVp/70qF6pZ6q0dnapudjNowpYMJZIWcBlQGlM3EZcblBz6mTdU8fRpLTkuB5F
VGX9ECVdmNlbk2ZN5Q3zYiMFoWhDOCiNFjaEzeJptfsbNsApLONzTM04pz5quuRmEeCM1iGysmHJ
YMDJCjKatFXS+KiDTzth617oj8eO7ayqg0ePtirW3u4e1CeskbJjmKuqnVV4sr99b+dWozf+7fHJ
27mG27Gih1WbVwfLKxBQ1Y+EQoIES51UXZ2Stn0n4JH2UeYlORLYO55S63BYvFQrJX6vbheqFRmo
qqpKds7TrjuzdCbBfDv76aIgnayhkSvDTMctX1jCTI37Tds9mItgSvb0kF4Lak9MetV/hLPobNdG
QcmtA7ooHLRhvYkPRg6t7KNsioX4G/eQfQlL/2gUkjrGd/bX2Zz53/7ebgY0w1Azp0P8NBn56ur5
hr44QRU4ImVbUUrKLKOa+lsHrBcBwlTtMYkNJ6ZPUyDYQo6Ar5kzXICEJrnKLBGH4/zdPxNXsO/T
iFWd4yEchMDswpr5hMV13JPZf/zt7bZm9xKGf1RnhyR5Cco1l5vojQd7uoup3e/TYIpgyLCwagTX
btz+gf1+V18P8MiK3tG/OlXb3vYqZKFQytbn9Ppk96gbT0g1iB9SfdslxndOLjQs58Wccr4bjs9q
AZqFbxTi1VyzgEgLAdn67X6c4IjV+/DGF+Rn2k68FcWywuygptRx8Be4IRz626D0dwn16pUxTuhI
ruu+VyOOLkFiu3bWWW6tc/ywip5HSO3bKu2kRmHMITVWPQmH/Npn/2H2D/HevsLJ0i+S3YshQe6q
QmRx2zn1nsOqzqADynDLIQt5VoQR2g06ghE13N0wU33nSthmGxSLertBkRjq4NUI9ib+fhNO3lSP
MOe7HqWgU2nl3nMMXQu+BBgeVMOcPxwKN9NExXtbJ+c17N7s15zU7/7de5hbBJkOt6W9n1McmW5d
x51ZrJ/L07xOjOxleGSrx4SBj+itpZYVgpapIkxv8G5vrx/zwvS7bw13sHfWM6fu8cn8zk/6Hfi1
rtmkkgGJFJOyatP5tjGpwxh29v2wvFGWvN8loDObDfe9WYQghTOHxEU4bcUkXvRwZ3UbBLZ21h3n
nB3d7eQ2aQ1rQ7IXBjv3BQTSv2F0SE9WxQDYUcQdXbfO6c7vPszgDq4c3TPZGBVztU+AptVschpS
wR2NcIhqfxu9WX1UNdmgNMmKppfGjajkXY2I3Ie/jxvJKau2nDqhjIBpUnO/USvYJY1sj7AUAOlJ
P+ndZR77VZc3zffDQ+/kUCZmCCdWr6EBjJ6cY18/1pUmQaAbfZwy5OmbFjY0oXeeH7/e8j+VYAd9
Isjy5lxQ6Any77bt09NvUrW+VDWUjVe92CBWte7A3hp0K7W6Qo3e7nymP8l5OJueRzfrERrgJC3A
oya5wuZpZs36FZpoq3PYZmfPrEYyn8WH8Wxxig9Hyjja9BBqTuvxJyhplhQ09TF8Ll9Xpcjs7Ti0
wJstX+oTZDOW+TNsDu/9I4rgDpOPD07XebvvPpot62Je6Guf/hjzDuXId2ZleBu9gjeR3ZNa7zi+
7s02DUP3tGmke4F5jmjV2l60VqU2sGPqqu5ddaWh60sih8l6aLONPyBZbUWN2jPtMxRaYNe0H7w5
7DhH93S3dlkXxXU7m5UlrXgA+jHlQJyDvlQJtO/DlJNKTIkelxj7fKcPztYmr6ywNsFOd+MtSQRE
QVf0Qw9CCH41umfNjnnrTWeUnaHZ59eiPiAz+Iyq+hbW9F7UmhscUbvU2zRXsCtQtKX2ObVJUzLn
VZXeLA9CfpkqWlOG+bwK8djaBNO6JJ7m7d5mWZ/TdG8b16D45ES8guqk7rRBV5qubPZWxzLQJVvr
hMXSRj+e7S+FyWdmxy7mFaTybx8bN7MyaIVbuTEqJLyqhFZGcEj6CsSz/Byi7hXZw9VeG0DMD0E5
ZBI1vY3IemAn6OuK6lLm2SHO3tmwiePTovZy6cJ4hoLkx+yVP4eUaogodKDpZx0f9Z7jsBftSM2X
Rx0kOGYDZUpNRaT/wiHlV7X9EWXr69DJ1viOYVvY+x6bEXVxyS5mMyQTxkSzT8h0mbTtBU0eJGUv
6O/cT9+wr2pFATll7sD7BtH85L3EJGW/9G1+upsOfZpVXAtJ9khqmATenl1HUsPWWt5iyjOTtFAu
L8Oa13aqHoXH12+3tFZ0tySE6aaL+Gz1MirM0MFnp0v0O2yrrmdv+02PoKrVHj69V/RQj+w9M88P
XcG6JfNmWRnc5rf46BkQv49VdKy2v40bT3Wqp0ee8ht/hpV1kVH7g93Qomub31nW914lbSQlpdZv
5uFmsesPFPPfIrhuk0j8Mb2WnGrvSTGNp92mLPo+vwCCi9nHub3sO63B1Ovi7qlfbtccyvHSkVkX
3i286nvLnEVv/4mCMLDXi6Sr+ocUWVdbIAmJ6VghOgvKfnWyZ1gnU4e2ue5r+DFrG53RVwofwtHJ
zmiAR2muYCY3sq/ptWbO5fSB/g0GsFuYPNvGobxjr2Z911/VQmxLu/F3jgyXtKiQcjHQHyrVXeIZ
1KVqV60OsW6c4lXdN51JayalPdPLmtLidZgFRMQ8omZ2zmnYJTbqoSbMHbqHhpfoNZptLy8t85a1
r6RvUyZEVekLsfG7f91Jg2SN6Ja1yIu6KoqUtjHFbl5pWHXDry6fG6tKp7vem2B3KmhGlAxyaVjh
lYX5SBjqoKtMT3KylnP/bn2zt711aZCKkUstKaarWNPc7xRcQAFKzF70Ebr8cWjYVN07HTTPx2me
XNqcmVQUOdE7h/5yiPvJ3NDYhrpLlDOnYvR0czOpGSTwjHFkUfHCK3pj2j9Z9DgBv+BEF0Wdeqjg
ywpKUjae0envFdJ+ikSvp5N12T0HnV3ybX5VvTH2SkZ2UUKWJmraGNH0lDYyfoHD4fbbTVeKdMEI
7zFWt8mPJYmWzc5S39lrUFZMIDJJgBU6vzHHRxKQdiDfQzdJPHuyDE8ynPwZrAhZtxtkf1XHT5s2
D2rTp5LXNz6tP5SBp4Wfu5u2YfakXizaDe9KasKIsjEIO34HKm8OmnRmoImTvZ/Z7+hygZ19Pfrt
nE1o6G7O3p10vY0NUtlY8iqNCmuMowJQ/GJbHGP62ZjQwo3eZXQMVxuvbd/6h4g0JsnEIgMxaEa4
4fCysYuphoCVChYRvQUrBOz02Ud1mOfph1hL4Zai2jM6QizbNglK3YhcK2aW/CDcWncHt0jAgbt8
JKn97RRcHAPoZRJ7Qg6ofbDWM1jo5sxhPRaImhTm/Azp0j6y8/S66sysszW21hWbI9zDDWbJgUet
m7tVi0S0LQv2CmyUjmeYS5YOu2TR7tpHd5eK2QI7tCUzkOYMzpt0AdgkSmVKP3cAswZbgo5ZWb+E
iB4GZ4XVetBeHYAzyLoTMt9SGx/TN4Ee2ndI+QEGyecWDbVWf4vh1i8celEoCqJAEOmIaj4zmRXD
hVjfvCu5WKT5QN6t/sbFn1Ulh+YiE3V3aDmj0vGHBLINyTp7585UwvvYUiJUNIrXM3fP86UF18ME
Nw23C9ckKUvvfE1xc6zsO2lsEHN3m5bOeKepNhrcFvXYh1Drit6q6TYp62YTM/3mdFz6ljHU5THa
OJi/26uZwylfWKAnkl/A+o33tOa7cNPbsQS01HQ5jT4BO00Hy6CZ8mr4Re/4OwfzjLwlShcrvysm
F+e29Fq1Lmr1ZqW2km4uVvUmLK0lDW9IRsYNEm3Ux6f1r/9VTp0giUa07armahuQO0q6X83du/Sz
tZtDY323qfDufVODWz4AnYbZTt89kuOG1KgH5pNC6DC1E8/LWdV6Ps3OMdw2pgbZQxlZ0kwNndfS
M76Wlo9WsQ6cUbuId4IYZm13Q2Nj1mebGGRwhpAelvBgNrQxgiLVR4E4yLxyD1Vpsd0/4OZRdQel
dVOtpb8ymMxTTOvUYVNtJm/qB3QntC7BJ3rjnRX/iRVYYgt2rYuP6sqK4QVyevR2zrIgWX65sUDU
ojCfEHOZNp6NOYOYyFLMYBdd1c3uSMHYnpI4J2Ajzid45VTsEjH0cJiaGefLSxrZQmpRS2b/5W2T
MTHGUcIiPAKMFbG8aDvTUG1dwUoiSdFFmwQd7+qzj9Nn/JSoGoxWE0sK11b/GEWNyZg9YPZbPfwd
ix4n6gddlSw0vIZTmq/rInkq6vyxoS+LExac18LRxSTZL1K5CYL8mBA7Ht/BcfW1rkw+fjR9TN+4
prgTSg5RRjv4o69PRhpO/aedCE9zmnYFxAi3VpVk4YuaVPR0b/GhPcCwtyMYlWAES9EKLzZdyinD
lg7gYEu6ypmZysPlRr+UwVzQNwA42MIH+cFOX+xln94dqoWYAyn4mc7zIqzyeTPBkKYFsMthQ8VO
MPKB06PusuMEAus2+4Dp3mosGdL2+SwdGMVg5YhBB7XsK3lUd4e9M+6Qft41+5IZ/iE7lCvh/dPT
M8ba1SFz2ayTt3t2dk4DED2oU7DzTxxVkEHMJOAWUBGsTSW4XAi2YxVx6SGc9Mozk5kV7tOYvjrc
IMOEv3gvtx2dVAVv3oEsajqzDJJGCnabVQ+Dg4HiDmGi4e2KSmgWlmXQIht7SyZ4jPNO7YI7ei4j
auzJlj7g36e8oB4D3qjApGPdrQJb8ka8w6zPAjr1GMbKOUMHjRDfnNELKvL1D06tbzhPAmVeWhJ2
X+qKQ7jW/wCBHdy5YcMiFLsUughqeffJE5fKyVyX5qQ+/fhU5eDpGjw1RIQJyrGQHnivrYeiVXUf
SSHF9OwNntaG8hLP8B7mX3/Tw4uDwxF5gR7yD7JBdcOqO/eaua6Zz5Afqm3KbkyhaOHJ2a5oX8Gm
4fFmOGDeHCghkOy3AMOW8guYSOa8jSe4Rrz8FscLpftuTqWH6y29auY06YYnHHJRG/eLe7PiLXtl
Zqa4kL8u7u2tv3fozIQs+RRbgO01/Kd/HHGGMTlFMoskltOFQCz17+rulbDtCtULmAn82LpOWncM
o8KlbpDuX6PUU0Ah8MHe36hj/ll9V4cJJQs/6tl1D3Vrj3uFdh2od27WGtPt7IuDg7R61uphtqNL
8CWg78n1aCyEn3BrbThVogOkvlvZ9CZq2cHauY3iDThjQPpLIa6qq0aUE+CEhhU+qpUfgulMUfhx
aaNK/i7rVFoYLmqZhx0spI2FruE3Cq4kV5kEy7Sla8QEcppkw3ZUu0Qt7LxmRvVia2Z3rXkRaWNa
Wt5LFJt3R1fsEeEMle58VMX6sIh3FgldQZY4ng+Ef0dpUiByMOmyTUoE/Uz2a5sfzGwyIUl6xolM
7NsRZj2jygZzC36aLoUa7YsX5HRQrOL/7Pap7mz6D+q7kJHJLkm7boGDvlAR/U4AG1p1qYY3gzVy
3tQhJ5nRWJw9NrIC9ciRAZ47WmuippdVtXHzwiPNVa3nOYdndp39wKlM1TFsr6E+y651Ja34oQrY
GpoAR4Z9ird4z7ZefolxM9ZJzcRkJ7WXRD3XsIe4Jg9s5BL/fxcwvZ4t7KbTAAsaJ6oj87uxL2HX
4mSArpcN92yf0heHV/qjP3M2ioukLg2yVDn1wYXYVEFVBdA/q3SoCo9YUG5Nnb29eWcXNETyRrT/
jLd+x6U/AIVaXvqhKh4mH1nNNZNtRvdgzg+ZYp/UVaaWDgQOfMEMCzUQH+jJqSDwOErWhuKsh7Ok
Q24khYopsdsbz/O90/X2Uc2BGvbknMk/WhX6GXPKigXYzQ277R1Hu7zi3t2X3XE+E0qgqeB7Ui22
C7xizSlhf03hrhO0aFv65c5u4U30Vg94BTTdwBkUf1Ah0JMpPgaevMsGLgNayxDJRbu5aGdjtJiz
qVgCrIKaYQ0EXQNdwrGXVbiviGrtfxWO+/b4cK7aP+ac7amDXWD579SVLY8/SXPiGOBNVoNbRAF/
6+JQ8VeXpHRDJDgscbYp2dtX1pTYDp2eWLPUvUHxSJ+6m+nJ2UfUzBuA5QQpoSvRGcmTdfjDwjRn
wUvPO+BHKz55MEO3rku2JkWy8XTswE1chGO2ptmKX2DaLQKEODQFPlX6savuX5VCA9QrgnPQPWVU
OjdnTPovK/Ja0VOFweIUMa/k/FI+JDp7HFkMeEJrWLpjzhdUUAZXvIfEhFZVXsEPXep3+rXTdriB
zHBGx4A37qxnBF0wM9l6DcjtqErcWU29g7ffIXe7SV0AyCl8swN6it8QMhdVOKxrUxSloHpLsA/v
JQnjVeXKMcfHZoglR/VHFvdhGXCl3t0cXoM99UCkcoJUXWpOji/7zENTDNPasMcRm5KzsfsLVxpn
Fu+8ViWwZoYYFLjh6a1jnfsEtOKm3FkBLitv7/bik8MJXkCPx7gEjSktFO8FPi5mBEU5uzWOOpHK
I5ueNHP3o3KpLrR33pzdEGOwy696Fn8pGtg2Dx3zFA1KqldTjKjp0Su78Dsfu0ElfhrSJzhpKdES
XK0XBTTEPGqYE210Qw5bLXmoPd0DnQfb/jZlk1ovFqqI6Bu0UexsvrOtOeF1i0FJ145ODYaCp2CF
SX4a9sP6JwUpAaH3W904qSjP5gXD6zqky/o1MrJbgRV2HuJCaieNWhA+WtFh/jzjWjSbZ45hhjvO
Q2mXSH12E+K9tx6CrC3M54Pet7IWvFIfMLYMcLqhTmSlW3ikOBc9ZbiKSZNnsSr2e7zN8JtwxOtV
qf9Q8TleYjC4UuNbbKyeOUlopfs4WAWVSn4mxS7Z+w2qJjqNEeUKlf8cFfpgdX54cksf6TH544jP
Zjm2/skn/qfNcfwBkEMwBg+HKDI6CrDEhDezucnhJ/SAk6MGtbqO9oj66Hgs/XP/oSgKRbjVjpox
s4gaBHB3CtFsNcW8XGAh9O+jrU/rPX+XFE4j2NkbVV3EsJVoOPzaexYHXMOFQ51qqJxhn0LOOr02
p5SFR02PxYdAiSuFc6j0pE/ezUayXSbcpPDhsEWwAKVRLvoa3A0FoHSy99nbgtD1+ayOrfDR3d4X
NXb1OG3SxBdUUaqb8ZuMYA4H78mGXmuLijUwqPlBS+7gRvsTQioAsoGhn8kxab/pLGg+g7ven208
NMVGfVc0pOGY/G3tHWIuknfA97yTHUGWL6i3HzwGQmRQQCT8hBsbTBs0InohUJ3cLPwt1QpanN+/
3cHBpgdYF1ehvnAQ/aZIUyUsBk/KmPtbvxHQASfFrQS6V9mlJ87ltyHb3TTW3xs+0ieHXw9szz18
qIjkdAzlcRvewDeczE5ntPtrhMfkKqU/vtosXAGdui3ILIUqDmy6Xc/QBqGpzaTjP7OuRDLgvYM6
fzSvVoGVltOc3FZb1mt1S98cP0LJJmXwnb44ye1/8bFZ1/A7PKOzb2m3h7ls3Sk0ISqvQiMQsL/h
DADPMD1af0Q3wFRPQQXt3wraeIJKZOA0kBicL0qpyvu9GaeFT2p589yXjGPUmnWKKZdR+aPjm/X6
v8x9WZebOpv1L6KXkISQbm08D2XXkEpyw8pQYRQIAWL49b3tdL9J6px1ztd33w2rMJjCDNIz7OEb
4gEPEc8tC1nsTdQe0tvsD2yBQFDwHW3dfRc9xUtvK6/xyovQlO/fDv3hBQM6AnxMuCs01XskG94D
jFLR10DGsbZRQ/6F3y3/yu4GihGOWDQE6B5g1JtA129SAonf2olD1TdCqwYyUG6NkhdmjwoxhYmA
aMHNQOK4YYcKFcnygKAK+UmDUUBhmgLAZavOHDIvPSrVBqXhbBk8ooB/iyP0GklTtkZrOoRiHgJh
dFfxumEYvWEWFZ7LcvlaLqApoSLkj1BT+74FTA6x9j9jx3zxV3LBn7/xHVJzEhJqxiV+I6AVyFJ0
gvENqkBn/2t8sRJT8A1kRFZoXL72cLVHLQhFHeRlzSN/ufFD5m2GdMuHxBKGb5Tu0cLDp3DJundB
UHLb3ILYDdCyQOhtgMMFwh2qRx2qeCGu2RtKJqD0ysVlgkvvsV/DLmjj7VFql5chajECdZv2SUcI
53GbbwOmBhIAr+u6Og3b+Ax/8uXxFWAvhCoDgAkQQcOA/SNd9YiM6GN6gqQM3Cw2CqC2F+jF4Mt4
e3YaAQlf0zU07xfoc6LgLDAaTCjdYHy94bR0FCxfMDlHKPHAfq6GHc+D/iof75f//6TF+f8mtPn3
ip3/H8psUgHw4X/UTP4is/npTb/9Ict53/+ntmbA/ytggsGdUcoghIAmmKA/pTU5/S+fKcgKBkKy
QLEQb+L/Kmuq/wL1heErIRWSCAGVvP9V1sS3qCKBCmEALjjc2P5Pypp/vikhA0FVBTSA0EPoc6LU
uzcF7q4Tq8QQQknbQ2WitnjaZlT4Pc/PTklmYR+dLqfRwEM7njDyBY6ufrtUfyf8cvsXv/Qrf56C
oJRAagIK1oy8447E7fA/pyBbNI4bD6U1SPiuGliePDLfbjI4GyxmPXf7rKzwLmXmPIY6i1gM3wFa
Vd4qh6uOIq7DLBn+C3T/T+GVv57cO7nCpqqbEa614UJVJYpMbVLuVQirA5j1wNo0d8iQwqC/zmp4
+JfLcvvZf14WPEUsYCAJcx+0gXcM4oTGY8JVjpzXadSr2zh7EDBL2IgM0y7vhgsvEiA7xuksGtWc
Mvl9gvvya6VjJCztHP/LoEr/FG68XQkqbkquClKYlPr83fnETStT7QbUGKFIf4ABxeOUJCCVVxrN
NI8iUJEFJuAkORTNbE+NpnZfhA1M8ciPIDPNKyxFFi0hUBUcAxqluMnL3vWbmXIY5AQBFJTCkO10
6MEQpYZN4IBzuvCSH//lwt5ww+8vrAQtm+HyKgbt2j8nQD80EsL5JYqsAXkeZJWvTJG5nZ0bvaaT
S7bKb6Fi3Ip+l8PkMxoxwmrB/2Ue9v+ch39eTykI8/2QYgwI3r15Hi6Ak6kCOCvuDh2p2YXGKPfr
LtyWLDh3LFiGYw6t60ICkgEveYtprEr8IvqX6/E3J4JRBn5oQjDGcXf/vB6lsIMW2gcw0oinVpni
NMc56hAmbdeeKuKTy/1jX06vsFuFq2GbT5shT9oF9Wv19M/nQv86HPEALBmMayKARdv74aj3OtIO
vpKLguKdb+CjXkug58w4AkMa2mSpBvdaZZatq9br18MMd/TK+m8FGzzg/XrMlyOwHZNN9GYQPrAP
BQ4WwtXx62yqKM7/5a14B1K/3UUuBOWEMUjlEKgn/3nxeiOqfOikROM4xKyPYe4AZZ2HYTYobDTD
eGwa99Gwzhx4QM3BXVQ3j3C79HaBMh580hM4WWWjvphMqE1Auy6aNEqCjrvHIKXtw5SmeJ9rG2Vl
B2x6noaLfPCzKJxLeWmS9gxHTbMpoCqPYF2a03hzjze2hzW9asLD2MHDjnQT3MNbIEkhBA5QsavW
ZB7ees+Gx1b7R9gjowLC+3KTUhnlA3X7JqAXbuts2wTiAJn0t3mMqz0uZv5QFhkgZEmJ/kM/CLTi
m38L4O4x6B+vKIQTlAzxMErOMdO9ezf60ocDs+gBas1xy/2CHbkxAPUUfbbwB+6WVhuAVh086xLq
vCMMqY7E0hCGlQkKzPAigMLsnnAYQ0gRorPYEi+CTwGAqLEbrxMU2nsFSbh8DndQ1V/wnhwqXXs/
OvYc+45ESa+AZpi8D52yn3oHU9hB5gdC9av2UlQRk2Qdw/5tTwPd7mZfR9n3wMr6JYAj+DrxkjmS
Kfw24FBwNHn74Z/fEv826by7PD6VglOYSklwI25v9G8hvJd2dNBpIxZ8CB5S17XntsOl6CsfvXAn
2fNk52+qpQhX6wwXsUvLlc94d+BNeK0NKhe0EGz3z2fF/jJV+pgeBGZwX1CihHg3QRjah9YN4CU4
btOH0KHimcyAE5sqPvrKBzhZZ8V6Np+KrCRfrOtgCTaydTL5yUnY+pMMp2rvfDzQQXH25CSRX+px
2eDPZRYObkU8JG4esfIY8hxdWgJ3nXY8SDOFD3Rwn5JgAsInluys4mxctlVII52gNuNlcHt3dr42
g33RPvAMGTrSgf0XzsotKPz9vnBMkQGEjQX4fYJwSKP/eV/yNq8HGABhUmS0PxJabljB820uINI3
EMC+OvLdeb06lB66wx1s64dhgIVFekhh+TdP4sDyAXiCrO/xPuYs2fKGj5d6ogj5C7h/BCGDC3qY
rGqR8m2YpeCEsI6uA9+cUx0/xJUixzn1o/v3Jl6h88nlPoeHrKiyS5fDL5gO/pums78Zepruchjf
wcq+/RD0ikQ+rdRRJXMRtWqO97ZD/wGW2AfnWlBKknlZ9LCBH5q+gd1n8thoDnw3HoWF4dN4acoe
RczG9Ac9oc2aV2RrkhmpdQD3I+28j//8wPnvLvfNI5FCYR7UIMl9KdS714C0lW36kUEQONff80zV
+7jRzZJl0m7yLBZbnSn+kImKboYJ1q/d0BVbXch5+y8n8tf3EVMAxioERQiNQvouSMzwOGZDAKKD
Sw9k5MVBxdPHLFD9cXIyWGSlLHdZNZbLvjFwTiPFVqTsx92mOWCW7MKU/su89D5auz2Kikoa+ILh
aVTvH8XMyZ57ft0tR5vqpavpF40JZBlndry4Pkdm33Oy4XwKAXeUgJd2GQDzLcId68ONDv6VZ1vD
H8yHt8rOIYBZiKHKl52h9YKHJtt4A/DsVsPFqhnja65n8KuKa1vDUmjxz5eXcv6XFAExkkSSgpeL
4gq/r1nEQemIbbSAXbuorhIGFZlppx3LKHrFTIXLScwjDJ1CuZxMmWya0JpN1nfoc7RMb+A3iAcw
dB+D1LJTHRZizYZDGR5DW6IR6vXhI9KHtSu9+qHz5vDKeecds8FEojcnCs+Pczmbrc6dWZvUu4rU
jQur+muYBflqqgvzmAUopE4SFbkekL3Zq9OXOfdgEKWqY8Ug3FiVJcra3FtnsfnOYo5aQJiCPdPX
cE6RuTvmiWvPMsAcH8TolqWDgAkqf5x4n//IaWTSL1PL5TfRZii5MOvtw8A79U16s5+E9mxfxfvC
K07wshF7PGZAEuQJUn5S25OSGoCKMNh5ygNd5vZ7gYzAg7PjhDbwKuSoP+sJ9WBXo9FkWXuCcTy1
LlknjUXlLS7PQ27dDpasAGBOCk4OPAFsQPJl6/kpTIMJKnEdFVHA2vwwsIfGlG99Cv9IPmtMQz75
gKERrnzjYyeV+5j2y6Dk2TkZTbqsRVHuWjN9MMON0gTbp11T+E+xgnkzjTjVaLLwCl1rym1kTawX
Rc3NPp/BCmvz6hn2f/lq8J/9mOcXeD/ZbSXAyEhg63cMWyA+sgwYKabmfDm6KVmwNvgOZ0J0rjGu
LKyTXw18Jg9xHTEXAh886fSS+x6AfroEHQFWYR3OPRYDrp1fFlE9bmtXfavl2G6sAP8JNr6wAm/q
dT1VUMxWU4ZeE6qyeeo2TMd8K5mpPxClgauPx2BPFNslsNa5YLYEymIkgBk6C1DcTMFAGfp0nZGB
nJxI3rrcelsF58LFROGarDMDHFELhIiflt2mBuUoSz13HmtuzzkiH56d7otwDvSil+p7rXJvqSZV
7+K4FTCHKS/W58lbU8UnyPOjGVO31YMX0O0Q0vaT5kBfxuhal1n8oaj87Jgi814S34PJZ5h+Kj39
Ao+S/Fl7HTqhZKfYwDfILXr4OcYokmcdWxsWVIdCy09Ss9t3w/Rr70MLuDt6sMZGKxt+iIXj3+iY
1ofQ4/Yop3Y1G5MdG1pPkZcUY9TZHcs7vstJMS7IQOVqFsou1Yj3U2IUimOplo1o0UicCd/HM6zB
83Q4oMQSLgWxJJptxfchna8eMs4DnMj3AbFi3XaB/5wQERwIrL+PjdWrxJnmkM3oLg1dmi147fd7
h6Rhl1fDc5eM9TmxA1Jv7jCblXgy9KCA6VEz+i4j0N6yST38fo5G0JAcDRvFSgUMNfTbmbGiRC5T
2GE1dQ3dWwEiV9ikkfYIupOJBJp9RE/Cymmv6ASyqylFNPYy2Bv1nXZ4S0s2AftM/OKczbd/lMq1
cok60L4f1qrOAI+Y5eeBZ94WqQHM5kLmr8KRg+h5OwE+AutFk3JYwa4Uvb8h4FFTyeGkrFnCujK7
TlmPsmJznTPxmnfedMQTkj2Ft6cGJsK2kXwhAmueh5h1hzyrwGHsXkhq5m8h/OhFohK4mC8HP64v
AwbntvPGR4ToqC8WetzAZpmdlGmwQApL0hkdbJkAPlhJ72QRZZ/KRqb7pigvnHRy0/eyXXblDE/R
Ip0AWXX0fF8Qhv6Gl2sQtVIHal5rYHiLhApP+jyHW8X4eBxNfzY+8gSbYYzMOEmfirA+M5sjvQoB
kq5TedQu3xe8z84BezNB3u4LFDZWup31p2wAcLVj8iv1OJqvbWGOeWi33RTTLe0tGpJNTXZFDmjw
QK9Z2KdHWC92axeO6nEqUmCce4Z6RuW++kO/lepJ2sb9yCVcij2aLmYXbxqJSanz8X+FTS9l3qkn
kfYCPm3yaAr71fY1uyb+xsx4NcbKqBXKEmgGtuZUqhIRHn3Tro93NVPjQutkenSN/UrTKj8OBJNe
n5Avmfb5hzb24ogy9JzatHFo8cnyOAe+XpkqmA/52KtlJaeL6Qq4InBb7BI7lgvBe6CQaDCs2JDB
77Mt61PMJ5SeE/G91Go+jLQE2ix1aj1NsHTsBSkf4UW7wjwLnlTJvVNtJHzhYyCkXTGefK+AkS1e
gwqP3CIuPYCYLF8h9QsOcnbgaeB13OU++1yStH6Cb24BgIWEiTMdIbofC7mYq7Q/BJ5YVyqX69b4
Fxhwzav69vpVUwFmAqzqJgkbMfi9ghp9aEOUnzsPJN4nYwpQtW/jyOAArknqJznCsKxq0I3p43I5
Z19Ek807WgFQk1fyKlk+raZqJk/F/NCTm3WgqUErkEWz6okEoaBqgM0fyvw5ZXYr0yLqSQCCMp70
BWyS9XpMC+jzUzTSe3iaHpIhH5eVq+Bhp1OMjaM/Lg2bYYlAs/ZR5nxryrUVrPpeBvlnnYO5iofg
sWV9HhEqX/M2Uwef+98wZL3BnxPGrXFTbGSDBkaXxuuwyuQ69uB3MFrwOfoyfu488qzjJxvk4VMv
MnXsFGiR2QiEn2iBAcgciH1NMcGzsEcvgJNoMDPdYVJLIrwIiByHFMCZqkXjax6BQUsC/aPvW7Vx
PlgrEsa2QecpWJd248LzDX22YhXDyfLYJ/o5s8jeXVrEq5oj6sYcM66IiYFgLbsG3sw+VO+9OFzW
veei2uXNa5iqz5Z2gG3NoTkHJJGRjgUSPpiVLZLaYBqfBr4K0hD4vLmIl7PqwuXgqn3S4QZx5rIV
Yc0GI46BJ63PF9q84REPNm02pVse5mjSpkBKl4W3alI2fbQWyfGYVs3JwnOxFNQ+agKM9NDpK9dD
uCl8vD7wewf7OE+e86KWy3ymYPzD8WwxdxrGsSKklwRy/y5MnhMXIngogZ8uttwk5qF2DmakBU2X
WozAK6Aa+AkWp2oxdM22Q+y2vY9PHhwEF2083EqNFYKbNiaP90XoQNSC2d+yQ8i69L0AGP6Cg7wQ
enaEJXJYnsJa88j3+IehxINB2xR09h7DtmXfhQOWNC/V+FR7w/gk03STzja55HmwKeZMIqhq5Sm0
A1r+IOEjk4Qp4VDoXRsn4cbe6iJ+MMi9R/UpnTnbk9EiDKJGRk3ZngjGr6ss1LXuqY1YiLmZhv38
qMY+xkhjQHoyY36CA6lezHU5rzWqWHsZTzKCh/vBc1Q/iKIBomTMmk8luAk5GdqIIngAgqLPXuwE
0G1twIRnY1IuaUflddqjFcF2cZioIx9DJPryc5IY0GPSKVyltE43bg4+eQp3oYvdYz8n7KOfztdM
UKD95wqso456T00pARPWE91NooYkAY/3wFIUAcahhfFtuuggWLHhtTjl3jzu4PpNTv7o+Eb0/Lvv
sfDEbosBTYGNIeHHIt/GLCEH+KwfuCrpfpwR4Cx8hCerNjBosaMlXTqLRjYxjfdA2hRGThnxF23e
RZlJ3UPxn4WGxXDkw08Y9cq9n9r84bdFGUMPogYnpCEOoNqOxOsJJr6nqvPbUwqiP8NtEZ54Kf0e
bqxdC7JR3Hye2pJebn/ISamoMgUQ/KxKn2FXanbKu+WIMzr+vWQgzjgDxYcRhsFVCE5Ghqc1amzB
j6DJw96XXWF9DnfcopCrsQnUFVWlDxwz6GqGPeayHgdANea0AvYwRSktDoVekZIiBpkdpuoiE5+b
GDAKhtzT7/OPrpvosclpsIszf6MlEBB1k2NIyr6rPE4/xNHUrUMNSkQzAVNaClRHrcxekhztTcLb
c89uPGVSdo/NtEDhLHvExYerrSRyg4fIXHgHdAZcks/3tZEEQFq7ARgmtAi2WY2EohNpJBqYGroI
YwhQrMmWSPYlNyNwKCzJN17cNKuRjgvWt3oHr9rgqZ0pRhuZNZGI5XTQIYITkuDyBH7yJOK4OHZj
9UPC/XGftdN0Jb1ehX3Az31n5mvp9QAGcDOiXKhWlZpFvUS8Dh5El7Coku6hKxP94LUB8vJeDrtU
gIeaTcGDHcnN7puIizd4KOBWet+FqnqI8QT3IuhPXpC7k4GT58HZfl+UdbbOk67azlK6o23800yB
SbHO+qfRRJYNa29kZJ30mEXDbkRIpfpkiVJmflBVEW+CLvigBcgVYQ78RDK1yGJy+FUh3ohUgVq8
a5MeBYHsi+lJfbacr0jVNRcEefvAzsEDAuX6OvAYXTP1DaEeyN1DE+UiiHfDSPKDLCERQHwUGcZp
DiIxc6QUNlAR9+pqO6JZs9S+SSOEj8nRdwFd2IbPe5sh/NMhIrdudvqIQUKu4jkHiBGT05pR2zxV
cwDkfR/UXz0E99TvIQhS1+xQZwBhkJF9o3gsFjyJk9epfqvdANOQMEyOce/VF4RqoJOoHJomPLSR
41W59slUgrIm5qeS+t5DyoHK0T+Ik+7SsEFcad1NO1ijQ8ClKMW1BF3IeRxuwrKjW9mgbtDwurgS
jd1mCbzMPCIKcJ2Vt589PBUl8KYOR27GYOWPXJzvCQ98fSFUk5ntKNhnP0y6HUt1i4kTuR9v2DpU
XXAtRcAOxs8/So/UWw0/XcwFFkm+BRhMdNV8krHGKyJaINkbA4UTrydRk2n9aJs6vnjjG6l78Tzd
Fqo7JImvnu4rCYVgC5qrZ99PxXOLIuiCGjHt76thR1U0kSnf3Fd7f7rNL3Eb3Q8mSNAf8roFUPh2
WBMK+SBVeUQTSDzfv2Bxw9AW/LlCO1ifjzX6HvczCdGYmIs2Ofw8jb72IwzS/ea+ev8rSHI/uh/s
5363byTNUO/nkoLNS604YkBKd8LS41BRoEEVCLbKcbOc0LhZWo7iMaHh5yko4KhlGSx2IAG2lPAh
9kvvmZnJe+6yZl2kzXC9fzTG3hdTuPl0X0MdBTQ9U1b7+2rolQFiJW4399VYtunG0gmVmNvRMulD
MaRjUBK5HbeHseoJL9OP+0YitXfJpmJ733b/SAF0SDnEAm5fHrXYo13SXH7ubVCTncJp+nmeYYq2
CA0JBB1u+2qn7GooE399P1ijMOm3ae2i+1aTx5iizCAW961tPJZnoafX+4/1e694LIMucn6H8YiD
/BiLxj7dvxlX5JKjAPBwXxPIfxC5xPPhfpy4u3WGWDVu71sLdCzXWdZ5q/tW+AZjA+Vg8t7OkLYj
sKQ1gcLH7VIgCaoeWNP//HGBdu1TCtjrfdvP/achGhqZP94/yjz6SjoFJuztWCnx8FNC4e/vG9tS
uahxmv+8B6ElEEhg1v48j74q2x3un/t5HiV389Gvc0A1b+eRxLO9oEb+827qJibPIVIvSiGGImq2
qgsK0Ox/Fp5GbhuDA4uotTu++/y+OrLcbOcy/pje0uD7/u92a+GJuJRxgBylESEwU7dj/ton9qpj
0zuxu39+P8qvjeOY+fu4pZtfH8lbpv1rtZ2SaiWRmi/d/ei/DnA/nqUo5BkL/vf9K7/tU7LcntwE
1Cl+8a9zKoYeLFjUJwBe5xIy2n9ei/uqUB0AoTPqk6QFpEyMZ6WoPnrVECCf7Dt9lPdFmQvQaG6b
0qTA9kxAEQlt6OWvfe5/3Rf3Xe47/1q9/wWz2rNIAxQybwe5f/T+34n7f2Is5zvbB6v7Pr+dwq9D
/3aKuWhYlGlAK39++Hf/+te53w/Jp/QLzTJv/bfHvu/y61+7KmkPs7rcP/nbM/jtVwxNiexKI1H4
7dC/bffl2K+SIof1eVt/R7AGnSki9EtrEGNmGepxadzpFz1yf+nVBLCC29Ya0VKUxgUkmW6rnTfY
dVLWfHXfuZiRoTS3oFzZqnoRBYt3VZ3CUfC2MxuC/NhoEG7vW2nnu3PdQdnq9n/yYcqvXtZt79um
uoyfnHu5f+++GG/E9aJ2T/e1oQD8dHD+5eeRZveJuy4/34/UKQN6WJvzw89DMcxbTDnwme4/oA2m
iGqUIIGiwjmx0FvZss/X962YgslG9wKqbbcf0PiT23kxxrT7Vpcp4FVu5XrtmtMIH/fnuAaYpZ29
6ZqOrNrSuYU0SivIhY0W5KgJccSI3NxD3fItmLy30oTtyzD4iOWpnQ4VK+2JNC6OUNQQr7Fh1/uu
vLX7fGDzJ4HaQzRUk3/GS9nt/blUaxfr4Mkl0LeQ+Vi/Zf2+7gP9XXh1CLJvVzwqBPIbgb7CTgdD
cVE8nZemb6Yv/iSi+/F9F38xSZl8CBPHVyU1yTFpc3kULEV1urcgVXjq+X54FCO31azqz2pARTZF
K/ahdHOyF0UHfQwv1k81AsLF/bDxt/wWq82muzJTwVpTB8WyJboA+W1qHxCl8FNr5uQpK5XcxjJO
lyhp5FCeqoJLXXDUfYyXPLnMz3YFakGL+87oKKRPMgaM3J+ak3bx8GjJKfRwm8VYVh8rzyMoUQB6
APQOFCq8/jpxhFLWJ+wa1up6/1jwNtn6aqCr++qQoPXb2CE9J5J6L45x1Pvxbcr6cG+mRKDJUAWI
hQcWP/P286wM34VTC2oNZrlF4fPqW+eZQyjK4XWM834tVSV3vY351UsRvFTEVN94gxJtoujrKEWz
roRO9mUyztekSIAOvR2DZmJHYW/7SkxQrTHJFPsyC7prRviExh+OUaK70Sak2YzKyFXRBtJE/ajj
dRG3P0K/pMlTS1Dupab00b0JanSuvBCmfGF1CXLTHX4tMLF0B+pqVMDuH3pIZ/7nT1QO612NCJrO
utybuQNijA7H2MHEfjGa5rYU7XBM0ZE5znU3bvvOnu/73BdItofj/a/7blSjMxyFhH3Qcz5v7t+6
b/h5qF/r96/kFa/XqRjBxPjt//06ZNdWZsu0+56SGU39cHoiVWKeTDWvC6Qmr06S7BRXNdiSYZ6+
BqTHM1uqdNU1JnnNs3aMFGOgLdPwUPhTOHsoGIDoTmZzjVPU9Fg3nJrb2jjkxY5UlUE+TwSoOXma
HDyqLjru4wdgRH4EflNkG1WH54yhSZA0FFyRW4XgvqgYAP2eM49d51DlL1W2ttxAIyjsIAhl0wEU
Mzm4je64WrgQ1cYJxeLFkM7BMhVomOVNHyzLtFUH68oFpuLh6A0cCK8Z2oZ+Kcin3LIeoKUKgKsS
kXA5Nc9mEuE+owPos3iplhSYO669LXXxa1k0Q6RyF38AAOeoZSe+DiLf1hpcsixuv6LMsXXoZe7h
Sg8pMNcAtDgiR42afHolwq2npCc7QzCrl/Ww7Np+Q+34bPp2UY3Og0hLDjpjfOAuAbdq4vCwDWLo
77iyR6syY0snNCooLRoa5CkXAGmxlgOYH6R5VKQfqq6sD2U6w3dYoD7tRrx4Ye19HBzyRaVZssMI
BuAd8vNbIQvcgmSAXpsNdmElkyXtURHqoXA3GgnMP+mWfQUA/OTX8F516N17vHkegoJsq4LUmwC4
OOfrkxfjcFmfJls7mW9y6j8mPLZXhqRphYHvrUMgudJBqi/hPIKbYIW3oTnpNw14UomH8YrUt9T/
UxnTKWITxEWKpgx31HRvFr7qlendbqz3LgSLRY8NrGsb9IaDykBkjBGwb2xnQewha/QeFQCN3fch
devU2fxjouJF6vzPfdYPT2w0b1PtLi3lyWNCytWs+XSJ5+xFBd4bU7pb60mdNX7n1qJBuGQDbaIX
ko3e0pdIM1D7e2GBXpfAUS6E1C89ZOzYWGNoRT07xRWVU7dXpAJTiUUoXmQfQQJYUX5SqRev0o6h
Tj5AkGXAcNTUxUNeYGzKpyeO216gJuvx+hkVArK0I6sjVKsAP2IYKsgm582TH/TgXOlhTwLArwQb
QUXSUkdxSbao1JyHPocOIs33NPXLNSSvT37eyZWhyCwSFAlJLOzGl2fUuIMln4dlinpnRNt8xFAO
rcmixmOWWhDJELsvSAyRjKDG66QkokQTo27lBQDXiDiJijlfGxH+4D6alRb0KAOI8oxXbsu9zyXn
16lFqu1PaF7nU6Q71x5N2H2idjsVmCUmhrglxO9kvIL0aR2/0qT5VOBJW+UTzZae33yaTQt5FCfe
HAdpq/vPAv3Dl9SIcpUn3hq4b+g/6Pxj2+svc1fmm8kEKPXR0q6qoIfaHPpO6MSDwdjOIBX2AOFl
GHEKAwWLto2fOFOg/qQIqVHpjRdItLYo6FMIBoJkWjLoI41NhpaM8JAyQg6hcsneDihXJcDiLZOg
1Itk+OA/jB6oqmXgIZwGE1H6G440FofLlsaD8A5QK2BHhj5EZkaOPowfQPOJ5OMmbEm4ZARM18ys
fH1m2QQabCJXtEDIl9mzq9Bs1YR8D5rkcZTya1VwthmB/lwZKY62kusmG54Dz7/GA62Wu//m7sx2
60a2bPsrhfPOBBnB9qLOedh9p63esvxCyLLFnsE+SH59Dcp5UZlZqOYA9XIvkBDSlrQbejNixVxz
jpUmLtE/036igH7sYhpXzlz5u8x0jkok+zawzavClTXHcXposS+u+p5jQF/POeKMdzAt/+AMYKnU
1IWr1L2v2W1XlL4k1m2xzXRzdbQX7svcj9euo4JjO1Vfa9P+GRRfB6fZm4V7ze2Jg5SEktLG4Suf
y/bMse/kFPO5k9RH3Bu7ZHZBgIQRvlD0J/xx+1jV0aVt9Kv2yrNoRH+oPPtrWFbDqTC7j3zIb0YE
jFVsEdjKi3QvDPe9kXwo8dsUWx+SyVC2h15FP9yEH/MMKF62uo5F7W/t0BCrWvCxF3KqqMv2zUjO
Kqt6dZgbn3C9p41dVZo/y3F65k7UR8MzK9AlpXfsNDp9lnDvJnVob5xwdvbcHPUuClNS2KX+GMTJ
63N5FYL/NaObNp/BMqn50M/e18FkYTNHd1dNoGqG7A3T+nsRidckTwkYy/JnUU7pjddnhEz88afw
D0mdvEWG8ZDM5SmnI01xCr7F6sanIgBt1RXBvqcn7hhjemRBf2qbmBxaGteb0sm9lVfM8tJL8cOV
jj4LX7XPTUNZ5qbu9zky/ZVRV+eshIclSi1YOek5ht+lPOOUEzfpNDG8sWgF7eK6X3UyTp8MOh1h
VsAhHIurpYSLbr30CXtnYlP48NqdzK84RJOzUNXamGVE/amdVTng4HYLcfUZo3qjnDZkxxDhjSQw
Pyc2GnY131SFgyYzp7AaKW1nLS8RZcTVywQxWeHeVF2t6EmH49bvx3oTtR5og1hCKMv8r41Nk1EF
9ocfVvs6h2WV+I44+7HNmtyp2ylge8V8fVNHqj3KKA84g0nn7BSPNQXpy1amHExNEt5uYzX3WTB+
ixX2eMdO5MFITWyr3oRdoTUeKwt6bJk769pGMpyF96IDTce3664qy7vHoS8BJ7rT7WCL7s6YJ84i
OWW65YC560xoyYgjF7XY9TRNkisNSjtW+Zcy6YOtG2SvjY0TPxaWs04HlezrwjIgUTqsmKm8tDr/
OVup3LEaV+uun9ct/7PxksTbY1j61kddzhHRNLfC7NTGHtLpzmlGMryJb5/8VBED6+DL1v7RDDhl
dZES675L7KMthzW93+SctNCfMo5xdhgT6/QKEutsIKcWqnI/W/rO9bGwlTr+mc6jYko1OUK7NG/7
BKNyE7s7w8miZxmLD6HTJ0cIAK42HLHRrm69zFe3c0fueEzG5lGZ/rCjM7Ft1BCeTUIY27q26o3k
kh+NvJ+2ftfBmPLSvW0a4EOL8t18kZRAV0UegyBEZ+GGCAjOoncf44RetaiT6abx7RSXNgyr0oe7
FHXEDxe/BRbl/KYBfxoxPloE0+0o+5DGeQvvMy8+vMG/RdutXrKC48XcBsV69kscSpOXYWSqQNDM
LKL2ONO2Zi0Jevy+s1dcKvTjzTgKY91hCzgniflaZT/HJh+3Q/bemuP8btvFORDDzhhK69XvIBFm
1kX7tfWkg1rfZAOWaXm26yB+bBoAJXkWnZU9yE0rI3Z5Jw8OchYPxpBkD7h3YsDkWbiLnLG8JaM0
0Z7XMVE51ywJBnb00qX/pHqS0UYxn2bb+zEPurxEaUX8TC4lRZu+5/3gX7Wa72wLlqkvrBXrQb3R
w0iLpAsvjUfToR0mvbZ6Gb1kNnVlhd2DH5spTmYb6GcozX3vjP2hsZuzVmOAMPneNEV2tgZtc5UH
1IPQLPZWPU0bLwjM41wm5PqMqKa/nKv9pDWtlsk8JpNx0bbRXiPvxm7b6kG58FubCgyV44CpdomP
+8q9i6uJmpQOxjGLLGBqudXuWysjrx0kAc+TdTvLc+RpsqNDNflXmY7FU7YcP+wiudUYp7d5lwDD
TTPgwIPnrRvV6R1ifHqmq49xzejlusf1smt0OtwNAjVb1piOnPaxoXL5RoPS3fjOABnDH57mIY6P
XaPug15PV0JRLEp4+A6xRa49TN3bYexufatvHyey41k9VDfSMr4YhZKneRyhRZAPWyWzaC6lBpwb
EwaNguCkRACEKCqTS2hpfRxFAP/Q9uXJZt9OMvqWaSZoA/ljszU6uu9FxS2Dne69Hs3kEA39Isw3
/hp7HHx8Nzxpfz6Fg+scWum8z7WABRuYC+DRJm8zwLvW9JFa9zg3mfHYmVGwdQLnBpOTtZ0nHAmz
m1uXzpzfI8puOqM0XwovBrGUtP1jUfHZjcDTl3b/+PnFdSsPckNlBek2Ler2lHcsvK4hLlZbXQdl
i0MF6xfz1qrttST8EN91eLhXmZvd4jwi4uzhI+9tu777/OK2MydJvQCG+M66n5aDteyFeypktil6
q9nlUzNsp8oq19pQ1RYjN9dLyvs0pSm0mozcAgmoCs85cO7oaMPvkmzcD6PRnLvly5QVgEAyHzp3
4YCzdm9HkSWbzs4IJ09W/xw6NQgKaqetg2cxrWX0bJv2uOI8Zz43nnro0mI7JbP1ZWAnrJu03Sbu
HO/bQojnzz9GWAKpQ7Jx7Rp29EoltC6a+plDh3PTScO9K9N8bRqczMKczkuZDerJMPJiNzhBiFbx
pdRN9CMBOVjoXa3S8Kza9itZjPXQBe1hMBk1EMQcIxvrrlNOfAscMnVopSfIo1c9tfHK8rQCsiC/
DEb33s462Xc0jRI0Tsiq3zsdcvlGrDg6xzoxIZN2+AE8XDMcLl3vZhzdfoMqZmykGOS2VBM8mrGv
NnFLy4dwzd402PhbLxH7GVPLKooCvAL95F3H9jYko7lsn2rHB+R7msfyMNojAd2ScxRrWYRXN7SO
wUz8abbDc+BQISGoPLqp762HoRdHN6iKS9lgdgqiRBzaHPSc5LB9FySG2tVWaay9kQqmqxq8SqNx
HLMEk0iekdmXfbVv8jw4R7P671zfhD//mkBwPU4cwjMJztiW+xcnehnVsuzwQ6w/TY5Z2X0pHJx2
uR1EN6KwbZyzMLY/35Y/5edJzuqMXce6Cvtrvaj5xdhB5Zn76iwCyIT0BW8+vyQwSr05ubHoNl6m
ZGQKhQhvO7/hMi9+yiasgwM+XIAIA94wil7vxipQBaYYWcHqg+5hIDHUziy41TR+H3Dism9H2Lwm
uS915QJCcsx73Eo7XTlv2ojGr5xiRj/DgBant0RBGKFBFC3ZoNvqu6hJNoEpvwWzCI9BT22YJJa5
yyPRrys+3KtpDMBru9Vw/HQ/5cv9bKctACynyDYh6Qtck3NAhx0ymB3Km7Zu2tviY4bYoO2vKnLx
b8o+2Tsye0Fu8H554XWXl2uWNXXt6/GJKH16HAY72Ykcwc/Lu/Euqqg5osz8ptRgvyl67pZfCbke
01Z8rcLFdTyvzK6BF+jb1WtbGcCN7eQBAYGpBdPoLt4v72TUyUa1RYIfHKM6Bq9jj/6w6k0qgt5J
u2/upidxyWGj/YG27K/nojjXLttS12mQChO268DsmBjhzlvdBQIPY/e9cor0VLZq36OIXXLbOmcS
mJ4W6UFgp1/5IwVXP+fOLosIssTEP3AefBsK1vIlCpBLOsbcHqdSCbFJaUmvPJJPK/IREl1zvivt
4DtvENzVVMd03AdnW/uNoP4qQoKN8gtF3k9EpeZUiXLa1W0FZaI24SewkNttZu5UrjHSYBOluMu/
chOPD4mS+8EsnibP0V/bZQBGmgOIquNwuWvXAp5KbvBCq60o8+kcICY2HUdNNVy9IqsfoyFg4AY+
vvYu71Hym6zZf77iAt/+xU8BPfBZWiSJ8N50hvSSGM5jYGT4RqUD0HWoi70bjz8+6+Y678pNZ+DN
GJ5HHg3WMUGJmLJZBj3cS2ceeSTrVZljT5KVNIBibkDS4gWN4Acpsj62iVzZxC9NPkzfhpTPSzhO
x2Z0YYSZIvkqatD4fXAx4qa/a5PQuokFqK7UfsJOFT9644hpzsasqA0Cg7qB7Wum1X2+zyV5k7j0
5DPr8bt5TmfNE2j2d7mENrKmrV4numzncgqS64gNPynlg2/IksSVAwwzz2F5WkF+HjlgZuEcnkVu
vIWBMfxKdfxTlAAMmPz3r38K/P/jX9/H//OuqqlJorj7x/8MJLAH//9W/Gz/+lB/euT2H5/fjn6q
JcD/pz9syy7ppvv+ZzM9/GzRRj9fxe8/+T/95r/8/HyUp6n6+fe/vXNe7ZZHi2iG/+33bx1//P1v
lkMu7j9HCdyoRr2/q//wG79gAob52xK/toMAa77NDedLQk+/cAKG5f1m8S0nsP2FDWBKnuh3noB0
fguEkLa/hGdc4gVk937nCQjzN4/oP8l/mmN+YLrin+EJyM8d5t+zieQRBa/BpP6yBVsRj/jnDJye
OG21InpLDZR0u2gm61w0Oa54bMdT/zarua3fQjdDdSk0r1bhDI4jDEJ3oVu0jX8cJyvzvvd+mLTZ
utdphXu0jErxo/U7xEC3n0WBLafsRgDkWRT27lEYo8VhYDRHHy98PcmaxV2HRmq7DoERc6z1GeOr
73UFYmzaN+OrSf8hojlY6SIYvoS98OZgM+Qe8UIMPYraelVEw8BhTbY9Ltm1Z/mtdZ3rSgZvptl5
05EcDC4K/KtGd8r6aGyf+0hG45dc954+FFPVMsuGe9uq77VMc/UjNyOyeqlviPzkxHHJzed4JeCY
IPd7dc3MRU+ZgrQfDq6d5jvSvQoQbVPZMFNz3Y07n9QsmPQUcWlvmglCUCSUT51C2ypjpomjg++1
6pR5mFU2Ucl2GQktEqAaF0KzDVTmB8WuTERiQwGtCsu8peHQJvZm+RelsalS1sI6aOWXypCUdz56
fHn0Az/7qsfIIVJnVK25He1OQkQRs8JcnzrxwYuEvMc/LJGFC5d+WVc6HBO1bDSjjwbPuEsRQxH9
KUkuODTLJ+EV6Vumq/w7ESYsok5hwXoQqdM066oysUFFfQX0tDLUs29hludJ0/YmMRWgqmnMYVT0
3kScBQfYIMYAk3dYlwc5WiV8cWxn2Pjx4kYHX6ck3JClaevhg5MJdOPa4feJoDjCeswNuha0EUNM
vdtgEAmUzs5pLcjLszXy+Zl1zt4rPFtuvLGtvZMdBio+d/40DoSsg9T44ec4U97TrnNrZ5O4wTjA
LIpsP1lbJnLoKi/Gtto2kuzwdkzS0L16lRdat45WnnGiC+MpCugimTdSNn19qck+U4u6Y8domFh0
8XasA9Lvfez0zSkmtoY1G+GysR88bQ7Ndm6S3iCUJSPvqUG18La1JJR4A7ACFbiwHZQu9j87Cx9K
mjHui5HpwcAOr3PslX3gmHdeme64ITmJdbKG0TV0FrK6n5eC/JHMpjuDY7041GXGh1hKatkLn8mJ
+kw6punehDpyL5MXmuiulp5fsGmFw8k3S+7TRkc1CF2ajbydZDu1MMb4bAQvcyATApJxGxFmqkRk
32Ihxlo/N00lj85UcQs5ZWOSNRSI6OOLzOUAZjJqZ1DIpTGgjixx62YV1g5hLifWxvyepbELDtN1
C+k8qcjsxftAfta6R2KezqyPJyek+duSqOjmahtZuqo2RZCqfudmaZ8TOc+r7GzrRTYdSj/LDhrK
QL2rjNIwz/M0JclWWGMe7kQlGFBDX6NHA+4TwXSjIKkXa91Md470rGhMiEKhGhh7kc1+g9xazcZI
CcjqoqnII7/A1rjuw7SIOU/Qd3E3xB27hhJhxgjNr5lePbQraeShOqf+OEKNE0X2jPQ6vBgiyaht
RD7TtiOJ4/VviH2G7299dB99Wzqk4Leh8PPpzq0EDQBWmQi8Y1m02cFshzqmbd8qb0GFm01DV7D0
pqzDGV/1VXbMsqk2N+0Y4zJ0aLDDpzNcBICmSpIZRc2lERenvT0DQgst3/gRlWU97OlC5F6zJvoz
+Adjsp2ON0CP4qOvdNdjP5Rx9yTtpiRQJbsy47s2Ha+z709mcssRXqYP0q2qeJXUVUMpXpY85M2s
1AKFSCOS5QxQKUtb0LkYsJLdxGYds/pbxlRmwbp3ytG19n6ftuNTXtGpoFXjerR34hh/akbJNj1F
GD/lKjDyygUNFumyhZ/syq4DPKqHmAbMVDaVxbCTyrdgqJnYW5nSZWmB1YXsUYyJ34psAoGxTO/r
yVoQqsQpEHNa1xYnW2SynDYcm/vim6+67I1Ak/qep2ZtbOxRKAh/yijN5mKgyNAIAasxtvkalU0R
W0x1Q1rRdMEzHJNaDfFpMiPy5E2azTY9mn52cad4LpQ5QS6QOG4UWECoizknDZT4itEhjZpTDzjm
7Gf9D4tNL4OCj1mKyWSDnIYHVw/Ta16HxsRbzp36p4qrYHjwC78s7xOjx4i/wgmM7LzOdFepn1lY
tcZHHVZTURAq09rYJHLqriYInOalbVRIZZ4JO33GN+MwI1H3hbP2Y8NZ/inLWq7aQLtoDhyaMvGo
pzCD8BcbWXX0y9Bj4MfgmtGTV2FreMszD3xaYnqC4Qk41YObQHeWte0C+sjW2ixmAcJF9+N4TNUU
xXez6KW6VHHKClPV5Wx80d4UzkiG7pzshzLoVQ2XgzNcsEl8Dm/w8ohYRt8nHxjT14CMzA9c1bje
P4u4/+1q9/+hOpY68b8oYzdp8h15N/ljHbv8xq8y1pa/EdhH8QwWutFSdP7fIta2qEYJHnt/YGGJ
3zwTQtYydNcmZ2/yML/XrhblMMwqK/Ck70ECkP8UC+vP431BuVguo0ZB4LiOZTsUy3+uXK2iCQ3P
kJyBDffq4AnYRCP/o1y58mJ9Fcr5b7gB4i9qza9n9ODcUDQTD3MX5NIfOB4QipCUHBclf8mbJa2G
6r1k810i33jJko0RaLSyfpNxgDaNiXFDRU1DwihykDDRgxS0T6bKvbYzAWFpTfuZzsIUTLAurejD
QB1c/eFf8e5XHf8vlFt3igK6/fvf/gMEyvIo7yXGQjgfgen9Bczi0wapM9SClYmgJgv7GgX2deQV
/NdPE/wHAgyaKH4uWgH0pQOOJ3/h6rRZkMR4tyHEliSneivRsDb70HjubDyOpmGC+4y0sx4E5FJ1
ocqtttrj+M0uTk1e73sxgSuQ+Q+DM8DkxOEpCHDlsPWSwcR8t6fPna0DU90aEx14bI3FATOFXTYt
MUaGHTp1S9h4ZxTM9fQgXhzL/t5pAmc9DQWMe4l9hLpyjfMeNZETvEfxvCY2oPAAvYq4S5lLM++E
cjsgZTNgRIWeVIoOKExZ7+clEKTyLL2JapqY8dJq07jZCnKD6zZM3/XUWFtycucyrpgv4hLhKZag
SmYYKzsDzZSGprGWjXpJGkloaVZMvJyTg0uYcxX7QlI2HNN58k8UZyjqkFQaETCg089myhIrfDfc
YlOH2X3R8V4ChAgXoNOto0id4JUPFJzjONR3vdUZ634IEXEDEs5RVDOywSSDG/mzOgnCK20ccNCx
E/oGwkoJDdV6BYDsHtfQl74rv3UTozrqWpDx8BFo49QliVZ8h+1zV7ZNdLR9h7ipfSg0xg6qIHPt
1++FiAlcJjrdjAYhzqJlTk6dCXyeRXhDDUtbMK82Y+uJrfIpLpySCkQXrc3kl+pq05VUtcHG1zuS
jHF2l4gQBWWSX6LQeaO++2HSBlrbxV1n1OUpyAznABFjESgZP4Hz44i3/caInQdfkP4pTOM1Ji4K
5Enu01gkGzOdrH1mkCAwDcYgKWgIBkCntjSYTBnbyUp2WURcnjixDANCdZNgxDBc48Hywy85B5Cz
G+DkdJYfcwyboTGYAS8Eysznxa+EQhK9JkUEU5J+Ga+cXyfM9810kwiNSjp3Wdl///xrsCsMc2qb
8fD5nG4ECsOcezqNBRprloEdN8etS54TVZD9z8rSbVPXP6YlYRvMU7muOrjHrnNVRUU95LPG1FCq
Oqd+kWG0lQawSM7zIwn8WwdrztaecYbVjsKqNjNZEsNStEdTq1dC9sv6RJ6wSHxYGBFuumVZY/s/
0E76iDK5Uqp4bNJSkkPpN2ldinXjpVB6B0VCTJlfxLKqcQV3TRldCsntFxrJhz86Vwu7IYcFfs4n
nsnSwFQHpiGnPF1Q+yAliujD6RiWN4DE962MgZIN0a9mSZwbOVC3sc0+oqKEfunzRhFQm9jbtBM9
mozQ7rozO3gKFq4Dqvb1VLrMPGsG5zC5tb8xmaA3oyujoHOLO7WgjcODdJX96FBOrj8X49BP3lTZ
7eKeayjKrto5vgZCW9sHjICOhydyeZHKIZtvFd6Xz2tNIu7aZxI2P8k5dIqP5f0G1pGTX8ooIy4Z
HeRLlnr3Ug08N8vt51NrkkxMXcWfjSyOryq2Vl2DoO0FDBdAmE9a6mEpuWa9A/V3edSm4OoEHS/p
8+9TBOHO+Pn5an/9RdWTWG2XapCSO8TL4fcfdeldDe1eU4v3S5iI2KE5kfgLv9hWf62Xf3c1O58b
ZFuN4sDnevV53ZrxwmVniopcXmjMyE3PurXd4bkazaMf+8gXyz+Gqp+jijl5Sn6PnN7fyLn00K5L
pm6ExnEeDZx/YfE+jspfbuUL9ploE9V8eCsHWpJrQr3SuCGAENEWLsjc2uGo+aPxxvLDZ9llHyyX
f6zcrqpdkPKZsFxedR13Z3+CEucvH3mOG6wXi2btfcui5i0zlL8xjJIpGgy7IiHIABm74QroBCq1
UdyZOUJUGPOkoK9u4iRmDnZE0M0kyctUJO2KcwZID+RYt8ebsQxsnr+MpfuEIWLZP3OuiOOPL24m
7jl77IqKR2f2d0wc3AUqsPbch76ISf4mll4PRXPvjcYlqpLbuW22kKkuQxNIhtJelGcxpbbVhHhn
jG1hIV914Q8Hwv0MpMKw5BrWKSiny4D3ZB8nDgOzBuZlWC1vZ8w/Ko7e66A0AcRZh45DMnPJIyTm
JHjMqtrZRZVzYhGodp80oc9LHFfiR05b2G40Lsxi2EekutZlA4arlBdMuvXK5DbEzgcHv2OQFWrf
JnTksB/HPccKQZcFWTx8tkPFub31v8dTUK8JK16ifmI7jRO4u9LAU1AzgzE3jp8LySeFRfjDV2Xg
xQnih89H+Xy6ODUfErd7sJcVoMucq00LfT2BfU6YfVi6CSgODvo7J+uAmzskFZwI95XrbmZ7ZA5X
1mNte8ZgR9SLkPI8ZsG+VnpvVZDzZuBHg6qR5O36SP/9Z1pVSyqxYG74yBCTqDzZWf/uWwm7TBc/
fP5t3ycbe3HDTDNGL5n7EKG9r/nMaiJw4I41dBsSZ4wwG8FEMydzWSbRK8xN50z3uqmDPbwU56Bz
TVNsOI+jpTbQYrA/dvpb2pivQxtgmwUKwf06HIoI4wAonmpXlCaR+HSCbkQ8mhT4tC2LIL8jqPme
RfGCbHfNrQkWLMOhb+j5OHqtOpkpxHpVWnI3Rnd1c23Kcac6i6GugnmQzYKHohqZthz7IM8LcenQ
Hxk+IrBzZcHO5e5fp9AnmMMF96vsh2SP0PJFgAhkDfL1RihvXvtEAKvFhtR/06F6MU1z3dVmshdF
tNWSH0Dm7jesEyyWiA/ofHql2pkYdIZGi6vqVMQ/bZc5jDlKAwUWLjEvhRRAAbUaZX2y/GUPaDnd
yq656IKDtZcjyYYJ4kvIqDy5XPXPhctb7jNl5e9jYN8tC7FI2SHx5In1TJRynTzT2HwLFR6sOHMk
0+wWH97yM8KyjPXnEm8hlLUARA59gorVuMl2GKdloefti5iU34C1JfANBg6hCZ/qODo28J9GC1B/
YbZilfZdvylytp1lx0jN8qs120DYe4KV9fhqS/ZJXvt20rwsw0JgE5Gz+9yWJ9Gi13J5g15sMMfl
ByMTD1FihGsvJ05d960mbQEYZQqLN2+JmNotrAhpkTGPKEbJA/Vx8zq3g4PuEDOrNckTakraszkc
m0siO2jton1hEb90Q+0cu3Y4El2CgeE0NxitmNFmRLQ3G3UTzN2r1au9Gz3ooYvWURN/YGnJN804
PtcxkXq3g3WU07PTDPabnKcCkDd+NebAI/ZtaniSpOV/9NirmAr5o/NFRst/uuXQCMVo3tdh652a
QrLn016v6+iA/sSO0bt8sZpz3zqPsi4ZUNGVzcrq4ye8ThNbATVs0FBR9igtCIM9c3dJBWVevEtd
uTdDi4zdE4bKaOcNpMNdBYidQOnKNH3v3CQ3na9JsUfhNW6qV8OP5F547AxewJEt1DnoAQmgoufT
HNh0NjAirSUL1xFbNmEBBjypaXoIIb/FeHB0kRKDixKmSqv8JB16eIo+SDDGDIMXJnAkOqS6OBcD
H11ErS21FxM5JNJq5kUkjMIGj8KcPwZ98pV3Omwis8OZwjISahzPnj6b4fwswrbHLuuhZ7tVcRBl
o69E7Bl/qFz/wfLXbu4AAEqGeGeKeN5DIaMTz7bgqE1bNurktst6EzF7oDE9rBte7t3MMzHtugIM
aPv1zQxKzR2Db31n6WPgCnoFPRderjMRpXuao+kKDAXXScycDuJRP+iJZRW5OtsYooK5LvPyGAQU
PgB0ypNFQoN3XDNkNmZRyiF77CwX4lnBZ7Q1ZfIaJPaL3ycf6KQMtpivnJqsTQgebhXZHKm8vvC2
NF29tSUTBmX13Qed5YfShbmXYw1oW/lTR2V/Z8X60Ui9QwV/aGU1Tnee4F5v6pYAcAHmi8Bo5oH7
1/XJ8L4GS1kvJLH51rf8Rxa8cwa+dMmcyFM+p8c5m8SV5XmfzP2VIsXdDG5o7YA1jH4YnEOS39AV
O0ZC1JwgAqey8WBPB7soxksSte5ushU3YJHfpJmcntL6PQ2ZQU6u5H5QPbrXPmzibh3rcfGk1bvA
g7UEpImALW0VFkfmnjkMjrdkd/Cs7Es0awPzZr5xi4y6obaxj4Wg5pIoMA4OIgOWzA7LqRGfijb8
4k4ZlsyiLu90Wa3z0oNeGU6rwScTPVjpqxEaxdkKg5Gcqq+2As+cXWmgKd14HFOjvx2WL1L5wckd
x6vOAEB6NbHUNA7dc46kHc6tB4kWJ7UdkDMwhv5UC5sRrZoAxWh4JLR6JsHOIju2MidaDikxmYPo
5CJ4nwn5cg6IPKAz5FROjp7UeRgDuQ76blgTzmIYDZmIk05oA2JP4OztfC3qCLIL0FdNnGSYjKvW
WFBq/UVG3ITMSOg3c1YflMWkNXsgCxXuuMv9A+ryQxUoAvrebN3mI53yuv1om9Y/te2HofTGympg
Bvl4085QWPt5ZOZ2GXAYwMQ2BOXzpxryvy0e/n/XKhdLc/k/b5V/S4rvb9/1zz9qjJ+/8ktklPI3
06Fr6Xu2+9naRn371SkXzm9CevDmF0Zm4Pp/EBsNy/nNNX1fBPA8RWCZFgrX72qjIQSyJTtNQIGC
teqfbZVjvUDf+/deub+IjRwmXOHiPAFG8lcSuQpo2IU1g4XssGX2jl31x8YHxWWSWyXRc5jKsDiP
JRtYjLV/RW+AQfNhzzjMcKLlA089DCBS+U3X42rzcjIWbX2L+13txlQWt2HPmGp6Ky/d0NQHfxg+
x5bZcDzgU02P7QIlSkOUoSjNX4qOiTKyksnWSacGg1R6TB09rM35dojD5MEfLOYc01u4ySt5j9zP
NMq+TY9Rwvke9Uevi3bnShiDXY4eIX3+ZnB+TLpi8kxGnmcsuVeC1sZlC8sLS3tc3WZzcbEd0BZd
zPQKV87H3sq97SSqlzI328cxa94JETxXmVHh4+rFvkhBGjgpfaPCYo4dNrRr5VnzVnQsI2NJoDfP
N31PQ0gXG3KVtLqMmuk4yTi+QtF69sI3v/jwi/CtNqb0G2NsqVqJ71MWTOLU/RtJ57UcN5IF0S9C
BGwV8NpooB3Z9JSoFwRFUvBAwRTc1+/p2YdVaHZGhmygTN7Mk325HtQwsErRNpxaS3/UmdbHjawV
A2JIUKRfLusi/80ibf/YVnf7a8Oiq1dW+XbeaLpjqhw606qhgQXYY/c9xQkvnvL7vWIpfWbbpJsR
oTDU5eTGS1sNsQ1Z6eI1qDi9yXnXnvP7ErwrQrD5k/FxnEFM/6RtwQWsrTVKSkUdvGMMR663Fk6A
8q1rYaZ0oxwPsGJos5JWE8+D+mnt2TwxBKqiBoL1ibMYDVk9zC2ZrulLYE3VPrcIIHNevxs6dLxc
aOd1losOk1HJN7mAGtE9rgIQXWu1cfbkCY84grQM15yorrnZ5AqBhWvFH1KuvxDqKQ3qBrkvyDNO
ffmaD81vIpAmcmYGI9cYbpFOStysqgiHFit8/pG2hvWyprgMVXpzD2DijOypFCeHeU8YVE8p9m7b
rcxo4q1B2pMgGFPMbTr/0/ame7hRcHRaSIwS/TU34ZUxR2SolxV/xMZBfUqgzIEcTyCkUeBUrcvB
rhZ862R1uJdz821XZGRb4WfLGaX588wtyj6Mimto7vCRLcHN62h4PwuQxlCLtn0v/IAWrMT9brYJ
Ts2ib1VKMtYj7Y9t7T8CjJE7DMcMwFkD9ptFZwSJAv8hkQMSTvaE4jBceX8ykufjUza7f5YcdUnX
MwPazU2xxeJuBkKLcGexg8vytdi24hjk5pkvob721UNDLLRj8hp1giK2sXLpkWnH8Vxz2d5JNwGq
Y7d3qzDZ6VRzLHJlArCl6BK9IoLiecB2eO7G0YPbNrzw0tFcRfVE6AKkol/buwuIFKSCp9HLCK6Q
Bv83mwJC1t1i1eZdsfne/WSWnBrxWxZO/4xyPx0K1+8PmCIQdvOJU3TwuBokolQ7dbCcxs8lpe/Y
zd9RknW8FoDhvIXTVWcM58YLir2xiYanHpsDjpWbPtlcYEoVv1xRP9RLUJM5kU5sYbfemwZ8Q8j2
Kw8T89u0dD8mt7t0FdUhsnFfxVhdE9aYbRbJflJ+ehLjFhVcb0F//E275G+6YR3YAPGNRfJq1rm+
zrRtFML6cvVEFrI2sWRovpGmf7fBFg87VJGDuSpeNIf8YQqY6EjMnb5T7bghKbVfigveJsr2ENAF
NvZFLMv+eWnA8m0jpa84T3dyLmKi3isHe2J+Up6KQl/4FeggpM3S1xaPIX5yWR88VT4MiMW7MfOL
R4sw29FvqNZiIQ+Jnu+LdTlnk/3ViYbvZf9DwvClkI+TZx4Uc/OwvBXILZiEYFN2/1azz0Obh3xv
LZpbnm3lUHzJ2fo1t1wDjC0j9zejnZ44fwH66VBx5tqDbRdUS5gXNxdx6h4tSx3GAtaihYJgSjPd
2/Q6so4fuFY9ZdZyKJSN1Zjj/Xpz/sz93rbBvQE3aY+BLJMr1nFFPLgO7ZaxOm4dSvgmghuVhodg
zUenNMRZB9ANXbd9SFmi9lAYEXWvfpG+b+jVKQyJ/eISA+rG7rGdVxizQ5SY1sItmtt7ln90RuNH
NbT/E14vkjrMslFQ3cugyuvGYXY/TuVAcFi6qPyFiGRnxFlL8p+3x03KT4s1B57qoeHBXWZfvKmu
eMKBHNf8TlGSJC5eevJFfX9Tk+b5I1vLz7oxRCQy6z5PG3jBwcNsmhkBW2/iy1wY6UEW0dBPQ+WK
O1+Bh4ZTT6SbF6SG5xLw+q+dcvebmn+setG7VPQvwNTANjJO3yfJlMHm5GcYlLkKcHC28gkzPSpe
wrsUzoX/b2ogAjc2BQSjOtosVUhh40MGwnKXe8TVdbYkO2cmWmnlyYQ3DIx7XSkA9R5WocIxALUY
3GkTGgrryToLerI4K9DavU4iTgDJE4YAbdtyxcQ4rkyI4bYBrSCgvqI2t5p0EMTu0i/+FtZybqwX
As436B7oDJ2FHQ475RRWRNODD99x/lcW6s2cxYHvmfpwDfPRJwInLFiVur/1CMz1HZ0BF6nHk+wm
53dmgR5xO6ZlnRP5dYZhytu2yB31Tk9AbQQFGzALKNDRuN1qQLuAUER9BJ/cP6iOSg29ZFyQTJvO
Dcc1uNo4tL2L6bLBndyv7fowQwaJxtZ+7BeyHePfLSHNOq85dXSL/JHS5ugEtxxxmVi5bF/Uks2n
bkS6MeCGs+Acpeh/u/IwgWOCEuwEewImZxML1tnV3SWD+nvKbhIeuv7YDVev9rk0zucs56NeLREH
CbYvG4JmUnxPDG+ieqx+t6QqOHytfJJO82EF0AeDYQaj+w3q9wP658ZrZX8mynIiqzUfXAzMlB4E
1RXj4kcjt/GYm+khmwjSNuXzOmb3MiC92Y7Bchg0i3tCUrMcyvHRM7pvoguNwwSaxWfGvT5ecBxp
vCr5ekwa6FByBuuXBG4V1dhJkP0wKhZ2ue/A4MfrAaslLfWMSPgGGAsPX1dEDdHINGdvmoie8um0
zNSIA/gsGPlbPWcpFOu9aeWMYFXXcWdjN7YC+s4T24lAU6KZ5vXeypxgVxhY0CRZ0Si/meZGXCQn
wsdiM3lt8CedZEGEqXmplKnD+uaHxnP5xVYMokG91KXoIooUPtXI8o++tp9LdQdjgBaG5QnN+Mno
xfc2QEdJup/m0egT8ruwiRGNkV3UdsVS6Ny13oscb7gN0yGv7rEl+MFnsSG9BFhX9Ka+/XT6Tt7W
wuXY7XFjDbrYM5KnzPuCoEIzgJ059/XnCl68S6GVqRJ9PNfHdrMeay4H0G3LS7Mw0DHcge4RGj2m
2sDvnjagwYlic9jCnuigACkbtpapIyuRD61V9A/3TaFCvw/sKKjykTkQlJBljAy/q6OJbhAS4hDA
C5dSvNH/qj14XYn3V9UTtcoiH+POvysNjSSPXyp22347m/wiqlbCgHoDXPo9GcueVMRMvw4PRB6b
dIYGN7R5tSYHmhEOnfCYvgkfhlGlQ5qPQos7xSFRDP68Zt4JW/8tDSbLwnU+TD7jacs5geZWR6Qx
h3M2yRh2Q71DC+J7i6VVZsQ1MwsidhuQBfTo9GsEMTlCYDeiXeySbYIeylTVByBqgiqcy/yFFhAd
OoR5oqFcSS6Yb0vhJUfSkZRkzlpHjvXoZiVt4/38tTWBtQOPfd/NnohYmMPRGgkxUNWkRHc/Wua7
0RofNlxPkl1IYuNQfgw5B38reRDeL+4SW5zU9UOaE5NIrEUeUlscSGNpBpAg5T3fedaFW10EqLqK
bom7xK7+eAQ6EBu2EAGqhPmECtmL+STJFRK6NxCPzF9pV+W72oejnDqUUJOHgRQTu03xvhxXm8ST
cvgtM+YBsCqGuKvST28IfvLJuDaSzjIPBGrG7CytwTn5bMbE/4erNWwWUz/BH5QqC7jt9j2lhoPL
rX/01vrHETC5b6EwAHeakaDmttOTYiKX9+b1nY7mJU8PNod5Mrs8vHaXfectN4HZatP9dttN8m7Y
kZz/hMlCTTEmY6Lsnhcuw0wsNqN5ejTWg8zaZ2Xy4Y089adJ1u+zNuCe9PVfuM2nYtITvxtPg7aB
HefevwwTdwxuAbDBps96cpw9StDeCVLrZeqb65AR17PoBsIx3jCTSX9rQ8iTzIOBqgHjsHpLAsRk
GJ8mnX5WFlF16MWJRy5Dq43ZVfDschXdLbJyCUXxrBfjBH5x3l5woq2EP6R5CQDIw0vOvNg2wceZ
Eh38hrfjhJMfcXqTK0oNmLADs6wbJFBtyfTkiHlkQDD+6nBZzq3mb+8zek0r+kxzXR/TlUe4dWZC
lBLCc+kPRyHBQFpi/J1NhJBrX/8GQgHAZ0aEqqczVOvqYi3vixiH0PagJrgrw5iikJ+jzJ9AEuAH
0M6DmhRTPtfbTzVKPYjdj3ZImOUbvYnyX+8JKvAdtOXnrN2/ru/+dRb/uDnLEntBNnNMRp+F8RRm
wbPRA7fR6OW7JWi2i6qS92HxL2vKsc7zxUubz8elc9aTSjz6T1JJ13jhMA5kK71nVuJHaTtyMxQd
Fy+nOSyl8nY9nllWNL5jsAO+TO2cGwb5O8Cqj+PNqGmv1Ainw+xggsFIT+FDZYiJCGt3rqiViuqW
+VEJhCXE3IA3M1QW033uHQDFpc1X0reE9EzOr6n5UuE6D6zGPZFI3+sAw70b2CdqQGhCEA3dEML+
atzOOhbGgGtE9GM4binNy5k+Jtk5IQix681kiNxmvl9bZqez7wy7enwDNJRdpEXosSi2XV4MH5z+
rCMyyIfyMdXAKvEOZp9ub/7gZJHKq+HA6YHDoKPvx6qvY6ZTdzbW5w0kYkNlQoSx0sblNRcPIikv
fmqbHFuk969fvC8v4QCcOy9jquVTcatthkgU61Vf+pqUaOYvybXxMKi6k/HQFKZJFhbhwCuWs7LU
FwbZyppbYmBBczA/OLTT4+tTZdFMmDW8wb0GHSPCtXaOlDj5h0bY9rmgcKF2u8c0mcj/+qk4j6J+
KabajMvRB08Yr+PNc+2DH9Cid+GTB+75/z+YThUp2f70U7IzJIObZky6yGUWmsr5ucl8jPRjc+Pd
LqTYhhJmzGJBj/ckvGglswfYIF6YV/2pxM55Ej7zg2QoXgxz+grmJtiVq/vDUOTSDOaAoFxz9ogX
nwrsmnB1tAbvgBK86FYY4Gwbx1LVPgKQe5Rp/Y9TnckYERe/3ljMNLB3e6W3XbuPWkzXrbduF6PF
xsmtd0qXhBmJtLPgRqsoifM9zRnRXcWFcTeYwV3eyZIJn7ufbHHcJnW2eajqJS1eAi6LdMDhRqKD
JK9bghNWzmw85+5m5AMN7AQSzllXb5HCT5UbQxAlknfOApR8Z67211B1Vcws4XWsASmsZobZpDmC
pyMmUJCN9CRDdtV7a8SdfbrHCw8xaS67w4gRaa/JpO+zlgiN5ZhXSqaw0A0plnuct7Gutx1jyWbf
lhkmpeoZPOiZ04y1J1l6G/L/bVWpQnYtYwftEZ63FRdsuKeATAI39+m7o21rc7jHluPWwBV5C1z9
ftNGTzqR9DwqtsON+2fREoWuFkXiU2P7LVYHwHNG+19W+AffMnFEk1wN7dlOd0NNb9U6k6BXq/+P
ZpWraan1VOuTYfRezAH54rjbPz9bY4MIL55iPCpkrz29MQkfsBzz/sSL/RDMyRLWY/N3YAKnnOVP
ocW3sPBcegEiy2L9DoqZJoql+OEqvj6tbTtHVXXx25qfNyQAhvl14lx3YXRNIM/DX2wWI2tMbVEB
3tshc4lqB+0BA/mcQgUQVTiv3IBmz2sQykizV03KOd3lDlGplstLOR7U/D6meX+XiwyuzLDum4yP
SEwcD7nK7cGV7EfLHfb54HyD+RovFoqAu0UaDOEA8CCilpCilbpR5/9+uDkQh2mp91NJQYc9qfcU
pS0mlN6d//uht1rqAf77qW2DOKtuvz7tYNS15c8o6GfR3pDvGkPzQvfdneGtFS5/azxrriRxt3II
GmrJ+FZ8IzunIQec+8FN8vcycTElzNVF5TZTzG4NMGOkZYSFc/S2BLvtkkSw3h89GF6Hm+F+r0j+
WhPv2sTdZpf04jj1coktuiE6v+IL1vYbzG0OVejtMUtDEeETvrZWxt0EVaYvSIRY8OEYARsEGoFM
hF5X81h7UN2zNsohJJ3mCZRXYrl9JNrXLa/aPTMBdy8Y0cJUosOlS2zzNNf441UbeekCnLRmkyuC
0idFvN31VpPGtMZsO/dGa1+Ngep6mV7yhIloPrVnJU04QoV1Xsf22Yt4xegS7V2Qt7O80+KOlpBI
BBBMkkq0hNbJQdUeKRQIDlI7JwAr0ONXQEGbulPQkE7LoG+xJYe2whpTp4ZwUahTgu4bEk54d+3c
xlDqe4eGcQNDZ3Z2aJ5eA34IjGH22HEsp3qDdEdHBQgFtlsaQrjAO5EIuCyPHVyMs17NwzAHDL+H
Icw2BCYPDYJP1rlTg/+LvpI06vgw0QldWARNaZ3Hpv0aULYxayJ4pYlNlhcnDXsufkw57VUnl4OX
2gzCE1jKDeiTzJze5ywJPT1dLBkuK7tz321cUkIqD4+ywJDgYBwKTJ3dvFm4Th2G25trgsqD8bg1
+rVoEsRihM9QDXc7OVKoJRlqXOl4cfagUGiUt0eDMSZfx0zZDPC2cAAIGmdV82LZtY68FbEWBy2A
CmXgKsMXdiik8ytrLeqf7O7dde2dUDQ/tMX2VOITO5YBXfEQhC48Le80GEJ9z0Tyx9QBACL94HWr
eBgdkNvNYsFy4MaxAxPlxFt5Y0bUKmRM6lzHqf3gNOWGWHYSwx+iSXJa6iw4f2j8u34NIPSL4dFZ
bFxRaZvvaTn5KQd8qKUPfyQt6fBUHK2LmZgk3FVZzL9tg5mLQOKfJkschQMHdeNbSBUPV9+Sm1fZ
9U/95uCJGpvHfBoe9CLwIVMEAS5khUnRNBFHs58hn1fUoOwdrFtcusOpuF0qKPT6rFf5VOV0vRTs
P273oGpnwH6w8QkWFx6NHdKMuZdNtgFBWn7wDASnzDcsgi7LHhMnpmSc9Lu37SbCCsWzfysKHjy4
Z9Ns3rWAVHY2LMO9a43XYoZB4DuUBVhtjN8JyoJjbbtqztOw/l5q4HxU7nwEvsV+LtDgtafAQSDo
ZMO7sIfuqJL1E3X6NXfwLzXruK/y1mWLnnE4dr5ksDZ8jU3zlXIhAEfoxRs4lUhX8oFDs9gVo6pj
Zd9TNdNhCq008AGzCfmEDoQIIOuWU70viW3WKwWXdLOZu+vmOCjWHu6BZk24yfknkRrzVZnJc0kN
Cpacwotr2gG2HB9aZlrhVLE6J0lXnNw1+ejNeyE2Apf0xl2CBXdjhgD50DdMZ3rBK4Rw10RlWvJx
2nXxVLu9dVaN8YdLG++7YuB/T73q8b9/md/+C4pe+0cboOF//8F///8IXYAUpX3975/67Ibrddsn
ZA/R6jrOFQbvrM+9p/9+CNp3DoxHq7Oy3wnINk5F2ntu7aKL1xJxfEihu3hJSx9Cu+RPpRxc+nhw
diTOjJfw5rZehuGuyuTbxFp8bGfvI1hdFU0DfrkquPpJEbCIDOYuHwsuC3itQuOeHvT6tdns7KE0
3XsAZPVrJhi7QIvH4Y3kvWKVCZLu5M8B9y9B+hQe8aONZc6SQQ0cdNSv2VKiX9kHczP0AY7REIp2
+PH+8QDOr/XQPGKCsXbg1SCnS6aFy8TrYdyKd0i2jp/gQU+YhX+6PiV3uPqntPCaaFs4Z6YWW/ys
8g6AoPyaOrE9tIVJPm62HybSuXCFcZzU0sCwTqvFw9ygz07bqs9EWeDfUYiQLcWpnht916ns2Ljm
EMqeixH9EkBBV2h34tbtLUk2hGlL3Le3nRilU5wxLhi72lhBkUGGPXiZFiDIx+oAcIk6pQl4emrv
cYAD/CsZ0JrbNh/BY7SmPG4yHd5EE1xVJuWey/szYneU9Yjzg4VUr2vnN/cx7O+wHHDVbHGjLdDq
EAtBaabX0WY3mJD4vkbcOX0w/7GJyqEoLpH7mynYiLFIY9enbuqR6kDACy1/uC57WnhQoiymxxad
OH41SUomIXLYS54z4NiyC5ROWPpYrZwV/7c0u2cCdG8w49crxyGsamb6TXsUO5cHc8F0oYGUK3Uq
Hr+2t4q/lZnPMcTWDTBQ5V5Hc7CixSCr7JN33ZPqzENuB5jSJ8FXnGNMSrufweUYp7rkex0wz5q2
r1+EsY10h5gV4j1tMEwxmXvyvjOpqaMGytmZ0ps7FL8gtLZ+jXRHrV2b9HM4+M7Dllxx+TxZFaVH
gUfuwNts+zRaDMiks31y2XIuxrLGgaXYwtgpsgrm6OOkq/qeLDCVKf0PPEHmZpjtcem1f4BBp4ye
5qhrOY4zyBrZDdkXhTO1kVmW915b4fIt5XgW6fbPjMdenRjKR6QheQIqI0zt8V9BUdtOVSWgHMY0
K7uXKvC50T22H9wZzyqKOkg97iD2nekp+yQVciaAQeoQ8HPtnBKkLSLGY9+BWpGofbYy1NlhC/Uc
xkJLnlRx0zV388DNJXPJq7iGhHQ1c2duPmGTWpDwSwpN5qWM2+SHv+HG+EGUgDEpJ23QYrstZW6j
DHxp4qkw5xGgxriTjZdhx0EpdP1IbcZnK4fnxlOAXLte0j/onYcKzK8xpsEJZhf3OKUic5rp4bDt
P2v25QN1Cs3J/rJN+5Gb9nGqfPWQKuMfF02f/I+/99o1iTGGPK5r9h1k+ItNq7vW/pvynW0HaEQA
62ZiZIOg2sEXufSmuCt7SkfH1P2Qq35fti2sg/oXsRAqf9vl1QYEG9KPQbx3tbgEjWxuBY0uyTii
uyGRUrhSRunW/JM88XtkRe/QpieLk0KCrr/zrO4nbQi6eFw3htZdoiJ3v/Ca1Q/rnO0B1sKIoyiT
8WGCt0135wE7nEyc4EoW5jBbHPdq48+osTikzp2ZZbcuLSTsFN0pnHJBK1i3993gAEj3znftLqpc
2YYd2NI9yYIKjAs3UY5gnE3Sld8dILDSERb8q04rgJDTLZxTfXljm0dunt9ppj+4yCkkQI0BAwzz
FOaP3+Otb1w4i4z49qY3jbtswIU8/EvqdIukYx36iYfTGSStwstKcKPU3HmYpSpqrtnRqGj8Z7aa
xlRfvSMCpSe39n/s6ZfEqoPZzsQuxj4YjECDJ9n8N9O37PlIGOnZYdS9G4ssKhJqLAHIo8fuE8vI
wong1W6bmEs1sJ7ZI5xw21jW5vOAzTqsvY4rhEGtvH2rSG9pxdilxXKyqdFaBZSqqfGSHeNw6pha
RNQhuEshgIY5cmebF/axxURB4ie/l77/zxwN/pWZFzBQm2hM1+xxAO0Cxed3M8tn/rAb2+jW80ez
x+zSyralPk5W568FtDbq9JNGDI47AdzC/VkCLix+ITY+IsM7bdAK3Tn0nb4/NMTDSeWfPW6Eu96y
7+1Z1rHVyat26y4u7JWRFbJliRy0L2iG37kyO9mFHXc2sPxNe/a5t5/63Lyrlf2CDZSKoMx/w2zE
edYn0uACwTK6X2ZuMB7vGCWviBx+NqCFLIzegjKZWDJgCrkpYZtuGEPsJj+s8y7fcgOM7e0eHiyc
cRmk3Zvj5IbkdfLd4qsbr5tpfKZOi0hRBtxnL/D++GXKUfeQ2FiH8Yc2YT1lC+32VFz62B5qQfes
No6tCQxpy9FlnBkpdNPvFcwyOnh08DW2M733I0sntKMbEY7hn8K1ayjXj2XKS+b3AD09gLfMFSvc
j85Ie3tLLfaEry9Yq/upCv4Goy8PSuF7FD49Fav8rciV0rQ5Q2lbXb7kN/YZO87Fws435tNRsWHt
cN+za8H/bv2+jH1p2c9ayrtqSUIaUxDzx9TnZsY4WQZrtvPz18VshkcNVS0jvoL0CXhpxPs9ediJ
a/J7MildAECpi3Y0EXOkTU6V23vjlV60tOmfppFDiIBB6LHPqlNmjRRILdZ5wf+9W/olxFEK2ntu
MTupgh2jFziOF4ZmPYHGOf8QGFuPo49PIpGXYXDfgX8RqtT8DBhIgjRV0SNdgHCGJpfwSZnIWIAg
4TEvw2/DMGY+eiPbbwFXi85fN3IQA8Wu9W20TtL9aasxcVeC3SWRVYSznlyaSwOcZxy4mlskpKgi
pF+LQOrImJ+52NqNE5CiztsJ7wGEKMtBB5JAas+N7VpwIG+96lQ7lBAkm3b2dqXvGhAmsAdKBoqY
dMqkjaCCUeRVr9/eQtM8Kz8JRfNVJ91nU2Dvx9FyGGk3ZTWyehZnnpi13JbDmDm/Focnvuu5K9dG
NGU8F22Cl9up/25lQzFeOb5ojSzGZYX+CKROsxYxlZHJzhUq50jZ69gBsGmSY3yqA/viTLdwgGe9
WxVL1+gmd9qs2kgXJcD5Ui9Hr8TcLwYSLA0+JoX2ElqleMfkPZx59ucdtV28Dhuf5ay9iTlVg4mB
AQQkN1wLgxkqv/1npehlMiFdBVZyzsXfgcHBQXsWdjCx/GuBjxzHIbhPfeOzU5BfgrHlLhEUGBH5
jpGMPgzyhbsRnqvNa6/YoOPtrXtcCyDgGoUet0f/ZyCwGTLWZWyWN9XBtZ09Op13XOoWp9hEWGdh
JWB/3qlufrK5i0WD7IvItTdqO9zqsI11treXgRiAnmiHBriXeiiH2iy/WvoWQTfpvaL9ArdT/Ww4
LKhSz000kF9lp+dQzo3ttZYb0NHOejZY045b8Jws0HhziAFIlajP7RObDTudSl9rqxWH1W1Qb9b5
svRedm9VYGpnW4yUK7IHLNt5pqQrrmZezX4pT3aZ9TuMbLRZGpdVv2QJXonMHwve4VzvTccn7Lvo
g2O25T336PIeddPb2Wb2K0A7jagKC9bBfmi77invqfYGJPgkul/p0PyRIyeWeex5pQoCYy6VdKts
CW8iaIWO+2tuyIU0iKlhp8fbCuUgoPQDg+clf7CWJD/3vVEf8Z98e0TD2vmWD6i6l0qPMS6AIZZo
aKfJeIbr9pC6f5ko47PLzN/DreeTA9aezAlPjDdd8abFq4USlfT2u8kqalBu4i2mG2MHbDBHgXOv
/zhtQpuvlT/KFgAprwO9f7j+7LV6EDQEOeOQnITowy1LI84dnDmSpL/ihDvN0rwzK/HkZhWzfRkA
cxQ0+tEvKGNj7Y1QlB6jGitfDmRspb+fUwaWWkgjnkvj2yrYLjYv784p3PrZ7X5pzLT7ybHwNY0L
HegGTc6TH9EA2t0JotZ7f6h+qpFJUA2DmEbKm2QhTtQ7/A6odgmJZIH6Qbh07NdmNesbPFXtgIz/
nQuxhplmDNGx6ccesBph15fcN2E0VzRWDTlg3a7f83kl55qtYzOZNixaIw+aP0Wd44jowIyWltlj
s8sf0a6kXBlkiasvgl+VU93RMm0cDYJlBpWDA4zRzBPPSFRPZOPoU7PiuiAevS1kmHxOoETmmBNw
h72nxvJdLRcZULkpU6z2NjpJMSgnJEvehWsir01/6hhz7CBW0dXqs5hU5V+o2HlmfrlylCezn4/g
L51IAioI/Zus3hojMpIkO5UtP6tDtaRSBqvzSoCLIMRerwtforEdjao6y7WmEbJBkXUHvCa1Y5aH
afTxIqdi52+1ES4YlZMCYU9AxVEGWh85B2STfopBFTS28TGqnr6oEeRwpT7H4DaRg4QfDiofI2tY
P7NuPCHscnLzQTHl5nOrAv9+9raP1l7KoyQmDg6Ys7Vgs1hXRniJa+w5D2PHKiLUbcxHE6YNq2mO
vtvOb3hksGOC7Ec18nYOlPwJ6g68Tzo7JWwBXgxKcJf5wmXqPFHOuHdcHm5KOfhXCf14vo7nIqGq
wh/yvWfDG3bn/mk1Eu+IHzeyDW86mGP2UUAzIZ7SBlCZpq+Mlvl4ye/pW0wiVUKGnOqz7Xny4C/W
faHgD5UAbUORoxF16cEhbJRTINA3HyubzCn3cQbU22nFxoZ5QuizSpM+ZFR4FHZCo+GMOadpvsnc
YCclU2kaVrWHv5UeKj+4asvWhHdyxS2dep0mpXHcMS6Jlw4wVd140BMIIDbj6JvS4oyaxP6jTcd7
c1rXB1JHXewwySJygl+Ijr2Tv1QXAhsUpWwmYZK2fPeoBo20M/30ZsaIsm7v1TB8MVl/7gnSmi7a
W1NRdOsSEimouDVcG/AmHOQCVg+buzq5wWtQkVtP2gxqSwG0yMpupQ3MAHDgYh0e1BnkeJ6VDAaS
v82W4ktw5q8hyZ/wit5TjcubW6CXA9zKIfGy7CxZmJH3sRz5XlcorPj6urRvTg4sYANHyl6jfYQ5
wp/Jtayw82Knm6fZ42xm203cqPoWg1x4vUiizBnGl06U3+sKXUfOtD6nMtg51UamRLS/CC6RCsaZ
q9Q4sr2XdODKJJ5yRoy6yj5TAryBmPC7bB15l4lf5TgfLZnofeUKGdp28UrQvI+Fg4lnS796lkZP
bOkhbytzL+Zqwe9iPJsLGUM6vtxQJMZvqjPe/YwTt2G6MDJL9dcy1nuQ4mj33JyGfHI5a1+cQNLX
Zy07V1UUAi4o+ZwN3yZzMSNrbT8o6caUOudg5Vfz0nBpPg329lGZzLcIrFNQSacFjG1KiYr5Legd
eh0WNriJM3oi5wADPcCmRUPN61bSmClnKuFiv+sKh0dvXZhDOxhu2lU8ZePiMFDhvjThpdkv03rP
Mh/xfeIB1zMZ+z5CNIqGDntJ4MkXBGL4nXbzpJdExiwHxxU14Vh3+Ws+PUqx2kej2fIzqDbME7N+
nmbOAc5sHC0WMwY4DFfzIXi2h/LF4KLw3/9U6jxYKyiR/7F3JtuNK1mW/ZVaNcdbaA3AoCbsSVES
KMnlcp9geffQd4YeX58b/qIy5AxRXKlxDkLxvCMIwGAwu/ecfYy4XcbJXcieYGVSX9iZenjQAWJu
1bBe1Vr1nCiGv6vntWWgrwmWdJ+nPvGU+JnoIlxcrJgYHMWDX5/YG0JWqNKX0lD8HVs4QlhG2HNk
JlTsVlM9f6wD7YlUB9YuUa3eDGG9p4//RIAUO5Y+/ptF/8tUto/EBnP3muoTDECUVuOnxOKpz33U
cQTlItRTdpHTGCwxMHV34HJ5TaY4mHk6WUI92X52FHFJqpcvHmJ1rfuBe+hbVo1KayOyGVlA5RpD
K0IDqIX6U2HPlBmn/nsyKcRXlcmbIypYioRTucF4uTHY0t7YdkchLaHfDHvhJ0S+O9nZ4sbU9wQD
0XSKA3aFyLrmfPemDhCh9lEK2iyeVqx3aNPBbK9N9uWUck1aNX2p/FICOu7Q21csr/GCI2wYogok
vAblHurhs6SbvbQzB0eMBuo6g8DcpVizlRF/jANhfWiwkhaZZ8YkvYhQJdyq/g5qi3sWZF5ptuFe
a77YSYRNMgifQ1DlCx0N4Caxmh3B9PTu/fE+dvMOOSJkG7faZvSi+4Ag18AIFTgnvQE7nLXxXGlW
k3ipJiZFpWabdfEXtN1ZS3Ni7PVPpuQPh4BsSHpeO4z+JHb4+a+WWhHc3ojcPaVeWwlXk57fli7g
phSKh26Nit74s9V1bd+lhZezpEjpAu5jrdv4S9cOu0dpUP0ygubGtvpnUMrDutF02NJQP5a16fa3
QE3o9w4N3EOlRYjL3JTxsl+xlUQmWyFfSYyZsmG1LzIwkU118d9pUCuABCkNTNkPLQRkLdijGuUm
tImiEk37KRb9gzIRKERrJFv1NvOGax0l2DG0B+Ye682PykULPOS0kuGObJD3EajR2xR/CUJTQgDJ
/oZu5Lo1IWYP3MdNgacb3ygEm9y1b/PiU66HN62RuWAuMUM7pU88iyWXbTCvS6fyM4aNgPr8E8K0
euvHMXBNknAzNDI+XpiIGPdFRcspaShKTBoADMGtA7oNujgN90OUHDjHZjdwgD4+ylJN1pbCWscg
+goVazPt0k7sSF6jwqWKbxhzFcSGQbgbkzoEl1tu7SEoD6bj5gzCmj11MJETQqhsR4E4w252FDZ1
C1211wQbT+ReHZ0EUUvDO4y4X3WdpdWvyo4QcziVB93Kv3UfazM1HtgjH0DNbCrch6wBGh+XAtYU
huZKGKa/cyetYXpy6dO3kdxaOuSHFM9DG7UeQUYutW0kInmn0qzXwoFSw8mos3abNvgdcxv5hh8q
MwhEmvgh1U03NZuJKKGiR9PjUyca1ObRrRCQmAiN6UPwP3Jr5shHG4jdIiumaG/XB1dqw60Gww44
xVdsUSj4bfvTEMYjiSrgsTHa72Jr+Dk4CumfLLsXRUXlsFdq3oVTvkaGSFB5ukN91dNk7uyVObPJ
6+gzII5tljqs6QUSzbS7AY26nDqyzPw++dn1/lL2vcurpjqEJhgHO3NHOsSerkmatwaNHAfP8rqn
vL/4/SPJ2HNMNl+KsOhPcQCoqTCVkCGaPSOgoL456Ck6e1Y0vVsCGZ13iPRWDn6etwuT9egqA/ew
NNA64lXq+Q+lOLpymJYpgGham5QWNRxaIZJKqbCu9ZvxJqZmvkrIAEQgrzGo0GdETnkXNBGMhP6o
x8ALi276BqOvwqBHWzLuvnQIYllB03YHpXTXKPivHYuiY+WfRlUPmIf6TdMWEdygG6N2/QMo3Re3
RvY7z93w+neFTukmSanhhCMRk0n9mKU8bLViL1UI5QX7Jw08ADJGE+NZ3u6R8PNC7oajM4JpmTR1
W3QaxU4f7BK5vSXOJ+goYmLfo8+YAtvflQw5OFaWtg/H/tlHX8xWlavNoh2xkiK42vWXrG5KatwU
fhMW5B0eGqVWCYLI2GN1GlEC5O+hHqgsBFhmfTOaEvkr7o6WDYZp5uDRE+ukGhStnbi9x4mZrhGI
VsvC9V06GT623mRrTnvH6O21m1modWxqUY7Ih8Ng018k+uSGdu8R41a3rp0+WodmsjcDWBQ2vHVH
7SV7JyAQU4BUiuL0lt08u37k6KhYKrmsU3kfxgVGYv+hV9DqtmBeDRIwcA+IZVamd6wWaSupuIFV
J72dQJQTySHlorCak2L7Nz5qNyelHdGD3FUC9w4xSbKsviFpTfZ4CvCjyHqh1AyQLAPUNKQ5F0G3
lybGH7bhJgo1yaa1tZcQrWZ8AxXcsds3jfZd+kl75OFh7ktO8GKwpZuglqbitguMl76t3T36HC/M
ZLkLwk3ZG7gBg+gr7ZZN31es1WFetboFFIECIsgHnrakTPE/IbAj+OYbZdJFT1IOe7OeDWjgJakd
HYKhpPmOu3rQ4vYhmx5ymrpBw+Rhd5mLaqvYBmgBDb27p2G+1cdC3aqiXSgyc/ZJIb6x3mlYC7BR
bSv7qyXJd0lTqidBiY1grFPd+/3Dj/SHUTbE2SBMXIg16DwYug0eHoSnOXIy3FRZtnMcm4Bof4f2
PF0pAuxIGZK+UOTtLftKXrsuWk1DRUAV+nJhFvXGGQwMH0lp7/yeWjkL4lUWUxkobZuehmDUO8Xq
tyf5f83b1zjnBs7py+btm7b/FjWvrdva/A/+xYd0/jINMnIcB0gklHMDH/g/1m1T/MVGGOUdgmMx
gwExdf9/xrn6lzrDz12N6CTbEAbIwBoGZfj//q/u/GXpcM8doemqUC3T/p8wzq3fXMZ/+7b5bEoA
pNQ5lq6agm83cx1fcRuzMq+CqtHpylWtukNJNRy0sd5MAfgVY8C+0xezn7gWGk6eWrVXdEiLBTmP
mX5TOwG4kTjYzZjcQ+CP3cFWbXoV//3Lqp18qoggGghYYXcZCjAJzOPd4Z9f+5nYpmEltorFH+TU
FokibfL2YLjmXmlfkk6QdJqsO3RxC3t0tYd8sPdKjuXWESTxECj/5FZhv0wmrB5FEqxN5k1wqMzA
Y4QWbIBOsZ4S2lsj24tdJMthqbXpLyvXkgOMIWfZIf/23XVSGdU2mJnWivM0UoxdGVHxU0CChmU1
SQSiCBcdK89OVjYXEOodS8X09PuL5a7zPAS2+qWtKONJ9cB2yUZpJanv19UcBZUK5BpsxRt2e9ta
xcARqI2HPLReOqp1i6sHUW5Qn8KsKvYBgXFLC+sD8CBWjFn5EAyJ8qRo5rZPKAjgoSG7Nu/ukopQ
NnVY6Wz5j7RSwk2nsHmFTmV7iL8XQ9j6W/gt+zaniUbkQnoTSouQxUQSr9D6JjUZqtpW0B1E3ntY
xeVSJYZpqcd01UJ3qklQ2sdZ2T3oDSY5YyQ9rGM/7LekM+kpFmU7SQcqdUzd01EENXxupYg2bVw9
Frhx6Xwe7ek2HVNjl2F7wDI/ToeuZk8YRd0tzbXKnXbWiIPHzcotgsyHMfvRBuAqHY1OkVJZYCd/
I557J7x1UEKmXfMFQWDCyrZyl32PEcOGkVzJpMN1JuuVQjJgzLaBOXc1zFqypEAaCtjSQRVY11ZK
fdlQ1myCPoUx3SFm3mWVGpRVIvyFMbL8quokTiveV0KkYMD1l2m0MCzIWc9qKqyEm5qEWLhagvVB
UBQoDKmYF1MzUU8yYZy12XNSUifBPcUL+veZ0KNed3QkILlDslH9A8l4lA1+Y/cq/jXeTBxkQYqs
RFnrZjftEozL/FN1o5k9VDFLu1eCcNuQQLCrLOvziAeFgCCK5kUlb0CP61RrZLbuCyBn0YCaoyvI
Dc3hdVNCRPih5iLcENRM2I+ZrSLai/wNC52LVrGhscxbjYeaJKPOyx1SwP2C3iG+vWHL6FK2kyBB
dCgR6AWOPj0HbnmMJvupC03hWchB2KUgLDSr6j5v3OLkS1Nbx2nTbSvVJTYklsqBrpm6lXbwq2PH
P9aZBmZM71ZC402cmLcWb8Xj7x9l5a5Nu57uIFVTGSvpWWO/JI3J1R57n42UY8Zb4gb0m9TOn+0K
DlzLKp8YnZKIKbBeeysWP6rYZ6+BpW0vOqVjGFFHU2izIUGDbe0U+rSjOB1PlLUTxqSTrvuWQpql
UadL0h+RNqqrWGA0yPqRNMhGPvk2PSeevFkxlCWsiBgHDYSVTUAN202acd108K0Q4EPQ1L91XenM
hG1aQWiecJ1juskq89g52H1MvAFA8fg6OIvchZqqHmQu57Z07IcSE/GNnWEIAuOihxWXlYmKyM1g
I+uA3XwgBWoCh0D0PN5OpASuTfamIf7rpqlOtFHhyFCfItVrzlVVUWDU9Fk2Po6eRUsbtu5MZ9vT
UaHKJ+n3FhZZnJZLoG/1iLhjOAXEjOmGatwFUdUcEIj+bURTf6JaOpxkSn4PL7Vu8fv33Dz5WWS9
Rm2sc7eBRaE5jZ3u1Mdpuy9F/gXlU31QkeweUqkkKztFvw45qD60OTa5HfEAB52wJ5wibMdyid2/
15I/fgwpJk9fPtjAhFEbznw/lErrBpeHx6lsqpB5R01LmrtdeTdNOo6BFMquaQ/aWiIdpY2g79J5
g9/ZkbGHqW8vGr0lqW8Wg5FEvOwhs25onltf4C2yXwBxpAehuiMl0jxYM/ZzdH5UZpOe2j5BvpI6
1dJXh9nPbms3WhWz6+UPKxsJSukmn+SQY+7WW+urxPWlO/o3o1LlmieFHAGl+8RWK7n1XRwU8UTO
Pfg85aQrYfCALBfFtu9a2xIwEwUh63Pc1qCq2vgn9JBvlg2DJBkGZRMFs0+omiJ0dkI9TaGcncut
u88FmntwwXeZoiIphpp+06HuWjPYGTqN2JHhqR2K4r5uiQ/mLOhUaRU0iql5KeFqhShysiwyH5Oi
E3BP4oFgKd3cFzWVIZBt4ljqzadiKsa5T578UoBkOaPxk9oNmahKgdAtwB+oBCC0eptFtN1wdMsA
GKvTGSjoTPKusZFkUa7Z5Jae36uBfdM0OPSFAmSDf1iujco6SR4ply0M9bKxRa5iTvIoEnLEM1sA
XZx/CYaJdXwQtxhVspoGuQKI/vd//v5BEFW7VweQU6rZLFlRlaspglKxYf1VH/3elEh5Mlz1YdPA
f9CbY0CxvzB8E20iv5WlQXtMSkPsqGYSc2YAizXLqT12fD+6BqxO/Cg9miqaEQyB3aZ0nPbInp7A
BPX3TzMf4h3mspMLcWRNcZq8sc6IjrhKAnjuX2Xq37kWQzQvki9KCTwqHaLmhqjYEgFpEe8NRtgy
zqf4FkIBXD0beEOsiGc/ZxoLo5EUrozCSNLRZCWPpbvt6torufPsmIJ9hZXtLjHDA/YNE+LwUeUC
ovar61Uepdg05pRNtYZo0MQU/HNBUQfAIHxc3EPwQHih5hq5N6Q0jaK5Y69hnwZX3RmU/Hi8PUgR
2jpMLfueAHR00vmgeKxWcKv7mji8WlZ7/0nsNtU/IEPzYlWwWqXby3LVFqZ+tlhVEx7mae5LUJWf
+6eEICnZqZmMnvdWcZQ8QDDErAMzYbWy9QS9SmCjlUgVGAep/41J4UehtMNRh0WMJDxYU2qms2oP
yFjdfmfSPw3D+itKQxXSBMJmzNpE2jTZIYbej+5BIT2XzkWDHNuPQsr4PfwZyClhoLpLtZAeax7U
PRNq2sl+mbIG/IcL+e79C6FZf+KWfl8JRzVYs9PgAD0/bxBeL9uxx1lBNLfodVGQQsNKb0vYhroa
XGVjlj5vUwv5gpWQFqM4fr7rBQ5IUy/HFdLs4T5LFeKFYzwOgxHdNwGKcBYZu3/Y0EKudXssloqM
ySRLq96LMBhPZttu48j42hcwXXF/NrSAi2+/VzAWvfHZV59slIEgazsW+T6kiLfWHSr/jWLfdb7z
rKptemwn9W9QV/m2cCKdXM4NGGUC0TrNOgRGeg+ho/gS9fUOj9BTW7ekdkZtfqdV4WdMYtXKjCAE
FuHY0dpqt2Ku3ZeY6jaVgRNlaszIq91vDepdP2zEdzPIT45ilzs/qRnqCV2GonMwobaIffsC+SXX
KJ9NYVqXIzVzaG+pbK0dUtOMBCGciieSgGsMtDVox3GiLKRbd3UdbOw5j06gglVxqNFqk1vHYC3h
JrQ889Df0f+fBajGd8vEPCk66rqSlJKVNrYYpZCiFnPnqTDTe3YuAudpCxpBjQ8RgByTHckh1j/l
UpR7UQzx2p+qR/RKCCpJosHig+awl269GYuQzmJXeXGBV0UmyWd/vraOVU3kgEbjqinJspRqCs9D
1+Vjbg+fK6X8TquWr5O7W8CFL9JiTgpMcsuFZT6lSgzHlu/cp8p3xbyLkbYtNTt8CAWx0YFNjyQO
sLr3g4P7MglvM53ljh99seGOPOUGoioj0G+C9EuvpqdM0VeQ5+Re61j1Jrb6mIy/Mpo3AElk8jzG
2e37j4Y1Y/v/3NAiOHNMTegafpZ/NryvNrQpuAGj65EBo9AFVgSweKHaoUevdDWa4RNhM+MSgAaZ
NT7DgVVC10zbyJnYLRTSubG6CZBPswDxh1qPxtymyKyHMqVTq7vuyrL2FsEgi2TY+206Fx3REMEi
C43gKR31G2V+o9hTjhZMr8fDGOTPepF9cQfrW9qwCoQygNWxXzhSHxYI/Y7NqKMga7IbNR3oxZYs
iDXgC/CrQFNW6k/4sTQVdXzUoCdNg+As4kwkrxksba1jbIzEMInE0Ukmlc0/08z/1nuu1nt4sVyu
99wVsgn/z00hf337s+jDv/qn6IO19C/BxIxYUliq8SoUhNbVXxR1HMe1VRdvtmD4/qvoYwL54/cY
RQYdAVXozPn/KvoY9l/CFprDn+pCtfn5Pyn6UHF69YQoPBe26eiYCP98Z/SE6JZ9MAQPwOL6XTM4
1BP8rr6Sd/Hn8/fvTz+LHLGFj07Ir5RTUUpMs87RGbpt1tDABbW2eXW931gI/Pn2+/cx5tiTV892
rbUOQI2MVbJafqI/jriANfiSQNHv7x/g0iWaT+7VAQwE1VWG1gF9Og+1ANqxy4OiW3/s0+fTev3p
XZ1aESLxB2cGiREPdRvhDr4SnHvp2syn9OrD4QWZ8O/T4AHDub9uEYp8y9o2X3cUiq+EvfyZLvPv
y3+26Og5gjJNHKKrWW8kFnC+gdr+yNaR1XJ3spCqvn+lLh1J//NkHLZQmMkd/8QSgyzrcpcg+wkd
7burE0qrJO2VBdWlQXu2oKx9OvgEoLknuysoudNvDWKTBm020vAI1Q8O23lZ++rWNMUwTDmqkVNg
l9MtZ2Y9DlbUwFWp9ef3L9iFEzmPqkwdwxiaNHNOcdveqfBI0jTd9yJ8TH0S7d8/xoWHwzl7wlmW
53luCfukBuKrkqLPKKT1+f3P1uYx9O/X93+PLefs0U5wVbQ2eq0TBdO1XkXrnh6W4+/15tmZPkGW
oJMJDZAAZrtGK2g/oGq/MtjmCfbNY88X9dX9qQq4EdS3uhOy6cXUN3sle+jjW4zdK8v4Psc2ow1E
CLrvnBe7T7B8k21QVQcfT4GLvuOf/6s6sB+0woD0+sWwGnrYpsXfBKZcufzapet/Nn2ojoRZFnaA
VpRwbxjfK5pgA1gXY+4Psp7F5Zrh7ZIOZGTjYAO4M81u3xvR6v17pP+5Dfv3PTqbYlI3ixWpj9lJ
pcfX0LvuuV5O1mw1waWZlpx977z45ckPNhphwWxA1zHaR99EZ1X6C5/oQ/4qMpGwr6/cPHueEt4a
OPOAenXz8PAmUQui5xR2/c/Qym/7QX1xKsaLgeS1SdVlL9H7QCKkbdjgkmix4vdD5/lW/GzrM9+K
iDTK3vdtPP0gQuFeH5Xb1o1eQNQS1K581TBZUxQ7kAULJGW8cTTl1m5lQH293qt++zi48a8E0ejk
hnA5rIbq4gwubYkeiXx/J534EE7TnWiGRxYGB1X1t21r37BbXYYj0XOGMt3VXbvFyHTTtOGBCfwm
yqtbAYPdDdjZ6dXO7SRhF+mJRM52UcGmo8KFFRRpTDoka2nF4bLpK6K7hwOOpHtgwsFiJjzR9H5I
USUPbQyroCmex0pcmda0S+NhviWvLr3WZwFFkITdxyROw4Qmo65wQbQhWSL0H9DcpXp2y/Q6R3h3
3SbooKS9PxYvPQvnEzeRzrYFa9MbZbmR0ANzYq3f/+hLs8HZbB33JMq60FM9s89eWthXSpPt9bL8
8v7HX5ip7bNVmFlA8RKlUXmkSCHstMr9aJdbvWjWJOPcvH+MC6dgn83UYGmzuLStytNIqaoXla0Y
J1mn5n1cCZzXHzvI2Yxt5AYbvmCsPbADd1Ipb0ZVua/Iw/rYx59NyrasNbeu7MpTKoWtfYoOUdOI
YRj1/ccOcDadKhaSntgIaq9zHeKCqZUsNDLbIbuo+vpjhzibMAfLcctKaNKDBOZNChYfQzZHqgrp
lXtw4TGwzya/lnpZ3hEZ6+Up3SSqVuTeyuTaLbj06WfP9+AMce2Yae2ZU/QoqGIJEfx6/8rMg+SN
Wds+e34z5KMRxRXqZbH/t693WHPHyfND3+tC62fvqFd2JZdO4exhth2FHhRwIA+pB8LiEslg4Xaf
3z+JCx8uzh5luKJ5QQJA5SUDljzbRVpaTFemCW2+Em9coXOgeqpLQDxF1HgNDugO6RYK4abb+91t
HhI6oIP6xd1cAeZFppV8/9gZ/cczPdZV4nBQHVRtiVJ62fv0vT/24WdPdGBE2pRIdIJxpdGTpgmz
7DtTXHkU5ov+1vU6e5zJF2FDEtWN57YzlIYMwS5NHqskRvUtPquo2cBYj3dZXlv3HzufeVi8ev3V
QtDQRNrosSrFBlQ/9qZZXTmbC28JcfZgu3jkk95sJOVM82dLx9GU9k85S+1M88pu7tJyTpw93g2x
ukGE6Z2VkIxfEkepfuTqmO2KtvbXCeOP8IxKv3NsV4IaH310nJb2oPpKemw66sPYYP212mvVZ5Hl
074EDrTuYjAwSR/As0ayfaJAK66MnktX5GzGALtv0/VCNUHfclMq1Y1vTPdRmd+2PBzv39D59fjW
EDqbLEg29qXbZIx+ln27wNJszPrKrsVmoZrdmo7t8A1oZ3OtrfH24ayz6WNq+owslgodCJQbTcK1
1hpkte+fyzwI3zgX62wJYMOZyGWr1F5qx9mqxj21qB2C09//9PmheuvTz+YJjSyzCW0dTF0njFaF
VcRcMzsmhWiINu8f4tIJnM0WgGWAMIlEeoEeg571R7Ek6yK9cqsvncDZbAFmuWyiwak9mwLsQjPy
l8w3nEVq68f3v/6F4WrNp/VqcnAGmJ5RJHnxdJKWrzTd72CQVIR+YQJLrC4f3j/OpRM5mygKOyVu
UUjpQel4Sge5bWTjYX48fezjz+aIApQu7pim8WiHnCwFppk7kONddz+vfP6l63T2WEOsM1qSJiUd
jKHdowoFVGQg/44APu/QzxpfugDMOS4OMP12AGtAx03MgoGmhIE0QmnwCVgWzZbAdNObBvYD/Dg0
5xXwqCPJnf4G0WrBDon4QMX3IRMaWPsLpRq3fY3+Py9VFw2a9VR1Phjmqa9WSga8OW4lZkPVx/CR
0ix1h97Y0AOWmyAjKiAqZ8dOSLE/KVULltjQL8rOTVc0mZJb4ott0M7wptwidu9Q7p4qYte2ukEo
l5/046Fr8CBIQyGYBB0HJDs4ZGWnYRim27ugCgld4/0rfOECm2cjvSaZEANhUXltYRzzjHAphzCa
PrLX877m/WNcWM2ZZ4NdhKVjdklXetImRcXNHPMmt4zxV8lOaoG5BNFQhc/x/YNdOqGzEQ/OIGhk
OpYe1sm7qRxeKMfcSUKUbO7V+4e48FCZZ6OeDJC60VPejLRSYTm15De5ARIF2bDG+9AhrLN3TSdD
sw6QI3iZA/KkoWCw4KVG65jYt48dwjx7v+ikxyTCUUt69PVdaDq8ZJz0CWDop/dP4dKNOHvFIN6u
HaTs3Aje9XQwIQaRkyWWMvLDrZi16+8f59LdOHvZDFOSlSrYWa8uq3vXN+/qIb4FWXJl8F76+Pn0
Xs3UuGhYF1Z95VnS8r+GRLR6sR0hJ0uJOHn/DC5dqbNJDt1OYqtjIzw9Ap6qGwbphR3zjO1kpIOY
/cfeOb/lE6/OhCRSe5SjLjyWbfsxjx7gOawHc/yEHvJjhzDOxtRkiyrqSg4BCmw7TBLmt7xVUqhg
erd8/2JduB/G2bBKMDoGgs6ZF6dLHcI2Kjh55YmY56M3li3G2UiyWeOOlpmgWpm6m7iJfwWG633s
W5+NIn0YRCVrVXi+HTtLZKnbsS3JGYfze+XLX5hkjfl6vbq70lUmf4Sz5AEvgKBRKF6vqU9ZU2wU
l3wtLbyyLJ2v81sX6WwyN6iNIsPOBNxgJNWBs/ad6ZcfzqG7FrVvTV9hvf/Yg/GfMhak522NjAhE
SHM7ufa4DGDt7oo0clZtjZjgY3dH//PawbHgzdQRNK6DVyEAd/juq1I79qMutx87wtkjrrhuolum
ZnlA9JaWUt/mOQwc3f31/sdfGrlnrwuCyUa9lCPCOeCMCLgxggwAta7chguPnH7+VMc4QYOxtbyp
dY4QaY5F1Tw6OF7e//KXCsX6+SMdumplRIIyFRZfcw5hNtPN1G9sgPs5SIiquZ1NniWpSe8f8bci
7I1BrJ896cKyUVjCa/eG+JgLbLTlCtE40rqNnj9RZlrV5W0OmMPx74bsl258T43PqjndGGRsIJOc
f1UdyEjfTP6VmfPSdls/myHMcCjGJM5sz/HxkA/4z/u/J/fJDPANy2Kn+kd6I2Z7b8POTLq7PJfw
eEAnmjXuBlpQwK6quXdCMtKVq6RdeC/9boi9mlL6OC4mNO6F5xAy2odPCqbDIEDNliEiLZZ49JeV
+SWv5KKC5dlqcGBmYlCzLDNszsOVh3MeZW/dq7MJJzebqGS3WniiO00tcRrGnPlCe40IqBDntd6+
WKBL3x8ZxvzIv3W0s+Vj6CeiVyMn85ou9tfoqY2DNeSI+2ppvpRgbBd6hUN5iMrvod899VACFlVY
jveNDCRpbTjlNKv4W0/rhywgDq0EL7GoVc1fClUAE86mpyED42WVeLmTmC33gItlVXXhT1Fh85SK
DrzPRUOURia8Oh/l6AABEsPXVF65ohdmC+Qif7wqBnQMVutLIl7U8G8dBTlxcZCd37+ClwbN2Uw3
ZYWoVE3LPH0MyXC0DJawFR4Dw5VLPeivrMouHeVswhv0MgQ4NqSeYVV3btv+EkjF+2cxOVcGwoVr
pJ3PeWSEG5XSZV6QDfueJEcSvK6V5X9f6DcGmXY24UVNOFXhxLfH+9jsw2HSHkU14SpRErks0yhg
k1SX5bJTHDAC48Q1LFOi5q1MHsxBibZhifw35k1/migW3Iy11DdwV9mpRtl008VNNXNrTVYaRS9W
YW8Mu/fv7qXLcjZxBimIsDbvUs8HZF1A8GMPsfrYR8+3+tVsE01Tjt0gSLwAqamZN09Wk768/9Hz
dX3rep+tjWwHLUqfNomXEo9rQLrS0EYTIvxgz36LGFh28uVjR5qv26uTUPtBs9WWetfUyp9hkceL
fBxJYRC3hBssIcS+hEp95b156V6cTVVGmpItZfSRV9SpvdKCSltFFWzn98/k98LxrYt2NksYuWKV
kzZErOU3nVWt9EFZ9NYJLzWpOZkFSB1ddBD9cm1t6w/kf2vTCqX3qkFzaohnxww3wNRJDCSmog9J
nn9UyPuewqcEWKpTfrabDWv5RWLoj0hUAVbG255fWw0M3vkQWmB/bL773UN5dVN6qvsxBvjUGyb1
e1IY5BQo157lSzfhbCKKuUS6HxWJJ3A89vWwsYfmyhR0aV2kns1BkZsEQknyhBnUy8g20+qlCrg+
jhbV5MVCbH1xX7ZXZtQLJ6KezUlG0MchGbUp63oT/HMcbcvBvNIKubCAVM9mjTQjRm20ROZZYg93
OKn21TWJ1qWvfTZrAGTNtV4MbMpdUEwuV39XUpq7cgsuffrZxEGxLseY2CaeUVS3Oey3QA1+vP98
Xfro+fdfDcq8qLIkw2rnJVDhSB/q3LUYQRi8/+kXZjz1bG4IrcIRQ6cz4xHnSyUGsbkZPLfGcGvH
xhFA8I8yrq8c69KZnE0UZaELRYB69wizgkzkKgtoVeWVaejSh58tJ/yJdCGghLk3SPjqXfjNMezi
g3f37NlNTBV1H/ZGckZdUgnwkMIu9fXd+7fgzUGvued62omqVCC0CEBPZX7O4vy7aaXrEB/PlSvD
C+St1xpHOHtk/aBMklbkkafqyray+yOTgSWee31vVWTcp3IRZft62PNHq2Fq1mHzWXAR9RG7WjCh
d1dXbqacRoCLmjgarbGVyI36+qeRPPEhANAwAFpHnQ8SDX4+0e4aGAdmNu67/jMZIIiorGUCPAPu
vGApayQkwzUSPLvHPC96gD/Wvmj3nQqLoV2AmsOCFm/5nQmSgtKrcOjxZoRsJ752wrrxbfNYZeZB
Nrf8HT0BQ6nLVVemiOJ9bWGa92zSj7w4HGhLkYbjL1zxvlC4cU4hQDmHpAdyQII+Q3PLV6js5tGC
Ejboe5mNN5b8Fmd71IF2BgAHhN9IBKxEYc9HakOyAme3YDnA33FUc81XsECHOfxdriM50IvI/axK
Y1vGJRajelnlG+Hfxf4vYZGsqD3z1uvU8uCTnNZGKi15QpIloTMq2ZbB3KGf34UjBfysS8krbG/k
UH32XThpCTlFD0QIrnB7LlugsVoWrQNdfOY7BIRBwhtetvCKdO1F0p4QufWlIDa2MPttBiFYqOF6
CjTAWbd4BggsgLSSbNo6xd0JFZ48C0W2u/kSaoO6ZJ/YqpvWL3CjxwvuDa6d+STVfqQZjndZexhG
UFcZXLf2BZr4LeWLhTpTefOPPHmM3LMXQtjTvnZtK/ZqsjW5t9bXgMrw+8/dPPP/x7qFz55//9XE
mmRh4A45G5DOdJ8pn49c9hRA6JhzarlQrxzmzRmWw5y9GpxCCol4OqZ8LrYG7ueS1fCkTsuqVrdd
W25UX7syk7w5B3Kos1dFlVRlMqdieqINzb1TIJMzB7u/ciKX5qmzVwW4PFcE8/4akeAjSL2V0pL8
0lxz3rwt3eXbn70eKtryloXM1Mt5HkLYhJrsDzxwYWsR872Z10x1curVTUByTGGontY8vz8S5tH0
1kg4e3ekQ4PuiXWlB7ZbfIEdXz6VZga0efKrJyzxhHG0eK3fP9jF8zx7m0g3VTQ5iMhzrEi96QFr
EP4gHUjQwGLsAq5qEFcoNfwWW5iQeOInGJ8gsvC12qNGROF/EXYeS3LjWAD8IkaABO21iuW7q9ob
XRitlkTvAPqv3+QeFTs7lzUaTUusAoGHZzLrwP+XFfMPT/53v7eHH6RQRVk9iKxu7hkYKa5GvIjn
ObchUNlzDHW5+Lce23944f5u/PZzw3aXOasepJ//KrV606CtFHBVUSf/skb/6Xn+2i+KTi6lolnn
wYxzcMRsTxuR2Q52BQ0Ra+SOa5mo3///N7mG1/9j2fh/bSBMhc+RP+XczkX3s7b1dQSGBAPppgKm
PvIu3TgwwMto3P//P+8fXm//753Ec6zSAYLxkI8QKavmqxTWj///o//h3fb/2jlkorTh233xgBHy
EvRcfN3hh+92/7LM/mEP9P/aOmYYzzANrewBvth9jMCDA/TUFTFmKJKBi/UjwEP0b+/XP0Q7/l/7
SJ1p1QkMkVRncAWfy/aU0ODLfzUz1P9vBpe3BWTB///Bmf+04v7aOyDf1n0RMDCaGYn37Cza/Xaz
SvzBsV5OKOcqiLQGuxqTLbDPE206mzRmO6OjoIEElVt3/gg7IWZsfo8ICNTLKKGea2ZQ/+XC9t+y
1P9ap39vOHoG+NkEyUM/VZDzOPBjWDs5xPuKcX+G3BbohS+u+rLtOFxDM6YTYww62ZrIB6HF7BWH
v14eGm6UGbf7IgNlLLBwPnduucu9Elnpe6Ls3Rpf1HFKDIW1LX/qIaitFXaEh6L/GPp/m9H83+/d
363PbumBkct4Hip7uCSybGvqf1k8AGT/4a3+u+lZBbUaY1dnD4lftvcWnEAIWP68Vb2FPszwHm13
9I+Wm3/mEl+HHwRql5slnFhI2QesLE9KeAIWQuDLgwlWbet3KxY6RfiFwTcAhOOAPoKyCd3FSoJd
ZwzxS53VGT6VnkgQ4VC4JBkah2ye9omY/bNtDvUVZwTkaWc1VNYQJQPT/K5nJ79I0wcu3wDrDGr9
MxmJ2ZDfVudsdC2YtEpeZsKC7WQby7kzF1CdDmvNgpSns2rYJ/Rnnmm3M15tPRVHcMrQcRxg7t3C
9JJXNGTtgUIQU9T9wRAB0KE0oM7RNTvfMRgqHZTY0zEc74XVrJxEXOk5WNCLi/4lzIc8385WlfMZ
ZernPIjiqRZ2iV3dQnykkiF+FIWVPbkieo9j3C1V6cq3rDS4A5md3o6Lu+wn0CEbneDs4eTEKBut
sO8F1ltlFNuFguYmsuWpQxO6q6V8dBLIb0Yfya2T2ODn9egddRBXZ9oUPcSw8YC1sZZnRgriQ962
X+S3f+XNmJ6stKA3MrPMl7aeihuuHXkXUNY/5xAcTqLMhmZT4dG4VaLoDrBn+yP1s2e8FzpM5igC
k6vmvd0b7jmPluoCuZzJ/SJqcUviJCB/3rhfWdKZh6XxBiADQXqwOwgis49LC7reAtinN28Zdti7
MbVpYoIU7+PGCasYLkIzZu9Iyn/CJE8BFjGbpdMaPF+BD6+6x5CIrtVQgEdmMIzD0Rq8ZwZbDn2a
/RinptzNOZtSHKMcmEDgezI79212XBLs4doa2B1k+h4Pwy5oOPmL9iIS8MR5UON9rEK3GH5p/NsN
SMUp4N6UwvAtQXri9WJvzSoHRUL0NNASBcPlGs0oOCeQdXmy/KL7yz7MBG1LhJ/7S1CogHYGb5nR
YwlVnw0ytsstkV3EH61w208VnpwWN3d91BqTFwMIslqgjWJ743c2OW4asJ+if58id1tNn11PThGo
YzmonYedqhk+e7g/BlfpTSDqsLTs+2WkNlbrkDjqabTaq80qdlv32EpsXLKMLrIAUkUW3AV3G6ZD
Op+w7KCbmKmfbbib3kWJa+BWXrb2ZB15arBMNXD35GzHzravv+ys+LR41dvGRYkG+pGOLqd6wboV
JgYO1AiKvxMA9UlxUKWbAFG9g+GEnzQwZ67T+bj+VhbkoYiXrZp6OKd7TQgT5zd2pk0BGYbT+tAQ
kM4Zs9xq2phmfmqzz9JsTmCd9ouj70mdjYN6mAsLdry101IeYbJg+TtXXD2CnjwPCbYpMcLOe+4g
wJgS/e20hy270eOwdfXyyD9xkudO/wxQtk4MZfIcXfmu/OQiyt+TMXUMtIH7l/vG+g1dawlJ21Ua
cZILQcX3TkM3O+tf31H0aC/IxjdJfuPbtyxv1873wF/b9d+2+pWdDvw1LqNjbwQbjwU1udGtS1vI
nHyARQspaN7ULp2i6zfmWvfQb0jNg9FiXfMl5OckzTf2UmwW/G4CEjshHJNj3o+hV3dwL8WRNHiI
fPMSZbDMG0zYU+rfJzarhcoW9Vzs8oXap5WzHd3i5vmy3ycsNhQAR9T0Ydqn9xOce1OhvEZ87vds
orG9z1JInXXxp1t5vgQZZn6vomY3Kd7+aV/F1ilxi+gQrcuQh671JcBDL9vuke8or6Mzt1oL4vRp
soL1lzxDQ2Q7RZlzFEPTPEXp6m9Ud6Zo1vWG0XuT2uBuR92vX5hvxyMOlfFXF0d/yMiGo8lsqPzV
Th0zEN4liNVlTNkWWGxxz/uTgowsoewPb0uBYdqfmrDomiNf3RqlxAAkbDF/dq11MJG6m1a6TfNb
kp7WNQP5X5MM8PJNsni/XVsfrCXnxC+3Mp63k2WsK2BUNsT5x3F58ODvJAD/mondez5ZbrqXfGKx
l70ahBECWdYcPYPIQC7EgekM4fpms7b0Eu9we24GLJRtfwKSvYnJIlHxgkOEG0YnIdqejQ8xfX3X
mulzKp3LJEZQydlTJ2lSTsTXuuDb5XVwpucoIC3FDluIX/x4e3nPrVdGvvB0MV84gJadTy3rZX3d
1r/K+ofkLcGREVYF2onAOOZcpifPoTXNOeryXfreR8d7wlfcLRBCvCjETncCBIVy7pcrEGpyB8iW
H+vnXg0MLDbZU18ga1weaRE+FpV1qn0I83xFfud9GkjwLDO9i53GxYW8pKFOAlDFZpgFAm0o0DEn
h5udFGjt3ezZADoBtw++CGwjO6nQZRnhKLKbBwZJmdmezps3Sj2k/n0Q7xagiXGWbWja3dlekamV
7dMAp42nFh43YPzq6OUjO4uzhEPkintzGECIR6APGTbe+aYaVnP8W7UAL6Hh3N60udNv+pKN1jTb
4sWJyQgBawmtJQAAE7thmvZgWRIT5dpwWXBq+4N/QZP1rMT0DlTuaZEGnbpAKBbBNZPXF/z4wzhO
vOspdxz7lYTUZxHMrzqJz7CETv08TNQrVX/XuP43ko+riqN9WZmfzEm+pBxltDqs0OlmJtQqds4k
0aUl2D7aaiW8umD0BS3TTqPfODerFzKuxz7t9tMY3GWF9E7VyOkzT262z6UYL0UULAfipvgbOKd9
mJjql5u6MdttOxblDrgGvWVub9ELC7i2b2drP7jI+lJJ+EIdEdGH03BISQUhxsIaFKoAAQat6Pg7
ugURthpXlq1yzs3oVfgSi2baMwtkn0cPKY0aWLY9gCwJ/rGzPpxWbgMrOSmF6a6c3PHYpt7ybJJ3
e5yLpDpXwSI/tUglFL6eINGcg/RMe4ZDF8ZoVs+xKmFtwp+mjtZ55Ru8GnnnGLY61JgQ6AkpZm/D
U0k6tWxYOUWSfoxMTGC6pJqclx1urqYix0vrbHlNEqxmx8Gs3PXznvJLx2Qv77U3LScBwv1WRADE
kFkY36Cjg00dmxZiMgZXXzua3Kx9p2v3mXU9HQOzzBPAzin2paVmMBl5Exm/VpXL8xws7nZqx+WX
dhZMCX7RzG7YId6BlZ4BYmJOtsSq7PoGVxWL8/1Ruk0MFjGduu8M8vD6g5z+rQ/y8gH60/inUYac
V2wbcMTBkv2jz8VtZ8cxPsm0tQto7O0Ic3FU0xFaJ3nlbBQlL3CqTujOUXsUuQKs67MWQQzS8F1X
3X0ETJDWb39t/plxawS5cQiapToMcw5Vq/Zh/WRZypWpG/MwqMb+UVCECuVU9jSpL/UrHSXVa6zo
VMy9+rcPkHrlcLIFy6+usxOMm5XzPSVVftKFLr7iRIIb0z1wHGDXkLVoWLdr3w6jqIHzHg2uVXHA
l/0vpzWcvbZi6ynq6tzbyMVxSQev94iecaASHfNubmb45jYCvKIfBZRkj/75oYBo44oyBKSAwBJG
SdgkKyIsDRLsPpnu3KupAec7/M8f3dj172O/jHeQvtq9IVt5S1WaZ3sGtoxnaVn2L8tW8b2dt8ul
VBYgdFskwAhRo+FAITO0NQqOCwNa1qrBNL+4N1k/+sJBe+NM5l0Ziz6MlO/vUPKZV9dTDv3IkCiN
Rog7OFRs3zN4sZ+Di8IUZqx7ShRUpj6vrfOspH8xVDyx78j5uUz69onxHGarLVKnGx4BCLvJiTh3
hrxG0Tw/gjgMtoUeU0BhaS8+TM/odlobw2nlNr65UyT2AmXiLc7EDzPNvkXp3SqTSyEPi9+3xjfI
hkugY/Yjv5PJHJyX+ba0C9gdumK7XbFtztqv7WqOEFl0lFV1cGOU9AkCYmgTnTh44HJ/eREWpClZ
McOSGEtYluYDDMcA/Q8nHW/RHGDUsOt9vxBfF271mDkBMaR1iFquUtpSz1lv36Pm3slAvpCC3TgF
tPRmcRnxJeyYgiPysa2Q+S5rg6e4mO5V1dOcFI+PBDA/KrseMO1MAU4q72BZmH099ejb+OudgXjP
NOnQX66Dh/vMEIcsmffR3Ppw5JM17UOZByfYVgoF88EUv+PG/uEJo6ZIMs4P+CRJnQzvBRtBkIun
wU/3SBjpDSoDJunRC62L6KksEIoyrBIWDTRV0fk8tdwHfvAWtAXRukZBgqdlyL3dULGvd53LR2jS
MWVn93ppbsYCAtarLl2Tv+ix3uewk1Ec19i7hA/0yu6864xK4pBBsbvVsfBPbPzUrsBZCZwIuTxY
Tk+00EWGCaRYNC+ScgkE96W/wQSfT3PQjN+DL+0rrghuB1ZybfLo6tbJE6NI+TaxOF+S8TKQXN1U
jnHvTgsQRPSpdJh++jL9rvK62Tmpidy9Kn+1vXOb0SPl2tmjQHrAaYSh3OrQjCGoHlGZo9Lpj83a
hdi5GFBySJAZMWX/NvMD1dB/j8Hg7ZzaUxCUSS3EdVltlr78k2MV3CDlzXC3EfqD+/wztC6LaLx3
xAxMeDz1+IjsMv1tCf6dVKlLCnOwlwmrtPUO6/fuF8Am0a0SKjXCf9FBG2E98MI6kwNdxd7HqHg+
lyNlMwTewXaxd6X9nqz3U1ZUAEVru9sRKP3R9IJY9VJt1lH8wPW+gtzfr08trOaxrOZPRELnrmT9
JpVQTwx2ZWfba9w/nsCsCdY8e2nYzjduDBURUPDJnf21Y7N7iVtxBxPwbHTqaOTjV1cMB3/ozy6g
Axwuw67tueUR06f7LirMsLdTkO6Ylfs+3daVPEa1wYaAJoF3/8u36EvoZvr46FcAhTDkP3pV+BeX
yZ4wChrY/66/USOmBi4226pZA1hk8EiIaFwtIXTZNpIKiGZ3SsDkirvycyi7E9TOi58s18zDXDk4
P9G5Hyq7Okjl6I2OiyvPtA96VJ0m12LkR1DH4m8wJ/2G7hJjQ+vNjyKpL4LuSxwFib1f/stq9bFM
mHJN59g0k+eBY++63Hc2hju9NNQafHYCj7vyUulzB4qkHYpLHixfyJEPOlE0J9Xxze+4VTlNjTQx
9h79tr/zguquUPNVmtEN3yGxIqvPtuACWia+imqdrviagvRYLsBBvSH4zJhj5/ymWto7XD3L/pLT
O7HhbXrEnbabUOgNyr8btP1oxc5ZMIG16Qz/VBjBBwbDWzOKOzue/mSm+zJi8+JC2Z/tlUnBoAhm
1vG1jts7OTj39IgBvnRIDRVecUqt6dHuUBbl7R+/JvUp4u6BfA0a5JjRBu+mi/7TQQK1fhLpHLyU
nnN0aueUE2VuptmEllvGL1MsbvFQHtMcyxYQcHoyfXWg/9Jh2WKKm+aWFIp6dpV36wjiN2lm3vuD
/umMOdrKwF62VWfrY0mq6ki9WWzp5iVQaJHG03jfdQTGU3RgRWM/ZeiiwsMNg4lQxTXAYriT8xNT
2q50LYO1RLJV8+1s/SqK73Qd9Ke0d6o7q0YLUXatejLgxe2MetY0TmG2x5nZNA9Wn1XPqe8ku9nO
fs358IYJubh3qgrA52RZl2rtQOMpWevGJNFe9wHjbRBueUfm6lrISX4aXT1/jGZKPyUS2DOJuuCt
HU3kStZchNpt+h9eaSM/WVwHTu/cuygDFdRnWbJ+GrsYIeeKIN9PZQRmurSHc6s5Lt12quHWQvl7
4FtFPkqXAKUU4a3+18xs991c5TdHEcfkmtgzKy1B4SwGmmJWC9gItLo9jcC7tnPXwTp/AW9n+cu1
A3bzGLk2yqeyt+MPwobhGcVHRSaznzFQoz6Uqf9FeOE99VasPkS/rMYU30RdOioryk5N5rQrmV1G
qK+7sjhzT+H2W3jjroDNxLGp0HPZbp0dUrOila3tdXKRjSvOrZqbc9Nl/um/jZajU6zuNsvcVaPl
h7Ee8mtbBv3eHBrq62AgkTAs4rr0DZ4SE1kIh1fxFCyl/52O4iGJlnne1n42bWcjDdIdPpwBuWFg
qX2gVkRtoc3k4HNjC0j8Nogc6De2DDHfJb7Ij6YZUWWsAjbaaRQ7w/TaPVpCekWdbPCOcd6nr4qh
lgPdkPOm1alxVEs27fwc1qfF/w1rb6bW1TKVwqXHvMvNyQjtzi5OMi0KyEWMub0nuC0+3dYZ7/qx
tN4yObY42rGjIgOp4Y1nZXud1fRTthNJLJ6guVuExG/L7MMnsAWYscPYH8om0pBmO5ypMOmuuJXK
K03XzjnLC/XWD9J+VXXX3CHxDTYqLqKNgyh6FzM4i3+Zk0V0LVKbvJIkh+nCXrAjk6xnho3EJRt0
G5E99ZjNc6zeevPHFQTsu+KuQtm+8+O8QgFAQ4oL/Hwb67q4CKZNbqOq6KG3dbezeYURlhKdQ90f
jrmDjjabPUGa0uNq4g7ylAStrIGCZuo3LUqgn+bVudxpwaXDZzbmzSgcOg11NSPhUtG43OwyEjTB
QL63NlaiqmmjUK6l20DWzXcWjzXt7crf0jatwrnGw6fzWJ+zgrRwIXCie7UcdlrMVoseaMi/ZM9Y
nagMygKKrq6NLNUyhdHslM8V1J8P4XrmnqPIvKnGoB7ltWvtl77mgJd3Ab++BL/GKEl3pYkFGEIC
iipTYsFVAx7QIK4fSbwvoFOdmXxA06xKEYtwoutRH8k1Nkqxfvcet+tmqreByx2Aqon6nC0jxUKI
MYGzLQ1nPse9ThufdpvF2qvIc/hOY33vDR6EXBrcr2gQp5OB2WInjVSdW8/xNqrOfFJ40v3hjBOl
xQyFlWyJFCVFnIdG1wm+3gJ6rx6x/sl5jqkb6UghVkj5hExOe5+BiH1nmjZG+1mxJ1coAQApv3eW
MWz7BgOuHmKeOEn6H+UcA7S354UrLqqdyiKAGpQ7bQTl840g0ZXMlQrzhZnVsnB/G2Wmz3I2CEWj
6H7UzZ+YK2xalfdVCZA8MO91a72klAN35ZI/Ntl05gp336flH1Wzp5Wt+SlzImkUkGjnW6wMdmPj
1cM1HRoO3o18bO1NrRmt4uPi0LPFCxep59kwLjpJUkZW8p/Qxpn3SfTLElkcG36CiGmqv3Pi5zpQ
TNJEO8e1jiLrE0QCDoaJ+duInV0eWIfcTG+YpW5Vi/lhwnQxcgSXY3KcGpuaCH1HyAbefdqYVNag
9otOkSDjqda43EtfVMFoRJCnb0ytrPFO8dwQ44iCm306mPylu+QuWrp5uxbwucBp7lDFW9nEr0Zv
XzGRvxWO/2ds5cnx8/dihHKQR3inY5fCsVralhNqes8qAup2QFPVu/l9v+7BJBBAL1szcHGjSrk0
es9D33ahgIHduc3bYppXOH0/0cn/qOPpo5+XkxrlERr0urd5T0OVXZkl+xNPxpM1OGTG032javfV
Ww8OImcMX376uzUrhGlps4dS+0Q2koqJT6piISzQvvVqZSX9aMZHRxmVUuCxjNq9mUVvgUxfMkn5
JQqsI6uKAqts2m2zKgHp5Y/vRWZ9TIb3LnX2bnvxyCSNjxmOc568/lkqeRcNZF7SpY3vaPMrQ68u
917l/ZwrbMgFoUk4KcXMLjTP3dzSRFYZK0MNdSB6oe6SDdxIy9IB0O5+6sS4CiGybZCY/WnKhm7P
OWeBIHOeRgbsqQJQ4/E133d3z895iZfkVrJ/bCdsyfgNvYP07D9VQH6+sSDhCnyBJAuCxr3lvg/f
dvFfuyZ9ReuGazQPkHym04+1AzFJx9swyAO3DrpPnHgX8CuI16uDigmYrP7ZiCNutrP/mPpZtXFH
Ogy7WqAkL6t7m6TGBv8Nxl1GH7pq2I05xRbDuBYZXxClyANM89Ctqx+LRRrVHRV590aEJKBQeuUU
kO0xYbtvgzNaQrkL5vgpdbuPpRUFCdFoTbin4yFIODM71XvhUIv1BE5edNWcAq+/b1PCy6a8eKz2
uKXfrvL+uE1yjq3llWrdVdDoH9ADBu46KgCcBI92YT5pZiS3KNl/RKmN66VIH/mnapsV2bkx/a+E
WbYtBAICMFU+qcG+uTlp7MoS18KvGyLx7heZMubKF/dzAX9/kp1FH/1cdHsnidJt4yE9Xhvwy5wo
AmMlJ/bA/fQyZSZ6qix+M9TyVtorHHqCjphgAeHE5S6EGDchl93lVztH2D55uArLhg+dzLuHPori
Rev5uzHN/4jS+iBu0lsmSIvd0s7pN3Tv6lgnSXcFteqGskO03QiNqbvvkVs5wXcsR3W0UvnKhqS4
TI36Fpv0ZtSZQbFrWocE3HQJ+zhZXjuH20KSy2WH8ky/WGb/iwni4C7yPKzJQ6oxoZjy3Hu4TArX
obGYbserb1Q35BRjwt1WOptYkbtyyYocoCwPOyLRgENGQQ/3EeWYneWR4q6dar/kbRByNhUsE7N8
QXuIPU61v7Mk5lweom08SnUmcp9uHOHer27WzrNXGjT8qEjMG4hjeaiw213ctuXXcqM4aoaqMb7w
GcVQ/beC8uCJWxaqclL7D7I0PtuRQlIZJ/lLCvNgVwtvFT2vOG6/HS9+VNQh4Xm815Py7mt8EtvI
an8NE7PfmHxK7iMJysguYxuyxuLTEM10NXvzTzWWNbXZmko3it6tbzcNvRntgORcCpI5+WUeSFYO
DuuLigarm61bdg4satynncOVLBtsdaTJhWxOQM/smI3FxgF1uO0700FDmFU7UVM4J8WV7JLEYquH
HZduRFka+86Npl1bewPGF+CGJjHTk+jw+ynKeJS2bbHxJjmFavEFJyMrIB86J+HVb8ZrBQbzMDr0
ctnd9IGIhvZJMw4e28DgCm+RW1bUGunXWE6SFXj01aqa8ChxEschVmuS4CGy8+epKMBbY8DYFI2s
T1ZsYt0RdntL+Q9aBRz8VNQWWrsi6pnhw1lZ8tmuI3ap2YozFTyXW0o/7ADWw5KPU3vL9Y1tVCJt
7ptifGrzeL3SkN2xXSfbVVDawsYe7c3km39a/AK01uK1zjraYxaPOLFb8Km7gbimaYV7NDKekJ7I
jZA1HxydH9vJNa6ZxDtMKo5G5dLBe5Q2Yl/yjJzi/Ru3zK9spDPC7tNgT7f2gx/P6WHW6Vmm9Rs+
q68YuQU5maTZlvhvznagawoiCYnIQS9bzVV4a5redIin8ZdpETwEFfn2DmaTXw1yl/jZQDUUpN3Q
UG5VpZhu3sRtu1v1TaYczc0s+UBmI7BxS0QT9+Ve76Sqx62O45KvzonD1pu+ZCqcnSdnvQHvFyE+
MDAGFeI1D3znTItHFcZlv4St5gHQZz66rUXaAZ5JvXcyXACzaL/Tyh8OkDRGou2Z0ytIaeUmtAtJ
l3wSKX+QISJumgry5bH1bRpkt5N4pUmJnOI9GcmNJdkTu9Sujp3y3oe5S7aW7u/oksm2CBSbra55
HG49pNCXgO4Vkx+jL5U1Z5vOT++NWj8bKBM2WYPmoU5IWy2UYhqS/NwNYNPHhXjLi3reVb6owqCN
L15mibOYjeLEnaV+VKV0abxynwLHyHayy4odM1K3pna/uw7Vospmse0s8h6JS0MGep5VYjiVYV0P
PIQZS9IRGdWgOSj2lkMSJyoL82YJUBNetqYQrUwiiy4QepZt/JkGxuorkiR1mvk3ynPGcov5PQma
kuRvTUWKNuGQ9EQdVtJpLnZUkG4bTItTA/VkbU8cJwat8eQXpjfHVj+wO5iPdRQhSeui8rEcbE77
yOqxaif64NJSGnou7ph2TOiEHEHk53SQ7MdpGZ5JVKtbCrTvYOjKekXFJil8qDl0bVgTKCGDjzFz
fRiWtM735DrvFSyQXWeW8tQU+aqlapYLs85r575VksXK5jCuBS/sSAwY1/3z2KbluRurbN/nItpa
U8JitvEKk2nLKd7FwSYuMbF5DWex1tq+43443URi5YShLe6yjk/rZWrc9rEaBdqiYDC2KKZimje8
9hRHXfBhdXBInVzbYREnSCiWIX9dOjy1eezn+6FO5GMkTAT1jBTegsaSp8Agt2ZEcxAmgMGvmDKD
TdZ1+Z9EYTGw5r79MVBG2Cexbp4VOVcYRA3eCljCtHHMBQVq2Vvsu+Wo9m2bT9SCBn0Q5ZpINAz/
pwgSjJBBZb7UGkZRNGL7HdsJ4Sfm9C8vymhaa60kxCg0POQ5FvNZXKME6cjkTY+tJDJ0jIGPxI/I
EszV/B13TnCbSwrYdTTrkyKjSijUFz+pifvx2dXW6L/PyszZ1jzyqQ1Nhv2pqjPnE6mdeyE3iuUB
nxWdAwLlSihqVz7GHWg3M2tV6Ab0waVTHZ9cLlE7s065LQ1+295rM4LTRDRNhT5CrNagUL+6k/Vr
iXnHHBNccUCtL8w7CSWhzmCHqZz8m5kCFBac0FLRbFIYKbnbaUQaDbUxnEdcU5OoEOdKpULfopPG
M+G+6obOzNGYxp2X2/4ezSbxbBJF7HB55dwtQ7Uc3M5lUw86HyXXoqZ7bdGRl4nEedDTohEe591b
poI1TRXJ/ljV4/LiJll113DJ+2Uuon4JuDF9MO7pP3a43HdEkW/FyDecW3l56CtlHqzCWe5YVMH7
nClSFrPdHiZPTSHbtnvyJ4y82p7T3SyQ0aEE7B+HFI4GYTSZ+Srpm+eMittTiXE6FLFBX2RvS5ph
HPNgurb8mu3K2tNamOxic8q2rmFw962AoWkKT1+OYCcboLCHWVwmP/220kdubU5YyKR5rYNM7UZS
cLCqs+E5m1BejLORfApvkLe4L92POdX9tQ7qkTYWVXO1liyS0jR2U1k4D14/eI+yqsVLoxPvp11K
9RUtnncnaT54HBtpfyJmzG9z6tJqVgrqE2UcvER1pz9tJ14ONDXWx8C3CDacpNvTPTa8IJocd05J
1RCaFia9yVpQIhVaHbvCNkPV1/qjZsZnr3oHCneU6QOSnOJtFEKfZESulZFe61pS093Buut/21Wh
T4FL7iVy2/KjXCi+ir6dQjGM8knlHYmyxEF1LkebHh1Ut7GdsE3mTXKhWyJnvKkn+aFk/JF5TsR+
NUoT65t2ro7OqUowTXCBfdidfc+NMTAH48sovPow+27MOz0aqAYLudwxbl/d1mYzSDAWp11smDUI
Xl8zwB3R/5TZnrOv4JtQ5u3MeZc3Xn50UQ6HY1co6vW1cT8MTpNtJM/5aVU+k0ZRRT7Hytrhu8r8
fpuMajgB/KaUI0EKncDZtRiZS8bAiJ/lO8Sz5E449cj1UQKPpIiPN3lmHwolquOHeZTLKbJNLI9D
PY57CC/6fsBfcxMIk3ZJXhn3yxx98HoPZAKWhRe/ifrjMqS0BzbMWWyr1G1gPDbDH70wAb0t5rZ/
nboJX5VTB799OcswzhL857hPGRybqfAD8h3uZyfBYphScMjp99+RfOEVT5Akscl25kPS2cGrExHr
oMCs+ZDE4jPelGWx/qpK2umQ8al7u63Su6SpmksU1R7Bl+77X+N/GDuz5dax7Ey/iiOvDRvAxtjh
qgsCnClSpGbdIKQjCfM876fvD1nV7cxsh91XJ3QoUiCGvdf61z9E1Pm1nlaGJxnVlCuykSAGRmJ4
SZRUve9dltdSas4BEUf1aTij+AzpENeVCM0HI7GdLymIaTS7RDvYZYgZ2/KcaCE2jQBkeeFF1VCf
bXwzgW60YNs6cXbLWJTei3lwtrnpiJepH9u7KDKqHTmP+lGtYguDZJykc0cO7+GgE1rRVma1qYQ1
b0iMlk8YTRa+o4byarsswQ4zxaMmTbUjbl2bnFXi6qSnQ2kpGMylhP5ilO/LHjypitvpoBAwjQMn
0VcZmcgrQ5+7Cxij6puNhI5RSneTgv1c6kIhrg7DNB9rsxJOnhFtCRllFjYJCKaV891ZEHpKquK7
uqvcz4hcxZlFc5XNqn6JRTmuFJGant735ZlBqurbDQVulis9nBbGkRUjLLoTFdrONKWbMGA03+pV
unXwZYehyX2Qtu1nkNniva0ZhuNPBcmejFfsEHJ4FmYqN0mhARjT6KxDshsx6svJgBuGmun3aF3j
Mh6vViv6nvYR5SOYRCf3hRzshySFTkpOhPAw8Zj8kBzAp84l7yiBzUkHAxWk4I/AbKUwy4dya3CF
gKBKGKiZfYtk+RznpDUrquiOinDEdgqjiKDMMff7qdknAOarPAMFo3f5EmX+GMFxxsIhWbKnC3Bq
QDmcbEpH198tC/wEP+l+/KU4NPB2EGj+TF74Vo1doiwVeyTf1kbW3xeyh7AGc9KNJYW85ojhE2dV
uANzlF2mOdcPGtnAhyJgTVo5orUOmSTRKxhKrwkJzI11Ya80F4MPWm5qzZp4v1WfCUI+nQmlIi7F
1yQgLI2TI98Tx4Qwo1iDV5lYz7hZofqgJ6UHaDzsU6P+xHyQcdhkDh+jXHIIk+Cln82voJC/XC4a
nYlTrEwrtW794B7Q+T3OJRJ/K/9xKXS8KA02s9TvsHFJVtHA7FEf85oKXuCrM9vKOSdn8ZbmWgs9
Ps0+w75kNkzS8da1CUyjkwnAqFUiyRTs7b2xblQPqrsKhoXdIs/cXdjhBWIuY4byMyNQt4KlrtWx
WPUkjHkV6XSdre/Z2RQqYMjbFJXbYE48vWbpj8RzG0m2WG36ZhHfNwmcKqeQX5OsfTxMtmnhnrS6
RwS0yHmhCgo7WMf8ayfNoYDvgGflYVCDh1LvCUa0Gr9IzchvakiYIdMHNA4HO5mER/AZBDOR2zgQ
RfAAW5XV1IXzt3c7RMJmZt+hhFuWMl4aOy8ZWjIrJW+yenp0l6Z/ZHQ+GEG0dhOVgyicQ55HF9HZ
FzwWyF42nqQ139laxA3uHoxW28VR6/dVfE4L/k+KVahDPyhJ7gKxzbypj7c6Rzxl+iXFer4o411V
NHvaAGicCmz2epMnAtQ8XOvLMFMiI5aljq60b85wIDYjj5sMxos2Bb7jwsDXk3nVQCni6R17YHQ3
PDszXVkpjGPEHBK4YHyCboWya7yzLTQOAyddaVc4+qqrcF5IcqU+b+05eatV/blhOYJ4JzFHWCHb
3owiGJZQ9jkhgMGgxgH4XAXEXqKpq9+UknXYnaKjJSIuOabuT1VAHGgfBKcoCAlXa0ixjZyryGsG
HLn10nZk8hp9Nd26xDK5I8NDa5tQfGu5YZu9mXMIlFfVK7ibyk5NEfHG3brRZpgAst6LOaZUjOS1
COO1VKynxGwZ99XviZg/Mj266HFbrtV6RLIBBVenTF41anesSnnqRRauS7Nb66xXK51KUWtVX/SG
b9O9gcOHD1YSPWcFR9JYNPH2E8mOObO+svcSZTgqEwBql+uT5+j2ARv5l7AsFCrIWoWdnqpd5FPu
qc9FE93FcLURqJNGxhyIDJ35pDmQrS1d96SuHMiyezSd+HNO9JszDO/MP97ZRDeV1jxNWLPT5BcF
KykzmlxhgRuaqboIEd46WW2GOn5LlU8DS1jOYyEdnwnzuqIkh+p6p4GfS01ZAlRfWvrORuoAOvVb
Ied74SpMfFMetJ/aeJPkEY5JA6l33qaSEfxoAruZ5sdopL9I+fkMUglH0HhrarGJExzvomo7cWnJ
qrzNsnzPuU5mANTRzj+1wNYV6/60zB4s3gMefutDVmHJ3Dvuo9OQJvQA5trpTHoK9Wbi0Lb4hrZd
wFCp0TayHc5mGAGtD+PK1mqmR3PxUQJvQOna0KicdFvFxMHyKmmvMOh6N/Pstozq7N70KkhUUTP6
RtnflwLCjzDXlim/7TaMER3QPtOiTrN4V4pXRyfuD005teOts5MHRP3xlGxtFdaOonmoWjd5PByM
Yt4ksHggvt2kDB4U6HqE1177IT7WoM25NSHm1S/FpKPgeJwQJfU2866a5L/AJjGpy/bdJH2KOt/U
UG0IM4HyjZWvFkynHMYizKcpj5/J5GUq6+70CKF60lwT294slyqe5y1zvqND5k5D3CXMDV+tQZUa
saqN4dil5p5gzX0OhBqb/X42Q7Y1SlelfGd0epSo3JfbIUuGtengMoBfTKyiWJinkFGnQyuTe7mQ
MFIfGpwkF6083Ae/4nYqOejl8uiivUZF6JuR9oJvQIgi3+XXQrM8OyYwXcWYieslxfw5tDZDM0ks
Mprwtt7qQX7GYjtc1VbtWwWbJrdAOyrfyzGmhLKHSridw2StFvaTzZKSGnGCeQzYbTTeq1Z+EHn7
hQDoqA/EmTvZbnljmw2AVfPzstyCE29Ybzw3JFhWTU+MqVazTkvdlNsUwxvXSnZFO8O1JY1ZraCn
ZgcA/F8yMHbTmJMQZJirslTvMaz3MlbjdJq2ZkKJkujQ77ASmNmkZzXy66k+EkqUc2ctZ7vsqdn6
YV/FTPUgyrdDcMfO2XD0ja8xI8vChhBy81pNwUXiqiYMwSC3Ak2trgjAO+DBx8g2brPZPaGiUVkV
ks3Q6c9jUu+mOCFAconfTEv1NMQ9KQSGivmUvZ0hv62oiU3IfNkviE5L+CMqnVmpfVMqLpPOFiK7
qhPLJnywsm0RoWEp3N3ozgZrfdl6VtL40o6uInR2SRw8U5NdgpDpNV/gExLBOUyyTVbHMS1T1OzM
ztW8EZ7UtkqpCiwI1gRBQ61MVljbxuu2jJ21kpu3ohmOudrd1aZ4rgQ5SMS3rptZ/56z/qmQBWes
PmVD/CTy7DjU8wfj3eemKp+0MBOrQPbPZB/sWMBPZYdsQMEFXhrBgb7kJ9KCH3J5HlVlJP92fKyN
7qzIbpsl1ibL9DtgSVC+ZqiP6M/udM3RmdfJrWrLFnck9IYjvIvlsAGpYYEOxtlSamh3EYVGsNxU
cYNkZQrpyOYReVGvkchrlo8Qax4qU97XbgiDe0KjF09LDqtyZmqm7KiszhMLHFo5k+ljKrvjMJX7
KQNfcUnUcHHxqnneoqa51aPLLoejBruyB6cdDmzNk6hYTJ31cNvk0WaamR05GWKOQNdyWIp8ikMg
6pgd0j64AC0/wvvcSbY3FWgLsQwzubDWiId1mOKqPYl23JxO70IWTYeDpU63WuuZJAO90lmwe0OX
rYtU8A3F0VDU8yABKpNGeXbRg2Z9dnDT5onBDr4jJUQ6jQUcTOihVput2eofNRojliQxruIs0pF3
xR+tojB6YY/SW+BFmsZTkPGc96F6pzb6TRgF+/BobOI2+w4oiQRrTuSYvSdne/aLQKqrPh03Cn4d
fThKwGNL8IamgMbVsH3I9i3IyQvO9XdmMKQdq2htluewJPGrCvJdWsGu6WyShGc3fIrRXmDUei+M
+idnlhS0IVUZlX2tjXcUYahVCAEf+xrLp+4a5OmzomSoL/pfCe80zfKIrYGPrdvdUEXYtIwzfVaj
rJV4+Gk0hmBW4u61pH1ehm61qXRwyLPFB+67jBz4hI1yzEd50GdtIUt/QxreplG1kIe3emfsCpNM
XIQsqE2X+04rWvK5iWqKxwPD8QeTVd9gR13Od04ujurAa4K7XykPVvrqDmx34aZsXc/lPuDsU2xC
nRpGLyN9CgOS02JGspST5FhuxBxc3dy4Q6Nw0Mv+UZuitWmTogqXDFYM4hHbV5rKU4rRH9FbTUvF
exBK8BrAM4VJZ+Q7e+geVPOsjgWmJySp6vN6bpbMAeuupDcFZX3lrYNSLI42i3a/zbH1RYdYjIcI
ikpgxYeFCAMXKeiApbPgoaK1Rv/ou8EeR5cUf5WsbJ7nVNuLPnnHUWEXwGsqYFYUXX4qwGtq+xpo
JvLMzy65i0zCvQoUtC1jwKlmOt2Gx3R2PZxlLGRJk3QuI6UUJesG8xo3Flvb7u54dbnNyuXm5+Sz
5O4GkMy8ZsOHo4WTMtnj7WdDTY42rngc2CKjobzjd0NVRz+3cEJPgOSLzsPXNcBAZV8O5XJDq/YK
Xmfuh7HjKVPTMQXtsJbkXq5aGD3h1i2qYZUFBRy+oloZPAEmWzkfndj5W6ij9mP/MUg7jvr5LsTD
A3L1ixup96Ex8hoAzmgfIfb5dlc/Lv8aar7NWdjhh/gTg4gmSX+w0z+mLQR6vhoUWuU4gY12drYd
HPVYG8bOmg2/tSGpl8pDpnM9l8g866VfOKHor5b2wnpc/ppJjVUM5YHZPByQ0dcbcY4H5xBUqPLN
QH2rinwjetevCnPnBNNWTjkewsou4hGyKZktqLZqkDxkLCyTQ5eNRQ9zgTbsFiHdubGvpfGWD2dI
IfCs9JXUX/QwuFPSYDta0FQGLyherA7QjC5bCfa1uLO7H2YnXgGYy+FLVH3g4B5McL+IfjAB9RGg
P1lMj1cyacGh3XXT0UAGhSfovFxR72Xc/e6PYnU/XUWAdeSPVeBTGUca1BEgVdLjeFLn+VXHCU6T
xb51umOQangLsGpEVQdtK3XXVZiybi1QnJgZejP4slJHO4GeABfbb3zXyXpcolEQkxMuBgWuZtaw
PFEWV3jioe1YxoKGwrYzxTaAfeajvSoJkIK5y/wJOmibeAHpi1m25SfdFvU6U8efYeEzczoS1Xgw
uK0MF1EZdUPIkwuOB0XiZmKhC/uPzp+BDMWaNyu2WAdDCMNEXWfQq4MlzJiHDqWRhw1gPMPahs7v
wj7dNmk9Mj8q1VUzs5jZGLWuUEphXeDCPIihplFlbeOkxIMWuzlaw+c2t2ALoRNYljIXG2EiJba2
bqHYMbdmmDxPurjkhX7hi0wUQlZU3S8uNVGWbuJeOSwLEA+XyRSbyOyNyuyC1BqU1Ahm6Gh6nfbf
6vtrqJqPONRmJNo4+lcGCAybn9ByIFyW1uUu1cIJoEXl5qPPxwpxXmQv43gLrQEwDpygLEEdm+/c
WJjZlNs1M9BlwQvOnFOtsqVnNV2+OF7Zoin8IBWwySCdkzX+kWW53OljwqKQ26hdatRrahC+V00X
MHN37t0cJqz6UmY4QGFNdjeHNR8xxa8qKzbZIxPkRThuySAEGsfiaIbmLVdRZ1v2LRWwD1yl/7HT
/KYvLO9YfZmlsc+Kp8Z5NfWvdMi5WdL1IPxWDMneoEwDh1aHxwHod60wf3iMJcaCdqj3v5wZJDJX
JCy/uWJ+PMO8zSyrfQzqItk2IxptPeqetRm+3GSQ70pS4C9GWgbEyG7YErybfci6kk8ljFAk99VM
vRGC+1qT8W5JG22JlnYfWh3W74rRQqzSUxUqWdirACvuUN9bxgiMUDU9U5eOSgUWWL1W57k/Eq0x
rualMuEG7Bm1kUyRzFm4kxz5dkor4sz12kkuISPuXZcTAR40Ws+wu6QLM7G6DZitrh1X6hg0SOMt
BB5Ntm1Yil9SDDLzm2IC301sUht7vTsZSW8+LiwP9qAZjosWUoVKu408I2tQPQrnY4hZOhvyFIlQ
gEUHBTUsEqJO+ncydX85QYjPQkNduur7EEtoqxp/VJ3AxVWVWGIbKSQJGmZcrHLbRQzCHSu2eWkm
+8wJGTSLHpeslR6GovYKN7UfatvQjllWsoObYbqD+AeDMqqhqcrZUVnX4pLolFnbos9D/gvTAK//
wTzHTj9d2CcBHu24ubaVNB/qaYiZZBUU7Liw7h23MXciJdFyeUfrE4QTHnkl8iFQZBtjHAEDpqCM
7mbFLLc9q1Q4Za/0TfmqLad7XGAOE2BFAWbumWmD5lPn0agA+ORRbcpnwwiOi/JtCqpjQQUsQWj0
hkrYhn/qapfC0SISWpHWDHZ1BeIAVnCcZ3tCojpk++X51ArzVdSodJVhg/RvS3Kbb6rOdnHBbhDp
YdHRHunHd+NgngIrPCqW8+o06toNk62JDaiShvdWaa00lCpRrT80lv2M+mYnDO0sumwnLGVvUbLJ
QflY7rsFInAhM690HTAe4lpTdJcsIqU3Ct8R46AWctnY3IQc0DqiOqVtXLWT3bMpNcD1qnmnD313
0Uf9TCLNAXlEtu3CetNmzZFbHIWmWb8NsbLRoLLKPgTVi9w9wg2IRXZY+m1kPGROhHueDjhqYjVA
fIaVKZdOS+hJtUtuYIFew3WIee9gZt1BJdBgz15JL2L0X8mMHcpQPBJrdMO2Fxca45omYPnOdJyG
7inPJpzMKWdgRp8HFw0U5iaeobbbKGuv8FUgpiLOzdtkK51hg0uO69Wz2awQEq5/r8CEuAs19ip0
FntMue9/hxTY2fMOXUXWMJWJj26RP7lq9TaUGReM5z3OiZZJ5ouz7BNT3W+K2LkFaX9eCqGmN2bP
nDo/GbVyPdnqx/Kt01p7EjNWepn5pkzZRjWKZ7tdlr+oO+UByvrOVnB/0tSDW5dfgVnfj3V4GBP7
HlAYYkpmQyHj/piNS11BLNOAFej6qUwwMDe/Z85QZjcvEdNs2s17cOq7oRvg4eu7dq7hdBgK6or4
lbNVYAujo+DttsGo+51MnhJ2dJwIdjk3x2IkKHD2yWEV0F8NCDvFu5POD4mT7fsufgri4gdWXsly
n+0zDAFnukHYbPvUptu2s3utg/uPHgVhqItshM5Id6tfdT1pvtly/FEiwXSSwmMgusfN0Vu83e0o
hUhLiIWlwbnBlOMwqhmwDJ2kG7cnG7pG77AjsyN8Vk7PBH5alFBowFfayKrZzq/DbJ/gH++GHjPC
cFwLR7moXfei8ayGdJjU44yDlF8LBGOleNcocNW6Yt/M5Dt1gQOxq38du/CWB9gTQL+5Vgo+OmJ2
aHh6sQMagnRflx8F9AOcadJjAon5UOjlfVehTJ1SjQFuSkJvHt0LZmSa3b3CuqNsrssrJ38D0SVa
N6mT3i/2zS3jGq64Uq0qGSGzrmDVIgdCPhlDN4xozGX03ZnOfRcBPkuc3ZqiOLSj9gJjfFs2+X1t
fVBiLDdp6k0QyqY5Zo5iH0ZN+UIl97RcT1SiN4W1DYpbv2tMmD15al+NJj87nPp+cRZcrjRJKuat
tcu7uJle7IY2XLEi/Woq/VMusAEtLH9Zh8KYzGdwHg1Rft44b1EkUde7yU5TIcDXTXPVx/Cta9Iz
RJrHrC5fHVau5eeK0wSH7SSwolwM/au+ZO5QTKdgcn3EJcdAGiiAjddSxHiULAg443jPqZTvsHS3
dmrRGONikFdHpe64EQrtgrvLG/KDfO2W6KKaqDnE5HMHMuJxyjtjFRYKHkhK6yDH6M/wXZn9NWvF
na+RmLdV1Z6qcPJc2S5x70HlBZP2SzUsd6EBYdkRwC23EPMtjcvsOB/45LzniPS6uN93nXPINPNW
ajzUsK1XZsLib7TQ4BRX3oPyb1ytSDn+aNe5nGBDGtumi+FDGwihqYiZakNcNTepGmFpp+4q5CTL
p1pVcQOw3SghsEuuwui1cW4oEStgK8tkWtMRkBoYqo7tDQs5yLxmf6mj6Nscm3sbv1K7Sv1JG70i
Ck5LYFFHp1E01ladk/2Qyq/QsN7cpbXvxaEuRzaeKfnUqMDzgsdPjyjZ2LKkO+xh/TELhRysi8JL
gnjnpDYQcsbEM3KP9tztQ+B6Lty1iBKgCtuhkCidH+EU/XvaFMOjbAP4ImaPkjLe23o/bKw6BEgr
D9pcZ16rwysstekSy3E1wVbZOrNMvx2tPel1uGGV+xY5vU5f65cKvvoKAn8Ng6HfjlgtNKW4ycGB
f45Y71Bg5vBQtKV9ha7JCNier52GcCgvlmCFIviQXRJ6uR1S54wB/WWvISyhMjLt8mbEw+dyDNjS
bGPFPkUaLBsm1r8ilHBU3iP3UTOHfkzitWz1s+60GtpvRPJtNPlzGO0tSz62rBeM1Wu0PHDJIK4g
EnLfY1O5Zfm4x/FolZc2005xDvk/VZluTcQAsTEpu6PiyU5i5Hj0O3OOiUu3BIUwjcHJI4xgv8fG
Gs6qDZqqfyFLWYdxfDc0/aGNPyv4lG2JaLbCBlcYynlZUSXLkYBmkbJu22O/6TR3Z40wm+1CuWZ6
sMVBADRKT54MJXtDXP1UDDnLKsJfrdnREV1QRhzUHJDJal5xA7kb4+7Nyhk0LZb6WyfjvhqNCfPq
4r0OoD0mFrT2/k3Ngm4dR/V9X2Ny2ANwdGFycEIh6IIze5u0qbrRWwDyxDJIDUyPtQ05fRzYTYOe
iiSYl300dh8CET71MI2ZKKNkKORdUwkC2JyKjIAGKzKpbJRifo3m6FmJHPw3Bn8a3SMk/ce0l0+j
7gDMSLZhYVT1LiiCniGY7lk4161K4nl5xBYC+ckpcLtTQe+aBk4tVLziQRmaejMwePcHEzuf3lSm
7VBimCW7gbz0psLaK3BLaxMqNdk+QSUPAQrbRTuCsxa0U/S6qhlsbDXHskgZgKdmgugtm3PDGDxD
Icz2JumpPbSICN0G+Wk3wB4DPIMbRhjyLexc6EOGicnwNNps2IF5aKC9fZemGD/cvoh9w2rG54ZO
5YpNwbyzyrQ9DM0IgmYntlyAwUNPFOcuaqW5Q88HHhgwBd1YZh74WlSnB90EKjDTHsrrEIzVLlZx
IiOOpRt8VDn4gs0MK4o+QR1Hp1a/pR1VIB2yQT3Z4ih1qNAA0TMOqPW1OF67Y6hunT5Sjy7EA+qB
fICw04T7ChzslTHz12AN7dGWVeeVsRIckxQjmVID9JBaGD90RT+eph4ddpV3cO9yhvEgxvA6RshU
1CHjKWaxOagFODzj/Deixd0z7VO3lratXJhKikPohBl+1Jq2t+rmsTEngmPctHuDVFB5soQsqFJv
XBAgEqDQqNdZVAyde/iENaORVTlizsWR0/QGVrnmNoN4r1qOF2igZlGI6U09Vsl5zARWyKXIXlTF
SaikO/FZarbKpXfaCEeHJl5PbfKj8tyumIhNj3RG2CNHIHmOi6G/asIhKJEbeKAQLYSZCCQ1dxKE
ug7ubct4Rx/L0OudnuG0yhxuqjASj6BkwQUH+Q0qgR2N5lgfUPJ49Otk3IX4eHiTDOKDibnHto7H
dF8seHos3elHryRopcoySbEROf68qKgql1QQNHEo7coGhZTSDhAY2gRfpTiS7Q7C8nAozXB+oaa2
PcUMXjXNaNZDnYp94DgdeswJ0y4tMdy1YdXvJoCdDykvWeNglEcrw7Xgts+5bSNmxu0wadQIdjI+
HHoEjTAZY5TrJl71MGr7VZ3o+S5L9Zs6mMbV1bD0UiTdgB2fDcMlHEQLP7DCeqTJQB4ems/tDBAD
oQ+OSuUkG4MfHzIleUzT7G3QVGOXNEt6dVff0tH4MIe8Z2VEboZ8EE+5sHoWk57ga6EWt1QvSNeQ
sfo6E1K8ciq74HafYIuVpkHKoFE73r82dKRKa1T9vV5p10hqvmOK/YLhgAruwry6y2J0JzK6l0gk
jADlNlMz+uaoDjE1T71/rURbRWGKcFnTxN0CDNWT+d0DvjZu/u4AtcouZXZOVTov+Ct3AHq4cT3l
qN96pakvXQI5D23qc7o4jwn7WSBpXnVG0/poMjI/1MHPzap6iir8ExasyG3Pc57jQFhsi7h6NN0S
+05ISlnmYfi+hvf7lHb94g6GBgxqSZj4KeRr7BG6dztiOIglw/V3H9R//zX9r/C7vP+HnWj79//g
519lBUIeRt1ffvz7I5ylMv+P5T3/93f+/I6/b7/L8wc+Xn/9pT+9h8/959/1P7qPP/3AZkltdu2/
m/n23fZZ9/vnc4TLb/7/vvgv379/Cgan33/77VfZswHzaSHGT7/986X9199+W2xU//2PH//P15bj
/9tvOFEU3/Fff//7o+3+9pummf8mEPULSxWMxa0lF2v8/scrxr+pNguHg+/oYnWNRy0ebl30t9/M
f1MN01Axt3ANTXeMJfOnhZfFS7xHFVgeuKoBbXz5wN/+z3H96cL854X6l6LP70v0Iy1H82cbZv6u
UKF+CyEMV3eE89e0VVlhMmhoIxldyEjsbBNq82duZxaoufvYxUThTmpi8RSWnm5nxynI12rvMr3N
gte8jgpfyuo8u8n/YEH8Xx4Wdi06xAZ9OQm4vv7Blj3PojQnzCrfoxA4ugLCn5UfTZdIMQVNwB+u
1T/PyR/Pwe/JZP9pifuPcyBUVxeGbhuCM//nP1a3icA1pM/3HfajuJet9Uk/5WXgbmyiCrrIurLp
AK8jK8EUcPFIQeI7Ewictr+sRG2RzocNvPmfwUxeTIiiYDkF/YOlfDXOjzsUOGM6JKHVunjWRRL8
Dza12uJl/JfjtzlX3BaWoSKkWwyX/3CybBd3B1dVs30KGcAa4O7p3fyZDbnuZ7Hf7MKy3LOSOX6D
kY4fT9W2r4v1f38S/4sL9qdjWIx0/3AMipWSU1zPeJHWZeORX3gyJueqpXgpaY7zj/XlT8vLH6/Y
n22Wf79gf/xj9l+8jHsNMmPaaNkeEdPnVOEPih0LVLhe2l9ZbD39918NdO7/OcG6Yxm6xeZr87z8
NVqnUjrYmwwzdyEWovtSIFPoMJWru0b4rpqw9uJaWM1Yq8IvDbh/qnaf9h2GTqVLDElYVOd8TKFC
o7Qa4wnv/Dg61m6RnFrkRnyEi2Uh9ZJbMotBk090A0+gEHG+SZwhRJODNI8E9lVcT9d+jNunOEvI
o2jDWziJYCUwkYeZlOBeEBjGlQnq2coO9cSYaLRFuw4ExAnEUKij6/MwqekzWcqXQucTNTW4mpBj
XKfaT009nQsKKhKodl15NlrX2BGQfOrbBiZKLl+MUo0ZE5pMaQukfXaoQVHQohKjn+lQULAzl9ar
+1GWzRo5AorysfHDbKRmjdt0XUhzb7gzk5UK1B3Dr+1kOuSQzFibhNVHpDgBfrbtuxqU4Ib1uLO0
/MtwmAnVQfWOk00F2qPlXgcoG4TjTeFiULYSZZmdDLP4Ssdq2FA8v5cKdddIaNpCZSxWYy7OmaZF
pzRWopObvmUR9hRT0aJxQsuhCy3zE7FSqiq6kONOjqQCZQWRwYNR6TwxFtWjgmsqtNydrmdvaiH3
lHyLhmytzBkurXP7igcsueGROXuG2RxTFHGbygT+700T72J7h4sC3jbkSm/YLbzArp4cUsox9oju
JifXvExR+q1wjeamVjjEiJqRTBfQpfXVM7KJRSQNsNTaTcgwxHF9GdoMsPAG7NubCUvRsfAok2Y/
eXpzwmgvONZl+tZMuDFLr7Od4LkYY4wEMPJyrC+krOesRXuvTp79UtfduJnV8T3KUVlyOMOdmQ0b
FP7KakIiucq7m+xAu2XvUmGOhboigxO9AEy2CX4m3xbkOxjXFR5DCWU+hlZUhnmdLYUHliFW/ALf
ffa6Ynxv+tTalnP3mpBqwhlzv/hO80oxcwZZdYXsRp+s1ZiKx/HHNqEh5kVcbjGsOsRuMPkoAK5W
htwiN/rHtK2uTqOEvjHJLyspi7WmjwK3k4Zh8qbpDn070xSitATJgg5TMFfUM4Tcpg2zg4dg2fPq
UJxATD5zlg6R67AOzKehWhgbaeS1wNEYgVJivUNyf2WROzsYWIQKygDKPY2eAykk+jRPzVyGjEn8
UYfZS6KNn3WlVl6GPj6STNMl6u0VVUB3VIvT0ARIXKvYWbUGhpCGxHW4GM0L7FLHN0wHe+uGA+r7
/JS5hDL09fh4UtGp3lfBC2V19lDjexdXg+YFaq3jbqJ/FMJ9MfDwWzkDAm3st3jq4LIRVfpuFZB7
G3BWkPwXrBHAglvnUGfZQxyOmg+2AERQhK/I3bY2jn4zd6FI+4tKni52oNmAAjbEuiERp0yDo1u1
k9e19suUNT6i5gnlVWDstbbxlJQZ5oy/zOtsfKntawTj4U2zhbIZhnRt4mu+TkqkKAIyuRvlLEvx
/2bvPJbjVrY2+yr9ArgBn8CU5VmGXqQ4QYgy8N7j6XshyasieU5Lfw87ojVAIA1AkVVA7tz7M9k9
KlG3jk9hO0fb4xTCwFQzTaxb0VU7KIHR1kdA/GIyI7KVVddcoopFSEKW5wJSU6ho6bPVTEe7mnZw
z7SvfZKdTBRyiPcLVN4U0PoWnys6CPq0yYaJnS+cqLVSipNqe+2mcSmpqL1fPjSUJCHUNG14yj2I
FAEEkbUbR+IEuG9bJyq4BzgJuyZM09spKryVS1HaIwm6gCVIKTjP0e/y++9ThtOkpwf5el7vDa37
5UJN3ju+vg415L/izr+mTuCTCQ/dLSIclxV/AAzyeOAKdK0WvuaZKBWoJJ0qEDl1PP4i1IDK7xvm
KootsElkVS9qlt1lldQHDKRYaeHiYcxTBoD2ZoyPkq4tLfHXFmmmpc47bWGn5Y1Ix4G8lOuskjL6
lZq7yvHQ7DWydI9QCnrbo4cBTqgcDdj7dnr04ArdqlGkHpN4+mZ79Z1DepJUd3cwLHJf8wsQaHe7
ZLe/ShJIMin5nwajXF55OycrFm5FUbX2XHHSoqVNzQ63QGRLDO/Gyzsy7A4JnSqksFDDsYrsxlkE
ZrxVCv0LeEtno5LqXcKDFRdEyDNKxcYp4eSGpnXZjsreiF1g6k2aIgtu3ejheIvOEcmQGkGY6Skb
7OIiBiq2gsx0W9beFTxACIKD/tI4ggw5mOtFMuOCImA6WrNzi/wpK4orli13Ay51KVrP3kcoz+a6
2GnQbF0fuoxRUyTqTe9mlojW0Xa7RtafEE9FTRlkyQHpFKxcYfxeJLZ7AakEupRQUBwI2IPHnoYk
IxpwiJ0OT46XPVl5MZDdLi7zul7Pqca8MJahsPyLsMZKNCHO6aaDaSIa2ZYOyePpqQaXskUgBd4K
C4ZvBupSyYDjdCh9OxWrUykeC//XpOPvbA3ut7TIeNdPVx6VyJ1axaTmtbUZ9T//HC4Z2hwvf4xH
TUfFyNEydMPmjTaPv4sFi7JMBrfNY56EgKVHTTtWC+82jLS1h+TxjdVAYmsEJU8HJdjGpB6KeOZF
6OknYetXzSwlHSRdcGwjjw8RgFwf8KZMU8TJrNIhFaF9rSljXJemIJmorHQMiRY6Ql4HVC1IYKPJ
Zuo+q2098lUx/HIrNNB8hQEDOZ/rtE60DEQAJF3xKLCrAOlHH5wLhWGrB/Phibts9LdQaPcaD1M4
RbvUE/3WMPSRJFn9KGpClqAtf4j8yYtGHaVF+OaToYb72O4O6D5FlxApiEFK5d53LXSFYOcMhK0L
4MaPZuMvnR68PHqnyOAExZLX1bWRaXepD17Mxuooqjau6vxMSLKjHF+z6FbosyZPVjdT67sUuZp2
QZXt1kDq2R1g2+iq+83RkyO2jPiiRWBCEwomWswaZtb9tVKscuCnbhsru6ZEECDxo/gi7J3vaDiL
KwVoz6JNt4ZfHZt5JYYcdRWAEsnUMNq2EyRdRR12cxxm9QVQGMRUlXJYj0PPguOgwE6thqJMuFDM
ECfi1Pxl99VtQEJspWnj3s9nJm3qX6AQXaCmiw9ppIL9Ls0l35ajP+uFtTq5Wsc6GqQH1w6o7gsv
H+HsmFBBbN28aCNlVSLv4H1V0u55/jHQ8/adBTpEbbe2IMpOi00B2co1QEWbvO88K3quy/iZLOMG
nrCzTK/SFm2U1CcGSGZyh8ZvsOyivdX6T96ggg8OT5Rin4wJrHJNUbmCXn6hBpcY1qOygtig3l46
WrOBuPWYheWp9iEWllRxVz7cVvyZtrWePgT2Uq29a32mvOUqUUdlWjeN6DbuCNgae7mXfiQ4jO3a
pdKZgBzhD2AoEMIo14RQwaPnaZZEipO9lTgPqle/CLeI1lqmvugiO/kUpZH2pXTJ470to0bZWIpT
g+JB9qjsrmL3smArkOMqgYzod3alYgdxCBnyYXoBmfjDn8FkQ2DzaaO9CBce8jCYU83wkfsgV4bS
B0IB1KrAEKwta2wpo3UQErTvMR+er2nVqc+rezJ4xYXagRAEpLaz8wkGR04pWqSzatC1aUMQ6nw0
RoK6vrG6AbGkfkBJzO52ahklD4r/SACgizA4sA/f1nnak7JyfGDd1iK3A0TsQBQu0j68JjS1+ZT5
j/Z+dPJr+5oSNbRwnVoXstpf8h79dcO1Af5Hp6HmtwoLcM6J5T6piridAgwydAStl7PYZCVs+G9O
DZKhviVybw8IDrOVEKisjNaMREVEU8X0z9J/ZmX4C882Z5H7PExFlH0FFFDHTTwrJuNzYlY7VS00
QH3H3O6DNXgnARkJrbMhJa9JFvpFpB6OhJQ5MnIoJopHNduSobPvpwzeOvBm5CySheqalO4qWABd
wWYmu1SgfvK3vS3MCjTEAHrB7uLvOCNurNK1VvLF/ZY9e0uEfErTfWr+T7J2x/A7amP5r+Zz2u5D
pu//odwe69S7FW7OHX5I7h2/jXnTsAi+JgrnbKC84jW9Z5LdU1VwxmTyVNLUcxLvNb3HiAq/EiEu
l7yasC1SJm/pPcSq/2NrvJBd28SvS3MF/4O3/J6iGWT4SMrhc6gZmmEK8X+T4DM+LsaObvBkI8Ln
svtTLVWTCcB3i7EmFAh7AUhJN2fnWT5Sm0BVpkSvN4+3TRcD4nXH265PvkQm6EDPWjSockPEhUSo
f+1TUCogjS56zGwo/BHOYqEwYuJC9bgbN7ZwLoPUh9KHPdBF9uBqZgOANP0VjNGNplsHs472wFhv
qN+Gdvv93Qfx9oV9nwcyPiZm5l/OsREtICNkm2TAzE+Zr1mk14k8gl5SQttOvVZNbwYTH4IwuvFI
P/iUBacl5nUY50SLvnrGyfQuUMr7NC4uAU4+KJgCDa23TINkY5ragaRG411rg750qLZpMfhC687V
94IKUZOswd2t4QbywCZXRlFf11S8x8ZdlqBtRf4rpEz/59/wo//U2y8oLL4pFiGKas2pv3efHpJB
GP64JIS0oVpFengdjLzHERobDUrjobkpkvx6GLLgLzlF/aNv2usPttD/1si+Oppqf0rAep2psckr
WJyML7lfbbQm21e1t+9ZLY3ZNSRbhGa9QAV/Dd+fyFvdq6l/RC92Ax0Clm51qSfawmlPPSF0XN79
+e9i/+v/zzFcrFV5+P6Rtx5cUplT3ABWE2iB1MNTmY2bVL3sm+BojeNhEMZ+sIeTOsz7gmDtCOso
6nijVj/0ToN4RMw3NJdR+5QYUCrGZNOiroG83RPqDk+I+9zwW02egiad6m2Lhqo2pSCqgUip3Zej
e8Kkyp3IX8Ap+aq3Wbwc2+GyDJRHjWCijqINpfDlvORUtXnZ6WI/6EiLANUc1uqJ4P4Wxy5Y6n6w
tlX7mx5iqZOmV5HlbDRPzIJ7RPL9ycWERg2//vmPZ4qP5oGvn66jmRpvLV4KvBY+fq1UBzhtBtka
xbjyZDXiRgQ894G4hCcJ3yjfN+ZLq5o3CvQm3c2+R4H3DKD2ye+7K3SxkB+9T9XgwVKJDKDwqgKv
Mu3QxOyp/GCrN+DgPQt1RX9d2eZzXLNLh/iTmFsK6uAU24sI+hpoUpR8CYDtcW8OIVYZ3aqxg3tV
W4JNWrSgxtPKXxbudI8K0rcoDh46Ld1D2wXNCDy1r7e6Asgoci0kMFFayaNdlvDqUpWvTuus/fzF
hW5faSilBd2RxPRKnf0PouKEFsllbYd3s/y1N4dOB1BEW1stDq6ZYUUW7FL/qwLVEpbQKfaKa4+f
cavl9g+rsheWOy1RBlrU6CBqWGQ2ngalpMU8psMgB+l1kPyqdeWoOeK78SUIbhzqncvI1l4ayE+k
qVC4GLYiUxe6Cg+tPvZ9exXW9jZg7S+RJe5gHrJViQL8oGocxmo065Fpi0ABObPpRYRkGryyEAte
xQW8aUL1ztfryA2X4B5RECwvA9QMB7VcDgJIHzmGMk/3TjheRfoAKWu6hCkPjFTb/Zz6gp0+aRcT
kbUAHbEmZntctkcFJWS99L65WG5lx0aEN7hoHQY9fWwxUIh0AlzKl6Q8LgcSFkqvHfIStMagrAwP
a0A0WVK/omSCMDKZRsXLr8LefygrTC+Sw4DsehqAWoMg2Pvk0/AA+5m2+XWkWuupETurn75Etv8r
a8XWS27NwloTKDv3SO5ce1aF9oy58abiTtgk1g1zIwBLX3SWeuNRiI1BNytK9EN09g5zp6Vw4xXS
IfeNbT5W2gOomBv0tjb+RA11CH7YrbUZR21tGM4iE+lhKhElEKa4L0vrFEHfEd1wKKb4B8ZxT9Pg
rSbduR/nty5SfmLC86B+bE37hFvrEaDQc00OPB/Tgzv4J7QGYsSNoic2l8hplmjAoU2vuNY+con2
o4ZadcsTL0o+UGRyqjK/IzQNqmkzpjZ+0Wzpp/SgKQ8F236tce7NCjigl92Vk7MWlYXGwPglAXLF
Zg5sFYhGL09Xs/JcPYEwndQvzWhu8zJ9UQTaZ67Ng1jexUay8tvgRTfLmzRQtnrs3SPS/jJDmjMk
PNwmeqHwdyp1khGx9833nPvCbo8GxH5r1G6qsoBKAF3dZ3vQ2tW2c3gPxxgSIdwB2Su/qxzj1Pse
UPf4AfWHlu8jxjoz5WU1II3Yok2mkExVEx/A8i9EEn+men5XZj1JH1h0vT9jUVlXcU3mub0vlPi2
R1tfeRkwu1Mq82YYkkOb9EeEhE7ILd/Vqfml+mnbghRapWsX/d53TgALHnEpAV/cLMPZskRNL7qJ
SD/Jyqc8DH4EOdFN5sVw76t2Da5lS2p+31vOvW+Ev4YSZGXuphe+J7bo9l9jArJChHnfhclzHiQH
O7dOgGhquMuQre7YWSFaqCP/Nnr3KYq5alJsclHsFLN1lsKkQlLMoYRJnBVN8B07Xf3lxFW8DlAh
91Cfo9gDpGNmW9g4rwf4CQgH3ypRssdGjdhHt2qpCXYPnTA3iPSWiNpM8TLQVqqT3FWIHkXuCPxd
N290xFNyPfoFyAUmin0/YAbeFNYLOJBdH6O0BjpHB/R1AdnpUk2USwSMoZMit78IUROIvhi2tWkd
nMPJ9/tSseV2wuUHDBKOlIh0Qu3D1OguMR9rEZE2r45Doex7ANWqsC89xLC7EFEKLd1aPgkKLXzM
lemqa0FRmWzCY7OGwoR6WOb9mnfzjShvqlkFGVW56Dho+W3hlytdRf0w/WaHCeGqcqWN+b0wXNBW
FcIqHbKDcOl6JzxVUMHwpVqlnQ4CJ9qGfclrbNyEQXijhh1eh1+B7m3xIlxViPG5OM0YanQbWt12
whPLtpIbvXP3GrSTDoJ1WWsHKw2O5Oi3nRdjHrDx0LABFLtri2mjeMM9Rbprr0VnjnXgzyu09rHC
+bZA24S19lx5ND67JKdFhJ5m0kGAjtSFV39xemfpYThpQI6tpqU+UP2LoJraPptvY+E0q765MdWX
Xrk34YIUPvsZ8Az/f2/4F9yHPgMi/s/Aj4csbH7++F93zbfmZ/1+hyive90hKrb9H1eohguMwdU1
As3/7hA1of/HdNm92GwCXd68RP9vO0ShARoxhWGzw2Gb9Ht3qDn/cQ3dAi1CYM6+Uf+/2xxqHwNB
PFa4O4USsN1i3qbqnzZQFHOqTOtj62dp5Lg/qAjxlrhFFsHkbrTO1h966i9LskPuRo6qDuh6OapX
mfE6miTx2+i/XXue/G/Xau630Ie4hr9muZcHcEvwGs5tFzuNvZgPn/oiH4Dk20SlPthZA0bLnKrD
+ZAU7vtmaKbKnl2vW7rGo18koNZt118oc7McM3XV9wGGRnZpPuqi+RFDG7ryh+kCi8oVpjnY9Uz9
+GwVEJ9A3T52/kApF/lGjxrghAikN3n7cSw9EKuc2QUlWMrUQGjObRL/xmXHWyseyTpjGEioVRnR
nA6etP2QaHgwaKaj7WU7sBEFyj31pYhJwo6RmR2iKcgPyXwIPBhGiUoZ8tOAbMqDHVb5IS5iBHLk
abGldBEf5FgyEKj5AYsrNjGUeo3JOWGa3a39wnNOwXyGzRqOA66FNZO2yYHDf3HR67hukjzexAoZ
+6FA/7CbD54ScxDI4liI8V00Te+TFzRTO4WS6rsbo2lOmt9MJ79QzDvQrvUKAUy2BwP768Av+qNf
1A9lCn5VDVSru40hBF2CnyOvUt+2+Oze8nt02yxEzVH2ycP8rCB1Ffk72bQn3b/900XyRglvfMRp
810/GDmSL2E77nsgqO8Osq/QxfC5D2brw9tnTngzRt0W8FRyVRlhcIcxEGr5FCeo7NjBHcUH7aLr
4ctEeo8QKunnvaaRPEbHstuCFghPFustGrFTfqsPDj7FShw8xgl7m35wu32Rleoy14dkEfUsxvIs
+X2G8kj42nc+E0C9tlES2CstqcKFhg/1xg084M2yDVPS2iBA56MggitzNwWoHtd9cCcGgA0TehNb
f1Cd26LuqosOOYsfAXKYDQng58YDARWYSni0Gt2DWx6jjduM3poEMyXAwiMFNOfJSCahz14ken4C
DZKfVIgDp3E+lKIHWeBCgpUDlTNiPCCHlaCxYJwX30U7HPHheEYmH83+wi2Vy7mJVGkXLHKIu5fY
ID7zePIL/W5WmQl5cNqhEJbuJ6vB9tOMYSSyfMb+sonzBlAoSXjZ+Toe1dqLXaTBVqQWXtGBYi9a
lNccMujfsXQZjjGcx1M6uAsHeMD0pUtgTKtl6LMrcHxiSM3CW9K34vHanazh9ZABSCCAft8DkZn6
HoE84tPj9ZCQd0NQb5OgX4F0bq6T5a9SrFz87RDhW2DV1Ulk1Cnmt4c88Nbz9tb8HpFNCEy8TM5t
PsAr/KXB4VRadGjYHB+Div0oy8305HvqAXFWkB7hdGdOVvgIb7NfAV6PDmgdpMeQBOTrVKRND5GZ
5o/vlsJ/yc4BaSWNcC4EwqgBVGe6Frk5oFMsNPPq8y57JbQUqSQ7cH7GRG87RLgwZtCRr75UitnC
K9Zpy9PP7c9T37X/cfr52hqqyQLEFntiajgPbenfloi3X6VhGD0gSe2lOBtRWPJWyfwxy4NmTybv
sDQ+ZEnz2s9mJDAu5KgzXzEolbeS886X/b7i3I8SAkKD8oq//4wyq45seLK70cFBte7y/ibUqwqa
aAB2zG6Kb2CJL4F4+V9wvwt3JtyltV85xTfUkkI/Bh6e1+smzJ2tjVLOF0VJdylVvX5q7gZ/yq4V
u4GXHbRHfxTt02hZwXaybXMFha19yjo0Y9KqxrzBQlak8oW20CooYm41Bs8d/OJFqqrDocuc8Q4N
xWsx99cOfGU1nZAxCK3scYKVJ/tbNxLrsYkIkzHxfNaaK0RqxJM3ZgrUvQqpoLnb70x8WfB+8F3U
CBqTnYvX++GzAVD7L98+5yMskm+fEMD1dKJnst8aX8WP374pMpya3Fr4I0KcOA4hAZBciKdnU0Vp
sR9noykw+rft5LCU5yMGFC5pDL8BTFGPxm3gK48jD+xaw8ZgOSZefKgo1OAvVr2dyT70xa/jbPK3
n/rl3KG1B8TO52vPw5FdXldGxV/8X24n+1SYrYj53Aig/quhhTqhNql1iCs4BGk++U/oEF+J+eG2
PAu6oKk+yqlUt96mssV9NzVHG/JHrhjXUZFqj7aH3bhWaGDBA1JHbMNNBTWQa6ftdzyS6z4y0U2e
z9QEXQYMo4O3s4+jn+cpQ7gegDi+XnsezSFVXeoQaJGTd9WDMlJZPR/A9O4iw6525y55dp5L/k2F
y8OltpUfmgF/8DCGfH9xnnK+VvZZeQa9GZNkeen5dp8vS131VokRW8BvbO1NyXjP4omao6NVT/YI
oSJsnP4F2bfjBJSBFHDcXMBiRmUJIX3KpG51q4UpoCcre9CiIbrSA1V/+N2aXN94CMPyQe/S6Eqb
W/OYbOmsVOeZ/6Pr0HV5d5fzz/P5CbL18SfI1jz28afLmZjZQlgrEPGItBCIVOGbi8HS82UqTP8o
++TZ+RDLAR/DCVtDJf488GlygKLe9s9PMgWvD8sIeyfg6XMZDdUPgPLi04M8BKGiB5Wh/Agj9a6Z
0M52RISNZ0z+QT7RhATfW2xjbwh9wmP5u9+hv/7d301hv8hLfZxDiO+DICt0ni/7DV98T7xvYeXe
uk0ytRc83NrB+/2tfT2b+9QJoc8otGEHBbXKxPlLLYflQX4L5ZmcyOoIR8wwuaPsfL25o1GBp2wG
bCcnKC6TGNhk52Z7nNCsuzQ3MFZVjXApm6AXE4iP0Wsrn2cYHv5V4ZDm+9B6npqEnPBo7ZOyqa8Q
eipAp8bp99IKoHjaw3NKmLw6z7DRYLUu687BptjA5KjRbIKsc7sw/hINWB9LWYJ/cCBsjHJBmgv9
HymN0Bp14Eyh+FFVtXO09TSHRagmJ30jz40erPhS9pRkGHOiw8Yf2F7Mh7dutNXJDIHhOioYRQAA
xU5iUIb6xsUs70b2DTN6BgMWfplzG3vl70gcQuT1gi+lGMVVqAfWF1X/kkCNecB5Ob2N8WKXvQ7A
7SP+Ozzq8yS2yO52MFDGkk0r7Sb8HeoK6YHW+hK5JPsnyER7OZrl8bv7D/hV/b6/Yqi7vsV/rQdY
iOO914B9rLtj1v/lcXE/Rl3zH5rVTpiuYJ/oQGf4FHW1TuY0uClnP20Ds2H595N/YSJ//qizfTLE
RYRi5N/4PNznxgGUQ3b5Oi+o2wFJEs+/DOZN9dBjUNDHUAFTSNdID82dnQNw7vXU88z5FKmc11nw
B3926H6dSr9wd+OQGqsO71AMrIGtJ9k3FChZVXB0QlrXdO4tT7uW42mNTQlKcMWpnjz7VNUs3Hwr
p29eHd8PSZ7dI7L66YbJyAOrulBc0MQkypZBeSdEgOVgcZStc7Deie66bVGaEEB8vYvOqIJVz1cX
IZb/xvPy0sbMXi/VFZjdJBaDLTbjNqh1Nm5uG6L44pUUATTtq7CQ1WydZv5dfOVJCKQBLRXCbKVt
obbgqT037TE8ZZWu3xmOFx7D3IJ9Pl/9b3ed51cGT/uf36Qz5OB9QD6/SeeEk65bqu46xuc3KUj7
XBAHOD8UH5Y7HGkN7LDM5OTaJml15V42MDbtrYKcO8j3u3D81qUC5bnIP4LmYWf2u1nI5wz3mddR
+RS6/rhUifmsqdQPhokUTl2o+sGaz4y5T57JvvMoZEllc54nz/qwv4X7Fh56gUKnMPVhjZ1pfRVP
/ttBDuStO5CY+W+fnDIR6C7kQGElA96B83VI/r/dRs6WE12U1v5SObf/uVrNDx6sBBectk5e7WPY
iX9PCFIuMH5YM763DkPt0P4+IBHGaiHbTWMS0aCNbDRhfXnuKvGCvkhCFAem0DJPShibpxgdisgI
6qM5YoSHT8hbfxjhUu+Omrn4NCCvGlwMyxBVXDWtqzRQJUKRnNS8i3iVpU/lEGo7K7fqq3po6ytj
Ppv7c9Met69z48iMr8w23ndmpz9Meu5eY2y2r/BpeDBiZAnnsVLF2e73WD23TLO/z3OEknJdKXc1
pNq9PIv68e0s+X12Hj2f+b2I9rHOS/bP33/N+OcD4FAhNW0LgCopWfMTcwjQp5fgrVP9iJtsqs2V
KLD/ggx9xBXxulCGbidbr11CA0KP9TnmMgbciuS1Pc+W41Ecjpe9qHZj5gCWTgOr24xu/u42ckDO
DcEvLpu8b+D2wpeI8kn5aunZbV5Umn9BknKE9Yppo3E9UHB77r3CX2ABr96pkFhWWa54xxIVgJ0e
ZuXOsQPjGBO4YmAaVXdY30ULLBH85/mOQTwzlauD6fnxrWME1cZUsKJu+jL9DntsUw79+BR2KUVM
dOMvtcT2ruWMBG3t2SgPjyP5dZ2/noPZqgchv7M94lvA6P1k3f4eOU9EvjxZYqiWgYNHYtdFqDop
h+DOxGvwTu/xighnrrLs+z2jgQC+1AbvtpxzONYEuEaH9Les56bsQ1cgXaMnHy0RyyDr4/9uZ2RL
buRE2acg+IkWdFTfyIHzvVKZPMpAj2q10lyaJZoLjZOd2jmskGdijkQKK7PA+uL79bFfzpCD85Vy
6vkia76ymq/8fVs5Q/bLaXo4vN5Wdn26/ONtazf/SyDg/OPLDqrTdCzLAXvGK9/4FDc3dqhGY5x5
3+MxW6K7BTGxnUqyZCqpMltz0r1sliy+F1aF12Q+kZe5kMOfJkZOIMTidbqcNMz3kDPP0+UtZVPe
0imsK9zZUsS2mxF4gYHgHoit9lTsZc/UG+MJ1Qy6BRR+pABUxJ0JrDHfnq+Q41ROINWIJN5M+Pqc
Xoff7gLEHkeRCpvN3EcwnMCNrGVbHbSIavdSnspDrSTeHtq/bKi9WR3eTT5PG+eRAOrtXklWYVFw
O9n1euqx5K8bYSDgVif5kUAJcSX2zfzf0dWUffJgkd0bLuSp04tDoY4VwNsmeOs7Twzc5u0Oss8t
MKb/8+tOfAy5TUFGjvAPhJQmKBkZ9udIsPecSi2n4QUVTxILYH8hCNjmYB1Zn26IQNBNEI35y+jQ
fZkitbsjZVxvY5H2qIjSlIeuuLezqYTvQo8elu0SzKK3ls1Ay6yjH1k3stWiCXrXhd6vOCkRUuuU
4kRe13zNsY2jssr7XtnL/Nlrnmy2l1wHXYKgzu95hsygua23AuK6VJJLufikLhFCXCAuKdeb/GPT
HV0UBQUmMkIHP56APph3SPJQxOm131XFSba8UQyrxBD26rUSEVX2eX6ujcaiY2G+NCNkkOUZsugO
gK8Kf0FyRLLfHGPz0kVa6r5xis/96JWyDERhteg11ff+soLNvPN3ERxYLSCjqqFahmVrGsXET9FF
bAdlow9Kd+pHgD5K77X+JjFd/1hp+rUbtNpWy108U2VfV5e7oEGup7HLdYkGO9BBlA1QgadEMy8I
1GEuIRGYj+cZxNEYG6moAp3fZW0N6CvREHKQb7XzOzKpbztwcn4NGSaai2PGaAYLpNLiUxs0+rUc
UEmnX//5m619/Ga//hksGPAgZVXVtiU88H1meRgKePNqe5owntXLC+Gmr2lbVc/t2XamWLx+j87f
q8Q3YAka5cGev2rnfnlFkSTFQg4EBQ4t+LREiz//lyVlnRgH04QZMmyBD2Y75vDJsSdTifo/PYwG
+z4t68LohN9qh+arJ9A0xev3uYL72bnjM5oy8aZ0PXXz327E4UeGESn9Z7evNW/dqtGGzyZei79n
11EjllaIJBwbZPm8oOUIko8XZZIn0PNqBZ2pzsRsRAtu8fV7Oxvnvr4tgtvMRxpjnM/O81Aczf4S
LGvmx80qH6CFkAFJWqoExFCG8ykg890pgtbfKC8x/OCGCgfYKLxOl1oOq1BGsedo1+nc4eQ8y44w
gwl3IaPeMQW+EU84mcv5sk+eTeE0nLrvxDrzXec4+vVeH+//+kPDSPwSLDrxkNY36XzoxG2gmuX1
665mTjCQqD/3+E4aXxfRwWyRb2HluImbxLpzFejatZmbGx/I4F022dEeF0sgVPPooA3W3XyB6RGp
yC7qsrPXPajFus42cveFf267ZFXPt7Lpp7xxwdLmW3UuuQcoEr6Oyvr8eVTW5+WoOk/+dK0Wq9kD
5Ip0NxXDL2/U0+tADbLXg+J3P6YCRSfZJQdbtva7SK9+Ya2TXScIhC4HFBT4TdI8a9eR4S+7Ob+E
z0y8GPXRuipHtd2L2kKuEQDPcy0UQKCB8cROf+n7Zb7xhjZYEv4Gd11pBHdaPKCB2ShXsmvA24R0
V4GGrQVesmp7HQxam62R3e4WFi+1qxII+JWYzzAb8i+ouSS788AQu+axVNC9m6ed++VNWsyg3w1Q
UZwuDEghySn0zGmPKBQ1kJj9ZlTk16qCCyfLxBNyzdkamhsw96IYn7w2v7KBQ93GQfCXUE2znA/v
9XmptoVpo+AAltkwKZl93DU6pV7jIGznL/UI1CfzvGrXpO0pGkbQmCANoUjl1YAIM2d5nNVIgtYn
UoS1hZcTk+dm2sNFu3CN20TFDsjNw3RbQDe7bJQ+PYposlciSweAea0L3TJMv4l02MdtUbNfSBxA
jrH+Q4yYnGZopOuUmY7UhTOKJs4IVIEAu5xUB9G9ZMyuM4FNrJg2bYo8e9DpcfhTByyzzEYkR6c5
kjof7ACpR2c+nPs6lMNVDYqX0F1t5bJbaW5z0JqYNuDzPRiPRhTgA1GY1s5KFOOxseFrIzh52yZj
fxs13p7nJf5SiCshpvjAfyU+yDN5cKYKk9moa/Z5nWhb2Ve5HaADHR2r10wsWIb7pKi9zTl3K9O9
56bM1cpU7u+5skvOsCHU4WjX7OrCH/fnw9QV4z5NUnTzGh3GoA9O8jz62hYBGAjbm3ZW1JtXk40Q
WZaWoHBpya6GV9RebYajbPGFfOvv0F9YA/xCSv93n5wCLOBZa0ewwpQNq5fIUDMQYYO9MzKMq5Ji
9L+mRoYNpA1mGGhq9qghGy37MXHNd2OAxjnFnuCrkcOBSAHL4nKd2Tea2Tyg+R58xaIaAIyLWWKG
DRa4hDFAWM9D/nPcd0Nv32VGHj7g1CtrGdiZyIYsQpiBE8wjspHM0/zu3TQfzHOEpOif11tion88
UoS8JBwF/kWqZX+WRRmMPitwMjZe0oDnRZiqc5AHxZkQlMAcHYjvf/vMoBk7VI2rtzlZkqgHnjzr
9ww591NTzrfUMYMuw68kygZyyTReRp1LrW0+jJa6gDU0nM5ddlirFyO42m2p5+brtMBArt4GT72Q
feTCEVXF8Hmtus6wKIY63WlD6d6XtoJnkFEAEpqbCEYj6dc48L3nZjRmQExyTC5ks0U+6KpTzaNs
xXjS3fsA1ueZ8pDaYF0jpGh9N/weqWm2T23qmK05eBcSVTHO++lPfercF3+cd+5TLMBQr/CNT9cB
GR/3Vg/fd1L8r22MU0XddQpyDQE7BSzqjvakdsvEikmcTv5O1Vr7x8epsWBTYc5TrbLr0LEZ+o1T
oU8GiTw4OfOhxKfyoKK8GYRJcLKtElcwOSrbvTOcyF2YO6XSE+Qi5zluZwWnSkEwCzPLbPXuOoy/
xQbjgfqACid0n6l5nqCBAUpnTTdT6i2yWRU94PM4yBCqY7TWE2Rend7bvE6GY4qyZlft/zdl57Xc
OM616ytiFXM4VY6WLVkOfcJqd2DOmVf/P4R6Wj2e2d/UPmFxASBtyyIIrPUGEaIq+GYZfnMyvVJ5
8SOEUDX0wdwGfApL/stgFMExN5U3sTkRTcA99qRrgpOVOdbBi/SzLhL3YiWuJCClWQn3q/ti/Z5l
EL1qQX70U/pBcpGx6ZXA3jkk2btF3Qwh9gg6phnAoyezIAAu1V6bDsieVWBQOBuzKGO2g3Hxu0mc
iWFihAjFQa6tCjtNyAsAuTDK9hobAyW0+7MsCN5MaEOzYBzGYwRC/MUZTr7Voi3vGu5+dFO8MadQ
xe1jgclbshVhBgMJ5Qr3HJbhu1uZXyNlsBaYAvQ7x8+Sa+3He5Qqhi+iPZjaVbhg/9ZuUabdBZI2
Iq0LwqY3oQeIUMBsBMBGdNyROPe2Zqw3SMohTCVrRxfe+oqXnwyOivB+cH6HrmzgsV3ok9k1QzxS
eWidTKclyhbHMdi6OYYQoRNiUtkjPqWNmn1Ezc2YeV1XvJMHGyEwme6+JdF+zSGrKX1QvOuRpK9D
FRVXqCH5e6HqaB7azcXWfed2+TgN+3R5gnuzaGcHrC+NIDwEAMv/QNRB7YGUgCnATiDqWAkoJ7Q2
+T+AwxtSq54bI5t/u/Gik9VcA+w60LKblgk++JVFH0joB4ZgIkQbm1iK4tYVNYC/DUMzPepYJs/8
XHKe9OE8kqvO5gr+WotI1YKVoTX+RXYKd+osJjgd8oen//2GUAR77r4low5CRgrUrSkrbKcNtiB/
X3RZiZQihtLmX3KqV/OE9ddebgNkWrRA4Xg7x7fW2LdWDlnHN/W5IbpuA0TX7VAa+TrsEPIFT1Os
2yRFqXJargM5L9Y23020T2Tt6iJius4kdMrF6t1ss1+9YZtkTw6PqoDE+b+xc03VXEurCbb39ju6
rvurU4wXMLv7MEfuruFYnTMUESF7BdcIIR6rTcY3VYl5poJEImNbDm9ON/a4QvT+Q+R0t2HSaLXH
pJdUnEvAXbC6wODHUDBjmkLRdl8JfSqS3wd/Wk59Cu935j2F5uXvO4vlldq3h1oLbbQN6gcBdUmC
7kmRou5VLzG708O4PjhS5KANPvjQXcLkrdJgMVXUqxpR70g9RL9d3qUzOHrFSTdY+3Yg/3lrD29a
ZSSbaigpf02hGKaCjj3kSptOVucFVRp8YO7fZW9Irm3ewxwQX2bNzPsNqjLFTAwRh3r64vtmdsWC
RN7d2+9jxT1vDw2OBbf7hdlAjXP0yzk7mgjdHaCWfWVgzeIY4Vkc1CT4gqzDsBeR2yn2oxu9iUBc
4yMrtdVqpwJ/yTX/dp8+jeT/WGIZQskj+53TmB4geMps4cGtalOW+dOuJeqjKnGRKvlS+2qyI83s
H0Xiqa+GBHkjB3emCvWKhWj8t27RASflvUJ3cy/yh7VzgtbQnkUQARZYqK7tr0Uo9Y1ylN3+fMtd
YmD/o8gsDzkl3DUgguDQ1PdGtwidxltoRZ4tunIwkUdoUBlI+iWEHzChFHNPht4p6MmM2qud6uFO
tJnT3jIcJOAdbrEW0TggPgF8G7hs1+bMgDjO6dCFHP0J386l+KUoYqcrmczcUiRBXeSEn0A/zc3M
6y5iRKkjCpylcbYVYWGZ9q6bsgIiVLRYn6HQ05HIG/GK1/tFzWrpwcwHkuBFTX5c8eUOupZU4zXW
oNkuuipJ/uLktr5BDxj9Fw/mZTZghuL1vXL2rarFRDBWzmgRo588nYVTW+ba6hHlDpbtFnqBvCMD
0Fmx/2j4KlXA6VAVZXUS7Wz6HkWEcuoSaJSzx7bVehyl9l1MHVXmjas2xwtaKTtvD3ICvl3qPtVx
Xx0FCrpW02jrO6U7A43gX8RBStynKLKqo4juIwSKWlz1+x5iROAhG4GeWjy7z4tissPZyD/W7vdP
zSK0WtU/ktcQwX3KFPOj6HOb7/fJUpwV+rFFOcd8mF5WKM5GB43S8459I/jK0OiOspKBv7TjnuSQ
H/ChGuFLA78QeTT8A4qkfnRi3f1p1h9tOiCdISmIrgBK/17VypfUdNJ3L8LqBwdfbZerbKjxnrOO
gxpax9CqrWNgVNk2VaInO0q1EYka2kRHal9MnzVgiyIxG/AeMnvaYrN3z+P0eKZkTnvkW/Bke77+
7fcJOi+3lvCvk6mrVtB88dtob8qxfZRAe4yzriQPhSR2yVaERkeBFLAoMDTF/gz2ZxAaxi6X+2Dm
N7WMJpVueAsMw5HJnBYHzD54fQ6nWEKdGNDF4T7/WXwakNqYE25TX8toHz6bpYDc74Iofmb8G4pX
zUcTmBD0FGqXhu5UO0vOtWVRUhK1kmomRmSNgudUWUZH5NGsB9PV83lUWNDZbHKbKvijfc7OdV9O
BxHeD2Uhr7Hy8bf3psaMurWGxu34opRVs6Z+s6Sm4j+oFNcfe8BRj7aEAqrSj9Yazh12Hpkdtiu/
MHGRnrqx+dQfg94P2Xl41OuLcG0HMazZVnPWYVyOOyVJ0wNQIGXVKCVfHl1H2N1wrdfCMr6hNpf+
yPFxsxyQ4ZgkDxupKPuPSAKepzaVuxjIoCLqlpWXDLkRJCjMp7iyi0sWYkgkN3h1iE4twMrZlZyV
6BRNCKtJs5rs1VaEkhx3k1UTG/wuqtHM7uJrHGrxEXskDOANKB6ropKTZZBQ3fNjaoX4JlASFKei
URyiqft2JqsGgoIptcT7GBEy3ZprW++lXeT6KiYW0FZ36DK89VnvnNwicU7tdFaogTSXoxz/xyns
oqzHMc/D2SgZrXnkBkwrdj+8qSqF4B5Fq1Z1916fV/OUFE+RoPLzMqYyXDhDDc/i4EnXxi3cR9jr
0Rkxm36vDOWXe79W6vayyxF5EG2qXH1FijFkoWCBWUbMER2cDj1KdJAQnDPV7BB0UCmRMermfFOS
b/8yIvdkZdXl+pvG9uzsUdbS2GRcRRQa3h/R1MdKAwTFNHKi/N6jqW/Auu5HQm1uH2dN+NgAw749
b0VMhrinwHVbrgsuS1q1e1cHA+7mycNQK9IL2oHzshzbZxea51lW0u3kzfSip0Z/KLQYWuw0KsyR
ng8LP4ebTW8c4vTtVzmElRxEjLi1msUxpi/NH5uDtsPpvnRR5hFPfOhpCeRz5JGqyNYms8Zzk1hj
zH8miJetCXIBxjbyOtOB8v9Dn2fGsnarkyGwkGVFwdcPajK90+Lv1hgPODm1KsgAjKp4hZkSezM1
Sh9zrU1hV0jdKfRB6tFyb74P9RUjuXXEidJPQ2ULinybQ7fbBJOlM6XPagZhIf5RgVfGSuKHlaC4
pJh1fTViBxaY0owH6ksKqh8zFDpZJEqLGz40DnaOObZX1ALKXevZf7RTWgoxkcw+Ei/Rzrx80IPU
fmVaMtvF7qbLzyLvErrWm9K67i0vo5IEnbdNgXXGlJlpsQdYUFeO1yIMNLPGoNWCbD/dzRzKYWep
Eu4RtlutWiULSWk6QB+gDh9knTR8aSlA8Nza/+DZe0JCyrvqiD1uchXHAjnIiuMwlUPYTa+rUgq+
W7GGK14UNxd39KR14w8DNrpme44BOM7EkDAi2wKo6UvcSfxHWh88tJq0/1HaFDLLnxaTlmxRJkPz
xjS0z0o1GlQBT3Hy+EsQIEreFs0jKobVOarVaJdXUTEDCFufRVtu4dMRoS66FqHoGDXr81W9pGyG
zKmli2Gi9DfO7d5JIgzb7ydAhZInTfbUJdkoEC6WVmNjMB3cxMCnwcDoSZJwwfAsOLeqpVZ7eTqI
ISLU05rrxOn94j+uEffph/L9P3avAqv0t8/L4j0EoRRqDWSHf3xeVSlXfpdo3bvaYmCJCM8kIMZ6
QpkO4iz3Y17rgVyfy8AKt6ItmBYVHc5HCNw2TrW2JCR9RGMTBfYxUTXrELXYUrqZx2bUVE6fzlo1
Vm9tCGb9Ovv/H9ep5ao2PEyNp10yAEobHCmJNbEtFqGnhxFmbH/1Rnof/hGK3vvg+7V11towy/82
+B56VckPinF+kHvFOthZlp3wB94kE1hJHMjXa/PE0bQ1CVj/Eo9OejItba6rcvFRRoM0g/ZSP0H9
Uzd5xCbSR62ffQFGiGHfmt8jF7O1ofxuRo00w8ks3OUKU7KZV9gO9HH65g1M+ZLfY4g3hWlvPUuZ
lT6lKhgLAN8PqPIkb0GcVRtfamCviTAcx5nZucOxC9vhRUt/hMmYvqF0ijS6bk/fbO4FeQ0zW1uu
dqJ3wBzM8dMSDoLcs53gNxA3k5PAW4nf4BbqznOGH9tT46TFucKaL0HGeGmgUr1twIkuyt4yKGnk
7mMQTrSLqAg+eDjeAzvTLnDota0ZKBjmGWGJx8EHsgL+x6cL3UZ5/d/ff/WTBBDkaHy1gIyjqK/K
qm4LrN8fGIBRY9aUHDN5MXvWIsgM2Pqq8kMTu3ashdrG3Uum5u79tnjyPU9fi0i0U1nDJu8eQ9Ak
8w6qcdN1erIdTHR+Ul/PkrmlNsrMcsdqq7UG9tOFibKH2cy9Mh7OoinN+naFY3C9EKHo0FXnYpYN
+NfpIgu+5wEn+auIxKF3lRy+MFmVFhYJwk5QYTH3xg2mccdlH4K+Z5GJ95VcxweDyvVrj6EQCZTh
CjDU2xahFc79tjXqCd03zlW8AlAL5cm+PfLiUQ7qDE2rcu81MsLgvJbWIZ5YJ52i1+2QRzpyL7ER
/9HhT0PEFRilJGsxOM3ND0VzzflkKILvu9dQnHKiYl//PitFj4jBXdg2KhLWtz534BBNA6VefsAg
5PFTHkCE97YAcQNAmQfRkvE6Ot5TBrXqFVTZXH3m26m/g1QovXih+0Vn7j+JCEvDWM/sa6K6yRNG
MCfKTtKL2vj9HjwGikRGI73Aew3WJqlW/NZ4x8HpTM/M1eFTxT/Ej2TjIiFAcyn8Lpsht1jsRVuS
O+usTgbcbfN2L7lSs0dyv907sWoDwvkdi7P7GHsaLUK2fQ8+SWa1VXp0yqZNnE/yYue7GHlMZXhR
ZRdneIgVsz5zIC8NOeM8Usn3cUY2uQ2i5MvyQNFPSmAYc7NkBaVNoTjItWecUh3JNSBQu6E0Alxq
2sg9ltgRfhoWFvWAtuVEuJZHV58Ml/2TOKQ95m728CgCsoGkncksv2SNOm7TsUuw553G4qlL8UlX
SNtOocOXaW/Dn2DGCc99Zc3irIsfRZQjC0f9IphmI2Q3pkMSU+Iaa+Ab9zY991nL5/Y8iVCATcvh
e+W22jUyc1tEeRBq11Aa/4ioud2iKlHVaxS5f/S18GwXpF4R4M7NcWf4obwTZ3XXI4L0uw1qvzaT
uxjOV4N6kmXY+U7LFJdym9XgFXM7R7o5Qok8Rh2ImvfWLgY8yJImPqg2fI5CGtyHpktGDCEc75wl
OVZOqV9fEYO2Zm5H3aJvgx8h+8lvRqrwde4nXbEgnOltwKajKkvk7z1EUoe4OSSFZH+YfvXTRTzq
LXVQF9ZzJblmcBkWWGXq/5HN0z6LQdjIG8lsHplUmUzp/oTFwU3GT7uisq7+JPUuXr1d3hTzuAvj
nUhf9xLiBzlWEzvx6hW9SVD96pWV+Ffv/VrRqxr9tlGz/Onfrhe3Exf4KoB5oyxVZK2KHrhijX2q
YJrdSWZmA4uLzTDOW7cklo2M0kFXg2rOfrm75qVbzj18ia6oheNwOywkST3pepC/jnYw7pDDmiqy
hGQK5SX2ZQOTJKHpWbCziro4jvjLvRpGNi/wsls3Ru0s0ejFkNWuirXRqua1GY2z2AgONaqHNvj9
S9gZxqby5GLt1aF1lVrtHMC+3XiGr2+0vtjJVZa+GxJsr4Bl7lHXUnXvo52MyaHZviSV+SKy3L+H
JlX6a6iFYPVtKGK6r1mXI9Zdq9ZRt1G6WCgxdNwwa/Y16D/SN4NnH1VKsEet7uwPNRnPJg/lh6wV
Pyy/N9+1PEEcPnHHV4jQsOxNs732Frw+1IqaSxymw6JoSFLIEnJsduHrpzRFMhmcu//glrm87hu9
PpidbqG+1js7x7aSnSZlPW50HQrnRZFtBhN+Ob6/wbrpc+shDxGNMrEAfFRBuVMC7JpzGqISFAZ2
/VyVKnt5Fd0nJi7c7JNeeQssdLOrvJO+WOP4xl9SfmMBcLTGwsIPMUHlKvN3HkWbTdHx57R6Gp+G
bCie0rz46ENNeVc8XV5U+FPsIohMr0qMEeHUnvS1tS4BQq1w1pTffc/YoLHkPyPA1vNwb0dnCDc5
6huQb7Fzp6gVfdMLZM6KqPkxFLhFNBgyXAMXWXXVkLR9XaTe0fYM8Idy4b1GnfmCiWHzQ4rCVdMY
+gpZOnUzsKeZZ0jqn/GV0VZaI7d7C3A2E6KHLXjp55cqCZkufS35MIpxpeRlvY+yIJ5bUW7vKfxb
t4MITRJurEEwQhYdiqV05UycyknIqRh0O3Wmy7V6TPdR8MdtxGA7wIvNkrN4i5BehckefC1XDtRd
Y6bqygPi9gw6DsswScex0X/v0D/+lvJihqGVyk9qMaYbKdTtjS556iNefTx6hVV8VNjhiGtS2/7Z
qHJ2zRM9WjV89faGhtiHpKTWAkMOjANcrJDVNkx2zIaXQKw+poM2rVJEe9mMF2CCv5ru7VQlLyLq
XBWOD9Zct3v8P9vETcRP6Nv4LcHzZ24GtrGANeU9Ny2uhnViPyKT7z+LJtOodxXF5JM8NdlOiZk6
kPq16ESoEfe5kGKACB11IB9nrnWUv6t51bc4MiQPWjzWJ7OW6kvtB3svjkhjKZgEFgjMQocjqwXX
Lpy1qlOdCk1rLmrj/TGsGYDlJc6rFlnDJidNlzgdoHS1sOHjGUCSxUGESTTw/zOMdEH6SHt0lcx7
DIMdag/kK0WT1BlfcLapf7WNJg86MAD8pKcLWGXk+/9YoKt/B+nqNvynScmK0ioPp6IIW50/FugF
jgJjFqbqlfonxZgVc22+69DcQ29PfSqmF/noOGuUAH5FU989mvrEyHp6rfd/G/nP68TIarrn75/w
+7ogksp1V2KkhiUz5RS36SivOAe5aoHC2+bwIFrEYQAUtZZC9M4/dVRmzC5AJIptO5Fxokh3fmRA
zJlKbjzgmISW7kZE4qBXgbFmoijniuFjytvWdjNvHXtY+6mCa7NlQytvnJM1BO4u0MKnIA2dk2gS
Z1JAuabxRok3xl8dZLfKVZp4w0OIm4yejOqjN61aUcLOF4jjFcBOUuPiK6G8Z/0Q4VuifpTkeZ8D
xf4x1qp/LZUWr5fUVXaKGxlY72k+8FKv2uZZ5yzJRkEIro2zlSf5JcrTdZSY2auZduHBaMgNirAH
r8isZdSrsk/z1wElu7mk7Mwsbx6kOMX/z0EfkmyYyWPeGdmDVy5HpYIJUEnSlqUERhsJugrrYRy/
GirSckPU1ksy0/a1ydUzEsPJt6SlhNJnMJyABpmbWKOS/i8jyF9mkwSnuoaXpqxwoKSooSbJkT1w
vkxyOXnhXfYd3pP7Q1Xfm7qpHmPEKhAjxXeGrVOOXK0VG48dPi+7kEzJEg6R8Sbn0srvjeSbIsW/
RvDby1hOZNbSMilfVTkKuJNjDrt78KGk1Jt5XLJXxg4iwFp1Hkh2t79B5Fy/8Q7B0B962Ss8UgQI
DUsVEgOIiCIG1ak/PUV/IM0cfZTIRcxaGA6vdl6kGJPE0fPQBsrC5Y95jAOnXqXgjI+GnwzI2QFl
GYLW37u9kW0yO7OPpBvjVViiMsN/DJ0fjYLy4CVmtWINPh61YoDqo2ba1pOl4S3ChNXKe4ecuYuA
H3QaNPpp191qXGh+z7Bp4uoLzCN+D5Mj7FHraQaThpS71RglimERzqdJ5Pzk1R696nyE6PKU73hp
xMvYtP1DHRYlXkyRC5erUT8UxKw82fwWyHI2H+vIARnlqLuqRgg1N9XiNcqSh8SMzG9JHP9Ipa58
tooi/6+l76T4/QetYpqqcMLTVYV0mmzosDf/jgSp+0ix4iYbrqB1nHOpv+DqwcSLAtPOaB3g5XFU
vCcBplumVDentiu0p15VUGuiPRqjZTt0Cx9a0VzL+2grNiIiDHD4+iMUvWZW74sgf0LXOT64StCt
/LLPz3EZwV8m2/GuJeNTIHC5jr3NDav4WZn5V22I7VcJ1QDU8JVkS/HnZ11X8l6SK4o3TT58wVrk
XCFCdymndh/k9sLTteFLix8E8qsdLgK3nX8WjfIKly5vLvb7Ii9Agas/BmpubM3Y0uu1kclYfxtY
h1lxy8oSLRJqlXZa/kqmWxgHQYJpD3i+eyyQ5L47iNhFKvLg9QbexG4ffu4QQ8zc5BIxsHZKbOXt
/lrr5qNAEgrsIcIp8WFqkkCYP/m5FaNahGMvXGL5aFt1sbTkaTOE8D6qUkH/vQ4QQ1A946dlF+fQ
taU3NGqMeRSWCmbE+BN3iCRRvvzr8gCV1NvlfHK3y03D03+WQXsetcE7NbrbbaygT08VGHSUms30
rSyDGilpM8H9oUrffMt8b1y9ewyKMbg4KDGI5sFJbYxO8YoVF6UDuz9dLd0DFi31a5BtdBwu3rB1
MvdUicu5CHtpuEAnOwkaTVq6D1ZoFM9eV8f7TtHahWj3Uu8EqK541uphkaI/PUNfdKXXNUtwVvIH
wON/Hu5tslV3Sz0rtZkYcu8QIUhRrLuoSyzSrhoWvZrET06ROkuWGzIvyqBdB2FSHLxiyDB1YeWT
gFzYazygGy1sGmSnEmUley3A+3BMlkMS9uc4djDLttMK+9HMnUF1b95kv8JrIhy0r6o71YDz7EeJ
U9sQua4/G421bYBFnWmDO2siD3sMOaMI41r1twYPYa3FLOFnC5hiKypmfUVdwG2iJ3mqpmV2sHOZ
355EHxWdW5826az87hM1uX9e50QYo+Jqpt5IYY4emIBKYfwLBCZUb22X5T5cw4lUVnuWtNK7OAfq
yjeyuTiyt2UZ7/2EeLv13Sx4JxeiMFH00UPsxNpORi1thX+ZdbFLqtgBal8/EFrl6UcMQynwqVJT
6WwrY7auWQzsesR2H7yC9WahxsN7Vnj7wInrYyVH2toikzcj8en9BHKapLr2U0KBPKO4/Go1mAkW
djOeNCsfUDVV863m4nQVSbG/R3wrWMV+pey1UgmOcl3ES0Bf0as2af9PvxMol1UT6f7XIUIKKjcH
/xG+GzNNkfobr2w1ZMIxwCgG1fiwui8smaEbxKnWHQNBUzD7vNtP9cluYimIDhBBv850jFaQzMnG
GX7V5mPb1e9l7vRvrT0MKyvVyTVOQKwa3pHcSM7zEHfFARJMMJdrPXhrMPReaHw9NiJ00JptKiwA
S7eun7osuqjTKAfXZqyIB3TOppDkHZlPyf+GG13zQD2BjyKHuXIHSY3BYFFpDsjl/wZb4em7kFAx
PIkmK7WCTYmmMbUCbR9HPYQLz3LWel4xM6Cau6iUBiM6E886uWy7L7WXP4V8O7xZLi2jKMIWJw3z
/aC13kc9KcajK65f5fHhtjCQom9M1C9urWuvea2MG3wT/aUIHadt5pLEk3br5c/qUs98+N/rdPMf
7z4T3yKwXCD4EYT/h2CB0o0w/k2MijoHY7jUxdB9KMb2JHdJtKu60l3B/s2e3Yxlia4m1vccXKBX
8xDfxw6G2mxh/bEsYHiQp8954WOVmmnmfXgiI3Iobh3D197dxk63NiY2SeXW6vymO5CODZB6rMRq
Mr4/ylrZ9dhJfamrVp8HdZg+6lGpbjL2HXibKuEjSvKswaTM+5IgMOCxKBcXtZ0VkQUFpzGCm1Cn
mSA3kuDZwspOnarzPhqKz1FH8XeaQUTf72iIxs9903WgXKzF//4HAJn7vPqAcaIhySEDp5s8XD/B
6EjfuDpwQutZo7S7iJohyl9jAyMxf4zWAMWqvS13UI3FadlQjqynw60n1Qe8xEQcV1Qix8Gee4kB
ktQcjwLnIuAw4uwTJuZT2HWYVxZQQfUNHFjk5hrcJXvqaRdLUVl02m2zV6TCQujfbJcVak1X1K8w
8pw+8CQ/oC1ifBcXJWjHXywrbFayxp5fXFThi7eUfVu7WjHi/0Z8UtXc/96gD2+rFU9JgaOmOQCG
gQr21arN8c1R6moOl8U4y0MEeTEKsCsKdWkDWU3eRnI0eT0Y2UofO2nn+PqL75JQiwHZHEjROXvw
oeFKSsbuOYXqzLuyG35gQxUiv/2jBI8H3qMNr12ElU7glL8uIhEe3C5i21r8vmgQSIES9ccyVoPb
ReH0k6Zt0+0nuarUPcsufnMtAKB1q0NKTQF2Bi9j7X2FE6YcOi0Kd2Me4tQ5ZRkrl7Vs1ffeRp9y
kAVm8DMDd4lbDhLFQrzMg/Gax0hcy+A3JUkx3/L2ZzXh3Oum7lcl+RTstEJrai60MHv09OgtwW8I
xU2o51WlvqKM6z6IJnEQoZPEKxLv4eFTu16p6rxJunKZDueo0Ya9UPqhAgI3ftL8uR9EW+S1+SZK
D8xQdsu+Tb6k0QQ4jl3joEzFWwvjvplqp+ZBbU31KnqHRjYOpXPxyr7aqkmkvUajs6JIZ17k3vKf
Sr+7xBMJLNMrZ6MkkbmQRlVb4jQZrLK8TDcd+feFeGoVe0g3zmBjPyiWAVNvYuZbTP7WRl7/NKat
WQ9Qf0Uax6SJUAqVYwH+8+xm37XBkg6VM1hHscD1lVVgycXxtuZFnLseyc6r7YLkNMsZvK+WnRwi
yFn5oKthPLPL9Baob/iHPPSTizGGf7aP7Pr61Egu03ijSZx3XT3EAwj/pIaQGTX+Uhe/UZDkW5b+
9qLTWnljjgb/gAS3saSu7WMd+dlVqr2l2GcOaZNvE/LDc0Tcm8vQ+8L0LFyJQqEbJdosiXTnEPGR
vabhYy4rGARE9fMNBAPWS1uMmiSvWBtbu8RtpKPd1mwvw8n5pI4evSnX2Yb5zkxS472L+hCguBOc
Cjdwt45UVevAc/RznMbqzAar8r1WV3pU/UzhOrynGba87Npnv08k6XPLn10p6IUQs4b7mLSoLSx2
oxdRcgD7MtWILNKt09cprSgZqbiRrkQvBqFAL4cP28KQkr26y78T/42sfogDKzo0RoaviFVZ701S
Lqu4Vr4lWSPPHCUan2IWSQABTXsVB51zTSDKixFlErBhDeJrnccF+vdpsFXipjg3U/JNjICWvs6N
djjmzGmLepLPKadDJ0OmwUpcWdiKP7CvN0MaLVObx40VXpM+eNDUuHgUL5+MiAvyR/G9nfruUa15
f0S/r3Ndvoj/++XjyJPX1N/3vuYEt6Hyo1Co+6e8Ho4OleTJ/fA8OrtSUjAyCRIwSY6DcUabheZe
ECPEmde4bIB0OE6LsHIhkdetu2pSlOQgp0DaJjexLzD+pnouP0dW5CxNpqr1oNfhynRTssITtFiA
jMNJsqnOkLwrIKwF6OTtTWbWF4TNXlI7Uk8ikr1+pqXhcxSQtVHM1N0xb2MpPbnKQs/9bgGUe8qd
SnqIxrafJTDMcKOXCnIQ/RPSBxXkv+a7gfj5e0lmDexCO7yGEObnQRk/RoPXPWQhlOXAtrOH0rHc
Dca91bZkd5qwh0S5q2gvvSqPhzhoviij2l6GIlXnYd16K9OhqpDzrvvumNVM47PbREoobQq3/hhK
pEUTPcn5PBAe6BSn/KrwtKdqbr3qg+6uoQOnayQHmiffzI8xUN73ONEWoq4k18hsDV3mP1ph8dRJ
frjt+8DcuylcFHHg9QlCMStQ8Jx4QhOvqv3Z4XyAaiC8H+fNz7BjrjW53NvWUJ8oifEqbYJhqRl9
sSojVz+VzE7I0RX2yu5AFMwQ40AIsImss+3KJw0Y3FcFwMwsyyH+44qRs+EZVplsv/pG2n7g2prN
iq6sluHYhGuzlCczYqN7dUwTP1fdb795cKdLr+j8WaM9t6nu/DRa6Ymd9KamOr8YLBgLQ6TO61qp
Z13iY8ei184+66t+Y9rSzsVLcKng6TnGVTuTQVe/jpiYr1pwcavMbdiBp/VJzcHvVYAOP5qoe7Qp
tv6g5ETOxnLmHh6PK9Sv6l0MLEaw/RjwFy0wHcYW2gJ2NJ4fPolDUcjKXoqA8E1NkSSV8yCxjWVu
ZMqxswb4B13+1tv5Y2Gm+TOo3GeldOITmmDyNZMU3LIU60EN8+o4GOUjRAAg/UmIC5rzI5SbFBdn
7+zA6956VhLgCxlk+kEiAe0sR99M3juTrHHeyOVKhNJgnuyc7aGptt1DY9b9zJPS9F2X8A0s5cbf
q05zBKZpg39GmFLQaHyHswIJsij3vXUyYM0j2sUhIolJumYaImLHr75IVpYuWne4UhlJT1hRXlmd
VA9DH/IkjZ2y67qqfZFtZmqg4cmaJMl33rvdU2K32rHH3dyIdT+Yow9HQk8Hgj51yoPbPbW9Ze3w
zvmgxsiIDjr91gmQurzFASLrKAJiyOL2abvMySy/sIxplkDvea1NoamZDtaImOekSP6vAifHFLSu
JNSMTC3d304tvWGbxIrLnndTa+TxgrJVae53D3nnY5ZWDY/FEBonO6nX7D6XuqN9zzqFFV5Yf3S6
0eJZnORzNbPLVRm8jyVA35CdztCE1c9Ov3S21V1xBHcOOGvDHS5iaBVRA4kk/D/azqu5cWTJwr8I
EfDmlaARKVK+W939gmgzA+89fv1+KGgEDe/M7NzY2BcEKjOrQFEkiMrMcw63dFhhvRu5Ry2v4Ov8
kEpt8ZDNZ5auPCDcWt4Kk3B2eZ0e+n7mWZkjaG5K7ySl+gEF5W1eW8ZLFcsotNRm5YqhFfoTmbf4
eyRl5gt09f0TSkkIxjMqchCbod+1u0EepPM0H+gmeztLYq07dIH5fTWtYWusA6KY0gZXf59pmfUt
Xby/I/hqnwakOY926zlAQof0JtQV/9KHYX0IEF25o5Q47rVCK+8nu7J2TgoPRN/7Dw6/zDd5iu4U
FPfNKeDrfwOzin3WIN/eq6M83Q9lk+88mj+e2ilGzUDv5Zcieawqg64De0ofkUqIbjq9qo6R7zT3
Y9iG5L2S6iuSvxe55JseJ/QWKFn9LapazaVTL33QKLve0Egl33RFG7tlrgK3I4t6VGbF5N6Q5p+M
vnRtS1O+m2wskJgxf7OL9FnhGcKtSSo+9MgKw0RR/K4DKgu4F371O15hH8T5g5GF7U01Nnc2X6VD
rNr9YTDolZEtm9wCwsSvslH/UM00+j0zL3RpQrDAl/nBpPb81Qq0wi2R9UJKh/1RmTT52R6qWyei
Juj5Uv0Awqh1kfyNf5T54AZ5lfwmB2yznIxnEtPWsz3wwvx2mjTjotJHsg2cXvmi9+OFHIhNodJR
uGXva9ksv4eBMe16Wy5R4+mtp6zufwNbwY2Sqj074tp8TOs2utVCH3LYtBvvUmfevhjGj0gpfGAZ
zXijBE17MH0ekWDgemzp0v3p0Ca3UbJ0fBpTvafDvJL3Vda1r6QnKJAQEc4PzjaiY49qX+f0AdQ3
suUnR2tyzKMyRfmZ/2V8GOXGvHf00tki1wP72hA5NyMS3uesoB1/CB3vxdD1+sGqhlMMMrXX+o1W
Uu71hya5oJOkHqggNzvR3OXzXm7NPiyPovWrRSuDThG7gaON1q+6tTctNNkvstxlkHfmpEwb49ao
usTV9K4/tq3i7yZbyb4CxPiNqsvwUDpAO3It+BXO91wjdjZFJxVuqJKHHR3ZPHYhIphDF2dPvoqc
npy39U/TqeCHbpXfJEoWpRxan0pZn3aKEn+1x6rY5pnmPKTzAYB9v1EjPqieKanShkSQsp0qq9gF
XuU8iMBZQ/RgR7qzWW0QFYJvMbixzKuIsMQYzAd7WXtZLDGVg09XQ9dPr6PkBzs7LzKIc0kAgg/k
+bnTkrMTOd+sWHMuocb+OqifJ00LXXVS4UB3QLlX3slCH/JSAFBxJyQbaD1BZ8VBb+yYdcl4X8yH
8CYb02zP5ji8KdgpbHWzVV9h0P6uVcPwO/W5iU5lHlTYbaNmjzpV4+S7ntw3t8vEn05Swo1al4zH
gfvIjTxK0TYpTeWTGSHL58VSBudoxvdVSb7QM5NsJ7vmgUsuxvPk0T2Saoa1j0xtgDwmzve2PFpo
0bVtB+1O+2zkVnojbOtBqe0/QmobYcbeov2LpxEINuv61a57xMosPfzcoROy7VJDe4idgC0qvRD0
cx8ibQIiACCB/h54TXu17DdT2Fz6SmMLSIbqOaXOtAGUPRyFTUk1c9NNDaBiyX6ItND6jVoUwjpu
4/n2k6/xlByq8ndZkkYId/PppEsgTTYedPzhOKcmSqnnQTD+ItVh8rWXAxrWaQeaG5dtEuDBia70
Dj4/zXTjwa52Jj30RhBSkPTT8CwXQ3YMJwTr7EKWkCud0DANHO9ptPon3/QvYKP9AM43iQRL3B48
pcofyacBSZZgkZKUBti4yVMTkNrqk5mPyHOR1yAV0lSf4iK375xYf+Hzg6DxCJoHOPgfCHFrZotZ
oWAlu7ht2VEAFgBx4YhgdL5rip9iYAaBvMutPt5aVjU9xPAobTSlGUAmaNPDYoPt46AmNr0Xc4hw
sFuAI0WCAwZL0UexKxsoEDYzHyBioeW5bZO3s0Qr4h0sqAacUH3dUIclZjnlTsTnKpG7PSos0Hwa
MKhKMtDuVHG8izjwMXCOLUgrDW6Ri1GZ/ACk0WNTSjFff26LPMFaj8o0QI7CO3M0KsN6FLbGzk9q
XE/wCNsqbEQgu9rEpAo/QG4oZ3CqlOMdVSftQR5Hw9W8wH8MeNWH0RqTG4mtZan6E2i0cU4h3NPB
uu3gSONnms5Np1DB4kT61w5Q3yXofo1aTqG1HYu9Y5O4LcLYOtVezbPYfKbE0OcsRjEWh8a6o8o7
7rs2bHakTSlRFCAheyn56sVB/A19mpkRRWo+c79HxC7y/Gd6UcKdHlXevSnzoQjj72yuKMC3Fc37
rcFPyzwUh95R6ao1HLID4NpwqQMqcVm/lfpEfdDqJwRlATbKJtQrHm8wlAiQ8ctOlRw9U+3BbyjI
yxcT+QA9NpJtOEnaoziUAZBAnrbaveLLb7aqaVsKNmp5HJJKX+J6RbmjoGee49xw9kU094lbin5q
QjItDrIIL0pg1k993W/Qjc1fdKvbObEsPc4P6l5bK68aHatnEgTeMjQK1GWjsY/2qVpEFfTtiCoV
KMocoGBKqMXmP20vyhGj6fsT37WQHbM+PBowabijk0wHw/Hs27iSPgdRHj/1ICT1tqpf/HGsXnK6
kQqtUe4KX6peHK033A7ZA+6wDBH28g5KR2rGa7w7I6epCuiWd5dF5i9lmqJXP42qYygHVIQcP341
Qcvs9L4Ob4QXRARUtIFe0L2CF+UiSJtj6Vm2dfmJ3w/aWDAPVgduMYD12mSjeWtJEw2DnaHdGFqd
bGERMUFMxTWETXSPgQM3P6WkEpBEsuUteX28o6wcipyfdym2DFIsAXS0tInuxFzV6fxDoRTtbpnb
0nTGrz15vjmYJ7x6n090xgtv3JH708epXIa0afGDNQ7yXgRnfUJ9c9Bh55yvK/txtqtaEmPL3GHw
thYF7YMI1rpG3VaB7S3exKxb+C3S8maZGyIaW3aUhMSfEE+B5FJhjQ/ou90YltPdd6ip7NNwKs52
fEv3Sfgi1W6nyP2LpFjdS1oNn0FROZdcz4absgO8KWlDf9828JWFnQN2SArNxdYo38sJmszF1EFW
cKdTbPbkAtpmeBp1Gs2DE+p//b1YI6vCBM6TLDzY2YA8ZtbziBdaW7qpk1vfB/gN6u1nRnLqe1Eg
5kqXh3GferMc4mCfmmZKH1oj/tTKsf8KHlk9xbqCiAJCpa9V3DR7cu3jXnhpHqhdaoTOSXhzvXpO
67x78ENb+9x+r8vUv1GDXN4WvVHBGGJW2xrc6qGOKHIikwQNklMgOLWLDOuP02Q+RQ6yVN0PAR9O
9VQp9vFI+sA3njxAmJ9N/rxnR6eNd3D8zxqftkcvyU9iJBm9fh/545MYRVMGo2/W/xSjij8a+HZY
Um4tg89TBXeQPVCjE6tGzaTtPTpTtpEpafejJ78ddOloSb1/v5p54C9Oied/EkGrPdFbZReMVIqv
HLmPMGPpgRZYg0UI+Qj2OvCY9e+X8zo2jEalKJ/Aw+/Dvhm/2pPpbaeGpuZRyeSLrJLuond6a8P1
Av69CtxwJgcRB6T63s4SzbD5emf8hluIbQmv8n6W5KmzGzoAJVcOESy8fSv5H7yAfVD0MvuarAS5
12XVurY3ST3RuNcCKibBMk7ZCbqwt0PEo8IpmQ/ibHWscavjKu5fhKzLTzTExxux/jpPDNeY9Ur/
IuRqqXXu377Kv73a+grWkKvla39uzLtyX11pXWZ9MVfLrCH/3fvxt8v885XENPEqlW4s920QPq1/
grCvw7+9xN+GrI6rN+K/X2r9M66WWt+w/+pqV6/gv5r7z+/L3y71z68UeoeKp0MtdyEI4dEunL+G
4vAP4w8uSlHMyhL7bdYybvU4X1ZZxsuED9P+8grCKJb6OOvvX9F61TVGpu487VbPx5X+r9dnM8PW
u9cjns7XKy6rLtdZr/vR+n+97nLFj3+JuHoDBsIo+26/XnV9VVe2dXj9Qv92inB8eOnrEsKTzP/y
K5tw/Avbvwj575eip77djojGbfRorO/aIbB2FR3xrhgG3UwZoGc1nTt46dEyXLm0va1k17l6SOqy
ADLl8EQ5u0XgMPr0xNG8cgakXp3UvBn0rXD73U7XE+dCzy8IOmHqJie5hVj5QEt4oR7UUbO2OkUl
F9yfS5mB1stZAXTRBxVSoUIlFMwelJ7i1BimWHJX7VDVepu4mlZ1Uc/TIihx6+S7F9bSUYcf2M1S
KJ+pSZGPktP8ia7MG73MmjvIlrIniezL2XCaB+ETUSXf3L1jVsMWWHj2JMLUGHXKgGTLSYSonswj
UsajKauKgKTI6eHSI2WzLvQvr67a3YNlqB5J1L+4sjPCvKR6P/xMIwOX2f1lohNr3Jhwf1zEGP3i
AEke5829OvT3EFOXCMkHQvL+bZqYKw4iznlfxSjjYJ/rgHeVAkSLVkVUAcSpOJAlhKR0HX8Iim37
QvflePgwh87TP8I/WFGeSmx30OQemj4kKRAONe86JbTuxFmCFEvXZe3lys4DUbjl+ZTP0NWEoQnO
XezD1vDHGiJCHAq2t7BAmd1htYmzILG6G2CQv13ZxSJFbd9WxWSehFOYrKTfp/LYH0v67emZpE6I
NqDBW2S5mVk5i104hV2crQfa68xbMZwEAZ44tSmmeFX0NldMq/XQ24Za1SCjmQ57WgA6N0TI3tnA
r1c/bEqFJMmsJ8+nlhZq0nbmsI+cvHnofbl5qJTCOlmd/SJMqx36rRcjbWz2GoSKQ0o78t7U/c4d
55nCtlxDrLQaxXVsyx+X6wiHXExf0ryqDwKmK87ggXp8w+teQXch4XOKzeJbzgVmV6B3oYWl26HZ
OvByBtRwT3KjaQkk2GVan6RSMjn3JLn603mjaJXsinCvqbrhtlGQxfLrLt3WkfaGnY6l1rHJboCO
Xg9aUUPWSTZfmD6EXCOvhd+PbODYH0I1yevFdAHEhr5gEyJbgRYnOWtdAyhdJ7Z5G8xNEYgOy9/S
HHagWQdgjQiQHYA0uE9d9XjV9BOnNJ/vhdGaBajBvxokQLb5e28QnEa3melTOZozgHxTnkKqqBBX
QosnDrB3p0iVNt1CmlcIPuk5rqEatsTRatHvYD2poY4r6seZoWAfNlW0DeAFD1w6BTPaQdJo23tO
9Vj0Y/UobMpsawF1o2JHjnYvxsJ9tc4gR/d16/nHzqz7cwf2+ez0VIg3YhxBWX5rq3d5mw/ZdnGQ
fKIfYLDaHwFaTRTu1Q7+Zb/Yriu0WfS21pUtmNfz1LsrsymH0kFSh8f2XXj6w+/KmzB15U0uOQTl
wy/M8rNDCfB2iRHjDzOXH5neC2XXp+nJBeEHP65ExTRNwlckCPJDNuuXikPyfjYKndJ1LNxdHy8z
ruxiyA66O9D5/6XuW3vakPgENeUAYk71ULqsh8yr34a632xa2kTOwinsy9wONI7rT9W0W6eRVfe2
XVEq7sJ2qwM4BAbVQwaoa2FIE7BS7iSr/qqNaK6dmszqz1mUsTEN0byIpqQ8xlpiy0+9Qe5AHuzM
FTHVHBgLqMLo0BndUnUjD3knTHag5i4Poz30ILUip66jmvAVD9Z0w8+ccg+YVb0XZynS0uoUtpfV
rqIGek5VA+4iQh2ZptqNMhTGweJlA/HDuB5I6/GX0PW9DSVnrgzM7lB3oKp8v5qw1fMlh1yiJMPV
1hcQVFl97mp9udoHe5aUdMcgtdpP6nFKwvJAnlp+dtoUokrJM3+pqNMEbdr/sJusdytA/Q/ee2yo
WdNVbG99qbhMUsKn7CuUANoacrTEqUknZf6NBl9Tv7hLMyQjSafDmy0HWJUPJYJR84xlslinD+ak
XhnYm3r2VPCYKVuxojkENyLkesq8NtDaENZ3ZghvbpTbRLWswbynZz3b2TVEw/zrzF9mAE5Eicvv
gRnB62HUyX1ZxcjJq4G+N8C5vIhYQdfy51i5mwzKNLQ+SGolbSyFnySBGagRswEMEzOc24hlDV41
4RVoA+G1bBodhFfMzVvqkG+ihB7ruDp18k01y6ORrycDX9I/tQ6Ft5yF1YQ3zRFJqnQammoFll9n
lq5M6nuISkDwzGerY7UFs5cODuVgRqAVRJw49LAxLw6wG78mKnxT31NEXSeIS1ytJC4xwnYCIzQL
i+D12sn8oui+qi8lbU2apRc7c6QdLzSH6Cs4KNSN5K8+bwDFwhCq4b5VvpaGQpNVMT6PeQ8+T4oT
KuE+AoqZbFH8lL2Ln0wymrp8YOfpYtWsyarjQL73363qDSrcGJKEXBUPj0ejt42D4nUgs+nP2sAf
1p1DNfRfg2I6+iXZ/saOppe8zN1hJkYDP5ffqS0qaP4cBWiRZ2cTQRLhdWIVcdJ5SeEVS4LK68/C
G+ryhyWzMaNQzBp2k/+ipJBQYXByOuit9kmGcPzY2oG5R7vN/CxN4Z34HV4jEho/j0VoGfugNiBd
1mGn6jfVZJQH8Zw8RaF2q1uZe/WsDKiSJ/BJlrVbI3rzvtmEJ6yrD55x4OdnszyqU/C50fL6OZ4V
gbUkgUVHr0+N3Ev93fuQoqh/EYcps46Ao4uLKSHPyEL5Ta3Y4ZM4ODR4FDG9eGIEt4V6KfXmVut0
1ELSMR0Oadt33GSZMPH9f7LSpHFnOblDDhUdiiKNfCqa1rqIkFH1+jvTng7rBNWc4hvuoKDqxQRP
zg23gT59iVmuO8X3RZ4HyyIa9I73wUjhU7wKizb8GwimjY2IFQe6ppMtvU39Xp+XnyQbLVJUEZ6l
ZCtHqF/lbd0/j36lumGPlrqwDXTcnumK+uXMfK/CVOY6VEGpfLFmU093+j6uTJ4i52HBpu9JM74I
nwjXI3CkTgpkp5E9/TSm3le4Q/pbx/f729Eb6EIXp+LA7V2S0LV4D7iOKt89IkYMvbzxy40YQ3UW
7lRj6pY115g0j0bPXWeLdY1qfHsdyxJiXKTWi9xX/uEqxKxlflF951NgVAhktY5+sjsppHdwkjkV
h3Us/CJSuC2ost4ixdhcIxeXCKUgMbqKD8+ICBJriLP1kmgTSJr7l1cTkexRA1gH6UyU1Xq4tyAY
3EaDEu/EsHMCbJ023CM6a216OCj2Vw6vT34F1FuO1/Z8OAVFqtxWWZWYyKmwyGA/q2PR3/mq39Cc
lFp7h53lI6T21carpv4ohuIQt/aTrHfRWYzKKFIeW2NAoikI7vN55Oi+/wgwc51SwsJxaVvjxhvr
KXSdtoFlwEm/K8C/QxeOl4mviArZn5g+X3jQg35fhyl9SmWFUG7TP1aWHDwDBKCv0nsWBy0yGzqI
DO+UzDa7plF1mlBAFl6q9e195qunUnfeJqgdLQwGupjCBBQt3VlTB23sPJ3e2+zc5dbvazzQQNq7
TMQa54CyK0fX74LxRgynpmhpRjNDVwwlO9GesuJzGidvV4MVqSR9aVpHLWlium5yjaSNPcvwwSUa
8ZdF/haK9fwibGFu0ES8jvWjBlAOrn4CvHmSiBJDcdBCM6KPJve3V451iHaLvg8Mkx7Bz5pio5Mz
aj5SKTbFJjSKXYPGx23T19OeKjzU9XYYPMqhvYnGIv0Pr5irI8kjYhPN9p/FfMD91/NFRAA57RKx
XuH9+sK5rkFTMFy+NKE7UP3vjQAOr7hCEXJjAt652FKzA5nhQyRg9D+rJvJP0dxjvRHRrRla7hho
w4M4NLCmXgqvhta+GR8yE5BHGnnpQbwmKKaRZDCq8zKyKaPVkjFsYvF2vHvFq0v/wpuQEvswt53n
9vNbl8mxcUOt2gfhlAC9iYvqRLsg3FI0wD4NgZuEc8F/tuRy5JzMIftduJagymt3SWmHu3WO3+fJ
Zuz8t3WEAzLj/8d11msP//vrabtJdjUDhrIyMbRzXquHLlKNY+NpPG8lXaedx5JlePRKtHNiatFp
AAKMyql2FqZeeJcYEV4CytkpjQOWZJ4iIsXaYigNqEdsSx/CpyYux50wCvdyRRE+AELaAb6qNqEd
xm936WKkz2dT6Np4gybGDqm0UHdJauinsEwNWre55zc+P3lITDB2xP1d+MnljPauKJvm5u25xhvC
I1k+6Y4viH9vt4m9H/JGg+v4D5s8OxBLA5lTqYs9g3lHX07TfPrSqUZxFPPFLDFB4eOz5ZMCLco8
Xzj6LrXPpjpK+ygdwHP0xZleifI8KUZx/quhcIiQEVZrs5qA1v7vsWKlJPS/WyaMaJX5XEia5Ioz
naaV5SybbUUioRT37v3nOOSNJbqCSWbaye6KG0sMVdp4pSykYXZ+jhMmcaiCzr+stoTWgsTToG1L
/Yti+YDPqC/rekqP86BrNDBHz9ps9tI2Po3spV0xNEqg93AkSTQwT/mrqpCEJwsE4egczBP9ssbE
M81DZAXPPmClVw4xX1ud5xgULsy0SORDXlhPtWeiXLYOAYccOx9Ck4NUO4vXh6zsMTJ14yx03Cdo
UoxRa2+FoLs3S7bXoQQLdhmqW6ubFd2HyIzPk/02QcwSB1tLlqliJOYPRhztLFpptoVdJuQ62/GQ
K6H2WAC02rUFeTLdMFBKnW2epDdukZv1EiIcIwtsYGbLToU6/tb6hnIiNaw9ylV2kqNAvihtY4du
/jqCFXtsZtfYNtJFMYebRrOc0OUWOp5iSf19idQBa9GdrueuuOb6YhIfru+ItpiCHvZbYU8ap3FL
JD4Oy1LrixFu8QIjK1leyLpc/qo4sXXMItWHMIGNnTbvJ+1Q6m5o9Qe3JbGl36xGZZzouxX7RRFO
zzeRkNYvMesSq2O1rcug9hNtJr6nEhoYn0mhvQKolF6afDQOeasXN01aJS/SBGcZjY8//xwwhAhe
VD5pGUEFNMrgZDSIvAQZoByY2tYs049DfR6KYOEVwetQeK/m5ibt6Q091m7fGtoljekHGjz7C/2t
infyFejSAfHA8lUV0kiaJtIv5Ha1i4iuh2YbV1p/mze/J7mhnwIonm5BkvKvKiVEDUGG5hUkYlht
jaISKSHhHecQcSYOVQ1IavFcj82w0U5m9xNJMxNc9BwnlhNjkkgtUOjyFI0+dO1+3KXAoDlokxJI
N0NJwn7id8TtjDKzf08SPb2lG7gg9Rmm6W1NR5SLSqviikm1nTi7sG1Dnq0yS9IvZYHAkd+PIABl
8qvzENao8d4JPES5kb1avIbcVY8T0gAXAHiv7DrzL20aTRslD73XtqUdSeny8dUrQ2PjNHX26lnI
Dua576CigCSpZIDZbTUQTZQNnJOC2PKC09ajyFuGyoLxhHdOeMVw9Qpc3b+dmyR+6Fo9W/JmRn9q
Le0xWhUqPCs41sWc2U4on9HFPlIzvO39cidsAy2X03Zxz1PSLld21byCDqBr5yhqtbMrqbiBPsXe
xcB2v6px9LkGYvAod6V636dlshH2LEVuNUXf9ujMTb3An3k0U754U9mceANqlErS+CvotnpT+453
Ry/g9FRIzaOw+2pa7hNPN0iMcZGwbvatTjtRA8/ma/hNC6LhVz/5yBVwW3vsima6Qf2kvJH11H9i
O0gPvZmZv8JvagP/iYiE3mx8NCNoYd6erOGbBPmEpuMWCosEDFRC1qiaMXzCCNQANdnRSi5041n3
WSlJruQb/Jq9n/kZqVJhC9/PVu9yFg35pc0gxwp98zHg6fXIZ1G7EwdA7PqdESGKa6IcuLlyiOEY
eY9FkdpHEbtGwPNOJsyg57RL/CfI/bJnpUqinSfT9p/XAMciCZ1go7OSn80QuZM+Dt981MV2UxV/
jKjnEsk/RgieqCQK3TQMxm+6LwH4yKDaPMBuk/ItkuTg3hOy4YGDMq8MJ9iiCR6IzYm1Soj74Buk
0Lh14Axtt87sEF4nsfnSJNVllIoKUMi8p/kwbV6bGvBwW1eXZtZlVTsSvlrpFE8jjYnH3pbU/TAV
0mcyWEuEBuhnk44QD5kRkKiM+rAy860jav+d0rNyC7Nu8wSP4ngH9/mNlvGyXTkf870xqv1WxIqD
JiffobBTbsWobMMJTGV3A597/cDm0u2mirKkh5ibUFVtavJwuUZ2ZKqb8ZOlZlsBgYYele0wcipb
gXK2VUvZ2Cg/XwAoukmgoJkceuO4g3UfiWfPhxZXHAJTlk+SMR/oNU+5i3BKb62uAilof6TcG6kU
zB4RPmPa/+408xGBrIDDgnstx+ExnO/XkH0Z1HASg209wIXst8lrsv0q6TnRd4u6X4lW4GjdCPu1
6qcIySJtuE3GQN9MsHBsRaBwrEuJMz+uD9H7UldhsX0vOUpahwcoV9Ro26TGtmnM7MEoEjaaehwd
KrVJtrUastOUE4DzrYzOqF796IvU2audPCFFgJixEDoWtsbpJneQhvpROP7WJs9zQfgBTV1jxJSk
qnu3HQdlKwqPK0H0Urb8UMcMUC/ae33/SVQtF/fCHf2f50t5U9eQpFs4p9u8Nfdd3n6ywy3klxtD
HZJLP3ZdsIsloJ5W9h/DeEYZZz0ZuqRrDmL0HtrM9zFxM3u3ixXFSNhFxHu8sOuzQNJ7vLikCHW+
mSUETMXMWi0OeeGZu7qrps1qE2czf+ZFFSLtIsaw4SUEr/82r7F7QEEiso9L/zL0sbXLy/hjzLpi
A/HagWrUL/QSzFNZGujCz++HGMJ6BSyaN2D9i6iyLWHCZGcW9/P3qctQeK5sZHy/e35VbhS1l3d1
w51NsAsUtfaLhvru3qe1mB5WZSM4CGq/TM+6Dk+oiBKTLL+DfWGmMv/PSU0dX95KJUqoIAutZ8Dd
inhEQ8pHKjIuzOEixj7yOPtupJQobNIc8zEQ1PWOu5W1zBZucsIKlUXyb/ReaxAPRb/pVN6OUjZq
D+IwNZ21tfra3622CngdJUTZ36SZrLMtRte7n4XDxIFsNXyrFTnvbPBgcJyFwwIz1u6q4ZsI+GBu
O2UPnW3qCtu6Bjk5+p5qy1rWEA4zU5yL6vOoOV+qfb8eXUDJfpoQeb9y8Mzxk9Jrd1wXLx2+BoXe
8uFz1BsYlKCEmUVbITWsHjU1B2dt6fd1hmQ54pDV4xwgTCJAHCLro0mEzhNpVjaWiX9ea13+z2uN
efPFCSPlZKvBxjKN+kkcIiVHHl3x2jddmyaHFEmdHP3Yyknz1HWp89ClwZyjQkum99FX9WSilzGJ
K2rxmfIWbQHHecjZylxHr9cTM+R5fWEb9cF5GFhfjNpCeQ3T4HWIQ+tx6HncK2MtOIqhgO44k3UL
Cq2+CAxPGjn+Y6TcioEICmCmB8uov4Qz7kfYifYOcUfXVGUABnNbpPO2Ss03R8wQMSCQ3y61LjVf
yiKJi+w2L0Zp8uDRq8D5zWvIIK/OPZdJnbmyJXvZ3p+J4xP69B+CtLurpmS8FSZxKGB1OiCKrULm
SBiZR7jkI+Jkg+aBWLLKUznokYWSMLLbN2IrEYufOHEqDnA4ettGUZSN2KYIm9iWiLPVts64sokF
dKp+G9nO210AAJSWIfjCPpCGARa1jpWc3C50YsBd3wjD8rHaGYYKRWaHuOBeAj+5r+YC6RQX6R6Y
Qbwv52rq6h199eeg0EFDSS90wSlZu6s2eTEU3oKS4+Jd2+RFOz1V2mCZe+VYlpq98cQnGW1Dslug
iNA0+jwVMHV5Coz+dqcYn71W/ebBunQvnG2jbiDJU1/KtHKeRjU4CHOQIsSn9eBwBzU0Pw+5XB8z
uYi3wmv4tbTznYg62nwBD+3j5QLLkoN1dQGKiR8uENq1vYfKlK5XYC7N2QhilyFpFzFE6x4WN0V1
k7g7QeBpn1tvDLe1EYY/SoAckwr/KUJw+r5XcxNSizz+NEjVowiggdKC7MLX7teZyAMGP0qFTbDj
6V+SKTX2iLvwsTJgrU+GFH6YuWelm5td1oOwZQivQG+bHVa7E1b9vqRRkjwX4mBXU8VQEs2U81xw
uuhFvS88PkUhHyaj9ati0876FOJg5i2JKnFaRbRgNfNhdQvbOPnBdupJBAnH9RLLOkVFoZgs9FZT
K/O8Hvq2q09dQevSu92nG+msDRDtbf84BXLYTfWHmLwJh0PcOD86f8jv4EpWL5W0FwOooQMgGDyO
L/YyPQi7sIizZp7Tx7V64dlmNfsISsJpR5H1T4t+WG+1/2lRH0GsLqtD23JVkFPznkJsQAzPNg/D
EH8TpvVwtf8AKPwF0S/6aeeZ9Jep+zAayBbPwzXWmlcrg/DbsgMS3mU/05X9loYm+zbS0pKUTlY9
1wkAPlmaAKOkpQWPcGm9jCbIdAhrfkfCzv6kcP8kh6d45ymqqltVoxES/SLtmfe83wRSI/+Smnuh
8zXPMUr1bY6nSN659kOkueN83Cn96I5pzq6YjPa3hvvzpoPE5b6qO+g8ZJ/dV5BO32oL7gf4Ikc3
qeFytPox31JRie5pPR6Opj1KB9Wq80dbcUp2PuCwNAe65Zk8bAz7h6Gr1S9Xk5SmkmBb1fPHpoL3
wB5V66j3zpiiOsEDJPigytrHRqZ9jqvhLhnt5GesxSApeXp7gl+zAmNKRCDJ2ueq7+5E/uyvIt7X
+NsIQGy2m4EC3tpt/AleivRBNDq0O5nq1mdjrCsAYMGLaKjIA9k8DXBsLW0OaaHR6okaxl4bYK9q
4ds9FFrWuXmuo7Y9d0JEWbgsKuY3W7HoSLekWFT0UADstJZFW2VsdxGiJbQW85giW/2DL5fZGW0D
diCIky1DIVIveGMVTOROYFiZH3eEfTZVkZydxRLv6wgTgp6uFUkKbzP0/SZNjwCvIPnwz5Opxvf1
LKTXBkH2sw3omGoc59s4yd42YaO1RBiN3G0CmnQcOu32Zh0BoHrPp0IHUN/nRaLgQEZuFPnT1WjA
g43MpcSjuphN0abcqHA+zD/IvrnNh4n02pim92kBl6jQNW/LaKCh6j8dlSn1i8Mno7bMiDuHT/Hs
8KNCP6saPMSXgVRVmtdy/fyW3+k1K90PFKiF3t3W60b5exO/ohSa/iTTJ7uhM053Cv1N/8Paly3H
rSvLfhEjSHB+7XnW0JJl64Vhe9kE5wEkQfDrb6Ioq2Uv773jRpwXBlFVQGvobgJVWZknNLCDIuwt
oBySdZsbwPMZabBVXb9xzc4/eipy/RXSJdmmBJEiUEbQmCd3YjD/mOD3Af0Q9CpztN7tc4YmdvrN
ALNe20D/v/QjmD5udnDjrJ084y9/ife0nSVhBWSjABdZBXqPPGvxKdU5SRqbQdwuUDZ2IWiH3EVY
W+PC8YoOkrGN/SJQeWk7JCGRHLjwtq8XxLIJnhVQWhngO6Sh4zn/fVJjOQDnleqMJFUF+lt9McBT
CXgh9DO66ZdNO1LIlEERRgL2ZHprBXbj2gqaUyqUeuD6Uo7uWtQV2N31iC4A/DuJwKZTW8KiN+96
1IppBEpH8HEA2QdJ5Ph4M6VjWxzlYH4hE128Pqz2gcm6eaZIWr4vW/cHJHr6I7g/IWPUj9kAcdCq
X4II3UWNSdbIt2sjeSiS7uZwGjtx8aPMTRN4mWw84chkrZtpkAvCWloS3TfYl8NDY4qhO7qAJQ28
BdnpZgZ9b9ov6r5/m9AKSGw3k3mXMR9SRkYX+vhONhj+cn0brVUTB6s0s9WTGDjyqG74wExgufhY
gz3Us4wjOSdpmmiohNA6eQPQP+0gWh0tyRvgUXP2lP8VncXqyQUX9BVyAFXbtv2yao27RoJbjCIr
F93ZjSrNPa3DWnx0hCvVmrxM9PJgod8VbJj4iYDjSO9TVh9oWYoAEhKEfUbzSKOkBBEljpzNiVZD
zqoHiX2jQKPlQW/UgR6eaw04hk2cPUdoZkXBIwFNFJRIdxJv5L0NGt0zurLx1dzG9VMDcoyFKaHM
VuGPFiHhE0MuSKzMOB13fVwCcKFzqjhOW8sk4Q1Y8TAsWMXtBdAM2RkPJfC11A6abQzHX6Vdai3z
qPgtkPsQAYiaYmOWDVSAXVTfDF2CiyZ3BNxbLsNh7C5kIqcnQGBjho7cUAQ5vB5ETjSfbLdFLLcH
RrfoL2Q3hSEhSQPNLPTrW6e2b8pdzaOHaDIcUH8RpVVcMBBZWeBInaL0e4FnOchVtIeLELfQgsk2
HrSDF2QEdzPC6XYOBXVlue57lKUgT70KwxdederulgJQhoO2gCgxdpQ4IEcinBFC2KJd4QvWvidH
zgRq3pX1AoKM/OBXVYkvvpBtnaIPL3UHXYPCTSCoEE3T0mz99KWTQbXwpyL62gTNRUok5Bfj9Frj
wIe/atWhg2RofmRO8cmVWfnaG/jXon9ZPeM8UKx4mYuHfqiQEHBc6xzwcdqp2O8PjRlKqPKyf71y
NTofX9nVr2zw+lKrCnmWKn9F0f7jKw999imtC3OZls5wNyXlBiRmYOOeHGPrVMr4aku8z8M+YyDD
boM1KP7DE3r+hwPq6NbWlql5n4HQbOmLpv7siv5Fg7Yx/yeojVDpnLKvhmWYL/HgZyuGD/19nEfG
Fv3b6SHJUnEeu3Rau+FUPfk8AmE0d6xvENJ4+zEs/BhGFMffehtJwD9+DDWF//oxEieofvsxWmxs
zjb2yct+xOe5kZCvQBGieAIVbPVgd/ha0SMnNHEBlq/0VXkhE3ZbYhUKu9/SkKbzCVglGnb2OE9H
X7cvlnoqGgPQYw5SZH9yktVgc/caVVbxgKMWgAmde4WegHsdYp2EgQjSkWxtHGvUr+a6AsnxFQij
4sGL3qZDEgz1xMRFNsHpzVPfOW8Xoe8ywN89YwC6VI+8ZJiQW8ltJE61B+Q8UO2xzL0JlsoVCTY4
FrILKIFMJ7DBQlPP/E5mqItCKkZHkU4NRZWTUqe6MR+wb4mWSV2DD1NJpz0NmkGFLqwbBuyPQQYN
lpFsf3NAGgHR5nu0Gtt11UU7yHX2Sxv5sz0V7/IM3FdgmAhAhgqcNXnBeR3uqdJXsAlyvAHoZb0o
Ws/AgUlyvogiGWyrxGrtFem9W9oITYVgS8LuJBZPd+RlYHFbdNrbdMDO9LKD6jpIwu4mbj8xYqnV
I+WZT0RhSz49uvl0pPke+fs8CAzPkbXd2mgkAywskq5aZx04lGgLOO8GyTgmNXRC9GaRSuV0maOd
zkaXL0rzt0uoDLVWNXa/knu71DFsgBQS9Qpg16rOw+xFJW2NVj/YiZs2S0IwWTT5bA+UZhgLIvWq
7bd4izk/sH2T+A5D7mXUjO106TKGbhHZJ0i3wXbzxjqu8LsJYAc6LZZ5wS+xhQdX10l0Wih//ByG
Ubwa7YIdqLrjV/fTpMTLH1HST3Vt8ZDjBP9g4J/W2x4KF0HiO6ug5ChwamFWaYvxoVH4l1JZY2A4
s1F5bbQN/yF3TPsKlp21gecNNFPc/mTkOK+RUg3LLWznGEcTkdaxgexLCWg6F0fydrl7UKCteIxj
7tAaZB4gLXriBdagJW3kwYBHyopFwasMClY9v9aqaUC/A6BSYyf8WoG4H2QtwXIawT67bOwBmoZR
5G8ax3vzZjhW01Qy/W2+jiCnjwa7tQtNmrBdtn5X619FzATmfuU0J/wqYuYsN13ensg76co4eesR
rJr0abp56dNEQ+6zj3P/FkyfNXyrZSd5LBN/XJZeaDwZsfrXnRrZm02+3/0RZ6TQch9FO25FmdlH
PgYg3dFvWuAgHlU9qqs7dPax7lUOVUO8OVvQfds4vXyw05s5+hUvU3CBTkMlPXNdez4SRCAxOU6C
s6NinbeCJLy9INvN8bchcgmsWdC8m9suJ2/VcShk/+Gw9Po5nrirLrAh8WVY/I4uRZU/oX/VB+Lx
l4nuwOsWLsEpn68r0sskY50K0KZ4ASjQfo9OOMDuufftZrZVnNxeofCrt1fwXWC3NGtcuGQxz9c0
4xbsGcU1lsXeMMCyie6ldNEUY7rpoPIJLbmA7bvJbC6mrvQavAiPZg+Iga704kkrHgVyTpBZaKDb
qiPIUQhnb6GHbJ6E9uJ+JSBupqwpukCOtFsYeVh/6WqUI11W8GMRDfUL9Mhme6ugUgRBImfdZG3z
pcZe1bKq6tEuI7AVFQpIY20f9HR0QMW36Q0kV6+x13+CyEW1gvZedpUm0i10RzapbUrb6O7/Js6o
kF4oTXBNjyO3lqE9gW5ff6O522lQ3WeHcXVUJjDLZM3ywlqOEt8oNbehX7HuJ5BghxDhMUCQt2lF
am1J6GLy7YtrVeZjVozZfSLYP2SmqCAJzG3pOOqzjjJDf2sXwMNUhnPFXrM8Wi6+BFCPd69kqzhf
jWhyfLBd272mEGpe+UBdbymCJjgK6U4tAHslm54weGBvnfMAAYsTgPiyNVi7+Qvg0u0+Glq25jr1
5cPudu5He4Vj0auO/5tdTjnUZ5towUfeX7JSBpuMDdW6KnnxDBpDewddynDJo654lrxF07If+wsj
xDCdIiQlatBjUrBlg89nKOSFnFmdTo8ZSMhibJ0kdLZWRVyxJ9bL5EH6ndwNmReYSMN53aHGwzJf
SCuO9o69tVwhhn/IYVSguzoWbOwOczhk+6A3AxEqoKcasLBM9Xhxkqp/6Vbe6MgX0xAdBKfGfEHD
uO41w6QBGVjthSppDXEFtLLQsBihYBa78orKdPgQ9N6ZzPjrgqEoBsi9zlosGUAFrYAQzI68vqVe
I0d1myzH+e72uEV2JFeLBBkSaAF8eAzT0/b28I3GtW7q/RBAPk4KLHBOkHmZn9U0kSEHnYAM6eSA
3R1nSEtuBl1lK/qxe0ymaNP1PL4jU28G0Dvm7T/kI9Nt0s32+6RunJqj1ct/KP7/d1LSAy0Gtgf8
aL0IkCf1x7swjQH1qIW0m2+qjY9Git3mtYy66qnMop+W3nU1fpssAmwmz6ATtOeh9/uQvLdgZKzE
+TaUGTrOrDxuVqGxjxzdWTzawXSPUUx9xsNfR7ZflguZe80jICFs6RacPQTMUhvISrcnEMENBykg
lhP6gbhDftleGQBMPE8NhDRU1bTfgobvhQW87aICnBv8BBAKLexvUN7hnz3ms2WGctu85GBo2ke/
fFtSTgAs9dJ9WxIt5acY792kE/KzUbEB1Iy4U+jBW0DnQH4uBV6T7qS2/TWusifQxIYgLF2OXcE3
pPYdIa1y9nxQXDQgTl7TsO1bCIVDkZOUwkgzrC6Yf363k7SYhwQGHsZZir3gOSghG7zAjRPh+bOA
VMd889H1X2JMAH4Ow5TYm7i3+xWf/GifhKH67EPOupdV/UlYVXrOwRC9GKHr8ZnCkiQz9uAIhs6m
4y9qNoS7NGPRlqNZcYXGZGedyBr/6zqf+pVd5dD9oLHqnB60Io6zHiEqBF1Qb1rbpr8FlumfyFXx
nnjrAbrq7uju3X4zkX1yrTmeKO7J5GrAyAg7nqrxnuxkIuf/tP+xPt7jH36e39ennzMkRMf72pK5
mxBdbRvL8By8IX9dBhDZKtbf9WUG3vdGBihdlOm31vajbA1sO/I/bQ+SET1hjrGnFEIvqQ9VmBTf
0v9e6mZ5X26enoLS1xsLKIRrNQSncvW7SNTL0AryDdlIO6EH8+lF5ubCHhh4sfEotZ3Y2qM0as64
MRnkzsIVQX/2wTL/nDT22wM4rd/CZhiZDgu7qj+DNcR7zn6FTd34r9V+D6PpVRTjX+zh3W9POBhD
gemuq11o0tuN/5CIxHkA2lOifxhv9Mo85R2YLShSOHa38zw7AFciw6FEx7dTAqpD3oLrlmKU4XqL
VgBNx1BjmWP0K4B92f3wCuZqDs9lNJ1AG3FP0bTsGOJ7y56LQ6YYD6MP1IoTGcUuhw7mJ7NGSSLy
o/hMQ1D9bduiS64GFOmuhbJXSve4ZrnN0PUkqgUNp8mydyBjNmdvPnIAYcay3JGXluQQ3DjTUC+p
cnDy0ZIl6HXyPu7ObhyBFsUIkazgS0Z5E30RbQGYOOTgTpRL6eN6giZeEm9oaGVcHpkJzaKh4eVT
jLrR1cnnVAoFtA0on2/ThWjMZej3a6uzoVIYp+HD2KBVjWm10FoOoJ3wOwCN+wHsD/+OkEF3bEc8
6v+IAHIKaXFd8vjLGj7O76sxsaEPjz1LwdZA4iCl4tkOrpOm3R9SY0NE+rNt9oNUHyT7TQsWWLc0
rK3bOKhKMLCaog7WnHwaomQyDwlhQ5gaLt3ZdMPUvE8itA5FvZtoRKHvExnaEU48Rit1yqq7Ps+O
kB/0r4AG+1efsU9o42rPIIn1IVneBGvkt8c1OTvfCM8KKatOO8lUlvml8nMGVlrMzhI3XaOlvt3Q
9MAUFk6i7bd5tp4EKY0t4P3JPZnMYMCmCsTPW/oJxiHojxx6wAvy0hoMNbjSZMMDmWRtoINI+tmO
fgSoazcHl3kmACC/fiKQ/kD1y3gkS2cWUH2avkVpMuwpASdAkLudmr6eE3gysbsLHrQP5KQ3Gaqx
EH1P+QO9wXjWoe3j9+miqOsV9xjom8ss2Cd4DgC7G+y7sCmeXJaWTwX2SfaYjXdxY+M97jJn6TIu
duQEQnra2SBKWNKE9+n4vipA4qr8deBV6cW2rwSaYHgIrQDpncC+A777rEFRuZVj8g00uF+9Hvo+
IBoJ9wWHGqOf59YrJpKfJqraCFZuCtBMuTLMlO1dDcG3jEbtUBa3NPRCPKAu7C6ius03AVgLJGSQ
PvdZYoPtNEcFI9dKUlrKRduBrGUf7L/Ho2Z4ZmHL+z1al0dAWDMgFXTm748cYO0n9dJOUNC4OT4k
C1vKBPoSrJplgu/wYajApSGjB6h4RQ+ehSoLtsfhdoCM7QM4ApDz99D6JYPwRBEsSq37sf86KddN
l3nIPU0f/iPypZcuXc0O3OolKZbWoCXdpoVmn36FZmBI3vZQ744GNL3pkx2+lzzI+MXdnoYtM1cc
rLDPCU4e2Lb8O4weFYMLBe2w6P4a1ujVCMj8HqbPMfNqZKcXNXpH3F6UVusHMCoPmQRwAsJk227K
siN0wfJjYRnOVgGFcMdlBRh7ZQXXPkLqumFu9YUl/EvCZf2jSaF3l/kjX9gjINAtr370YfNFGbz8
UjRlCmmczL8qhg9zbfD8DgIVb6/SWOPHV/GcJF2jDtaC/vi1sc031hgoTcsjMFvEEfPBDG3ImVbm
bzaapCk4gtiCxEYYrHPk3q4QiakOLko2EOZxnSvZYvG5k87wKC08DkIXssPtBC6sWzykrwBpFCZ2
qa3VPsyXl6GbIFpaOfeuGr2DrTerHrAbGytTKcrYk7hDsX0E2vV34yweT0ZbR6Zr5zCKIPinysyT
CZaT243vWbMl/HXzW0yVhupT0jWvtEem3TJtlNUAsXkRmXuyyzC443YA7EM+feljyA7c0ruUBtZ2
h0Hs3PHiDXUeKPmpjqFUAakIa5WgzgjJuXS62JEwlxTghp+yrnGWvESzeivifCkmM95MietcDCBu
54sVMn4KhbMeigjpLXJQiITc0rLEh2xDtgH9fyvTTWII0/XibpCgC+ncbNxUpcDfr6kMJCCFOmDT
qD6DPdeHRKVrHHo9ZGzThKP/UoO85ugGUO/jWjvaKiZ/2QtQ+E++UYIJq/5RK9t41TdBVr/dWODH
zQQEQVwL1cXSyq1PTdB1K94L505a0BbI2qQ4oGAARodoCtc1gypCakXlMq9BvhNrebpS3/UB0N4A
8mBsWij6paNprf9zDAXSJU3BdsJ19G0xuuPF17LsQhy37BMdOYeKT/fMmE4kQ5alTN1rH50wydcy
vFv04fTd99/mgQ8FLPej89pClmEB4iN+5XYUbFQAjI0EjeGZpWGy7hthfaqM/mtRjVAzT8CDh13d
d9A924tRTzLYr0kA345nNPSkYNY0zE/TOM6TIKs6T2orJLQANzGiITsmjWss80mmS+ScsmMcjSBp
J08XpertllxTZiKB4hbTwR5RQCt1W2VloBE8sSC8Di2w5BRGYNAwCtE+Gk5aL6ta8FdVyDvfRa/X
YpBfBxF0P9Ay9ZMHbvDJz23wMAejc5f5ZgbdJ8EP+MvW50zZbC2cwL+yVLwkUbyddP2ILrJSIbA1
HH3jNM5tlIszdzxYVIH6EPPu5gFXBxp1JhTnOxVOW4IEVSN0yocWGb0ZIaThQ6Bk+btNeGCgIFFq
Cqa48X0uoY5oPYr7j+u5LfboQdadwL+B9hTTN1a3DMvgmE9gSQfmRidpSgegwMr1QFWm0dH6QpMi
aDutb7YpDS+W8drg2H1IgrDGKdk0RvwN49U8HGXh3SlZpOjcTUKkC0CclOgLOcBkFy1st+TbD9HY
La9alQ/nW7Dra2LvrL5+CIOQe7Ie3aIFF/gLCGLCs6hq1150yAfsQzt6qRmLLkrg3LIC/H7j2WAg
m0PQczUt0iQy8O2iihXwRBA1uH0/jSyvQWa9pi+mjuyO6p1LmXfFSupg8kQ5KnALUwAgmIo5+I8v
P1q9YLYFskW0pWu2Q0/TI8asRF8m3ZpEfHhzkVFaqQNUH7AZegpp4H2I44NV8RUFuomF9iC79u09
c+Rsm1ewVb1rIdPm8EVRF5CbsCznPsmmZucmXb4vbVfdTRCChEZc2nwZIffoG7HxI5DNzquY/9r5
xbikSYWXNjuZW2AeCXt1Z2PJeVJhemf6RnDKbocckTdPioBruw9TtWZQ6FsUulPB050KdKnHZomk
VXi2HWkBV6OP9uDa4KC/QusBCBnf4nBqAnOJqBvgzZHyWbxPNqtEbqGPBnljlHPugBke74pMNmfm
QaFesMKD+A4oUMykVYcqNB9o5GkT3YG3JN/1nm5P0FNpEXKURpxtzBrwOz9qy7dVwjzvVqxHJjWx
gihZlw4OmmPGQEh4eynUlvDTAEGzo9VGle6iNBUXAVKFdRDIZE2fqEp/rMykvELJjZ1o1EZhdy6b
Hrx/8NElbEy59oC4WKdV+GZD5+pDVBnB/FlEV215rif7juLpowjyeLGOuWzWt4VkJO5tyBafaR0k
h0G/ofwUSSZQqtSa/8rKkp9Cpv69O0C8W0RgrSe78Fx/abUWO7ZxOT6zlG87FVhfcmlBybps1ZbC
MpTQcwsH+3Ya2OE/LTsxo154EjRctGwRyfJgEyywNXp7h67BaF24U7chFjIapsitfxhyPSTKMrNt
ovXNG0kkJczyZ4zHwvMATaGDyPBb0tDhyJZXXoBGBO1NXc0RyWvgEvXQTIE9FJqmn4YoGSTnrO6y
eRgraZ7j2vgxr4SKxyWNy680ioXrXobO/ORP0/TclaK7M6AjRj5u2fy+zcML+UYgF+9bZYMzAK8I
Ro3mARusXQSClefEmAxgitSGfMXArEcPhIE0r3f79qq6ZEm+eoqTJ6/4WeOdt5UpsO59VA5XWZQZ
aLny4ehpcifAhu1dypwaWjrgi5pD0E3T2K77QKO0zBkwgIm1oeFgAcNdZuGFRjSpxAZ9gQTBcKQh
LekH/YOfpU9K057kQ5s9GjprW9bc2WKDMUDuhtf7Eb37FwpBUYZfoEGxv03oCmFu0QgABIVehC59
kYh5kbhohr0N6PICDBMhStm1t0ibEGjm2nGMBTNcDpEtEa6cforu67yK7tEtme8SyBstTIppGNrs
yrq/kJcuFKwOZRh793NQ1uLLpcV7YF43C8GUZLpZvLtNur1WqV/GSkFhG2alu0LDFTAkYWyyo4s/
zvteoJAJ0No0/vD0HxOVr3sfSfC6M7dpnw87D91C15i7//B0Kr6XZojKgV89F6BL+1tA1vrPoarq
OQAP3mFXKxy69Ao5DkuPPnhkFokHTfvSiuuznxv2CxObKSqSl7oZm8uYxMBpa3NfSr7NABzfoBhl
v9wmvQ2xW0+RyZqm6jg/GUcW4jOS8ArtfZBH+nDpIwDe+KCg8gtHq5+tdAeZd/+CA09ij+GKLCFj
2OdkVbWN8hJqeK4TQtY1F2tXsPRZFNgKJl3c/VMhV2Uwx/kpUMaqfZV+cTskNXLgs3HS7nE8xPb7
YNUtmu309AhiN/P0KTDbZ5Q8hnWaY7ffaiyEp/ERonXwuPT7C418E2wKU5eJpaUs4Du0tw/kmzeO
0S7fuBUQU3rq+/wwGMuNGYLBNAGFNXIBaIQfdI9KboNWBR+QK+r2AbiicBYYfGa+9vKJ/BG43VbM
DqcjTcz1xI6aW6bxqckTdfB1W0XTBeXF1Xc0jL0In9NoOFkTtLbBwgF+xqaSJwqjiMmIq23Xgyx2
D/BRvwzcokHFUxlzb0CUp9UisUx5bw1BfQH2xQCaFaVTT9YV3p+1Fif9NcOOs/ABhIDgMM+d774I
xJEeTn2bhBfIoG07jif9smXxsAGTXru6bfX0BE/m3ZFMEjR9GzOwAZJGelSk3vga5fUexDvGD8u1
ThAunb4IMAssffT734E3y9i5vTns0F4K1Kae5LvoW0zNZj+NvLqbIqdcZKrk51x3pWYJ4NESkkDz
6N3uCrcUq0IWh9IGl+KNZAawUOj6GL0PdlWzPJAjx9trXeUOavwsgpJrb6pzA4a0l/5nLa3+JWZj
DI5csKKFTWi/CPB/bVJLjhsKAmvr2xzmNc6L9d2J851syuShb2x+ZYUNYHxugr6qTZNrLqr2hG+c
L+ScOK/PoKg+l6OXn2yV5Sso40JgUQ/DHk/ABd3SJTJSfIVpjxozeHwId2qhHm9NxsH9Bkhc/uAo
v7nkwI8uuiE0P/N2NFZVw8o9DTNULKCOKZ8zSx/BgLNdcDDDfI7SZgS2wgz2Pg/SI7pOvSW2Q4s+
E+LTVMT8bBoqBIEuYAAQku1WRhXEh0oPdZjQYWbc8DPyldBEi1sUw4DCWoHKhh9o+B5m6dUAFgM3
GoEKpvYbOjvAsFVXX0MPOXWdMU/NVgJp1QeXMSyrEzrivNV7BEoSaAFIpVx6OiLqQClPEdAkqr7G
zdsaFGFAcQ5cROBIxheS+dihmLaeGvSAjFVjPaKV3nrMRbhpkaW8o4giSW0gDsJxgewUeHb91JsW
+LZRewp2bDRmC9UCc4WpNKPVayId2a6dSk7FsvaMzTi4Xxg0tfYZ6JgWnWaGcaeoPtIQIjX2s9uL
t2E8qmSToFV5NTbC29UlBMPorO7ht96JSiYrOsiTl4Z0Wr8FO52MjkjqpAuqanVOB6rgtBw2SRsY
ACkX/UE4dnA0gdqaq2NZBEquERVWmkB2Kp21aky2ChigeaXbhD/XRKYIqoSrjGPbw3IA3XgxZPdh
hifaOPkPTVTCBAzBcWTB6800pB4kEZxCLuMu79OlzwuxSo0u28zjOp40Z3li7+exFeHh21TlhZao
Ci+7V2OP86GeDLzdvH6OFluQ1I2HPDkWscxO2O28XaYgBdjnzzGv6uFYtEey04wuCm3QqJpENWNf
fA02n4YIgsE+eintyGALsrnagX9/tSwBilrfaEDoDml0lFGBtONJcZ1c5T6NAjAZldz1wnCfyGIb
0x70Ef290KbBNptFWvf+kSJKVCRWrYASWmu0HnZUaJUUDTikaCqHlOwBzVjhgoZoibUu/+OVfLvp
7xNAXFpU4cM+d9EpPTXFsdOXZLQx7hUvgBmaiiPdkbty+hHkxPYI3sb3OTGFk58i66kGn8+ft+Q3
2qFZQ0or2Tp5nK1IN3xf6O6wGu+TFWtNee4BwD+7eZ6tcpPZx9Grfogo60+W7N8ucer0J7J5Afj1
XCc/knPSET3YGpBHew8hz4gOOlA6g1etMB5uZapp8PnRVM0X8d5Z7qDMQCYqU9HF6EBRqaNoRKE0
ceLdPHGuaP1a67b872uR/f0Vb2uxX69IK7OytI/oxcbXJ76Mmgydt4TgDd6HOO6w57TD18rNi+3E
xyF5URDnOWvPjmvI88hEtMej7dCxFIgdss23AQAq+9SyDmSjS+nV6GfWF7QZgKT0hXc4QYC3S/jq
2QD8PkiNl7prqm+lHbwEeCN8AxX0fAM86Xzzm8uMRv8TpDIO2l3qmf9jif/zGEiAocsL/N1rt3fd
UzN6zoKIHgqe800LndqZHcL2oexS16Z76fArf2LBUzIx++Vvk6KAtTM7xL8njWltv8S2k5xkiebL
vjDGe7p0iZ9DK3N5s0xIxN17id6QZ1yLvpqazbKsra2V4IzqSUt9mJr3SyNqqmhecrDA1WGOOimh
X0Hn9O6biFvbLAIRLNkcVCgXbeeXoAYt6/WAnvp95Iv8kzKmbdkwgFq13bSz8GaXcfVm98HYtm+A
r/vkVjhDvttv8b/bqwb9a1S9mgtfunoFyktoMqu5WNaAtvbUh+3TrX6WD6zZDm4wLm/1M4kSJrKw
SbC5FcV6J/6Sx854JNNs58sqQkcZ1dwmI8pO3K6fbi/d4wtn2zRcLW/LtNHwcWlyKCufl6aFTFA5
3/ceW04WOgSFNyExmAOScslrz1sarSjQBzBGl9mDbyi1R1/Lc6FtFNeyCAqKQJBsaYV5Li3wvooE
uw8amvSi7xdsT+eVbqbbmk2SbfG88Y/kBA7sMXXz/jSgjX81Fj523HojM+888OCrlYPSrDYF4Jne
VbkCVZce0nbFLWPU2mSUHcnmBSA4ACj8jpxzmF7XQyl8c7OV7OdtWUMFH5elSaGBZFYqRYZzFLZB
tOwARmty0qV7XzYSOCqoGruqsTPcfd1hZ0f7mSAGDoKGtJ+hoRcMEo1IKE3chuRFLxs+L9kpiHHq
GdBBvI3G6WvY4UgU++ZwAqE49ng09rWR7uiSRCUkYrN2S1MjsKzjsaGn0Pi2QlSB4N8e2sc/7PPK
H15E5WGy8INSbpDiGPajH1+ZM5ivPoRYw8hNvhd9OizbMQ0uEPztTqDxQDuhqsKvVnOmABeqxMvK
B6d8M9b1uYSOyIoc3taGxtQ3KDs3K6+RyTnkcXHhE7AHKG0l3z32NNTW9NVGU/oKOral3jZHW5SI
kXsQEO7EM1e9FqYjFklmx/dl6TkXcuAIgN4K7TDQYjc7agP8yxFDH8XYHHyLg1rR1RCoUchHssnO
BcpODeqxQWZwY8eGvItyzu6s1nwQelObopREI9kZfGOAMR+KwBB5jH2fHZBV2VNTy63RhYZQd3YP
ID+fnRRPdroolJYObuLt/rTrZcEObRwqq9t9iNd2eoFsMvgRDTmz84/p6N5F/diU849367ehMEAi
y+NU59vbsgyY+nMayGVjiPHseSjojMDk3w0RHtdoNEseRRYC9ltBsWFsw3JpOVb94osWbXyyzV+D
ACgAKcvvYQbypNLrf/ZOucqywod+6COKQSlOKblY1qEd/UTpDDDuPPs2Jv+gR695dvperTm+Gk+N
WVZHC9XVzRQ42FSCfGARF0H33Wbx0pjy4ic4uD/1rnJeQmNEch+Z94tnmOa+ctC67+NM9pCWwbCU
nWm9KmfYS8/Kf5r+dOhV2LwCtAmBLrAf+r1YcDlMV5OV6TZymuzQ+CK7cwIer6xwkK9A0m9VneU/
TMU/93mqPg1yVDh9WuUptHrnhE92tfYHv3rxe6QDdajdTfvED/ixaRN3WcdpDwpsVxyTwJqunbCu
4OlwX6HRDDWnyOlO0A+rH0HT9o3s+GWQlRkaeS5BW/fQCg4gdRKsjBDNdSDAjC9GUSbnxuI47Nv2
8K11116alN8BroFMlg5gwlNb9FDydcqy8h7NL+V9FaHBCwmHGvl6t7i3oL0WLOoCP/GU35EJPVwG
KtMytPliNKpdbHTpRmrQB/7VxgML8mSBtLE82Pq5Nzui/0fZly3JjStL/sq18zy0AReA5LW585D7
XpW1SCq90EoqiTvADdy+fpzB6s5St04fGzMZjQgEQCorkwQiwt2BFhgDdU+tSATqnFvR+TYoU3jr
D1EMEs8/J5JIGK/wY0o2BpWIYEH9PjH5uJFZL3Kv+k5kb+PEx1mkejg2+ULyifJtJn6bj+RDhw/t
og/HY41aV216B0jYLLgAi4fK7MtcszBCGgPBgWRDNQ6htOozABqfqJNMIjLPlt2++9eocEeaLORH
o/L4kugoHFV9UbFjPlgImp1+Y29L+dGeWM0XntXv/iUKgJbEXoHvzRc/SKyHPgSaao5kyaCt3/ld
kQQ5uQLcoFSTQFC1HPwLTdWAeyJw7vHBqOcWkky7BhDuTTPY5pcRD95Qu9E3vMJAn1KnxmnQfLyD
SrUHogwAkqeRyOmq534aWSsEhkJRzCPJgQcAgdFIGxUVdzqB6Lj7x0i6JnNRokgjeeSxLzWKj8gB
Kz1gL8J1HlbOAyrEkw3+GP6pS2PwDUO8emfXdoG8QGRDLVwz6FHboFe1rfQ7pIs2Q+GOITCJ0Roc
Xeb3xAGyEBWzySc+sm7lW511p7rQ2LZj2xxE2Qwn5NkhPu6q8qHEYx7wvFa+YBnxFKQo7l1ED6Ou
wBhWuMWkKuK81AaTy9/d26jtv91bWLAP9xYbBkR2J+wXQbeivs6XtR01hxmcNTVRNd8cCPZVW8YD
cCT1vujStFsgsgoKOQrXeZVbru0YjAGzUSBtu/b6yFggjS2xa23cTQ8xs2XUB/jUyVirGO/okJ/G
ScWrnw5SM3dThxA7d4t+a/euPBgoCTl3QvdnOqODThQYygIhVreOsgy+xTULFnnl9hs7Ce295xbR
gzdMkLYBVL+oPDkB4ll8Jo/BsS3kN+1noH+6JfTYw0OPR4l9S+t/iPHPp+Q0wolSAG4S803XR9j2
g41uQHCXux4wKEG2Lqey4tqum4XZoDKwRVnQk+AokXbS8Qu5BQw0p7woEIFrsdeI46a5NJNbGwLL
Nw3/nVuPX/5WohQRMlaufq7yfAsoN/J6+OVtLB6N23xqdlmxTKAb8jmVJTukloDsuDGyF8b7H0Pi
e/dINPd3YNMGYn3yt01fLGvtInM1TZtruSX/IXHfp1WIG+/GHMh2UGuDYXfjoWZsiexivKetLTUL
liT7eeM79QKxEX9oIpYZ75OSIRNdAl3qUeFqGPN2YZotX/vSZydO1a54SbRiA3jG/fsVoU5zDBvE
abLRak4AmYBeIgdR9QkCnYG1CQuAypXbdxvqp4Phxq+JKKxtLy0NDAsOsQzbs6pLBSh/xsEg44l+
QcZY1e8+ttB6WdQ1sr+TN3VoN+zBfwmlhbRA8hZa6/qsuwDFhNCXWjYKEo1dimp+pO5xipVXswHj
W7PwEJrsF2Ssph4681Aps1ele3ezF6YF6o+5V9srs0ChYY+VAcdr/FjTDw0/oejcpA5+c3QaeY+F
nSVQOEPcnA7IUWUdQrp/tBvwC0nw+pPlw0hqj2lsQrN8SXPdxkBICKH46WDlrr12+kxkF9CDNRsG
LvBLYQb2melncyr3ogOZ6WyMOnspkkGuY6xUXOxBAu80hvmSXFKyDb6soN8TOevbDFXMnrE7iUDT
52m5MKBKdvCnA52FKW8kmBQEjNjP+WuyNmPloHx38uKuA6XzetiRD5kcrv4YTVPe2uRDTaVy7ixv
PcJ01coUEJSsOiSMOhm/HxJEIyvg5dHOeq8E4VD4Y7Zl1EPuvHLVps2NnxSB/BCkTOMYKj8RyNMb
VLOfsHf8GM38S3CTBns8fDZi4xOqoO2zZYAfsLOjAUrxQ3Iuh0yCe0kbV4DQrGXZRBZiPFm4AGOk
fOvDdI0iRYnajxjCNTyIfuik/KZC0XypBuTtDRGxByx4PHBP1gx/R5Xu8dJqwYJTAc3vpmuBlyt+
D1zis0i64TSfGrY2DmaFNZVMSyCJph46iA6VWQNo8XrsBpvYAmgPdBgvKLy8QqyzevTGwj8BLFgt
yW5okC+qKirv0sAe733eY/0yDYjAFYCMkeJHB/jiJ09BTrdj8jlUY7Xowch3osPQGfmJTYebjZq6
0/WSZ9ZGjSgI72R9rkWonn1UwT7UXrBkVhWhrmVVCZk9875Rz4i8oryx0A/kGKrsgiop745aVVK9
9bIc5kmgVwda1SzC73CaU00bWjyIuj01s5GPK9QCOVtqNl6B9CAC3BtqDnFQYzdWeSt7uii4QuM9
shv2knqRiTcOpQK9BfV6oo3PTYMVKvWy3qruEDK4UieWrvGi4APb5YZhj2BbTisAMqpDg8UBQkl5
Gpzx3QrOdGZ0xRfwZXc7y1R8XFhl0CIAP4AJ3syxMcyhzDyd0SGEKsAhiHG4NX/ndxtGI8iFht2a
//9T3S75l6n+cge3a/zFjzrcutP71nwMIogsG1AJUQs6vR1A/MFXyi76BYQSsuOtw41BSV+q/I8h
1L51e9OMtyad/fUCWYOMpOmC5fCfp4nKP2+MrkJ3MhtvVyWjqEpHLYRjXkcdY+823cRtCDVnFzql
IUWRfIbyZrk37FjdN5CG5EgFneTE2EmHYuCoAjGCYjlY9ruto7Mk3RgQNToP0y8AtdG63lQ6BVbi
z7E0QiWolutd63yzjwzY7THDk4iueusYQK/TiS69SC/CylxHrVinRewv5yv+OTGiVABug8O7o2tn
WmKXXJrJap6KBkf6JXO76G6eKtNmsY5io5xdfMO/2CAh2oJhQh+EZvown7lZ+372Gxu59J7jZvhh
Yxwd5J9nN5uYprnNSh03WwmW0GXi4BcPejf/oWhdcFNFYFKnZsBT/0FbkNDuUusumjxKyKvtooa3
S+osHc9/UIi35GXHzvOgTkMpECAeRL5QIip1Le88276AJqV8K0Z+MQQr3hztXiIXJxIWL0jqkxtn
4GbyWbB3q/6ZCtKpDD2catERCZjtNxN5kD0vxzugzBdswIYg48k9CPScaxIn7gUPpDW16GCMYHPO
7OatHcIUmb4GFXmFX9ZLTwRgMXDz8FhlzrSfL8VL8+dZmpjvNjprM0e8RNGQLZjK3Ze5N9wy039M
tU6vnPP0Ct5rcaqb8UgmiEOk1waF+HcBnmVQzevDJbm17TUCGdM9edGhqepdaqvuTK0+TtJrJdVn
5UowaUwzk6mvwVkhDCvc32ytsqull7B0Sy7UkekcoAsFEA/ZaM6ohJxo2Djp6nbV0NX2Nu3BQH2b
L7Qza++aPeq1TA83nKjROzqiudIw+i+hLqKEUmnxYXazBA1vMt/C7b+QYkfZgf3rcjPJoLrvfTc6
3e5Mu0G8MEGTCEwqPjDyrUUVLAxDuB/+V6UVoIzUAl0VudDBH8EBUpu1Of+vaFK39SG6l+d6ebss
a6S3M0rUrd/+p23VGgfmdV9uHxwCpOD919n+dne95P6dCl9orvlv6PfFFHUd7ubmWDgHMGx0E5im
27sWRBIMlfevSd08WVmePiWQbDy4jKFCd7JDz842VHMZsQ5H8adXbxpQGe29vHCeNYjuyIkJy1w2
glXn2ObGyuAqX2gI8D22vfmpawZ57qaWKPxxg1oRMCeXvvlYib6690B61Xip+Uim1gS1V5iH8ZFs
fRsWuzxWbDkP4Fb42JubQGsTTJwo0cO6uk32NDk4cdMDoiLmgpo0wMeXxRBmfyVTOyKUmPVttaXJ
gTbJT4ktf1An3a4Rm0ekcMO7+eqN3aHaLBZrmsxz0+7CnOJC/nTwk+RVpa55olaP5eE2cK0WdCL4
D41GH15RqbKiTjIpSGQunCroD9RMx8LeuTGCdeRCt9ABGcfGRzIYLjRe/HJkO7oB0HqwQ6h7bCWx
p+rizyy22+vouPq+GLu3oPP9L5B2H9ZQBBx2YY9mpI0VSLdQo5n4/qmocijwAUH9BTyFDihx8+ZY
tDFK16zrbG6hwKfLEnwhiNEs33fcoFDbzXV6t9r8FKmPYyuLxYdCPTupISZu2g8GbrsIg8+Uvw6Z
/KZrrZ4KJNl2uobED6K0/tPkQKltrAG/OfVXA0HObwlHAWTaOT9TO7trssF60UkzQA/Ukldhx+3W
K63+EJQiRZwiZWANdPqndIAyroRA5/dpODRKnZ8xhrs5gsH4igabwM7w1cgYIAkTjjz2DDBbmCnA
Z1nUf4JGBbicYb+5dRP6PPNdpBERUJvdBLD35AZ0xPtsw+R2my1OvgdEdADJ4wE034B3GIt8eMvd
CNWlvvUZssMlihLNfFf3TfqpbJ2TW5jRN+B5smWB8uiLdi12VuaA1Jo9xN/+HNllEKOgkUqEKNu2
bbYykgQJolBmn+hMhiKdz7rf2H7nFzKT4blZZB/ybIawhyOYwXYfsnpzjo0PjwYfxZ7Sa3OviyzZ
mhslYCZ/5ujImWbJynpH9j7JFnJEYvdStEWxFaAf+GzlxcxnJTLPXKe2V+1RhQRx3kzNfFZYS8Oe
NCDQtnzj0+TvIU4GlBrKFPigwKNsFZ21nmrnl5HwwYNdRum/aXfLRC+CWAdHP4XsCEplUnXJR46E
i9mtqAN5QnWJoSFor5KxX6GGKjje3IKBR5shzNxl7wDN2aFQ46jztn2KOkuuwVLWb+bmCCI2R1S4
Jcttn3RnjneAUZ+okw6dC8IwgLqu1KLZ+tR8n80xu/fZQtsIN62WDSJenpUuiDML8kOnzjOrC7Vq
ltW7xM+rJTXpgCAviDnD+uKUPgo2J48aBGJLZ5ISIdtv5pg9pgG/zvG7q9gltF+LFtyT0eAUj0Zq
HombIYA66S4F1mrdTz8KaPTFUyy6uysh2v3odOORQfx1jYeje4zqMFo23uic6lTZnxjo0mfaOi3V
ASyUxSpE1dwXcguy0jmZLNx6lmoBqhff6BdT1xCuKBGzuDaMNccmbL0VC9P4m87PqrT9r20K2tWx
GeMDyzP5OA2k/ipV0NCxUC5kx6nYpxnmEbUl3kIEfKKo6b4hW9otW8eP7lPPNCHmOoJl1FYjRJTT
d18ORRYNOUa5MpE8bcHQC+4Ph616OrOxVe2k9hAuwNncO53Z0Stveqi4e4AJTQeQYupwW6Ogd8sb
B0lZjSdRg2UE+P3dcevjOXMtXaTWJ760+Y8RNcOqFgi60t8yi9rkCmW5SYPrnvuMf83AtQsxxe6r
NfZsqdOkg5Ze2O0a0Ro7hkznXQdI+BJ5ufGl7PsTcWj7Euydseq+sjKDHCTwF0aX5E8S0HtAt3EW
VgVkQ/FIfjIS/W679dKZZKxed7ICM5CDByUgGvmBbjkQWXYSZfU63/H0XxEFyL7II4/0DooFybOf
FyelDP8pAeHTAU+U6VfYDV8ne8bwtrCiyDkIF1Qpv9pHJDIWyqzLHR5//RkL/v48ctFBH9pR29Qq
4kXJ+mRYUI8bxeOiKXm0Vd0AXTMDOgiePwW1pubN5qbZsENtW3Vtp0MNYn1kL2CjJnXcbKp2600Z
WO2Sqtyo3g174KvriGBP9W03u+Em45ahdniREU3rTdnKt6srcmv1Wmo8PULDtO5kyo11PJ2FYng/
I9vvelFYCvoc1EpuE3x7Dh5SB5t6dIvnqpJvNqKMb3FZbxCI676aeZCuUD81XLTnIbJnqnojM1cs
LTkai8DLzZNHjAgUKKY2R0QO65zwQCY6uFMUmc6QpoCWazFCiBbFq5vE1UArT4A7KuIiGwgAoH9j
izMCOeriT49fqa0Xa2zYLnE4HsmF0ad7hxl4S5QpNNDbOnQgWGwmbwF+FZ4l+GvhR8nK5Dy/+Cnz
jtGo6nWvpQbWG3hxqHm+OXX+c1Bt8+RFcbMNApXvw5xDKW2ajDxGG4rrcc1fEdpPVoE7ypXLvGEH
CkGqUaeDL2W5DlxuranZAbz3IN4dHJtvRZ6jXHxoHkcZANqfxvkeOQ0ADKHwcIUyyLutdM9GkOxl
JNa/06wIbLxqp85xSsW7MmIrlCx2xiOia/gUujgsVoT9T5G62iHXa+EVBpUnEClW1wjBmNlGTepA
dXuzs5eGCwKE1mmtZ8DA24NjFRM3tYfwYQVpiFtTgEARn6t9TuwQFdKe8JfpxDAOqdZPoq7CR5c3
2akd0mBJjN7iD7tWdnZS9iTPhAj8Gly+GUQJiwV+tuY38G1o1Pxb2b2rxQCuF/whMh63j8yrQDg0
PWqH6N23jcBobFs6eohMkFfrAIks7A3Hrw6DMk+vh8+Qi3m3UyEGODJnO/mPMgnWoTECY9A06c7p
4miDJAfyet6I5yJy5WC3ASgkzbKdmebNF/KImtjZJhDnW2CxlS9n6vnGYP32t20inke+DCgZ7vk7
S4AaLhI11M/oI9XVxyb1IuLf7enzL+Pub71/GXtzbqepSs/Q2zEcD92ApCuk0MtjjwjARlam/ShR
EgaZYzm+qeCu6Lvghz2WP23uec86M7GzDPvghCrwah6j88JYywFIJfq9scGptokRKcSepjWQnhY8
3XTI/NFeMvZ6w0zfcNUFyCT2eQlxHwfI607kNQSKB/2OxL75QZMBa/M2f3ZYzfA97Spw0+T2JuMo
Lo7TsjgDBC/XKHsqP1Wu+Z2gjYb4jsdW+nYbw+IxWhkBf9ECf0xCraHCuNzcmn7dlxvII0ebzA3D
Ex8AveL9Z6p+V6qFNF0UDBfP8bqTpbGRicvAfK3T2cHuH1lvLpAtKFEhgp+EwgoTYWGnOJEMTT41
+dSkXrsFtpN6sVe0nqn3d2NTESFzkUsQqBrygmUC1pUQoLXK3juWmmGpOdm7SoAwYGheSu0p+6dO
Xe8BerQrMNyG+TUKJwCDjk9g6ubOdwkM8Qq0Gs6dUUD1bzDc9DnMVLWGktR4BuQrO4giFduxUPa9
nRR82XIRvbSWfMgz5fwEsB/1jb5+i8o/hruRRvlGm1og8se7AvwIPkIxfn7iTRugeqD/RD9/sluO
FFu3qGb1IX+w8ntgu49SQhjpJkiUF1Gz5ToCGe4IQaJbh1k4EPww7sFgAyaqAlX7CK4sSh53R2o2
g3pvEvQQb4ePvcOvTepNGOBh/3asGlGjU8p8BWrbE69dufenBRaqEWO8O8o8OlObDpNLoEa5T1I3
PplYfBKfQaK7HwFX0b3oeueBjemFyBBs2dlblI0mG/Ia8vEHUHrhPda2sxeZrcGGV5/Ba1q5/jkX
+CtmL1kXYqO92l4jQokC4b5in2Mb3HD4XQdXGdXg48bD/wyMDHJQQRsh6NLZ5xGl4hBHrO2HRtXN
Upmy/5L49mvru+kPq2wwfMpD8azEVomlb8KH0GofcgZBthC/6bAGN0o3IE3SmvE5MI3XzAiceUHZ
pmZ+Ukn0Sss02iB4QLkuPLtND7RY8x18BwGGL9bE5kW8XroPsrNR4VUxMX+Rvek1oB2T3em85c2V
7JDpzPBi8MsFCHvHLUAz+WcX8uLS9KJveQAYtAsutkuSRd3FA4AapQZN9C2BNABn4N6w3DjY/joy
NePxXub2Z4mVzRkUTPKMVa88YweS7HhvfPLsOD7aSbwJrbx8zLKkvRepi4KWDsqgPWIuyypgbEe9
RsubUxh6X+deNoi3GuCPIxZH2LUIx4DkJSJk5EsHENdteCeNO2rFpS9W//qv//1//8/3/r/DH+oe
ZaShkv8ldX6vYtnU//Mvwf71X8Vs3r/9z78c37M9zh1wWHAf7CNCeOj//vqAJDi8zf8VNeAbgxqR
9ejUqn5srBUECPK3RAYhsGlhidCt7+xsf2JVAJL+oUkHwHC1dt+QOkf6XH5vjdW8jw27KD0CsbJN
aYXVcd7uUGrGs4sYo3zrEa8c5FKdRTSU8XZWGUzj5pc2cMSXCIUwt2VGkvJkhWxMDoEQMBPRIUyD
jzZyLvNsxfAdP0CeGNWz04HLvD/b06FPmmqj8NADI9MfvVmlv4BMP9/xlmHFznNRoR7Ja2cXGkvO
NAHUFNjinz96x/r7Ry+EI/DN4hw5aOH8+tGDHk8ZXe2Kx6aLhx2SwCGqpsxxnTtG+VKlSJpMy4lu
BA669JzqnjwEME+AajOUif3eq5KBccgj78M8HZtoNuxeQ6zYOHBeRy9ZXFmrxE67swtJzGNZgCdj
QG7q08isZ3y84m1yBf80arwnVxZAaSTMhhP9zMxquNNRYh8cx8IzF5AG9z98L337rx+OwxD1xafj
oDREcMF//XA6Ly09lM7Lx3mRLgoOXL5yPiFDoa5QlG2vgOo/0+MwrqWxoUceNScvlGvJ61BAq9iK
/FfEgPVa8FyCNQ0PpkjWEGvgvPli6ersTmtEvBQfZMLUZ24UkAwqOrgOyjnW7n1kqOoehfYbJOz5
o5rY9Etw24LuIA2OZANlWLptCvA/Ui8NqOJ+wydefkTNoFpbxQ5we3a+RHAq2Y+uBGt/IAF57ANw
ZthdWi3rACjCqHmEdj1//IuvY97Xwtp7UO74y9KeFOYszf3D1Enyc2MbAp3UIeiB5S87mU78o+r8
/KmZDogUFhVPQACGRh6LdtECenjI/UI+WdqsNoY5qjX10uiuy+bRCuS9d3O80SkstracJv1ALt82
7vRUNpsNdZQWi/7DN8Lxf/lGcMY8E/84FLNdwJBde/o5fXhS4cliDaCSCR85XlGQj2P9pTNBr0w4
w7j8ZPq19UqLMMdo+1PIg/5iRD6WaEYFKcgkPZOq7KwSS+KxszwsnVZ+URSLZlJ7i1EECO2dMoG4
TFoeaRB1UPPf2ubJQpYG27r2UGUz2F62c7vRPDLHM4905vSpXS5kPKDaCokitnO8ZH/r/pvPbHAq
vf0Pz55fH/vThwkCKOEw4fkWiOh88euHmUYVM7OcBQ9uXw9Ixeb+wgR+4d6KDR9F37m5bjNfvijG
17TWJY+qioDS65wODLcgnkUasfCAPW6LXY08w/Scraan64cDQEbnVkO8DQ5khsYHgk5mhHBaOMpl
lZqgd7VYfjX9NF5QsIU6WG68dyA7EyNKAFp3w9FymRQFuGwCP7sK1Ln886fiu3/7itmOy7hrWqDc
ZY79l08FKyonlE0mHhjkcs/2JJgBapMUJWyTyi1xooYiSVZ9cY3FmK0+UC8rCBoQXTLZwJ8HYKwH
KnmiVg7cAXVwvWhWdZUY4OLO6yWVAioOeg5IIYdHPlUMJuHW1YX7+eZVC1SnuQzSjd0UGiqCBKQY
sRHuqKknW+cBoRQN9t9s5FdMoabZefIj21B7WGo7xks10Xsv3HB0HvEYhq6IFSZg6hLlnnriEhpb
QQUZLur94O07dQ2BXMc/RdqavgLDV3ydik1i1eNOchSqTHameoFnBIKKYE3Bjh+E/R6K8bm3aGu/
f7QmAEkBIDJSt9gpTa2prxugoJQ1CMtBIiwKJeidOzPYQ9y7uOgmBs382ARHL3e/ZFI3D2RSeHWt
MuQwNtSkDjMDhIqZr//8HbH43346PvQ2fBPiAj53sAuf+j88hwaf4XU32OVDFJlT1Fl+Tuoq/iY7
FB0GvWD3yPzEKM9DATD49aJvBRgxkN8PXgqklTbQTQVLhivip19H+lXLsIEZTn5uxMC4gotFdEmF
mBToaqnpxeM6KvT42EYuWEVCuYknRbxCGeoMmliUmk5N7DCanedOLDdTM69APlp6vN9RE0Cj9ymp
CSnkdYxSs7Vn41tOiKA4sOp1PIrmA/QaaHGsjKpqBg4hUDXuMwdQtxl6zXMQSUAJzJyh11CbU3eB
zT9Ar4uwr9e6y/V8CbrOAGAO6r6t1H2xLFdfheWHd2kL/GsPEM+LrS0ohTOWn1Ch4D6ZYbkPosJ8
AatIs8EzNdiSW5KA/7xArqtrPNQ7tdhBkF04zettWjscEQGehtO0hVYhQvHFqdbOiLpRSDcOZRs9
gXPdQX0OonWVW++HGhkBwArcJdgv4jcsn+QiH8vgOW1HaxUYfXYnURu606q19jQTb5ABvM3UsTx8
8Ise4GToZLVBv7QgGofgNLDJ3nQgO6+aYV1zWy9NMb7bqIP8eoyyGbPnObx4CxGr+s4LEUGRjs6/
ggD+QMqQTdIceT/6LyhiFMvEHSLgJyCf6jaVuetjBOxNy7ZxB17+1YvrQx3IZ4AZ0juGx+F1wMYI
mhcQuOaqfUKeK4ScXaieVD7WkAko2i01RZnpfd2icJyaEGG27+uabRJtqysi7OZKscx9sEqV3bHS
3ZpD7z6QqY+DZhVYwbixJ5vllDWUO2b3oMvkxSrknoK1EA0Cu2Em9hQwiihDNtma3kVtdMsACMdi
yQN124shzWtccQT1VL23g6r82Vrpq52MHjCvdbDENt25L0273jpZbaAeaARdA1CcmyLW6uF382Tp
vs+LcouARbsuW0jiybh4KCY0CsogoZI8AVGkoSDaWGcSPynY6MAhHEC+YsRTyotL5OT74Yun1Goc
1PCcpABoeKUwkWvBjh2rWwcADYUX6URuyLNiBWBRf+iqpkIGrmu79FwnqlzWJvOv4CeNtrZXxFCc
UcMptRCdR0mi+ygsJAqEirxvwFStszx0fobaP7YNMjI0HOUA/tUJo3iLgqZx889PQtNGsPnXFyZn
ludiIWFb2Fk5nvfX3SODmqZy46jeZjp1DhoyvUtk6FE50vHwS5z7oJ5CwafnVkAoOX0MpATsyLy7
G3CgIfETy+iLD2ZSiIxwcTER63vOkY8gN6m4PIYRtjvUVBx0sHXSMZCpxXhL9U1xQKT6G4ockp95
ccHDGt8EGdqIBAfey0TxucSOXD84QdZsclaWpyZr3QOSN922qZzxHpjIcIWP0Po8zdM2QfxzHN/n
sQwwrAkE8YviYoYR/nBgbmsvKHA9e2GqDpaDHd20LdNgfgn1eTSeK+DdL+RFZmoOuhx3QB2+kp1M
1EmHoS2DlYnX7XK+Ahnracra7NuFljLcku3DxTy32eohqY8fbHkr81PDyhXvSui80RC6FAfoYmtl
Vf7RRj4Gr9SkPdRio/D3u4YELNZiHvO3eMKV+5CBfSwDYgPqaSZwUV4mV0DZWPyUgB//WKZmAHoq
bbRHaitPhcsmNGO8VYZ1FtQCakZjOixBXBrvXNHkj66O3PPoBHfCidCaTDoLzEXdMA6Ofp4jbho6
R8PJf948Os5+gnzWBS+ak+I5jZEIgLv7xoW8Kc3hTxOBsBhgYc3P5OFkZbpDTAqBn6mTbHbqrLFl
jO7nK+X+sMmHYVzNc8R40yRjcudW27hOwdA0jbNqT65N33TX8wwqKK82dOVuk7rmGK8AsCq2NKsz
FsElzsKDxxlXS8BwwARfBMMuY/N1mjBwTpBM+EzuNE+PdNqiAYHdgZpB5DlTtTzqqaZboEMZAsee
CetEo0IvNHZVgb8J3RXZbAtlwMgxXcg/dmKA4gMzWtFnM/TBV1vV8ckDJ9NdVbYbK3KcBxCsOQ/2
CAoa8Lj760bwSC57KH9DKSG/kgtyezagI1ABjC1Lra3EabZ+CxZPaGxnXZZt+tGJ945hFZ+yMdiZ
4Px+ReVRvRKNso5Q++sfjLb9ZpZB+op6hBDyqo158UI/vcNbQSyoQ4r+Z1u6xjUOVHoa6yZb0QUQ
kTp6UxmRaocLKLJAH93jT0EXyYInBXQmWA/7bJsVnb+tHaP4Asnb5cCqYGNlNSBdPsKnRnPskhIx
P41N+BJPl2Rvgi4U2EZ8ZNjxs0XRx6xcBniIBWYor9RrirhdCay4t9SMDB91BBA8nKeq8B0usTe6
eL5mjyCijzeBhQ00NUtZsTtAiXazb9MDFwmKbrUJavs7zeYWrrGFuCVfYvVrPloGYsG5faS+2SJR
gZyj0mS+Vc9o5AFrBUgcTHduZ1jXALyPcv0aCkKIg7zf8xSLSBAk39J9aMWck+3I93vuhHeHMj45
3/P0ddgAU6zWdNWMo3J0dF1ksKYLTAe6b8R5uvm+/umeaVBfG3+75zCtQJSNePddI/tNZ6R8qyt/
XyAmDuyHLpBQNVoFmMh0OmS6QrkYYpFF7PKdTz2eoYASkhnklGbPBsXUCfdCqCVN+dhpYIdKxk0Q
e59TO4KAK9kYaP2iE53O1qK12AIlLoE00lUU4wVgp49JXaKOugK7ElCe2SPwTtljmUMJrvOv5IBk
nb1mgDCsqVmw1HrAYHKkIVDe8VZd1MkN2WoPSRodLyFBOOxVmy3fh2HeOmqQD9fQTY+tNnuELnhz
N5hie/PIy0Hjv6nVjubSY+Of8YlACLssiiP50dAq7CGDxPp6TzbZs+40OMnLWI5679lltkJEJdk6
Tc8PLJX5OeyreonAbSCLvZcqyMowmS+yqBh+ROMmk279c8jG71i5Wp88haBeUgUStZggnBprBws6
qwmvfQD+Btla+VfL9JCjwSAUqmGF0VivCbdBgN2M+QNduR8UPyRJL/ag5NoWngCthzW6xyaJftid
VSI9YYBUTnj8HOOtsXGK0ASKBVK1Q1r6SxYg12jU69IBID5DdvPVC9kF1LVT2gG7Ja/Hh5wgQRfF
lnozdPi9hKLiF9GzdOn8P8rOY8lxI1rTT4QIeLMFPYumvOkNQi11I+G9ffr7IdkSezSKGzMbBNIB
LLKAzDznN8MUvDTowq2RP1eBW8+/7g17tjz+675RF7pP4JChqwgxvIPOg1iokcn7P+6HNS48mqIp
t95UohyM6vC2hnu/DlKsK/Jec0CK9dofEGL8oNebL6+B4ipQa9qr7CHePdM+Vtly1drTVu6MwYgx
9to1jxJiqHIkMYBAVNNL4Gnl0cHEdSMHZPlu1mP3G5DuFGOKoTkAj3VfZ89+lO2zHRNL0arhIkrC
YrCK8Ble7pR5IQI7pvPKY9ceRlUk20qvg29Bvb0NNNx+o3dzcdRUdpaYa33ePghoNV/J+eISHInO
OnHTVbFcEMDAsYi6/H12xbTXoWBus7brvpJy8mUHxYAXg2dW9oDoSfXsuZi+yFs1FqTJhlXDY0ju
8WSjPLeWDYrVbD3emh+di9+7i0TgTiSj8lGY/PLLPZGWqtazcFNSJ2Ta8Satbl9XgaGxT545fLYV
nCGCxbxTjqhjMu1s4L7a2Q5341zWe9T/p/e5wN9g+aKTDD4zwnPZ2Z4VD+hLrPszU9IbQeK3akI5
PyKPty/CBLueW8KJrJMFZ5l9pE3KYBFgkA1a6LwoI6Z4y2xaK7H1XC4HN2VtVxmxspHTZ+T1NLh/
CntsbhNqmUXzrkBvYyUHyV49qLmJ5eRZluyx81C7H5iGi0LfsczVjjAXfIds9FtqKspTEpYPWtCH
H6NT8OVAsrrFAOpaA16gZuNGttpZmK4VQuYHuekHwfUzLV31IkvLFXWyl2/5ckVkoRA0Jm5gVdz3
b5JmKvB5A4x9AvPlnjqrZ3XaV6O+H5zuqi8NcEwgb/zWrIzlnpe+fZjLGO8o8BDuKbD0v08nYeNu
MY9/hdq3wQwR2e36jM2nZyQr4Yh25TJH7ipDNZMVNmg7vXeNSwPO+3muVXE2MvX6q3OuEGgfu2x9
K+vs02FGVS0OE8vFmhz/PzV+SiMvfSYlRaBNeD86O6VN79xso7cN/2byRo1Z/NmVrbYBAapuwBka
KODY8UcaKvYmU7wCQwmK1YAUciCS8iSLo6HvwX6wiioC6yWfy00x5clHKGoiiIuZDgvp5AOVcndX
q8Gv1jgdkzVKKdNBtvaq84dZiPoqhyrhZjZUkMJpVT4iLvkm75PlZnWUHypbrg9V878/lGzN2PXL
D6WgrMdiIal2wTSrJ4muuuGslmJO4skP2MncSLqyy42++xsiK1QCAltLJ0eSeO8XunWS14yWTlaW
zeuqDTfTPK6AA8Qv5F/nNwOUadLCypMldShYoqGCLEuuZhyMWU1upbScTkZYDI+yLWi9Kzo57lWW
9FB9qZB0u5VAM310o6NdZFseZt81YUU3tV6s7ENikuZwvt1CrVOfZyM4SU1ehA1rP/cmErHLhwu6
Aq6wlroPsjVnnve1zCQ+KlvxXeaZSkG4daH6ZjteusrUc2vXyYGQdPE62068SxRVW8timKrt2a2D
T0e1I/6L8QcMJ1R+ZKPacqvCaLxj3ijF65j0xTaPCY3J1iEwslMz8Ua7jW3RJ3DTV9k1y5EIJkDG
wn25qeiGfoPSekrWiwt5MJ+PoG7TemguqYGkd5pk2pq8VnOxKvw1SYZzGgtymxNK6dtbZSU8mrAD
eIyz3jzoYT5hxbRcQyUBmxnZZz2IAzqBCFMlQf6ieUN2qSJxUbHeLgBpzWzYNAMbj6XVipr2IZhA
euD4XrzIOgxmvlk4rJ9kVeQNmDUvG6FJXmDSQAvrRcPbl/GjBmQhEJiqyaIcoZdbkfTqs6zRBGu9
yUqTrWwTUzI8dv106y57DCNGs11pJXtZdEXbI5jdP8/O+A2JivYkq1sFOBH/oP1RFsOmMkH4A9OV
RXkYav3VaNP0LO/kzcCaI2YvqAJ8UHlQrTWa92v+UdLHwRzVjaF2/YY3TbXN28JZy4F9oSnPw4/b
X9tU3ryeIHkCh+Eqc2zo1ySNd7qY8hfZ3cpJiOjqrP/6+G5osgeyPrwEn5cVPC14sOEKRxUUdR3D
eEycBRGpuMd7lTxLRmcLgmY8y9KtCqF7wvXjuIPI9ms4+toGkM2pX8EwPohydDapCb54An322Mdu
djsEjbsInQdHryuQd8gaZKbGMf/Vz/C6Yds5GGp5oozWQxJqZ/JI7RkETrZOxlT8GRzaocr+vLer
Zv+/tsvxTM0Zm7+02BJddtYVodmHroUTK12J70UpXnEvAtlH9mHpDD2Iziy/3+6tcmwDHGpde+p4
cIkcXxtD+ylTMbYrkEaqa3snUzGs2s4TAuDPLatQ2SuInbdpQCc0zAZve/Mu0bW3vovaJ8/0qqfU
SN9lBrqMQ3frlKW37Zg6SYX4kw2dCXJfsbvr26RKnZ0E25YkiURJ9v3vLlLbJhlFtUaCYtxMQ5FM
vuPlj+iNxQcJTLjVSXiCPbbN+maqhNcuidlyRHnYVl2+NARMxWwClcsBrKO3ZbzJVqx9MBZFTz1N
hnA7hsTpSmVAxU7TC/UsEm+jEZV+NJbDBOv8MczK75NeJ0dZkvVup/8aKuvkQbWVcT2xabtaBhqj
EaKwD5PT9K9W0jWbthLNdliKpqI5BzsOo5VsLczYu1a1eZSNsqrs+7VnqNqTLOFTgSzmlBUPeB//
fjVV20ZhbT/hUNs+K8m50/PhSVtsh4eM1JUXtKov22SdHSrYx0QDAaGlv6zzknNbd/qpj7PLfaA9
jaovi/8aaOQW6SgGwcMYCFPMv+4kB8RZHuwL3XXTS846AbKzRggrdPaKkusPeTDY/9cZK/yt5gSg
LlqiR0TSiFIs6F/SckPVWydZ6kbFekCQ/g9ZkgegttMqxmF4Z2QDArm9Gz73xFOXwfIyQdQqy9Md
rfsmQe12uWIrLOs0DIp4tgXghDTHe21+1+WfFCMnuzaF7SI9yNcnD3FdP6SGoZxlaRrgr42D9i5L
tTP0p7pw511KxPoUhQInt+WQ/HNmRV63a5PqS/ZItepXD1mc0nRlmWWMHZjZIv0I+H7GKtL3UKm9
DFXqXdWlIVsaChMQGUKM0GOLwbtC8vs1ApbZz7nUgclb6aFfUoOGNptPJqpzs948Z0t60OHVvm9K
wiiyg6wbFhEOBQzabVBTKOaT421z52xb48pO9AiQYm5e5GHwRuyP8K7c9hiZsKGnQbgLwHBaWkx4
Q6NBSE32k62Ael573JD2UtEm92ysCGz3QQraeBra1r5skOWlVQnCP8FawXsVeHjk3qC/3M9CZRLr
cqlTQlrNxPu99d5vLKwTJhPfxTBUXwRnR3/g57+Q79CfK7IAsr7G+5mwWVPu1TGqvgTbpGws7fe+
Y8GD9B1b7qX+PjzHHeKhBhL52OooRcz4p3ywkUB4eDmrlzp5Jutkq+w39LX4d6vrDb/GFnVQr7xB
6DtlNiCntAJxEhSwjyR+N7LqXi/PCrsNz51rNjvPSuZXMw3OCuL4fy0nQJUGeYIZ863GqXHQvFkA
B/wSXdyJo1Jrj2nAHiKSv5w8bbwZkwx3GgiQ8Jvay0E2GLMujt7fI1z+0ssNgu9gmEBu1ZjXejG2
u8GttFd+SmU3pGG+lsW0AeFnEbbxZbEZE7ZprBTCOtK7laHo22GIY3L2DPVAFvkVT96D0hraq7xw
HVcEVpeisLmwlxNrD4jwos85uY8I+2xKoY8XbwHlJyPWfKoVrnvYBqSQgtY0PlDqQUosycqV5qXm
h2LnRGuVvIJfUhkfddl8TZaRPobEP1//Y5CiTeo6L3T7nGNnqyhxwlppHYagnXhi1pE8GeY1M5a9
tw3b2maKnu8msJXEx5l8ZdFoTHZWy+Qriy0+hqs5E9XTNKXmUU89ZYX8yvSpIlay6jsrOxFy6T/A
gkgHc9lLlKYCzcMbPz0XsUyEVrKT0Suylxz8X70MBQx2rtmCaEjSf5jKWV6hbLtft5XFf92WXk06
FNtKGbT1pOsY0/9ziA10mEr1fK/JNOZxHyzEqq6t8iQbUPXPL5BOu5OKoOZnnvEsM8+84c5j77Op
sraJqVqffd2s0wUrEDuIh4dl655iFBivY4/V8A1EwMigjpO3tGp/jdSC7DZSdkj/GVnpmXEbKVEG
WLs9TUW7j9CI/6PJdyNCMT9rHOD8quztNwt2/Kboh+hcV0ryUCujvvUsu3gh0kJuy+nNP7u58+Wo
pJi+OjFHHy3B+DVoDnERZlAeNYv4HeSz5DluArEKs7T6Hg0u7GoyZ0nAjKqUzecceRVaCY24ItPW
H9y6+GLRn62r0SQWheEJOiuT+40FJ1i2Lvq5GAwksE2+8kxzVkFhRY9aG+h7103sfWFoJInAvWKP
OYxfpl1gH8HcijH2F4Jil06zvEtQacVrD3R3VaLNv9e8onhVSVVBs/LmVWmK8nWYBvXa4lLGc1e8
yh7W6O7DeUofZZVde80qdl1xkP3nsLd2Vaala9lKEL+9IEv0JG8lq1wxrrG46J5kqRWGB84f/wB5
7Siqla2NlymSjHwYOzQKwGflN9l3LLL6kkUWTMtIMTCxiLJXQleXPs2Lb0YENtFESuNYuy6Ythkw
NTbV36ZgQkWvM/mnQEP/s1S/y+6KBiZgdFnYyyJ8aKdoh6/C6Ko9jlbNVlbjH7huzTgDw5zph0IX
1UZetFesY8HD+GrnLVQYwzyA3Uiek8LEL8MEVNk4Pb4wRR8wFVbM1USTn8uW7L6YesgV+ZCs7LDu
9qjnKCRIl/L/4+DbpZa7/ecFtBD3vbgtUD1YmNItjFp45G8xAj/nTistX9bn2jivy3Awbt3qfPyt
W+umv3ezWSwdVNbJ5ymSVrwkEf+KktbzG0dDp7ydzQ8Vx8scHdZ3VfXE1bYr4c/LS5T1Qb/zwERv
ZNGuLMtPCBScZDEw3vrQbt+FUZuXMQsT0phcrLctSHwd0mJx79vZ1P0Ji3St6jnBCQAFD7Hmed9M
AxcnLMvUZ0QS+u2YtMpD4FXdA6RKd2tEpfIUTwgtCbiV36y+u+hy/JwgvzJE9V9ljjT86LQDyoh4
fpaBl1+ccuoOyMdO+zho2ms2Kah5YgHwToLoR4ZP/c9Q3Vu6weeoNP3NTd0RFwiePWUhd8Rxpe1A
5HbHVsy4JPY5Dudo7r2qy4uC3fv4XbEbNGSJieHT1u8TQw32k1KH67bRjbc8at19WRGEkMUJKMc+
UZL4VsRc0NjrXpPcikPIU5phObRWi9h8S9WRbLmR58yvFFsrHinaxa2zQ7p6X2Fgdmu167DdO0SE
bmNF4bDOSwUWX8vY0iZ70kwatmvLpwJWn2HXpPS31syCwNW5KupvS6vnldE+1JTp1pp6gbILew3X
8KV1TuNgR4odEPRy5dohEYIVr3FrtTQcVi0doV/ZWUSqsVNb9AtlkblN281dA114GZuPw7zTrQCz
guXKWq+PO2yToEhMzaFxy3YfTPkbnh/j6MNuas7ywM/76yw2rk4zj6d/95DdBFQzn0ReupPFpsTc
MxcWZiWLbVtm6u7Zm9sVcM3gyuRrOIgS2NG2ChEdlJWynzyERfzdiUB0yZJstBV037ps2MbL+HvX
OCUWlcbkwu518qzV1Vc9x0rwfu0GR8QHV1jHJgqY8WS3IIbrVqFRsZYX1jJePn4EazOD3fhwv1lQ
IPtfKcVjwob8t/sDnW4QF8njjex7v5mjJwfLbcrTvb4LleyIZuy7vPP92lGuuysCY9rtGs5L4GhQ
tBabA3lQIhwOhIc77bSwOf6uTlNhtb4s60jU/3NqkUpDNwGqr6FkaxWAxel2Kru2Zar4osUHS7b8
L5dr02inByGpheWW03IdO+zYFcmyOSku1H5P32ixy9oM/Ulv0LxDFfJfLou2lTjsm0RxVi0vfK/x
TpL12ugah6pWWcYO0/ypNVAw7AaYIehC8y0jGiDrk8wbD7MYIeXIi2OHQY4EhhMxEBa0GqkAeSjb
2DvVy0EW29aqtmoAQVPWDVVFkpocf+mrumoSmYqdc+y0zjlJm3XnGfMDk7BJbGxpsAOn3xD4Yl5J
ctbZsqNs0SLs0pbeYhl7r5dnXqD9GiaLt7F1aB3NAq3D71Xa7KZJV05AGlLXzM7yMJkRQjHLQZ7J
uoiE0Rr8Yb36VwMSvxB/lrGyc6z0u0kti+O/6mUPOZQ0ebCtWS7f7vhfN5Njtdr7TgBxicwR+k2H
YNqqiy3Z3fhaGmSX0rgsBc6Na726qWXx3mcwQnWlesqw0xsn9i3NijByrcODU2bpbhBh+h4FyZOE
cs9NEPNv0f7ewwME+r/3CJSqXU9ziyyjh3Kf17UEr9owP+mqszENPC7vVU4aQ0q+l+8jaj3p9kZR
nYGlZydZf+vsTKqz7jOcpKyuax/ReAZRbqKUPxI78Uj31c4eO5jCryarfbxVlnmzG3R9EVCkrlgO
TZ1GG/bY6lpe5tagOfg2JKjYzupin7J4qozKpK7SNOhW97rYFY5zKxfSM+XepGnIGPpypKz8rV2W
mwYO+r8u958dx+UTyBZ5kFe0NfdX3b3IU8fELvu4Of7V2AlA/Fh7ZFxGvwyn8jzigkZmp6jUhwpM
uGoIirKlCxq9W4dtDaeJX3krK+3aXsT4JyNeJzWag8bQPFeRyrtEj5yD6yWES4Y6edLdT9kmayqE
nvcOkcfVvc620M+PclgsWmLVzwKswHPxLLvLQ2p4LNtV17ndQ9aZQo0h6+NvrxfusMfZHgxMlqVn
gnHpuSH2sRewr6ug0Ab+d12OskX2icaxBQfZo5+69JYNcJa0bdEbSPVkqX4srKRvXoMMo02rwoLK
c8OXzIrGLy0DK1pbWUseusIMKg0BSOQ4T08VZFYWjuEjAnYYoykwnxK2zv6QmdNfEFxXgL+H0E+7
AayR4YFZMiHyplH3qgQk8XqjhjLvIHmrpkl8UJZ1F5yBYmOM0/haNoA4IxtFa81NDrcrYTBIcCVA
aK3j8Uuz/BLMGeKFbflgWDp5XGdKS7JDf5flmTw0UVPszcZAZCUMz/Y/B0JrcE5HXmtZ5Oo71W2+
ZOO9/l9957ESC7btP69xHyoStz/ihbWR177Xy7N73Vy60SlCrnb5BP+6071OfphkRvLUxf3rn65u
bka7ys4RuAmt5owgIwbRTmhsRzdrNnU8g5vNnjwHApVStO5rmeuPJbYnV5VE6mvTabM/O2360A+Z
9zoHXbMm7uLwHdBqNoO9NVj+b/Sl6C0elrMCBEdeKe5rDb8G8YdstJDoeA54XFhzn+rEKrE/CnnU
8TzmGCwykmSgwDLIsjxFnng4gmhd8Naj95YF+Oum43CRJShUL1muDtdbSZgEttzx8VaynX02F+qT
LHkJERIbvm5uOB+qXkDXG9r5Kg86QNhNHhgqEAXq8sr81VCDqMTqwHU3rWp1NszapQUxAz/kDbW/
X6GCn3uNQ7HL0wgT6H+uDCnV2+QG6EsP8ztoBpm5QfPHfmwB3TyahRPvJ9OB0dGXQEuWg0FU5Jxh
+awH7EZYlVLXGeHOqOeR5Skl2TeOTN2v7QiaKLYajx1mJbEyntRoGtYZka3vqF9Umv29RuFqrSaZ
fjKU0rlMPWk12VDB8sQvT/3qBwvu1Iy7d6a4u6lpi2OGSDriW/fT2AKCS1q3mVdxqBfHVrPxzBmV
4ICUOjFniEy2VZevok8LMmZ5fSC4V75mLHB2NRa0a9maQeo510P2TjA6bVfdMPtuFzXP5ZJURd1h
9i0H97Q+9BDjhpmAnH+Xq8dGC+bbIcmH34vfldnOENhUwgeiQuDBl7NgLsRvRdnwr7p06Ve6OdaP
cog2txveLda+Bg40CkHGY8rExhFqDRstip80qwaBXjXV96a3X71RNV6TbjT3iWMG27Tsgw8lQ/IQ
KM33akbqL++n9hKrmXEeyXauqnrMr2Mk1GYXhjBAclBe8NCH4KA1CR5tjR486suBXVN1GRYCSUy4
fwMGlkV6M+DWQKPsxhT9g/B1fJTXkAdhR4DAwy10MHBpwpzxFEZCzDSmb0ZZonBHIh03li7eRT2I
8KC3xCWGP30pKoHWYhPYRCIo3hvEUszMFuiTgfnJvUGxreqsANx0YEWs3LxxPo0wQONU1M6DDaHv
Y+i+20t1gPfKoVuCg2QJKh8Ec7jX4JihPDMouBLaygnSnrkZwozEz9Ig62SrpbHNRSSZPsBhqxXa
X76Szc7Va0GIu44ZfVen9LmpKuW1BNq1b2ZT36ZVrnzmlrKSHSacbdddlZgnOTLIgepIywPk/Z8z
TSW/+0uCvbVSZrvEuMa2pV+JSA7bMFNQ7v+nTp7VsahWSzhjO3lTD3eHnVE/jS7/mIyVB6tO9YtX
vMqCUfCC8DNAf4excP5y6qlLNqy7040Jc2Z9H1Ut40Oj7P1mCpydbJAfJQD7gHVGiLjz4kbrQIFV
uka8T3gtX/tSC30S+gSc63naOVXjbGQ3NyBFYJse8+7S+v89yuqj6q3D9EQx9P4RUZD+ETYCFHsD
f1IySad7fRflJIrn2WU7SDfZkKSqeiLEiof838P5eyFbt8MS4nKMK9luIuyDa3+olvopxSxibwff
1/mhhA2y2ZpbvjuNYq97D3ydEYr20ODUsgeZZVytsvk1mm/0E/TwTyPsfnC58HzT15LKW84iCSEs
3FOiACO9uySXbGh7rMvTRF3rqQYYuHHPk4aakVSCiXt9F6qRe5YlWb9UyV7eLILdLfGr5wWAP9MW
L+WkB09K9gxIWLzIw4wVyjquxmgri8BFF/vSatpV8YygnNudGq2drtacISBH1n3lggQ8yMbIGact
7qf5RrbiMzk+ZDn+F7K1zlDSmcBxyUZZBdMCqK05XWXJCogxBM0pYHuT6+vF5zVdZOx7AKXrFED6
ShbvPrE3gwlZHpc+TaW0K+klqzruCCdRm15cF7k8XcFAkCXv/KKo2bKZGN+mpSSrVF1/R54xPcv+
Df+yO+yZmXWWHi4woqdemATwuZgHmQJyO0gxHfsKPbpgS8MScOTtU6ZPk2qzejSjM3kpdc0HGp6Q
k9JZ2Pq8N5/Gui8BV+rJasomfK6UHnXu7jNsLe8xOdq8bJ4cOJXpNJFtTTNnZxJd37qOZ2/NIv0s
41IBpG8rK0F6ck869oAAZ/TkBbzcNbhB31wC3WaLMqqmmwbccnO8yDPFAm5UlQin6TY/a6wMGbbJ
5SI26q2IPzFLE4olcsaUPKgBLqNNYK7dQieKmyxI8r0zPk3esiLykNQMuT/U86k4Gno9r970CHYl
tPUjz//oA2P7s0Da6rlUjfAQutmX14d/iDj0dkGkefskUIhtsR1mloz4L5rfrGhKd/aCZnCb8RDX
JX8ruhVuhD2oafkTMi6PZWV4WwHdOAlAn1faa2do3zxNd30VRNja7AKinYrj1wYJInUC+DOE3aof
eHqIEuR4vbTY5cDVVx89T0V2mDwh1tcCAhCJiA2gZwfCVzk2azIdm2HomJfVNH4YgS36omjPHeH4
kIj9X4mVI+1YGe0mLLRqW7ZK5g8mAFM97VfouQF0ir40u5v/aKtuh2/YoZmtq1HW6oPXgG1lcuo3
XlTnvhZNP4PujzpH9ZS97w8kaPkumi/UvXaxl3/0GWASveygwBXPOmg1f6gxddaVjzBPVlZdMa1U
LbY/wvwjzT/R29kafDO5h1nV6DQ/VJYJa8t8hw1QHYEcszvBZME3456QgaIMK33OUwBW1jc90mcA
36wpvagQKzp8we7dlDkT7JRh8lKVySWyQVbPIXk7K0EbfCy6HWjRP5Qhz1+74GeFdOWuqps3hego
64T5Uo4EkLJoEXoZUyaP2VkjK3IBj8lfMleooRBeACI5/EjjsL5ok4EJUfra9b32ZjjHHgTlSgnE
qwYvZF3AKF6PvAOIeJoHbH0v5jweC6HigJNkl6HFa0WDIrOZE34MEr39LgJPeozCg1e1G0fHtCwo
aqwpzOGp06KaxWdb7SIbsa++7x6BfqzNehpAIZtHrXAVX42iDKRd9+LMBQnLqZjXXZDXRxEPh7oD
m4vECalZ4OtKp+6HAY5ZYeYAX8F1IRdNtj9ysC4oSRO1HS5NPWroUWBfXAeYM24VoqvsXdtFaNZF
6soGASmgPO/nGR6DifWGrwW5dmRb7q6GTmHpHtQHYti+iSsQKA71GHsCXmZVRfqmmqrm2CUIFl/l
aQXvLfV/a5t1lYq8sPtdo3aHoiTQBTqSUfIqmmy+XSDEmyMOdD8b52EH2SOHZWjWPhbLI/z1uTkK
L9K3VqdeVb2sjgDJZ56wyMWmgP3xupkAmXT69IO5yoYmM3tPjVhUnFkZ+Mx+4dHWITXn4SooHbxf
UvevZ3xUvmKXDRwm15Gf699123kRQefr5PQOodGhzBn3f5YNP4/w5sfStBHOLNFMJQNf5Is4be9d
6zSJ0O3E8NAWr3k0V5u0A4hcdz8yB60AgLoOcoVluZmVyL32dXDIZld5CRDWDKboQTO6t9xqiy2K
AV9tniobJ2j48RBUQ3WjP6u26Enhk6jWmuKlifpvYW22KIhF9i6xSaiUQ7cN+jpf8XmThywbd17E
F5KVaCXomdWfq4IvS0vFazaQ19crti6B2CVxtp0JKO9t0ZyyrEBSIynehlJdicWTAX847FnwKiKj
mWzbIjjVJWzuhIdR1frHMtA+I90hVNPUDyr7jVU39/0G5qJ1VHRFELNPzEMqIJfXbfVTaEXh4wVr
qPVP1DFifzRjLIGbFKPC8KnNDW2PMmYddtYa5dHCaV7UVLxXphr5njGy9XWzS+TY4bY2BnQ9Q7Cp
tZcddI1FQuImn23tzX6XuNPKaU5lm/quPdm+8HKMlrPS3Rakey4dkMU6bNpLbnVEc5EBQMQIHlYr
VLTgmu6NmH7si976NIoQRhYhp6tQvf2QojXgNsdCmX54DrozlvdlDRm2e8ZwyMk8+ZEgXczkPK4m
CzhfoXvuijD0uGfnlZJdQ0UizaqHeGh5B7ujuUW0Xve7xWHPSLX3NC1HsKv1yZxcbx2XPZr1CeRU
McQP8tALK34gO/qQZjW8I+iEwHj7FzeBYEFkyc9sxe/a+mdsWO/WMP1Z6y05sMg8AcZ+KGEhOhNx
RNN2qzX8448Gk7+Nk6evyPlal5Hp3m/rtN6XYZM9ZhM4PCXqnkQ3+2aXpZuMRd1ah5iFGE2Ms442
gKXN7FWn4Wha6cJAiMNN9nXmhifsIAJUNozoYfYy6xCwUjuKKNGO8WDA0Izy+aGIk2GfIz56Ahpu
7DQhpnMfZSGLWWitwGOqbT9gSEauSduUceI8Zm0YbcL6XHXQekxhk0zFeA3OOkvivMJfLEJ0c7Wg
IFdtopI3N4HEW0JYr7bhYdM1i+qtafa9YqPzncfuW0vSflU7VofKdYS2ZwcMyJiwQkGaWv2YK3ZO
WtUXn0pFTtRL2vFQWqa1hvLa+C2vy8/RgumDEbb9Ca24BZwM9gGcKm5bnTA+mcBwNIOq9TnaXYd3
plDxtLPQrScu8hkiRODzWh8+iaezYUuq/lPzgt7PQEl9ehYSJNbs1p9hwSsC/bDqEwrZiJgt0kqh
Yhwx+tIv6L55BCScYC2LsZj1S67AIhqjz7lNyhW8JBNMd9huK3NkkjXNY2SzJw5Cs79gTT1cGv7W
h9GttwDO2CszAa1LL4NqmTrWmbU2ESXvUZlr5bVN+MoGc9XbfEqkPRIkdMcBbVLEGLrQWKKgqGgA
jQL2G+JcZY+mtrKBjG9VVWkwLGj+cPuUFDOc/E2lFi/kdKZtD49/DVLIXuFCY/i9ZqTXyhocfxKJ
sUkIAfuG1e/0IvHwAo6H7Vxe+qSa9l0TB5eZv0WJ7ROYxbc0CsQjgdTORwuGKatW1CsSxChp5fOj
bU5M2EU9rQgkgK5DMZfEFDtZtY+7FWSGdmss5oNdHq9M/Imv9tAVB2/G4RBJNbwPyvlb0RXo+xfz
rsINazOV3jvg4HVXDzHEF57/YAbxO1Wu4E+xwYZg9NnOoLUdexMkUegHKYHWpkZ/QnC6jWMoQyJA
W0cb0kdbSS768uoOUwJXdtbV6w7NPgX9IyZuAfGBgAAaiIG16rzM8dWsIBHJ9NDGgf08lB5BdSvb
Np1R+kNBUKPwQnedYLzkN2SWN01U2uvJrfujYdn2ORYaVtXJDG6hIVymmbxQc5bQV6eIT7lRAdI1
ThOSUJvemuIHuB3VjoW/xSe7oldU7bUpuQilCR5aHlVEWco/TWfuMEAS1r5HAiKKYkLIk6Nt2jYo
dkUo0pUZvzW2Vj2G06j7RNS+8fYmwzyI6Zhbfj/1pR81oXK1y6b7H7bOrLlVHWvDv4gq5uHWGI+J
E2faZ58bak8HMYOY+fXfg9Ld6er6blRIYOJgEEtrvcNtdmdtV1Guf+zEJEK0UvnH9eCSInlf1aR5
8l4+k+0G3DAA/Kklym+Vg3GtZxgoQqM1t0MM0teN/Aa98cAtMd/6jmoj9mXBJYl9nApL/xEB5eOY
aMVu9PUnm4ROZLnLsjN67dIH9bsQrvdQ9dofOfNDzY5hPdpNW0Xdkv/uLPA7EjFfHCue60FmD8U4
zTstW7zdjLp3z3vfg3q+C3S3vGCgG0dLjGuHGGFKD3GM2VFT7oWn/bFne7raMfCtuUnDdJidsBPc
J0NjlhdNjFBALRKjy1yf/WVEkd+v2we0fm66ZEllARWxsCIzkboHLEtEJkr3KucAJ4WZ4MmQY3eE
ZBulswZlrRXrqXSKDmhl89Z39V3TAbwhbNsdva77bmD8HlrSsHnCCh6+wH5ahxmW3Jqc/QS3kC0n
OoxpHiHDSgSfGMteZ/XRBKm4wFHSqV6tf3edBVaOsGDPQwGHAn/jcJ1nXD+G4HsRV/au90ZyHcij
zAWarJ37RKl0vs2ADNEK6Q6Fn3x4iEREc2DiIiiKaJ0Tl8XwyAUaR3Fwk1iPhFd8YMQx71tSZhFS
h3pUpKAJay25raXZPFQzOjRdzCuqdG1r5yHFdNAyPLz7MutDEadHcnDFJUfy0tVN90qM/4DJXI98
cPZsGYZ2bHiQdvHyXADgmMpM3DvWs4lDodnyqZsIeCV927Fi1aVJpM/KrrGS+Vg2rrHPANjshI+M
Y/aUiNkhvOnGsAQhuXe8/J4G4uo6vox6pCmpW5f6YYSOd1o9PYDx2yLFljdQaca8PAwILq+DWyOj
k6GBjo7xIV70qPN8uYOuXBziwGEmiUUSoa7y3UB2NWqHbno1StJCJeyb1jSx2AkCvAItBHfaOJv3
mK698lP55Fj8H6Q/i4PQUJhfrL1XgJFJSMqB1vckTgISISkzLoH5zOIjJT8DzzXUwAYCau9lOBJS
HBAxhTSOEgTo8Lp/aQsoXBaFwICav5xB0Bezvex0Iml7wJKH+ecnMgvTVWTFHWf6NRx1I34UnfXd
tanDr2NzyYZcnKuF6drWgHPVVDMa7+qxyoR6esXzcm/g/hS2rYESSR1DnYvBKeXdpTcrQF5zgZZa
0u5ihA2PusaaZWwd+dk4KygIuy6xJHGdexzk6wGOJiL0OYTUYdVYqc9lBhAgaM9YzQ2XeRLjRW19
NYlrD5cyAzoFp4Y3tUe6HXz7cakK/8iP21ysQm8uLvmuQ7/WtwWRzYtoeTFkJYu2AF5SqM7m9xQD
hmI+thQYkXS6kr3wd6T6b8II5CVvqw/plyRQKnuSpzUtWSIHsJr9YkEOdFgukzWgIex1eFC6Rlnu
HKfacRHs86htRlTNcV7W6sJbpGIRNMeRM9QfbgoqoB+TmvOTaunwtyztOtTSOmUt5ccX1RC+Eoem
+c0h7X6INV1e1kGiUzM5R8l0eJF6DnYxJSzdtbJ+y/L+V9dXw+e1UlvqMqWrg+bwEq/+jsSjOMab
C5xaZ6gtf+tullj83nvZVDNfmsad4+niJu+QmhomushAYpvVBVXZwMs+rCqpjLDT2/zc9ysF93Vv
TPnd0IIMF2n+MYpvDvJvKEEQwXddHIdMUtsXaDGs7265xnSBdGWY5ktc7lI9jo9r0Z6mrkVYocKN
LEvPUw8vUSNYAwY7Wxf1DRDzoC7sre+U7Rp04i1/DdVmZ6QNy9/Y2qU9IEqkQqB/v9VVwNJqssnX
YARzAehgXgQc87Dx4LG1P/21+EnexefKxmg3jabjszqmj/cM9oOpOKvfqjHn+iK3RnVVYyPmwW2+
/ZT/3+4YA+j/Onrygu6wTILkYnU0GszIR/c7i5Mh7GzUmCJXsxEYqfLT2JYBRR0OSBp8d2s/Q6R4
2clAgs8UXgvkjmYE8XdYfgu03KkAzobWP8TFkJ4LrURG+WnAnuswpOO9ipuHnHnggjotzkRN+QMZ
p4REeQdNa8DbcTWfOjSZSYdrfuTlUtsBjKackGTrS9yWFXP3Wh6MKbl7VMXi8hW/43ep+9Zx3NIE
uuOUlzlBnk1K87oYWEocISJ4r4PkGQ5GH7xkWb8FigaJ7HeVQKQcp7NWuzmPjr/cxIIQkuNpHVET
ecYA8YZ2LC6xLtDD7TXCKshYVy7NGS0YzdmtVJ132gxIy7fMXR4k9iuye1XT5JegXn/zY+MLAWj1
bE8VnnZm1u9TSmTm1Ae3SazWkaRyA2sszFhC7B3Z1U96CalxZBkViqLJdkOR1E9ORsW5rivEsqsj
RPt1TxUm4CiEVq0ZRUm8JUx/zf8C9S+vcZXZIVak1b7T1vYhRzjDMmrto2GaPXiz9M8FfiB3POuo
STtr/2vOxdFbezyfe/vV80R95BGoTjF59I+6ilFMyLQfQ2w3IbKQI4hRUdw0nXVPF4xRU6TiR9Kk
72SSQpxv7e9jIu4IEXp/SkE+jfeCWWnuUxETvlRJ1u6kjl2S3bk/ycz75AKYozy9H04kS14oDcJx
GVqIVmRL9nXS5WcTpee9V9rrCfXA9bhSOtiD0rT2q9Z3EeHjvm6m7Ki3W74jICNVkWntxeDeAPpj
EybGlwo+iZXV6fdYa1yY4BQTzNe80euNvJJGuuWuL92kf+87469q6ltUgSFMUu2nDoNHQuZnATpA
U7VH6zS/iywvIbfmC5NU1C9lcW3LZro6W/ZuAeo7WbI9BaPU3rGcjURgkVKFsbePhyKakyx5Byn4
U2Dw8mhLU3uzdEdDtl6fIn8oQTY6dXoo5Ox/l+SvZeCDre/i5UriM9kXNnJKIxXkE0rYex8F5R9d
MFmhl3vGEysA6yybtDt2cM9eU7uH9U4l/I9EttMJst8SI1DiacO6B3XRbJr/9imwRnG32pjUhiaq
X0XzB1mBlBpp2uxW6QavoI3jQ5J6EIbbFW+bNV+fSDH8Xsz+vC6if5263r8PCFukFXhmDF7lEQVe
piNV/y74shdV886ppRW7r/7nbnWkGlR91ajDvz79Nfb/nkLtdtdYzfOxWWrnhMwn7I/NTPRzs56w
GVV9taXeN2Oqc5Dq/9fm1/6vw9WYav5nTJ1HjS1GX+0tvZl3rO2KYgckuOGlum3qHiEM6dR/j1qj
TUCw7S80ILsRPkj/6n9+9LMVC2VAzdEOSS7ai2qa7TU72TXiY6pvd8u/+6jGEkWO2UO9mMmLY+g8
Dn5phYCIkhc11pQus3tmT0c1phodbrqeTvHD51Dp5s8J09jXh3oc0842KtqfY2pH1a2S+s6mMbqd
/HMs07rNOls/f42x4gwRkbaearswotRvkqPTIPFba61z0xtbv8VlkPLqm/sf0jc+cAvf9Ii0+bLG
ooxcjD/u9bKyfEqWHQLh9fcUxMUxw3jtRGEE1jLsRMyt9oYZjPtRFuRS4urRrcfuwc6Ko8879oqD
HiHSmhdnmGPHnCX/tUIq8Yi4y3slC+8G/VCPNJZdTCuJ+zj1c0aErz/mc39BDKW84popsLIAyA2K
ao2swHAxGyjRj6vXH8KzkpALHbyS0H+seql/R2+t2ovJrSJ9NZ4pNw8sMYcmRPt1Dru0rY62rKn0
6AgyGSZEOULvfT6O+nvrTQBG+3xjU5BJKvBlwfolsf7Kmt9WN3SslAE0DonzsU52sy/hzr0UKSIF
zVz/JJe/XNWQTMzhFhTlWfVUA1E4OXRQv/fqeDXWD+Z74IzyQfXGtF6pMM2Pfb8E4NR6sa/LfHqp
RFxBg02nSEum6UWNpTXBLuCom+oFuOFd07b8gwzNvw5YZyRiyUqCQdnOoZrS/CedHHFXpwka3Nh1
LMN2XweMAzLrtiaLsxpreW4fei2+BR01/KXez7B3n4211DHPy5eD5ydbeoJpW40lTnovKyqoasip
R1C3Rf1LzetqKJ3WJdQbwzyqbrZ09ctCVvzzDBXWsyZAJYV5VSBX4KDPWZN5p6xjfkWy5d+g289D
upX43Ii/fY3/73Gk+CvgkJZ5UOf7OnA00teZahwrm3IKUXCqH5EMtM/WvOnntOm8U2OqGWu9xqud
Jsk04Jzmsm6aT1Bz/rPj62AjX71TY+rPX0Nqayni+vFrzM/KP3ogiX5kGux82WWPtUnJWGCS+bn1
NeZqPSACGVzUERoVps/DqqQtTpoJGKY3UfvNGhsTAr3s3xMSQVFMzHBQXUPUJSrkA7xrz+neRRxv
IJ8tV7gdnE6iPGVCAKreupMYGpw6wZkg1cTaS7jvVlCAb6ttMsxb16aofjI7kPv9NLjvcyWnk9CI
2NTeYu7yUy+bZZ/YcOXHHqv2WBKUuDnZOV0zBCJphfvmjRVLsEB8qJ5TGvnrVidQvdSP3TfLdlBJ
6su7GqqHhGiibNYH1QUxZYd4p31v0XnYm3MbvDnpqCEJlmqREwT+m0FodNIrgjrVrZF6QX+NIEcd
bDFdPMNguKqdMYiOt28mt/UYTovFc9U0z/p20rwn3O2DoHpQB2IHSky3DDiSYBi2U2MTb55IdKhQ
Bazvg7QZIdHwypvVi029m3zTi0l3bmWcfoQuElquuZ68ojsIbyzAfibpsUIt5C2Z7k0jy0OgYcha
TJvu5YTM/0aXtOCkRDWorHctH8lOFfq3Icl5uy9V+e4Y80KczyyHWUNBLG551zWF7uxt3VGbKbYE
8QcyrEjfz4iuBoN9VL22meSbZ52ZHdPIxUPOAxV08UwzgL6VIwFbxeK9m8lkFS0lKWg05smoEi8U
1AS2LJ8XjiBdorSwhwNprC035hPOl6/LYFWhbZbJKTD37sZCdTcfBtWYxcmytSerkt8GU8MCw2+X
J740Mhz1TL66YO2iWdAiM4rHYeI2UA1NNARRzap/9NX4HMet/oaDmELc7KQdxK8lea28JVbXtZbr
sxigi7ZGbYktxnBr+zGpkuJzyJjj9ILV9UvWFb8a17dOHfLxN+GgD7cQ4l7LtvyL2Lv75dviNs6l
8Qd5+0MedA6LpaduWXcE5BU17L4HLuHku8BEfSrZ8NeikrsETfp3O+vOKUDeX0aJMJz2XGAf8GK6
9VUaenWoDfK0lZZVkT9lDUXv9BtBX3scfYgMog8EutB5/2yPtSQR4Ka/pPihJ6t7DDpjQ+dX/n7R
yRFWmagxrPVJ2uogY93VvK/ZVL1NQ7axCwtxUd2iRW8U0MQDzHv3OR4W6lDD1MLVsObnVNobvyzr
DqCCs1PXohHiaNUJmxXE0wtXnkj6ycjeaOWszK0XQn/+/EoNkgLFHhBUlGkU+ilqFbvM7FOSN+7O
Nu+4fb0kKzOQxVR7SGKzxmW3AvWlGc276fXYs5TV3WG19j6uvnHvO/Og9iF9GlwHvGt3s/t7YHJ+
t4UXvJYNsthI07+PjrXgXov56bZvRgiOXDNugltPR2/xpR3J3G+9kWLxS4UDpuotsmxeuiA/iLhx
3vu6xeSyKo9q3xA4+t2L5emz19jtvZ9WDN9yHVkL85S3xXort6bXp+ua9SbpGnrN0I2H0ddctIxM
9zabhseadyl3ZHTQDFCD1rYnc3jHLEt5LU3p3vTJYG+89Gtkp+mIYO3WV7tUQwETe5Xxpjqfpyrb
zqGoWpNGLSdxmsaStGQnMCryHSkgDKEcprr19gcoArh8eoM9U7UATkR37k2OXn19PQ9iefvsqj2G
bMZL6uS3shj/suusPpdkvG7j2P6rQQHTi/BzasP/2THpwfxo8lW+ju0tz7B2WDu0OwDkSItsZ0l7
kkGzmSEYYMfJk5X780GMkCmNQk+eeJIgCbjjujxs3iFqTB3nY8nxpLp+az/DuCPLsH3+a3xtO+SL
pKuhy5hIQrnY2IslFjBOaaqsrwAYQ7GcioYi8jaW2syeCAElwDnc/q10qvcmbsVN9YJgiTdoJU7A
286pz7SjNrkZC+lqeNPdynx00dsHMdIDeuGIFlgqi+NX1RGSGhM60euD6ho9UA7IeMVRdZulys7x
FIAc3j6JjGf5tE7p5x9WQ66zhKkskhfVc8qJFOuEJorqpnguR669JaK3jwvXaS5wMdyd6ham5zxL
KLiqp75fn5inwi3ls/ru5Ybzmp1Mw8du+94bsGgxjSZS3QZTZ25N3K1VN3BLZJAyhKC2Y9XZ0nh8
LhpSvBSWKa05RqWHWtvJi0uxgETy0jJX23V30l0qQwmme+/eXC+7LEm8HwCIr5ItvKB4njpn/Ye8
xcdCJvR7M0AXoSgvXvHX5VVPaLjDG6+5geAoTk3txpfeWsU1jrX0RB2yOtWIeD6ZZfZRIM/2u1+8
F3vBJ9nzm99VWbtYnebzxWgwE/Uz0DfkftLfZwrxHRl8FgZG4me3Yq4ykDhJcqVEeszm9c1dK2uH
HCfwjaZwH/t1qLGZbw1ub57UsSifVKO5bvFENhQn2/iHh8JjOOYw0P2ppZ6WtCOAK6DncOh0NDYH
WCxBP18By69n2bU/savTzo5RLm/O0HLbzc8GPswf+B39qlY/pED/OC5NfBCu+NMOZf6UZim6tYWn
HaDp6x+NkxkErf3B8E33XbhHSmLFN2tdp4OlpVnka8U10YJfhOv6xZbpHzutfw6zsCnvtN7JADFK
lc3HsAahsVlmBQpMkB8CYeV/TxSJisXxgSK1FCs9Huy8nYO9KSgvtQABXur6SEY+o+SH2XBfZZgu
oE5MlcD41q5JcHICKp8A34uoFchj2h5gJWxjjl03xg/O3z6s79tUGS+W3l0gorc7qlDJQa/JiDnI
XZJ4mcn36sTm0rOe5vlvE6cB6173rn9aygH5wxmAsgzJM2onQ6OuBqepPcCdN5EHia3LL6Ae+q0g
A7ZHX8ndV261+TeuZ16PSGy6yfe29OXravLSZsh88ijcA+72BBlTGs2excMcZL+WCrOzeUI7F4uz
f1ZoME1vBrhw4YXujKK/U7w1jg5OrZfEqcjKp42/Tyrd+gD5+XNysuYfGxVMakF/0mFoIX8LkvV1
gzjE1A87HZG6M45ZE74hRvrcglJRPdW0Tm8cIM6THNuOUE3cmCBd5uAaQ1Z5QUbFAPaXncBGRJmL
KP9o2PrrQmk1Ckxq3arrIKR4K7PgUfXGzeB+siBjz+74oIYs2AdH7OPbfefjBx+MVg/KEwDR1lND
xmZX3/b4iasPbG+fs8WbmdglPdVGvKl9NsPrEgNptdPmrnp4wSRR4cdYV2w7Z1Y21Kv7i+oFpjG8
ploBQsAbl88xE23+8xhULiwaPqAagpIDjwa2ftsHEl9borzFUF3tJKrOngeT6sO2U9uaeSLxp0Ea
OKsjSHVPl7hGBerrlIlfXBBfzT+/c5lOdZgGy+uSke5YHMN87WIsiSopLkUpeNPVffaP27voShM7
vXjCfSmm3w1elG/kNMPFcmYsASrrrZmbXyJHaELtI0Wrh4hTBicQo/aba+Ajpo3BFKljK8tMLi32
EKHaO+lUerA9do6x/cz7vgEMI5fyEggiCKho6YtqEEepozaP6yj/z5i5pNhStwHi3a6ZvizJDMor
DtD+to+FSK1Xvx6s13zVmPTBtJxVN9OC4WyswEPUIcbkWq+8wBavTD+PrzrKyDMqrSd3+3ibyANw
9xhBdLhtrTZ4L6rJs47Zrpvms5dk3kuPNvptzjRo5iYAtNpOYEfjBHFUB5MRFHe05FjTxH0Vgvrt
Ii7QHAFs/tf55PBPXWpxBLMfYBR2BS9w6Uyspbrhs6vGelvupcH7TPUwD6yPawvA7rNrxnxqLY8x
wI0nNTRbK+W8IdNDy2yTVzW2rPHFqHgwVE/22njqHVlzBH9UNaO7PDWAQx4/h2BB4iQzBTvLq9Jn
z+cx79HOchfT3lHbpVJsTcmLagJdHPXaWm+qN8d+d0ulf6zNIs3DtduywLL1dmpvnfKWLxyT1FmX
Z4evMSvI/wS6zktvbLq7kcIq++Ph6Td3+otquI9Q8BipVn+Nxfb0LlN9fkDRR3/B0jt7kIb719cB
OesUlDe67vg15mMT1M+fJ+3GCcEKZIRCZ3aXBzPNnvs5KG+8A8sbJfTLCAnionoY1Ln6Tm0GhXgx
ers//9eY+pjT1T9lHyd7o2lLQD6Vd1eNL8kSehACYKgz1ugaIF1qMXLa53BUX2UWN69x3pBeC7L0
qMbKtCJXmQExF1XdhEsb6zvu/fisDrYtvBFrVIotG/hPo2NDUzDNRsmQyle5Ni89icJH9F7la50j
cmsLLQ516KB4PUxXb7BHLgA7BfCpPYVUkFKGK1/1RWZPXeaf1U41hL+PQfK+C87GMjW3xZ6vrhQj
v+dkvXf21FyCWQ6ggpakfJRJE1VNpOlTs+86T+4NJ1kBHsVYXGuW9zjmUDSyMc43258I/6RvnRXX
8OHHh7gZH50xQbFdUJOCl/AzHrKDIxA8yB1WOjURQNAY7WlO3d+rX4Fgk2d9TGBOaAJMtz6a+54Y
JOyIPqoAXw+z3K2ghMM51SCSxrzNVbUPfAzsehsMuq5NFxAT74b00mPCC4EEtw4kHZDyOJpXfUVr
rjc0i+IC7CRfOxaz+cG6i8kG9MK+sfRbORRnTGC1h3ZooMeOk38uRwhwlvWedVPG8s9nnQzasxyF
/7qWjoFqu3Yh39GTTLTqXVktPZypnT7jYIk6MeXbBTeAoBnzXb/yjmQx/KiPd0N0wfMmwrdAYnCX
1ob3mFgPdpfpBw2LyF2dfqzr+kZFaJ/2RnOo3d6/jqW14GO0bX41y4QCvGu1V0TLvoGwmHF/6sdD
4wn8E00zvo3Vb04jLsitWDt0n6fQsy0qt7VmPJTEqqUz63er4MxTW65XB8HZRAASKTWsznITTt6S
nzpjkhc5xDLCtm3ad56XPBS+XPd6b35LZvwDQEwNUbJC0dDX5u4A/7i3pv2uZWl7KlFrfEAmEVwJ
75So6Lz+oalrsiTmBH9rjcOkXcYHgASnQSLI2Ms8rGRzDMo5OFfW0u4L4gaWVrbYWbjYhHIcTk67
IQKTwYjsyc0PAIR/ItX0YzPxO9lUyUOu1hgChxtC1NnI4HHfuJ0GXC/v+6tBi04CcC20JFixDxZv
e8uFbaP/bHNzgVdny+sE0OCsbQkPq7uriNrYwmpCFG6jgTpIIRBmqXIkI9Kp19/N8sfoareigOeL
OEpYZHfQy/+svtVeqL/pvAlzieaaflnq1nixYXjY3PaUe1055eBvvDa0KpE+DFWbXJKZCKM0eH4X
UYfQOxvk9qbt7m1KUlbeiCaFl75jkEmAmZNDdVspj8Jdfvq27j/Mft6HpAJ7QSr0E+yApxG1Jdc7
J6PAESKBTGNUmAXVcsuUfIMIUIVTlv7uygZ32tQ+8S4fcxAryFvJAxf0H1lgETOThqf6gClH3zrP
JEbMXQa6bB9n3Wvgd3DM/A7XJd2qz0IyD2aaHa7T2IXNQE5AVs9omuoPY5oaD/3WeDZGcR4kzKLa
CTOJI3sAqScMkxWK5g3MvU4XJXnuh4CyDmmd/NaoPKDEkKIoRCrj1+hMzUePrDkv7dNQYR/l+XCa
zIQaiD5DTw0Ijx+TDiDPemdF0ofUPdvGvmEnXO5wA3gvMl3w5z1ng1DvF8jFT3NAgl2aw0JVOHlB
WIXXZ9+CUIr1ARy+nT3MIC93Ah87bP3wPch1ODx2T/J6LZKDG2zqs+34O/HjEoEyC3ijbxaAGOwK
4GF8FCsWaSaE+d1gQGXq/0yQBlNgv1EXAOeTrkfW2cNhsNdDhKbrSK8HEMqDhgGLoWvIR6IXkyQx
hYXGf13a5WUWbvdAqrEM12FBFK3sn2Avv5Bp7nYOevLnYDFBgZqxc/Zc/6LFY3DR8ti/OBtOp82G
H50fPDQp06zdaUxjRdueVhSWsC78ewKIemyH4W+8Dyw4wW4SaU2+PE54FT14JI/rjUCcFOZr4flX
8A8LUfYccwWnv2dW7WQ3EuBLWRaZ1hDvuhoSRZm1JCr6xKbq1jin1m/rnZO7/RHoeg0oLnAA3fAy
OEBmvngVRSmzRnML6djXxhl8sjy1sc+z7NgsvX0cZRv8VQRvcJkGvY9/ra7cw3nnXRpsEBntV2qN
YeWUycXEiDs0W73bs1IPTiPAs6MDDhTcCSUpLWbxNkC495yapIdu74kZH4PZmZ6LCY0ijx5iMnnU
28lbVWru9atpp9r77LpE/mdXQhGTq3NzYmLHYHLAMfolQM82CA5xEgehCFBfM5j6QpbMO1NPeBRj
27quMqNsSvTxu6jMqEry5YJf9mlAKOpuZMkfZ3OIgqrzgG6xuhlZnfEi3ppNPMeuZuNBt2V/n8Z+
ufXZNnPTC5qkv8uUULeVxbFJPF2EhcfPCCbsrPWsP4axIPJw0o+8MNE5tOtnx5rdw1ylrL+3JvYf
12CAh9YbWdQN98Lr8otgeXApYi/dWzUEANjY6dVx7buZWLA3gpk7Cpu1CcQV+b0smjR5XzGGI7HH
4mzYBM6M8qQwYO5WkYYqDCzRdjavKxCY/2m0gXoR/vanOsAuwxJIasUNSI25DHrSLPg1eMieb4UA
bTUjM8ZOEcMtOBKY8AVwrJMRNNaSTAsrzpjPkhp5QFD6zI1aXzt7edbFOkPtiN39jCpNuGxdZAqW
cLT5sezCB2jmiQJeyYD05GqALgrs+goi4zQtMFKAK90Ge7hrPf5PlZ3lexPzujVUmDmxEfgd8GeR
Ny0VnILVv82FYRAKDuVTQGnuknXtxwrc6B2vDdCG9Q8xpcW7XuESE/S//Trm5lZZAm9LFcjVZKVT
cEN5gW88qmbhFQbAKtD2sToaDfCEoFK1GmDPGKTAIiv7ok6DW9xbKpPqXGYNU/Y8eHuMcoGHUFIA
BFevYY1iWurVLs+FG9pMeY+TAaVXAhTQBoBVecffQ3IkfsxIsJ7yVXwIpOAQHz0sSdzsPW+G4L7h
jQBo73ODXxf930JDfUv+w7qmv/ZTeZSz5DUJKjD3sJLVc0hCPTxOKc+e+F5XjfUNCXkUOecXM0+c
UzFpLytJgI3eqh9bezMeyP7WB+uUBbOgWr8PsjU4i9S5ZZTSwsJEVqnXK4T/LBDj7tW3zeXBKLK3
WWeVivc2MooCyvBm0tTG6NrkHX8PKNDHpwJEUsrh4FLwBsvVuJ/CEcXyzzB5xiuwXR9pbG1hIWAz
Txsbrr4qxm5fF27wDAvAe9KXtxUE37MFGMGtku7QZvm3hsAA+coUaGVDMVV118Isifkw/s4qTTvm
gy+In6wC+Iuzr5LBCtumHk+wI+q3wZbdaYYtEqqumXsdeGPp4NOndY+Ey/w//eDuzSb5vbjacqyz
Yr0i/PE8roC9bd/NnxKkXJ6SzpBUhpHC9EaviBzptscGGriVwM7QciTmSr7extTwJ6SCPUGRsU52
3jqXEavoJ4s8B7P4viwxyAYs9qNy3zAt68/lhplpNlydAGFxtr2ndMONSmvRzwAjxIYkVc1iph+a
ZsVR9p8hNa4OL7fHTl6ahOsa9NDpdmVd0CqgZ2eCnDZkm+zjw6JbBIbiLetACsSvc5cUhwQ6r9tb
cIum+RWhctQN8bz71NVQGCGFGyptFgx+5qHkvQluqB1DXECSnH8ufpdcwGU5a0SwyjdRm+qJdlq4
ZCe1ma9kkGBh8e9Nsgbt6/cmCkKNdlw2SCGxbHmpR+DWSYfXQ7zLNWPLIzCagMWKqKp897Rqn+sJ
zpS/7XECxbxduG47o9r6wie6Rq6vkYIqqsF5LZfypI5MvZ4rgyxi8q/P99tJ1FGG0Jed6+EYr75l
jtY0BViEzzZXv2PS6UelMOIFIST36QyG89ew/X6znXqnCjVqVQNWTa6uv9rMWCJT0sL4TnXLsj2K
RjPxn9m+UwXuM8E746T+pPoaOJ6KtJ0QJxnbCAPq3+pzxZzAMd9+xs9fWA0qvFQVU3VxNtLo19jc
mMMRqRU8mQB9fGJ/1d0A7ZYK9bwUc6Sb8ofCA6tmAkY9SPh15FORHCnbycWMqPUK5ni/i1TR+xPn
JfTk7xHmYhR0gl/URUL00Ofdq/rt3dx/msj7HFZpMa07U4reHqE75a36Ungs/3qBZtvXjwZ22ARC
3SV79XOpX0NtNYZPWVdtqrvAEWZMXXnYBfVYXfB1DECfqc2tgYjAvaEdWzyWmVumfAWIAMwZi097
jf5rU33aw5ECJLJvVZfPzbUYQUO56Un9vbnryFF3+6zPv62zeVFX7vMqQS3d1U6x7NW1Vlcl72vW
/72B+MqGAVC/ifqE2lJjn7eD6qvGKnAM6QYBRBPRx2l4UT/8562pLs3X3aD2SDKfuxYM+/8xdl7L
kSrb1n4iIvDmtrxXqWVa6huiLd57nv58JL03OvrX+uPcZKQDqiBJMuecY4yNuBXiR6ptyf2pvUxd
Y0FnlWsUP+pJNgS6y/n+6qnVjgReabuE1QCj7kkp0hqkrb9LR4DOtTp8UaepQ3y2k9C09qM3EgmM
HN9KBs4JE24Fn5ARpdn/c+EPv0Fkkb0C7K766txzfnqwyaREmmjqRkwB4vveQDd+MAnI6r/EYHnn
mzuHU3x4az4EVXy+gxpuvCwANTlWO81PlXEb2v43qUnk7XKHmQRPqmUD6V4mF7m9J4hY7sRvad3i
ITZHeQdHYzuuq8S/1J0qEeYxzUPTay2OFLl/rXOafIQ4wI82YiS0YbxjCcPWZRoIag+1kw7Gehk+
UwezGOmgqwh8e8NBjOC+MbrDkBpsS4ptanUIH9lTcOW/XtfM4qPrEyvspBrhClNAyjL2xvBqq1MA
o5aZ5URvw/Q2TctiJIniUpdh/ZlmJEMdra1rFR0xK/Hd8iTmSNFfJMvb+mGIzlnRPhZOd3AqfS1G
wnwIsgJ76bWucBCIuZANe7WHofu4vOHLWBZ1ouhNo1Bu211FkN7et4KdaNPFYBc9luM/D0FRFk9N
5OZjRHnOfmoXxU9187DNC9P8O/UgK4eDP9aPHli5VUx4TBYT5NaaRDhPHw7VAWjqqWxUB3WHDgV+
etYF4ol3poowqPWQjvWjxdqA/eFFxWIxytmqBjqREpTSlc3ZmGJVR8Tj085udro+spSoVHkjexm2
mxaCmRUO3p3AHQzpJBepj1258YL8wUqKDw9eXFWMg/l1Wsqichkmy1gRXbIurg8t8oNiMIqknKZr
kVMj4Et6COZJ3H1xkox4xoGYFYZd6wKrX4u3BFQ7tSL7obaztbfUgERJ7FsGVIO3gOreTYGl8Llh
TSjFR+zgQEPCKb6hj9SXoCXcHRqTrbjHIhGPPZyWJxDlskce4h/poJ6cUEt28tifIz2HoMxpDmKS
UZi1azC7Oey5Gz/z5i+AVv8ClJ8cxQnFkxc5Zvp6QsOYQfdr7Jw7YnH2HLPsRuaTi+bZLhUjYpkM
ZEW2jhy3/D617pVNOwC8X+5inljMpNH0mUnsxNi4BnAhASoBF/BGXLLGStyBflR0wbcG5ESDF6VX
jO3MYyYWW8TrFvvBto4DgTn4c/fAI+EoDsx1gmLYvLqad1GB4mX43FRlnoTBUt9KLdJ24vzid7lm
0B9r9WHU0non69qjeKrLoxW5tGl+htoQrPosg+kfCPnfDdoycUji2y/K88KO7WmOIg3bB2L8t0pi
pqDz67S7QsiuHwhNK04CtdMFTXFiLPzJ/SSZn694EsscszwYPtC/Y+CZ+uCUGwOANLQYlobCScZL
YDODb2AI3ObcMvFkxLD2ZGyPBuHBLrLt4t+INpEsM/ryJOcBPc33y01YWkVOdPn/n4q1Wg966Sre
J7FSED9GFOe1+FIWublyDJD9YEELMYNY6EqNeZDRWBRdxGXnJZfIorDJqzZn8Wv/DaufP5Tid35Y
ZczH5qm9JizggkMQeQw+9GL9inME07V4TcYMOpi1N+jf4FrBnuy30SGrfF/eiu5z1p2+oAHBII0X
z+s4MVLFim5JlrphTHA5KDBFKoSJTYsw8XeWZI6SFOUPa9n51+djDxLn2mfwurXkK8LTdyZeqnEN
X2+GE+qHLX6IXp5UW5WP4maLRZ3ILfd+qcMRBOe1BwBk6SyuvhSXY0VueYxLw3K+T8cG6UsDUQdz
GHOmmDgbAgHSgyiLN487HrGNn9rnHz/mSrYKpE7+sIwUj3AeeeN3D6D9UQzXACZdgqanZ+A3DZQb
YqT8c1YcPU9VBOVUBzuPN5+hIB5IkWUL9wkTIgAeonVpWPaAokEkSz9R7NyfnVKmx/nXTyN5Bnss
78y8npkHs6h11LTBf/Lf907k5l4i+7ksDprP+qHX5wt8PkpScGzU5rMyQjUr5pVl9SCO/ae6pYto
ndfZIrsk4nksRZETx/3rWT9sZ0Rv0fHTpf6p7tNZP13JmyZ8hObKxgfRN73iaDjjqyjGea8qXniR
YEoBnAmMiM37ZGZbkqVuTNAEBX5Hn6LWyM6dxHQrTr50/dAisq7uESGEC34e0eJlWd74Ty/V8gIt
L5qoWw4TR/xr3afD/un08+s6phO4PwuJ9us3NgptLGuntbD4cC3JvJNdyh9sFf/U/VPdvJ+YTjtf
QZznU5/5Cl3kXBSp+yM3jr8WU4PYg4rc8o0Wc8hSFLllQbZ0/lT3qSj6uS2EAe1PpYQSIcpMgHy8
nPjeWd6KITxnRa0oj5iy2VYnRbJTnexpmd4JpgI2vpSlcYKRi7KY+VkLeViUjMSwZ9OR6xn1uBbT
A9Z/KFkrmIH/wtXmScOUsSGI2SXLR0CYkL9txJMUyTLdiqIYCpbY9C99lmGw1H0aQstpeq+KMVnY
IL06edQ3jaXG41rsfyMCDDAXRf2zV3fBbn7jxU1ZknlaXcridv1rUTQsr64oehhS/k7fovzpDKJu
TCJiJ5SI12iZ7OeF9dwuns9yZIVWCZu35GhgGNEmC8mHnePSTRwrErEwWIoi96mfmESXug9/XLR8
OqRzCmk7aleiAu8lUApUA0QPLOWaQiTH9OHKUcSrn8TU5SZRkhzEncmjNk0Oo2ytqsQyDuIJL090
fvc/GDM/LBWWriInHn6QtVj05k6zkSu1ID3RwgCaFBWu7G50ctwxsLkow028orOdUoyAflTD6k28
yH+tWqXsbZHOxnVS4RxM0+QYQREMShzQmkjKCm/laim7hifBf+Ybq3ziHbZGAwEyJuTF8mGoirfX
VfcsMNsGDoBAhrtG3FXxXMoEKJNaZM95CM5E4MnV6QGPNaQ79WzP/HT7xU398Ijmret818WeRWTn
1zzAOTk6+rAVd1lcdknED1iK4sZ+qpt3daLlM5hz6Smal7+k+r66NpHWWyFjiFScl7qvTRb2ew0i
wK0KYpYi0DMISLMjOpO0Giq+M82CpmdqdRzCPNUoQrup9J4CJdkr0znkqEyuuVfWK9FrbJL+II25
vpHbhCC9rstWVcCrLhInsfW16RDgqRBTdIkjeycHvpFuoQxCcJmd/RarJFHDg3WsVK96AJOFrxnS
WIDniYV6UShfYrd/niLav3jQwH4Bf1NuYI3rYeWgKOoSCI+SCPdE2cMCEZpF/CV0LJgF9eY6hHAh
WIQt7FR8+3vHcMd7XFQ/wTseWl3JX/tUR1Urdr+lOUvyEh34k+vJRIon1XPrjMZ3B2s9nl3Xw+Gg
1LDjdN3Kq8ryazkS08uWPH9R5dhcw6hDeFUAbZecTbIAOqbkMTUK+JtkGSqjECdTlRPHjRBjceun
FkxJiAl0KAr4kbKvMjO/jUNU3EROJEmWWfCepSnEwhjhjSz0NnkB/ZA7dO86zrN9LU9UfolcaMiR
wMSxmQzAK9tl5xZmIazXMoBPzUVIVIbBcFMnGTFBTt2xH64y+0SkBu41B2N7DevX0A7BvZsSgC7B
3ZWjb9BqSkdRlSeIdMO7CCtXBvGZZuCtsbx7BRv2XcYTeo8lRVkPfe+xg6AhNB1Cq2KTe5kiKYqG
7GrouuamRI3zME5JmRC2ZzK2QFfTY2nw1SReK7mFKlqHd0YfEJvrexVeGPf3EAXjbS4RzQHzr8WY
W44vAsN5gGUmWBd+vYL3VNtaiqFvhqFK4XgjmD7TFP1kWoQ6E9aqbFRTjeoVUvDQYKAAnjt+fimA
2l2qKVmKjM99lGFD7aA2MsGm5eopHfVYWyu6ppxEkg3efyqztpDWgwPK3fFjjM2QGjy3LgGjttm3
71GXvmm40okLB+7Pu6WDZyYykWiFrIAlph1/4+786qeR+j5UEdEKEOI8e31C2DU8WA+jgi/ZGCLj
XNhpe1LbsD7EcZjdeAQKkP9a/lL1EoMrifWrrLXPJaxBVzuIHjqzqIC+SuWXsMVxZEH2uBVF0YAr
9AX69XRb9qsW4Y7VMHUPlRhRvpBYruk4PNhUWRKwW+aMzYeDjfSbFY/6WZyqrHTlZjn+AXAYSp0J
tGg7PjjFZvkFtRf98f0xms9bamP9UDX1NpWhtVm7SCy3XvKEUOGI0T6r2Cub+hmgRfUF7Hl7w3R8
FCWEdusviNYBhkp6yJqmHqLO0vLPB0X2s2zDx4VqIIHawH6wWExZCQTdBf609lJ2mJXzGLYT0WDB
ZHGEBjMimo1boepSvYdsU1mLorg9SSxPnyqLmLDp/ph9T6BLMS30wr3Z/5n/Thyl7t7MSjBn0/2D
dZqIvGRw0KdnzPSdDnOKyIqk8EYQ7ktZjLa+hkLyQ6VoFi0N4I5N90DgDBF4XrcirgtJhbxgUlLL
t7L0/ENrdh4c737xLc93oj3s/HIXq7A2FaNkYbCWbNTCsQceKy/wLs2UdBG8J7bm7j80tG2MnMyr
55rhFghDeM77BA3DKRE5Uaezy0aywYRRLVSCCr3Bf+koDpl7L0c3PeKA/5dDYrsjvkJW9p9PUzcZ
JLeP/S2XsQauP/060VtcZMhytbrE9YSjwO2oGzUIWBgpr8GUpBBMXEVxcF0YCwO3A7wuhxjXp+Zc
hrl8tXQSORT0znz4GvzIHBzaWFX8vHDQxBgk6WS9GoTiwywlWj8dKoriwjWsowcLIvD5UHG1D0ck
qr5tcgI0PjdMv2rIQ8COj2NmvsXIkxK5NNrxuR6K+Gz3AQEnCsybTYKfUcZbsY0yX3mSc7+72Gr5
I/UV+akzM/lJ9ctbwwR7wzcN0gXSQb5+rQb/l1XW6tkktOTVTjgVzpz8GsNm8BoU0lfwyN6DaNRz
7+pmoXkXbUQKb2MAdV/SqWdfvkadoj8rbpC9KNFRdOGbkzzJVQX88uaX8XBpPSW+9lMCuZ/arfSo
JGtW44o5m2i8qSj6ADTFkePav+WoQ73UxnYJcil+TZwSHm1Fq9eiqLVVd9BQTd3kugEj/so0mvYL
MlZQFxm9ug0AVL5WLbIIMni9/YSvfCUULN+YiasfeiQz77nZPxNC07wb+ffRruyvhmTXpyQPoE4y
1ea9GgmkkC0jvUOiA5eu3/7xLLN+J2RL3YwhKuJm5T4rBJ/BYVt3xHuSC/16OyINC174P1XAIv82
fqpTDYuo2GS85J1TbtFry2GYs7LnRDLMUxU3A5zbbfasgpj+gvT7SjRKhLE9E4HxFSSvfBVVplvh
X7C7fC+KPWwSR8UZorUolqGt30e8dKIkzth08lWG600FEX32hpG4hMzwtXMJVwyw6NKFhc1Mrxjd
w2ZDLB60nlDLbgu3s06ipa1dZ6srncG4Q+1kdJl5IIwJXlu5aNdgfIKTKFqBbBKmELRnUTQRIkIH
UnUvojhKw3ebb/5NlIY2uTNfp3ctJL7H7b2DH3TSY5zU8jVwgRH7LnJVXVrcCfTZQjvRPuZO/RKF
tXwmWKF7VNWaVyWEVb6I7IvoIOrhRdzlUpncRJVIdFiOAhMAQ9moCK5mqMcmpvcouofA0e6p/lhV
2c5u7ALBwnILjXl+NgcrOwcNYLmJLDg/SzJJ1RQ2NLPysAmdFtJxM6gefMVCCnwwnmEIi99lo3C2
8GbmB1EEo0NIvZq95noPJaXWEkswdVPawV3B6UdUTdqjrizXBIoX8TtR1MkeOL61U/F9vJuGdk5t
yXjS/cS65pFBgMXUrR7k3wPRkkc+bcqVZZ2CGhE5e0pGJXbXWPAq4nf/U7d0ETlDqn8Xrars/+l4
tSYApjHDh7Ifq1svFYRLZzbUd0R16XyJfqey+6L3nflaWT38QKmaXRJfM2E2LmIi4rrxa1vYj6Jr
r8WXMtCct7JK5Y1dhsY1zh0EWMoSthR4YV+AI/2UIL/ahtnaJmzoIue8VHYffm8UAsQMza4eHL3x
TpJpRfsg9uUnWFXKlTi9Nb7JuVP9bPAbEUakh/AwDtoBm20O625uPDomnOO87hbElkq6ipIygxkX
jqpLzpx6MXN/07pqeCohJ//bMPcRzflSC46E4Gdo/Dfy6MnhRrT7xD1exNlCy6bSLIATFpZ+nIui
WXWUqN/xagdzT09RHw09Mvay2YHdXk5hWPrZJLz8ZPmGtI2VTEWWqrMOBvG+R7Ruqoui6dbOjJLh
PqDjsmlruXrhbZQJ/bGtb6ydH+Hmkf5UzrPdRSxJ+8zYPT6Zdab/BJMIWaTOPM/o46VNIguQijdu
y6Iob6FalwddK7pTYNcG6r5ujixBY8GPRbAqEx/ITDWHFstt3ffQ61+iQJd+S0RazhdKUgWquMz4
NcTdd1+SrDfFrBLYjpXxyTfhBmeJ4j0Aobb3yUQqLktufG7j0NhjDogfbKBAxDhXBvYzJjLTHf13
JuBvgA+lX6qHDjLRSaywWYRHnq3/TmBGVpv22UOao6q/tA0xy/AUV89OzZ6waQvlgbiNhvAcFJbA
XVkbjGuue1BVDQ2q3pooDeQYtTilSc4iZ1klLkAoEK5NBK0L+jVfFKtzntPYeVOGULrqreNwD6Dv
Lf24PIlio8E8l1phc1TDFmIqhXXZsckJdcsq23nxAKSvis6Xr22Ruy9BOb6rhqfeRGmcIsAt1XgQ
XR3FOgeK4d5FyW+9fR3n8Rc9U90Xd8SXmBnVU65Z1ou7793Eeg/5VO7rXq73Vt153zJ1X3al+S0n
IgvJnKI8dF6XvSFzt26NwP7CPvKCyEN2K10J8nwP8EbT+spqrpsaggyPM8q6E5Kl30N2NPASQbym
BdpvIXdoQKbmW17zsnSotFLbFGZj7DokBW/NlDAwhk2FNvJGFEUDDtvsVo2obSFZfSbYiSt7TUF0
A4KjK2x32U2bEhMq3rMtadfUKsYvWAHemjwYvg3BFOhRg+eABwrKvVh9C8du+NaXgbHup/pgqv/f
/W0ol5b+ru1yHsLT1pVnQ/j2n/Mv9f92/v/dX1xXLTqQ246+1VMjXHds2B/zbigfVUtX9+ZUB11G
+SgaUja/c53oAlFk9ZhPdZ+O5csJnZXk7EOVb6JIjAlt6RSVvGNkJH/rZOSjnVTfLd1EYx86zqos
wRt4+YOU1AaASTBfvVJ23tbiXd+08Nhskl7JHkTS6zyvrH1VV0pVbFU/ki9eARCPSUoUYGiXL/WU
iKKpSYDu53JSbFq2a3A9/qdV1C9FcYSog9vunAYEtC1V85mWcsykN/b2Q87t+t4i/wEjmfMegWdi
UOXp0XHBkqq99WUwW+e7BgEd1kKnezBsG8HRCL6VLJYDvK+giQEeH6tc2mmqM36FkaHbN5xVEJ6+
Ass6imv4CeF8bVEbV5SwnZvbKDi6pnMjXvGgctdeiBsxUB3QtJ1a1f1JLX04uyfBHaGoM4vrGH4G
OJfNl2gQSQtX99YmyAokemsd9VjPIdep3cfEiqRHCKKbjXpwkBGLxhFOFw3uGEjILX3FEgRcTNiX
e6lI2j2bP2jxtT+FXn+DYqT7GoQowUdN3T4EVasc5LBOjm4f6zffU9HEkPLxNfbjPwQdJn842EcO
/iTpOuxYSP8+oiez1/rGuxVZVT1mU6LJLA/9DLrEqYOmTlCkipANo85vSgwuHspkeds5WXMT/UU3
BJ62iEYOCKBBThNNmuyEzKMl20aPHmQd6KpV8R3SIQQiDITRtEbud+iglTfDa6J9AbTmGiWAKrRe
Hy+WTWQx6HjzbCVdcMygMj47emAcMXtkJ2cYu1NS9P1RkoP8nGgZwj5uG1yiyoXiqbPsS5QPaL2W
GEmCJnJ3YV3LKDDI5c52sh6gK6TLEEC1d/wT+TYOrebRhe0J3mBiB5lxiAYq2vZpbJD6Qdy5fw4M
6JEbfdU2PkYpL5NfKnzQa7+XtdfetuHyhvf0K9oz7aoIhv7qokMFBXUab4rBD2DCgj+ObxOADzce
f0SVvXXRI3vDe13BaxNMWPsxeCKW9E9gyuMPKdJ+YPgFXm54GMo9W90lNR9nt9P37XQGO0S/gziw
HImHng2VOUDSSYjJj4y4RLXRvzvEGrAFTLoz3Kj9vURIfWLjHyFdK6+OMTRQIfMGsDPKD0mlQCQD
eV9/C2FrYVHeH1JdCp5dybFulgKaVgjB+3oL5M5wu0Mbd8ObbrJ3UhTv2c54U5QhzaANkPu3gADA
rZd37UEcpYbRsdQ65ZRaSrfBlpidQASFbFWnyGDDQZDDrVdzlT5AiCi6iNyHSnNqEZWfW5bufSL4
CbnAch5RVxQ2ODQceOsExcCbkddIOdZS89ogYHnqXTmBvoJbksC3jd2yA+kxFWG0c7ZDnaFzORVV
fQC0pBvZURTduFRWoBPDFSIPgORMi03BlKipj95Trg/5uXeiAgULciJZ+oicqENpnN6VSohSlxKN
9X84boQwKgeg/r/OLYofLm2hI3BkJbT6ULccIq7fB/l4SuK3avD9Z+Zcd5WFlnFUXbAVbao9yY7l
7rXOl9ZjymO2nCy8m0V2ECVxkK45T3WTOFfDkA5QF403p6mAFNZp/bXtrWKldZb3vfakZwBFzi9d
UXapzXQAD/jaU1I1oAOkvE0S/sGY8QA7SPijCMqQz05Vv01y9+vIaPIrdu6zDIn7FaBAcU2Vwt9B
ZzquIl0urkuDaGWB9befjiRPVltruXklRAbl5ukM4hDRcSm2Zm+trK7EZ/nfi3w6tdRH4IVU9zUm
RhXCzOkiywlEMe7kA86v8LSxO8m6NL2HABHSoSi+SK0PhES17jpMjvfYnGZfJSPCQPftuQ6kL5JK
sX2wMBVcLRnhklCG6n8uTnUodXfXYEpEHSGYyhZdNLwgU+vSIPqJuqKUk53eoQogirWppdsAWphN
Ew6Y94vyRwBwwcnk8l3xBuBvbT68Wjmb9nKo3Kd0TNsNoWLto9qEsGFaffJga5CqhJC4XQej7Q4Z
UbUwOAbE7CNbdTRiB06QaRbvLDm4pbFc7BL2uncZrl0sBlivY6OUMKxnyQu/zl9j87a/RiYMKMao
69/QFH1zq9j8mRvuScaQ6cGEA64pKiOW0i9ZXpvQ92FkwKHR/OkH5+KmafZTq8Lvko6VmtmSAHqi
hgyjRQ1Lh2rBgNIzGZPuxS27Ck5zNhCitbf8/OwnQAFFa4qE58Vtx2olWsPYT9C8hFNOtA61Gd9K
Sf8WTWfC45E+xGXxJNpC3cbmBNESa/LgIa9l6RaiJETeM8bgQeREIife+6jKxXGpEjnUUP1NiI7P
fNTSKluJtQ9xRK1EnVX50E3aFbhTyEHXS7/lOnKXXCs9M0/uqNJ3DFGlAon01EdOjovIxXmixMrZ
sRvlLIOjArMeKPt4hCpGNIikt2ENWktTn1KShmK3HKO40s98zGG2++9pPnQxrBAMmTj5crYWmY51
aw35Zj6vaHbjkEt86DmakrRGDkvfaKYDEGw6vdSVQARBsH44UDTMlxQ/0E9kd+fo+utcp4lfsFx8
cCKGoGs18rHy680//qel99/zKr8SD96G+TdMd0HkPvzY6cfNv0m0zBdt8uQhhNgVqPjeqG35nE3d
RAdXLzHziKxoEckgbr/I6nYDdUP3w8EjdJWabsdqAzm1vrpWUVCsSwQsvAComVel342sGuDQI6ax
lY+m7457y2l+E5Y7bGKIFeXgZ6tGSEfqJnoUDvxgTtcc/bj+VSaus2PNdLahMA0KNdgo5jBR2To/
TQmJ7LBZSSUTOUSzOnT4toONsULdyi6jV/aZB0B4L3rVOquW1w5ej+G5dAuCi5sXxes5GTA/GLGj
WytXFysEf1kQ9YRBZxtj3cp09bufdRcJr+eQIYk4QMGQTw6/TMLpEIH3PYAjZpvqROdAUh7LOpLu
csiWN0fP6F64Z521CPJyU1XXt8Ck4ug61ymIuKzGrEuOy1EelrxNUkK5hG6qdBcNYNC+1yOIq6Ju
gXKOT1XxVMV6d+9YCNVWCRd6ypa8GwkZgbws5Id4L1KOyAoKOcgeFI0Fs0Pdr3qgprpDvKER31ql
RwFsSobYfSw7cPxJdra8ziDqnyTDWrwGY9bv1AyuMVGXwsCwH1FZw2D6n7pmZCEBpam6L1DRy2zD
fUimBDoKJ7eKe21C1xTX8OL0rGHu45QEsZYf7MEaVqLIDKLdQ9goAAxVc9VSX5n618CotZOosqVC
hZesH5ELrbKtqBOJproqbiI4G0WXDw0w5mlDNV9YVBtqhn93yNKjuLCoc/1uZTq1tqmHEo/19CNF
YxDJ6dkwISCcqgzM6jfLkjad54ePWb7NAATfa0UJHvGZ/+mDwj12inaFiDy+9IhV3UVij3D9Q2tl
7Ja6eGhTRNxg5o9kKZSANLoamtfNKTIi446x35iPbQJzO2Yu6kd+XaGiZbNpc2M0hkYjt/dzGYWk
Yldmsb4mzpd2PzfU87R4Div7YXRYHbRjga+oaPS740TSgxGcvamgBeHfpDfK9war5WnQ42lbCN4H
9T8CM5Z+fQTLUTwy9YoTWXJmol0R3BG8a255NmzmETXmgUescb2CFbl6yMrEe9Qxkj2qYfaUu15/
Ft1EwpJMXSELlB9EUfRVYFnfGAWR4+IoUQeiIgaSEF3Zw/VrR/ace5xqzh1e7vGkac03zy1hCZnq
VStpUZIKV25og/wX3WDAPOK596+iByu/uxwo2jkYGX/ZENQHyXPMO2BR646CWLFVfBstg3607qJB
qSH3lHOcM6IoGiBM0W9FzIIR5Q0J5li/xpWsaes2YP6NWuOy9PWxnSJmVln7WC3CnT0QMQGdpf+Y
g4bYIM8SbTULZrS1VRfuTnM0mMPhb3mE6jl41OsKbKgWYT/osYfaWoyo0KRlIhLWLiNqWah5qmPP
aiP3kMOTEAtxJ6Y+F+Lhv7mpCL/e17RGyw9tDYf4u0laxUUc+iRyyDUn+K9P9YQSaqYQRpETSScC
JaeETS2Bk6IS6tpm76h4vPsQwpdsePbnwKspzltm2V2+yeqImaVmFzsBH5aENTJQB1FOBOqh1ZOv
+gQ8aiYkTTn9BLSJQB6ZAn9kFBC7wQaJUQDe3ZNI1KLuRwSOyol/479ZNXZ+BpEKB0aVQvsomtt2
BCEqsiG0M1D+RyFuDojzcdrBsjffMXtAgiSCZyS0TVyI4i7OzZC9nCerzB7uE+QOQJgBX9C30qBJ
QOya30Oj/3Jhi4izYt8j/7UxlCcPXcdT1rRvFrf1HCAHtqsV/Zs/6M62n6JqI06TOWdmnGQr/u9y
t0VOPAF8WP5W97hXEippZ7lRN2Xk6YcaobaTqWX50WSTEBVhuZLkZt/p5kvMvzaMHoQ+oA6ZJ8wQ
UErW5DaE9KNkbMISEPMESkuniGtrelgil0DasC2gBeG72yqnCmYLrzBxdGk5THxR3F8+3Bggytw3
06mgULSUtSQlLvZ+DG6Fb/zUE1/aasYl68r+VPlmNyeaHvQnV53uXDJ8SxS1OAH5LU5OWkA6LrKp
7bTKVmSF9KrIiSSy3IJoJwc2jCl2PpvkWHKtAKDDouMfB1buWOkxSCACmDCi098UifjDS7FJNJhl
FHQz3QnDNE4xiuJ2ZAJzKrL1iMErTaxhszwZMU6Xosg5Soe8FQBeJu8MnkASbQr7WxKj0f19oxvn
aIq9F+NAJMFU7HBx7Maguoiq3DUQd/BsViNC1qAVigam1PJ82yz7EitVifqoloIBm1Bjc9Zq1O4Y
QfIFSJ57OvFDFDoyBiIRxTCAhVgJpD8lS8rujDBkvRorq0UVRQr7s2VnGw2Zrjrrh5WXIK3ro0+9
ke2CXYwqu3tsP7+cuH9W8olYl/UIurEZgnNA6Qdc51s1acGNRtckK/wVHGU4Ssfcv5jEwlw9t1nj
b69W3ZDcEoVPROoUxsaBZfUsF/WaKSPHhY5lMS+aI3QD09Z2lB9B36uHsUNByLTRpLW+1mWd7nSc
MESxNy1aLJW3C2qEKPV0JbUJ/hHCBDd8cJk0wgddVcz1oAzS1pVqZGFadQf3P/R044umx8c0z7Hf
IUkUVPp70RVoFg7xDvqlYGsA9Mvq5uJ7pbzi4wgy2c+yTQUgw28uEL8STxLi0pVkXK9eiFEFLNUa
UrZg1xWTRnStEYWLiQLn9HrM1Q59Y7va5FBUVDa2xrb/U1ncGLt1kErh+LF1Lt4QhesAgS03DWV4
TZEoDRTM1a0M8a0Wwo6PaGbR/gldENkykVTrfjTsvQvXjZTXh1r1uQnw0AW6yZ3WfbDiVacTF9O9
OvZkukQIkvVY9cvi0z3NLYoCd4xlHtNor0kDQGCJeP+mk/asKMY1/sdvLJ79rT2A388lM4KbiDAd
e2TtqYPNsaFHI3yTP+6lznCI7MceCqQDHk/5QjAt6hk2CgxyyoPOQemCmW88CINtz5bR2mp0OKdA
PfnSn9pFW6bsr9MIUkOzvsb++NugcZ1WfCgLNtmS5d4ytflZJLAjqbyia6VrEWsaOvyNvoVijhzq
GwyilyyqUMA1wYmB4N7EmBM0HVD4GMnx2qwnShG4lle9Wn91+V5sYHldocuMPmiCC8fmWmbhBHBC
jO2aqJwBRi/j2hTSLvEq93GAcX0s7B95jKqeJ3vfh1ba1TYbwU5pN9MCsDU1/0ys3M5w/F8SPKyr
rEebWOnHN6fAYIEBUpF+W0gkwmukBUdNwZLnhPIjjAv2Whvijeu3z4Ni7xDCJXzEJxRL0mW8reyQ
pOhnVCjNbiz6ZjP4cb6T7FdfStOVESbutoxT7DNtujNMKbuMPifsaiyDgaI8eH1YQ005HBv5Ozt/
f+0MVrttyqcqQqq1RK8Le/7WdPJ3pW6hZ4EgydYQPa7bVyJyNciOQn+NimeyYjWorEf4V1cOgqmr
euiTVWj5B0OX5FULZZcZ6q8QiRU6QZLQfMWsjwp5k4aor9gwhspKc1A0z6Bt+Oo57XfXK0pInbJf
4fg2qhHka7H/k+DcZFOpL0govrTES+J1gS21OztQpk6+jbpv7A22tn5oLExmBAGbrvoH8w0UJuZ7
2Bm3rMdpHzsXXaVbonRXTWb1z5webltUh+u8urhjg4BsOuyR5zVRl039w/AD5Wzs1c9R2nxTGgTl
5Xq46yEr/2ac6HozDIFIo+Po05mhU0gmG2KGITb0GBPrMmsgBAu/t9ykVZkjCixp0jHvWWT5ulKs
6z33Xt7EFgZ/JAXOWr4rk/+h67x2W1e2LPpFBJjDq0iJkq3gnF4IR+Ycqsiv70Gde/sADfTLxpZM
y7ZEFlfNNdeYVnRPtuGwpbWT+bJ1nm1ZBkY1shAoYGiL4o2M+yLQPBrefTekm74vX/GLMuQ4sIeW
eUpeEu5NuyNIeM2JxRktt71SvADzvwed5m7618mGQNemOXP34uCm+k+t5D9lqn/3rUFYYAeZX2UP
hcIdVmKcd25JsyDV8LK7BT6iZI7fNFRQWQL7E3P9qGbtuV2FqmpeG7G/Ru8QvSD4hROssv1kbuDe
dVup2Ou4c3OZkmyT1jZqyWrUbWN5qDVuCiUeIRt4H6wXVk079jPt0JXpxcGIsWmK+lzm9V9pOIe2
tT/7lI2XNO8StygDUy32GFXQg6KBvBYRMVfvipuBNLMYVHXQ4kDfjkYGkUdMeWArpNHryjBvFKuS
QWQo3y5koySaMKKnxtYkVEofHDucZfdEzBtt6NIMUQFCa0HJTKrnSqo7k1TvnZvY+IfxrKQWp5lS
v3lqnd1Mfpy4K0PsYTISaOPFy7wMRQB/5inplu9a2q96Pd9Ptq+XdruzY3laQHPmNuS5nvxJzbZP
NRhrt+7hDNY6HTWzP+RRhE3bDkWqBG5K1v37nDYfXlw82c14lDaeRlW8JEOx7/Hg5JJzIhv6HUg2
0DTTMQEciKENMFpXWEHesANXusDouD6hylvFvu1rgYg7w4yDDw00gOyK2PqYB/lBNnW5cQrluXcB
2Qyp/t6X+bcAp2e08p35sl9su/hijXCZ0sNolk8zY+R+odYPzQi8PIXDNOU4qnk/Hk1CxMKaNgCe
PwPtqF9CGpDA1PpDPI73ZBqRIeiij4vB+e3NHjQFd1gytol6r0yQvwCUN4opiLxUK7BNxVEfqvsc
NM9GW4S1NT0vlLZ3eC97AH3Qhg61tAZ4+zlm+Rl7REKOJmnst4Ri1GfmhrHwOWDTda7IJkLZQRUe
rG+1HI65Kt5Gfim2fq8pJgxIn8WL1ym3rHyPmMuazTg6vPXxWSOZvrb0cMjEXtbRrt/3otr1vC0s
Euz86R3KDb29lPpfgAJ2mnOKSrUfyFNTe4LFpHfMa1ifo5HTT6l2IuXqFW70WxREKOf40yrZvdrj
cNS94W50C588h/tmiD+skn0jI2REN4ji3WGmHj5pPfm0Zkh5MIn+XDg36AiAja8oGzpNUNHIrWuo
GIzH0GSfcfDYLdflmejRjjogVdGquFzGV3tAVF4KV27g8FyKTPab1oEIqJoYjowyfqrt4rcZZLcp
h0IErTeSGMnQYZeoh0n1HhyDInJOIGdX8XRr9FTZzRh9jAPX3TLqOxuYt9NPJwP1DnJKHoC4s5WC
bmgbgRLFOwVy9xUGIUanGAnNQDvsJoM32eFtJPJkYUHXymDUHY+Bf9fdTJkog/KxL2FETbmi7nQD
ZkPfpQ8EwA8RbHtucFSS996PKsfxqAEiYzdm7d1oeFLMGeymN36YA6TxWUnxvYwfXe/t4gmkaJ+S
UezlXlAgEXQ0OAqM8UGlKlw8FGGtmfltjCIwqmqJYp3vy2VyD4RMvjop8B7u4OPU/GgDtfEsuDxr
+DpZejSVmoQ5AUMx43Rp0weN5SdgOglXE/k9S9oe47T+I2Q02ZjaSFvJeI56l6CS6kuDXOcuHVMS
GolgUeqSz1mdxri9tSkW46E6Tx5NQ/JFQF2dGCB6odZ+cWla+Fa8ZkXo8nu22AHk7iTPrsetxp6D
3B3XhEHu5jYBUlkPR7V9zfWWq0P4dreoF2sqJcV4kW9MlxrMLvBtxOnfhJ493Fr1SsiyJLw3KZ6t
Wmw13ZIUVoRmpA5sB3u8U4RsDqmS3xkxBTmZtJVuVaGBMtW2i6CgTaaQIW2jt8sAQejZTuIv+Faw
U3M8e4nWcgVw0ih/iH6faZ0fItuQJAMPdCvPZQPGDMS9uSlw2+4XK+6CHiKmJzI/W6xTN3p4U8df
S7khavmYEsxaIUIDfMR7lzdbRhnvssk0d2rVvgNZuBmrBeJzvSKaP1qT4GrpaQzr18lzYzpUQnig
XESCTavG1J11CmYSC3rlhpiWLKIhHeFnNsM99sxUiPWZjSAgJzGT2W7rO9OYn3TVPrYZV2DCO5yb
hErQlfy1nGgKigHicLlNNDtMbfmxyBucM88FjtQNuSDtttR4n4gSPzOJgW1kYb9uM6s0zKsEb70q
kPlWb5sPPeRN728VbWcTeLTxLOXRrM3dBOB2XaTqDRxURqFmDNThSpcj/SNnYVOMW9CB71NifOm2
Mu8ifQKWzAgpREO2p0UB3o6K0PI4+2uF2QEKE2ITE+ZXqPGHNIGRlBt/hj1UG1si91tQk1g3kRAt
8IK6ep+6qg5VzglyUk43isdZ4lj6J4LLLxnKze2U07XWadzPRBXluvYAsK8MsMowQGlogZrX1voN
2xSNONB1GvtuHpoWXFpNyr2jTS51QNb4oOZ66CnDW6a14KiHWyXlbKs7c9MXzXNWVIwj2TeAMYOl
pn4Wg0eqLyLFxi6SUJA4DrVzOdtY2BvzZ9a876ZcsgAjW8NpOt47lXh3evENSXS/zLNv69pHLVML
WrIA0cvwRSQ7Cz6JqHz6IGpjPk65cz/2LmMZWXma3JEGSqvSyPbeM2sg0b40nqLhYTRVUN0wREkQ
I3FHdaJAJtWpsMyjqdlcuvFAnhN9jE51Lg27jqmuRJCk6h2BI8/6RCqmN1a7OJkfksia8AI69zRU
CHDJIpjNy5vrPbi2gklEX1l85SD9YcgosCkwwdfFQabXwQzFlpjzzdSN9BuSUGmqU1U8g83zaHZG
e85Jv2sSYyszjZ3YpHGonlZbRbcN373pY4CdiH54F8gG90Y8J5WzFa36phQFrZZRDyMJc09GhOEV
YNBaZ/TjafhOWqz3lnGgvuirggJDOBuLqpLdl7io+YFK2oI6XJBSlXq+Vk82P4Y8hMJT/AhvbtUa
mu+62c/sJG8Jfcp5HktfmWADZp4+H5z5tTbTYhvpYWHSkK6YQ2UGNd7a5MDU5viWV/GqULPzjzI+
Nc/ufG4I9Eo6DaWVvDolzBgine38WUru3hap3rtGUHJM9kCbsKc9nBAS7TkeDOWfJiIjI0+a8xAn
O4MgkZ03y9sm178KhYHdJIP8vvKG2uEbR9IzDfF6p+BR2bRc8VtPcdgbelxKQvTnat55UIDnGbkd
P1cbRHkMna1mLLBlEqGgq5X1zP4VEVpImv7UUXFUHQWoedaQLBRZtJ7Sfp8A2NhgWnI2Xa3/CAPs
VPGs2U4VxrX24WjK3lkk+omHm8dofuoa1Cm87h94M59U1GLX6sl5ATkM2TfPfdJgoRAsly4hwvVO
cjflUmTgsPrEEoP1e/oj3/IceUQsp6xRGkHn5eS8eJq8nTtgJHDmyJI3usvUmZ8VHxZIlPs09/RQ
WSOXk2Y+FpYK9T2txl2ask9Tqf2bRrxwjWIDwVS/Lof2tovnkO+jCz7GgG+TA7FCz7mmKwEJWOEL
g6TRRrQR7qEfT762rvGKtv3klCPVJsZUa8FxRnQ1oxO3Re6xTWWJigwKXq5NTLZovW2HveZdtfWP
VsNLVeKZQLB9qHnzNpUw7pUiRzI0jbeJvqUWiykg/WflqXjxMbHMp3ix91pBgW7GhPKxOlEBQNpj
D+vqsFvb0cBoDEkYwerOS+L75peFN6LzI5islMl0X5js1OyOeZpMEItiqm9JR1DDrNfkQYknAKTF
Dg/XXeZMR9oKDPopxdks4iFgE3gUK7l1Nh61z7hyP52xf+lVTszceiH74lG3q8CMySkkAhgKOEGy
803fcbUw1oVDfN8b6ts4WF+KM6Er43TrDbLrMhUxJuP+7yypwcTEdGjHc97CAWcBwAa3wpu192jd
vLpKfFwgFYLUPua6vSDc9d9NK3eto7wURBJvnMQQvqgpvFULN0PE2UIVM1a1x6i4qW4ss7ipo+Gr
MhmhSMYFKCX2p258dArz1ijt3teVkZqqwn6vAqiWmaIE5prPO3rallFwouiz+jspkz3gipsuTXZq
bv0kbodO1dEFJEmVKMU01OfmnNsEinZtcWgmIlNHtdniCv/MtR67qE5Ct5Vus5zGczbgf4sqwMHW
ll/hdkwuTlphEhbHStHgO9lasmHoMRLGQzQwQhFFf0ulPOlECUm7Tp6U/ANmYmUtuq/EKm4soZ9n
2GOBMWjfzjgcdC99rAWddSYAf4ZofbOT4mPWpte8Yq6atAXoVzV/cyrOcy5OdYY9L4o/KSE+CVZN
Nk497axm/hibdS5P5UaulB6OwKWGPa7jtqM2X5VKGdLFSwJjRppVU50AeB01IfnwLBIp8r46lgVx
SrX1ULrCpIOuvC+xOKotCGmvOuks4abjhkNdu34pgNxVwzYV6VtadKb/11rNt2UUX1HT4LXU6/sS
WuPglCwudkfakjWAx7tdKrGNyI/H5cSsttbcMmf0qCsT5nQmf5my2M8CLGFCNmiWqYh6YzVxNuI5
X0wjUOmpwuCKmQWphK/6wyIzkhLTfLfEzi0TlJ+22X4Uy3KZ4HzRVrNPXCGvdg6tTRkDr6rxYLpx
qHeZ74gRw7FCWlS2nBleuoFau4StZWwt8AbcfzTyKAvf1bm6pkWd9mQ6QNHHBi7dEcg6f1RjeA/S
Qbxx0FM2BhUdZ3F1MoqX0cwDAlTvumR4SyZa4OspuMxETGEsUXexzYnC/MR5KaIQRfwtcoYzyu0l
ApTPLoE5tKLVtqQQ3RZm+Tgk+nspbZONXkJZyzyV60F5MgdujFX6eLUKxCqiDOJxs2c39kio9lsz
ZN/sfp+YAh0OYPPJVF6igLmXN6s5dk30TnmAHyOhRIkQ6o8KjZxOI2xlnK1865b6HpcRsl42G5QM
bUw+pHKsnUY5s9d8lSXa7jI6O/Kyq6C2bMGeXnq7cgFFs5hFvq+6U1UrNAh4ga2bK9/sezczsxBm
Grl7uSjMTZYgKwnJiqUb30ypYNMIOYHevuI3mUVs8WyFc19qN0pBB6tlEoFOhMNGzU1UxjO0cJ69
9sB4XLrpZjKYpGaUD8rcA4138j68PvznOTD0GddlX0SBwwgHIP5G5141EDbulDVZBmv6k3xzzRQY
NwEWtiNnv/XmQ+0wks6Q04eNjqyZ+E8dY1T2/D27RaNQHc0IpQ+IPVubl6Xo+nCiQu8E97CpQ4BM
h0fyhT/HoVgnu7j7LIo4mNrkhU7055DZ6c+F9omPjHtNj90tU82YnOPiXRkBqtYGpb0ttN+ocrlo
qLDLKPoyMnP0kYjcAGyA6RlAnNWKv8lmWXLbm1SsJVui3CYOHr7I+U48/XvqsW/PLMLRGB0gMQNI
R7EaPP3Vy4F+W7tmVk7t+uPStQNj2NinBOR7z32Bnwf2sCJZYqn8ac6Oi2o/lM2lycxpkxXisYrp
Pheue+gaE0nTueQ60+SO+9NJC4h/3N7NVnGfra0DTymRDWV3a6qx8PvO4IrwSIFnquyGfIwqaONW
0sMfAoprwWVtHKrJJFDHYve2N+LEBDaBs0O1IRJoTgMTNTccCI1xt82s5tJl05ss16BFmU1hZJR/
Il360wBpI0beVi12ykbscYOdDfoDhrH1EvUtnZ2TF//pvUFPtiMPzWXD2aRuxfKYPZbiJTJS6EIu
e7QkNuINI9YbOcBykLX0XS9j7+xYYkNPNcxSVXvNPVZr2LHsbpFYZEk+lJbemiPqiz2ZZ/bYT7Za
vvalW2yVzkwxWsRvMEYYYXf1kGkm1cfowTK4mg4dYodQDhGpRn+VPbeTzrC6zmesr93WRSEY0srz
kCBTvku/NeiF7VTX/lyY5C8FUmU00VwBocKIOx13MUj2cAq5S25VuH5u2xoTTdOTVgAEVA2QL1Pd
YKtCsLKanzxrYb9UYl/M6MxaYXkH3TwM5TBu5pjGVL8gPjlO/jki8nG3qZVNhemhL+rkEGfTWkDr
7xYjLhvUyhjciezu1LKksaJbX/Xaeoo+WhQWX8sVatfh2KNZYpPtbmJGA0eKkfvI5qysasTOUWXu
ZDpPzNf5eFSarVdZUNJn2h72mlgztih+6TIK+mWcMJAR8rBLoFRQ3m1kl4/3LZnpQU+80Qrkv0WX
P8VW6xcjuo2EqKEJZE1qqeaQTS3ED+4ISWtGfjum6mkQ6q6kptzMDpPT6UJiualevMY0QlMd2x2E
yMPSZs7GzqttohPYssTcHOLY7G8FenvuYnDPcvliV5hM1eGZrhmff7Vg/UGRjdI+uylqZHX2rXBq
M5volWkHiwGKRFulx8Ghf9p2iPaNIRWGYuFBFl65XQaDm7Ho30D0bCtrrT9rRuOW6WDlrKRFWr9U
9mLsHb3GzWzW843Zrz2hDjsN8Rt4+Jy8o64tyBNndmNrJpwWijAZwO4RArnQ2GbZ1ktZdKXvaFXk
g1yp8HIy9dpkPpFtFQCo9ZK8FJIfkc9cwkbRWb5pmmueQnu0zOx1sHlvI22w91maY2DismfM56Wz
+Ytbix/JPBFKTGyzrNGSsd3p1fIsjMV5eQT1KW/j+l5FQuGMqjYRn8o2yXtw333Hdo+frTXzjqCR
ia4zVZZDr2dru03tZ/G0N9m4Ey9cErE6mlVIs9iAEbPzplOdEN7CrOynapvDQ6lH2ymbXw3B1OXk
TM99xKwnNqAurAiiYYkeLjJdOEj5M0kJQtaJvxrDHgPHHW9ieqgIh54OGCWekc3t5gd+M2/RnN1N
6qgQPu0yATO5xG5UDCa0DX5aHYVOJ2xkJGGz4ky2InBrXEhM/Tcncx5YbmSlHwCV1AtlhcU5Zzba
j4ytT1X/m+TyA3qGcAtA4VZ7t/S2ChknQoeOPoFv8d2mbu/UggkKWobQa3qGTNA9FDGdBT1mmxSf
LJm2faK8e53pbketI3AtzesTnT9nWywu6XgmPR3aXr6qUemwz2G4l4qVfW0I2Mf0YWLkAbftQ2ZE
840dqfQ22PqYFZYcJ67lToEFjw/5cVAKdde5dzAuKAzV+WWS2n7pVVRh2T0PEx0RWwy+Hle9L4Wn
USgWC799fEr64b2waZEZf/qU3rns9tkEc1ecJonViO3AKGlAJ55Czb7vmBu/xOSRKDVh1oQ7BaJX
frp6ejdicr2K6JSPeCvN8Ue4CPpNhgSPu/JpQBQg782D+1vZiB/G8xSxPcygN2wZ0PlU1um1xJlv
pUN0QZll94rZQM+3Zk65pak3NVaUQJvY8zkrE79vql/VEF/DpFKx2GKvsfaEK3Rb1MUX3g3SK6Gf
0u9lZ6w73QN/UcZZlWTIL1YRJiBwMRsGuZLtS5VA5y4y7trey27qnnPbaIOYN3kzNx72QJrgWutZ
22QQ4ty4WwP3bOBKk7SN8XOe6wt32Iwq2NiYDeNzXV3hA2l2c7YO7A7sOwhtwyC/ND8ZQ1ZsFbJH
XfUiP2mRXpPaSvkfwkkR1+OlspnMVb7R2sWHEu/pvqqgnczz1NNmW2T17Tgrm8Vka9T1GOsmPhVN
XcLYW/pLuv5job6VOGlvrk/ZRUuUEcpDk9v8tf0aQRPJfYn9EU+uzlpKsLqreFD8u2kOmpZ1OGq0
p2xMM84D9bUHLxFouu74sbF3bdsKzMV7jdPEZMoNTbvuS7HtIjYypWAOItt0sm4PreyfJqdZQj0z
0u3UFWeJZYzeMd05oyvakIuHYGN3zOEIS3q1dOIo4VhjmdIHU4E6vDW6fjxPjftQVLyh1VJsykbr
zoM3NGR471xu+m4Dk2WgvQF17NJFMyI/MuOQyC8xalDEHdry2ai9GDbOwqb/aFpILkx0UQqVW69z
LiUdsaBZzN6naN1GjA5OtFhh5qxBG+I36+YgsqeB+MKbvBvlDvA3zsXo7C3xKbbZq7At2+V6k/hC
ydFjNHGjkT9AkSN/WXKBRznunWZ09+2YI8PY8Usx0/80uS/FEKQ7Zf6T5AdnkaGdU8uYgqEq451S
kIzQau6fY+HRLIcXOUzRxgSD7Duz6jv9zPpsLD+mdPedQUx29ufYnKBLWXy3ktla1Rmo/RRCjKo5
vhVG89zlmCkGTi69f2KO49brcPjEUbKN0g6Kx6hvHM/8XidOKMShk/SebviR7hx1nNcF/ZftFNsH
D8vPDYOKz9oaMx43Ct32mjfAMX/6gmFL5ohqxNedjFygNlnx5Nn0qXWHjCJYIDd2PV8mg+6BZUbv
yR0OFFYVPxLLdtSx7k/daR7zIsSWcZin6EJcCKMvaBG5JrHqOLxmPM+vZWX9dos8meZ4oUoFW5zc
5hFHcHYqGIL6XW6OnN1rdUYf5WJniUk525coJ8a+tYaDJslBL+WjMi/aacQLpOMD3tXpvuwocQfP
+NVzY9xUdv+q1MOCzpVzM+B905nMbDE9dW5yO9BLQ3P71M1hOGqExWaJO++UYfCCfql9z0w4W9L7
AjKDH7PW110IVumAZ5Jbea7qzPc3H4VNnFgkDRKnld/YGj9zM/8aumTh7NdD0fK5mCnhheSt7+yl
/4gNRMgsW8fpMzpoBhlPeu3GvgmiDIWBjq3F2zx10w7jEyvsTTZkz3z+D85X13ReEKMXINMi+vee
ulEE2yor/pW9fOh157cphld37h/pQkS+nilw8h2CszyIUm3EdsDUVvcOfVSF1GDbxJJN5IG7Gcul
Zcuv0nV2IuMWUNqXFgnXbyt8Yms3qxoYz2enVgTE7hwmaQN/uJmNOXS4gqq4DksW7shW3owx/QNu
VqE8tzKsVWxtjL8n3W/l9K/kTKFGV/WlNXdaxJ2TNR26srcvzQn6cfWl5y7edLkd3RRLnWo25DIw
d9qs8TPKjMEu0n4c/ZeGprtNFu8ksaQFlQYaAet12qp4er3kRlqLtsnS5NTUCqmVRnm0mVbLq7YM
h9lSt9jmLKoL4Y+VHWpCxtDGmpYIlvZB54UhrHH55+ZNx6Y0ZqKTdMeEwWuvHVjhw7nJfpO6XaFT
w8GoFP5uUjlNGxWH8pZN2JqBNosXbUm8W5QNX/Zkj7tWqm2lUz0lTXdnjARBgKnm10gDUeJ1dVHL
mfe2TnbOVqilXe6ns0pwlZEfYerdY/8G+icbOlaSJoYk3AnnVNgOSrMVzWVYVO22KqedqJQ4aHOK
sqbf15VG3YomnFYpn56stm6ynNKSBShK2mqrNsNN7BLcHqvELuA40jyl33qFwrjy9FbIbttNPSXA
EN8pGkW/qOqfmIZemxFG6cVKGiiz/mkP7cVUh33pFfN20Kh3iyG30YMMhoUKiCyRuBti46sxb2OD
VZOcQId22J+Hx6E2LcbcJ++XjJRPxC+zdV/ooISSGDhmWm4NNqVJTBkhY/3CwMolEeolFSNuD+3Q
xEW505AH7NK+k7q3WnkoR5uWIMUZr2vT6a+9TJ9wWFKOwqGyholBjco+V4vxGBnZg8masnOdMcy7
JfQa7SbiTs6wqD/WNMiIptxmGWokiZ1Z2m30VhoBNkoeuTHFToMvpi9RzZnlTusknCdt5wwDVQli
o0dmwaZRiqMpu58om37ynl5Ftmy09qFox5GLhpG/qH7TE/snldbvONXw+vXAUIsmBH5Pv2wGrNCy
a7eTLyRZGvZN1SGeKRejXp4Sy3nJHLlXdePQJpSqyqAfwe8w7mHi0Rm5IVq9O26Of5qpbFu14YYB
GmLyzJ3VcodVxVdXgQ3Mv0zDJIctPyDq3tsOSlwx1K9L5AXdvJhhMmjPHjmsbeu9J+PqiE+ToyIw
UmC0IwWilEerJPe01hG4S/dZheI2RvUF4NGE82p6bCe0mCFmGLZ27BODYwTaRc1DySDDxlvmYzV6
QbpYpChxCB2TowEnhTaru7Pc7sGwys+uJ6tMUR1Y+xjS1OnJM5GXDY+xAst9FINGwWYFLLl0oGEk
YMM1n3MCOhk3AS9mGd1npY6Bgku1JTVUpvrF1hwyQ+EGZmjuYxPt11sefYHXpcqtjZlUzKYz6hO1
1n1r9Gerk65Pr5FtN6F1G6U17orR7rcVnh7h4nyUw60+0g2Oaad0yjckB6Ie0VY3ooMgiS9Vd/ho
Bf3yotDYlzoHJHjWxlRruK8t4aiNL6WKBAYVaZ1IDxUGu3vPpiihUBRMq6xtQHhSKdgJNZ4RB6h+
o/6jdbXd2JnH0XHgoTQkQ+as2QAtnBpBcxxOojGHk1an4wkBYqGtJ5Q99hGx6ZVGHsrebB4yU8kf
2Fav/78+UffMP8Ip4rZpR7AgoyTW/M5S+/A/X+ZARU5bYg3by/Up7AD0ISzz/d8XyUScsY67cmst
ffOADtM+YBd7bFTgHdenDOJdz62n7v85YD2qIMB0x2+bBP++EEI6U/pCVw7X4zBby3vZEl+/vur1
H2ZL9gkDlbSt+c2uz/V2P/g47CwwLv99rkhdXwPqc7keAbtrxu2SIWhbubiYcvrPP+zt7l2zEjf/
53mT2gCUjqCh9d/jtdaGYmEe6ZPq53+fLohWO8c4jK4ven2+qGeipxLrjr3IrtHb6C4j0/OpjTBO
1Y0Ybq4Pba/O1wy4ZZvKbHzyuri41Vu0xCoWI3eOwb0nA8EvGL8Z/MqRJ6Gy+F6/de683o8x6x2u
D7PCy0IGG8zgnxeOI3EkqxDRbP2xXQF1Ltf+OfT6o1yveaXrYp6uP0mkRDYukRsjSHC4GNtyz3Za
8a8PUyZPT8LTn8tW4fdQ1YvRav3j9XU0vhMpo2uP1xeyKkx9beVFu+tXh8zyZzy9TNUU9f31H6to
u13ecWmBykoSf7RrWBei7P3rl3E01/f8wHTfkcHMKr4eU6ZLguuKpta/r5P3s2Q/UIWIFPpuGIz0
gsSe7Gohizta8KtzoGnuQdQ5QR2n00MOUjPooSo8zl1r+xHTN0/UXp0fC7t4GVDfuO4s8Zos8Oyc
wnLeKmlVm0IZ6w+za34JlWVcsqte3Skrv2VTMTaYGT/VgpG9cOu/QVJRlPRU6HDU/qQ2LByLehdJ
KppNd0StwpJbQqEx7Qz7AdHElDsTRy91mNAL+aURcWsMS/tTdM69g8P/KxXZu1sl3afKnoDqrffe
dXq3mzwr5l3axESjeFp7T5g8XM3CYQlaA5evz8V5w0jlolD8TG17f/2CFmsOi0TUbK8Pr1/oUsSh
LC4Uyh1e6p/jmlhubSxmwfXhsL5A7ejudpIuRL3//RlkPdfYp+mjWaKtE3/pHHWnGBoU4vWY6+t7
9ARD2VrTP7/q9QtVH41h1dPTuh5yfX2pqPj8p4R+f93iZ2Mifb9MOXGRtEAvpAWV+7G1MiJBm+TE
ZaZsB0Vmj0AMUr/TrOGjLJSzbjUipkd8v7hR8teW1icGb+9V2LpLBPLA2KxwClQVr71Vqtq4dXTh
7ti8Tlz/pU5f3JjeRDS9WTUol8TaMj3AB7Tky33lNPa7tPXaj2OxPHhaWu88uwS3U/bTDe5+NyS1
OboQa9oHRpurLzgKM4BJyV2r5g/VoutnoykBLRi2oDVBL3DMk/bMiUOjKK7zc87WKTRgLZzy3CzC
sYWSUlQ0uMpczKfcMobQqHAVVCbN/9HUypM2znoI2SY+aZ5uh1wozjHPGQSoWXC5ym4qTCdhw2j/
3rCy5J5qhJJOc+zvuLiBK2H/DOzDN/0Qzw/XQ1NrUVBl/nuonPr/c6jBmPODSsZ3OA0Wq++YP+Ke
yo5kn4Uigm0KbRk54/ocgmc4tY1ItoK40KDpVLp+kbgv9Z5k5Sxatnq6iPvrP8TLOr4BTmJ3fait
x2kTk7ix0Vhhw9JGcHeGlg3VJz7oaSv/+b4kQ1R29ai7oQn+s5DmB6gKpR+v/93QeGBvmFNiN+ju
a1JU8FgKhoGZS7g3oAoHmHbk9vqcqN3onuoejz7ETXpCHHd9zhFGIGbwTNdHIonKM4iy/fXR9YWY
T/P2Gel52Jl5jes/lmlFBDdzDf37HH7OjlaurR/G/z2O/kegg7a7XJ9qPLcC6dbt644IdVkUQ6Dq
AncFAsqwUzKTz444yGTLNCLzmMqSo2Xp/cXhtoARYH0SbTL3/3nctx0APnTcf468PgScj9S0/vPv
S1y/UFvxcLFpqcOcdsHAiP6iRbO6vwr3lVLwS3Bi/j9Pxpat7hUNif/6jdcDr/9cv8AcKu3g9ZuX
pcE+nnv2IV43oG3SGecJ/ecSly22lv9h7Dx748bSbf1XGv35cg43Mw9OD3ArR6mUbX0hJEtmzmGT
/PX3IeVp2Z6DwQW6C8XoUoVN7vdd61lQA5+pGtY0ecz8ohWAKswRP07e0nDU7ew903L3JvQx3rgl
9fR5fWq7d+A+1Dt3ut0tS2wxStCyf5Yf8wIqlDmQNu0NWbme17cBMyLZFk90cWzgRD3xqhGty9Qk
clYEUjnWNt+mxfy0GUguzfoOlLmpHOdVVRSzdV7+eDqv/dzeuRjXklT5/tv6efG3dabmiH1axmvp
UEMl92o4Btrw40FV65uw5W8dDfTiaWCbX0SE+UAt4uKZpt2baRTWi2Jnj40Qzd6wdGPriChYu6kO
9QMG/KORC9pnODwyzWE89QVcpioJn0i8JNSYARNVhrKu9eHoQNnyhkhfoQpn/Mv6q6Es0/ehAOrZ
1toX36xVFKS5w4xdKgf5tNNEB1ZUpXW/UKXu77w0Y2rdYO1ytPSlcMVX8smVW4DZ+THTwAyG9ogg
oW83ZVokT51KE21QErFRsHA9W96SE6Tr9qmr/OIgyirZqBjE9nnrp4/OMOwpRmYvQuo5rifPO6ZB
F916hv99/udGzeETLPv82s7T7srz6TL00wHT60BBSU8rQhuYWb6xBSf5GoEkPc8Peta359Jokdea
DogDhVl6iUDyrGuh0S/mffByTk+RaeOBM44/Fv8+xbx7WhRPaZrku89TJzqyYEPpmnVbYg3o+3EP
t8W9mpeyGAOa3YG9nxejChUL8tS9dOorm4Zgs6+pgKAOU8NlXirV09DRV40yo/xqj/Stwz6pX/Ik
fULmIb8R0XxuuR99rzsLS1bmk2Cfj4vcwSawUJjIT+Vo18ffkvYoZBzfmOz2KT7xBp/yBJfL7RLC
nCaKRUi09HZe/NwQJ0pKDjI6y45y93X4qHTEiOsAqU+OFZTupi6Q+MreqveB3h7mpflh3sWc9psX
y8ldZEifellj34S9quwzB19XikudWXoHREHDfLUKp83zPpXiqcskoSZamSb7cFn9xpReOXwcoolk
WWm+ef2xM5/TlSBZwqxM+wbDECf5+9/4OF56acU3i3+jRlJw7ItGbpYNOuxbP06zW2+acoRqhVbn
73VO3TarmBIY0h2QcDhXtEulOs6p1KLqhJfliTmxea9iq4I3Zl2K2gYpG6Ent/kinuaNJlT7FTqQ
YqcW6ASbTi+2mY3eNWl0/yH0cntddMARtKjHR4W9k/CcDqtbn1r3Y4LKxs195X1Df817zzpuSfWq
Me9TzrVGIBufelMPVkWUYCBCKXBHNXPdc66Lburm3Vh5FE5tjRkmJjvm5kDddaOJFvNWW6fTOTS2
d6I9D2A0DJOroraqKxvFGi30Knwt7fRQZZH5WOmFjafCBwcypuFToVBAmHawfz2SXmpNUd0JXtGL
fBxpMWIti6HWLvSWqLjbZXIvExxKADzDm8jz4EaJJqdFkthbOVjaMeIagRwmbeloR/mJ8a3ZDqlq
Xxm8P2s7jvWbPCH+LlQV+76fkEXweBdlaTjbuvXGYZFOGQytPYgzrc6EwiXUrWlVhoL/XEwPH/s1
lZGTbaH8OGLe0gwDCcnS8IggxNxOj3uNIrG9tfQ2uCssmBUhoLf1vDg/sINhW+0td/aTCwjw0OcO
8zp2EAblQCogcu+5rUEybecfrSypzjKQ6TpOk+ZRC6Nv80ct9O+hKYO3iO8qxfSBoIvpGAdU0dGY
jklsagpVZNSPoz61D6T3bmQfx2RuIhaak/44prTQpcRJdsRS5R5FM7hHWp70t6RGQ6KMMn8Tc22o
SMNmUzZv+v0pN8H6SmnDTdKXaUtIgYGPj1TdRc1fD+WZHPXBB8KwMFWHx2xa8fnQJCEBwKhe70eM
tOu2J3G9Dnv9lGdavA7NSHnCJH8t+Ra+mWF3MWqpP+FbyGiL1/+2q5e21/OtqxH0l8INf+z621mN
USVjPS9jyogvWpXpD6pXFfd+99NC2L2IztI+tgj3py2/H1O4hdzWlYcIZSw7ksVrtecai+Ofhqhq
rOensQAIEE4PhRtBmHSuVbhdxyqe5mvz0wwGrUKm6q9r52XI8NVh1ClZu4NyyEz/iGXE2Ca0ig90
5ZXDvB7jO8XTeaVIewcu8rQ3TT83W8x7tZZozd28Qz2vnZ/OD6Vj0iuz22hRQM74sf+8ZRD+c+tW
wXFgnL/4/DR2SU9hTqRldvEykV3mZ9yFPjY0Uw+f63vPFztHp3E/H/rrvqhNf+zbwO5dwDhowQ47
/nl+MAF98j1KjbVdprBLmhbv9/z0c596oN3x+z7zZks1gbV0BMuEyAz9ewX4+zHLGpX69PRUU1B8
zc/mh9rn2oU8KVh8rus0ZyjPn8uxNcabKIVjNh+MxRFS02/noVxJk6auLYYrhx7ZT+fgxsleZkOv
oq8p8GqB6+vc8ALIILv4apBdymSw8Yh7+sodtPTnDbumA+D3ubbQdXtFp1VfzQfOD6CVs0u9q6Y9
5xW1RB9mccuxxaeRkjTzNNJuPBOGUC7mRaxM+bbWIS3Ni5qBZVTBq3maF0MrXHGB1O4LV9MucWrc
z6tlCLu1MciQi4ZseKoFrV6mEPZ+3qqY6jVJmuMNQdnGXZ2NH6d2E6M9yqgt4ClxEB2PYQ1XiPno
9LJEAk0wNxX9SpKr9KR5JJP8+6s1plfLbViwoZPUP32+2vmUMa82rQE0l7j0tzMJPeVysWlyH130
BEv/oKNPPPXPxbIOcKK5SGjmrfOGsU8Y2eflRM2+JiLJdvPSkJZHhkosPolYuxH3utgCw/AC261f
1dSz131tD0iZgnTpASq4yrkVIjrJM2k/VOCz5r0/DrT1AO106Uy5HuHFVOrwgt7MZ2ohb2LyL04A
5I+t0jtPqsY/P7g9riPXvZRd/FBPqzMXn00V005v2th56hs9WlKID0/z1saKyMQY4kdfoJ5uDCJ2
eqk4TxWmsU1WRf1mPkrTJOXINoquXCVxH8foNP+TjtKpJ0ivdACnf8qLIhq5VaZs58UhHr6O5M7C
sKqL+9r31vM/6Tb0xsRI8nXbJdqjgWssDp1zk+h0PFQVczFBVmeSsu2zLE16L5GwPHShxt0wJAa4
ob839woahs9DxnEcGERB7JtcWnUT10nQ3flB290RtETpMEEc6vksgrwhQEYOL597iNZ7kJGenOf9
ST2pt3qH0XJerKYTTl3c6VzzMbJKzSVMEXfr6ua2aYfqus/w23MDgNS+Uvi1qkAyW93y34KbNujy
NzKcUnSC/pQ1YOC2HRsHo7+MHkyrfnV1JXuLPQ35i1V+0TWzXDeQCU9UI61zMYqSDCTXfo6UcjXv
Wjr0+TSpOrdjQjbcoIZcScxK3o6F2y3mf8/CpJh0VvniFUgVlbLnZkyJzWONqXKdh5bzhHDgPO/a
RNrXzlHxIGqW4EVR0Zn/htyT5dJmHvWvvyFmDvXxN+Qp91Tz31DhGnoIs/IV+W638crY2CRqPO4Q
B6QrDbDHw7zYVXG20gJVezCa+sfW0fX1nxbVWCt3NI3SDW5n+iS6Ej2q5KSv1EGtrhDDy30p4noH
NhmOqBImKxtu3pdh6J6QQBvfnfpYJ8r43pQME0DIIwzlHD26XnVVU8/MW4ALUs9eZFoGW3hZKfi7
RBYnKnNERk3PfltsgTwTM2w0S+YB7F2WcsAdQQy016TWVSL0tdcr4Ym2kbNMqLuu5/Wlo6EFwuic
nXQzX+eNJDLCbzlCd0OCX9ze+TiB3Ou2QaqWmOL1bFs9GQZa0GmpjHxUPHk1fGzsqkCsq6qDSDBt
mHeZt7qdlh9pIEDRj2hQQQLbJJVvng3qm2drepgXg0Rax5FwyXlpXj/vIVL6RzR9bMjUWYT1fTpW
5mQcBWa6CUi9Wc4AdpyuDwWg/7vQRzBZC3QWMwjdHusHy3XiO9rpwcf6IrGXrdDqZ2gbuM27N2jj
XMOQv9z4heHtfNBBWydIsrtY0uRoFLV706W6BADdvqhQm1ZgHMUV6FQS0Nok3PSlUj9Wqnjwq1iC
1CEoa8jcJzMiQyUSdnxqi1KSAaIPUPsH/8IcAzN25t9gK5cnXWusG3N6MDR0i2Z+M0ShNRHF2jMS
zCP+P7SWlRFXe23ktuJz/7auw43aMGWb182HdQEq/CFs0+28OG9Qw+odbL15+NzNRkll13l6jXnT
uklKr752OmX5uQNkGW7NouHb52lq3S63zYipbz5o3tC2Yb+Kk8DDcsGJ5nWiyXrCrsN0Py92uWdt
srBADaGSjeP65pPDlO4oXUQA82I9DMEaUo26mxftOH9oaHddMFN5dzjUN3XTmk/F4GNgc29FHxln
Whcg+H31OzIsdRtVBVOaed38EIZZfcJzhW2ZfdUx1zfeWBX7psu+ogXGeu562kqoTnQrh8y8GNpr
S20B4wxxFXswZlhep415lce3qhGqK5Xu0Hpe97HBK77qgyaO8xIoRfPiZq/z7vOa0BTqnpvWn88T
JbmKKqJR1pXddRhJm/qrj4fq4xxMLpBrl+NXzC/OsnLpTEe0/sU0AIXwXu8+lzzvY2keq3ooF5/b
ul+W/j5uHuT+3nM+jp6TvNMkveppAPx7z49/b9o2AXf+l+Pc3kf96Mu9L4f4jLMxPpuxd9umQ7cD
xxKfP9fPzz7WlT0NM4mygd0/V2cVI/1iXq7H7lviI8wnn+HspWZ+np/ND3U5wFTRkpYAsX9t8IQa
9j8tG3a4y1U/PUSSHMqP03yeoauVYS2iid03nX9+mM/FTUG3+POP//rn/3zr/9t/zy95Mvh59gdu
xUsOT6v+609L/PlH8bF6//bXnzbqRtdyDUfTVRUTqSkstn97uQ0zn73F/8nUJvCivnC/qZFmWs+9
1+NXmKZe3aoqG/XBRNf9MGBA4/k8WaMu5vbXmhXjFEd68dWbbpmD6TY6nW6osZndu5T+DvF8r51p
XccFBnntvMv84KSls8wq9L7lQgmly40KIQHJxo9i46oaTf3jIR3FlcHQeqA3zHsNLcm4QpVfbBXh
t4vP/eYN9NwI0MxDkMlFSFHUzHZl5sizmaX9eX6m//1s2gNySsZtHLrTgKnJ2dPEvgnb/KYIkdJ6
xvDTkpupezNwh81/fud17Zd33jQcVxWky9i6zgeAL8T59Z0HbdgTYGLGhHVVKq1YDMN9NwbbArHm
HkOdfStHCUttqNJvso0vXWJUj597eIoxrvtWA/Dhe8Vh0GjAhn2f5EtiBF+BjPinQc+DO1NNSRue
ts6L8wMK4deBYLJTYKjB3efxmYQdt4yFeFXl8T//uZrxb3+uoeqOrVkO3CUQGdP2n75oqaelQ+tb
/q5pGbHgwS/l0HXBuk2Ee0ZHDaOarkg1PcSjX1/P6ztEN5mZ0ENhDjgcuNkcDjlizIXuazoSH3rK
FDsZAH9a/tw+tzYIEJj/kv/65TdTz7+hb3kxVKEfNL8t/nP7nl+9pO/1/0xH/b3Xr8f88z5P+e8/
7nIOv1V5Tfv5971+OS//+o9Xt3ppXn5ZWGdN2Aw37Xs13L7XbdL867c/7fn/u/GP9/ks90Px/tef
3/KWXhpnA+6R/flj0zRWmOZPn/h0+h/bpjfirz+XnKN6Sf74v9+r8NtL9sfte9G+JuG338/w/lI3
f/2p2f+Y2h7CcSkHILZx3D//kO/TFmH8w9AYilzCHwyN7gA/mwx8VsAm8Q+VuDg0SUJXDR4Zq2qc
HmzS/qFpKlcpDLlEhbl8wf781xvxYxD8+AT/90HRVh39l2/rpMjVNF6CKkxLqMLS7V+/rRTMO/JE
km1maXQQM4YWtPyxO4I90GxCg2PIkbG1sdNQPgKaHZmTpMc0EuS/iNg523aKXinsWnjQ+rjFzvRo
Y5mQsfT2odTRO/r9U9L7b8wkp7lLClR3+GINiiQKDVlcqSf+o+I3+t4Cvra05Piau2V/lU7Q/XwU
awO1co30Fy5rkT8GrUaHRnP77bwoh5KSrghb4irZqgagPJJY9svciouVaO2bEsDe9ThUDOmPvQRW
5ssifnru1VAuGjO+btSUxs6AU6pUI9jeo7vwbGvPdSK5xCEvraomxWtLgo2CyzMewyV34d5Dg/tw
CdXRXCdFF4HyMJxFahTgwaID92PBou5ScozqPqLiveKXT9qQam9tap/gsKeEXLC6A5Dg+UFBobup
nYJUpTgM8YTI6zQf/UOh2sQXN6TChZnEvyi8fO8l6bUmNLEw6RikUT8+ZvahCKI1wqn4FiGij9lh
4wi4IB5a0AU4MEnd37j1VCrSyRg5pyrS82VR2S3GkHgTS6fCYp0PRPcNiAU8dT+EnVwHBFMtTeDk
ia1Ha65h8VI3oBYplE1BuEIHSWjb4HhEnp/7sUOyqadBnp9c+CCPTNcW+7io0oUz5FyyHPhFJq68
hZrmcpmkubGSOjZyDx4pwSL+vsvBD+K7Q7fsyr3aNF9LPQahx9/RhQZ1fHtt42y+UuMY8WbbwVH7
TpOlWgE1v6sqYAK+WdDUt/V6M+pUnEldu00rpz3mZgu1wQX/S7DjsgfRqgQkysWOlaB1V1XsWxny
ngxjaQqyImf6SvOtRYKKzJWbYLmKiVVbgajiY3Vpz9sEpInpw2gVCyxrb9EMAc1R1P6VR6AlDdJ8
6dXu9Zlqow+PZ3A5hy3uTAMWbdaCIeJSOZnlcECKmtuCjJMtJc4Iad8glzzG/ASoUpSXRnPfHcnX
JJf73NMeMx8ObDh435yu/uKVPT8lhN6FAfin98Nb4Ex8t1CKuubjUAa3Y/MlQQJ16gYyAttMowpv
qyu3Gyf9SYjp0jVo9miPAXnPUVfn5OKSEm+9RhgkWz9SQL0UaGqpKKySYgKkKN31mMSXfJCHPHVg
QKj+lM2G6Rv36h4Z/aOVYtKNeyb5bu6tidQB/Orr92jKJl3jBQyMjsXJeHORwBl8w8IM4wURDvwZ
YwmxyqxqGiUiX9DNbxeW7n0rp0l9H5TFsukkstjKumlTBCu1kj5rnUnPkCpRnj6TPknKYh2Guxql
9cp3nQJge5nDERBilVvimpOWE1GMNOADoZQ2VbTk+5gGxHLawSY2HWCsMfqozhtwbCAzLfiUT44d
3Lfp3sbscOycR4OuAhMkdCEVPJ2NHuBW9kkCipQzGiNqsutG4gsshhICXmE9ONzq6CWNNuDeySZW
wugou2DS3439CmZwBlEJOdPUWzX4esaVpMQWlrAdxmxrje5rzG92YYXawjflF91x3qQ0tnBL9opA
zKDV9rOg77urwSquSCC5IwIJS68UdDOhMlciRhbSVlsJjhUHG5z6Mr5EjPenkNeNozzbWJE4qXlz
HPg/08d0Q0fsK4Njj9lPgdTdCKbMXQjfyLevOtxjgacUC14zXEWpwU7O03JBD9Qi2nJL3VDAtM3V
fWIhHLYxuqzUetM0IPOiMsB+m2FyU7TvjBkmei+Cu/woWWvVuMkG6VLrLe0DBfVNU0PCL3vSpQYo
hOJSjyBgYvHo96m9Q/od46QMn1SfxLoc6bMt7WGTdS34fnciGWfo4WW2H6ekFK8ZtbWOUpmWYLEt
6eDLtibtwLn3atByQquuNIHaH/ABv+XCe+7yAaxNg2OD3gqSvLq7dRXT3pAgfjW2zVNvYGCtooh8
grRFUWLVl96qxKmND43eypUV0xmpR/sx6IzbHA3/osWX3RjOeyL5qlMWXbZREl7URhADJewlAzZk
Euk/wO8h2dgJvzdW/jzmoAqaJAsWjeE+Z8gDN55rbbMEyOmYvOGc97bRhH5FNp3tIWphDW2pxQ6g
IVIN7JiLk3BphOSxl25x0bMmOQc4bMFf4p56MjqweV4ZXEFmhtRU3sOzJAsteixaBlIH40MckAzX
rgWIQDoLAeBJDU9fqbWPZTjxCDogIoR4EHKmY6kdJn6RGDc9xFNntPZxRYUfAQ31RNTxASFQAyky
cBLuYuCSiuHdq9ClYKtNvgOuL1x26cERhxj1Xr4OnBJyXhUBlKsx1PqjcgoBrqy8pNx7OQGkTjc+
kMCtrn3plxsHy4vf2+eMiCKcTka312XWglkKT1QAVkmbxvwqDJKvooAfY2DdRIWHXmjUtVViYuPC
5QmfcdUmqEW8RdfhYsmKRt2Bxwh2StxJQIYolNFqXyNIv2+YVq9MyDFewW94FEjTrZT+jWONFIkT
eIkSe0OYUtYUBoPuQDRN3YZoORvV27vjW+9SUKUOR5abWmvbrq3W0Euleugt+u7Isksu0cCUJy+/
13zv9XJjMGM+1ppV83XVwLwZJpltjNC1p5Q7p4yug1pxgfXCGCJBN1s2toKuHoajEo4TgjDLdyU5
cPRAN2UorN3Qts5WVZvHsGq+SnMqB1ZTa2XqPNBs3mUdLNLBIUpPQQaXKs4yjJvu6JoPchQDtrEg
oD/VmvwAtGiF6PXR1Qz/MDzEldNfgIYwDL7HHgAtGpUJNAs5jUUtlYDxpuRSMGXTUQAnYx1JPeK7
diplyZFXEbnLHDYnmQvtCb5lu1QreJoaEd/wEu/bsRMPXkmqn20zUg/1jRFMtjI/o69fZcBGuc2o
i6VmpeZe1YAVKaXcywCkVNTjjeHqe5mI0VbENT/TobWpHTTTES+tqclrHXvpqqn5CFK72uuJ/eYb
OYxjebCnrmsTABV0B7AlkTlpMuUWyXy4wSl35brqPdIZVIlm7m+KDsUZ364WmaLvGG8ONxrX/oji
RRjv0TQQeFHd7TvyauMB4lAVvKfWJnEG68w95M4unRSDVpEtDa3GZC4Lm6F2ghD77Zc60roD/B5c
XVZ+nQV2ufOKK3zozjWTxRQtUXiD1yA+cwNfdKqzTy4dwdP0WVRYK35LNJ79qATUT5OaOzu+ayuL
ahea7/oFlM1E2rQxLJKxFYzc/MZMTxsBaT1ECG4hWMU3214FohCbjht+vTHlSkqv2qQMoNx2cIMG
XtFvm20XbE2jNcgUGh5R0OLFTcMlIxa+bKmINVwPnOZZBG64UO+U2qg2+D/l2gIbthjHvNlFby3l
+GWQWkCsU2Es4moI6Kl0IMVqbQ+n6sEO1oGfxGurBv6mVRZOaa25Uv14FTcMtaHZc61vNkI24ToF
v7Ko/OiBXpXPUNptIv3kBNCBqrSLtiFdwqL0jYtUrsqQQGmktEFMfFdY00MvLLn0BmTjBXCAxeAl
6tK48YooZKzjfkJVz7kDl1ExO7439LMXSlRnq0LVD6TQ0rEdirXvuuV9w1Q+CYa7NMO9P1B5PvtT
DF1h7luL769e58GmN29jEOluF2BciiC/IIdrhha0SgT0EAf4zZi8ZJqhbUl/etO4Ii66gj8w2Jch
uXqBKV6LsBv5EWBziZOR0cjoV4zA8CFwGiwIWjGzQV8WVh8veCcpwTTgW7NGbtWR9jFh7ShEAsTa
ddwvWtPtV8hngMOGRntCex9sjTj8UlbhuNC7Fr+80J2dQGVEyiieESmIsxzjYGuJCICi18W7aoNF
kkadk9ylIrFWnUIORNGTOT+C85BGGt+mQXXfS3+rkDPI+N1vjIB4qBrN8UErVpEXfRe135Pziykd
TTNvZw2iK+nwCaZMT7Z1lOhMBK5NJdBQugCrTZh9KIPHFdDCdUNiyioEbbuTbohWF6e2xNFNPgL+
sciANA0hllAorV20x6HPgr3lW0RiZsNBKQQh3DKjRUzgd1t3943o8x0po1TQtWitxt4NfC808JHO
vV54W6C2XZlKda0Nyhea2oSlWu2wBYuOH0fkt7WcKaWDuSt6PGC5tYxhlTzrSv+aR903X8CcBbUY
rfOYiWHIm4KCyYLvA2FDlsaVnuivLtOmxDlkIUnzCUK+oj8aUXircr1dQ/AOSj9curHR7ZoyohnV
he+Bpm5t/NlbCxbGetCz56jgfdHqRl0pdDOXuu10K4Yj7mrw7+waq/1uZ5YL8i8Bx0R0xQ6rf8Tn
S9qbpVrXNT6AlUBhstRU54FRgQIXEU+4HYNF6yHtjkqPXCQz4Q6sKK6stMVPO1rKGs/wLndtY5/7
KtEHRN6RHbxrXdy3BbNgnBXwU3UR4Xy59JOxuXHkox5CPSF+OSR9U9oOYaG5ejPsaEcxn5xIBb6P
kJfq5gOF5Ttpqy82UoJdYwz+DUoesJhkQocI508Wnxfelg3WKx1LJE7sEuI2cdE07J3IWdclN1Zd
/D2OCmbFaFJB6qWngKbfAmiJeWrEgL8P0PrCYbRcxiW+Q8Wjp64RPmMH71Vo1buBWPhUbbgz4UqF
98tH8yTp7EU1t9Y9pjenjl5tVyE9W4djQ3jRjtBv2CigEQE1gAWsO8VF8AdnDvXG0nJi+vjGRRBr
VqCCilSuwJXLW0qSBN8UzXuNMuYavU5BMQpxYhZtiCYtC7D5dsFbpeg3YVqlqzHJ603mYUbnS36w
k3zvkDK4VCWv1TTDbSP0iz3eaGVtEHxQ3pbHKq+OUVVL+rzGoyfhV3NZKRaAj6/V3GnxjrXZUnVQ
utqJdaJhy8/SR5WRivJkYFAjNxgwNdp9ULHjLYk/zboynkgu+KZmRHXLk6+mHjZdndhdQTF8sB6H
mMmBZfXIuSZZvIcqqBWBvyYblkSfMH7Gt65tJNNtPE8PSs77qVhFvgIDZacGM8B8n5iKD0FV3Dlp
e+kBVq2pZpRLvn8+hKhnM7YL3rqEwjylGsZofszTPS1mqJ1XMquoa/VV9jHeTtshG9FJT5Fbowbw
gxO6uBe0sqF4GNXkGpfqK+4JykraeB37WOeg8SdcfzC5KjFsblk2O0u/Tn3RLHqhkn+Z6/HOt5v+
ivRTsaByTl2j1Lb9yHQ+bVJz21Wr1PdbBAPOO7L/aNeCAOzK1sUNkjYHJR/hi77w8y2XTubKUweX
uovS13IsnkSF73q0+tfO39ETIyUoLIiTJld2VB66DFUa+huUxpnyLCmE8F1AXRz52j5Tc6zxDWno
LsUqVwdtlZvhFQqyZ0EQEUMAQcOAeHaKEW59k4i2qAWhoSZ0vC3wfyPog9bHopi4o849ISib3IGT
5eg7J8d8mhA+25pf8hAxc4P9OPdq5axJ60vuhN6mc+p31NXVIbLkwyi6y2AB1uRCC/PNddaJAzrU
rUHzUqBZqVH9pc1gBxFNu+7DLj+0jecvtE5QV+HumN9au3Gcr+g9odNVZI9Nl6IK2/lq1MZuHQ19
cUCAvyhD8r09IFtkT1Jx4orvA9YCD+G5idxYtU05q/raKeKs9NPHWDE0tXh7qXkRtGB43EGOXf2a
ddLcxjHqxtRRuEQCCoocxVmPxTOZ0OMxUVA/olbdQY26CgquSYXKPYKjIeaqc9lxWYCLpg/6UeON
7u3+C+5+dR2341p2Euy+Ozw2uBWWBFSiYUqNXdKAVAwYXr2XSGUmLqrQBV+Px0yF4b4sTnbX1+ui
meYWFcm9Xs7p1YcswMc5dPa5gWoqGhSRqnlj2rsaLMjaAW29GAfLW3nS2FlcIva15JrjJDuELHLp
9zdRmgDc6E1IGglpwW30zRbe92wAP5m1AfNFHpcMBSAp6xsxVIekiyGmRi7DABJwUCvYCSiUxaM8
FQjeYAppcpMDKMzAJCzz2yaUgBYR7a8lIaLGxA8SNWF5cbMuMgylgP7zLeXRd5dmkAwjMgn5xfVE
6THj0la+ntyHuvLe1qnNRLYAyajRDJf1sB2gFS3zMXo1FXgKvBrVpy42jMA2E++FcJ1jW9R3XQQE
Ki8m66p5Y4v0a17gGy9Tz6Y6Sx+9bJNHRxIu0xrVQiWyAx50DANOJd4u9up1PhbBKoPLsKIXNC47
CdtN0XsAxGq7wXJ14nrExL8uGQCqjYQRtXTKBKyTYA49NTPBTOxSpvITOVLhIyIO2e3bq1DP042a
dw2+d2DOEaqLKM4eqkwS/MH0BtAKBegOLk0S2B0XdH6QwroVsUm5OnLzXTemDynlSc2ul3bIDwH7
D5X36esMeFcKZdlrntiXzTFW0i9MvLjBo1NWhaT9+KZB2iFvn150mxbbRSyGN2zTuLciR+7FN3xI
3ZK6dLUAH3KXDOAPmgo7cqO/dCooD1zIwTIPq++626rrwsQkYImtSDE/24VmLEPRfcFD+eJZ6l1W
44uxe3E11Ny7V716Fn5TLXO3PjjxTjIqwNHipi/fQ/6ZTA+nWm30tV6Z7i0lGNQ3AqhAm7vLzmhX
3IvUeV/iJPVxRPQTDTKw7tvM/17Y0VOtgejMTCziRgvlGD2S3Afhm4ldgduYasM3yNyWT74P0pGC
boSJwdwqhN6turDVdkAUWiBFN7Ko41UEcB104VrYCh7UsonXOUifIOIOCk4LxWwMrkfcYKtU0XNA
3f0XAnDRy7r9G7rEiD+6SMwSX3fE8BUzjinM+iA8EEqVBS7fNQa77qx68dfAqo2N7oXvYVEz+ZWQ
8SFlAA4vzt1o5VtD5hgXGBkJ31JAiaOPymvrViUpCl/sUE3IgT1VCRttYrayDQTVldFRhkZnbdiX
lGnoktf/nesB9kNipZD3K2s/Gr6qzqqPeqrl+cAb4gCTEf6U7EmSiMhgyEVqOu6hQEU9hE7u7sy1
UnNbxaVhiZ9OP1Q5lSRynq6d/0fSeXW3iqRR9BexFhT5VUJZcpAcZL+wrhOZAor862fT89I96fbY
ElR94Zx98AVgF10z3yHgEPcFF1virHLXGjch56TK8j9wUmbQ4E3YWYpW1AN9ZBGihDMfxGKpGoaJ
RPGsK3j/G9O6ju0Mdceo/KVp1q69cHdw0tRm8QSuXTsjgmZ+TzTo3YSWmoOkf627W8Ib4zbusOMn
KlbZRLwhLqMs4A28Ri6elCLjhR4TLzpousqQ/PD0RzOdlOkcPYcddEcYZGx3t8oQ58Zw0j3jnbU7
TU9pF0NjGM5EISvSk8gSaJOCZJ726NUCMEMKsDJ0P/xizA+2aeaAuIeAoSFq1iNM+2zINnZFbxjm
RuD0YxxoYXvsO62AnJJcxrg5DXn+z55zEobo9UtlcU7qULBLSW3T5FW2WYL6IhNBCnK3YNRmgOpY
1Asv8R+clmqAvTotUgwu3nhZ0BhmzuA2y7P4qIYMOFUWvSulsXIiDoQJ0EIBc9th01HhCcLapzkx
z4C6tpNaaGkoh/sMjqbV1FeIxAz2fR7NWImNzOl8rWpTxiZk+NpItshUUdx50StGUAD0nvExRRc9
hiJWTwuTJ2WcxT/iHBEKuOKteQE4YyEw3vuW/1br03bsoos08SU3DOfWUeI9VUnxzBJBrrXcntcW
7zcQA+05tHmA8GY8zV19AthN16XxIenwG9um43fjONkqK3n0b14n3xgHmQbPc2hpb7Hb8KbO8YOK
mp2Brm3vIsnsbL08OK7iAsoPjc8uZCyR4TbQ3Gq6x46jtEkFl1KKdMFothFo4VNIWd30fWDQGK+k
8v9VUTQxDfPuwxzeTYIrQbg5O7gQX3LMn4BIdCA6e32L140ysm12sH7nknmS3vQ3y81+JUvfwOni
V0CY2StzDLDiMR/WgMalsqq1MztUGAtdRMbkV4LwPnESLLw9MNy07HszNJkf2sA4kLEGLQDcquIE
HztgZ5kAfNmqr/+iWfXaZYyf5jQzLTdxpTEXQcnvkYFrgXDrzeTXaRzt2T+bi76L0IijCbR0NiLe
KGek3JPfInuewuLAkpkdWC2MTWaZV7AAPnQu73ush6ekg5lXu80e5SRhGamxGnt8LhW4DiMfzqHw
HrSS5TDgiZi/rGtRDYRvsH/0GXnu9NF+I3OELRinQFtCehbfAl0sG4kefnoO6b/QHk8J5zxH9pJ3
CXvMy60XpU7DjHB99ik2Uo2mSamBTDAXqhiAC6ZVsXqZUAiy8vOQ8DQk38lXGoa9mSSApM3znA0A
TmqCxBvrt7ZPesHUTJge+7+aEVuisRKAC6ks8p4xcwRunPz5eXdHDl4HVliTNs4RepqunVd/TvkU
cld0ayL/6l3V2m9WZp7tnngqodFeq36JVBvFOm6LV0OyVoEf3ZiM2lvWL0PmDvxWHAeODn1hKvi/
HnApD4ASHpiYmqxPt5nh3E32sisK3q1mL4EviwYz06I/uqhP+iv2HtzVIJDXjpz3RFC7OyeXIUmB
2QMn5xowbxaQN0mahmWcy1q7ORGzRCD7hyl03/TG+WXAaa7Lgbgw0DkwLhh/EzE5ey2giyT+mMLE
2DU60+/Z9tetoCIARHMYovkixZLXNp+hmv4lBeN0et8sGE3suEb/gn7mMhH0vBra+JprLVsvcYsq
aHSOfq/622DNv+Pg+dtk+Iwi+WPFHbBkynaXWJ3NTCDzyunw6RWJ+xeGxY1mTh5INP3Hb5tsDa00
18uXHvtTcRKA3St6/JUVdXUg0Ae4E2+ggmK3tRqKIl7O12osWD3pbNapcnqEisOpxWo6SwPAjt0/
sUm/IkJ7oNANEc4KtbVadqNGPj2VTkOxH/KNuexK5p59iib7520XJ5e+dv2tVTCI9AWGUQfQQMp2
NIgiiHAgT3cRu9mZlJq4FmK9uJDr0WAT4ec8f+rgZc4vteNjX2rfrQzPxtz9FuDuWn/kiWiHO0vJ
x5IheaLpT6zUCMdif1/X9SOYAxahJeMcv9Ju2KY5cVZKg6Ou0WL5FCdpDutOJ3pFjfZ30ddcseae
g/dR0/kamynxLwzziEvHN1F5x6W05u+boSHPkU/rtW0JSHB7Mj0rbKqSlBPINHJVsVJm/vOlxwXD
dcwFVEwbS6p74STr0MqMy+jqFyyOErl380nWyxMZcMfeiaudjVHYrQjmTOq3qvdf0SAAHHGvPVTk
dU5LkaTJp9b15ARW+pY5BGALbWaQVFgYacxN7SbXdpwB8uuvIaP4uu9P+YzEscgNoKgkG7Y18Ccy
0Bgk5ns5+QvU8MXWbRSbnsLRpGU6S3QWxRnh85Yg1pDHfGW+Mr9r1p7rvfVO+GLY+Rd8qc/YY2BF
RMQutv4fNeKMCSmK5QtbgQxbJY+GZd4iKR6Uociew7CrgfLijUODMN9yg/lQNIdfxFnmy4lVyKrc
pHX2IriaQ5SGnm++Eu5Ob7CspG0CibwhP9pmdiVcgvEsTYCREiwRWuNT19OGR5QVyTa0ZLM1sp+E
HJVIVxsnQXRoafwiozP8UCzvDMfT19rtvxLeTuuDodyLLwvg0dm8Xp77PFY7OVbvfVQZB2gFt8Qc
uBUx/9DJhe16qUSKPDxOtfNeFqTcAObeSpqjUUdhjFqxUvkhRq+0MojJpKwt2PolBbOZEHBwJBiQ
bBIqfnAU8QPCn1PjR+5qWgv07mwrmYUyo2z7wl5OQHTaXrXXPOeCZ/SLWHI2sIoHrH2KY4RGMpte
LPUKSOymuOmOJDPVxnxLc4qAxpv/blFjQzOtk79hTh/mtGSM3T+HgspI79xFMPSLBuStYNW9orTZ
MNzht2xAiYLcWYI+odJklHU5+4vZftMpRVcgQaH5QguKoCC5tvZcM2hoXF63urYN6irWzzrTntqW
r1PDzjXygMpI8zCG7jPTqaeoG+gZSf1qy+jB75J5X4CnX2f5O7iqYj0QK7huLZ2GxNf/ENn/eE3O
gq08JWSWrUN766XsfwZi8LRsk+NiW1k1R7CwMwis7toV0UMy/BTC+bUc+dpPKEjr9MVIsQg6FG0i
T28QPu4Zmc4s4t4o+251hum9KsPPZW7DGPTHBfu1ip+kO3b8qPWjMU9PMSmCYFCQ1PbV3Z6Ym0f3
olweLd5R/GD1PpdejOQ73KvavyBO25sO/JFW8MfkttLLNzYUDBagc8pEv80TpTtGiUvCSUabRHnN
1p8qoFTlJcm4IVwgJGbX3cD+E28lofdJhyzZ6SmUZJoMRbX772syivSN1fIyCgBPdp638JYgX0pO
Y0gEaNrGMrAKiIZNpT7cotx74MvlisGQGQDDPke2QjzxV9sZIVS+T4hIXL+HevYahv6z7Hg2JkQI
blPshsx/M0a1byy/AAvJTJhLAVdNFXhDfQTdefZsk3O3Tr4KbsyNnmr/2nyii2DKRRQswwR+KWAn
JUdyatp3RsO/ZANvyIXvVjqVUO59JyYvkca2TjPkp9OzGl6+Ia4PXS9e+jJ9y8egx+xI9thCGuJB
Wt4ionGc2vePmh3tjcy/dGH+ikVvj1UyYvlVPZq8q1jR+xOcE8QPqfadYdMkgIOfFxiu5a2VXRz8
JeGg/NDn/uQ16li50Y81VXQt8lD4ISfRhDs7ZzxgEtmKm2Kba+V9whRehgXDqek+9sSTgiJ+Z1Y9
reeQyV6WqK2MYE16/BDDT5Mz9WT8O6/y5jPSkQhDiMNFLu6jQ8lDLgR7l/TRsvRlCV1zlnDBEm74
2ET+a92FW82oyRsfIDVOcu8SapI0vBC1AWw1fYKYfDZbeKxTcwJqGa9R4nHwaB0ZyBqpj5b6XObh
fsWGtHb8izeVYEjlgfL6W8bdMdPYR4ixDuTL1Eyf8s7M5Sga8OtDwRcaxa+WZ2GgSQnjLifYcaYG
77FFqQfLjdtfHYVWsQ8IF/R6zU6TYw0t/6nuGyYk+wLFiKOLi9nj4YmuEuKC+vZtiKNEiMUISjhr
XXxTKJ3+zWYYbWKoDypEZS2L4T63RAgBebm0JasIx7hJAeLEbM4z92lpZ1cV62eS1UCiUtr1sbqG
yRKlC3i3J5ho1TW8ZSFUudQWbCr8oHAfm2pCpORlX1Wyi7VF5meVASa+vYY7qedqiVvvYFr+shPi
Y9I46BxpbDxGN5xbZFkqRhmpvkooXlCGPjHuvlBf5GVL3gI9NcsM6FCJMW9kSfnzX3CLnnd7h7nC
ZGjPI+RrqxzPfsEwMNSKbR9a1N3GE84uakpX39hd/osA9w26eIbmZ/B0vnqxgN/t+YbWkyDFpeGc
nswq/0FkqLjLINDrJqqqMvpJRHxtbVRaZtKdao3WOhRyrw/eJXW7O7znbwCiEfXWtodtI8fota64
HPSQHge9IfRUGsZ1hMoU+/p2dAjTGOyrbPR3BB4fSshxVYKuaECYWiCNDRaF9QVEzoetjDdXLc4s
5rwd4dhAaveE2zwPdn1EOXOSYbPjPHLWeto9FuGwAa7167uzzkc9rbB+JeO3qgFB9tR7oZZTEaBb
6pkuu478h3z2bGr7WIs3jSr5iFlIiVi7jrZ8HKC+4XNCt9HdDRbIAdTsNbK826CWiKwOtpIhX8ZC
f/I0ebDQ1qFk1PCOgG9tJsVsozn2Y/KaqPw6LMkLZFDlJkZSU043lvo51zBTYIbcJzAksUUJM3jz
zS/KB18OrFISZGaVDyM7JZ1w0RTbFGdIrvgk+iXqApNvB/IrqrnRtW68xLGBfNZqPyd7+T6MP54f
lkfoj2stTDcEvRNZoRFYmBlB2QifmCnxGo0Tlje7QY8YI4vyj7ZUxjkiRQAwRX8aivnSdxGTWF+h
g9VT65CIJAipGU8g3aJVoXU+08A/+nx1BgvFLCp9MnudysWLHueKb3MaDB/xykR4eAqLlmdy2fzk
8yZ1U4eFxIRUbZfIoXhkE6gBJjtqevHdqO4vHHjrwlb/zlP6bJdBTrqMPfNuKpl5zvdKMT5KZ3WF
Er8oQ5d+OQWMb7RaciCAj5RZsx83VuGzwWoJBdepd5tmfOxbHmHfuC/XAh4VBNw0ULwwH8ompliz
xTsLk7VyUSoyqPEYAwzsLmY3yOv5MRr0Zz0dyF/smbHkKiLfZMq+45wEg2EU74ggom260IRVOn6k
nRG+ue4FLaF5Yduzqlznscw6c5VKH051p/aGK+NrRB4yvaKG/e+eF8TKVH4DXWTQd5Wk9WOrRW2H
AyRkrTlro38ZXFp/FOSbbpkK+lCjQfRubWrRIXPiRVx5SxWTBt0h5dVhI8i4yd/VLckVCcnbm2hi
iFFG7j89bZiT71grJofU9i6Pkq32sbLjXU3UFbpha5PNtnzQUThlMflsk9wZU+49qIfGIG+DOAhB
rmD4XZj6uJTU3jaN263JcAZysgMuy7LBD+K+B1MCwobOfaVpj7EJ08IHZsINh/VjxkKBzGaudoS7
hR8he3MEhV95xPZKM4ennGXSJvNf4ba7OPnGu4pMrgXE6X0lnDVrAxVEigVC1ZCr4JA4xfz/u42K
f4ZwbSbizs8sECjUsH8pIIjRQVqC/jv/ZBN5HaQrCeeIwrUhIj5XLkiVnjPPANsLl4jsk+5cOWa/
o8xbTU7PqC+TTNTd8lGPYEQlnc+4mIic8Ma0CbYWSkAicUlgS0dCepLsh7/vZFwAVWW+5ECySBTI
JoiIMTnD8WVwHjSTqiQSCK/McAxXyiPxJWaHhyGb4SRxE8WgMfbQrF1iuFvQSt0mSqrHEafkCrng
FcUNqPHsM2vYyLGEPKYaoVKdmu95N+8JwOVMyfyNm7MbLBknk+3nEWLv2t9C5dYuWiLF0OmsNFiS
QdL629qrpyfZu2j4GvbaNoN6idYD9ehPkqljTYkWCeIvDK95LaVFTGIM7bMG1oSwbRqhYScjJEJA
yXCktGdjbHexgeG+aR9cTteNmHjJrqL7AOXgcrR6MujZaoW5/xVXjjxiIP/XRsTYsHdhJN2XwBw9
m6NWfQjHHDZjU5wGhOUFx2iOug+9KI/XNBB/5CUbxUA18OW7mzPZ44f/Rp+IV1fnnZ7Qw0WT/oGP
2KKw02CZGSTfVoV91kqPcwL1XAwWYE0GAGJOC0GcIexfBjng0lt58Av2Oo1s4Xrb7XlKO1adyv2d
Z+qe2gIDH6knJ3ZYjrHtWpsln0xIFl2Xll+wWLqADuqf7aRtgGr4BcWMvwZ3Y7Kl4Kuv+x8EAMnU
dhDLif4CwYFrCmlnHUUKWwfm8qj3L7SNXxOpAnwPeBHXDtHhZ7Z0YOFP/MLepotp+hKs7CCbiGxs
h35G7DrfYYIwMESJGCZHG7c8NMSYMriZUIUONXGOOTJzAayGKMuNxJVImxdzdhAgubamRzdG8tGE
s07OcWfvzIn+OVoS6f36oWCf+lgR1el1iCkw+BDL4VuPgkhsm4EAYHjxN0AB6jM3ZS+1bGwy43lj
ErNgxgzYI0UuT5kLNBpYMG3gJUkcm+u27HcGx1KUzc2+FyVZhnV1hBCkbcInbOooh1ImDtrS/rHf
YpbTQlFCKWLZr4WjyX1mj3Jbmzcfefx6cLwfOHj6E4EhnPTOSG6bHnYHx6g8mhvSPexnlIt6MBdl
vTgAHljY8vkmJlLFInkZPa6kVH04qJCYJxQ6GRjJM6wPj6GxInFDZK+wILqVBSjwqI3n0KkxThCU
RgDTWC0BjU1FtdPsHGAAq8LBBVhE9qojsUH6q3hr9/mb4yNPzamkCi++1lCX1hO/I8Z5dUSWbHGI
8Dy9KlQUDUNbBxDBlEevc6ghfZ9p4CEaT+D9dGcNhOtvgo6zyGH4bCvuGuM8Vf3dNWAoh4b34RMC
voIkfQYM+CEb97NJq8dJaoSDMyZk/PLY1+SuhwznLGgUMuqcU20RYMX9swGPtJMpk7PKiDm6wt85
qn8aYpBWSYluW7QOMxqzO0Ub8icIOXWRa2m0TQnQ/bwX/naYbRoiVP9mXdJBtfkrxgAnsFIXRDmF
6pQZJxt+QSA6UuCT2Lz1CcO7ypIe35BD8xl23ELau0ChQUImVdi8dFyvaFAItWtZkNWd82BJ/677
46mfIg/aK3wM00D9nTEUM7VKcq4ROqJP1r2hR3O5pMgniddkizM6xxZkxegye69ahxn+Z5MbSWq6
C6dlQFjXMjFTKT/zgH5/5gVd+WglTgaBNHPByigvdZvQ38neKgEGjm/8SZB7t+o9+1dONNiRYlFI
Hf7kqpmQMYL9AiRwGxtcYGJpwCH4JTAiINGa263lYmyJHBvLANQfDX1FByHlWKQSdNyqH8eTSbrQ
GSAGA+3y126pePrJbzd2TRZxljnuBlplQwWcio0+RDd8I3tmxM99179w5TAvjw2MJk26n/AuVCW9
uJ3oX7jDzGAqiIM359w5gjnfxHylK0q030HefF3dUxVlez1XP7EhBV09woNwmWsq4G1rTUVoR1Ev
OSTEArmiUydIsmq5RLW6vqb8uRXB56FE0c7q7jMc7s4iN+7Zo0Vu+ep5OJdM+W5prOu9HB2BM52c
0IYJLGFvNtG0Ef7dbZlnyA7TvA7Sm2klUzlrNRYRjay+cXuBOQFM+xrnKauCk+WRWM2Gec6JXYct
FPQ5jTMrDSbTv54Ob0umTFusceq3TnUWNsJlgtEZFuFaqbBFl573ZBk9S36La6VhK6Bk6gV1XKJb
gvuxpOgd9dbags1X6y5iplAQIV+K4ZI5yt7Qx4+r6BdKzU8mms/KOWCW/VNL/WZq+aeXIkzWuq+a
E3gSA2L2niFsOT1Zue5Qu1Q4PZBHznRYKy9p3hZSnRNyLnQWyToJEg+Rk3LjafGPDb29zLudCz4Z
Z472a00LJE3UQS1wwLFDD8sC4gBj3MziieiGZ/pgRNFvYY/Yl8mlIBoYrdCM6Ch7TmlkV4VREktM
faNzxMuaztanz7Cr/Msr2AZ1DVRHL2Ewkcj5bqfWfvKR61tZ+Fsz7CQ6F0ACLN7dbAmIYp51HXFt
2UetZ+oxWvmnj3AusclIoDVf9ZR2jeC0j3QQpZZGdDv1JqtJk9Snor9LFjkbkjM/He8OxoisTBdY
Jcp7tq+YFABk8SEVGIeiUO0sg2kBgiXsitqqjy4JJ/QqVuE1Ib6LULFPjVYTRMsPdKFySSsgtcmx
GfK+q4Gkm9nqtlPHWmvp8YvKwXgyaQxnOYNaXFUryIRXy3cDuB8/YT0E+eJBUeN4Q/XKpy/VJy9S
tvMSEdST9Tiq6K9p069m1s+yiO4zvE1Hjm9u4t6tBp64NYUKQQ4jXltPjlF9bjOzuZmuuydQZhmH
eRu/pTvPLfdSRD6DWHJxUc1vikxc+2TIg2iEHc1KbINWWawIZSU3yy0Dw7LfvHR5R8MSOTbZ89UU
Q+TNmX84LAk9jrJ1BnxppQjpRfyU7gazdOlf1HvZJcSgYCKsMQwCpxlqXJdZydptxHfRKL0goI8H
sqBBTA0AQ9hUsU2RXuzXLBZgVYYxY9VxeRIcDodxBtsczfc0RsOkKKmqoii3zdRjHwmtixcXQd4M
j3ibUC45SQmS/NgL7j8urQ/LbIj2UPrBtTQi0iznyhj2y/HjveD7iP97FUjPqRoWYk3+gxDm2mUi
iMeHvIZZ9t9r3img96kW5vscvgHJD7g+svJbUqqeqZD5BiyCm8jB9BlUVmAaMe0zYQZ2suNRvxmK
uVPoLSA/tqMMtz1/iRqtXpNYltukYy+WCJvR3wQrErL6zoqwccqK+Zqyqp3VFf2KutJeE+uCJDN9
nJev1JGoSblO0MxPzGTWk0VwYgEK+2QSvLXGunGoq7R6zkvjnymtnsm2jcjc2oklGwpWWPpQIN7y
vSjZ2YL7pVD+Hl0EMW4SwNEyqUOl+AL1RTtCl7wo2gVwiMOujadnV/OOpl06SNXIrc6bBDshD0um
meE5Lzrcgf30peOTgQKsB17FmtuGtLS3hvYdHTsVI3bWbR0xKibDUWvrI5h+vFQkyeJwID4QvcZj
icBvNOVwtCq2Kpl+RuzBf59z6lT+4jgo2JuyQOG3drjxprIKBjdiCmDRFmthsslES7fM2j8gpeGO
RJF4AUJKiTt21zPzE4bXat+rkCeFXOKV5jtkHcXWL/wXbaslXoZYxknwBImbhgbAI+EvsuLsgcN9
xzbh2c848qeqMDduylIys2yaEW4avEy0AZIQeCrP5Cu2jFMemt/xGB/7njcgH7PnuFzCouYuGDTt
EOtturW0+BeO6bCLXK4mUwsveNB+RIUOO9YbUEHRg9H46U33pj8zMYm0Rp8cpD2W6ZFsHK31h83E
GbaCSkt0tcUSU5HIXBU4jLCrzQSRTKiTxtoeHuyU2SZtvrZnl31S2ALWZiPFmtxZ1cnxAIpToIRN
n8ssLMDNw+2uE48x6Wxu5OCNgcP3DudZSyC9SQepxrXuB3PrZ12IDJhVdtmY26TFxFoRr6ak9Qg4
MXUTfYtQ5j2dye4bLQc5TTXtKzE3x5bwkfYwVH73w2nWljdToSoa/Oy1Y+YZZfWR+XElqZeNtBQs
YSKCh3Pg79QZBwbt3o4d1XaemCKa03Do7ekgkIQWGcKMMFrSLvNlM8SFs8Y8+WIVHtoFn4AZIVEC
ifnQjS0yS6IjazW95orxBWaZ6BEjTrf6JALgXzVM3S4R3N+G+AQxwryObDLaEZMuIOb1NUGWp47D
SBJvvGMEqpoPpC1ELBT43+XLR8qXedE8CTMvQXNNZtTV7/z3XLho98KYxRMwfEaL2XrWG2hBo/aQ
ZzNJWma6nV1Q2jJnv6e5GcKrrxpW65NfHFQX27s89HZTOfTrvNLjgCCT1gTEPqr5LTIXr16Ck4KP
RIfmQzcJoVRrx/zMoJ5tJySkCV81osgm1T6LeDmFXEiqVgxA1mwRUCc4SoRetgGhS53ASUlscQ7y
K9+YXnjpQ5wSKptsFOWJwNE0fBEWre8Mnam/hgWR9dUxKfxzo/8Ly6k9oWyP1kajhVuzzThiltAd
QSIbPdzMgVQiKeNYXZd+pCNJoeMzCj4xtCA7zUJllRGNye/Rrn2bsL2yRr5ZtyKoTEPBkdINjLmd
2NLYkMXbGycS8+bdxI4h0ZzrwnKyQvQ7YV89d4M4trn4YqXpo7fKBOYLKxiHwl9VqbjxYWesQEwU
7pXx7BcyPE2uc+kSwHRRf46H/klEMt11nfnB2/mmh2Z16Jp5Gb5Qqzr0nGrmfcxiPw8IrTnUXqXv
3W56qq3CWvcd5K7YJJXUBCNsFuIN4eCDl3ms0mMrvRh/6PU2Ve2Ou64GVDf2NXHA6jCI9L0aW2YE
ER5cgr1f/cFoocQhExTl40imEEY+iqBlscH2SmLydpnWsPQdep3CyZsR8HeCeAjJvLpwWQ1ABI03
fFeUtDYpb5p+qBmonKpsCobce2uY5O16yb2dsv1q0SU0FlsGDxiAIYcpwJaJRdvVSdXpKektVFx+
6W8hQTl7ObRXhSGDb1HizIDntNGNnTQKFE6Sdwt1E7KrpAkf4zn9dHt0oo4RXhmu41bUOXRI2l3k
yI0RaO6+1Sf7pBX6W5TC++v5cEcWGrN2r4T+0ZpIdBow0ssfs50L4R7j1ax4atVm6iUT4ww9Rivq
J4vJ875pPrpeQHFlzmC19V7YQKRt0VWHTKlLjsNbdU57KLrpVWXN8hwbHkHrFDN9WfwxseThYHLu
Y1hHAUWRles3DplDXx/bLAdyO//qMjm5TQuY3ShdPhfw1hU/R1PQOOvQPppsHLdCHKO5/MqReayr
jp/VUKOOZCTQGy/cIm/ogsZgVINQgeumtLmFir3QyZZKp4R1ae+t2nByrlEzvVYvdKM2bDf6WGWt
BHC2oPAG/9whwD7/96+SfqRBzUF+Lf+57hVmvzJ1xz/by1+44bnBqdOiKUZ7iKrmA4dw2ybWG1UQ
rAE7h5kwdFjncvHBZfyMX57YovqY1X35AC4cXLOTdc9p3LzzsndIf5PiKLDO3Xt0eo2X3bXRzU5T
G6LZc2trbWaThxfGviI/2mb9fBM4KfeN77lXUQ7PhNB0H66DIrG0idpEDCb2nXA5THPtgkL+KTVU
/RL70jii+w9RXrE/jqNuxD2uvupq+ul766UahfGcIG56Sgz5r3Fo1ZNkIgDSY63uk3PvxkzM7WrM
9ioNKYsRSygE1mck/amTEVcR2+Fm8sqdydb3MS0a3hfAuEbI4LOL6bRbkQWqUWng+sampWY+dmF2
MgSGP2mxh5J5RfYbhmAc+ca5ntQZy9AdDynoMq3SH504VEx8rxmZFuc+GlBbTj8VGnH8Zry0mXfs
0G6ePay6XM31ADEA5uWYzUxI44FBL44M5pnmONKOUHFGbR8dUpEqGtJZuxIncvRsdgSI/M6EYBuB
5ddNwIpqy6whOhld/Sr8mv6lte4QR7lo6S6h8/nJY6kZ4bGarGQ7+U137imsaGxYb0Qwxv1FV+ma
aINHh8oDKxqKf8IfWPITpaNIKXSYqk0qny8MPY/tQvPLUYTSLGP36XwLQb7vBV7u36lh8l2TsS7X
cyBhODDSh1rUq1BJZkQ1mYPuRMcWmxH5SbrHw2JfTdKlNnEdHhidO4tWLN2WzPJY4LMjbRfoLkw+
tzShxHaKX04n6jqv40OoaxBWRq5O7pqAuWKvY/k3aicYjObF4Fs4Dq13RQlLQyimLS6JM1zOy4j0
rfP9wA61h7Yhu3waGCjNTeEDMknWdFliXYUgh4F6HchMGFFqqnBX+8j1QKKQH9RuirhAp9ltLUj7
QdSkT14hQK2Q05GZ2J8FM6hVr7EYTRlIlehfaRmE2nnpp0SqxYIge6IRi9iYcYADMVrMaTmmylmH
Ccrt5UyEoUroJVF90aRgLk1gLnt2gsOgyGbU/gGnPlA2nCSi8swDS8sBz79gAa7DrCK7ADGm/9Zv
nMknjE9hwgHJE6+zETl0It1nb8wYMNlG0AFnPuqG86R0RwRg6FLYG/ceA3nrcXEa6kqYCFnapfZP
TvIq9JHc71n+jfKok2BMf4m3C5LviCqIf9eQzmj2GIeb6FJlEfajEqQQW9tDEfVbHd4ga1Ty7a1c
e2boPRlyPyrrW8Nfv3xQV6/lQC2G+oFJkrVyW4f9ueJGiwl4NER17dqigT5jklhVbrPQb6kr1M71
O3R6gmoaacZgy7/leXO6QZHFWW8sLyl3lmwZIQuwi6KvtwayUlGXL2rIi33YlJvMGYhp1y5lZ8/7
f7HH7z6TMUo0JHJBzOqbIsIJGXlvclltYtmTgZtpWHAHXLEd8gqYL6VH79m35J0WMBLanJ1/6+v3
rGH7KD9rEBbB1DtTYEnzCZU91IGBBGhDytexWCKnNVQXkb/HnJWu7dp6703v1uMkwAN0MTvaa1FP
f8hnyElyfy3TBkPVy2atD+637JFVZLm+QnD+bXk8TGiH8MhK7027Fr73o1vesOMWuphm/FBahrYP
u/BNcqpvpfWVetionU6vgli2P93o8LbFmc5TGQjHoNtUNW9djJebgztw++7LipSz60hmI95Q7A2R
/nPdNCCo3r+hAJfREtNb7CvGhIFdux/QdsNSfGsZ8UpIwteDaT4XOijb5fNIcTfj3S+zTRO62zFJ
D52bWvgwa/OIvuIY+lO+twx8JGNtXvjG8A/Oi11MDfvYU0QrFO72f8Sdx3LkSpqlX2hQAziEA9vQ
OoJBzQ2MZJLQWjiAp+8P2VVjXT3Wi1mNWd3FrZtMkhEB91+c8x0tMy86T8C2Jr4rlLy4Fl30yOQS
6en0h8RQCpGUdj84dxMdqLDH37ht+x367++xeQsMPg3zs4/Wl0GAU0LLDT8ZsTyiSTz6VWtQXRu3
UbxwJHxCzBTLbqSOquI/yRS+5hoWKSs4Y6XsUGPh5sGsNv/Hofbfei/e954jSBqyFa6jaa9Lwo4s
n91x0xBB4b6MGr69vM8OhDhuSxYBK+IcVnjpiKfluVWCoXvk2y8BoUkM6cWulBl2QaZPtnIvSc9d
7PXDh2VYgEfsEU+jJEk8jw5hifQgAyNU/SR6c9Uq7P6MtPBgF6mHMybalFV7Uwg+mgD3pDbh0zdQ
+jMSeOi6/h6OjHDKUO7kRPBJKQFz89Dy2Eskabb1HZVNT6Kbd8ZpcLTTC5cJY9ygJxYHmcVs4+/M
GpHYH9fsn4lrwa4tGRkk3iGW2qFuO7HoDftzCCiME1ktCMDaz69Zgv1u7VTnaS5IKZdvk6kwp8h6
bfb20YGiEAbo/REmihWpIyiyiXJPFBCGwS7RgrZ3HG3XgtEm243sTyXsggckPeFL+aM0l/ZVUTfJ
Pn1uUG3ZkuyMvPG+qqq8ttIgD3fADBRwgucW0tTg03LFsB0b/F269tOawQPt4lce9AS3H33rVgbV
zWzNYV4WsNXioaCmgwoZ1NlXMKFy7fuTPntfG4dPl9GeROL7C0Tbr17jQqbl5xX4LxdVSxjIBIa8
S93PTJF1jB/Yx3Rs9tlHXcNAiygeh45Ce3joURHmHYr6AjY0ps5w3/qko0yRfhlciQtefaG6yO56
yYWhiXeY4vm19FHyGdP0p6Ypnw9fHMWZPOqWky3YQ1DnlA0Ohala1AjE/TzysBrKeB8U7yO5WKMD
L8z0tIsx9vt4TB5aXlje0kNtlNa2a7q3WJtXONN99DJ9pbocx3003boxvqTj+JLKiQllaFz80pnJ
6+FJjt0+zdOHwETly3SRNQx9+OB/+4BIcW7UfNar+yAtc2+NYoK58kuUSI5edgh2VjM+mIVgihyr
t7Czxm00JVuprGaVgOxpqv5GfM+HEMlXLOGOZA6ApBDxxBT8WonLMs1DduwzZji43xbZ9f2oXTLM
32Xkkb9Qh0TmNb9jOH3QhnuJ8+FEFbaqiQcfJs/ovuCJfnKNaunV8tmgkA5C8UZxSamY+XsORwBo
XXEw4vgaJ92TKlkLudHUbb34DYInwd3pnQXioeqUtYp0rdyC7wEWp1VnpgE0bEOIWY7AvoWf5u+N
6f0ItCW2QwRxYoIpFig0ucJXlvAuwxC9N1Z1sEIcQBHRjHaVXsBs4/elBl1EdXepZruIW6htNsmr
EWmM5Zjk63dlkejdzDny6Umvzvxt2HdaVczsgmLBYOS5cvLftOeR4WxmLuHvA7N+5R/Qnl4DbiDq
7gV63EVYhmLVmf6uJVRrYVugBYXmuEvHdtrd1BoAQoIcW5Dx1WYVkQ5aMfegfk9Bg0aCrWJXiAwL
dEeebc3aPHma8uxj6PjQopR6qnPjUUbaBlz50kQIvGxEf7cDkuJj9iX64H6GI0yRmCDd0QqhRsyb
Z1t663zUcMSQ5DLVWICUJKs9Qay+gKSINM8cGan77k9XtNiVWa7PIsCltJLXAhC+r15TrbgPXv6M
c+uSpc1HF6HIRBRFxZM9y7T3D8Dk3zKGLCxPBDm0AZw0gYkgYoAQDe1mMtJnCOub3mlgbvhnpv9o
AmJWaRYwNXd4mxCr7qos+g3mg53PbhmyWhdV9R40LHITMU3rmjEvbv3twCqMmTG+kVr70CosgPmI
BRx29xuvFpUy71yE6q3L8UGX5rCLIgLmx+WoJvdJkGO2mkdfaBOoPKs+ouANan+LMmqkDNSBv7gY
qwetXxXo2LWqfdegq607QGS2qJiBBgSX13IXMN023fFgCKfbONgpx4SZfg5wiWSV7GdyVqIpGkqn
+IkwMjZdBWoO2oF8qJpN5O/CeiDFaNxnoYUdk2gMM0b0ISt2ciH9TYpiDLOQycAO3YshsLcqiy20
aeQLlu/RyYlPqoFwZyQMvE2B35nagtWFcatRsfPzlL/S8FgYeWa7kJO4Vg4Kc13j9neRw7Dv4Bow
qp9wU+IZ7e0wXfsuI5N4itZYf/k8pSiTcuxmdTcZCHPKDbks6zKcXiY4K5r7WNtdvPGk9z1guMk6
aroR8leuaS8ADo6sum6Vv9ELdkMe8m5yq/qDMJRDNHaeIT1qx4OJ6iNru6UoeXWG2g23Set+QAu1
F6zHd6HffnkgMGnn00fiEohEl+7JDI03L++Gi5ozuZy+3BQTCJsRif0o0HHqPVxMOoI4o0kwnJlh
wgWRYjVeubNjrbGHtc4N7OUoZfRTnrZ8SF37zLvGZjVU16nCVdf3LIrIRPr2mDACPqKcRIcXi+gx
zfD+BtjU3NomP7q4hIJZAp8phBZY7/Nw2kUDHke8348KfwlolvEOISGhSaiZQMdEOXRC7Ey3fYoi
c5HlrDQ4o61ZNsWRJckOdPxhyfKXah8K+DopiqMDbvvoMV1GTAdrwvi5Mxt/ylXxZ8zruTMjEDuw
2FmCOLQns1k3Pve8CSEziJiJkkX3qZMXylkMFMl/CBBYJEBrktB4ZRV/UDEIdzPAzDvKFysYdsl8
bGkhE3LeJM9mCdDgtLLH6s01p54NsANarRVASvLox/WsD93Sd0Z3idVzM+mCGHB9F3vjXQ9HApZr
c6FqLHG2uHYEU64cRSeTAnDnZL8nVlJuSVAsFj+2VI/M+qy9HvcbYxq6AzAGsq+TfsFo8Uws3I85
TQcShHgvmN8PBd1JG+mvU3OUHLpLqerrNCDKM/LowkL9l3eAAkzFNRbLC4lvQGmdd40xGA/PmnkD
ScwmMnsRdRekzJRJXrjORP0kOy1YKSR8S8OD5IOsfklIbGzgYIvs5OTZ5cniLECnqtM79bc6ie4m
fmC6nCdd2vtmYMwEnGshPGaJiNR3IJd+gmB4mowS8oazCZ3xQEGGFV3S+xdyh/UlWNZYdLeBM/5K
RBeQbdS7XxqomHTuThLMDhgzVjynb0HMwTVMn7GDXD4OUE1q/dyNhcfO7bKV7OiHulp8MSvhscCF
7Uv1pbTwpV2D0+UsUjH78exJ1eafrvTujB4OpsZvV7TAFVke/EG2ZwoAKmM/rSBmVayEe8RW9VH2
bFSF+8Lr9WdKmv3Aac9G4wRK97no6IXprscGQR/AIYCodIKNFDer0w8y6/5AvX3Sw/4lrkd+WyvY
g5zk3QfnFva7LuHH9erkwhaiaC4x2a65FfIhmP1vOjtPPXdfx9xd814/EJpFjpPXP3lhjZnasPHA
OLhzS8u5sEp6bAwXZOKA41v3XpEuGszxMyi0ybpKgZ358TFsk7MN6MW1vWk3OpjYZGLOXImdaGEb
dBNZkUn/Y8pabYyKbC4RYhriiAWQ8FRQenFTko07V7XtCFtjGHMEQPMEz7G3uRt3a1p7LOzxV8Be
DDjDlO9wA1x8Izghtn+DrHWLY/avHmkYvPLInpkToNlYtN1wlQjBbd37Nq3wjKeRYyFMf1MDCbD/
PVQ3iK933EWoOFvKnVIlr1DwGXKr36KGu8RSfdeN7e9kZKfCYXBtsz0ycLQsZI4/3NZ91igxH/gY
u1Rq8fcY5oii2cqZ1RqELrnIWzs6x8nH2UNuy8+omm0VBXS+42fIMpOdBWo+zyGgkHfNLYoDcaLr
yJenrP5rjZnew6lOYSmMD0GZH6FeUHJk9hNWhdGs2QGlaNWsFiMdSyNHq/7Y4kGgTj450v0Ya2vO
+UTigOLdKdnmeQEU63qnFeV3QVEN1e2I//arS2mzrOh1CsWRj+jSVIrManLCOyKZCkQXzYB30URZ
qQ/YkC2OBv0n1N/13IbI2ohHg4qchiW0CMthkpkzLqKfhmy/0+rqYI841PX8IbARLw3VLmT4uUyL
cp/nfF7yYLgFynm1os+RHgzT4D7n9qiy5FSxgg35WU02vxu7bC+Ks22s0Apl94DqHQBHxKOJU89F
bALj5MTJh7a7mL23zXh3BD8PALyuweneCo0D26+XIys8FGwqQd/49w3oOp40txXrSe/pnGisNFFy
uGYAEnr/dUyBNyiD1XgtOn3phs+el4pdlt6FmTKstlcMlzSA17T9iKDbDBAermDArQ0LWhTHdAm5
TNG3aA96EMHwYbbf0YoCXegwveYmhQL0AV6We+d7Txxoznbg6kIzlS0nVf44dvvr/5WMoZTQhJlj
NIefAuoXDVyo7dAOvSegEZmK7dOeDh3J7OzEQLJO5V0Mjxx3CBdz63vUmDoq/PREIOMm8cqVY/lA
i+BwyKiKtkacPg0NTk1vBnowLWPFpz4sbQrXAKd+8NIxtBTTgbrAL8eTAFXNjA+qmodpshLJNe6B
UIADlyWyCx9wRjfq1OIyqR8dDTqnP+hPKC8AHJkdVmkt5Y0uFQgtWCROKL+FNiN6J+tVs5EC+oE0
171msbyb83dznV7L0y1oskWBeIgbUAtiopKi5Cja+m4ULpO0FljomNn6obOaeg37HvFlAjE2A/u3
ggJEa00KuT7uepkYQKn4yXktW7N8syp2KSWpP6e6ymAZTLhVi/BZWhIf17yZcUdQFSAkHA0rvfiI
pedzraqlGQO8oDKEIVpiqsJEagYgU1iV0/C4sD49/I/edGp1a9Xm/tmog9eut86eQgLcDNHJ73JU
u/RddW8+twr5CPPWa6Zs0DRwy7XgvR8zJgD5cxai97Jt+IvIksmhLqJnXWf8P9iQ1qQAQI9/mAQl
9FTunoFUtETKCovc0bBehVwk7o9ruTvBBaS80NoC1ku2zvCox+Gx7lmfsFybbMVwlLugmU6VT41T
6tDzlHpGjHxDTPMyAbZcJq326oWU1lSJmADt+jTyruTotz3h7PwgWhuye5EMpZpW29eTZ1z0Md+n
jImcENmGAT/wNEgWB2NjPiYxwkrdzp87o3ooQbj0dQwKm2fUdLUnZ8BorgIUPnx42fol4hRGdEEE
ia7gcF+5ZTOgrSrnzcz5PAmDJ7zk7vEm7Seyh1MZlYDjp7dMi+/4LytUeMAehdpjXN9U8DtKK1z1
Zv2hy+jDHNIzJcVCekenhiXUgzPL6qUmMQ+npnWricdcWngPSwNqqe17X259ZRDIbNZGohPFVUPM
D8gcdNzGBXnLHbbLPiIUHnXYoinsdzxISAewAkAAf65RLOAjj34L5l3cLXOphxq3Mr5Hl4ss5gPj
zkv/PjGxyH5Fvn6cymzPAOtugTVJReitU6U9ger5k2vkNrXQBVTN41k1X+XUDKvJ5Ubxi6emHlGA
GNqTO69eK0S6Lngwwjwvk45hIhEc861oqKXi/lmYxdWpWmbIloV8ebwpXfzEDLUOrf/aNkW1hXHA
IRFlOzi3znpwwl0ShMgKS/8FL/9PDc5PTCGLifUIhmKnCe0pLQ7IkgGyJATDmszUheWJczdDpO3y
q8ok94jWPoya2E8j+9Aw3AeJcZ4Bt1p2lV31JghLgyrLnc1uxYHHDmzDZAOQ2+DQkb4aQ3SNjVm/
gIOk75xzr4d334/PmFAMtjwhYbHBCIdF42YqWrD0LQYmD8xR73nrLLL3sDnsBVFYu3pQyW6Qm6x3
3su+L7a+G+7TorqiuYKkIrUjOFFA2dggIBm7q/lbW2hSy4Zbr+mDC9XglQyLY9t6n01LTI9lkTaF
oDN0MpgbBYJpY0XNetEwmsmyOGq9huAyHB7xlt9EGl5T81AYuPlyPf5R/HYyqhHZtTgUS/mIp/ms
1V9ENCIE1lQATi65mpF8rvwzGxdYoNOEwcX/TBGfD7lp8lkZD56GnK3qmWxGJaSdTv443UT0b/MB
LOHkzcpTIdyrYCNruEG7GcvpYg8OAx50zG2otduOwR3T28LZZJH2UvcAwfqEEQRXshnLNxZZJCx4
5ZeKqo9RZ9aWp2CjGzP+BT/33Lpg5MIAh5eIQY9jLg4iDJbo0CmR54Bs3YPHSxQGQ/Q2ZHRVRhu3
YUZHhQeF0taP1VDuGRZVG771XrdRx9qq4qTpr8Ho1juGly2zmszeqJRkdWTGC72d2f7BxVHEjWde
+GyadPiODi80p5HLGhNzdAJxrWfHbifmcojti9RhDhFPF2JXSTZ/vekRPFLlEAbplz8xnmH01+qV
KhU6kIxebUd/GY3hBZnGWxLkK7IJwFeYtbPpMmS+ItaPTZUe8sFftaPLSG1mfaElob1q0YomZgSP
pEMsYMdYouMvMtk4uf36Ggm2mgPQrLBkVVGqapGU04PDM7jyJACIydV+3BHRGhxSZ4x+3ZJSg/HH
UjhBdeRaOBaxhfFZ+0zZty06BF1u3G69aMJaZaI/MfAhkw/FGcPNHsFyesLjvq5sl9qP6W5CBm0g
5B6YTTaN+VLl4hYUibkS0AH0Mv7wrXyfVdxf2J6VPfALGQnBnIG+HsjfEAzuFnkkrq7f4crItY5N
YvANIv0BMCZCla+UFAfNZYxXF0RljdFXWpV/sA/xgoyk1CXqOLXFVpsNIp0d/lGkNAIKcZcS0Hv6
6yaavXcz1yaIeuroiom/wNu+IBpsaSL54ZYkIMKHh8vsyH4rGU+vbQXgXQ2HxOj6DRwKuW1YdSYB
i/xGdTuZyzvmrWTuOFAVDwRLl6Q3RxN5D7AIxg2NUckqr0fRvXbDJltzwKmIMUlTWt7SLtWuz5R1
yCIgU14e7VLLvVVRgjyzo5to7EVf/+0O0Lt4sVazgHIQUZc2aDx1bRP7e5o3rEP7VgGDhfjKvM0s
mIDkOjs4yJkcxABp2RTsChvIvQuVB5bCuYXox4WMvSeByw1XD6zYK2o37zR7lBpluNuTYF6Nj4tY
h9I2rhLpGCFa9QWVUpbr7hbU5Zl6BHTvQHis+VPb6gY05kV03lMPcTgUOMnDiHGBRyYlBvJo2dYD
RgxizeoZ2AP4d4PxZVoIAlxwUiFr+GvR/Pbj6kNDBNaRbJ6FWFqhGe31VBcEOURrFeG9jEcESH3F
BpMxhO80M/DRnw7tXNQN3fTpMaJZiUoe0EE/aRILptsiTe/jHf4cj6r64IIyP46OHu8QdR+iCc1j
7/oAn21587HMPYY1p4yZlD+1MPrN1IEjVpifXLc9CgfjpcEGcn4BA7dgEPLeJdWq7LC4e2o2kbvd
iXjQY+W6zAu0dSecnCgVB0ZMVD4EfrKwvGdZ4y9uDOz9iUwYmfGU87HqICAjvLh5SXmb+UWL2K08
GnuHqVpn/YKNOlmFKrHPOuCyXvTCyEm2Zw4loTC59P7+PBZg1VHu0FrvE2SYZfGDZuI7tSKw3O4X
sli5IsaWujkCM2W67r4k3Hg95vEN9cFOmPBFHFhBqE7TDTE8UAbgLBICSh+kHwmQPVLg0rNM1dmf
4nNfqbd6nE61NK7GUIIDa0qSKmR+sx0mHAU+gr5MkJakV3pxTC4uC6sI5xMslMrI0u3AXrqzfAIt
CHyZtSkEVtoNgvKFKQmX6axkvII21LbtODG1V2KNWNbZZa13iYW7DVgneXZ2FZwwhcsNrQ+oThH5
7ka616wp0vVgx1s7cV98dkskgrxLjns2cWidfJjgbY3q3DWrZ0MUt1IRnAQZ/JwaKjwVJGXwxcFx
0KurOcX7ihcoajWguRHBSwa8Zc/mxa8dMCwAhl7jDIUdn59qHpZXKzknQTgF7bo3Ji9ekj7ELk0X
C2VzWRELBQPxPupmcx61/G7Fd+rGleGkIfcVKSw2Rh0Np/amxd60Al2bFdq1FgjnjLyHxmtQtltc
TGMTf0xtj7+/GHZFYacYEkPGV0bwyG89seTungZP35uUZazP2XVmMC0T4daox8YT0kyijByioALi
oZHlTAgiNIV2eo7aFekz2KKZeRY8qi7OnhWzYQrtkz+m3gFZVvcY6EJb9yW4Da4qZ12ayAa1LH6E
KtGBS+QSzQLWYmzPwBhNx34Cv85af8OKHM+aoQUvXT4bpxswF1HImJ00KKQG8YyBUQg9/UlQU7QJ
4QM2VAS2v3zpxu6yNwRu6E0SMCZM+a8EYt6swq82Va3lu9Fuwg86NbgYNx4T+A0MDirko6veo4/0
pG4ceFqZF7ao5kWZbH0YQHfHHrI7Brl9EWnr2V+wa3OogPND03itvpGG3d6i+ERTA/6TLU1qVm9E
yiAjqpgjJ5WkdKzXTm6TrVe2y7Dkty6Vs41R/Mt0oxk436pQvVSW89i6zUNrhmCZYu01vsQdPDRy
7qBkJtmHn/DQK7Dl2BkwpMY0MYFAKeTCUnLdbpMNhGAYjYNvnBALFON2t23vsFYuWUn701Ad7uZK
Pvei4xAs3ZLxBzpFQUVewMa3826l6W/GgAaAbqHZqm7ATjb7jpgqnqwMMAoyf6oibl9Nt8CpAUIa
mNAiJ8Gh60YrUWDFok+/GxH6UMi6TEaD4IhjKz2iYkOmbDMOslrvOv/TF+x7aTvgRFsNVRRUw7Kh
WR/yAXpNYF5hut4iDMaHnPnTYt73IIqNCG+yn5hhDSSenjrpt9dG6t/IR7FlMsE4GNSyzBGxU8e6
xYwYzEmiYrj0ERtelyMZuUm5zasafS0B5Mj8cZdLdlut22+tCcOKNECDRpCwlQ5Uf4DLxfYg3etT
c43y2YdscIZFmIPydoo4ovWHuBqes4kwc5c5CrLMUCTx1kcMsE36jBehAaMTSf9UsTsPZlnr7MPp
SvNN0+Nt/hu6HJcWK/4S+a+FawXHwUOqu+k2s7MvzgxS4LC6ejluREv/GXQNlgmd3lBHvKR4cWsM
pzOiac9QZ1Fm7o0GHWYRUH90fJS/nVdRE9nEjZh5sqhtGnE3jSBSIYqvmG34fnGtDOZEPMMwPcZH
JEYRH97kGKQkPY0cj0QP35oIwpjI2Rw7zBh79sxVzNiREvGWydJG8wjyUMuGe5Vh0JugtmpEpXFJ
+tVSnOFl5ZtYZzZfh8UNfd8XklDqrdj51O30VblPY0ek96QwYFi5+tR46MfFVErU95njIpfCNGAm
EQt2QOeB8aVZMJlcu9ERKaPpyiM5HiYd8nolv2h9n4O+yzZMrFHzMZ0Jo7eeAXXsfsQ5U4M0yK6j
EW7GAA2/3tq89wiWVx17cQxECDi8CVTa8BY1D4ZDVW4hJwiqLQ0Rfs3E+lAdoDN7AKUfvE42pA4K
RayvDrtHKM173XU+AVeIPZDSLoTQVsE9EhZjFkC2R8LC34aueA3i0tzXiJgyZIaZpoaLxYPFTRTu
GrfiNFVvWk39FrrmVlU+sfHEKzDIwAzDqW+Co7liQwiYIHwO1UUm/tcw2R9t16wHlp4LI+BPOd68
woi7c1QOuyz0PdAWzZu0lL2OJ/8nDA/4ovk8RACFpde8iIBy2aSGQrf3LMvmkFY8PmGV7sbAoWjK
dW1bPuh2qG2zxPnujLse8PPwBLFfSgEoT9mHCRssNscZP/IdbSwjgeeNd6IhFnFTeIRnJQ0/mTbE
sw1KnRv0sGA2+DdmDRlkFmdpoLFHyg2eFSvXiiEMHmi//MYRhRqac25AjbvQC9tcxYBXPAxFImyR
7UPJ6sb8WpX2VQh2qKF9DaqOtbinHlmqQtyJ4f/C2ztwlJM94iog5y3SpM4NfiMHGQQjj0WgWj5G
KW7VoKJkaxJyvWdUlBsW7KPc/jYkzXfvY5KxujfLoSFQMaNS74zdd/aLDzeXX1cU+puVCRJDNPXo
hN4GDt4X+sT+EAbIXYzxK6Zz4IzTp308u80dl/0UFafX+GfdlmfTJxUt98WGr+FETL9p9hDAQyky
w4FVrVy5sJnKPIIUyTddOPQqKe5bP0PHGJetsfF77auIxAxQydmcSsCJHUdzYvPUdiuwzpONx9Ur
DiXAY0oC4Bkjg8JxXWusMZLiHoq9j1FTi96a0Hlv3G9oVjHthwydX+UMJ7phvNpm+Nx4H3+L13Sm
TqFA1Qftm8NmIxxxrdt81xhwIPU4uadR/1hNaD1jJeC3ZPmeX3fZ07sTmHTyggxF51wn27b2k/Xh
3s6G53zSQM4whctb55cnM9yapXGX2i8WZBjGsfEng+mOsumuYdbHo2Oj9hTOxhGKeQz4LiyslMSa
t9FqFJ7WvIxBteWkUHeibNWgbQRxgVureWHom7HWfSZEaNLM16CAsYNAGF9sKe4Fg1xY9U+asTX1
tJ6LSByYIWm5k9mfySxgLGnxEYwmSA32cO2CO5W6taa3mlCNB8sxLyhSUqz0EZLKdgrWMOQC/NoP
gokJMM+83Q6N465w379MRv5HwiW5Zu4Urcp+jvQgoxfXCVOhRKbhRkylu7L1+miPDOMnrfxIpfMC
Sem5VijxoVPAwN4msfcSk+BzQ3ySLbBbOVczTZOHqqy+9AkzLh628iLZB/aKE9UKY2OFFfI5SIrk
3Yu//fHbskz9Qr99inthYOCj0xhb8yMsaw5PP2+X+ZReUwlfhjMZ+qnHRIzN1Exu87DhNI+oMPuH
PJuRGonVnZ3c8nZKN5jEtFiIQy0Fs06sDZPwYo+WGotOgV1+MsNxBnLdLUNGLMshMmmj6xy5vY/x
cKgTvdpMiVZf4tJ6qBM0ftJFVtaFxVpAeFjCnbXn64D2Hf/Wrxni6k0o60+NpQ6VprWfutlJipRa
8ICO1jrXB2KjDRms+4zII7Lfsc+HNrtENhJbDVffOqmzc5pyqdusFl1MjogQSdkb+5Uvxu63KPpr
IjzwmoE8y7IGUA6+1MD5Nr56bkO6PUD+Q+ek1jol/PhglDapRj62IJV810KDpRl3OoNzvropblK9
U0F8VYgyd0Y/31vF0s5JIo9QOqG5YQXKUKSvBsXJNjWLlM8foGL7R2ezafsWPQni9sAUyEnDAxYA
tOFDwMn9pAoeuZm8aCQJu/BMYENKmpViM9YIXrYoMx0AAenOYdt3J+rpISp6vgoujvK2ZquRpxpm
uFYwZbY9/9ZxlDoxfEHFSm1FTIXyEBlmYJddxvlK4jd0RI/O4FqjZFoMto6r28PpUFrmmnnbHsgB
lOub8AVxkTlwJ9sIrhH35WIctF1uxc9Vpn2l+D9Y2+Ndj1qg7jUe9A2sr93gANPJNfbTo9Hui0bg
1ekgPdeGtbXNHPvhyJsZ+fHGCPwrPqp4z7e18MR7XknCC6EGow8bt0s3gtDLNe44OssGUgXZSo+D
ieueFVgn8XKHs2wjB04MD60wzXtj4vIFyFdAAbCz8iuakD0Fk0X/Uz4rkkQsn0lX7a5tIiMD7Uhf
sUfp/ZlkUEe87M6eLVE8RDLM1CqqjOU4Jn/GXp6Rs8qV6T92sBVWgaxPGeCshehGd52V0V6SnUCq
A1BVKdN9XkE0514Wm24AjK9HKCr0/CJ8TaLlxS0ZulACUR6WMZcU8OFwm2bpa2JrhJEtw6SkuyLe
ZCkGfC4j9Bb0CsjOyxWhcL/O7Jsy7PdxGMF2TlR+qQAEY8lXsOdfTZS5aH6id+IQkoIDlOigFekv
5in1AoPyS/v0CfHVRkhJyur/OC3jKc2NV6klmgeYLg8usbsd4NEbJwGkuAQ8A+3SihiDb0PXN4nI
kV6J/qkY4GOEjb5B9wJ3OB3IftWnVwlwqTBZSBuTDd2qM+GnxPpCKQsDncGZO/wznPyfodn/lgD9
f8K6/3uk91OR8b//nsP9b/He/2Na97/9qf8pG3z+af7rd//nT/f/M9JbEnv9v/8VlP1/RXqvCewr
yujzv0Z4z1/xnxHelvyH5zqG9EzbcHXHsYx/RXib4h+e57lCl7rHnsA2yOn+V4S39Q/XM3QC7w2B
icWyyBRn/TFHeJv/sHRhGZ7L+EM40jSt/5cIb1vofJeySMegyOe0cmlaksm3bZkeaGvHlZbOf//+
vEd50JAl/r+G2u4VKiwUpV06bUz3uarDm80RtKwLUzFiZquQ0gVg52j3MJcuiBaHW9XXb/gxoOg5
qtuiG39j6CIvmWIZyV/9bNt/zEEk30br7pyw0H4rQiwTUkr5PtZv5/RUv9bB8xEELgbvWVdtxlHp
+whlk/AhYAKGAK5F1GKg5cyJin6aei/ZG6XTLzFRGE9gKQAOe+Xr339rS7O/eNhhgq7cUBl7Xx3o
D/TG+Ybzxd5LHxkKCStZ3zE4YYgGxtx+b+PefU4navga1Vmu3B8njdznnoCZsyaw71rzv5p105/M
1KCA4mv+fjHzU+eoF2io//6JOgnHhWVJH+VOfqx+A1UxqGCUvs9EKpHyEHaiwojkL5V7tzDqH3Sw
cIrGHPBGtlJ0rmc9Nda+Idpr0Xfcr152jqD43oeiouiL8lfCFH/zqgm2Lmm1j7pVDhsN3RITZUYX
PSM2j9XJoS/aX8Hfu4buOCwBXD+CMESX2AbRbwbP79jasnt0qo5cxAnFeEGqzLWI2l09//9Z/lNF
dXD/zz/k4RDmCMIUlhQH4MTq4iWoIHuTgD9guYgvsP+K3oQpNyGVo5WaAs/aCQQAhLNoyzidzC3a
L/cCCPTU1/6HFyP9YZcQXVPumYQINPIeWUAaBlJRWIY6NumcdAm1Y4wyHBjhAMgwQ0Ix7LPq63DV
SLKcJVmDIDXatdCye0FPvxM62xFWOd8Yx8KD0sd9rHb5BGekj1ARj9ExsRnQTlPzH4yd2W7jTBhc
n4gA927eat+sxbt9Q3jsMZfmvpNPn0NNkB8JAiQ3npEty7ZEkd31VZ1axzHV3VoM+RqcyirzGO6h
mLOjyrpD0OvfYk6lOEb45M9wiC4+GgN6Bw0LF8Fefh/IheuQGUzt4LPNxUOiQNBlf2XAud2KX21R
J6CksRfCL67pwvEozmL8Nk02aM1S25pT9JA1Q7FTnXkborkOyY0eHfzveKPpC020L/zV5D9YBhMs
3TdQWli8bEYFskZjpNJl+EwWg0oVIUEcU35D0XwzOzhZ5iF5cOGJw7fUhk9l69BhYUNajG0jzWN2
EDbtpnYqHLE5T7MkkUbPQ45dDzAcDpUJizQ2SaNOlwXNLI3AeDLNHhit137NkpSIBEiEvTd2s2tG
08EByz4JEZxZbv2cu0Q8nP5pCHKc8ThZ9LJcp6k+4dBvf1zpQfITV7O774RWHgE0JpjaotYTwg7i
CY/sycL7PoURuW6XBq943Fqppi39qTkEKa++sLSnqr54WXUYJOqDXRCmHWZaDMWFOJTk3onUcy4d
Cjrx8rJ5tvARl/Ab6k+V5h9VS4M0dVnyef7ObNKPboZlzACFCYzQfc7z3ls7pvk3KMGk4i4cLWfV
aOJVYUHwv4Ujd4bzXTSEnnSfdkskVg4C/C8l55m17Lwn1v2GK7Hqs5KoNbQlyvRI1cx1aU6qv9R6
+d5obMibRH+lhmSRlrFkE0oJygQGlNCXxDNsfAaABFZ5lV3SymGb0RHnBDh/cXr/GnpiTyFNhEM8
NdZja7IY7NamBXHXCxkoAAQqYnK5IurZes6DeuZAWOHiZg1Xn0EFdoaGKm6WpgHpFHWpuuCRqBge
l/46Jiy/hviniC2sNMt+7LBJRmpbVPJvOdlPJk68UTVHI8PSMHp/Av3Bhd0SaMDlExRbw2AjCtfz
GwjGY5VFL40YnyjFpgrT/+7Y5HahXKUDk2OOvfVU8JMbRmTYTrBYVfSg/8H4+8cNvGvnlgIsnvcH
512HYe6l0AYGNsmvmY6v1GnToWeNW7pJFKPccpO5wZF5xkMhwqMKC5QoEB9oDlUuqLsO8H4QNfkM
nd9icp5jW7ZP49B/Rsae5nH2xrpNkyuarJ2G7dKtmjnPwnrZLOa7PXGorVmPkdjNSe8HDsgyTZrg
+BNoYp4cPws827MTbvgr+5cBxCTQz+7dG5L1JMZPOhDQMslAr2Nf2qvOadb3VCsYkqUv6OJISNPj
880PsT9OO5tdc2E3Fq4jcKqL3vfpEnat7JjYFc6c8n3SJ4K1U5keJSLXFLbZLitCHtwqGYN0iKJ0
mArK6NRwogArXPqmkCswgG6pO1s39t+LqapPeV+unQakHlB6nzdwvO7YsO/G3ATDlQE71WN5qEmM
r3zojXMO4D2WHhN+rlFLBntvVsgz1jXRW1DQcGmFkfnY9KVJogi8R1R+M/mQj0X4qNV8UvfLAPoB
Rosh5FpIwB+bcfQ0uMO5zb9JymibDpLQjLzGHcT4yEHVBr1Fv15qM31TDON7f+37+ArjrK9JSaV7
dhoOJgOHhl4m8diZC8aMDWp3XLN16I1ioOw7z3bBCHlJFLF/zvLsTFYyWptxitW8kGpd91HFb9bF
S6OdkrVHUm4dOKGxt1lJUHH246V9cyx8JDgZjbsyGnDMmt5Lj5uNuRqtnJqa+UsAL8tHt9amc9a6
1TFUyVb5Gec5Eh6T9a7muJ47399HXwc4Q76qQoVWChXeRFYxRwyV+fRLgoRUzWQdpF/oqzEq8zWS
RnzQGunuHF9UK7dF/6Cu6H2wazzGtg6GgQyqyQD/rYDHvBpUKPaVIwHKoyHxWxLL9JMQS3ruvfhZ
+0aZo3YurLomkcCyxuzEM3skIH8ULL/kJZcFOQ7u6X5T+v0tLcQZk0m6pjft23BKeXNHJRaAUYsd
XJjFAIj2gl5ZMNOS4NtDTm0j9lM6j9MzbxrtmtSGdg2dAIemTA6cU9SVnw7OTVxSjSrspk+0Re5Z
PY86f9LVcUcOTmdvCQPJS2HTzWX6Z9Ou2osDFYCYBO+IiKniQvRme+nxkzqJVp/ut+yc88CgxpOH
QlwUOQYNdMEkninXMhEBbCQ+3P93/0DdHONNFp5HLoVw31KGfQ3E7mML1/rYxk14vN90akkefbSN
WwV6bfPvLvNX7/f77ybeMsbi/+f33b8O+OV/Ptj9y/8e8b/vvP/PaKCW2g1y7H8Pcf/fv18nURwM
LDiDVpcXipmHdSP9+MZwhsFykDWPNLXQeWwY1hP1eeR7UzN+YR2aA4QU/WsiSdfbrRu8s1dtWBSA
WO48mLkZw8avPA8/C2WaiNfaLU2C5mfwmyOYhPgXUN0mwXKN4jFDZ1gd4HdUp04AW8JRxjLWATI7
uIj/NrRxlOx83ZPg/g1ca9+L0v+JPAOHjpZ9d1X2FtBx8gU+7zfyPRZTiktzNCX9e6/RA0IjMsZP
DhMKisLxhdXstNS1PgFPgcke0rX7WIzCXKVOMtxkJ8t17mv5dSi6YJPGUXzJbNfauDLwHwhB9Vs6
xMSpZC++c6vCOVJ0ne5hlDkHu+O9VVeOu09GKzqWSvnAt7L4VIs+2ikkvoeaP2KbRl5+5ujoN1jm
2ousAxc2nKtf/dpU6zHuPCrCOOHoeEaYESsNX341PreWS/e8U2ovfcCQEuBN+9YnE87fxvfeo9jC
GBVM3SfC3Xc0ONEfrtjPlPlZrDbsB8Hh/her5w7PPvVLE2F4F5EoQr2npzclveot/j39rvZW1uRC
Fh21Z4lyZjvU4G5lbY9/E5U9sNOU3/mUPEuvBqHrG38yw9c/WfQh/mh59BEXgFnAx45vJnWpi3ao
49dKlXNpRmQ9M0H3wAZa5VPYUz/m44F9VIEXrZvWsK9ZLa11ACT2MuqsMBE86rNm9zRVxGb+MDpJ
sOsY1J0ASIidGIfkOAvEexXPMWwU8cPE+H0fe4Z5HNqMnUkkrBMX1nELylWwyaPIRPQNUVgXoGQ4
yeQ6DR4wC/Sjm5aP9spKBUK1S82ro+XhM29/vNGAAF7KgVO/BkflNeQcxUSgrd5dm52h1Ufyw4Ub
iONadV+yD7lgc3aLs+qKdcn5oYeCNKnb/dYlAK0gIUDY0tiMAo3fO3HW/573SO07zRQ41AhsQz3A
zyew4OuAbH89zTvQwTL8tGHBWr+Qf7BgfXiOyL4cgw6UtOqMD95FGK7rKHmXARjOKXOM17Djyqpl
sCEpXOFMUPTiydFYk9qMsx7LKCFy1Gb5zSaOua6dMLga5HY2Zcmsz24Tb+PYsfnAEWNuLSJMp7QR
/Y6Q9EDrRtjsw8QYDwbZmAPFdPAiKqc4OpFv7XThlae+xx48JBVtUchJW5C47PsCYEFWI8xLX4MT
i2rfIxJBk3KXTuljZBN3CzyW/ppVwVihh++5KhR9oEFZvuodYN+mcOw3nYnOou2z4iMcWBBPUyY+
8Z18gTDt/lRp8uQnbfyTVs2JlZX7l+b77eC4I3ueboT5oBpsKtGj8lwkg/zLmmh/IbaJrzbUSOJM
bOLCyPZ/Z8UBGFn6F4LS2Qn8/lsJ7SXoW/E1GOIn7qvik4P6EJgpS+en0GFk0tOb2fcRs5ZOAEfT
ynDV5h1qfZ+yS+m8CEPqKmo9UAzl5AKH3Fqw7W7m1MsbFzkWS4g1WHi52emleZBV/afubARzWW9h
bmprisFRRnwTMRwOe72PB9O9CV81D17FC6Hsj4YtxtBkJkUdY8+hR4IXcM/JT63pJLW9w2D1UhDS
x4nMWKuhHfeWi2xrYNXiHT+8OzZGnSl2jZ1WskN11ENfmQ796n90zQ9vjdbKfSzwbDGWjRCMveU0
TmJrxz21Cb5drgU8oLXZBd0Vvii70WWO4+fcqdy5ha4Badie0WPstDhJNieRx8egyJstVRt/aUfE
ZkVyJZpmSkQaXbScmdwY2sSbkU7Q9/2zqxOJmCdyHhdkjUQtxhYE0spWfx2PhDxoq1M7VGefieqp
bpR2vX8AC8Xpsmeq1cgWYm0Yv5bG6K91oEmrhP0pKwZcKIaKdjgVWIORKHo0IPoZdvkVuVO9F1o7
wYmBUTRQAMVPt4+RzI0bvjXjJqt+ndo6IRxcintiL99aCvG6SL2HeOo5+bjDw9C5F3Tn8uR4IrmR
0lnmhfThWpv6GfcoSSpCW0VDR4Zks71gqgxgGeUDn/O0DGzPPZegVm6KIqMVgFpehXXEu+5m2Kq8
OYD5VqXDC3C/mQ99cSlZjoqpQ+iGSLS63zfMbZQAPI871lk726vA3MzThxzz7a2U3cyCG8nNdkV0
GPNylkmK+qYF2rA0y6bfCstw8Q5Vt1b2mMXuT0nFWvSg28PPaGrm2RaQNOa+bY0MHSKZ3m/Lgrq8
2oLj2WP32CZtq246DLJ9WOD2MQBc3zQ22miM8gHsv9pBqMKwuRuAxINE1DaV6xfLCYARZWZPlMAy
Nmkme6kP0r7dP7g1r2LcDDjVi7XRhda16YrsZlhmh/cOBeN+M7EsXJSD9SIA9Kyn+RlzmOjhF9RP
WALh1/mKRUOfnDKgUQu3Z1BuGhjnuAfDEcsi0lUNYI6K4bNk7bp2/tfb16ToYKG55lIzldgGttld
PQ9iCOV/qyFAocrms4GhKXkbhfHsMxg6VDvewnC7reGtzauHmswbneqSAZnMcoZBWO1jlXQ3NgHd
zQg6SXiif8xpMUSe5O1acY480MR19uyHyuDNHLX5NcYtsSjxaJ9zZl1E47+cKK/e6V3nUk4AlWzO
OQ+hpixgYuD65d9+Hc19NYHVuKeEM9NCuP0DhKNs43LFIheKltWxrHmvUdAwbfjTK77obIlUiJhp
TeFJk5qxTHoRPreqFTPWsgkHepuj4ty0igqFLMpf657mK+qcMIPTA9LbAqIa6egnnph0RcJ6ug60
tZBQPTpxvWG9glyiqq/ejLptk/J6zOrsAcSUvyoZ6LJvSJfuVeat9eTTBUURZ2Huwo6TEenRky+1
Jy6pFe5BepQHxwwgWtofQhY/cVVMF2FjpuUiF5m29mak5tW0wm5JVwJ7pO5atoN6SjGsriuLyAA7
BNaSZnyYVMnFgEb6klnLKmz9PVBJ/ATIZufQ77cDz/F8eLCZMcJwFQ/0GpuMTYECJRTYxV9koemt
aBm/Q2rdgl7iHU4IOFKjDsSEZsaxLsxV46VE08EEL4tJ1GvOd/YDpF374f6/TIf/qit22C2pp8Uo
PeBojkGSMgu/ihSkTMH56iE00q1uOvhyW2W8NkL48LrTkelvHj9EEeRzywGPOvZgtJj/NquwRBb1
jPqWp/KnLuHC9sx1VWC84KbH/82glDXtXwXLfuFa5Pf0cOi2JuHFKVFPlv7t4eh7VH7hPEaB+h2S
OVPTklgc+N3unw7HKd5pUHSWtP3aj9p8/8IK3+z5d/VSnjtvHpxpocg4Td+CGHrvIE1EvCk9DCw4
pX1K47bfuhkhjuDQCoICSKzRYxA11EzbpfaGS5LNRoQ/YaA4gDrcTzVZP/QvVhuzbOlQ5tPHtlEU
enVWceYkBb8j8vy96i3gPoHbPN4/NO64h9EaL7WIALpuTdVFQ9xc9QHQaZwu2qprC/r8ItN8RJHb
FkXakQ6OPsEEwM+tiubiJgWSUUtz5DgRoOp8DDXVfqwza9vVwc61rZnqOYJDc5k11py/ydEt8tA6
WxyItxbCrj7RDstllaJXiFGkrOEog6NL9G3lDSva2rN9FdHJPBJiobZaxOD5wHoYTpp+aHT8UfyS
UBcivtNKBc+9zkq1J91JKLNEl2HTYpFnWIDxDLYVHQCIY1i7OQZLEKcDg5oKHSnPWT1JX8M0Olik
nNAaG6pjWnY7XenLNepYv+gjpzlyjtLWRmO3ly4J/xBzJUIYZR8q9hFW/ezXin3t4Ndh88DWk9bB
yGEogVjI3oKn37doeoN+Qrpg12plBpXiqiufUKUW/YS+89WM1ms8L4NAE1y7FrhrUfJ2ctinak5x
HlIQjG5GBqfApI71UpjrAJh8jui/8PSULq9SmdsCIzP9aehrEddWvxDEXcQf1pd41kcnWMWmvXOg
ccZ1HOz9OMDK/SeK3XBrSPIpFUxxlvBorR3FvlaXvDbTvIQCEJibRkwvFrg03XPADEhqRvMKQc5k
rR+MKSld8Jmc4WarlJNTci9HrP6Ir1Z98iCOXErbk5dQ68CSMw6LKLTgtVrJIPW/LTAWC62hUaQT
4QDo2Nl3sORYI+4NDvBFWbAYHpIp2pVTvokri905UQQFdw9VOqw3bCY19GE/Xcgi/xTY31cy13nJ
mBhx1vvOQhYe0ayykS6GvyZR9Us3YoLVDZReM7oLx6Y5lPN8we56Qg9Ts62gEQCJilkxfnR3VruW
xxDLobjElJ9HPkwGg/nU1KUggZHTl3l7s6iD33MpKhdFtSHzyoQDqH9eJvXa1zZ9CzFJGEz4Bju9
AFgiT4DLfKtFHWMDb8Lm6IT+IaBLKAwBw49tvEwtrFicIvq81PEAimLd5ifArdh8sWMYGoHNAgl4
mRrey7hpDdmt9RR0Qe+RfwTbg//MWnTTgDe0IclZJMODqUCBBBQkN/Uv2wsJeuA3HbzorONoupRe
Pu4x6D56fSp3UUhu1e6IJ7Jzh9JkStGusJOrZdW/Dn2CqNiGFzBWC8222W0Ar64S+e45oFwCQk0w
BCENgKk8DmBnwWR7yKz9mB/zgXFSZ+U7Z+CsRWpDDMcoTkOu+qCmu5ZwmeGrfUFuZtQE67FeZ79k
2u0hYKdycDip4+rsDtpUE0ikcFKFvnuUZW1u0bUyJpHYJnPKxvpYay/j/CFthj1pGtoFm/GClb1Y
s9od58FQdoxV+iFQQDlwIoZLvjzZtL1ItpjXMWjkPrWCNyWgmFVRs3dbnB5RkAT7tm3nygifCle9
q24utrE8srVtp6WvZq0xNeQKr7LCX+GzhSKfBxiXiuKq+mqTjLOvBOl4WexFY3sPBd3emhWxe3K+
LT2enoWfPrgdxvPRHd0NPZLDqQr1HQerTWeYa22LceJ4MPRhxUTNP6bmllOuucnGwl25TX8GrbO1
JmlyYU+Qa6V1wITkLePKR9uLvCdcQEybAWReRPHRC4hNE0WzpF2woLuxsBawUwKMLaRUvIDQu4Cm
OqTjU46h/6oS9687od7EkAsnFT9iz/11zJS7haZYZmgZeGUZU5tM7xb0zRik2M6NPomLypPfonPf
WI/GH6jHH47EeFdkmsPb2572Td0NrF9TNq2tmx3gD1GIIJpsz1bHWODrIXYS1DD/sQQ+aqWlc24s
XZbxLDp0I2NTzsmKC4vjY7ExDa/fl3HwBShoI9nTovXoNDOwCOBQEg+dSKJzoqcYbJj1UWo2ESw1
ixVmwKVe91ul5dOW2Fm4IelYLHm7x/CDcOOZ41RdmXgDJEy94qMtK2dlNKFHR4Ueflhv7PDLDw8D
FkAfByT2fDMcux9sa/aVyp//+c33z2du4qxcUXh7GWbhh/o089Z7zdL2oyy8Uyia4Xz/kOb2cPah
9p/1JHBXCfiP5X9f0Bkg7AsyL5gSoqMhYuuKlt+9uJV+q/2pYyTNLdZ9H6puinOXdN1LzMSVEhWh
Hu43SXc3MyYlPKWa6F6QNRGcaWQi0sOdbV0US9ys1npEpl4QBWnOlY17KqM05VoaFJN4sQyf+IOd
Zcja50VknmQu5DbvieXQMR675ZfZxy8hfPWfihSPotGKQVta0ujrcjWJ830x4QWgEZwCOVgKf+fq
Tsa9G83FciRIyzm8bRHy2nNkV9AI5ZSwt2b2nPeOZCyJPdTDMboqBlm+Yp/wN31R2et+KqrX2LXV
2prgRt+/iiEbHaxm/+EYZvWaWgxNY2Sx0/2rkTu8ZVVaXMg8EPPOcBiHaDdbszZSxn4BrGDd/Won
N/0OwhJT9iSeGdPJraXJ/487OOxTn0NX+6Lk4f/6CP38I/zU++8Opo3P9L/fgZPZv9/hf3+E/+cd
7r+kT7Hvf38FhNz8SMdQioojm42OlXplWkH9FOp68mgZL/cb9w/C6fBPDmg995uO3ili1/2/e1hE
zJ4IdbIOiGrreL8H7i1tRyaDQrz5Ef99l/RJkVY4HOdPGR2yTlSDnuS1ge9Qei7FosHq/mj3e0RR
j4usHazd/R6VrwUnacmf+xfvHybDe8vo6TtxoqPcopOEpV0iInhAEIFaUu+KSKIZscCSZuM/yYl2
inAU09adb1qQig4tDKJ5oew/eXVIz167csTE+DyQ/RFqTLO0UpvtdUKZKBl8Y5fHKQCOpK3WnmiZ
lPXPQrO0jRGjO2qqfC69BqIJl81Q+6N3/itdlw2eCbg19l8FYGRD10e+F7emkx/GMFPuElCSASY1
ZadfmqwfIFh9NIHQSTQTJS/nbrTJLuCOOKz5vXHNVPw6CrAMpVdCgMQEmeDYGM36sc4bspEB8IEi
SPsjFdBg+Gg3VmQxUMrpIJEGz2mjKKvzUeJazSBa21LTU6tXa6auywCjRVNH15Z2icocbpAELbbF
3VcJLplBjXVkXGxgjtT3EVcZFTGw5JNdCE02aMlwy0qKrUzydd3Cq7AS4kAWHoL9RIfx0HDtIdK9
LWZLMJVjz9rkjuuhJc6PQ6bZ804+x5rCtNoO685QFdv8bTexSGVnAt6Fc4RsqGIQ1WTtczJ55wbB
+5Ak4ny/JVJZHskyywU+Vhy2xV+6wOPPzoqwcUJr1+RKz3oimws7bfqPwTGQk2peZ42oDivDCncD
0xoOoWmGEeFkOdUV1OIe92eSm1hiKl5ZXceSJRpeIMBEKzPGhzrI7ivMU/1mYGh3gth/nNStzTeZ
Xv5lIY2TBQZNH/3qk3r1nfyjAPnnliQh+n2fBsAMrAnkRDT8sjjcpUP34tDBsoqp6AG5NDuau0VR
oldkiOKkq5q5PapaZaNpwfhYekQVJjqHNGwjBOTNhecBMIvH5EvF6tqonrpAjBkL7JCZThCxrmBw
37tQZAXK1p8Zfl6VULvVngvXYJ3lenvETNpVLPGqqzn9xPFF8xAcXM3hqTdXGeA53jbjosb86mi4
p6E82PumHEFuc/1qvV8WKP66+kiUXDA2af9M82w6EXHGn50fI4u7y5BtDekpfHBlscqiRh5hQa2z
HjB540IqGLwUKkvJHov52KIPhw+9H8pbFwcXRF7mtHktlkXLrCWFzhNaOu8jT3dw7XQb3AaAeNqw
X5QxmriWhjsj6D9EzuqBLokD/IFtDwB7HWC/7+ZBRim0dcOGcc3wZK6pI9seQpeyKiNgjNhuWMo8
g2uHwmethliFm1y6TFvSHsuuxZCJHJZOAnqFRQfZwyZAXpYXRsbEwwvMHUb8XQBC8+Zam6l6wdYi
8E7QKuYcUjnEp2ZM35tYOTeDlTTurYi9IAVIwJk6vVuMOS91mwzPuY7eDjF5myTh1pTAQIIeFaOM
9UdhxR1xGGI4BoawoidjNiDLPxXeuZ8UDACASUwo4BpnBsQ5aGfLOhQ3m/WDhZUGBBnIyCmu5MLr
qJL24se8zjk/+gUZRi3lgs0fBaffXCqt1NaV9L7aTn5mVoEJuJMurW6Gti1FfnIHEa8t0eCbl5RK
Dgx3AF+pbeY4mwHQDyEgUezKji3a0KQnAEv8qmZ91Q2AKmWNPKM5OMZdNLO2PCbVAASrjPdxPY63
bowPkEacVWfDxkKJ8tcZ79U1dZnsp5IVU7NDnYJFUwHrZj0PrqVL7qkGk5Ba5YcywR3mMVzububZ
2t610owdHb0PQkf3HAP2vILaRC0D41gpIP51mz5BRMiWBlhc5hzmX5uUJdwcAHwe77fOyYBGhQT/
CA/uqz5oF5pugVXzUPIUUZNiPj+2yZ80agQ8tAn8GG6WKJwdPU1pLeqFFkPgJXEGdkP/RWDDLBa6
3CVvmX6YYpPjkp86mn5B1UvwlO6VBZy5BTr+1gHAlQOqAOYGIzrPoRPgnELbhDrkUoGGaY+82vFT
V9BCI7Th0w92TpfrwC2VRsQZp3VXQY+ZWwTo+UAoJzZnwX+w+lM8npTtH7UmKja95b+GglNLmSgA
ReE1kfaP6/i/9JG3XOnSiVksCPUJODXlw86UhyvTNB6qBkyw6dULOTjDWXriij4RnT1kXu+MZqOO
krIeyvJwZ0HWDwMUaUGVLFcWueMUwfk3uQStSpdZyLI60cq3Oql+rWBYZi6X1CgK1qkBgL6yPOjR
jXaqtfhN8xuigwBjaAzgItl700qPgls69B+RC/1pSqatJfQ/LDLfJ2fvZNneMDzC+cm0M4Pu05+x
WlL99TNawEJkmOInoxfcx9jvJ99jWiKwdQ6YRhinldXTfDvUP1ZS0YZ2TY0oxl8EAW2kN2nRGTY5
GHM15KaGZJ72j8j+3a5qBeR2vw7Qfo2+X5ijNPdeILpHDcfWlXMb9SQqTJez/XkDRQhx7X5bV9Nn
oSHr3O9sTgaKqpSnfw81mGa+rswK+N/8UPcfN5b4OAKlGFvyqcEie8zQ4buff5X7p7zeBjHvNsH2
308wyGsyATSu97uIAp8zLlF9kdx/21qAxHBGtKX7o1uRMd5MqJSuJx/GmIPICeDsBBhKRmC0yyp2
fzLR/RS+9xQl6hrjpvFGgq/jTy37icGdgMus8fYMLHHwmFIvmgy6Tq7bHvhOr6efnCyIEwTOshEZ
rdbqDTj0B6yDbDnorsWkE2SF+oxdcYJVSJ8PARGs491ySiESeIWCD9DExziEbIacemnAGDhZ8sEM
/z0Khkf2GCvf3TMBiZcxZUXMKuh36gaTC+aqEfg3dCY1r4UojvbkaS+2hrXPcd2btDZ6k/9Y+KSz
wmlWuZ6+FznOk7h5LKLo2VPypR1TfWUFwcdQF7uuSg6hDSACpNWmiKvHAkpnE87Y/ar/auq3fDDQ
0lh9zd2wk+Ms4Cjil9KwourKBX0c7b2+J76c+SyY+4HOXdtjl9USKmvo2+I/olGQYXVmhK7G4KGs
u51geBAa6oNYnYaix/NmkSD1/IZGudZJIcEwL6TbL3DmyiiiKpLqWMT4T7M23yQWgWWH8lsPRAhR
W7/ttjrJoPrRAnb7TlZ9Tj7Nu3YmUYchJbfceeshPrsJjknTfXUTYAX6sKyn+FpPwn4STCCoyDHZ
30fJOgdnvIXW/VI48o/msEzku8Rad4t1GDvVpQnUH03zcGN41VeU9f4W3yGoEts4Kctqd77OrsKh
djRj6FplxmeczDiajvWiL4u5Q4D8mO2OCHbNuBRW1OErB0teTh/FoP34PWkvoesWJ1eABM5s5Mq1
Gb9Gq+ISNC9+79D+wEPYcXRANVQmPka0NXrgxFazyhM5/QgHhHGp0ixez+poGOCEFCkiAZdlhBzY
1wNJ1dSJ1oSrQdj1bbJqaXpZALnpj46bskxhwkBtn3Ge3KJbBaPRbyy9oKLVH7DSQnXtxujCwQww
knqrVXe0kAXXEeegKJ213v5TeuycVaieW4N+V2lmz7ZFcxmUdMLqxHIpABkrgGup7r/FVQ3JRXPe
XDO7oQjpzHqgEENNOjoPTlM8AuzYE4HCURRHN8TK42Spl8zc1gWeySJdKstIttOQPOi1l5xas/4i
nlBeQURsWsvJHvxgoiFK1Ve/G4tHVjAx7PCr5LOaG1fXLgryE+veE9LuprM0cRGQiZ8weZDIt5pt
MnoDlA/7N2Y/dRMIQrpKLhnBdX3ip4Si3Wl9/le6dkOPCklXrtLqmeYlvXaXelWxoi6fTLo8jvRd
vCRsNDwX6rgIcBdaMYefAQizCwoyhpJsAgyuJxrYQx3rc6BmVGFarxO2Jnu7uqlm0DbgRR2ET++1
L8R3XMTfMfUoR0cS/YCNAxyVsek+IDdytY2OFkU37zZdHHpLxVh3k5qyfOCKSiRNvedTRiAg0Dap
gxQZkYnUhgG/spM8M/ZQZ0dq5TMDaS4irvC2QzTS+VWW9lbVDxCnX6C3VrtoKolUPviR9KBFZD4Q
kSE7Vpb/pbGF2waFoPbKZIjBmZBrFS7HRR1jaUpcw9rl/vDUZjLaNL6z5BxkzZr1uFLKcImY6lze
kxJXbgDHQAXykhMI2OaYn9gS+Pk5VV9VC7207K14Vzi+eTVG58tpwDKQYGt3RZ9+KjTp2sOE0yTx
gBgfRxtROUAYgQ+fFSeIvOM8U9mQDyEZ1s9RAlqbDDQNNIANfRaeoKLiiReicHeFGo8RVAiMSyAT
eueV+SnCQKw+itbGA3z/QNZoY7T1TSAbLWlKzFdOVemrlEr3JT9rFWMe2/ceO9qmNIJdOlKc4nrs
RGOLeZs7sgt1snGpUKbxI4/RsgzI9ld0Gw6DppZ5BAe5cEoubPmjFzHQwqA9IFpS/pEc5/45LAiL
qGNoIAcuHZabv0wJAmXHNWNhClCWiIgcTjHo70wlTGjUvmkMgLgedA3wMDFCsPHLMpgdiIOPru/Q
fkPvNjmwirKY8QlOYNalsTq65fAAKDndu1V+wW6cPZYGFmczYHPTm96hrcr8AeQ6m60uizcjmXBm
R26NW2ck0/4/2DuzpcixdEu/Sr+Ayra0t6Zbd/k8AA4OBDeyiAA0z7Oevj9FVndl1zGrY+e+b8gk
kyDAXdr6h7W+Vasa5ax7maM4WVfSddayn08GHmlMiiQIJWay6wyyBpg8hjwdwqvA0JJZw7mr6zdC
T8wNno+3NpKXORiOqUsCYJ9a0OMb9iBkbT24DSg5TiAvzzT3fcSutAoEDPGy6bES9kiDqtB9E6M4
DRXYd8ipxh4OpXscM8o5Gjau26gwdolFiNLoMskOxFvAeHlV+QoEj0usDYuLp5Gi5SFtsV3pSXkF
1pTdYLU4mx42GSDa6aEBUfhSWfLklz96tCtvcG8Jd+xQY2k16F5SFEDkUQHwVmu1F84KobwP/y92
3Z6Hf/Hp99w/uTIfktl1NupFanWBQCZjnVoHYIGsdouteXz3B2hwUT0DMCyt87yhq4dx00ibDLg8
3SmXmjwaosdI5to6kiSLjwXtOL1gc9IRjwBbnbSRWDsj0TZOMl38lGMFa360reuA4joJiB8vCauP
Umsgms58TULHeMhjMEOU+K/60KIpsq1fwCwO7RDTMZdMHHqgkvwtxXukgw1sRoKooD4vxBiBxNxG
Utsj/EFbCB+D0N8k2OpuT4RLZQv6SzuByRmGu6EZfjOiePQTfbxRKeuozv14T0DeVxaj/Teryt/h
NH+oDNNaTg3/OAT3uE/HTSN9fqtguYhzfaJZs8NdJv2HXorvBoQUXKm52VlO8mmF3bgOy+mtIVx4
dSQ2lWQepyrWut292ckkt01mW0djdIY1D/rRAwhHCt8cv+j5GFGX6YBOY4ZACjxl1BE/m5Cj0cQE
NbVQeHlicPD7aJ/WYgqrs8rnp4x42Nc8MdkqNuSJNBkdTNt+DwZx2aapb/IRvFTH+PziK/eutoqR
49tMYUl6JmTeNosfjKrc1xqEQyrS9SiZiWvlFL4iQ2QE6Zu/+ELqfuRa2Si0VegrBfzZ3CY2m+cG
3V09LKEMjLkcqRFU2U3sgWm2HjjH/AeX+g90t7Vq7exBMAshmIOHFr4xjAE+fCxjEOSssHYKx1kc
hzQ9UGXcw74WjLFCAoJzHWZT/csa5ye3ZVxkXqe8eprBzRxg+3Zrv65vlbO4GzXtlGlzSUwjSyrA
+Xez6012fIVPrcptGWbKRiqvPfKGfrUGb3GRo/UKGd5UHblJuEbkyixI355JcLCdBsRaWZznCv+y
rb2Fmhk8+UW0K+hCEkoyU3KhZ23PxqjrPamRJjBJxGWzjuvbrrVHveN2TqEJkbPJL0KMZcgM1w3c
4hz7T+3YZXs982cvbzKPR+g36c6/u9qu77Uav6fBsCB3St+D8Sv9WL27BbsbDbJyW/fqMQ6r+zQV
txno47qmsHPHUu0TFRobZ47b9VC1L5Xh6iu7Na2XnvgPJxv/6lYycy69IJmarZUG8VtYp1fHakLk
rI8a78KqGafwkow6v15agEsjVlpWxQ/E5+ZjqodXcF28UPPc/qCIXSdZ/9SQ/vWYSsZNLJisTaAT
OU08q3H2KeJX8TBcnTJ6VeigH2Sj5lcjc1aNAHFrJq4BRzH6TjvHBHWWf6PeiI5Zzv6KYcGpDsQ1
EK71vram6RyRSunUbr+DNm6e6Os8DEPZE6gur+6YYoS6wxZ8qUs72T7KoPxWVnmps4nytHSqQ8+a
yVUIYUpwaKA4h/dGry7FjAS69Vm36o5prHl2l5uYgGqNFGlEVvgenAqyg8kuybQn4OxWHtzSmckn
Xrpoi1noYUSWgGBwvAmVskCKjCR/bFvBDKiti70oWqQTFoivXo4o2wfyHswyOMpI60m10vayrjSG
5W68Qx5Lm2jEn9FctptYcx7dpTnphRVuEvKrPVz7/SkSfef1AgdmMIqja/g3va+nUytaHoX6BWTQ
YTRM+5g6aXxFl9ZtRYUiI6tBgDTVxNqi0bpTbDA91m3KqR8dL9+Ot5a+uemjYzPkb8oe0F2TAdvP
XeVJdyJxsYUHnA3aTq+AvP8pjOFFAWIQPAMxKCvPlmjIOT5gq1T8rVlQX1VAaFPg82RPWnA7uHef
Z1P2Z5ML/JaVaGhNay3TIiOxqmk2UTgQyoPrZZVqVrRr4RJk6Vm1PtGQrijPtgsqqIXmxGnsZKe/
PgQjXYJmNTbZBIxLN1UF8Wkq0vyv/48EsyEhOX3zS6SSAwvAteEY88km8/4kIVVAMiG3MKQYQF9n
qxP9rr2zEDsc+4q5oEJq7gkH9ImRK8crMPHwXQhx7o0sOPcNBL4skBwlY1/r65JO6zgwLgDAR27X
mhkoVTTC6pPS0nJjT1xVY190m7pmjMZNYB4nkhi8GXT6CphUf0Rh2x//fBuZtI031VD2s3ms2O3a
u5lAVza40XGse8tDMIm+xVQud3bc3No6ghGX/oC/pm3ymfBGMDFFV11MUluJocLRVl0oqLNTFYY/
4ly+8KB1qVB0xA5oFdfARsBkJYQrq98O6PHdVOYvcaZ/4LncNRFEdz0SvyWwy3UR80bUJxjMxUkv
oo/R1675lDxlPbA+JauMkTLvsIAgOtbIKzq16SQ5fIbfUnWb+Rp8m5W90r7su4qf0C5+Bxa/iA4y
eKq6p4T3H8fmAERey0lxdpnDYXdR0C9wViXnQarvqdBAmYXGNQYKti8wRiRR/ZSb3UHTMSJSka+7
LP0d2wN7eOAY6JIahnIhZhs8Lm0xbxCf1Lwd4Y05gbUd3ILxVfZk8EObNeAg+6WUL2Xk4K4lUBjS
vvk0xM4vDMVPeQG4DqPouETU4O4jqtgmwhiT5Y6q57e7JIKUAFCZLKW1ly0uURu4yVzpz343bMj6
JV1DEw9qyn+VZoRXOmNsBDc3iB2YQrgAirq+jjJqQWoDt7PBJSO+foB9y14JuV1ioqOuMSNaAolQ
Hyt9LyFRwPA6Ypm16X+ca2w9delA5lXDzEqa7FAq8HaDo+OCaT/wWnASGcVXHaFSWgW48Xl/l+2R
seg/iOgZiHMpsVGSsNFsyYMrV0xPCk/Wr+SBF3DktwO67VXcWLdFWbRG8Z/skNqeHB+GZ6YPq1b0
zrpSwyuC053uGq8Txd5Ggc5L5mqfdNE9Z6+AOu0hTKKXpuoij7L+Uk/wuSBhrAqJiFHyg5EkwKVu
gGZUOt0xWZqrPlNnQag8QIFQbhBEv2vUxg6CilghQ1H6b2c2dlWgPeGb3tp2c6iUf3ds19w0Tg/d
1rcekS0R9lfBjNaA5WQ5g/myuCdqOjex1l6Yi+u7Uf8Zk9qhiR4Upf07AHZOXEqyM0mb9KyMGElB
Iq6lwoP0jcoTGXUO5eE+SYefaUyhxzlMAeZcA+KRTxkYMFOiZ+caXcVkn1ZKcThrxAOZlBt9t6kM
dVBBxHyeN4OifmbjxbaqyIdD1PBWcBoVJIXgEz8lTKYxlPTPEyUQFQYHoQ+5cU2OzauPWy7R5JJl
K1Z1x7x/NsdbZLfPFkZox0jvMCUv6WDeHHO2lqccVK2GePeUVPfapPoaa/WQltwYhkKt3kEP00J4
xal7iATSb46NbdE474MJ/UVl8BikIToPsc8zEu2jo1tv1aBQ2Yf4D7pTJ3gOuo0PUVp71SYGNVaK
kboSB2tiglxnjzH4FYh4zja2mztLS6B5GNzykNyHFtja5CY62wGSLlRZ/9KZ58HwfxIuzSnbFPSR
4NDjDmpVBVnaiodXUBGQtFjtrpqwTk69b13LtNn6GIa17tol8Mrou4tVrdkZK+P5Oe6BvUZtuYkG
9kEa3aamo+fsugHRDojhVd3kXqqDLsUETzlVCoxNDTs/7QuO1b4Z/ePyGlNyAbYHFbUeNH+Di5oG
3I6vvYhg5WDh80dAFg1EujG4z3MXnZBsrxOL3tUeaZQZlkOAJ4A6xolkovCG+d6+mM65k8OpFha2
De0K9NvVI3OdJzFLbs261lX83Ezstx2bIy3QHy0H+ZHQqewLfRUuK9uwmn4xAxkekqySW7YCcOpV
uo8mDR5UI3euYb/xvD8MjGZdtswrQaZYod8xtf4oguQgc2Cqflns4xRkseM3e4JhZI/OVSlUhJpm
/26dacGGPRURu6cyyPdOXH27fvhpiHxHdnC2dkGvpYHvlbP7Ugn9wa1NOCDNi2n2jwMJYF2NYh2F
hueN1vw+1YKRGnU9t0r6yRMehTyDLONsIE2WeXuA42DuRa3ht0N3aTuXAGEYl+gF1zNrmAmHju/I
i++SUR9pl7SI70GY/vJVc0JB/Nq5zrEgygezFSwzTPsum4A1G+ctmJiK1WyMXQx+px6Nh64lk0lh
V7J0fPwBrr2owC4BeHlVanj5BzysKEN0osS6KOdds5KbJIVl5lVGVBZp1GV1g8Oop+5bWgDiEjrS
HGiVPtySdryf2wcxRbcISumqd5zLbExrQJwfwDJ+ZVr93kJsKC35Do4CZ5U81319wb/IjLRLH4SG
/M0sDXLWHSaWSIRWIy4qCK/3Hg1TXroXrGvXJvehKqZrgk6I8O3P9Vgc1LJUIUQpl9reSvRH12g+
svYDl9u+Deu7WQW3yLC++sp8nQjP8JKCo5nD/mbbCHAHyUzfd6Y3QIUdErVR+SuoSGBQQUFrU/6d
6NqrCepP5MZdn7R41/ulXPubIcf4XTxXJr22oy5o3z+ctD0tNKjA7I6wRG9M7B/07oePAGcOeUOD
kPDzKD8aKmKjROTQKu4SMLTpAa06s9Ocbb5FUkFljY/Z/LsIYrAflf5aGeDbYcuw1BPnNudLlwla
X0cvQwtVDkaMJxU/1JQY2VZSiccuSW4quwcM4NdT7bsLGXc9DosMkiuU9GsWUr6Xtu5luY2DWD/b
PoEusI2DlKd4Fn8S1nKYukW1S6Abz3XTY8TtmVTpIlRvRK1jNh+3bcOQiOfKhXQ6hh4GXg7hz28t
SBD8ag2WckbypfgR982JELFzCD0lh32+iggnsYTtzchAfCLmNnMMqy/wSoYomhX+Yi4eb7A4fffR
Bdot0NTEWAoi7QcAU3sFfx8i7dwflKvvO57AkFPwIpRuU3hD8RhOkhVde5tm8xUR8CfRKrDXiHhy
tPEJ8CfkturQGoCEgvzGeTZ4thkiiAvsH0SK7XDkyDVDy9ybdO3JItkhbdWX7nYf+ZCjISEoAVcB
o4Kku1S19JSYbyybRcNtHYa4YIw2vHZd9u32OPHrmhAUN14jyzxrAtruGCmU3AasQPmz4VdjYFvu
EEiumsn0H3mcLMFEe7D7uxmxOGsF4mombp6mt3oM9dReCQgFHnIYEmbgiCRSWgUe/8l/cnswblmS
e4GGTmaGZbPLKFgpj9QaoQ3zHnwsacflnS7OH3dvDy0aqgkFY6Dvpm72+r5Jt+6co/VH8Gp/EYe1
1o3EOpYFhzXds9recVTnF20pR93ks0hKloCpCc/jcWIEG5vsTSP3SgQV6QgzvFhGhp4WIBXkuDCQ
adU8crdWxGbeQWdDTrlzYOB2Bpn9AQi1WWolnfzvnlSGVV0TArTcD53pfEu+26JftFfuEm8XFwhF
0BdtyFAZCbhPxLq0gp01xxBbR/c9eXDs1FlhT/1sQTMWiIm5aPdpCNqUtev7RDzBxhq5/039bYyS
K9qNz8DV441h4CLNuVEmjJ6aywFOwcrEUv7MfHth94r9XAMbUEaFUoz91DorxcYZHekFn0OrGFCa
xYFEGh4Dj07SfM8aaBibk8hsXG/A+zG0OiNuiWkeJE8VR3AjMuxuAvNXBniN+p5gtVErXkawtrR8
VBBDPFHxcZ05XXzqDeejTUtgGIDFQ/vLD/Vnww2+mSayKc0fIjf7LurwXvvBFZMd1kIG6RWitN2k
ZuL7ypkrNV4NmTCPAue3aIL5WHCcrLsGA5w55cOTMozZs1Whb1idJNDjtGlT+imrMBQmaiAWOSo9
h5DrQ1EN6Ub1GQ17FZEIXeDaruqHvucF6Lj6mIusigg3WtM/aDC7Vr07v7dIR+mGUoaHpLDk07tf
DEC0Cc0V7nunJ8e5ETNC/NiENvod++YDY7364NOEMBjbDqG4px1L7OTVMexbyBSUJxmU4HE6DZHa
tLn7U0Ey6YLxRBhxgRDQfjArzEAGFMm2CO5TbSwrsnMWnieNYSizo/PEwZA242M4lw9lO3gY5d46
QhtIbTn0g8FW/BtQ/mtHEC+BgsxO1WKZcb95TG9hwFIQSziicawvMbvxT3bqv4COcGFq4pSxaC97
oN2okg5srS+dq7G+QGaYtP7eZ5FfK2cj2prUyZJTxC+Z3qKsY+SvWfW2IBqEHMBp5Y9gDWyleaON
G7IwMjK98Wp55gw8MAEX60QjMVK5j1Ob6RKoynNnWV+hYmro6Ju+uDG5q74LE8/zPF36Qdcwrwh+
94VLndkXSlUUWLa7ahVMiyz/1IUBOwP/CGOvqRc8pULmLYHxosVRc/SnIN2URg5vx2HvEYRd45EV
c8PZ9zz0A1u/JSRLdfqz7uaerR9mC2Y2e8T3PKYIjAfgEjO0RBIMjigpX9Pq3OvZNmkTWFKCjSTa
zsTrCeUooYZALF7aRsvfhC4W9zrun81OfEgWgOsFx1mecrJXvQSttUnWqtP+tFK6u8IdH1EvlruU
ASADxHQ78NfRFrb00XCMHIRntNDGKsvDV4HveT2nI5ot40JyyF3WnMqEGbCcICsyS4r3wGI3MTBJ
W2CJ51a3DnQy5KhU6jYMDZGhLVVmmvq/XQOkiJvYTyXR141zKJaRdFSfh3ne6YppLQacn7IzXqxE
Es8sk8VN9GSPTHYt0DdBVjDV9LstaNZt0Wf7HtnJIWgA1Zoq/yUj3Oul81tHzyddjF+kh2jcqmgW
G4z9e8L6IK5p8jmYXHJRYZqIYHDXQJoEDhtr2A22hMLEbrfmlAvnuN8BreaRQKq2WbsXqtQtc4kP
iaUEeOmpTa2zbpvLMU/xNIr2a0SiPNv5Z92WB2I4vDYrwmtfmo90VxfNJaela8kGAkiZ9wRX17qn
D5xhLN4PxqDtNd8BpBraSEPffTN5CIF+r+RrHlnvc6TPuz4Iml3l0MKpX7O1iOfCGAUtaMq4fXYD
ec+Z764hLn/YRnowhO5QgUTNj8SkzJVu2iKRsqKN0+TJjhcUGZaofwSazHcZwYKYdflaOwgOwEmN
F6dJrDOy4mV5J633imCqXOP5Ldh5+7O2RGJUP9LoGA0Qavk13tO+UtcyLK7N1HUfxqhY2g+dPFqS
PwvoMDyZgfiIkcaDvIIBOoxVvRaFcs8OypADF+ktJEk7rPnF2s6InpzC+nQdWEu52lagnHPtFgZk
/XQ1XOvUB5Y6OYT1VMdRtm+zU4I6qcReBQqaHrR5XXPDHcwAzs3RYO9b1uapsiOYWGoRSvTZc2vA
iw2bUnpmTVhW/Jg7huWFGpJR37EIoMBZahRXK6qHBTDEgYVU1hyHnTb5+ibNgrU2o0sLTB+naFB4
Pj79pp52PuleZlnI51lYaHlzu1pXrWNvO2HdLJfITqLqhrTdo6vItypWv5A/NV5IFviKIwJrOrTr
pQl7kg3DcrVcQsUDoWQN1n/8QbDKQWLp+Qbn0K23SMirUBFAgiLaxIgaKr/kAyNpxvMw4pmkXoyG
g8cISNh02v49mW85nNooMpes6mdAKU8i4gvYWvprX3M3VMoA2oW1J06DeJyRkmr8xbA888KRcMzg
kjWMJ3pKg5Qi3RZWtJWMG/UmLjZu19Ojyl6t21rzGn9Js52fa6sAJhJTGHL4ZQvcv7cPc5sjz4vv
rZ7/Nivr4Mb0Iplwh01C6FdKa54AT8/Cm00ldwr9m9/b2d4og72R1VCjrdexR2kRjbqNA48jqSGA
o+V7sKjuvSpgtCiGo9lzF9eD8sZG4wCfm2nxpbHVh8rWOnXj4aC8RwHJjqZE6mDpBqLbH+Ql+Ns6
Tz/cdLBAKQRru6QFE6I6RgKyIdOYbr3PAtrWjKU+Ns1sPSKvJYWxWM9GxhM3kYeGwIp1w5YGNrs8
OIJZapbJpxizLIZ4/CdhNXB9JPLegmBcJXqRwH2Ir6jajKOeQWzvGGBGbEynddfigKwjstFzK3vP
zNwlxrFlckzEeWpwvkLgBx3ByXjsNas6ZrAHuHPiweOIksep1XKKI5juZUxe3QQsYSMI9HkGjIxv
B3GrZnzEY30BrTMHaBPu3SDDb8sOftIVJe8ssNUapg+e+pMfh7+nsvwAZ5IjSMFFSDoZbGadCUSO
TG2MUGj06LMt6EJYZbUv0h7TNQ7UG1L8lOOSdLph4OZCu/Ieh0WwDuFE3AU0VyyIX4I64ImROXSJ
CNpAOj3Wmfs+1903A1cMqZrdHBHQ0MCxqZq8FhUTe2R3nYZGe/zzwaKNc9NTOr5DG6tOBecHaWoo
vdk7sgxMAPW6oc2UkNinhhsX5Bc1oC6b46R1fKiC9vjn0399ABj7WWPZ2PzrP4nly/58LUvgfdMY
AudBbiKAHczTn39DEZvsQ4OmJcsTcCBDEG7YH/5m7EuCtWibbEF3T8egaucjBKX5mA/1G+9NvP3z
WTQDsgGaQqk5AimIjSd3wiEj2TFtnYoauYtN/9L100GLe3/PKJZJSaQeI6LC1nBT2LlG/SehuEM7
cq9bhOKkgCDs7ik1m9vY9gHGUDIFWWrve9W9o8uFBPNFhejvW8NPtpGCab+g/Mu0psUprJ9accdt
KmlkKWzx3/lvrGEQvFWFuwuZHXt1jDCOjsS0TfcwUhdxgPRH4Yb0a1G98L9jDoVAKpSrF5H19h3Y
6SZG+/ARadC30SDnh7xzujeo0R7PGgQHiAbSGuq2bm2aDKZo3ecM0ezyqsWu9twwsDlPi1qYXLCQ
UFMTDYs9TI9ODnd/ivF5aCYWK7eewg9f+mSiIcOzLAgGWLs3Jd/sQPIQ3WVjH1x73GsCiXAVpF8w
/aA/JtWrAa9/HTRM1yuFvSsh08YudPmuqnA6GHn/WZj4gOuAZWJKmgupWkS3dII00QSQrB8I6zoo
xq5dNBgffooKL4iD7tHkLrgmQ4NkXwPrAR+DVI+laU4sJ31iGtlfsomn5J8/psnw084lEqupdFam
NRUbtGf6X/+ztcr3Pizwx7gW7K8IPqdVGuU1nTu4AT+ZHyHETEGnAoXa2SFeh2YmBCRB89knqdiG
4bKUgCDB8dBuVdhVW8NontPynLisDXDEK3Cx/UNsjOGbNShK0iRRq9y38Cb6Mb5s238wM4eAuo7M
wQWvGdWw4lrgHKuWKbkR8IgZx2hgCGB+2Y186LglkJswe7HPPUqTkxXBkVEDPadou58EtIE8L0Jg
iWKTUjUgnVrGqJgLCSQ42XHZn/78278+GEV3x+9Rbs3StFfI0s/CNI+hqDfxIE8VOWarktf0LGuy
quKUWD30GBgGbcnGMyRqd0J6qJyvzA9qr51JeLFYy8xqWeYYIONFxikR2aBeaTY8+lgMwUNE2S1x
bOC7qMWGW2YcPWZmOziN5cMQF89T2H8mUOxXesc4mDhRxNoKPSTBCj47iYAOhsOZ0rpFsTLoZ2vO
+iN7fOBVS5RWJvQ9xysH1YIqrMjL4sEJExVsSrSEnTSU7o7RT7yrlngztX2wrUJkbA5CziOlWO2l
TuOyKCmHo3QDeA0wFYjZcvxLkbHI6jKicV0BHmeiWSo+eUp5STR2e1m5+vPQjOpIsG9LzHW9Fajf
DqJLq0OgvbHY2Jmu8RgmFjHZPuC+gIYcsfUGz2a3UZ37u8qY7MysRrigwGUKcC/zYuXAu7Yq6CTN
+ENI91MrZ2fb5UenCy+OZthHfcLwJCbzq/brhybqdlaAH66nQnY6HTy+lm3nkVgHDJmow/J+QxLw
S5zb48Ua5uk+F0xbYsIdreE5iMZ0V3cMhImj+JWnU75H/SV2WTR+RP7snxi3VHs3QZI1DeYxC4PO
axeJRz9xkjfsLg2rPBEitR5MGNdZt0kqIkl8exuF5o+CEHESL5dAMOEVje9v/Twm6G75APFGQeno
HJL0eOjMBHf78YFBJhk5rDmOEtbBSmhzsu3tilRyDmatw8eF6oYImMTqV/mcsAzNsG3JaNoS/cAP
MZe/7ZKLjtEc8IjLH0D6P1Ht/x8kX4Cpq6fbVxAV+d+x8BhA/hNJ/nn4+vz6r3/gL5C8of6hW9wg
QtdNWO22a/8fkLyu/0M4tq6EcKTUDddx/i9I3nL/wfjqX/R40/yHlKbSGS3ous0/zP8JPd74N3a8
EJaNLUVaLoZnF7j9v7Hj41LYpcyb1qNZSbzYTOXZlikIQAeEgBn71WEIynsUTs5HY4+HhBXFvdLZ
dLoJoT5DkjOsNNpzzrrq3PRxe66jGrven8//fIgo+lHMWs4bh8RXHk76LYoa46ipqtwYJQbEv73e
/7wu/1feESAMCwy+/Z+f+G80/OU3UrzACr+PbTi6hOP/dxo+9pdxVKZiKhileyxd7pVxpHGIixI6
kcQV6Xch2Io89desOKf9WNiM3Ji1Lg3avz6UGMXiEoUZaFu1K1WF4JIId6eJEPkEqM6Z/4bsAZr+
5lQRqrYgYFKiB2vEiB1mWDVdEAHNF0LTrrU913uerzcFhQe6C2eJ5uc5gpPyPdGj8JLbKri4+bHV
nZk1fDtIoKfIIKzY+UCG6ZPl3pr7oSiOcgKImZlJT0urU/2g7XxtmAnnbd5DvKv0yxSZ0dkZSNNK
xkp7KyPjQiQQXh93fNP9cf+fX25gWrye/+/r7QAiN6S0dRfK0HLp/v311soxJeCSgKsKJSA6bDvb
CKbDQMP6Acto5AwHkRdsoUeHprqXb2lRaAfOe4JqOum+dApba1ukxS4x2vRMBrDsUDCL8RBk3ds0
9wjNWY0/s6XAsDkvybRKhDCdjRdlDvfSSWzqAZLba/bEz0NgbhR7NXCe8tF2cVMOtTXsWcgGGp63
iBDcBj9qXULzqXN5B4ife2Gp1zzmnGrV66P5zKxkODSCtEGEESywDItRCuw/qLzRxo3sGnrXiHUF
22lkpvZBuE2EPNupHgksY8i27LPa1HyGcoyYtPiM5walvauMo6PFEiBW+ruf0vmQKje46Ix0mJH1
e0PGVGJ64RLLyod+nt2HJdoSjaHKu48CQ7QHc0Ff90PwSzMz97ka3GrdiSnwnKTkuhFsgXGkOQ4U
evUum+xSwSe9Az+lwYIJs9NEhQkcot62nfsKiSliWbG8Cplkq8MMP9kg8CZfbEmNl+VYf2uY5RFw
sVtkRl3+iEziV+LavENdaNGmj+oKC/GzQed1UFqdXV22x5kVvvtl44NoDljKhHhXZZvxLco87S9R
1tdnBhRbB5MiFKc3A9nM1VgCtFBCTSxDmRYhW7B+JD4RgiVMPFYWJsVIODQ7yVZ1E7Sl9cjkDgUu
N16X4u7qXJfIt2R+Sjui4oql258it8bKUr4Xo5N9xHPJeqdkoRYQvvVSlwPR2vz3HKbFpkeNsB0D
m90RogFY3gKra21N3dGRQ/lK1hUPW0GCL0Z79kgD6993y3wDnTOsVWN1NPlVc0tCw1vES9HEZCur
2Cn/83bWu2htlmzsKl98zBEY30jK4FYXJ9HCfar7an4zw/BJT/m7rZI4wtVIfxvnJfJU6lHjmMSF
WtJr8Q1VvbrPPfVd7WfxSxQuEBN33pqJLA+R6wTXysVTasAk/CkhmlKuMaqNUbwgDUSnBMsCQqRl
3P98asyP+OxGT18uAkj3//wCmKVAmsX0MttYjIMmbXflcud2OcmA6bxhXZJ/KOwxHP5LIBmczA7t
V5ickjxMj23sPMd4qA+WIfsdD4sH1mEDbc3iw7MDTOFAawuvjGT80AKjKeBPbRiUc2wJxnoNSMlJ
2cmptJn6D0SZrfIhUbsqd4aLTj5f3ZWz7sk8b47uZGSATA3hAetkVjeK+Dcsj+CizTK4WFvuzja0
bSKpudVGF3cfsxWDZpUTZAxJglfT+OiEDs0a+KduuedmfQDkw4m5LQg/IkKRrwhLwOZrJ+nqL23q
fMDWTQrbJPOvWTv61z//1kGk9KyoNTyj1g//+ZS1/stj2rQdU1jMYeVSP1jUA38/ZK3ccMexrSjt
8czSCxUabmS3gigWdNNVhY72OtNDZSOpJK0y4ElIrbmVdlNttYlpeO1vEyRbT4A8kHyz1N8Fo8IQ
XtCGsdUaP+KE2PqxEYRH6Q4JYUzTLkAaGR/aGdeHKmrMuz7Tc5+5Ujvl01nZyONyxuVnabbyTgTp
Pz9llUm3Z7+Jzjqp1rAvxvIh0UW1CbukXJMV4pClGBe3wq2qF1OYUIOheGHeMOaXuvLrp8Vn/+cz
v+/Fi5bhFEnS6slF3vfSNwWxC8u6h2wu8RJOPsaJeWzW7ghrhWpEvg1GjaVtlvPlz6fNG3S69r95
8AHxW2qjvz/5CIJAQOcaJqM+RmPq32qnzm8RyoeGDnBmuQHobuTZGGp3J6rF+0JX+QIGt7rYK2ji
97mumDMIgRYj4Lnij6Zfc9y+C8z+vIvJtyuBM6E9ZkHfX+Ykzx/LtFy6EoKNxdBKL1kKByK/fXS/
rjzhiZgjU121KFFX3fSBYCGv79HOP+lo7C+y/N9UndeS4kq0bb9IEUp5vQLCQxWU7xdFdXe1vHcp
ff0dEvucE/eFgGoLSJkr15pzTM5jiYna1+DsU7UKAmqDpMu2aaNtgOG+Nev2aRo+Hv+VpAq49Tpl
PevLX8BTEh/RJyYDb5f4E8mW6COz39LCYMbA4HKYtP53GPXPzJmwGrfGeaSXftda5RcHyC2GekbD
8YCnz58ZbKjnzr1pbJWpDfC4MoLQ9EJHOaZdG0uHpFMP4yc4eqY2gFt6MjiJsW/TTT7w+y29C1+g
np2lDKotThei0lSSPx5bUxurDiuBUhxaWuAroLhYDRSCM4jla+8ZMazbGofOxkiHNX1RCMTOqAEE
4YSmpt0TyLTuvHzevmrbHKVwOTDO/ztSPlweO5eNkoRpbIafEi+z2RPb4NZENkwlDUOVjpZXQPW5
BUT80LQuLYj9swYEXOWTYXNK1eP4XQsId3YUxoF2UH5w/lD2MnduJS0a4+A4xa1qKrlfKiQw9x/J
WJArVPIdxuylm77VtCtgJGufW3V9sOwRw48KcU4z4pfRkX9Ci34HupK/eiWcA8mszNlY0FtU1S7z
9eUqEoH+uSx9fdqUGPDN65zNM/pyoDPDZQPRnAeN9PHH284Ra65VjQze1agmHzRNq302l6qwINy1
EhfkC01W0pNsMS+vg43oIHBcMIQ9/3Bdj7/SOjYONLCR4wcFwqY8dp/KyHQJoKEpkwtxzXOMr2Ra
TjFydxswtx5+E/4tgWLMYIeRzu4+4S+fC7N6CqZ9hAoaUUBpXM35oUaZ7sllaxnLiqArjRpvvlGW
B4uFaPv41aJC5ZGju+YaYMgTj2jPSXAFKRN14T5Q+w8lduTcKs8/8yzGuNarzjruYahU2CuYhUXU
6FmLySgZn8Q4E9NRrHxZer0NgWT+ySjK68E59xSA98eDNmbrrii3XdTNW4VeradShldNM9S1inzR
MgrjX2Dq15Zx7vtUqYTF1wnC0mJn293VtgYH0wMXseQUcm4P6CMijFeddg9NzX4jP4iAIF1sQpCO
B4Q07XPTSrxNxo8q2vy7qv5iX7YupbD7bdD+Tk2n+RWEUUima5t6tqzIJWfFAiWrMBuCld781sNh
o8AlRSKYZV5i+/oV3xrFHHkdDJ0Dss4TTcBwZ97ojyi4+F7xsZHAXLQocWgq01y1suoLNOq8IS/f
DDC0g2Zyv+HMkHsaivWOpMxxDsh7hx/f782xfE0JKSaK1qJZqXeHItsnbslZyxWEHeYmIhGgttFG
Vq29R5Ghv9Vj9BaP9d8+i5AHG/7kbso0tjCzdM0TmPRhP0Q5mfWSnp0i9TuVsvSY1hP3BMB6b1bk
vSdpwmiyt2/MYpm89/vQLsb3PnGPvRlFuLi7P1QYbJJd4oWWM/xW+r7eFHbzu8bWuynzX5AvtUNS
uYhBwqh+AhiiHDBkMfTJhcMHYDQKwul8KMdbIaAcjGV7E45Rfj1uMTT847M5F555mn4TM0QedfO5
7B1TY7v7ujEkedXzVjLwsccMXWPUDYGzHtRu1q5QvCcc/TLaktuBhvWyVIr+fVKlPEgCa24N2EKA
EqBNq44rUCaNdRy4y70pxCE11/adagdnpdDCnWIFfEnKzHeOqq/RDC8KGoyXydWjfVwar3EPaIUV
zXgP/JzDk71LS1bwYV44OnIOx+Lb0DL77ygJVhNGus1GnNhN4CdA2ib51OjVcNcd8xmBjIu/CVtZ
yDl9V4EJ+RwDja5cvK4zIrPKwonQAlX2Vph2Rew6M9L53fqBqZ7G0DYuoTsRbV7kGScSI36VNmZc
iEPauTI71Maqus97LK+TZTJ2qwsYBlb95brIZRIXXGHi6wzbNHcXGdxB2lzDZFXvQpSItE1dQ9PN
2RfAu3UNR/vR0HcMOP+gOiPNtTX0D0jO8TplucAASFal1eXW/fFxDjbyrVZqwz1ryydhTK/UwS+N
zMsPBDP5OmG+frLDSbl0GMbm2T82OmfiXFBkOnS5xsS3wALg+H+cFOUNOAmdCxrQR67APHDYLWuj
V36pcGvgJ+HFmuthO7be/SnMnxn8mMcqgObQwO13DAvd3YjOMalnELVBpRTpSrzBZ5Cf3BpDBvk3
8AFM9UtOKDkidLFI1gUYmvn0qAf601h0n+ZA/vgmakhgc8PWIdtvaJ4M13f3Qdz+1LX9qxFk2AAG
ip4DQhDQdf3Ps4F5Em52+4fTGHRP/EHbWqT9KQyjfwCD8leF/uQ9MMVKNWLlVWv17iJChVV+vkg0
p43QkPXYKEUkPpM3O2jMF7RVz1MDLSwwG/+Yk2rCLBRQjt2H1cmEbLqpdKgeGyUmd0golvEU6pg/
nBGPX6mYQANZ33JvCrI/VFrOSQSZtc5UTpx5Bz5iKeuL/63tBSZNDBokDz52w+C9QIyI4n5VOGGC
rpNnqLq3si7MvdOX1C6kqfZrPQlOCUpJGNHzjjYvmlU5JtGNXAD9MFQIEQlchWQ2xsxWZepYGGlR
3zqoFGWBxGRZKUofAFsbo1qofel7DCasjWFiC3DNed5m1F5TkXWfMMC/xhM3b5xhDbD8ody40buO
/P9VLaZiF6Id24MpMK6qr/w4BvjPloh5w9HHTwhU6PJpbWuYyH1YPkc1GgmpIgWwiwTzT8dhsN4d
1aCdwJiZzYvKjapM9aZUzXOqC71CaueI0/JQRLcaCN8pCUJxBpeCVWPpADR5DqKwcpOzZU/JORlL
fOdS3jHObi2bN5PZSs4ypRZXjgrWMfOVexb0ygV4A+C/0u2+i2AWLCX+PQM4saorB9CiFinvTpwz
k/fxSVqxSHaAkIZ1psf2ta+SYSOJwztC3KzvwvKf3cBrgJu+FY0VXn2OBkaSkSJoOsEhrPTstVXa
YF/22W9fddD/kcd3RPZkfybVWmtQ/Y4TP25roz5hxGkwClr5e9k8LQfURIGPUVlgowozu00zw2Ip
GnvU8DQW6Du1Rv/lREmMbZWYtya1OV2nnB3ZKWx8UjXTwcxQjkmfPDWzLb5yJ4mKbiRaJSguy0Pp
XHUmD0jtUFz2ROkEJuIVptLbGofKfqnxbF9rr5ahnPiUM1a/LuObKKBZkBx4qF3y6drlyAx3ufSs
chyvAC9+13Lgf6g747WY3Ow6qQ2NIXqYF1Sj0wYwNXwAGFpb0p3+TINRn6caLQcZw0SzLFUfCA2O
wUPVe+0wzA+mS4VMe6Eq/XMthgtF75vlUwdWZWG+V0QNcxm/OXmZ3jvXPHSwT+o6ATFuBc3NZ4qP
8pLgH7aaam7w0fsITl2v1LwRxXgxtLC6PG71MhHd3U+t/LXu1qXdiVejscXrEJXPaqscnQKDbpSU
xZZCRcOah/2/CEJqYwIk9hzMonMhFMA6tWk/YXZpN1RWnK5SXIBNFdIEdGzLWoVua1xmPemy5zmW
+dYmU39aXhkwhM9JUByjEvkW0YEjrPAaPlDM3w4+V3wuPcqg5D9uzu+qkOFTEEFA1GeR+aMfWLgR
MfL8JY8eoVu9E2cdvyTNfLYg8/zeDACa24Y4diuslO1ydYXNvnPKM9g7/6rq4fQCUtEndnIaDgom
6pcB1sWRZo2GnZuXSE1Rg00tkjXaM/l2JuQGytmyvoKygQM9h2bFVHYFDDuepstTafURr8nW6Cx5
UCpX/4gYHx5CgKxSVuCw5q/ZoLbauXClRMFInaYa1rsyDZUSol1u7RiKQC0xY2r+MUG+5Zb2N3z8
7OCH2WHAnTaHlRKy9yib6s7MPY6PwVEj0YeCs+EkMDci+8Z4t8yWkA29NT8GAZfBHVBgDzrxpG1h
r9WKE0pSTPIslKrZN7FEDi75DkPfvTNRRfKkJORBCdQ0maTFgSd6vIdTQgwEVyghfph6VFsGtwSt
oOT0AkGmzLq1Eba7pAqrawEixBvdvHtrbWRKzOIicoIwtjWYhFdh3p2rysieq6qHc5OkpzZKWSL1
0HyhQJqZgoCLl8+hxAq7TltxyHPKIYvTPFQl/01tIMaWg/uiKsR3bJJ2U0WNeUlZOHfSBjZJlnVx
Rb/2Y/RonB9FgF4Z8jkh+cRtrO8m7Uc4vRh2CFMRa2EYyUYvO+cFW+0lGnLx1QJv9bpEk3u2yGSV
ojm6OFjWVrXJBQtAhfMVZNDADZ+aQClfGTlkkLnk02jRp/fSDFVXJyy+TDfieMeE4IVCE5VhYmev
Vs9Eo5rxhvFQB1vHSWKP5mR8NwpA+jUOfn6Vl5VLGpLF0JNwdmoANFk2Cz/RH0NKS8DG6btBgoos
LMKU3aA12RgBQA4MdRYBbiVWqAFfKO0u/kb1iWmuvY7DjNrKpx1DcqRXSn8EYegPmEYIyakQ4pPb
CGGkG6XBkQ06xnIIXX7L/DLBuLDScnL8/HkohMLCx5APDCUMctjPSn+ICN/cDrVSfDssiE47fStj
9uqq2ndA09UpU0Iy5mcU6fm7neTJIRt5+xPw2TXabv2iydi4dHWvX6LcFjuRl9/VLAYyfRPt4fys
G93UCya1Aow41rflA25Txd+Sg04m+yCatZ+76nl5KGxn70fVdIRGdhRAFRD7DoXkJIh5PcxpSXJr
1jAR96MBrMnMVf3N0gS0+uVAkRvQZ1oUpTUYD92x2mklbAWhGChSkg7p1ZDFSbU7i9xF+6wyMXyW
Pm4DTbp0/mP6eaiu5dVFD3TPmuZN2lX8tRQv42TLz6rB42nq4XtC4/2cNSOwAFdVPjmDeZZVbbDd
4ljNHZQ7eUpZDS7tPGlVdkHLDxM7r8OL3Yb/PSTCZBRfBE8Abn4pyJp+2HJXDfzo58ewxofdsR6G
wRv6QP1DvCy0dQcDK7M6giLN+SZzSajMoEOf6HBxCS1PtYFz9j7WMdThHI5/23a77yg26YtKcAEu
Yv5J9dMTwWrdFqs1puYJddCjyR8EQUJP9VYAuKTbJW8kD9DYk+ktHorwqJpw5fluINfYdPBO7vww
PsrApIK2k88K0SB9JukkPTXA1bw27pzjxBeHGzqJiW7Ay7ssHyY5q0hqPOzbHck9QE8vwXv+4WND
BISreKXTTJfQJG9YHcK/jyNJIPR3iLlcLbhbz6bW9SsLPd+xHWnB9QMnFI0NohDi3YZmul1WDlv7
dgsUVVYy5fvlx2QrWbB4+8Hf6qPpnnQa4JGMux9DZKdQ2MMXGkh0XVYhD0YKqqVSADGz010RQRqn
ZuSk79CMPGSBELtkiJD51ex+Jvq4v0K5R44DESkkE/h/GzgydFQvqwQxgoNtX6IJNEHYqJCm5pdi
BKzBJH/lmgo1N8kXYGdABWw0UrIYNNSnweTCmrtTRWm9PLqKw8TAYKXG6b6ogIDP55iRC0YOjBdy
zSfftnfqrU2jlmiflT0XqoytiZfIaqKx5uLVCezXsRQTpwtFXS0NGqZw6QW55gtc0g78C1aLdp4m
LLO8rAdb9Bhs6mEIty0l+TxLoEst/YfGoR1Uc9gdmltQ96HnmEH/eNYmjon+vC3PWbKn7jfesjTT
704ESlXm8r2tc/Xa+tYf6dMEpgco9ssseXmwJjSMloCXp0Suvsu1Ilkt7QG9ypE2meLT1UbljgpH
rbNLr3G4RKJZfpRZ9RbPX2vM94Ettt0ve27ZCrry8645VueyrZMXCyo0FRQlqqy7e1gBgi018YrV
4P97JuXM/qiR6DeqfhFqDlMtyXSQ7XxKy8/gKEVyPlQiCXvWZUyDs66f4HKkT1p/VWqnu3W60h0e
bUxMRaepZfOLNGB5Y1zlXu7n4M9GO91Mul/u7WBCLzkfPqL5IVeIBXfR1tBhzF6rvMtXUz1op1CN
7a1hd4qHH7s91AFjxjo36htZw8X6MVl0BgVfT2asdYq1A4ithuI5V244SUdMG9YcYDD4N7QO8eWx
mJZaciZjNveAjAWbpiLwenlQ7dHfp6NF5VrPvT03fxbzJM7IhqsVCv8pG6bmLY60W+L46tPS25lf
jV0ygcKYG+KO8WJZ3SmJQ3oNYbkf+Km3LOZMh7INE7nb8iNbF+7RTIi1Xfrabmrc8UClR5tMwMyE
JiqllbOy42GXox9B4FFOqqnvSPEKn5dWa+KCqQmMxN0Gvmu+QFzjviYnlXy+4lrhjfxv3Vtqj7EO
a/oJtThrjYxWeteqiDc5UCbNkYrX+jGSV9mErKR8E0+kbBG+SNo8uSJctI1mhVvSmkBqdPGPUIL+
almDcsglrmHSQMVXUYKgdnL9RMfls8Ghc87dDqyHAK/YAlXsk1y+BamOB4kJ/7bAWR3iWZiiujxU
qZt8UPRtNA0ga5XF6t6GzKDufFduwY7ul0atmoTFZfJ70EgOO95AkgMxC6bn63FzNrPG2j4+/wjN
/mZy6B0DqAKS/fjCHyti7irAM1I4FbWuJuegdTDjEbTnLV8BRMbc60bRbKoJsMjKUM6PzSpWDC7c
kh9NtfOUWUrzAmS03nHP41rxaSqM0H3WcJahiME/JOt9MN9Nywr3Ziew/2R68iKgstCcca9pQIff
ieAidbK9F2pPOd0CKfH0wmyojQr/Vs4DTUsG38AEnB1S9vCFNnWIXpO+M1lzOjy7TUDPpYeTvXJj
upeYbuWTr4wG7WlmFwgEt1pWTC9TYDLtXU6Rj08CvHO+Xy5cKveU1Pn2CDc9XquU2bdsTPUtkCmJ
Hk49MJIeP9WgQSvs5KMX4oI/KXZJrEXXgOWjdYcD0pXPihG127zo0gvnPXWnxJZ5ngAqJCbZ2iS5
hhfTF/0B+tO0Tp0E1LTSUmIro9xpJeQLMbY/iplbfxXpeqkhX5uQ7puFwmIIE4MRdcaw3ghZipMC
qmemyOdqiH/UoCSBuaut7VSTmDGgoSILpxjPporHqHTZJFlyvhhszzZ+XOL/J9oA4LfNS8c9x6X2
7Q8aaxiZdszRquGUKI5/Yzy5NabsrORG8DM/kU0rPoKgwGGRFpflwS77/57JL4GVII7hbhVNcxud
5B5a+HK2DMu5LgpfI++lP2S1ZR4y0e+Xq49Y+p/Brqft8sot3f/aYSgy5FZTQAYVyXG59EP8g5yF
BnGgm0YEc9NhNiOn6uT35R+0zp/mGKAdaocXH20NegKiPsNc8VBpnP+7/MNQe2hZfCitQDWscotI
ipgAUlu3WeVX3vI9dX3UQZ4jayYhuvZCnlm8+79nRtzQokz04ViV78vpfXmIMsRlaCCeMmFYHhnc
MFYbUrdN3Upf9IE7s/XhzxfQLJBTG3eSkf7llIKvmdnnXK5Uyq0qH2ua2+5G1wVVAxXgWM3t2HSo
LjSTxJOiGJegDcEJSjHhxFWcD7Nk5GI5anBQBn70GDmojvYGaRNcpQVk3azV9yIPbVrI6AnGVINT
EBn7nC4sfcS44XA6617QurMCCnVbVNr4i8XMrq3wK9BK/MQmwFDN6dj0yHchEKB+6eIA0+IUXHpm
z2tNmNHGKpTjoBX1MdazSt+Isc92AQoeGruyuNaTqW9jn9T6TjQohiomkWST4NtJ2+Zik8VF5dBl
cHx1C0oBqtW603ZLdbKIjMJkrDZtNYPzmKhvBFN1fPk3q0CqV6nwk4DWv+TQcvbOfFEq8zXqoNXd
GWIQW6mJ9Gglle6Rshy8lH31Zs53IP3t6gk68HFQXc+axuHiz1qNTDT5s+bDxol9zQddVBc76HjA
KPNMXkpF1F7lNOaKH4mTieGlWlVu8+PmZF82UKjpjfXynjehtvVRFhHJBMPl0SzAh/tTRFp6CoAY
HJZnk6jmZ220lyES/CwEmN5HNqDqegWZrWFs62MLJLppg9dFPbb1cA4ypDoE2lbZtkPph/Lvi4Di
n7bn3tCsvxaW5FRRnGOv6WzxS8/r0RZr8FHmfibhx9Vg4uNKv6Uaxa1blU/azkVzTLAmoL2Tn42o
6tXA3nMAzWmiw08unSreudKl9Szi+pLpNbmsnflTTi3xlFUBCLWaQg6K8+go9QkaXERxuVNWa3uY
U+3mEQx9Jrxn8wI/hLNSbJ5EkgivbJVhVEgnMT+XlmeXsq0ZZCfjDfivF02m4XhRYpUh6+BeLXOi
Sl2USEtHoYVAvqk49K/NvNG3js9Mmxyd6oDZPL0qdjCQ0pSMnz0cOWpIKANB55xq1YiuRkKzcF7+
RWgSHcYQFeMvc5xi+Ds4XfYKtWl54fZR9qrNUxh+xWA4vx9aDmlLF1CyTGyLCbkOlwDGF6YUyyYz
kIlyWl6WOGmg1UxQyeeTbsLbVuNdkA/mX6f1YcLL4mw6WXGqgsybhnYCwoJyJZJTuiY2PPjSdA0t
lz51K7ZPfVuHUjvZjZJvI/IFDm0K1aAO++CiVjQiH7d11RNNZqhR6a8ZzkPK7QsPzCqdUEYrzfEh
Clnqo7SePmP/Xzl3OywCG+/1ZMhDO9MO/a7E6R21Lf7LUrm0GSjeMMggL7nJG6YP+HqGYXtxCHBK
7QNz3wom+9LW9Wcjio1nox7yp6BtgrNWaimn5Ca9LM/U+eXjmYviPEzDfpuAqWSQE24cI1a/O8j+
G9+WttcQv7UzkhrmLM1kgoQA0dgiOC6HxQwfaG6P1fFxfhwn9QwfANAn+MGvAXM26ciGvgKSEniw
74KHLqroy8tQQRqIleBfmHBIL+Qtq0eJGrKSK2UaxQsyDrkllu846uPmcY0g9kB7NNVeONrx09It
1YD/iGJuv1W2PIYIAlaBoY+/8kbufQCcH6lFHi3JfhguEmKxCZ0hjA18axJDPAl17aXonoLRjM/L
pWGq+b//6vTeCW80w39zcMbtKxgPrnS1vpVupu/4c96McLs1+WS8oMxYLRdqP5O6ioyRcqK/j36a
f3a6KnZ+KQl4i6rsXI4IVEdDie+yo/YTKHu85WXpkI+AOry+cDLvNmPudwfDkHKXiLJjPgRTnkF3
Q8djcrzlLndPy2HTaitKyjTHAgnwmhlSbh0pROQFlGhE826k46lYxDB27r0y4/gUJUr7HDFbRY+c
EyYXy3H9eEnXulTt+K0zIwYZbf2Wagow2bnMkhCBdmK+oob52gqjUeCoHjNvbOk22ZGL4M7UTURz
8lBqxFsrwEraVGM7sgmgJToUXartfJY9BVGdy/E5gmfKmpHUOwsrxXMeNcFOIXH1f9rcfNPLDsf4
jRyzLuWfYo4DswNkUuvX08kUtu0FfGSrTCmZb4ZhsxIpcUTjvJxAZ6sI66icdaESARGEffUrIAGc
A+FYPp4tP3v86kCdWZQGHs5O829dy/ggSIQ4OFGk3Jo5idtyHEJSvFyDfF50H4MJsY1AxeKadyOt
PiBuhPQ1wTbvhHhCMG9vLFuBl75McDWyfNt5L87KHHMQNxXojk65SU0HJR30rxHjMOKD0vPo/1cU
pNrfznTTjb7sIENM5hLiFOuKAZtIq7F6ZfHGiYIItSUtJyObzjLcfWK8LYLER7e3Ln3uuUKn+9XW
2CprMZ2EFf9LZPSML8d9QpyQH5ueM1mQuaEgfMQpL0HystQNVqONHoQHYi6iXWoyjgYanMK8sfaY
6MTWRf3jFahwXo2o13cBDjovR+h1LzuKmlHpbaT0NEGq4bfQLbkhXZ01qtAP8CSIpNJ6GCmW+9EC
x183YJHXkcYXaiD0xQTKCl73KEF8sWlRgjBOlsxX0LaoZQncuryVjK42Smuhly/2Y5yhQIGntsIn
/wKfmn54lFf0lKsX0jvJZ3CbYG3lUCF0zPS5DkrAzzD4Yj74HSY6zk8yS2xweg0qa9iIdOaQ8nrk
y+4bF4CqX4m70rh4aadNmFfQeWqOEmz+5ELUfNciaPDx6eG4CV3ygWVEPmtZ5YyDS1o80to7OrAt
l8D3xmXA3xTKCo/CHy3NnG0fmpuydfy1VtbxxgUZgGhqor1OatzsFQgCV98WddXz+V+AU/Lemu6f
SGG/cvI13x1zkd9g61E4fabzlSRHGrEwDq74MgdMDtFaWESS+110JnoBPDMirS2jeprAhOpZXfTF
nrmpy3w46SFUdA3tjDdE5rczld9GSCMqsCF1Jinw6OlKmpTqSXSsLFwEHFnkksXBzjD5RGrVPozE
7nix1XYXNfiBQbwNe8kpVYH1EOQfnHEzOIDF4HUVGrjO6GdtPH2QCBsDon+wDJq+M9w5ecVAbWjo
6o8+1e89BI50dKyjNLUfpkzZM91/c7M8KIBomBMr6V6byOYinecs1eRJl+rkge3/zbwwujqj+VSP
W3jdGMazHgaLBkUp7/ozTenh2AGNwHYJFxS+QAlG8Vu08lqRb7Yyx+an9+n9tDog5dwmVtLphzVM
K9AhwgVnkQx3OZHHPLqcmEkxWLcxldpksh5EvflLFoQDJonlqTHjJKX5kEGAfqzQvvWaTQWc7R5R
Y+aZkBw3jfLRSbHvc/IrQgP8uCHU57BVx70KVJsFvHkdLWSXBDOF5HxuzVYSTgqlZyyijFbB0INO
+BpyxGnSF+m9gJeDUcVmItdTzKjOe10NChiBjqzDjKABS3H+BtlkX6UA79s0u6EBfLBNSuU1lHyl
aeBuhNr/cYetPwKwVu1859p0y/C7CQIykleATPnuYNNSP9Rt84KAwb4RTkK2/aYrc20rTTSarFfl
eiyZ/HUzn6Ro2y1/VgUoabSehl24qkn3aqd3rpBxHyFugqeB6jcPHP8Jpgu/syOVDxX0tEt60R7I
edY9djToiKr9EnDw54wc6XvCDb59+qgs1LH01HxqNnXWgECqGn1Vt465K20smk1MBiP87OIwWKw7
Q7eJ+r7kWsQPl+sW511tO4XkRcSJXXi9n+zGTP2mEfhnMIodPUai6JX6NVAZ4spK/6WK5DZIEqIm
PxzWWqVCqJ8qd9fk4X0kbGZTJECtSty/Ebwc3Hvyl2aXzhaT779sULBuDvLYZ+D0hgz0mMRBseZ+
+CeigA3P7nYSbjn4YN4TTnS5YhCReTkOdK5PXd3YdJ+55aO/Tse1AJtYQCVECxvAEwgnQdZ5D5Af
oNgXLQzNa4IKATaZdkVYebqC877zQ21PKGxydEP7kvrsdIPBVNHk7tnUKt93lOnlxe7/IA3XTozG
eaumIHW0osWg5WfUlke6H/5Vg+oPECG5BiDU0x6tomM5xzzLj0qN0jhOOavpNUwYS5sIvGeW0bkd
iYAIexZhrBcO5aUxGuRnLsOP2vL1nUA1IJAN7ptCvaIPFJhtucUsXaP/bRUYr2L+w0oAkzLRToqu
W8+wHNJZYq69shf4GwxuvUckr74ugcBOzKrYPfein/nrvv9LtJ3YU6pq215DdgFN6mecc5DtMAB9
obEMxONHGnexB0QIIU8X75APbh2FOaSo8pM/fOHapMXeyA15o9V1tM9R9lv1G+Wgd/C8e6vB0jvC
W6um4JlJkeGRTKOt6kI7S/6n/CPFHyh6z0BVSpLnMJQ5nRvty6SFw69UctvBkjgSdtURyNdpPXgn
OJr4Xj6LrpbXxoByaoviOS3zDwU3dm6U4Vsb6z9F5f8NOM5spONcncp1j9xJm6Kssydcp/aqGt12
D8PtSzVTMB3UAyvSpN0izIH4lO0hG5JtaqD/b8oRsGIDrVSbup1mwkmCV4NgqhkPJuTriz0/GFHz
NqnRr9Yc+6+UVmg3J5ibjXpP1PSMTiw7dGnqngqyT9cmqI+1gxJ5pTW6dZ/1NPp8MjGbhIN/pH2G
cCOcMMoubE5E1eftB2ldDlQRstlNl4hh+DjlbBYX6nCr3sp2Gjyzcr/GovmT1/5NizhM444jHYzt
fcjQFASTY3qSrk8MopcduSZlG5f/ubXcSyq6+lSIgQ+ryfINYYfPAXL9vQDFscacSKiKQ1KR1ha7
aYaAJ3WuPNe0nDydmhiuZHAgyZVUWHuCF4l7MWja8Wq3fEo0CgHSJTnaElLGiy4wN0HqDrugMqfz
pADYJDkKB3bSXyWT4muSVObGtizi/HSX0RZTeHxbGSyKFPqusSuMhsyzhiK/SecczDH5DYhcfbZz
+zK1z1i49J3UOPuorKibtq7eCjNB7xpSzGp5ToIcPFnVDh1k/X5xUSHYpdWxbjES9aqydf2OVtiQ
ni3dqfa93eMl6ziJUOGtEzvisjEIFhGMfuYd4aqQXEntjBUhQsxpBc5BHzv0ZnN0kaDvsK1Ljc1K
R0agokF+7o0EmhhGjrVpFeYVJihx5MIJvd7Gts/UJtooamMTGsBKPikRBpUWKZU/Cc7U2jMmWYoh
h0N86/lwzlLDE9VIViGbF2rOgWSsGUXBpPytTnV1a8cuIb9D/9l1aX22oqnfd7p/mtIgOybkXUcq
+aoD6rPAlOMuH/SLDoUF4J1tbQbb3Qp97lfHuNbaKQAdHmNr6lRlrU9EefmKYxK80WHE0u/20IKU
os+/6nSKWlNLID8r01oZE5i+JULoAL8jrbnqNweOQ6B15ltYgOyXSLN2Q3YnZRsR9YCOZMJQha7c
dHboZ4DnOmtO/QmDG0299qYKuqEWygZSZ3rKAzBZjHV6L7OInaRsWSd6bhyJ7m7WACc7AB8qVDDH
5YOiwkTV9qEzYyF+TjZ4/mqyOoe130Ayjb2UHMn3DHtHjvCpN2ARxRnqWpzoZUkCKoclOrjQH1w1
S9d93GxlR/Rihl/wYGtMRXUdyk75onCaPdZ2fChHZOPOuC8CmzgFMznRdNfOqcaEJLFCov4ABXB2
+n98neluo0y7tU9oIxUz/PU8J3EcZ/iDkk6aGYp5OPp9Qb/f148eab9qCdmYpGMbqKr7Xuta7Y1+
yHcX9ERV6J56dSZ1Npqk1Ug+LlVNaDIsST7t1gUPQ9Es6Cyx69pXp6jkScSAmiEqwE5gnbCSlBRA
ybXGygwfGMDjHWSUn85LHtAegSrXmbAGY772zO691qzw4HpIZuht+0uz1sotBEltwfLVPypGly4J
jgL4X7JSllZfr4maJahCKynguf2hjBRmSzBrCpE9sXqH0eInzoF+1s6qkvjs9tx52oIlU18ZWy+L
Hb7L4GGsB7mBMMKpaiF8yayjDDTMWEIhQVF10w2tbehL9VczjW8Z2KDtoPx00WMVFqBBiSECaxNP
KH2bhS7iBu4ZXTbcZZJFS/SM2RYZDFf42DBxkxnFReRYy7KyemxwKYtjzDfrsgz2NqcnQT9asvP5
ytcyhlhFi3tY2Qk2SVWrWduRxSZc80TODKG1UYuNNYw1FAt5dDZM86XO0/qBan6Tm0u/sMW+Cnry
0Rj4kICU8jBvVL3ejKMs9nFCtiIuTTq+DUs1W0V2Yyg6uW9en2/Stnk2yVtZqWn7SrOH9CSN8dMx
HXkIFck1NT/UEyEP0XTL+vt0fpSisIO0Px3+j+f5vJeVt1w7Xvfz5ynljfhQh464UWRXbjHCT1g4
3lMwPUuL7I1rMbrMr0UJyxsFyNjBKaT/EjcUC6zKJ8N9OlZyqtEGbvt1og/tNfEK5FRas7EqWmsS
nBZnjcclCMFh9PNNU7fDipzxi4rU5VyrxTbXY+JL8rg+jDhIQ9O5gOLHICBe+wDQVJrnxr2xmFf6
1c3ConrJVYTLbZCCVg7rJwNf9bkFrroucTgEIaGAOlE9JFCG5Tp3cnAUBGwwmK86pwwJb/TkGrpb
tEILgzeK4upbaYEqziHdZmDJTKe2uEphmogmf3CHVn2MEuHv1CD4kE39q0wq+PwRgohQNpNI414w
XTgRu9ZciRxdmSgnqqIpTrqTXUbFC57mTTMI7SHxfpDoDGsalVTuzDTctgLOOCA03rmu9uGBMsSl
aNr20knCz8PExIIA/BRjoau8aor15XqPvuFrL/TN1BtlFcXK740/sOKMRPucjeS3Wg0gexhyW5bA
4skLhviAbyBYZKIHF0XhdD9mEuEvsQ1ro0+jHYQfmCoolLks08trLbXuIFPlElBj2XbSN85QV9xN
Zbgs/ZQp387PNGSvw3mgCrFX9RH6vg1l7jy/AFxQHHWggPOzvxs77LXzfJjS0+9Cfdkt5n1/D5kf
zfu8Fq9VMjTq+u+r8wtiUIxhoSH6qKlzHv71C+anaqlyvzbU7Z9fN/1h//jROgWQ1IPx+cd//veP
nw/MFB0PjzqWm/k3MHXqd9pQPDW+kNmidHzrEMAqzSi3SuswPwfXUBvcgHnJ09kJrIVihkfayrxv
PnB+oYfItJawypb0rnPohESatSW1HNtD8k6oNs+F81uNO0IyJqklHoiAUtt4zHp8iq4Lcm/wyZjV
LULEhHMS2lSDlWZbnP88TA1DQ6oZ22vLrYtkG4FZbc3uw2NaRwv1/21a2WXnlBS1nWlUZ6cZiWNz
baJxSW1CFFD4JYG+Jnx2pNHelKAEatLDXlA26kWrDzJDWI+CrPgiDgPBNBIGho/ghbTfH+moySWP
yl+JHporLyRHsxxcYOBDVTx0mkXWZt+q5zjIHLAyWXQyge3ui9wWh86xkNJrjdzHdegefQRuOwNn
8TlSdfg2HdlEGaWDfT1VJmXNLbBH+ulOxUorU3Xcc82SbLD0MJTK7zp1WpIc2YygY9d2zrJ83mfR
+X8AQd490OCOFmBdX7mzkxmGJIBLig1xaf1lfhr0ytVyenUVUYJfaCgcLr2RVRfj/z/qgl9dDb4b
6v+5TYoAyFOVUM2pRHCxyuYtSZgBBDrkALRxPcLvfIsF37tNJTDwn+ljj69dkb69IfAFe0jX2I9c
tnCnJMIe8l9WfY8NqXK85xAALWsClyIvG9Nl0T1oxEv+3VdVxu8uaLUDGY4uCpnoA9ZldizcB4WA
oWtsdu5VCeRemLa3hmFN9p8MByTnbEbFpmmB4mZr5SUzv9Qjhr5X84d5g6taPpgNKQ92/UykdfVu
aEgfSXNFgVAX6Y3572Hej7Z53FD7G7apk9TvxpisLRF7L0nYWkfMhvrCgxLVDbn7S7EheJiUydso
3RCIvmmGMH3hCt76NtK5YqhKKL/k9joo9kK3gsk0uN4LwZ1U7aieLcA3Y4nz7HSjeDGtVHmTdu6f
Otsgooganqq70bODjn4MhCRokMli0rXuOvDg/WXGAH4vAUmHZ1gxAJYq4XuCaWUzeEp9nDekR68r
VsYvriSdzY7G/CkN9HpndY2+y9zaehQEOC7DiTRQTLCuzP9VQ0pVEIm/NeVAeBLSnQNgYucpLEH7
db3m/7JRIvc0de9ofvxtbynBPoBiQp4qVu35dzjp+CKiMHnpqfbTC+liUrZt7Vbb8m0+gLC/b2EU
Dmm4AolLZ49HWTkKE9TpYaxrwSZ1030ie8JI7VRfAmBSN0bSZk8V0Vmg9+t04ZA6aBjJuLEts7oW
EGWvqic2Ai/kw7yLUqE8iqb7np9B9hvpm7SElhJCRUGPrPGJtXWLsX6u1chOMBSPLeN3AjbYTIjB
btqcxY9tfkjtHcJFiHKJ+E0nF1cv8NVnr+w/R4WOfRb75qPl6sqp9XOWbqGRf6ZNc/F7FvMllvkV
1mEUp1omqA6q8afbpQurSNJ3icd86vqPW0VzyQFWIShX0TudvBaYQ4k4VHPDq1ZZZKywSN6FSp3v
StVmrghehCBhM/yVV4L4Tvu7GWLlRGMUBIgiVgl8+V1o1sfGtJtnlvXwDVjybYrWuVKSKZ5DkTdA
kMn6m5/KQiuePUJyTQ0ad57oBGwm3rPhedaKJCNiJmhVPHueYCXcM1WzVPXLGCcYH1KoXeQMn7RO
9Yti6t81vhPS5wBmeny0l1KOtNdqDB66675M37LeGHB27eKt6dvvBPrm0vPbFywxtJFTs9tPMTBD
XuIuQMT4CKZlmVBUX/HtPHfFmD8W0/qkj1QShKan8z47z4HdE3dZcAUeUIvkj/Mucl0ghkYtw/x0
xN8f6OEaWX3qkf3I75j3o8XnhPYZ3Zqa7hgEY17xZUBoKC2W+edpklpM7Np43dadOMwbkZriMEyb
v0/nRxJRJHP5/+tlV3qYC7V+Mx9czgfPv2b+iXnnvDFS+3Ns6+yYojAFPxqcQgg3Hl9BH61aaOBr
pazUx3njDkm1r5ilEzUTK9XaKtZKWyePo0rblvqUQYRlPxwMm4E3Q6YGXblZdlqvP4CIoFMDUv+9
LC17aQpF4/L0s6URRw6ReGQ6+YrVvOhuwSStr5NlQRYEi9wUjZmvifhAg39qOCfneUN0yX8ezU/B
2LfHHHkX5tjwiG7+P5uy5WtZzM/7xAqOtlSLPcb2jzonO1L0aX5LdWziNIznJ7Y3sMfAjdGEZnPq
3op+7HdjletXfFj6g2eXiBUc7TpvHDJIcR5n/Xq0iPItbINkuYh7b02w6cJyqvLRJnTinAw4nIdc
1p+jTDCm+c1LUyjFvq9t7IHTfvVgjlX2GY9EypVItfdx1xgvdm4eURK598jIdpZLUoxVxuLB83MP
XaaOUKlUtVcfji+FEOuXG/NfO6muQDrS7a2ATr7DqOFeXRJmCT/gkOkXNWHnvpUOHfOSmzTNTyrB
Q9yWZwUu0uSbqN6GJLswG/F/bH94IEM0fPNtxEKBqUfn0IJwZQsDvrk+tvfS0V/nQ0t+dd25/gd0
3YxAVa+/NDbDLcPHsCkEw1IT1cTeYd+8ZLWHZIGLdQ0OPFhGoR3j7gZUZyGveuwdLTjm1E0I8ONs
kNMLqUY5okYCMR8xH+s33Q4imH3wjY+CoIYT7nvrjCCXYOj5IcQhuR56WkDUDgDnuOAuMoJwQx9p
dh4lfkPdiZ0B6dUZuEYe8vnXp3Y7PzbxSq0yJ1aWFEJXFuujVTS05YUs6O+SReZXQCuFxbz2baZy
7wCowcODQ18GoYGDL4PlJ6bA2+6zCeBhktaNe7i1kntbp0dqjcopt7P/bMbp6byPZdu2UynpkLzi
tohi7H8e9+fHNPOF8O1g15HDzTrfoQwXtz7SnBpR7rzxrdA/cfv2T+Ogmzvysegu0OrL4/HNJxJ3
29d6SEgGlcun+YWOuK+VkbYKBjeOy0z5knGn3+LXoZhVWvEGjaI9EN6Gpcd3cm7+ngy2cp1rrf5g
2S8k5nmPcaUqjzIslMe06LeRqfTnv/vTfGJg8CGJYay35RAdcGNUT5oI0ifnGY0KScimoGWmlfp5
LNA/6mBQv9DVsCAp6w+bvKS14sBRRHhVPDld3aLW4wg7kVxnofNChqOxjYL+MRsMc9XhrH1pLRWR
dFV/Ra2CyqLLu0c/yPUjRUcQvdMLwwYthPuqJTkiU5Is01Z1tkJvoJkWYblTHTR3HVLNOyMUHaNU
ncxQU5w2rvIno8Q2WyjWxpWhesMtkW68IhDrfPIS9oaMDwrfLJY1XtVDXKNE5rC2f85qmb9lUCC3
XYLgEL1O9obpH7dX4DaX2iq1B1U22iIv+vApYB2zoaRH90CKDjYGpxvLb+bUVVxualqDW5YmAR1G
tVn1aE+fGzQ+ywDi8j21EBdhQDRZdNbDKR3Mi65lym+nBghpR8W3H6Skthd1dYpLBxE9GdDrsIm6
R5tJyoY1DgphJVUoCKf1OewNhjuFhhUdap15DGMnZ94hdrBpVHxvlzHMY8obTn1T+pbiJqyoz2Ac
zmEAHnSBNhy5T+gvBiQCnQxHdGlVivOSUgkkVTDlHTSlSKY3JcwTCKzgXpEuig8tVs9V1ao3tQst
PlPaZvP+JuoBv+fZsvZEB8Ep2TqVpT9CxKhvyAOdhVck2UFYXX2zx1pu8HbUa4OVA0VCUloYqNy1
wkR527TG+OpQsVuEMmwvpuYlcPCWipuIV408+DNE0QoFgzcC8qfzlrnm1tN8+wOr8Ug1VVTEIdFp
TIh63ql6rJyrlHoKip5lJqL8SyjymHbeeI/b2tiOdc3M1UibO/OH03xAH6GwaRA2P5hJFZ5pbAX8
eSL7imlsoZFLTxQ6OwZOu9yoY1LvkzDKd+gOmP1oRB/lFKtVP86PJPaGuj8+1ak6PMWRbV0K4a7+
7sL9w3lg5Q/zAfP+yDe7AyIa1oX8zLyxK+KsHRQzy5p0LMpHVMe4D8bxCUnfQzckwRMhvgFJ5Ln5
kKkff/dEueU/ZQLwLlKby7zfssPgWGlptEpCvdn4o2xfVRSti8G22hMC9Pa1rKbqUG3caETbj0nF
JTLtrnFh73WnJIp2+qHITTtkATLbzz9E0/SeNmP12JWWfNFJLw2t3FmhwRlwHuRYLMmbrI+AYppl
qXsGaVYSK8S0qkGu+GPaTEZLjKwbhtX+Y2gei94yP5HdcwrHlGsxzgzX1PR/z/u7wCzR8IvgKYzT
8FQgc1pV0w+QA7ZEDa2/Yf0Kt16kQqx12+LOSXQwndL8VGwLX12l6wdCaJD+etJ8AZGU4sQKfaI2
XeOldSEeaW1ekHfH7Z3Kwm+1TNU/L8q2JKQnX5cDxji7MbQNTXdyT6en6LhulhpW0K7NcANLBGad
G/Rrt6p3fg79xBIN/vFhpyjkOLKW/+hsAGxSJYpCyQMW7mryi/RY3sgEYErXPZSdII2+0k7/CPKG
FldNyVjDQjrddle1OnwZXl0tSn2EGi6jdWQKHR1wdR7TIDtS8fVZnB0bn4U/dhJqeiVirTgghduo
z0NVazuNfhgp7Ma4EriIPc7R3Wib7b5tqe4bBalsqnLszTE4zM9avfBXQoc276Ffv/hkAVwEAwGp
E0MELTeNDu2YOdcJw6OBX0+1sFklBskwrVTBy6TZOyMt62k05RfPvckscLk0o/zkpP1bOkDBlCj0
a8+goxT3z35dr+1m+GIqbGqEyCaad8H2Kcllj7RVondr19Qh4wAKNvPiw7GicdNS7FmGin0quUW+
qrH/5AcK2X0DVfKJbfEB3xfzCKYxldTLA+TuQ2v51srWIuUFcsUx7BLtU2uwxALA1vem55/Nxk9o
BqVXO0SXWBnBVk9CIngr7WZn/RWI5tKogxcr6s+Gkh6RHZzCobopgbIkD4UQD/EbVyc+fjEevVF8
Ycw421Uszy7yr4Swlp2jxtVu6mabCHmOpSZgs4T5XhGwaAbP2HWNRJrXItCYePJkJU15tVFEO7uj
MsHbBb+R7oqcNidZ7MZBkEO4qBxiCtBhrgbEp9hJvWSZKygoc+UCRMRdD7g7aPxlkBtS0mFZIZRN
jCykwvatuQQDVtholykxFo7pETKiUIqBBuqsHDI3lnofU/tmJgh7SN+SUUaepD3FcDC+kf0oykNu
mSssgRbtV1kumtRcBUTPLqumjpYOmIFVPHQ/pdsNZxbLv1IPzlBtttsOjo5k+CMq1hDr0OxuEQDI
l5jk9ezq0Qc4eApDhi2AL/R1nqFHcdot5b1Xunja2bcpGkS8GfCQyRbNw7gtNaqd5M/5GG/sSAeJ
Fuu3HM3jIuKCXHrBSPK4I2jz6WO0L0BwLILPJre8A4jqfqEJckDM4leXNcrC18NuSdwO6pb0pSZA
BMUbVwWYvHVpYK+zMomGUiPaue1OLJpIj8uDgd/c790EGAX1U6AM1yDTEVH5JhR0lmYLtRvzg9ZF
V93FeSC8Yd9nfr2SRF6GYLlWjDVNG9BPEOIkgq49oXiFkYH4DzXMoXfrGwGhAZBUbdxSAH+OgXVt
fb1hxIpbbWm71m8mWxmpEu1POr1llOorPSBbgJlD0NMqtAL3rSqi3wZscRFEd1ynMfNNOm0yVDZ0
Oy1kd4WzTpJnW/Voo4ns5ogi2AUFtjNyKdfSlugtZEpmQfSqF/EXdR2kxi2BbPBsQ/9C/4/V6i+f
rIYKGVimxtraEH2wSMbu1HarZID/qkMgxh1DGkkCsoBQrztjXb2obCtbKkq3F9LbC0asgHjqug5/
xNihGGm7F9GNyoIq47CGlis2rk34TOv1ZFD16XKM7SU953DjyMpbZnF9oXOz6pXg2VV9zKeFfnZJ
lF10tXhnYOcOpj0OQ+dA+UKOIS2Ugqmk1RhNEPDRuxiUzY12SarwAf0CPgdP4OwTqzo0vmqWKssk
rV/CMCJlOiZ32EmCZUWRjRv9cWykhJNPFIk2+L+UWD5Nb3JIwk/LO8MfZRVEbvPYlUy2NWKSm+FD
1cgmwod4kk0kuWlHMcbBDIOgBsvWMEMNBtgpqlLUbiVweYsyf4jyr8rIDmoSwh4VAmpQzniLoOFu
dRBO91p247fXjMxpZbpqsORZnfvbUQW5zSrUDF/zmkVlcJGS4Ua0lPrJjRUloEZsruL32bYt1KOW
kJWc1DAHiLAozrZx6cx0WOz0nL9jCNxbnXcnC0M42sPsub4kBiDBnC675iTlVLn4VegUg2ILKlzL
PZhF3zRd2AOC2umobTFIrUl8e/Kr9NOxERP3tQFvKkuwjQTpp0RAdQv1+mI62quXD0+VLc9j0tAD
KhQiMjKbjxhtKYp+Lioj3kk1nxKlgrvRcWehth8tlNAmlbH47hX3RL4aAqjk1XK1XVtXZLAUODrQ
Ugce3gSZxQBfSLAme2Ah9XcdqCDAQeBh6VAhgzAQuuiw48fC+lHGIlgqIe0jnMLLuPOORQ3bH8PZ
u4JIQqvjfRAPILeaEwEPJ1J8woXsSG8v0j1Fw1Mypg8j7eKa/q5RN48DVcElKJcl1ZVVaJGoIH0F
ExuY1gDjduKfejs/B3H/ZBl1e+Waa+nHiX0epN+QLqMtJ5CPumSZhsNzhFADca0g56+12BVkoOot
/WCPI/dtELyF4vWbMYPzJsNkUxVwcVWgBBW5sGutIkYrKb9RYVAPddFdDpXcEix06VLzbjess1EE
c5F2iOAm2UPtfTLdPjrWFjEkX8wVgtYyKIeDp40qrApcv30L+Bq9ZwPEn5LcQHB7dGsaA7lRzlrF
UIqvTqvwnVrBLSjJg4igv7jxvhcst4Dt+PFjMbWFZPdjp8q5VIpPdbz6hfFgYoQww26XhtpWMf3H
svwcteoMcuzHlOmDaIPPBBVvQibuporhUPs/iOBd3BoF17fh3RVKZIiZ9/xpHdLeEthxfixV7r3A
Ifwt0vwwX4kBgI6iI0euBtbafA9oREjGYZVC/ExfoORwfYTOukfO46ijX0+6MtyMqcfHByee8g8S
JLPPMIpT6QhFTzhy1azHMma8aYS2qBgFFyW2LUHkCp7+H7AVoFksMSwSNyK5FTyJUMr3NmZq7yry
tzSSlT0lIAlHlEtXbPOiQHhBXWktiWVtqantIeauJHOyXWXTTUq4yxuO8lWNLWo2NzvFBF8BknMX
SdSuMmrBR4hvTOTblEBnSEsPlsjKlZs17qtnpPegKqvfcUewQZM3H3+MpY09PNKqIRVCJMuhL70l
X+GOz0LZ8Lel+9FBbKOkUM30yUFmpKlcWVh8cbyyzGyhGfkOiSBgr+R71rEoDw0UaYrh2C/+9CjT
FHGYvSypon+Eqra1LEP/PWb1TkMA9ckca0G4CM1G4aGvHZSjEvXWe6ehF6ICO/BtJj/a5FvSC6yc
Wcq5p3TOVxbqJTw/SuYO7QhCZc6D1MS+quBWaHH2OG86v11q6vU/CAlpNg+15Q0HOYzKquztaqei
WLn7DsAmkNafeUuyOi2ayk9WAVEbX/3vyI/SX0Rx0UYGy/chDe9tUB19FekWVrKJptX66fUPIEkL
JUrDGNQ3+bI57wpe2uwm+GMfht2QnVwlu0djN3xEpnn+w1Qu26E8mWrWbo2eYrFhjf0ZvGS+qcrc
4bRR0kcFevM5nVifqejXKFyGN4d79CLBkQCGtIvcVQbib2uVNiTxKRNMVRvrW5KCHrrt3SlIomS2
8fB3U7ZPow46xkrs/JhZcOPa4T2g2zT19jHSyV7wVQ5xR19rwCLhzGHU2bFRNHqHMw1C1mB9BkrW
tWduwqYa3jMmn06ijp9+Dby1pTO5ks3oP9W0sTHRNMoZ0NunOy1m+0jqr9ieGDwAlGELDR9SWcYn
FlLappLur9lYa6TfPd5FpWK9B3h0ONEStm59M1rcwglJyLvKvCFIqjZ21pqMigjrSfgmyG+iyJuk
f2mmSFeDk4VQkZjmPuomSBp479WGeR1cnSq3z2Xd3yBApy+lOb51fjY89sWIS6Rq9qE+VHecEFAy
HQqzXTgehFfKo252yiLBs1L7FlDLCYKQCPdsZtQGagf8ap3Q+UCVtm+i7BrzZk7zQSV60gW+qFU+
MWeM1NEOUrQbQYBSOdGEmE4IhPFWtR2GCAkq52lh2vZjFUTiqTHghi9bHdnhzF3uC3REreHSjQA0
MKKM2fTQH3aijAfcIngG9bxk6BYI9sgW+KgyjL1/bHOghxZOS7DN/He0YW9uKTtA1evK7gy2+F6J
XBwys4IV7eDlnjmzXqd9YLFtHlVXltBhwU5YZ1Ccggg1bJJl1PDfmqwyw8G4wmk2MTCUYtl5dfA1
VurWprFpeteZK0aojv6MsY/JPBc+hSU6AdTjdK0iXKsNcfzyF7KYybipBFMO+u98pL5T8icbuTJ+
++I6RMY9a+rui3b+XWmNN7x55RXcArHjU+bBn6sri2UP6cgRu7qQ3ZNG+SqqCMWJ8xSp1XwOxL6B
vFJBcpMlff3g0fyfzWiu95PpMrn98VO2P9Qv0AGwdi8mUFpTcHfzs2Cf1JZy9q1JnZg2DuRWENzC
ia7zhjZwsG9U+ycB0y86pXseKksDrCxrymJhfsmRzDE7qQ9EsMr3MXAttJZJgRFVAbo6w03T2FXO
hm9+IpbzFkBD1JVV/9bywUFCYUpEFIJI9E452YVtEsblZbij0oJvZdeR3HD780H4XWrgdCJnME2Y
TdDzDLdKOi6HGt/ojKxHif9uJ3X/aBAnt/4DzyqRV8MrTGmODDbAxaiDuYoN1T9IeEY0NobnUaU5
qrM6PpKztOAOpL8SJZHu6tFdi64fns0S8oVX0PrQrM9UEpopJnp6UY6U2/IRgmgLS82L5NNQdwHf
OhGsltVfkUMEC6Yuw10nhKiSE5zTyoYNhoL0BiRIP2Ddu0Cfcm69DDsIvE68t1BBrb3QdymsCnhH
ExVjJt+2OZaYpoHlWoeYehqLEKNgyNXTn9FhwJDo5ZmxqGK9Xhd1D2+7orq5sLXMOIn5YW/ZHVX0
oljNF6uH+N4sP9RCabeaay8zv/d3md9ER0XZAXhxHyXJJEu8NukmS36NceGwyIysfus3nAMjkEw4
0danrBqPOLxSu1QOep0O4ua66DrrrjTmtc1htQacYU0d1leH2yZu2YvbupO5Dh3A/FFCzmvw3jME
C5UQd5fr/rmbpG0OOnMlMJxDk1fqbmBWumwwmV+IJX79gw720zS+4rGNUKTCsByS2FjxxsXSnhD1
9RhaO03NIG2RdwREtYOUJPJ6k+o7gROJQHdniNc5TN0/pl0HHpjeF8GTUg0WmAiHkntjYzBNIUcI
iI6Uw+ilwTXThGG/jSrKvSr46qhHLh2nxWKVDHua6v69FT2S72QpR095Bblm4EbFZE1VCWosFJab
VJkMBmmLwjqIGfQZXnwKL7CADerrrcGJatH72k7+/QvqCiT+bzgpXiJH3TrwMQ9mb/UbSV9jB8iQ
Dv7QNDe4i+paiSK58el8xvj+wUv7IQKkUs05L5KwItZGz4mO7fF3OxW4fsUz763GYAL9ATvAPMg6
vnHT9w7n0W4mev/dgLMxiSSzPoMIZXum68GSZUu4AR8ArdOhQrf47+EGhvYvjr7QLNNwkIabzpRE
5E7hB78+r2Hmk++j/o/aF7lh0SZc1yinTzOCw+2T5pQVzhm9exME5KpLU1tip6wv7FHd0F01hR48
+4mfXcfhOE5OCbrS2nbkVnpyotJbDCpvmYJV9dBWg7dX8uSaTVyFgJzNDZV+qqm+ou78mq+OPoG3
hIzZrZDv42TT95rdyq1hMQ0fGLyiqCZ2wUeiog/0/Pk65D0nYyCOIO77qUkseNE+//fPRVP/nfqg
2rTKbU03nOmf+u8oI5crMh40W1manisJnKQUNeBBmW39AjvsESHAN0MnXoV+II2aBFssGioFzECr
QC5F5c4VVKhSl4wjhD0qNH10RzCI4C10XvnpxOVWGLf5o5w3ukndrtQsZR+VUfg8BXyfqmF4/3sE
YY79olVL/9CRKMO0pD3FraudbJubR+UZ8qP3hL+wNHkd+ki9uIa3HtNYXJSMiJo6GUkhMH9m7pUX
a8au9AhDBWBYvKt2ei/VAXuurmcPWuUWzMLY73h2thrBOB8KpTro0STNvqZhklAMEsWF2+jGadV2
Y4leo72Fpc32qMpJDS79tImNXsEj2WzCuG6nXuHKN8OjzFuiCbjlbVAqyUMXT5JauoLLokr9T1dp
1zkaim+nH78hH5cvpiuh3phNeLQikV1UDFArAUHmPdb8PShC75sI41ezD7q7H0LDiEe7w6qWbLzE
1B4lLcEGm8YBU1N48YWP9akvLo0TgsMf1qnh5z+Y+j8aYI21Ybk7oL1owCe2W0CuUOMzQW2rjCXH
YKU/+GJMw8yx6ohxZ9to8/UJq9NyhlfTdCc37O4o+ld0aLVo00+PAWzt+EDYXQs6Aowv3oSXfjaO
F0JDec7CNAHGJeKjgSPrz2beZ7kBAALMqhd67dc/En69jFBnqfzPJMFoVhLe0w4Rsm9Y4bl1vfRo
05zglkRQSxskzKgav/7u9VttUvlFO/zd9ayqXNO5N72wVrLSEur4VcAiO1K3BDU0TyOskyVVEfoZ
GebcBiB32w7UGdoePIw7mq+9naI+94av2I2IZkia9EkxfFhCo2PtXDXMj2HeH+NGUeiiJOauN0R7
GzX7HsVW89Vz+VKhSC0ixQtx6BsFvSJ3m2liX64AHnA6xybwMI/a+hjUl5ggxX2f6+rO7NsQ6xdj
OCQN86rner20xtyAb10oVH58Ii4am7pilTTAaanQgfJYUbZoH/BTaTtZ/XTwhI9YlIOjnDYKRBE+
memhMHQezq/D2A+Outv9/u/3FOPftxRhkiMD9kYYFnI0W5/uxf+41wZ9hHsiMZuVVW40OX63mspI
21roD6FWbdI8Ul7NmmZ86mLACUorem2ivaIVwT1B9qoOw9HQqb5S3pDDsZoKw6x965V3mj1NTVNo
f9xN7WRx0vOaBYKfTSppxcGBX6FLRK4+hWR650DW9as/XlTFlvdYWNqDp+OzHDTr7gerADDIWYz6
w6DnwXOjJe9BX32NKTdoadn9wqWz8xLbpn9uiu1//5TmT+GfyS7CsjBM64j9VOHalvhX3E5VxfS7
VaVaiXISh4ciIhYnA3ZcVfq5Ll0mWPBcNnqggM2MAvt/mTuz3biRbF2/SqHu6cPgTGB3X2SSOUip
1CzLviEkWeI8z3z680W6eresqrJ3A+cAGyjAZUuZJIMRK1as9Q97VP/sNVZY5kNo4zgfK4ArY8vJ
rxYnCCihZaxfqkLhzqxsiF8xCKFOu9eaJrsOU2UfAAClKdghYq6BRkWcrb2FhVpsREoULKCGnZHy
Kmd90y7ekE/uL0zzTjvJjw8MVk8zhKabBo9sfDBxw3w3sVOXmdo4eCkIKUvXafOw7ywy25OuL27k
5e57HSEyqPYitccPcV4lI4DCDxB4rPT73rUN2g12U8AcHI1L7GcEnCc8vLShh1OGpj2mmSeXu8ht
2Grs7LyaQB6ZfRbuAtUY2Y++kSCJCxUzmt0yZwZs7m66AP+keKfX/P/aw3L7Wh6f8tf2v+QXv5Qw
axAN7P75Xz/87SJ+QX6rfOs+/tYPH2r/efpx+Fp6T93TD3/xC/Lj+bp/bXCdbKmony7wx2/+T3/4
2+vpW+7m6vUfv7/8nYelxXT+P++//o+Pyaf8x+9emcdF/PJU/HbzWvXPWfzy3v9Sfva7m6ViOZ90
chPN1Fyw5tKI8rfxte3+8btia59UlazFslCIVVXbwTOTPbKLSOfcTy6fYvELhFFwE+RTbdmffmR/
Mg3DdOm36ipdAvM/craUAgc/5JWmtGVCn4tql6uptiY+5pVYeJkx1fDRt0VfY0KYPrhgtyOq2we+
DTCzxtkLBcVm1VqGsaVbjHEVZ9Wz1CxV30gn32Th0ulpjZsFCd1Su2ohIcN6Q0AqWKyNptaclBWs
e/IC4QHJG871q7RC4gwEubue2/TNdOd4SxkMhA5aPwfI/CsMKaDhdTrOZ0PX7/rMvO4npIuATI5n
MrXaL9RjK7q0W1Dn40Wrjwdn6kCg4Ia1jrKwXrEx2+fjbNE9nWkFcTCkx9YFyranbg/Xq7VXIcwO
v+8GssekBvoURs+qS9OtTF2eQVW5XkAnopqc3YJyPRkbmgd6X+FCibXJqm+cL3YFqE91nc/WpPQ+
5XqUvJDo9isTAZAY+DK2C5I3jdxHCH0X03u+taZI6RX4KawtTEBoNOK+NOMXNefVfSuM54jG6xUe
yp/dzo1Rr78020JZR619hUSJsk/VXaqm92hKYVUzI+NRi69hVjZodZAoype4CDUGKR5chu5ypmW0
AopxQsiyKRGdtSsPA90vAmIE5zUN0nlhre1WaTxtRNaMlvC2U7XP44JbuRtrFIKRSbCxH1qnmskR
uVPKVSZtj+BD0/Ev53ZTL2NM/nlsEFHduzEIK4cTtVeKjhY+Oo6YLoXboEz2hZFBW3fBp8y2EW/7
/sase7rt4OKROb+yYTmvTVt2EZEoCt3PowXpfe6H21P5WSv6ZBcI8vzcEXeqn5c14AZD83OMNXjh
/fliNxQM+pLR6vgqBRVZiRV0fbezwexbY7wFOfGsh2N5AW34UOolXcIxmM7EpIEIo99ucZbRClPf
Lxmtos6lRNZCkV2NTURCFSBJMbE7k8ozO9KKZ58fcNJxpKH8bWDSZG6t+bHJQDh3SXnet+B5W6BB
nmGMoABD4IBTeIhH7OShZrYemgVgisfgsgjzFCU0jDAcSQprO9dfFsCYM7bdfj/DUW5aLoOssYR4
6F/mRTPWUCZRAMDu/LvW1CTG8tw1aU7XsB6o9ri+g36Cljr9ztJVNGD04mIEPtjXASkwgk+Fi3eg
yTulaM1v9+ggRaG1nlWzZtwfTiPWatU5vgNIUMiRxOsCkGdHl3WCg7SN7IKCO2CHNe3rthXMTuVb
Absatjk0Yguvq7HulLUbls0u6indCkeNvV5QWmqD7mZCw5rHiN/Snn2M8sxlvVSvSj1rqw7lu/Mo
RggPRbqt2kfgV+XyCYlV67EvX3BEZSINzWbqmHdY6LyoDmT9yt3nAFC9UqU/h4V2dhiwztJbyVFZ
4B3QZHIhOSPKEE/1Vv5MUMjAfYfSkNlraGAuNX7irh371EsRV1iUyJ8QllgnQX9tB87sG5HAvrqA
vOxIIzvkRNsdliBwvKZ4ayrw9JyQpuyDYVfxVijZrRqWtn8azQlI9qkyB80VdcqhsW9jEj6vMcVd
HrXWGjVczNLSguaw8NspbXbh4lFedM46Of6WUxE81PRGCSlgI2XjdTZrW5WzFWQdEk1yotKKGJDR
hug58y9BJ9ZdI7y5xJ+XfqHyPR5QWcMEhQXknZaHNbf7bna+KZhAeu3Sfh15LgScq/ZKw9R2lSpw
8xd7uWk4MKBDAESlcuarDJ0ZJQkR4Q7MfqNlyZfTdKia4qbTwvpcH0C9z026xsMm9AF6f79X23Lf
lqV5Pd3ukgoItKKB9ulONz0dXPgdtmBp8nYsC0x70yTsN7q+xy1kmrCwPUWEeWBEAHxc9RXi3IYM
k4R9tAHavFtZBtL9lJ0V9NnBhFrxeR5fuvlwHCIWV1FUgLoapGFO0xozsJhixnzjKr2+P723Onak
a7BDT1948TxvweNQCyqtm36JoelY+YUqr0/yfYAbMvppAfaHPf9w8jRxBs5ScmEUNdoqdJXjESUg
3QkMKW60P90ENkgI+A3Ii6QcGP2uLypUC7VlAzNSZ+PqN6fYgTYhw4c5W5K7oWe71Y4WeUbsRUtn
JKnc2BF9Q2oYXjppk9/2ZbSPRw1JK9gJIQoIa9tGwLECMUAXdECdEHVHYFrZZW0pT0nfu/5pbikG
fWVM1VddK6DgKqHwRtbduZkwswml2lwBKkQD4PuKd/I6hiFGPAhDBZ60A5CLzj49AFzbYwO+hGko
q1r0tH7ACqy1YN52Doq8qHchJ4k27jaHfOD1OW/CwCbQHIqNgWTMzmxCiq58JIwpjOO10qwqNW92
eajRn2pTjLdl0kCYoMKQOFt9VGoPoODlXCs29UoUcWRh18vqWfdNFy33YMCPtLPdrxm8J98tpsnT
G+O8qzAwdVU8VRfTuCjQsN0jjyPWgI0y9LHqemtXXFGuoo56wmqKqPkr+daqi8JvF2HsQnv2tBQ+
o9vOCTD44ByhaxTShfgaFNlnbeGjzRK9jUGL03Js75ggCDGmOdGu3VdQqDadWiFuCCYaFQeyD5NA
GCYiwNkex1/pWmMQ3rBT+LbUeDSO2jx5iJ7SDZ/7YNuMuLCqnJFqzgL2tPjEUU5FGUihMUXw1wxe
AB7hNU01eCMrqqWSz16/ILBHHReahX61mPSzyzp8DFmdPmyLdFUJ1d4igledJ1q4AS5F/jKGC5tT
QS/SeI05dlEkIjMIK5uJhvDQmEag3wd6VmGygzqabSv5CuiY6mh9jLZzSIIC1XjE+buZsrcmt7hB
7gNoEuJbxO40R1eNraMDY7FQqjZaN2AUb9ECQgXeBqtEBLmxiLyBUlznGgavlqbZ+9w50Dg37hON
wmtUpy+ttMJyK8DHItSuC8sFfw5QJwUoGJm41AR6doDMQGqwYCpgODA/T3/VkSvI62bfT3mNWD+/
4MoZnsS6l/Vlvk9CzV2rCsbPbMAPBvbW+0VG1AqhJ9Anw8bNETFSu+SmGOz1CNllaZAvFNOy4vMY
EXSIQMahsi5lhmL02EPZwyvOY4xDxcY2hayfsOuxBKTvKmlEU0vcSFAoqKhGusRpvBkdg0jlNkOK
Upt1FHJHdDpeRC0zNzV6hQsSMWV0uPpm4XgtWO3tmGTPYcmuZkrgvFOVZ0ru3DuLwRXim5ZKop9U
AHQVJHCqpou3ZCPKGoXDeQdX8+X0TyWCKIsBnqrqcCnhHgaMCg5xQ28Pkuq2afgEvuDONkQ3oZXh
ApBvBe7ka1QgKzq64z7Uja9JHIK8VIadYmfXbsDwnTb1bJO5VbgtVRQ/Jx14U93bnDUq2gynN5Eq
GbLMWvpoySTOKRKe1bgKEYU8LEG7A6gD/Ky3cVFLEdJC8D7fzDQXDB2zp8hGI9cAZ3quzO2Zk9sS
pql2yHdjcnN6tlaHgw9SjhYzOQ2NtxKu2R56sRjk1aTFQ14Nm0K7mtj5wTF3vR91JsK/7DYrRaTB
g4398E3SiQfHDWdvHgGvNIJ7DgMD0R23B6HopOII2ATw6FJ9M0vI5PNUkutqIAXDCGhNR00aF638
jKLspkt1dT8nLgpxXd1xFpNpS21JIE2G9jg2q8YaaiDl4ulmxk0gBqz7HRAyyKDGUozPSTfH5qir
ibF1QXiOjmutq5q0KnPw2FW7L2nXPFpkwrgFWLdzYCcbEQ5bpec4RKUB/ACmtGi9IX+jVqMfZDT6
3Yz7CGgmwN3OPdsZYz+LSCltfbqBHMahIkQ67+QWF1FLX5vNiHx2Jw9dYa16yJ+RopPRmI6KiSCT
hlbEdYxkGKZsC2UTefPQ0VciiJodMp7kaop2BZsD5xGlOtBjnzdGX93CHgXzKjCrbCrCU49EOtBR
HMNRSEfpaPHikGkdtet6Ej2CGyRJOh7ga9dWx23at7vcZeHN1kgza8Ss3uWzVhkp2epKt7X23Bqn
b5WbkNhqdod1FzFywr73LDDmr8xGZTV3qXumV9I9HLWKQw+TjHNLqm/GqqIh3CmYqqAItioyClYA
KYdjPlOM10Ik9a3YPaRm0VynSwVHn0a2sLIOb0ek2ggl655mwaGrp0d03a9MO5ctOfI+lFOyVQpE
dcWUsw/oXz5BWC3xf8HLzbDt207BeaUs25GsJP8c6hMLzyk7qceIzy57RWUVPDSi001gKXRpHGBS
cm/WTdojSoVfdtgD+bEqy2vG9g6v2nE/tvVXOufIT2pWv6pc6O+gf99SkzOVyqkbfYa82QwiihGU
n/ZLD6ixQl1hP2jdNdw6mux4nvmA455PoWZspovM6bqzsmXZoWsgGAJTQQes4Xw22KtuCPD6MQAs
0a7dZaGxtXNMP/JouTpFy1mPaWErfXPAannv5LxHzXEuBpJ3tgQoFnU7eENKZdVYFo4n2kDzD+KV
p+gRUHkx9JsGrFSqjl/mBLUnjmygjMox22PVVnqOsKRNouzqwwg55wyAyfeSvJkh4JFUUbxiiXtI
ZjFanUMJ5MIWD6qOxKqaLEjPu+JqmIGfxQ7fmlWkLQCa8X+FPo74CiGpfxsEug9WXRsbF2ulhnl6
mqxVghpeGCsESslw7nW8cORB87S2+gwPIQqd1tok+u/GZUKtiTlr5iFd5b2asMw0mcXOqoJypm1Q
WZifo1gmiq55ZqIB5SVicrY2VPTaQXTotHcMCjcopGomORfKwK+oprseogEr00kywCHANwkbiNBV
ievbs9iwCWCwamZvKEfyvhYDLHLV01KKrvUlcxE8KWNPG/aFUB6DRnBDlpOtT/capfQVqVWgHseO
nOi9n0+Duk0gSyvxm15kzc7olsduqS44nOA+bCJ27o43SYK5PM0VfZuD8vAQooHQEBpgvcW6dJqr
1ECI6hTJQYHh89gbb1U2HpMa6a0xcJTtUmlwTkjPoRfBa6Los62kkrXMzxPLQXV84pxFuozMCFOQ
rH6IcBsFbofbneYTbDmdDaBjGpyq2F4W9lvwSf048p4K4641KKIkqF2u2sZk9istfW7nMrbH1ocG
IzUNT7vxKbr1OvRbOPLrUCpT2lO6QsVgXps4x68QmUXJDybskwXSGKR0C0dVRsm4L1cAeufzQjG/
LZxoioLXY/T6DsgU27zcw4O6WJmZPa5H0mnGS6PtpUsZIWxi9gn4eEQATxFVDNrlwAOsv2c5duIe
Miy0e1cH7CATH7s9YoFgg7eF5Z4KfBZl8YE+PEfOCvsmWRehFjFYaGyJdebme300yDGrZzzzmPDo
gq/SDjy02mD/avTj02lIypYqXzrfioCVHpYuQK7HaCbHQn5bWBZynsZtqGJuJ6eD5VovIyGJj/e7
ZCYSu1m01fH68E+RorH7Jw2FBjbSq1OdhW2A2EZFEXcxUr2h+DxWDZ4BFnJVBCcqHjMyzsjt7ZSo
hHBtPcWW1q5DrP/Q0dWfT2uNIxnKFsiM5uGbOyrA4KmliUp/cd36bZnbeybpxqhDKiWT+tIXdugn
g0N1DzHaTMvRmGqGJwNozwp1Jm8K0y+0fVYxu1Ofl299hIthhIToJNVyc4TKzQnnJi32DfwyEIXF
MYmWtmfPdDBMmADAfznkFUWzj4PxEfnEMpByBRkQbuyFIxqo7XTXucXDtBT52u6qN41OFWQcTkwG
2MXxTJnE9YQlwLa0qY1AeV0XE7tID1FYlEhju1lXHSOlpX87XwCuUo5WIkDedqb0Z6eMCT+P8tC4
BBsXSCdVXJzbdNh8KMQi/4qGMN7Jde5sM9bRksX08jL9S9fnMUsXsH5VfDMFIm2zxM4I6kGKo+zV
uAUCr6uI0laNPyI+hB6SvrOb7hsetqwC6UIyMyGEe0PFj3Jvco+e4EOlpzu6UhvDyi6CANhyvgQH
hFKemjm/tZBnSuKdIa0v9XjGqCXlmENlIheshBmbCNcuJb+pHv16cG8TWidIYVotpRyIf1LqU8sc
eYCJN8p4h2O4fg7l4GXMUBXHQYIJ6yVdRP/ZbexV1eNant5jE1fr3Vmkg1ZUDWzzFg2INX0x1XlN
8shdE9O/GHX8ZmfNY6DBc0jjZVea1BFHc8M1rpOiuqKBtsZX43M60DSO0eHFX5WKAWleUwOBnMVL
0+mHBm65T6vtK07rMNkHLBYbZMcjM96hD3BGs+1YhDyXUeDZHqLuX6LsGcUqZa1xQIDBfuYgS1+d
2G/Od/Zo7QKnuAlnZLTJh/cDxrUGyQOuRBZZC3xcS3LARqCO8RnkdpysUOSrrWtW54Ooq3uov+O+
b8cHlHBy34q617xSUEVxUIutC8SIgMtj9Ap2HyXTZLifChI1u+cn9dSfdcLdDdH4uoQtZbymproB
xnMJPjcQyT2y62RV4mq+SmPrjQrZuRbpjwLd4X2S2LupZlL2iJa4QFrwXKmuSTOvw3i8t0L7pVKL
Fcf0M867F4IxGytwwj5KuTd63Ucrl7COCVrjjVl37KSYTB0hrqprNkVTkm5X1z3NMK40G4XMtv3W
h9oWgu5dpcdPjTpeBqUpyIOYDRhgr/W8q/05S85hG19BMA08CmQ1SVEHcJKpOFTlviA5RJcBCiCw
HRtxv1bqXBuXltnZ+wEN9WRIujUed94S1u6+6wPmQxOtmnzUcOTMHwJRP2Pmkmw6DSOCJCNx4XDR
DuGaVtV4wF0SlTI0Led90S0v7G/DpkIDx4Rl7CdH8B0B/F0bO5kcyRoByQJPdCn1PXldFC77DOmp
w4jtfdL2JmlrKpUVq71CyrVqYhqWTQD8vjEfF5Y6MKJOpT0jUb+IMK0NNgMoSaQsbm1tQst5MvDk
i+upvp7x9uGwD7DX1EkRMWCF/wPtu+9oek4dgKXBLbwelo2jwzZvGVYr/KpOwsQjSuPcrBe7MFM7
H4EGIAxeY3C9yUjJwarh6Ibt1aQ7E4AEzDhmTMqDwvxM0XFD1ETZrbe3leZgCKUP7qUK3ywPwCat
brMlo2gVVTnJWGQ8iNw5d/rgtmqM0K+kE12dRLFXV9GTo+Jtt4QKBLDkOuRt3VccMK9cx8R9C+f1
CFepc1UrvuKywnE1A8kLomUL6tOCTqw8Voi2nJntSLElTm8b5m7vNBLhmt6KCfFQtcmgV879LSwt
GhQgNPwozpTPkBDJrUOUKDtY2pyFquCzo2BIsXQPpeh3+oIGd16TpcM6uiqHxMvz2di2bkdaZwDU
QRfkS7IQNG1JJg7cz0ZVkdug9BG0DYIxr6nuROyBAeaudXQJOc0g3Og7grSzdhUbAi8a79RCXyLO
v0wAiDeHtnYeAx3eEjvtuTsjqk7JRfiaRi9AerMjhG53DtmlDiVxqq6U3FZXo4az3jhL+VfRPWWY
nOzKQWJfi81g0CcYc1hKsKHoj0+cGSxnaQEI0xSadZgTsqhBZooSamFuUlmYRxOVc0ZMxSNTDeA+
5kMZ0WQZT9XHJnlro8gXGRSRyFz8U9fm1MFigbi+MS03VVrQM+nTrZCNsZnTeRfH2fcEXCRUTEI8
xluk7ndYfOXrGfLJasTaCk2ElYluhCfktRElcDwMykVv4mhxbAbmKNxndiyUpNZg/HV9TTEdnG9i
rXuNBG5CQHpT4esVcNxyZfYaiJyJ7fSPMfDxbL5DVuZpsThHDOaSXBRuQYETOdnc+QqpcCT1HcSx
lGVQqVHt4Vr6AuQ98N+1sq++Ixp+K/r8qoyLDvSg/ueesE7jmX41VUV61/YHrKFbF/UYxpwgTy0F
9B/IKwvlFSE5KrGWsskbG+WH1PpekMhNkC7ZWEHkiZmSp+SxQWQBYDajNNMlrVrDt/VxYy0WXdV4
wh9W3wGuAkAoLDlbR/q9EspcZJw0XfDpM6cFVWFz7MN7NaKi8PMnFBKq8W8oh+x6m5rmWIZpC9MA
wfIB4dOioc+JX6/908m3bnpAHLaEh0JqWcbXXvZTDCwVPdwmHa3hBAFdi8ouZimY46yTMb3JB/MW
WBZMc0r5Slv94hZN40+36KgudV1XCEtzHc3l5+9ASEBiF8yEtNI/tUeiSte2ZXOlLr16phU6ZgTs
xCj11+ugn8vNYGEOG8PyWgOpdh9OZ4GS4EFdPjxDEd5ZnUDhicgZ2Vh9K+lfHZ07laoUYlPVVRqA
cpJVP6X+aqnWmTlbe3IemiTI//k5jCyKPSC5Hb2PUfBA09k25ycD+LEUeYg8Acjz3LYo7Jvm3sUE
7nKJX05dtJObGBYkjhc78OfPzZEQb+gT5B6aX5wENSornFkZ5rUBVvT8/wt+5W+hKT8AWP4O5fK/
EL+iSXjS3wNYbrvfoLy8vBbdb0/Ft9+66PW3bfNaPH2Li9f2PZbl9D3/ArOIT0IgqewawgIg56oE
hj/QLJb4ZFiqDi1atyxNoqP+jWbRP+mOxgS2LEsAF3uPZtE+mY7BN1nwHQQf137/F+TmjzgFGIg3
AMLnL+IWu8aHNeNqhi5Apbng0jBlt+SaerdmYnfEBlhgDlIO+SEWJPOVtU1N1BhmaJE4CuWzu6cI
4I8a1SH+RCXGUSiqoyTe9M6+GhQ/HsNNSik5j/gzKg7yo3ZjbvVWv1YHa6uNBXU/fA9LrK71G/kx
zcY3IS7WZWNey48si4a/Df2NLH1OLfOaRl/CJhjvtObKHEs0CzqKt7QtJvMa/Ypj3ps0M6iTLiU1
xFUZzDt5F4mOYH63RTTgYMLtQXf7TosGRPMUH0nVSct3dlcegOIe5P1xKAa7YqMPajyYNYwkZ482
AB4uDpl0mz0HlbUfF+ocbbNDhWRbOvoWlZ55pfO9dl1y0Nev3dlFr0Ho1/KCiqoBGC0OWOI+R612
baAAk46XY1rdJL2xjcYCPGO0DfkO+YXTaO8ju/PkTRUFAjUuDrJmQS0/8OXdyAEdYvdOfhb/2McJ
GrO8+bkePMMyt5aZHir8VSveXYZYwpQVa8T67xIlOYg83JUdKZR+XYcmzuLm3mrBZ4bYx3H1xr60
tPRgJfIVId+NGOHRyTYoYR3IX45MSuS384NaZgfBu6IPty8AE/ZQu2xLP2K/CXfP2sufI6K+DUFh
6vV5DJi2onKE3tN17phH6KfXTdU8No24pgjvGam5NXNfN6x92XJDvbkVBt/uGCjmGEf5J/vrMU7u
0bZZW+5lzZtDN3qnBa+OYx2XmV/qeUUiehRVvi0rkxnI26SiWYOJqB1IJmJjxtj6ZNlhTIfLCea3
hbEMsqyt+So/gEDtVouwpck9nfczC+MomKFkladHKUR+GBT12nDS06PLTxsISdd1x7Pp+AYZWzkk
AnwmHfRn/PPeVE33oHqRfpmyX7O1udd4it8yOTRIOCI1CtOeh0vLw8AQzrx4OSbyO+RsQzNpq0AL
kre3QNXpuSYQJzC7FyPNOp2hk2tPrs8BuSM583v+XhiKL99Io7p3yOZ7ciyrWUEkVaehVKzlGzYy
rLgdiLw5zqDcgvSdlqvPKu0jrVAfj9ijXJxdmB/YoCGh9J68hVJxfItFMjGBLLa2Lnb22Fluly+D
MVNvuonVG3k9+Z0yNkRMsJHHCl3laRYsejlEiuktOIFpWxXYtByYOChY1t13xOXfh7Ef4cemSRQz
DI1YCbBWV233Q3LSN7qS0TxJPcWGqUwDbtHR4ONuYiV+lndOoUwCF5y901p7uTLrsoMy5lk6UaLh
DLDYHrVxH1eHR5PZaczaNuBp0fJJD+6kH52cgMVbereD/EX8BZVYvU+qPt63jM7vom9VDQOiOdy3
ltW0lKi7oBcPIvXp55dx7L+6jqHrJEe2plknYPK764yJ9CzDC9kDRHk9JU+xXVMOdPZpHW7meN+J
zp9iIOJMO/n+5YjlrHAtIegRBawAqfLOPHaFe+w7A8Uo/YjobX5oWnzhJahrKbYxPEzF9fBS3Yz0
io00vEesdh2irN3mzeNIeXDpM2Ae/WOWB3fy12WAXQp7L+cpdLwnBMdPy2uw6kdNYZ5a4XM9msfU
3cddet4lzaM2mkB7aAEM9l3SEvP+tYzkfcMIfobZe5RzsnOXfYIPOP+Ld3I8rOdRu5WxKNXKRxkv
MrlTjeGr2piexVuW4U7U9l6GHK0lJKpT+tzY0fMUGdeVUK5qOO6VcVS54bjA1gan6V+8pl+8pQ+z
odTtP2axHFo5PhMFYRlla9Z0qZnHyDD3P7/kXy0ck0luG6ppmSQqP05AwykWSRaTzHxjK7cbiqB3
MsrVlfKLM9IHjsD3RWq6QrWEY9ia8fEE0SRVo0MCBTVBhJUb+b9yBHTp93K7k1NNbm1y+5ahhp6e
hxgSKYO8O7lJyg1T0+1jQiDsR+NabkNTDfDL3cvxkTfeJoovxythsUYqD8U2VDNN5Tie9oTF3jus
Arc62iolvFxHn0w/jvzzKZyW7h36It7AFI7ZTgN2858PufiLlAs4ssFSdEj7HE39ccyFqoRF4SBy
08Lftu0nNeWRAxYSO3kMErcPX6EObOXNYnqMjWxxmJkIP7+Lv3rxjmFKzLTguOR8yPuEDvWq600k
vRkvOdfkzi+3I5284ueXEh8PxzLK0e1ymGfCsTX1w7VoySd4UqiJB576KLO+oKm36ByiRFhiknHa
/cl45Aqep18dzW05nB9jLLQfm2yZZu6fToWpGBIrKpl29CFowRVEKWJClrt7+Wej4/jeFre0Vn0A
UV7PNgim7lHONpk2Aoo4yHkpNxa5Tcr9Q6bEvaHvpg7QJ/MVWuuR5tPW1MoDfrWHsTCu5QaiT/ZR
hifQCXuMm0BwGVsZ5OU1lpEUjhAXWQC90G57xEl4mxSYF12cQpZJQpAodzIrkju9K+y7SmNZkuSE
AemcUz42wqTvCTBa8SNM/Oq7lgKivJZMF3X0aSZ8k2I2NyW5mvsjVPGzjGkm59TEy/7FS5Yv8cMw
Ww5FECDuDnxL50MkSZVC6dycSCIPEprAVCpRqeunftoiwROi+qz4Ms43NKZbKjisXJk+xNzrz+9E
+4v1xZ04oCttJqvQ5Kb7brMzapymbfwqvbpAAUcT26y7bNwSf7LZT4CcahYKS9q1XHLyhuTNpQE5
JMmoDBwNCbaZGEeZMMmkSOcuZTKTlPUBYuQvxu0vdmaLmKgbBktDdT4GRYVko3YnbhZ1Xc/FykAb
72TyjcSGnxW/yAPMPw8Na5AajurqMuIbHyokaZQZESQzXhI5MG/rmg7cWRtVRxepx5B9j8NfYSt+
axrX8s0g6HnIKjZrzlZgmL289DhL7sFwHJfcOVLMuVRw06NR+CzjbQXlIBs6UO3FyqCtmhRQj6Wm
UriWhzyROEeZXGVQnHVo9DKTlsmXPJ8Eon2U8zUQxSFjHzJJT11VP8qwjf0O3QcL81w8oqGqp53Y
KyaYfr1mlw6d4388geSO6GhER8vFFUrGs3cTqByhn5odo3Q6R1KOyxIpPQFczT7K7N2Nic4yc2fP
iFmMEBWf5RKGVknnUTnYxIiaQ+73g5IC0gfXzFzxT++1qx5/frtyYf248Cyd/cCGYGWpqiuZNO/v
dsD8OAM9hA43Zo192DzGDeifILirE3N/Ogko4eZ0SVmT+Xfd4Hsd4b+JSR/++s//Wfnnrsz57yN5
6YcK0d9+0f/GEpHJivlJiegpL1mSlIjgXO2//eN3Tf7+H6Ug1JI+4SrAfmtrOim4ZC/9UQriXz5B
nVQJn2yPNn/+dylIEfonA582AdlIFbK0TAT5g9mkCOOTaiMbROfENtjZxH9SCxI/bpSWy7kJpjxZ
IDdJGfuUt7yb9moal7OCAMXdYCDCPAGo74HMJLW4CIwR2OXUfWmtB4r5LvrPzv27gbr6Pl/fV9DF
j/vHn6/+IUmY9EHUizCnO7fdJfYXNUFwDza4STcm7dYTxzXFQPQHYhCAfVpa/WODhl2Zpr/YPj5k
K3++kQ/rqQ8qTYtHY7rTL0df87MNkl7DGbWLjUoV6Bdp2IdkkKs59AvwoFA1wjFF6w+xJkZ9rk6G
Zb5L9s6Z8MQque12yoW+xudyg53l7j8d5g/X+3BSbiusSTXw1XcmTyc891ysUL/4YrwYGxoN58Gx
/l5N/iFUvH+xcrj+HZ7+/IAfDjV6lBQg2sflbgmXlUPPMlFuzURb/+K5ftzZ/nyZD9NHU8MxS4Nh
vhvXEAFWho8TiLHHR2ILrvZy/Cx+cXD65Yv7ME3CuERkb+GC1sVwGG7ZLNawJ1bmW7du1qGX/OoB
f0zY//yA8ufvVmdN34HORyQnSrdv/dm31u022FsekPtLsdZ9lFjPg19c9fui/9nrk/nLu8vODvYH
tsGyzCfnpWk02wOsWW2awQXuC9XAoJM7QDLC+rHzq2S61YV4EoEJDaUxfcShrkQ70extjnUDcLhG
HnYVR8XV0HT+nBavc2HiNuZcQ4naqRouR3Ubr0tDgjnC9lwP7UszzPVVnWQ3jlVsoV18Bi9+j5Ux
4LqebqwVqVv8srJtMTcvQ9E8qJAE2C/XTu98LYDkQpJ8it0FVEZdPWNriKJ++Vhqncop3/LNcELA
CLgCCsERnITkJreqx0jJ+42JZuNORaviAmZ0SPdxPgYierFtcZbr9UWL+UKpB2dFYV1pOSlUbR6i
GThxtoAkdB/BGz/qLop22GRCZ6OHabTis2Pn31xIV/aU4aentE/UqN8Q70Ff2gIe1QOPj8Jxbc0m
Prp0iDZWNKm+E7WYmtH3tQ2MsxyAabGiB4jg0o1H42vfwztdNaDL0D6p/Eq4LzVNXJhzugnqqNxZ
lL7w16JMN9M0XDljOsIB6wJIcfU9x6Ns1WnqQSum+36mtpL3IH4rQKTdDDiVA8XCOUNJov1c1V9R
hr9OuqraASq8c8YGizYdwgqSWXFkHkzSRD9zG99WADz2egSSa9mg1Patz6vbZOgugNq98PCwk8r6
zMXNjuHHlLHWD3EIvnQyUGaN6XbioX2LXe2h0vH+DcrXOf66BOe8CLAXr3GnXDYdu9Ni7yoXNxFw
uShxewA3TZDiyub/Undmy3Ej2Zb9IqRhcjjwCsTMCAZJBSe9wChKwjxPDnx9r8jq6lIydZN926zN
ut/KrKoEBgb34+fsvbYFmqVWCOOm+RRzWkIdZZ7JAWJhTUrkrCHyrXJc/GZRxMrRag0bJ9o2g/g5
FW7HIsWxTMax/sjEHlYFtsBnrcVlEYo8wborXciw/QpFfLKXKIb2QmrZdjKmjmi8gfe1HjTkstWA
iqjR/aVzMbylBI3i+apBqADwaK6xcqHSywNUn23qZfdWOeNVb161KW2CuDHPCJVuHKt6cg15zJkX
uLEO2AB4u6fHdOvgHwAJ2pfNFScxTs9Lx3KOmgURHcjKViX70JanDlMAQVim6+ORSnxJ0Bj6Q+04
iqINKhmPjEsbMA3uF8RDeyuDRKZV9a4E5iCyEDurB/stWQjgML8BfT6HIEbIGdXOadh1x8V0HgWP
dh2n4AvCKDo3bv40RFc/ZOF8x+i0HnRvXavpm+dUwFvn1vC7Id67cjlqghBpHTilHEVQ6wtYvgGV
dgm/LxfGD1NfjsQ87wAELcEUwYckMBU+LXxRx65JNiH4fBVaC281XM16tu5yaX0HkHccmIwQ51ox
k3K9IK6Kl1mffoxeVOPkyV+8tBHXx/GU9qjxW3gW60L0wN9Me9UP1g8BFNIvPXKKwRacsfA8JX1y
8RCg79qxAEUqZ/Cinp597bThDTzOc4cnw88mod0YaqTflD2GKkabGP1UMMk2jYhhDnYA7/U2IdnQ
jAmSmNR0znVxWizEXjoReF8+2RP/VlJ92Os/HMkBcbs5/CO2jOO4ImDiuQlw0Pjul2bfBvSC9581
MH+715sMu1yd8pYi8q+bRVb0Camhk7qQUIvc0THxzbrHLhs+OTT/vVS9/jK62dc+GpqLP8+5v+xK
ZE1JbUlbdSGc+UYBpZm+WbxcCjWVjDCa6cfQKbYzTqpPbum1PPrbdvjLhT+UGUOWpax2iX6ZD8aG
DOZD708bb4tLnj3/s933T8HCP13tQ43hqNlNcXjql27d7stVuhnvnEO5d96iWzOIg3xVnfIuyAIA
XfuZLrrfPrS3/Run7U20Gg7Fc/P8ye//2xnhw43/UIVko4nMrOcvSvfzuvOJPt8xwlvrN/KzO30t
fP/pt38sPGZc2rrnLRf9YG3ioPqRbOXWO7TBvLM/OfD/9rWVpiM5kAvalB9uMwI6yCIFr62TPw8O
0Emg5+HDJ3futwUq+pmryfDa7/lQ6Ie6KPROzerCuGxtBvUm3LdrkuUp9FmqVsNnB4vfvakOHQXg
PgRwCuvDjwIf04ZTo6sL4urVskKxvc629srbwgbYWZ9Vw9cv++PT+vVqH94L3cgWOsrXq53HlXMg
P+5J7vLVuDMewPQS4rGqNtNzAlV5m28/e1f+7Jj/09U/vCuOlgKFzD11gYl3oN24lrf5a3sxfLbR
lXORdGCD0J/O+s2Excg3T//8bH+3zjq0XzjAQ5ujn/7XZa/zkhweVmpcsi7BhkOMwPzZ2/O7r+HX
S1yf9i8LXmzVUZslmcEvHI/NQd2QYHExV2jkV5/dzc9+zfVF/uVSON2HNmqb+WJ0eHczD6V6EUWf
HCx++778css+rKPhYLpYqRPjUpgLIViR3q3EKPdGN3bb2CQhepII5BWchV4jD/mfn9cHAN6/zlJ0
hkHJmFKYuvnhfVkSg9LO6WfW1eKWlISNPQXgtdfavbXWd2lgnkDi3cSPn1z2tw/xl8t+2I/dOtGn
Yal1zqjT2g66QN2EO29brtEsfvYTf7fc/PoTP2zFhjt3MjGK67UQVXqb5H703wG9GUHrhzcgLT95
oH/tQv7tllofhlrAODBCklV+sUlVD3rSd6yoeDbMAZX01PhRPyJpru//+Y5+dtEPH94UuSWxUzxH
2ZBZreMOm+8acSvAZ/b9I/lr/yeb0i939eMcnbCQKtSXeb6EJ0VFZdxEp2kT7+og2Xw2tzJ+tyv9
eq0P32HNyH4uU1YVtYH0vebwtMpOki3DosEQH/Kdtv+0qfHbb/8/b6j14bMkZKiWk8E1+3fOok/g
pv0Qcb2vnx3f3iwnZmeflXK/f4a2dOGEId7/OBy0a5AqC+nnbL7ge1fkN64JUyz8aF/eAIDxp1XD
Ak7zjaWu+vbP749x/dD/tnEgZ/33xT9skm0/9b1kOWCTbJ4o7KmuVska6z0Oun350wj0FavTF9pH
d/98ZUQXn1z6w44JeNBdyHQxLrE3/9RjYyKwoY8g1/i2h8AH2RleMs3vImIZB+WcMHU6W3JHhiDW
xBexkO1dApaaeoxlmanNwQIt4HukWUelkq+DKE5zHB9it925xKZMjbXXY3KVHWe4mU2kFlZ9Kerp
0JLLuxrHbN6WMZmobZh+UXUkcD+G01qNrSD0vdAx/JgecRpFvEUJ0QXjIsJ1NKJiRmn8jgWk3Xu9
4cKViGx/hroKyiGyfiYDCaxtThxiVd1kOfY6EPUdyUCgiLdliJokzo17jO5HkTsocHGMu8WqL/Pb
HPDd3hg8kv4MWEkE7+nnMenLkwFe3Y9ysB5ZzPZkcUIf9PROtRjYNWTjG+Fk96EFImquIs7XrvxG
lKC2sgghxkQnsxUNlR8SGzLhzCOAd4mxfZFdv4oT9TIPc73thyZfidmALwLQGaqEUOsWpMaW1/e7
FpLbOCjcL7OA1jhLjRzd0XiuqvzVqNpjVC5422xCG2SHt3wqe4GrCAAHgdeHbCaILWU4Vpf4FfPi
nOfyNIUIuifSzPzeuWZshQ60rg7Ksw3ud5VhgkGPg3Q9FbhS3MhAS12RsGAO3qXvTHMFdmgrq3a5
cnoIs7Ho1/eh81QX9U9v1p6Mxsx9JYzhewkRzKdhwKyxr0FWCJpZk3AIKVKkHmmj161GOOBKTs+a
rb6HYRGvS4HKeTQO3WzhaoW6H0dAykqcxHMWP4Or2YkBlDTNP+wpeFQa45oLES/97Zgk1xRnAgRM
E616hPCLZiBQPgxSEVE1V7tDxz7sFyNdibDjwB6r5hyLcti6eLfoSJV090Jw//2AsH5sOPuP0P5v
l2yGT6YyI8BKlaw5rItAGspgppwNftmRQ0EvAHBSXJe3dYsuPSRbCo4rsRVNPwSJlUZf6nCgQzEN
sL1HLEOaRlvHaOjJ1Rit/dGiM0ksHMDx5FbiM/UR45N5P4TklVhUtAs3h4AWDvD9eN9G03sG8xhz
UmmstCHzgtyq7jKhM34n8JKyzZyTUyeX18ZJMvxJFWwcd7yUMe5kc6n5SYCm4DfeeSVRLU3VNv4/
rze/bVdLnbGT5SL0ca+K4l+rOnNppx56pE4BaWwQK+5GP4UXFGAF5jzQ7MK3f77g79Y35hl/ioq5
IMPtv14wzkO9rWMuSI5GGaQBBHtvT4bG/UzpUx2SNVaUFThOnZUewM6t2C5bfWNv+iBef1bSGtfy
+MM6j95Ix51xHW+htf7rH+M69YRsS1n8eiqv9bLLgoFjexRAsf60Vf+bTfTXi/35x/xSQLdwm73R
a8xLazrwgNCXGJ/tW7/9PXRAPEtcBQ7uh6fpGktoVsQTXghQC9TKDppg2TEo3zgb+0bu/3yU/xem
vef6B1lJ7Y8f/emt/jj0/X9xnGtSjfzX49zLW5pkSde/lX+Z6V7/T/+a6UrxB6d5j6Bx13BsSLI8
h3+NdB35B0d8xDCm+We36JeJrm38odsmIS8SKSZqGY8v438OdC3nDweiJJmSrhQeJhvnvzPQ/Wtx
o5mGzVDYgJX515ddi5K4yCM0+FZpvfWNsYJ1f4gMddCq8D1r7ddf7sndv76iXwd8H/Q2/7nO9SX9
5T1Pm9gizUV5W6EbhJRDE7jByDY/4iQao6Nm2g4zkF4VyO+XODvqWcaqXpDLdmyiicCIUNdRZTIq
eoydPNpyXGPmymSFAFZi7UHrDKze9nCK08HcNlkyn3kUsOJDWCqfnF74t/76Sf3nV3w4Q7RxgdOG
J7w1jOgHXWW9u4n6DlHL3JrlvslJ9FyxsVfzZpwX6wBopn4mZda5SoflXaMjEfKTvBmeWysq4TXb
SZq+FwXUlW1NGhqbT9ySVJ5IVY63ktBhSfbSQtqKP0ADXwIndc0jw//4dhljusqaJpmAKzCQw9rp
s3JTFBJatltb8XmqRlS0RFfqd7Am4kBv8vxHrYN+te2+Fr5IHG5/X8g14xiHQBkXQD4EXQ+ZjpjF
yJSii2CwFO78dSgaCt4uUnJeL4mnpbvY6ZqTWZVdsU7ixbtr0R/cKMi60aavF8WHPyVPswUiu2UB
AtwRG+KpcMcOkRXAC/pYMh+e5t6evqS40BThwh7DphDPcB54Yy6/UrEZ96S8eK+lYWO6xHMlLwb5
PicvRzW2EL8ut65EaLuwv5P5sYzaCuO1na6R+lLALVGk7lrY3InPth2WQR42Nmt4q9JT6Aht1ZUL
DBHTjG6rzitOi6lVRAVmSxfomIJvBLCUN4y83SYHmneeSRI/8u9rcpsw4vtm9XrZMcrsteWcFj3p
04C4xWsObGTXW2OIeK0GF6fr0d41zPymrLXqFOEPfeqxj/50op6MLMKuwR+WIqG44qf70Ebnu6qu
EEGVWQS8AKvguJK6ln5tHOV+03gD79GGORtHIzbXKd3qHNv2bAchY0xmR6093XSp0Z7qqqlnPxWQ
MAo9so/pxH/SaoeZWqTbX1FWYtDt47R5N+uEvDVu7OxHWicOTuXFJzuBgDn2fXaxuhYiSZji5smV
OFeitwnB1FD9L56mXgyxJPiyNeconNZ6F5hCO1hwaMUr5nUHq/VIsBnS+Rv7KoVwzFu+J4N3PuDl
zM9RZXovABeKG7fVzY3udvHGJRFnUzlOj6IObXPnxc5JD3k9fDypWFdJ33UfOHc6N7KJjVU7mygu
x0LcWUpgV9U1YPU18bnvLSibh4J0btRkXTrXq0kkLpSTIZ6N4xC79r2xzL1RBUMXuViHhyrceiAz
gdP1nFQqI+pvNFGLo25HUMEmdH1TrkIGt4bzLY+gu/ZpmjMZ1ieGrjMHMGRi5GwqI62/WoXRnpO4
LV51fS5jwvea+r1NlKw3OX7cL2NjR/gzs2andRL9gTmH0XmwBzsYrwK6qpEGOZEMv2uQtAqSDNpT
w80mpj9RSl6aSiV7ueaW371hmO80Kb2dtGe8WUtUPVazbezM0m1fepEk68IIM7wuqjiD6lu2c1ta
J3BaztpguEeuYzxC3E7zeipWXkOspRMuYoVGMyXDJON4m2bWVnlVeqpNDIxm0Tr3/WRz8J6XMTka
QGTX7dJV32e9URhF1PAEUWrkVGBPG+KLhyflkoccGUn6lfjFmgljpfH6VLA/iCb7IouM4DetYWbm
O7CkVk2jE3Tkdhyr0r6JgaqRMyebclTrocD9UDHz3ZIC3q/1JGxf0qoutwCwvJfRsmDbXvNlxpWC
s7gb61CtDQP/NolvA0sBM8hs50oiqzwLRslMynwdlLW3MAQtgA5JGJK7VvK2LXIAi1my3K3juM+3
ou6TxyRM+joYiiK5VKgWGTNWhpUHhqyZUE6R4/iTuJJFrNkhP7Dw1MC4vGjSkyYHgjfDJXe+qzbp
t0NhoiiHlFa0DNaX5AGMmf4TNXC704AcgzpxIJLNKMp1S3OB0RTIK9NGct4PW3J6PbJE1lbfTRdv
cfu3eCisMyNPxMZ90rKk6NWFYzExkcoDq8CSDXApKb1VHLrvs5bahC2l+lbqi1iXRAwfoLy627LI
u9fF5fgq7QGpD12D9woTzUNWzrwnixmxgYNegREnkztimZNDGHXJjQdK4EqwRFgMboVEzcI2+h0p
xenK0QvUo50WPVXU1FuC3PBnF2n7NUuSgZdZpeXOylzBo2jKXt+VsDoLn0+XUKxO974lyrHeZGi1
Xzp76l5GCNA7KF9IGEuCHKcNJZd9jJNS/sxGoIJW7og9s5t6H5L6uJlZYBZ/gZ76akbTENj814jG
GnZKso4qf3Bydz/1bYz8OBX9xpU4bpuqhsmmdSpFaSLpMeM3OOtLTOyQLvuDYHJPEiixig9dmxpe
4BJxuYYRu/xk2zA1FMxafB6lUbGFQp7ASi8IWQbzd4Dp6ECttuUU+qGuWV+GdKk2paPzSoXLeFtV
VcGgrrhGOWlOs4pNe/lB3Vjvc4d3TTb0LaHOCOO56MkVygi2f56YMr+YArWZHmn2ClDZwl9k9yZs
j1S9kqECj4MeA8ktMCKBExoW7Wwi3fPpKTctBSsQMpFfuhL8X4zWg8Cn+ABNl/pLOOpopU1zqMiB
2ZVmGH1TnTM+LbFerixFvC/svTBQkw4wFe7zD7OewtOU2dPWmQQRsIvo3ooU+gjI2+5b2i10l+pa
HVNNI7rGGK3hoUGa95Cn9hWcBKUt0ceMczZJkSe5lNk2HK48HxLa3xeRo66LtLG/KQk+OloW/OC0
Ey4X1MlwFiU/0eoF2fR6na8rJcFE2Wbz3qfh/GKJ0P4G1ixbM8dPbpG/6xzfne7BiSB1rWg80DCR
ZQXZtgYUyC059lUGiZueY7IBTkscljbIB+Ik1uNQ98cWcuGa0oyToaeMnTMN5W0KSOlOaJAawg7c
u1Mt3gP5PdkpIUn2pRyNGdxsOx4SEwiKh7v7kOROdddntfPEQXwBGeiG8S5s4xI8RGTSvx3svPeR
fBrvWTR7X0cX+HQZAuyMTEU8UdRYu3oihdcv2hbZY06Me52P4GVMq40tf4LBcOv04fB1sDs9ALBl
rTREvypw6kad4nCmYxwKDwQVzgyoDQtkyLZxJwdOiBPeEuwV3o9FrRMuSsSTX+c1BstqkTf2aCBj
INTO3nVzVhFWZRD8iLfDPmpNab/NeVQh8srxT05o1BvG/QfTJk/Fi8tkl7tz01GLmf2zIbqRXCOv
yJ5sabRANaLqoXVA1vaEbGzneMTH2c7LwR0myT7qAGjLetM72nh0+YuyDopIWWTZBtwkQ3ZHlN4p
tkJTrPWIUGFAiIZ9tklirH8Wret8s023e15YvdaK8q6AqiHEa0Ti+1vWxK7kzIC1IurRW4EejF/g
pcpVrBHh1XveQFE/qKNRk7Giz4VVBkTZzivhTPFF2UMLsrxL9wah1xvDGLtX9qBszcsPJzsBUebM
xNRYfdShTQ9n30loLBUuRggxV/Le6C2djxebMepHsx6PmWVXX3NEBMe0SKH32w2o+3rO/Qa8w3ng
kQMQA5J+q5zGfgFwY+xA39PX0tLl4qg8DOTSVhuppdY69ZZ+VzdobFqzAfntesbSn9JqIdgWt2UW
LKadvJtZZd6yZ3aBWyzLA8B70odH5dCZtLWux7oyFSVZp2162+mGXu1z/B3mpq0W9QjBc0GvY45j
vAktfXpUIL7YwWFP3NbDlfc7GWN0K8O8fs/7tkDvpJFxN2I+eKhCwyIJFpH9a6HB3teXVq0bV4Zg
zYAmoIdpl0MRSvdFRxEYANBwdPpsSbmunTFyqWRBtO5NMdmE7UxqQxwgn3Hq6DluxWvIsmzpGK7G
JOuyjZaR7AXut8LMmFaXNqetnY65d9MmE+uziLTpQIa4s1HKa75IDUgZ4cdJtJOa+OZm84hfeQaK
D1xiM1oGLyFYvjhZ1xCdXnRwXVEA3+Wqtsq66Ais09y5jVH7UyXc/Qi9UfeNVhqgVWDnEG2+yBGn
q2dbgE9V1gAZndhOK6Oqz+HogT0Le5eSD0BYXBJhrLmX3rGuRlCC5xnwyNIDREaIwuxnqZLhjoeY
ZKuEVRKlVDv2Y6A1zAZWlbsAtR36ECtTSezapom85KFoBn1nGJ31aDKbvsxplh7A5JgXIev6sORZ
DxcP2pSJSCdHkLbUwLaggVKBGWCodAPkRSbLtdla+U1tl2SoGQPpxgCv32Q6ucdEq6ptUhTObSbi
5obyEEFa3PXDaSEf6GC7hbkVlppfYqQQkDujKkhEXGC1d/tjUtvW89RUzj3d8xHkizeHB6+fwITo
HLsIf7eRLKLHpIwXdr+pNNO6KYcwoXO5zOoLiku5EfSoIW2W8bFS8XC0oRKvC6KJXqVuN9gvSJnz
NZma94vj5DcTzCxQg7b11pSiwpXcG9OpzM3w1NSiwxVvqDJQcad9obGm69e5gsm966/83iwsv/ag
PovbLA3BB7YcQlF/lbIF2E2AtVRRu7ISs3DocI+iZ2vrFLgR3YiG+55DTgOX0W3mraIKvMYBImL1
Ob143yKsNzg7CYa5DFFawZCKuvSsZxO1m60PZ3ItkfjFFH1+o9k1ILwsf9TbWJN+Yqhsg4FqwGQL
JkGr0wzkNmT0+zgXOSf62DiNcSvqYGxi8yWsv3GofbRwRP1o21Gv4MkTYwt2VxJRT717nza9/bOL
aE8RJGIWMwc3wgGTLhpvrdY4F24qV0K01nfeiYEcBoK49tKoq1cWWO1uGVybQOMlrO5gSI/3QzQS
GFiMEoBtb8qf1pJ1t51DjqulQVruGhmdqyLsVoZI8ltqbOeNrnd6GmDe00jgmAwnTYmNgiUBW3jK
recicqpp0+g1R3SOpdfc0SSKHtJcx0efZsk9iaKKVTfvKK1R1Rqk7ep9+NpYLWK02J3BXUVRnJCF
sNg2Z0bqbUg6Yu6+tsRdTwG7QAYFuYsi4mLb3sVgNzl3RpqTZNCAW2AdRK458tNj45VPoZspC8kd
4NmkZs25yWzSnUljYe3YS3Yu7OimypJiQ0YwLNR5GmsKk6g+WNCgNmx+FNqCoG2qEWsCjgvKsMiJ
8BoZA1IT1UOF0pcuzitI9+QxHmd00QOMXr+oC3KBCTcc60Amcnlk0bK+0DHqbrTII8+DkPR16SmQ
XImQAqx5pp3dojV2uba4j1RW0z1w3JDlyEZ4ESCqTB/SToNQ2C4uqLB5rHQOnbamo5aNZfGKeR6M
vMqLU5Zr9sa1cvHMwQMEFQEPeLCKyuqeASLzFy+RNFjQ2ii5iDzy2GHClomHrdJbLbmC6aolDh+q
NGVbUVM9ABfN63zapm5ekZpuip2FSW2X1tHAqqTKM6A9AZLOjd51wChndkCSKrmFalOxsOZ7J9K9
rV438TcD+BOvBr3Xbl1zxFRkmjZOT5DYPN9l5ZSdolyO68E29Z2KiuHBIQNx1VWAxXzPVVkd8O7x
xzIm62/nwiZMg8RVhM98a3sOOtWD4ybLinKC961gCXcSVkIWjWUPNrN8EmNMYvwC4Hbp4u5UtGVn
rMZ6GhgX5X1+mukaco7Nxk2m02HhEYf9uZ606GFJx26fYRg+iKijhooXCTyMBBViXivmaEMdeT8m
qx96vy+NalOEJisQy6b+tad9sSa4veFf7gtEtCSExYIpsNON/XdX55TOXh+m8N/rK8jfcOad7GhE
pI6pbTV2zIvUHGv8ahAqx6dfkUxyjWZ6y1NgyRsE0VF93QvqchU2ciQeZqnqdJPP4Et9jzE1ofA2
mu8DyMUw5Ic66uBGetZvdE0uJHPZIOiospp59JfS4Bek7cg1qNVFiEZZyjVHM287QQx1gJfkBRke
ySCeDK+x3rIqM7/0Y3/tllYlm4hn0XEztCqV675r42fbVWqdu+AiAw5g0Sn10JJXU9QunMC70aPB
udhDkAPo8Jj1JnoS8DlNK0K1Ce5LwooFpTNvF0XGysgZCpQbWUY46Xq+E1tsZri9EEK59LltRP91
dov+nMYKrl+feMlLbw1iY4Msf2Pvn7fNSM8gTjhYVRkLiIMZ7NG2S6acmXzV6r7akcEtVomDLmaY
AahpFASHAW26X+kLAK0CnrWspJmxqAAIX+U5/NN5og2x5ZtpgBU3HvlmJFngNeRvWY66013XSdfR
zgVcqUOG8fwWgEwa+3k3GadFF8INnEapZyepYFdx7lkuKHWuNJOheOwEeDiv1jToqnn4MEWi2DVA
3nDe9z1Q0dx2NovrpRsMKMmlq/A+us443Ykw1jdVqw0HPZHjFWoIgd5P9GYE5TkTQqUMYuh8Qtra
lV1GGvEIzOfXoyoHBY27JKvGjSNmrYpX47qJGg77USi53aWj9S96WBRwU3OAka0WkwZQtBPRDv0S
stFw67S9fdX4e/RMD/M8WtulbRMad0b6U1O6qkmpL+vndFj0XUI8LqtNmTT7sBWUlE1qHoBJ1LuZ
QvamW3QjGPix30XPtp2AOt1Wnq6+28x7MRG4+fe+abNLTq7ql0XO6RcRm8UjgVn5jQlY/UGAc94Y
lGkHHCPW96iNjJc+smLkB3oEwlJGw7gV2qiZiAbS+ZjDggbtDA0akQJkCpXrrL04M8TFzaVEf2+X
77GAhDtGpfbA77RuvCl2Hp2JdmZnx91uWFz6ouNs2oyVdQso2xQ1fmU2GMjIp2Jtio32PWGxBddY
NsVqik0r9y1A0YzuqY42ypyycC3ClqjAYfR+aAkHoVxW1cUJyRauvaY6eeWU8t4nagzsiJorD23Y
Ppk5BkmqpiBD7PBoOpO8VPjl6PM1Ibvh3HbUN63su9skSuW3iuiVUyRlzUbDth7rNIVNM+xv7GgC
+T4LPVoVqsUWZMREumsCq0vSGHdlb5HPas3mQSa1+24kUQZ3N4nMO0f1bWDWaQFwlHZsUIWhue4M
rXiHrl9vq67sVnbaqHsK0JHFCypkETNS1zmWgsqHrJiUi54FdT9am443ih52Frk3DiHV60VKHOu8
0821nuGsYyTErjZeXeyHZAwPBu/CUw5b5nvnKe8gc2O69aYEWFYU6hfdM7Mz4GAYRIOHMofCGKDM
0gwvbi/gxFe2LPAuZ3MwEncZMD5XK4KBnIcwRYUwkA907FvAQ0mXiofOs6bVIrNyT0xlGpAnvzwV
vVmR/2pT7Bm9/hBWiaJa6WGLBuWippOmBBO/0XBDN0BEo55dvSyTNf0wk/WucR71UpveOaSPCHW0
aOHfQSZJHdQWee5XrXRhu1aWi6FHXOkq5AB9VVeUq6hSYqAWpQMyEIy0wivx16bsGQt3TQk6+Qmc
5HWm+vCNipZGXMSZ4cVimMbcqhntVVmGzWtn5d1haRuCTvqm4n9pWceujOWlcb36sRZuTKqCl92l
ky6iFQ3N4qFOcDBpiiwbGhaOeG5ax26DPppjcWOSRUQLpGaGs6H5qj+U1Ac2oXNuMvr//TH4/4ad
+f8n4B3j6v96+u3znSRvf7Ludj/a5UdUjckVOPCru/nfg3DiF2nRXO3DNscr5CWMyP81CDfEH9Li
jOcJG+iCzubzv6zNtvgD+S12aB2jPQI5pt3/HoTbUO6uvBCEedIDkPffczbTlboKIv4jAOHQIpGg
XNUoJgg+bCMfZtWkheQKLlIawPjQ7vXiJye3+p5sjUdjispdWDYvkdUsm8a5Lvl5fpinaXoY29Zi
TiU2SVT0QdHhrxpUw6isgiQXZfUqXgpnBV/yvSdWapWiOjp6s+N7tlx2jUdZ3XoW+AAPCSWxwzqV
SfJjmTiNINp6mEDy0rO11CE223PcKSpCtyI+LntvPVpljh4GY3U2+ll8IWjgW1OP8NPnzCKX4y4h
I/dLVwE7C+PaJDCo3WgoRp/sPq59USmGtEXJ+jjVd+SgLzdLWsJjcBl11alhQo7uGTeBZnJimW9E
mqRrhTutct0B2pAjD+3cenC+h71IvE2JU/NGGcZ8Lrzkh2IUv3VVBW3YiFCEGgU220p0536YrgTc
MtyT5Eo/Mn4TtfWjyqLnpZ7G5xjsqR86gZ1kP9uxPmULhj2XiL8rZAthftQcuqR5K+gd+Msc9Ujl
dro2dFstJyQqK9riXFR3iZsGmYr0x0LfCy3q9zk98R0ZFUTFVDZ1fo5b3ENDhgAtSMw4CgoEYygI
W9oqdHFKM3doMSePZKPbPtOVS+F1nHbcUK0cKHUVmUOF7u3TmfwWST9tbys6CaNHb6bKvlcQ5de6
zHJmODTcppkY0HwMN5O762LqsyxKUAabpCOVMg+JU5nvM5kSGN9yPg/LyVknHrFuCnmeDxWHgBvc
fz6Ww+7ANOPGtJwfS2WGeCLfQyr+ADsfB/QQnZrbJAzANTyITjFnGx5jCx4WTiwl90gAdEqaRN1k
j6nxYDTjRD8TE6Y1J6tidIAzT/qFDPOYdBuCP2jD16vSjtV6HKsDJ9yCBKts16naPNuWggAmhkDh
LtnAuxmCumbrJVquYv7QhxvLytOdpdggNWiIuygR3R5T4NpKc3jGtYo3I6OSLWN6lHRo4gCFNwsz
7SYPuv5nqeoxKDHzr6Cm9741oNzr3Lo8pn0EawcR5KbkAOoDpXTvjOuoz6UycRwN0d3V+S+pAmVV
vll4j1dhEs43cUhecjfUd4Cpp9tNH3o4gONiDryug1c7DCQcN1BcNfqTG+5Rd/M/qDuPHcmVLE0/
EQtGTW4pXIXy0GJDhKRWRm1PP5/fGjS6G+hFL2Yxm4tblVWZke6k2Tm/9OrhQpbuO6B2zI07r02n
z2xDgeyVxrvjznpckniuEtof/M3ca12dRj3DIf+Bzd4FMROyPHbmZc/ol6dqXLTduBivGQKSI81l
XrB1KcShMjDgrvazV9PiUw2rt18yQeK/75dICNQrtUefFuAqGDNsJfKOj6qj8qcebreUmMC+/DUL
b4zqrHJONG1Ec99/MbNdTG8MSEKd6Z2Rq23GoFiAwpfmJxJVmMO14n4gFOSTZMOT0px1ZxJ8fbSF
9zLl5rEbuu7FmtxLnQh+a0yzLfUT6XlLMRsnWjB6hE7VRoubuXa1e5oT3qVJOYmbqB+7Vg+W39Ts
29Wvc6H65rx/0NdpoGiJLThrKMpKGyqokoHmVNozaO29JK7XH56Zf1sVEXHqscucKN2m7sYeEwb+
OQlKORAWlILJqLkBTO+TnsA41IOr34Sc3ShulXvtF6WIq8R08XyOJiMOvSjoV08NVYIIn93AwYMa
9+Zw7wxZGedS/x1M8wU9NM3ZdtkihRhPikjRY/Vm4mA+OYmO6FPfoEInYPDpb8XBGEihXaK5L2dC
gXlYFfQjJaP6WfrbplwifjeS+zsiuFX5UroulBLfcrh4guV+vKRm3tAsOB42b74puoKRG1UWG0z7
nPU5elHLj/2kuCMO4TCN29+WbI8uTQsiUc2hrOZDLctDKb0fpmq6bJOR2Lv1gNbrsfD1h266VYsu
gkQ2EfFR6mabwPMyydMh8wcneei7xToYlLwGfUOeoASiDhnZnoS5msG8evp1ldJpNwqIFH1ZDhlD
KOBBoPKhPXG30erTRZP030RjC0TQQZIbrP+bNrE6tGwRkLyem70nm08+v0FbIOJDBVtZuBnfNgEA
XoYxfek52hOxMzkz9o3QL/yDc1sMVRliMD/4Y/5AkdOKigkZi1jK3ZEXFCkFwJhGFgofV3WoEKYg
xCqwBvD49vt05TDWX2Gyu6CRowq1Rv8km/ozN52rhoaRSKM4NVrM+ntgceGyS6lTuQTbTb4kLKjL
GPtbuFHlkdIwYfJeSp168qWg+T3rz1TaaEEFBVNjWM6WFYf8CspfWtO5Y7C4smrrvFhzOGeeHWlD
rpCHq9+soodOlD/wBshJK1pKlJmHFKrTomGvr53GmtGrx8LW6Bb06r9+9H/aNf+iwWa6YLDHrmFl
KZmcXdXf2F7SkjVZ5bGjJbdWZs2Bo0Gg+51EmE3skLDHU/Xu5daPM9KZqxy4SD4ij7Ma/mB4L1of
s7drE4WxcuPlfXc/i94IQa0aJNRCxZslj6ukjth2NC6IDH36hZeDaCVovKT5MW+Hk+aMTEjzKaEs
Kyh0ReE6rWXeodLREyKxiuiJ/jZs+Tb5Kqd+Z9qOfaL90udxTlYTYUNfPoLFMoQYJ1zX9VHnbY10
lnFEuHDYNFCsDrhUoj2rrpxC3/ZfcrXt5ECKeFdPRdxWhU+v8Hgot5zgezWAIYkFWjKlqVa0yXVR
mAikNn6mtm8iW/YvfBJ3k89OAIj+3UwLUdlm9dIsXncwPfrXKJsh7HBry6iyzd/VJ+lG0dYZ0oR2
WMXySWDfYfYJn5Xj+Ff1M6oA3X6Uoj+5ztLFugnFRxApNZLN25I0Z1N0twnUVUD07YvntUTSZEI9
0nQZWXJ6q4fLoqRD109JuwQ6zzTMDwWKqh/TiG2V4r4Rs3i2kl3aZQPqN+z7g/wb4c2CoSnmPTNW
OMA+qwH4wBnK/SwNFse8Cz2Azb2GRAxGzI+sCs0SweQScYqNFnilfmPud9I2X8diGk/LZF7NskXT
5kFN2YZ5ZKzaD9Uy0zPMFi2G9kM0Rrxlotj1uvzNigxBsQB4TM1AgBrtZGkap1rYQQcaegXe3l1x
A8pd0owfQNc4odX07W+DthsU5V/1e8JAthJbQSEMpbmyIOB51e2AkALaY+jTcaWhLv1sDKOdKw5a
OX/ZVvmFO8+47ev+w1TewfTXmzlZfspZpsRriSTQGoxs2HWpgQjsTvvqbXZliRyIqJknLyNbYdJ1
OplsYpaFGH+Suf2BV7rQbxyAcuifrb6Wp03hZ6hNskwCe3wD7csvGNvR89ZX2ywek+tBNPNhcIc7
TRl/pSc88FLaGolf983k3nNEpLpKRJZIbh2ZSFqRIxQKPn/b9CbTQNWkV5ycuTqK1aL527BvmmW2
bqbVuprt4lyQUduoJvSc7GZR06UFof6CkPHiWa1Ukhd/0xhR8+IHGv5n5fQHyYBU6fSCkVDYs1HY
Z9n5dyYDd7Z4OHja9JPAoYnGUnXflM5Z80lKILhs5RTNE3qqO2nQX1HoH3AXVo4vz6Ujsc/S+9Sv
YhtVBrLMe3vIo870v6t5iKtefS1jedeLS/0QocaNQxSDvqrINk1cG+aPh2SDScn/UhnS/dk+pZK8
FmJV/NAps5dyUPcEJNxklE6GHnG8O8sgDgbuOXd9xDzZiGAwaFvulobFaraosK+buBbbstsK9dzV
xk2JhgROG3FHQ67hBVlYUnj3lhfKLborL/lM+fGyhdgOZntLzTq6KH6Rao79nNO7MLq7xU+OhU+U
x9ol90hfPmZynkgI/JyoNqcX58m15N6ubZr9bJrYtCHjy6zFB6fk/UYJKLx27bIuMBshND2K0fuY
3CEnGuOjKVDcVKNRB/NscztJ/4tapiLi4GZ+T9ABMNOsvd+Gs9XdoPO4ZLaMERAJCJ5Ftx7/479R
rdfVQmHFRoyIpaG86jgJWMweBPd8XCT6yXUrVkshjlrl5JFtFF8LpFsoRUq5GpP3qm80haxL1NTq
0ZrLK7w4JIt2kGxkPh02ScCNXmVBJ/mdl2p0w2LjAk1N9yprnZ3sp+eF2gJkDMOhhl4MZ0QecfIk
t/G2ywf9ynKslhLju3TlFi1c72HFrVubxgr0c9v8o5AREWKCR2REgbfRsiEkjwHnxO1yqZCRbYPl
3aMLDjDgNkkatGIZlNBkcrSZc1Ht4VJeynI4Z9v4Za7ZGlJs+ASI2V+lhv8sqSkD95n6qE9a8lJp
xQlGVmJBfsqQ5FgU12ndkRDWFv0trU/UYS5gWAPH4e3mTpfcm1dVOuqxrbhISunfbEgbLVh0uW4y
rDI9WGAmgd5T5zCQDN0qJhhzWKBrLY/u1rrJDoskeMdF8UMidzoGve//NkZqvSy635zqS+hleSOV
tu6lhFOsiAGJm3+GVwkeDIQcOIqkHD0Lc4dyd5UuaNF0ey9c3nN6nq9GKjPQYS0S+aj912pBNo23
41oWpCoj8eCaIeK7QorCuc9PFhVucuPRwko+5UhQEYEtJLccN5HXh04Qk7uxbXkmDfXy2aKahb+3
Z7Kl4v0Rq3ZNvVFKVbcJfWRftK8u03cvH+yJeRQ7lyyLQ2Km74k705ycu4dVjWNIm8BP1lwsWoI2
J42rtZFWFth+HqBH1UKhrz96nr0uHtvJVHDXNiQvsFVvXTBn6suEAQom5uNwsawPY/Nr7Ibon/my
ziiIKdeRmRGDB75pcxpMPetWNR2LjqJX8uu6YGX0h0CdedDrVzPn/LClgTZHhT7F7xXc5ThiN7L0
5i8BhLx8eTt73hjVano58p7dbp6DWtv+2orMeBKkwqolzKNM2vBitA89o/hwC7KTurVDLk5oztpu
B3/rjoCSMwcvTZltSlZ6n/sBPgUr0vBjQptlNxntNMUY0JC5kTvjfjSWC0BtDUg3HUQXM3K8uK0v
lryqJafgog8TYvhJ8b1FKnGZg1mF+KmnoC87sj3ay79ZihqRZrua2Fe4YqlgXK98BV5baPYSVK7/
OHNwGeTkdRM5yomSNy53TwAl9yekea/XbM/92r6xHx7cnnQnYrgQ8CEbD+bqqSkh0/vVgb1N+jdn
BakYawCiEW6cjoPkdqV6dyJ9S80LLUi0V0F9Dtd8CoHZa9dTkXE/rTn3rPuEZs7arYnboSL5TgZ2
K7gBJO9bTbtc+d3XJO+zFDMhy+20FvXJm7XXqgbpyMvtxtU5ZAe/OnX2+jLXCb6AAn+lgf5x1czX
Sd7PsA+osbcMqf/KE+7xhMEGBRzfb/zMxOzn9BoVzUZD0UjLXeK2R0UnXlfOxYFnHzEJgZ5JV6Y7
tX6tk7cggGY+bfr5SmbyMJPs7eSIbPK1bKLBzaLaWxR3ZOnF/Wikd/P87SDhiFD+qTBV845sKGM3
NpfBLvtwk3UEzVhWWhkdEOkexmr9QzzQ7TKGp8AU2b4Q2hNMdHeoAqc01FFpI80QFYwi2t/Yte0T
dgsBoVGxA/X3nRTk8tkusJZXh0ba5GGyNAPq0pJAX1s7KVP/aPkjw5kPmWuNr1Ff9B1KWrnrOpUe
U8ejGK0d7cvE3kXX6YrReE5bxFRVzVCqDOp50nLvqMyOvcqEo51o0N5chdS4+fPUt5iNNS6roXxI
/Tm27O9e65f9WLAEIAbmTixpMHQLIlLn5AkJgcHyn7/DgD3UPu2lTufkFNWRdbI6BKcrtEZj3yUh
nYSJhPqa+BwupXkxFRPEE6BPxfVJVz15jwCl9JmNVEcxPKZGTymvnyN3qz4nnw7QpJNHobGGknXt
RVOWZ0Fb+Z90cN+4RvWib7YNuqhAYvgpC91/ZQVj+K6PY1V5eGip7tSAqoxMSPpFhi6ipJiO4Tl0
k548xBn/rFFQ6aVTwDFUTWBu14uf/fS6M6Nl+p2WgaHKKR7NkRpSKgp2Ga86hShLFlXERvMMjoj/
08fCuavKsooqS2wh04htNzsovTrKsuUz9WXQI3/iDfGep4G/sVTI1DOrehMLf+Om7j4HClXxVT1i
tyGm2D/ZtTmHgnMZKwhgI0LZH2TWCUX2D8r3sDh2MK6an9zWKst3mstdaqiz18uR4qPmPU/dn5xY
3VzRybyO82UcA7JcVBlA8iNkqoY7kF+2JxTbQcOUtW0a6C0iNdCadQimyQvJP8RL1EDji+XP4Q7x
WaKctD6Y9AZcnNExglISmbwLZMgfRv9Sd3DrZqfxhESeuQ7AS0lkNly8XMBeyIT/VG3pm8fTEw31
9jH25ivPLR9I7aqwU3VYWigf1KafmiTVsVANb9Mlnw10KURuGpVMdBC9Mmop1yqE8S5Sst0gv9FW
Mc2ZyQtdflSypq/YuBmGH9hAiZeb2DMHM3JJpQ7J7MOyjWUq8dnfC8GFu/kqgLzPkHm3IckaS7Rc
5EBNkxXcmdPnMO9ZH+DCjIltT/XE+kj7rU2b1yZZuSEYKL0io4AiNd8NjeGDcRpTyLy9y1679b3+
DuY2EvV0XY/eLSsOzfWX55TaEJRAeIRnwRjWDaeh9f8QUEHawa3Fbj0dFyufGJ/VrtBcGtQzk+jJ
pbpGMXKp7LG/l4JwP01ssb0RpW97Pb2pwv7OyycSSbE8+wwMq+WFHUrRkMoyI86YQ9J0Of3zj8Jp
6b/h9Y9oCw5Vnv/SZk7PvFH+JJLyW2m9ah2/MQIW+uxAf1IX2NNaMiucch4YKtnd1Y+nmcrYuoPO
1Nw0QeraAkgpFmAfE/LY7lqr5ELulyufWuhw5KyP6sZ4czfzcRwb2rUvctGK96+dfB8t1+tmIwxH
2EmFotkwPbhYu8xvJMQkSyeIQUhxveq5zwO/HJ9yd3mkw1OGdFoQk5yehIVIgXTpGjnqREaA/BNF
T0Y65sJ1ZrZtKREPWmaJxlu/V+kCQXt+lBbbhUJpvnrBXy+ZcKwn9p1f2n1kymIOxsE/Z3PxmGsN
mmaKsUO7PJtleu/n7R5eCc1gi3ve8XkYQxPxGwaQdor8kdJEe+TDL9qQLp5grBDibN4uh8sIdamJ
MDXAjOn3PnmNhoukz/tg9jQRAc33uUW1KrRtEFebW0fOLFKGGPcwOv690VZkWhDWAIihvfg+b7ni
NCPugMCyRkMTL/LrLZXXnWpUgFynhSyZ48odXlSxPqRa95MXvgxdtMPlAG9FwYIV2l3+6DTZo+rI
BUjLx8Llc1vQN4RWt3dn63dqJ5pueLOR7/A7wgpLY7vVWjZ/S84/pm8g3mEm3Qz5mZmvyDUI/bPG
T8epr5TRvtK8zB02zJ9IcIxAM9rj7DG5LocSJjoCDvztPJQw6EnCgl0HgUN+P5VFXCN93Xslhtdy
XMMlpzbbKmXgL817geQ4dDPxd4EOLADTgGZKG2jTgkZAmMA+mtj7Tvqfoi5UOI/lQ9KvEVXYZB5r
HICwGLZJB4zGhAyN4saWyZHTjN4PAandeVv4etOk+E4UmmhWNk709bdtESQi+/lMKgg+i089SQX1
u9a0cwY+tGEt0xih9q3ej0928iCYYmjK4kkdQUaoPydXNZ//au9yFmSoOrC3Xzv4YSmJ5SK0zSwe
HH4NOfLTomcnNMIfuDp35YQZlGsYyLyvOaeTdyrlitDtSaHc+rSJ2rvKn0CPM05VBko01CaRZJX3
5VXqQJYmZy33RiBAE0MtB97erIOy8Rtdchp2KoUJws7bIo+60gRfNLPyg1MlZ4ZxSh99Wl7kh6lT
FLy65ZVzUT7nORmO42h0kbvKK72zd7YyfwSMMihgQp/4mpwWTx/R9ToIznKrB8G8F+inQ8pYSC1S
1F3NyICypN4iT7WPmig+0yy982gZjUaKksE3B6SGbnqT66FuNc8tSQzBYNd/ON44NTp+1ShYw0V1
g84OmRJlr+gXlsOmzb802vJSLFyootBu3LH4HJ0zXy1ZVKOOUEviv1BmdgDJfIUKP//7/THrLGL3
QM4KZ9A3P1WNfs0fFjLAXPN5Xbmj5mStAMV3yJlp6BoYi4byvvD/kEj+lpttYn8wzmaff21decKO
8jil1XtbT17MvIWGtZkwVwXTBZAgM5OudGzcvGlrZPvMPSNqSe5doIz0siRrn22B55DHh2JSQkMS
rbr1ixb4x2onxivjNnecuwEtLx0+uK8rrMU8hRxgly8LJjSA1n4XnfZGLZYZzc2MuddhtqvSgkG7
DcdF0EmqyZNetVcZYvPA7C7PtUcdmsi0m8Xrr4Xy33Of03qDawhymZ9W17xdKns/V0TQuHwdsTe2
UTZrXD4+eQ8Nl7/fbVd9IcCe7EckrLh2Osi1iu9dX8XH0g6YgHUTg+TladD79QhZEPHyvPcLNJb0
ZsLAWeCWLsMvyd8t04otNPT6obbRHmY6w6b7lGTj1TjwJrXj6MWlJj7FSiKHcBP8DRWf88JpBTLz
mA3lQRWcWF3PZdToyWkS6edY8d/wDFfK/GJpZpkvKXZ1towZiubIy7/kjv1tJBi5kSATkLjx4TSJ
/1stT7NWhv+8rrDWRjC7xNC6Q/3oQ6E6GcXejn0/ZrNEKlhmO3MYDhD02k4h2GFJWyjT1gix9YnQ
G6DAlkX7aRHx7ZAC0buNcTXZeOn9odorfR1ZxvGS6r6tI6Fj38na8ui/23kK7mBmr71Scct2FqKp
W+PEr+67ydtv07ltOOXTJH2uk/XeypwfUSaP+difPaMVbEHQGy0/fD5oioTtNM5b/v6Wy4pcaukn
OtIyaHP9W29zLaQB+LMYup0rsD6iRj26mP0ZNjr2Js96ccSKW8RJy9gX3crtOdHYkczfhB2FAt5h
13jb64puSMuPoodD45ZkmyqoSVny+2T0r/Dc7QzplkFjiYPUiid3hjzVu5iI4m+QioOai7uFpWXM
S4mUrL/uEvoMk/PgM2MbzrxbmW4jO78zZiD5mixrNfs3WKmu3Tm5U5131Uiuw3K9Rah/CcB97zz6
uTLtWpaNccUdFssa26Vv02wuxiXU3ytPA8fNyBTa9PcJfXiY+S9ez1SnwH5o4Z1CY+Mtzlga3ebB
q6S2pzn8oEtHBSx5fMfszI3RsTBWudqPlErjExlxiZPLjM5yG8xboKsvCS8VWXbxqGZqiloiCaJJ
uR/6HGtjd6cbUrEvwIdqI4eRnk39ydDNfo85cmcV4/ssXhb2e8qKuzsleRkt5XyaGMEaX9v4QKvz
uhjOKRPAHZa78nYyqRXG5FHqhnVZN856/YUWg0GOx5T3gGnfVSfNnykJzDQ6jXlllnHYDnJg7XHy
8aJBpRbEI+BeqDfcoJTKIyk5OEP+gI6Axqf2mr4RDsphSyGB6jCbuPUvZ65wZg7f3Hnq0C602ciq
bK/07vgLzYJkJeclu+PQf60+w4oCB4lcOnPqBKMQkVVENeOMD9DEQlQ6W9gaz8KzzNhvBQu5N2fR
qO/6YVuQyx8qkxOvJ9mCUYVMrlkJAsinozZf6M1sfSgQ8HcK0KzHoN+k4qOZMqaxxoGb6FMrSJg5
rVb7HBRS52ExL5IJfr1MV+Kk1+PgW68FWndsEJKFHicJTe3vPCvPeTXQDmxUzQ4JbWz5Og7PvkUf
abm43CdmdSMxd5vjLEd2cSyT+q7EnBW5CEzNdrqlf53XsfF4A7R+b2G/ZsWvaISe//LlMu4mMFe9
1Yzc4f5VU0j8suAuQdkpag04DM2hiZyFcK/CtdyIRFTAJ4mCZ33JN6pfiFrixEZi/v9EVfc/loT8
lyqR/4+0d7pLLMv/LL5DGvsr/7PW7p///b9TZ5DUMao7tH7gxqOkBnHc/xXbiX/pVMlSA0ASmWMa
SOjIJmpaOWZUkZj/sg1bmJSIOJCY/L//Q22n6/+i/9Wn/sPApGoL1/vfxM4QZ/vf1XYop4ROx6Xn
m+ShIv77r8kwipiPdOrAQVDadxp2eeQ12xEC7RUkM40UWtMzxpZGWIRz625HsSC8VLfWv3bdPrQe
reWrbWhHZAp39cEf1AOxZR2MYiIxMkZGsWLDc/NTtji4tNv8PmdhX2wypiYRibxASJCog+4Z6qo3
QY81E/THEThoxmtjyeNputwnyRKNGQoRqC7HG+KxTE5DtxWxarM/t+3Se/ZLEE4/xyYtbXFbDs86
u6EQ/T7DtxzqqybPBdKlyxwNGG1B/ustN0tBfnos2r5nKyrkoVzWO1kXbz3g4JEzJ7lpGHiN1HzO
Ure5Ig2InLPcXuLae00HpZ8SyT/KpbpC8WUf7JqE9FTXbhMlskMPy6pnG6p1bVRxryMamtoXFg2o
1TJb4twFvTDQWCM9a0iEIVkntmeu1w3ss5MZKRMoajBp/loTaSEoVcozYO95qjMYOJW8t7pP2To0
cXq5pzFrxBPSbVPP8OIK57HrvWKfsYcEFhEgUeVu041M0CBPVfaESA5OvaJsF7nJHYw10ItVrwxU
P+Vqj0cNEO+8rXU8SOAglFaIpzVoe8M6AUrHguj9N3eeyl2R5i56AF0iJwTv9y66rTTdYxuWD/4/
DVmIAtaNiJzcsuPO84eY78raLemUvePbvMvWmqyCyovFCBPfllYfTc30ZQmwLW0wfrykz0OuNIvK
1V+ByhwhHI3rVeXvna2VcZHBKsgCfgWyYnrS5uLJcirkcPWSxW03U/ehW1bU9qu8LQj4J2Xd3S+y
egWvBGadRxkBhm1xA1AYTthcIAaeSwtKodAsERWFQDreuhHiP+cw2cMN5EKyA5NsTolrtpjvjIfF
KsDwhCeriNcaV5xOlk8nx2PHyBjmlexCoSxindx5PXXzmpLWNwIqmOnBKhdj75RzvJAZMrt7PFjL
aSk3Ghwq8O0GQrIrGmu3Nbd99SnEMt80RZlFWjlFKOHnH7Ii/2hs+4U7o4erTNADWa55l1GBHPfu
cFqNoToW3levj8YNn37qbjgqWqxLSN5eGF+I0Fwz2t1y68uEWVqxi/wllfmUAn8EVqfPu5GKr8BM
6gHFBLsr6vXflGQdhEv+dFA5EYxqlAHIShuLGbex7cVE+ojdSk8Gg5Qsb4EY3ra6ag9p4ZPvg8IK
68UQVXI6lKUgkjWVHlZBYkayud/bGQPiQnyPLdl3kgkHYOePN0ObNbtiRcgntqI7YS8/rRXuZtMh
JQ4iwS32zprd1r3zwC1vHA3Rvhgpv3vn8wfnVUZ32kx4E7XwDKd9G7l6SZ3slO31DX3dzDPKLHaA
Jh+/k+lM9U1ExCEho27aReviyquBYcKvrStdTjojoDtFGe8UmajxlBXA4SODoQ/zM1zks8Ltr4wP
Uh/UtSxsEePLAArJeMNNSI94bRhkcRMzxGc03jJy9UFnp84uX76LrBuDKaVFKTfSl8r8dirEnPqS
nN1UbSfp4vLPyb+c1q071L35XmokHRruCildt/xRU3JdE3Didnn74C0+hg5fv/XRaeK57Ypo6al8
cMdz11Unpi6wN8dIPETNM/iBYXiAwHWkr152SnAYBpQCj/73YI73a82TSm7RQrsCATSXv0KLcifu
kWuFlqNrjHNWHxNCE9vDuJw95q5HX0v28jLgjiu2S63wb4qqtG6UFCwOYjymKcOTljne42aN3mPG
mtl2IHSNr9wz+rR45FUN7a30Iz+RZ9Wv5YOfjMlZ5i95ea9rVnte/LG7v+/Gpr5f2lPKbXcEs7/p
ZXMqp6m8zwSK3yU3xd5DZqYsOd7/8w9CHLtA30zA4IxnwDPv6gW5T2PiN1kFPDB9vO7JmXZp2dvH
xcRCOddue+elTZz6qn9uJhG6RbLSVeMC74xZhrpLck0s7sekfDZD+6nhdF22zjx1/ieHl7y9pLaK
aY3chR6dzpoxupbyUSvZKZy8smlvdkJpTB9YK9F9jUnUurQx9at5cJqczypBU2mpJ11lj5J3/9Cp
VQ8Tv+UkNms4fnbdl0HnPAZ8WG9A5Mcn3B3BihKwdD4mMjaO7kIQaGaUYucubAVlVSgwoqHf69rk
U2HiDgenH/VoMCVGq7I1j/NkQVhu9XBlWOVwmOupuhkXnbiY5NIUpMg6LwtaB1sXoczkpnHrz+X9
gBAq9nttOCtvIe2mvK1KUBSNyFC4WvuhxzSKvJi+QBOdfyCr/NGfWxCVMflwFiHvESa8zenR6bXp
KIlRiIbS/2vFnO+XHny+1bQfqyiNPaGwftCAkkeebiNP7aZzVZjkIxsIQLX+oS8UTYm5Y557/WE0
5I1pWFc98tMn2y9e6cNuLhk4yx6MaEXzg8mfy8LOdOfLmOY4lYv/x8V2wjAjrquEn963khM8Kmb1
ki3B0fjsxn4+zK1W75LLHO5ecMB103FSF/JkG6OzLwz+DZ6WV3BFIkLBiDlY+OM2rP4OCOpiOU1k
eCz4m9dd1jCXc8LjUEaFUOYI9NJL5aXnYm3HWgwTRA2Kr1c/TlGyYRLDotnFW8lmx0BitHGyFJxw
RJNQgc52lGd3lVoA3gbSV108Enz36wkp4Qm/PVXvYDDgRpkS71bBNbxW78vSibi0nV/hjNiVp3u8
x+m1sRGhsS5QuPVk9zveKHpucozH2OWOiYFT2GkvVrH8aLW1jiysfJxXJOLdeGptozn0m5fHdLrX
WfPY+PJ3SfTuVLrGS2rON3z5VmCsFlXP/m2elQXHtJmxXPK+bLMbTqvxvABD3PJ5ybvGB6Xttxaf
se3fW7DP3BIPOpFEUVXTO+n2LMTyULD/0jNtcKqSS+Sr9YRzCogH9cv2lxg9yIZfYbNSN1W3nvS0
309pt2/01IvS3vno6DACidDe4GhoX2MyjlsbU8NQkUxbzPOVWWq8EDj4eskdUcFHdwtYWtqckUo+
kWBLSJoeWVtiAsHwjDB6PGCDezb9SzrP2NO+IjI0hxk4OKYomjVNiXyis80zCuvn1XeWveFXW+Dl
UBKZ1L/axefjFiySRfc+dPuKtqpRXMLiyG2+5CthWGmH6YYGTgd7Rsnz0dGTrojG1QUpJN1wYMq+
7Xr+GBJtGHDNx0Y70gF+Q3DIcpghE+FuT+ZaMLrh6IcSgZxNa1zlDcSFxwV9lyXzeShqpMiUHKQt
1Q0pGM+orKtFhyZiUs33JWwparIblG0Adz4IsCKRDRgSs4GT7bUt3adu7u1znbMV1GC7WxGqHFrO
E07wOigWgqIg/08DFyiBxKPgK0FTh5UJXXAt5M7Pz5njoxge8IwwMEUz6BUU5ERuiL8Dmiiei6na
5363M5ISZgrD/u2aNDfd4LAxA5IksoVIbUePN+pzBXHAVTheFT5sB4dg/aC9a+gmJ0s0x1WfX0b6
QU6rg063d2EDsSzdE1HA8JM59/S5UiHK5BJNKyAliic3Ys0jRrG6Bp4p79ICQXfVwiW1lERFCqlN
OGvNfiXFkOg7/D8CGExPmn2GDgzNAngiUSdkJhdrHqb25fvX5ZWqYf/+D1Pntdw4EmXbL0IEXMK8
0oFepCylF0SpugRvEj7x9XdBcWNmXhhqVbWaLQLIY/ZeO0F0RTPhPmojumW6l2xs03nwTDM2EsP4
qgZlFQ4QpE31HJEUwQVe3+Fdssng43Hc6d0CFsTQRexYU5rX2DAYYVu47AE7No0CwTP3Kwf1/Yox
L1qW5YKa7HXsmCMQoelRaAajuyzZOcUSBjeVyFGXK69pkJW5qcaeHBGIDVru6PaduRV93WySkZ8A
8ntL5BqMzGY6uyPjozCy8PGn7OMVuCKaFvNdJ9B9k3vVfoSbsG57ytMyuZqifvOSVu6ATWjHeFn4
ZKxuGHnw+WmskSaV4huf7b3K3ecumx8ZjLD1wjLBPjYHDDIPwpH3VnerjRnXQeOMT61z1OGWwRhw
13kzADq1+6M3GgCb3ApZSH3SS/IntEJsah8vZlJ/1OUIKyVleVV3pr2KXIwrZh7fgGcw2RPxBoMn
urLUU+vW1wQidlq/MdKppYvyZzTb26isYg/5DS8lmYQ8J7c9G8sNOylYVKrb99ZI49cwHJtbp71k
ieCcqKMAT9YXEbxyF07cRKm/k564gyvv127HDIuJ3Tm3wALGC75LFSenY3Wmt87Ixkd2W65pxryo
806qQeYYud1W4xyCLkIMrSL4ZmzC/4w+CQwITRsooKS3QQhZ2Wm+51lWvgoDkw0e9fYFQWCDLh60
Hflh0QZZ3Bm0e4NWUaDUstqLrk3PJRFqseVxRiK9kVEY87RCvT5S5IKiHTbSzgTiCLPatY0e7rOk
f86xo2l2Ur2gKHlxaThqn/RhNCZXLHKQNNsn+PVuQBJJsivS+k23cJA3wniXecqKUpoUTi04+yg1
T8zcmfYzwQ9/bIblDDZRK4ZYK1zENXWHh8R0s10oUFhVnNOx6aPOK556iSCnleux84E/usuiFPNS
3dtGgN38gCg34CAZbrbjDISNM7JoResxk0thRYXzEwSTVw0q+9HLIL7VlsoZnzdbvFraBgip++L0
aJR1BVzdJ01PDmFyAt6OO3i0OZ6BbBgJWx4AKmweEavOCIz8od2M+ny1pY5xqkcQIlgx6mMr2KuB
yIsNu9k6NkqsQrX5GkMyBggqX1a0BDgP7TOtx0YWjrvB84jEfjH78zjWD2NS37CzMJAYHRtBWN49
R9aizScuh8n9DuIEa5TlfyFF1Z9zYlFj45ycwmehsQnSB0tba4550wfvo4XGefLDGEmLqTZJMRTb
iWULZzjOKX/MzM0kJVC9sNjjp6TVy3F5iJb6SuRrLAHuuliEurKpgr4rWXOK3GQ1Gsq16c/6rvGK
j3yO/5BKGO9IartoDYLvFDRbFc8AAOEq0NBEe3eI1D7DOH3CXb8QdHqx6syrLqPuaMi+27Xa3RbO
26CbtwJSaaDPww9uZlAKQsMu0Lz+NuO/L9kM7q4fDfq6uT7PiUaGvFNi7OKjKkYEfOh/Qb/VWPSM
jUrkDz+7cFu1/f2v/b7Eyz1hpVa0jkMck8u/hJ1BbADEVmvZl5ijEZ4dLYVnx3TZAWYRCkRpITdD
e03ArK6TmpjM9rqxpr3utcwMCnLinPhpMj8ULdyaKMQH+vL/Yj81z3gdj5E53uPmWaf72FnSe6JE
9KCzcebHGJ5OraG7iMXsYQf1ZuBxDUbhjXUyx9ICdOsnfde3i5ha8owtQsPgQcbbTioEqCFiRa+8
5mQ2BHnMgzx1vHjP6D46hKP/0dbaHzQuP1aH3nQ2tFvD3Y8xl0yIOn1Ho5egDUTnFbXgP1S4ley/
N2GOfjwq0a3CYrn+vtDYshaXgT8B0JvaP76rHeYmmt8k59C4nK66aU6bGXIk/4EfkWKjRasRoMsa
IL6mTNEslnBpg5+gV3hDfC06pG7/Y8FwXkVcg1ivRmCeRbYrsBkduJ1C/YU9xQ1MSXNmW6A1VC7G
FDcBLC37LHHmwdHcg/CAXtT4b66psRqcH2X/Gnro6FoWB5GP6Jzth1tyvTbsNJJm3HlqW9DUxTmL
ByWfeDbG0SqteI8dKCLTwRAST9GzqZ1GNphei+rfrNFGq1ixAIv6PZO545DPbDL4v7H1/N4uzXu/
Lm1UN7n0vm3NujjNdC295A9wgnUxQBMNx/k4eYuFSF27VAPbgyiCFcV76ap/oV2ptT2i4pvJGUyj
nz5yclo67SYM9cIk+loMERsb1vnO8EcoEOXOWcXmCdE7fNZOFutR8hyfQAA0KMcJbCLt9T40xlsV
utQNLYsVTNYsabpj5hn7GhX/EDU/mZ9c4+Kb/ebJKcRJZ0hlCVIOsvEpsfnNwSn8zEKBmZmqPWZS
uMIXvi1addCr+Q0ZBIkeCT+FUxJLDyQEypPGIU49ObN8/3DG9qkZ0K0zGdyHBDzmTvMJsBfNFnow
ZaFGFYa2Kxz9i3M7XmsmzAe0kvs6z8RWSNJj/ebjYsGTWfVMPaMxvGaqe/KSnnnSNyvRA1K2nCaF
8XIhD6ga34xo2jFz9ldo84/INO+GPrJ6pIWZ5PBUzCa69iLcNTlqCHZSVjIyoqvFcYB+k0cI0qyp
pG7McZTrZbd1zeJPZchXNcvvEXzhwL1MJ9TORHGKmhTVcqvPJJN6qTjJUMG4GlzqYo8mmqbIcASP
phrDalrEp9TR0D6MTMlzzi00WUgRMCia4YKxlUe7sr6HQcfZxaQ4IxG06GBIJuXZLqtureilDVI3
9KiHxxG/qolf3hjam7T3l/GV5/FcWpt9skna+TutoXSkAzy/YtrB6bqNOYv+uD9WrscUo4OBOTAG
VZY/bgnjXEWtceuF86qaNxre5xLRiwOfZrBqiHqMRPBT1Re8yhOyHp4Wc9bjlmZWM9flvJsLAo96
58scLLjG1ldEcz7jaDTNZpWm05OVZheRMd9YsmYm86mrlI4+S3vXKI2r1D+RP3IK/ZY+xxDncWov
ckwwqI9qWssRAbyaPuIWkZgszlUF9o6kLs7idD5kVf9R5eiBCzybavhmuIIsI8HSoLN2x4vIaEzx
6Zhxch28hSuELNwAeJeo8ByZcMGAhKNnBWWgxMS7zZojD1bgO7C4AYqnzNOsgM3IrSI9p84x6otZ
P7XSObcmClCDbhPs+M72X8KG/cDcRlwboVRbtxmfUEF/jHF09jXcy151hbL6LN51DTqfnl3BHzxh
J121bf02ov0bBQo/kzWQp2m3uAu9TZpMaPUa2jDmAjPr8sz+KqkymCk45ilq1N6AbQNIDMipidnW
ylA/Q/MEP/TX6rdWZSNNToaADmTbApPnWD8zK9oNbveTMTBZTwz+0hrdXgvtF7eBB4xrwqcfpvVG
Tc7XzEMb2dguUcbXNA9IF0Q+4lsnB5jCVlf5Ne61C4bJHzuu7lFj31DtHLrIP8e5RsWwjHi7McAs
iPPY/JS198q9sPd0Pj47BEVFOX/Jq4acX6ntwX8zW0nN5171f6hwFs0rvt2aUQ0zpZk1eo6azJ7T
T6Nrji7lQZi/JlLdogJFfYq0hiRefCJIDwrx6fPZE9R0iaUZ9FtmX3B73FXiG9YLBMSriexer+oA
LO0HSLXnTGP/rnvHOgP8oI32VowuHXXzZFrTQbFf3GAaxJ9bJ+wnnCfHZ30AsCDF4ctShf30sMpk
uK4HnKd6bmKGE9B9FyJcxrBwnIrX1NfOVryICmV4hsn15Q4OYHGESvToPPU5PhPz2LeA/G2jvkfg
gM24e+6z4eA6fcDT0F7bVCla7t5a3SZAYaZfT/7GIMM1looIp80dqXLnsQPHmvice3b0qDw6zY7r
tU5YF0rrv5GeHy/eTpYwH3qW1vatqZMfRKkDt2ho+Bdbq66aPiMYNcJLxpM1qa59V3t7dMBMEsqz
mfmnnKiBFJSybVCf8kjuSpfqAjc+46uTtNUyTP9HdMGwX44u6WKSiJn2lBHH06AD7/Gk+ypch+m0
ETjVhMi3dM/Ls9rNtXOW+G/wXalo8x8tFT+1RXg4JoQtzVhgtPpxyEYYfOUh8wbU+IpiPkeDEGO7
XNKcL1z5rzXVA/XvfeRiHmZ7m1j3vDQZvShEGsK4YWpHgtnOVHbceJbpvy781bjT/3oR1oczKR3b
NMrPHdYG3GdTFhQfQnc+rbnA4a5mzD36hQJuNxbMhUqwvm7cExNURH9VM/xzhyCfXqZJHpC86psm
1Z+Npt2okGJB9ezWKvXm5uQB4AVajzlFSO6hk5jS6sRklzm9Ms990e58aEMO8ZKT9dy3JsE1GYrb
hgrOa+UHUllM9QOCcCiVb3Vfyg0e8TNAtJcoyq9lDJ4v1AGl6c45rasvxBeQnBdfP2AouAMYMsFt
YXMmN+qpyOeNf0Z++NTWcxZ0VKA4/z4arfmD3RI3rdZ8pW38N59Ltnvia8xnlkK4GNvsYKCJP02y
uKf9omEVjFEG78v/VpPh7cgKJx28uJtTixM7dPeJMNzr7wseTLnu7PQ0kvyCt4AZMkxl1m11lgdT
iRYLbfuwbSPGFQl0uVMPusxYZbHhX39fQsvak5RgBmbj3ZLBUNseaRlEWDw6r5iDiInwFq9QXzqb
vutDa2U5bYFscm10LS0KKzekMirbm8kP8wz3glCZJ3XOmjLyrkOBwF56F4kW9BoRVrIBU9lABzvU
OK6PKbuH3qKKxhzF/qzsgrptEAZiH9/WtfvoBjIdI/B9jO4hBg/aLvIQLg6eeUrrRdmqYSopDMTQ
OE12TmUZ5yrTz5WqQa0wqoP2NYwknzEGVCX1DVVJsiF0zd+hROSjRRy2iVvcj3qEVijmWEQ6Y+DJ
xOI1mv2TTVw8IAJi0jKz+vb0DOtZUu9NUxZUkjNx8CWj3KRdu4q9tBnRT4J9IT8p2ssm7HZ1xfKl
leGy+dSeveYfUWX/Ur9TMOLQu7Lm3bgsLzKBBUnQfQKaw9YwxAz7LUJcYGg3q8YJ66OcUrmHO6Kd
ioixUju5jIVqTqa0XZhcjNSYJ4TRv8GTQBNaxHLlMh0fyw+lkSyBpzzIDxyfP6Mru0C25jK6Z06c
YlkdKYGFiTTV7FqN4Z36LzORrsYFo8E0YiaUZ3R7rNx2ToJ2sYqe0OBi+Ffs1OOO9j0SXZAL92+R
hn/BDgkq+bh+JesQT0NuXajVPps6Y85j2LQQbHBPoWX/zWL5nPaY2mbqW8/H64/Ye+MSsPCsec8+
Bb0PL8rN8EB7ZujSs7faHnsWpTMX48VkSNFBs+36eNc7aXLDGJ9J9ZaA6NersYUb1w37SiSnOnvT
ytp8reEzrzwSbhSw8w/L02zGleYUTB5+rkG1AT6/as3dDKUiOxc0Y8dSOvrWIkestL/sof6X5LDZ
bEvuKTeh9wBghEH0lE5UMRB1vD/C5yxJCmMI7NxN1sw0K7wHGx+BP+Z6mwEMMI/CbF58Ag7XpO4R
jjN5p1RTX0gahrnK/kyI6HdDOgBPGbES1rr+nEfhq3TZe3g2FDke6Tgx9VbenLiJTyNXjadxWee6
1gcUmGIn6Qai8o6r/VPLkBwINWnsXVt/LyKrBqfqH4SfBaJr/utihxxAYNavLdMwbrFp7+57M+Qa
dk6VLlmkQFHbMQgyDR+H9TRfuMLvPbXbrgQOTb1ilExSMUtH4ZzepzJdMwsOP8YWPRd7BFwYNzaT
2iu3srGGkE68kq9fXa6ODYSsFyPzKAVDjbjGGZdwWvjPzOWYDy1ftUMMWc8STyDt1aHQzIu2GFkm
FIt+X2t3dh404mOEza9DPluBtAIg7IAhgpSg6oakoYmzytI7YhUHbISzBl9ZzcOBwKFT6WUB0TLQ
uKjR29wE2BNWwA3GX2dS6O2mouj3Smr+MUw99p4xTjUohoJWSU3HgUzHk1b2MDY9JS5q5neowUVF
cmvdKhMqnm9a2kvaSkIWFfvqSI+TfScjBJmoQkrVfFedJe9uNiBOYqAdx/8Zs36s0oqzTF8u49jI
0xVdVViJN+ypNh2kvTUpOv8mAulph/z1ze+O0nRZ1ZiyfGYSk2/5NMpbKL2S0VB9zvKQvsCjxvel
bp5TNRh7ZzKzk6wzNuMwWQ5FR9XAkuuLNC25aZSTXKTSCPBwRuuqOX2yMwavvwFBQfU46vIZqxlO
gTA7S3JnXsOxBdA4KrVj5JfutBynvm8Ql5H89nVCzuzpxU3SEx1p5wNpye7HncW+7FLnH/RH3sVk
nRh4vcyG7ZAf/B6jt47RWM27zsaIWIWFeZMDQ+m4n7/nKfrPmhLvM8qoeibfqD+yCFKsQg4B0dMO
A+qIeMNCXn9GzRxtx15OtwzLimUB4/HIzTqVoi5PvpHxBXFSQijmv+hrlpiVA033tifM/NCIaXkU
oFMKnYISsZqP4zjNR2OqfmrR+MwD6/n0++JAzW9htrmieO0qznrIrDAT/bqkp6mwhFGbMDXWbS50
GCInw8RXiDez1kl8mOf8xFTn/7787/ekI/7o9QhjYvkbnZrmAFzOxUfTwKI898IjpKKMidS6jRg+
eVE2nuqiG0/l8lJFTnMoameDs4sNuGWMGy+GpeFqXXUy0G1gbsNEviqd3EQDfkm4breWYjXg4OiC
QMm1K0SBlkf81RqkIqZ097+/vLL0YXgV3r5efpXzJMDtGILElSwS9l4Tot0nYRckVjWdouUFypRx
9PWX2Sp8GlXbx0jKVxST/rHlebhzdP2PYVrkOC2f0O9Xvz87Zaet+Ev/+2dYxEsemj4DPN1Ooe2W
ySkxwvjUz2Ny0umtGJ4Pgga7Z/krbEbc8b/WaYiysVrGCKYRn36/ghBAWELaIFToXhFKRedRI/iX
U281dn+9IWUNV4Y69Zjur5E9uefCpsr2etEHpuG8hbpxyuMp3NqZ9aa7voVzH+g/M2IUeWWKgVzC
hdlGtZeef1+KZbAIuXXdmTw3RZKxvUBqy3ilOhH8k4DGvkA3XMT3rrUrl8ZfH41tSHTBuYLqY9CE
VpWpb9zGxzrZkBHhe5S/jlcNBGkYUWA4yU+CKQ5LHjXr71cJIJNhMBlIx226TiLtARiOOrH0lqGU
O5lHQK+4feGbzToAKEt3kyv86mg1d2m2A396ZxTHRomUmhWzDDS9jPmRKxHUgoE62oSYDDe5Fv31
svkqOvC6lSu3GrpLHL+AMcKhO1u5weDIDj2si3PMGkZznt0OG/koWaq0znCKYaYSWYZrXYn5W0UG
tpmsyS82WVZl30ZHBhD9uWNTHUxt+AEK+ljQE26jxPsho8c6tJG2rjoj6GaH9xTXOdsuvQlsQ4qd
yzn8WTrylBlZ9Dro1nSZYiZW/Uh8OOECJX/Qg96eLKbbdnJSTiGJ5/32x1S8u6KtLq7bkVcMZBtV
jCdOjszibUESDf214a5ZsI5AeDFmjpp8TQfHuWLvQ/po2sODGLMZRH6R7bE2VcvfbFv84MQWRquI
gk13qvBf2scfvmP0n1iF4UZ6BC/P1fRkx1ikMHkRGj9FARoQ8ykbWAoj3UcnYzlneBjaDQUmA8q5
+tOkDkMotVieRhN92vQJhLXepXnUHhvUOFscj6zwB/PDDt9FMZjfiaQqx0GcHLyRsS34yaPnFDS2
JkENOZX0OaR623sp9Ehk3NjeMhLj2rzt1non+7/2/DAb5x1Muf2eFqyFm+JBykPLU0tQONjZ3mjB
ZPRek6K3GrLNAL7+te68AXlAUEbRdws5jaEHMHWsNQs1x7AO5S3JCTIhegCnvtdz7HWFh9NBXppe
n55jsv8YL2bu+8TxaVCXK73aqln/iaDm3qxUM05VTi70wuzBXZp85U+G643fWVczI8nyiHXtHN+6
yWQR1Bj+HdFTvSIt5NQ4ysDkAIltXDQXE7/5GTaLkzbsl7yTG3WsrGFQaHXT3lkMIHizIG/0VTau
aqPDR9n45iWNS7H2q6L7zn3gKWQ0fY4SEzZ3gHFAnAScBRLwfmryf66X9t9w5rkWpjncqsbHIAfc
b6VU2217E/9PKDx4EaGpghGuHHNOUFtMSu7A/Q4cIdVbqkfJaawrnAiyL7763njzQrgfjsoPUa8F
tlNwwbXlnzH+gAHRofmZgUIwPeVAXP7ZcjPmVuL39fe7nBWSTjd62Hb4FbYcQLmcxuPvSyETIgCh
oBRaZjLL95AP/89Xv9/rm+EBegNjbDe9sUnxAQUzEuAyXsNnCi/D8vL7/d+vBpsopbQY212SYDbN
bRkFv3/gp0ZJkOAxg1lzpvlcZ7MKNxxL7dofveiCm1gydOY6jQH0GxXz2jzeKicCaNjjoZ0Z/yHu
ywEaSPsY2+xlTR1eWwIIi6hFG685+uArWrKCDPBuy4f1PBCCE/x+O1/+TFQ9S9VuQofXTfSt9G2/
309cl39n+RsA+UgagZY2Dz0pzHW7tes2uf6+zAQWUFOS+MJzm5IupW+WpNPhT/ar5qMq/eEqHDVc
x776/195UQc/wgCY4cWPTMZ33dVHaiQx7MGbXQe9ZYxDybyLSXLcdGD1s3rKOcEINQW5rL2UpqBS
YF85k2m9an5Yn9gHafQ3ZRPhZ2FYJSXryjBUrUdorIZlDndqrfDW6SroC4IaDGu0TomNmKgbTFQP
Qk8DYdQE4g3U7KS7pFfcS+A77FvHUNAeGn+XkmlAaWuPr52hs0O39Lte+dNLrd0IuPsK2Ur7dWQc
enbJqIpf0N162zGt7K2TT3tnnKdrqI0npplfkdmWW/DAXKB1YrzmY2PfhTI3llZD44rT6FCRQfdU
mpLWNr1pjfNcOG19LEnZ2TQ6ItapYeNk5E6Mm4rohmbM01fh+MUJlgz7Kaa9gauN5SbypvQVsvRA
fAiCqWZVAko9RWn4Q7vQHKKZ2wf+Aig22BcjBJUc3EzN8evh8SvC3mUYzi6x78EBaBOdk2Z/1Ojl
N06bztck1J2D3eg2fXq6Y6qMzlZOjBzKTF0TC01RZqo/ojOMux5LiDWGeZ4F929naH/8crrys/t7
r1vMRQrzTu2BhxAdGbpChvjEciH3hfvlNSDC+8RBAxbJjUCqvLMG/AvTShdp/UPEADo/5o9vBBeV
29F1p0tZioFVBttAe7znWiZf0i75ApdFcmqUke3eFkZAZJHXqOHfIBkoZWLKTsVgA4kqSEDr0Emx
W7eOQyvL+1B3mC6o649Nm1qblpEPUeq+OFZKyIePOjWr7e69ELLbg714y2Y9MER9qmN0IAgnmm2l
yelFQArtp3HrN9AG2J6b97zp+gNmYZyNbIGCOG5/NNl/Ki+mZlVWtY3ybGcDUVlZeaUHFS4uD6rs
2ayK7GpY7DCV35POB1Qtd6CdkPzIIrYYOfiBlGJrcu+tGOujGBsc1KBu4BKlL5NnpUHRa7BK8Dgw
MKrajSdrm617aC9KbfvKGkxd8w89c7feaMYnFA91rkEK0Wva/PoFVJK6jGajXwmscvahOX/9/lOa
1RbyE/1P4ZjztV/+wiBw20Oiadjj8T3UE+Z5GWCl9dTtR1Wiklt3PSGB3YQ2RiE4Hvp3exFZq4xn
OEsxuBmA+KxrarkuzBPtU+QLRMgDGhX2EKI8LMyh5A3ZifUfkZXsoBWOUa3YVwZhuDxAsa8mZrMl
3QPdcdlcCOvprtRA3dWZ3I4bk94dDFkb1uEBOKd6SkLKXJqnDFpKU8AljQyu6D46TJPzMKhLHabf
eFPqE7UhdTdBDVfXquV1wS3vnNh/y5px64SsAqLKecVOGCBCLjYTy8vKaMtbBQ1vKY6cQLeq5urO
dUdPwCwU28nJKsaTKWu6c1/7TIbpnweo+NJnzoc/YuBMmUnHhkjPoSgY5kGHoLCV274SDr6ROaVZ
zlxumzZdtSmptEOO9nBCv7myASZeRbgchaIwrqh59JXtqPGs2i3pivLjs5mc+EpIl0RUXfq3sBtf
CRD1duYkm92U88B1NMGd149yN3Uj80E98w8GFOc5yfQPr34tklq+Y/RwmuwpLeEdavn0MXky31tg
ndAkajtVw692MMf/AjOONNcSZew8HupQHVXpkqpWFtYzFw22GTGdAbLCvx374liXLGrhhMKYbXn6
zR3MBp6xbMdDDD6Wpiyyk9x3wZWuzWX5Ftm2AqRd/YeXa3rnHuSH64EzAKFAce591KQ7rMrWgzTV
kI81uq19gn3dya778JmIXHTSB5jG6DHAqXmnW/hGZwQ+gRY16UMjpDP1EN8Y09TD8ZrCF10mQY/n
ZAtFVTB0ZrjZJYiu0jE1joZeuJjxkxCaRzEfmz7OH4ze11rKiDcfbe9UsTi4DiN6fgGY8JGN+IQ8
ws8CnxziDYewh/pT/0xtq7mVTSheFi5lw8ZfOpGEhst518fxySPAb4MbiLY+aYsT2QinNgHdRfRz
enHLU6x0+70xgt/PpiCO2B/4jxc2iKTaqsQpctAkZWE/bij2lsiLQd9MxJ18kCxBMiVzffbyRtBO
zXCXsn5Rk0helWDgBPF875amBvKPjyZsgLCgFvjxQuwx5fJp+UlYPIPCPkd+uSQqobpth9bZx3X2
XphwCx1nzh6RKgGlLDt75aF8lkn+MZC4gFXoEZujQKg4nHpJPEYEEv7DcTnK+fUfqBiQv+M9fRSz
XNuaF761UWkGVpz+h9dv6X1L4grz1tjS7oTBPLvW0Yb3gRtZfyFhsNi0k3K2nuGUtEVALOy32bM0
3nqKpZ6I7K1fZe+OzLXNZOjxY+kY1gNetfPvT47No1l4KBeBrm58nxULnyXaXdfptsBsyr3revWu
h8sUeATGfUQIqIrmXSui/G61urPPC5SHfu9cjI672mDLcTB5oOCFM3e11sfblAzmR5/NAqBKC8UL
fYEBHZdZf/iZ1dV4A1ITGaRQSzt9GGyXLzorkZXd1u4Hpn3CIDWeA9pYh4GylHzUWX3Tpe2htQVl
NLPJtlrta6wt41HP9bixhNhhTuqCKBnyh2B52rrdCUGXutMR9avWHYt94XpfUbsvcWTcZ7P/l1cR
JqsMI5Mw/L8ZNrgk95x9kiU/hLbdXBYNzyQH82YH84/dNNGFuQiIqiwZd26fl8FS9D7ond7yhnuw
Q43tYmG/GwwEG+VOD1/wmcx9/hoW0FvRe+JcMi1ADNJ+dsVwaUq7O3Vm+u/3XTfDn55zGxQrl0Lr
6a8RjNp7paZL5vLQUctl71UStP/c/XXqWj1QIw96Mm6F3fgBQeDaI+mmgBgyIr0R2wWF7StOvpbm
KLXaR1wPM3ZDoOUaKjlXzoJfHtv3dq5eqyVFy04oTY0FNdctbz8V4p+XFTF0bSQqustTPOnliKkd
9ZzU7oM7mE9gDuzLaGczYgUeACRIt7uGRnhjU8MeOEWNnS2IDWQmwaRdfSRe7J8YfvXrlvycPh6j
N0sRmxtH6XBGuFIEfqjpVKPIeTEmf0A/Hdfk2PTrWee619g6s5Wpz62bYpNe3h2WH+2pik1Sucr8
htnxOZ1q4xGh3g+oUNAjE1/xQB77xsMeZQs9MpAHVS1Oz3cChadHQ/TJjiiWGwP1GJGqMh9hnL+E
1RTef48QTOV0wQBlgSB7D1Zx+KJQUq05HDitBvTMzLPZ/ZQW11KT7PURtT+FQhSorkMlxyFKWwSD
ZvnUxMwaXve0Bl4jRshUcvdMJFExMZNvoiucS0RHuSoZbT887k6oDy4nujknh9y0cziG+cZNEvUO
Izg9DaSqbEjN2TnMVl6m8p9NOArW//irFS6SjuV/ZkW67LBqe0+/0n02B1HRIOGB+H07mT5xHpP8
V8biLBOG3Fb7zVOMsYb9qAhTPCC+ngkRv1mUbJ8KbiID4Eua2dG9SJsbPB15mlLvc/Zf8hq/p0ho
iGqGF1sMtmKf6uLJLcvi5hjdS2eb7XnubGQHTfbOgGZ802BibKJBe5oEOlU+Uefuzwuey69ftSTK
35kpEMJQqS8rBqePJyE8K/IZFWIAgXvCJCf5kc7sb6Y03g/eHB/m0LupPpqOekEcUh+Vqxxb69Rq
/7oM06fIOOkmVAqVY0xB9+5RzDOA1Sd0D+5w8AhHRvxGmIVBQnmohS/MxJofhImsklB0emkRvsy4
b1bZ5BZvuc9nooiNvTqtqQ6Nxc05A46X2UwZOcYoqxIdY0aj3UAvL7lPcdAltv/auMPLkoby42Vf
jUu6dUUGzkuf5y+JlVS7zOZZRCQjOicnR1NgQH70cta7LK7Z1CUeIqJhXmfDWK8TN5ZB3tf1nf4V
4g4eyTvwqvdY5rdehz0uZuYy0i2/XU1Ea90n4l4mbXKwyCvYOqxKL1Xs+XuXNhJbih1k3ew+jRHR
dVI2JOWq9NV0m2fThvVDOtgLNTBCub76W3EDgU8xLh6ryXtCcOoGKrl66hFWsP8ZMIK50ZHJfnYZ
Ba1m22nORhlmvZvSNEVIMWRfOBdveC0s5qOgPuDuYiM1Wor7O0+A6dOwNISBzhS92I3mbJGI9Zca
ZM+h19D4MkN3eA5E9sWr/x97Z7Ict5Jt2V9Jy3EhDY07HBjkJPqGwZ4UxQlMJEVH3/dfXwtSVb17
dW8p7dW4JjSRkhgRaBzHz9l7baFwI7T9fbQkPZY+D48q8DAZwjImQLrJGVog4mMXbXgF3hr4lnTa
+++yNr/bXpV9qbw222BeeJqrbDhNbRTs0dVlp1Zk2SVbXLAKq8QDswMH6VwTnlI/N5lu4Rxobebc
/O9ZN8vn6KqbdDTCb5XFTC7Jk5rnkTCPZkoK6UD8LpJz5e/laFmnSlJWAg9BuJsVYleTWcPTKUJy
4/AoU3PyzZFLMqs9poeMZYmMDJpK29rG1fXz+7wa4IOP4JkSPGsXs+j0mT7wnuWe7yYFY4Q7Nlo7
OrG3iRNH14kV3FabuM/qY97P+gCp+oO73L/8+MJ1RPY31lpytPsN21WAf6gikUuFk3HJVY4Dp4/A
hfYRuBGgxqFq1SUVA57VyY4VpVsMiTwWp4ZFmH9WU9cbRXYtLGFeYX9bVRVpEKyZ+HZbq11s1bzv
nz+MrceEvu2VZYsY54HH8DV1L7DeKkIYBxDiZcrKEhohLMw5K39+Hqb80XWXpdGl754AKOAMNEJj
G9t0KnqTLpMFVAmHaIgQCx1Bem1lMVsaFyVoX9ckhIIf3qGRRCGkx+L6x59SCMboQdtPwdCWiGAT
OCYSuOufv375U9Dgcgp884IKxdpNhY9DOaSBQtDq//qSRxzxrOYB3EIlRHqmt/OMebsqs6eGs7br
orA6zSjJgDJKBVA2ZYTVuUgtGgiLgnyPvVHHJ/A7SE5a66aAXr5wJLNT3kT5zy94Pif8j5O7nkEA
5SU2OyumhGIfyDYSrNGJNhYs4MFApExb5vTjizU4z8KrjG20/EhM2Bq4bvDbei0mUGjHBaTlsx0H
e0fWwV50BOOMab+NU6cyt15v3OoUACGj6+FEUPe6Ksk4G6+dSmNWASmwkl78QYZwjA/lkC0Wdwgl
+NwDhGA/xPIecag4cEbRAiexgKyllcvIiJ4dA0onJSujqL4wKp5OsnebHeLYx8atdsQqhgyZsb80
XjtsKJudlTvIp6wdP6Q3dQQN4ZKMM7YJmpM9VMZ64tydxrL8SF2ai6jRa4yxe+RGW2hy1Qnrm030
KNt7w4W02+jnAMIY9cCPXAkTBDI+xyQMq6OVx3i1YWxusnmoTxwptSk5K3Y+7jQRFLuQFl/GwQjs
ALeOnRB5ozPABw0qGdPK8tOPPxUT7hx0j8uZZ8gswsRfd4S1GLkHvG6I71BeVievwFbQe95dM9Q4
1FG842V3D9y/JFH1sEyR/izoBwFsk4YpfFPL8tYGwr81A2CMosvpbxYcI5CAGWYjcqk8oqNlMFxk
RQfEG0YllqARvDa70rTS8c4mWPbHeRoatWv6INi3KrnNBRHaHlPhvaL4dxyTYCY7+jYWGIH7O5if
8akdt6Ui49EUFqJIR591GwwnsAcG4iTMxLHOggOLx2JUBLi5bl2L9hXQ+Udoac5aqaE+NC0llTQs
+8C0Txx0wyrO9btkXEiX3fAsLmRq0USIT4Mtxi1B2zb0BgaaMeBxTsiEm4EbKfXuJ7oY28TzoT1U
0wnMChu3AIVemXcnuXTaf/ypMiwGun2wj1XbbjFrf6dLT4RDNbGnIgxPK3YW/GYsfABTZYEO8sf/
A9ABXWvMrM1IBACWBap8i7T2UZU0A6PgWKsRwUOJIwP9ba9trOLOTJBO9/P8jhr9Why1T6llQ2iS
40tBYCpBC6CcMz/btl73CFrwIUkYXItygFalW/rX2ZhATSPlt30yMpdNmVk/u2ODKn8odlwluMEc
Bux2EIRrFkNCMhSIZVAW6b5zjDuas8VVl5CJOttMzJgHAnmM6vIOcdo5GQsTVxj0ijSN4BPpgi0K
bNV0Qbxyc1O8sOWrfFT7Jog5u2mAFOQuII/KeHTi/gE3t7k1E+cmjg4UMVh0JsqslEcv14lcDUGi
LtrQN3Y38WAJA4CVwPDQPKlsm2IqAgtO3tQwOO3BMHgampSsLHnqbJopmJZO30hiT3I8HCcu723s
c7MWm7xGnxWklzKjfWdpjIp4OU8aaxL7mOaiRYEgidx0Yg3Sw6KQcNiTsv+CDVfI8UxY6WPgWCDx
XsUw7h2NZdvLxD0PL2sVgi9Yd52ZI0kJl7QzTMpDJk+Ta/mrwRRE7+SROI/ZeUloPriWeEIOfN1F
Q7LFSoMFxu22qFKg9ap0uCfPFJE9IFqJW/DgKP/dgkqTJH31fZiHx8nvQcOJKjklKcKJJkIUVYHL
AHOOKosMcdg1RCgclpeQ7POxq7v6KEWpyXZAa8J5+loPcHCzlscdGgCl0/sEARQehovNpm7fyKd6
rjdBUu0DR73HGnoJeHIUGZ0d7+ndQRMHjbZt568kqMb7zoQRbRR9fvqvL7PHY2p2IyYaIdaYyMnv
0kbsCaAcDgGzZeHW32ydwfHzUMGsCpgya4em57oFPX3CFJdA0fV/PIWnXauyB8RF3F/yjiHztJG9
KJH58ExsU58YYYcVLZZBRihTDunaKQaEOeR2OMaJojg8tCypZcN3+fKlsrxjrOtq79U3vquwWXp8
OJDu7Yas4J4LqaMIbeJ93fjHrIuMfUCYPaIPvOyJyNFZo0ed0Mvh01Z7Zlmaprb9Pk7DsG11BZoL
0D/DEo/P1an+jNTclVN5pgR3yfOw6/WP34c2mKCSAZLHQDDxyoXwumXv057TOY1WLKwBRnyum8yv
UWe1LP6gtgi/a8SHX5AZE6b2kzVN721HA4vu8deZsnfH7PKuqxxr78XotNTIsgY6F1Akv8lGzIga
sYq2aMsfpzjEYBjCaietGUG83+rdkNDarXz3LnCRb6q4ffLjEYszdgy2aiPQcn/41hChuoolmVpx
ObuHJhmOysMoLHu0x/NEHbBiwxucXUxSQ2xHGGSM9yEo6BnU02Obo5RLcH6sCj98os3FVGb5onMz
2MWJejQdYI6En9eUZI9eFjWnsHgP0PXuEPbguFyc2JE9TecfXyomCZwMitA2hf3kRjtM1a8DIdi7
Jpdfi7Z/YuCV73vCWllYzeOPQA7iBcazZdb+aUDPEnnIa5DFn1WBeDsGBqDMcEFZO+1xMhCtOcl4
zssRUefUnOwGK5JIwGjgWgtXg2OQUYrfNFCaXIjV1KfYiUN9mwLsNMZnDyaPa1bewTChs6Reae+G
0chXdkWpXRNNiSjQ3/DodffUPMNpZN8RWng1+ORfUCWjDWJeusSqMGPozRsIFNWxmMhkbEJmOfmQ
bblykXF27I+zgua2D/UVx9KNPWTEhviUlvTHPjM7oTnTAAQ2Cja3pdV4VzY9gDOhxeHG9Y3LPA/p
o28/Jgo5VxJ7Ej2IU9+QqxIH+o6Aaetl7tkPxaUInz3tJZSsLFMAoPMVYcAB1nhSWQOoFxvUTTYt
4Kuyma39jN4qdGHJdwlGTrf1Xt2uJoAkdDlaQE43DHnXaY4vOarwC5Tpu8kB3U3j+AChAe5Q4N25
6fBhGzxGakOuMhUmV3lRfpsG2z/psf/6DvcDBKkuZ1BQtoU5IOflImh9yj/PcPD3VpZ8sDXlsWvR
4kw0/hLTuqUn8zWzm/qg9XevahkWG3G4r7NkLVnwuOS5DGKrjzaDBynQcEkD8q2xuklIZID0+1W4
IGnmyJSHQZn5ToNEJdXDfuwyFR2jFmYKycs3c/rpQA85oA/9mLGtX00WpXiJbnc7+Z9kkRT7ntCt
lWVIIgVjBpcDejV/21JBrUnd5cFQMqlIoDMGiXeDBKA40cwyUE3T4imjCw9g+g1IWLaJEffnpLQR
6PA4O9f9a65TVlVAtlvPLVD8m51CWIWZOq0T/xD49rArq9tBPM+FMV+XOYqx0RW7jDM/SBVvRM/M
vNaoi1OsDvH0jaHYm4jwfDdF6h3TEBFl5n0ErfJ3uD8QyLhpNWz7HBMpqxvOAgxGGYaCrWa7Sgdn
cbe5CdRpE9uEUYLccAJAYiMBV5y3UxrhtJ4moA5un110BtTZCeG3dgSdOo6s2LpzbolUxRDmgLBH
gGKu0tR+dFXfPg4Z2oQyoTVlhe0e0Q76i6YG6O8igKuz24TgibQtukO+LNs6YrXu2u8+jZQNc/j6
QP4XbIG1TBRiNwc8chw4H3nod8ySrWc2CJcunpNrNi5r08N5rv36CRBAs/jxC7K5AvtBDSQE1b27
kThHtpM5noKRYgJTod41sv6opCj2dDs2xhg7q2JsHUSg5l5XbUo1bLtrkmTedWTDzcSEuZ7jXhKK
aIbrOS8uWAmSCxAv2jW8ubCdna2XI9NZ2K8bEXrkjyXp90gE6ZnsnndBZiC0luYK6y49GMffwmY9
dwfZiO+05OOVTTwJbS0SlGjQJxqzeBPxaPc4xGDc6Khmqb+Wi4vDbB7HgVQku7Awz0z9vllCiyA0
SSwhsCxI9MJwJG56/X0cx/KGY8tL4wRorbgmDSKGJmrdczPRNBLgShU7lWgigobQjxWEKGczlt7d
EBnv6VRwB8eYxUXgB+swbq6NOpJrctqfphaUqU3jHs0Fkc8hxWtoFA9t33+KvjshcSIqIszXbg+h
otKEXVPo1qGPgGNyqjuD1BA7tAT1OVQwuBlr2nLBbk6dtyn2KgoYAXLTFexjp30yRv0qqCAdzyl8
jhAc1AYseHFqmZntzCG8cwyswSK/zu323DMdXfVOp7bSr+8mL+OqjLEteDpkHq415OeguIi4RaXN
zU6GhAmSDWQDFhJ51+BBh8ouP5UwCDeI0DgOfrhuAryS/dcyJ9ISic0eo7S37xi6gB/a8D4Bc+SY
TzyGY/spG777Xh9cHF8+6coxDjrPX9oiuS6nFmiDg62qxywYc1luOsI6t5lyVgzKnXVmFUz6CV1l
a4iApS6PyK/WY21Va6fICyyww7yL2LbVrfuZSHEV9xGqb/ezx1R4E1lwNUInIXe+vB5a1zx4UEe7
mQCD/iuovPoOvRFmbnKLtrnhwE1jtLhhXVorRMrrRgwov9hbZ5nRspagsJxCyLuE6WZbr6SRSJgs
XPrRtTbYIgq75BmJBTMBSdURvHVpyWhiDU7XWo0mc8u54R7GEpFgbsY6/CWKmm9l2UouPsqmbAYp
UOfZI6QOyIoaYeswHDMTxn2dISojq3YDQ4waJYYc3vQvUwwR0I/vGSPXWE8UzMMMy9kI9xa4uLMu
PJiEC77fO5NS+ixrfchoPpE+i/86MeuKkJjkhggW4vuGY0+rlrgeJk/9YCzT6rvM916TcH5VtolI
lHxfpCoxt98MPjfcDLpkGy6IXKHaBDxTPRiQGHa0iEn9m7rNULU3M+k9eCKQBFTcvbD1egP9K2WW
4QM7t2E9nJjBLwsSRFkfx1IhA/eQG1Zxqg3FCAHn1Ca1iwkJj0z3WRvK/X81jzB1vYQQWnB8UCYH
bOOxGQzmqc7l95AODN587BjC7OgU2PMddjxjY4Jez0EkExFv0lX0wJyo0Ef+OhtkFtbVQ1bMG3f2
y3Nbe5A2AxNMnN3xfOmi7wratHDx/gphb/J0tE5eln63nPLgFJhlUpxRG4V5O5lIlXXqBmWn532i
agquUVGwgEd99Fo6Bg+8UwO+4dlP9Usn029uq45DL6e7ILljMeVGezPHyrrEYlVkpTwge8ELtywI
U5iCTQqjek2viWLIr8p7vWsByg2l/9VH8/xcsszg+QWm3Q3iHt/DO5u3YMXfheeyMS26mzz/O0xJ
N5mXfrPc4tFpKjg4fe/hfq8XEHm3M/sKG4RvWDdTIR4ZOb6Vtf/iZzBA8SuyqwtCPz2PbRDvk864
n4cW503IZnmServkSK2MmPyFifSp5IfHzWfOa9L+3bixTg4cTgQ5bkk9DaRGieHGmlHkYta+qLLW
+xgbRYvXuLSyr1YS345ZTgPFPNIQaC4xqdc4x51wX9kye/E0YlbK/MTBRROZLr4w/zYsjE9m3Qc/
EUSZuNzOfRff+t2ye26FWuUF/1BbWLoi27fIUjjO3gz+BvexHDjQClsMNAYkPjiqlk2Qj/Wh7s44
bto9nAceTPV+IqdoRQvspiWSc60H56mlRmjjgHBwEwiKFSVfEGGM99AQabUMcB50GBzSBdrPOaS/
0RgkqIwLZwfPR6FSGqdaIroZfAvqMvgrxl0Zu7i02rCl2jaAnqlKg/SQ9xhIempvk23HWhb6GBVO
ffDLbtd1lD8zxuoqyU6I0ps5uGntgRAbNK87IqXIgMG1fe2k41fqZLHK0KKtEWzcjZrZfZiRr5lY
sB4HTErLlZw0OH1I7pxx5Cv07WxkQaLQ1OJ9sn6miS+2dPsOvWMhISJ70aS1Y9xn6ZActdXdaUry
VRd7BAsj9+sT9WoH75XLBqxXQLgcTPxhq5itL4ujhTlpZL60Bfl4YyXzx2iSGlBhkSOhlNs8Kz4X
Er5F4BoNrG2gJwR7MqIvxMgqwCmTs7+DSFg4884O1a1Vg2mfvf7kIA4vWpJoXAa58i6axL2k/7Hx
evBuc/5mtjjj1VUdfm8jJL8ZEpZ93enw2HrFfacVHzsnqna0kvzwgytBpktmmQirjPIIaoEcp75f
u7Eqj2gBPkqNDY5zeY3mTqL00/Ej2HR0yb0RbqqiCa8d9NWN9u0vJlrt3RShrSb6Qd4W4DvxJHJ7
G0OTn4MOP8Bc3DuTFG+zSQKJg/v+Ji2n5IxmzQcXQsSr7VgUiSkmnXoIDkFE8TanaMFyXtJ38uom
Z/ZodaZ5KLS/QbgnINy/QLlx7k0YRUVbPCAbZxpZp3dYva9G+noOZ7gXmIeKmI4pQuVizWUuAZRB
ZHuQWAQD6gjTrx9sUP3rbPKQ3y72rUVWHTf0UxCTueQO53p4wqaKntOwv5nbqLWfhD+yTpJ+avb4
YRibbwmTO7sivd8VucdujFaJFuh1krmjQB7xjuPaphVcPc8uOSpmI7ktsCuwbaM3HSSEcy1vsMcW
v1PZhTzm21j2ig8z06QDkLorxprxgpi/6rkZr3wCuBBDk4wwp5179GRySRjKkosVTRScoXVVkjKa
ZqI6AH0/m1ZwpUr2FMqF+EL+PAzmaIaKWIbTqigJGZET7QbIgHQ+Ik8cPIzPK20MyAAErQ4Nx6nV
lzGxvjZlBTWK8aenntDLsrcr8U5Gb9qq8dUoFDBpVL9N3sNgZa8qlZ90USlz5XSKLMqdVCavgYXF
kNyuxLZ4njuL4mbZ7A7BnG643vciMv1V0byFZXfKjIeKEpOO9bhg69Ur2vwzyaktZ05zw02scajm
0XUDcg1L0W1xu7bHSNhf7TK7ETUOelx1WxoVwyqr2MakXvzkheEV5Lajp8b7TJWn186wTCSvw8il
y4LaWGjY/KoZllbCgNTi3tE+c8K52pG6xis6waWmOtwGCWazgMT1Y1j7100rXfxCSH/p+IVbOWUY
YnhmaPvsctEB9C9BRmuIh5U4ckeXh0AMew9KA+ZUdZcMH4VPtYK6jgZIsSTO51O261zzg6dhTHfN
J8uzGuq9mZZkxwDw2mRwv686y3ybXbehv0q0Af1eWFfoilhuiKaKEvwIQ25cmUokG7PjgDCA9ffl
5O21xY5L+ehHTbJ89OSPZ0WKam0IAp50QKhjB7Enngbm6TeZ07yCmIR8Rml4rrmtgO03Dw1TmRq5
ICEBkqy8pt/VPVaaBkspxDdEK1ELFyM/R/LKDu4C2bzMkoR5lWekSRBz6SimuZTNhLfrs2qbd6/t
t2iLy+M4Vd1uTYwxZ0WZ7ZeAZMoG6lnRjsveG6CvVYF1UORYs6Ce5hzsqOmb9r0diufBbNlk0wQV
dv2UDs1wzIfoUBXDTd2JFy+rioNFOtK6moNDbFlik/vEyOAsU2IaNzFsnFRDvEtqdKF0AjOyowjT
poVYk8lzkHVPKBO49GFiatbm0yVsxxMTsFVVqKOZAEesjd0Q0cJ2fDFtWoKB1sYSVxEHmJbgKnDL
2kcMivS52UaYbSnvLMAZgugVmvXbMOmZeQzBo401eBer7kL59TKM73XPQ7dM03mvhwHKS7szQaGs
kWC46LDFeUZhgIyxPLh4x90Y55GWNq74KAclWLXXY+iTrVQQ/+wsWEXMVxFihjmZH0W/D5hk7ZDj
vXF9EV8QJ58VHVlQtsFtarj45HCocgyDmCnoa9dm5Q1EXBJI82b7/yMK8jZqp8ep/P7vf74XXd7W
0z3SsiL/Y+SAbcPt/79HFDzSwWv+8S3/+Mf6W/ReNP84NinfNX/5FT9TC4hR/JfpWZ4wpSUtx1UW
v3343rT//qeh7H8Jj8xfz6E37pjC5a/+d2yB9S+elj4pAkq64EWk/X9iC2zrX4BqFHFhUnmWLf87
oQW/RBZISR6OFL5ECCUU70HxMuX7t/so182//2n9j9GsYwZDBI8oejorDO17nZKIZzvVA252dCU8
KyAGPrtiPFJpNVqfHckW0raDmzFw7pJSHf9wNG8LcgyL/B95l90WUd7yIi6v+POnx49///PnO5Km
zQ5I2GQ8mOQ1/PEdKere1oY2B4mU6Ku2x1dg9M9qUiBOneHy+xcTy+f766sB+cVtrhTH4M+vVvlG
X8Nd5vNriwTbDg2L1iRg5v4+bppN3pS0ecaWYZk33wsCDSEl3kXUNCu2vc9iwEHdoj2twvBxMvxj
RDbgXItPMzHGbd9QgY1T9jmDEG2qaVdNxCmF25JI10bGh8o1GM6YizndAeinAmZlef1uoIkeJOor
ng4jQIP4ZPfDu+xJR45udIiOMnaK298fh78/6L5jCUdZ0hPkZ/zxoNt9ytYSROOuyBg6xhrWGB3a
z7q9CUBW/f611N8dcstWEgOpFLb1yyVXAeyr+pFLDpFu2+DNxFRlrLJQl/TBMCmxwP7+Bbkl/nKS
Me0q6ZhSKd/+9ZKqGSc60uQVzQjHMviGMM5vm35KdrQ1H82MJqGH8rukuRMa8iDEzAgmTG/KjLRM
4K6X0G4umVlRD0ZnWv33VX2h+7Mb9Xjw0i0OYzoX+J71+fdv3FoO+y9X55/eOOvDH08LqISJni2n
RXbyOvSGZ3yNH5BJ+zUp4hjT2+gcaPtYDM4hrmgHhn2JEADPBCWKBLVQrP5f3tCyKHmW6fqe/cvN
CbgLWHid6h297kcWCmCYPRwk4wQr/oM9wSFVHq2RaXy2x3GXddMVHsN9yl6u7ozH378Z9+9Oq2P6
nu9yMUnp/fJm0AVHWtAn27pVuXADb4w5vPJz64JD3dwq0X8ZiX+ja8pmuQwjH/7lLkl8tL1x+1K4
w4VWIRvrK2Ht2q6q6U6nb6YpXlqPBRB/JjCditkbPTSyUR8KNRFy4MaE4eKGiD+RVTw7uqiIK7TI
hc25jee08RhWf4yNex0V4Zs1eI+m0b5YNtuMIEtePSfd6s677lTymQb1fsjb+6KzX43cfbapCQzz
moE/6hnwJTtGH6t4IiaeHT+sLuC11ZR/KV2E5zoOP5m/Pru1BO8jX7zO3colydQKGNH9/jAvR/HX
a9CxHMexSdihwfrrChmQ5mWm9JyiCUOn0UAniOdnG83Gqre53KAK37WmMf2HVcIy/+51bccVROpQ
Mbqk/fzx2lddx7SUlWEbN5t4rp/AVlOjWc6dQx774LsnPGDrMMsZRMX/4TJ3/mY5VKyDtkmCmeBS
/+W1UfWVoJyjkEkdFsaGYC2aDwb60X4j67laAbW5yLRLj5bERdE8KnzvV8H4bSKYdx0IK9nBRqhW
9DmZE4LpheY2rRxRXmfEYMQDDsIRdSRNg9khbYVnCFxjaGUNBFIvMW9o68JLspBqdfM51sswrYWt
5vfTs7R6forL4T98ZMv5693kEY+jKDp8l1CkH3fbHyqBsKkHe8olE3+LzicUiUdTXDpBukxG+F7p
qKPb1i8KQNQSfYgEywzeemOPVdlY2bM8Ejv/CqSDWX5dPxC59uCotzLAkNmNyA9Fkt3WFNaVmb5O
CUxDI3J3M99B2iRUXNWIqvRblahrIiPGo+OpfduOhxb4Kkyugtgddg5h4V77bULUQwEhrTZOtJKe
jQYOAMYal/ocuQadNmIsDLM6wR78qJUPkjUgqhmlD9jhDWSgWiGBaxsPG6dLTkqpyAuMvpLcw/Kp
0r3M1WcqZLAaktGkawzbe3BpfA6c0D7WJFOaCg5q6tz3rXMNEycHFYn/Ny3FY8MuNxByPFK2teuK
En87evOJPMNvoN/dbWXven8K1rNixxJO/NfMdg62MXuQBcKTCfKpYTjkZf2tatJX/AMnUwe39hJO
mMhL3NmnGhxyWeyctt20vT+v8/uwcRImTKm/G0ceCqG/ibzcp1fO/VK76rHGL5tODti9kAecETFV
73mkQfJBaiYOSqAYY8I0QIREh8oa3sVRApA63Duu+94myZmOLE+5xHxLXMJtS0AP2iRfsk3eWDcO
MhHnhPhISrV0HbvO3e/Xn+UZ9+f1hyLXdinOPNoQlMR/XgeEycQvtWjS5y7WBIJ34dZXxBI6RfLG
EvGSBp+QLOYf9cp/95VZdlAhmQqtgmn9Gufl+YqTNjGokmTSr+r8zum6q7riOmgImZSomTsl2Cry
pPj9C9t/Xft84AKU5T62HctTSwn1h3uRnw40uhp/awxM420DMwmsBViP5bWqkUhLEiyYQFNzIOgR
srrrADt12WJUCUdgeLM3rY3mycbUXLbwjJYxeKI/bHt+/v07FX/zThlN+5bvCeko1/ylcAwgffbc
NmrbFCxMTGCumjLAfeEiZeGd6AAtaJjBcCfNT4cmAfMahUjQGdeplI9Ua4DuPUp7HMoH1btHQHoP
yzNWWVyVmBeIQKFR0XrGd3uo7lpUuXY4Xky/eKB1d6EWWQa9ep24DBQsGCpQFzcGH72hjaQmvMwD
bBcjxtM88478LH39/QH4azG7wC1s12G/ghrw1/1TwxVQ0Q5jNCpKkqELjJw8JwiGpWpAw3D1+1f7
673AdeEuezVLUO/YvxxtJoZ0jfrZ39aj/cZChqwHoFqUP9RGsq2lQOBIo4RZze9f9q+Phj+/7PL3
f7gcQUjmHOjJJyMdxGzaME1zwvTWsxCN/IdXMv/mgFqoUbmiCHegqvvldresdiRjxULTgFhwqNuv
hryXyClEPu3qzjtGWCE6Ru5jOANx6+OvPtldchh3s41sJ7RY4oIKVWVFAMZoBBDpcgtXG7DUuvgS
YtcepvphTo0UQaQm50Ly9HVrrhaZXvU2KzIROxEySOtZdyBAQ0d+nY2mX/XlWK61rwpkCyhr/RoU
WRURFaf6C2nxYBJr6wFp5kjFiE9z1OKQ7IvFEFDZ4acuxZ0Ou8usvZ3qnOMYFukRHPut7itydKs7
OyVitDD6EN+l2kPUTlxbnuecN+QDm5dNRxHkfzUr39zkLlMSD1lWvZSMyW0wwUiMm97YIj04GXJA
LYjtmM47KSbxG9gdF84P2TqRNSJ5sNaOJF0DGID2kVcLBui5E60rkuw4kPmNubjmPWCQHJwlX3dm
ZpFHIOYRbEVtmm+TDuzvsiuJIIE1/eO4jAgg0rxmgjp3Qngf6PxLmkzPORlViIhL2Eh6uuu4RZLA
xMQ6xG/g2T+ES7SDa227Jf0GlIfwy31os5WaBdwXFA0nn90uSO9yW0GAWWe6ojKpBcNzf7jvw+B2
Cnhk9mXpQ7FZNq6N4LfPJZ3REaQOktAln9zL4h2aAXKdRnq1cF40guZExJuwMs79lHJgOuDXHjal
9CXqINFVOQJGGne3rW+glqZMCAZBe5GPRss5RWk4HYLUTDejZ6KXd1DE5VdeOeC0z14zuCkQKB9w
McD0nu2bskTJf28EzxEiGVqBwW2MO9wr/ccw48iVLjEKVWMmO6OgTUxEXFdReSg8O3gNqtsc4tpR
ZG/NUEyoGjvOn/dqGzAio5ET0djlbbTITqJxj/ZPb4m7fEgK416X5a3Hr90MfvfWuXqrEmCgI8j7
PmxBRWaE4rFQmslrNgIWECNHhoxdAhquSdiAczlKKjvRLUqzCkVyjWXN6gCuzdkNkBpW00FdVx7O
AcoJRpagP2RHRnJu3jRGtsktdUKZP2BDohDpVPfkwsXr0OXhmwpdIsJYPfAcwa8okyMQuEs5WncN
ElFK3+wV4fxzSphSAEB71bvVC82bR+rii73YPIgq6Q0S9eDcPGpJ1TPmjlw3efKh4U6VKqa3nk1w
xheThLjzQwZTU+uyjMSUrm7/PbfGdx22GwrvQ2SlQCpwqiKnab9DsVupprXXqlmskASV2ROPrD7E
AFB622lgRkXfeJNn8F5r7BmrTIM/SIeKKfwlHKqXeCnfu5m62BjGYVVMxr3dgkyQZGWAQSUAV3Zf
JbOQobcRY8yoyKYYDE08XAIj/mgcIIheuZp0/FbkWKmQZu66IYV3n5pnlVQ34whTWsuPtgnaAzu2
6x7kA7Y66mwGfsRv4qXgiv0gGW5xXJq08qa9i5Sf4e9zKcqXRqszmxysXkOw4b5YNQ18IhzuO7Nq
/HXN/tie20vno6meH7JuwHIlb5ULOdo13GwtAAbQbhCSSYnl1DQO7ZrgZqVvEQBRgI+wjB5NKV+s
lHOjwvYUBfnRkPmD0ahHXcjnVhVkhqV02tRlLq5aQJIoxjlBukLmYWDYin3nLi9mMo9meTbE0qSp
UDcJagi2KpeM5j1PoWGb9nm5TsmogZp7mxnVtIf+5ewjuHsrj1H68MluB51SZD+3dvAtUMRBpSpd
R9/omPCmzVZv6dDeOukEQsg4YMwiDJRMF9N6cqPM3w04DzZGGz1IENFux60j5/halQ5HrPKrU1dJ
7jGIvWbpP5eZvvRq+JKBTSVrLl17LU3ALOOR2UgWcxbZNzGneMEDvSFwnIrWlhCaemSF4m6aLeSA
BG4Sho7uMawJYQZHXJeE6C0jYIG1Afrrzp2ih/F/Mndey5Ib27X9lRN6Fij4BBTSeagCyldtb18Q
28J7IGG+/g40z5XYFC95FXpRBMlg9zblgMxca805phvsyE8PPQiql6nkKUzIKUrxZvdMFbUYuIBC
FGtXLsEG2xE7HC+CIoqOCvkwFtQOA/NXruRvLclvmkjW6Lcdr2+4LU2Nu5CQHYq7aYUtkbj6Hp/4
nYBWu3HND1shrkTAvlmlcM7aysUfMe/KsrwjTgBCxFIlxbQEuNlfo1HA+IcIkVcXBvFMVKCbonRI
N8zInketuAOVWcDa7l/0CffnYH67lQLitOV+SiI2q4WhSiqWpQUrbYzfi2Z4D3sdVQKCgXH+dLP4
09BpO9nWolnBVUyGLK+sJ19Ftym5g3sr4hqpXJYe2x12aL9rxq8oksZHN0lu3Uh/w6mvrpwue7cq
XPgwP1IO2URMFw5d0EnD7KLMf3HWsY3/Utm4kEIoZVVkfTRYlq//5lhVBDgxFA097BCCgKmczVgA
WU3VxzKlCJuzN0ZV1kemo2yLI4wK2ls6BeM+F+KJlnOuZ9/U3vCcHI47c4jfYzl0o81n2ho5b/RC
cb8ShfTjthpGmlQD+hzcFvxPG71nudiDy9hL53qW3JilsS0VagSree5VBoS1/ZUBlKtcDtHS5m5X
C5Y56Ddn2+SvLIM3LDNmQg3kSxwxWRfL5a4lSwodE1iVVExJgmXMuGtqoImMr1ZhgUZTWJock6NR
eRc5uHuU4FZM1V8cy/X/2sFxmR4YtuM6KgMU93cVFGgyckuK0vXzBXLafpcI6wii5AIB/+6pA3uH
PtJs4OywHuuMrLXmWiQMZ82ExU6Stmyq4jkJ2VVUY3iEJ0tvH7vDoJmXBrAqxOUb8kludCJkMLsi
n1Im1f/zw7DxB8WVzsOYeJZUdenK/HyBoIRgDovf1q/hN2G+PzXkwnHLYmibk+s2aZ6rpr7OOjGh
c2yPenOth/Y2CzkDUzVxHEqT3VgMb4HKyjN32fXSlkmHea9HCKQYIoiaj6xXxJLuemeV9V1rRoc4
rz2JmSSvOPb++StaZl2/K+YplwxN0D22Df79XWMNCaIRB7Rz/XlygUsX6l1ttJcSDIeX0iXZ9do2
baPnGblPPZNQslzbOMiiR/hNOkIAFpY0Bz/fhPdJkmJnM+JvAx3UX/Q8//BpOobOHAo/n+YsH8xv
7kxESXnpljzNOKyuCVVBZ0VHzybKghQRli0B/sid1su98udv0B89MJ84scaqw4HG+v1l2+lNHJPU
ShERTlgPUtMz8wRMQHowR+chLFDsogP39AHw1p8/9B8UXtioVQOvP+uR+P0dM1sJAvukE74cXdZ1
27ppULXMPT1HZHil0Iq/uLy15cP+ubPDDWrR3XE0wZTzRxfkN+9yGeFCy4xW+PiRF8ou/ydluIuz
EvnoEL3MWCdDjTPBj+Wnz9x7O8mvf7zqf/kY/zX8Kq9/fbj27//Gnz/KampiDnW/++Pfz/FHU7bl
d/dvy4/9x7f9/EN/336Vl7f8q/3Tb7ovc/75/bf89Gt59H88O++te/vpD/6P8fRN/7WMpds+6348
BV7H8p3/v1/829eP3/KXQ252m//3kPtuiLv5i+yc4vPnuTY/9etcW1N/MV2NkbXBfcLs1GQF/nWs
bf2ydM0tl83VVi2mBnzlH1NtU/zCcmwYLheZbjDg1f9jqm1avzhsgy6iPx13g2rr/525tm5qPy+e
QtVs2oUqT0OYmsPv+909bEDgrjn0YSuTeF5IrGZ7L6lwidheZX1/mZX3rmsISWR+c8gcdn0O9JQW
0C1XUr3E5j0nyPlSBzoy1qLR1sB60GMwNhL6bdJhlLMKCBnYFhAx01cgMfLTScbHWXDgM+O7SdrB
biw/ECwhh0c+vzI6/bkFrr5vqn4LcZC9j61x1VaiRLcKDkzNBk6IDhxJSKbu1nQsrNewvy2zn899
OG8Y3WKIyEyB0rjAF59jCQRtR3iRYvnxqI8bneilNVCRdQWupIoDazdrRDo59cS4mRjOts63PZQA
DARkkikp7tUp6DlaA5IfFA5Fmp4/FLKVh7pNHNh2YF8qjs8KI1svisJmddR1XLpx0vWbOczfddsF
kxGM29AeCyYaOEcD/atiYyEwsWfDN+97O9fXPzIyoch7+kiAn50lX9KUH3k6UBuY8OFPmt1phBQg
2tY75yBtO0a+xtClkhTLJrkCsNqxKuh5eMB//t7XlbZz5PA82gqqW7jsTsi64bbNVZcnPLcMxY3V
EJbYt49jUiPXJxUEGS/ypSkEJI0/g77+uqvigxqpsCj14ELmcuOrJrQ02c370YKJEDHuCHtxssRb
rEvjOM3xHRawwBtT98xKjrMyhm4CZ9EbqHY2tsL0NWoq23ed4aFvmCWaVVADUleIW6ILb+NEvOXG
YvdwUJhZ81Wqyx29gmNImYBZ0abIpEho8gnIonlbWxnpSVFwZHa0cXPDjwdtg2w08jK2g01UMa0x
jegh0OoYLNXABx5rl67r7hsctD5e+A1FxOSHzzXtthUt872ET7NxloM+I4o7QIWvTt6SGUIj1zd1
zH1ZCbBrIpg2yNX2WoFy1mXaUdUVREwlsgw5mlhz8aOtWhRkFWcMPwumi6FGO9RgsKsGI9qko47w
s3GYIwyF6cvhqeqFhtLSinycMwK2PyZ/lMxMi6riUlfqpaXIhgRo+aVNKzUczGVwFOBnpxOnpriP
9EIJNnUjn2KqF6AvLrg5M7y0Fu2B8W6mR33sSph+OQgRKyQKYlZWJDP028nU15GBX73udHIZDVzT
4cwh3+hN0OnCuCE+7hWiE5OsCVWC+qjLPDjF6nCnEBfXkk56jGbO41ljX4aCNFGLkxlhCzQF7Wc1
g8YsBzddUxXPntVzKndk5+yG/QgJnAa4doxzMl1bOUbMmsvirAtzh3FvI4SB9FlYREFxJguKCtdE
0bq8Kg2omQ7xo7mln73SWowTOZD5tY3OD2s41EPFsbdlPL8EKphIpapf5GwvmTNyZ3bVjUjaL2Jw
SVYn6hxQ0FxttC4NPSIEHb9R+Cibifgis7jmSut4zeERNFJ5znBDY10EJz16vW5jkbUML7B7fQs+
wDAcxGmFu1irPivwhYsivzy2pKGuZkZ6UHBZQzqSEhmTASRNw4YqcqA77bT9fhTBO0hmBplmt3cd
+yExy0tuKdOu0wB2Y3tem125b1Wqlij3LQyRsUXcmzq+Vb3i6w6hBUIfGMiwZIVzF+86OsONWfhN
wwDEqdCAzzHREqYGAS+p3kFi1fsoaJewkEiRhCCnrrO1rfwKwLjrRVr3CpmeGUMHgWHJ+IxwW3qW
E1iwfTEzNbcW7ZS4SI11HZPMQlDKTu31Ryzq+ZgNB7h1Np0YJ/DdaYTQMS7jeuxto51YPukMFZG9
rA1o8UFV6An6eeNTaDEdKOT4uTP7IhiiA1cYEt7CB/FkEUWfgXUdyyezD27ClK6tLtqzVo+cy8NN
KngxjeuSnuho13GcoxEt6WZSwsOxw5qQjeKa9nm0jdwvjGDNdtQsgg/F/MaYS8IVBtqRR9JXQpPo
cjk+FQHWX7A9dRXM3hQ7h0KI+ErayjWTJobZyBwpHXrQ7KS7CD2ONyJLAc3jdI+UTm4ttscAg7HF
X7hcDP7Umhhp4dGswO74Bn8NZgC3A5LJzIjB19MqPGTKsSM7bTsVNMiULFFW6Ep0LxAkrkZBwMUd
wxUDuu25dkYLoGl8KwsFBDkUD2oL5CQXMHDCKqZTQk8hqW33xa4/JmApUyjPuUvODXT5V1xApFcb
hAPFcKnoi+LyLVznhKtw5fI1fPHtwZwJiA5oHOlCWw9BSCRIpQG7abtnh2Euy2LrqQH7b5spt1Ib
Ppf7ncN/tpOAFTAQRds0xRoZAzkZNfM+d1rk+GF8Fgo5K+bkmhviYpnhKiWqaKx3U0uwY1Aaj2VQ
cAtNbbUJtSHx7ZkQxNbAxF96RPudJRGfUGGIYu7RgNPLmbRVq3E3E7xHIJmDLbxq1ziK5LPRIJtt
1n0qnvRmhqyaYKVpKuAQjeFcAFGsrHF5YS0JAubU042baaBlhfU2Y+YqTKKco0H9SglwECk5DQHm
pTLN/GLBkS6zqK0aY4GmQYXfZXiMSkc/TPqIC1BvvqiIht2QJ6sgtr6TpruxxLST/JngicJbvlBa
GFg0oiuhxxowgy2ynVw2Kah3PbFeefKeJOauKWdlpzcG3lcnJMUSKhklK42ysbgZMVt6qCXhKXdw
iEk8uZ9MxivqrNQbMWVrU3C99uOhq35YIRFCaUwKSEy3t72bM2Uf5Ia1htpYs/Y5s5btEM93Uzi+
SN6uGpWFgXtxxU584pEZWQw6H15QW+txUMkWjDgTpR3uH/E2sPZ4uFo2A4gLetEgBRsfiNFDK0UP
SyY+RC2MeyUpM/Y9G2hKMkTbPNOuZ+usKsmysdenGjHHGtf82cmda3eKrJXmHo3WcbaL8IvHKQOW
KNPw5SToB2HTtpcNMu9cP2ZlglN+rN34TVPmkqkozWqh76xcfSeMY6QzzT6cwfWjLftmFdiMhirN
l/3/Eo84d3VnOoExQMA2VTsVoP3eGHLuZhywJD7oetUeoVI2Xh6O2nrOlXVSjOPZVsoTCX+zxDAQ
VDYGJ1JQVvSxByxY7PROjjzEVVHkhCHd6PHEI19zL7LEVotVwxzMqxlCIxklXhoTeTDpLuqXvMxX
mY7CRHTxbZOp91Iq7z3C/H03K0tsS0YS0BIiZsr2uprht7SZzZtffye9cG5FpThg1kKa8uC2TRll
N5zxmNUYdM6xo5HmnJ7d9MR0MMLlVHIUN4bPKJ6vM6F9TmLGZjY6T30A0VIt+k1aDXctZu29XgbM
srIns5qLp1iRd2YBopTECu5SmDcHVdJXD2yFz7P70Bj71YJGp2u91I5DlhPO39zQL0lMqGXrgHFm
EC79tAC35c5kexNOMXE34FvFF2UHpBgK+wBu0y/M8IFRXIkRlZ/CpRD6cQGvOYvR+bNVgsKnEc4m
rLejR+mDF3vO1in8C1yeekKjtzegyfB3IIMYjmP0ccwck+xo7dUwbNdGxSc6JX5lLWJ30863mGEl
2UnOG9DIao3zfMmlKejAaKa5qSyX1Exq6xMp4sw8sVzu7BlRvliQJSR/+DMr621dWbctALxj3i9h
rtJR/bGxwrMxzMdOzZwb5dJZ+b6iYX40J5zQAwAVuCk3kQZUJxPiOJJirshc9emNEjedGB8qB0X4
iM+OrXy5izwnh6WmxuWbJusazHdx1arY981gOtURdL/a7reJ6l43YZvv5rF+QxsH99ckG2zsYXRY
sKtAb0bDDOal7+dDHSu7IncOcx6G13Vd6z6nkhvG06RmyhFnDsD3YKjZCZNLlWl3Mis9U0QWLUOs
C/mAq2bmCO4kWrt3RwYvVR+GO3a0WIAzWVSGTUmQoudMxXBjihxA74w13dQCZadq03nx2HNXGp91
oWQXG2WHGejXGvjBY5IRkkGl3i25GByJdO0l5zJnoFL+AJCRpAIVudZwM0DzncHjRUolTqHaeiLE
djINPPchhkycoavth/S6KbFvuQ061xIzRKCNMz6G+aHhMgqlyqBNVQk9yjIvYPAUD2xOPUXzynBy
159hertCHiQzvXSq612dBa+N1ZBJKrFFWfKd9ou9IY+CGqeQlH/R7KWGzokg4/fIgMuedMu4H0j+
kzPJSEQDtxCJ+iL5jvBCOMmRJKmTFDW8gdHpVh3QCQYelo+qiNjJkLIuFgsqEFdu0wyHnpPcYXoO
yeRl3jC2q0yMTz0hBWJmoM6y18AUHXHZcYtW1M0egGcIUSVy7zYvr3KbGWhgdEfU8TwL3nVw1MGm
XxrueWE3p2gSjyVXcox1hTsJg2WVDrTYLa4LHVhubYb1qWO4tpIsFEhIQbQGrOJddWWMtNbHwNoY
un0L4uAphhLSUblvKlQMHmyEg4rkz6CYzCJtazkjoJAsOeBMEyupOB+jAjoEKhn28IIroco+Ffy1
WFbqZN0BXpkaLvQmc3aOqR3ZuR9CTDNw+Lu1bNpqNbYGCrYBvMoCiK0cok2dzoJ4yC3rgxJ1V7US
snk26UfbRMmmTPaT9aUpyTrRu6sCRc0i09GncWtZQ4RUjiElJyBENVly7BvzqgT2QM6s+oxV5b6J
2xTiquBM1dvfWJvYBDK79gk+eFYCa91glt3Y1ngYsvB6WrIKVfuMIxZEQD2uTYlYoak8F+v3rhpU
rPvEGRlZe3RL8Zrmt637VTAwbjAQ2S3UVsKB7BXCpsRnQPiZtFBTM4fQPquBc9KjnKHoB46pPrjS
+Gwd4ztnYddntP2Nmn6b6M3pfrM9R8QltByNWA2gZTYDI3x1Uwxy3riNvVKVcRNMtrseOpc8ZUaS
9LMV2JM1LnxBHpAejz4+nI68FCAG2pxcMeXYlVV4iyM+ca3urBP2UUjlczK1F0Nx7nsLMZbWaBT+
9HtWLX4AOpYbcrI+JjV/c/WK+AzSbTqNO7t6zSzzGjJ+vEWdXltkF1eKV4FaA+tynHr4kbaiLh7r
bypp3IsdOo8iiIGbTblv9tUd9+V3B34depuUnuJ0mwJ3+ioUjHABNX0Bsv4YYqLyivQpQ0KE0964
CMqMItTrjdIsZ1M2a8Oau80wB99aMH20efJaDygcoOXD3Q+oQPV9akd7zonVRg7whZuE0xI0hHWI
O9IHAVvxWlOb3QBj8VU0ZbsMRDkBv8wXJiXKdugbTymyBAzxENXiB9eBriViJkVGnj0SLR/54yA/
bWIwCNcN4LC0r0ZrMM/W69OY96k34c5sWsKP6ROiGFZOiC/sE/0wUPsuX9UesGy9NqZzHXbF2VUS
soUNRp56RzpxErRIB7hpMjQ3UGc/soLBcG70Jybi17JUy/NUsCbgtG02UDRkZl7V+ieKlPtR0dNN
GjEX7iaTtITJI/2PRkvo+mQprYocMXcc9fetry4c+YyqiHBjBn7mlnAkuhtZxHbaAAsdoDzoWPVm
p76fl9ByBnXFBtzCdWaLV7bdr6yBV2WjcFkPVnhVdQsvN2JCZzeEnVsoY/J9FA+cZFNKbkVBCa+o
HjRj4EFGthGy3Y9h6cGRUOxAWydq9tibDUVWP79Z+M1lTmop/aitgvLHqIS7LS2pA3iVZKNBx08t
JfOrMDkKi3yNbqA5X8y5X4ruNTKbaSvi2VgVBp+/MFJKYD14n1Ho9NPWnKv+rsklhdxo5vQTEOd0
aQbJMTYMcCiclAKNJKFliKaboCHC8Htk+4/z7CDSGIEr2ITRRGJLvMLObOY9EI3Mi1L0R46kpaSr
zW09BteB1ge+gNyxqq3y22C33ibvdabPCzONkENG2D0CVm1aGFWlewpZpgrFJUxenlzmz4Jgmk2s
CNZcwWypuE/qbj4so0LwzSQoH+2uWGyBoC0xtzzPCJ9WTN8zSEYFI6Fh+IaH+ToX9m2kOjT4+ruC
fqtHX0eL5ydQtcSPYDM263yjChJ7y865dYN6a5Lejh8FNlUzGkCjsP1ouSrPkCwzb1ChGChYHaMx
ajgvY7ggCX1fMVhB8jFhxR5rn4WOrF2X+DMjC+8zlOSk4BkhxnaVKatD15ITeuDEAeyOMqHYbCzw
Crq26xTsTMNTZFRe2VWEe0W2XL9Q9ZeMbDEuLteV1qa116WtAVnQXodk15IzG12ItUlORc1kuEgI
t6WttS6XSPES5ljvRuNVmFJsmx0olyGC8pSDL4fLSpqXZkDVtQKYAZlQoEzpfbHrVLBjcmkQ6ubg
N0MYb/IU32Nf+YuidFOpVrBxR4VI+EW4HLS3cxXdo9wmgKNDgl0QyKkRBIiNBxRTWjDrJP3BASa6
dqH0tEPKUSesHp2g/sgj+2nWhg1cO2tF6BfRKmW+Y5RwFqSprfSYvPVQmucyJ0TLeab9s8jUb8kF
wGZJvHFdk9TptNGLTUNtpcv5NtbIbQEsqfvOFWcVMP+GuYkG7dXWaFXNhU7yzFB7YsbGGuYAqvPI
IFPphgr3XMxGeg8Mn2Ywx51BMt1Egj6ObrXWQ+e514K7qRUGwXYjc37QQAsJrSEYo6pGhCm9w4lT
3cxue8D6Era2fgXk+RSWmHMsmYfHvLUuAU3RqoOF0yXiO500j/gLuvBOBy3SVJ5gNm+CRV9BmRrv
8oZUBucVXPRbRbyQlHXjqYp8qXs4WC5iunFw2I61uqM6FIexsL/KDjN/1UhEh2o0kJ71IKqZ81l/
oWwH9VFGBzqe+bqyBoQlxPl584xbWKtbf2Y/RklEXoeh0tkehgppZgn0x2TlkRphTpyTqgw6YRi5
0Biz7LYdM3kMpXObloIQZ4ilK4gbrDUjz82EEjCV1Z0W6getip61TpyMGpWjWxJReaxLyQU7OEci
SKZnlbwHmSWfdeOIO1WQatEXw4DWW7lNQ9f2+GxpfyU6zIJueF8AOaDOBXtGkCX1SZrAawMITp5R
JOSUDuIRFx2/ImTvc1jSivk1GZuY3tIAUhG/eKr1j7aKgkxiXmLj4JY3iMZE40hHSVV6qAcxEwFZ
PdZZNWwHJt9tknN5iza9tdLwAZrH+/itRmLTVFm4U+OHyjXyEwYKrg0NEuaUO+VmYkHUtKS9aVw7
2sAfqdi8uqPb908NIkZ8ExCk9TnZ/AgYmGKiMcfO8kmlJ/yDANi10ZrDuWpY2QyMhwGS0p0A9eWn
Uqf/otBCN8N+fEZGxKgrfisLZTeY2de8gDW4OtorGSiQi+rXvARU1UY5PhhtE+O2r9QcF4gWdGcY
1FSfXlq38ibIh9LHS6EQAtQh7ectSdIAtYox2EhLKSkq5mg7mRmPjRzwstdnDOvEiJRfqTsGFGZc
V4OLiz9vNMSpQ2v4nStjyP2XQCDmUurBPhRNR6eH1CjQbgFt+szct0WOh+JNqKN5VQEjNSagvsGw
sR3t3UoMli5ELFqCFautDUSpdaqtm2ZUKUnanU1QHErAgZAJIveWGZI2fdO7UVaDVR4CSvG1DsNm
o6r1tBaYGFDg9gSZ6wpZv3Z97mV3l5GbIQUHBwPcJuyW5tEsm4+0KkyP5A10NlAqV7UToyNOOaek
Y3WpAtbc0U4fg2y6M2Rh7a2EFqM9sAbFQSWY2txUprwSVXHfcDuuwHNRYpZFdSAROL4yVbTUlQ4k
euFopNmukTKAVkboj4UbRrbswUVkRB78+BdgI7mvyKBYg1yufeT8ZsHNNHJKi5EUtar5SWYG7qYE
PVxvAEZzoCSCLNBY3PfREmdRJ8Y9bCh7nY/zkyEqaLrfqVHdRlZ9KfIcaDsHmrWWiveh+kyWxp9C
VkOECQXy4C2uAPr9xQVg4FjrJGplt9WYf0mI2EVXMv/pgxetNDWmQYw+jRihkj1oyJCre8hjA0Ll
voOH5pycju6JG8rH1rZ8kgDO9gsFiK7umsD56jW6ChTKU3GLdfKDJAkO68FGBTLi2tMevw5eJHS6
RWN+GLkPechadb4xczhozfwthmfAJT1NJW9sQ3vJunQq4WGxLN8Cx+28pnQuWuWbruJxv1/6bn7X
gFNWanIpUdWiEBy+s3m02NtJN8Gdas8sqNg/V0aR7h0l1C4DJoOW6UybymiTySrepeizr4PlRcJL
3hqKxdbhuBarUTU/iuAwygrOTS4tWthMvcdKRRKbdi+yqj3gezCrA5prtCrPACXLrZonewaI+wkK
5dl02hfALNkhosRoB6LqAfq6XsdsiMqedIYhkl4I7WlllkTKSNSI+tBatEZ4l1T6ZcemcQq8c6FJ
yz8o14pR2QdDlpUn2lajdBHtAYd5ucYk3GCPrhW6X3fYat9w08+b2qjvExH5qk3KmTWp7cY00ZUK
2nKgt9N2i52eCz/oj2Vqnjmu2qskMZTt7COEBgdkqf0KatABL+rVlBk3JjExa5Wz+L52++vBBiq7
UAbJ+bSi1qbNQx5eaXBjtNZOzoxUMkujpCrxpwwwlUsHbZhuDQtg6mKOsz/BlPQjQ2PSZxnwNlRK
zwZ8fgH/+1QmJDiEoegPE/Y0jgqctugf7CqYUWs1Yptv7dtSK4B7aJ3mhyFDbzfpDuBOH9SIYMKO
HV1VyF0C4aF4QTPucgmdDB+WzhkxSsEU9keED0gsG+4nXPqASqALotMsdCLYYXsOXOFpxfwziAIU
zYn+0I/YEUtoWRxgQ8/VKSBrJPGxo5OIqUvmC1jrMpWha41vAV0hGFTqaqoYQLTqMEPAImnm4vas
+qOubEonvwNO1+Ayo8avUGf5mu0EXmyp7yN8Ed8oFkxpN4gdF8XOQKS8SRWEzooeHhQWEk7ZO3PK
tc0iLhBzVPlaWQertq8fYW3fRXF3PyuY9mAJvsdPhKszZTUAZsJPbYFwU3Nn6bupMxwCFZqv0HG+
WCAxZ9apAH4tI1/CGJFF2J+a8p2WquPJJp64yVE5uk/MC6CAKPNr3zqI44EIrib8B33ISCeaN5FW
epj/rBtz7LZGPzae3pGaWQ4j3J6wfrVBTiPnNchXl8MnLv+yTr+IkHzQ2NRnU4IkCd4qzhdzyqjR
rm0KXGLJOW42W5ALt2rAG92Cw90zA3rM7erNmvP8YLT5l20TithbEC97ffIixLa8Hl6NapQPgS5p
Xyd0YeP6ibYMVS7ItkYtHlNL3CupYAlJNRs4+7gXDfxLHbPwKqHzRFIZKTpqorChI/RFYZYTXdnx
mbF9QVp67x1xSFP7yzWJdwdl6REx4ex0l0khU0fCbxXPXNr9iI1XxZj5qlWhfRzZJ1ILX81oqrvZ
wt5RzukmgWlFsN8SwJkuKeSLqH627/EKwuWfReJrWB2mMCQpqEl9MxqZi9Q5EW9KS9FGcPPEuLy2
BL6fkNl/jReiLIM9x2YHtrrxKg1uUSVBmBu7jEVNhvADodLYCcqVoX8OjPQPCdBDMDXfilu/kzFJ
j6nn5CtDVTsPA1SauP/KS/2VLMWCvgk9V9csGA6uagJClv7Le18ENzSKzkqQ5qDaWnp1DP7B4xFK
jBECSX+iZfFOqCEDOjfYhBRJK66qfBvYyecAGtaDlvsRikxlDksCfAKXlCik7PTjP5y7slMrG3Bl
lmrSSspp7fZNe0y66EsHSb+aG9j/VgDpv4v7V90KMZYmxil2gZXG2pera9kGbae1snq+0ZSM/JRB
S09px1RWHeijMyeD6z8zrplh3QSvMYflU50XjMyDN04zqwmu5hFF/pvaGyRiBXdRiWe+aEZOJuEF
1mBwjoFdW+ljAgf2VE39S22LzSzpL+FH7kXeE8g9EPZqJjctHzjVz3WXaPMtMcCXII+LjYn/f0OQ
yS24LfYcvQagPLEaGyJ8d2yLLMmhCem/1uR+Ewni1cMsvREVO51hcbHQBB7dgR9KaQGUqR2jcl1s
ERbIcNcsZz92kDw0dUrEY/qEqig5jHXb+5U9M5wXFGPuDBcuMQV9osadPbUxYo+6ewea6Kab58U+
aHximqBjCmZr0w3Jhhm1I5XxXJI+xGyfhQ6RcBMLySLPuyZ7yiF7etLYilbBnIY7GzloTMRrrYF6
b1zrCQU/m4mp3mWGygSeM9a+xgDTAe5NrGLyMuZJ61y38xUacJ32Sbh7ywqgo03+pIw3Jf1iGaiN
F+XTZ6DSR8paRukaZ5e+zj+SSbnUSn1Wm6j3pRZlPoOZa2h0BGSCdSLMCYf2RHtH6611FMVX3OTZ
a5OibXfKYFNl6k1tYJyuDBXWtSL3paQXwzXKHa0O5i7ow7ckxv5l6rc1eJKVZcYIMRVZ+HNlBusA
ojDsb/lkLaP8VEAJVUNs4hrprNPCgpzqa8rT77qM4q0LtXdFn5sWFfl4rA/Rk9N20MKL+ZiPvYOa
LCB3D7GWSLZdwZrG5/co60n1ekR266gf33ODonEQ2SsaOGMXzOVDN15ybQLBCm5825sq4chO8dZ3
k0phOb3NqPlPSTAZ60qtYG97Va30h1gHJzC2NIwJCqGs16Ya3+nwykiFLJqOyBkSiM86e6qqYyoW
FSPTKACuGnQ5ESkQ0+JOfewn5wsWnHnAxKv7g4ffiNemoMnKtZ5JdG7urSaJzm05v5g5OEaSJoeD
HJRqV5JA4kl5by4d5Lg4KQhHiF+cGE91rCApaGGbRyc2iIWuYVoW0GYQ9Kcz91hqUfxKkUaD13pN
wjhAmWH3G2VaYaRHzxMlVy1EtnUnrW9L185K1qEyarLTLApqNEvF9HMxE9xOKk0hzyU3rda6m9aV
fL7ZtOsJEVqhRmzX/1xaeU0YF+OlrkaWo5juJ3Fs7IPDHeNddE72U5Q626wksIrXVa4NdVML4z5x
i9McznTPJRf7uAxQ0+ZFqZFb/HMvULTPC9o3tFFxjAQ5SepZLvN43XP8A3HB9E8NX3paONbAUMlW
4vdWTe7AjF7rixcFtf+iqckPIoN6D7153TNVx/RA4CwCKhrC442uZt0hLV7UlBi4/75a+I8lvj8J
h/9nguL/jWphgYb3T9TCBPFEf7vrP99+BmktP/WrWthAFGwK2FcW1l60wirC91/Vwrr5i2Zh7nc1
3OOL8heV+D/Uwpr+i64bFhYOV2ggqpAE/61dHurf/8kAnGVatqr+EI8bC4jm/2qlf9J8/6cG/LfI
KXN5+N9I0QWKZHoN7sK1AQTEc+GRfiv4D6MiNvSpfxx1NTDuZmPOgivA7vGPhLuOwKEpdN1s3+oJ
9cjaZXMynua45QqOB/I2H2Ngvy8JTr3Ay6N6sj9agG8xUVKNbHcVIJNyo3Hwi84JYjIiN4MR8+BE
BweqPtgE6/+wdx7LrSvpln4iVMCbKQl6I1JemiAkbW14JEzCJJ7+fjhR3V09uBG35z05UXXONhRJ
ZP5mrW9piBw15up/uyKT2gddJiUmxi/ARfC9tdLL6o20K086n7PG9oANAlN0OpJkFk13MXG1NeuW
7AnKsyCzEWbk6DqqE9hd8n8JX4ZMW+atTengkIPQ5gjjPgA2BCSd9g3+hlEmo8lTyDhiLbi1xjsz
GEK3YM5o9ZisG3N09J1mqjRdaSQbtaFkCOXuHGGm2rfl2xUkmskyDja06J0Lc6082CYbtrWDmyv5
msiI5doUhUl6JusG5hkFJw1hgpEGCfvRbh1X7s0YRGlYZwa8f13oIO26Ju2drc69HV+LzhzppAtZ
ZZhPDazb6LZrphLQyGztD6hVQRqCOwTkv2cyMl+1wtf7s3D6bj73wu9jkoZokDd+X1uMc33id85W
vtTHiIwLF9y3bhaXfLKD76mKbI+t0Bgnj4ZbE1DXRCV9TQ7iIwDqMbjxnjlgINEOOGnyEBDCKC5J
6ga8NIvYVjo07zl3gRoTBsOEGYSxelEmSiQUS4OXHeniszIcojqQJPgW+Yvwh4KGj3zjDDK8ySCR
XpvkVrSeQm4iD/3ptgCDXYaEEXoMWU0As9vUl9YTJVKNY9LXbHAQzRjUN6Iayglor6cTQs5mFokg
IchiQ0ZJg9iO2pTwktRxn0dc7BQZfiQdnNr5SMnMcpMZd1B2wQmuzWBf485jvyG1lK1B1YnWRYzu
28OTSI2aosS3R7KSgqwy1M2PYPZ8oytPFaLsIa8OekMo8c1vXYqtPHJRQKzmKAjitd2PTJU4w+uR
W6aSTL7DaIFBHGKR5A6dS9JVxjkomTlPm3JMjHQIB6P10rsRRZ1bbMy88phhtnlQZVj2s/Ix5hMv
v9G+C+ZBAqW33CtejJ1uocJMPhoGy4NkaqM/7vDt9qb2ty0JwpwZCc/EFKxlAu0eNQetBRnIhgsu
m7HWqI3mi9BkTdZVk1hje45tV8YBMzF+6m2OFyI5d3GCcoCABHtIiVxKYGnCb5ZaHu0qc2awjvCs
0VnmFgyRp1ATNTMdBLoKk2ECP8WumLOy18E4jFKimgNt0RbUTLg4ysg9U5a+LEOmWqEVSPhVdnrG
cleap2Sa0eOHGSqH/I9mcbpADcA3vQCkXArgz9Yc0/IOrMUbfpj1NeKuyyoRX16UJ/ZBK3NSB/pI
61lOg0UFT21py64RlRSO4jlC5CzbyFxpWCiZi+j60RE8yigVWVuiEpRpd4hlH6H3U3ZFE5cZ8jHo
eqgxjiDEIGw6f0R6JoJOXasAPVI45qlPamenpq9+yNE3JYVW/hgIpB6d3nYKZA3JwBlb5Jn5zqhy
NB6SygLwCwWq1HZSmJ38IA2PGHYQe3bNvxo1CKJSZ9+/jzUTSarvDp2+d+1hcl8rIrB5CR7dGU+U
o9WfkYtE8ouhRUOMNIohNr8E3YN6tVrPuOn9ZFtXDCsucoysaTmDyOlBpTA6wbaRcaKOQdH6v8yq
NDxrlojmlzjmYwpj1QIFQ00yoDmsTW/aTB2ZWTsvli1isx6syzUnIm26RqQ/fkaMhKoD6iHl7bOu
qQxmddVkhJEmPFCueTXp2zJSgdjokVeD5a5sl4CcFOP9Z6wmiS6r4kfcKjuuO8LjO48Nmc45sdXJ
2unWUJSY0bUzUJ+wmytca0LFFlJGewR6QUMLGXWAVJ+x7+OsD9smmEm3ITADC61bB8gowf13D01G
Oher3dbMtoMrXfdBi2tymKbZrZjbBOzScBIydaUS9MSwj0dICSSssWM+SLOwm0PQydImEFw3sKqQ
+oh3YB4YH3pQpVD6v9eRxUAZcSlJc3olsdSkIG6WaLQ4Emwqcl6jlVcIjyb3n9CViCEDKy6T2WBU
TPmfInKIIqy9hgcvKydbhr1BEskB6RgSAeTWurPhrzeHb9flu2Bozbccxq7/43EC2CFFMvaMQNUR
IOcoz9LnnJ8232WajlJO1L2N6kg1yOFGPTMeg1Sk+cVkcfWWT07bsxrUauOgPAy/BL8mQL59IHAQ
oM0qISysjg110IdMdFe3ZPy91TxyD1ej5blyJzKfoVWVE8C5Uz5zTzhNHPshb5OW7vD4VPKCK16Z
J51wa2RXE+kGX2jIllxkT7ikEDoTsumpAOYeZk5Pd6VGba43blsBtXfaLmo2CGiowxm/mFUoUFkV
W5J3SufaBwz/H9KCrdC6ngEzHNoCXs4+80GksJaCEL+pEq3XWWhBFzyOItebnYxZEO+xrCceqzlD
JkQ6e0uKYNd1BBBMgUsvmdoZc55KWNFvE8vAC6sZrSIGmTmwTq7HY7k3Yrv5Q0fsoTXCiVxswLiz
31Jc/6gkEm6YLbGheIf/o0T9dxH4n0XfPzXd/7Ef4quAt2ByAfrgLskhX6rL/6z5cPQPyq+87yDi
eavfsgKVHGe04vS5Y5wSxZODQFweMIKA9wI031FcWf9UWlqD/CvaldOIA2CHx8Gujv+/0/if+BJ9
bKn/faOx+4J48Z+GxOWX/9uPaP/L0U3LDhi3Q9pFqfO/Ogz/Xy4cXQ/sCR+2o4Ou/N8dhvkvqIY0
IwF0L5Mvg8kf9+8OQ7P+FQS2AdjKx4hlYQL+fzIk8u36vw2JPj5uLgvfAgZsEzDkubzA//y+qTnL
5Mh5Zii3OtWOIESQXaJpDdfpIKchP83y2ZyC8YxtiyRN+KPkiHPfChcqYL3U5TkpprXuERNGVgV+
8yNiEPHUJ94BcTXJbBLIgUOelalooS3j1LFWZ5FC4R319bAJIqdmEGWgO+1+yHF8xyI0wjQavIs2
avcal4cg5OMdFSUeHkay28AkJ6NhFwihr/FOInPmvYF02iitdJNlQXL0cNMzZ5ouFrdhSCYpe0JN
O0b9eElzRKNFMG1BrpOY2MZAgrACocZGeukxSYHXPz0MUn9p0pgVOAabkzYTu9a4er0ee9alFonI
/CampoUt/taE6JCicFW6r12RnLVI9DP3kCfDgwrKg0mI43myEezh2BZo6FHeOOVjbndP7FWo8HSO
5Dyy9HBs8jX8HLV3+iB/q5P6eVTpzcHgSQdiv1rOG77vnEAVk8Er6n2k+TljeFYbDU2KK/3s2rPv
763CutRMuO42gRnr2mUvQxTkKUABWLSV9YyrKA1LnWBbR1r8PnN8VPa4vB9tSPCLXPe+/j4FPVIX
E5lDmvsvPmF5vZXRbvim2Eomys90rhlz8Tg+19SWj7J87mKNCGPwCyOZvSDyh7Dts+LiqBhCRPLj
5Ux6MB1egxjNLvZWyIY4rRFKFG+JL/QzVw7+NCdi43kwPabUk43pNUhK2omUitodsmBjdGo9qUFs
OqeQ29InZDwKmpkc8lb9iLLTvyVVn8u3MGkmQs76PtsoDWcUjh8+3fottWGTSNdbszNH0I3ZqQ3a
Q5/bX3Hpreem814HntatFUMD6ofsla9n+TKWAAr7uK9XNgXG3obhwI1IEaQYbmLkAMkDsHMtddZG
+oSuC5vGRs9LiYzUJJ6n73/tWjeO7JTJiiYl2sMMNQ/8fNLAy+VncbbHx0vgB3mmhBFsJ3i2Z+6A
bt0QyuMYPVlDltikaLbOxGqEZW8Mz0U+x09GtLhdsvmJ2+SUNQKbGQDGorAeWp38tdz5DJZKCMdn
xtpuRxW0SWoveagWamShTEQDNmgqK02eWttNnrQESCTzYMbhXpusk3Zh6g5VsDems9/OmCs71V0V
PfQEe+CZbKZ+7aW2uyeQjOKkteEr+fNpjOxNWbaE+2X6j4a49FaTHnybH4exD06OeHPd+NJ3vQK4
Aj8ekVFAQsZYUXSgc9acQ0cNsHUrHEwSOG6JBiGc1R9Rp39cpcn9aB0710d0ifr1WEBiVYPDoqjT
zy162YPRVfe5YIxNp/SQ0s2tO8tRa9u5U+73B61x9lBF6UTSjn3jUtoMhDwslG2Cec35ddZlxJYX
QluhDzgO8U5OuT4ffRSn0Avlpat1DbjNGIJ8Cy5NkuON8vxu2w0Gaet5PBzJQeDlxXO71fLHsbfi
C5ulPTt5H4qcBNekz95hNOqXSKeGTUmfZzEY/Wp6+Xf0oAalhfcBCB2SVa4TzNx3TIF5GjfwMt8t
YVunosWt4dfEK2u/Xl7ZwClY3bpy3NVmn+zrZLwbPkGqbMYIak0YWzMTCmqUiqKrJd+TtZ6l4jlH
zJJp5lakgf1KXGO3qRNyUdTQYX9AGGKSJHGSM1UYEnKWFc58jmVHR9/kd9+pv3hmiw1MEixVahGd
B1l3kQit17E4ebVIiICJEPJPxgPdK2oURz80bvRbFTHFPSuTvjWJHJqaN+V3cUj8wp9K0D8pjaui
Y5qtEghHLB5YaYFcE3bq3AkWMlnFnciZTxcPgkNOPH9oGzZp+ab7TvZZYGfE2NmSsJbzDbeIhhKs
vFPjHJm1u51kjBUCBwCRMQEqE0ETP6rzLKsDHdLSmIxhAicX8nlxnEpiduJY0gm1yQP73qut+/VO
48iFMbWEvv/zj6Sv+IHSYIMu84k3B5kgouz2aMVzR+LG8j//+f9pj81ukiT+UjsbuzSRH6rcobD6
27bD3VB1cmhjCUozDn5iM932hvEp9fZPXyXqlugBwukWu5zE7r3OZHp0bdCKUqbPPR53wByVs2Wp
KQ5AejU8uzFB2lwAeBK5NzO+5v4Xty0/ECfmyUXsvRIBc58AaLIWuWLP5Abrm6/9YXXJDIj97dav
jIpRvPmDsMB6UEYl9onV/SZoHDeaY3brSj7NDKI++jh9mkg8XEeO65ylYN2sx/nfIYcVHdcVuLYB
E33e4jdHXU3OePJbo1jYEsmnQn/U+LgYdR6GruaNjaf+jsXS2nfCeo3dXpDclyG1x78xTDrKkiXx
yZfzya3cat8ylTpXgXcgwrBZJzljSEFoxYp1G1tO3rTCitzj2M2omXj3usb4iwfnUJFgeC6GQ4Rh
b+VYrX6INYsVEEkjdCTzqmxdbcvE56/q2+5Sd8OH6DqiNAj8dWYSc/qiGTblidEPLuyODYOoUFzj
nDWjQT2Zfn1FkK+FlWQNxd7CDQEIjvAG6zupxsaTPfcURdAAmymf1hEAnf1gNLva4SFLBvwGS67I
6NlExPvWGnustXNBUCOfMZptKaYe4H+lbaLsw5vqEsmxke7ZWwL8VJULSVCkO2+R3fK3OmuTRKWN
r9EAYewYGfWQF2P6ci9TAsUqt49ug8YZiBDwmqraIOaumXaa7lyCwsMTFyBA1ouJ/6airWk302Zu
8NRkKNGKARMsqoaWmMRDFHtIrcbRWLOuA1FFONWqMvNLxKRhxbSAjXc2wGNzJWFF46tHmN4hsmv4
/j4iHqURMhYrIkum/invvEfIHNx9jY/7M1Dj0YRGzUlPOG+zbEfpLstaQ1hlK5xU5b5AU8T+Bhty
PIX9PHrrtizRaHcu0pcajxA4jZJdK/GfVCGRRwrZOBN+qJsCO+SzZw7VrpU9fyB5D+cl9AEN9mM+
AYuLKvNe1/2BaOlVBdz3ptz52VPOuBVz3a/adELk1UnoTSn3FcDLFYb/69Q4wd3P9tpsfQa5Ljg/
jTupjL+YcNnA6QtCEzc6QQ7xKY24FiwMxcRzJyFm1otBvtayztpqsys/sxFb05SOYUQ6NdeCbV7K
LE82LRvsbcQ+fedaam+PRBQ5aa8jUS4UMcn1kXZ7/LDnhCWjj+EIaXLFFqA7RjpA/iUksoq2o2dh
UNTIpUkL/Zyx233pOGdtYaORGe2fXPyly0mvDHyAsqkZZYR6qdohvYmombZ6BmS8MwSlfHxAzo0y
K2J/MBvVeCCjKIw6SNMzY/EbhklwYPMeR9MQ6t5gvRjmiSRbEG0aN41fRs2TCvrXmiXCS+dXWwtf
64WdNsa6dayCUyoK5gU5OZd+q/8Y88LS1OJVOfHODR0BavT7I6S+tsNZG5HUw4M4WvPb1EV/0kkL
swZ8+PLC1sJsX6pivOQouVbINrgntfFJJ4ztmCZq7ZYt72Qw5uQueLtIGtOGDFom4EXxM7QOO/vs
ECyGYpI8+puvqe8WLrXnejYRUUZGghVqkcjxH3BF+aF3s2bKp6kWD8ov7L3eGLt2GmFKpflL1cS8
WSUKCkKEsFxUHrtGXz94JTFjWiDR+SM/JAe1CKUtnT1AG3Yvqk/W0BmKk5vYzSsgjHRFdJF90a2B
EXMedxvXXw/S4VG1Bu5fL+OiYIntasEPko3LMJhPwOqYrhsEq2Vy7U9A9zoNCXJLjhC4PrVD62y8
Fw7plzLCttvpYkeW2HXu+W2un7fbdHYeONzRMpBvwCpNMYevD3AtvYOIo2+hxEfFwM51nfLMBJDO
hpo8QJeEq2bZ/PPIo/DmhKYMY9trAZxrC4QimcUnkApvbS2pQqNWHAsTy00/1AcNVmPj1o+ZP1k/
6ZDc4hEzhqM3OHpz/epXO9/A8iZd1klaIA5B1TZ3zRg+0KUVH4sQEZmQz8qMIFeOZTQdE9LRuE3u
DLMKeiaG/k7v4vkord08t69m7WjXdszCglpnwNJzKGazOTVt9hBUkbufNM5CnzS/DWC0Evn7dLSM
BldJLadNsczh8OQhIIapmLRgMSr9ElT6W2ukBf54n03XuDKXEnjyOYzcovpguMgAIb8kZYL2lmZ5
4oMO55g419JX22LSTR4GB4YdZuZrMXoPde6+ma4/XwdLh8dXMSQrGnUWi8SvCUhISB8h42EtiJuv
rm8H8mzzZ/bZJDwm4tWQLQl2sESvXW692UW61TK4Xmz+cVEkCePpon8w2lIetR6nQG1PX8Osn1oS
RNcufIzQ4erQ3IkYSzHPh04p8knyejMv9gAtjjY5KNtpzNrjYJ+TLNW3U5e+Urgzohzc/uzjpl9n
RCSvVY7IBIRFBJAA5ljULIGSWdzv+jzd4s/40IJouHcWyJ9yQoArsMIp7Lz1gMF0JuUukj6mnwlc
6TWYOnlC0nqYhia4/vOvtFwn2YwlZwhppT0hd2xPxHyuTbwKl2o7l3O0lUYJ7CvGd8/YFTnerNLd
6M+UDe1QbOMSloQny2/fkuaJ/sO8t3GJIDBWIIkjfW1PWo1knEsq9chfBrTBcxdFOhl65Ab1ZbrB
W0dh3YOWrYe1rNz5aIsRhYRVgeXHoedMFqqyp9IqzbPdqLfJGZ51j0GgljrxXhVNcNeD4azjXFzB
Xz0Qc6BepJo+YwlMOZ91hqUOcZpB0lx1jTI4SXKa5MJH4TOBa8gJ2z2q3L+LCDyMEzGUENVzl/XN
0boGHl+Ows9he87l8Kg7dndcqCGIpbApdg2KZ7AEBefCitmtuXFaYbP7yAhUz1G9OR3cZ4eBv/nr
Invf45V+DgJDHv/5hzFEt3osycu4O0NmhMxI0DINFJ6jue2rJrmzZUXyxlCFxJMH1hDDQnG3MSha
A0Jze3EiJtM5Txh6GAKkrzl03q4wWg7ddH4x+SJvk6SZV3mP7N++OZ0CcwymetOX7rQ26uZYNuA3
XLFMiwZMgWpGUNSW6IRS/EqjGYGzs4svEwkMftvgcYi7v0YNJDlKqFCLideaiFmEOq0jKh60tpl2
NHqvRS6r/7pB/sWCvQ67bC7OdYw1xgheeBMAZWGIQCWpuXdncl4xILKY5mvAJxer+lSZTR0y2hdr
XaXFIRLRJkKGule1OWw9Q511CxQrYR9JgQRXt8UjKXB7H3ov9CnChluetLLWX4wh3YrW4PDR8i5M
I5LfovGX117t0s49tDnTt6isD50Fm7pW7hSicbPWU3xelHtPrfEIUMZdN4P/I4fgo8Tyv8jUQmG7
5clpIEtaAkNVkMTV3kmXuMEhfjCLk++D0EgRM6+Kwb9YES1MGyRfiHRe62lpA4c03kzag6/ElcKM
AA1chpNJ0qdflA8qMR7gnGi9OIpm5p1nsxzOFudNOr/zmlnGyunJLgd7M4/FD4vZ7xnDS0M5mKn8
3YPxsJvbZ8/XiLu3+RzNFmD/3LpDqNzxHEA4Xsd16x8gInHTtt5DbnFFMK/M93za287Cgp/lHpnf
vbvDX6YV1VuFuZn2lTGIMfHRuVbQnxz1hu27SHFo5EN3Wl5V60KQqZFyxmK4irHbjyR5hzIpX/zc
z7YIXoNjO8HKace/Fkucv7G5Q0A2AOE4DBFm6nYAYILcw4SpCR0hVaA6rEUI3nLvk0Sflu6lrtFM
5C2BIWZzZfmx8NWWIJBqk8ClbSUS/E7z144b3TrNce7onhCdC+1c6X89qf5yqyLERrrBsnw5b7H8
De78IhHo9QHYAc0eUX3Q3HHHbZw84eH13Iu+mKqwxa/1DtJO7ooL+tF0H5Xupx3w5aQuFrFhvHnC
A3DwmAbeTM4l/JneSLLTnA7boQQFZ3msSod2gur7pKuX1G82tQHEzbawgk1eGVpDg7hQe0FM0uKG
FQgLUx0RVjadsh7nbJo6x8mUT0lZhH1tancAVfDZMaPNmPhEAOmJiOo8pP0eWLBuyonM0wJPIQGJ
K5aTOWM1jWFaOpxaDz9m6iIeFlX/gG6d0GgE8AFV8abozW2b2g8VEjPmEiGjhHhXJdjcM55/nnFJ
LrrGelCLTh4y57VbEy+i3DTdTEmKDsFCHzsFxDYJkPbO04wLYRW3vKPddJiQcOwxZ81EBeR/vWgw
Nvp0Hwg5Zl/YbZVy9Ue/NU7QLW9MAQrIsPpbvNDUfaZExti9Z3Pzy6rnZUZI0Lpm91mSsaLs3URM
DXkj1X7SgSDJlhzoyWWcVEVLYDlZVE5mb00ZyGNh9B8MDEjHstgPD9kBPUCCK9P4ABxxanKN4Abz
vbRlvwim83XdthS2SPIyLsOsGnEY6uVTNqm7lngPesVfl/Fpz127maR7mlEp4K3yfSZRSSLn3aRz
QPSDBtEvh/hXMNgRFVcUK3lrw4p/3aXxuCFO66s0e1zM9af4LSXTmiDu3n0ubJYEF2lCr4tifuHc
F9tZDz5kNDU0wd27a2NA8IL8HjvmvjKw4/iKQWw9+n+7rm42bp6t7SK4Dk3/OyuNxlRD3UMf/RDM
5osW69pBqm/EA3x/2tJbqTJ4Z5BzLMs4bHXUsbhvic5O3GPOXpuBGQqNJigeRoWioKavQhr4nYz2
R0/aNFJPaNEOryHIPqfS/kHIwJFV8ftqdU60G7GG6YZ4m5hyoH+M+5bni6i3tiV1iLGSq2voU4bk
EhdTf/WD6JUvh8nJTDpqq3+UgcbDWTonk8jwVQsUJxegR0RwzAu+JGT4vKY6tWyURye3t7epO+9p
2NesntHuzPUj8dP7YpxBZE3rvtPXwmUmVvXeJXX6G/nH1F4lfCWz+hqz6lBZ+cyqNP5bYQFddYFL
9SHJxYY7zVoEc9F8aLXsBV/WO4uvS+3z3yIeohXU32jFg/0JNAxfPyovxPlMt41ymVphXVnEkR48
rwgJFDrW7EDy3ZL0/pXV0Z3x+Yh9ag67nefRtQ/OvMGWs1SR0adDqg1TOLjQE6PdAWCWkFQ6DFPr
+AX9ym/M7gS7Cdc/Q6RDJuVNJf7davkXRIJDEBldZKO8OYYB1iBLTIiSksbKtr9IMjjK5tEKmjzU
8upd2O1Xw1dgQ7EsQsJ/j31cvQWT86tUYK9kOd10quwNYLY1QSyhMxV/kbEeGV621zm+xG5zM5a/
WLd59WPLX9NAn9/ksbQZixXH/sfEwTiCQ3Yz7VKiwMsX1znAFLeys22Lcc4z5S2lnsjzT/hgx9Jg
gV7RKfK9vVk6hR4o/X6OmFsUvCAkvUPH8GHw4nRn5MYqxkJepepVTPMZ7P4D1+lr4iksHBG9f3Uo
XfWka9iQ0DXNoKlXREj8NYpfQ0UUKkZ5dAsj3dWU2WYu3/S62YqajyzW0MmnHdHGGWLyCAUsYLLT
SK4e2MORE6fNecSYwKWTDRIfxUksCKyWVwYcCp4oGIsFtk1XYCwWyKekLw8FajC2Fu+oXUjJbqoX
3+R+a8ziGIxthhEmJQDDWvuUVytjdFzQE0ifzeLFt8OSAiCvcfoxcz2wM/0BxUJ8bo9IKgGFlw7G
qzYlNmoqBqlMjBRIuG0/DFSfKUkUmr4wJw2y5BZyGDiHCv+S8111TCay/FGLzXgtWZ+uk1Qc0Ujw
Bmv5EZjko68WGXiOvxVHuxtU/BehNuCb1hmQS4qyebJf3brd8apfXJs5ldm0Tz4gc2n1TzECE6Cv
y0AyXwdIE9Y1P64b999WnZ9kNHwj5jkrAE/CBzDWsezfQITIQ8O1t7reULD58sr5OpvzJjb6MyqB
DYjKM0K8u1pCZYrqj/eG2Os1ao2bwp+G34JbNRFe2LBLWEntxFfulCAUoPDQV01ZeiAi+j8Mk85G
gdgmAmavbqX8mesRnxMrWBh434Kn3PW8eySKz0bavwOKOAg66EmcAxEEKIEybhWr7A5uIDdVRc3o
sKywbbUvcdJGo0/b4uQvEN9CX4+eK3M62x53eLlo3nTUQMuRY7f+j1+YX4WImfnlyLuo6JqkwbvQ
b42BtXGeJoSwi4Ps6p0xkoMyafijNCXf9d7/QUYEY+g2uCj50PTYnDDnsgZE5fPwdY58QvoVemV1
1ILcW+kqOJtdfrMw8qzNllVf6yUdgE8/7Ibh1eq937IanvKhfFHunroI6g0ZgFKdaepgDkLxT7j9
KhirUQrjgPTqylFI341XUYxPlkVis9EdAR+FZpy8SLPc60H9PmF/p2MmFUL5x+UX12nwG/nas4Ut
H9oaAOCoOGttdIdksi/N9CGp428mLE8RFPI1zvXfOuazZleOpCUAyokaBkgFgW2Ws7PS4Ox35Q6u
pwTBtc43GPk4x/kGskymNYTLgr+cZCCISWuksz/9UBIsSblt9dpBBUyMJgOwb8zgCfUqgs0R2/ZU
zLd8fk6t/FZ7M3dIy18+10x79SJ7UC6XZEpt3NjsOHVIXv6PZiB/YoZTrHJHvZIjmHmY1IP04NjW
S+x6bwNxMmKZYS+a0wyntW2IQ2kVXMBTvZ71iX0dWT7Q1/j60jfJol3T+d4IvHyapRHa9E0dtAYW
riRCEVTP/QsiMOObKhsIw7V+s0QJDALaFwsK3etu6ej8tDghNxOIAmNowryDcZymYeT763gat5H9
gT60WHkTOR+I+l6zQFF2BJfeDXCUU5yMeAJQfzTbdKoPKAfkqqs1sXFM8mkVveUy43D9ihVjzEmV
TVwbMnueo/xcFeUe9s0pWXYUhfvOTvEdwvE7xbPcpZjKVMu3NsL6N2t3o7FiDlze+QZKFNPTjYWG
b2HVseUox/f405rBvSAF3dMyhbXg+YrcRXxQ4MrvvwUOEjn7F3/8GCv3LC38Q41Lqjmr2qPdkE7E
QI2+7JA46CHoa8911l4ZHlxi4Vwq4yeD8JjjiZKiP1WWdVJZtaUDPeQchpDeHlTa3YoqQuGW6gBE
smNdqaesF1he1a83P+a1gCEI6XDAFkr6YcyIuYoLpI/jcK9K9IKeheMJTfAfbWqPWaM91BzYetd+
Ml7jsEiADDC0rId619coKmd4O0SLLF9cNtXxS1SON5917KoqKHx72T9hE8YREhF9uBTPcXWIio8x
01/tMf2Gdvp3Vh3pqWwbjJQPq2M96tXmSiHnWQunqlZF0VDKiJXdGT8BRMWUJ53ge+Bu1OH9eDa8
aq/s5jaO6bmafofokPfObcooTsr4Ja+bXWTFjz57QAabTOaHiNkSCKrZZ9DTGte+S7+z0vlR0DTG
pL/ApBzOWFNWubC7m82gdecgl177s30xXPmLj+vU6i62fDKWFMczElDWOiF7pjMfw1NR5hkj2PHT
LMSZrV3InGKVT+4bu7jnmBCWWftitIsMYpzRzclbz5RbDPV7tRwylqt2asw/yah9bAmdrGPSVOf8
gTXOq855Nys/4Vr2QpQYnwrUIQ34EYY520MRfRBvTHcc7UdUOWgV3cs0OT9yDIAhk86V5tYOAaDH
9fJBlUherRWTPlpTrmg+xF+j6meGSNuOAW1cAUZSKfO1uQ9jHF6EA71TqjcHnx9piJwvYj4ITBr3
veJPnC3OwzQ+a7vUbf/Uyrj3Tv5Q+v6XUURf/owEvkoX8Q/j/Xrc+wF2sQhQIHGnwU6nGHEdzqwG
PlnbaxiQzG4b8HzXqfvbx9HfwiGoxKFcbwogSOCsXgY9uJTL/CA76zNfTNEZdFYDwI/Cqqc9NqK3
2PlmNPbKUo2swHmcwqr/k3dQrvgOo+l8KDJ72HmKrWAaJdsZEwFBO0Dy0ulm9yS2lSRjCnvaay7z
xKAfHBgCS2uUBqT+eJQy/h1T2sEYuLRUBfLPqZ+6gdenW+MV8cNCOM/x80NS0CbWH46ZiCM8yG2J
pnzH6P86OI51UdqS2IuqtbKqlKMOSmwBgX6lyLUEmkK3gLx851Wci8Jh2uBZdXOdOZQmJw0rG1NA
BZgZYooYdiJKvsccT7v5ZzI7uJVua69Bgx6RCCfrwvgv9s5ruXEm67JPhA54c0sHkqK8Su4GIalU
8Dbhn34W9P3TrcaI5Exdz02FShVFECYTmefsvTZF0CJ3qaG9pfU6pSit08BaekLVF0VH1pic7qnT
fxRNmq2jyrpEFK1thzb61ZNSppTOHypniFJThDWKhBlAlvGSFMh4kU3YcFthdOBxOzixc102aLWo
BKAKzqKL1JQo/2i163jFu+FRyDHK9qEzm5sUqQCi4+m1VgAFpgywnGSaNAKlJT3jtTFE16wLyQGj
scgsklnJs6kYbkikKAkhSxOVUoVLHnrHTaDBmol6JCY1VAIZ4Y6Gi7Jnnd2TzU0liVfuQe0wvgzs
kVRM5kk5rvwwuilDFW9m7OJdYc2DlUWiQW3k4NC0LnfbgoWiOjiLF+Wu8qkxxUs7JdtG6Jed0T0l
GIGoN7A3Q3cSyWQzmw8eep8xo6JAm+5WNokRormvp3W1eHJGqiAm3ghe7Te9DVWBPVTrs4RSZPpO
yIJXEaY73rXegbwyXvURmpKvRY1XFs+l3d5lcf0y5qzm+oaJvxPDWqj4Sh81WN6ZMt4Dyet7Mo9k
ilorVVvZAcs41oW7rNU/IGjuDY8XZ5iX96bV3siSAsumkV/UbnjNavhXfULLLkH0q9WfXqo9OjkK
F85WdQBFCfUJYNUmUWtj0/ZNtRp4chro+Crd9jzVXZPhLltJTifPtWpL3ziD9JBpNe1B4zW04eul
xiRLYaMBTBPNy5PUqo9feN04j++oHC8VoW3QkTibr/lPQp+XwPlpvfqm9lNzxQJlYL81UUxxBFde
DPEEurHeXxpG+UdnGcryWFxQLOIGjDUZUpTQIZVR3vDbdFITwCzwCTZooYoVMU58gMHscMUt9L9X
aBjKTkT0fKKcIUb5dhFN6x2NldBoG59V6d3F2ofF8mhps1RcJBilGg8qeqr+0Qa1XVbtEK7oLfJy
bnmPkRe5oHgFtadFfqjmFiyFYi+rnRsW40viNLzgEoQsKA5w7NZLSWru7QD1XbqotZJEBjy5Ibbs
Refb7NjRyomBXTd1f62spNX0//DBs2ZCI1l5EYqVmCg5eF789+a+Y2VLOXGdqzULh8L7CKrylWQB
saDmuspBiWz5gm7JpD4hIy+czDAuwLcwd+ngvpZylop9HQgYOo7diP3X3yUlOhhUz4aMPbXuiGdW
xPoeBQVi9lwNul3HXs4Irf4CC4oMV2xCa6pDvaik7gCXmCVPFY/7JAahpsS81BVtj+4dvEPhIZOZ
fp35sk4YwXMVsrJITXoUxGoqIBBYkPDSD5BwlOwZkJXz//UIpUpQizWysjeJJM51baWOjDQ2a/aO
kSKiNLXnwamGpdJlRAOSn5lFbeJ2bJ++zujrj6iNu3UbR59Kkcpboahrazrl//yRD9r//BWJIJXh
3LQXARw1ylKGvMcTHoDZ4+QGj7l++uPrJ61iVupwzm2lCsu6Xuyh2ZdAr9pi/5+/wnTaBiIqtqx/
QzbJ9kMRRPFSNXvWCTGLaOzsKwszIriz5pEAQtfQBuoYgl6kV+OoWLBl3ge4qN1kHDR0Vf0HTgN6
0ZS/l1BPvZHFOt3IzrLdBvixWkklVBEa+l9//Oev2KWjrWKFbNsaKm5AZqk7N9C56akxEPdlPa0c
/Lp47dhYrL9+FxnEsIHR4x++fhyv+hEj29e/oZDN91+//c9fQ8tg+HT1/ZAPb45I8YknnRsoMOjT
kifun59w6YCmqSqPSFP4Xo3ym20QMi5ghXQwpz/06SSCATJ5W/cqw0tL9jaaWIGKTkt1bw3zipCN
vNgMgf5ppFSJciW+NnpM2YXa5/tq+sMMi3yvBleZELDk6XepKFf7kIfF3pOFTT0YsmJiIGkKjXyL
o+rdS+SP0aTBkff9cy15S8YNySA9eto8UNeBNbJDwt+1CBGPkVQUPPptdRcHsMPlJH33xupQ+dWa
TdE+FeJgxdan0jbVntDKddLF3ZXXWRv/08lZfNWqAI1rUBDzQewXBoiltDBpX2T8uuwjSv6pm7LH
uuljBZ11hXxOr/3NoAfvMgWSpVMZNeSEjJ6VGaObRAMCT7d1ZO2Blmm73OEYkTaST3HdFlSN8AGu
G9UTB6QS48rUFYexH5TbmgIjjryd3U7ObNGIaxqXIEONkebWGmWGdK3aevGSO9KmYp+36tGsLHK7
K13KtvGN2jX73highwp7Z9OUIxgHxYMU+GtcfwHS3paWhWRqO0XiTZIWhbStRrrwIk0op9jcAgSD
ppMTZJYPT7ix0oMwWGtZYUiytaaTbavLFKqfvSTEmhjSFS/jplmnlpRd+dJ75PVRv4HvgT8Q/+Ml
uSIPiGpZuWq3XUWyBGKyZNogkxjzwbgYtAqQWyKWKTGf64qpms149k5xkNbYSAcXVHJxEaL1KxNJ
28WZrxzAVO6svoceK9fdpojtA0kNyJRGWfwGlkDdR8AOVLyoXPtCfoFDTj+gaF4UOVHZN/bXVj6l
TrK84B1i3Qo71q+0aKor6Fb3gI2vZkQY+6JQZEoiOr+XhPG7rXoKyAX97xL/mWtF5SsDwi37+hGH
dE0bFqBZmY1bQ2uCe4SYzZr4Or3p1QsEQuM6N3aSGtn3Ws8m0OvNJTLUYmuNOIYG2oa7POGUJZOG
ywT/9QksudXI6JxKo4ipqsgn+c53fXgrRivrB2DJuw4N5A2CVXUJJ63ZTckBbIRcux5MqiF+CCY5
cQ4ZyjQa4dSkFDPAbCupH4mQrZu4ozQ5StFFPtLH8VFSUTD31dumGFcSuA638gfiRnCuXpg0XrGt
gnuQK6htGFKvexWuhkQ3jn13vG9oxT1kTpqvWw3ctCIxqwRDkF+FYVMvlEAONp7ihRcmUWNSyPUG
tXHTxMHz1zMxjLgXFDaz2zQYb7MEuXPUk/WFafnRxxqL0D0RK+pCIJul8IMYyvIlzHICAdLy2k8T
bW8WZgLrIFZlCMo6eCKEDRszbQFiE3FUFGr4KnX6Ow07cLuQ2aEc9Qn3I9kycSBW7jRsktMD1ubO
RTGdaIA7gAZrhQIa4SYvBO2CDZhJwHNmY0TwletGkqj5kJayKmjW51VFbIlFuIzRINWQUFcagYp8
IcofAcJvhE8cQi7S0FVDRFINrdRDlnqTgtG/ixO/Zw4J2606URWGHJxNAnrQzUCPIvaNtF+1SKDy
AlHf4plRHr6+rDfpM7xm3dkttoppdHkqr5OSrVqe+/YOgsS4wxEufttmxKrasvPLNjd0CijQxmF7
8GbJO7iqnXTZZfovOzUhy09/i9LY2Gkh4YCiDpewnqGfhRTiC4/0DkuAmjbVJD6Ivr0psZJZIb/x
FX0kwkUQhTIdstMa9EKlCkc6M/qNFbJtF4FQ103cUB2oi51iVM51ReI4ogr2C1Qn84uvPwBHNv98
yEg9fp0ko4dlJ9rBljVWSlph4vaU8qB4AJtbu3nAZOLvBiAmTmmx7qTF/djlmP5t6bIddf9iSHue
hg47QRwCT44GJdgPZQJgSwd3SMLzndqGbwOTW6/lyxhS11XUWMuoIR2AF5S4A2TZF2F4QM4OBFBf
qrqj7XyPJEK9rxBH2NpB6wb5gAOHwIdaw/XOyngoNedy9KiYZB2BQmANnIMYqQ/yStn3gc2mSiTJ
pkpBXQ6ZfJNjzFBrk5mMmdrHN31lxBW2wdpehcLZ4GkSdzTpH0UJA8kiPmuNQ/CDduN44A61S5bx
kTtSBd6B+QvdsMKV3Cm4kf+ZxByfEG0kA0/xraWqw4bGBnwAKUpcPUOBF1bUIfvhM8hrsiFTWMpj
uBWNTDJ0qH1EauewRaxp7ifAwil1Khd6rRSrpIqYEZS+5wK3bDqIWPr6VRAL58Yes0ctSC/BYgfb
JmSZbmi5tjM6J3QJPY5WalzmVw0vgybhG3Nin3XVXqeRJm59nyrj18kDt5/IS+a6LcY7xHfhlSaT
HZ0jNInk8lfTFX8adP1qNcByIfp9p4EAJYxeYVzHxqZ3LHXRtnWAEoPtkD6kxdIiL2MHibU/DHkW
rRyiuVp43y+yoS30xhNXCgKzRZf3znXbaR+Oorc7p0yda7VtqfHiFCfCRlzi81qFybWf2/UHoSGw
gbWkvA9Emrr9UH8GCAgR4KnmpijLxlWLhnVIQBmymEZ0g/nAJESaVUwe3JQJ7LTK801Xbwdx2Q/a
fY9LwifI/VkTQ0iGuqwTvkO8maX7j1KAHQpgwE0C18sKcxVyelIfbMDK26/rb/YO+Eqd3U0fmhfO
wID/evXaUZpsWr23tnqNWrFxjHu5LsfrTMntg+rzn5yaow2xYW5DbVoIIV6+1eo42nuawHUDDi2I
eI8h+ryyk9j6EJb0u3BxxsXPfmsHy6JOrYcWfAVRC3Z83SJnUojx23aSWW6icdoDoxmWFPpAiqKY
O54b6rA94v7OYMsqezwhTI/txYCGc9EYw84kte0WBQ1CmaSDnYaAmpJvQHIQI6dOrGAFM6G9klmu
HZjA4z3+7Levv1VSZQFp8LPLzqr3jQZ3oVRGa4VtybqJBFENkh4Mm8703zJdVt8GfiB+9J8ffMgf
MMIlmZXLuEHUXj9TOADGLhCy84bM1lnpsUPCjL//z0+Snhx4rFu3LP1uK1m5eunJA0lRNulxXqcq
1JO8yiV1iaWaZfWXYZTQwiptfwlbudmaGryEGNndtu8fAJgOoExpwIRaoLl+Wj1lJuQAtqlVbSgP
ZlviQZs2lJ2QK1TBuBjGQU15foo/0VomJOKuSg2dArjR7vsux9VtpY+GTQdgpNHVyGoISTtAb04v
T0KYWeWDDhPPlzYiprM6lLK6pqRDYqPHGFZqDAmZ3AfeEgk9LL48+exiumFS1MgI7fjJl9sn8oaM
zdgXNZE2tXkAWeJmgDFWmTpgkpzeIRGjjeFbD0ukTZTG7Tp2BZzPCyvfEPdYXpGAlC6rrg/fpaA4
jEOWPSp6Y4EO1behTKp1lbTDq2Yd5KLuXgIn8VxR4IIfnfjVZoP/SG/iTup689VkX2M11lMFA/qR
mpa91qXyzcJ7DRIX0TLJ7cgGeiP9kOBUVbrFUjuSflUJJR9Uz+2Vij/CNONmnxqESSKEMl+7jvq6
nz7maX2Zy1gA9agoDoBy/JsYyyi9LFu584cYHN44AN6vFcKxCK1UepZwqBqfm2kdh4jhlu4AWDiF
PA6Cru+RLAUrcKMlFU/Hv/Cnfwjxcu8qGfY2wIh2A+SPnS3qjwUJLxk5Ty2McaoC1Bh0zGHetS4o
hXlTEOIQgqMNDUW7YPGfEW5WRu6QK2+msk5kVXlokdvCk4RiN40cSqwAoNj/mFJDzV0Le5xvrDBa
yX4C3yFuDaG9IDAMXjNyCKP2uQ4xH/lDs/HHPHmueuI1aOhb21xPi2tPDS8RGb+aAgCkofHoVIlD
DGT/Mqrifazy7pr+lLzN4LjvNFmWNkZD14BqRrE25C67bz10iUTOSrwlPd+Fu0MTPSoxKZTSAQ4D
xek46x6A5oHc1DJ7lyTyq81Wwi1V5PV93oBcAFSyND2SgHLTLzdV7wVbNaie0CVpKyn10OHxDlsS
LyCTXw5h0A4vQ12M7j+vMN4eF6Zx2RAR9qdo8jdKgirYjXrYEofuUEqExWJS6HFL5MQ8Ytla6YX1
QgvhNra6nptG/ODox+ZO6bhzRtJJ/9+o/n8VoKuYJ53ql2/JG764t+9m9a//8j9udcX5l2opmm7J
xJE4tq7/b7e64/zLRARnyUhuNNNSbPvfbnXrX5qlGIosE2avObyZCOP9H7e6/C/bMFTFcUxGDTZ3
y/h/cqtPVvT/oBEkVdFZfbCCgt/13aKeZphvHc0QrlNqtyO7MF1JHx3H2H0z7f+AXuBK/fjxMwe8
KPCQZXkA6o76OPhbArrkveI8UIvaOF76z5MJae0I1evIUbi0308ilwO0MWGLSJWkUrQTmyBx/kmN
PvrR3IMfT4Ab8P2j47rK9K5raleoD16jrEX8mTQ3ZtFfjNaVjOru9HU6dhtmZApLBwwTmGXtmlwj
DzBIgEBhyKr16Y+f7uZPd3nK5f6Wu02zWYsCjY/3SuguEbh9+dLpSCbJeZz/DWf44T4f+/6z6GUi
G3VdT3N6QWO5You7UMmNSOTmTEr7ke9vTTC3b9+fIh8A9BrajYNodSNQwSx4lv1N6IQl6+pY2p4+
DXV6Yn64UNb0GHw7UDtOPnbMTW63DHaRCtpplf3OXuI1GtSFvqJGuWwO3gel3ALgobqwN+kqWKBv
XJlnbtWRK2lNI+nbN0gLD1MjfXC3DPQnTKYvsF4WltO7p8/w2JWcjXcUEVmATF+4BlJWJMD+dWlO
ekB8SOyRzwyaYweZzu3bOQRgB4Y8ryF20/LCGQgvlS2yShJH/JenMRvxgLf8rm0b4bYBUXhl4OJB
3HaZvMasdu5G/DfF499TozUb+lJqa30Ga88takm1FtXkMDfGyGZ9hfv5oi0V9U8cRPo1lIFoK0qi
ilpFDlem0o17MbS0STPFN57hV9kvSMiaZYdCbOnQhdhHgpTFZcxa6Y3INufeqYnLknoz+iULFBNT
Kz0xyGDBXdvuRq2GIQ8EZQPyNnFDJIL7EII1mjEpUXeNaEuMVOm4Jrq0RilBUiWeKcqecmbchgGb
Wx/V0d7v+v53mBg03agvNAga0Lk8SAYBjxoOwkvRw3JAA2aKx7r0xpsy1bPHv3rqzNn4LWEjsuai
6MIqCU6hvay7XxEts1JcnD7AkXFrzsZtow3U2lXWYY2So+IXqPHiIb06/eH/jYz894MwLQO+P84Y
UClVZ5lwNc387YTBZ5CNl3kVfsaS9dYKQRC3cHWn+HX6cMdGz+xdILcxsoWWOaj28a72n339qem3
CfEDf/f5s5dBnhhZEEBsgtb3LhnU+7yrAPxKaob/sFOPvjOP3Axr9jIQKeUyDf2xWzj2nRlml00U
nRuUXPIf5mdzNn2RkWA7Pa17d2yIWJWUpaNsk0Je/dWVmfN6gjGzs4ZaCQ5H8PDswHirTYTshZDS
Mydw5NqY0++/TY29qKIR8glTY+mVF3g48QJSwDkzDJTpHv50fWZzFvKHAte8z6M6orPIMxNegWV6
FImJJ+iIF1nSHxrwLJfhhdJWmquH2MAR2Zln3qDGkS8we3hj1Cl9RPiIG6TGJWXJbUlm35g7f7fO
MGfPLjrYmBIy9z8lqkOM+VMVeB9yIF+efgCO3Z3ZkxuR+q5bCVmTRISvW7J5Ghwopz96mix+uDPG
bAq0LWUca6NjogCu7AHpGamUOUsUPWDoujND+8j3N2bTYAryUDHYNrtYMhexeaiiMxfmyJxkzKZA
LyVHLZk+2MxUmrovad+7fiRRezzz3By7PLOBXfSang6ImukOKYcMBlve+nfI6l6bJDvogXVmgBy7
QNNj+234mbIyGpAbWF2lJWHFfvUQIIc+c/WPPPvGbGwrPkLc1iKoJBaYu8bsHmA4u54yOzN3HLsJ
s8Gd+KUaUUnmy2N4ttTmAs0VCR3pcN1V8f3px/TYOczGb5JHSUNhS7he/l7iURn7F3YOZy7QsROY
j14Nn93E+HVBJkG1UeGzZDcD6yQnFofT3//YDZ6N4KLNMk80DDMWNCYZrxBqz1z9I1dGnw1gGI1q
aaW8HNQwprR5wb1GrhSduTRHvrc+G7m6LuMANrk01UBl1q4z1xTm79PXRJ1u3g9zjz4bvX7cVIDv
+Oo1deYAGOoAATTvh3UdYHKXejW41egKIX8Q8TauUMng/gNi4sh46saxvcfDJr+RG+Ff1BGFx7ql
KTn6pr8KcaC4WE3aC3peKm37aNyHQIrOTJpHHhh9NisMYRDXpsF0LzJlzapiHcnZWzuAb1bBRJ2+
OseOMd3vb1NCUwH+8IaRavHwJJlvgTKuO5m+E5KNvzvAbFqI1V4dLUQxruSh0K+uTGhbMXxROxrO
XKZjj+ZsYsjIX9MjSB4ulG3CC+tc2VNzdu76MvP/nD6JY8/nbF7oG/A3XsohwCWPwdTkcd7IsExX
pz/+2E2YzQz4rxJdieMa6dZFq5Bu0Ah8hpMdPd6cPsKxE5hNDIKsNCXpo9q1VHGfFsYqktszH33k
y2uzmaGKgIAFCNXQ/+KjSq9MINejwuCgu3v6yx+5wdp8dmiUDqMUHQ2ychYDbTjeLCgcwjNX/8jL
V5vND3YGHA7WXo2S/F2BETzULxr61cR77qyHvzuD6dp9G2UC0iwWC5ozggRLs8FEHOU3o17en/74
6UL8MMNps0E8SmGrARuu3TjuhicvjZWtByT8ERQ5AdN1hOiS9v3Bd/L2zIvm2E2fnrNvJxTRvW/J
VWGl7Qfvpu/TrvGMdIHfbFWWyrk35rE7MxvZShNo+IRM4dKfWoRyszDMN7Nw4P2iiO7PnMqRoaHN
xjayYZv+ncO6gnY2Pb7sFXtHdubFduw6zUZ2gaUtLWuuU5g/tvpjK7xt37yO4D9P3/ljnz8b132u
aeB7+XwJWj7kBmK/YVejFNuVSvd3i1N1NsBL9k26l013oX5WeT3jAVw08o0Y/2TYF0+fx5GbQLzF
fz1PJjL7upA5BkV4ZKFh8x5Ysnv6s49MH+psfGsjbXC8ScKN8usAWqo/0GWUn09/+JFHVJ2NbISy
Zqo7zE3CkncFiVy4Wmw4WkQNLH3t198dZDa+E1giZgdFwDWswoUx5KLVf6/6CvVDi6N6hBpx+kDH
LtVsWAcacDsiKwSGHQ+JfbiovGSlWtaZjz92l2fj2aqzHiIa7ZYoNw660+1y1TvzkB775rNRTDk0
GHKIpy661YUypJh4K1g4+ur0hTlWWlBnA5k+fVvSM2VvHNfRM4Q9qONJhawBNPa97icroxoHJOp9
5NwoSST2acTtIZqgPDNCptH2wxyvzka6VLROEWbcGhxS+ps1rGJ/PaaujilVIK44c5Qjd0iZjfUh
CGHuRqxECAu092rTQjtGQXHmKh65ScpslBu4YxIgsGzQcaykkfknzqT70mruTt+kY19+NtAdFSJ8
PdAchglN0gRWgBIIzZnvfmSgK7OBHqadMZCMSnUsUjaD9jzZTXLgVQ7sarsXZ0bIkflcmY10pWtU
ZyhsYPNV7IGYEOY6gR29RSFY/y59snlPX6qphfrT46RM1/DbCxzQjTpEBBa7hNLucr3FO4TOcQAk
hQ4l6g0AL8mThdIupduDfWAxNtWzU/46fXjt2K2azQSx3kE5i0fcIXVcjlvABhFp6wAqwLcRWbsI
9FwnQCP1jUtNLyC4kSiSrkujaC9sXbafE9uIX2JZsv94A055aM3qTROk8jUWsHQ9yHK951FmK5km
LBfhIiAsbV9bXSt3URhKf4YIwMQijFRnLY1V/whmXQNa08qbtvPNR181YJN1zvhYlGrgygPkwDN3
eHrWfxjH8+SlrDJCEgd6/C35lPiQgxfOEBzluJCH+AZT32UR5H+3ufuazL7d5AIwTTlEfuWGYW2u
VVP6g0nkFojAn1r4r6dv5bFxMZuXPLUeh7IOKhfzXrcoC2YjmA8p9h91i5CL9qCCm+X0sZQjB5Nn
05PDc6PboZwBeHiPVBXWg7G3NFy6so5LhH0xCmywmctUQE9uIYA41rLrKVj40UpKjI0wiqWDWPn0
1zkyncmz6UyjL5sVIWBp365ggKLYW2XSIOB8JWffO8fOePr9t1vYwI+GNqHAjkprMBJ9ArXLUYuF
ZZvajei7cNM3eC5EJemrKEoIPbXlcdsWibWu5D7eaB1BVXECv0iQDvGkoiFeOZ1puacvwbF5RJ5N
i4FeFVqKRsgNR6zIRDVbv72+qx5NEzKzlwXRNpdx2YddqCSQW6IKb6AWuWaOwE5lqKOiirTozA05
MnvKs9lzBOvgG2bVuUQFQYct15qFvYcNday+nTlf9efhK8/mzRD+JSHDVeLKaItMYIUh5gIJxOZH
xBrzWnIEYUalIiu/Ja4M+0lF8QjIGrRsK8t6s1ZaUZ3ZuBx7NGZzaCBPhIHWVmg2wP3slG0GWqcr
goOZKg8ZU97pUz52mOlKfHsCvarzTLMYVSp/lkbtUkovI3AA151dg7pHvSOTTVar67872mydhRYt
FkMkq25UaP1lo0nBVdtPdA0F7DOpXC2q9c7qz/Q2j7yG5NnkZTgDyrncVoFJyWIrW+mLHRb2mdn3
6136f071mjObraqk9goJ2Ch5No4F2K8W2waFK8y7UlOWOsmP24biA0RvMwS0peJ0A1LH4qiT1okH
AEtFuInbEyTwmXv588tHc2YzVj3WfTaIRnMzvgAWISzJfzxSAkxknEqUPNOUO30bjx1oNm1pQs58
TPoanbjoyszvtTFeGnqwAqAGUMSRV4YUn1my/vx8as5sBjKUIdOc2tfcLs42WPDWaW5gRUpWxNBf
kQB++oSOHWU2tYjUqxItMFXXC9D9Z3A4l7j0wd7V0YsGB6NToPqfPtTPD6XmzKYYTR2NilgN1dWL
IliE5MxC/1I3f/fhs0mjDiltBwBbXK2MoLb6Y3ThoE/4y6s0myswWIgaRgXm/pAclBGp0k0gCMEg
t8y5bfvS+qX1Ins6fSrHbslsqqDghI45HBL61WpBfj3JguXCGrTwF3E57ZaExqpbNehGV6ePd0Qe
pTmz2SIZFEVysqJzdb9+8dXirsF/YGoP1Hh2mDrdqsyuMaXAKRKbLNfXRQuqIGw2quX/mYgVmiqt
cxkVbamtQyhLgI5YjcbLhsxdqYO3VsZnph5t+ko/TD32bOpJbFjkkWy0LrGixGVHVVGamCt0LOW1
529bTcovkBKsRqch6mZ0O4cosABUNKANqQVQVv+uQ23CoxQhPhpTJ/7BS/F5YgUiaN6Pyg1rD7H1
WPqsLMMhboySwdqTzNQliTLCEF0g/YYScd8FUJy1IoK8AbXXKc/cDeXYKc7msk6Q4RV4gjexrEkb
L1YHlrhO1AEKSP0KfpFwbJxhOtRtmwyQdcCW58OoyHr/u4nHnp7Lby9GzTD9xFTg5LWKIYP9EEig
wQ0SG5h4v8esGX7JzoiX/vTT9/Pahm7Yfx8Ntz4aK6vP3GByBGG+YVn4C1IivKLs+vQhjl7S2SQX
6WHYkxdbU2OCLdyKX0pSbMKospciFfArPOzKIYHzcgy4S2p+nz7skXeFPZvvAMOT3zq5HFIt8zCh
hflOIvB5CWhAcolmkq8amHZ3cin1Z67l9Mk/jY7ZJJi0hpzFXtC4WNzfNGuwngV+xF+nT2e6WD99
+GwOhLOhFbUp1W4B+3BRlFZRLZJSlq/8LCzvTh/j2MMwm/oSGGZ9LHlf/ajqEgNXAGgxx3tslY5z
aYAorc5cqmNHms15eSTTVQvY4xAuw0tjEMNGD4zoxaAicQeWWjkzmI5ctbnGNZOM0ATITP3aMh03
g8SJecIcF01E6f/0RTtSw9Os2eMtFN/zRYNQumoF8Es9Wic0y4mIDfuLIg0kAJ9pBCk6h2hGokrx
FIylcWa6OvLIzZVPbIkh3fRFi2eC+K3WUI3l0JrV9sypGV8brh8eu7l2F9xUnXrop11EmeWnX5vj
dar4VIYJrR02RWTGO78wggfVLqw1IpASrHrWb+pcsq60LJ5w76UXpzCWeGpVcy0pyn3vExflJQRA
fMRjsikyf2XKhbRIRPoOPGvV53D0u2LdQPsTQfS7EQCjvNTVoorEJX1pDPXG8MMdkcok5GT+PvKN
eNlS31GcGyvsYI0Zi6QGCIwDC2yTR7oL0avAHyooi8rQb4qiX4b9uC+ARcKJuOR9s5Ca56hHWWtC
IIqw8Ue5ijN0QpoYL0HO1tgAMxSKX6YD1b6wfqcNRLAYLQrxnQtS2BcdWj8JnkLvSRt9kD8j85eU
++tck/bWAJMjabfJpNKcCpVJujbqO+ATNcgwpV5EAMXqMr9Qx/HB7rpNOqrXKPuhHO0T7z3VlBvH
IBBDFB99fg3idCFnRM8kNx0ETzIioPFxJ7D4sTFulAgBX4VYvFvpAj84O2Q11rcwFA6+1XwSgbYo
QUeNkgPdZmsq5VoldFqNl4PzIMCaena5SuPbOHyWCOJR0usEAhyML1eM4DPUB80DqAn6gCjP5aC8
hEj6Cvh5pTA3ZZntDKcZVkYOOA42HvvzhZQDee6u/L59rtL7qvmddmxzfZJ2xtoH99Jfj459hfq/
XBCjsC+rhmo7XJSoYId7gIYAwdXvn0lNSRZDWP8KnOfMwZIQQ+wZXwH03mjBZ9q9ppG3tBPoWgQE
6MCqUt8dagDGvKsva5OmBkZopa9BoEACGtNkadUQ5pvbKslIpf6k4rSsPYOYZ6qxhmqtUtimqr/R
7EsonwZRCrI/WeCx9MqWtsm9B725y+To1mMmZqvO8eA8BZBLHOzvYAxMtb4dw/66cvJDCUyDnTve
e7IIcNtHeMbyVSvKneS85/xjr7cHvQtuHPtPbYmFAckqIIfNNhUeRtgBDs6/QkE6T50F4J8UkTmm
g2xg/+yHG6HabkGoG8CHgWwn7wUlMvUDwX8QWGbtz4p1WGuPzEVy86AgsIF3iVEtY5VmwJyXfo8F
CXImqPKa0lpxN/HmnVLe5pUByEulAIRt+0KRB1aZ1kLxAhd/OMwn/SZonI0xZkQyPNSWIsFwzA7g
q8nSyj8pK8Erf20s+1oubvP4prYzVtQD4bJT4M4IjKW46IEE9Gi7PHz/DfSEYWK0ANf1gVuLl7on
JAmDcKw124QU8BH6llJAa0ifKq267sfxRQFtB1iqRR423JjlVQ0Fuo9hC8EndJI3T8oueJ7WyLX3
lhrtI1znpDptstFYl7myrrjVPpFQqebvCYF6V4h4DAgu8Kory3hPnIjEKITj7XswpJscGkAYK0xF
KYMsfbCC7lZtsDTAYi/jYNXJXHaI74ZlfIwZKK10wpxR1cAyiMoPzNCvAuigzNBojHczhD72EsCc
0AmpNQv+M+krS487OsY9DcveuyU81YfMRfo8CYqEzW5a56WF/SHb0VPrX1YjOnP8fYCdWpKxYEkC
OnXMbaAaW1LYVyTMbo382VbCi94ncSR9IUcXu2712Yzp1oTb3tlUOr1UWda2t6+H58ngnARuXecX
fn9NyPpDVV7CyyS2+lLqvNdWpiMc8AIwVFIBQcBCSgACs1RTbanrzE5DtCRaCzJKAPvZB8E+rAK1
2oAphl4krgHYr8fiCkISmUwvfQp/Gyqip0MFHaBxEuib/+6TG0GeIvCiRz9+1n2F8IMasIrBbpy4
jP9F2Jk0ualE6/YXEUFPMlWvUqn6xq4JUbbrkAkkkEnPr39Ld/gibty5z7EsQTZ7f3st2BOS54Gp
SJAHw510g8OI8GmqNay3ar/IHwHnOhbf8Fc/2sq/3lj4uJTuF8NPYhgghr60hR23Lyuw4QPsUIts
LpyO5qa+CqpHHB7fiDYOvuTpHvqJxX2+AgPdJr64MMSMfis/BWWCtxCCp/wf5GZ8ym/zp2n2tRRv
mnlFV92ELDAnzLyVERexpP8Jb2wRHYLSH44kArex5TAKAx4r7qYIPt0pP0sQFoPfPI0uzVKMOKK6
MH2wFxnDB969HvhxTFVsTeAfK/PtD98abLxcSvgt3bYBksuNCs6FYrW75pq/ulR/S1j/hfuGFcaF
ueAWTCy5IrWfCmsmzj+3ni6eCEKGGKKCyhvAAXDxpLYE3tQme2hD7T+0wAV27ZojZnMB8nETlvrH
nUb31e9msI5+3b7gi8rBBvAvIEFZwI1f5+5C5Xa4n0Gv4Khps+kFNmZxHeTinUunZDTLS5W9K7lO
Nbup8+Wd8mINMTLJK0g1oBWBtEcWQGs3poSsPQ+lDm7oFNPiidZsMm9pyob/FapIzxWUWt5MCl4R
Ph41ia2JmUxP3egj7xNxb+XaPbbZzPhPVCXNm5zr70E5p8K49/GszzZ3qosNFrtusXybp4W54A0t
Lfc4coDZ5wTl92ECUIT0xR/EAu8QHm7bHo7KNrdnUwUQbwI4KwG/Q+OzMjXwRRmr3VOh+s9N44fQ
InMBNLYm3aXpPOLwqjuMTtO8F7l7P0Z6b2k5kySMwfjcAPK1+pVnFXfmrpz6K97qQ68m/YCI6dFf
TLufo9B9KNbidb4lZBg6YWh9OJT+AA8mGe02Mr7YeKvfM9hFvrsI3N/EDfdNZYadW/XPZSr0Jmxi
bCSZfo8WvGVlMU2XUsTXKlUgjjwWOMby3ycpP5VN3TN2PWdr8gEZONIb+rq8Xap8Wdvx0/O9s6r6
10FAtmHcOYBYeiDz+kuJZj+vTXJClFNu+4L+n5nnmAkmQ9tlkhuvsMOWT8f/sC1eJr/blX1/Qg71
BIvlweAPU4Gzawf3czS1QiYLAYo0x9YTywXfzWft0ShRUvzqkzE9S+m+JsKcGcyCrcQzY0AOGi9C
w1UcMBheRAfXbL3Rsmx9MTAQN55ZvlQ/zztm+u5kH8JrL7K7ri7dEzSdDSWX9+wG/aii6B9TP9mO
umfKOtX2QOvGhmza6M4RB1KLQWNtwr+NWlZ0tL06yXqE/qYwF5SoHbOS7RH7bbzx0xsKB6gQZ5+x
CKTcQwNSKDwd6dcvQ1fhrndEyF0FMAfbVoPv3IULojeB7Ja3NIDvXq0pYCUPqirK22XWAGc4hf4k
QdNWAPea+lCljvfsghO8hKLlcBa01sKnztcp3AyQev8kWVCSbm8Ks0X/WRle2zEOdkHliENRavde
tBW35LQokms8Bf1VeCsHyk74L31P9GX0IxAQ/A8A3sCmOyTM/LcnWAvTtwcb6/ZvW/oFmOAEPlEY
EC5lub6Tc4irrTNNqd0W65oeO9uxtgAbd9UB+ycK3JCBRyjZ/aX0s5hmGKy9hGU2tzd4e1W1e/wP
lvIv39r4N8RsL4/CCYkvLIEoD5VYvX2Ps/g+ghLLLhr1dmu0NHu+kJySfzTOaNUNxQf+bFxsVTnp
falneS2GSp0EXNKXCU0g568JMNFdWCeaE01KGWXje3FpWC4rCA4piNdNm8aAKuFZs72XJmvOoU5B
pQ0B5JvzODMDsQ0wg2Ys1bJtDiqf1/qIOroGBJK5P0nlNq8ty0+0S5e+AF7mZ4YGeuBgTFrzqNAA
FskTQhnNMIDUCIseuc4yFao4wXDQ0IG5Z8RMbCz7ExijJV+hZdJ/xzkJJ49xSmmcj7xu/YdOtuZ5
7EPvux8MoaLFIVzcea5+gbO6ohvSKeynOAz5yisZ9k9x5vWnkOf5mHK3ukR5ojizpCEgvyRcORR7
KHIlHdtTENniXbSZeGzQW+1zvcwvLT/EvGnDcH4mxTmAKwWX9Ng0cfoYDdI79rHr7tt06FB5ehx/
oiV4CLvEXJnYxCkyz+Orsh5+0RDMwpRz4UA4hAdQN8oel3yxd/QzcavGPiFaSBnOQTDQ/zMVXvFS
gzV/ULnUf2ZHw22is8a/yY/rrX87TgZjiPE3baU4QsJlqLL2++6Q0CE56iyPWPXV8pBFob2sMugP
sbDtwboJvJUlCr2ZbUBeUs7+SWRAoKZJ2d5PBQzSCgQa7k9RoEPc1LUn9qspx7tGmvp1KEd4pfUE
F1vH1eXmE3nLZZcd7O2YGrkl12VncjF4qhZ3jO7+LNXQbrKpB4LagN3qCIFFzjBclji4s7Vioeif
c64gsE8B+1VBtuw8oNUcPNV/6FmvZQTroYim7zXJuFO6NEqkzV58fzBcP81vQmD5dpBrDj+lf3dL
2WxFWXUPcHLaA0qljJ8IGUS7hu7e5c+xQtvPwnEKSMj1h8O0+6nLBhhpTsz5xPXQ9cbBcbDDBKRh
BfBp/PKgme/Lgmi+ZNmQbY1w8yuYFLktzBow06p+TMaqVMTy07cx89pT0VwjhTMsT9V0E0Dpx1Ih
kxY9cFqbYcQbUz/dIcFYdtpZ5t2YD5g9LSfxvl1epzSy/9JEi3dHUB1GOiMeeAmXHd5isS2RSaMx
SwbYPEKh2+Oe2Ky9APKASrvpgnifuEX2kpHGuoSdxAA58a0EVV1xFI0/m8G6pLZrhLZVa1DRAOHN
I389BG2nDn7NyHzNVbAk9gSzF+MDKOa7IeQW6kcOqDUVrUBAmKpMAKq+jVJm175YfLD1IOPCMQNK
raPxTt3AHlPGzFSv0wzYdqXu/LabXtAkkWPJBbdoqDBc5/IIf9e0/ixtnG4Y8fnsqwB5SF3ADKfJ
eda+Xo/QPaZdFHQOiz2jrHGk9NXpY7PVk4sUFtbbeRL2TcPn3xaFfCk0jsu+vOnfejXT71fDVyjH
/hcyv4SJJfOIf41mSDO1W7q54y6WyQjkvv21OhUIrIi5dfQH+RWGIxzCEnOWifiSuYYFD8HUFlfX
ut6mr4Non3NFgl+cyvu+nKFw5UO+o+MvNhF/erNGYbxzZZs3GwsRblfAqd9O8fRZ+aHemnqEulan
7Ork3XFwTOsuMlz7gb3+V2n3bQiGZ5Or+NDV4s0dVUBtaXpmEDkmHoPUS3og1ODXmteZ/v7GdWpq
J95Yv4bMHu07LwFwPVTPvWX31H6gj9GYOICvmpcycTTeCGogpkj/6Qqh4tLqO9sP4jxJ5EbOPH5P
aoX3H2a8sTSDN6W0f1wzrI+rF57SLKPHqH2EhmVm9l23erT0Xe80jfmPilE0B420j0vvuS9jgWZK
FQTiC0+cFQGZPcJytN82yUkGSjhBTfTRx9VwleHcnOobE0XPJjwlMPc45k8fVoMd9WeYTmPsc+UY
1wveq4dZpYLNKx5O45Cy52ZAt6vc5luWNZRvrXNR6VTtWp/J0Kz5yQVfv9Cjvo/6wtLmMebEjJ9/
CBtPHOu6EBeATezXwpt3zYoj3sv7R45fZ96W+7lgCcFehrbaF/9U59gnPvxTk/SQ+ztdnkbTcNYq
4koA8K1RrRWDD4yznCHuiwwDFXM322SO2+cgWqd/3CGg0NumS/ytlw/jd062eNlMUnXgJcWwN0sL
t3GOQWZtdKKf3SZZwMUtzk9nfMA6QRW+rEpn2E+AZjKr1e65fk63GOx0Ti3SjUBLDsLM+2x8ydh6
Zjz5NBM8vOS8Dq/GXZd3boagkaNxICRU94H3L24T5IIGbVdbqfJJNj9lFJiTHm9OiV6hmlpcSnba
C7fL4v+afXw6ABa5MqecmS4afOKN/u2mHzNbwpvD2e097Gp7KLwp3DKwniLFqqbnxZ+rg19IlJW0
Arr/+nKpd5i05HzjUZbRZiomfZksMLNNWqPeo91WFL/DHFqw6FqfvyTo2ERk4G6yUTpfNiz1mZF8
j/JP5r3IVmuohSZ56TugTt7sQzHqHNbU2vEvUsbRDs0ci9Ck4CRvh8SBr92vabgXVsBFpOi2fI1y
XJrNms4JHXs8xL9BrGeMSs2c/OuyoI2oOq5xG3hA9hou40TCZxwiFg0ost6aBVt3hlcK1iV+xo2w
OPu0XtIjVAmkin2Nn8PjO79dwsCzrUt+1yYzTOK64CmMWUEureMl72vY0B9F+Zf5kAd78ytwm/Bf
vEbxsJWaeS4ONVS9nBLsXGZS996hS/GuQ+beRhQX34XfxfVhmLRujq5WlPKMnNmswlboD08pAxRL
tBydeY0lQGJCqPE2qZlV2jMuxkTq2qazeQZMoOy1qRrnMsp1ShhNq3IUZ5IKIiFTchktYutjqTXz
xmg8E32Ny8ybj77Lt7t16iR7GE1S3XlmVP/igusFCuoGevwY5uhlx34XF2Xzu6yZOty1EXP8Gwex
MPIuNd6xvXhcfxsIUZsgKAH1MtWxG31mFCgKLDClSvq2wAYTp+G17lSAqrUGVbesdXGGKdf/7WXl
vedrGP2bxyDBR9TIB3RnzSGXZnri20R5U/hsb1UacJsodYEBHbp8D0vmNs2zZsfcSYKdFBWDzFUc
PwCP9N9ikGsfyLHifT/G9b3veMGn7uvsFyre4GdMtKwxHgZVuw1WseKs7lR8HzsNJdksEuKv75nk
CBG1fKrXoN9GTN/vVZnB367XP1PqupfATYf7NUvULoomux+VYi036Zyecricf2s1VL8juJx8gnxa
AWJNVDAoEju5feqL0NXbIumdhSNdWRwnA0ML/VX+RyVa7YwDcBpQjn8/pwZFHGYrtu3xP0V1gg0D
4s1mnG7zcDqimsZCjI2JVQVd2Bk+t9z1EWrIdJ4tJb7iswHhXw7Z58RoT0Ps/zQ2/BcyhkZbJ/NO
c/XeO4OPhRFc1o32tSvaHPfjLSkg3IS/YBT3sRme6qG8OG3cYnqabjole5gWperdOLG34Nmqd7ph
Y+4zMV6K1RUc/cx7PWRHMTgnr0qp1o3Jc2LMCy1c5KOqCvdDuJr9MqcURTluSWW++qkon2+jxg1m
JK4M+75BRZBN7T8oiL/90HttFj6Ubzg/N6jHRHmfTeG964yg1IFuJEt85xbcf0v1k3jFSYyWChAV
YnIB48oNaspbsAG1Hi74q58oeJ/8pAB1nML7lhkaV27FMeVuXrslM3QmIPhfK+fLjJexcT60lCCW
UesVyK8YzlQ3wcJXUmT7vAtRQVFenL04vfSYHQKTHmkQHAfGMONxObIkiaM/i3eqhIcAIR64Wrbh
4NGpOmc71xzOabDEvMXrcVkkCclCX7uhv+SOT6OCEur4K4ri1Rz+j7ZckPwvfb//H2gj5t43QxLL
U5qbstglQTh85ow17ZPJZu+R0OWD51qO63WvhhcjRazBayv7F5rq+mpN55zShDPgDSkUeFDuOuyK
pp7DjWolFO6I0/N9NUnH3w3lktiDx4nuWhFeCQ9MXXYw6Aq8N0ji1u4CHaF3NjyLA0rHZom3YR20
1MFp6D5FXe3+tIn18IYWsoU313Ajkl1IY61dx/mrmRv/1W/q8gNmViwYdplTttFunc5hPcx7XKiE
bKFpvWQ6dJ9ZM3mBHSO2RVvK/5Tomz2a8ynacAZyHodx8OwWFqfpd0MXmC8UnBqHVOM6Lrlsj80n
ct030/YLdrV1ANDiifG9bW12dZIieOtEtN4vg7KPbemOZC4B0SGFWQMnBHBox0ubxIbTtJVXPsTw
lLfUURlOc/2zKW9/FPVI+cvEbXB7ufT83xLR9d3MpWmTTRUv46mo4IRwMs2yq6e6AMnjyNyWK/vh
GlOle8SvFXx2oEFPueGiznEktXQpnEz9dXThXWpyML9Sm7efyVI3AD2D4JjGbZdsBztH91GInXy2
nffljz7XSVDfx0zn4iEsTWB5B4LuPgsS2laE9v4DYkW9uMKplDf5T0mwkO5UOyZPEmbnex8FCzKd
8IMzan526OZSy0zK8m/rM5esMKe/+P0U3Ce6YUcxeCrOnujkfs6D8Av8JEE2advsbVriCFdSbcPX
tNLiKTWqMixFveULJl93Z7uJsnieBhV/yl0g5s9ld60WBE/4iILHLAq4QJaLnPcy8gpMsrHnFLt6
5FaDE67FsZnl4V3mL+i3Q8YsT2JyuQPEWU+kQBaffRqgrep9cpmbkDPr7Xqedh/Z4Pffcumy4k6r
FoFtIwZasonTRzgCZJDUh6V1WYKKmMmlCQyzPBV5GN0HgWVWZhjc7D2eqHQAxVbZFaJ++ayDgo0+
jhYJBXzpuwHM/Ex1NasX+PKh8tmUmkrbux5m6rwJRtFfk2EVgA187W6ihfvijudJfIhOrHzoruXp
VtXSnnLVtd02L+bsorpM/YYTHp1XM+E+5Axot7bk3LSxc5re56rPXkfq3LcIb34xdLUu0kSoMpCk
QxMO+z7cOtqK4TTIbNIbppqrhwQL57nIhvY7wpXusi60zkHVCmNCPgfLP5+bwAfzKmDkk/iW0JoR
dfeN/4/SBRDcYg7KYFsaHbzTDO++NdGwfOc5efsM/KX4C8Ayu/DYqWIX93h3yz5MruPCdK9d24qC
Isdyv1zEX2aDwm84zVTxc72uR8sR7hRRYXTQ6nXiUQP9fuuRq3yEiuIzEvXu15wSuEE336GBqnvJ
bZjJB7SybGGU7Ao8T7Agq5Y7iR/tRhqqJ2dVeCsG6lwpPaha/tHuYA6LF5lDr3Nv2lWl50a8TP76
6WO8+kE77Le7aCyxLXcDbmSnEPLMVQE/FejeXw1lHGj3C3uIXsPxT5OY5RNw6vSp3Mx51LIdro4M
U8w2Zv4R1OsPdhxQ+XJg9R4SIRKar9Dvj9PQ5j9D7vfwq+gGfHXzTZDW92W4T+Ysfcft052scvVT
OvTVxaka8bmOSj9OTRy9qmosDHKwIX0VY4rHNMVo8lWHdNxuB+5z39bujfJGN1fMRXJ70nMUwWmT
4TfLo1RdGrf0qjMDv1CAfB8YMK7iZb6kOkX3RF8HIwqAIBq1y1oem1K075HuFmLbOctoaav3YlYY
ptCYqI9MrLRhkJXUgIOX9XLTLJit76drtG3NrbpZSUsjwMXq52zw3Hegt0NBEGEyGj8PtYbObtBZ
jsVmNLr5BCI65ie80AtssMrE7zad0QHIpPnBOtnvI74rKiL9RCklWZruKS51+enLav2bZqiUt6Jm
LWgrOf3umjT9K1dvwQzgZfO7hHR27Zau+bfS3nwB8F5f04oiL/X3wZr9KLDMZa1WyJFibjwUz6dk
50G4nXY2SkdacTNFxCxo+fh8T9giGU7kV+35KSFWlzq++vG4HlQjM7QnXf0nGegGeG7t2ovAqk4y
t2dH3mXUb4+1z6fETovbymSD3Yva6V91bHEU8TVRrInTed2maxM8lSGNIfYITNAUqblmd8zIlI3i
jA9et4UkEelnwt/uN9Ct8NQBt4ULXgpa8XZ9EMIw6ZJr76lWDaVgx9XnUsM6jpnWvI+hc5/XhmpD
XJfVQZC2vMyh4z8W9Vg+2JFihezbFq+MY/SWapDzqzLkWb1pEWrPmXw8ej4DUFvytHC7dTGV99QY
e645wqcSPqC/6GNR47hGWLKGvsArEdpdFkfxHTITdpVYt+9pPPfLoSNWITciIVo+DGhaHzMZ8ojH
ELezDfbb+L3l/pPtyMOwIsaWdpfnsVNu6AisX7663UgjOZOVWCldGDokNOTmNCseW+XEuwo9GLfI
llty67XBrxovzkOTOSRsOK0QbCEZAV6eUgm1SteRL3oI3Ud+LPUd9Dmhi7jqu4dgdBW6TWC8Z1PQ
ktJRyhreVKJ7EKiUps2QgSfdVpmNX1Sf5nt39dbnjtLCOQxgim9o36NyGN0we4eRXb9NRPYJyEZC
kcEq6nfb4inyFsfyurXdC/Bo9VQ4YrpbYiRZOy/vlsfBc5wPu+AwdvLOuczaXQCvZ8l3l7L84w9i
xsPwBh7cKqMHLPj+/Eoo6u8QSmwW8g9YkDfOBsAVO4DZOmuLOIATP3GUpCdQFU2HYTEK7GGVfg7l
FL5ahAGvqY+9MfFd/1fdRuXB7fz2GM9duRclXXUxRF/T4lMFlRSDdgw4h1RRwU29xOEiH3Lgxttu
yL1TjrEswE7jc0QxVThg+6IJi9oCadoaecipY9/kR+o+0UyoZ9YcW2N+GepVvf/Is6P1rmiCYb1v
knJ8V3HRD2/LSFV6H2bumlA708XvJsmDr8z48ZtDjs3fSLfPww27a9hQwHQLCpB0WSfE6rOXcAEZ
5rPya2JfYzprxo2n3n43Sei0r8mcqKMcrP6r6WJSW2ky1WzZTZld08ScbuOHHsv4uIzO65C7Pd36
nPrDu9OusziNoQuzfVkYUKeQMOy7qB/2wsvC10ZKu9NyxLbQppN7LUVaH0ZB635D6w/437p2nIzm
hbBVqhf5OXJcPmT+6BAPcbi7EdzcLvQj9p0wM74nP0CznWvER3EQ/TckOZEePhUSVnp1NMaiczH3
83YkZvxdKJFsZV3rl2ZR07tlBT4mXedfg8AkYj+4YfmrClT9SIfToO1t10+osfI85x4C3MSqc9Vg
Og2K2rvF7bxmg+e5ugtnM34bE1TPCO8/DNmlT5ZIfaa66Wyrhk2piZr6C4PD+gBxHMmB8LM30+fu
ndurBkp6XJ7AbhfPiRIrwZpOpKdsGP1zaP38nURC+u6x0bFeoFFTPL8HOQ9TtV0iaoeU6vNzzhe0
XwZDUSEGuoI0hszCcx6Ccd+UullfIsFSS1hLrgFpgzn5WQZWhAKj0s80FKRt5mWImn0weFR342i6
DGj89qXx6eYm2hKPazKP1UIKlHs10QcuG1ZF+6ZP2+fF9njn6AaYO+vW8uS4Ll2GjA1xx21IqbvV
8f07vETDgzEryt15JIrFjaIONlYQwV/Han4bU1E80jXNLnqYGB0uc0+8NPPESxCN7Q7m1/q+IpX6
5cjZfataLz3SA+7rbQQxGb06A60ZRpT7xrHmbnC8kfYnOtKp7cI74VBBZbXOiKKxNZzRWvfP9Azg
6FZr8S/vLHucnJxtr6hvjU5AwDZjVmGeF4rw9Ir11Qsj50jxdd5XSNMK/EZdf9/qPiWVsqTtQzSj
zVBZuIJOGiygmp5BJdmL9tHS/3E3c9zFFyjOE5HGpnUwuHjyJe6D8BJMtHUrWnSXqJL+IxWuapey
hjZWjGcBeehVRaqmcYvrZd4Aapiecgxcx6IeiFKE3HTOOpHtj0ToQZxzKf45ui0/2bHbHAhICo+J
7vMJ0V9znvxc3Ikinz/6IZlOU+rLS6Gn4mUeBiapaqaMSecTzyhRwPVolClpJ/TIkWrQ2Kl/Tzgf
T05VR5yViQRs1i6eWyp0detSmx0dj/6un34FsxNf82RtQUHN3anOZpSFxWQw8MWduxztmKm32Qbm
MEQ2+LCxUx25/t+Uhv16ooRkvheAb5xlZctAPw8oTeReWxwtuUke2VzHe/rl6R+TO8EpJZnk3NFm
ny0ls0L+k4kcCeiUYX6XVHN5X0DtPYt5UH/TRDl/0rzAKckA9TZ0V1pTnK9qoKDUh65TW/pkQmx6
SoLWP0Acyl4FDs93w8GOnYXUGsGylskVh+BJ0K3Fjv1LnUKeli9WelRlThv8Kwru2Bhab1YWL09A
EGPzCxnEfqOzXz9mjVwKUnm0XbcM+WNf6J1kT1WhPPO32qtvE/eOh0GQnxN2kwtSxMKnR8kz1Z9n
cBP0YojLiVwYYr6UghnordL5HZF6+WQoOO1UGZsrXXJ4IfTbDsyVenfI6vNLkse8i12YfiX+3ONK
iTUe6thIIplDQaVl03VeXaE2jngJndYj7qZuctPJlznCCRTnY7ku017nmnfIeuNmrGe5l5y2X2S5
9ocWM9NT1tXrpeLceLWDwP7ncr2bwlT9UmuFYvxm/VsDpNgRFMWjldLbVk6U7VMZ1luSBQuNy3Y9
+suUHwPqyJR3p4VHs4aBfbYlXVWs8HlJoNP1O5ISSVrRJXGm4uiWsXMe0WH96HjiDspo/F1eFO2u
8NT8olOCYXIm45SjR2WKYxKnuFTzdcEH79IlKRVWiDG9DJ3ES1XHCf/hbOUF3Bc33jjLjkuTRU/O
oBafihOpGy551UNdlu4zIlHvzjiBPdflrG4dYv8xigr7L6IBqq/hKPxHBL09sILAxh/loPvfoef5
fyZbdIdJpfWF1Zucd+hN+L6QPfrVAeDoqraWJfWvXjo3J5Vqigu+1+horDLnMmTXnIPO/13FN35S
zoxA8iQqhx8uav3lB3PL+OANqj5Tr+cNqtIojTcwuMWLW3Jm7eoZlSV0nHWnCj2+cPsgBxKV+bwv
w3Q9cKecSFevyZ0NG2ef6SW9CxM9/W5XJ3/mtNMf1iJ1dv1Uhde1t/JXQqBAbi1Wv73KopI9Vor3
Gf3onnFc9WPLHotFGEThQ5jqatgOow0vjEM2n2Ew1qegp+mHLMsn0sY4wqYpIp920No+eVNcL3tl
rf9QexObZuI796NMzDGO3eHcc+rCv2fT/pFJxPWRQQlvBwh6flcMaaXbRej0nkbVsGHxDfdl0uBV
Jq2fMIPWlI+Ns+bDXjE2nm56EP00QGbCM7S1GjLzs9ujvEV+RrMW7TqJuaD5ZA10HycqaOduqMVT
xAnid+FZjMZEip9FOnr7sMiS194qZ9p5RmC37934PW0KiqxYTctLY8rJ7uD5hNSZo5oqow1IK7Tu
vlzX6JkdJnrpiv+Jg1T58hnSSRh2K9e5LQHFoiCcnHuHoaScPQU6OJUOPtDKuvpZDSogskVOrCDH
dakQrW8jFslbE4VFZK28F2IkqCuiRv3Lax1ejFEr6qaRO3E0r9ErdXAMh2ZE411PWO/Msv7lNHnr
E6TTnh5EuA8pt+6U62S7JG7ETo8d+B2e4btR0kKlc4sGjuY6Uhpis67t/BJ4WLA+lMw6fDisg3K7
DE1xVME8Igi0wyOjgvMTRKV1b/GtTRthWs5dJfXgWI5i77i0yPgogzqis+h3aamrB4uumUVelC8z
bGH8H3FYfPRipl4ue8r1dMj7nZPFC2cyod6U1tNDBUuJ2tRIfLQOuT/TQqYUVOeYhOZSi1PRUJxj
CqEq39LcGf76TAzdZ0RG5c6deGKvlOszTp16ShCsIijdT2U4PKLBIlSs2Td4f5Fp9h5V/GlGcb5Z
YldfkiIdxMUJ/CREFR969MRDFrPRiuopGOjgYtCJ32WZEwiNx2HYWOI0TA0iFQyy2jlpt59O3eSQ
YRuo590XlD0dNKPp/DGVLi2yqvG9e88m0QM13uyVI5H3gra3QoLXcQbCae3tc5XncJ3LjkgkOqjy
i0Kj5Hm1Be22CS3b0fXZp3c0/SuP0s9ktm1klyPFv9G5AG9GtYrrPfkz37plBMXysz/Y4JlJlyVF
oeK4O29k+PEtGGMnPUhPuSTSAj/o72nArNT4vMCP89eRQZZvpdb5yA2aS7c/hwxnDbMreop7XfXp
OTG2J7ruTf4OXihud2jXI6q5ZTZeyVFTIQyxPddINDc0FYHyK5gXfQqxZaYPcGnH6nZLj1Bpka6Y
ro6N5JahhDjau7mbjfexmy36lFs2T64wqZ9k+TnMSI84JPddchqRQ21oyhSvY2lEwZiAl19NRPjo
xQtU846duUL1ZCUuG8SR2YIetqDGmA7S/NNFN7i7WtrF8gVRVrgzMx2dTbA4CyZGnQT/j7Mz241b
y7LtrxTynVXk5mYHVOZDkIxefWfphZBtmX3f8+trhPLcLDvSsi4KyGNITksRwWZz7bXmHJN/3owE
5cyROStuGuUQ1nVnGYlJTPLggb5fPLo1KWvjxlSnYtwzI0E4Eo5jrryUeRVtG4GWn0fx8B1hvLSe
i4SBNViPSkGXn8dGstHNJoI7opFUthuGUbuLqcTUNTyxdMQQUWYLPQ3CVpcm6qUXL424WkIyf1a0
XIm15QfF7WSk5qswqAwY8s3xlTQ1TvxCPPZoFwVGlTghlZGLtmUC94h8I/V0mpyeNfbzXgQBexsG
VWsb7LfuIjihZz7J1qAPkCT4jWQmym0ulcC3qMUwBJgZG0TU7Iz5lzRdt8RM3jKxTvDVcKHtkcuF
m4lh911Tzdm614wlRAs6dZe1FbXmlmZKiE4dYa2fy6F+bi2Sz2i0En/bBhJCPq3FIWTi43ZKGtMk
Eim6TJHMK3LfF7dSjMVr+jBD0mzSMrvM4mn6UcvTbLUPR5WbtIgvl5IqKFaXMl21Iow2rG6kZsD9
2wzJIl+iMcHBxIDyhSDfdEbO7IiLJKj6l67t0iud2/M2spOWxp9dvy0pOgnigZY1ipZ4TWKs8swi
WEUu8QCjjzQ93UeNPbIdYyzzIhPYHcvYVW9iCZkbaDEDdOQPWNYplcxEHGWtzG84/KTh6s1UPaDD
jNZDPWGHQLB820gauFZY2Hu6N8M3ngYj/VG9YV3hJKWkGpv16+Ck0SE1O3Q2Y26WYiUjbfziZJaM
eBKCDkvKtkdz0RBYh+GlqN8q9oCLMOB/InIn9BT2G30mrTrQVnD2aGT6fF3kjXrXFT2LVWBXg2cE
cRvSrIgQCCwBmfMRyY4WZ/e2zcb6OIPo+WYEVsibzGv8TsMp4ZPw9nZfdJOOYaipaMUEDM8KpT9E
7EB/CMounxbv6VE40xInnc3uXWlnJUnojXg1kzLaV0pZvBK4k36Dh9Bu62EatmoQkFrfZycX0p8n
nB/ZNs9cyVUZlkpZzf1mIrR4a6FZ2vbyXW6IEv/PL/HRBPX09z/ZrAPD0QLHavKNGk8qIYCd9NVk
Wj4Z0X70Ac6swHbfYyEYZbZJWqXn1tAZdLUTKguHLPY/fwDx0WucOYKpWNmHp4G+U5CTbME9WfQP
FCW/teZ+PHQ4LsnGpvR5QsMgt6Eq9VujqtPdEtraDRLBcq9bXXNUEp3IrbE2EjfX84naXE/iDV3N
8lnMIiULO7FMTzf7mVYumHWFQXa6kiO69t1oITL688fRTybj3zlNz8zHTt46hpTMn2wnD2juCt0C
ETCmNorCfAm/KyMeA0xSQZd77HCSre5Uk5/nWBfgQ6mNtzQD9eoU9dUbfW/7cclNrvye1GebbgR8
AgRcIrvAmySeR8W2L9Mgzu4sIktXZExlmyjWC9NlQcxfbSIzW49Rc3RVTH36Ne2y/KYf8DQg67E+
CVj66PydeaAno+jq0UZfp+uLco2YWnuunTb4AtCiVj4xJ3/gsz7PCAmUajJMdKGcdH36xqOz+Bo3
CtaI2UC4XAJ++uRq/OiFzrAJICw4P4XsdnpgDT7dfMUz5jYnRJWY5krPwv8bCsQ8pyOEeTlMCuyP
QqjZpkbYf6vqWXkrdZ4rcjBDX5aiufvzNXn6pb+5JM+DMQiSGe3amPtdiVgIePWJ/z/3BA04FO0F
BYiJevXPL/XBxWCe/v6n5SjMhUollbS7qCkb7G3h0N8wFVYfbRlnD39+jXfc4u8+z9mqVM9OnkhG
3LvaYedE5ue8GnqFmDvVWWuzxJdRZ0gW2ZYf9ElqyK+DyC9LSjoJ/mxnaDK7GUwagIM+sYtgN7CK
Yi3yMW0n2zkB/vPJG/1gLTDPlrYRhQlNpsTYpQjYiO60l+6bkEWuuo1S2A95kMyeY5dskM321CQz
WpsGa+nsGVgzfP/kXZyoJr87XGcrUpFYepwA99vZRJ0PmxbrXeE2Ip72VdLrOab1UblRSJp9TPOT
mM5oQvUBsbn6QGltfx3RPG6RL0DbsTvpJG5TiR5pv9rOvpRq9zQoIfJuIBTz/Z/f8UcX0dmKkixF
Uw1GxBOh6AS7dMSCd5JKAKUa6bR/fo13quZvjopxxoChzRzZcxOVjJFbMqoJ5ztZ3Iu9yJvkmKdF
+sVBTr0gca2cJ+yOwVU2MNNQwmLxa7SR9/CiEYeHCXmLh6lEKrYEBo15mcf1NjGRf3xyFX1wNM5z
O5KqhGNmcveaAE728HovurhhbZpxDP75WHyw6Blni1GkZiWgtIH7iTTYY5II6wLlS/dSyRNlS6Sf
UR4++iSn1/9pcUCvQsk4Zf0Ox0CHqLdYngJ9iTOuuDn5pB766LOcXvun10BviXoh4WgNTri1kL16
tqZj4Bxa+pfDZ0FsH0BZjLOqaxSpcMq+ZUXVFDHj+8a72FVNehPN6CyzUj+ZBBEZ5BHexk+u2A9u
Y+Ns1YN4r9dh0fe7RJuUe4uGHFs9WBJEeeXYwhNNvBjaQAtVS0ft0lZ62sx/vj4++rTi12Pq5DkW
xzDqd2A06EbrMmHIb3W0SJo5Zd0ElyTvMUsxdUsT9Nf+n19WO/3+392iZwuXg5RTp+WPaBIk1Ozo
6aHPZ4bbzMtpGDStzLZmEzeHYEjooo2o+UjzrjZZUVALDXX3Gfb3I/KPcbYgZSnSpRY16M6OB/1g
tolFN9DSNPKyYytjBlTkXsr02S0E6lWqvRwJOCoG9bOy5CNYnjxbrdg10s4t4mGHi0Y82QGzEo9J
DFp0TWkwpgPwPjiNlN/tEPIS/fF8eqSFpGV+4pTIMJKR/Y0GZgujaksF/8mV8UFl8W/JJLqqOgMg
2F3Go/MpaMfUW3CsuHE5qJ4M4gaLotN8cmt/cAOcJ5WoZRxVcaYtu4Qo+kPlCN3V0FvvjTg8heQh
xOqCKF0XNdEKETqtT1bH96SD31yG50EjSd+ith5Mfv3IeLpq2+6CIj+/E3Gku6FVG4Nboqvz82qw
tnrcw2SoFvvFwL9wRPRWbIJECzweqsVepddzm2GH8lVU8c/hWGikfkzZPu+gryz0IS0irNvscYqj
6XGma/B4qnzZxFpGeVUo5XI9LVbpY6MMNoja0ou5Cwvk0E0QQG43R9QMuK5NPN97feyNiyQLnPUn
t+MHy4A8W1pLIt5VOQzLrh6C4lsQMo3JVSHIbVXIgF5JGEEvBjJXv9JytF9xL96knpK6PDLGFJ2F
PLTTDXvjoHek9wJbYSoA5rhOparPvdZ1n2zBPngEnMJ0f34EBLnA28Pzd6eW2k0y2Q8AJNaVLr0O
udAnF/4HjzJ5thi3Q9BOTCmxlkyZtV26VrtEr5TvrFNz6s/H+6OXOFt1w8WKzMputS1Swm5tW2q9
xmWBS6nvhk+O1EcvcbbAsliDFyob+ChpP22cNh58YKxkrof5X6F8//VL4F/7j//m+2+0NBq8qN3Z
t/+4L3P+99+nn/nXv/n1J/6xeSsvX/O39vwf/fIz/N6/Xtd77V5/+eYkBO/mm/6tmW/fWt7+++8n
Ifj0L/9//8//eHv/Lfdz9fb3v30r+6I7/bYwLouf85tP5Ml/xd+efv1fP3Z6/3//2+atyV+L+fwH
/sp7Nv5TBS+KvAgPhu2caOnjW9v9/W/Gf9oIeoRjWqycUmNm9K+4Z4OfMU3kDPAaaWEhAfxX3LO0
SI82LNvSyfmE3khr5f997Ot/LmD/PBMchr++/4+iz6/LuOjav//tPZThf9c5S9Vo8BP3LHlfFq/z
TiX/qYTCXMt8C4uL28uOIOZM0Ds0Lck8uB+8diG/GhkMVH1mEBcQEpdNAlDxFH5eXIeaumMSta7p
12J+z8wLvQ6YkGtJdNQUUuRVpxL++7dWTOAr4tPvKQ3nq6WW6AWw7QIc13c/HfjffKD3jJKzD2Rh
IbdVA3sCsKyzO8ka2zRRwih2CyJVlUUGgBb4wyArBfXRF8R7aAuQXhyQc7We0zEbCMJyZOKTqqvB
Sgb2mPEWgdsxacPhXi3LGbJKe8Q4C8opo6lcaUYMR2HALFpGNq7Pxj6akNiP9be82hKbit/MDMeL
PC5rNxD5JhqK5frPH9M6fYxfP6YuhK6z5ErNlCwIv657JaMuOTSo3BzKlcNJEtf4U5l/b9qBIVvc
DW4mU7c5iejiHDm9Uc+Vqzmh/tAHVnPVDdlRL/LpopuirVY582Us1egu7PMje5wr+2Sa7HNlukYR
09DAMgEdwR1BpBksHMwgcNy6bna9HSieGqvR1wrzsNyZIgivhtxQtinD84MzN8YKLchbNYTac5eY
Pb17Br/jFKJzL4rL9pI+HXOC0aEhlim00Wm9+IPohkObFYeKOLutGiFCocdmHlARs2HNwvBLO5jm
OmuJH3j/FpJvBtIsMy6juLAPSFvlKlt6V+iVskt186mP1UoQFUbjkdvxUpnjxVW6THGDWaZHIx3+
+iMmNePPJ+o9ruX8RGHD13VmSqajvmNJf7rBOon8vaIN7U56l6+RdqbHrMp4+XjItrayVfvMgi2a
iIvGtDJfSxLkxgpaxxS3zjaap9ccAy66zLK8rOceZcYwq7eEaegXAwQqhWTolX26BmJFIdAlK2Pa
TH3sz3Zdruy41Q5Wqi9rK7OzTx4k4tdOx2nt0LmupXAQikndFGe3WjVW4zIoBL1kqt5spR5WDHvM
/HKMrWAT4Zw9WFNj0Q+3cpglARaBMM8n4qp0c69Q5Lpg7hb4S3Ht+KVTepPgZjFt8QU9YHCpjoaO
e7zNjo4yf9KJO+Mevr91S2i2KVROjWmf52gNKiiZGoSEWzm5p9STuRtkkj2OZakDgbIPeG2clWNo
oD3mKjwYE9Ja7LSfVJlnbfC/3oYwpCPolOrGu1Xqp4sDaP3U9WrC4LjBv9VliNblnHUHbZQPCcXe
kaIwP0anr2a1qEm/g8RIi49Tbt05xk1EGMu+tKUDLpuvJgOF9vtXIZ47RrMmhC2lbxgTx7U3mJwf
nL7LJuch+NlH+c3FYEnUF7gLTMfRz4O3WhQ0s6gwK/VKRZ4gMLNDpzPYiYmgO33Tn27q96+Wsmy2
KGDnbXy6Rv73j4WmymFOHLh89MLX78+KrAl9ZWwOBXbVVdGmn6yjv7sQuON57mm8e8c5b7hUfafb
c6rnroWQDMxgyxBZY+aRTKkfDprqZWHyPUfisssDRW5M+UNV0k+eWWdbzffLgOoA+oq0uQbk+WI+
LWpvZjo69KkKjPVSh9/wGmqeILV3xTqvHp1Q1Ks2pj8W1PG1FSEG+/MyddYZO70FqdL1EyefKIa4
f7sh5hh/Ci4Il4AE43AyJuNLzMqLk7BUy9TgYJftVzOBuTOjAsDKAyBHH29kjbRziqu7CbHwhWkE
+IfDAb9ESZ82d/rPKM6/OVRStcgqMCyT0se0zqrYAv0T0jRGAOCyuMIV3bpoNLHsRXu6Rvr6iHLf
8WTXy2MEuLHUok8mH+9H4tcFneuElzZgVFGinS/olqKliFxE6S7NVpNhfDdhEYyk+phmaf2MQlK4
bc34lpbRw2xGwmfgL3aG0a8UO9eOVgubPbXR5gcFZu3ObrnndQGgEcKX77DKAo4A3pd05i0mEgt0
lyN3TOThhxprs3LKL9ZgooKYmSS9P9DzYcbOnJZPGDqXlWou8hJdobKKT/L192V4MrvP8tXP+vGn
C8bSeKqZDo4vjWqL4vXnjRcKuImaMyxdlKK6274WfWKv4axZ3uSAZyvNRj02RV7Thnf8k/HFC6WZ
HGKMv3aDmQbfbb5PSYDxplYHwaMbd+1hyJrPIiHe06B+PV8WVZKtCqJJdVu8d1l+WmNToC1lF8zg
YZJ9VFvorlUE6ZcRIv5LhokXzhwNO6PP9rQNW6yb6r3WFPqDps2HJWuyvTWg/4ZAMKx5WoUXaqfv
0RFau67LVDeOI+eTioHS/qyys1Rdo1xQqcotef5+l1mV0cRz/J+VXVer8cZEzXtERNvzGZwvY2e6
Duf7MmuGH39eBqzfvTYvqdo8kBDmnd7bT8cKxhEyDVwLnNQe0WQyKjHqTQV1sd7n97xl7no1/azV
9ptCwtK4pSW7CZ7G0jhrNnRFG3YIh0s3woHxFcbKKowakCi9+QBgDIKlEd2mU97eJErXA9dSW2Yq
w6ZH0wV+sSkNQI5Gt87i5WtlQo6fMDRc9SnWrDYIujt1mZbVFH3Wn/vNwbKElMLiAWL/+1JU44sw
mSKdUCpqtsZAcOoQZhdtBym5EXm0XbLR/qzm+nX3zm1nqlT7QIJOy7Xgy1/PUG9BzVs4hKu01lis
tee+7rt9KqYbxNEevgfLza1SI4MSU3wWpp6M831gqxVeIgsGAOqzTk3u5jb8StYyWVC4Dpc8+KKf
gqG6Wtn0ASLUBGg2VHA8+obxyeVtci2dX2Wm0PCFUDTCm2IdObvKEk5P5zQRE25J3Qhp6KaZUpL8
YmVNjjLPezsCfxxFGzwa4mLArc+cL7kd1nIKWy9cauGdlA96XvjSWDLPRMe+WkghwyoU4UOdg2MU
0RgFo4drrciuqw4XvWHCCB7toVhrYXOzLGxjjQHBdKk5F9TVuwEx9BqP9xtUoqHQYl8B7eAi+jmk
TndbCMO+bfEXscSAK8PM4BW7MlEYJsXGroWgvupm0fm0ozoE4Y+NQkZXsXSH3gB3Zqpol3lwQJBJ
LnNkMAet/zKYAe+4lMKPsUR4Y4XMotZBkkh0XaCxsRGND/iPIX1W0RsBEkilUWcW1Nxgfa3a75T+
h4nrDCJbcQWsVbbO7DuOchgr5VjUD3SO27sbtnKVD+2o8FmYsUm0mQmiU/PUacl3JK1gqGRnDizx
NVQnrLs89YACmsZeDdJtJEfdKwvsU+1ofoGjoPhtx9WHcCfXyNjJeNkGBfFBLtr1pMjqDkbpxajr
6MCChIkZ1m1PEe2Trg7gumaz9dNGwdaSr/syvi4T8Df4a+hsBzXJD1KJN61W7eFGTG7S3xDWixJF
kzjKm6DfBIUmVqNQwUkkg7IKq4oUISdn19gNvuJMT0k+f51OrqUx7wNPKZKRU8viZb02s+7TexX+
lBqAAIZlb0cFPsPJQFi0X5y0PgihXE5ZKtxwwH2h28EKr7rw50L5lo7TMejK6SrUsvkCyozb1PPX
thBQjTXEiBkDX6tPVr0ZuTm7uxUG/hiVPcjqrnglBSJazcoSeFXe+5MIUBFP8VVvM4u2UypzakKa
LZQ1qxZA4b7qd0sDtAC4Add1FB3iOE1cq/mSRvq0bhXne2/W+dWEUWKl4wDZcP33HuLfCgXKvgkx
AASwdSNHf3MQf6PjBqqYFocet2ZarsZ0xnIyAFp1+AV4PW9Eh7Q8HOqvERByAL7jflHfcIMXXgzg
x81SOu0hIhWSzOQTcylmQX2ASr5wXIAWJC0ZhpuCrJyyzlMLowWunKM9wNDFZrXdGnHshugcmGCx
lc+L6luYcOwd7mTcewBTC9s0Qb06KRP9QtnHho4Bgigv2fNrYmAC7jwpoxtOBdL4Gn5E0q3oO4sN
DMV9hZ9+TSg1tuOFnHqm3ssm6Ii2qAuAT3WD/7jr8nEb9zdjEx/alvXEmbXc733mPGJbt8QdY2Xc
VFZ61+eL6kdRrntYiQVtKqyKICpPlNUU+cAs7GEbT4CPVQLsvSzSYyBg4IvxuZVuiwR10cbvuZVo
q34VJlHpa2z+VzPGvQGQ0pqA9cesD7AmmyXiH8PI9yz2s5ep2AHzBFpIMra922DyakwtXM2OeqcX
qsFzX9Eg6YoST12mbZR8vI/kt6CDT9yY3+kVkmFkw4hgRYL1idod+7C5tREuK7EWuOCbOuy5zR08
hWSTpAS02suzqk3mGpPbV0yqnqhk6BuOBNPSCTdpELjaEkUyxeZ9BHDskCYQemJN5RrVIA3NYFKj
4Jgo9dqhlYMzQZ/Xo9pCQ5BJ5ceyrle5GkQeGMbvDh0IiEwhiCcbyHFx3Tjpvo+ze1HuIAg953ow
wiOF1BROCjRSVfUaRSlXYOujWGZewpaX4dZYe3Ezt24ns8cAXiRwDv1Lo/MFPki2G8OR0JF4W5bQ
fk4rRcntuYTdLp0azNITAyuqEMOP5+p1rpIBbgiQX9mZL0aLXDEal5co+oGktXbTNMYa3kIgSQnW
uZ5b5RoSKGpEcqTd2kkwfU/KM7qJrQ2e8dqseqy1gPbWwlFniL1iV4kl2bO5n1adkfQ8F+LbVlOP
QWE7vtkYX0DnWVecX9bBZfKmiLakhedNZUq0TsZnHLnmTZWVmadHsQNfWq6aKdZXvW3HHiLRpwVu
xEpoGbuHYcH/qmD4yG4VMwo2SUS/ZVHSO5U4DOjp2UseF/Papp1ZR1fRPUXeW27Z7c3UGscuaLat
EWtra6iFLyCUrspm4XJiWoBxoczdsmjQcdMDYkeBUwijo2DoBF02nODY2Z1YPKazT4NxozvTJofW
7CGhgCRntbum7Lk3qhZGFaq7OLWp3Iz0biozGFN1TGoBaTV+3offIr0ZwZDn/aa0XgylcO2oRTJ6
gjMuCt5i0ezbEuNQmFypRoEuORV0BbPv0qn0G/p7NBWZFs9z/FqdLo0aQDZPdHzTvUoWQoiWURdA
E7X+2CdkMuA1uuRRucMzvKo6GUL7D79EWpOgq9dHH6fAlSGLC6xFxtGx7Fd2AQbsjLTx6mncZ01r
HlsDHUAf5rftiItb8L6aioG8aHALKk+RHdyz2d5V9MT5Z9Zad3S4hCAc0knbpjGS5EYywktHxdN1
WAJVTM1bDnJbVBgh6BheaJmRr02rKLwUSCVgpXKjNfRQIRITNq5+K5rcAoAc01qMQOuTSbdCk/7U
zRgFoJjFKBKyV61Ur4QGAjoaWhJO4bI2xStMyWHXoRV0s3oBZr0am6rzMPf5aduOfgA4YA3kzfbl
AvdCqNZas6b2KoxKIIsZzEdEx4MvTfFt7glGHSdHuPlsWVtgGyY3sngw8oHcKW6lY5yVzgpujxuo
s9iWfflK0lrWDbabg0qFrD/o/qhkNlH2WUvvF4unmlwsGnrKqOtcOcGrck7vMuvBASBv9HX9WMVC
f+aJl/nFkFBG1IM3WmgmJeD2kFLQ68ocvE/Bz9Lp8ysdQX2m5Ke4AOtwPyZ58bUZyruCDSf8sN5m
wGHRZa7r0A/3QIi/kAp3h6ZsXJXlJgzXlCPhom+bwdwZInmLJWiPTHkN24eJWAhU3Nu5mlneZlvz
sJ75eRYSIMGqvRLGdRzDXY4ag2dAbniI/B1MdCzzanowTxT6AbIhemwXRG1wq6kgLkjkmPGPbWtw
j1QhTnQt6vQefm7g1xoBTgU2gZN7eNVTkzgRXuVeE/NWNKRaMQ3/1ukYouD9gx2ur4pMhUtlB0fq
tBewerqPAO1CD8dnfOUavaVsFzaAtWEpX+YN0Jtp4JzilVwDg6fu7Ly8Xp56OW/HylRXxFH8gKX1
1UkiixJVORjAMVbja5CnAJkxlPoT+igeY6bf6+N1oSjyqFQAdirrCp1Zzp0W3TW9ugXQ7JoJwPjc
IEhFqR39iV3ivYAFxIQSTwehW96smnCtfIgfz7mDiSgvoLxh/7vQJ7HJVQttexs8G6dbIhPaJYsp
sS8xRKAKMyH7ou566PPQb4EWFE5o36Z2+QDPBsg2dYcQ6vWYLLbXG7bXNHZxUKuFOmlVNxTaaHe3
LLIElaX6fKuBFFnPsTp6c3md262zS4TO3kkawd6SVJ9ltEk0nfAvvbvDm+W2QFu3YWYQFCUTxz/p
/NN0grugbc0eVWA4LNnRbICRE218zOlCQhTIf/S0VIha4e6ItmV9iTlm8CJjmFdsocs7rS2w0MAj
u6bpiwEmVkJ/1rr1yH+T2uSepSz3o5RfJ0250kkjMbXmUHeosHTwUy1alZXBMk823Y8QcLaavLWs
1mqLr9FgW0M9KHq5yYibKIV6TLVxy67kGvv1qqrvjSQkrUOOq6zFPAn03Ezmw5hrL/TEThXaq6MR
U5I+6oN1M6fUPkOxI2VVdXtIG6tMV27nOLpAiA8vu8m8mShNt9SWy8oQUBEL2GsyJaWgMG+odOKb
mrqqV7Hgt0H3xKYkHcp0rbCVWmVhT8ExBvsBCw1sNW1fnCIvTCc9FfTlZozalyapda6j2SKGo3Rp
hd+Pxj4zMt3XccJ6epso9y0RAgHmFDcPyCqbg0UnAKbill/CncM9PQjSMfpUdW2DEMU5KEHJB2tz
FrcR2rkCD2oRX2dSaKuK6VrZqd+jUr+BkB96qW2Ttast4bbAaY+iBAmu8cywVbppXwaYa6KHcfAA
K1VkyFWB19dWSRTPm5oaX1UMzvgkAh3AvD65JV6NwCku2PmQHVQ7uOy6+CY34mOiMsVfpN2uiBLM
0uCBOyPDzKqScGN/lb3hYXb5go4DKlLkQYpp3TRIHswwuCRFO/bV+Lql9Kf/XcJ7J0vCnN0wfGJv
OTf1S7/Mz3FV3XTQWVd903hIQut9aoedx8YohraSQ5hfHjNHPuWpuAAXhnFXNDELqYGoWd9bTa1d
zAEi/0VqOw2HlV71qYuShHepwR3SxFUcWzz8oMfT3IybDUJ9bdUU8MtzQchKmal7hbQ1WDdEDvXK
I6jyylhjXgp3/aDeB4Xcl2idgMCDvFJF9KOIQUkjnnmchQNiMk82tnBuKwC4kEHylR2RoMrubs8z
dy1FKy4FgJiVqYSmV1D0mSWk7sFxaL9lrzDnngF5Jn7eybdE0f1c59phnQtK+ZQ60TdL4bjyvL7E
yEDhi4mU3h1bj4CtAMwPN5twlPYEoSFpi0l1uxOWaLdswe9g+u96HKeuGeH17XVOjRXGk0uaSOUC
+QdD3qo7/Fa3c9u9xsMFj25zGLGyB1jXqnJ6EQmWzzQBgB+hIibt5JgSjrMo0QuGinobCTNB9IzU
CLQ6noK2IdzcvK1zwTaOUr/aOqRCEKw6cfDScWuFhyBqGcqF0bqcCbRdEL25GahuO6WhFArrbmam
vEVLPbizRQhJja3QNVhk8jmFyJZO0RP49WiTnxTZp1aMDzq9YWK7XNi9rNx6TqEgC11lp2Qs/P6V
3sf2Zk6AnkRojldlMNykphhRwaSkVRcxBlDSpVYwxbCTGuxpsyJgKQpOPXNluJbDNjIwuoJRWQ7B
LrZku9cHfHdY9i2dx2NEBqGriGHXDnKv0LVlXhy/1KJ7CxqqJZAqVz0eVlx9T82EM46Kv1oxISHF
iUBrj7iNtxJTq3K70CzdVFDsQCYDrbORQDk6TBzTHnAh4uG2Rwt3dtbfpOWwj0qz39QdFIa591KE
e5RKWnZQ67xxU4w1vlKEOLNJVdj2S/kj05ppH5mmF9psF+Y2svwpks8yYQq8aBznLHis6Wy7Vs+T
ZkxLWDvZhQSPzFUvC48abtupJsEIQ9av7aKz9sEMET4HqaH340Xat9+mUYc+SHxDM2kjx12Y5Ma0
1zKYVqFiaeuAk7MiS/EpTkeEz1Wiez3oK9/8bjeQw+pRRus21RV2GwnG/FxZz4oVHRkpfoFQ4Hiq
jCt4M+EtVCYbVmHhBQZDtbz5OhusrSCaSNhJ4hxYdOEBqObhNk1sZ5Cmr1IFDiE9pKIbL6I8p59h
9ymwV42xKAlPyXDMcB0OUrkFzOjVrOz7DJ8S1yZPAQdiekizr7eCF12PNkNGLtKQmd+LFs3CO0+t
T8KbOgkfswlSkCpPi9nEgyq3UtVvp/5FQcypCW03m/NmmQjTiYPHaOkuegIt7cE6MMv6Sk0TunGV
PlZFfejyjLPTcwr16MnWmEwSaXccXxgos/01CnggCkSmJsUUYWotRXYlXAAnrkW0BfQge5fY1Vd6
BruwK+ijALvx0JnwEFUcjeJDSf3mlL4FrOgC0F2/PhFoObc29R6L4iwSoBIlbXI0D2z0qj6nOkVO
k6UP7ZL7espO2KiK3Vyf9g4NLVIRV2sY5HCjx2U/mUbrLiN5a+nSinXNnsNRrU2hsWBFU6X4kawo
fAOSdDQgPlCvV5mh5Ft11glNoSIdApW5QMi1nxpN7S39tFJ1BVO1dpc5WriHF1gwPe1BRKoUfIDb
H3Fd/cC2/0R/ZNMZ4gVCVs+m0OyACXL7DJqCa89weJ7k37Nw2NiI4F1rhJg1Aruh+0g7VETot+Qb
ayp83pmThlpHXKnsWLNZdeAlCLY89WM/ljdFwbyWy8NxQPzlSy8pHA3YaHwScHe7Ihg2dSRv4yJ4
U+YREHcG/AzAzrpRetuNRLcvZptCB+/wCrq1l+lkPjX5hK4EZqcf4efiZqcfIHvmpJbpTxOxG1od
bRytvteVuNiz1QsPw5z5TYVAOA26wJ0lJNi4SDxa2CkcEp0WRKxcEdMUC4smUkbaQxLEPpTbigGg
svgGbCXYt+QiKATJcIO0u1KhPTm2ZPw0tHkU5xZpvVfP5a1iW9Vuip+bIorIamh9s6tBwIIIz2qI
1RDj9nmqPDnpk1nf9zNqp2yRNxYICo9OP/C4cpeP0xMCn8INcHruylrxmknfwRrnb8LmC3vKxDUH
grS6unmoIWHG4FZhw3cXS6B81Vsy7Bs0oUunjq46Js0qaUGXxSEw1gK2e0bAy6qNtvTEISrr/8PV
eS03joRN9okQAVcwtwQJelKUV98g1JIa3hRMwTz9Hmp299/YG4ao7hmpSaJQlV/myf5FchprxNgd
3FqVLAsqdKucBc/U0U+kGfjqzbd9/dBmqIVxvW5clL9s0PfgeDhUUvJAnqfhxoufwYuyM+OYPKgT
rqnCNTHp929Wm3ybwlSBY2kgOKXlUPUj1oLK3pM1D7wqyUUrKRyInEDz8Tdly4slauK9BW8/iQXS
vx3wpXpKwnE0Qq+zL51rTIS6qRTMRuy6wsWxUDvNVwVId+etcrpkCCbimRKrGUiVzNdClz3Np3Z1
GujgYVN7byhSGGcEw4JKpWGhL92WVMbJMT8mW+qUFC79quINCotqufbVXZH0ta+evYIkbc7MpvZW
hHvGoFH3DZOsfIAfoCJLqd71ezEdN96YMQrdNmwlAbHlzTQE7GWO9PFd+6UgNz2yEHEoZ8Dv6ysL
VPSKY+mjBqGTU0KxYXW5dzpUGkMkRo45dV86O4VVkhTTqrDVC1rWCN1GzBQPAxqDzfulJfwoWfU3
zWb8VpuUxtUlXWlObusBOMkFoYwQhWPx+fXGngoTJys3dmf4QfqXGuPvmneAKDrgbemh1KZ26q9s
Me3NZdzW4/Ls1hpykOpJ7xM/LhSfCpMyU0gZEHpazgV9H2XbWv80IwI9JYlZLqfsiIzJHolEMuME
2LxzxTTCQm+lh/QxbuZQH+m3UvnkbeYaIAjyeMsIauSSpVY5L1AT3XEhGuv0pEmZuGPA6c7IFoDF
9PGv5nfxNk2Wg2XymZpdcHCkhLSN4XjfHKxYrW3r3BaZts386Zvpb/k0x2IdJ9yruoaAKiYoQg65
MF8hPc1Ypse+6IM4h0KFmuvtZ4OKbQnBrS2KQ+s7T6J3v7iJoCSoZD66ZvwN6upFeZ4A9aYdcAau
0NJKpko/juciS8Jc8dgXJ9Fr12bfnab9IX0I7TWK6pA8wTy5wzbmn8ELievJ7sUSJh52GO5zkqWZ
ozd8SHNdCwtWpIHQdc/PL02YKYaMQ0zvXE0flVB2eTSWJJjMydlgAPmsJKcEMz5PDp+4cQDVlxIg
sbC7A7osL4OBDchrAm7ojw5nEVh9q1z1z0umwiTJ/QOr2lZLk3/UbT0W4ELYFnIM9CLTYOLR/bSa
cQauKcNRs15SSrDkop+aijeoMOUYeNigomT5LuYLuWnJJ33g1lfCMor1chM7zRsXEvuBgnoIDmwT
hOpVGXPjI6VeAcm8e3LCQjQ9LANGFi1UH+pa7Jd+GthlVqxI3Kp7FZ0rv/pZuqwPosH5nlEjoia7
i6HWeRnyh8aig8dKNNp8Pfw0GaJjayH3AYI5NdMU6m3sn2xV+aBj+NWr6U31kgFinwCgHPCHlVwq
gTV0oU63Rzv334XWvBIc3OV+Fj87U3ywruCcJ//blQ3/jugZaecJT0ZNY63xGA32+wCdbNPwGqA2
HmY+t4L3C5KFvsoquI7zaF306Q8AKytwDM1ejX60VnjEC8FvPn3e8bRGqwdAQGiSG/otXbpf9txz
Hka7bzz7tTfFxYwWh1aPZg89ZgkykBNBnu0mN4tPaVuCYL1vVds7Bt+hL1OV3TVPxn8eCN5VrRnd
msKgR2FtCg0aY5mpt77l+nYwxtDj9px4AxcHj3BAem+9zAYijceRyaUKKl1YFYEGEre2Sn/NqJQW
m7KN136nU6OB1OklVwiYIuBdzZhKjCHRUFpwRWevZeY9NcCBE5iXm8S9l7oZRbFO6VNYKQrb1mNs
Pepzb55G7mcNRW3siCt9A0H2LdoCpvrTGdq4BezL/i9XYwiDYQ66qHySk7WsbeSuYOSsZ0yAdhzR
vFLDSOWfU3ILqLVmJTUSoPlfswUjbjcsNtqMRabAp89RcaYyo5RAORnm43zi8+kMofAnYxOhXd1J
tA+V2VWbHoJj0DrlG4qrvTWpIkQndHOQm5EbRPV3gWa8o4uDhlsOaCuzacKlZ8iiUXJMs3mY1Xz0
ek1dXUdz17OLeEl5QcGxAdCNqsxPly3d2gYSGJg+2xUWN4kYouiZZc2H9SHWupZ9OwvTA9GM46pr
yiNaEFtFatMLl8PxAqE4YCy3h3Z5bErmVBRa8auMimq3QR5t3bIZN+Yxs2ovIbuvq8Dy7ANv+tcM
PBYnd72qMo5CQwbwKYtXwgKeW9A+QRMSeM8R60VRPTCNlnS9CKZPnf1vtE1zUxSS/wpiSO3vB0p6
Nm2CapWt547j7MCZdmUeyhEmyawoAY0ojrE5Pwhbo0aWJOPGpO4bEt0hjoC+MA9bz0V28AzELNfK
rywH69wXbqDXC1F/l09lhzWA6JiDFLCjXssUsb9thfZmd/2XQG1GJPAXRpzae8yxpPS810GLrl4V
wbeCoVzWXb3BBsmOyvSpApxiJyiagXmRj9uB3plTwu021Zp6x7nymFb2BTFxXvns8ClaIV/UZOt0
Hr4mpsn0AQbj/G30rCKtycFhogiGDhO5aS3rPss+m/cyj1EvKCZa5Hu9DK9RZh29Nv2X+eabOwOj
pd/z1fHluJd1bgSw+9bjRFGhvAOkorYOXCoNViJ16d9J9rqi6oVpJHsUF0SPf55sQX+Zox+46NKg
VxmXCyWqYZx1b0jQNwsazYQ2vtLH18iOp3XEYhzoLT5CObFPKKGKIYP6W68bmRLWX7CMDxgCuNRd
95Th7kF4mreD1z+REGTrxF0cMJ+/Qfj4+NQ9Df7UZG89KJmgwBRefj17ph/lNsM/SduKfWVEJYlD
jgP3ETwmzTZvjO6oP06giaZUuvFVboNHXN7FXHJUqr0vVXEYF7HaT8r/lkCVhNG9tV1kbIrUfm9Y
RTYm3b7rSEYQo8x1xjE6Nm5F0XprxUE8M0AXU7LNvjhOC0J1ZXPw6n8tZ/9gkc86ndp7mkBewFdh
6PPECYPQs+Fr77jPDo0y/VULK35ddQjsaqJbwSun21x3kAV1Z5cPSHUgN4mw3TOSz6pgd8KMF+98
TliBlxMqcLXK7Rsil3OIYoCicwyj5Q4WBEwPZgb0Y+4NP/1MXVaf+Y9mhmpmFeXeGBS8pLLf0j6W
QuQrnzKz/fHiGCTU1G9a194mFaJD15FlKnM+bjVyLzaynd857TaehIMgmXGLNimhW5abS6cAVTq5
szHHT5GbxOa0+mgURrfyc/an9Qz4Nu9vKqJzteO9Ah1t78baK4Ju/j3aQAaigYRlxw5cq7XvozhM
A3P7ZOiPMi/+iKrdUQPxQl0TbDR+NwMo/YxfOgBJm2w8aiRoZELVuc+kVoPh+vumVK8uMwGkopLm
qYrMd8ZxYMIJCG1N7cnBpM+1rm/1csZdWN0iSnRWhiE/nQYhsa4wqAlBoWlqtZuqNmAXmsuXmXwr
Rh0w3NhGlQQYh+Ypc6hjBfPm0keCGYbNsvHYRu4uQ+tlp+Gw7QN71Xv0rXLMEzN3jUFLv/PKVFDQ
yabgOEEcnIuHpbs1Eycgxz2LqnzAB4erx+So2s4rzgDgft0teDi5GXpnt+jMSmY2XFWUvmdNx4kR
3cq3SbuPrkudtbWvpPtnMDiftcbyKdywjNovz0epaow+W3c5RfdUi0K/YrNiZOjZhTa/xO2shzmD
Q6n80xD1DXdqPK+2Vl7yyT1acf2UdczzfUSHVR/lZ4FcsrOd9FDaKceFxirCmqltZjWYodptZvGr
Uc/SB12Os4ef11Tx0VbxNrfR10QnX1XqtJtE43amBzk1GWvhQl+PlXvomu+UFr2aHRazC/HKrhAA
BHh40rxiP4FI4ENDi0yOiSQn5LwSEbXM1ELQM0npMaeidptj46dAvb059qSvUKRDDRs+L/K1q+99
TQOqXVd/UoMJBbpgHSuy5GUAowZQmAWgJRxjIKQplO+2K63zTOkm2+WFrmcPX7/3bKZfXW48GmPd
s7TAvrNJWyb1ZG2ZHv8AZc3A2IzvfcV7rbi3d5wnQ6fKPh/p1WGr5lqPDWgxJ7KoMKq6d6UPLzSP
Y4N4xbZZlz6HCEXeBnb2Qh8MoIFqMzQch4foROFpoKBDuK1n7wqfpHFjaQHFXO4KcIKzSWlfXMrh
TwkkHjcLGxTZ93/jETsStjA+rt8u9HDmR659WTjupF12cpLxwEacYmazF+B309c80z9jOH4roRk/
QOwYzo/mFCxe/K+HJ032BUOcDaPSK7mdZvMche5Uv89G9qMPuGLc3l7FssKjWLT/0HocVTxKPTvk
E/s/2+M+7utOWHuYFBaalulVi+VKH6qPwa1utqFCR2XpZqCFM4WzzubIjjbKeFk8b+1Iazg6DX3X
QLoofvMZ15hY8AZO6mY5FiQozB8Qcv17vgTOvAEu1iGc2k8pUFAS0PToiuF1yIp3KI/JmrnBc5NT
XS8rjMcTMTj0GBRbtheJ48ZbkX1YLjwzz8n/uBOWkhRFD43hVfcahj4s3mvTZdksWy3osqoOKmG0
/D+QFWom8Wy2ijxoTOonrPQLluRPjXtzyKRc9wIr3GDRs24V88OwwSNMe2VP7aefuDRa+fKtXegG
QN4u1ppT4ifESGDC1WbXbq0bjlH3S+RfkzbvRk5oaskojFGo9G6+ULejniY5GuvJUopaK66ASut4
H7ubPjXhTEdb4Gpgjb16+AFVxfwRQ8++82jLTDtWSKxka3OeP/xFP+qFe/L4Zc5TWpprkNofg2U2
26GZDzqt6cb07dW2OOIy+isXe9hWfi3X+mJdoIB7m1G5HgBj9vWqLR/NGRZnP3/5xH3Q1HnjFKLk
5FnsrVUfuvfS5SkhrD42UbumxbUPpkErGEROf40kuk885s9Rd6i1wF4ZIKuF3DfnIAODuyPusqFt
Vj3M6lbrbb+BFwQsPpFfRi9f9eJv6gAVtIjgs+LNWBjGHv2GuVRZ47HLsAyQynfSYVml9wkeQlx6
NNyo2JLIwSkvre0seFMz4OH3AbpDLrfZx775V6Me+tDp3vJQwRh5UFZyqw3j1dO95DQXY/U0ieV5
KEXBCEy3cW2Oh7Jrtb3hk00AS3c1fNGhBOPQoYDFh0nVHWSLYjtF1nVIxqdchxpYLdoHcNdbTUn7
IkA5W0vOpIu0UyQSeaF965Sa3L+V8D8owgaLmTbY8jjUhDTc7vVWJijjVlhKMexN9Cd0XZzFwkUj
9cTAZErJLYH4Cgm8dK6TbUGbNm6GhjZqx3PMoF12rzVvLLHD7rRk8wW/cn7rqGVnYH3UGSsfE79r
A+iS7F+XN40KuVBP5pi3HItW5KDLRtPy47ItnzLtKanzk+oT9useqq6XWgddZJh6XPdcLcC/6xQL
Ri7EYzFlPoxi7BEDar6aqUOn47zBNEfVKMINlXNCIVTZ03Vy5z/FYJxpErQ4fSxvHQ2SJ49RfgDY
a9+n5t/WXdaUMpk7x9PAvaKwWllhBUSYPoVOTM7F2BbIMX4cEIVbenP54GMHrE6w0tOABTQ52vmX
UizwFOVdXXI6rMEgxdmK9esWwdd8wPkZbRAI94uVg969TmyJDwaF3QfRKBUwdr7i4L9rrqm1zgQa
JzXXdcZKOkZX+ofwgUuP8mNYlvUCfrea+jNOb/wudrmqXH8LsbrGcE874XSv3FBn3avy67DInRjd
Wz8A4xhzKz/oLQVb/XKlM1M/pnM50A2LnSiX0YGOeXcdpczVG7mxkL0QFKhVwu3oP2XRH1Dr/aHc
lW2719P4Wfb+o8UtaQViHn2VsUc7LDsJB3JOZ/FQWeWxMfu9gf9qzuarZ1NcFHXzlkye3Psaulmf
izcAaQySnBrPnVbkO+nfxw7c+0qqNGECWy+GKXGpuDAD8ya0neEd2bJcFUQSjiPAfjKo5b/RT+O1
nhGcNPGdADnQIEP38qGdpLkztDSsXNyk6Uh58szWal3anPgSNNpGEzHzMozJ1NV/TctyGOaSdlAI
s1wWibMb5q3LK/vjtcaj19JYFi0dXFGtexws4KaebVqH36cW9/hgKrGKi4iqRTPWMXtDuaEniXRo
U0b6g+063bnRk+3YNcbDcH/47/uW+9C4w3xsLY+0i60EQ+dmOGV1tosXwI2QXZInmgMTABoamVOH
RjnpumLHDioxaL8o6wsszoGEJlwAcX/qTnocanT9BixAmsmlBgDH83NKGoRFAxIPvYtY5NkxsjeD
oFMzvFQjrCsOUd11StMJr6DVPOJBb+yRrMTkxUeNfp1XomifNa0bl99nBeY9RefXbeyhbt7TJnk0
XrmB25cUreSZcvacdXtwtr9/mNpxtc/E2axsn01tK556Z6mfwJoyxxVPccOtGcTqJc9SyrhN89Gy
aAXVm+Jox6K+6EZS7KOuBulfdva2wp+BWVVMD+1T2TINpRV0lfQuO+s5qT6QwZ/VKN31QKNJOGjM
LZm2JoHJ8r/nvo+8/Ztyx66WhYuYQRjKZjp295nm70M+UkTE9+io6MzgN5Gpj3Z7mu8Pv09/H6hl
OevuwshLH9AGsypwYLMf/J4s8+o3PAZkjzG0G30149zezA86JvMbPP/2Bsba32bjva7wYzb169Ij
peLnf58aW2O9ksNhTHKo7Do7R69X+DS65GFm57jh392FDjiro7CYF1pJ83es7PwiSXa80P7wd7g/
c+fFX0+OrwJ7GTk1u8lryVyBokIvwk7uOTf82vc/+X2QXWcfi2J4w537Dc+2fp4HRBrDc6xXWdDk
2DP6eyiasdvCH36J4qUIlIfdjgBYHdqIAnfR4pVWJDxmhOiCaVJyXrWAQxcfvmHkX1EP7Kt9dY3a
vxKW6zccgkCdSd06EpqC3JO01nFyhm+PTrStJhAuXFM+p3NSXwy3rS/dkAWVP/hwjvd9F+POnJMk
BMHbPf4+dHl9qKYGjVov+sepA+ti0g1URr0gGqXZH0UFQt6c/xAS1CDRGP/72zn7O6iFjxCFb61R
mA+UHgcerUfQn3FErxefawp/Vh9Y0uYDQxAj0BAdX7zarQIa6/pXagIxL9BIwa04wD0en2RVAimL
Dh4BLVgnsnjNmqrdK4Izj3SCHQkJjgjbGgMVd2r20GxD6YvsUXMjN0wGa2JE2LB7ZEjKPQErDZ7Q
EQ5x92aIyv+HTtuOBJhGveQWYLjqeN8WrAgPLchEznjNpfODWGGvfbvrVqNRUdZ5v9LYb4knxJPC
NoYnNyuba91MIftngwJPXu/V75e/D1ZuE0afC0IPWe5vp+hNSzzziVN+8kJTJTFvPbrWtVGFZT+q
TeGRXh7H1qJT8Zok47ctzfjoqWmgYLkvD03df+k6s568Y3cIZsAyT/PwTCEjPTQ4xHkTehmabT0f
7FFkJ0oQtqVrP3TcUR/yibJ3/n/dzh7G4Qln4EpLzLCw/fj8+wDPJ/nvq6oev2ud2IHTwYByc5n+
JZuFr5S19ZHiPOOgABOxObfihwIFken454h/5lv36VY2kHWeHGyJW8fQ1ZZEbLb7XYdN1ysPMamx
VasXdlgR/t5oaXyJWyUeSXvGDzj4fybMK5cx6f1N7CehhoHv6Has0JCYHM4T7padarnVZs5vKU1z
+AP0aPu7OIz3VWEZeRMZvYcGjhyhI7CTzmhvrmjzQE1+dwAXgL80a1/NSmBi8tnQ14BI3yM9SUNq
0Met5qj0nb6aD1HUZSg6SM2imbtjXDbd0bp/RR1jGJEJeIg57jOrbj5cN+m32O3tkM6lYd/NUEQA
wcPb7Ucdv6JVPv4+WK79BoQQEeb+LXJEXM5xss5Y+v77C6QYlq2nAaO3mKRy175ozXbs3e5qR0V3
de4lJVFu/zSyOmhl/VU2gMtq0uMvfTLdGQjqsdXiaQWQqDtClLfWoM8ndgcIQ2OjW391m4mCWxjf
IsZAX6U5Jnbwzw923iwXNTOZ0f36j0jmFnTkpDYys/8VJkDjRDFQDMSEuyMCtLqe3NYJyIIl57aJ
UNgZ2oUd93e0XOvS6Eo/V/cHM0erWv0+t8cqCYnoWf899cuhCplrOpgyYKSoBSK0xyHtoMQ9dOU2
j4TSMjw4MtpqFqfbqvVw7NypHRNJjCcTIzREZ5/x2z2UrGYzPf7+FTW4xSl1cKnwcaidN7TTt9oz
u7+1Vz/XBv25vXZ2rCF5smxp7CyY3YHvRs7Kwmi0WQSqzu8qh2cCP0Ub+g0+5iZ5NPuq2FnYaXZp
699xDRYdW93DmBTzEaF87JFNxu7e3sKXI9T/3JgsMpEJ/rMhN15LdzZowOumtUH7WmBEhrapSjzF
TSGM10LzWGlZN3OLLVal5xCL3EcGExkpsHuBTYlc2vkus6KC0TH48w37PedpRqa54P47+9Q6bVmv
7SA28+FBTNlh1LkjKLD6haICKYdxtbH0Dz1rh8tDz4VxAaWVr72m/Zv1prbVlm4KJDzpUzKSmaOE
dWFABBgPBL/ly2qXFwSsDbN4wRCijRplZveC1mqmWIgKmm3JgXNjVcS0fS6/h2EwXrVOoO/CzedD
N2CR6RJ5KBnpjwZb4nqEoUUmeJM4ln7EDa8fYVvR4meXF6VN5Spb2JnkGYj5Cb+doznGto6H9PT7
YGoVJQjptM1YYhjuRF04q+zdoEAyqPDCod6i+7N/pI21QVjXmVXS67gpiD4FLE0/LcmaLUD6ayZy
biBCXBdLMn02Nej6urfqiiLatDrudBMiyW32qq2lQ9p3xgny/LjJ8Cafc9fmrWOds3DnjoORvbR5
v6NTz/goYjEGmu7iw2PM6054Ece0h6QWq+ZMRkDf11Mjdt7SdBepxoaxzpw/J+NdSisMcakGfLbU
IbxVSCN/gUT/98X9O1qNCJrGRDUI9hnhggdwh7vLfy6S6XEgfoZZHa9kv4wFcBSSea6i06wrTZOC
Pv4NMo+eMMmH83srmua9SSvj2HGaDpymmd8nW98r4qIJLiRwoJU3ntvMfRtipAFOAdOZ/e20XdIW
qKvMAUUY94u4L8TTZEzcIY2DLTrtMe/cV5vYGCdI98lyUqj9GbOI0pDNAzG9jy5D+0xV/Nw7Zn9t
enJwfAqffh9Iq9zGOwgPXpOHvzDGkP3/bR5/d5C/38My6WI4+JHKaG6kOUkjpnn5lavfBpw87Nux
D62JcyvFWK/J3VnsG7zK3ESiU9obrhUmJtAJ534AUCwXl1zv/5pGzdt6Rxb8PtCiqVNkPQWWssbr
NLdOmNkcgvxZUpoDgWdDgefRMNzk2M6u2sUO8EqasCXzpbLfzfcly9CqAfgo1YbstGjTOI2D4hzC
HO2SxIlx9vHoRHBj/lDeuUta3pYNM5duV3TVvE4xoP+RhrF3itx/Kbts2VdD+hei7tnMuAvrShlX
09MYXicIGFk/X8jA+tt5Whh/QWLeFM4wB5EHBBfzbrz/3Vk2dI5dM1gCXGwjP3hAA3Twxz8Aeegv
3giSNjbYCZbYjva9jtRqUr7LQYiQz9w2bMHuMKScz58yEntXajhnu1qvz30r67OQMtRtOR9+nxn5
cPBpXzvP8gmJxn3IBjO6afBvJ8zbZuq7zAAgjHYiMx7aMok3fj44a3l/+vs9X3HLGNU9lDzfeVtU
ExrHIev5kuPK5x0iubUZaJ1+H2rHqQ8jv0GSePLU9VctkWzucGMc56E3cD0JAy+rNx39hgGshJ21
9mhx2OMZ4rNPIVq3aoa5euPlYR5ez3/SLBFcpUW1j+jwPXi02q9GWm/X/CSBCbZ3n+kgPtUoen84
+Jj4KRTaSoFVCPBXfE71PKP3pU+SM224xIHG9KNqSVfoRoVZUy+3vTF6FF843VOjm1yx+WCuRYNB
SKu98pQ29mEic8dM0jv1i5O7K+TBJEy7iTBNNZZXaL0RyclXSxLtplP0T2cR7oobCmISMdk3p/Ff
aHwAtpAsPmHmwbm8lb6PacKA6LhaIBye0Ywvc58SVx+csdjlkfuDI7EKBys2jwTa3jEiYdmgvzbE
xMZxVaWIX91CDwxlYfQFERWn9IUkq2GZTliKiz/Ey49dUIpRTHF64VXpGY9LfUcE9qGiRftsyKii
Hpq+TKonuBydwj1KEiZINf6C+s+Lb/VM6/3ZGq45E6mrq7JHexyGz7qJLsacN3c+LDdyz7MfJ7sA
OUIz9amKkCYiT5jbmBJBjriNvo3hloT16A/X36+g86hr4i/PxNDGQy2RO10ngwlwX/e6xRxPZfse
pbl9kUiAO+Gof3HGs18t4Pf7atTFNknoFWFqLJnJYWcCFM5c7Reggcun6gjq/Z8/0kblb3SQKSTb
XfNgY8T7JaPQu3uPS7LgUEumtpAYXrsmno//87Co5v992uWCQ+QAvee/v5Lijmp82a3+51f7/U2d
+5gkSTDb/P7BkLIZNIw5O44yOsp6UX8Mi3UqJ2DFsIeesNhZkmPU9vNpcFpG/KR5cEDNt6WIplu5
yHUtge5HvWrSYPmsZS9vscmfT5bgpdTK4PcvimQUfIJNOC6umR88IHSBlTxIBvWn+v6QApUkuPh/
n5c4AH2nuGqE4T8NzyW7INvu1vuom5PqGpy5OLCWZNmA4/vWDfs5SYnfKm6jYUoBrWfbH/hkCOvb
eFM8XXeDzCYab2UhH2dWaV/kK2mmaYh4sNcc6ymbbiKOb4OZqOdOm/6kjCj6NsIlKMOYG9rZFf47
43ZtCxu1b1z77DtZvAVq5AW2uR4YVweNnWs7KoWN59lU5N4YIMvSxhk3FU44UirH+ea+Fcs4luXV
sjeoezt6dv1nrCa4UZw7dnHfYyh3WmM1xf1fGp7HxyobREC2Za9TZ7YJSg1DNc6dlBwPVSB6zW7R
9zBD6+kSnSy4Yid/oosWMznkP55hpNoRuH2NXKwm8EPEekzZuI5jc8jb+KHpiIo3RqKtTXS/RA7L
sSFYV+ppOEhMlfoEhaF1k25jN95V0nm/4meufHd58wTjQGExH8zaAzLbP0tnoG0X/bQSffzalIXB
mj+t537AQ+n29OXEk2Tw304cKZywp2yGAI5rrUEoBT16XEDwlZ5dvDhtyO4GK3pCtlxjoJ0VhyJJ
ayQwwlxJVT8MRnlMOlTK0iy7TWPKXRXnf92heyhJSWuZf40t+ZaSEL7pXXnufXX2hHQD5aBZcQsj
D6HVe4n4AEgAr9IQrdqZxD62dIVrSx9fhvsIxe6wAZnso9YUtTSnbBEHpqcLfYVxdz+sB7qcx2cO
jg8xZL27eoairo9P1MjBFzVSwjyar/e7Kb1zBE7i3gREBNU7pgt3LKEhpbUFTHUw11gEC+ucp29t
Xb7KxUOXoLcmkLrYdKl+qpw4fpSSwW7F9AY56YgOfR0i8gK1QZWwV3I7JyUD3XG2Nyzd90+ntYoS
MKqR05c0VCp9I2vjR4qtI7CSTV1PlWhZ0UlfMdKGd7Vx9eahK7FEa3F/jrr2q+7ST414Y0AnULUT
ibA5gMcehuWJTqHW+UuTD2EF1bYbNY9QW5PMXOdpiANYcrApv+KFokEaT5E/TU6jcUSsIcEWUOZ8
GhfT23neP0fNP9zgkQxM8dN8ytJ7n1DJyEKhvbezcy70MV3nETYqwq/cjeyFsJbMOBI7/Jb6RxxD
zyAp8DAwMME7X/4B/Tnj8Bw3k7GwyY/bKcBQFO0xrGw0OXzLQW9uDE/5H87zEedHwDbJIwwgmRPJ
pTvcP0GVlh002br7ocC9WSlxbLn8cdvGAtzCOJeKitSE7PbAuMSQkDRzY8YzjinknlR+8UbzNuV6
tZ1T+aGqOQssA+iI3UfDGo9uvY6GsDKpNoGdyOxxcMh0mX5oNvqX3yNpMBrmfDUWUDVztSN6X4ZL
nG+G1rgkvJEbrUyywAMqQtoCnsIgus9cgiPExo7nZXlrzZoahHv28VVVotjhM/QxGTX2xh+qJzGK
bl9m8SVXEqKKaqZ1R6mE7tJwvqCnrpvCZl1UT4YZWYE2Ous6mt7tfjj6qtyObb1XXcntvy8NPCCq
XU0ZwdQID0Hm4/7SvXGGR6BpN+rG+qTcplrGoqumBVha8i8iLgXS2q3WQ0dg2BurjUp0a5/r2Ds4
tG0Q6KwwHnt4Ej2x3sJ6TmjBYT7qhGbd4qBJzGHjTIrwq84hPxVhY/tnpbStM5VM6voxRRiKHmRj
RPfUj8D2xsSE0+pl9p61iF3xE6QNEut+R/LPf51H6h7iiqyXNzqB4w9/fJ3jWecfbcfud3FHALhm
Bs6VzU081Tja+07QFPFyMOKETh6sBYYBd2Jy2X5MbaUDDEhwKM04vIUvjl40fmKayXHv2rfGaoJ4
jH1mTTSUErvAHeWpiEo271q0WropgG9jFgvdAfvVPJnYpCyZ7QrTKkiesSDi8sIASG45wzbAMsaK
we7SoQmnKPlAuJxJuEig4/tz3B/7XpxnIK5nc1BhNlOQZw6vNE+jB2r8a/8XY+e1GzuWZulXKeQ9
a/YmuWkaXXURwfBG3t4Q0pFE7z2fvj+erpnprAJqBsg8wEmZlCLIzd+s9S2zBBNRFVefWHBP2mrc
6rlOcF8W4XhcRvp9wW4obQyc3gObXHLT6ZBZ3K05LvB4UE+grcQrR+53YwUEefVldWZ599pO/WnK
fW2rteWHwy6myjnrlmeilzDi1nCbsseuAyR+A83zW5bEd0mID62bHY2a4LMlPHCVlU7h2WX36Q8o
r8m6P7E1301D82A40dEkmsPrlVltJxKSMyw8ycTkGUaICy6+e0wy+7WYCPbQ+8eyqUKkLgolUWqz
JmrLO/KD9M2ssY3qs/In9aHJx+S0JaTCcdB5lUaOeVJjtGAktCcbHG+amqnppmU5QptTRPZNO9g9
7klC55xk0VHEFlAHXcpbhTx2ZWJUmaOBpWk8bm2l42Iw4x3IenywHMs09xpPJZyeQUAzkFcbvfLT
k4y+JgMljoajo881517aOht4bB/FLPibdZtx8nrRII0TETGMnSpM/fgyt5OaEMJRMOcuPU6NqDVr
WamaKOqR59fGprSClzREQxs4T5FGVToyO+M28cdDHvCmUI41I9vSAth5nVJOxi7OYDMxvknETtNr
SW7pJT5R6lprEYaIv6He8vi7b6qajjbCM5GpDfAwRGCwWgUDGRYB6M0jp6oQBIekkEqSXYsh4F6U
DMZTED7a8ELyW/3S6Plj2pkPYaexzu4B/OaagWc0uAkzOfMkm05djoJZxezQnam95GZWXqhHFT5G
tzlo2Kk0bItodZdl6SeJ1JQcEHYAd3Q+JX/xWYq5vKskBr027mF+BBErAAKlkjTPNv3SHxt+C1/B
cjatRB+v9PHTjeR90rbXnpDAQ2CM7zWs4y5xjb0dynfrQQeLdmuPLqoHC5YRPSlPHnkHNT717Erd
aYm+GrNZsZYFURGd9XImLjHgmmrqaGMwOlunvloc9dgrw07cwmbZlx+tVWs3PIxxXypYAOFMzp6k
LShra4fqHOXbLUhX3UO2zEnhP5ftcJoq2zzCia7WmWx+cSt99clr4rT1JtUAHAcDAAWY19cUESdW
OXLv+46bocEBrDPszQqi1FWymV079STaZs90OsFdOCpcaznLCfdHz7WXrMH7X5vNtB6JQQD7xDqo
V4xo8Tq6BFh02Gma5kxOa+fVVtdjlut/ek6DU4qWqTR6AAKC7fsQoGcnORc1gnEsWn035+JhUBxT
xBE7CwyIwABM8fj5qdcMp8Z7I9dGgqwMZbax0xDmudaIIhnCGIq0fFskOeEJZvwhNR6fYHvmiRbF
FK+tDuYiNm/8OHzGER1v1QLnEWbjhU2y5+hHSGaxFDIxq2kKo9e0NTMXnGThHBliSoyBw9pMg3ob
TVaEEio8Ti7P1RZjxJrm9xehCEgvajbMkaN/IBeUpEd3N2Qi2BiwQAhaEMDTYePE7CI1gTZ47O+H
lDvTyiYy1ELlwC6I3CdXEef7WFIcIwoMP/pUIWWO++fBT/d5VowH8mzenYYkXmi+ASudNe1VxQ+C
5tzPzAPSn2zFKBbidOq/ld0bpMjFOMnvTEApE5FeP+UNfKJaLxGmIe4EmzZzDhfGLutn/9BH8wP6
F0R3kfsaO9pPm8/FNo4c8DNQr32y5vdl7LxNVkLLld1bPumrUxBh/krSQ22kN73b/DDcfQo5PTEj
+v62OtVloZ0rC/REWr4By973at67vQu/Q3VynZVUHmK8J8qz3TZZcUyjbML0GO1gScstFoAM+x5C
kQQ9ENkBHxEqQy/1QwYf/VM3gyctA6NGk8BsowtCdZ4RsQZljQWmTmEcT8VHamDgHLD7kxMmyhCC
9tOMLD+fECZO2tHJD1rlyJ1pFzo+keJlsuVdhWekR1t5aufkFfaepPNgkelOc73SK8VbKQs8cnjn
mNLPnv4+Q+7jWYgo2Ul4j0Ln0vT5TaVZWFms8okaZkvmLZs32+G25Z3b5OMT5Kxh4fV9oBPQ782o
/ww0HLzCRkZJ1rGpOCEPaW/VABOIJRZLTayr0rizc+fNaTKUic1NlLWM78na2BWazQ4jFe/W+CWY
K8fSeokl9lfDdT7rovTA7v5mWz0OVbdoZYNHRw7tAbchy4MBS9hsLbdCs2mISG61zDg4YnoAoLAC
dnvr86xdx4vqcGiNdUTcLaGhPnIuQIIyQURNp1K2SBQnP4u9wRjUtqBoTm2oJ2aAzrXu612XcgPO
E34HpKd4CmOcJC3GpT4IkW639o+cnePUpQ9dqWNladS1Q10gmSpigQ7AxAH5Brxjna0Tr9e2Y9u0
IlaZoqSjO9QUNb6L0lcvOqzzhbntJU1MlxAuGqhyg5f8QXNw2GEvY/uOoo/Mso7KTcAnkEiYdANq
SREhwWJ2aMX94DkZkn8Mv5kLdUTzsbIO4wnrise7/xa58GfGLv7QumrnB9AFbQxpLBaeWApu7IyG
ro9QUJfzJx1uu/L9ma+v06PFoLfzAt6QtYNOX8N9q6KPocV3kkTHsKnf24p+xdYaRKlp8gvCj7Mq
Ic6VVXh12zM3987uSIHscG6xRb2NnPTDTSW9Yotatpu3c43InV3FZzZWxyDpzo3ZtYQ69RcoGNTI
evUwa+RdawXacdm/BLhRVlPs/5BevE9CziaHOB4LnzF08ZVtly+Da158nYI9lCYH5XjuejPYmkOz
nM2/7DDa9OV51h5EzaiICBWKekTlY3JfDu45Nfzj3APrVF3x2Cj7OWsQ+8wjpevyU1dp+2QBRMgY
J0W/GI9bSJN0qE9a8VyOtDWV+aR1LZ7DgnGJLoaddPuGTUe/Ax3CyihoCwQwq3Zk/+Ho+X04TYPH
8+EIL3xTmQeXOing3fUEIob91M7PMqvzreA5iXfPyO4m9nXc+Zuy6rPVtBwgkGFiSgVzZdQih92H
hqHEWQ/TDgabIM8XneqTFuL8ZIS2clsdnjcn9rkDa2nkcA1tQZU2VUwms8UTlmLtvJha264obYmN
CUoGz3Z5O7poUauq+yhD7YWpQLX1i1GwczW+LPsRxT7AgY53CeOF3CynRQ57DHQ40TMd3rnFRpWj
0g3NZs849QY90deitwkgSmxzQ4HG05A42n2wod7QEU9gZKxH63nuukf0HQDT7PzRltk5Df2boOJ5
ZItPI/yxgyb2uprheZiF14Q1MBCSV7bXwzqLr4PeneFYPBmCjJ9htNa6ze2E4WiZz7i/tBoTZ1zj
d6txF8Ot1VlQOtDn2MnZ0uKyl9Ed4ckHZgvDzpnEp2m1jyNuh5neJGZmrJnFfRjATknCENVuDmFD
1NmnozXufsiVzkkoP7WI1UzCxtlTE7+pO5hfjGHKlW/gIvLjmsRoGkebPQ2XksvLUAw8b6hAc+0+
zHkIotEpNgbtwErKGZR3hBmRUNNWi9AI+6+6wKEQ1BhmSlttfOTWN9SNxzTvL31l7smb34Wpe3Bs
Zufl8JbV4kZHJukhl7yCsyABffKYLD2aLs64aIknj918U6oeq6OlURsSe7bSHaIGe9Ah68ZiSWnl
SLVaQ99+6bAYN6QXI0NPUS53k6p2lJn6jPzElvU1skCK2UG3n1Kqd2rICS9z6a7l9L4gZgyL2bQ1
omSkeHycg/wLowrD0bjHfJZKChz2+y2ALhPWF8VY+q1m9SHT9pGmDhbDEHtwS89+3WAw1nDyWDR/
eHVrCCFc9Rpj2hXJ854twC1Nja+uKU1Rwf4CwFopDV59W2NmZu9w57l4O25Tof3M+X0CwXI3mIiL
nSFintrS5ZVafBcjIZicliGB1a8qNZlekxu3dpn/YllQeqoPHwLkiwFgcg6haNPOYbByncA4NHBW
4sZ+qbvkvUS/N7HQ9DJbv8iJZXOHyma4RFh2hwGQEHwld1MXoG8cZEpiRA8cYccGMQcRcip9Kp7w
cUm8XYucG7HobaoZ617XVbipSYXGKxA9R36enNpClVs3gg8qBptpYnUTuX6/MoJs2iQzF2RKnMfg
4+iYAJDklfaLDWjJt99rodrnbhsSvZ7xlvg8jyN/8KDpsbGZSFwke2ucuecoGA6zG7BP0hx2hkn3
IrIiOKOmAmFF9QJpUC68HzXq5qpiVV7b2q2F8uCIzHpBUzac4h3hu4b7HDGR2oAzyVfFwuup3Lew
RnZL48Aoe1TfqPjnlc3T1eNu36IwWotZlFutLJu1NTPsnF2M5T3bJIATkk+t3Q9ToI6IilvY6xVm
cRTTwG0hWmLf23DGw8tBdJr6WQQHjWc9Pqy9Lvt9hQtpnZBOv/LFeXb0+xxowiqw3F2IkIIf2x7Q
FBn9EkewyqEzQJCgaEbsw9FnOeZFNcNLZlDIdxmad8wgmLITZgFTxGirctwvRE9gYar6RDeaH7Ni
emTwVzIT1c+gd9/KfGK9XR9KOfW3Ra0dB3mpuHfSxlHrdhaw7Zbbtenc8Sg6Y6Nkx/OmC58DcfTN
9mkYufrrtFqu3muoZ89ke4akcdk1cmQBuzKJnAsen34lcSZtKL6ei3YQcGinrbLm18DUmSxY/rbv
1L0tA7R9pF/0GShQR/THWRMnzamvudarlSvYH8cTLZdgSh0NWDImSuwJazMBPeFtZolPv6en5rg6
cgugBTW7i+yKe13oxTnrgz29ebZiBHAjq/hDGRWbMa1dsDh32BPK5adtGXQeE6QKm9YNBBer7RUs
5K7wj0PMzdpnnVPbuM4GMZLLAzdajbUEjAXLVE1Pg+20B/wIPiq1dQwNxmt0irwuDTiordj0FMFt
Fu4C4JoFc2TrsX7S4nzx8zgj8OrsLDqUQFrXc6kF46Z2FdvdEeR5YAM+yZJ0H6ftdvm3bpJrXDn6
JcGk781E4nKpVvg2U/0OcZiD0H18JyZBsX/cggDb5KE5Ukpyb+uKReXI0JKRCedpotLN0NaMXDTI
XVVDc+InW3q3HXraWzVrP3lcbAodpCcPmxj/nb0sEcJT5ry1uRYd6gbkFyifla4F0EFtFPZG6BJQ
Z4QslnmnGYludQufhLByLJ+Z4JVzRH43m324Fo4zU8Hi5y7JOgSLVdF0d+jZMVQY2558JX9urxM+
KZWLErRY81LAlt/40SIt0o5ta5/0cdwENb+kEFgQYqnNx6ox0JfqO9IsgzvHoV2sIkqsmGf9h6mM
mzHoaHL7O3DU9SE0nJO2VL2A0edtj8V8pbXDrTtG6WZuzD1epO4acWnFFZP1voXkHYjwIE35M83I
ayRBgaMmWp6q5TkQLUMiC5qwy6RBb9dJEXxZjeXDwAOZYnK/e0VbfyIHYTgXs8CaT6bpqGOHldoJ
8lvpGi8LUJqAJ1Py1DFM8mDba0jE1Frxx25u5b5vkufGCcQrFWCAB8O/rS29u9LGD+fcpTJP6+SZ
pa64JM7oHN0FIGQOD4YqP7IB++dYf0GqUUgDmhsYwmw7BNhLst+Cs9m96qnUzmZYXQBGW7u4Cdkq
lCWHt56Qb8gR7E64MOwZy1gSIZ2J4a5Pr0XP8iZsiGeKUfZ6smTLnhvFJb8XbZsc8qT3WnY6dLZg
h1DNzrtx0ouNIKiLc2UdBgTvNCNQBiiepyKtv428z7GVDOHCUsIxCdFv4wj3MYJ10lQZzyBTq/fC
wTmBqmTjDlR2vWk+lJG5i0zb3VZjtHMZO5ZToW5SSB0P3FuAY5vXWkPJnDIwlRsdpaRbfI8c+7pg
dKGkZBM40B90WocwMh85X33WyFWg2ISCGgC5+5l01XPZuxej/7RLcW0wOwdTlb1aoNtoxwb6V7Po
2XNX84cRMFkwoy1IpWmtt/3IOKQ/6jCET4l6DlsrPqqgsNYV2JV1i79sjJmIgHdNcYgC8phgRE1Y
Y1pGTU4pN1FTb8aJY0RMge3JMLxTcfwAhtza1RZCzxFDRNoy0LQDvNVVXb9YQxN6vJzUnUl50qpF
21qemjg0H4YALsLirDFFvCHk7EejlrNo6jb6fG7YDu0K3b4pavc6BAyEZT8Zp6g35wNAE+bDoG2g
LgSgytr6cWxN6s82iXfDjTsb+aEvirchFRspB/2KhVn3xG/UpaK268GzYFTyOK5AweJp2pUkWIMh
rm4TtyueoVS+B540AGfSBiGAZcgclDNPhu4ptF1shlxR9NmfVgB3ql2a65CjMpSk6Vh6eJEAztet
Paz1I3lYNBcTiDALE0fLjh8VXnQTKQoHVctgzcP7O7Hsd7+KbxNZ5NuJZQQc1epRMnlD5JCu4R4c
AsGOjRqAtsfQwbu4G42KnbnMeGRBYtWPtr9ABSZsChAAoMs0SPInT7WTiWsdsIWmJ9vRrB+t9Nup
BvOGuVqHzDKaU56DCAAvg3BuEc6elRFV2yb/KoWrtk23SGk4SjLKPIx8nGaqKNimpCVzYP82Htr3
MZBPubIYQdL6pol91vCjBQBNq4Z96RgwqqYeAhHJjoKz0VPNO5IVHOKo8b1h6L86YD4bPUufEdqO
YH+4vfQ+eZpJgYKSt/ZTXJ5jme6rYujxslIxB1O6b7v0JrYcsanLRWqFrATEc5dwoBgNr1CEboXq
uNyKPD4M4KUy1fi4Y6zHcug89vvvNCK/go4Sdm6sdiv0aVc3FeibEd6Ewd7CbtV1bCJwEiNh3egb
m8r95VvFt7mILWwTem3NDETUome0A5uC+uenmOuHfs4xpjNeKVP40/BwIgiBP+j0sQp2zrySPB1t
oW0LNo6Wad4SmVaIKtopkxLdKd8ztFVrSE4lN82UlR/o5H8hWd3WEyhSwS8raums9HxAI6k5j6Mp
37Je+5KVeYxc1V76cZeXwb1tj3s++0aj6/ByP4aBpkfjBp3upYT/zlWjNLgRLC4CqT2CnHHXszZu
nRqTytCT5VaKLRadMxoUjM4suNC4Z4zCIDL3KBGMNv/JhmXs0yIVcIwfvze+evFUw5vrWX5srRq0
d9i4ppcPmL1rTX65CQJa4aDNr4x59NJZDIcYMYD7HWf3+BLeEyNtGO+cioElrZNO8b7CKMgUCRTY
SHNgUuONwroAvu0Ru1b1fIRkIVjzkMNBvrqfWoyaOLJXAHJ+Rg0Jr5ENyRpJ+6MdiVeT1QuCB/PG
SmMe3mzJ4xCUKbaUkPyIadyBhFkVwRr9zE1oJOuq/CnsPVzsaCvr5Bd5jayUqw4pxWzXG7dVFQtA
GmwHij7D8XA9NQZQ9IQeuAMUolkm+op8ehKJOPVomGcG87vQxZKmA2UJkHcjqou+WHqdsIdikdeE
th4051dFPhUATXxmQct/odQE+/Ig4XSUI/ShultGuqa9jbOB+jR8qS3nnniI7Tw54UFvy5schUnP
561tny1pALDAKiruwDh857k/chHOyEPo0aEBDhwGMWA0x30GItyc/ZATXNbS3/queSsrigy97k+6
SwiDE1U3M1aRbTQghHOx1lta6Yk+5PglkcZI7Q+h7lC1HjN7fJki5HwF1otVxGqFvXlVg8hG+7EL
7coLghjooAWVAjk1MMoE0t+yCOvsxRtHWqLuxKeAwJg8/uE4JROZp3fLNRB3g7ELTaymeQRcq0lp
7A3cz104e2qAXO3TCEHjX3Rw/WcDuDbHIcNj3H9PcjwWNhphnYShYx94tP/upm35Ea0eK4xv/KQi
IAugmp61jhexQjoOYOjJlSP+1qLO2QEVfENn2rdDcmunlI09ipNxmJAkBixtUXR7AbaU8zSme7vb
l9JN2A0Yq6ZMwCslndjQ6QXIIeQbGlIshBFBxUlKqFVIFM+p8M1bC6VQNOAKag3jyy+ZcOHnvRjS
1/bDjP/MsDPh2VM+3DHGauvi5KAhtGL9K2GP2wXBnqnNuLKZQB4mA3Ih+52jG0i1NuxQ0RcU/E7y
wY/Ta1eimC352XM5ISbqjHfDrO6mbtA3OZ7S25nYP5gZhzA35mM6K7ExJ6hzuK9bKR5LP+go18Nh
O43VRxU02T5CXmhVXOeU1Z+GT06BWLT6TX7DyrY6zlHx4QIyxp2e75zQ/cY2/zqDO41j49ckjGlv
T7CUJNfB0CcOK4DZk9Z0V+s96DBGBEWlklOjsoN/bUTq3OnDfBpqFVwU1q4NRtfUq8u0O5WluocP
3dybC+Rnssk0V3PPmHywlpYZcQFF57lQLqwfaZpbR+b6RkiRn+qCrDUN4yCp76zRTCvbFcpUu5Ey
pcy09RygYZnBwW3LcPHKUzztxgrHt+sMszc0vfJKXXPpp5uT0nN71+Ni3mhc7itDWyom87gg7ch1
0E+AfIFNYHZctxGa/FaUO6D67grhcX4dGnyAzZHXzV1rms7HmYWtKeqQ2Bv9PsvUA6c+G3h2HMqs
xSFHvbxyLAk9D5xX4rOnKvLoWBm0YALB18qEAdqF+nvND7npBUNcTUbyJDV0VvqcqGuJltmPyt6b
qRt5T65h0vgnK0qe42Y8xlnCwCkDCQvYgWiN6DF1WByOcfYJyWw79v0umbL7CMm6E2p7N2UW0amx
uHEq6EpuuB4sbm0YUzip3WHaAlkDCzwyw85N+C7W+NOk5iWu4Wz3yAZrP492vp/eDQUIO8F94MnI
+ZZBeR7M0IBJnR6UUXwU4MHXDpNq3Hksv23UD3orf9m+PoDMShiHtNtIljbS8F7fjJ0NvrEMfpwk
f0hntmT1slQ3KHXU6D67YfTpK6JwDIm6zh25K3IRk+/TRShdOG+IbwBYFvNuQlxnJ87RmGgSAyW9
ioa+BiPhnsACYFN9rDgoxKUxONootkG61IKhtEWoEw7M8xBMD4MZ4RIKP9wAze6cZDA1w01IYNLO
poAnyM7yfFS3rSUR40+OdRwSXOONHC+iqE6QElHnoE/tWBn/+5Q2818i4ohotG3HMpYgQkLAljD0
/xHTxlSm134vynOqqUeX63gy3fljQmm9whZ/Kkg6uorYck/squqNnK0PyoR+P3Hz39GGPLSlLF5b
DaVSojsspReZFck3JxO+DE8TzChay/heKwV3efSgak3cg6W1OJPr4mIIEyAVUSKY/XNkpBlj4ykx
b/OAeW1eQAyC3vKsYqNgk4M0u0TAuArz8UYzu3xdCFnt2Wg1N6W9+e9s2KjFFBXoOesqc0ruBh9F
XOVO9sXHG7n59y+e8S+xbbag5rVBfBu6aRn/HBBtcGGjxtHQzpmVtQTr2Bu/6Nxj47CsB/UD7l9A
zJlrbyobJA+l4W5zpLQUmNOxTkCUGCz00MIF20QL6cTIylvrVbSv64TAjACikYjMQ1wSzhGPDE2N
BqHauivK0qsAJt2prsIwLcedm5nmyShSQoAHm71qFriPzqR5aHqdu6obq60DIPv/kb8m3eXq+FMg
os0ARQhD15cgS8v8p6sHzSKIFgOpLmleOGoKS94WfniKWy18Uay9mRcG7PUydvIllpnXOg2/h2ZE
HBTRros0qhhd5bRJGmDkDWrqibMpn64J6BZcQAGuqk6hTWV2+DtCeoYvhlL1GBI5s8co39yFFn/o
Dfg3swAxkpBuc6ay+DDq/LOph1egzAsYsNG9sR4qvLtscjo9fhpciaavJcctay3PFU23m6dCPraa
tLaLPHEToGFfmQYPV6PUi4c0Dh7o2mn+GPKcjVAAlOLoW0V2GRxhW6X0MMD4NYiKV2tY2RUhHXL5
wm6AZVbGqTgg+l8SbDDxlEkD8w48TdYCOZr8VtwwT54PY68oRop8WFf0yUs0c8/2AXLg3AXMqEuK
v8zRP+H+ujcKmatLJsLFD6djRvjDvpJkNytjdFECB++FGf7ofe9sRwdaVpMisgsWwnuuk1/+O5A1
TcwE4nIP6kXTJLY7Ka+1oBarITTBV1n8Svvf8Y2VASB1sokg8LsuAvjv3I4+MB+QB8U1VCxwgLl+
TkSCTVtrYdCHMHDwG8jz7z/G3JLnzBX3U2qHb/xwIMo7TlVjePKb0vKGFBbQ74D1quj9U9F+EMlz
1VFA7Qn9inascdwPYKuU5BNy1bJGjjA3W73k5twEti4+O9Ala7OyLwYxrVe2QOjh9eaGDbnjDaE6
IqdTJ1nOKLKtJr8Nex2NT2d+2sVgU9izi5mWhR5j9S9jGuWu7cXo9dDJ7ub6F8TUM9dnRmhBPl90
PSg3boVYAJwgqLeiCu+yXrxERZTAdgFvFC6ihXopndnvQbeElHlxLHRvYmSB2Rj1YzJXC3SybJhD
Qh8HG1K9CY6QJB6v1eKFniek0IlGiCIjl5UeCv3JamDOT2iuvTmEuaiMuTlANMtvmx5odImj2Kvt
WNDk9grlPoZB3xxYrQRDgh+gSra/D7//9Wv8j+C7uP3vu7z5+3/y919FOdXUSe0//fXvj0XGP/+5
fM3/+Zw/f8XfL9GvGrzgT/tvP2v3XVw/su/mnz/pT9+Z//s/fjrvo/3401+WlIp2uuu+6+n+u+nS
9vdPwe+xfOb/7wf/8v37uzxO5fff/vhVdHm7fLcgKvI//vGhw9ff/mBI9z+eEsv3/8cHl1/gb3/c
F9lHHn38y1d8fzQtX+z+1Ra2brhSSSGEa/NEGb5/f0T8dTlDmS0r11ACHswff+Eh1YZ/+8N0+JBS
lm0zdjIlq9M//tIU3e8PGX+1dBtFswMYgC+01R//+zf/0zv4f9/Rv+Rddkuabtv87Q+pdOefQkF1
E/OLEjZHOcUu/y/jz/UAHtphEVDqhPAxuGw6J963RnDTC18dqio7Z4ncuFxSrIk4/JQ/nJwKzfhM
tp8xAedxWEaoiGaycRLgQLhduDW1PQSQNz0GBEwQwMDesWq2xGUxhEganv/B/FJlvv0cQZ44QKxt
KkwzaPDx7QJyM02LWunZsGW4znN6kzn4xZqBbmlMaxiU6dFNRUW8JnudZoZVLnD7V3gkV50ML8ES
burafbFJJ/dRJ8dgzhQDTh/q12Cqm0xP7zO7Mi/IjQAWs+YeIU9p2Vh7PSOSTQtMr+e9OWWuv476
bv074ruuCVHOaTxWUP6OWNypVnr9YQoNg/OGaIUuWB78zZ561dradTtu+kbcB0tkXhgA7LSY9VOi
2l7lP7ijfCEHB6HTWDOEpE+Au4+G0qh9MNq2y5IX7701kzzFmmokjUnt7IxPmDlvWReliJTG9q7U
in1OoJwHnete5tEBRcO8GQj/W8SoRF0B+wrh2um0T5clzRS1ARHSZxktCtJoST30F/QPGTON81IK
DsXMWnTTWO59Cy9VSJ8nSJk8DsdQN7vzVKS3lOoGTgW0XFZ+HcP6U0ZcPKlieOA35kNXw+puAX5t
1NS/tfqPKtyCjcjvcIuTD0pvH6mT3jKgqlusBtYQHMXMPEECCdk21eeYEJYwyXQmjfQ7qRkjKBhP
m8J+G0vDX9t6aniGInqvrqBfOuyJplK8VqPb7iMoy/lEWEjd42Budac4CWaEgTXA7hLAAfSs3yAO
MA4CEP2qNdwANdUhNtkdR8l8iUfh7Jy6/AgomxGZoGZker5OmuRjojnc05Ct/KwIsTbSa4juS2fb
BZazJdaPXbMdTvPZkARWSffi4Kycs9zftsZoAjSCxwc8wjwFSfs2wCDaz71zP2TpJfBHf6Wnve01
rXjtIoALPU5e5rPYelwFljdkizjqHYtKG3S4yULbUtKbU5jYU7nQMywmij1AiB6+gtHQZfqkb/aA
j3gsy11nl0yKp5zhWos0KBxTnxl/QlQ8ghkDzvC2qrAYxSjSBBNqBKCIG4jUOcYD6Nup61/1bjG7
diZk8epTakG+ixn3rXyVfvSEaiSosJAi4BbQyX9yRuopN5lfnY4GsLYBSzW18SIag3PEfkrmUD+A
KXwqeWUZuQZsgsBS+2l0Ow7Vu1++anJ8Y2zNDVXcoFMGxTf56yHNIdFEyJOtNJLeXT4akac9pnFB
ZuVrpSvtNDQW28fS3LPcxAeWkQG1nercePYJfQAO2qAK5sKeRhImTXe41gi6tzUrtB5Xx7l2PprY
gvIRoe+ITMATPVLHZkifmtI9dcnsQVWYD0knt5o0UECn+nuJcfhMhL3VFsdZRx895oSUg1iJQY31
Dt7NmRcOgE25FrXxOGgsY1OLRaOqzFc0dDfzENxOnMx7dMdEhLOdjTMUXPmImKRmNOoW8ISqHt6S
0Vv7CRWPbZDu0NgKVxALY3Q21VoFw92Ax3+VI8cqyadcsk55vzARsztxKQeN/l4mcw+6ADtam4rn
SOfekcQqsqiobPJdp4toMf2a0bgf5PSYJRRDjHdRKYUIRthtnBRTxbsJMW+HcN/Dutp6Wtd56Hmi
rTbhqxnQmBD/Ax01CgFCmtNGd7mkGAB05wpMoIWcGtMha+fI9Uxf1WhqVcK04xFqnnGbd+lraizx
27P0pBN+WTWdveWGwBQDhdQat4MMJeu1HJaVj7FBYDXwWp1o1ga51jV0CJxoYJ2hS3I3ZlSNd8Vk
4Bkb2PGbWcMxL7NiE/eEhjbONgxgfoUoipESkZwxZbyAsZtFu8IO6Mts8RBG9kvsl+KMI1ScW82+
E7aSe1cfwTtUzaeqC+uaOP64LvvudZ4DRr8+AC6faTeuC/lqtIm5s8Pi5b+IOq/d1tU0iT4RAeZw
K4lBOVmW7BvC9raZc+bTz+KZAeaigeme7mNLJv9QX9Uqn/TUoe/egrSNPQ3ly6SKYZN0kP77iN+p
1WhulgZO9WrfNZ6u0+ZikpE5JuRY6ZMuq40m5d0lCMi6sAFDfH+ElZK9wbM0bAGsiW9aGONjQPE4
DvFAZjLuPJ7qNmPrUYLEPFCP8IZNrzhKM27qGi1KtFTjhJfjmShTcJxpteC9nO+GFpKUUgdIHc2T
MUuwSyVmfcYYnnQzUpw6vSKa48IhnQn8a4w2kR5/aBrCM0dk4YI4NQumcox6XXXgm30MUfApFlO5
g2tuuYFd6LQINnPSPHChH8RkjE4dnotUPFV6Xn6pylsBn3BpxJacUGO1bzjFr8cKfUQZ6tCLaeyt
KtNRlT57qDMmBxh1PQARyK0d3aF5mqTU1PzgZ44wJfQVzsSENGQ9ttuhRoDHvh3eWt5zT6hlu2m7
advOsebURsVoWSYwWcg6NHu9WXUjnY7V3H8FMCfWWhUlpH+Iiipk1YCKmPhS6rB7FbUGYsGEN7mo
G5xLCJsE8RPJh+pECqejKD+oqhIfQ2WqNtL4xFU6f5nJrqbG+NUAVgbw6Ht4FYsN0jDBXjE8lnqV
/29Pc9MSPfvv3zYZ7bYp1or1/4MBcFTC5izicIOyLDP7UUrbxE5EyCywMGdNgcuu/2G1fn8IxXE4
/Pd/qYUCvEvhz8fcybdpbifc48vwzEiBHkODEsBRuycol3A3UoCHTBkjmRBgLoSi0+oYKhSaM1cG
CdKdhcxhYbLEwh2IgU3/0JcchAuUBJltFng08AjSRkIf7xF2vRjJmlcFOEHx+n1wrvSvlbwjRssl
rmwI3rcqYF3OXUJw6tUC2TFjRCpy43NabqQ68BWCNlbBmJ2anl6AU5sCfS0XqK7IMW9bzZYLaGfY
o4I9qzpkCzXcWPW3gTph0SNwVPnFvR1zGhdlhzToA8wfy74CoLKSZZGhOs4KpLmS3uCVbGgvU7bO
fqDih1L7jwpsralf5GpJnDKAI4riJ76/URtgvommv2Gv1qHvU8LCsZ8o1NnSPkcB4iMxwVzKMQ9N
mxx8Knj/BOMDIgfvjLGWWM0NjmalvEw+Cha+xC6oDl8JjLNXo9Ru6MCB768UfN1tp+CfrZ7wbXgZ
NelXbBLRwVHiWRk5cVqRmX0wwZCMtyH/ovgArlBw7CQc06rcH2iW2YGf3XGQO/iBgfaPH7FMTmmH
Ybgy3Qrnjsba3vYGvjLfrYVXF+peYyFozaE7JoLTMA/PhEqDrzZx0GyPhoDNcwKkyFLEJ9P7C69i
T4K9wp4/zxQ3FEA0CGNXc/iDZJyDB1trKLk1dV1TS04mspYQC9UB8TqsvquM2iyu0aV1AYq1nvB9
QWFGWaZC2+xJbeFU2mVCAF6ROKhGZRwLp4reTw6JL6dVNwFdfG1UbFR99AQ+oZTxeykSAexpYwwd
ATTS0TVwPj0h82KKazpm6G9IUiey4FbIreIVffOjjT8x2DNtTDY9p3ZGy0uGF79Qv2oijIFfaUyj
B+exejFRDNW6GCm7GvnAkQlxoV5Zcn9M8V8WsHRLxJkwzz5H+ZpZ3Dd8Ez8U1D5X0ltCcLrqNsWD
hDQV8mXiicVjyg9NiPmCSL/PPKzXupWPHTOYCGpLq+gQaASv6GanBg8RYvJUaBdibTkUX58qXLYE
/ze+Yb3rY/yZxMo1TiPBFlvKYjgrNvjaXbqjKAevEs7nFXMLzdrxR5QcEqniUn8g/sANATUWntSu
2nbyv5biD0195fK0SVoCB3LHMF5ijVYgC2FirelsX4alxeg2vJhLwIP+h824uNMnQDcSHPHCZT7L
jEQGPi9r67o1MWCN+1CNfU8hq9kuJ+5g6SzKknEncWkQMKysF+MfI1RuBXHTe34Rkvkj8DHjILIT
k7NVlUwHhvw2gmTdWXdZhQ5fU4RXtBMWZE4SlXmM3qqYjmaDQGqlk51gfd32OjRnWo9QkWe+s0a+
h1wUrUXUibXpls7lN353aeMnODjmEU4XVMX4HMmOVJJiCGdcreyWYNb18irCfxnylHpoNb0ih9+A
DeskWKp3nVwZt7uX2VPB1AfROiTcvuobldhhcNZJsNpG0p1TkQx0qkNXkb9irT4a4/yKCywSS7Pb
4oTrKvlVjyvz1en6siLg65qaZIPxcuTqgA+iEl8y5VQO3K1A4CNiHR9jEopya4LOLdCd+cnnDKNO
XsoDFRqc39V4puo+mjB0GiRCsj8uezxsvIbxSKQM0/mPX1e6W+TBv7rRXbzLFnfdERayxfbV8vXg
1glXQe0/goh6VUsvv9usabdjmP2FlfBF78pIPorkvjiKCL5KtlUFxvwQjVlM9OIgtxkntCl/HxtB
2Vn4ThOp9MJWE65TYoWeLJD4jwVd9LiizyuMOcyEJ02GxzDxKrLCy/0FCXg1IjFu1NpP7CpL6DnU
0cyqXHNGYzFTYhVPCQ2B8jMoMOlQP/Tkpgf1xmA61DCrvSZRcqXoHBGPZvk8N0yHaDkXDuovw9IS
OCKeVEkyyQa1AwFfoui6epaItK8yjYbDGBMNGbJUpQlqxDY99tyKkfKWYelYACXkpWzjl1lR2Gms
qLuaicEHApF93q1EeVoZigs0F9MHrB0Sz9ji7+KTgm3jbZC+wvbURXtzoOzOnvn/W+V95E4+4McP
CI+W6jkJ7kV5G41dreeOkHB1jX6b6muc/gXj1VLPdXeZxh2aL0271aMYr755kCwCYyyF+r0hYjMG
n/X8J2PHJLOO0dJYTXTicBLE978PuK2UOgyjIMJ/mOOg/Yh1yL5nof1Kp3NPPXeIIlMUb3E3cQv2
qF/iI4bJTcs+CwwdeeeZwsmRg1c/P0HvtQJMi5cQvSFPcOdn4gloW8DwU/m3iTUbTgw/mVAyVjg5
+w1xgofcQgPeJxChQfLM/HsnAXEl+KMMDbR4EndHrfAwlif+ny/8LKPaQX7CMiVvQj8suw+vCjms
bT241Wwrk5NaS2wX4y+xfL7vonpq405gHk/9kcpkEnfITjO9IXyplOYat+MIkRa/oLrPtS3RC0ZV
FjwfSn2H9+WYEpKOhPyyMgwvNAi55iClgSD7J0BvWrDPSEyLwy2Fax/Er0jGdIDTJMrpEqZBW4Ip
eWwE1lD2dC/29zOtI4xscYfQPLpyKJwmjU99jvKVBSl2mHBtDX+9eKhH5GhrO+o3qWo2VYlm5H9V
yq5TMCJ6Y+X22q5hEmsy8RbKCLOVG0gOiUsSU+R+u4vhpOCIOUTJu276DLovTFRsXiCapKtpnZLq
fVJ4j7FgDOY+iI7q+AXqrmn/RfK5RZiPoV1mskMiUSe4xxIDX46cnTpykyhNZx6+WiJkg/XdD6Tv
pIQJcmuj4sSPEVFpeZk/QunWmNIKgP96wWxF01VTPQyjHMeU9cSIMIEKd/DTbz+6YFZaoUnTM/1t
jHaeu75yMOf9LL+WQVqvkyPZ5uZewg6CIbdsvsXsoBs2ZFr6riT/6sNrkviVZ3U75bC716yOyEWK
cAkabVsm+gpu9yjvBIDiuUPJfcwfGIhMtR/7l5+4rJ96u8GeqxwBRwDV7Lg7zMYLQn/MsVcFtfer
IfOQ1BCYVmb6pVP2Ze6kwd4iXKP+i8nKcJ9dGXB46UuaN2nvRILnDzuj/5clJ7nstkHHYI9qobq+
J91kzwygtPDMUjEIpMH+dNPf+YPJMfncBHeu5lUCeGkk+GNcTQ4qvips1YYGqeqzVzATnQV9pzRs
FoN5yohLlNqXGO1gc7AKwV0YzXVJX0687YkbzjEqZaSzMF58co0MIZ2gIN3ZP/jvkCmXxgtG6Q5z
oOTS4cnG/95FW7Zsf0CKZCfTsNQpfEarWtpxeWJF3J9vVvYQjBs/Q7ROhrFNhU+j1OCnY+9HQjDz
H/J0UuxG2RWy62o0L0Zxa5SHQpVDx3EbDJ9VJR6uTfxkT8va8ZIFBRd4B+azTFed8BeOv1aLF5vx
lw0GYJRgCl388Ckot1y9/XcN7DZ6+tdY8PlRLi5af63Lw2gdCuNsCe/ixFn9tzKuknoBRjpN3qis
rQ6X+boLrylc9tB/pNUxB3eCbr039EcynfHV8/PA2MEM1Xx6FrCO08yOTboko5BcZ/nkZyeoZyio
Q75fav9KmDtVxhJ2EIcPPWCb87DPDtlXL5fwaMgka65MaZJJdajDt8wCGBHK5UebdHCPQIEUJqK5
epD8o4WHOd5q06nL9wJkbfVWy4JjjrbeEiaNvrqKcMO+5OtTpWuRuSTM26MV4vM+WjAAyktSndrO
5gOK3S1tPHK8fCJ9ehAo6IeLEH20jDjin3iJKvVXVblM5fWpoQ0FrMOSM/qMHL/K4KPrryw0U3ZO
zRM4ySzaz9OtUp9NiZt0C0hQ6tbDvKXrZCG9sYn1SFPZrxHcJuvOGpNlu4y0UbhvIUOXXyQT1r3G
as/ySuWdweMUIzvt5/leCsE959tuqn8VzHEWZGsT0vhQik+z+5aWlDldhvMWcr2Cl0aY7uCeOZES
r6JZrdRdSdygbSTqzi/2beCiUaznljnFdopPcvKdS0x7mN/drPoO3k47qckly96nHiIiDJXS8btz
NpqrxeGf6THEkt8hgPJ4VvN7Jm1l8ls69x9VdpEtiYZw8eNrBMtHEHthl8HN4EPF0YcJwJrVwRUD
sGduGd2U6CApN4sxoiJ8Rv2j5tBM4oNy8CdxpCw46tVPNT7m5i2NXGD7DbEQsoiIS6tB0wCps9wM
ildO/xJ9I+Y/avAWZc82xBjNg9NadGVVhF/3yPAFw14MpKNjjedsgdCMyUpKjmzKyuDw/GyQefFs
Izju+da15KCQ9Ikei8Est7669oZDbgkghTtjvrF/8c20Kk1qd/4qABHXsuSp4c7sj5IPRtTOop8B
S1OAbmdN3y1xgIL9mX1zqh7meE2Gs8lpnI/En2Au7Km/p8ByhHbZFLNgp047P91Ow3fGlsPzW7zY
+2Iae2fdtXxuY94kPDUFW5FrCTuIlWVtG9KaTdVo/zRurFJ7apO3UWGii1VtXzf3znpXDbugV6Mk
DuRPoHjOvHRB5imggmGMTl9wMFP5QJIyMZ1u/vY5Zwo/qUnfwpFUGj9UqF36pnjCtelH4uLf7ucG
6qwdCucAQgyLaCzwD72nvouixoldTk88rwqyX+2MqCHk1AoJc9iD5TS1vufkEWuHeHm5aVnWXSA0
oMzQO/gPemcks0D1WrTk1sjz53fOG4r4PYy7tHIHHgiRAnt+2VBc91m7qaJHaU/BRp01jpIe/1Yu
wcaMXP25RpIE50UNDF71hAgGKbNmw8FaJZfcH2t1Oyh3IYN0gyRbp7otTSQec6ZLYY2j9mDF50Sn
YYMtND4ZMASM/tKoVBELa5muKwwSIybhL0gcjLPuBpA1i+m3O3NwHgjkfSbjqjL4teAhdtlPLzwG
esek8opFOpccq0C/aLKNlt0GgkzSQUXlkVzyKBVwW114TsNXz58FHk5ceux+cX/pyFNOIzbiatfq
dIc7w/DAKKc3P8Tr2nbbifaSHqlpncFjf11c5SLbTvSrGccUqrCmuwwHeYoV/y0tvAKPBowp0Y1q
ziFsiALWuOZvJgM9ui0PFP4mQhaIqDaZRuiWSvPq4wdLcZIDBqGawj92YGSCozxsVMlFGcmDTRFs
QcZ4Hec3RLTuiGNPCDcRGKh5689H0FbMFo3Gq3nExVuTpSujD3dMXbBNIjjD9XP5Z+XV0WoZLeqv
CjKwfKQtNNXPRnoNhm0TeEliZ+Rg/Ooh5MduPI7JR21Qz6R6Yu/Rd79wAqL4EiuP2CF9VxMO2Zlu
XG+nlIX+XmrfWfTU61tRXMTZ60O7EG3F3AHQ4BfRC3cy9oZ2mzkpULvX30suhcWu6Kjy6d86wQM4
wPiBqg3yVohVcfyBxTZu7oXs8CO5mZHD3PfCJgXJ17kq74HK4fimGF8NROrskIDlZC4pZ9scllK3
jRXkhRj7Kz5wbvTDfB7HZ5be5Y4U3k9YfrZMBRMVSC7AtZK53KXWD0BUUnkj/ykzdWnvIqUpMrma
Jv7Dy4In0lff9OoyRvitH355MttDUdPOtyKKphxIgFrxwWxv0Xzu1V96IaoAuQUHra1LQHr/EZeJ
uqO5rT2Y8tKKCWGxtlYV14vNFB7bg6/vE+WjFHZzfPDFI5wrf3br4TIPfw35xUhlpYbtZYlrlK8x
w3pJ1GVfRF+2zBCXbEj6LpVr6Cxt5JTjO1c3Get5visJFGCWXmsC/9hgBcMwfKdeGU7jc9aiNZem
tSq+wjVJL1bZFZtIs9XjbTifIutUcD2LpF3AONZ6tvHBAoSEYVc7myQyGI5sMullldvBeo3ZoRk5
8Xhpes1U2j7GH4MVMhLe2+KlgIYwrM8KjGFuLz5bEB3xKxCgqnJPSf4Ui8KRyzgRytyhVcDlHi1P
0c/Bos4HdO1iVA8xRWl8LppeFe5TXkpx7uCShvfRhefPzuA7YvXMLaLxF1M6RjwycKY5fzWKSw84
VxV0/fnc0V4zsa/3bbXxYZ7g4DGYTzhEQZrxyNFdg012oMvsv4KXmosUAV+LJksVxbV7dsI7htLV
KFIXEpLe9n8zbgJ1/MYXng1vcsBruC8BPa6hNFancuBmXP6O2L1wQ61T6SLLb3J4pKN4KNzAcFR1
F6j7ZOePbxp7fCa+eCWb9BQyyQv0k5i9W3SOV9Eube8UmWUMePJYo9L0Y0I8jocL1t1uSWo2JI9k
kGhpBfgZ/ai4EeBfpek5yXeM26k2CI7Q+qjZ/GhDf/2pRQ9icwGBVItGTVto95V5SMH/RHwshb2j
TtDkORHTviDPL9Z/FGz3u1gzjaKgDH/S8piwZa87xs3qP18X4aXF60HezdVRYDkKLmFx5I+lBt48
YVB6E3IGrbhjs98OCDzPHWLBOdxwve7tyBbsAgzHukg5E6c26++0/l4C6aAJnCZ+loYHywKEOoA0
L12QzAUPImNP/uVXv3r2znmkKG6ldhSjfSu8VujiDN2Pi3C9i8XbEsxBi95wzuGiSu3FNRs4god/
IpsAKBOy6vnB6tFt9UsB8Fc7jubH3NJ3eMrFh6VsBZvcASNVMbnAuESOWU2cTx3RFqufAI2JwcZa
zZD3+6++qxZ6G+c4pqkgxf2jNt618kNr7ZDisOX2FV+y7iMA+JIJ/5bE8wTy0JgODPKWR6cmyWzs
U6zRFHwsN6BsCUhB9rJeZaytcahBv3ASa2NVOyX+ENOLOdjy8K3535EpIgLnGwxcK1iDbg9HJI1v
Rv4pV6d+8y0zxoIaxm31RdeTJriGTmDhIBUPGWGl+ZimrfkQhYMo70KCUwwvqJ1St7P5Nkt2UXzV
misWX/FwEvQzJsQVmK4u9aLgGnDGKOuSTIej+daO50qo+H69Vt/J/bVs/+LmTzHuIpIyZYAUczKr
Jj5e5vs5fBbRuzT8m/hTNOzAMJjgUSf1VyNvSyYLI1+FB4rInD9mBDBOERtJQzHOPgRja8HDTZ/E
30CHAE2VcbBjq10O0IwHkcKsfKcJr0UXU0kwFEFhg1lx6nm2g+mNt0Py3TahN03hrecVWSZR/1L0
aOpQpPKtnR1enpBDjHFJ9YLc530ynoK1LVbffu1kE1zAN0DnUXpM9F2hHlnfUuU9bK5G9lnW3Pb3
mu4RLRt9MJxgnNBzsUSzfko+ogYynXw3BS7f4lXUnNzyZvl7IteiLeEc1BsaDFlHOUT6Z2I3q9bw
WLKws68i4oJ5O7AUXZjskmhSpDX3hlJ+GOonLAOPr1QcIaRBJNgO/WaYV7xUkUSu3/SoNdbTJ+La
pL1J86Eud6Ww1yLdbhle9NVy5tJlbP1r3lfpB+1kdKBWNDiiOnsodgHpRHJMceroDPE5VrLSa29K
fRx89P6S35Yq92QLqKz6o0Gx7rZYxOTKNdLvXvidBhz04y2AfGMwE1BgIcj9I8b2rE6flCpn5UkJ
3Lr0OL4iBcUVadqakB4SNIM6o9xxc6jksw+LR/ttlA8xu+f1MY0fxWRLtFvCARl+6uS7BTIYhWfu
jzqvAi2pGH4PCITiI4ZkW2P28JrpmvvXIfOa8EVYJdCdMCalAnckdKnwPpvjEYCb5b9F5OCilSy/
lvfeYujIUnXkot386WAbJsq27cDfdxle2vwwAmpV1qCLU2rkUwY6TK7lOHPrbgdTDl2ONr3a3+S5
x11lNpyi2/rF1dQfhbgPXArDhVvFqL35VGKiQdS3SCxLworPxTNo7Qpo3eFRo247M5Zc6EeePkQ7
QUJW9+r0tlilBI420rKIE0Q0pk1t7kTw2vzqxrzPWUeS/MmDDaWRD9pxx/P69BHOd4u+SDqlq32j
nP/eRfMjZmtRFk0UaMFoj7VXc1HOiB+MSF9Uo6nv1aQ4QurDgUWVnD9T41szSD1JV926tBUiY099
sx1zk93ydDbWYQQ5DAVXzWQ6mK9q8NthAhsW8yrVlB0/hBd1SBhHKGeDrzNaXUKNQzVhSrZAUkDr
2ryN8x3U0katfoADEzB2dLt3BmtDIgbxSEBFVWm4NEjlwVVmrCJLFPAwCYPtUygIENusdBUVQJqD
K9EsH/D6lg5lsrsCOoxuQzRiXSu9yDY3DXdkyhMc8lXrRHHFNXwo/u72SFTsasj/4jUGnvaYrjv0
AFxE/Vu6vNyMFtqR8bV+6CYORU4rXcrpHoj2YH/DYidghyCPst/V2OC4+8uOYkC09AaF/N4aLnF+
6bj3i9/C8N5nx3QRAfQUM9ybVNhlyHO6ZlYM08Rkw9HYpTtOX0CpwGqP+A1Lxg7x01o3m6X4mo+T
cAMBXomrI9NPEskDFMSNaOwb6dgsG3rLadd/ata5UhvbLGKgxbvmq6+PZffiq9J7dHx1J1Oya5E4
LF+W6jETw7vO27Emx+Yo1Dh3jOKmlwqpIbAFrkH8+F7kWr3Shz2MIChVXX02tS+oh9H0G4Qm4s4/
1aEGtLtl1ncmfBk1Ge2au8aav9i0rTqv3dNt26cbmW/UQr/mtm1r/nawCReQbrR6lC/1TxrvyfAI
kG8tc8sZa5Lho2+qlHIUWqZdv6dLAy1f+hJ4JPIlhl/eAVhliZ1vKpcgfrlVnJgbSO3NgDEIdzWH
Lt7yJzOiW1CdGvkoBi+GAEPkoba25S6X1m29D7gb9PVepVVqDV2d26rnbzkxcmFnY6SPEXLPdox9
cDZYF2h1U6Y7sMzAZ1BdMb8VTiog26h9hKS6rYgOo5TEEZJ0lV16zGekphLY/oIwwfvTaSER1i3H
dL1/VLbqdvEudAtPLXb0FmF7cQfrqkxgjxY4YkdK/CYiXqTRPzlD/hvosjqg7pXyCVssCshMcFWJ
PtQvetlll/2eQOu8AgIbrviF6YOe470acwf3fOFgai+rmwhDv8dvankJp+ey+pDXlou96g42fQqR
8UpZxcfEpOIb4zsO3JqIvoMaXl3h76BWuYAHNyWKreNDi9zpvgCekT3E+NDHs0JiruFYDoog5oyK
W20LIpm/Skz4Tbbrs0U2sdwmCRr7rRjfVOHPV+6+/65MB0Xf6R1WyT9IpRL17dGnIk0IB8gozzT9
82kink6/xGitC5IDApylHblTcsYIRjSqjyj/zglMKv0vNtAVlaPYgV3GGfzmhS27UXwlTQh0hDRp
B284VMEt/aEccdYXSNWLeO5WIxfNHalFoDlHcn+4JS4i8zmiA+JJQBaCFAoTOs0HW18HDEFHrsq5
/xM0v+L4qMTzpFzHjDYmHpWK3V1bEZnzL5r+DX6cmeEegWM9DIea+WbDhRd3ywZ5FOlubW2C0ss+
CgH+MKF1JyXJUkPUicu/ulQZ3QI8edX5TRtfc02XgGNiQ1CkfzJmJ6HykIRzFva43TbqW9XwOYur
iE2QVhRXEuS9YNQuKyOcnQ2l1nhKEQIOanFhR97gXSSFb3JE3oZ0g2VwPSiXXzjpFkf6/EgmsPP3
Y3FMF4MGIf44MLmq3c3uPXBCN6jsbBM5wz/rd7S1tdSyXiLBxowSuheRTrruAQeK+aVXfsSFF9Mq
lLNc6G9nFe2+TLawHum/ln3wwVBjSPXAA8Es8y11r9a4ceKtuYyEtjgvwxMUjZsgbELJkcx3nVu9
QhQ70uga4qReHuBZKGsoPLikug0viKRvq+bll2+U8RUXnYOKiORU5JwwFsE4odaO0JEPsPcYRFuM
8TwRErbTbo/nd5UZFwsXM09qf2epHdmyJOts8tL6HqMZlPYLVWQd1bnEQFPVzkGY8OPTe8kUvmEY
p8JLcrDejMGBdawAgLJQ0/jfbUvhkGDo6FfcV0DzKlud1oSNBVDSgXe5Mql+ZzxPZWrDsWEUACWI
d9jjQJIxm9uTG25h0qOnuI1+7ChZ48qk/Kj19+I0E3EtdR27kYQYOnb8IemoZdkJnjqsv+UXl1BP
hkX7ZeYXatGqXM7PWbcxamVN2/oqYKsR8BXGeEuUut5V+WzLYsfF5y2TPptEclAa8WF4kvGdqr/+
cEvKQ6m6avFZGqKjjqdOhbdzqKzjMOAJui2CiUjHeJtxtY6B3FSPOntl1KiDoaUqtueylD07419n
/JT9NxUyvXzE5UhyfNdsTHbsDd8iKs5GsI01y3S8IUifEDXGvKHzCPDYRj9q+J5119uzj68qiYTE
lTaRzVFn5pKnJ7tUYXvTxNXAUXphapn3VgEAaHhcerIru4KJvJez27VwfxQlohIagKnwQ45vhTuL
Bddq7Z4/ggaDmK2gpgTAMlobrUel4cI1XYytjI2wI7D+duto+QtRdevL6+hcla09MU6RmHOX0j2P
0NZ3NCIZsOilY5CdmHcgVvdcFvihIFPxakc7GYFH5chvtK/oZpjgSJA/Ghty1wSvFdFxtpPoanC4
oGNnIxNgiDjtiTBsWkdmK8QHMRwyAvd1egkQO2fy+2BDeOVOvqMwBDnIHxVnxBDvo4GPPv3uYlrs
WC43bAfQIj9QChicv/npjzhGhzHAFpHfYGChfAH/2bb3idE3h1u2SfNK0dMKL+ka4CR4tX96+x67
rL7tqa5WHAxYn1WYyolTpui42ncV3Pgvc9qiwlvYzy2F1O85lZKyzKIh7n2V22l5r3wVXYVtvlqH
qA+iU9ZuijEkHjiQQM8UO6cE61Uor9T4NRrUQPHScguHdg9lD8U4+0ZwXsWfNMBjvlgZvBp1vpEG
z4/ODYZta9Yg1mQUwYTcingi+KVq/qWjo08TH01V2ezXlvIo/D+QrLjvvcE6dtMyFWNhyTpYY7iM
TTf8GwwgM1AmaFaiIhkZc3CR1hadJ/z9vw1GfscTFG91Nx3gDrGhMmzMPUv4oV2KteZHKemxlwDs
7sEhBTzE3V+ofgYrRh1nrug5PX4uv3R1zFZnC5sU/dGS8cAKiWctCFhugIt5AWSveJjX1AaCPq5s
WfikV8WwoEbA0dz1d8ti2U7ZAKJbRHHQfFZWFBHVryz9RcfeCNg1mJMz1hdQIc5Kf5UuIucI1C/8
ibCcnQAAMogzjW81KP64xY4MGpYNZUDTXje2hKWBtyHtj1kMUiX4MYAycJfLvBSDq4/pxhaIiga/
ZuAxGXU5cWnTfuTezdNEyj/m0NVTEp6tPqf/ZnU4axJmtXDitjNKmUBWksQwmhwo3G+DMXi4pgPL
3C0WzRRj1mgwc3NGEpJbEuJi/y6B14gSi2pOCmOLr6F84m6BPHYSOKIYbIPaBr43NzGR6ZAXss3o
JaopKRvM6dDOuP6iRs70tAevDmja9FkV/2TiK934qYtvIDyZP/rGRq9PnNr8/Ea1Aj2abEO80LrC
MICbnZh/BYLXNjiPI/A4Tpv99dLHhOM4g1GF0QzR+q/hEcjW0bqrPgOuMMhZMgwUPp4273GwYk9U
+IYx8CPaKStxLUIzGNBk0v6p/Zuqp9xH9Ndth3U5UWv2Tsx5VTYmM5x/RJRqy9VCJvvHAfcJf+uq
cxh5BNJGzT5K8xS56sYw3kbP3PrqXchfcrSbW5iGQMPNlBGehkXqNrIucxUCrLbI8OuI9767FuN5
UYTlCLsqe44WvIMrY9jx02dfBgOIMYBxllKrXbzxTbEiL4rbRB/oLpqOsvY2+99KeU6n+/KPtoRP
E4UB7Md6NCEKsvAJ4c0q483EpU7aYqlapfqNWwKMBMHfyAq9kitdeqmM1xmRJsHfGH18M6nVt5KD
NY/LRibv2AC2LRYQDYUopWGt8UZxg0W4VnybvjYFh0HRftY+Ah2jI2roosGeZRpW1taid0yMg2nt
zlGwBDUiifUw8nfuAqsstmOCGF7iZomLqZ25FEfirQAEjEgKlmZsq664y7cD43hrt3yUkOQvQ448
/OpwNQI8EDezSNeX8q/DIWaEnzM3cSoLOUQ+5xfDwyZ5Svx9CRph0E5DLjh7gVK1oIA1CeMtW0Vp
cS7aZl03p378nrhOT+5yP1L4TW02w/BYb0ZsoEyicmaWjBamyUYiyuQ9/6t+/OmxnCwXobQUUHLR
l/XLsnVr/ekTe5zKhJxMcFK/B8WlEc9cvtXkXyhw5IjpIbpx15fCj7G+p1iWFvmiy27MJAXSRsSA
Vi01tJCunBSvvWfYA9O6HXc4ZtkCbRNs4g1LAntrRdlDPfxodb9ZfhcEVvxrErJld17O9dWi2tJb
yywgOBaYeUssuGpzC+Rrw0hTYmXuAQxT33Ug7IcDVvC+kSs1TgS8iYPaob6DBofpaTB5CUU8ZzZF
QoqJ4dUVmpNUsqJfVTgmJUVxeftlbuDoKCt+R5c3UUJ8DrUHs3jR3E/k02HW1sJbNYnwYD78cZfD
GPkfks5rt3EkC8NPRIA53EpUDlawHHRDSJbNnDOffr7qAfZiMTvbbUtk1Tl/1A7N+EYLtV1/yfJJ
lt4ylr9M31rJtnVRMDtvhDxCpZ/Vdu1NGtkomwaIBzaX9N8Vbb0L+A+BNS0mN4QlTXEb4W4aUI+r
f2p6reSl911KF5RRFp/zMF7iJuW4fNesJY50aqEZz0jj3pXl0ZQ3OrRTrpOMRxSBxZEhM4dM1268
ivNRT1ditwtIJ3Wx7IS7IjpZupuMpG61C6ygYG8EwG3KdKXGazwrDEJlcYnpEc1QW/DeKQPwz6dl
Eo92tZCskug198IPzf4mlnFmAUmefHtBWtZq9OcQRGKGQnc2xPcYlYo7LMtwQ8tcM3wp4dF37UU5
uaTcEye+7LSlY+99IouDV6NeQ4v15hRFdwmjHEZ7EAV6cTIqYUAOIh9or/wOEPBwRPj0ZdyJI2qB
MFzDWearlhBQNO3Zm4VvPNuBcQsOA7uEeMrQYoF5LJKCt2STg5QQepfQRray0mUMgxxXL7ZAnvjI
4XEPf3CJUQfeOm+KgQguYgjFoH2xjVU1o4YpA/6gCid1sc46+rbJ1iMFzb3+2UMw2e9B9B4N+2a4
5OY6NfcgR/BMA3IzpC7OBjNOeMmmpameI/75RO6jSbdSGK9jnY092jf1up3mw3KkowjGbFUv+Lb5
PO0NvRrSswDKHrZN98EUj+JmZlCxwSAcdyDonB3OSHxnzgA/qnPTTucx66o4cOFjSd1cedhK+ApI
RCFtkqc+YwEibmZoIiygc78iwmfncICQBFk88JVhxCXIATWdBKxhk45ToU+kwBx0e/rz0ET1SHUu
Fa9XJVIZGMGi4tqHR37EaNmto+G3PiuKwZBOcLBPOulf5Ag9RzwsVHU5WiMQIi8zAUSwK2xjUEzo
rK6TCRXaHywgfSU9MDFgNVyFGc5/xLaC4OpZLxdwMdFekUjpe47m91iYrDoEWxMN3ZCObiCi+aAf
ERC1xpYBFWyxRU6gQ5gwZ7KyG3l8R2NY66U+67qXJWNt2nO4Yr3hxe3W5qYzViXzycxcESI9XJ2R
DSA7muFmhH2l1Zb5DNpaY/OYmBJbAFbpLVCJ5CN6kMiYaq+pt5hlaLpo3SvihDGKrVj5zGRH8zEs
7wDCg7S9ZLuvgZj5/hHZBfG90kDdnMOogSCbiRuKTqXu01dWFRPh1ScojDM4D39qUvN0GndYLhdm
tKPGaQFFJ/aKYmL+YSBJYrfp4LPlb6Um8PfkVF9i4CpeHHFN+B1ZLNk2ux8B1FzD1XxwOYWhNYbe
mNFTgemVDLUIYRnJsz6vHusdaiK5vpMgNg+s1TOMCReCM2d8MTZIeBp8bsO29oK5wjBbkUYoQVrM
SA/EwvPUvV8EErgoLWjMI0pwcYELyHr+tGBJZJIo/yFo9b4ynxV58qX6rcWQ4xvorr678Bi0yWq8
Z+21To9kn8/6/BKhvUrQ8NccnBBTJEmA98w9Inj26rwGar0I4si2cTQgNtdOOZGrNuuH1aC+eqrj
nO5IlaAJlll7X7blqiZIRIxmYbFE/iIjhHA8Dd0SSLc45upbqUKrgXIK/7PLy6wYa8d+hfI2yM5e
cx9h2zOE/OI9cWjerViRylmf/Ix07KCjDvUrdWuEc82UJWgF6XWUymh0ky6M8JTNscsSWKXeqKFR
U5g1cZxOIEBNLYQhbOxjcw9hPAhonbaC8M6pvOGBkKi6mgp4VX53XhtUdMS3EfiFqrnd9sVfmfNV
uSTV6tZpQN1j8DP17wSB+84HL2ydPdh9Su0SFu+gVNiALCKwgbW97pQN7ypHX9DcbP3xILCH71fX
P7Bjz33tr132oLI5BqyjP/spWVJr0i3Hvp7DIOWGW5+JE+eXkBXQPx1y9Oa39wYpiTnwgSI+d/h1
kjaeF94PNP7UnSoKC4tFUv9l2av1dIZb5Pbt03Y2KtMt85tS6/OG1H/X32i8FZ8hknvMob8KJBTx
ZwvLBl3hdeDxkr44c8pxVrVrwtSjfFk2v1G/7fMjS6W2Z1bgbn1pJhTouRK3364r3wb5Ktj/cC2X
lOMYoIb9GQJTdsq56SHKNdNFXyEyJB6ak0Tnf1/wUPEOCbEGIFOx8det+WX4D1L2ATKAF0IABdy/
UChzKb6XFL9pJoiNtpC6LWeebh7tNgPjfqPMnPg8HtX+wyHdlXRpf9NB5HGrTB2mJP5+3ohluiJL
RV2GLBNgpeSDSqEwVAAyauA5a4ZTQB+l2hkOMgfvbivEzLOPrdBwzCafQOYZiEs6/2n01bBuKOre
NtM+xmvdJ8cuEANIFqKK/KppqZJWMUcSvT0I6D+i8trgZ0vPgnWRMgBOG8kWvM8nqoCyOJZ4BMvu
AeBmWJs6/ARQ6yP2TX2JmIq32S7gvvqVOOQjh/MH2b3WqjMNoDzbUO8sZSfKQRuaofgO1d+k8fhH
RDYCpzXZKaQaHbWW+Q0TTSDQjqktPFe54gYVscU0M1RI+P2EGJnpzIc2RPtywW06rgVq47UfcoBC
QxGEyRKxQkAqTICdCTLBxy6IwolbyLf2Tg6hxun8GSPR7a8m6TOOyxpQdyxPHrpFCDvh9DtyKU/I
uKTqPQE9YRXz2MvcblxXSGnUs6aszBbZFNMHU5eY/VCX98TO7aFDxamP3rVKaXEGA+ouZD9bMSm7
LHcMh+OxKw7oV8hj3cuwu8BNUvIkYQLX1qfVLVp7iSPLNAokgFe0wwD/KjahpP0y6aZiT9409kqG
b5xcAsm49xRc49k6QgJuiQ5Q8jq15lItpnlfHOx6VUeLgUeMqw9zk2H9CZeEdIxVfn62jRoenMbo
2RhA2dmnRH2SVMUjOagbMhtWNtSYTsYH8VagGJ/WgsiOfk8QM6r5WRSfxXnKxdUhVuj/gmJDDYwg
YTpX4kmSZwcFcriGmym0l+Q87OrDcdbsfjn/l2zdKOHcaB4dEnvg44CN18h/2yVBH5TUAR0CfaDS
94ARsQXQqMLxbmNV+8F/uYJdZD0ZF9xr7V7o4tp0ReYq8ZDVoc5/NGQRJNq2wJbaXUD2bfRu8rd6
HerxC0c/uSIIZ3Pw6R7sE6OCYCDkS1Aly1TtljFVdqEvwJfJmoPAZUfZQbEJvmZkG8N408g/mwKk
PRQuqeULjpEz2DI2Jn9iBmQoDwVKAS5ZizDLrR+sIgb1ZBeFv75zVpVx9iCdQju1ztqcdl598H7Y
L9ofX97FOWOvzd8BmDdx1mGn9+IWGJVqohyTlotus2LIY2LsY9kVUQuY9gC5/8F+YCnsWk27ZYWb
EUggltUaJalTvNf57/hRqae8XPaQlzwLtJCFrjIdDLT+hGWj2lQ/rDk7XnIBxag8dEeP9ECvVOYG
S0OD0I9drJlDfDYQkHs/jtOSsmLP4MRweXBq/9rShlGZfDt0CghVJNKVZAhRibWe+SzeRcjbGZiZ
C+x/Y5UhnxCrvVU8YZK0VZH3djwVN1urTnZzGE/xClWnviGdegWMwrWP1eXAzOApWOPJ0LfXXdnx
vX2Qg0CYxJ3fTe4OnobeYmmAF+ZEWLBsB4+gfTbK/R867dwaRGuki8w8NHOYRXi4y/AULJ25Sn0P
uRacX2eTdzpTjop0GFxGjaF4KxG8MjMxJBjJ2+ABS1YoHZN37qIYaChVvHkAAkx4zoyKMAF4S9jc
hKSL5LG5YhzSe+iwyuO7AMBAOkMQhYuetFmaK9KJMXCwf69ZBmjb2sWu74YTboKXUzxC53uMtuzK
SXjplXUpHQWgxH9zqm4mRs6GngfWaqA/GoUBcqoD0w1m5f3YXJrsO892+VpG5LAKftUQ6pcz52Fr
685DcRP9hO1Rym5gHKWxHB9j+EU421R+5wPVTiySMNVC1xn2D6QaHDca4jTA/PJT0b25v29p6rNJ
T6bhx3n92/1B5GPpL1wQmWJCYfHwoVBnqAL7rhfTsoNDwUYOUXEbefmlcyyfpeIwxmsGPBOB2tHr
viXjrhJVLxThFIW4o/+KjLuU5lenf+UtFOFSWnSV4Jh76U9Mhmn4kpu3+pdhF0qtZQfPolsHECX1
15Z7ejIuaIZ1glTMrRceNZWE1F2YfhNvgppmWOnBUTUXMu5nKuSwaJ9gD7gHkoaAD/LLvgV5UtNY
FzB2m5ZLqgaDUboRSLAd03u/+kMl3Xz7SwOtPrIM/UD67ayE2vF5/SpEQ63DKwBImrLiCYHdZD9q
+Z1txjKI4lj1IE5oAukAdxY+jiGt+xiDl6oITTj+ms9SPzrZRgw/Q3YWIjDkRl1H0ufZRJ3cSA9n
3CWlPGvSG0V1iJfx8XTTh8R4T4+hq4PVlNa+7j5raWtGF4eOxMkAGuXN6y/AizgEoITXNOWKI4CR
0YG1qcrV8MzJzSu39QAksS+DP6k/DfWnhrpPfyvjkz9x860LyldzxpJ9Mi7ghigWnIXdKMJu+b03
zYJeJMA7hcrEHrmNR/f42yQz4e4t+9Ka1zD4C6OPHiqhRd4FfMkjUhmwYKy4Ov8e3PIx1TFZLniF
+MX98tU1Cxh7DoxHjUCxTTmdy9MkzXnf6NcxtZMk33SoPQtxvFDcJvXVZDoPgqPg5MQy5MS3GkVj
rJ19Zd3YZOEuywUXCSz5NYZYYaNuClwHJIVr12ZkiIifYfeKW9TlJ1gAtE6sbQPmN9LlYYf/TInG
hp2C6Bmct5yr8cbJv8WaLtcXz7q+vgbTcD0KUkLjXoXAze0vWrYRnQXJwotB3adc71RXxMMjP8Ly
hxrj9vxZmD+CQrLAcCZoLytDHlDRSQI4KmyLLWEHobPThNRiQdJJjhan2mXJV1V8tpgs81vHV6Mp
t1MRfFu5vejB2FVm7favNSzxnNMvxCRvsXeK7Ylq5VXb7IGYqmW0CUU79j8C0vd5uill938JnlhC
b1foolEmYyjE3NL8Uc5ASTrNMc6N3WkIGMGfuGasFkhbQWghjPLF3SFMwE7aWYnFdlSPUnh2Sph7
zgIBNvcIwrdNfSriQ52RWLsNlkynXADDCmzDpCAB+1zB1SIwEr1f43UQBDm6TYGsaHwhNErPcpRJ
Tb/1AAuETGPO51VfZZWQxeohm4u2dmGj9RNJp0N4SyJmmwSXO9Um4dYf3kmcJl8JrQHagrZkoAMb
pNGAEQOqEEVyhVaMmU3PaTZagx8Z1d2uBkaJl8Jyaz07E+bX+tEaSOqZVmzA8CKoKF/k+eMIm4Ij
t5cDxhygpAF5CzVUMevSfI7WUwMsUGPabaS3jnfGKD6AXbkckdPSYun25U0s1x3cyJDd/V6Dm6Mz
gH/BNPkaYYUrfQ+zW9Mnc2p0BvUZ9kdLX+rlhtjGeYdBIiRl36r/2BCQosyUMnUtypwnfhCDTbg2
51L1aevkf0e76cnvL2AHhwuFXVsmPVdo7+E/e569N9U5EWHStq9cvnXVVyZti2YdkFwBjIm8D37U
JJlh6bTmTGP+HrKD6b9DH8wVaJ6Wo6EqeKkgceQK7B1xBiUNSFM+Ru9kZr9+xbgT7w0yR0usK0hq
8BYuZZNlhJIOaLOrzz3RcVPW3WrksqDXdF4P5zR6iR3Y4hS0SdtQIIY9fuekfQ3ARtRGdP1dYrqE
cVa0DYJtX1sGydxeYQoHWffe/iksplPIWErQjA0+jRhJ1r5r8B3vHSo1IyNqZMGXF1YeEFtp4FVq
Fl4DMUNEmAiPtWyAE/LNJhpfkgm1d4X+RFU4lr+6pl2yU7pk4lT8xjURcP/GAKcinn/VQhz75jWi
KQriqYipWIYVTOs3T7sE45uf3g1nHk3bWKIlGPdNMYesRkY6p6+LJLwZ5gh12yBcEiSHa8r97Pen
MlGs1KSQyBPTOdhiS6YmjoX43IwXkLEcRDWwzq12DWe/HdM/LmpkQ+BGy3IdbAb9lBS30tvFzhGl
Jh89eTgYf+OBApT+XUi5J0+aBcmXFbyH+k+jvk/I9vQ5YEHYrM1kqf4kbHYuQhaaPzzXJACkEjvm
vEAZ2l8sba91q4CU82I03JIYr0rbo/ZHI499p7Ggy7hutXCVsDSFAK81klosJxBGmd+sVIrk/A7N
K8f4tiw++CoCh1ub86Ua5mmJLJaCxGz4INjT54uGflhANDHAsAoC+fcAfUp7cbhF++qtdxGcBG5s
Qfa5PTQe3ix2KciBtb/qut++uIWsHzYN6el7RMZvaJwRJ+P9dak2gxjhfGKqrmSCcNmVF6zZpE0A
YoG0ITJkcO/hZbX7oH/FEEddoy36kozgT5NgR5ma2ek3DXYZk9ZidLX8NTYlwjye1gxEgRFbjoEH
Zp+ErZRqvmyCai2eL5tVNCzyDTVLG541GoqJbT1DiUD4M2ht7G+UFeJA80o+2WvP2qRObwUhH7Q3
NcugwE1cfMXdmzhf6ddCwZjMfyX0FHry8JTfOOJMClB+1Ac+PVBeVHx7s1obMEJB8IYIqpkPWgEV
3KG2p4POsmadciH9l9izi5VvNPuMMaHC6uDrZC1esgHeDxLEuiLBJV2Moz/aEplEJNsX5eoVf1Tn
Jg5JjwL/dxb/PrlMW/OOL2wmbHEM0hmGDxD2masPmAO+QOCCOrdueaBpeWmNJ2kp4+hapNa3mvzB
zpvRJ3ECPnJ9WT/b3TrM91KCgqql5c0HLVx4XB9FqizGulwGIzMCcspCvnneKxizZYeHEHGlLr10
5y/Mbz6RCNz8fK5atCT4bTZq2xjNjdJyZvbXmA0VM/GkfIipUQvvNP3M4EJeaMtygrGRQsXDpYLJ
FoKuZDgCXrQIRJpXPq1Q54gvoilx6ukqITqkw5QONYrK7EfyMGTzUDjoubrDiPM6pjiYyCnwSRPd
LpvFLucMpKKBoAq9WhD9ImawLF73b5wwmJq86eObsGb0XrNHgHKNS9QtuL1JAAPst10S42el7bid
lHICJPPNIKzdFX3MYPH+t4JqNx5IBcwxPrDRqO+6t+Utlx48bQHDuTO8EnAXB8ArAMi1i/rHm4C1
6cLOeOsDcpaEbYRQrYo9BMnotxRzxifroThOIAHEic/8/hMFtzTnMoJ6FIYVKON+LYiDJnw2lnCY
2ulH7Yt8IgcoA2sMr3pN100txEQI47BDrkwvW3XWWc9IN8SfZnnzH4LeUNsIwtI8D/EX3UQoKAFD
GBAr/DHJfuRbzIcHzzqvLmCHuYOpMWH1Kq7wJBCXq1bCXTyyp2+B6TV/XFY8ROGijkZGe3WuoVKJ
MW+OA1gHE6paf5njcVr5m1r9lBbhajIOAsgok5W34taF3xMiIYVMnxZFRsyV6EgIW7i6bPsaih+C
uz4jCg7MlLaQ6q5KsCxUSNAx6FUYt06tj87F/osbAhq0Px/IMf6wohNfmkugn8dlgfDDnt0q70gp
MffAQzeewPYzFewRcs1FsqzyKTiOS0XoIuz5cfj+yD/E37cWh0aAtBQii2Gj0X75b3ju8ILBe2rW
1g53gwFU2YOKqfdRO6VSu84tC8VDverVEmncrqa0ezwBG7rsxXPF5igNUCe6MaWLCQHfKOd5ODo7
m5lM3np50x+d+SOc1Wb4mWH245OR4fQTcVLwen4UDjd7jkiI1QyMgxRXflIHoLc+d+iJ8nwnToLK
IglpQbvT3B6fas8nQVurb92zSuIGRrGkP6X45BinSD9K6b6Q/6z8XRNxRtCd/ldcvoZK9E3z7Aa7
Oj3V7PUsnySUlFsjfs9S3L+rkfrBVQVAHcqso3yOKVr0mFcYKIf3/VYWh7I8t8aPzR98nKbNhIIg
UQToVbGLNAgXmIBnzrzVGLK4HfkrhGtK4WhJsATvso238pPrFFwI8iFhGteb150TTYCr5MkGE/kE
sIclAQ/IevzNtLVaDEHcAHWgsbar0Eex28OPlXAC0VEyMpJF6Dmtk4VllRyU48qWpbXI+zJQ5Jsc
F/wKnkReQu+wVzDbk3I1wPE3DPMyw1U+/7EFSs7dFpIgJt4fWDAi5OcIuspk1kIhcuPNFSQmRCQx
hH1bXk52IKK9xFoIJRdFswtktRX9mGNIC334QSqcUX15ynerbfPqBFGvFxccM5bzHScWf7+0HEWH
SRfMNHnuwH02S5/t0qOvo2zHuQ3B5PWfuAkBjkHk7myypFmBMDIxvuEfLrE58zP7mJtDaGBVfTdM
6Z/G25iA5I70BNDeSUGO2s2cvdZSH8bGwhpkljshxfQmrELbIkHtOSe6lLZHpG1wPLW6LqJ9LG8M
aUnSr/wxGWvyek2b7RdpKM+kPt0tpKD03G9wc6h7ggfFcoTJeCQqBXFnEyytrtk44UWvEY01MOlr
+lp5mkIf1yxc96IXP4vMkc9wZ3cgoKjiuyLB3Ot2NsXzN2E9yPmWxTys0lw/SN9SsY7TgLH5vZau
xE/1H7Z3xKHZh0RkjrSeofd2opljovVXi4WWUNs1pQsLJAiI36NjRcPy4Mr+Ri8frfRXRO/A4Vl+
6tBy+ADlBlJBBSYWyICOuINnISw/9slDtZk4if+swWywawpVlcVgW42/zKZ8jey7ELvmo8hYuLSD
ZPBL1FztXQjEUuL2u3h8H8k9iFDKgMTSg27tk+6vKK8qag/ysXi2yPocCvfE5U1IE+p1gh0ZtWBh
TTdH8iGtHLyQqHz49vEGMacRXrJWvWKe8u0TQaHbhP/TDeg9BvyCs2ef/WF6B0l4VfxJY3ezxqv4
Oirzow8PBTxMvHKqla5iM9tm4z4G9NWE/hSu0ZRtumBYxAj7jTouxPyzIjlJ4o7CGIkcMAuX2id5
E+I4VaQtnLNDjgvR2eDIH5mBD+TYejCdPp54cq1LzHLFhkzTQnmGGmMFDSDyo+p+Wg30MauQKJHY
W1vcpsW8sJCQooj0gx+bPDGuSaQp10Rcx81OLS+eeiizq4eQwCPwS1CyPldtz16RLQgJRGtnmL8A
rX5xAcjQuemTheYcSYFFtiWyHo2Z/DPaDzbJOVdO6gH4/ZjjV6Q+DLlxjepTgzkgIAdYctx3TkhS
AUAQ4lUBe/rFn/hOQ+mT7Mn5gM2D4CFM1BuOZ76IhvZZ4E8cFSnLvLGmSjElPD/5sqWvwvkz9R2n
Qi59UiCMIU2ejdknn4xE9VfLEpdQbRsdTQoMuoaNJiaTZBUvomVEEAOUjIZ2HmVO6B80a2MZT7oN
dGaXIrhMtIvWxOG4AFzg4hKixJZ01emisGloI+BmhPYxerezPf+JgYEi9IgdE4OtfaqRxnubzTSX
RCkrAIdxLXtNV0XM/gsuY03HvNNYYmKU8q+QWhUZRQfzQ2IfEgRnSbODZSD5JwN0jKQOwUg0b2T+
EfOa2l2FjIkDniIcrz9ozbtl/IUwDkFzhmShE6lOkRLap7DfB97Zr29Y0QC8Fx5rjllQt81kGHjf
ZN4JRQrIIsQEV0GcP7zuEJgHrT1VAEHpKybTdFzXFWNlY7taHc5T5dd2iSz1Xgg05wnrZhQWKHMI
+YkEJIDc2XhDLyk23q5WsVFh7qO4XGsQPJ9UorNK6a7VlKJbX4PxPU3VxjA1JJXTgjovikreifDG
EOACmacl/nWUfGwUaMIz41IHKoaDep9UYNXk21OnjD2C5X2iVLb+LcI/x3hXq3fZuzl/43J04VgY
IpsZzFIv4D/H2zGrVzjIODZml45I2CcAR7mNfJBFRzQFHUQMRoinAWJNxIcZr45OMW2LSyJil57p
5h6iWvK+hHrd6j606aIan8LPN3Fiqc0P1iyxsLMPR+ldCp7B+NGPWLV2EqJtXg4eShV1cG1nTAQ4
ybDeO9ewxpl0GIazNUbztO/nN9i68K9GI1p/JOE5q0JyMx56StjTrGDEvhIXjhgEU9+aeGvvDzUj
6aTEK5qQZuN71lzl6g6wwBy2nDTAsFWPxD6Xv0Iu5/Fm7Br7XHJFa6j28CCiXOdilt6aiyp/BvXL
jvdBtkCju+/7VdgJ5NBfmK5UXQPnzJ8iE21RUuPHXasiAMDXaIRnsrddG2eJ10ObV1xNG0Xd9iSW
o9ElFQu7BvfZXOGufpCxHdBocvTISLFgAiHCEUgs7f6rxrPJRSXuZdACJFq0R+6ThNxdzjMCPv2X
ag2A5xjzeDcG80yQoD876QhgpZ32SVJQ5WH2esreUS6ORcG7A7Au/VjN1+TcQE8buBabDWyYjhUY
iwfy/5Gk5x4gsa+wdUy3sdxI47pT31PMbFE1MygsqN2JhNcLM5Nbf6PzInCTMK98Rc8nKo9JuYyY
KoHZ1YbyebVzHcj+zIAWPtjqDnOzHv8U6tNimSiRPvK3ZmSPYfNXibCJFkQQytE+rTcombpiF0lH
wrFnFWZaZZ0naNU5LQ3qGBADiu9dC525pi+NcONl33XrzEbHX1ugWELw23h8VdKCD06MXTmRA8Jr
jphB+hSYFW6HmQ31oHtH8Un46ndK3d1EwCSs/3jIw8qt++/aJH+T0ctydp655+sdgxPeB7TKFUq1
CK13Ay9hS0TYxQsNuYVUHOmpbYcPC3ULGe2z2Pu+QV1n59Et5kq8KelDVFm23sQvEIWfmowgzYXo
VW5QYoQHw2xwZCBssYafYU0ri1jmkcaegJPn1LtwcJxqPBuo4xVCx6diEdjwC7NMc+PpnMDmnMDg
NJ872+EBSR+SQXBiPZfT71S/pGTGGqRH+fpPVh+14jrp9wAJm4omrr0xUKEFkb6Iewt7l0EobJY6
L3h5aFx5LtHV6FGUoBGt6RDfbPCiy0h0J+W30C4Nvv5okYEmexiR4uSdwk68Dlu7PcFc3YjanRnG
s5YPGX7iZj9mnFf+11h+qGgdxV2r8jBmGgpbA+k6UHUHt442AWUch2mJ1DsqNlb+ZqAJp2sHyYPE
YTURCwh7Q5lT6jbJNZXBaucPx6YyjcM1HumtRYVVe3cnOki8ucC2aO1c4g6CcqvrVyFckcMv8dk6
Peaj6r0JH06KPxDIriJ2hmZIRAPtfSyeirVtCb5JnpW6HsZNGN7G/jOtv6TsN2qemcEtBN8wVhva
dReRh9zhDTUV7qNdU37m4NP0MfzbFhWVxO5DX5JbzHzM3Z6XJ5IP/epl42nNmvcJLInlfdQzCJyn
r7xRr2bQ3xkr91j/7tA2ye2TaicABy7wLPymV+nQIRUJtjJ4fKTvObnRrP6WNh1WmEiXFuGI6joQ
2/+pzilivdnGIrcJHMjPSbq2ZywrxVus/9EzObexEv6YyPtu1sJYkOcnyF8vePXDGbHnJD5Sa9s5
7yXGFhofQFcePGdliSTZWnkheyMfQ70V4JCBToLGDpYsLaC8iMWbpx3VQPkZoSwfkyPdfWYhGO9u
/BQvItaPERwTA7NCGhUbiA54az0jHghJ+ShhWjv9xTczydRFAk7bqPZUPBJLpRQ32E6lrS1dRdOb
rH0U0lXD2xAzHyPHgF1aKoQjGot0bxhfefadTAdLO2AorOKvlCOssM+obsheXTEx6OrKtBAYnbpm
PQynwkK54Cxj0W5Io+lFIGw1mdv/W7EgSDjs02Qr8P+G40k3lqLxJaZ9ZNE2dzsneNK6CxkkStLW
XCKW6ikuIdJJesN7MGJ1ZmJy9pFyrXqCh77risdO6EQFF8nxtZgM1hXWiDpq1mr+GsxngbY5Bnxb
5Iu0PQ05FSm7wVwLJ19013Af4/YlStdbCXFyHByGbiV1K6eDaCRFA2Vx4Z8aJFBMPz/WV7zztZ1w
9CsN94bQ3W1see2r616fZdVKk5/UYzjNKSQJG9UOAbtL2aaB5JbDqyAsn1XoX4DKI3X9y6zfYFIS
hzQ8ntX95v6V3H0gt1CGweFuCPOrbSFIha2ol/WHVW8iIDZ/makXy3jDqZE8KaqaySDiAFCl/w/Z
dOz/dQfgkPIbGbfoND9GdWWoDCnsDMu2uqfIb4nlHo4QtZ26pYEAhmODQBcpA7zTvGA0vdH4QwvX
WtMYRHZD+8sIh5AUZJcfNswuSYTstwewuEU5Fw13lemHS7AmMjKOYfrD9RCk7xbJP9K/zJW438O2
oqmKwHuV1USO1rsvHwoeYhNy2BpwaX6PoBkWGddKdUY8lcrrTBZxqlK8d2hX3zbWwSKiMepsVvFp
rvt/VXcU4gASIZBr8zn9u57eBAYWZd8W3QvC0zQRzmtge0u/jR4kCss1ls/pkDaXrHj3DAKufppK
BFgdC0TqJqhdrZO987SLk4a0Wtpa9AcFR0DNNN7gsAlC0sXeGn3PrJTWHEIYk3DxFiv5IVMQhHzD
EYkPhP9QCwEC+E4aQDK8Cm9nM4lTyFCBIslcOw2kz0CuB+w0k12GSuVQhSQSCUyE1x+tIj5aPs/l
ZL4NxAuhPC3MTd7trYCgt5vDVEDKQMEU56hcBZD92jHnwfYQoWwB+Av0ey3YmA5wJtaZZKDtPr+0
cY47MnGn+pMoMS99ige6pNEj0QC2FqQl2smprUmJCzIg/pVIG3SA00QWazViEqn3fgkMcdLML6d+
8tLPA8xKcN0ckA3iUE25Vy2mgFXb/vmYrBmWHHdqUCyjdMB1K9jUzL9qfDqBcxqUzbjUl46PXT5H
O9RQA/fx+yPz77MZJv1LF1qNyl5U/cuDA0Ml6XYo53p51ztb0qcjmpxSRNXOq7f+xM9gkmnhlf68
rs91Dsy48BgR30sXzWP+I/bOltCw7j0Cq5TUBznKcrHHn04WkUo5au7wyml0Z54H6TYR5mxpH2Oy
9f0zGkXKQTVNOKmBRPxdKFouVnTggdsNyq1pPxLns3YQn15z+eh7myI8WICH84oIuQ0KtlmTv2Ku
76m+lPpC136t7C/TiGegs2fZNPeovDnJU3Xe5Vmw8NszjQ3zcanN4/xbhlUQOkcTXYM1ZExb9ODC
zrcHjfCacGdFrKVL3HVeduvABpTK/PcYaTwaRC7MfeukGRgxNn1AqKaLaNkl+IVTFivL5C9aMCkw
/6DZ6swEWrMyfqBcyaxBY0gakDCMmwteBOsHCAg0F1UOfQHmwbLf6/SS9D/heMrVVx+qm6a+NJUG
pUwcECU8uvVI+v2UHWuY2oRbb4IiKJR3+Wqif6AWWFydMGP+VSRfpeangd5wWBMkzSN9JORMq652
vu9YHyqnWBJ4Q0gWMLLYU9T2R8ewMX6K7JemX9XdW5OcZYLA8r0MBAqYZbsG1o/IB9PjrPQyEb5s
MHzxUqYr7uuoO3bjfqrR2yYkHPNKgZvJxGAdOQJMZjCEFeElMP44FMhMsfQ1FTae/8tpgKDud0Kk
MQDqMqh42CH1346ZeQI97CEeY/WbtAEDGrKumez6XRxvqYbEXDAP/5IaEdFn50Fp/Qz1RoGswwff
LygEVfXPhD9YP43hU0p3KodFT8TgcO1AUEqZaZaoBR3ZrZO9JO9UGMt6Qo4E+bUXXlcV00656STu
a4sz+/hPRkVlPIhwVpK9uWyTnepvbOlDNeiJWWHV2MS4vgzUHC0vUHIm5E9rUcyLUNrzFL7lQMAs
CSLDA5+pcAL0MmF9/5F0XsuNI1kQ/SJEoGALr6L3npT0gpDUErz3+Po9mI3Y3p2ZjZ6mSKLqmsyT
e3K00n0wABVdIY9cQJxI21eH1b1Kd7bYg4or84OdX5o3mIRoEcDD5HeturL1z7Gc2+jN52Gy5A5F
J1V3xz48DdwvakNADrUji2pod+8NFWNW3KvqfaCer652eXW4RHVtDTuQOO5ZhEZnGlQVytXUHuQD
2c0x8MtZ0n+0BgfW+MOaf4J216hlkOfLtsIJt4Xebm0Yf3ftBwkLM1wKxBezr2DjtKYl1IuLc3MH
/AXrEIFw315s908ahxF9dN4h7uPEUv3+zc9PWrXMdcQJ1F1rI9w5zdnp97A1Bxbv8NuZZkbtK/I4
76qjpJHXyJhog5PFtD5Pa+RDL13fKNk2MY6TA3ssV9oiWWB7njQL3lFB6xBOogL6i2iZkMNNOYJv
Ru9fNmPWCATFDElMxtQZ1nG3G621Y62t9CyKQ4hUSzlbdHA5YvOnaX6K4Zoom9TZmfC7Kgakoloq
fgENSgLYQPOHJbA+UhLOUutTcArY7se0LwPXizqV9O+gOwHpeNOTw1hsI0wlMdodWu9Fp1/k139v
4HDDUrsg/y90D6pz69ovSC9cMYp7QFqdCuR9SJnT1dQyGdFt8jOHPDgqVs7KfQnnK0DqUoFF5pHg
ZOyWtolHb+f5/ybiXAkZINumeCAd/d2r1BV6bqJ6a5RRsM8de5YvmuTkV9e8mtxC1rbByjFoL8P9
qeQvspl5jSDQRu49nSpGfWINIomMpuqWS+hVYGz1nmk6jmUBEJEUJhfF8bbXWZRfax4Ya5/IZ/7q
Y+ipNo4h+gsVxB6ftg9LxyePpEHA4vK17A1oGRhOUv7W3st+6/f/OqJqZYuDhp4VixlLlRIm52Sh
TnaVPI498vA5VWnEt8pdof3BlcSfrVMhsN0ItJsndgYNtzTPFuFWk54PoQx0XF5v5oM1INhp1lpb
YW0TBg4p47GGuVnekU8GjtBaeskmw+0m99MxWjkLsWQ9814Pr7DZSNqj/g4rMlZA2puslXTWAOPA
8XigfkmYv6H1j0uQ9RcWDTPOF9Xe56Q9zFEet/aHOzXqEKBYPy0caMgEyvo7/aoFzxR/kI3tji1j
cIbaNwTHvFlW8omGBtk9jyOWVme4iuAOXdphbqr57jHXvqawFk6ghlIFlkDDsBT4U9JflOaoRk/0
qnOfOTOYqWiHrDSwztXMX2IZNzGYm7PBXXv1nEnddM1I4+jTdq8NuQijEzV7AnKjQWysooSZbokW
uqaDh44rwmiAJ+JwRRxtSh+JMNjHD5ZmegDSgWpMvpChc0c18dkwX3HGo2QjB45OcXxHSAHTVwMB
6gIlsPf+tLiIWMNDpaJIBib8n17I55GOjk29ZGJFl5fEmAmWnvvsdaC8x6FZg4GKUDR15do+GNnB
nj/oD+XbuMgAMLIrwSxDfM6qjZgFb4Fq6BTr2bb17xLJu+LMO5dUpU9EhuGMgWRwmXp5NGUag1nt
WJqMyp810gdvzdIu7/dTlY8TVeFp44nnyzm2W2XYganly6jD1IOfZtrr5ydRgXAd1Q5x9jluV9lE
2IJK5DziZDm5//Jrl7Er2nBrfP/yTozOnckQjw7IbLi2/wH7kOsCtWURaSOfyVSQ2gu/P8NbwMrq
mXKWYvHPANur0lhY3IymXhNl8EYd/UYruYSbR/PMd7J1iJ1bt9GFlclLhw9O84yIEV6EZ74ynhB/
/IlCgvUmnwOUT9xw7jzrD4O/jUu652kkC0mpPVUkzrcrvQeMBDuEqBrQ83jrcVeLZsWPDZGmS15D
eJDxDgm6C+ZAriVCJ+uKc2RW1Wzc9h4aeYjgib4NABCbhFQeWWQwj1e1Y1gx6WUnkoH0SHNIyvwA
TIhjVP4dxf0wr5HDTONJJCpdtBqT9xTgnVPtgmE7GZBFsZjMzJrc5dUl0LccMrmDuBOEDV/X8lHh
zzV2CUW6SnxlQbuwdWz6NNQDA50Vq32OKq29kMWRD9esCWejxy5yAlOwjFBMzgtE8/+XRgtKIj69
HsIoIPV8oTxxKbflarxDivRQmab9rTTAlXiHoP7unVU7OWbZP3rfabIU+clKtoTDYJHEb4pE/T7m
82nw4iZzhRpfO0Txq2OpCahAEytBbibNHr2iCYpqEvMP4t6Y75MXK/zMUH3L8TJ1c3ZwVObhTLQH
D5mVRyjI0ys2o1hL99E/U4auyklxb2Wxs529aq7CEJszcMx6QHBxjSc1t88MJnw9AQuw+e/1n8A5
WyyaI/sjXPkrSIdj8K9QONoya9YrfzFMv2xdNOAcEQZXOe4955qqO6MjO5AuDtzuUR02pEWrQCGG
SesnDk39feBtqKlLq/IM9jAbLgVZPr1xCuODisTWOCN+iYv6jUnAdP2G+oaHtyg+yafho45YGHiE
UE14MZ9va7eYfJVZ9ZUQO6hR9HNqgkPLEBgw7S0oDL1sVdPATvpJ5VQh9FBu0w/YQBJI1NUgXx5R
puSNM0REwgIVMVojQG9KtI3D2oyWivY0GAUQgjINXoq9jZSMRsjG5+hvyJN7q2kCUZ61AXdZ+zJ8
iPDuKcxWOhzX3sECgW1PIHcDMMg8sSXZWsqTNYeUl72UKJpJDlEGkxO4YJokcZ8n2CmDYcVqjKuU
Cc6qCdbkBuvlBXtzT0cvy284fJMSXt7GqVZpWZOa10nH3Ds/U4vdbQr4HdWn0XSLFLvmN0+Je2mb
XZschP6YbMNMbL1oZ/VbzQD/PCd3Zax/jeK9sb491A4ZYltRQWBm9GEWy8FYmNb7wDIV9J2vraa2
LTCvk3vJKOaKdyidI+vtVYXymLUOmIKpThby0ol3hvc22gAPGh9LYI7Q4pmZyy79LboHBVF8o9IN
a7ink643CP5qcQ3cZ/I7hqfvBCjVEt1mOv5mLW3NJGfdhYQ3pJuQ90sljoqxm95s82RWObjAVJbV
W8BUECGZRGTyPHJpswYkarN90h0zs7OSE6yRCIAmmh01PZFRsoz5kvYVgfQH6H6TpgvGGnU0vy1A
vLJkAksWB181PoqplNM1HrHDRIdiDJ1jljFRtLNSfqXKR+3ccTCbDB60W+p/VEBbrTs6g2a6gQOc
5eijt4Yk5eGhRptmGg1YqGnrS1xsU6QzYIsNqurhO6sQoTpz9kveb0feig3KET3PJA0HEUfRY/N/
ETPahxw57KihaLEfh6flBcep3lCjbxb+sD9QrXYbhvwLMh4GZlrNPtFXBRNmjaLzp/K3Ro5UFm1X
vGb745gH4JJvdbGd/Ipsr6eJNi2+dSlBcIgQaLH+1MtN3UzcZDNetgkviIyRv3Iuoc9qm9j7sib8
iHegWOc/ENvNhvzITQ6Ys2Mr+0jFhNVkEWDfaw2o7t32NHZoLOO4jz2GyGGWzTQ6cguGcOdMAC5U
XMtoQ6vgolqkoQ/Oqn7Uah63FMrnXgKBYHThm4fJMB1Vn9PXPFrw24tuQfMDG1nLWGKAXGR+XJ7A
uE/DTT24ElBAF1vrZwcIbkYVoCNwgGQ1bRZC/Verr0lHo8MKG9GSv5nnpM0fTfuEcZGo2IfHVo56
ZtYWtFwKnl+bZgX6dRk8Ff1Yu2gTO9bqn0a8Sj2WUwFGKAKvQTQoBlIkJnJiP1jsXBh6Fem/Fg6S
tmckpwcP37xm0drStoVyqzK0FVsTpQvkSLmVCUIffcFcGbciZ0YV7vL2d6D+TcJj3KIET2lH7a8y
4pAuNj0xQaSVTR2WLr7KJAUj8xFz9dmEaLUsTKFtGcGAvcR9llbxpQl2ncRhb9CDsXbpcEaGu9IC
KZWXvInzrPPupSmPlRL+NWXxSXIJd5WXGnNTEedxnFxH1IpJqv7phnP2k/GZqACoSgGkgXm+FqIf
85VdzUVc5hvino/CXg9G9t2Nnx1pkpIPV+/J5fKUowVLfsysV5WAR/PblWSe4xfeLoNxHybJoaSS
DNSGlap4oBefNbj4wcR0V4mSFOwq0kL8b2lE7gYmywL6hTvuO1/jMsUGUhhrh2VK0/KFKyMOzWFJ
a71E/z/TAv1w8Pvm2KrN0XbEysvltdMSlYVLw/m7yNEG6r6CbgZDaBtd/X5cKcIAN+qs1IhyU+lP
GrtIJBkycyAT2cu2tpY9fdbE2uw4a0q1/ieNkFWDfbGdabdDLxGTf47wzUE3NiTZxg7wiwL5Q2bu
M3Wy8muhQYodYNFZPfDFfhFm0GTsYZWN6FzInnUl0ivQkq5XrvKRDTCrqFr75jBW2m4tEjIH9WHb
qcoh9tN93gYEh43rGJlgg/BBeNybbBGGpCN7zeGhQvqjJcsm11cNPWcB4DUw6I2z6Dwm8tE6WD1a
yzznY3fww3xleoB90SPbsZj3xRSbk9PQjWgNY4SPysEKtkbCN4IKK8H3RgvmJO8x7pPe648epiBo
m3sThoAaFYvahikK93FaY2ShuFQOGDYyyognXkY8RoFf7Du+GhQmAPQ0Mi2LVZjZGM/AEoG2h1u8
bCUgLdYXoyC5fhIBlWTRCG5KgedbtnthfCnq9whQJZ/Onn/CBmBjE0FQwdOqWHoyMXWpKAwuwIhK
iaUtSMcP999UlsTIVkz2+v059JmWs1oKURv6Jm0SysBIsig3WftBbWRvYTA3NsKjE7/n9FWDQ+dM
0EZ/VGr0DwRDjhZ0GtBaNUZnk4GqxZp4GNGJ1TCfk2geNnQ4PXhX1up5Ysw0sikkuLCBO1uj3HC+
HLRLBelgAilhh0Bh+nMMOqzc+XAp9pu8WfiReDMxXHECeyq9MZ1mMC7dcTfEH8VYLXmhC2I2F7GJ
vG6k0G3/GTUzJcYk4UnaezfYpbg+GKZSKc+RJukVu3XODxu/Qj91o/7dN9e2IAOMzSWx9VSEn+14
pehOomeOx7chgyywEdkxm0CGFijd3POTVUW6g+QdifF6xGQAvLkMylxVhnjsbIQIw8YA4OYliwpt
p8EgREnUBxPFhmNxenvHiWtDFIICA99GXW0bvG1o56cXF9DQxhnng/5qyTDqJvkl/8LcolQJ6UMn
SUtM2iCLMRJNBg/JO3aPgZqqgbc3YL/mum6zudcpCy1Ab+v2yxQJ3ohXwE7Xuc/6sWK8RlOJMDtH
ohAMVCWggTT07KkAmIqJMgEC1U6VGl+lErkWegEIAmgeWt5zI13rQL1yN9obpVgk5UC3QQPHYHBR
WLcyZw8W/GaAjy1mGBrf8InuZdbJfGSdm00RkA59dMUbyOEOvrAcrkFNZ0wnImzGbshMM5IzHKQO
Odp1G4qdDcHYp15Gf1X/GcmXxEo80SkqjXkwy8qpYmV/L+JX2YKc1XcwvO6Q6ys6YYBAlIjpjxIw
KWZELjouMSbaeUVpaKMD64dq4YHbq7/qZGcDQOuZd1Xs5lRu7YzXqgMi0VV73bXqmwxrlBXhDDMW
rqaMJ6UuUdF+tuLb92CJJrzNl06SYkorWS20HlvISDhAp+3i8r22cIWxRujq7859tf3R8R+xc8r1
Z6YdquBdFB9AK2T5UOIDX36d9lL0VCkmDQtjfqQJuUY9WIEZoP+oaQl6/j7rl01lcGUgoejdrdO6
rKf+GR0Y4O63QbQ2TVCnmYgaPmPumdzmC4Sf8pLyoSTRuS/Y6GtfqWT2EItHHoJ3hTmC1WIeQlJw
U8wGGaEEyDYyKOK9+jNRLVhmmtZBQJQabGDHA7foI80R9QV8dt9jd7atzwQ1dDy6i8n84RgBupJv
E6LKn6/dm0ZAtmDm5jOMhZhU43IMgq+gYmpPJBTRBulf1yCetFA7iI8Ko0EOOET8iuhPMpXKP1Nk
oCHN3F1NvnEpcAWQDnlRopMoYXp9BKiqJxOedg1CsOuY90SZzSMNMFvythlxhBZfrfGw+jvvRIcX
hJUxaLlIIZArmKXmtlcvXn5PCNIFfhTuiIAVFjlCPIFsvUk8yjYD4yHVXyVsZqOziE4tRK23RntX
Be2/svRZCMZ8RsAvbPo4HYdaUa1M9GyDPksCdybZBNRUoX4BP1olRETJ4YhhIFV5L3BU1mwLTPnO
P0Loh/XJ+ko4ZfqMqkWudL70/0mxY7R+mMx1buxG+kvds3Yp/a5p53OfUZwLyTaKK/ZKECP7T7ed
0IDxW80eWGOoQFOIYJhQRBba/PIGkgjcbN1nxToq51N+CI2IzcYdWcWJUZUSEaZyNIhho81I1uS9
QY0GsfxmJ/QP3YGcmwEJZbfMtvgcx2QJm3mq2LUHv1PJFsVwtsK9F1wV8Hpo2pudinsRV4+RbTIH
bt8jLv+N4F4VsJ8NYwpT3KcveZJ/lthSPF5y5vT8UkjWhSDCPpwI2YCpU0yXGybjOkQdhK5Co3uK
VVD6AQp146GHxVxvz4abLXVxVYyHQrqkrn0L924l38L7YFU+Wul/R0/l4wS3KNuRQuXonur+Kzc/
0vLY2B78I5OgDdrDX50TJLsEKVFvf5p/NEgknR7LNPlV7Ydmf1f9TnNPOfAZe5cihBE608XfuMyX
g/aMor0Sbgre38pb6IFcWjqaCPHXMvx2X7DOgMKW7o73MpB7pgms7VjG1DvV2RPFg+++krsSu2Vy
K6ZrNvgy6PsG/S7yjyRBZPvHz+wM+8y48YQM43vGNZsOPx1CvqT4BPQbRzcUhiNcTPVoyIqAbtKS
tY3dPyrqgIT0w0o3DpJFCjP/WnAifqhcPyHO9tI5qw0zqoNbXK3mJy3WRS8x+NK3BJj4CI1PR659
NlNF/tB8myfmkWavYQAH1d3M+jpVCEJFi7vMsG+Kcxolc8vfa+LamreaGUoMt/jaWqSbbeVS845h
e9Uo3oddWNDLHUlI5/cWctOBthjPPvMRV7vp8qPMxczkTo2jE4Y29omOyi7wVHJ6lbfB/0mSL5Gs
2Wk2xjVB302zbo4nrd7gwNO1nUpaiAh3rjpgql0VzStQETvu4+gss63tXn0Gb1DtOndXsqpsj3mx
NCrgC9vGvOoNIkv1MVr3Dv2CSI9Q0EtaRikY3lSnDMMOb7wrXnW6rfJDLD6C8aj2N4ODoAkefGUE
xwD+58L51RxzL0bEbNyY04+j04tW6XfLWteO7gxNwLAH3p/SPhnLi+EQhCxO33KwCJRknr63WNZh
XmSJ4mE4ZHbZZfdc3IkXQgB7skIsSPgOx7MCFnJaWtwtuakZBhn7GK9vuMwd1hXmnt320LwnbOQ7
HD90tpPelboxWrnmib8oo7Pq3C1GsdJkRJlyoiNNiM9m+bCto1/CHLr4xS7xUfFv+hFJ5Bq4nvTP
PvJFIiMc/RSacu6qVOErLjnW4jaq3x5aftddrPgbsEPMJ5o16PLIculzai1Oz/ZGEHae/sbwNYt/
EddfcvC9YNGgWJC+PRfu0zXWbYkGZVlgWXK+lPJ78L7G8GVJvKnK3knOdAfzFRWID9u45CzN9H85
d43Eg9WjpqkytDxduAjYbmXel9mTD02pRxoO2s4sPg4+OfV0oBHrB198Rf4za1+W9cgHFjCLMl1g
BnKHXd3utfjTYDufnjz/avLvIGWbgYLWHIz2rnKvhD8cjpU51zw8CbOAtRQYvfqUGwcGLBWTYgyE
yEwRJHwlKCile3VYoFXuNRTUT3A3tJvm/lP5ALIH34giuRoNH+hfzqwMESMfvY5IF8xtszUQlnt8
a8+y33nul1Ftc8F8LPscvJ9aXZkd4+/80PXHkLiYdhOGJ3jGNPCyW5NRh7maAz76nZ6m5lw1B0/b
a+U7PbYK0TMMXwr8TcooQ/9pm2eorgpUk6w1nF2csSHeBNqT72qc/1TlBlleL8kcTd4yJEgES+Ak
IdWY4ckzwGwjwNqJS4FzMuEsbmFDgrOF1D6z4Dwn0MMYhc4pC3PpzUIpmVX9Tg/YNDzIa2aFh9Dc
pWLF0dYYz5wMAPSLZvJXssYPyJikA5yhRAGtwyvLxZYwZE/ZqBbTLhSpnCay21btBz6IemTGtXXF
nuGhg6s69N41ZtxUwG9Vh1WYX2NvzJswmdFRk6m6kQ2Bo/qvMQUqUNN0aPsi+LWqnFT2nKi2fZHp
1WSwkG/98D61abzYtvymS/XguUvGsFNh1KIYtUvyMlzUV/s0/tVxJLWMfwOMhWZw74Z32ruM8ic8
h8mFoLbUXRbFZHpIPLbaexndjPi3Eaz31Y/e+MnNnyL7KxD0pzPRkSq49bt/VtTPMLhO/WGj/Jsy
DxP6sLa8GdoLLlhFFaIwzPevGFYZo3/qKsJNvKRkScUbV26TeuNWoMxWgkAfG3jVqh/Jhr/W0U1K
ht3vvnOMnyW5C1AVVRh3SOyo5NO/2Lk1KH3zH25RfvjOu2ZwcADVTIxZSMbnnKlIwDJxz8u1rCVQ
A0IoLZ44Crs3Hhq/ePEMxPpJwZiVPQfmevFaM9dDSjjqPfD2NkxoapRyW/IXBVm6i4eBNbY6cB1T
f5TgxhHhko0OmYxPp8CRwIaGfdQbGzzoGxopQcGKvwjte8iAiHNisFGubEzyJVGn1TmwD2WjD7go
OBhjL2eNUnEh8MgMSOED+31t5MPCGEL0IM5nm4wvx9KeuVoyZGJZqY1f0m0n1uFFcgloKJybJD0O
/IqP9TNi6hbYxqHVsY12EmxQuK10nUc2Q8zx45YmFcSwMSMYcU6fbBJZ7Kye2iDP9i4q+kSyJZbA
9BRE30gBelCVWVyeLds97/Mm2TemPbmxFr6amuh3rHNoGyjnyLfil6DfCyEF1IGmreNorSfVru/0
fadEeOjeRukuxyFfKgwpHTsEYYiK0ocQ4r/3Li2KjRkQbQGO1pVp1qukJYSizImvNsU8b68QyNaj
7R+F610q2VzqHgKHM9By7+vk5gGVbr9qZzy2FEe1D0ggUhcNpWmT99si+FRRDCQDdS18p0ZbpUF8
SIhkL1K0KSbCYULdrPbkctYLmnW1vWEQyO3T4PXrhNFe7QMRQWo1sNTRYQCF9ZeaXSb5boALJiI1
Lo20t4IloqLdo3KAAza8ojDFuTPuGzQcosc0We+d8RHE3nxMiUbKSOQhzysyhpma16iSh00Vfbe4
whjZRGRKYPVb81EusxijijtZ47IfDxgy7WiOfSX6MxmGkAkK1UpDXuetIv6gJCOklkZ3AKKOkXhu
aAi7ANcr7bB0yC+ziPwyaQ1NirEcoaOt4VpGVlGRN9MWQPntBdnMnEd80MxiNepGtwc94RYjO1wC
iOquvakK9r8m5typrO6Kya1Nrko5rrKApLLG2+ti2MqqueFPHLN+jzxzr8YDD5Q4pWl9oQFeGaTU
4azBNQopoienHn5CFl5Vsv0Kqbziobsp9W8vg3Vnmw/wuqYcrpoX79rcWxvkaNUYe+tY3xdGeVeK
8FeJibuyJnlv1e2dh93nX0VHTK/VfYdVessF3x3qUmz+nWzOndIfOyGOqTUe/QiJMadk7ROzxybM
sSabsD78VPCdGpKNJg2+ukD4kJKCFBfxV1XmHCKsLXoiGSho5M2BDNbToiOZa52rgCZWmCzJYS3b
afBeF6yODoDOvpgQLISSfJL0irl/3gXRffDVv1jXAX9F7bFy/nrR3VppXDLDhETbzi1jXHckf6dm
N3fU/oTDDFWECm1MNxDiUV60vOikNdkpoILOkICaQTR3+U53lgJ+1v5A8YCTJ/nS3T1wGbZb5iSB
MSBjVg7RTQJeifLSguJGqA1MaH2feMWtcTCfJYb2ng1Ru9NOUPe5TYvs3evGEhv1T68M//qOYBQE
ipsC7NyeK9NhKu8wPoyb5q0spnIDkU6cEc5WRDLYu+74sIOE7IYhuBCAiLBJMd4yUn39Gkdcxwma
FgTs6uxbBbYcImlWcGhuRrkOqV5mY86qxjDLbR6+64RUOQjrAQ+Q1xKspeavjdHd6rLclAPkXmgr
SD7rPNxptLRNjOoL/UkiWbfLZDv6JulGHbQ+Y21Bp3DUQ0valKvjvoNBkrMeQV3FO7SSVbDJunA+
5jjt6/KiDhjHQx/wiTfDWbKx9W5vebDyVWXu+tZHAJQrdpNZ0PGckX2rdtWqtBoiM3EIVy1dWLgP
aNiGINuC1bkKAtz58i9GG0uyIZCh3gujWQ8N1qdG3Yrw1bd8uUUprmPTf6h+Rc4HrXbon1QhfgpE
uulOui7KQiDCRb8o4mYzSQEYyze8acwdyV4DIN9HX5bHct1g3xGWZy8vt20w/owkJPCMnx3D2vQN
d+WEYLO4oY18nrYtdiW88ahhRDIeKoXP2xz3hq/uTE/bNTZ0jwC6PgWCzXbfCD87aFcxjKUEmYo/
UGNbkH66fZOHxyIMth3IyV4guQWNgHXQzYdDz7DRN+u1PjRLxYPWZGarEEJAUjtHuhr8WRtPKY7T
37aAUts8JEW4Y8URHM3GPdXs5Mt+XMRSYcjXb6qwQiNUb0dWgJKpZwEKn8j4JVAlokiFNatB7cee
OGslYJ2Tn21jf+nqR+KT+W/f2MB/aJuzltFGM2epj2SBlmCPguAn79HngTsfnH+V/iqnNjL5ypSV
7b7n6sM2L3hrhH/vA8EQGKCFuy+Zf5fFd8A4yotahuwMtqyPurTmMcOD4exzjvmwJguhzGxIHY4v
4KyywISUhQ1YFTgonDP+2cbZdhzsXvDZ6OcJXm+6zFDUrYHLq02f02TTc64O/YIOWqOvzm09vSCD
yWhB8mpVgj+zvzwO25rZORt2Gmy/IecQlokeXGrcY1RF9YC+/UB6Fp586qC9T/CEBzjbKEAQR8tK
+eQPIXvBf8r0nnPx5PhtbWJ265nDJWlUDmLyfTJc7GLRqOuRdpbKtyZh2yifkVjzcVTxVnFPwvsq
jT9NR15+t42vwrhZOr0r9F4V5a5+04J/fN8TD+L1ZwLW0rNfMN3wHY0VmrH9MphIcocMKGHhB3MQ
/U3PtIzZvLVENo4JRmVFHEXHHpWX6UMfZ1CQYmBQbNJYmpzcPx5wR3mzGriE+FFqKBy1DW0da3ZH
qu4Yv4cWE6Q/fhBGQI7COHarPVrQkRrXmDwo8T1jdixbDCEBvrgOZHM1+aPfK8JGNQokLutimrUx
FTbHbx0QZs5EjcgegxgfRX7aEWI09kWJh8TJLWffod9zLEdzP7MWMUE8Jes5S4nJqHYW7rnXWchF
zjoYGsx4aMJ5c9GVkrjAU8Q+p6/TlenGy7CenLPl0mJ+LVv6hWGD9INENBbEZHNEOHh19x3UMqkP
IGFTIMXeFmxyz4TdDXW0SPXMswjQwPbuXDv56ydciirbMMg7BqNk0+tZOj14+8NlgLitIT4rW4v4
omgPN0zYUXwl4a+qvYuGhuLs9huydZ1lyFEhrWMoP3MTOJD3YwxnmZzwnbBCpJAfc6jEwfeEdtOw
tDWHvjmn7GAG1lf/9dt0cjL58IK3TjxTYH8j3VILByEunqmH6/udMiqR/zz1ZWnwRB4RR7W4NS1b
mBpPv5XQIiE1756Wvbf5GHy32lnKv7gmTvjpR5eRtpmgjFF/8HRIufOVSzDePdjUDFBi7Sti6eCN
716G/RVONVt9TppZaJkzLlRm5myelXfCoBCj3/wEd5MCJeS9ZykrEfbxODpfTaYux0jg4bqX6GTK
+LcnnaUVHLrBn5mYLP5YfQ8KRs6ZYhBUxYw0j+/o4GsUL6b1Gca8tNEDokmeFUPZ5jeyIdwj7WCd
id0FMf08qOM5O7xlZjnXoY5X01ep8YvFxCCrxcKj1phGb5XM16aHhrGH8CVa8mAhoUaoTxHGaotR
8xdMlTDL+Nh4sP9p6cLJtY2jkDqInre3uFJFMx9Md+szbXI7Y9dH+cJin5orAM3IQbUcRpJGtwy5
gjuIuEbYkwTCP6smG/5WFOqh87pLzzYuNnlYMD8nJHj2frShZya9iCynVrKyvnkh5+VoHAMjXwvk
G4qLap4Swxb+UqrJkldN5ni6zEpq5a5YpaG1GGWM8EV85AGsk6InOBzynVwNnXn0Srxamc8GZBJA
sJLxHh5UCxkh1GPs26H+oDyY5164qIub6UekMpJq56O5CZb+yJYPu7JrorBD4BvTQKuqAm0wWmr8
CGHPE667uyI9BTLdY4EGOVIoS2t0nvzWDronoaJ4Tq3ZqKIK0OCCaBCxigj2NTFXkEJMAyocIIQE
INOooQfuOYCRR8YsjLKOVRsWnDxewC2aVXDBzGn0XBfzjBKH2syv9z0JMGHaHetgXCSoPNIQ8p3H
9r8V864eFl3nbhUmQGhzBXCpkj+v7+x1AMLTjJuVHGygnqzYdfXUMEsb3WThzErySwzXWChyWAwO
+ep02RaQShqchZl366HD9oIio3aCZQs6UkXqGtga4qURF87BslCus/vOQL15tVwVTIIYWQzyEYpw
mxRyTV/SqNncboh+U+z3qnLmKoNJ6nR+EVTB1yRc92O19SX5n7NR2Vs0dBZlVcTycWAG4gD+Uakl
PYLTfzsmQQaKk26yKP8p0UvNmTpF/bzDFxvZ7IcwKjoBdrj2u4BJk58g00p2cLo1y6YVddQgLGa/
S0SbH73bBQHFnwHL/QGnqN2cjOZlsSXK3E1lXSPzx1A+W3r+SKWaEZcyuoV4dzHn70wRLfWL7x28
LGJLOLa8puqYm8o9CMsN85lsEZFEnVbBYWoN83ycO/h1ekJSsqsOUKZdxuGpBakQBx9afy/Ftx0f
9PbXTNd98FKVZajfJQme6SpSz2X5k8jNNHYfsm6j0snpyj7s5iDMXfF0IQYXF7OJFgnJKqL4idiZ
BTWCO/nViP1kOvLApaMAVeV32qEIvzpsNExUhq4xSU68Wd1kC8cmdP3D181ZxygvYjfXmT/q5M3E
wLQ0kmYbKPjmAgrKp6M+KkXM+B+A97AizJXhoFnClmBeihQPYrKzBNkLqONoAy3ok5QklsAhqFaE
F5EUXhJhzBZs+mOSBPOEPbCedGgwpon3OgjQn+stOes33fkfY+e1G8lyZutX2ejrk5qMjLQDbV10
WbKK3jTZNwna9DYiXTz9fLlHMwfSxcEBBEEtskl2sTLiN2t963bJYexTXGpg3zgQ2UAgxbL96nNg
Ny6kutAcoVbhsZrP9iXbyBGvkXWtBBq/SV8mPSksOWyDJGGAC3cfVmQDGaN39LbHv+fOrMP8p5r7
UEUD+3d1ELU5zJHcTbONNnXet616sOTvmGM6YPAKpjyLpo2MctRf6hB1cj/68VbG2V5odzsW4X5s
OzTZv+VCWwIXJ4quVfYUO+lPE92WTYBUP4DyOe97vAd2GHOoSnwP5YceMLwV/Pis8mZFHQha3Z0I
8yGWurxpCveW0bC9lLzga6mB3YOMvSkiOAUVcYeMlE0uuElY9WST0FjX6FyqdDlUMUP75LVG7pQj
q0jcXw5aYVRWHelnpmuOi47Ao3i7uYDPhNoiM+Q7LjOB7YjvMbu2HdlmJGqQ01s5iLZqDOtsrhrW
8BHH42gzmdaoUL5nKtCJ1KP1PMnhVs/sfvG/rWv2fly4hZ81G6I6ZM3imZ1a4s3cKmL/MFLyw2nM
FgMZkyVb5wxFi3NySh5lymtrkzr8H1x1tKKHIntuc9RvGDko77R1GkdwQp8tG7LGwXhTfTua0lu8
mmEgPCnZojRbB6rtfuyDny4duJmJrrOyYxuYHXcWuUBnDbfbJ2m0TYZzP4WnUGGxcIZDRnDGUoEO
dVvBcoM9THkei5QkqGHkEjA3IOdekYJUTJ29xblsRH3lBOom4wenI+5zer3AU7el674tVXfVAgUz
4sYVsGECHo2fTocvYr3ovdLam4FrRjEq6efrchoO7UCuUimukyh96EbxvDqPZIbI0cmzU1jyUNgt
thAi6p3r9QkQuXMcF/uT/O6ruEnAmYXH3l540DSMLx/MWnbtC6h3TXc5Gf/WuFdxlL6bonmIGUxV
lvrFvI7JcwOJX4OUiIdPkI2pVg9l46KgADjHd7XE8rEOBgc9XBcRfKV85QX01wnx1eVTNADZitAt
l09VlO8CbFFFPj8PjQJzQrUyvZRAW5TlXpQLO3IUUciqMBcWy75J1I2TtojUS3XiATqPwkdn4nKm
IUn2xKtAiLHaDKz+1Q7YXXkTpFtzEm1xwSAVBRai9ai/zXx6TY8bbOn7q55GNMvJsvPLl9HtEWck
8lOF3d5Lkl9u4j3HYrqP2cVF9iMBAPclL9JigdqKmKf9zA6Oz7kS0jwS8PoxoWnQLlOy0j95Cz6w
vDjYPT910197Yn0fUHbW4rGJEMOI5SmyiHOZHdqmNit/BSY/hC6Vse9+T0lzYZfdXkzZvp/i+7kJ
nvm2D4WbXEsUUUmHWHBCu2mVsOoqin3fn26iCJveQCnPxuuuzxSnDqrfBMNh30JeRMqdyo9UkRzW
kxsUWOe2DPdhewfDfxuSB1HwsOXsOVWnzgFULDr1dWvW3ieoxxe2aHLo8BLfSzPfmhyrGHY+q0dF
vuJNU8LkERAxjM9LYCesKEduOOFkV81oXpDCUZ8vV7zz0Sa+2NidS8abrC13Cynyg0czZ4KHAgGF
7eTgXIsrfNT7UDOyqR+qpDrgLLeS5UUjUshTd4/GlUUvufJx/2gY4w8J0ZeOc16K6MrTTOIGpsTN
KTYEhk8wTKEr+mBF/Rnhj+RY7OS7oZkTmLPiyf7u7XInJu+Yj/K0FPKpTOy9N3gXbcvWk4xWQP8o
D/ZVljwKra/RQXwnjbuVqb7QcOODaT/ydhuJUIfRXur0okMpkqLNykkXK5xybzz9nupwPwX3SPy2
Y1de99Q2WXNeopoFEQsPprIwyy8CrFyLlzAOrW6bkWyCLn5a5traUpDcTP5ZRILI+Azwj6BpY3pl
+wMlM1nS6KLlXF2HubqbmyMxsnAk59i6rmogoRJBynsYzkfJ82sqnIbANzK2xiHRuAWXfW2QuBhx
7iZscYONkNc74cP+5Q3B9/wdEGzqhMyj3Cs2owL6BRO+jRve9JN/v6z2Te19rdM1p4hPDvuFLu1u
OxOc7di+buwFK+Zy0DMgLp9k7Ga8XcUDHV3VZBmY0PVtWEPXq0FSuaG1l746ilbdJhNQBszZIir1
nmbkpwIYIJIYSGEAlVHuNWgCsYwncMJDYLajG/5qeqygMfubplAbZhIo38wuvK5rZNch9WqCOQHf
SuGii9LtQ4RSLatQG6AtlC/e2O9nMg+4rVj35f6mCIfLkR00DHuxFGBrIkLPcXEUERvxIb4fOrqI
fJi2XbWcZ1ZCJL6/dZqcOHUK6+roReos5/GilNCZmVmOXn7uU6SZA2Hu4VU349E7ixR9Us3+avII
yGkvtAXVl0vHylD9+MzxtbMhT73C19dwCZJ50LIu0IO+jp9LBIv58jG01b5dog0oOTnrY2WafYF2
aslcoq5C2AISzISzGXt/b9vjvgW/3nj84it2XbE62C7il2beVhD4q/lAM3mhSN3VzPh9Yr4VHTk+
zHNHMJVNV9ZhWGiK1wB0osIABMY0/N2FUNxfrLyhk0IbIVAkJ+mWX/E+K32mf9U2Xo2TKP46pcEt
vM5kM8Rboucj/HoaSu0CZnytulsGmyRHTTSiHlMFbyUu4KrLmJPIVbKGCLt70z2qLORbGU2tJJ21
znBstLAdDWMwNvMZBltBc1SRX21SHNRjvv8VSLg6Nhe2jmDedFgHka8ikqRmIDLlY+zPNYvuMP29
5O/KvIzriKgCY+hj9IHnxz/zrbaGbUORy9WFS69h39jsQ4mt0z/ZrKGyPmQ+w8Dd9lBnPzpZerTE
neOT1NdnGpo2BWIqBSk7g0Puc7WGDRLR0AwGH0JEByZcWF+t1Y4XtcLRF2XIgLwBiLXvgb1qXoI+
TLeupF5Pf1XGf5e5fi1BwmyFnW0Dg+FXOx3fP09+Syen9KrFTdaT8ROEBYrSEP7JZPHTAj5yCsQc
ynXu/A7IWRUyrGkAzXX8E5rCowwMEGTXdgGJpmqvRadvFSTIpMsQ7Q51sNf6bMVcYY47h5ugQuVp
Eag6mnWrUvImS114KSYL231N/IgshXPMwJ1EXcupJhB9hwU6zNytc/bFlJ2zJ9Kjz+VDGirFJITf
OCmIW0RaNftTwGi72KogVucGc6ETuCR3YmW2Ave9mwJQrTNBjnH5KAIyK6xi+ADatx1Lf18IZxc6
mJUZMG1CGoQ6Qzbgf/rjCgfJsjNP0kpB9gHatvHRSeFxUf9ibSaTPowQw2a/dVDfFK31WLgeoJ2E
nr85p5M+5153LKeWKtpHSKDMcg7xb6XleMELK/Z5Rc3jzrehDh7yOobQ4cQjKLr8IUrTu0BUu6LC
q298SauubdYliAPw/AOaRAg4WcgZREhY3LyiRwkeyHz4IUkWXCR4mh2BY6PT4VVVgMPSoOxtAjcm
h7G146WoAtf/quuclWkAoCCZuUNsRL1eHl72A2vVtH1wZu9b+nckcgBntDyif5JbY8Mdz/1fIzG2
jg/dn588f9BOBY9pfpsrIhPYJDeH2oWMJlPeJEn3KPMWG4o3H9ySh0uq6WQFozxE9SnTeXWqhvgQ
BoyRq4AeKynt6ThXyblrQa9kWYxsfBtyb27mBM5nbgPFr0sCwUxZ7sWSAvrIJOD3eNzpHp9iyKR6
Ixd3OPQ8Rd2aeOT178kQFLskNasGvToW3kqvgf44O8ZsF4NH019VTuRyiSGb9rq25l3Yzp9TV31o
h0gOXyhadKb4DmN6O3/qSf2+KE1IIFcpv2KwlJ3PsnqI2dlKVV3aHSKxgPlhF3ZXouhYqg/QcLMC
QFcRaGhhOClCFgIb+UwJ/ZnoBgdLYZA3iLd6QqI9tdu8ZvbWJ96Hattp14OEtD1epgG+1gSpRBgy
FyviKVRVOnBvCrSjEft3P3/FnfxogsHBqF7RPxGEZhvW3IuIXz2EAI1JPvoKRWshSarLEW9HVfXS
jrl/lFl8rhsWaT7wrG4BvNgH/jFmxbIdaxo66boPNoQ5dn0HQbZoGwDWZ4xmjq22v1BumPKxMwiH
lgT84pwZST1srsOJmY4aJ9y1glqISKEqe/NKGK1T/Dg6MHNT1puiQWQ5imQ3p4R6WDz3rvbfc2c8
5T1JBLXxiFLEOOF031Mcfy+CecBMXZC1iOe6grYU5UCdZLCSg2tFq7UNbOT4kf07Ztozz0h6csfZ
usuqpnYwLmcyuuwkuHNhBa8R3LwRIo1yH4qQZkJ68RdnTcWFxaBC3Xt4TcS4fArZWaBNiBeEmuUE
oCK4wMrYNmxESmqS6GlSPBn1/Dv3sRnnhlxY4QZXTftYMJ7y81Eg+ebX4QaM/6xDQ1X8Mwz8jWwS
QPw20cJWT8iasOr4nGBTkxDlwpXFZpqKlU85vYxRt/OAWcWVRcOGdnpIHCqbRuO9HVs0FaqjWriP
iuYUuICuFTHceZGBshlRz8ZNgBZp2s+1y0JzyQFPGHmeQ+gWTpveeO5rJsEBxDHI0XjVdYfERkBI
yEFRC5dXo4OAEQTzvZbtWbqOve0MYaZst1QAxcZhBRzS9Jdl94s17U0VNkCBY+vCAakdDe6p4RXn
5GTmpMr4YeTNA/MTKqslcXB4qtuaYDvHVPC+xf6szq4cyzVEqtx1f70SnZvvnF5eFgNzI9UTljZo
RB6eddshqyspu5if4lkYKuxdM71NEHoDetD7jhlDiXgGC9tA0IuH93Dq8L6vlVChvedIIe6MxguR
tPhOkb/3CVMv0ev7UmD2UQ7FStUbmEzgehBdCbd5ddOELdqcYKorMtqoHuoXoUOL0RcyU3JbW5zs
Ha46b4lJxGb0YtVIb6bwd64QKc52zareczs0IFejIRDECSPG8hbEOSTIyYgL0YbWvb6OhNBvfVRg
yu/vFXofOEtsltyoeanjni2YZECX3vaB/cVy4CHsewIWoz3Rvoj3o6lCD4qLzvc53QOBcjAOkmPG
JqdR5JAVFdEOWT9c8lxiVkwxpKmVqDM7UDDgAi55jbp5jMItCoCn0tZnoT2wRUSCcFZfuoh/adZe
ah5TtmPFJs3I+miV3e9sm5hhnX16I6kFi9PR84HjZfvWbXrmxZ3lHXni2JTNvNXjGQz5yN6/zBPW
DhianMbaNUXAx12Bhg/dW7cQZxT1H8hqmawqOI4FpNy0KZ5Hhymt5eMx9OifgiRG0stsaOTxYUZz
75Z1uR0xv1KAN5tpwlgU5UPCNkI8gBFtgszeeH1UElDMXLEmmxbFIkrqnEF957TEW4oIgIQZd3gM
l7iyt3r49OqYItAdXzxOqU7BsRnY83i9+1Aj8h9lDah8Gf3dohtYCOFdMgdrwLiBNjCyrS6RbKTK
fskllZErpgIhNMq8AUUtdbfZObV+wThXuDnUBz+5k61yOciQLxVpcPIHtr8xq7HBFP2GNymm7PE6
txlpO56Hb9vxwGyVl8QwYDZkoTVa6mp2vM/YsH8YvS9rUTb71pnpf8mYzPW9Y1teVBMEea0+WguB
iolWxj6dymC/IH417AG9qDxYfviLggFqXMY70a0Iy7WyJ1EsEcM95ExLG11n/V1pd2sGCGCodMA3
NI3zYwt7wC3YdOMiJ3bIyc3m3uiixPMZYyN0kdF6WfrkhTI5+pKZZTZG/iFXJUutEQ9E1LkXMVfq
2YIaV1b5q6y926W3ibvuPlPFlWkVDl9Dv2dN6/FOM1BHsqe2Fsu5r2+TJua3YTOnGWbYakEIUYqW
dUwazFVOQkQmNgk7YyFi6ox5ICjMuUmI9YUrIJaO44DYzNAwYCvUaXLcJxVXgHhcvL1Zbddrrcj7
hg18PqgW/+KMJ31pfgf5GsJYsWdw8FBA3GWcbif30ml/sXdZfMo5K4fDM/YeA8X4rgxljGtAPDox
886umK/TMSRWJpbubpyKq6LXjK3C7MYpZrxY1F1Jxt6h7BXwjGEgCIb5dGv/Josi2zS+0/Jczriq
pv4T8yLqWIPVyI7lrghSfRmX/l2r9VszFkzaUO8dFLKGcfDpymb/NgiQEE9Ngy2KNiQqQ3GIByo4
m2lby6HuNmT46jxZZxsW4as6XK9RwHdzlD17Q/oZSL3s7f5sCixCA4XyT58FMx0OoCnt8UQyDKgG
msleX1mmvZmtAHerLMKtkxPIFkMXUXSIeVwxI5owNUnFhKGI0OAul77UJPaIiHlLaN8UNgW8TOCt
1jTQfYk6EnNgnNWs9pLhSBrOtpAWJBdB3zs4xCpP+aZFpr0Rs3yf5cCaFKNBZGgzrVzuWjVegmt/
c9IIo3XPCqqoI+bDXChYh1xJ+6lXKVxP9oCbtDbwQP8xdtF3Z2n4M1QhlsDWVFvH2tXB8jKm71ZX
vdZW96pzhgVxhJOlydRLmCaY2zS//kS5T8J7zGvo3tBeiQsMOI8mvROF820oXXmMuRFyq9+kpJ3q
GYZhoWWElKY6lFlzrJSCdIjLAOtnY+GBsyOxX8iSxvL4U6XQN+KrdurhtsLmXD8+NZSJyAwJ7ThP
azCedpmUFwjztqCl4wiar2qti3xVWqSrNjmNcet4a31tmCq3q8F9UOo3kesfARom24QnMZbbafB6
9GoUI4xXtsNIhGXYUCEvk3iYExbkpLgzO/hwvVAA1+Knq6J3v5qJJVwIpUwzJEAMJOFiEG2brSUv
c0SWTOQOBOJGhfI3Ssr31nQPvj3sc+ZLm3K6s+S4qiMVaMDmVz2DMEjZa6nEIBso1z5wxiAtBXnd
GmZKpg8D4AbUJWoCN1nlOEn8aR8lsDyWzCI2fGABG4BaGpwzSW4TiMoup/VLR1poJ2VdrHINbU0g
NXEvnLwNcKLU1a62eHmDHF9zEbpHYXGLTJMzkz6bHMMhRHBtS3xSYbg3Lc44RF8vc1W/pw3zJtOz
JEEy+StsFJYz92DNOWGfYcTKg5ljVsfHvz5PZ8mOmOf7prIfZeI8ssH4wKB+Gjwqa0fSFlb1X13S
MU1rXmZ2keOa7+7AqLTz72Twb1T3kDMoAFDDm2wx40tnma9aooqxsSjGxdM80fu4vX5qJI7umrJM
GXZBxZ3TuaQDlr8bkh3DrtlGBiZAzYRgqDw0JZF30BBlK776T3/9ztKCDmVzmyxsQwjHMAyLVtJK
UWxbYdHfOtMhtIgZkBILXh6hObBtTiv+FvOqd5W6HxVq1ixLX9Iqglz74E34OF2/9LeRh+yuyXBP
tsgMubhY/rLs5CjohzDZdqn67WMvq1P8w51Elpn648fUWk8qytND82uI85nstTNegDc/NbSYCkhL
x9ogbRhBJekEUzEqvkjxcFbVjJPR+zBDf6ZnPRYIIJE4FS7l32YYsHYC0Di545jsALyCBQpcAuLt
huTeM3bCr1Gnd5lrX+piwNxNAdN40AqcQbk4kRENFXOU7CqfqyXdaZ/UywAzQhtHxy6icWmnsNp5
Hhd3sL6ltPeIb/fGiSe1rUZ+Z1Gon+SIgMwEH7blOWy3II5zVnnLb53gJfWw620Szbfk9ilBQVXX
sqC5XAZRnbpJv1TRU5W4l0Vdb0p0aoufc9vNJWNATOENO9Cybpad6ejEy7n9HvrgRSTHPpa3/ESn
IsGgOPsI2yAUM7/O9s0yU3oMjGimQnxJ0khjzX7PRM1lFi3rFBIcmjUGRxkgjiomqOmGYnCQybwN
YopkOVJsp0nMPmrednBN3cB/6ScXmqp0my030sx632GPydXFXo8zV43LRvIjMR9Okh1R9I+ezRCT
XedTAs2HKJSFPceq5PPKFx0yHOnnZmI/3Uebasx4x+vF2nb07KYVMfKF6dOxOOv6hGZoNsvRb0E+
9gHvtqGl83d9VpxDevJKao85C7ufiV22/OvXCkzs29R6tiPqwDptaWWEPGpvWikdqDpi4mlYzeQb
Jss4l0XzbXrEHFUlaOY99egXyIkQDBybWV5FHOo4JnlluphXzpclVr9qZ4hvASE6QehsQwbnJRif
iolo12XhoYWBObc4p0pvP0NzkKl9W7sIxdvYgpc0E1Y5aDgpLSzZ1mb3or1lN/ekxVILiqzeBWkb
Iyz8Xaon41H2F4XEMecAPZBYVnGD8qx57FDrCqi+gqJR9w2CBZ7p1m0uxUzIs07QHlkquKC13iYV
b8fSZRYy5fCK0oSJ0aTZFjGKwxOxIt+SEAFjvUzPoRMEly3NfpAzn2ZEnhuUrj5WejXU+ZUarXvN
OXYo5u5NdqzbRMDX9fyhOc2s81Uu+X3ZDRWrWB6SoGkuojk4dUOzCqxv6sYOLjMWmBuvEacl5axq
06Q/Uh8erZ5M6KRmyGvHFq0CKVBlAp3WW9xgbxTHlyzn18hG2+oHXfozasKQAT42NIS/Oy/n8cgc
aMfNALtj4p3Jysu+gXeQb+caw1kfEWHRTJ+mpdTTcXc7WJiaCtaaTUjWY0PcTF2gx8sGrS7dwbsL
l7F5qBGjscQfWGFd0+tA1rfBIccpLg994MRfdnZNqJhpX5ltUWbJkJkNJfpisHnaJX5GLnyiC/uf
KG74jbYPjKFC+tnw1YvFtbfwt1JP0Cj3waZBpLDBPnNkJImjdT+mhGbMdjcgK2FYZNoZHZdHqmVB
gz6n6dHxfAB9wn5VqbRQFgyXJu6/6lW7kF8EOZ1mXYL6DbIV1DlRJcmfceNQzSwxVIJ23MU8lbK4
KHz+HDqwxGFy9Dv0/JxfZIl2hftLoNQcLB4zO/MW9rXDN/Mcg4YL7CNHbY0oOqrOmmzdcBL7qm2O
upKfpjHEAlac8JG1S4rg3q5IcXHnFdWY2h+TBpTUTPJqEsh9Rf0VJ+20mWf4yBLToQPo0RMZi58F
MWxKR9yJpiTrtj20Xog0tlAsPevsVIIBAaOMo6YNgkfPa7pD4c5bOCXJUVEhIxiJvguetJ1JXmXe
18dkLNYfmTaZVuuuTSSr0cnND42W5IMT8IC0y3K2Kq3IqZVWdZQ+YrdOz+WmBcAWMjYm2ZdSeQk/
MFbVo4CaE5YfvKtAhJmRs782myVxgc97mOASuj0xTSjuVcVDrzhceoWCnyebKKARv8dMw2x5M0pb
mhUY1mjc4gp0R8E05WfYU8PIeiEQIC0Utu92Hxf6tz3QG2Vj+mzSsT9mxHJ5zE5UwJA2i9urCh9d
2iGTTQyygmVZps3UkZhTWI/lzPQmVJ08cvewDxT1LiE6vK9yc5W5Atd8Yi7hvexwU5CLWkcfefg8
dxCofRvtRpsUt0k2PlZLCMWqcVi/oOatA84lU6/yzLJ6a0V/NWZsZETF26ZzcnAo9V1aoml3otVK
n8on7eeHWS7PQ+1/VIJ+KS5QZLozO3tYTANhNVPOG5MdSGXA1nksc1MkA6ifvu0YUnolSWAJkHRE
0bxa7YZsm7OoOyTRK0em3ghaL6w0DKeGuthEYf/qzdzf0uOoV8J/SbUtTl2AHs9RKOYz5427aj+7
ADw9F4ZAkbZoqZDMlVb62iVUXsW4l6Fqtk20nTzkkz5tbNNTaBOOG3KTRRPxNyn0rQS4otWzL0hD
4O3r3YIjZu+yxicJ9ZSVw3I0dGEbPvvCqxFhVpwnsD28b2SI5QiIZapRgs8a/fLy1PnxcMh5Vn+G
Q3dReDGzwIjuF7fkbR34T6L09c4zBTvH1N2lCdyYwSJ8NUC4rhOT7yL4HHMag3/0XbZ7yXBflKhQ
sWDMzQIVM/icJSNYFTX73sO0sSTx45x6JC2VXDTukH61jvKYV1qXUxITQ59jkCHWMO1jbuuF4Ucx
E73pUFlDq6eV6wfGjtG9U9GWxrrk1U9R+oz+0h26+RxHwcSNboPAd0OC2KpwN3TrFq8v48NiGJwt
NZ6KsKi6Y2zvxma5WiI8fU3tXvjOMF0AOrkZ7WdtalLQxxohfsMFghmLEUDQ7EEFeS1PVE9QpyKc
CuTBxwzAtiu7bxaM+U4m1tGbHBjAEbNV+iH3SO+AM5thcZZ5d4GCvNBiAsBfj55yuUndzr9ERTle
mKX/ylF9wDItre0y0dul4okJbI/CUnMiUAuP2iPL0N7GS0bihZ/u2kmjXyeHWFpBzOeUt6bR4z5D
2R0AbtIRryfiMSItpnonU/GrStt6x9bRCvyIID91PxOxpiDMkIpBMnaACtWU+iuj6rkUwXhnkdKx
7cvopYjj90T1+VlqsiKSII0vMquFgIJQrnQJRMNPh4qv4YRPHWafvkj2pmwYDY006Kr8QLsAntRx
wDe4c3f0w+izmPyLnMeRc0ndTGTVDHYJztNCR8+KI9gO0aly+R5O6J3SEKqJt2SSDWMA9Miywb+Z
3tqlVfEYLg6w+gUkdZN+9COyvroYwY7xtJe2FwERny/8/pS6U3I7G9zZhmoWIV7JPUVOUFKwb05w
wlRNfeNOdrWdUwaXMX6Ay37W+Ae5wRwmWVj5FqAJqNcmGAmHYATqrVv3GIRjtfVQcJUu/AfHiYEO
1QypmU34AZRWv+0xlbIQxRFVvPqCIsIdnGnrB2rey6p56T8yEx0SiYdF4dIdx3ZXLfcmyrJdiLB8
6/BqhgVMhSQjLy6ps61pkS9xIb/x3L8RHFZQVc9fi+uS32ThDzLslyNhtefUoki1IEIULIAKx1zX
fbDVH33pyb3nq0c3r88Gf6cZWK1jZ2I/SLKY+y6wie5CVUDltub7xVyFin6x6QzwuxIx04zeWgBg
bBIhHyK6ejcl1MHLvXMx0GBm7nSlLYi4cpVkLx4yatpKTcYzteKApI0RZuBsVm6I5XxW62Qbox6Y
nfI9xw2O2AEcHRf/qjxGKZqizYw0U5g6R36lfOkf6TTSCHdXpDpzySl/zANWqsxHmYh59Z1y5FVn
JOXnhBJj7WFKFJhY5Gjlm84x2xSWqivmW7xXr64XNJyBKd5yr4V816MZnGC7R7wwjRovqlgsPNO3
5YDk3VgYaHTswk2NkalrYKarTMzO+xhY4LzvCl8jIE0v0biCc44bBuoixDUw9eDeUXBHCWE9LpL3
IeZ1q0RR45TvYYbmAvQiJMHC43hAMUcYTdaofd5zfExGMZkIK46LmP0nPru97NFPdR0TT51SiMKm
RfhJG93OE/mBqMQC0SeHpdVPRQehCbvnuK16/teknKeevUmqVL0bg/raAhi37fNdh0Rti6w6Q2zB
dZRFlTrb6Z784eQ8Qpfm5OpRNA5Q0npGO1Z2aBNOn8ivpmOe6ht3DDimah/lpB8+xkmFiF0zGhk6
sC1LP58LJzBH32a5ixPZ+vnjj//4x9//42P+z+SruW1KFo21+sff+fMHZsI+S5Ad/usf//HYVPzn
r7/zv5/zb59ylX30jWq+9f/zsw5fzfVb9aX+/ZPWn+Z/vzLf/Z8/3fZNv/3LH3bcJHq5G77AV32p
odR//RT8O9bP/P/94B9ff32Vx6X9+vPHx9pdrF8tyZr6xz8/dPH55w8n+ut1+u+Xaf3y//zY+vP/
+QMM7Vs/qH//C19vSv/5Qzp/CwI7iILAidwIlUH444/pa/2II/8mAgBEuASDIJCu5CPcdjr984fn
8yERSNt2hccS1PZ//KGa4a8Pib/RF0h0kW4ghet68sf//Lv/5ff3f3+ff9QDCres1urPHwGzuh9/
tP/9i17/ZYHtIoGg4YyiSPBB4dp8/OPtPqsTPl/8ny4yU5rxfbYNWIxq3jXlQ9pWwVU8LFDeIsBT
k8sQzjblJrHqu6B0Pkw2MWMNKKNyrzhppxWHeeSpGkTvnEpDk5ClAFTAIVXerPcA7MZwfrD6MDh5
E51GaD3oWN+WC16IkFpDhmyzJFPMivVrbLLTojj/fAVQB97f+yB7qMj1uzOIy9kQt9FYmtBRlNW+
ghBqo0dURjuInWS1xUyJzsmhS4xaDjCXjtbKba7LdZ/g1c7OmrBhs9T7xRQh3ZfQW2MRPDchZqup
YsipOxRk/cIiobAxrydQsLDo6WSNXR8/uzvDMUxoBQ5eB3RqwxJdhlN80FsPlokIiCOqhm67+Pqz
8/KnpVfw3N8nHyU+GnQpUGFJz1G7FGydsL34JyqmnW6iSzlRD6txJlBhklwWXBSmKreRM19K1+zz
sXrWvp/tQyXPDfBLbbuHJOWsngskbtFkLpUt2p2bL5dJA2ZuhOwNVjaPwq8s7iykkozMUmZe4xbb
qw8gj8CTtvm1/kbKMv52mbizwwRaivb2sk9QyifB9BtGrXQcQqfH51qY7xfb0i4kSdweLAnYrO6G
ZvoWswcYcOhvGsSGfcgIrXVup5RwAr+riB+3+jOFcUDffujSlh0wSlvVtfPpuRq12tUCqeESlHDO
rEcz9zib2AMwOwsGmutlgu9IsfUrhnk5N/EJuGq8dRnybEJFhNAKpMp8EMV84s/ako9zj0FIqnNa
0d8P3luK1fro9t1ltiDVG/rxFIUT64K55W7EcyZnfheRb2e7lokKCLgpir3LRLIyLavwKo4RUJr0
WloZ5OWbxsBysPos285Z/18cncdy5EgSRL8IZkBCJa4sgdJkUTcvMJI9DS0TSIiv34c97GWne6bI
gogMd38u8BrGMlRp9ttEki+URWGULj+GjB/L2Zy3w+j6l74ufxrXW/e4TxXBZbiOPs1wLbaVytXx
lizxLvId/zIl/NeF1YfccqfWx/s6lCBD8Y/jhoVSpGy8m/AhmFAGOoYrc5ek3HdF4v6xI/kJU1aF
KYvYhwVSuLSab7Kh5AKy34EmIfz7U8eqEPPzWyfJ1WRVSsse63iWGpjE2OimgcA9gSt3F49uQMsG
FP8+A8g2Dxjf3bWKIliGu4IXYRQ+k6REbGrmd3zg/QYpHzi8hHqYEBJ3uOsLaAg7eoYI+CXuQooo
/W1dGAfuwM5Q50QtjNn7nQl0nINgEWfva2bZcdED1tmKE0BkaXFrVzCdWOjUqWc44qBRH836VGeN
GdrCmjdlYm9L06d2CewEaRziPLTFOJr8eU13s93TBLdY1R15WZG6onA5KwoqUUZcD/Ri3J0Ru8LC
YyAx6mzfAvgyvXkMjSrBj+XJFwitTEOPKys85S1PAJIFolvtyuZfruLosZqty5Rl3k1AhyjZ9ruB
z8lHDWfDmOHTkrGel3l89Sr5NvdtCcjC/UmXxT1J8vi2Y7gg80bSmBXOx4XSLR75NCuBg2XgHIHY
2INEUR2PHRoKruJgwmDAMakvZ8Q5p0N3xxJjBkpskbugxxn3JmgIymurfAy6dp9QLRqKcg5lBlSl
yvlAgT+Zm37557bWcmws/Ko0vG9xpw37drx2dYTPom5Bf/b4GA3SYdukEQD1h/yDaWjaVmn77s7G
Nwk5WrqX6kwYiKjgOFwinVElgD8Hd8NwyEpY3F7R7VlHkLjL+jC1ulds58r0aJOry0s93F1c4Xu+
EHvtCcmi/0b0qo0ucB43bo+FJ8AnIZNob/Entr3fkG1LfBpM5VnNbrP1VjN0wN4U1oH9Kdc8d5ct
UUiS3YvPcVa+mrZFBKA7cfLmJITWz7xMS+HCSSYWxLam5WPMOh6AlPjKlPttjI/1BETHkeB9E0ws
LM7XRVfHQXgcKMgp6nkvuq80a4noxPYcOnL4gNzxAUhY7QbXbLhoyPl2kmA1va3CCggiqrjY93P3
YcJUS5yg3bdZjPRZwfmqecI2lg2v30vPUa/YKK4Qa9eg4Fg0z3PxU0kO14lfjDcprOcxNQgA7uHK
8JaQJViwElg0hWM27ZhI3eGYtXwGg+xp3ALU8Yf6YDrOYztEHtwn729a7LQ9EZTiq/YN6F5lFHyz
phUbB7AowLCKIwHiu3RE81imjAFpm7+3CiUlDujLbG37oGqQ2MEMPNf90WLIqdpEt130fMYqkm8A
2TeZfbd0BbdoIrHMaVMFJMSwRPCC4AHkLDPLWQIYu6jMr0JUVNO79dPgN/0Bi85WZRIIi8FqP5pZ
sit3+qEBKCv6nzyAB5BOKLp5Vb6AnUb89B2wOQtEVg8ncidZJi9KLVtbkNHR8KXrL4ML4DxamphT
UT62EebHVpjrJkVsoHfcaY4pn4ZAhX5QwHl2Wflh1vkdEac2liH/86QbUbw7nOymEaGuBmrOMx/v
ZPIn6mBdiGa6836DTQBXdFcNBKEDczDQV3IAEdJErU7UNvJM1nytOi1k+FJ6sC+KTLbZUhnr51C6
rfE/DNlAVGafZojWfh7XH8g1I8IbMXFdRu9HtrnWtfLdlvh+8ol7AsnVA9HQjkB12hROa/JviXxO
RMWXFtZFp7yT/QqprHHBRja6vpZE6iaJhdWx2OKKBOKOymF+dTZRHE4yv9IoQeIPvj5HFYtfEvT0
KyY4q2Pxl+fdny4yHeyUNeeVCGuU8Chz6b1tFAErrIr3uqudY9u2zdmP55PVjMNt5AQT2jXrbLNH
U1YOJvYhVp/WyDOavkbSURquuFE9N1Lq7WQv7TEx49BKCwegGunmYCnx5MWZDXxHCJDJI39csVNp
KgGrvC5xOw0EHXIWV3wyjkrpbdRobDnC8MY1zMdIQGbt65w+bao3BmAqM2oI1zkRmpwgizc85UtO
so8sraUZ7Mr1Hw+O+DflUEKCec0Cqj3Z6YmKLvqbHeFO8I7IL0Q2qJjFwI5pGYHYZ7PH3LBQCtaa
3rYtTgXSHBL+/Kp1N+9jfyaTi8swHWbe9+JfiVeSH7Cl8s+8V1OA5rYWLEtvNUvq/HsA/UIinH12
nA2EpjwUAH9i3cOJ/MFX43LQJRLHwsKH55F9JGtTDGn5yHDmsa5Z22IywIxWTr6i2DdLpy5BbLIp
XlJukOxq2ix9wZ8lT6Pnbvx2yreg+dS5rkk3lXlyWnAChVPn+Oz8aIBpk/+TIQq9lyCc2WDzgtT9
r4pxLhTsBFOT/W3mFCQRW4VU5BN4MfrE54+yNarRB+xlZi3XvM6859lCH4SuyP1WDIOE8wgy0Tzi
rW8Y2hn/tcb4NObVJe68xwCoHSiGm4qan3Fwil3Rbb3he8zJGnKLHw076R4mCmaioPT5uj5lRsiK
piqawvmKSTnjIGZZkvJgxXaIdyLhlUCUiodeT++1sVoshul7iSaSJ6kBlcNfMfv8AE407op2+Sqs
VJ+nV2duo22TtQlOfvfuNdaukUkbyoWYc5/O99FHpsIPr1grAUN3n+MZc49KXOfUDIMHkXr86eqG
9aJAcbd7SEBYGHeZh2BhVlO3SxGAar+0tlFPy3qr+89OrQHFqhf7MfPBBrsp0wt0UY6Mh0k1h2SS
RyN19EbMQ4Du4AVXcGk6jpAvSIRkcftUYVp+shQxEY9CnK1mNC4NSetbLSDEx5gzkpg5NJUMXrUU
1xTUtqEKfG6T3NmS9qA6J72y4GK7lEF8NICePJQJ1LiOCMXWEySRF/YcQ1I9Du4CwV2na0bRp9Ob
rQ4qBCUAQsXhxBXXuWQ4iWpvTHsmvm438WbRRMoioJaLnC7pRHmz7WKD6nQPETFjIVUt+9km6xxJ
n6vDb786MBoPUdFFm1QGN7GqqZ1o4GxzqVW+v1y0nOF9WeUvUcbTVHrwnceVMgzkV1FBLaneUVhH
WWhaWz3nLLUc4yWlnYXoBCAiHE4kTajSUBMABy4g06NwPS/9nU2TaJzpNhzi7q10YbHEklCJnFic
tZwL8CH71E9sSB2zUKdeVojHysnjMFIz05+0zn6pd+3Sjs/LQpG226+tGygzGS6ChyLoPzopcX57
yffQ4WhwuBzLqjXQxFmXTjmyQS/717I2p2NQPXmdgizie0hgFveFQEwoX10OHUSXXGZPQpvTlNwb
D7Z2ojqJPUrfUpaAJK4BH/DrXIjbZAX3fUXTxBR/iK5G7ZAefYk2Z+AY43PJFplqveLRJITE+LSV
YhnCXjLc2sDFAeeWB4tOejob1MNQpm9BQ3U0n2wzCv+v4VIG59YahgYGSLsg/6R70hjLS6IJJpKp
fbCojqhIaYv84kqTB+fy6lBKIbMZz0jSP0sYvaRL1sizfZo9m17IBgkhqm4BcAp8GyBm3PZDxZh6
uAVDjx4FNVgF6Jc62nXbOGty/OuM2fnwkkrWrtoczS1RWdxqZRbvR8n5Ky3P+f/1TF1FG6MIdpJ3
YVbYp0KiTWrTJ+gd07xRsElP5PwZSdRqofAEYB7glpe7mUyVR9sAKvh7CezR8zFEGLRAnhgYj/VQ
VzA8sLQZZPebOki3ZVZ/9xm9XEU1YdSxj84EJl1mlCnpkleKNb01CxQ9u2a53ekS2mr+zGPnc9TE
aHA8WaP+8Dlh8NOlwcHU/qmW5S+3EAeuRnFgIF+9DvR0efOn61Wnj3ou1dQcBkxFOQsHnKD0WPD6
K/w1NDVg8DN4nnE4r8iMQiw5Yk8pL/Dl6feEYHAwdMDBMIX4NwGzcFN8yXBdGQ0XlFJVvzomB/JE
rspRpK6swFDTQQxHqdFzzzqf5pB2x7JWfy2JKbfMVg/+2BzGqkv2qq/Ewcn1Cw+W0NWOG6Yk5vNo
ce+q6fNQoTRsAqPcYQ2qX3kX6Nt/otS3PB7nJ7TSvMiMqyuBfGIDuVgkoozsVUcAu1Ji5A+ZrdwH
W/NjAh4I+8x5ND2Og0khV5iJpiC7cO5mUIVFZ2sszOVf3yGBbKXpqaaJkIAhjZ+4DaslqrZ92d5r
ouanJOjhWulqZ5b53R5LcI8UC4ue38DImyVLrHQ3Yn1mG8xDDM92WhUH7PPbaiRp7Ec2XkjT/tPk
QXkwmNywcqwWXBH815AixBGDY2SaMuxsnbag0f9N80DeFgNaVJ6TlXVwevAGXOz0K4JVwN+JCVlW
1xzVahJY5e06ey054VGtxuFpTq6Wld0iF4J45RvbJA8AbotwWLBTTfnAIMQcPQDfZGVDaIJnipn5
uL5Fds2iaVuUgHVNkmh7Z5zRbM59ZvFwnAtEdwMLRgVzW7d71ESk/xr+aH3uONMvg4bFT3RrcUjK
8w/y0jE3RecSn1so3lTf/gw8qs/bfWz13iNNJitNLNcIvF3mY3bpDh3JxMSy0VTmR46GW9eEIzZj
cApAMtPwQhZFI0QJ/EBwWGpX3+0ocvb4QUFgy6OTYETqbJ5HDhYOtpQ+u/VjbTbdNkWXrfFvd9Bd
6e0Cl4xpSj1nULB6u+fiBCinqU2ZjeNSztHRWYWdTtMLQdrFaC21FbI+1DYH8dR5j8rmJFk8Hvxc
fag+KB+YXFu6csjVgr2iKwvaj5exAsuKkl7GmG42YaKhcYzGneevLxurylmmyDsHWFDozmq7Gnuo
VXX8JNHrb6YAKQHk4nE08JI3/W72LO+6RMT+BRP02XOhsIqGJP9q0c/rfTxe7bQENDHQLwT61JoZ
JPnXgUhe8I+UfKbzMAVcyqUO+yGgDSXygecgZBFH7H6GXC3U2PBSKiAn+1EJtQqHr8rIiaVj62wt
z7npPscX3DnTblQRKDWcumtCWJ9KxNkso29NpKW/WYqoxmcLb06hyvLowPU4meO330ZPuspQzFju
shIue4pJU4ZyZhMfXH/SVvpS0FE6BZRJvjcN5U7Kmx5HBBFKrGyqYilG2xIu4pgyy+hU+O+st/WV
ZN9nCUAda5ZxdzhcbSynfLJ4LfI55cZlN41Jll/+QO4nsNmX5APH2xnEYQ45ZOuUXBE6j6/SpH54
qc/VHLyzUcbPqFm+FQ2hx7RMQDJb19qjstTJOrRtaKUY99JDaZUcUtStdHx/lxJo5tfkPVp8yoV4
0t4nTUMCNOVoXY3fPJGDtfTzkGrsy0IV1W7hLYEYyutKKMnxwxnxAZOszWIR7LvMjrZVO/FyzRRe
w4QVYUzkuJoWf4/oo/GY8pWScmBu5nK6wZ86J5odx8TdEU7SwtxObTgfZ8sl9sJfjraBE3PCGGdq
AByMkrMxuYRg7BBz+vJl0LJqdpDyvdyALwCIKUYTdAni7pfMef6/FSoItP/QlmGXwzYzl9Zjn9QO
O1bHZ99v1M11ylcch6aJUmj6xrnW4EPSMs23Bn3GVQmqH9lma6UeKMcgeMibmgK6uIx3S/49ayhR
edqIbdrOlInyBsaZBc5wkct5QdzlB1JX02TAFmx6w4yxZTf7BM6nrttoO2iukdO7ULxONuY3GGzW
drbZQ3rRdHL1kuBTgjuVcGrD8SyhIMHgNbDwSDgGO3h4x7FQw1NUO5zoepfGUvjaTBIEMpxm4/Uu
9EK6OXHdhjTuug+yoCbAtVmWqRT1Y3Gju5jMe3vvHFwSBrvCrJpozjSBPywjcc+YmszGsP4GanyV
nImLcSU0EfUhnnJ1HfElfK/cAkLyIx2cu/XQqgmNH9oarrlf6BPi4I8xtc8ZwRWY3wZDaUBWpHMM
mGcA6vqVmOyx89krQblGBqlsKtnueRNdBbQ+bLuU/saIJAdBm1dRmQHxvadYQAytbXGsHINHMWBK
bjPAiGm/AOB3Dma65FhtK3JNGcR8YR6fCHfpA8csaEHpc0EGWBc9J39b3ywOvZum8T+xRv4DJgs5
j1zclmU6LzG2A86cqqMd54SMjULwIMqottM9q7MUDrWFGXG7OAunRxhsp67yUrw+Uu44RVMOnaGk
48mcfEzTI+fbrrSv3TjQMgiNU+TuTXRRunV86qs7B6MtJz1z3+SY4IX46Kb83unhIbIb5OGi/pL2
yDi2Rld47y37jjY2fGrpwabBqa0zQFuxywZpbHk+L6RPqNNllFvhCKA4XC9io8p0MZNQ6xBpcLTY
OytAFmoUzg1V/kft0Vk7pxSnLNapiJxAwuQmbIcq5Jw0iqS1hCUUB0BQcqDA/DAdMU45xNmXxIKZ
xI+rtm0/U6iSE78b7N9c0m3Nf8ep7Dz0ghNUVTJhFDKw3Q/gBTtYOdsx+4qtQlOo0Zw8BhreiXjI
sKYdmHngvfbwjjzqUUaPTNpUcKUX6UgRcZKzFIZYTQAKDF7GctOwyMk3bZ7sm4oXIaIWlMwex3Pa
HOMxaLkp4F5ZufUe9H8Hsww48Ebdlki6kcKwky62P0If1F1zlif4l06EQ9ioUehEND9nE7KaGglY
odnQFzktfzNqDOsfX36pmSg/TIabF3+0fYWdUrKFq4gYURjFZw+MPKRi1c/T7y6K5da2iWS6KYfY
SWCvMM3lo4pRDFLbwlXV/VVVTD90SSFK7ZL75057qwPub7MgHaXhMhHyafjRuaVrbN9bZdv7rhSX
QJt5SCxHx/059qeDVXnfvtK/jVt9TW4Pso4qG2+xs/1//Sgeh3nurlmwwi8qQCKTkXhsxXRz6Lrm
D91c4z3IP5sqq4EDkb3CGDkdRFqFc2z4J79Od9nqvjY98bPYCYlAK7ZpzilCxvovazK7fTr6HDym
v7JnaC49KLxFRmwQEwNRh6ax96gjPLrHpLxOIDOGWXxwxfHGInGKMyz7k32vRkVcrPdYWL+s7vg9
OF/zkFGgCqo3w/KY8M6zcCFudWSdvCX2jySvaa+uiwuPk03NoeBlaJN95acvFR0DF7ID8WnoknaD
a+PGAh3tJY7fRJGfZ3PFycvkX5t4oDphfdQTrpZyBMqH68YM/bb/r+7Us507t8qt3zLdeyR7oKZ7
bQCT25Inm7aGomrBgDfxP/bjr4zG9r6ukGakw5ONnOZBDdLmHdBc+RlhciLtDcKmTN5nS41fTJhU
y6s06M69h/DFxjfOneo3Rm6s8+ZCarY9uQWrP+mvgLhH3dCuXeTezjYU6WWMM6OuGSKcaOP0AUsJ
VguDOb71OOOAXHvVjlM/o55Zr85Lh3WEEbk7vbScP92foqBomqDyfC5yZNyq5LEWYBjqJ34doyAs
UVBLEKgSMFaG8VjGu7GUxWvFjvV1Ut5zL4IDuHzgIsmYkht2nTO/lG03de6LwebiDCMrLKoZNIIy
Mfk60FEUr7EpdVeM7TdZBP8eCXjNDt6Xh84riptfmNfCf618J76qMu9OGPoec0OaR2CFVz0wbGdU
K9GfTq480uTkSNxKEpBL9cWyBYZiGTpU3hDi3g1OfhnTd4/f4Op99Kp+XyQUyyflTzLCFJniYzKx
JkQ0mq6+wsZEYYOffRbFe8mWuBXPyWBf0Ay2tf3ssBT20OEMov8tTm4mLhz6I5RgRhbKS7LZR6h8
z+MfZXMfMfCub8IGJdZCpS8JGgEAqv6M3hdhMHxgOZWUMrTi/GXiS9W4opaO3TIv0sOSiJNhGW+l
PW5M+KatkYn9YKLbdRHrUWvGk54jlxNpIB7t3nxNBWHWPpksurjTyOTh1eId/aeS3r+g0ivsIFz/
PwttfWStqOq7qlLwez1B95YOSkX/ZN9u2OTQdbWgYvwH7gXeAwUj5MxG/TeYsWYlpAHRGpB+H3A/
P2TSvKuJolEFt4sATG0/eZUbNjTSmU78O8//WptkffxPVV8FC60M+Caeo7DWn5m+rCwWwmbwHMAu
B7y+wbk/COOrqiNSvLTFzvQ/OTGrsneL9TR2ChB3J9wRo85xpIkHA5xJInGRVFBTWN/kkO3o9ICQ
afIgjaBAEOZ06Qz20SYkpYS/Yu3x3alEHrlen6Y5pnkiDQNJtTwUCkXcvDZYRbKRjIFc8ZVyyOk+
iMLu+uoTzO1Dj/jSWtXRVGrjNyTNKhSb9t/QTkQ3DkJQyptwjWfbOSMuZ3knJKU9YLl35LiM0yzy
CTpPnHR7PYjtSin1MJ3VMTyMdnpNRP5hgTdgoVYSeMdrT01ChQ+DSNfTbN5tgvalfaCrrg8bzP/s
nrY1NVc6GO9kLklh/+lQMhKscI39ONNUXcbR2XbmkAGEJxoQQNfCcHzDa857a+tab14vV0XnlIsm
7O5zdWdv/2Q3t5y2rwC9smnPgX4loISzg99qfajsPyuZbaw+ZXsvSRkOPuRuow3NFgq09zyC+zOZ
Rnw+n0GjiAsyY0mvtiefciQNDhEko/C1O9F2tZjXAwvdFitqVR+t/Ldn9uKe3jvutzvi5dMIwr75
MkCEEmwJ+5O2qLC2Pgn44kdi8T8SFxS3vCJXaxUXj5pFh37jNHtD+til4/hA1gIF03xY+n+rVLAi
+GKXsi6l3xiAUSL5OuyN6tyDF+Tnei1UzMATRNexfsZH/ztwIOEvvY4DnfUGDQnUzeA5ScQfi8aR
HCVD7sBlcIgbsQfnOJTWkE6S9PfG5vBYRtfSiZ0XxTvxtYqMV7PNu1tTSbldVM7HmsS14RoZbCs4
qr6AFqwqDKRtQM0OOLY7CzC6jDDiAbUqLpk3pjcCt+mxzXS46J8y2gr3K6IeqQTzwZJggaftBMe5
qlirYEhoQtOkLNIqzqJjkmhHcBtsvPm4U5uEkFguTEwoCq7l7pTlfAFrQt8y88+aVdMmjZmx3Rgw
tgH0GPSqvBu0WzQxTlLbq6ddEwEHKSC+GlwwpD//wch7HFmg7wHhY/1P6m3TyuzU8jQZsNQkdXxW
b8VEOWixHKfumwjDgwXPoLTb30FbPG64Vh46I+bFJN6qzjqnpaJVNBNyW4zR3uNxy0uGFwSMOwKL
8z4DpW80SLIAUMW4UImSOexm288i0mFEbCjLq2PpGcdRDES1QFgmEtoNZkci/nZCN4IFLad6Kz7k
4j7TVkCO39KXAKNvMPSwWTOwkx6nNwOxggyS5KVOgIIniR+SIsHWu5K7+EPKt++oecfRtjcTeyHP
NsNEgyKY/I/Jj/EbwMfC8XQ1ynPH2DsC6+QI+9PQ6SHpT/Fzi0tpOmuyHEMyn4bA3XrN+KMIvkyZ
Os+yfFLd9J8+IcS+N13+7tERwSaP/BY2hLVLlsmgTH50wKg7pG6IGMNRE2Jh3PnTLhneJupHXGL0
+DDYIlMqbk3lg6OtC8o7HEt71YdWOh/N5WpiwsOKOggaBAhgJWLL1wogBS9M8zGoYuvP07ExKGQV
xZ25nHoA4OrNj9Nj2phBrDXcbxMYu2AYmeCShX1U9acHR54iiXjSuqk4u9eUzZQtHmPS8hwSg+qY
2D1dP9SVwLdyuNGdmcLYzP5LaUad1t9i8X7M9Tw6+iyTepoGiPbr2lUkis3PycEC4uPmLuP6IZLG
xeUdbAfR2U+4I9pouAyptq7YJ9C9+7GFO+xQqi5f2ta6tsnQg5bHj1EXTykMhZB4lkp9xZPS4Ksk
dN+m+PC7Tp2LJPE2LQSxnP0nUUmX3PbeVJXgsZZ/ku3cVJ54LIsCPnrD9id5FYHhnXTBvCiITW2S
BZGuCOCcSw5ihsYb7teKwwDGdOI/xqZgc7APOmLTlIYPY/WshmMpjuwgN64ZxpKkl42vLYD80eDN
WV4zE7SY76lnx7DfbQzTp3ZMe6rsKayzU5pyWiLXBqZuXMBuRpOrAwYr5+Kguj3lqVrQNYLxzskf
KX+lZWo+EsJC+Xc2I5lvs8QSxn+7HT9cyiikQ5Fcmt3t+ccWkFIcYz8B4rZ5VIx+weRf0lJFBmSa
vGPbfarPNH02uysgLryeG88m6LdsBjjwUbBB06FT2vGcveg/8BgrTb5havG8wdvEZhQP11n/gf+x
jxnACp/QP7XwzDmhtv7IibQarI/ga2Y07Bz4opmYnm2TnnZ4iautTRX+ZpBTOLL65RAZMXquqEbv
MpQZqkQ8H0irBAj0JGy8NWMYlb/kj1gYT2CTmEpP2P+Dh4VABjaVbzgV73CGNhEEzW5mbjX6uDlN
yODURcW3ij46r5pOsaJioopfi2XtzqwNtnOFPNHg8mthyNzZrcm14qW3qlV/mmj2IPO6N7gw4tT5
BqT11p125RRsS1DQY5HdpG8/zZ37HKjiNY6WsJvF1ccBVNULwnef0lfZeuGQfdX0HbL9/COYtNsg
9BwVOqbcOFxbku/XJIzlLa8NEK5EFWFSPInBP2DAuq6Hz+iW1z+1ukzuxqIWCdMAuzTePZ9Fwqyv
o9NM3SWVF/tx6p9rdDJe5nCmXpwedDhlBTQzGYx6hPgPUfrarca46p9JM0geLzvLM7a5JyDLc3i1
5m1NjFEby26hIr53Fuzu1c5r6TTqrgH6Xm85b5jayf+XV5KI06YZGb3q3ylVOzac+0CC3zwbWj6m
FQaOjN388NMgJDBlkK+oQXMhdq6xsfGz55Ir4mfPeKr0FJpuvzenGemLNceS8F7tD41GyHsLoMen
GOVHNuQi9dAEuxDeCS/O92Uh99OH3chJBftnPYSieeFJRZUicEi8ayZl1cyhYzyEjhGH0DZYlNNq
tSSHmaGiS0hUw3U1e3KmeL00Fcv8BqjGZYkyjUR6jK23sIboiLK3u5GLBPFz0+Ez4Ozl76e8w2q5
I0bV4gLEQTWmKByM6J3/FreXFmFpHb7wLVfKPkAFPGYkpRlbNwkNM40uHmPvyqYf/UFdpNkdcD/v
ksULY+RKeDPa8V+03wJvLXcecm3E6q1MoJNpI+zbP+mMLog9tPX+K1NAFmAx+grFbDGBeMO3O6Gc
7Yo8v6IUeajUDKeliz2ncP4rjOmkqKqnBI+h5OLE5BiIhdA4ytENlh2FiBwt+U82zXMRUAk5Njeq
2HEG0+FY8WRcrJd8oATei3ULTwBHZUV0LE26xyxhSZv+prw7G7vdqhavQ3DNlqcYz+WD4157bwZ/
ScTGo9ovX5OL6zLCplsJ+CpradhciQz2udbbruoPauyvbfcxu6g+Gl9t0q6LTgoSlnw3RlQTZbRl
jm46U/k4nLMBI3lD+YtpdxaNiPh3eXHSyMfIQMdO4RKkgPjOSWPrB8GjH9C4gglBUPKBXqaRc/DG
FZH/FiCkQQQQD8lay51/lwLTkS3rpzxgWJU4Sdq19draAgF5WMMqQxxvm+qJzfeBm0ta1iXvmC6q
8R/4qIh9JJ2ufmZearUWOXTMARVssH6Od0oBHDdl958jkt8mX56NgCttsZCqGx/F4wB88F/SqEuG
kLtPjIQ+TqI4Rve5tMajjvLPxaqP2BU2EyhiImouPUKqO9Bjc0+0eWkSJHYu/Vh7aD5U4iq8N2RJ
30iTCQQngwfyTFfDYp2MoSHsamK1hcOAA1KU7PUCMmfwJfrI3Msgf4k7vJFB+RHor4DUXoIWjNck
D1j+jRee1nuCrF4rea8THo8RcfLuM8/8XYs8KZJ3sl4QMcQVD9pqJfONpwHd4SAS0ewKE58puAV8
2P21ZNMcqe5cxuq1kOwVzK7utn37aw9DeVIUNyRzAqRPweFlQZ1ly492HJ54KeAg6Wb3fJF/k/7d
XQBBTZ7xvOQlDTffjXlpa1yTFsrV/BdTP1c8gWsPjlznt6Fli3ehWELL5osY7i532oODBOF1GUrc
7+Tbb0WZh+5SoDiM2b4O/htTwJtV3TNgWjc/9lnH7iFdINXF/NKxyyL0XVmuU3dcBAcrz4kwTaE1
Am+24h9QvHkWEVaH8A4BmOQQp8piKkJBs8GcEqHEAQaOawbbcVmimSaKYH4yVoAf41N8Niyu1D4/
LbHF0d7kETaNB5p3Ql9Fb11gUEjEv9mh3guUjHG1MdUMhleGNY8IZE3xyvP2M55ItsqIdl34X09N
z6nMxYXV986GkYhNSXIe6/5cVQtVfmNHX4MLILFprhwxjqKsn+HH4mhQ04NSJWWJ5h/Ddjg2W79F
zws/GhLs692nue5PaFy2XessE7Duub3spltajcc4Fi8TidvEnEO7bfZrBYmi3yOZ0jO254cWDJKP
xwa/1J9qbj/GtqApYzDJWc5bMA6vAyBoGyy3sK3fru9Dv7ff+B+Tz1DtrdjbITbCtPROCmUHHDPm
ltqr8V767Y8YdXHGEvvcB4BaG8YberilmX4tgYSqlLmvzMwXb/krvTTaSqN7JNPzaOURpfeu/cTX
GnqZuU0XfVkwgO5zFAxzpsdyzki4Ljaa0jjV5iPK+dlyqQ/KgpWI8EcnCzQHtzmzMnmNk4LlqP/Y
lxZBFI+ua32u8BjXzrp+pYY7Qpkjls2wfBwNLB1TH9yXkejN6Dyn+Q9+gG3mQzI24vzvwyJ6aKN4
P2sakaaEBC5Vdo6DU0vZ51jydIU9QwgY9c3T9p3qiItwgzBL/1K3sauRCjrzfcYmrSEp+4KvnwMj
tEjheLvBaV5qs3temvE2ITE7HJz7IHr2WotCCUY8zkfxsO+JuzrpdAA7sGkt0Amw722GsalZTkb3
g0lKU8Hk0SdD7LoTwELo48LV8y3LBIcFpsG539gLv0D3w2YDVLIQtqnP4Wzx0OirPVyyBtSGF2+D
ZMUCpefaSE7K4Ybkr5zwUChGy+hNx+YtiMdQ8frIxUX6iHibHJZOm7r/4+i8diRFoiD6RUh481qO
8rarzbygtiQeEs/X72Gl1drR9nQ1ZF4TcWJXs9QtjWEmK1yN0Tg2Js+rVJtNlDDSY6KEw73NSt/F
RF060SXUGQlC/Gq6ei17QsgNF0mBeRcoycWg7iLxjFHELTkNGhAaVCKliiIBw1OQ/1WNdZ6YBo1z
GWmb95x51Vqbil00AvM3d2GjOf6YW1tT+5oCnCljzyzOcut9DOBnFJswNO1Nbliw2cRLl9azrJQV
Zd6JlxTROWCi6KaAbFvFN9VNPmLqgk4UDx16DQTXo2YDuS7bKb1NIzaIIbiPrFtCdSKbw3sJE2BB
DmOFEcmsMNV1+Ajwq6L3iRbmKF9HVr7rmMV+oBxk+61iSQ26dwRHG4/NgSZAdgZErw/9soWKqNiA
d6LabyWuJtS/09R8OhnYO5SNe95qhjxRuaWXPthxR/xp1awqNzzkTPScUN+PphUcgmEkw6Zs3j3i
+iJkhnVm+cwUGr/hl3SSuqMxgBy3A5ld7r5tgvlhzJGTD9RtcKF2pQqpQwbZXhme0zwyrb89DC4e
nZDtxscgRfpXJocss+4VLlPM1XfxKrro4AVv5QDUVsHhEmK2GrR8bn1hXbPB+8YMjuikcnaSaPtF
3nvrlhy5Uufvqa5xV00W/uSAR8o7mB6CSfC/a1ihJ8rMCmE1YjT2fs4mbxWF+Db3yTOSBFdTozoo
0WytQXivWwXalINfHysEA0lL3zWa5ucRcIC5rQu6KSRrpno4Yp6FJeghu5+eQGEzSKfDaHn7Ou54
gAGwtZPzhen9OyvjFagMFJrceI1ul2sN+Qn6WSrHmXPQsUiBRZqKk1ewUHItk+Eth7vrHPlM2G8E
j6HQ4AgTbmWi4EkS8a7pKBQnO4V5weJykU6+NpQJ3XJCAHVqn6np0JSBhW/kMtfkNiMRgGEIjyEA
KQNqm6HDGXa0cFg7JVmzWFPWhkG3x/J31U7N3mrs4e6WFeGYwzNxkUdg+6VCmBPPUMMHNZRfFdjZ
OiAuL0BY6djDSifMhK7W+uL8eHZQqq3y32C7a9znvpkBWAdvFYkekJyzKLAHLsmK+EIGr6JHAx9B
3k3r0AjHJZdMzSbaFT8SJSDbto+8KC6W1a7cgHj4WPCajBTj3iVn1az3JYMy6pTS1I+G7d0DJQRD
4w/hQ+yzLNl7qXeqTQxOlJOB3txGi+mZgQU6i5+lrZ/H5KV2CCNqGPYTBa+Rn9h0wbLrS2LM1YPG
GnisoDb2T5znpT3sQte69la48fL41VVG8GaElJhKfSTo5NIO2iWh1qgNsNZjW+F7B78cflnmSRT4
o5vfGP89WWL+oP8m2X5EwW27bNVNVif9U0EmIFk79cTT2CYdK0ICOnsbCmcE1dKcGE/lEzRqL4Fu
o0q0ucZLbMhnomcfQeYddXYzaqGfEhMZd1uxphBVsnbj9lyNgOaC4DVM73bv7Bx8+VyYO1EHP0WM
1MHRVkbLfsxIHnT/CHLil16piaSJCFZROlwS7Fz8rJJondSTVgM6wijU3YTi7qt4+F24Fwyj6MBG
+01hPNTLAjQd0oaEgETFkT3TsuJSqwahD6QBWcWLapb7sY62Q2U9CHXxvRilpjBmID+e+CK0t03j
MLf4n7BiIbBNMdCZmnGIXVi6ufblGgaq5xQxkWiKTUMACM5z0MvmUXPjQ5hpWKey1xA2G+7b5Mx+
/42Z6dGurc+M0EM08OumUYlOydYgZD4VOm4OnC0wZ3apdo1YhXjkjIkPd+oaafiGVvcUBpKrE0WZ
4XwLMO7sz5OHGgR+qg873EXkuSxA73w6eMyR2qC5YBzs1PvWZsTbs6rg1dDyV6aMPPjpS1SFlP2B
WBu0EyGd2UC+llaTmNR/wA7+SqSvTxqnXCW+GdzsaiM9Uf7/yYAeIBKE9MEiIVUqeKm14tZBHlPK
+q8DWWNYxp0UsiWiDL/UlZeB0qKNFV8tIy6d4qATfZRpH0aIYahyo12s5fswNqnOw24b6C5J12H1
hSL4E6HGxpIs9yzsAEo0J1Z1xp3JiS7LPSjDf3XaE+qSVI8h4TLLWA0mff4btsl7UKa/plv8uQOY
ggDbYl07WDA4yuvwHPesQeq7EEBgGxZcEbbDLGR6j91Dx5M0j84zbdsCQ2bz+ZZZyj5Ke/Sz/JwY
92a5RROgW7C7lK2CnwBOuQYPNkLgUPPWuJ52bsL+bwzsL4NVUt3NQupCfQAK2cuGwUsSHE1HfweS
WTMWHz+ihKgTFoB9JPc59jgMw3zw6NiJXpgM8rW5bjB5L3tumJjBm7AAi75lxbDH44dHl+Y3nWhh
E/UA8Ra1m+bgHNOB6M8CXrSXks/YMFCfIGsJQ4f3iqE064QCC+P4klLxiWIXdNw94Y/usB0u9pLT
oY8+J0agtUKJjiYvXKhZqq4KtwFLLI0fx2asbkHyXtkPT4P82Ruw/ow5rAIIdJ2s0P0fmQu8MhZc
yo56UQ+xjpG04TIeVIpNr9aflYHuzdtmoQKoFxgfQ5OiVG4OwRyxG/tVOq5ZH90TJ3ui33gkZEfm
IzYz0CxpSNYhuzZpNrTSDokQRXUH/HHTlPEt2bmyhLVaV6TlxLvI+cZduS/N4F6agoifeaVUcFuH
ygMFzHYqsJAJAdh6tCpk8pBeA/2jEjxTTBi21mjArsFkrmUWkKKtVZTfuFbO+NZQq6TlJ33Vo/DI
hGsANRW2VS+lF3xLGW7jMrhN7U+NvGDVk/5NYc3kyqt4M3F2ebn3rKPuNBIhOnQFeck2cJomCn7Q
Ei+1dvpwkgB2p76xSlY/qMZveJMlXu8An48JK0saxglT0zEa3V+HsQU+TYSzduCRuk0kaO9X3uBX
FmlyRN2/1jZZRqCsdPdZqh+tMOZNGC8njzJsuG3t6e+6baFVZ3WrJPm6sYab6K0LBvl94iGDGfOl
bFm0mUwswkasNXd8Bu0663TWyJheyCN9DpBRUdYK+N0z/q+rsO9MAYupwX3RqXzwqTvvFYuLNONV
tKP/T9OfZvzOPahabnUlBmPHZfWpx85GJClFaHF24fAhlNhVGSLIMtxSuklNQazWPnGY3UuHeY2R
jmSuu8/QeEL2u3iTky0ydM4gYhl7fwG1p/nDDq5P9BbaxmGWQyUNCL46emn/MDWC8FzCGzJux7QH
+wE9m9VergcvEb0G1uKHGzcnLO1YVGpeAwMtFvTCsFECNFzIfTX1OBnhWaZoHZWI4giztXGLdEoz
s2QiHCxiLLGhiTwff+02U5J9bscGtpLkn6r8ixhdV1bmR8Ynu73D0PeQwUI84hgUPFyoockHLm82
oVW14VzmMswkmAulOCEDbwyWpWTAPcU7ok6v2Dj3ATVvqboMf6HUpZxsEeCSUrCnc9v6K1IAgRoO
u5T6JeInS4od2B374bj8H6LxmOmv1fTAD7FUWSNKyG9SUV5CnW/aMn/YXxI7W7obrLRYDzPySjpI
dl6KIFvfCGmSS0MsomtjjGuQlqcqm++I1TanUtUCkXY0IgLfS0N/KTjZEMUA/0Z4nDK61cd4ByCV
8SgCvazdjKn70Xh80nl7xx2+KYglCGIFYm9IJFaK5ac5gzdnIhOzmGTvM3kw9r2xvKltue7xc5PY
tQlaKtGyhijnAkaPXtI+3mng+p1ifMHa+dXkNhCgYB8P0WXSmlsR7rlzmdRnV5Vpj212KBQI+LNc
5D8eU3R0cRp8Cg/wM4bEAKmBNdU8S87MUF+omyTLXi3MI6z+GPUEJwV/Qh1leKLxaJv1vi+8e6fd
6ulqWvq2b42Djo5KObXeT5opQEc9yjO5cWZEgcJkAHGFIRH4EtRhjC6LUenbWoWh2PmUOhFX8S0q
5dMy1Pd2YkI8k8qq8kOkBIPO4lSzbJl/9kcIAnvqk4TYVmcbDyns3OrY2t29DfZacbUy/W41xtpV
HSCNSMQFlnodDaXOz9mdNm3WngeJ6sE6K4a9A0DyzZp5kzWM2CnJTYQjZgaXs+quVUk7RNyFW8Jx
kL9Nw9Q4ZpGRleMxNsqNOe9Q0/AF+Flh9Pi5acqNATCQxnhtOaoO0bDis1DJsqFHMxz1SIXwiDBF
LphhfroU0BqLzjp6nzKyeEvmve0QerOQ+BMBpEantuwbEEtGLJZpbDMxxWcxk01B/MfUVprKEmLs
1nlarGZnWV2L46jaqm9agkbPjBiZhfepdU7pAERnVD40IKWK7A8BcHKFFtQLz9GU7ZIcN9743Urz
vbags6GQi0OXBXpivVY6x34qwWiwE8Hd53PtbFsXYbwdHHJ7H5bPkquiBS9ddPmqcFhy6wYg1zke
UsHEaG6B6LtgM7yn0UScttVhpNQQhUEQY7mF+BSpyEGCMSbW0Njq2VEm0NVM5c0j1qlNKFTCfm+T
4UjuwCoJQVxHlDujlCcOa3K/GdknQbPSvPHZBOKfmY3XkvmFwksjCLdJuRAL4P6JV7I/63Yi6BhC
Uz+VfcrKIbBvOsPMIGS2GhcMqqqp61FtKM0azGrAEGPODFVdP9T17YBjhV4XF7s2bHuEDWlk3/ru
lmuYPaDeMSBNj5KD0aixyKc4jJDDmj2PYT5ehZJ+4qZ8n0YBOGD+1pgVjfnEE2Wb/8h2wM7sZ5Bp
BwJxKbZBEL6O4A9ZYOSnWlGOrhkuNONDhu8eUVxFnH16+kyBaA9yLMkA0v2KETVn1PSV29plrL3N
kK2Rdi8L7Rj03SZj3JnqZK7Y7o9U8cTiaBOL3NVuUT0hpK8Zq8h2GxC7pjuEPgL9xFlQeWcekY6D
oGZHb/wzFNUg+AsVQSyg6nWsixKLRTEs+IS1eviga9jIlDq3CK5qp2wFrWsSQqIWmvtIReYrMXCd
DsAdTn70aCNTqppZ0ls2xLcGrJ2N2ghzQ4k7Xa+/mXlOi3HG5bD5nQ/gzMxOruK3DIAVYZ7Kodlj
P9mjL926yAdE2vIIV9fA/UW3xgA8XWHaoah0gVe+JS6BbC0GNpO8L8wR9KrqHxlwKyWIjrIxeRk8
+v5wq2pvLvTPHuFSFvuMclEWIY5KQY6yjU9mQSZwOcbsFdKBhfSM17iyV1RglnwFPL2YimOcfmfB
04m3rDd+I0qmnNRNlbo3iqZdmOV+PGQXdbrGY71POvGjKKQhkV3Wt817aMo9Dk99RBGT56DBO5Wa
ZBYY5uorSJBrUnjnJAEDZpZPtxqXZGssFQVpeaj/C0e55p0/tgaB3tFHWO8HfJ4BV1yOcxgbjoit
ZTa+OJRKGfMjpvidz5qEEhByOg6ODpDfPcLvjs6N7LVm7XXJ3h7mIDfz0ISsFOp6P6Kadrt8F8H6
Kll3BcFvmrW+18ILtH5UPE1ZeHfk38Do1EqjRYyZ3tL2iTvdXK+7EjCi28WWBDyvbblmCUCfuHvr
jdF99vGn4yVryWvFzCW0Q6RacwSqxv/vYXYfc8R6KOttxQkji39GqgL+uWuietrJXG9aFyXByJds
YwKSwgr5o5bO4YCWR3PnEe8SgIPtVWJ6VaTMAN9Vzi4zdfprPOCVNkS275x8xTbrWLvm2sm7lQob
fIrOfIiAHNAcef9YYJyz4VVNTiFXsjJbgnkz7OShIBDqzZ7OhAkWNLTY6tYgCrZx/zKfgoCOl0KB
ca3ENyf94YLHRDFM5G//AST0FVa9XfZX6QP6gBLMW/JilFcnxtH6F7Hv1I0BtcqBVJSG1jsm/tHe
gjpYCvPRWLmveZIIFm7x6MUObjECc26npRYTQCOevclcaLxQc+tsYmUVbiS3ELJYXTIeQMtoyCzZ
pCSGppXA99Ll9Rfiwg8ozfxK6fp6ZD+4b5bNrbbYn0cxvvm0HN/ivPvTbSim2FbaFfiTdElaT7o1
0m86rzAhQZR3R8/QtbJna5p/BPdZz35wz1ALfJh/ydHpMQ/2rXoGj38D8mwvvLB6l2QyrEIrc1+7
ivymKpwD4nGJBZG3sjW8bKBtdq51SVoreODIaPFh8NnqqvkxpdNvDGhGkEZ1q8gXDGpcSkwehS9z
YpBKJy/WOS+v7UYaox0r3eW6Zu8GBmQMVLpvFZP5wh7VeusUd3hC5TVLX9i2jxtWlAhmK6lu9bLO
YCs8LQ7XMfjqOQChVhTON7PpYvonu61S/eoJDLtdj/waPruOSHEk1otEjI2Js1pjfAHIdJGrf6n+
3oI/ZVomVRqmfGl7O2mDDUs2UEes8nPi4O9Yq4woaKkjeSDrtQNKZ9ogoGIl3CDNLEyEjXzsoX0I
rXfciW681WNIHNWFqJJFwBCyuPU8zYqhEEnqbjTdL1kQcAhBPQeGshTEiZfFBjMvhdJN9kwHLzWN
fWX9oik2Y1b32MLt7olSlLjfBsSEnkCdRCNhPsnxpXjbyRywUggJol/XNvpzYKfIQyKSgTGPLi3v
T0KtJMJ6laCZI8Fo59Y8t79DHq5mhpm9NQVvubqRDjUuOjiJMnvuaEOOY2Q+g/cb9yddPBvyhMto
X4qfRl6Vyl2Z7tfQr+PukTANxlOyZ2QUe4gANaAALjFPwUsgDxXRTgGbw2K6l62BQAEyen8I+53L
+ZvJPe6VVV+fSEpdtNCRm3M7XUX3W2kH77cbaXi1PW8KuS+7onzPSokEKzrmbPKKOj408twx+wna
txwZmj6CigSJOIE0qjZ5x7vFKJJeHZZotwjUN4B4C6f8kHg5CQfJ0qNH2W1G1aZhbm+JDm4u0xu0
BBqbaptWt7DvZcV8A+m4XKjM/PXwnEJTLb0VGdggD4DCkAJfoJX4wWMI6xf8KI1zjCaoXBIVMz85
DDOCHmehWviglZelOxvKt2RGou0yFkWzdqJihaGzZ9TZkAfXanfb+heSXtmbvgd7bCK92eZC8qYL
jQSYvNI42ppv2rfkYeJGrCQCHQqQKd4DOMKbAN3SXcZtvFO4pVkegsxlQtqxI4eWw44RXZeFzm+v
Tpi9+WgyrDUj7m0YmgCliGGJ9ZXDR5MU7/Zs4A1evIHhL4O0kHo0Lt4KmONu+i81cDdQJkpxE84x
V+ujA0ozrzgriRXvPho+ZZNLSueQKvlrj1evdW6hhdO1gPTlLFq13rmIifLyDZkfMxe3OXcoyDPr
E6VAQEKzQdRR0kMSi3D5YvBIYED0la8z0SeEMLL9gCqyMrd1ycIJDQxNIug1LHY2D8Ot6Z/E8iHu
cRdZ+ZMX7S7FZtBb/2S0R/eyJSZlG0JInWB9kiyA2tqEgBJCKIk2OdvP+YExV67NqLjYtqyYsNUu
I+vT4VMrCVoux091znWZ7jlJ2uAMZN1uW/PZcScPMc9M94dME6UJElyWTOyBco6rmBWp3aG1ZlOp
s0Y12gQcCwjEEURRs3c6kIvs8acBYRWwWVSzrkV7zUkC7RGNH30iC+aRKg1T0ZwSKwTuCNRtXvFS
iPxFavNzja3UyilCtERddjnyP7Y1vNcgfE2I4rkAKdSHCQt2VzC80tuvRrEBgozTtdcZGBarifll
yXKnhOev6A8LnhfriA3lXSTXXkDoTlEFOYQkxJYEE5kgnbDq5IlcFZ6cJ5EMXAOBxMAUA8kzzcza
GDPDr+IESxTfKFsCeNW7Po8UvwrDqxmBRO5VbzUw8hFhnq/RY/dvsCwxfNbfRVpStytVuSJeNTpH
rfoaPILSaFltxOprmJDuh6T/paXNOlhO9zBQI/cgB2eYSmwzubTZ8KKaRRxgyZ6C9S2xBIpgjXsv
ZnDE0Bk9dzcpgP2OWnzJO3jgluMb/GBbdnD0fIyKyuVIDCPUqt3EworDBClkdxDprezeW4yMgX42
ih+ccYvw1AavKNH3qkjgoNS7gCmOgTaMq27tmkxhNWyDqpW9GRpkkMwRyfH/PxksepOh0w4mDZzG
ltwz8B+rhfmXFESY5IRfrUJVCsiG2lfYh93GAo8chAEEJKv37qptUd1H8sej5YOlXq8GTe8I4UXq
4Ak/Djt1aTSQMxTA7pXuIXhNyCAxKnElWICqPP5IbHQWpYnREfMdDuYWGrXltqfMY4LkSMUkmw+F
JRmO5FjCEo8XYTGVD5kHLHm4ORx8T82cMHMdybuwVckL2DDddEbcAipYKWe2JlQjh0Wdjcu+sAAb
kqwtpvxNTMF7T65zkek/PY/vq4J3E4ocyF07jQ5KWV7jpDbfnKrP1qaSHKEjUQ34Pc9TjMAHzz9Y
whlpOU4pUud922ILUnFu1asaqRbvsGeMh4S0vMbgRC7EqSEfCXrqtaIut0x+du1RU4G0oSRVhfsO
/IawZ/h0AJ9b8OPW44/V1lmd7jJPTnkGPb6p6q8xONjV8K8Zu02VBjdhtKfc4mdZpSwbHbaFrveL
cgfQM2K7IjGOlSHsGXNyAQz/imH0RnDL0uRo6AsYldqpo2Jo+KYs5uc1SoABBTZeEhXym1D7j6Gr
v3TiPlqCwkZdXZpYPTBGI1dgE8PDGmb9Qe+sRy4MqI+fNaLKquJfd1z8TApr5Vea7a2jx4bLvSDQ
apVzY3BPMzX+zeJPpbiP6j0iJ1tGm1Qlhhphg1a+5M5Xi8KwcovdHFQ85jt8Dkb4qDA14PhbWSIG
L0jcTEauK7sJdNRliBCrYEmEbLNczVmkHt9QZSW3iEsa5xTEi2fKbNEbGeip7KcEkkTiVXufGq/g
kJ9F727+3tdM/5v21VB+B/NtCvlNAUCy1fcGOWacmzQ3P7zl+0IYyNVyn/ShEjOP5kvcJJaMntko
N2Pcb7rgJ0/gxTfUKmMSb+a6X2yCECy0sHYVt12ejmcDZMKcebExU+szju6GRg/K/RiigNRLFAwJ
4/E2mbYD12o/YqodARFBKKnGZp+q6lryyU6D47dkRCDHtD4iZ7jnQ7nVTBRWlRV8F01OTmf3EjtE
jckTC81Vh3apdOPXQj9oFVNQ+gQzUlcDO8cKMV/1MQYfkuAo0NFLR8keMoBU47Lkw9zDlGiV3zLc
8qkRLkncXE4MQkvTvne04+xMYdDephpaXNJU+wADqtReo1i+RxZ8LpsIEw5vByxG9eVl4arQ80tV
2Hs4NsRa03FSsCqMvYwIF7HbMlHoKBocFMwhXmFECL3D0L3bhNFOKCS7JnDwxpUa0Fzo5lkyzDJZ
y5s4PN3wbNccXVq/zhNcte1KhsprwOZDr8ptQUMsAFB5RAU66ClahdEC7R4A8RaldApjB3Ay6Rc3
K6/9SWPn1K5S/lDEpSfchbVrmys8KuBuazx9dUNBpX10OOaKusfb4VsNwyaQmjV3u251/zoiGWMf
PgXXdrdKPQeCL32JHuAURr6b2+Zrwg8gp421SE+f2K+bsO2VaUTa2/mJGp8MmnDaJCW0V1lGJIus
XynxPUXwkZDJXfNYNft5/x53LCGJIIBqQaWQBrgTarAy+GCmn3H8ZZu5T1QilayTqnXb6O9PkKU8
3/xe/YRBAJyfBXthHDOkpKV5EIoOTZeHDRlJ2pUkSvxYbb8eocAPUKnG+Mn5v6jd8IRSnFC9R59S
gqBjxPtxDehZbH24tkwHzMS+wXtdK+RKj3aAOZ16fSxYuqLIkNyObaCgDWFbqicfs+ypVbXdDLQf
IOIHcX6d7ZNJcCshPM6xjr3UdkhoV+4E6kn9zJORr4tIV1Wml6jjOJj6PWi+d5KrFrGCZsJgnak6
m0rP/JwQGj0mSQHCHHdKNXgLxk2MSWoWXIZgZqceZpW0Kr5IvzrbHb2NqG4umIxuBNZj3AqMAXgU
dj4AwpU3tN8il4+5tNIQnCxF0O4q/DcekfS0OyFxuwR26/Z+wPyfgwJQ4oOOXLcJ3R2HC88NwESF
fFjK+FXYHWDonGre4RwWoSMOhYU4CDJK4Zq7jMhcCz0zPaZs5Z+CYDBu6kOia4+aXmAMTmF+cSG5
Dmr6WU75xvwZxMWsm507tOc8h3WIPQkjac8bB1eDnQ26MH3cqZZyN7vhwJ7tWGOugPYPUUxfGEFM
PF1V7PJ+y6V1cTTz0qg0tC0A0uFhTOARks79FTSxUftmW5KzkrD5sn7io9hGCCWamrBjPIE0kbb3
o5glvCc2l8qdmV7uGZtcL59xP27778JwfAcDEDbcna17fNTJuK3Jwcwd+dGSN9NMbGteB3Xr0ZNk
ZnUQWgGNw9hE8hYP7ls8FqfK8Bbm/POBi2y6e8t9DSgrB226OLNTZt7p8Hq4zLfYmuRKc1HcfpW6
76Lwzek3JVunY1tBDh3Yk+w3bvMXAjQ2Cu4GXjxK9Z2qQklBGy1A3CRj7Y/qhIa63WsNAq1G+Yap
egWo1CjioSQYwsx+r7VoaMBgal207UxEtV16blJ7q7GMDpGtYgA5Fcwp7QJVLlvvmM+nIvtIeRE9
ACKr8ztTxw6GJchMkeWLpZZfs5aZYZ1usCCx54KPsNe4BIzfsJ/xEsRwMjBSAlIJnngIXcPZJiWE
IjwqTiBevN7z6646d+W3K5lkCV592oMK3k6X7HTmXyEVrdHcm7K6AG+mG23Xdg0TRSN4zhgvmRa/
d9NFMqgv9F/ZPhNhw6tJZh0CZ6qvC3LnzQZu3JylPiCQ5b5Gz6sm5TanL0nK8CckbTug+PGy6S2c
zk6m/lpyA/iaJM0Jddir1RGcpqNY/kKgMSfjXKe0Bfcc/MTQTwr5kWdfEds37MkCPWIX5RcBn/TA
hH7bhNkyrtDdb2ikcjzQUfnaazfgUgBWWdegPtJJ8hnnhitc219K0vgt0B8VXVmYtr4V8bW1f5R8
/ypqdIyPGHygh+N9zBl1ZsxDmWOz8+MqOhcTQ19lXKDcy8yG4fa/xIStl/3TC3ylsfOmOpA0x3cZ
/Na5tmponINm69VfCSleCvnuo6reqVKJ12Kjke8c+w2h1kYWrPk9NMSUvUVyLORtctK7Yj96V/lU
7Gs6tGTicHe2CGOcvyS3iNhKF7gryyr8zJHJ6m28VksFmDBgbYVIBw6pYPrTueaHdGcNaHeA9lBu
+5X5NwoF16mys7HRZfrTKF4AVkLxI9ETedhUs6wF7QiTCHlhsevoQ+GuoT6PN/N6vsMJ4lXn2eZm
a9ra4DATaJfTLN8Q90KjFX8KIq3arL9nYby0HIRFLCAUMqx6Vgoj9jr7Uefcbu7VSK3b7FvKKySp
7NwHkBAqwRpWVG3BwOyH36AEVNkC3oiGehViSWiJO1WR0S1YRsKdMTdIuXZJqDLq678jQBn0eniR
pZegLARRDlFwG3cn1dzJJ4sWhQKU0L0bv9NgUg/DecAV7MTXKL0hBEd+qlQW45jXQFziDhDej8rE
jYRe89F7L6K7TJPfJ8dI4HdbOf+8YoZxfRQI81rJ3lOv1orkpNtDL9wZnDT2nz54G5P9ugnBv+bG
csdjp5HTAWK5q3m2LiSwsqz3HnbOQGpIjmwvRxkfKtPzwe8dSHpZa9YPcgAeHvT3HuWBYiw6yVCy
tm+8U9THHe+V8EkXYEBTE/bxlyvEhhgnkzsNJha9h/EUmiDrRl6IVGjC+uBwoVcDVtl+qSuXRpSb
oVHO7iFunjYQj0R/hsw1x8zZodV3sj3AxVWcaayODpKVY8ZK1D03fPVBDt+qkSm+JfT6Ugz/shDO
mTKEZ2QS+UoBVWa30ls0fXzoRqnvI9ES5QuIl2shyKB3UbU7CBLG1FqrKFi6cWxeQ34neGsZz0OG
GttVx2gIThA6jiTO9K3W5y+Oh3ZYrYjcSWR+mcJavaGqWwWThL2B5WZtxaVHDJ0GsNB0yf0cmY/U
GrSrBJf4ykVSgH5lqXj52qtRcGephd8fNtYIeOuplj6e1wYAOCdC7Tr6ftDCc2uDHxugtHFkK2a0
Ipn+s0F5x+Y9e9e1YNrU1g62TrQJhPHHTuiznRMUc6jUHPjhXgWPfgwgKbK88+gaAa6jbthHAL4O
Dfg0JOJleRKKlZFDUaesdWhzjaAL3yyzgwUIl8j//x9rB+RY5JUoQ+f/ijdgq8Wk1JLdkL2ga7ep
7GvEM99xgRZA6+LxAvrJPiSNiSZayXl/LOZg1hzZ4TT5LaFP2eGLUd290Er74ibQuJpmije5NSFW
tgttNTWT6xejxwQjd60DI+CfyByhxxnuP42UBsqr3l2rhqocatKeV0kyhcuKNAr4YloMC6WyvnqZ
qoeG1dLBK9q/HFDmpm4Jdmo18t1g1eDyhNaE+8sbtrKkixj1qd72I7u8weusredkV28YK76oBaPU
DYNNZ4HkbysUKTrqRm+GAnRdWaG6lcnBruMSp0PpMHkxlH3atgrfYHeTxlBssrpbRQLAo5hnc6oL
WjVtRn0fprm9leDokkyxDw7ehbGFnFw41iFDJstjWF+rXBSYffFPUo+Cnon6C9Bhd99Ipt+BOgdt
WrrpZyKMjiI6W/2kHYr2NXLt8giCUW8jVDOG0eJvZU6m5UCxHS1i7hBMSN/aqtrl4RaaHG4gzEYb
M6//eVEHXpUL147BRpphJJeuzYOtsou8Tu2ND846qHI5RJHcTTzAEDoh6usug2dUT2maWydL/YNv
wiFWlB/IzCcUMMq1Br5JCRiy2Wt1dzs5XEOYg04Tph0SHRMt+B7UEg5mQy8pyn4vzISjvCz+RUit
TlIJttoks11oF7/9yEQevTbEoCA61INCcCcmPzuoinWsm+sc9uqaVpWxmpImfpN1e662RwMRRwlg
ZgiV1ZnoEnFgsQfzBgyOZwSv7Vjg5kxa+lpiahbtf+ydWXPcSJal/0pbPzeqHQ4HHDDrKbMhIxh7
cBeXFxhFStj3Hb9+Pkg5NZKyTFn1PmlpMi0kI4AAHH7vPec73eShitrMfudvW4Mde6EO1Uwgd4jr
jUm8jQor89kZjAghwPWNc7LICqEaEEO+C/HIYPsaTvikMTxRM1S7OqUPpvKl3R5hNhyIOMWvJLCI
MImfCjKfwDoJMflYX64DZpVbLcHvZPqlXSje7mJhVHP1YBvVgtLprc1YNY+uhZktzspr6H6MDYpR
wDnO1dHOHxvo2LveQbhJg3FTpLTXCvCLVQFGL1CntBPTtrTpIFk9pFg48OQm8BQl4YK1KlPMX0lP
vZxndkVOByRiBHAKzfSK2Rs41Ckkidc0kYFGaMkrVJm+8usnhw0NwXn2aliMsFFHsZdk0RLqweg2
GIuzTBcRDEuyCLvwSg+yu+7Dpr9GVvyu6jjZzaA5glyeshqOS9ZPEVYqVF4RjyyXmDsuhgt0WmS2
kVy6biK4goS2vtuSFT0JzaVyDNgqZYTpZOS8CeBDjGSdZXVIH+ou+wS2jckmtvkqbMcrVw7473VI
eIcxPMkwdmC2J+LK6x7KSFRnK4y+qERFG4G3FFWroVdNZwNkS2hUiAIIQBfp7YRx5THBfEgO4byS
RoHbNHLuPIMhmrW0LFrvU9TUzlqq7qNKe+bRvSBMZ4v4Nbu0EtNeCaRjeYZ/H1RZdDWS+sHeyeP2
zTpjLVLjg8QG2gUSLyGwighlPYKUZhIAYX2IbJPlPsuuxS4EZHznO3hjafVdxHsDKNeRRvqq7hjg
eDmQQ9XKRxU6uDK8gWRRMX6YkQUxLsod1Nz540wRltKohWrEZ5UH9caYT2ZGuTaUSPWgNOHCJvfH
6jxs+CV00m9M+7yrDmU4vrmNTjGNU57UFvLVbDGHzsXwMXRBcWLWXJxi8+sYjO7eN0dnU876xhyT
ZK8dULZGFx+NuqIPZFrrCXj4BQF5bKgYwLEzxsXdTcMOGuRhoul1rBAj+KhD/Ebch7S+dx6he3WJ
wb0E1HOhPmNeci+Wa7zyh4/EMN+NwtxbAXhht3HK3cyMOkErFCT2PdIPYhtR0GrMQI4x3SEqU7de
9ToFcksfT2H+hPkWjNRsXWg6F8Tar3FiDVAfa39dLeZ10tkOTZdtTKt1gN2JPZ+ZWHsiT1cuffa2
Ks5+SYhcz8NlrRmfS4vaJcyIZCvgMUcDsmCoZ4pCoO73oQP7IkO0puPZuwpSDza8MnCUA46xkqQg
J2FsLqNkIEO62C8X+Xm2wXYZNLZQpTW4/+4qwwq2Boo2XQL3L4j706lxRA364uqS1nJKaGxQpida
kWQhe9eRZ6eHyvQZSE5VhWGBdI9awEownpxR7bO8cLFbaZ4FQbsB00wpYBDNOQ0+yLmspKqtXQwi
HZRNLSnDC7RNnhbtLvXQCravbanVSRXk1DQo1nxdniuXPFfLZWPG86lYMYDK6McT+J0apbHP/OjF
NnucvikrZ2QsdrFCwsdjlENE42vYtl9TW7ODzhVA4LzZiomdhYEDaQ1yPZHgyBqv2WcBKm0zaKK1
R72v8jC8EpbzpQz0U1zLNf9M9PfkuRtfoHpLMxMXJ+NZXKQvae0OB1Jb7xDg2djX4I0SYgli3eZe
6noHHyIKQK/i71vGl5Nb8vDEyah827mokhFcBTQOfCq45V3CXmkKVB80lG6TdAEojYG97TKsa4lR
KpgLuqSniMM1hED6PsHeWjw1dYZEMkyGm74r202YyIemTOxTTqQCiBuEsPCyBS0hZow36PJPoK2t
RwJ3uWVtAMjE0n+GSWXuigZ3+TgH3mleZNgDxYPdy21aEmhoo9KJeY1jifLkUvH1xLVM7XbiuYks
OfsElHAJLeY5mcrgWlSQH+dk5qMp4enK5rPwjOeAMHDo1OPWKaoaPQR9yLoaryoL/0bcIoqkbwFk
unOB5JOuyw9aN73d3jF12JkEYmFh8vZhDIDfiqB9Ue6DnqV0XFWZM8BXJqSydu0F3mYdBZoQJq0k
/LY5lbQ2d5xCxGctY3IdRUAiMwIJHZJOYcpy9QD7xQCork36JxdRGiULfja7MtPruirVY+3CZCsA
rEbSiNcT25/nRLyG9ji+0Lo3SBVYiQL5WZ321b7NUUsoKT9hCriv2Fdez0m0t6kdzoDxz0x++iu2
ao+o5Ulyk+iwioZ3VE7EjjuoAQBzA81zdMOt5TADaE69VRxnGzvFBH71UgvHpBZNLVTRBv1Yf7Ze
Yaq+jdNT347OqY11u2LvXlbyIx8zcZoQMZg240tbBCfoEc3BhshlOhVy68IB+kFhEI3RSbsMH+3U
O5jCePFHVHsUmfQSzcWQ4D1OXba0CAfoilNyR5uHxqaojtrx4SLCiwO27u3LQOx6g7oFHXK3lilP
oiGxDuPYJtdMWi8rw38pIaujx1nPDiy9ATrVRe8Z6JwJ+LuBw+b1Ht0KUvFu9NyjcI+Cl2Hws6M3
3ZJMGKAjWYJRNJ2mjII8Tjy5UnWLc9YI+13kpisFEgud1xGzABwfs3/BAL+botS6avzpIxeGvdHR
oSflKlcMclrXuuhsh7F63n0lXgVPS0SXqUfnmztIdghoTynomOvmsjpmMFfxTvrDZWLVr4OrKDAK
H9BZ8Crd6ZFn56ahGN86E2vX0IFEs1rC32QeIT5v4ZfKHoPr0JTGqWZqmI/JCOPa2aX1xIqFqFe4
871jFt51NsoVuETNA3wCxNvSzAdYQuQTu5YgrxExwbVC4Jvuss5dtBHRS9gF1rVG4FQaIcC22py2
eNcglFjDp7LFlBkp4DL5onN0zXHnxoB3c5egTmYSH62goY9ABEx1bDqrBHOPGTZ3TACBJgGK3A58
0Hjws0a3R+13V1bE2yV84ERwbbeZOztG7eshoYnLaWuQj4qt02JgYrPn41ImfE1Ym7yLr0p5j9od
BQka2IukSj4jFGdCb3hEzGXedW0n92GNTNVikVmFTkp0QS1ABo4QAKWuu43r2R/Srmljhjn89so7
kpmpya9LVtVIjuvoEPdAN/MQWG35EqHJS7yqpghIC0QA3o00DLzwu9HA5NC24GBmMpnGGkUhndhV
xP18keULuSoJv5JyBLskRqQ0a5i9I27cYWg2Gt1dZalzOTafRGCQ7lOGt45Cm5gEioEzmt1Wj8OT
C2m/hQM7BMxTKILItTCbEbtVOFyhlcbem9fHpkO/Ip1mZ87O1xqC2yqYcbXT2FkFXt+TZUmpMo7d
xehVck09g4wzPgxTC3snLM5AIX0gCxsydTG54NnE6f5OdpcHy7A4cJ1YV/8lyCwg46cP1qF5Zxr6
WGJPxDq3qjEYrfTcoouJ9qruhquBVXJbIC9roLSvggkhJbwZMr5nd7xMZ2/7X0UaS6A6isRcwS68
8dhUlBqItQ2m3EF/iyO11ailk+glN+5KH2FKETUEEMoHz3eG7f8Pef1XQl7t32W8/u/5S/35LYrf
fsqF5Vu+p7za4m8WGa+WkFI5wrM0//I95VUp8l+VMLVlWZ6rvv3LHymvyvybcLQkFdZzhWdrYf3n
fzTfU14t92+0rWxTkPMgGTXZzr+T8motGa4/ZLxKm9wDS8CPsm3T1bxD/v2HjNcJu72WDb1fNyGm
zMdTARTjRlFfXNQqdulbJ9iKe4fJLjbRfdgMB8uOr0se1zuoqcy1WPBXqaC7HBpJCbCw2s/t0SqQ
9jMguqsqMmxyvG6tzUYgnRgHM1ereyO+EUkV7X0MoCCjwS8E4/g9k/h71u7N96P4McLWVH86OGwc
AniOVqZHthAxuj8eHEkBRlIXRGq4hn7R1XQONQZjT59b13mjDrz3GKD7Bfo0Wet3tzKP1giS3epe
vNn78sNF8U/ejMXn/OOZhlEiPK4Bz1aCvaknlzf7w5mORdqWXoIZzqji50I3L41b3Ea6ZFFCfxar
bep4GzlFjKfGIdwTFn9Z0NV2cudrkCAkC7X/WVBZEs7DQNKdmcRLNvpDzKw4gqtWLtkRLP64pdja
uk+W60L3pAq11QpYW7IuhOxWTg1bIbLbW2N2wXkiqxqc9On3h7qc1h+uKcvm+eK5HKvgWFEaE5H8
45FmPc4hSnyxpmjwD3IIFLXoJ2cymnUWteaFkbDVxUX7+1f90/ldXtWzuZOUZeOQW9KMfzy/Uxqr
Jif4tDHd25jJLYKubLFJ15e/fyH958PjrnUcIaR2gUD+clXpIpXwj1tBtYWiuM9AfRnRuO9NF0ms
GR9Yvf31v/2SNve64NUcz+QIfz42B95Ea3ZY8GmBNgdjQn6RtZrJAE29xmOqPMZEI/z+Nc1flobl
YySQFGiDyfrESSVp+scTapYWYKkBo5qllL1P/X0hncd+yg9DmR5mCzOZM8O6IFm56Ngp//7V/8k1
5FiO43LIrsWZ/mVd0mmA5sDPx7XI3A7S87idXHTaeUJITmw9Fg6lk86v/v0XVZ5gSVTKNKXzy4Vr
+CNlghMTWZc2kFsebJuD7YcVKj+EVFRygCn+8jTLP19ODperdoQtOdfql8vJ8yd6uE0yEUtfvcIo
PdeBPBeRD9QUpC0Ik+FddeHRNZnOsEFzsHvmKHZ+f+T/5OahnBEuzymeONw/P3/WJbxlDe+GzxoA
Tx6jaXFTrq8i+vL711nO4C9Lg+aFXMsxtWexPPz8Oq5sYwG7ZaAxQOsDV3aCLEL12+VqLpFjm+im
Kvn2+xcl0+LXl1X8xwpMPjoXMxfWzy8bdLGewoUDHSndXblFeBsYUFwT87p1YO2YZIte9KbemWFy
nYz5B1ckaTUKXnYRtZ+N7JYzzp45Ken45jFELf8xq+OGkCQLF13+0Rrpo8xC6HzJDAiq2aKjOobk
kIMxp603G+LRees7izY8KhY6Yh9YClHVkK6VGJsRPHGYv8OxfbGi7Kkw5+chC17HOLlGVNTp5CGo
AJWD5AQwUeKz6+n7JjZcTLTWup4Q66fmmy70SUF3za3gE2Str+QD1Bd1kd2wL125yXvIc3dEhYiN
6Fka6TWyL7SE/rkc6u2ARsnMtl5KB2AQd9q0H+hl0CwjxnzskZfEqI/rs4pmBI0uHDyUV7Ns7msL
BxcwMkU0ZRoe8SJihNXUM8FZ1V4F9bA+lSo7IEGa8ME4kXwYaug2EpPFFcG0dJhU9RmNmL1Xo/Ew
tTGJF218A9sYGNtQB1cupDuqC3KMJ/MgwbceQn9GjcfShWqop+1dPpIo1B1zN70dnaw4RBbwTWFQ
wSTULIwoJj4EYEaVINylsOyvg3V2sjLBNV2+Dg0mlpbtwSUIw12BcOK+VADzeLDaQzAcwU4eyF1o
TnyYX5OR6GzPYpjsFQuc0l9bvsb8IR0KBguRgp+hQi2m2TrA8mt1CNhW0SwWFrmmxQnNqj7TnHFX
+DUfk2EnkdysWkEPcxAGBE45HAuolzHhURRChC4YpA/t7dJ41iAp7dZL90LB0/Q8a+MjMjkMSUTX
LZVY4e2GkWftbwPvug9CpDSJc6cF5msMN/NWOv5FxE7sAohXdzOP3o5DtpgAiWFdpeMBZkj0ZPnV
s+fQE6P0EeMY4epr1vOoil2DljwqkrvSG+4t+ThSz90bIDdl+BG4mPQtDyGaIccXNatpj6RcbIQH
IcjCDHZg+L2ym3PfFe4KkZC5qnrna0X0xiQC3FWklb2XDDo7F9+HEXr9NRAqD3TQVkXd2dDxJ3Sk
pLd4trMyDaY2ma83MpARqSIlvZ3pA4nQp6SezG2GkDSNeoq6hI0Q9ypZM7jRZ265Rul223GiWt0P
e+nSTgOkmxL2Y755LTwcUUAiYnm/Rt8CXvLWZYiKrc3AueDYuJ+b/Cplp3OFEhh+QgMCq0jRyoI4
g3PrwYdB67dhiwN1wQomQLJnxkI+lDExnSJJ2HgXAaIr5R3wEmeFvn1e+SSOrITXu1AxXGOxSbFf
y7hGNdrGyFHA7t3YuZqm6DZxTeeQwwhEKa02vcDaZA0Y3FoanUfTBrAyze2pjtqEC7QKCR80X8ri
kl3mTvbRs4CDRThwLTeGql8mHAJpoW7T3kC6bM9y055gKkb7vu+/hDaxpU7TvJrDYKO1KrstCAb0
LEtwy8j9gXLXvPOSEa4PG01vLN6gldIRYMgCJKqOW7DvafBydlPwCE1vnOagnS4DG0lzSprakIh3
mJRQwUlnKjyoyC2AAyFx9cREI6ZwpqH3kDzmj0hbpmzdN/Zd6tR0GY1D0C5Dq5Z6O4pp2heAeyHS
Fxsm4SvyZ8hWEnCA7d541WV6A2fUx6dI+wyJ3In1q915zprAxecxS5cUSfTwz8xaGdH4GlMMgRSY
fp6LEjVBRrN53zTe9ABSsW0UdzLZTwDoOnjzEuVZO47ZValcYsurz/kYf+2bMr6pw+nAMPsV67OU
t0Fw5rpjnJSUD20Ma3qkwvIOEgzRunXltBEOgJBigEg58q5CNOrog0HOB6xad1DvSQxlzQ+wcdGM
LMddZUwzs5X2lTeU75KIlqs9OuTlCI0QfcIIJquRgHbko+uAMoH0Gae4nkLcNIY/j1f9AE5sHtOr
yHbkNvLNDUQu2h/TbNx59Gq2xMBfBh0gm76NgoMEHbVHjdlXONwHg5m3VRcrrfDZuE8gffrLvCSq
kPTBFPv/MF2kAsQmjphPMmghcJhPPrmNtG1ZfXSKtk7XdY/sRH8hJfJgwmyfGjrnHtCkdURL99LJ
81fTyrkCSDayJlT4QGiHRKdrFiq4A14E2UCSbwmpVV0wRG/fwYaeRvlhRVZ7zqHVydJ+11Y5A1Xq
z12Q3QRRK1d+Nt+1cfk09P4GM8p9wjCvjEe0d0Z6zof7KpkITqvRi5EQc1B0dq/csH+YiKzZlql+
alJFxkHsHEzHequmWfGZFk8I+z3cAviQ7UyLXYXz1IxidSN1DvnrPmrD8ThWoryIrIVFp/3pioA3
urBLA7AeeCjE/XXY8NWBal5VQ0O4bR4t0yy5TEByO+H9EDu34FdPErbtYvP4KF30VXIzMdS6y2DL
QDq4dICwXytPp7c2oeOXFQhCkliICuEpSefOXW7oAfVmgme13yqrOVBlfAbgv56PGQyzyy6KPzte
NTCW83Z5BAIcgOqqScmX7MX0JRxwNDAvYEsElwLntHwwJCOT3+/SrD9t+W1BwWiaSi7lhv61rvK0
F7FyhC0Pn67YdIl3mzotqL/eU6vAZ9KBAj7b1zX7i5Ex394o2QdVNd36Lp2OiBLeipwqKOWao1sH
YSzt223LtHKnY+LUCa4/uoaPYbx5njG83Heg9smrXXxKd20KXZ4crXOMtNoBSLdnBH8MtH6bu8xC
VzEFl7owRoyKFRSg2jhXz98O/79/6lY0f/8f/vxelBNZemH7yx//jvOU//9n+Z5/fM3P3/H3U/Re
F03xtf3tV22+FOe37Evz6xf99JN59T/e3eqtffvpD+tvXbHb7ks93X1purT99i6CL8Xylf/qP/7H
l3+lt2aabMb/+8ef/8f3LQfwv/5zV//cV/v25d87a471N4vOjo3cx6ECtUx2/f/orAlGbI6QlMrS
cpfGzx+dNcuj6aalSeUOhlcQUvWPzpq0abp5muaMsB3Lc6jE/u/buvlew3z/vDgNf/z5x+bTty7H
j6WOFkKBe/WEJ5Z3YC81yQ/9iHm08aA5xF2BvLstWhRAPDTlql6oh77Tfuks2vBt3Z0oCUp67jFI
ZQvOSMSmeV32w6lpmqMxsxecS3QjUEKhVzoXJdUrV71xVE4TIRxCCFKYxmfR1w+iNI+9waOMyCkP
eyZT6bxOo78okv90n2rakqRPuxRy7Fwdj97kjweWCoSXSWYKJuEhyolFEthORrhuU79eZfbQbdsO
Cqu0uvlgY9Y6BQU7pUlQlygzvRqDot4bmi52aPKgn8LQPJBie0/uH0J2wNcMDnkWDHB9NhjEMzYc
3nwlrSq9YvFgxxLIS5JEkFkikMSSjYdlzFa5MdY3zSFsZ2fA/dwxTWLclPaY+BRZnRZhEtCXf7gS
/8lHbP66YmlbeaaFMdxyaO5KvXSKfviIW8cpio6zvhrSqsJpWnQnq3BGtAnTsKeqH64SqyzBQo71
tWKQljuHjMxcTfLkSWSOte5KiwEYcSpX0YgBELidc9mCZPqLZopcel8/XYs2rRSaoMqx1dKS+6U3
ltglqNtAacyvoUGEaOSfC6e9S5kx5uloPljaPZYKJGrjoSCtXUwhVQZJQHr9Lre7ccOM01pTRUGI
h7zUUKa5UdrsPQcGYAlWIVwQ6b8/u+rPb9oWihuRNoHncZ39cgPBGACDkfsw02FgJsU7GwYAjfiB
to5oNyYYBNvmktEI8zadZCZvHuykOg9xsXg0MNhFeLTTCXdt1/iXXTOM+2h0kHS04WHysi3CD2/X
dt+2duV11NsvTSoemWyjO+0hFUOrRENklHgke2+dosY8sGVmKktu7nWoo40TLkpd069WeWyRo+Iu
yRhuev79efgnHx69eUYHtLEtpgTql65UVGvHWdpVK9kO57AP9IMa46M2KkarVbeXzafKhabf1U4J
lg/YrYlQdhXa4H4MKzx3I3TkYkp3lQtKOXhASjERz9BiB8rvSGv+iw6P+WsrSduOULidHO4O7RAU
+vNNQaMya6OBRcoJCYnNSW3H2lUB7BDMpaqkLVC3Lub8wrgOSUvfyB5EnV0XHZLTMEMkbz/LMDfw
fpHD8xenUi5r0y83gkJUwujEtJWLbfXnN1emcdu6ETGnozbUeiyzT32Jvx6Xn4FGKL5BYX7MCVDY
Vm4ChiPu450e1SPbQ3xkgwQXX6bBduw9d90w81vHLCoOQPNzI5EtRnNHCBHbwMF2K4SRGfLnFA9F
zhwzBysI4dw5ImWjkxFDJJJ5c+JMeuu5NN2N8nrcQQVZ1j3YTq86KgMjW2h7OHbG4jlp07u0Q71n
4n4UrM8HKMlkQRG5DKGj+sqMRj7SQd65MEhUYKlD0eI97JgIGCzopKsF3R51UdYlI90vs9wNJSaO
slEcJg+8IXlJM+AcFvB9nlQQgtDm3rWZxKKemG9DC6WxrmzqUUHfNU2jr9jvKMTI61sh5RTbshhy
6KgMMvMmhZ+MYtdrvejZKSnLR6BrELeZx04EEoWlvs3GEBOaIAaVDHeiHFwIzwVsgiAo+/umt4iC
33V10RKYk7Ubp8A77nrjrdkmCDKDutvZMKhRprc1VDm1wGpQ5s+Wwm8V21t/LkL4qfyuQ/NkdZ2+
6TJsCW4PuYGoWNwxcuX6MXf0tJkru7tKjHlHr0vdCb3WLHk3PdQ0oZv0GBl++wSQvCIdowHtQEUO
ICoTo7xyg6qiCE9tnlR1vuGaphNUSHUsRhwVFRr8oTN95AlGtB8QX+zTWVorm2voLcA1rhtwnG2S
deswNdG00sAUW6tahjnEvDzZkaTXq93nekQB7AXWo20b9mE26lfKWvxGvOaKTmNG7iyqD7L0NvNQ
wbipg/LqPvSN4mgjHFozlzq0pjXQVCAJuyJVour6j4n+HTMw6yWIMN/JztzneHWgh9cp9DbMBZXD
W8/QgcEXyN17MJ2LgWSgnMYFu7enTp3bJODxGkB9Qfnh0x14JjIXeH0OYQpIgybqM+/vEbahBpSt
cVmhp1j1LirMJomxoDHdPDmoBCEw3BILGNLFc+Ut8DL7NKP6D2OoDnIQn1KrzU8ARi+GUN4bdoEl
LzRvRSXt6zZvijPSBul/OGUVnYblxpZ2223CNk4vU9OaNtUAmdgbiL/zRePsLdq2YMCSjuAI+VdL
zK8rjGsyQRAaa67rOQTzsr/8cU9AI0b4kUkqdi2Pky/0ncroyviJ2rndCBiYuDkJ+Je+8HhblcnJ
1f1tGgbLpkWIK2JL6RYXCMim+EGT83lBv3XdlN50pI914fXzvdCtOsX51PzVc+bXhXt559JxpWbP
qjWNzJ/feUkaeLA8i1dm0HmXXR3sMjtGBRHKO7YF43WnFpgHQNI1lsxiuc2JfwhNf1W1w9UUTWSm
TA0u+7ApFx1LcIgneoXW1JHCbWVIoKdP0dhXGyMkOI1uYcUATfVgMqv175d5zvefPgVLatOxXbZm
zH+5wH8+FmVZtRJhUCCmzew1ItuVLGr1RHcrefDI8KjiuX+wfTzjwWx8CikytnbVPOT2SKwELEgE
OfjnfbvcD8TozFUDMqe6KAj42yWujZqXTFnytAMyFQHmkLKGnTlPM1CeA6S8pGLNEYRwWDl8QrPu
zphHIUZUBLGaEXAY7V/XybjqR2RfLeKrPVy9+9bpT7FF3kmpJhxwADt60/9UWEAxTNKgmyIu9uOQ
b/K24UoYre6O7Vlz4yKtNadyuKiJ0z1xbnnqZFF19CPN31UvgZuJDZBbfermt9gn++JiqGSzODT8
PdO93hcG3yIjtefSsPaDtfDDm2BPzHV4/H+/EPvogQ9HBLb8vQm9caXo9bMpj/cNqrzV2NBRczE8
rEEbSqthThIDbrGxqsxwlzdWB408rcZhDyrp8zBZzrrNtIOx3dikRYfQquvCnZjHndmA5dC9eix5
HML8b4890XHXDTRe/ha4GZyBWYwtLlQeVsaEGzmTpH6HJjCt8NYqRvcQjekllLP81JVDfjKaLD+V
OFLAEZ6mqqDlDRU0dOqPnIpwk4aROlVeRJxpAzbiNBYK0YD0gCVVzaWBm/zklZm4bugsbbTLM31O
9GekleWpFP3jpAzYwna/z0cIf6Rz9SurMEcIr7O9Nafpta9D+84gmIOcdOXNxu00iPQxGNDLe9DA
/dyBTdPLfu3JRiLSxKDS1mAAY0mYK1f5rT9qYhsGyAz0O010uVVOKIJRrnTI1eo372ZtvbXD8JJY
2zDK+h0nNbwz2r441JV3Byui26IqOYrM+GgqsqOqsbQ3tZ9+acOCpO7KKNeYuz47zWSvVcyYxwmy
V5OvAq2TbqrWzMl4I8B8DMJdr60DP75Zx96pSpGNMDcZ1iZwwhHOyVaVqaSZtukNiSE0jqB7xf1j
218SPEBWs6olzEZ1n0cDREPzFgUpzOougGSK8EqpDGUnJGu09g2FJJDWLuieYryQo0eDWVj51oEN
cT15tbUC+P3KMkQjN88eos5E8V0490nbo4siCHDd9UV3y61RgBLftYtJdmniFVMDj6uflociKVox
xp85F4++m+XrJFTtYbB9FMM95JPJvgKBMG6HMHyCHNPt3Y4mXk0iTG4uHoH0svClWuWds7jkgCd4
1Xzrz1td0/e17Sg5ih7ciC/nfiPdZJumQbANxuohZLoHaA8sthvmBwWDJel8tI+jh5TAE4WFhJDk
9JrW3q43V6ysQDiSdm8OKP3ioXyt2+6QT/I97+jEOelQ3WjioHnyWeKyqefpxBLGMKLzcB0vs4Rv
v+QhfJjWfu8prC6ZSr9KC1go1YOgqIveEtdAu2jW3B2UvbyWXLIduyMbtOdy7BRJkjFL5oA76qIr
JqQlyZKEQCCZ0YJE1G71UaT5fI7ncT6bWG+3aSJpmJPX7jN49K6stgi3Zk8HBE0m6mg9xpdRA+Vv
9IjU9ptCzmC/0woTXbM4PBuBG7QavkLRji7txjc2uUGQqFF5RPSWJoFzKttGGfOUPqeEps9MNYkU
c65vjLay6B2OMeGIiPYqEI0DPL0AS8EtLeSLOgiyTyxC8hb902420idVZNk1QY3E/uTMaKI2yI9+
12ZHZ0rSVd1A2cgim0dyj65k1oRptcMK1XL5gCTeeYjj7toYTKxbpgeZYSQAKM/GU2PL9li1injR
5s5fOI71IoT1ImT9XQOZrekktoQMSejiq6hq+3JwDHkX3ou+uh/oRe5lRMKpnfePtjuBqC6bN9EG
1ife7zNOukd8msO+1J1AGcxuPvX99CqNvQjeKyOAflYENeSTD5gTRW1VlOKuxzBJ9Hl/jIf8LTPZ
F6F7mm5jD7OEDA5ladD8X34nyxqGS0bmMRpq6+jWxGl/+53uyw0/yt2xPXtTdUG0i9Hh2PVlEh+n
aXzJ6nLaDHYBz0vWUXkJNjciK8QKyvo6iNNubQ99f5nggDp5mRKnqqN1ixhs7XUmASZgyOl3L0BT
hwPbSwnpNqxmIP7bOsBkAob+3u7QebI7CbZq6D5PLTAcwNzCmhmVJ3V64sGcnvrJxws2ctMzRjzM
mGAOAaEgu7rXu7bxb4fGDlZN0FzPBV5oEVSbNrX9Y4eP9/sv45z6x29/l7RuQ+ZYCMUrMaCsJklz
0YiexSfxr+g/VTfSQypfwABENfoprJaJcC/YiPag3hB16/OUfk6D7jYaajoZEnBdlE7L9+cVnAFQ
yc1gZhemr+JNzJjzGBSorEffwNtWM8PRo9tdJnWQ7URYowyT5XMv0MWbKHTXOCbVxVBOxoZ2WHdu
mumkY3s6wWI8RM1AHNz0GZsS/gNrBseSxtBNSDnEqZreO6xFOseoG+Tk9QiuucueiBQAYX1P8psa
j0346EYzdDmsMTcVTxwReDeh7TsgkmHj1+SuBFOKF9KjLrE0lIqhnOWFy0jBmdW5sdWrydp7CjvT
3JEMKwkiKnmOjYyK4WGD8bINdxs2M2HlXoRFzTW2eWjU70lAF1N09l2cDMlWZe57HRioMPDB0nwb
tk5vGKCaYLlpYUanVlVfvLwmwIKsKGgRwUdRIaqfTipyque2A3sa+ZXcZJhaGZpDUQ3agHi2AJJ2
DHh9mqY7AtHIisGfyelM5rNlLa71RpXb0Q4YEzYN4yYTtii2GB6rtD2rbDf6mAchij/F7InufTu9
Hpp6J1UTPWn9f4g6r+W2gWyLfhGqELuBV+ZMiqJESS8oReTQyMDX30XP1J0Xli27bIkEGifsvTaf
PjDi8WaP9q8RjpxIvfk3tZ1NWN2MVoLLxA43uIOGfaT3oIqGH5MAx3kECpWoCJ1QJMCLmuVuPB3q
YCGjjTfC8J5YCB1ztJj1nyZ3FRpuk7X1guXvfARrcVV2EG/GoQeqVlb0OiznNEQEG3wrEh/ZixW2
+H9qZ+Vx8Twblc3z2GYNLrrC5ZQKXEpKDrXcbE9wW2BUlWa6NXKMKdFQrYlgvwZc6TOOd3HJ/dpe
h5R6bJ/w68adfWSuCfcVdfs4xOO37RQr+liwQPkDpFB24e8g1d3jFkX4/tahj5pza/tPBlvSJK0U
1saufaoHQA5mZuS3zCODc7KHEZIhDjKW9oQV2PsURPFP6zgMlELjT1biyXZUQNoseWG27LudjZwm
NwVCx6EkWFvPveOYaMkyzAv9hZ48xflUJ7+V9aLZoFK0uLN2+lC/NK1o3ibO4nlJpMLFcOKYWgGz
fKZJvDv8YEsTJw86CGfZs40/8DAiaY3uf/tgrh6AzUW4zCgRJllX59Fh3lGpyL1GbgglzMH2kGh1
M/NS9PC28K9VacEJNNUIOxWAXc28bFYlB0/GRMBkjthGAfwDW3rfmhPKbVeyF8tyF5JhXpQvgR7g
yBAxjPVC2rQ8BRgOkVjrpMRDJQTJnFqYrGzfLAnPU/1BUbyv6ySqzgB7Km5Ap7vS1zF+nwgELl3m
N06DtAAnKGEvOuGNthuVSBwb44ME8vfYbotvEVjHKQuCv/SR0ziuTOwG4cywXgvQzLg63a1IJri3
A9glDGbGn/uIXWNBCgAwAGTfOjf0lM4n21qCywgvp11hMjZGZXvvPB76Nib1QwScBXgcMyCj9Ydn
latuoWm6fGo8yQzOKvKLHkRECgejcdLqCJ0UI3h6kag4CuyMsIljbR/rNBCsWGzwSgKeVoSFppeU
e8aIkQDv4jIMCSZJawKrB9ksS9nAe7YZ6cQkGi1kTRwOHgOdmLJiWCShW86NhpAk7PwmAV4NBkNz
fKU2pCC2bobv58jAggmPFFroopcxZH+WihGUzwHM/AzRw0Buhtt26yyOfzldcuKgk3Ge5hFelQij
dWo4czeo3PkUKX9uOZ6NTollfBBn5841SC2MWXVUwcixFifLYQytddNaw4Jg8+bkBMFjW9s2+FPj
dC3a/BvzInxnXwE+q0oikHMiTUGSsAlnW8445SlLEDCI4gJUT5KNiZKmcmrC5yeJcNnSD/nIZthL
8K6j//2oyiHeuCbhJ0PrHP73Qrc5ruqBeIr/fa2WPQWjrLulagb7QOf23xf5+FVn2zgzMt1clSrQ
D/qlD3zrUDz+5r9f/XuRD1u1J2uiByDsyEAtTRy9sx7mdrnIdAXs6vGiEB00RIVgolfPEd/roi/N
e+EEqCRUYZmH+v9fCCBlh4S8dcLjAV86S5bmI5Ai0Z11q2vWttM91DWeq7ataVmnfy9h6r3G/bTS
S5GvlCzdw7+XoMuiVWdgZzEgXO51gEYCscOmUdF0MP1qOlS50c0iPjx00Fm6H+TZ92MO/SnoAf79
e+0nbNNliZffbMoYu41DeKlND0r45M7kBtzRvBJrW7sc2xp9Uo6x001D98lE1agrrbtMEYlK/LTY
A/ld2Kn+InIqfGaoavXva76E7Ikm0lsC7/ZOHG3k9Ybb0k/BzbqJ8k/e4+t8/JgFGS22vcwWY2CL
o7JjcdRJx8KAn9tyG7NybOLqALo2POd0aS/Yr3djM44XhifZS2YVn+FoSGyS/BlxkwAtDafe//tD
30OA5NBYY8oqtJ1KYSZ56MbPqVeBBXCmI4LBiTRzXlLV02sjP9FTNj+0Gvw10TcTM1nvltTyvar0
9kyWUnv+96vWzFZ1/djqJwx/qAT7eK51zGYCQyB4snP3SU9c+eQL48VCkLn3uM9NfEonQ2sTqDNG
/IBP5zsJcxGbq6Cgy32bpFRGX3qbzunA9ed6UASPAfs6pTS329Ipq80Em+aSWwYrJ8qVN6Mhhqhz
+j9dZnMW0vo3ijz4cZUb3Oo0ClddLqqDmXktua56PQ/66pmkQOdd885OiMqzcmi8gJagEjQN5N5x
4azUCFmzLn58CuuG2y/oGtKkBHHLzFpZMlLS+JZJ2Kkp1SoZxx+NcdIKt/NwTqP0l4dGRag2Cn0f
evX+Py9K9mLuDSLc41jyq8yBngCiSXGbyxaSC0zUmsAWc46tPD4N3Q/O94p4ZpRE5uARg+pkS6uo
gnsiYQVVfPKHdrCDuyB+YJRFcUXfZN5MIuP+/a1hCr11I9oXqRfABOVENA2RkMbIXi1JYdoEnB7e
uPcQoh3Z5aYEmxMm21b6uQBGzY9GvSwUg5o5oTrJvIkhl3S8708Zc3MUc+YjlKdtd/++9p8/UCkS
Mq/mm87fRKU1kHt7KBoW8ScoqhNQhEgEl7VdPSOJOMQJC4baS+7awEolj9hdO5gkURYNu6wBkdBP
1hdCsVeR+Tj3mQfW5krPdVLpmFUFk4cay6KgyAvYQo7J5KYmHtXQd7Yg7YTxxRYwc+9fMxIT5nng
Xcu8f2k4l1khFGIdDnTapbkHPbOiOkL8jehpMcr4t+rjN5gnEDPjaqcMKhg3OzHRJXAY6itTQPh6
RfxVGtB9gJHAm+BSsCsIp04ZvTqwQ1ZapZvs29iy2PhyEHYFw1o45jAjjmptp3Gyn/zs5OvUUeFP
7YArY6T463XsOj0aOcCjVP65sQEdT7QULkfuYtT51bZ2jLehxReUB6M1r0BxI95X9upfvqMr66OG
+dMoGzqczl61LthGFErDsszq91yEmyEmcdD3Tn5uvUO8PTpq7E6xA9nG33oIT3+sGmsvLCnRjfJL
oFeLjTBElOY3W+HkX2EotS1z3yDSWUmhA7PkSMXh5SQgeHEzTyiAFjB5EEzVXACBN9z7MM5ufRf9
1r16hiMTfsZTC1ZUovVP7JZPnQfCBIvlzDIvW7In7xaid9QJiBGyBp4zgy6Z9bpAC8jnQsTY2LBE
yS/HqeEYayeDABgQDbZPizBeM+IjEzWcnjJDGEvsKadcZfWOnQKTTLx8VYEY1C1eG6dF1kDPOZv6
aV3k45cRVCZNsUkY7LT2Kkj+Joa/pRjGReuzFMweMy53mwxkV3j5YDF+xtrE0WXOajSAFNTFWcl9
EPrBs58rbZa1Bwua78nD6plPjIsm/zxldnY2y4tK0g1hWIpoKPlJr/uhY2xua3lnPHTvHZCd0vqx
8/QpsdrtILR3gdZj5heeMxsCnnSFvcA+8xZm8rshAmwmhxCmVn2UnXGoAvFedWhDtdDi6UY2W14A
ku4imBfdd9QiF0FVM3eMZF6kmMxZlzk9LAXbHFdTjIKO7DGs5RI2YEUr5nYkPjbitcke6bcs0zrC
z/I8+guN6kcDa8N3wpMmtYNvBm6tZC3dGdBAM+ccjDGuEpPvBOE+ctNVY4jPLIp56OQcPxb8R2x5
G0zvFqgR3rImbwjgbHZ9zu0k++FNZKQpMtEBmylBz09AIPOmgIVejs+W174CKZmTuvOOQ41KIFgr
M71xgbxGdn2qNVSNXlB9uYWjkVFqPnXSWHEFFQMxG5HG4zeVSO0hml7N3rwWNJ9IODKyFv3mhfxG
SLApxDZ/XSiTOJf0T7eiNQScM0TDYRbycArQvsGvLo6aycUzBaz12uKTm4HJH7E2jCaltwk6d2dL
prDwzpuRgXSMrnlejuZK1mANtBzILVJ0lO4TyHe4oog2rgzCogJfrksBnbYBk9v3VjevdFXmnGiK
13KC/e8Tu9EzB57R+rUUzoS5sZU9OH0Il0tOyMQ5+xKrrzd5Kb9jTz6hP06WqYCYEaXGEjIDiqjo
3gJfba3yPU7yc5plm1pnJTqM9a30yW0abDax3toZSZU1s+mnm3Qg+Z3fzAfCbp5wZ6QHuyhPfvrs
ahZ+BqWTK1zqsAN1468dyYqSTwVEIcoPIiSZqE5L2P74Ueo2LOe5Ux2CB88v8Ll0/FSESzquZ5N+
JK6hVGQiAMdMHPKcWfRrNfBOWfanXoPOI/CMvNyxjWZh0p0SLpF5bnceArC3KAFGwXxsPVL8YS/R
D/Bg/5ggw0xI4fP7LTmetSIIq+7J9xHB3nGzq1OVa+bHVIBlw0jUCX9LZbug+UCFF8p7lquijPa+
bhGlGVs72D1rlEa4L4gnGKKVGTNtkIl9Y3WUbLNoWljBNMw837unahm6pEgNKtirANy8X32TEIul
uoHVok/9qi7Ra5H8kC1Cvrao845gXRzNNKfjKgrdE8SjLDQuDOuQfUctJNTozrUBWT8rHyCrIdr4
odo4MYC22MfNhiDf7MtyFgj/oA1kSnXOb9IHuLHJNO7Rz85c2DlLSfnByBBv/1HAHJoPfgu3pdNX
cBAZBGf9X1SUKEzAz2XJeMQq9048kO52PICaNw0WMSOXApa9QqgUYFcJzfcw6FDdgUyH8DAXNtLO
gIkOx5THvVujrCbl907WPWdn8Bto7Qfj+PIIvmBuuDBx7SFY67wL8wiA2szSirUejkwEUv9FsYYp
anGbInwJdXJCi6TgAnavmKxQTOndzEiIp/W9pTDJhLU6hCGJE78oG33JSP9S2T6zC2aiqTyh50Zn
3BIEsGRye8hh5xrgprOBH85PTRgdbr3i298JEWwjj76IB3ZVIiHoqD5nyd5WGFbCtnwOVJYdQvi8
JFNPc4GgbmUOACCMwd9DWs1mIzL/VtMJ41DxVz+BDh2ZrCssCzkiEE2fgXNPVwVTX6QN+aWP43dQ
NBD+Ryb1dgGw34TU7bAImhZQJvfHyYeCmCgKlUa1RAbY3zoEt9SOLgnUobmDUmKmBG9fUGIfsQcW
DjqtF3uLlWP3N+HyH/n5B5tOXEaB/mZN9XMeo3Vka1BYAsJHZMCM17dxJ8a5YNwF8rymM4kfyVl+
AUfLBO3jJF/OpP3YWVitSBVXqy6T0AnYEU0xjb8R1wuHsCkNJCjLlL1q6qOO2QAwwnNQOE+uPehL
DdtQhlNAaPTKXiK+KqZqlmFRVrG9iIEfbdJwj6DsFw46z+XJhB8ovnRhHk1DmSsUQMBGc0C4YG7u
RWeRppqIdOs7z53toFALgzsrzFeSZ/khgvAzHfS7gQioTBku06RYc40dsK3qhmlnQwK5Oy4izwrP
zsS4YxI9w4jH5xrozXlqR1r7CIWlbaPc5mx5RzB98Ef/J3m09UasHSW0ZmtibKbHDyhoDQfbhkhe
TBI2Ti0WrEGcme0DvqDyLKLwLamycy8JCI38hRydS2MMFw/+8Ew0BL8SiKv27gPalwUTN/T/fh92
pdoPpqmtyr689U712VN0rXSSAYmSZ9q/L95kncidAXBoYUJDmdtEs+4xQLX7rpb//ZUUmjPnHSMC
tuDa8ifb3wc6L4xdhpRyBEGBnA+4SnCfeRVb0xIArl1pUE4tU+26h+q01wBODLqVMu1Sxq6tXWP3
71f/XnJJhElix3+atcmy1oRsRqZ3X4XVummsa5gdzcB6rMeM6qQK4S4gsBL04KtNAvX8No72LpXs
8boufItaFhZB/qVNWbmqKyO8Zv1R72riInMnvk0aAdZxTpZx0hv1KqiFsSqmrsdfwBhUKRukdJc1
R/WbSDxi6H+LD9U1LAw1/dD5CdyzMeJSk9VL6o3DunDUs6Zbf5mpQMckKTu3IFpBZIzJTijGg2Lk
uymiH3+o0ssIn5AdlvdP9SPWLQVsGU7Haiw4TZr2ZajE2dfE3Q9PQWC/scSn07CJazOSg2n8Bkb6
niTaU9U+EuRwXwDK1wSHmdTuoV79uXFCUAB4dCAg7FoeYW2uxJkCwfjxJFyVMkJI1szzXnxGfXfq
bOuYxMVnp8kXO6ZYbIJDyz5ZVDW5fyk3LXod9nVVsbHd7JsDat4Uw19Z4MJxgPmQST0XEM4omiwi
Mv3hog1GvrT7mW/ET5gM900YbofsVwsdEmWuD4phDiQwzmluU30d1dZOy917Fsp7uemq4Q+4C0V3
igkW+UuXqNdCQzLSOpfCRv6Zh4Dr6OrB1yTNb/4FqEfMecz/QV5mBkxCT2m9QO18IZT9qKS2CiMA
6iGbWqI3/SDkXyrPk+XuSzMkVt29p77zI6Uic6zc1DL8y+OpQq2UXRvfWmo524e0RDCZ5cM3S7ZN
XfgvgmgqyswWwp6gInOqS2wMT+mkn/gQid2rm72Gv7VL3glWunQ58wlV3xvdeoIwdSJAq5wuBJPv
+AxQ1Nmnwe4fzradM3k877P8C3/1ezdM776xF616puR0gRAxWOIdA04Mp9j1X1Wgknn6eDvqtn7V
3PfedSmXESpYwWeUGSs3VgdoaLej5us3oUWs7LyVa7GPbIiZIJeh1eufQtMu1QMQC4lzbQ4JYDv3
QOqttWK2yeqezpxFFhCVsrkHQ3XUI2OaVQ1fzgOCCga1G+LwtR4bwLTvRdcuk7y+1FjVZl3fvkA4
P6MrWZFNwFvoP1Kc0urmggg3FVeSQnePTEStpsxbqHQ9SnY/VRcEKwsNtK2P/WIIFOn2Yk3EzFvt
0TNyxkycmAF6lB/Dji/IWqDkWhdUA1c3n75i4aExEt/AIFWGkZSDbFfTREQhFtvWVlBIB4BZtIKB
JVf5xB0bOeBrTGhWOte0GBg6qack1y/CtH+9TPsyCvtWwx0qTX+ZtiRJaMab3UhFv9Xcda3dS1vt
pAehbToVfn2VeXPsik0Uud8xEemz5JESZPfgrOr0J8pGRfMTkBXUwLQzmo+09J5MLfgtGbPMjLE/
OOskbP5kBF7T9HOyuNqPPBgIRs+bzyQoTrJGfG0EryHEUNL0rjDq7+34FrvaiSUYAhEdTtJo31yL
1QV2qhe4ubsKB5il8g92npshvVHwr4WsntI+J1yPpt4ZvkCG6qMBwCf7qz0mO5NIP330/hYhUEok
b9i3qcI1FEoqzZ47olnQnJE6AdfnLaxArUt/X/bkX9cWenTHJPw2DN97pl+IELhhH1+VFq5OzttK
A+0eE7LKxlZ/8DBjWNI8Xwwcgsx23L+Rietk4RLLJNDWSd5Sl7QpPca/bExVMG/6lqEMJWDr5vks
S4h2Rh2DJsV6nURlLX3SJb2SmEL7YUFuOEKECefd0/do0r+GzHnufUHEk89iN2KKT84LSdzaAnmT
4hbW5p1IgN9bWN3gXvzwQNjHlCDetQFJi5mSg8Gqy3d97A6PuFAtzrYylBvP1xcyKV4Mc5VE5mUa
O5SQ04H0pAVOzgVb7I2d60DLiTfkVnQFE9w+2vS8w4/UONrWRIQHIxuQcXWHoew/MFteoLfxrYPl
a8TWL9xzyW24dBeen/yOAxP2WKsPOJV3He0VQsGznkWvZlHfE/5LYfTbYazm+EjXITF6bWsf3am/
9jSroqnKxeQgVaOyWzVN4vCxVSzB22yP4i1fyji815A9A7aeJQNcJnL9tWoGulcLfBzhgdtWYsBu
iIzILOcYGdyiIo8BRNteTbBeta4f+Ykloi1B61vJ8ZxVznWSzsXHkKqAtzYm4gMvrD9QXN5q47fM
rYNT0B+0GACZ4gXfk2ecXXUL3E2UVxeXM81JYNPVQY5AFdxwbzyFqK7abtiwlzo5EeTOCpE+KiCM
SR9ll3zaLn7gWJRcfMy5A1d8SRMBte7ZVIaWfbFVs+3wjc2aMXpuXPe9kK956Xy5dU7gDgspZHtb
2OqEf2kvHtUYoRj4S9Hd0OiuRmI34+LHTWqSBatzN2KNBVapDG7AIsB5bUXHPOSRhlvzGgjx2o7B
DR23n74a9fRaPC5hQGpjN+BVRnYzt1w+hfBvHND/9mZAkAkL0xmRiRLymDYGT04N+3fiezM0c5FX
CRl6HuuNMYzIJq4uHoMDL3JPhuB2GoX3K5PuVkCLNjP7NwMqTatF1c4o6MKKnonhGqhnUoYklPWv
YHoKT75WFeFWeUS5BYSoK4qb6mz2CuK11xgO6xrXurcOCT5LE3Xp2o7UIYFY2rp2XvbHfXwYCVsR
Lu7m9GOC5jXLQQlHDkS61jO/NLPch6E9sEfHyo6nYaaY2c1ll7+1XbceuTASPXunWiIoLoFb8zAV
DkXzWiFnXDoODxdHHorY2/RDznTJWbV+9+pY5S4mwQG15EFTMI1kHDwn7pIcGBBg93GQF+sx9QxU
/RqJ/sppNgtG/yLHvps1MeOCcUq2oozZzfAJmDlEyEb/0iN9nxCd4/JfM3YhRM1/+E6HA5JuVpzZ
zHHrlFQKQMfdxgKNQjg4B5VtsiaZwk0Qn3IjpiqO9LutkV9hEhQbWpxQbcFd8gik9uWr7rufmlWe
UEV9pQ1nODauYeQmq+jU0H4NSCHVFU/ak/aPr9sxIQn4iMK4Kx65d28yhLnHgBCEZHpWmQUXkaNq
TNBwEA9zCxEqueNgUS84LOd1suaqHgNwp2Ea9/+0ySHj5NEUTtrz6LWbPio+4WRhfFN8TFH6NaRi
P0wQo0AKlzMGJwwIUnfdB1yakcn8TUTNn9WNt6Yko2fKOwJs8uTaZ8gUTMEATLY/wePv1SFwftiP
c5RFdCttYS2aqTyVntoov61mj/8Z9jAapPbHbanZjAldXYe4Bff5mUufhLap+pWK+lmGW74/jppE
/mUt92NJMEvWfE8Nic6A69VsIOdjlmpiEfblN3u9eQXSDc0b8ZzYTLYoLFnzsIeYMcEGXFt+5RUR
XlWO9w+pgNXzYxiVRo5TPyxr/DWzrEvXRtIeANtxVHoCv3SWvyHh47MIeWTY5xpSM9zg7C/nMepM
nAYuP+cE1JTRIuCntAEnPF2zHGWrsK/MoilqwXTA+MRBbOOqTT3mDG3jrbEZrHp/+kJv9RJ6hBNF
1Z616Tz01BH4FBxPny11iu62AsLaNOMJxgyZKu6x8+VPPDHXG7L7hHbArxKI8xHyP6bzLMGJ4+s0
BEy6Kv90wQ1m6V+oUwmBaD6bMvv0zfrFZF+rkb1VdjzvGgR49PjTMnEgggxDqhZmrSTsq8ckgW2N
M/42oqKyycxXGdU8lhv9wPG+gCx/M3vEjlZCZath4gU96Q81+9HgLGRZ4yn26zlmg3Un07uI9knF
nkPXybegX90rODVCetcx9M6MXD5agMzmk6e0b6b3PyqLvk09XbsmVGRA1DNwP/zfPJ9URaK5UTMx
ko32lqfJjh3u2fQgEE8+49fMRF1ZfIiB9WPoq48499hv4VxsHjoJ/xIOnAhNaW+qsPtsNQF2oas/
eWRkrv4uTGb2UksZH8RPHipbriLttxsx3PTDPrW5KOty2IThBEWk/+j05tXMnFdaqBspPwuvmY5t
49y4mZ8K72VMydJTPLHStHlnEDMY7aeHhmCm+4x3gdb/+pxbfI50vTy1uL3IpipsEslMlqtRMO6G
mree7G9rbgf5NxXuVjpnJlrffcK6x0Ld27owaShmNAMSzEW35FuXsnXyy+59mvCS6N2TH/COIbZg
iKovST2sZn5svBCM8ZGy9hBhctG06bup0hc1GbeWRC4qnmf1OCbA77ERIC879MoXEG7PQAVcpgb9
i8tqCigO7lGGrPMqzT9itUbIE8y0bPiorXCPqG00x+ecwDOL5NBKdV8hXb9lczYZWXceLbkf4dfI
VCxFyEqd/0Gz0WU29XOHv4d3Ld8qI7lm7CfccO81HIVeEX6Eg/xLFZqZrnp2a+fUsaGwmux8qZS8
jbDgmB6cJqsCC3liuXv3IcljsbrUnnpxsLfqQbL3C/mJ/Okvpu2rx+AZSc1c9KwahBV84Rd5GSgy
UPuhhKwpqhseDAtUWYdB6z7MNOP4Mrpd4k9zwzd2dUjGeKTVTOwpIPTuHYfrMdX73W/UW88paPRZ
smyj6bN+XMmQJh54PFZnSLsTz/0czXJ82A9eCx7AwrrEerAq0/TqA2uelQbhV5ONpMY8Ps5hEJtL
gMALJ0s+Ax9UuA6Aj8YLDH7ARyWNzdj6u9hlhBhEey1d49siKoSD0xPhLTG9fua1ZAuo8dI5kg19
1JBj7DjjbLChRdnCZi5GUlWUZF9JRaRHHXxHiQ9804FgaE79T25ZCBuCp7SN3/sGh0LgpdosdfRt
hmlSr7mDogLP0lhgvLPr5TgRtVyZ9Sm5ofV9yx64gSwkJFbX94RoB1ClVeIePBdD5ThhqRLnqbJR
rcEtxezdeW+tfi/qR8qcv8sUEmJnVzrWZXT0Q1QH+yFqcDuAEC+bfcQl00JRJbuvx4TVGBITcbVO
gnAVueN2mFrSUtTcV+5bU6enTgM5kpGnO7636PtnQmDgdOU5SNo/r1I0DSYS0P5ZNhnCUq60JIb4
nxYbjb2rGQvW+qlRzQr8gbL7HlX+V1UJSnafdjn9AceIYLPK6rk36VvNpSqrCViYmV5+aDKm9jK9
PBT43sA2TzOoprwJjWKde/MiUhyVQC7miKx79zzZ/ToO6HTTUv8B9YN6g+VmZpPE8vhnHyCuSqiP
XquBo2TyFS/B3gg7CB99y2af+IKGiGAPmRvJ2yjW6wdauJMLbQBKTYACcstiy1LsXfQKz4H6cHA1
QyW+m6PxAyXiJVEWWt93VoU3SQk9mg5+4XiHpGRtsKvJ2JdrZf4hDe0n05wXcED7OgSTyOoJXfqz
NRwyF5TqZALADOTae8TTx3LphdGltMWLQKrwMNnnCEbFMh4GVkTDtc/dX1hEv861CYxPI09XfluS
dNvHdyeIbrDKiYqyIHANNSJCR3tvHJ44dpWcMnfY2077UaCB7fWOSEbwEbPKUreYRbnnG9fYbn66
cfpUlfGFj2aRGwMueIEZz+lINbXN7Vjjngji/qtV+i4DI8TU8U7myC/q8RrPcnLBVEO9z87aEARa
2C2yaH9lkhvu5877aHt/Dks2+SIE9iJ/UkhcanXVfyynIworS+ECK/eQDGLpYZGeOwrAUDuQ3mJH
RGibVOiJak9lLdbCq/9cvbolo/88CaRpTrUjfu+PYdhjgBRftQJddxJfjRaggQYRiZ0ECQ1dsUaY
uB2l/eJajy1x/5cbyV/PKkiv7oOOAyt0+6Pzj/FTPKPpfwYBtG3+80/Q1JGqYnmviDXbhpkl+xRI
8P6lCeJnW+uoXZy3XCfWCefGjCOBiApcUBh+HwFoSZ/9tvlErWaRYo6KHSEO4QBuRzZ4NlFIdCCy
rQB10UBC5uMLgxb9tKjrZlNXfjaP7zVgifLvqzHLXGlewr4jLoDWXNfSRyRoswBlfSdKBzDP41Cr
9Ec5iRbSplSfdRX8byPZReb4IRptgWyYTzdAqSVHcSC6nNGpgF/uG+yZlMXlRdoNusIkWTamHmxk
Mb7ioPHn6ORZKLwbQVfvyj9MqMETgcBg0xDjmflzq2JnZVF7O84UbpPYdS/hI0G7zn7HXhlYfqu1
WXRMvin7ERK61WLoap1zOHyTem3TxQT6TmVlvCDl4BT0DLBimaE709V5tBGfaN6QL6ZUt7Z20TOw
be2V3fqkP5lJt8Sc1C0m174PVbKDn2bxM9sswGT/npufZpYiydY7d8YS8WwE2mlIH7ps236B8Aff
NDSZdmf5PZPukkHcN7cxdC/D34LI2zoJQQhVVX+1yZsNu862GbkmtpZvMOgc5cAIiAyjT+UNB6+i
qc5JTDLSbTU613Co916L1QOZBBX21k9cEh5c2JNmh+pAMKxuiBSS9oeOlMQePNaNUrZLo2SxChJj
4msAiZi4DFut+pmGiAFR1d4s3zj2sfHqKbA6GjLZF1myp0pU5yydTHsbuN7WZv94JBXGpnXya5Vo
N415pxQ99m0tfW+s6lkPp78oLIh0CjME/gGpmGiJQpMwbvtYhfKlHawPJ7A3LIKIcfPf+6T6knnx
3vrTGWw2uKZ5pUsm5UxHqoCHQ1qR8hIiS51j1F2Ops2ePY66bdeqQ87kNxxHKq+8LVgjTMtSePfY
5rGsaZB+UQVgtArOlSnfnYSYSdU8EwrznQmxEqWzSQR+9pF4rFnJ5rscaD0eE+S54rbqsuQ1pTKz
DLQsjlEy2GcTF5fESOt4RY9BdG1Dv3maGgiREWmO7nM1xr+tKHCbmtjrrKlY0umQUjeKFuea/OuN
hove2MRRcP/3VwR2Caa/nM+uQlPiT8a87rkU4jrg+nNurLYebC9u84xBR1cxOUJKEk4GN5zyvhlf
gNxHvogEonpsgIio1Mp/3+7G9oji9gXdmWA7WvgMwpo1YQXuBzgiysvi7OX5GTXYMB+7kSF/Jjkj
ddVqm5rhvTXqxcGNqv++GI/fFobD2nzCJ+Ib3HoeOWIZMwmnPFQtothiyOpVR5tz+D+2zqupcSXc
2r9IVcrh1jnbmGDgRsUwQyuHVmhJv/48Yn/1nZtzQ2Fm74Exdvcb1npW4SDsEZ2eQIKwYELNHyj6
xJJhWrCdWBdemcUQ7yPxiTSkvsZsdDoA6DuMNSg1mDZu04mIhVSi5E2N2sAkWmbLnBN39fu1Ojol
Veuc6CjfpA/+vHKj/mBKqR0d3uxHAHn9Dsv8f49+v/T7QZ//i//9z36/FjCjWzgSEISfkOL2+8Ep
44kEiZS+9/9/jfmvmI1I4vR/fQ2LSbIkeqPBbeuQ+CSIh+rGDBnP7OQzyIlEdDP/ye8f14ZyjpEO
hECzNHIiw6YhQDgii96LZ7hb3Fx+P7AfH4xFUygUAlYPwBeb8LbNmPj1NBJMa1OT+tUsnKNtqeU4
IBBGvr+n0EMjP3/Q7Rxaj45can5EMEW4T/sY7/b80OIm7np+vKSLI0X3R1BajkWYmc1EMAST2LNK
6//3WTd/9vswzH1yKidk5RHyS7Ht2KzgnrKtYm3IiJnV72PRQwDkAkVUEWnrxCz9Q+eMt9ryZt2M
1trrxuNC/u9xJQkTxbeWCbylxqSn+tYx+QZCzCAEbRIGc6iWGtT159UT4KyMtv+YzB9ydoB7S3pL
JmOd3ODc03Aq5SxE7NgQq9g2+n3iAw4vIKDAWakuXqp3J5IK7bs5sSirPYiq/z2UsroEVnWc3W0Z
sR1zyLN3cwdyh+hDFZkxt0Qw4HAasuUjUzVXmDjtNgyBwMEAaq6/H4ZQTAdbL85lFciTQu6xrQrv
s/cBfS0ie5Kn/z4NXLK4PSGOYxXEl3ZSzxQsGY4kHv1+KZmTCn4/C/yWLE7/2kpTbpOktq549q3r
72dNXaNPAspp1ozIjCzzjsD+vE3UZWrOMDMftcMACnF0c07mh6Tp5MSHP9pYlxeKoWLx++Vi0NNt
kGfFpu0L7eKq4RuIZMnYrtcB8Hn5i92npPNU7C1+H2oZuUimjTAi9Yed3bnFa9xp9rMZfzPmodmD
hvDq+R/ssL3n3z9GGL1TdpHjE5bFRlmNsaFm1itt/CIhtUCGVE+HsFDc/kHFE9ZOXygHbYpHwyQt
UuvhkCT4Rnt/+ioiPCdt25AxN6Wkynr60g8ie+8mE2s2Ca3QCgNxnIiau2F2OfYJB6VfRene01rn
maGZvrdwRy2UFTnP4/zBRVWvDcXzZEYPpj6EjNrEIOFQEctBi9xT0uRI4gFmUj7x0DTl3LryGZwr
gbCDrEWnkrMIVPwYUZnvfx9ZScfq3MH02ZUIhjPMiazuonI9ZNPdt0mejzw/P87I9KrPc1RDRCrA
NngRDbhJi2LuQrRdvOmkobFGkmtM4tbeK9CoecKK0YqEHCZEMLF6rbK1a2VGwNi39A64XNw5Ocs7
WL11bnKj2xueBAKDffZy+/00HsmL+P0Mv3N3HqwrOh+xm7McGCcUZBfmcyhQqtVnvR3kzcMyQAY9
HlmGWgsrb9UHqt1812cyRXbMQzrfM7hP+3lk9nXoiUV1MgfIH4DLrxTkEepj9y8TN9Q2TWW8UI0Q
plz404K3IYebjco6ndT4meosQZiA3CdfOaffrxe0lKSuOOVBuKJ5igGuVEURssIw5FM6+iydLDi2
cEssftNG9EcnjrzJzbMCcHGI2WfegF/hq2oFAaIUqnFqMpcsRwznmocxxMmqte/CME6Eox+yvCl3
HACbRqTtUbcpvX4/tChoj66f8paFx+BSWZ3dARjmNJ5+HwRFIzk+a3akMk824/xX//79jpjMY2D9
KRwbxu3vlxSTByrLkJY2NQ6BNahr1UKL0m1MzSYbktEbmeFV/k/P3RlpPml2YA0y3U/pafuPLCRr
zmZMuUS1LpahqKGR2exCJL5di7sgH0S+s5CHCTsZeOkHXzisv2ob5SHCTIbe+j8cFjmpoaBSk7L6
/g6wRizMkYFiZvssAwleccfyrgbwDGN8Jl75R+REtmqD/cFaEp4vtuT6n6vCT3N4Sgd+lTnznQVe
Q/6Qix40xaPL2XtlabGfUvjgfWK/DZRTKHz+jDnDVszpV1ObayBuNakTcdU16Q0f463wGGxNxM2F
UfmUt6jlR4vTTBfF38zM74FFlatYXo/9ix8bgHP7+tUI3b/kOxDN8y+nZvby4pML4nNExFo632TS
fGlI2xZj4N3Cfm8FDNT14VRM4d5pUJrnwytakofqvI9YD8+ZW5N8hZ0gPhtJcJ+a+KnP6g0XNEuf
Wv8OBOI248ap6qacpRLW3cI35c3Vw+c6IKzJvlUs3FCw5yuv8EsmO+kzBpAV2vFdm9KeOhFTbS95
1uepxpD2ZF9PyXs2hkRoiT9uzmQrUxRbFowCP2CIWeIMWrUmlnnd/KyciIB5cKApJDQQrws7Ce+i
be9Boq26Um6yUn4BVTkot9y0utqJtnxo9fRhdilD8WZ4cfRgW4Li41i4StjcDLzUM73MtXfylyA3
Lsg08XFN69LKNyxtrv50sFq5C/KC3rhBqhueYzYBTqGtPVncprq/2QaohSk5Mpy64GxfGS5aVYz/
UryW1vuYbbPaIktGHo0qfBJEa8ZR8qbM6Djym1Xst9sIXhtQ/TPG0HtpGG9RJK5TZjyH6GyQ+WWv
pRtd445IYairi1KxuI4RtS46MjEGyq101G76WPyrGf5xTJxEm2NnZLpVFKukm0h2ncavAoT+ohXt
ylGYLqr0RSTJPgA75E0BwwZ9LZEaaFp7g3K4A+yEnJxNQmAxMicwNl16ujqXSSL3uS0ucVBiaerN
z5Lbf1H2jr/o0WmXev2cXZmlsnvBZzGZn7rihaKnSPJ4If5tMTWkU7up8Z8ucl4/C1CybDPZ+Al4
7zrTp7YL0fA3wdZWgmz76rOs44Gby3+IsLmh9L1W7vCwx+mFTiWr/CtAxb9mYNxBRv3xcmxd+B7c
hMKxcsYfERJHOpRXTchLdivj7m2URGV11YVYwdeuF/FiGh95bny2DrFsCa+SjN5Id9STnSv6SNVv
eCnsuef+Cbci6Vb7ND2wdgb9YULi6srSIYC0/avldBa7bfTuiQPeDb7fSiT0OxXaaIOxOlNiRmWG
cJDVXlwHVZ+oC3qiQX9JuuBFBaiEYHng6onwrvQ9sz6zQuXbma+FzizQq82VFzBJD4vmzPV68UJp
HEzcE9sK2MlShdXJ0Nmi3EtBAw6A/a+ws3NjGfeUIrsPGCsObL7IwOZH1DkTON4WquB4y6hrOiGe
sPL+eJX7108wGbIgjSVSsUSr/jLdNc8CZ4cvydUaWfz1RX3SfPUs8ddhvYwdsN5e4Vgrljdg0kJv
5xn1QwNsTYAAV1kbEypp0u3nGrnGDqdw15bGoo9S3hrytZoyCMAW8xT6Bcw2kVqVJgWrznICn3f3
DJKb9W68rYkLZl/drAlsJYne3jal2Gdt+l3nXrgcBpsRrfMc4U49DDR4YagpQq3qTytLHq6zKQr/
PdYztD7JIRuif5lV+IvAZNg8T0AkJQtYYBlq3xP9Pxcnc3pls2/JjXSdu/lJZ6KTp364ad/BYn00
Tf3PVK4NcDk6exOk34yF7SKZTP7ZttzJOP+jBuNWmfLDG7jfRZSebdF+eLKV69DpSc5IWX54w8Zy
EMDHaiq2kRw2ddjGlzIDQxZ3Qb1kGwqyznoe8U0LFAOCrbCPmI015kgamyIEDFk6ZrldlBZAdgIW
xb+zAR28dOLrp0wBuIhC6Ilsy9c4oZBLjrP4ctUGGAgCEigYoTk+wk2mpzmFF2tTdL+5w01GexpW
I8YPAgAxJKbL3AJVABGHdwLngjLKZu0mpCL4/IoLzSJrEG1aASKRN8bRA69kBdkXMrgIhaF1TxLb
WkaTd9Yzdx5ytS8j0DTskXyv2nng81pYHhExToDGMCmML18D8o5wLvc491pM0NE07n8fyDhCqM+t
gjYKIR9zHwjdOLP99FOFZA0n2RE0ds6JiQCyIlcM9gaSpDIje7WQu7huPpBKRiXrz87VagBa2Xvj
AxUvs3+uzvukyf6MAdIwyCP32iOtN53//qmLDjPyvALXHc6epQG21jLCkrIwuumj037i3v43gJrJ
S9zeTnccNNaNk9TISYzUNgumE0giVGY5SknNRnQYasM9rNSe7tTd8+1h66DvlPbw6mM0Qwl4ixIV
HPqkHXYATnepJBu2Yx5UxbV2U9yhpszsi++m20x3EEfH8k/GLDt0EYxnZvjADMhx6SmQGhquqI7V
zbNvjaSUx+D/5uebvVO55iWXbfBnjadsaL/rTvAG6EnJNmKE3bGRy1NKSvCSyS9qATt51xyD3Xvl
bwadnc+EuQFkx9TvQr8ZrqHxzwA5y4uJtYQWaG8pNI5jE/bXNNaLk90qDUrHiLk8BQKNdBjGuG8s
U1ZTLJFD96o5mza8JLocceR2uzFypxXCgbM1hMChXEy4QVJAmRoDF0WEm+1KL/tbpM4Tu6bpFUB1
tqqa8L2JPLxYXqW2lZb5K1M27FvkLu3IzawIYmKFiQEs+cHMxF+rkQHiN6G9dSf8HlHgQumzA3Y7
XVQvx0Rnej552JJGXEGj1X/EFUZ5hhTZG2SgRTG/zcqDk1lvVdVl21hhdhpgsTLQAns0eMTBAlrE
2OGlO8Ta+mrsdHI6+3opLJb1VVQgVqF6RKfxlZujfje8ajElD80seYrgQjaJ/plNU83RQOtuldNK
DkS5BvjjCocdDa0/lvDi6EG/MsZu2hP4xYB8zAnaLMsAVQVXBhEmezYQj1ilHe1cI27OuNYxDo1s
O3bwvcQ2wCeXUi1h5r8aFMksvbJxVevjO2nFHUK3P7HeOU/uLKKqBpHR5FLLZJ5OUj3WB3bFI6MO
5RxCTIYrsKLUt6+qsTgaYCkjmYGt0NPToOGwTj0EwztuPzR359Qxu09wQ9c803ZsgLUP0hyCte5Q
Ek4ZDvuitg6Wye2Ml+hRGcG3HahpCfVj40rAw3Hb/uMKIRVAnCPDQfQko4G8VAli0M7cVaUoy2sf
3KzZP8UmQyFHfIqpC1fAlQfsu+GJs/4mIs06urQgqwy80ioEQ66m9DMzu+4YBsbZtB1j1Y6wEcrQ
lc9C2qiGYNdGNq8xA1TlJPq/sS6eBwBegXJJ2EGMj22tWXsqVhtjRFcw1JsgAc4ZS2c3lDWoSUQZ
zcDzjqmH2e5raJXRuq5Fsk295L1o9Pe+IQ6zEorTJXHuwgI2xXDspXWo8/oZCc/UsVtGfv+vnXHx
2FJ4VsnGZuu992akfN6LP10T60u1TyDOp7n3x4FAX/fdLtajH8z8B1AK4QoRJjPvGVsvZ379DLIn
nSp7siH/w7Yk1LLTP+pu0u/QUrcB8pE++LYkV74qUkTo7lNrA8xHZQUrF8df27w6EPUju/mMZ8Q+
7t5GgdznFVdy5OKjaTJ7nEWE2Wqs8c0k2I1OOss//mMzTuybBOTqzmB/5KjZsplh/+FM/Z/x/yY5
ABUTvnYOBsCn85jmqADgyS/OHB7QjtVRn+MEOPTBCBOzSV19qRFQZSQPmCQQ2I627Ugk4LS6R3NE
QU9WQUxmgW/NplVSDErSDODntZes+JvX9dn55IcUDAAWlkkEgjOHIWg8ObwuCUjQ5qiERHIVk3w6
Ryh4ZCkk6B+WrByj9TQHLSDlfUUZd8xIYEDnTi6fbc+hDCQgdSKSS7u0HyGWbzZUb/lvlMMc6tDP
8Q6EYhDXMUc+BA9/DoDoPHzwA5kQqoZHMRFJPodFqDk2IuoQQBFGswxNIiXYWmr3bI6ZwPG1TRzX
3Mk5goJsz6XQCKWY5niKfA6qiDCeLN05vMKaYyziOdCiLlg5twTCwo/ClNUiR9hbBGVR4U1Lfw7F
iOZ4jChX1PJWgdOa6IxhDtGI5zgNyOP2uz9HbBgs1rs5dMPKid/QguMEZ4Y89nWYVi9pofXY5y6E
sD3Fn/iMPhuSPNQc6VGS7ZGQ8VGT9dHNoR+RiaRN9Sza1BwJ0jWEg0zxtZ3DQsCD+IeqIkBETO+V
0UG4mqNFpqGh8f6qJ3AvDCHOSCLfQxczPZEkA9kkFk3DIpjjSgpQJm0Uf7U6S06W/ECfyDZBcs1l
gobL7WQDdIRqIJqjUCztmM/RKECs7tYcliJJTWmqAAYnCyl9qp1V6stLO0essAq7U2KyACF9ZSCF
BW0CIi3RzkQXmDq4cZuSVvSzJ73FVDn9Oti4BZY0rzOuIUMmh7wXYof5KSK2hKLOVv1o1psWWe96
nINiTEVkjEd2jMtYayedPV0KCUxZaLz3ibcdxa4Qdf1Bm+UttSoLr7Gnhbsa70CukdBQEnxzI9yi
ILZd8dZzMNAL9ycmBYeg9tBb9D7zC5VTx41aGWy7oAGTYyRMaDq6mcx94Sza9SV9jkg8rH5NDDDK
2cNaZolD0b+eqOWYHbHzsoLUueh+ty07hM9cS5zbmr6ZzIpD0I2f6E4VSivJmK+8un0wrvGZXQ2Z
PWJu/r3LGbAB8ozLlB0NuLHE3Oe5VW3Y0DxE2UKFEr314gzsD7uopXMqLdxIofPSOMN4gHP8PYyl
2hPKfC6bbViIj7hLnkTVvDg4cRNY68mQHBzL/4gm8Y5nGIOsk/DtlHzxnV7NHseFctFF+DWWuQYd
IqHohMNknQ2/EapybKAcxLG3QvaPaX0E0ofzluZp1JMNxrEz6JZtZBnayhTxnyzQLi0MkQJ4kxlG
3grGMWw7v93gDZ8Dj/xta7nVrSmaE/sbjPFOT+MgER/MK/pwAo3GgK9etHNp6SgSfcIYTP80birD
utQW9kEvenFG/80fpoAdQsPNo5P1nvdnqW9JlurAP/OCFdOYrqeQCkUaGcCYIMDo5iMYMtxvUYZE
RafnVGd7W5awDJzW23TTWC20lZt4t4SxI9ZwTGlOWKxYc0reVoAdWpSrcdidHAwq5Dt3ZJt4W/Da
XNv5UK7tCB3+ZKeXocFtlQbGbprdgJziYFoJgNcccAboIkctf2v5vYYmsAEbtxbxb6UOGRJlzsoy
mxw3KHxDpi/wAbWDmQxoZ+O63Y5Z/YZaja2hEeT4DeDKGn6HU9X19zGnKk1SgdmAWBJq/nuejzBG
3DxZDYXur5P5+nK8qNplIf2s3rYUR3Jd6GomtI3Il4pjSP76LfPNgz7bHFLJ9e8EaHL2AoEfDuOj
o/vMCWo5Mms053uExDRQHJi09ZXfVDSbbvTk53CILWPKlgjxVkRoFKciMLMFi+qC/tf76OpoJQk3
RgkTLJvRiI99/swhwlEg4OGg3cKVNNtzAp+RX0asFswxH0SVlgChbS06y8rqjmVE48A8HF+quCGO
Itz6G1N1JTK5MVN9I8f2VjRGjSUx3beFj7u4cFaG58YsD7nxulg+kmqT5D3Kr4D2SguA/bBZXvqK
EXVaa+Y852SoMQHnHCxTbnp2XIvIYxdgOdXOCLRyMzK4pZoiKDTv0+nYqXQf5TYjDz+ITyaohEiF
KyuKZ20jy2PVGWdZJ8+9F/GDu1P7gfspAFu4FU0crabuyjUTHIRm72xSIBbuw0+LVz1pHgqfAJSs
t0gYawx6r1nmEugUgjYqeu+Qp2W10xi1+jbvNCpDwSoX90NebMj91K8+/3M1WXR7IWwoRwzBJh6J
wUyFZQAlGkH0uGN3w2GU7McyB03rOBBW8aynpftRBPpPVRfsreOe1mi+Q/x74MQgBDzZkXUWfyfT
U0PFBpXps8xsmk1bvTlWEq/8GpFKOPhAuKvoe7DNR55V9Kttvglnbk2xivCELWxLfKbliL/aqJzN
aMY1L17YpXozw3HIy7HjRzztR5aZsvOeIWe7az2BoyXLxAMR6FJuMdPvi0BsE79CBxAyIEgw1HP7
FMaGeR4vIvg3sS8ZFXJeWpmm301d/dWSwAT6IixAGSxjbUIz0zje26N6GUtf36LsMNle5a+8QuAq
9yTnZvBYqGQU25ZoofeGdg6wC17KofJQFjtHt5B3jHyY63Waj9E6SSP5k7hcqkWj1cseWidniipW
Mu7uXkCDHhkxGHKveU0r5HxN+jk6FK+YxE6F/VmFNyMuPxitFgcjd/95Xg5ig1UgxS+vx7pfs3Um
i8SrVy5Plz55/tI36DgyMsDTUKHfQy5i5QzWMhQ4s8Cd9VetXVDY2gsMBMRNhugsAFyssq6BMxmW
9jofiwvjdXRCrftXF84FU4RxiivjXIz4vhNByFtknWs1sQxBOLDReWFINc/DredGx+LSgPILxqk5
TMGhrSy1Nzr1R6ncPDQ4IBJRrYqwH5EnG+MWn56BqpDsw96FEeQ2iYEg0yHbUPSP0s3fTLcQRCUY
T8ocTo7E+xGq+VccjrCnCIeb9WCNRT/m9t5n5lR4O1gUFl669o3sSRvHc+8F8FIetegRvoZ1ivee
FEBtPnaezc6g2EkwvVhmvMua+thqkU+WZ4kmEIWe7285Bt4AHa41iSCv7yTv+8jYGjUDPxv408Hn
9V/FfbgW7nCLtPQTGym+L1X/CZuWMoSzYVelyVsqko6fnVMuJrxnglqyFkODa3HACQbc/DyIfi89
ogo/ZKKne6d0SEf00WHrKD+N4Akt3ktRd2BeU7Tf1cqgIlohB8031O4oezhwB1cyfeQ9H+rTQlgQ
MXGrgr8zxn43ifpkYqdYOA03exO5zrr26jOanKXm4ZzMHJZGeMjZdgQIkJiF/sm1LDih9fmerJg0
MuerimlvyVHOV2YHQqaLhxabUPZahfOwB3EkM1uALunRwKQMgWv64OjoQFRqFOd1te0Ztxktkps2
SWcL4/SG8GvasIvcq3o4CdFZ2zKA3QV9bEcJcZHaHUPlS4/v4tWqWhjOAa8+JzTeskgblxUvJkZN
LPtR5pSedW7ZagRGlO/txmM4Av/E7z1By+W82Ki60PWh3+P0xME7u+wJLT3y5mVOGUf/4DmyEuk0
SJZWsqG+vOpRtBlZVvNegZOiOtQwHk+L5ZkbOOD+Tkr/aZJkM07T88Tehp4W1Tx0H82vhktpGzSe
RAAHiuG9SJ2f1k/vQfzPT+TX1CT9c1jtFAKvlV0ZbB285s6c7gOv0nFMGbYPvrYv7AsHVr/VWH9Q
jbHrQAi3gcY7rH/7AGxXZVB/afAWNhBUjnHlRVeNTTAZGuiQcvutEs4/1KZ0kqb/GI1kMwmwNRIu
x75Rjv00Rz0yOPtGHAbRPUTvK+2LDg907MsfhhjjIbIKMPxhmVAXAFBU7fPg2tW6Jp9h5wzatHJj
SE2hhYfBLgzo2QZJfZG0cw51wtHKct12mrUaHZwENlwMjzGB8OtDNE23JJLavjVOQQcrWfn5c+mh
Y5KYH2tfXFUc4s1xPbjEGDXzBGFv5ySngDj5E+kaVwZrDFItGF9OoNb4Uh6Dpqz9QCzUOeYvWFbl
8JaGTnDCTNwQGQydOSyRN/ksburBQ9TV/R09iRcGhVnYJfcg8l8quDeLQVGYhBSmuRyXhoeRYhqs
71KY22xiiF1Kc6sK+ypzjsScJnKY8phqGCbRRGhIkGQ/bsZl7HgXiuxypdzurWIiAp1gZYsGyXgE
Ka5tSrDJUIIXsgnOmquv3cn0WDdNXJF6+C+04/qewcsDYf3u2qmxBj6K10aDLgVbEBRU4QFST4Kr
FnV42Zs1wWD52kyQxiYlbZgRJgxG2C8uA7tlS5IXq1DTjJWp1+suM/pTD/WGV4mxjgEtoYXFKFa1
lzbUqLJbgPadRtFGSvHKaJK3nmp/GeQ+ZkrhEEBYTc+lsmifwprsj7q7i6I7WqVHEgebfdh0Kz9l
ucUTtohUzv1X1A+a9XmsEHwIM9spDPf0Ml9WPiRrWJ85vDlm9VH+5RMOXGUsXZE49xR3MbDEEA5q
jzaehRxn3LIpqYl1H8Ax4pJ2o4XMdWj7G4AszjcbPLcxp6Orpp1VVcE2cwu1LG1oWIVgOQZ4/D2u
g26bfscBkHrMei+thzoQJ/HJ7KmuJuYPurUDq2VQNlc4VG3nM8phv0/TKUonsPLgThqFK3fyhlMo
yj3I9mg3WhMaOx0WutLlXI76nAvipGlAP9TIginH2bjsUOnE7CuWJvSmReJhJIuGnHc3ETVw4JGI
l2y+aNcRKeIrTEZqpSTtcEAWautl8nuAr4f9l/wGcgJgGXTPXgooXC8FGuvotTXr7wjixapw4wNr
3wRJI4QD9rvaYvKzdaoUjuU2CMi2eJQCe7bjUymNrqWvGhH8yEHcmzx61F7jr/upOMsyeHfDhlxb
BrNN1eAjU7zmDLPMtpWDTwwaarrqpL7Oxuw8Mkldorjnxg9YqiIgVZBqt7K2Id0F6q3sqg8iL+pj
anbjOkhuaayd8wwcDdGq6b7uc3+JrocKsuSz0KzS1yBtnmz0xUh/uHmHmRmPGewWI0zdTLTlzJpG
FAW5WMk+rvdMxcNC2+TGGM4dDwNV2HPL3qi/2Z3Ph4ZB+94Y80QeqkecHoSfHEj96PjKzeanWpKw
e1E9TIOU9aDntLupS6Kz6rwfYZs+d6b9w14AjFAUgiQO1nip6KmkFqwjsoBW0JY5Kul/JLm+Vm2e
Jh0fipX96cc552Hd99oKis21mtcdKJKfscs9DUNy7iNzDxtj6QX5zc4lNS/qVYNgc21INqrz51rg
pS3wgekbm9OuIYUoHtSOBKYrcanQu8nCtcEDL9mQ7oopZeVGayy6h4ojWLfOQW/5p6bapstecJKv
tcjeFuAgcoQOcEoPDcN1plWHxG12hC3sC1+Qq8n7Kn0Z+vgk/fJlEv7NU96DWJ03qIL0Nd0hS9bJ
WEE/YVlIJgS1s33w/fCSmfUTePqjPlb7fmj+pDSFLdo0asxvqIT2ttTls5sxlzWxGBWn+b+bf8I2
j06NB8kfT02qx389lHCRlyGw1xE3B+ln5/KNmvG9rqwXwKhoOKBEdNb4MuB6apizdyklSjG9OYHx
EiRRvRiL+h/ZHrvCGJ9RGD7pgXglleDST++pVZ98o7g22oe0gpPr5nc9K34s0yB8qedtnC11jF4h
42V2x4mKbpo3Ht0KR5ytrxLU1ejwnoYpfAe10uKkjbv091nMZuSZ0xDe4x4lJnc93aQRfFRTvpgD
zEIZ73hWzkTsbgvME1rxQA+x4ki5QqsGxXiHCrcrpDrYOOjDEuMSCUBm0P9JvXo//xwom84BFoiB
fBBkaoD2y/emdRiV1bsoK78Hi2W+XyKMasFK4NobWe9O5TnPyz1ZTeC+o6tfMgBzsYIWyn8B1vo0
+Na6N2Jo5LiLdVh3SnxnEZ21bS492zmKwAUYwbXv8MM2qZOCWUCNoOnVPcgJkeM35ATt1XIRIade
8ZRP5gm5XOQmz5nQTsp2TaL5MsbYyS2vWV5DZLkEcXYbTBOCEr50Y8Q/EB3qmLE2v6Ko5Z/XdwbA
XfWcmbhaq8R+mZEQyhqO2j9OhWPk+jfFWwojSEqvFsCDBydUWT6+J1+t+kJduGg+vUE75FVxnpht
xVOEIqb9mHLrUvk3npdjGrkXowhujam+e5qlYuqPCtRCi7PIn63d3d2VDHodwch3zh12mYXzKhED
qqRVTQdV6R3Jb9Wr2U832yOFzIk3DWaPqK325UtmZS9KNLvJNt46e2/l1U86lxWjtUsYmrLyDAJW
S6mzj9AsNP41LIZzZI0gCOxLaOT6vHFcUpqz8KwgNs5zdBbiuH2ptONRA6xQDcuaOfbCKsKCFWTL
MAAVaWrCpyZqOEHFOe2rKcSZkEXLumEDkIfZ0qw/pozZWRGk7r5VPackb6390I/GYS5CrDL+aKuv
ruvRh/kInYG8UEvr30RxfDox+hRWoGlqE4ZH7Rl5+q6bvY15WN+d8g6j+VImw4Zu/ya17JQ7+V2g
IG2TlWUlbFZFfwc260hrW3VAhE3nPFoG63TvEdvmoff72+AUT3AtPkMkaKhRFsRxbOlJdzDMk4XJ
uJSEvoVuY5phD5bQjKAucYl8EZQn87fzveoDozxB8ns5GVtvLG+jVr/YgXWeZa14G4J95QcLcDij
DxJQb74723kWmjpb/trjHySt5lUWzCXtfjl0za2XFWucHO2QSUqpYTwyo961KIq75onV2Qp30KfZ
ci+HRfhTzfO1IQeKX05UprSXhfXEoH+hZHFpM+MWa8Ve440x9u3Z1uJTyBsPuho9AoKLzLznEZKo
DHazHW9iaZxTA+U1NJWC88TLA3b+5XfEApJRfwjNk8Y3Olaa81YpCxSu3EFJOtMzI81a+i1PR6gw
nZCpETChnZ+EpLd2GaDykWULre8S0SM3uQHZCy0Ez0GqENTxo/nWUQUYSGU8YVT3mBG5nxrJXli6
ZfKBCB4ZI3525IVsCXie2ZrNw+dXwb9PT4atSrwrx+6z6Rh7H1KXYbor8HmoEVfOaHHWYsdIrTMp
cfu8B1+qx2dZ3Evd//G7hs5/SJdGpFNEUbe6Wbclp2VMzJsvx1NL+sqe4RuxqpF8IkwIA7VMi20a
vyasBNdR0JvLxs42Vjo7PExZbh3XouxiLdUH0lt0rJCWU1C/+6LCzkOK2coxyoebsKyuEkROTEnV
W5W793LQrv/D1Zktt620WfZVOuoeUZgT6Kj4LziPEklRg3WDkGwZY2IGEsDT9wJPRVV13fCYsq1j
kSDyG/ZeGyJemtJWpGAJF/U4gCz9YOBx7n1FlBHfqOl+TBPeRCX5/DOwaQTQGq27EUSrLSFZcrIb
Qi2hcgZiP43PqWr1danVuHw6872dzGfdADlB8VJuAtlVC0PRLRQd5Pam6V4iY/oaS1K79B5TgQyo
nwf5NP83AcylCvR5utxgMeJo0DoHuUrjLU0m0bpn/W0EXQA/nAb+gM+pY/nOuo+1jyiFe+bY0dFk
w5DVJwIlEZFk1851XK7fCcrxpKs9giXeBzMmL6abcPHaGevr9MuoMLggewW8EAsbq0/Q30yzuemD
1S0J9xRQuDdW0/8wtr6RiKVNo3U2uxfFFbIqLY2JfYu022IMHo3xAuNeeBgLxlSh+FYgVxdxBR/e
rOCPi8bBTQ5mtoiHY1e4yTtTtG1vt6+1qI8AvtXStuhAmngyWHwS9lEk3leEl2nhdNMspS1CAGv1
JZPYmwnbBb4KJN/M2bpDrl/o76J0Plth/KJvBQ2bJtXB6y4ZWbILt6wuQxqVm7IprpY/81E9yK3S
8H95Vv9npq1edWevE9VGHchklfSBHxPX2Dlo5RPMoVfUaLe8mmi/3eDvCCQ+mUrwcSW95JD8IdUL
7yCZoej7qV3VxxS0gHdo2SoYVXO/tw1KP9+CYEU62IpTbF+GdvZGdtCrytDbWAZdYFVDVIUgQMCC
US+HJC5OMu4PQYxYQLGsWdRYqHBp1YSG8dauyUliqRmBYEjCd1FB1jVd2NXQo+CekiyPMJcSvjDk
X8eIf1o3CLeenYNB6vpb46TjgVSFv4rvtExaUp4bOzmHE7cBW2cK7pJfwrkQfsqCU4zB9o19S75s
kuZPWGTohzX3t5loBXK25olQYmejKk7euilJPEkvMX3KrqXZWNZtaK81TEgb3NeSC8o9NIZI4bCn
N2wPp4Ymgu2m9cSuLTzgBYVmHP91NNtdeJ+eZjb7uVbH7wjmuBLrnrr1UOHBXwwJUr+c2fVFjyHz
Z0iv2FDcuodwrtO3RgPPzToEE+1pCGZxZ6HQP5mZcVe4ypjL4FFtK24lXqeRgCDttTPqG70P1Dpq
eOEk9WPj5GtEmh0RACG9Y1/vSZSgfy7+MNdbQo75alo3XLVxVlBEsgnDypxtRjYakbTA6tTykzd+
WIN+eC4nPyE8NcB0jkUwRIqCXhChuAVhDp8bMWLcvymFLlUTbAVcVDD5r+QhG9tYLp3MuCoDnmJb
qg3sAtg7qI7WnOKc9XLyFo7GPS9200urn4cqmlmVJoTApWMXd9+tc+LhRLOFFJZC0RnwH3NDpjnN
3aVpcLOxjXRjZX1+bbqvlKZl2UV1vRYVzuzCZU1kKe0Ncf/BsgZnZ5to4/P0N4kL0RfKuiM3oLkE
D3XM38QahB3LGaa67FmRx6EmAsXtGC4qaH5UmFjyGZAMiJ2cMX3gslJz3XhcJ92wRLe4Qs9WnaKS
GxDh459O5r56fX4imLp8M53uDRsZ16rykrOeS0IR2cZ3o22uGKbli05AGYlt99liL7i1W5TXXUXO
+Pg8JuR1J6kdwllXzPzQDuHq98cGtjjiPUb7J6trrE0efnH0WqueMcKHnskPWy/II1ByZ0ckR42m
m61lan5WVYvv219jfutP0daKWrYMkfnhts27tNkQh6M8lxpgq64vTJY4uORjMzG3umFEK61MN8XI
x+FhySOAWE/+kP9oLlXq92tRBic9J9JlbA3tbRAsZoyubE/pvmQVvZSluHS1fZcwHMdb1HNkNZrH
OliV1R771rrr3HQ3aPY2NHQwQTYbW1TNjpPB3hicZ77fNcTQQMf7CtLlu5ozuAiuZ6TQeqiu3PEF
MToshjDg2B3BZGUeZ1x6j3rvygC8le2tatjk2NPwkegjin5qa9ESAUa7/sxN+g5Z4BpkfrnOMy6e
cbymJZbwZpAXIEXvsSSuCI5og7tuEUrBsW7CMQrQKLg96r7JfqYnPg12sSk97Vfo+8nSTDOoJ+0A
7celcXXLcylLsq7gfbeznr2y0184Cn7mbgOd1VYgvIw77ylHf7IYhpj8jPqcmd63Zwx/M/1DyIbd
h9q4PjPE/qzynCOxB1/QgU1iXnXoFOrFAc9GOCC2yWapf92jpiKCUQZPDgTt2BrB+0cXZCrMFz9F
bL3WNArMQbSXfI5Oj+UrCrQLE/9T5lTPdX9qU0ZGKsn2oLXsauepZkPC29M8vajYJI7dzaics2y4
dwckh6H1nIriPH/DKhhWkdAIF62vjDlPVe7i9cUM0bX6cerDNYqpt9o3/sbuDfvVR6xxEy8hIlI1
mi+97r0jPGP3U8YwAgLYbT36QkRPcLqz6SrcI/axu6H7352E7WjZZ+AN58SaMJ98+iPOESIIfaF/
6VHyVVnmxs6D1yBCAFtA2KWEvCZO+U2IE+qjsv1B9fSi1d6qQS8xVvWlJAirYoKG7oYFa9F92pM8
D6P7VM/8nFQH34MvKf6Bfj+7EeZhVZJ/t11zk753xQgSLlYo2n4zTeNKlNkPWH65SuLfHv8ks5mD
eAaU8cpnlz/8SXF0cbZWNzllO1gQC7POT0hV9qjfYL2Zq87HN+x3M66E67PV02RFvBSoh7zck7Nx
IwyNNHhVaFeWsoAt3PcQ6JafTCtQqy8wIF7xW51Y77N8G+/l2DGy0JaNhhTT1d91A/OEnk6fWv2D
xm85xt3ONrK3kXFY8GmEDBlzh54nNBOGgCDtXLfmVLDrX3UEm6yNue90236uMwf3JOrs2YwYTgmO
MKMhA/Jz1L1LnsgfL3V+dwVW1wQJe54c+6ivtzCWfquOSVoWOTcnCkkDcF5DWb6LmLVf6bPvl/at
aJwfmaavKC4+8mrvtel7gfOH9av+lVflMuuDO9o5j2DM6acom6esRM4/FuFfWLq73rfhpwClqL3p
1Wpd0iPuGSfGgnajQIPJ8JRhv8flXNUGG43+OiD9dNr0hjuwW41x9KpyD2fmhFZg/GmgZcncBKes
xbvQNJ+bfsb5INKO6EZ6qvYF0sitm0WvRUpJXcrgNUrtHwvWsuEFWw+UX6ejhbZ7rENp3F18E2gB
L/ZQ+B1BGQZOkNr/8MP8F6ivOCnXI8FgiJreowilxfy9IijFPnV04XEDSWx3WKqB1WXsB2cn/OOb
bJmcB8zOHXYjnJE1AAPyhsyZnuEbi+odtPxL5yDYM0D8S6bSLfIgXAAVHzjWNQEiwVKn38sld5CQ
tjSmQ5hVXTQexTtI59OQ0caLGPW6xjmJ5ZQ49cJ6scPoVaJSyWI+bbL1umXtNyzX+Jtheqf9MDBv
IXroEooi20YwalThBx+Q29ClZ8vJbC4FXoHM9W8aMvRYx3cV1cVRFOlGg7Tb23wGQcQ9xVm7ls2s
tHQAxkUJrzvVs94ynQDmeqvnZYphi00v0k/Ixksv4v9oBXBMpmlc9w5kvS5hlRrWXzmBnEuyA/92
wt8aiflrTM0Pu6heqzRa9fyAS0thZsqSLZSLExJlA0lT/Cti3Ma/TfGaaebeDNkLJrp/oqu8DVGH
NELLoTE5r0N4cJL4Vy7yH6FHv9tsPBhN+RwK9bKqmlk9RkWLk4zXJg/Q93cNYpwW6QXwqYUS+AMb
C+iaH8Ror6IdhzmeMK28SrDvhEA5C6O0I5YTnJWASEcXA6uwOAFUy7jCfeO+8sbo6RKGLGR9HwV/
wsXWq2Yn8+rVH5plLECSmtXsWPKpS3wNyoxlPSXhLirEu+bLX3EvBZNRflTFq8ta3qgQGHaG9qGn
VOwtEEM7//HrGVvBCc8h95pXIwZFtMCi3rna2jA0EOD5WcWdIHchZlgAWifSh/cpN9/FUF0TRosV
6Qp64jJsqUpjoTlz3rW15NT4KFPCbN0R3UuGxsu0jL8IbWiW4KvZ7AoXXmwee2ScfcLocyw+YnJg
UN5f3NDBP1aHN1gXGBrYBPlKHMYSWUmsaE0XfdxcilD7jkadFYtxEc508Z30qLlru5DPSZmchyZ9
7pUONiPflLCiRmu8tQZokNb7nhIEcFEcHlJVP9cOPXadTSc7hMzQqeIl1IHjmeuwcP9MYadAuWGT
jAQ9WAPbCpoBepMbLLBzL92/vm0+pbn9Zob9m6e0E8LKNfKrtVaWd4dluWmre29D8GLEm5XthWYL
AZvqvpTY20peR13ddC3csZ3myOSqrTiOyJDtTN6xkQs+tlmNHdOJHa+PwplVaapJ5nfTvUmqvV7U
aJ76nVkcuNHf/J6Cv25YJnT1qUzK52rGaMUxFP8GBnRBHAf+rOzV9L2/beJ81rF294vvNELya2e3
sCDmKw52wWBdmfNv5DCtUPKsHatbRc3MyW2o6sgxyH6MOv4BjxBCmnQ+2bxubXNaM+q+lwRq20ev
lBcTl9BCQUZyesyQdTGuSBtEO9z/RJo/O7Xcj9ITx0DkGw9ZIiLMQ+YUW0XfFKHQH5rympTjcyUL
iAsq4hhZBqzTKy1k3cHVPJ1TBv6un3xERLQvZKOvJxxyXD8tGEvWLjc+8dXCMUFxOvZBFuPVcsVR
pUz1WmIQmsm726P9lBnuPXH1rRfZr0SzfCeWjYmof2PRRKFmQwTsNWdHWb012+rW8cMPJbdO29Of
XLo4s50tz/65hpICb0mS8qelHx0AldZCpMtHS5byLDpiJ4SgB59YzPgXVL5o3dqKO5T2Ovb2vSqi
1yBhwSpKC2wEb9TQ7xlHoQ4WV50gp1cUPZgmahvML3pGyDGMP4KWhV5WvYio3UY5si5ubeXKibuf
CaL5Thuat6iwzGXZI+hxKjh4XaJt3SS+TzX0wG7yyGZyp22jgmdThPWeTLldlWdM74NMbtio3pIR
E9XA5oponMQ61ogszFIZ33ZheAu7jPaB3gYrVog2/2yt2lb91tLsZBVnVXS3oy56RqV9fjzzQB+8
yAvT5pPlTM7ZKv+qfgjvbiNaMEVkXzyetgFO6wYMEbevLLyLFhdHLghZBGavxz5Zxrb2gmBTp4Nw
2kOiGp5WzbitI+DC7fTLDbvqYP/Xg889bT1KyICa/xFI5Dv//XuPP4r1FbVYP+dFw5T4z78ajjFf
/O/nj9/uIvA2A8z6BIcBs+G6PDiOxwOLPyK/xVtQ55xqWgnyGaVcCe5lhj/Pf64NWhqFDOlGZQ7F
4fHgETi2H0jWnWcmDFEjiDEHctnqAw77/3z452vAjdGRqN3j648v/fM3Hs+pBrIVyGNekMHDnv8/
f+vxfa0YLd1UANenGhlsqjjFdvQlS8Ar1aS+GIb1hyH6RhQ5WQqj6e10QAjwOn2Wsc9dXyM1r/Ds
9bRly94fetBJ2GDctj5BkUGKlbFg9n43NF7H2kzKY4a2fwnTGFT5ixj5RLO3TDj55mkwtUcCUYvp
kr1n0pys2ly7Si8cV0HkI/4jP2AlOjT3SVM0m45p641YjN9aOR4spVJEJ0ypfILTjjGxKicZ+aya
NW2NUjY5KjJLj21SIpnjL8fk8TFvJONlcjd8vmscYdxXq/GdHMN+Nc6DppG14jbGkLaNugbL58R9
MmQY00CCKycaIpOdGxpY4ouMo9kzXNBnp6FOdFyGfnRbKvazpXCrdShmCWhnxRCi0ByKENpP6uSb
sTSR4M3cVTQO4z7rBrViRIPywse8McTyJW5w57QlIyijEdmq4qZzoqK2uWJqszKfQMNiiDKqj1QY
5UmQwnDyRiIJNXqKkGShC2I942lgzyqcUXw0FdMy530A73uhhtK2Ppo6OuLCO+e5S8PfwDCdA5/J
ULObTTqw2PYsI3wa2ugP/EK2kPaw47ok1y9m2ZO1rX4B9+WvS1zMmKl0oDIMM1aumeR37aPJjTjC
9Ii6CW4X70hMTBIvwbqxI2/pzDSPeiQbVTniqLe9u9WIlz2UthEc/VB4m0o52YFlyA6kR3xMLFOu
vJqsb195IckHbLDGBCEYkn7K28z1vhLEGmN74g07lb5RvpE3RIcSFcm+IVhCMySXykx7cSWrD5QU
QelkJ5iD6JHUaGBswxrjpFO+8ygjPlzzS7Jv7okLu9Va7d6boFyNTRHdukZz7kKgAWyJoJK6/kxV
1r6GgbbQy7WeMjcZYrbQhR2FmG6wAdRMcagLmxrtDGjWwHCLXWQ48qKVxav1B6a+djYKy58WbWrx
y9j+cOkqR0b6jsVSjlCcsl9YpeueBh/htemnYqurDIScXXroTQdtGZtpjiyBTUdQNOlG1iydnSmk
YNO95OZajyST5K8UNqnOHtgD+nUiTYzBeQmKifPIkgbCAZ5OGLa3UTTnBpFM/tLZmXmZRL9+/GbS
xu9cW+EJju2vOJ+cL8FmnsvaTdjMMhLNDALmAlaqVybX34xX+GQRwXxWYRK+knKQL92mFPvHUxbU
GoYq212PnMm0HgW5a146HitPPXlTQSgt964FPqPxM6JQ554x3nozeUemz1vjDeOHKsE+ugRjmSEB
t56D+AU/R52V16Av9KOy9DPzgv6Yakl/fPyKLTh3MuTRZZxYrw25OK+J+y6pkdLJtKixiBildP2T
9SyZY3QbT6lwCiJxKodgPUvsa0UbVwfj0jaz/OXxXRI4eo9nWkksmEY7tNYUEB4N39XL41d5U2T/
/ErTNHslBCL60SnczeiiELU8tmbgXTOO4ly9Cfp0P1JXLZTJn1m0OJKD8Y4nG9OFpe96ozDP/bwO
HotJcjvRCGF3pgLxA4IZXBl3G6YxYCnD+KUNdH8ANB1SMkyfQY7/5tZGfe3s6L0u3OqoOTBZohnM
MiXpP18qzdpZKUp4cA6ojVe2GI3j48Gxxvxo91svVNQBIRp7P++qZ7RxaqeFxAkrzSyXRGJZr7k5
8qtQjy9MoDuWS0BUmGRjAjJeo0gwCs9EtjESVkTOkOhrFeEciphLr3sNlYOTtRDOp6iaPQfsxvOT
8tvkHnh9dOxqLEr1/O4JQfPcdrRvFrKb5ZDZcN+wkf7GPBAs6diro99n8wF8DaIsPeuO4qPRigQz
XW3vrGZGDzfuupNIJ5SWI7hz+7MUjX7N5ijy2X7c6+69IOFsofXMrFLSTh0thmhLuxD6U/Ns4tTZ
FQ7vRcwASYbxVbdNd1sT1LG3evfJtrXh4ib7OB4uop7Mj05SIYZt0y+7CkBqZvsheBYSrm00HRs9
YD8fOn22i0tHf9MtfFtsUaZjNdj6tiFDgyBoR9+QUKqzhtQ1jZ9dMygYsCl5gG+vSVVna8dLSWmi
UoRB2QXHRnZwyX2TQVboR9UG9yGGaj8otxE1/ruv2k0qrO7F8IgMLQfsvI8vI60mtthiSGhX2Xut
xmQ75TLcVMnExy4hLoj9w1VT2fA7b7x/fhH+z6/krvkk+6C/du0c7RDgAMFD9933g4umF8HKQs7F
z0z+Wtd5PuxQXk67qh+0S9hy7teyHL8Rzi6LCWUOOvS/baPVT7a0Dk6c2+fBYzfYk8a0rLBHrFRR
wYIjlGyLDXtY1ToA8pj9OQ5TlMs2uJimZt2nW64FDSbzDkGmVWubAfVXQfmg/PJbA3ZMOznPnVwm
tR4z2rvbDjYpRoyBkxmoVZQ14878C4vKRhKOdRCWPSHegDC3ZKlMiGIvdfxfbbsLOwJV52d9lBCe
WheMBGa765DVahOIHjlPWdUnI8Zz6ninDs8tbF4Lfjhb76mPyXWVylpNBkG6vbbBTmJi2fCmJbQP
BD9zXtzUswRAi7jyCtn98ePxz9hp8qPwmNnkWmjdqNItbompdp5nzox0g03u2do6DzQmJDRQbh32
352jtuOswlI9rq7KUkc2KPpZGjoPTmGcH09HYeE8MkLElFNyagPWHH1RvzgNjtaRKf3jmT6h15Kp
RlHsBIzoEIvobBKItpXpoWyjZFla7j1wK8SeWAjwu8FwfjyFYxGt2YwBZ2OL1JD0g2NeKwH21nPi
IHcDOxX7wQyCLdz6bA6mUWSR6XdoqjO6IK3BYWrNpvRxVJhlFa2DBMjbALrphPdUbqijSmvYA4si
ipo3YRn0hsfKlhKC2nrhOwG6PJK7Vqp38r05lfnKcSvvE7E4RJvGvQuzajHV6HiFfCfZ9XxX1A+7
eEi6n8C0QPx5tnnCdfU+qKo/mrmDQHOytHc0/3O2O5Isho/hxwCU19S5jqzQLa/I/F8AJYQfdiCr
nTF41KRzdF3D0Q4kMNJ5GaIdcZHVLWIPd8uJc9k0dhCtHl97PGBwYd2i29khmf9IiJBgbxseM3+G
c9XsXqZjj15MRBDog3BTU3NXx7BhG0L7SgvMFhQVSti+upD2z4mN3UpV/rEKAbkHueSWaDIuyCc5
rTK7sS5d7oxMLbG18CnxOOyM0KY5Hd4tkPZrwWz0YgKLuKSCUR6W0YWtbO8PVVn73uuFSfMfu2e3
G1a6A0RgSErrnVspg0h+iKdAad0b2sYxnLtRFX5Frcea1aQoreNG2zsWTq8hBJMxIilZJ1qbnUZm
3islyM0pfYYXil3NpiXXeAOVU1xC7JD8a1nXUVxUTi5BEHjGUaiJ6FzZ1SSYA4FmF4AKt0cBXaND
3iQmHuVgnHQID7xufi7iTYui+Ds2o/DcjuNfIxfZ2a7pZlEDbRwP9U5SJONL0KAm1kZ5tToCrUcp
9jj4uAfXote54zD4jRTKvsRiYKZgrLixpW36cCieWDxMe6ZBL4CJ2gswBAuADLuFqbM/fErBX4E2
PkdBCnqnxd7UqK7d+62ArNCP44r+jODkTuQ7Y7LKLf3znRDOzl/yE7NDNqDPQC4qnh7/K5hoMLJF
ZG0ehafpd99Jh3+CEjc7thVdT9tU8Ydpy2Nn9eVVBAyWG3y3uwo5k16N1sVvOE2EtI7sahiwuIAx
20j91sUY7NA5fFm5HM64AUgcluYmzAgYLS39TWtVuEuD4JwO7DfJWH0q/0jISwG77JtFcUROunaJ
nDWk3/SnA33UJZhKGgULcxR182z50b6NVoFHGOAi1pOt1nqkyBFWExZYneyOQslpa+8t7MgQZe3Z
bJ0JFvmo3BMrJbnWSAHdKsNZ0x2+ClsUL+WgijUe13w/ZPNkhFX8SPFgWhmu8gRYiwqls/OqoYd9
odlrrCT0oyqwznS2ZF3BuVtmPjHaYOZ3WlzCSuyM8axqdzvV1XjpjAMQXXTWDHHMjjjRrELLVWQj
Lp65MYESw4SqHu5DpBA5RXa0qet2M9k90W86FbKrp7PLuRif5i1Lrluv5iztLHtWhRGQfEghl9KO
GTairMGxrjXHukbm2mS5t5pGZewoTxjge/FzHdXcovTZypvicxG1H4MARgwpmNWehpoontwiMS1u
mrXhG/EKRDqjCFAvq2pMxXrIo+FsFSnYCDJmOEsccfVT/ywLymSzLAnNnlCI5sOwZQmenKxANYge
Zqk++JN3Cy6aWZrZWbRNhm6MfVQlMnFoHA+DwGQd/Ni+tcA5zo8HIfz0CCrcPg60pl1HA2GjZly6
Pvx5HdnNSi/w07TS46NIeJEU5al04/ql5prrZ91PUWvIHOA3rThVk3WGHeSLk62XxUblPW1bi1Gm
zROFpiPb4Dsy1ur+h7B56yno3pqUEdG6sJvoF8zIXwYAhyWopXitqii/WxNIFTMxp+3okmhXetVx
NNrvPsD/VjQcmHJ+sLl1aH3Km6ORwBHqEZba1G22rGRBFPhSf4tFK86sfL2zKzK5bGXvr+AT1iea
kPqkWdJbRy5hY2Qd5bfBZ3Wic4o481216HF9PL7n48EuzU92wCWhI9x6gVwThJEds2TSEKzTmqoh
do/k4GwmpAXrUGvUqu4aPnS9Phwxr0IlKbeactNzbm6ILXqrLflG1RPf9UJ4C1FgyFYo4zrfYro+
dfHVV5G5dWJTHUdZHDBzQzevDIEPMJvQ1llU1oY37ZNkCM5QRH+FvTVAWGqbPSMQ8R6Z45kAjVkE
OiERNfJThQeCymm6Ph5Ku3OZXUdPrbLja4Efm+3SJR47ebGclQxda2914Wc/WvL8eEDkhCWBTDE8
4Kjjid0ZNnlCF43FUu7cNnjjVUxPVEkgYSlRFgUyXDVV+VOaFcM2gnS0nIwyusS2Pu3dmquud68G
V/dbgix4CemGHRo+nU2aY2moBsDKtmxBvnuS/x3upS16FPsJyyLaYrIew9E+xiF6VLMYWC8iM36u
vgsGgee6IV7dtQAgpY4VbkthtPtuIM2Cl5RJetqu/VZ/6XCybaxgUFuLxMtNmdcfUsgIJ2iNRjJK
npy2oq5MF4Gdhk+hst90UojWxqAxvhqM6gltUHqIxm1qWObezpnIop2ot3ncm+vCTX9zjcmDzZyY
GfJroBEM2w24evV+4u5opwd7Qh3dRJa7JAcOiYaoki0OV+dg6mayBvEhVwDcTJaX/vhh1ckrxMd+
PwzazI1Q2DxxLnSAX85ONn0MdlpS04zNKhCSGEwPgAHa9wq7bHdkbmdcJ+H4B1WXt7An4tUcB3fr
h94ZF406aYPW7AnqwTRnBRrEbG6epdeHO/Qk6bLCs60VmrrKpno1YwhdGdb6jbA4AkYTMTTeEmyW
BkiKPLEOY5+WEN704a3t/UXPcb1qKWrWA2fqRbPLallGPotdUf/gyFK3wB1RMsRxOT03Q7fpJiqm
PLPpDHFVtMRrrU1P/HKRxz5jKCPtqFt3CTQT5j8H8KJiIeq+3sRYocMyag4IKyY/3ivIpAtdO0N4
P0pFNWaqAqKh/aEFmEYRec2RTAm8YqQsS7QA+rXy5ZyHGDTPcZ0x3k0LSDmK8JO+8G6koxA6xO4b
toaJCM0V/olQdjZ57CIQxlnRaUKNW49PeZ4YV4uVJwSG7GSQ8mNVmnFyquIDuGi8DbtiiwSMINXe
OFd6w0sEjvSKl+/ZaZ67EDB+08KwH5v+OXSfpYsAdkhsXBoB1BNUke1am+N0wdJoR4NpUiFPj5ua
33ZHVU3gfOcKocrn7AX6tR3Yk5dWjvIk/D9gHpPj48nQlSRQ6fZGH6C60gMeY67nfew0Yp9J63cf
4BarPGPdueihE9YPS+Vp0ZaatTqj+fUXmUS1P0fhRrXRIuECgGAwYNnnEkmGksm0iAcr/tBsyiQt
4QrHn5Hf+jxcUUprv219mU+5f8jAKv8zq9P83N+7U382QXQhbIasiwqJ96lkozVjbyazdb9rqGVm
Z52GGf5kpda16tWnWzFZKCI7XDMKRu1iMXRI9kVH6kA5V25kqC9ZGk4rr6/ylUQAjTVhFSQaLKVo
iDaa4gqWBNZ3Kl+yPFTY0H1Em81eJGO8znHeJslJMrm70ntEAE5EsUaiwMnGNobI+9E/qaIkTbGd
hXppexj0SR51H+Xd43wmKnurhGUxsag5XON02LZ9CZlxVGovPBYCTSBKVGZu/sHJcbLYZ7P9y476
fKhbbLOXriBTOTZ764iqiBVRigpAyxxUM7Xp7BnMXYyk7p6sVsOZlZUhrRoZlNifm7XvtuSYSqja
kdljJ9JWKeO3QyELsGevYgq34LuqS9u1MSNZeRtoqyD8EV5cpUzRgzzdjLLEDhu1I/qtCkZqEhTh
suvT93ZImQbWwONiAJVZweomw03GjBZ3m5Ko85gY7cOa+i6mB8Uoz1YSYNCzr/VX9s/FPvaiexii
xm6CgLFfZe/7IAaLNTKv0DJZYFOKWmBT1RH1sAEN3bh4ZukdOpSOmz7zrFWV5Mm6JcH9gJgEW0Xf
2kAxyVLoHPQkQzQ9MSRMLort6WDSSw0hsD1gOs9FPnT7fj4/2qE/eGXNgD0AoFx5Okkh81voJZO7
I15pM2VhezTk16OEUeI+KWDS5iC3ZPrsOncUG6Fya8sSHvl3IP8kJbDeUfdfAHRAshPFvqS4M8SI
NWHCoc8KpeF+TP5ikM9A/N0Qe8RJ4cbfgBWP1nblo8VGsLNyjcJ/Dql8T3YcburejE4KcgmGydGh
QfAB0s4Db+HTDSkjC85av3d12u0Oj+8KpcJ4HE9DVPoXffzh8zHiwSjPnojcI+NFHGgOoaYtUIk1
Kz9MVwygQwAs3T6pWf0/5ohhyaKmybtfFlphNxjyc2QSx/HPgyGG1dCiF5qc8UnWfrd3fc84h77+
JRXuDJvVOCSqVvDOFMHeqEGEmSwnnks6cc5bhrYGlncANoRcP8otKrB2n7gIWryQSOY4ZI3DYqTd
a2x1FlpMaB3cbfRmggZ5PqYt8d5V5Xgy3eFqaqS5oo2vl6Iq7ScWr/ZTZ8EFJ+GVyQd8lm0zEe7j
Zqq65DPFaJI3dG/D6XFvw1TnWCJe/Nv/+fd//ce//x7+b/hTQHxgr5M3//oPnv8uyJmIw6j9X0//
dS8YZcnH3/mvP/P//41/neP/x9h5LEeOpEv3VcZqfTEGEUAAi94wtSSTZJFVtYGVDGgR0Hj6e5DV
//QIs/lvt1kaVZEpkECEf+7HvyNZlb/a//pTu5/l9Wv+s/n3H1ruzT9+M3/9z3u3/tp+/ZdPNgVI
1enW/dTT888Ga+/9XvA4lp/8v37zbz/vv+V1qn7+8eF72RXs159/UpVRfPjzW4cff3ywLPP+RP1+
npbf/+c3lwfwx4fD95/Z1+LHf/yLnziu//hgWM7fRSBt2zQdFr6S/z/8bfh5/5Yt/u7aoNNAH3Aq
Dkzb+fA3MuBt9McHz/u7K0y+xRGP8Gj71oe/NWV3/xa/0LQcMwg8aQqL7qAP/++x/8tr+Ndr+reC
JW8Zs3D+44PNY6l+v9TLY3MhiEvTM61AmK4bCM9x+f73r89xofhp63+QdKOAK6besNHzbwixl/to
ztczxHdMw4HbPVdV+iPzUiwYU1tc0atNBA+Kv6J4Pg+E/x4Iesiza+YKNFz9AuTCgwQB+GI2CR79
05P75wP45ztsiX+/wxb1kjwD5C9d35b28v1/usNcmTBps1YEw+oMR7eiN2jyYrB75ptV64p4Dvil
ntblIET5iV1vKwPvmqqppNbPFSzrjM1/v0vL6/Svz6FlC9MLLDsQjhOYUv7rXQJ8j32qbyL2Sham
qJnoluUfWHk8unPxOEFr/mz08kAxAU5c1X80GLdcLchUqIrkkEgQAi1z7O5z4HUncjxY2KCHbdm/
I9J7Ys0yoV/12vn6/7nf9n/cb8kdlowe+A+GdPCv95vFYtrNnBbXcrR3NEgXj+hSOEbHuP6M52gz
eBljo77deJI4uRJDdrOQBgurLHZk5IuH0CeE2WcdaTii8J39q/dIwY7QSgdjRj1sPk3xMJ3++90W
/n8+4bblSY5c3h2+x3P/7wdtVwdVnhEAazl8mQW6QHP+caMK0R6m3jv89aVJxuJsLjceOjGo/OXD
2pmhgngEvP/6QXww4gxWDAKLA9U8C1qW3glZ0apS0++P7l+7f9pWAC8CLk4P9x+5f6PL1uxG58fa
cOKnqtT60WqORhgnT1j8kqf7lx2qD6lMKr+Nvfm5Bbpya3pl3toBcqMU+Y2VLIsMp2/dPUbQlaN1
c3JzL9iyfglQVICtBHMZfylIdwSMkv2otj6RWWnXgT1aV/Ik8TEew2bnB/0nKyZEm/ot5ImRAtKi
6FEL4n98blpJcxOj9atuc4vGPaO7EnwCPTSHHpn+CgrWCI8GlUkeR21U5wZE+oNokXuUX9aoQnxN
kSLEF+EdJyvqz6Fn9uf7R5zs+nM5hvmR5cw6MAsKlxkzBMexBX/mBxbbfWk3p5GBxlr1GKhyz7aP
6XLDlpiQDcVRHtCA5Qs9syAGhP573fQLdjwpN1Yu6RtKCCjBHeXGZYzKztKgR4/qOTD6ghnlP256
11AnNT02NVJh2pKjMQyqleIa3Q+YzxfTfsWFYnxqkf337FOB+SxftkqMJ6y53ycT+TBxfib4Z9YI
iMXbbEkT+bI3NqPpFW9GHRKEcZNpNy+fMlkLV1bDgFO7nvUUauecKeYhmi5W5A+jwUAorEvVJM99
rtuX+5fyHIxISJXL6f6pNejkMKDjWg2OSNy1sO7sYnweEoKrnl/7h99fy/MlbS3W98+i5ccSHMvb
YQ4xyyz/AIcbvMNkVoeCVKMWWXfuzax9HutZXPJx+P1Zmzm07U7hO23AETFPRbI5C6vyVEXUlOmo
W3uKP4yZv30y80BcDHNep7NwqZxH5M27LoLIwafKbDnnLh9R3zWcI12DzanjjZGojPJ5QLGZmhdl
cflQDYiKIbDGJDPQpqzYno+pPbSLN48SJUuVNNKh05yC5QbmOU+OboE8S6KXOcZpYD4iPGq3jo5Z
/KVdepqwHOJ91xYWwE41OzHVbPLB8y2YX+3Ar6i2TRBb54Zsz8NctelpXizRpFfWserc5xz8y72a
xPL1yhpKqMWB4Vx4UdQafyU5SQETpkoK9zJab4MVy6uTCu+qdG8e/Lz83voUKfYJGKq7rcEtIpN2
CLPdZF7rn4x9kYTilLtISrHHpgjyZXEij8os4/6hNTmgGMYo3yq/sS95nz0LEibxWJXXvOzqdYNp
fldbEYM72c9QlmsqZQY5sRXo8c9YHzHYbumrmT5PROz7ZT2c+UZDOWjtnnVl0lpi8xZInSS5asw4
kKCd8IrbKaZEAbdlBcY6L4Q8J/TeJZZontpcLnATr1ypMHBfgsqzH6na3GSpKHBm9COCaRxvxoFd
+wTzpZLh2s4ZNlaDbz2PdrQr4ZmtKQuID2Np9ZeoEufUDZ6pFyjfUpnCT+z7q2ID/pRwRl03I+62
p8Z2cQ1a0QpbAMPEJGDvIYMVFjC2apZHg5FacNrkt9uq3USJvY8waa0hJPcY6/uzbwDnjQeAumh3
4y6z8u9OLH6WSWYenbg6O6RYlT00j1rWYpOLiKctXHKUk909AeuDySGcQ9jn0cZ02d+abAEPwTyC
BKmtp3qoPgclzIvfkxwPeSvqYpo5VJVgXBklIEQYi0WUxHCEMOSsS8MrbpSDQQPMxSvBI/HKmwD2
JO8MO+BEaAVd+B5SDtoks/uqOSPVACvYApqPQ5FMb+aUvteGjDfOFDAniZbDI529Y9pb27HxmkvV
583FT5FlikSOG0PYJKuYI1S+DihmC+BgJP03YQwdeUnnibdG/Hq/KZS9J2iKG306G1sZVvHlL0G+
ngeI1o0t3utpnF8T3zuyDyYK3AwvqEKXjLn2hnk4ujW93adwdsenPI5tYDgGDe56ZxViunnDDqc/
NXBgAilS6PYR1/fhoTKZaFETrC5lR6lv2l2CpLauoU3XRClGHymEuJsMoNoaYe/uf9ujBhPwVPQN
EPW4CZusvJRFyJhcD99DWsS0Y6ZnHBufteegES2DvT7eVQ0DkXKY9A17IhmXPjwioKPADXPprmbm
hbuso6tAZANzYzxsHqU1Sy+TrYJmje94AMBrRgBTuCFFDcMCdWRrCJJ9JeklLAHXOTaNQy3p1sAi
3KzLwESKkNm0Dz3yEhAPo9eJ2hHiCRC3OoYk2BMnmNohLZ6MwjlkYRzqbG0sj6mHHYHZsAw3ZkXc
iqH298y1P0cZtcWTVxCgbox5Q5IKCmTlVcBYnhyaB9aVqNxDmWb4QXUTPftu9220q5mVjMNmeke2
JsYTl2qCJi9mlXkXdpVfhyYuGVtAeC1t6ucHgk8kCTqxNvNswEvUIbBI/FlOmmwMZihrYpj+Dsb+
GZv1Wzh2imt7JXfzQDdc0Q/Wc8hiomvTHynQQoAJLjVuE0j8lBXzSVoWIT9DnjqrvbkWHRsBYIpV
0k/iXM7+r5iy1acQ1ygG5i6ePkVSQlDwCRqTHtdbtZ3u5h7pjFxerGk6pQMdLzMQs21ukszIOQXP
HpSTvKYFcIqY5eY1jG0aw75Dq4OsrN8FykqdDMHacuiSZLtF89N3Exz3KlKjWEeiVSer1OcI9Nul
qrTcBKR36DdDknM5MwESs1etXxKz4Q1R5CGnIA6zoC5p1RORfW6F+zb5mXEy6uJjjWmAIMj00NXj
iiZcuBmWojwA1zN9GXCb2bbfkKbpgQC3V8KmXHltE2z9pnkczEgfh6xXW3pFX1NnQj6KoOZPzNh3
DNaY+o3hL4UGvKPvtzt1kYUpLpZbkAjPccW6AiPllc1JcWL8A83dV+E2ckHZZxLPAjTqSqw77CG4
Pd1mA68OG1HQORv8pM0mrL8NqbUy+urLpBr35CTop+RdxUOEYR7WGKhIH4n0NQiD4xQxD42sxl7Z
cv6lGHEh4Iv0VCHkPMQpMyzWmA5X8XCFUOEdVCSHHbmZ5/r+no38rTWWHZbMjlAlueU1MHl4naqw
NxzedHhWJyM2uIRP9XdPzzQCeSD8Zm+dsWB4qE3DPuIyso9dfyoGVq55khRY26PTsq3VaU63RV5x
/JUXTHbtER0MsConxXU6hv5ZG/JA63BK3oRlRbvcxILoARXe55CSve04ENeJ7PjGKty/jmyrH6ra
8B8VxUgIjV9xrHzzd3kduI/VQHOpDBjtV1NSYBjqGmQxKpl70+3PvTU1eyfuqAhhFtzm4TkLer1n
fE0m1WNAVlNUQrsU50rLSwdaYThX+os7QfohSElNpMY3uvzy142VlCNNOKQAx8k8uExKtqZFHjwi
r40MamEfbWFXeD1vIPoq5r1KaapDNUSJNQb8S8zCo8h9dQLQlo7ZlIdRTk9w1/Gyo8JKOTwX+K7N
wsbQNgAExvfVv4YlgZ9BRV/8EozlvYVuzG2wXgJGwriIxoMUX+LQ3+PS9bFCc/4dOuJJTgRhC5P2
tLSu6XOcXlzwvGfTT1um0G22AuDDtdt5NFgoikmqV5260COFegN28h2cm4vzEDCspF5tRYDmU0XE
CaaUCdrcIJwmKh4Km1OPuoHSMAH6UO35UqpwPSZWdMP5fEKJZdXXNs2uM/TnSrcxgBjqFzt9tSIj
P1QJ/MHlcpR36KVjTVyqHZeOBsd9BJIRXIaaWk/YjDj8Gi4qmNthgMwfAaR5T514F7bTfvzzPSY8
eQsBHBAR9eZt3ffxNWug7zXQ0iY9N5usKI5zK20atT9jI1S7yBFfKUE4BXHXHhXB8asMVMK2o2bp
w7Tx0YCN0E30b5tBWp+ixSI7MmeDZTIUxgNVooDqnW7YuyWZdosBw9Y08/K5tqpPk638kxlCi6pG
Vp9MaPqUqnQSHcyNmqF8dKezHH56opm/uElwhNBxnnF7fw59GhLbJm32dWssE81IPaA1MRpteS3m
Km/eG6/9XhpB+V366XhSUIrOTZh2UBMFZiPqjDnZJ9EIUEGVF5vgIi7oOSBqqtHa72sE2cJQc22x
c5T2z2EYHUsPm0S6tLGRpN+lcMlRKyqqsQOjhVS47AGN0YtOru/98n1yQqC1ekBHfsMbBnlfOW69
lzOp5tiWu4KiCQcSjhf5xhtiMd40tUznCL37PCFPdHiCtCh7Y1dihl1hkC54SbxdK4Foi7LF50vZ
75hkr8x3V7VkVtpFJFUZ8vYbu5yzsx9m8KobDVSMCf59lt/Mg7+GpN2uy6bGd1E3zmp2OScrTbmM
LihhSTQC0uR3UMJcRhGzJN+nC++iXGgLfdix5/SzibFBYW2AWiENOco+TVH1VTElfwXEfFWjgggC
4eQM8nxcC6z9cyqcpyzg3WPXLijrjI7f3tOHAtjmiQF4sCprUWwgQKt1L128pu2R05IFoSNgTZ35
cDXoOLe5tN8GQ4abvGAcWfY0+EYdrSQNg2OTopJ1WXpyIxi0UoSi0bW//D70lZ17T4QxxKagbg2Q
h44etRNbx1pZDlbVwN1bKd5rl3ldmf3qtGDcsLwX26wIuA670DJ1cwyS+Pl+BixTJj2UCUNrsnFa
CmvGdNTqfKMi/w2TMVhqWC/M3tXeMRx5mRdnTp0u50NtTwAH/S+l3RMKwqtDbMS5MBQ79kahrkFB
uhIf8LGyg/bSdHCemSnUZIiAYhC2hMhgHuvqRzEWPnABgGFe9wvzTPVsKxrF9KhJhRB/2jMic8k4
ld1xgWbrEOsm7TvjYfIqGrEY0W3Mpk439bIeNLr5gbGzf7rfWFHsbtOwrHAuo1kz0GEyif1hSzmd
2MZQ3FHpGHpmjmdukxQ+713IwWNehKKgNi17zQo1E/r04Nm4U67Xdz+amWSUPzBT5rB4iTOAYp6y
0pchXJQECuG2uuzDU0lj51qknJ7z2WHe5Awcj3YiL2nPH1d2fCLvalxUM5KmczGi0yzL2J6QShE+
1FPx1tcvVONQI0a06jQLm/LesmpXDehJ0PDqxSNIeaiKGQ4CvWx5YxlPlm7mbQ6wcLba77bhmt8g
rO0KNy1uORPScpQhnHsquqw5rF7qejhUrcJ3YJQ5nrIiem0VZgnJuOu+IIBwU3EV4KxCEkENRXZx
Fz/epCH3qwR2IZuQ4JgyP7tfrASy2LEOpieoDTalND/GkJYbPGjVZ6fOj/Hk6DODLFY4fXvStOKc
sWm8M0//OkDS5ndLdx26fUioFit8Ba1yExpCbKuwe6bvMV8XkrDosOQY9Fy/6sarD+SUmLU6hIEj
s/OPT/d3C4b75oEZYnkwU4qKKloyTYxbmyH0o9+nSinLn03pXivGiu4qFRjR6/zVJQfQBvVhwsD5
5zuz0vg0sU+Er6nlgg1jop66rb82hdfuMjHatyEiEm1wJmY5HR8rv3RuY0Ukt6ZtqMzMx9aNjjY1
QydFCRkXYY/fDFw0MCpOMJL1gyg4ieQ9U0K7xWU/FV87pC6u/6Lcq8oQLxkkgqPmVDO5HXScs1Hb
ycUzwL/aRU/tRgQUuWsZHTspEnSwxDOmj21txrt+nTnztHJsalGSmD4NEaGVdGnPnA/+4AD+/BGe
YLHxw5RMEdECXIuBH678MLY+pTR0JiPDLBj1197U2amYVEe8w1rH8Pvpc653cTHJI3zD6LRwsvCB
6UsM+OpkkipCsoABo0qbYffb/drfps2W/D6YHDPACxWE+OWNnyyU2UiGT3pAS5kbls3ADOcHDOC8
t41Gs1RnsWTnrXllb8p+Nn25L+48LxpA9DAKHnvOXQwNW29sr63U3iHXdFYp2Rjw0sh5+gP8BSOD
H2eiNwOvJK3zEGMBuQ2VZa8KFcZXd6YyzYaDo7vgyZuCUwnsa1tbybyVCe8is6Iha16kt1TDJs+N
E9r6l9CQ1TE3yc/TaDjubYuKFqf6XMZoXwEuw2OS4IguK8ESMFTbahinV4mV0XaXEr4oMXdJ3TBx
HtxT2hgIV3Pevwb9ErGN+zPTfI5Nrm4xZWHrObOZjhZC3yIgSZdU9dvOxyGaltEWBa+/atP3sG27
GIl7HILc3dA94Lg6O21uPxREj3bsWKfH+43LbBC35zvPlwk+owyh+kSMTpcN8n2X3M24Q63Op3+u
ULTH654DbcBDOwepwubpmSfHyO2DV7jbuhnkHlypszOi9IXyXXSHurU54AgUNeUc+GT0vXxbG1O1
9oQyVznWtAc1+eIxTazswc5m+xh2RnkMzfApuTv2cpWQ7nJZpMzeimWew1S5t66AuYb9xNyqqszy
wLndPyiL9UEsVb37vbjzvY/SdtSGEBpgA5vqMlMSUBz0cDFQPiNggc9Bulgmivi5HPO3puz9h/t5
a4qma2XPmmDupDiqpaKLOnuzEhHvUOXUuWOd39APGLhrLxA7o3He/1o0mXFUrCvb/d6yjGAROw3v
pp5fnJ4+qM4mHRRTFR1KuVIW9dPKAcE/LngGywoR6kRQHOuStnWv29w3LA7W8U6o/ilNOnmq4++F
az3da65oJNDbiJnTamxt3hgcl9rdYRZLfvjQuMlL3XxrbM7zhJ3MpwkRAUGYZwbxFQw4qMTGIgF7
krzROBFbF7b2MLa4DSYcHHOuRC8RjfmcefrXDJDiaODhQ0TYUyNqdsnHjgUpypdCIAXu7vlR/OLk
FBkMwWCsG891j8iqG0YN5bHFgrEyC4H5v2qyU2KSM8EuhQm/ZU4Bv3+HSS9/oGIk3akhr0lakn6d
GMEco7HOdpLIAFf6FXq7cZlFWVEMoNtNiNxgDf7NbLW5N2nMPNDjtOvM9sWRFbsP9asIm2eDXcyW
37Jkrij7QiXBV+EQwqZHxDmpbQxCVib+y+x19sbMEEHirNEXmR3brqreqyj8xv30956nz2CU+u1M
MzUGUao0mbA+JqM23/SMccMd0BiDol2PQx5shEf9ZajS4SFz1Nc8C2H/KvPLHBY+7YEz9Vevs1k3
Zwp0zjIOxbkzgPMGiWjXjYFGBoUe/5pbXmcDi7gNHd6WmtrwGaKOsiIOohgjYVY83dcalDwW6Fjh
/CS7eR8PA4yyjHJxe4koDv3jENGt2xgQKJ6V8nN2mob/YHTLHKydKOiIv06w63aFZ7zJ2fEAU8Ub
TuPZKYS28ADCC9IjG6udl/nfdEym3Iix8tbmoejYdnVhktPNZtUsrklgoUE36P8zdr+lGXxwyp5I
gujWZirkyqpSeM7MtmkVnFYJU/VdLCqSMbiqd6AH9NwfMVSvzQppjR69Da2s86MzQ7DoDT85eiWp
HL8Hma7iPLq2XfnoTGKrLC1ulqIMmh6Lh9J0Nk3jy/XguLuopmAntUl92DXBVWcgVpIsDYjZBPis
SYiPZNgUN/E0cvXlhLTv/JLCvr4mQKPTA9CnNzoA5ucaf4uaMv/cTF87u3sdbcd5KDSszDE1O6C8
Mcw62mxGXcJlcaiTjCroPwFQgiT2qHheJkG0B3YbUlPFxjImn3rQlN2fygAluLtZSmMTwWwgTiHc
3U9dKlASKBXrntPuNuqRNAenwGu7LAnjSs+bKu8gFXrMDgd26CclNE7fiQitiTtxBgrpeViKCWCk
G7TDEsixZ108ZJi1ziXaZxIA10BlEwO8/8olmQnJdWGGB+I8tqSuo0XV92xa/mqf6hXyIASiZky2
mNIp/KZEaDvORbhLmOAmfeLf/MQ6VfAU8lZ/dPHLP8iA3qB8GYBRSE4azYfLjM+qubY1M0SVWOHK
ox6II3ZGdKtDWtLnnH6YmpLIcSJaMJa/V5SEK6jQBmJUWfqEr/5gmva8SrVl3ch6HYx6WiPtQxdi
3X8meMLgNyaX5p/nXI2c0SRsiUm9G7Ey1yS2sm0iUU9hApCJBJpiB3vT6z8PFhu0tAhvLcviF+HQ
jBj7/qs9wh+sqnNe5wDSx/6HXWR6r8OmhD/V4TMm0HwMqo8d0dSN5oDYet4Q71L8HY9JI16MxP1p
Opl7nMPuEJXK4Z2m5HYEsP8gFO3g7GaDdVoABZSEDeGa02ScsT18wAlP56vXWAfLcX/cSx1Vi5tU
5smR5NZPc3R+9mV0s6s4O5aF/9yySdxp0kVnShOo1XCHqwq0c2pavetLOg4Dg2FhV4mnfN6ZVn8N
quytRsJip0L4zRyLec0TOuBdTM0DnTVt8yMyC+vY9wt9g27o5wLWjOvW6VZ7FJa5RdzuY9BNEi33
rjpYHTM44Rmcpd3hVMbaPGibeuteBJgeipFcM45tvByYXbQm9abFASuYR6K2lluhSQPX0tzbDMGm
FcRUizx49kWPQ0cJsj3ST0SZmcyGalMT+rrpzrHJX1I8iBzWPnfAiJ2kLTezY42A51gJwatT0jW/
GrVGOy31rUINfmiQ7jc2GOF9zhz9aGVmgNsvJn7mg/zMl6ocY5bQx9y531dFJJGkI9hGGrafznvH
2QpRfillEVJOYNxCqZDJpyi8sisZVoUYZ9BjxGNbe0mZT80paRFjvdruF51q7SjR7uZwhP/TYson
d/IE8fyxYJJ4NIaJ/i2u6gYxVqZ/WKuVndqsb1TNJiWVt9g/DqKTj/iJCJBESpxcMpwbz5U4DSpY
BaJaMEzF5x662KWO8WiYOZd7zkJnc5jiR9suHqVT2c9gCn9VruhW9RQzGwYDwjmdUVta2STtgiBm
BVeWqCALC1bJ/lJ67aexiYIz0P13MkZUAElOg4nFGZBoxLFYQiOJjmk3z8NDJcqfrSAEA+9qkYAb
cbivRSKfPcfvnUcyegjxjXlMPpoBfsKhsD575MFXnY0VVBfBWS8REp59uYEQMOzw+daL9v8OSpOF
51yVpLTc+jjnNOm5rmYhooGMWwiBWJ7TM0ASk+DF8MIfqddtNxkb2dgmsBBAiZ5B0TXVPFtHsu3P
8VObSlNDvmgzWiXOijKNaFcVMY+ANusz1lLggmpHhzTBazMOF+CmC9/NIOSYwN9VZESxXYDVNSOi
v6L6HHml3s1oWms/KXGHtlS9IuQ1z3F44dIlzwS4XuI4wbNrV8mzgxfsGPu1sZ+HBkJ3lkS3lFGu
aKz5VoTm9r5n0gn1XcReuTrbtvswDL17pSjwrcjL4uOcW1sxIdgyY+9x7/W3JU221y74XRoqvaf7
qiUbgVcsoZWUGmGiN6lJv+uA55Ug4jlz0ss9wY6zIngYbHnIXSd8SXN4ECAClXjviEFd0xZXsliy
AtGMmbPNjY2NOfUaLQ0SiecuR2dAYzXG5jOwI81Ix3gWdl6fF5jmVsXiRv0TPKFwCgAn6H4F+i/Z
kTtxeCEwuZZj8BhZGaBf1sMgQoR4jNPPvQKojdP5m52oZI0nvDnmtld+TuM1pI1n1+z1LaXxz62q
Y5rF8zoyPBv7Q0YtRSw/uUhyTyu30u6pJ2G2kczkGNWQDAzqTZdXr+3yd/zIdY4NGM8HUkcGXq2k
uwhB9AMAfIZLrcgenRAiKOWLWOg6fz4GY5LsM6mRMkJOM0jkWsYvhd0jDox0ZNmsL+eH3g4hWoPP
yuKpeGgqVkb42OhOLyt3r6lge1Q+glxY6UOzUBoQJs8GMGynzw9hop7E1M97Cg1CfxoOBHi/DKTX
vjQtlwvH+mGXsbFVRmRfLM6dF98OjmTF2VtEk3EZ0PahIHQlioXvvgV1b60YG2xnprS7HFnxY2+w
2axVN+54YhKmnFhyOl6mjegLc1u2JgJD2qSrucUP0xLifszHfMMogaxJXuAb8ebL6ILGCcIBfR6h
5mGsyNQStEhOs0Y1Z7ebA/RYV7qa1kTRz7q2u6sJonoEVHMZgwipeE4g9RvJMwHEZqXxcG7TykzO
UeMWxyYefvUmqZGOVAJtJMUh7WxoOjL47uOmelHRnNMnPVIS2a0cSoBfjZmRg3LlfJSCWJJjTsN3
YisIcjWt8GskeEowFiMVFT8dFUsxvRLLeKkxZY+7BhhuYtEKZVkF53RvOhDbaFdpbaRbVzf51kYD
fJCzGXIdA9sjOqpSDFWTNaHwBVQlhNwB4A/3h5x8sMz12/7mx6/VSE7alJQhhZP1ArOHfVHaPzPo
Cx6hJjPWTCinpz7VOKWOGs8y76/eiHfQQosCTjr1Jx8QagWoXLqbbIb5YzGluo6miR5ACLbk1Q61
Nh4l1z9W1A7ZztHTnwuLIz/OzEPVAQXgMvpElotg4ZCRcVgWfZxcIIp1pJJTJkTXKVtivst0YLh1
o8Zi73W4sWVpPZh9hb5ksamncow+BR+5yXUglmYBB4hhyQISvdBbH+FpqzswQL3OvOt9pNPAI9p2
MUPcVhAAD7P6EWcKtqkOJ3hsk2uW+FkaNtuksriwFl6++62FY9j7NS5i77zcYGRM98lQXu4HF1nE
xbk0LkMN2znXuixXVsQoWixX4boE0ESMovpcz7Fz8Oy8vBJ7/ziOgbEV8wTTGh0RkimjgtFpL31c
srFgcF4eWk3p8ySYPXpL6Fv1aX4NOhQKOWPlHG2X0LukbRG0qbPqDcBwUojsVDaIvwsIyKdmXS+5
xBj3yoqBoXEpwzrYwaaqGLwO/UvaNJhhWKUUlEu5k4U8a0t/fZ/wuAVf0k6+zywNsn2RP4whWRL8
lWKlnrnXKVigf2WEosMV8pq5w3pqcRfWjBTPcSUQngwD0FAJaxaM97UxoPmnNkkdOxu8C7uQQ5vE
5qkR1jcna9fOmLFTDMvikEcNLo+hCVZ+J47wvpNtFEJkHQP/PNQG0A7RjOTfYmdL7yXPhWlFaCiR
966lepldIAEmksoui03WqsQkysCFG2o4q6gPaThv7R+K+OfwQJXVw11P1o6itSE1ze3gSwNko0nI
dHCma+4BSOliunGSpH7ym1EcEDKafcvJdJV1Q3CkN/vsi2S+1G75WjH5zVQtTggyyzg9Z2fTrRKS
eLdqtvozgviJ9FEKoYE0rG/WcolizJdmAi7W5ektdPxTgVdymyfddkicGyCB92FJv0ZWpI4e9g3G
/R4nER9iik4oLhXJmKOHweidJJbLvC2e7cKE0VMuRK68y54YXbS7IBvFjk45Ro5Nyr2glUTIhnVL
0yU7oBvlxk0DcyWCuuW5Up86j42SbN1kMxKwJQ26s4R7LBb2kDtiLmHYT7XMki2pPWws1TuE1oQ1
QVRek/rF7Mf0eZDjfkYo3WJME5tQUvdqczraWQzUeRVOIhyCfTtJAjsgo9duCwT1fiwGHVHYwC24
Ui0LbC8cqjUUTftI3HEHKSX6LZkzIcs3dcDzbPHHt9GI4awwdL2zPebvZDB6GJIdwchzOLP6ps86
xZPkrbnauug9XBNq70IQ3XtQIbUU49zPHA7ZSSyuOtvuu51R1LQARryGhnCCq5fqN1zeJMaX7afT
dXSTCd5AGufH77sUIPITrB+Yle058KNz2fS7REk81j2XMAbmzabYI9LEK8TheF35qjyZCQ6H+xLQ
ddGN8o4udLA0q9KyrncN1rFgWjDW8bCvzN5hXo42ivCOc1LdWg1C0vt03wI2gsfq9elwtkJ6fgLN
KFGq6n2kgo1+6eiJpBUGcAaWrODclxaq8atq5YUCbDx5QMyAf5vP97hRbG2CRSkWCeNZoijADTyL
nVJPkbvRWcBgAhT7WW8SPy3XQNkmrrCASPzF/KBZJuycmMvP1KLrpjQlVWb9S3M4rYwK8uhUKXub
lemeQ5uMkQPjk9Lopwop+7GPDML+0Iy2YfeDNYWi8Z4b5hr+xjV4gkC4hXI3Fb5xwS5VnzWQFPg2
d9IVC6//Ze68liNXsiz7RShzCId4Da2DQTKY4gWWElprfP0sR96avl3TPWVt8zJlVkjyMskMBuDq
nL3X3slm8l4G8PeGThhHEiMjWmQSRD5H5yYPNBijgqBc1Hl7oeWomFVLNeZ5PhNePm6gC7PBUtsB
20GXEac9Y4Po4bXKtLKT8DF6MxmjFOL0NEXAxjr7lbIyMr5pnYFgf6kK46ds2Ku3rqnhHiUdzW38
6gagijfI6r/JtKcwIUx5Qkronz2INquU3tOePJg5yfOXXPqfIDAZV3a+DlCU6oePVncXGEW4mURH
XYTpfy1x6l3aquopSuv0M6SJtjxRtWOODeTUwd3MHH1vElkdzUGtjH35nqzoH4vNbLELVkbKVq7o
0FmSuFzLDnGN8I5SxwFNG4K4V6A3hw427ItRoG12E1KXxoev7KAUmkbwNGScJJpjHegKilsXMRqX
mpORUHXWyFjaxZX5e9TKnwGVxq2L5GIbdrp9SbGYkmVVlUrx2sICKt4aw9EdkK7jzy7Xwz26HWpn
U6vIFK5DmK2whg3nj+A8q0uktF5aVb7qHDER4M+CilYUfMqoE0D+v6HPG/A94h+Y3W7atZRdjy6J
4w8n3s5eDkfbstxPkzWFNLaACn5OG0deS/8nmav21aqZHAx16UwLVp7rhe9x0LuHNvDFvjISAt90
xvly0RIHITYYuYA0gXtYwELQgnw4LMJFLP7xyrIG74hypN6ZvaD8oeZR4n0oKlU0UlKS60nnE3PM
BoV30LXA00Y1Amyij1749x+mS4WsDMnSZmseaYBspXWTWOQPbZf3m4hiA1bY8cOmeoHxzQzPlspl
n3XT2+NLbw8apZF9UQ5IJyAhdbOT7QNBs32sJbUdt3jSPQP0oMuDSf7Ptkwr42vaJquodv3DaJfZ
wdFYYwJQ95+66RNCu+9aFUkUOYb18Egj3oi6c7Yi7Kdr2qJcnkbsm1HMIZll/tmYKDRyWjJbOtBk
0VvG3kDYhaRPWg/c0mDt83EvMxi4vWE522zMp9NcUfvWywzjiFfRmldBIT2z40si2Xzi2ocXNuTJ
HmdxSfTtrCYiLycfaKZc4s0ZQ8Ierr0uH+Bx3tI50I+t1oGdwzq4jxHMIWwJybhqB/0uBh1DLN0c
XOt3W2YmPap2PGpFA7+/rhGE9a6xmy0zOEVfbQK8jzF1vFVavbPLJNcuIXO4w9CMXgstQzfXzhHH
3syYJe7cMYR/6yoi7GF2YHyYrC8Wj+eTki7hs+C5BTFQ55DQo8ssQciNJIRsuzEefpTSdS49s/ta
9WW2pdP/Atv8dagkCY0m0EZfJuOVncQmhusXrjq5Xc7dFTm312qaxlPaEOmbgKkKfcv+MudzSO2y
QmVF6ptBuEwt028OvugVSEPtOETGnW7n9KoCPaciL0AWsQ4TUjq8tYH8PWsOZHGESCgJrN9Z8vS9
ub0UyeBvC8N+a+kSxb2qLsWucfeuJJmH24Aj3C5VIMI0tH08Pb/gXzGaxZYHyLvjiSacwWVnUyT2
iN7HDvaiFuZxos69Za5ctZFmv7sztmfJw4GWvE1POGl6slhCZ4f7kujDfvpO82BWSCymFUi+Oyzv
7kGBLJeGMPQzqHvh1kiq4kb8876BDYYkb8yPsevq60Q55Tuf7mE90s9gDR93dDwFUkF/OjbBDBvR
Gu828iUyhajPcfYZt2WV6K8aQraKdTXkuGEg3v3SVUq96TnWvfU07REV3buZSQPYNEEMYZA7ewI1
4dmUpLDn0zOUVc2jOs+nOSwpsLr+A1/XM5lx75pGAXxCS+3XIaPCwpnpfWQ3oTB7kJEnnxxQH16x
S4z5IsFJ0VHdwjC3nnQK5TmP2InGmFf5P2ced3j6A5TSPsOwuwjXp7Y+y5mddza10RZ8GovvH62j
3QwXG8Y1Zv+QQ/ulb2keBiNZBtgG9Is59pBRo744LhM/AVebkVb2BWhHcBvd4ha53rw3oXNsKG4i
OXAJzvN4D1fJ8qA2M94RurOnwAYa2wWU3MUg/F0W4HUo6Hef/5y9XKaMJCL+lA6mv4kTjXs66tbd
G5Ah8G9gaHcs+xDl/d2vB/eS6QlAlqkmBShJh60lAk7nhBa9LCfhKKlW1FSe3CF4kK1xqK1BsgGI
xW7qWIVJQXW2c6KKs0nn3W1TO2RTgCZCsQ3SmIJ7GkKJrxPOSspxvFyQ7Dk78OfUicG1jiuzHaMz
ojNkNlAzKg5Hs0XAWx9Wd/QFISwf72tlRdprngTvOXkIJ61vmoPmMhcMLVq0UBhPdOTt2rCrb4I6
icp11t5px4ujl3X8Cm2/iVPLzbZZC0A8l8UxN5vvcpySV6vpzLXXEXbjzCA/S565U60uOUSTTR/O
5TGDiMEmPHj7s/xm90WAnLo8C3+KpDqNKy3o+jcDhyzoAXhcesfGOtDmYtU0CIIHKbT10rGB4XEz
a+GfiFTSgd0y77Xk7AE/r+Exs9Nuifg9TV3SHYxgGwbe3lKatBaF2HKsHIpkH0VI0gMyHMkZ4qOc
+KtDPgh325UGQpmxop6Sd+Unn908XvW2on7Kvnbuj14NV8ezo49JaO5eG6k+ovpq16WkllJXXXtt
1cXkITurslsZtL+mAHWGCf7l/B+XwDaJRQ7MaOdEJSIeVWeok7ms/ny4fI5UQmHqowdm9hQ8FQ2j
SA/qe4KZpXTzCZhXueEUJw/Z0Hy1xfc+0aNvg11bZ6MswMNX1DVMu+Lk7w+fyqBCJtQB0wrpJ8Nv
Pf85sSXwIs6ZwgWVI7Mpsw+ymhpVtNE79snOW+fUtya9WbcHx1R3WFg9SXgSGRv9TpOc9Zm1nI0z
lOPBTcMeVzzksaFqEzokCQ0/AiNvcCSeqd7AL4p14HG0JP7yvLBN8D9N3jt6FLuy/YPspz0EB/Mc
LxiIyGqwBA5ym2d1fMhVfdZje3KclBg1IsVjhxjvp65RnIDOvTV8g0Nw2HyBWU9aJK3NFZlvmsjL
SxSzn1lUFao8BuTePPeevvPIzH6yudhkbEc+436Cnli/OxP1qFDxluDHAg6zELMNG6Tiya3MfPEy
NKX+0sc60YIImBvXcNhCjfHNDNz4tnykJRXV98F0j253dUyneoBfm66W7e+TKWDoUqlxuNfoZDV5
6kyHVoRbsOJqkHtUuNylUUib5SKDgfUHZM5KY5opLZmcRkeXRwYpi6xerTQOTDeO5CQ52JLiU+rt
6UEHkF/D+poPDbEqLK7xiNW0pwyuIQgBZZZ8b53gSncPhlzRvHQ4mM+R2f3oPMZVZJQ053393kMY
XUW97oGt8cNbB439ZowOgKngtSeKE5SK3b8NaUD1TCNpZYyhl1QGmvdGeWIbwgrWpbCDralmURNq
dlBDTu1cFIGh2r1as52dMs29lf4cXJOM+u4f7ZrIcVLZnhPAb4ay6dC8cLMyOJQ45taRquMBdPte
m9O8jzLU+gmIqywWHbL55hXTT3iEJl2tCmmiJRj3JJTJR0SX7OjGtAFKslwP6G7HAyZi7yW1jHY9
IbjZTHVxJO6AuxfL/ILMe6/E7G+RGz80x3UfeoLleqmxtn4sTmOagVLLE44PWu1vAeMRRa6KoLMb
Di+oixkSKxnUNT1OrXltczJWhkyUq7zqmp2ukY26HE+g7LFZsNAbUGSU17TUgkto8lCw27g6ATgP
d2SLwK7rsIh5JAWTlV1lxBoiJ/tEf3e+Dlnwa8Iew5HbzV7oP2vbP4uaBCFPfpKPoY/a6ltQ3olZ
UHBXszNXwmVEIzGLdEe+YAzejsrxlVad+dbUq66b8E7Ydm9eWhMdb4/ftjWfCU4U8EKZe7Hc3sUe
ejb7WjvTA9EvomKGx/N1cBxO5X180SdjwImpWTuN9i5+k+kqXTu5J3RDDxyYvpOpSQfcGyas5srS
FemYMC2XLaolBwIqGrr+Zw4M4IFLKiuLvat03YMfaExzFOw2sT8U+xFzI9/G+beiBEx7SGlq+jds
VSipo/E61yWmyCTYxXRlzzGihHNvlQFzv+etM1H73jqxjfbcce7DTqmfAsyINOWr5iNIs+DcNIBh
FePZqtqpoYuKGAPt6EC4etle3XJur7661CXqZpmAr6Oo1bubsJXInpuSKB/L31iycE7LxVAfJfqM
6W2ky0RcX/R0ehtlcWd5+GnTzQTC5RCG06+CQiYMhoiuqhfxIhR7AQ/jtKYP9nmBVTpWam/Z5BFL
r8MO14rg3WrI81jISi2CN2JN1aOqas1uBrBlNoDoU1TatKHa+AWBuQJKOG/8Rhc7hNDatY1tuTVn
Y1/JiCgi3XlKYicxxQrSkkkemhxFonI28IcnthPascnqkY5hFiLGo4ILlF1/jA3TjTcN86GNXH1l
TUD4RAQcvyob+uENWSUGJz6lG/H8/Am9rNvKYBYP6omXwACIq4Y63tCZMA3LWw8zTRKeAP56V2hf
UwEP0TNmrADManG6qnARvaQFSZ99+dLO4WFu0ukcqk2pXa8FG+N1VljxUZP5U8imhaNvVQfc6tN5
BKFi4t8kjqp+1QZ6fIvWFJKsfUT8MLzW5nDQzPmsY1JBh0iGKirB3Z+5KPxRWLJ9wZ7wo5lLgk4H
Oj3C6r29H2I5T6Pmi19qD4P+6EcinG8sPM6NE+e9QVy8zktx7CNHvFIfIJh3xvHS4d0bEDUxSbTT
LmUDd41mfM2sH/MxS2K1uaGoSEX9x1gbu1ABzqpG26MAUpFsbnIoLP/VYV7TsVsZU42zlYDjft+L
zscJrUKSlZxsqbsRyVHsXVl0NMzk57yNM+QIHfMFJvcthREMpmhYD8FQsKJL7IjL7n+5a0nS15vE
a6x9S8bH6zQGPJ4eJg7yZyhc9O/pWGDxJGwTKTLWuGIMNhJU5MFnylsz6gjakEx2tq598FYUu+XZ
mduzmF1YOoCtNi5NAGhov9Hswmc1HfSlFcW82e4vc6Qd3KKfz1T2fkQmcMdSAg3Kksa/TT3s+G5A
biLSJjqymSSbgfAUFIkwP5vMfXRovEf2mAMlaA7bEGchyodvXWjjlkY7k3gFraS+rl+LofgZ+2i8
W2jw+8yAWZT37/aUDCjaKMJJ3SbwqubMCHdQrto6bl8mNQP/UQUhNP+Rkuh41QCzgl10qHGHzm+9
Iyi7NQGa9sMw7EKMvJhcyi80FvKjDodwaxlJuMvHMN9PGH7XZmdNJzEk34neyjDXgY2qNW946bCv
uhbHIAs1O5kAlnYxa9x/Vt4x6w7EEsw+LIymK5CN1Zm+8Uy0UXZC/StLMaFWLot71fsEYwEVchjY
NWE/hkXIVhmm7cUhDnOljRiOEhpZ+6AftEOjxIF1GWtsIvLwJEqaUvgeXUo474kMjBtdkc8JOtwU
xduefS7iQYVbWOgLc8ACgQbxFsx698LZebUs4HWRoKjUMoGRusT/aeOKxSZxNXUybxtEJpsRdMZG
Boc6PeWDkb9ifJbbyGnCEyQvXP/ucI4zd8QygnHIG6P4OoFuq2lBaFF89sisgUM1nIlHwDybVPUW
Eiw+6YbTY4qUYm24HjOFg1yB2MBalcXYlbYg8ESc9+ulB7dcDAFHwnQG1R/9VQ2l9QrOy3zNm+Rp
geUtJ5tWftu/GuFA3jILQpQnyeGPqUk2UFkDzXqXUrge4pSeErTfjhtJqdyqDe0986PmnagLay6G
3ZBZEa1zJ96ZbNsuiY7kuxRTsI8meCRNKj6E28j94PRYz6iK3zTHo7ZGGqNbRg3JslRPBRjDjUb6
4DoihC5KiYu1h88aYt+N6derslYtEyaJbYC/keJMKwy4jzDJnZqluWFHwsnx6iGLRXbUg0LXMA6h
+BB73yeKr39ACc3vuW1n9yGTNsxaGpssF8SlorztssE6AQiMQSnSctuWidWuNEpm1+UC4uuvj3TJ
YMXSf1myQgrYjdcm1VGVkByiy7bfjRnim9jq2jM1KWrDsejftCaJbl1dfMEiwrL202hzRKGWwsWx
ZTJDAxecPZGpW9ugSfEduC7b9i6VqFgaB/Pk4DavpdaIlV7/nKqGuAtWp2tcIk/ngLIyGr99JRAl
34wWFBKGMB5KNcGYuBmngA2LMizCMDfuDi2+qaZK0BLsvCl6u/iUsabOBe4gjIhs920bJW6GnP+y
XCgC//URVTKMRAwkS9V5l71xRA+dRFEHzTQH8iP6kKcsi/HkTylpj6jlpdH+zMzM2i392V41aSPD
RjYU0z+jMPgIgfEczQFGXLUgMtPGXtd+Aoe18omwnTiiuk76vbSrzwn5ACdLsTsikpr0glF4UPZ9
SGZMClaIGGfwrsvvvSjBlotbOzqrFK9tJsTWQ/wXZEa2TVWxSrYYcmVJgUL4IRTGwfnkxfXBt6gW
m0VrnQeJAaKtVwjKmRNHp78VExjjAnDJ+s+06fByQIYEzb0BW2gHwGoIzoT+DGgT7NePkAbNNtUl
QiK7ZB9QAg2hEHxLfYIVG3yy7PtU55UkyUWTiR7xnzNy781YL5GGS8MoD5i2aERl9qULHOdQivLb
TLBWU43+QxjuxeO8vYtbER8zB/iR14i9TJCE4SNjwaS84Fm4o2je0rLpolfHfZ9HojSwuNPChk+Q
dJXKdAl+QL8Ltzb6HxCRRvVWs6/bBjR2ATzEqNg0+MtmTy/qz6/fWN0e0RGKirb9kdEaKNnJmv48
vEFVQoSge84DN39yCgD77f4SD6hmviDza0qfi3WRLG2N0/vU7ew2t7Cms7ecbK/alQDfDnk/HRe/
LTCKwzR4PiZSJt9mCs92qj0m1R4CTN2hckS9a6f0ewC39jvQHkDTwxwyGBIoJhCfJJYiTtQWvufE
mCPAMcR5aXcvXVrVXZcJhzOHLrW69NMG7WV5inAFIHHxH5gt+4vpAYNURMgJ/SYQetI35hK7qjlk
DqtftHP11H6fizTf89jgW1FmaIxLgKrRiKkj88gGq46VgnoIryXEXPU3CH6pzuhKV0JQQqwJX0lH
l+mcl3SEYjqeeo9wOdhB1MIt5z652m0Z1AW0ptUEZfcAw5f28gibOG+/Sg0ybtIaYCX70QKk0msg
Itzh7pvjXxcelnw7tBNSQeAPjqjAmqQeOFa2J1s4Ld5lcZNDQhQAHNXnLIDrIrI4M5al/wlj35c+
q6oPYSAuoyKxlygrcUJZ9q1TQJlBXTr3zTdq+G5qBmqRKKizZoj239nqeKDOiyrEFB8Aw9ZpgYyT
osRTK+UHL8g9MPdQjuUHnJePHAfdi1Ek3gpOqbgsF2dxl6eo1YWbn9w2VdothegYmLeqODL2lOvs
03IRoH5PjTm9Aq6j4K284nDqvg0dQeFEaZq0u3WLWPAYA52yTOpNus4mop9rRXwcafHv+8l/bxXK
dfKq+ORgSv/zGVXNXVxalDFAejxl32H6L1C3Og24aZJy0Cg2wrwKoqGOlq2fFnbsYHs/gUfibEi6
/BBb5lcayuYnQiyqNUnxLUFCya+lJVrl7a1ym+nYEseydfKUeDPVKk3sByY2DEyUgOyOrkCqgUyS
pnuXXutt7XlC9jNY7Q5JN8G7uhds7Tz+EpbA8nCk0X72A2+nW+lt5O5dOv9o1djTIq9yN1pFr0Iy
Z+wjNPdr6uHY1GNfp8GQUlSKyGvXsvwtJjtpZYTpd0eprn1BuJ3LDEeUA4FbyCHoxbxHgobNMhsU
VcvjLUh0BYavOGfEeVOIGV6Xr/Lz9NvSLu0mFwKaRbiIFvUzVjnEu0wpGyJH021fQhaeaP5eh1DP
dlLHmBLIeXj0ZvEuEfyUsVVeE5OwDLeJECU0jnEvksvgfsfbjcXTkZ/xod3FiEIy6b3pa3dgRKpE
AJQNhjke+4QB44ZmtRHjfYmzsRPAYaUQKdSd2j4tCiqEH+y3VakeiIRDBYftg52GOLQkFHyplipX
7C2J5WR0Or5eHoPIm7DIkSRQ2zP1AYsElkL0YNunVFxdnc5mg6UgT8APd06wDXz7c0phZtW4uKqx
LyqJux3DcNDTO3kx8Slo3NfWpqTheyQfWKboDotEtRmnr07XeCd3GEnHTkzjoDX63mqy6ZgMmY6/
q5a7mNSydSfdrxXd4KGVzceUcXjw6UEfSr9EAQ6cmTJpcHQMYgIXehUStGhXJtyDbPAxqTpZpqye
3WVW1K3WHcMNsO8e7ght27RHM+ApxPVIfYbFlbnYMvUfQlo1DGC326UaDVCtKH9Rk/U2jmDQxZGf
7IE+faV+ZK6chlUTwclACIBxBQ6xHuKJ43WBIaqZ2dwTQ+tVZHiOjvXReJ+o2LWImZtDTQ4CksjR
OU/qsnxqJuz7RhK61i4+rqMHQQPOUKw/wCToD2Inuy0RjGiUpKDSEHhvHiUWdnHy0g3y7oSR90iM
1nsUnPQ8n2OS56X+Kpw185G5JXpkE8lFNLsqWJUDdsMpH72VUf8JRSKZihQe0gb2hLqTn9hl6UFM
FC8nsPWQNnIz3Xc9m34xQ7buleltyrlDBF3kh1H3J8ZU3qwi5fpGmfdpnGhoVWgOVmIaz07n9WtZ
d7tJzQ11Nrt4TdBeGpx+gQ8TddKUWnrxL3E+jUgKnQr+utJWL3K5Vi9W2Zxkp0UvXzoWAkaEPxGR
PPSMJ960TlwW+fgIZhgnORFVcZjulqMkomKSf4uGmldrveLYTTdJBHCLrlZ8EWN9UUkkdllOn0UR
vwshzTPumrUoESAjcURaAVHP9+hr6GO8y5XZUGsmEnFL2t4d6P6JqLBt63vEXpFbIG1MdVH7Svd1
jcvUe4UUtI0IyRDhy2KvLxsx7dA/QuUn0Hu5ULVVk7LaNmaDkOs6AulriVfNwGdgWjW8LSEwYSPg
2bs+bUOdSmuJ0os1fDDOOQWo9aLcDmxMws6kG7c/OxpqZZ/DTihXjIXzId63geN+NohUGxPmbfA7
19T/RYuBLpA/Y1sU4XsuLKjp03A2kHNQhnHhMo3QtpwK9xAzwLlLzOGOjiWhsFr4dISc9NJ74Xgn
u+BYS1qei1SU9/c1mMNgXybDjTwCY1VlOK+XzbdH5tPByUvIccpBHmrTtihq/WT1gcPRMDceFv3w
cjArGCeDQbtewxFEC2UnHdM6+BEzIvOctu2IZpPxsQyCCbtkaL+Pyd2eC3x9RtY8hSba40gjFA3q
3DxdVMIniVpxZXuyfupl/tURrHpmKetF/r42XR2s2MSSnTThJcmKlYlQHxl4U28CD7GDhdF8M3oU
LqUcqi2uXx3QdZMfwK2BQUVcROWFdqEHGS8Q4tK6xI00eK8y5fOySoEkM0kdFvDoxasDkOmpR7tr
bCWK0/gVaTXEqzI06b/a3Y5jGj3GJjv0XinPGfszZBCGjfYjLG9GVeGiTZP4ZTJzLAmGqTTI2p49
AlVW7J+gj9axnpLjEsBTT1uGo2g1OAJGgcsnbVYdD8LLyGB4jDYYUviR3XapMGBgREtoVNgBClJz
GvotjaPmw8QnEINy60QnAomx/Y0uE2aTDH1zdSgcMg1tNz96ekJdwo3AqqPQ3pBXF1yWC68vuLBh
pRBehhr7rfky0R9dIgVyWjEc9LaNmpUzN25w4bklFccZ/DpHHn+bdxp2PZq1QYYNoS0JSsMIfA4l
aO/B+1TQKL4tl7ARXyAoYBJlIJ/NIdL2BNi9JJO0r70Sdxsx598q4tRqQDejiED1UWQsbCnsemQF
+lS/UI+/FVld3RpV+3VDwLKuJ9UER3d1HhD8UfTvb/7XWbrFwxKyO7LYrwDEfDV8V9+5BuoG007G
S8z57aJ7Mfi7sADoZMb63SwfY2axlYZY+0GBaFOkzWfIYJTV8QAHK6PL0aIQJMXpIHoiDulojXQk
+wXmr2AqO7ZAWYH1hQsgxCRmo7Xs9paLqYnxUI89B2akSv8b+A+7jBFbNWRXl3n2GIf0Psu6uOh8
9Fj+U+T4PwxDyQ+M4KPMk3a/aLsr4GXngBSAps+C43+0LngkTqWHAiud4k+gIoDPUbq/RU28XzbP
QoE0Rg8BpwmuxzVQBSIpIhseEREO/fHVM4kATJPvvZMe/LDUvySm+dNvy995kt+6Ug+IKUGIh4h1
+pyCA8FZyJ5FG65I/tJNSibrVk6oZLRqpN0SZMVawqn6nDUJbdlW7EM2/xt2DfFdH8U+MGvzNRWm
+YoJCko9G1JKOaMHlo9aYEOdS+S2whDRw8lVpVRWc300KpHs2zkjOUuE3WGIsDDwgHhvWLiHhymn
dfnns8x7Syw81Cbpf2dRq0+T0kQazKhdvoFAA/c2TOV1+WKo0/nJRPUtTisfJCDqWS8LUY23hauQ
YaMiG80EyhSpcZ+T9ttY6n2P2IHG0V8f+i6UM4+K5PIfY3/KiBAqv/iJ7xJhjIXAIRX7BBOiXVVe
IvY6DqJ9lbEVnFALDQ7HZldgRxvoqq1sc44AGITmgVq/NQzJTUOjemsbpzY4bbKbIJQD2lAsBAXe
f37ZF/pn2UX6wZrdinZCmKa3POIsVQgEdMtPWP5bENkTkd4Kn5e5RrdhUavWmg40A+fWiBK2KkBK
ocu8LJ8vlzgt72ZodYdElN+nBUgXGTVlXvxkE0XDju0cpSjYfstTP6iTcacutet+hlgRIJtr0wPK
+utyIpGlx7HEn/+6/DmlpHr7h6P9P6K5/3cQ9r8z2P+fkO//P9LcTejdYO//G5r7GRHk929t9J9w
7upb/olzl+IfuiclCbkoPKTjAmb/g3PXbQ+cuy5tgS/Zs6TJV/6iuVv/cAT/81zDcC1pSTjbTbHA
3DVd/4dlwZOG5i5M1KiW+z+huct/gaMLYQvdtIFj6yb4ZJbC/0z0Lk2ZNW7W9sBkis8OnRO22j8m
A39Gsmu8elfY9q0hg6wfjzaCnqnaOal3bp3prsny6ba7uE6+mAHOhPrZBoW9knTro0Few/5Z57u2
dQ7pCALIep0NOuA1omcEHLEJw0TiNXXmjZhA4+nmW85eMRnp5dARZBbHR+PZnIj6YZs1uOEqfla1
r9l3JHgXAxxH/Nk042++J9LLn/wF1Qf9N6R23eX3/xvtnvfH5o1RxH3D4h46/wKPD1wzbJHLJS8G
xeQsPTrzE47J2om+jBQ8tAlDx9P3CbIGZY9NDXiIuDjgphO3OkOUXNlM3nN3+dsT9l8i7f8Fwq9e
lmQL50jLdHimLAWY/xvTPnRBRrn2nLCTQauUrwxtPKbDJRhxENu0gHklwvttBh8sgsc08LaDx82b
mxdpfRP6b+6MDkhOpB8EZ625i12qn+y6+MQXeu4tf6S1uy3bx2w5r3FdEL+tHQwjRWfl7DO7/krA
m3pE+FZRPM3we57nDxIWIzTA+Brdch+57c8moXYJT2bVjCObq9a58Sxgr12zTVp5fbHRte4UFScD
9UUUPqzxwr9I6sKqnOZz5twKSpgacI7CfZlovc3mj2g0Vl7wfcL7UkH46LAFFD1dF6Behf3s9OcI
ndKekR3zoJLea4B6430pQCi0Uf8Br3Y1SP8jQoDNS+crdgGHjntExPZa0GcegvqnE3prvt8yZ7ar
5g19ZJdCCKnoYurtyhcX7jn/sQ7Fm4XXWj2PwNC4Z1u80qeKKhpOnM9asCtkSYYLTwMjKK7SR9sF
21kDBZvv6qz6Vhft96Zvr4lOw0fgsp/yz7n7Usjuo434Ndxgq/toLACT9dap9oc7ryrvmmfjwe+j
ViXbeD16v//vD5ehM+/86zMvdcO2HBPRpjTEvzxc2EJqvUpDurNovYnpvLSkzm9p3YHETMi9I4lN
PzSi+N4MMIXj+qdRil8JJ2INwVM7YR9kjWxaw1z7LXfPp4KF1CTHVBu9RmwsosrZ9/qTGyZYHb0k
ZLtCJvmTZzlEHjbHEAEEJX3akcKOTlPwDSfqiqeNt95znpZR7Vy7+4iKcKvepyp5wOC58HV+ImnC
6kHwVFrjU91f9uM85tyMeByPFVGFzXzJao2modx13M7O/j1V05rm54a/brXRSX0zt9fm1rKLntez
Aa2C7yP107YPObkA+m9eSQaOmYdJPxUGOjJAFT4/gmiZrVan32Z+Me6dwAGnxuIcZA/1Y0f3twN2
22BsGfKZFRpioKddf9NyfePQjZvkNzXDZdbFhgEd4gJuYm2VKa9IykEQ+EwbkwxPdBuPEFHRq8n7
zeMX5U8cxoxHSJr+hbegi+lhUOKhkeUTdIC+Dj8vWp7RKT74VXjz+S4hpt8uqBFDvdY2f/yZsdWg
BjmRGOW+m+OH11YHflljfJZWuYfvD2Ikjlcd3RDGHD9LBPopN+AAVex3EdxxICQQj3eRIdPxyIZ2
+WFDtevKDuvFU91/Zpe//lAjT+/LK2OxxrHQ1YBP+Bl5q33PAY0TDrrjL8fkNq9ZBO5Mvnzqyvih
W0+No3FksZ0L1CykVhPatGveFzMiFnq4GLrSsZqnEF6WBGcFBeNsZeR9aNZLnn8Mk/+waYe7TqAe
nRG82CbOUrEFZvwhrCdC6A1vkkb2D39QKbD/3dJCjsv/OcxIeHF1x7GE4ak5/m9zuNZaHTF3Nufc
sD2oeSi3XnhUeelDbO8dRn9h4VSZ840aDeoUMPn1nruEcB8ca/tvUjI4dP0XL4h9B9kxyCTRBar0
j7+9oCIASuZKMqPU1Gz03sP24b4NZJD5T82NMDw9Kpkti3fNYIitYD2Z9zn9INZpLeWT9x6Y5t6d
qq2iEXJXTO2rURC9bakbwj3jQe1mb6t+N75aVM1TIkqhm6HuaQp9VT09avyXuCAYcg0NqHjnMQYC
UvLk+O4Pl4jh4qAg2ZEAS0byLncQv4Z2m5CQqHAkvAgO4jAtE87Ry4rWUdjjn8uyb6Us1mOHFpVq
uE2jgzDILa+6y9jv8Huy+qA2X1PyXaETBz8TXfKOaqXTx9O2tfvjTGsY84gaQIBy0Vksi2ejFKyV
XZ7JvNj2erVvy6fuHlI3WU/xlRmLQYhZGL8BK0jgr9X2xvuti4rqI5GlfrcipExnDWSgwSDdqJUm
lC84QBBlwg1is6R+Baem6cuvXLJSGS9k4DEzXXiXeHonguJQD25BJmz6kmko2KFlUL8SL4Anhhyp
LYNnztnQDZJzchqt+hyPGXOTWmCNyV13gsaA3/4v0s5ruY0kCddP1BHtzS1BgA50kMiReNNBjYbt
ve+nP19C2jNgCwGcs7sbu5JoUN1VWWn//NPeyOnDHXPReg7U65y+/RQ29RUJ3A0SwKQ7SofA7tRt
orykcXmZGR/GuBVtJAZUHYq/AmjcL7SB6ZVOucm8ayeMb8eioRnpaS5AEvjb3CyvC9w6uWFEL8Ay
gdlkf/vG+xBTFmxlh2ehDeATZQ9aiIsgrL6OvCck9KJr31Wa/hwuvDhYPgYUxKZYCVFovQyoD4p1
wWn7yAKmhW2yYu1WaAEz1xTtiS5iRyxGGzAR1SmZJD2+ITt8x6rfOxjfEQ0OofCoeGO+vPTZjnJx
Cxg28aV14me9oBlJFEuavacDETvNp2Fd3/MjzCGCsQsBist1AIw3t16bepvX5aX4alH/zs+cMdpi
kw/9VENzoDeQtnZgRZq+92MP7i75rzTQq7Z7LPXikp4HGqaCi84he/yeRu+i4qknrmxkh5ecuQJu
jV8FhmVAL4vpESnz2Wmc1WIs75viWbWd1Uwjyukn1ZYRx/5JTU0jHGKIFc1Dn7UMDLFelaRJ9+hS
q4V793YY3ztbueHQXcu6qqJw66KXYyYyq4a9UbmMJkQBEEP/Gk/2K0475kUvffvlk8j3D/bMTKia
xQx4e6x0Z039Z3/x3fA5qtVL0QG5Ut5ZEAyLlkDIkRjTaNc0Jq4jsEVDg4UkvAnm5Pb0FulLB2z/
YJZmeib7ZKKSPz8YJNuJ27UNQ8CxwlwRi9QG/V4xxLU05AVUD7Gj9OcF4tcwFYVEiXopOVUxxLgu
RYYeIjaRPQwLpI6+99OPKBPN/pQ3W3NV3TBk6NgiLiLnOMZjxJxy8d1rkuB+DKUhqgQuM9C6L3Zp
XWX4I/7sXp9Z+sjuMM3J1GyX+Tm25iyOTU8DAd647SM0ndfyakg0OlAWbj3rua+ra9VgoiWcxWfv
mYTDi2umc9NUA/gzTCLaYo5UTzNI70R6+xgwIRMVGDnOGhU7MdVGIwYQEiiUxukXXpplpOHTmov3
zQqN+bON2T5OFlgpomTDiB4Gz7n2/LeiD88In3zan2/oeAxN0y3PtmT3Dy6F5ieOnoasRkx+aycM
g0CDVhGYH/0JU+ayq6dfTzuiuni/f1dciBKVZQjJFat9LH1aJQxEt8K0olxDIUcwX1IdrrO2kMkz
3zhQdS5WTVOfkaqjB+u6uua5pmMSV39+7brzrcm0jfaxmhn+gv6xcP8NnGrxrc2Xgo4Y7O8ZDWQd
uUWsqMEQycqGthxN5+YBY7NoX3w0HA3oxPzVYyacz5xNoDj2S6ncDpNxQ9Yhi7jf2XMwQFg1ihHi
3kvoQyTS1dpF3+vyV0ITlxmPXQHko6VlJ3iVlyFZvmLk3p3XOeBjCCtLZm19kMtftThzYVRAz+us
dTptKGRf4CSpIUV8v7gqGu+OVxf/meUGiB4JVrCPBeHIGRE4YhN0XWVMn8yWk6TX5933ndFJpgYR
UAkqUpf/NRMVWAYgEfZ4zbYJmDERbKxyK1GUxEUSH2m+dXX6QY5JweFzLLJhuUk7qqYhBUyGfZXg
bW/FzTcxjqgYyrty6U+vudcZyxt3sKix0PaN5hhRRJPBo9m+OhaUw+6VNW6zAM+CzEUDIs6AIT8k
GYAV5+zRrrG/HVPljDTud/nPB3Fdw7I91fRsCVgOrr7wRIbwxLePdQ0iDVOTKR+F+aGEj+Ls8v79
EKwiP77V2o+kebXAT9tvNORdovKwOhwQsbVrbTMZHYW/7+aXZGTE65WbTFhOguf03pnHdKOu/vvI
iwPrfdsroBhtH1v9Y+Tpaiti3GS4jscnJHUE5Gh5kFTiC9Vas56J2F2HWWzckDzHw8XRblsmeG/I
AtDLykzjhi5JGlZ5ZvkqV8z331TCT5cshWR22P8OelY3Ly4hPFp1IR3fPfyp85M3EA9PT42eX8zF
O/xsV/xrgsNpMt/kdhW0jmuFdkZdaxKUnTg0ZyE9mho44dSqWAfutqeFTNV016QHqcC3NxK58oRx
3zHrACrHfKPSy3f6DLSjZ8AkS0uzGGChLZ+AEmKipypik5oU+Mj1ICk4c8iC+AbixSMZPEmAxA5R
TOWOWkfFrO/50hyl1+PcAxE8/7kp+MKoFMPZj3tc6BM1Z2Yb02HqR90s7jQv/WEYGBAealIIbHDA
Wyv8HrXGg4l7V0BixmTk4SuE2AmDTZgo3o2PhltQFO3sGLzvBBQdfJvBUOdVET8x3WbDUBdiB0lj
KAwOSbz4GS+E2ozEn/SjQFXzQs848DbzBS5Func3HVEsf7gW9EryT3IjPJD4l/wrZrg7P+rV0Te+
aM9KvSqc4TFT5icIvvA80ctVV0uiBIT1nfw+RNQyr4S7mGftHdhihrbjjupJ+8/+p+xr/uAa8rMD
mXOw71e/sy6y2N639elyKQIPrCFMuwYpFUy9Jb62Ud7xy+Jr8If8OB8ix8e/UNRYjTl/41D9NL6V
6EyiRb2gYRiLJJxPPB2TqobUvZpodwyT6okiHq+ejOg4XG2TJPrgrlusuF1ATdkB7VjZQ3tNviea
3z07Kxnj4l6ZXfUGSLsKoGvAJ7BLmDxHBocE/UvRWYw2wj+HamEDmdwt1m5MmH2RP9tdehGlw7ew
VZ5JAuKovsENVwNrsiUaJMsiyRYGYF/O3kdkwIjLchI34vrr/lMXkySeKv1RKdWvBT01g5c0sDaM
K7Viy/kmgwOueUcvGt+8oCnoS8h/KKpBWS75NnbM6bID7xpqWLCRG27n9wp+27TL9vviMsRez1/9
soG77QUejbsuJbRtN/THmGyiJqKS9M1Pvksl81lyWi2pBVFFXmavGbdZMpzGCklmdNWPkSyWSIJO
AD0DTezSfcbD0zNUFDtNcYbPg8X+y4CfwDKSSLD5wyMrX7ulK/JKwy20EGnxs6ziH2UEUHjcNlZ1
r3Ut6W7Tf44s+ExhpqNxjn+NLQ2mxB//aG19ZWcPtaVfd+0LeJmrlgReaVR3ZdVeRI133TfNX4Pj
gpzkmlXw9BPLkajr1Y3EV6KLOAKeCo2BRog1wgj7jWnpUBUqpD7JVBBFW2YMGziAIYNw3n+LKrrI
4KagU5Q1mieTrjxkkYFUr1lMxdnNACOSEPS8a93EdQFr0MO1J/z3Uz6vAokrZ5p1zOmvOCJZEPRb
brLlhBu3mr569RttVWD5H2pXKk/jReiV9Dx1q8Ymx0KROGVsBOx/a5JLF+U8g3HrqPZED7lCo+Yc
f0AQZVGdSl17M1pwU48GE4jA8xp/VQa5qUxZCTK5mb/Tu3KfzuDR8beyNKNtoH5NOggcyno1+HCK
F299kK1Vpt90Dp14Fvy2QF8S2J/mhB4OEG6T16+Jk77WkLc1ECONPhDOyLtuO4uawbXjqhetDRiB
zEUaPisjUHjm1Yg3JZ6gpE9wZ8q+vuv8L/KViMR9nDmbgAhYMlYJ3GYxg5UwHPLXkZCXo+Kq8Wtc
rZYYs4XwC7dItIPTjI9wfq8r4mUSXLNHUh/qyWBNwotbhwmA8ecS1+reRWpq+8Gh+Qk2v9kLLxwS
Da5KHYYuyqCcYIJ+csvvVgF9Ul9elBkTZ0gM8RFiYmNz0wqTsl/+NB00BIPj9/2KrzrdR7ABOeW8
jWb1EjL5NSMuyooEWsMdHH+WsJNQTwjd4BaHORqqJ/i3L3xJw3Xf9fZVJ3MSKxL+u4+i+0WKMnAr
I+BM8jziByFrkjsxLcLNZHiJKzYz/idqIcOSSJz3aLnRZvzeUuiSbJs4EvaHVrxIcYuxLok4k1F+
0UUV4wOfFOAy4h9FibfTqd3xs5IWlxaEgRGSlqtckkbZ9GwOIKFVHftgtLYymFNl8hxzwUwcd4oX
eM08GsFoniU3iVde8a86Sd9w2rlkcwYZVIeDL3PRxL3Bi9RK9aPJoYziBR3lgYgDH41soUPCS+EB
pbwp9knMuKmr2955kivKIWR9cCvZNcdBi4Agx/0hTCAFxosrb5zJSFtsIJlC4LLYIFrAaTRrLoMB
vh2vfIgbegZ/mRXKlKa1TU0DpxfNwO9VkVQn8JrmDheYgoo8rkinVifQEzIcueHFUTTkD4uCMAZv
TsG8W2hdzQrWUTC9Dc4/kfHigRqMO3cF48gKKj5J5LMVhbbLJucmjvsbk/AiIMEeNh8VsyFHQ99X
VUQnMtMDfNeFprMArVGjuaKoIlUWkq4xhsCKslVcxrd4uJbTrnVVZe6kAgcY456K9Dmcm2tgZdey
ghSsuDBVU659BkviLZMBdQhiyM9xiFJpQAdagUzpaOkhpqSoVRud8ab8gJxrW5tXpUegRiFXIkRg
6+LSqklLjEqZo6dDTrRmPlN/KbbiCHOMiVNcygeiUu2QrSJBq9nBQ0Ue0OeH7RiaOgTH5i0DWZeA
QxlMcWscn3nOpjxlZNDtZ7/wlMwvhAt9q0IiUJBN5mrto8KAFLSZrV2Nyv/sAw5+oqvmCkj8rZTD
+Oxbh/7QHN8akmcZlyWJ2hIkotvXryCMN0Pt3/GwamddFaZGVbjZiMWQLK9Er5UVAKcqLrlErfcW
o/j7UqVog9VO8GuQZbKIFA7h5d2nugjUoc/BzeetjPSDVxBblFNpU+lDb8CdInBu/KJRy+ZvvGy3
HzWQ0jqjP0r93KKfXS6bPAHd/eu52Jci6q2spiBJTGpleJV3LbU+Wa5tQaMRjsKcciO/yGZZUEvQ
d0Dvf7gXaZ+Z1HID5anyBPruHEK2kYZPcvDu+E2OHgmYlWvbsjYz0IeBe4DI8MWaR+aP3uofJeKH
PoYhGG80qgDmv6MN6gbDKa/I1ZVqqvhJUonG+cEX20bjEyUTlw6Nljz8BEU+F8ejpTCBR0z0vw+t
Ihd04B0C90McI3HoWLBzGdlOqSXYkFaQuyrGFCT3VRajk+kd8VSQBXtjQFqIqRJwHj5JojIx9wlA
eZiOVmd1ehqlkdu+imJnPSjBumP5DiZVfAYx8wZdHTP+ARNbVopH3k6Uk26v6UalB4VajUNyg8Zr
4PTbKJ0pb1Ko0YqV4e0RCDp15yC1rsoJEUYBRPNK75B2+0XeOicTCsEws0/C27C1NlJzkEUjXqiP
9xVSUhwSqQY8ukR2asDONz7hHwIYUNbndkqZRMQYjinKyswV08SrFsT178CYfxnUI5Am6hYQMF5F
ENKblJ41FLrcwyCk2kylGesb7+WJSyWbPfvmVQ7gYawpEg9vfIDEqaQR6TB6Fx2M0emRO7QMyqsg
kpBiMLQpkK0AuHGeFP8Nt9WfSRCP8lAdnHeS/JHOFiJRO7qh6KLpQL2x4viwFhk92WEpt/KJuvmN
AlvuBM9jfG92Hh4VjeH+U5ihUci4S5pTVK/JhCeN6hbCNlMtpz7qmtVd+8sWiYmfUYma2z9if8Yo
uiWWGcLNYDJcxXhjHZ5fJJKLLinSNGSszgeVhp7glOuCRRZlPlXQRiPKLCLqlyp4hF0UaZYgkgkU
V3IYpd3urUHkbRvd2kTOlx77ZcOzSWqoFXOWvcu9KIm3/XambRBFq2GYzJwu9AIlVu4zX2JqQu4n
mX1GE4kLSQ5DwhceUnAl4qjy5A3OvssI69pgqBKpd3/LL4h+xtDVU7JOguIr7Kr7XILUajkD2jMp
dXeSQRCdITpBDWLGZRFZDVt6jh86Z94jT3gHQZjsU3S28SGXM4ZBuY55LhKPE7bGm5KHyKx/cFuo
8InOlatLNLfSKUS0HR58GFME5ypP2EF1G9DiCLiEv+GnIY4ePfuyNZJFElEixtKb4hKX6jLHcfOp
8InS4IN5dBY1wkBGkFyKmuNti4SDpRxOmyXiw4+IA7L/SZKFv04I0ZLbJ+Gf3Bx5dd4zVV6kzmRj
HAG8P8QhVXnq2BIDdOMzbc1rxuXCn4aaCeetMeUSU1mOLX/QKT+a9Q0FRh6LmrhcDdQyjoL4I3JO
7rwrKXSQ/U+nNy47JgCPBkQ6mPLiDgny5pecq8I9mwkz6ti4hWpZbLjW19cWLMj/SWiJHbEBXidc
6BCgJapgsndiMcXlnXr7SrwzAVBIStjjYtBKe5l38UMC963L1E5+nIsrESQ7LqpKqxiaOm4Hu7qz
0JqyBYLdmCHIkFpSH2U/OPn9NeVewQ6wYwuhzr1AXcsBo1URLuR2pozOXUMi+RpPKBVOAVYw+m4V
c4v5NfxK/t9m8UZJlFVhq5ccvVPnV6ZTXfXNs7wJPyFoFSl/8lc0hQcX3EBz/hRnOwPXNtlI+mrq
4MyeLiuq3fQHrwLTf2pIpvW1c+HeiD2vrenWTIZH+MbIOnOBHD7cb6lLiGLI4arS8/wvsaKTrdyL
OwJITa6NgzGVo+QokpJGmUq/DWvm50Cpa0o+W3aMsTWXSghapFEuNbT6wEg2qQDi6oIsXPmWtwpL
hDGr3lpfuYwElaaU39AfPD6iKIG9BzsB/+ITRVfTpnPbGq4sQL/fTdQ7185Q3VUuyphoQqq24pHo
XfFTs+hoVof3NJi2bfmO2mUA4aU41qL+YuUFd5I7IKGORUJ9bG5EN2VaRHpAv+xaex+ycklbsATy
Ky1R1Wwp4nNC6fYKSkJtP9zMuUIzJy10AD3uMdSphohzrtZ3cjF49Ahdw1SatzBIXBjW8u8mgwK0
QRgaM6JwyGAeCtdZKdU7lfgbWU1C6JCGvcLYsViRllc9aD7+qkU0cPGRpBLkwZwn4AZrG2Ut7twv
9I4XQqN3EfmKBWfZh9R3EAOJ/Gh8+SHbxjTsi6zpv+TVSzfioM8miQNWjNIteCJYo3/sEY7Vpkow
vPBliM6UC+NQLeWu8hldFcIX1kgU0iQ3BXpnv4DzZAaVBIURiBYfX4tYgn8x3uIaDtsfsneRYX8z
WuNnNvZfJflt59WPllIxPya7QjziQ/NOACzmzh1YhoyJfCLWnZB9byYysFZ8SWxfmyh3eWc/GB0z
mHgwQR4AZYD/W+LIjKYj/UL3dABdkH66Pf8n+Qz8P/kDtQlD/o3jWC/tILurpiH0oBsMcGIk1NQB
qHoOE4C06FyK11iUJRwbkJBhUyLSSLTIfz8n5guDWnBjh8WXCJcGwNKKUb7PWVG9Mb1sn73m+SYs
l41Dp7UhTC7Zs2mliWQfoQiB6HZjKT1j/ajo8CWBrThIosBwOuuLBy8FWoHhhtd8szesjaHNDHeH
hNeAF1PnFBWCjhqvP+O1dY8KFbEeQSLT6y6yMWIKITFWBlk3MY2k2Jg7fgUsV++Ih8ZNH9EkSRg0
ujA7j5sBo8D2QfpPgLdVuydLA3yC7RC8o3yDeyGe6eyTU+XFBJIyA6VrPzoI762ZQTDOztL4TFrf
gHAE8BAr0vcHcG42PAYgtOvOeTIqYDp8qm/lcE2A5XKUy77Pv+mq8kSjjeD+sM9iIuDCviuYS4Of
i9kKcStiSQBB92Vfk0ijg0BSDYKCA1hK9qAoLjQ8TKavgE7ubm2s8i8FXRc2nK75pSO5RDS1je5D
Z4hoDfGzRExejhSqHv7MFkraNVpGvgm5tOyIZ01fCsO/hxHqwSm5ggktHDjWw6VeWvuf0BF6JaQP
Kb8/k8OXuvVBFQEqSNUC82VRywflbO5rtAeln8oJ7EE3Bn83Bu921T6J5yu7FhHRe9BwinfcJskt
2kSABfwBUBWk8N5JPP0sfwg7eDiKooalQgkHcn4h7Kbva8wPCasdwmhjEyGqAs1TrUTfSgRk4Kyb
5blKkm4uagZsAYU2VXMFDk/PjrpY14vVeghnu9zFJVlopaNRNdxWLi2zRfY8xMlzk1XfQq97EYSi
2uBQjtPPOW661RxNq0Lz/Esjir/lqfZToGLGfijhHpzgMLkmbuH91PV4H1uRunzGq5E/2gB2NK6u
HjVcV2IIHGjJ3GKKoxqO26LiAPycBidCQe4tf/xOy5OJduBNDA2hV/0Hp+l3gUFWE0BPFJbXgrrN
IQG+Muv6JbA9qMRh+Ie0Em0lOdn9WZIYGRrnSqKCtgFkqH3Q/bsSyyJQl6rTvmAXOt15oOHwUaLi
oNln6iXlF6uATsjUx5CgSIwQkl0V+Iz4pnnb3ecq+N3k3Qw3EOyv4BKU4OI3Op1X6bHC3IdV2s6P
YvsIEbiUkWtsm8HeMUPnSUJjSd3wwBIXY8S0afwipfiQ2ktFOq0Cv9WABZevCShMzHOpGl/asLvh
zsqPiXYJZTdpThDfUOwD3xIwFlSlO9H7ee5dM+aUNrgefqZ8NfArKfYBMn3cKoGsiadQ0B8+1Mpq
SmoKROPX1G9voN65mdBpUGfcOP6uauEJt+MMkpAnbEY8V1c5FDshIzYkec6X2ELwf/o2sYB7p8xf
AuhYgEuVWHFGrnKX2jdYMT1EUfBvlJJAWnHlY4DTDjQ0rWo+DOgPQU2Ktw2O9DqFF0IUuh7FtwzJ
hZaZmZAUK4gu3yS+QEAKNXhg09Wi+Aswr7j7M03qKzggpHhl2/5dN9p7DFE4kC1uC4E9l2RMRbio
G6heEa1EYBkYApPxCxz7W71CJe0RuIKi5tMlZHdc58GmYNYphk/XgQmp2QZef39VDcWrOrRMdwWE
HKLeUHuw5aVY131esc1UwTO7bvU+GXBQ5UxCvnZ5K04rYzrtivn2kGTsP/C01tHMBRyX+2+arihB
aoYe6KLF/Q/yVE+1IDV3Bunqjl500AZ5XD9Zfv9CzspMKHbwPzK2ndG+xhXzlv9xaDAm0peWhkIl
sYLwSEJFIr7G5LZlNwQG+K+2XXyTdPDkzpcSLfeAz9WatDe+H8OMr928vmeTPbJLUpj7vZVw+QKb
fk+bDrbg5tWbSynm7Kt3GHjBbZpd85RTsBSohMS4NFGU8shcGrqIIXz4LnlCXsSf3yGBv9LCHxoY
UEHxypnS2ymKXmL3kVSzTiECYRTMRYhRlbeSRK1K3cUgGC4dDeJlYjx1G5vkXuCLEZAA4zvWAtcw
A8hGAaaBbgTjiT8uUNZZTTez+cWCMCvb+Hmy4gmxepLURAQEJb8vGjbvBU2gkv2hNiWuKXQn+94N
8gZk5QcyCvvWFnoNxAzzetoUilRRkTVoPx0+wrKS2rzsIFGjZ0+3Ahlq0vpVAncSjuRV27VCPqCg
bNaY5kOgpM9zSqHul3gJ0FuusjiWVb7xDeYmOTwMbTJ8buTAtg8m/scZqVtgn34Jne3agvhTAVwt
0Fb1HCVWWpnGTs4JrGbGQ7O/oW5vTFKKTVyuJnJhvVaSqSOHOH5zhjPupfmn7Ufw4X+35WkcW18g
CGhCa9s+G41dOFWUyUgWE2jBf4puk+qjdAEgLOXIyIl2oyTugwafIjC37ifpE+q2kFk5Y7LPviI9
klvAvYE54WLOM+C52jYbm7uKdpGKnBiVDUIJoJdr4o3Mmr+w17L1oqJF/7LXDqyy8HKTkvDfCHPE
oexJT0qAwXdPH8ASavnrABzLIpC0XLrqFre+GLBYCcjaHUXdn3WW3qrw5ESShc2HrxTHLzSH3aAm
0lK8gp4o1ncKBXAxslpAWZbfEpsnCCzsnN8THrofp5/xiGciB+R6Bvgo3aRj4LP7D22JCoMx/b3F
9M5dhrEKGjUIEJrhhpGDK6kplZlJ9Y/hmHv7kj5Y8uTUhFHNUhqR3TV6g6oajRTZO2oapRSazX1G
ilEEy4ZlZQoApM8v+3pU/2JgzaWfHulTopYJufsUGbcPxY/WyjT0BvUugYOffl39TwfQsg1cUJoQ
LMom2gLTUxWKpYR9VuwML7yVJK7mVD/1sbyUHjbJ/tdZQE8ECZGsGlaO1t7zlgmlGL5UzEyFiwPj
VvItgalcdoP1UHk49/qbuPtY4sQy976CwhiTh9Cq70yzv/l/QBf/6U/iveJKA3L2MCna4mrD9jbQ
CmW0O28m29YGK4c9jonuhzj/LhpeWnmkPcm2uhfbyN9I1J/eySUyB+FGqFkfYJ1pmrA1fxac2HAa
xof05W4E7EAxbFvN7kZhlKv40txpXD3RpRw6KQLBwTcmBp/JVmQab/btB2F95sIZf24LEE7QQiC/
VYtDXgjz4PUmLPbzKCkziKIf0s6nkaGoX0ebND0NL2DDGUIFA1jjE30ibUBbaH1nCi62b2rWbPY6
9ZJnpy0JvuFtapjhDtjoVwwm7gccpFupA4Sat3az6jUo+r+LiunibmjvxMic3mZbtvEgeAIDLXhg
qEbAPhmCY/y8zcz58DOGK9SPIJOvFL3XLrUwQSHSfzgwopdwMQDLElXXSGAyM1o2oto3StaKWvhP
vihOGXYXVyHYiOUzm6S6pqbKXJV3BsQnNia7CmoYUGjCpG2knft/oLBt4Txl5mJkRs+2UlOvduoL
V6H9g27Ov9uaIffSVJKo0H2islixjnOVS608Sx64crz0mtRFsG4CpVmlGTUlnkL0cWNcM0BZggSV
EF7MHw5zxK2ikr7uR3ocvHOobmthCREGgJ+AqklzcPv1ZSNyFMexZ2SazewPoZxVSS6mXY8/BPD0
ok8Z8pZivuDyFYQCqHjN2uWkdqza+FAdFUY2XDHsk+NBRA/NA9mcHvVYqwndxM3fIEwT3GTiKTwP
SS52ZvqzjdQvSlx9KNQ1IWmC5rRpGX/Tk46EuFp102fxDXr8LsZzQXjqwlKZMYKJDclsnAf+gF1m
HWbKXUxvjtSZJPM3apg/Rb8oSTVhy/kx3areZz09Y7j1BWqWCeyeCfqefg/VA+3myZYeBO1NNgS6
p/STFF0QppZB42l5r/rCEn7RzG/4SKuo3JeZOViDHh9pUxzzZ0aTjEUMuiW9dNLpgkR6XTKGEP5C
2uwUJqc8n74hC43++0E9KChU0+LoFho9Rw8keafSM+50ZOK8a2mhzsubqKquLLNchXb8E/bJM5Bu
beHR/1oW3i8NoL4p1v3z/hiUbbwYouJHHKspCm957Wb6Xs/dtdBhwzp6CR/uJZl4v/MkxSQ3scy+
D0zlUWrv/7Pd7/fToIld/gOJz0LxQb+smYZLczW3PfKIND1o0Tek5gy48EJQtKr9VPTGZTPCwksd
kHkDPsbVI10k05xOn4i2cPr+eJrF3oR1P8HXxPjhtB4uQCAhBNrKq5TrEb5JHsp3XlqcTvEPyJQZ
/tYlxdaqr0jz6Sf58+KLFFv/d1/MhfuZ+bVmK73FKUHQhPCyFvN36BbHZcEJnIt7FCNfpJ7E+qaq
ipZyBr47Qs/oA96onvk1CFNWjMdY8VeKc4w7XsV6uJrSV7tM1014b6TMNoHXQD5TvpQXznVIzIZH
w7nXDObzTDpmRtj7+F19lCULgFK2Mq9wXJkTLr21tUPmvCcH222c/r0obzTGJJ3eEOPotT7YkIU5
YbB0o6qB/etoQtW95n2bGSSX987dNfJ3QLiXyDLjDy7ISHc0YcNlyzTK9yR7J3putBdudAo3Uj/g
HdJ+l93XpDMNts5FJfjazMz7l7SMsD/9dVLdiHOkE9qeO9s9dP2TZZSzhaoAiLZhq569kLK5SDKG
O1KcqKuB0jJFn+q5zPJ/FHtYqwndLCVp0VcDjs1WH9eiq2aOXQbiyp8cpaRS90h4GnY9sWV8lWJk
cU8umGMzhd0gfy0n9yqzmDU5Ke3T6dNYEkD8uih4UroL0YKtOovTsEffVID9TY+ojoRxCSpedcxb
CAam7q9nqANlY5EWQRGYanihZ8+TVl+1yQ3zHiWxO/jl5ZmnklX/2NiDpxIv60D1E4HNXgX7Dj1Q
0L+KSFtb2TadaQp6zmBkKHUq+50QhVTcGW1uHdWrB4uLAB8sPka0Os7JxOJFx+AvGhPUeV4zaHFT
+sNXVaHo310xLbBZ6SHkB1FgPUaV8ffIkUJeNpnjX2H/Xvn2uok9cXzaqGQE7NhdmTSGAssfZzq3
QMOmYAaznxa0QSF5YKZe3owUH3R6uxxScqkGermZN37pCZCKrk1I/jaB8JhBp5iO/n1KIm2Y4NY0
3i0hYYBzn4sh15xLId9kVOKFwhlhO9Y61zqy/XOXWbTX4UHpqof74cDUQq8ayeyF1rfHOi+swE6e
9IwMVwhd+7i1CiICr3EYbQf5YFIGz5WXQpUJbf1E7oMefWmqiKbgMQ671zIhw9sycwQ/AqImL0jW
qg9VVIypsO1HL3zmOvAZNQMYvax5Ds3oJrarcxL3WSu5EI54mmoTgkIUgxXfO8EHh55ZcRsaZjrv
ctO4lUr4FE5fBbGh2/UdpXeUh1PVAm77VVmhlYaZ2/2Z/dwnI/7dzz8fYyH4oQMHGbHovEtAYEVm
sJaLKAUUyR1LkpLsj942rwwL+irtpMJdgqJoBSPRbNXIZLpGoa8r/t34FBRI9Z6+mp8N668H1FQN
ZUE+x7Y8+f7BPimhRuJJL+bdgMWgbiwtmeAW/rdF5IYeLBJSDByYMTDvQppPCRqkQMmAmjObfezI
NcOz8MyhQ4Rw5vMqSU/Clwkx804f3gUNI/ny/+I9DlZYKFfDr+o4ipRpHwwOAobEYT69hFywpcAc
vsRCYHyjhzZYC+edoJZ/Jap1WYga5pmXkaaSUyst3PE6tHMNLtpZwBw12HWpx1DDAlYnON6zL3ZU
0A72bqGF3a6ZmBbK3kEztBbcDRowsd9O796iz/e3OB+sshDnXoXGZapYxQDcJQEUfP7X0pzJm7Gd
bCRxd0OF9/S6R0/NhDCLVkyqks7CcQD5lsZ65k3UgCCtrKt7KR3NdbEKyugvkfbTyx1VK5QE/rOe
uxD1Li0ZhaO5065v1k7WMB/lbyuvAYXLwEsMnPkiLfSSq5YeH0lfCwwH3FFHMTBgGOFg67fSFNaR
+pds2+nnO34MDhygNHA6GJLFYTONV9VaFa3ChJ6I/gNQVu+5uwrfLQlD+crp9Y6K8sFyi1PPB7CL
bs1ybXnB6AcEegCnAgaTGt25tY7K8cFaC11GoB8OsZqjy1RI2almScIi5rhPv9K5ZRaGOMsVJTcy
XkmMBb0Lgtk76/CeW2TRd9bWvsL8HhYJmMYZ1P/UzFu1m6v/4k2oT1OvIvhT7YWspno/0VrFhvlq
ecntExxW65xRm599vN/3/mAR/bPun3rIhGyTRZq0+0EFsonjZ7ysDFTN//Y2C8l27SnrSsYb7wYQ
dlIFEZwikdbpVY4KtOvYjBmB1IoR659fJ0/GGDWGwaT1CIHmFgmV016gaWA5vdZRIThYayEEQxgm
BK+sRRlEIJjWPll9eo3jx/Of93GXDBF5kc9ZFrFGA6UY3pdA5GXjbGAnp1c6qokheGDjbBgJ962W
B65GHcAHaiX13qqRZNJ65VrQpMWoSFx6eq2jp3Sw1sKCZgENDVXY7NcCzbcvwkodqDA2Nl2tZ03o
uXdbyN7ck89VNHaxMAyGT4DzA6RKZ6eUCXnX0y939MgOXk7E5mAjB9fycyOs0HOdci19A7YOzCDc
jMH837igByvJkxysFIwZg3sLjkyuVE/fPp5vQ+PM6fc5Jubkukm4GIbhEd98XsUZmgA8b88qZFX0
lm472lw8ozqj7eQMll7V4TKLMyr7BvL7pp13qW5thXPMK5MzAa04E6eWWJyMAcFGp5YskcDZLp17
xInUHGERahgZWosF/N+2bnFAPgyvQTJ08w5gjZkrO/El6HHfnV7l3M6J9B+IgT2Ycd0y8HTX04ir
DS/S73B6hWMifXg2C03HMGnHjpNh3lnmB1NIHsfhZ5nc2kN+5oCO3dODdf7wzlqnVpUGvcAE2AuX
aQoCtKevQUrDeXiOfufoahpulqtbFvyai6Akni3fCzVr2tE8AY/ApNEJR/0M9/pshe7oHTpYSv98
RF5QpUpt69NOoldKXTPlFhDlp09Jl09ZyrdhUAR0uKgO5ZXPq8BwxKB7gqCdreuX9lRcVWFAM7sM
dqGPmiwcnaX48qIA0XrS+uGSLpFeiYKms8GwvmZeclGk6iPextjqt9CACTL99GMeE1fDJFMPFMHF
sVlcilwPopJpOPPOCbwdHoerxA+nV9iXXP/YiIMlFvLKUGh/0hhbsQOEVvNqmH4FVhTU4298urid
bIEQWJxe+thBH77cIp6BumycMWzcRatkfqi+7Srr478yMf+uoi29gijOR8t2WaVgvEylVHfYMvp6
ztrN00dFtuOzQE1N5k6ar6K/6C1BcqS153/ZL23pdVgqFZIJmvtdHb4P1XAPq0gKAeTpRY65G4fb
tTAthWJkNWm7eacAr23nb/ueSmNbht9t8wMo0+nVjilLAA0gzICXMhB+sWmBrU0l1by9cyN7VpPf
XjnWGUE7GikeLrNQKcz1nppRzgYf12z+Y8yibDtEl/THzV+K9en3OiraB++10C5xrHSMmeS9GE3e
lf9P9vKovB0ssTgoPl+H/J0lquBeOg2tqTlDfnl0BZtBjhroZ50o4bNEw3ZQRfFk4syAzHOpiRdw
Uf0X+3SwhOzjgTluZtuvu46+JelRw2V3R11YHk8vclSkDxZZKFHFdYYoQwXs8WTce0l/jt0WRS+I
oADSjdPrHT18KLJ1ctyu6hkLoS59J6wY76pKAo/DJx10Nj9w/JX+XWIh0JU7ARS3WAKB5sN7BdTy
Cv+MGPG/csxMcBy67hDpeEtHI3NiOy2ceP86ZI15nbMxzjFJO1xi8TpMPzebVo3UHayUTQPtJd7z
6TNZUAL9it0Pl1gIs+/aLVwZLMHoFvxZAJREupItospSw14C3Fiu6dmTWiC3/rMwaDqiXwFwLTzO
wmjcaDZqdVek7dOsfUjPbNAxniwGMfIhYNF9kzvtRYhLQOsYZC+SPEuC8MbXg++08rHlQg0iaM/f
DZhMB7pxjb/J1WjCsMcYL9hWpQP29K4dCwJM9d9nX/gGYxC1fsNw593s9TegewUawAXaJ6SKaSuo
KAdQ7OlFjwoD6A1G7JDjdPYArgOd4E+eP1r1qO7aLL5vG+OeqPr0CsesjnmwwuK1umLK6jhlhbjw
1jkgGNW9sSsmTZzLsx/TBIcLLTycpM6ShClDDHcq50faSEvT2p11cM7s1xKqmnYe8KeYtyFwkpCz
Vc8ZgkX1/bcMQ8anSvHGdJdEqkY9tPRczBwJWHgBgE6jdosuEEJghbGe/LUj/7ynu50YslheCwuT
Hk7byTf5afcN4/5/OHvTnri1rWv7F1kq9/ZX+iYhUAkkmy8W2eek3Pdd+dc/1zA57x2KqJBeaUts
ApSXVzPXbMYcg81aVrQlGb9y07ukVQbeWvUMq5kfBLQHSkjNpcyPcNesRV7nzwLfZ2Axj2+AA5TQ
7xdyYBkM6Kjhv4MrYaABDBnNnjmj5zNsNjfCdPNkeAA3oJRGkO6MWNWRlW+AcgXwTv5F8+tFVGez
a3IxtB0tCDCFMSpNHm279kfjPEDr/G+cAYbXcamfeQeGsTRby6roq9lu0KOCKoUQgKkyGPBQ3xYu
zTO3AUgG8a7IMrSIUwwheuhQ1Itu4fis/WWjWeCDQG3aG4Zy2HEH+mBTOc1+v1VjNVlvdTQef8Jf
zsubJxwczL7eNYkxLvutiipsKmoJ/3/OpGWHdA7S2eUCrjtwzaYxMSNnmvZ4NbSWkDthd+Y0DB1/
k/WSPwir3jzmwOwvdYSaWMxjVO1qf2TAguVt7MvHZaFQhDkHuinqBqy+vhtS8zT3nkUUoQYeNeaL
UCIprm2fTpm12ZkNmJGHERGEAMyUbuCgj2+scf6lHLSRDNfH3+Jv6wGA06fvjPYz9Drfumf+kPWT
O/ISOpFkbsWnorvp+FP+klsAwa0QlBYTm0r626e0Pd2NXJP7re4VAn6dRZ01gebhNjj+MGvzt21M
wQj4sc11bB1SS7qdV9tpne+3rW189lpXEOlkChBMcS8np30WXJFFIboCFfqbcGSf9TCaWb9iestO
XG8GgobhUMVfPfCpQbujkbmXVpl+UsDEJ+YdpDzc2zmIo6X53NN0Rj0iix/8wb1j6Z18aNQa1FMQ
dejmyMOHGCYb0ivYyaJVk7h1tkkp7jEc0d/0dD/WkC0WRZicYOpVrkmfnHSBvIFMWR/fzQMcj5lR
oY5VX6rznk+i1X/2aUPz6ZPY38v3EKpb33qGqaLsYMLJB26s7a+BrZ+rU1pNvGlp3vThZwlxLYW7
dQdanvk4tX3xpXf2X5cBNtXUvVsc72ofbRS483HiGtJVIJYDHTDtV1kmUUVmG/MaFVY/6REVKOld
B6fiWJASNDdO78BptTlt6NGaUaaj4ed+QQQbCPbUeag/mvSKorOj/o86nn+pX2gt79IjLWaJDup9
kYCkMwK2kFX73X/dEthRF/bngA+vmtD85Cb1zzAc114qu6AqsAHq+MpvgnFPjeqWnn01lkVVcqNG
QB8UDzDw0W4veo5bGZsnGwNKG/MXeIqVtWTf3ko2wyczFMJlh7lamQ6mx9f2EPHbwXkVu8aTmvow
mVyAt7bJR9OL6KIUN8Q+U94i9LB7rnL4dcbmMpmhZIHnUFtGfB2QNrjGN7pULqANSfiFrHvqDHjn
s5c6nR+he7yiD/wc+PL5HkoQWeVV4oHmurmM79R2x9qIwIuKLr4O7AG9M7inCXBBWuCPH6+/nWVB
lcmBY8nJrb09yyMyYqGZkMUF+PuFQ4z872lH1xfTqla+4w+z1nv60Mr++bgDK5tunGRyah43QgXE
oVVVZM1Y0G1Vbe7VU68tYxScErq5k+7RZbeS/QEaQDfpMtKoZ5vnG35PxmeGkaagR5qVYsB7Wlj9
0L75Td/ZzuRbMlCR7T9iKvO9QXB0u/Qv+FdFLXyZuXjDoPmHs2YW5YuVFz+aaKUvnBz67Fvra5C1
u7N5758t6U/RNIlCSqQ0TetB+FYGNvprsDGk88lYgT23wHRVn8aivbfnmADcC072UfCVCAz58yuL
1N1p1uU/FqP8sYmvEHe+X4AEemyClVrInOHxpzdAR5epgX8AtyXmTWH9+7Jr4EcMoO/YLxAZ+eeC
EDQBGG1vJSVUMXhnPTbLVwf0N3U1sUQRitBXdzZZMLqZX4sCKrzeX0VZFNOoCyeLkju1JBgRXCVN
fSlGDZFERqjGYPfUiQpb4Ti756OQSTTPk9+14JRwYAUhLH/1tZh++NtPxW+jpht20krehOlpsM7Y
XdwgsdlhyeE6EzHVvfjXNsQpZCzIg9OtvnpsKlulTnrSNOmFFtRCq0mJTdQMlNjc0aOrX1n5x2Da
ih/EmEKrr9r2e5GB5Nm90iuiAa0n/xRn2zw1EM7AviN8+Mnmop6TYeuUiFPrndUynIAdFg+QTBJu
DH5klJT3ItVSQ26OPyv7YoJ+08cKDbXfbG7oLBrD4VpedMRlIm6RCkFH8iI0/+fDN16IDfXTSAL4
VyF+LpBf6LF5ZX3LtwniWjSXPYtcHqsl+MloiqSMqWTd4b3S1PFPLAKML68pUFkuNT66KQBaaMDi
6EFeyvFjuvaLvTmlsPVTDfPsDeEvrVoH3nbSRbSzentzO03GbR511LIBFqIwD3kbh4ljw50ZN1yt
OEtC++WD3GudSLlGdDDIqOmyoiYEewuqD6cKPVr7k3iVxC7RhTAscPfoLhTB0foAfC5OaBD0ohvE
OjAHzCEVe2LvVHBDGiNFEBRzLQZwuEMqrjurz9orOaAp5J1azYUjqsVQgxDBudq6uX+ZRjW8WZue
/XwhCh4OGbnl0b9n7NpbamHHaSKmYNbZ6CzStFgnOX0nWiBY7xiWALJ8yfP6aVXCIkjaoVXkeueQ
hFlceRC26eH8jliifPi6xjS9UW9wXS9f02n+0k7QleyC8QPn76BTiuCDZfOCAAZ2Wimolcg7/CMQ
H5fW7dx0wk1gAqw6gvWNjtGl+7yJX5kH1uIIRQnWZ3yMwXEySEkrcISGJf9q1h8kJA9Y8d+P6GAj
5VFWh+U4mNs+hcQFI9x0kJFVs65pRgF7pZr7Yy5QhZiD+wgFyvG9vAY5h3sZqJGUBgnJ3gFNnKJG
d9kvza0BM0+cMwwsVRhsdQfAuBuEhLXuhVNE52O6f4G6XNd4E9y/jlBbqMarFOmT+IqYKT9uk9Ox
X0LYYbitynrdu+yl4wM/6GjV3Pk48CKPsMlJcmm+XU2vNPyuHIN2KzdxVaULkLHCJt2W7nCVuPc0
cLN9kZVbj0N4LxqtKmOvS7RFB49S2Bh7NF5IR4wrhKtDrRCvy7+b8Xex0lB9MCMmmFKo76jpGM3u
k+F152yNHk5KzK7MkD3QgUO/VQg6jLCW7bMv2ytt7nnzIVpdPsfbJdOb0ycKL6WNeT5wEgZ3abNm
jLttueQ3wlLjp1XGr9+BF8On1qVgo+c+EtXbhyHn++TjOvf/N4KDOGqKkrD2U0agiEKt3DBziRtP
Uxrgi4pygskTN5ToqBzYWo6v/gFi/3X1ibFI39J8QFr6YA4sADi7XZR2W/VJ4D0ozlQfgSyvmB8d
2MNy2CqXG0UDMkpi4subl7UZFmLbJX7Asn0wKp3Xw5X5c1QH8zJnCKTsXObFo3jBtKt0JlKo9Fp+
CUdKsANx0mKF1dpvEQp7+e6Oa5ofHh/Me7gjiwRZe+hYSH7a72pRXdwPrrPbtduFJgxxh63XAxkp
aBFEqnHuhtGJuF5T+1EkEgtE0aKA2dniIitjeKdA0Bcv2kofr6Cm4nCq/hzdQSaoavKpoATfbrl3
cHouNxX+PJgjFz5ylA98CNCPz8dfjO3b+TgwGG0+N505JC3wsFfYuD+7WwE/OTGjCbGk/UsUH1gq
cYOoG92Ho+X4IN4loLUmaL3SFwuYxvMODH5fZ7XfJaxJADGtnDqerTZhWnUkPND79x8nof764p5P
mhNOX2RIEJN9c+91tIvadd20qog7voIz/2qAMQ1qJTFFjj58nyiCEArKYyaJr+Ny/L11tR6uNvxW
oHw3gavMyNshmENVGp45tNsKErTfZtVE9vH4U/52/HyTi4wEo++jcff2KUlceaPh1e02wwmiFbbI
vyQOgeRHZYTVUzh8nT8fdJAH7+rOLqu4bbc9bppidYlOYH+5/hYiFDLj8u55z4hExxhDt/hTU+vC
vnL8je0PXvkw+WOVXTpPRsUtiOFLg/iZDQUJxrUHozSFh+tmY4kOZs7oFoXECnp4LmUR+oVTuzud
EQfAmUelWM66fDytDXd6S35B/LXevjx1F5I1nnEGY0rjRmdh/lR6yYviPPmtfHjpQRcHlQta5FDz
XR5/QxnyI1N9WHwsiUfsKWRN8XwrmPiS0FxPKvZUDTTHH6ZteOxhh0apDpK8GVnX3PCvejiOS9iK
jz/ib3bvj61zmFCo2mY37DreB3ZBaB2J3Xcl0V8vorVPJmH+8ce9h8Ngcf543qGIcIHY4uCZvBJX
4rIjA9N/taFE1DaYd/Auxl8UjrHs4uw7/uy/703qK47vk2w9bPpswnDn122HwYV6FD5vSHRAGp5F
hIvHH2T9zbwI8+R6PopWtDG9PfhVVO+jzOZJymJy+kQxIBZnNqeIvBT88IbyThTQ4KcROWHnOa6C
85OTVrlRaQORwBILGYhFWHtLG01UMcdH+/cloXbqkiU2EX87GG3dWs2Sj327Lcr2MsA/wnuSQwr7
pIRodjRBYE7EDiW6xA8e/tep+uPhBzay22/8fdtiiTn3RcmDu5WOS6SqQtpJfmyK4fFzqvMC15JZ
kn9HHoMsyvGh/O0uDMATcCNCoAGe4e2idXUVDSnqz5zsT0HaQXxVX6oUUDfmDc3cBJgUAx6OP/OA
Cmb1G6WhSMeeZwnqfPDQMZwLI8nGZjvgtSvrFEA6SjZNjjvpoAqGMMU0chaVhhGnQolQiihBxco5
oHUJhSCwBPy1ZfM8tNZHC/TeBlHDM6kUA7qFh8Y/qB7k4Wa06SUatzj5sHs6N7bzw99LOnku78WT
vRT/eMGz8jksiYw0G/qDUBnA0jtLSBMKpJo0NZpwMx7eK2nSh61lOsNaIU3K9J9A8gQgJOXZTh1l
OR7KHCAoI128gOSsVc/q/ScPssnOTIQqTzrvTvkODJuYfhIbvRAc3z158NeygNTgmUoOHNQe5HB0
88glDpf2M2uzdNAmwnT2Susi2CQOTMmNajQ/LNZth5rZQrlyeVSLIhcYhEZiCa/20XedIA8GyJR1
XYZppd8TMQ7eZmKUEPBSKyOe90imBiNCp+RPw2jVuhevlwj5iPpQxcaLwHvv64We8qcR2gSciaAM
xKIql74Y+6sKCgh9jmJIGRw8K3nVovYV/nKocWznFymYW/nwH7HaO4bzVTIlG15QPBcBbY4ObxLQ
bc6F03ntZyJNkjpD/zgm4VZYpY2R3jgDBOugFujM0llVZKNiMwmZybiPEuOZHnZlw/oXeJTOyhr3
Mn4QjbqxeVXP4FWK1jyb6vFLEKT9GU05BRz1/wk82mvJxJH+pExkkdByu/x2MB5kHiPb/MpKa+n4
onwIa4NBIL6JkRLphw2x9Oyf2w10kpCrF5wX0kRYDridIlq7etx65UW1FUhlwRO2VCxi92lfm2de
vwbQo30PYThGmoSWstw6iDRWSi4CToCs/JSzL1Q5ZFlwlklAKYLBtdrbJONRkkg/g39SCM6KseFU
CK13ebKiXMVcpshLCSnTd+7GnXsn08pqMYpk3vrjaTJ/76EE2BjJxW5Md5c2UQ8VmxruU8s80fqO
0D/VUOp5UfHZLOhiRIiD9DgTJigp+QCR2Y+Q/debCNzfBmmABDwGkmAPTXvTkZVU72xT1z9C9oDU
GOYCtgyQOsD29e1qgwFXwcNiSaLEH7wTxwDCCp7tV+YQI+LYMa0IgqCmQM91fx/02Xf+JTYQ3R6L
27BYf6HbVNEHlxa15PcWgcrSJiR+IO1A9vOtuQ7dttp73Oc41/BCW2imsAEs8vmsZ51Hp2q5KsP5
v21a/MMGkUCbm/NiTv0dDcvd5N9Z2XgtEnvbnr4tvQdVZnRfAzh2fety36Rff6N1aUX4xoq2JK3j
wp9PYN3cndVmc1bE16y+2JVUpKCp9MFEJlJmh1t9h8Pdwm5LFUQtwbryRSRvx8mDvl+q5klSyeLy
F8e5/B8JsUhoYC1X457r+wYNGPkJnjhRScn2EDWSZIYOGcFqpTjUo8haw6YPB5X9OAEcYbBVfC2y
cxwKt7DKc5kXjWAsALciELbbJVBW9mdd/MPe1SdVXG/7aRCfi71jX4gLdAONDVrq8CFvuqdltMKL
YZrODJR2sAN64EyZq52VnBQDJC1OEheTZwWxvug1daHZffJc79rv2BvF0u2m/BHDfawCpl5eTG8W
HcRUIYHcGpv0BLmP9ryMnJMpDFdm0oZzp9TWLkF6seb2i2DfzspVjUzCVVPeSemaX5lyiNRHAGck
Oci3r+ydZAuCEnZJGl8owFzpxKtYJslhcW1C5otmBXT+0wDZ+D7BsMWQjtHz3oTItpMH393VLEAF
8/EGsfq0Lv9pWCyvaK9IO96au/TF3VloDTnOVewPn7Eqv5n9pKAjxLoRURqsoVmNN1AGbGB13TTY
nAwWIZL5dxL9bAvfk36H2DrtKXiYCvsGH+UyzPmzXdWIsvpfMamj1/S9r8r5TLGbekDhOxxr/1yX
2aYK6vPUxG0URajZ1iY6OVABQX9ebHK4QWmq3DVLdTJPPRwIr3lxfhoZRnJmDvUFO1npMSVO94Ru
7Bxa6vWdiIv4oWJw2QaOEX8tvra5trZYx8XdraxEc/E45skPO8n+ZU+oKx7T3wTJTYkSu+yj1Vza
MXROVGPC0doqzdDk3RVUBRcSf8ZsaG7jdlXZTimlniUVumbHHS48q/d2g1DcDsjVhg4dXNZbu4Gz
XgejG9bboawp1ICHHR5WyyVWiJpbsd946yoGku5ARU3kmLhiUlXgzWW31yyz99hkKPGwrTU1pJ8l
5sw1yVurOK8yIdPG9ehBLS+/TfksfpiWwdUUxtuE5Rb+QIKo8PeqjKRHuFTciU0kwSmcRpKd5SVX
MCRelHFqyDHt8aqNvm2mDOo9roSgP4/KVOx6MhtN6iJXBpXmSL4ewnlGRzKWwfHX/Jt4C3DS/K65
F5PC3PkX8ZTf6G4xyRirOCM6YA6zeHZlm8oWmsgQEtQGaF3o79DpRqHK7q3TJfVucsgWd0NyMhU3
GDDYuuPzvrC3upkkPok7SLw+2Oj87Z54BfWOSmFIoIUGkRSpwy6b7pomY8RLjBNdzDIbOOAMVmp9
/FHoKEpySQNQeciaW9LeRFToi5Nd0m9GKYZ2+oU3fM5VG5v3AGqfhmq8lnQPtVNVA90CVT3cIQ4M
l4T8sE3GSUFYCSVDMcpKFoHenHPokOQyOCksqW5xZfankzucOVnxJafkSjn4dFO/Ojud0T0VE4AT
apshMgCfiiwEKAx1KB6itTfOIIRbFV+W9IvvPRa7JxNuNAFNlOMKo1blKim92qkxrsJYdNRTm+3C
Z3Ei8sPfJ27FnI33Kr6vWDnJmcWo2uzb8Ru/LJuWWrDZzrvdgrQLhMMbq/g+jNl6nqHU38qwNH3z
JFuhGkhLUUfuBhBBlWU7kG/7x4brC6wKa6ZYo0y8q6g0z0ZXilKr7K+KUyXOGPPQ41LCTcl4RCUM
Ma8q9OmOPPJMU0PcUITMLlT6JBI43w3tlWJ5wSb7sfw5OM4dJ63Mr10SDalhwZZ8L6wFp2nX7uge
QLkFPjnE62XY6iy6sDY5rC7NQ9vnlxM/Esd/3lQN1d0fgeUIMs0fraVECPxf00b40zjo0qEoAxO4
DBx/0IizFf04QX8Eu4ZoKLpV7MxVSaVqOf/WCfLmqnsRRvQji63z2XkXumRZkQE2nmINPsEfCFUs
dmg5W+ulwLRBv6zq+J67Od27d86IqhZ1SWJpM1iZY5dHcixymbAJTDXVLOV0VVzFt0eKSWodql8e
N3p/qY/gxv9h8+RL/VFpLMzG25SmDycjKl0qRK8F4cG7wDvRUBDnWAuqDIxDwFwef/77ZjAKIn8+
/8BXw+Rbu33F84mzcswkcwmwXls3gS4Ry8dVqQDSwb0W5wEzJEusjrAFxVZmyqIGzOz+z3VnpY4P
8S9J6TdDPOS1K51iP5h7rgWnL34wA4oMuN0wKb/TkGrNnGv7Aioo1bgk9XF8CNb7OtrbISgS/2OV
YMOLoV3WzSR4LOVPgggVO1M4Vy1nvU4kmIJp1FanbANyRcVOZlN0VdTd2WxlZ1/oysZGcixkI4+P
ck2Nv81JMkocGqoGNijVNVL/Y5RmPU1Br70E1o6HCBrLADRJWrkEexg0yeVS0+JGPX4/nleWf1U7
H9H7vaal3g0E3W7gxU7IdX6QOnFCv92VXVRvoxm4s/GLopPMAAca82JEhLFsHyaLaWCcKn1F5fRF
EAcpwkQ4le0/JNQwrFRtr1B8uORPw7AWzG5P6gWuKPnNdX3t0eQu51v3vgqwigL5YCUq2buAP3ZL
di04kcA38rOlG6Ij1sPIwudrr9TuFSA/CM+v5Dth6CkEywUgqFQ4qLs+7cAFtnhGe0dgbhIIw+4a
I8sn6IMWv/4clt2pEHG801B+WezdGZlDSP1U8/Xm4mndB/2jDCdvwWywhe3euZiga1A2QypsfLTJ
7efZlf5XkPEW1nr+l1+Xynm/u5Zq2ozsjQNFv9iKkE64SpiAnAA6eZF4oayGDCyBtTYjiIw+XIDV
1ecGUqG1nGoiSNnI49vvQJZECTO2X0BHIQBpClbBQfOPG1WlZTUG2y+Q1qp/bhTmN9IKCZT7eFdM
LIcAd23Np5m/1JCot2HChEDE0BGts3ZAQnWOkPZjhjTxegs2LL/Xo6TZmv25HI5N95L66Z18B36i
zKNhUKhMlxuBLsc4+CAfuApNvN3UkB645LjEegDbhmzEH6cr6SCVzO2l2m6mx9S8nKNqFVRR1ISt
ZoDYBNVS5n18I7GsgED79c2DGucfL+zESAGWRZP3TZpktnkdN5sTp/p3ITbacz0ubf2EQ5iSmW5m
2JlXFRlrciWnSyT1ikGjreCSeRTAsgr3X0EIERDgWCUU752VNV919Mza3wQ7oHQE1KYR2bfMkfi0
Q7usT5R3AsAfpVcjHv4Hu+C9FYK7Fapmn/Af7ZDgkI8k9b2moq+x2uqwAh5WTRnPVgPALiq3Ug/n
RsA5pX8mjqezFBQrjhpnaUKrS1cP7+fkjbYLfwhfILH3J+kvIQLqI9dG3TFDXlSfpY4MKQ51Ax4R
MGFuMWl7NQWYYlJlyn3ZJEjkGpLFPAE/GvT3iv6sT1xdKqsqKADcFxPlrNs0gTl+3EXasak7f5Wv
4VlXfBf41a0sEj+LLeRm2dmGtGtx7yUxzTnbW/hhjas/ZcACkaw5Ta4rHXBZH/l24BFkDDdDe9r7
wymwKgM/2J/rKyibT13TULy19GwwkyATUXmmwcj2ypLZjbh3rZUFiW+Fj272L4Wxe7ZFxySZAZA1
zNmINOuI+MiqsuvY+5u15hY54We3VEBiNYgM5OFtAcAwir+QMd5XDJEnWX4NJd9yIy61xUofml2M
x6rWrBVKWTfu1aSAF5h24cZ3jQcf0ysOVB1F5MgkQCrpD2F5hReTF9cpF8E7U1jinGgiBBCTSs+G
ba/vOfH8Cj+U2oAgvrh5eOy4XphxJSPY/Ey+DtRIo9zKkYxBYdn0lxwtIJCX2Sa6YWFDUgWogDyo
TlnjT3PXSGRT+otpzi7EkUOApLPq77i3wg6K2prR7SMyiGCZgA/yA/ZraNp3C74/9BkvAl7yTwNd
8Eqmhsg69Lisr7YZQDq5O0SyPPnPweCTwADNFKXPILId/jJw73XpSHhDdty192fqp/8Nzq0S8ya2
nDtQbtcLrPIzQuZSu6btWHei1n9V42MqtEJD+r10kn/ZZSHiH2tUmFtIy4PVYA71AYkdfU/TWmpa
uB49igc2e4DhiZ/yOW6NHlRHp2Dy1cYs1XImWXoJsC7m7iYc3XNv3NzIW5FhA1tNFrsG/cS+rjNq
gRQBub7yXzV8AfupfcyaNjnXFWdGyb9l2JrnXgC+iYSCUTfWhdeU/91AETA0L0P6qne/eLdG08v1
LwwCPQGsAH02j9z7vNlvV5M37kSdXTYnmbcnR/26c0gp9xmGLXwy9+UTB9kBIUzun9U7bs2oPWLV
31h9WTO6QOgEpucUHoK3Vn9mkWev51JDhOy09uNPkARs8pasYfNd3F+KP2yCiXq6r9zptOzHs9Gz
bkeMdhWuUE23flXr9SJUt43HevwV9k8RDpgB5AwAvGwEbyx6OG1+kYbj2KTkujDsMiVrNxaHgcVN
sGHrJhorD90dGTU6bH1Fp0k7XM/B/kb+BIul7cZiVbRn0LHl+oQxlfCYm5LEuETVX2dSjGZMMjuN
BzCRnCZuXS9Hmy5+6Jz4zo3dy6Z9cu3lhucPExFCLMpiRqXny+9SoK3E6ethlYAkHyQYZytgN/8v
11hE7Dlc6wSXEg6Vp8XvM0IIxnUxcff7832tTBS4ZkEGxMyuAixGTKHxGPf/5QCqDYNIUMeRBA4U
Ols7Qk5voCCOiXXL5z7Jf5ClSei4iDc/5DvI+P7urhaBRZKPj3NWn7qcUK/3Pi/RZyCAVBXUeKS7
N6aogBmR44Ynr9SbADdK2XOZpvBmqGbDvlU+UdsX/RmT9EMSOx+AVN5V1iDcYuO5tFIHphduDtxo
nAUzmmKn2OYVufBycb/lu/iTQ4XDrWGwnn+OtfdBIf59PMgzPWSvuLchr4fE/u1+38M+MhRcSNsm
tL7N4R721flT1l35LoFhDPXjv1P/3cb1yUByNA4KLuQHd9b5tCvO9iLsDTYXe/MuCowLP/3lSga2
718+OJXvEoVMCBVPSLxDmHj9zWHQ7BTNvvSsfAuL8/laFuOGSHMskP1LxQWuP3aWdGyOP/gvC/Lm
uQfBcj5b/j7cmTl8blTK2IlUQ1XtQxbuFCGhu33ywQPfpwfWNwWCvGEfhIg2vF2ObnL8pap50z2K
wBtQ3Rtf5cPHqlLvFeiFe8tor7jxUVD+BJfLB7UcffyB9eOF/+/xBzuw8P1ot8k2+TbC3VQLtM4I
hyIOdh/sdZrdjj9rtcR/+Nc+sUMV75Z8a+7vlXKk0CttQCwgZSObLgm7RnVQbdhWfw4OgpdGO7SV
fVj1h8hzcZcPQUWrE/6KHW+5DryhW+921aL51m5odwwr6yf/L5VXjPnU9fdCdeunWAQVr2Es8k+5
yCvkQaYceLI+kO9HQx0x9wo7+M7Fn+CPFqerKZfcA8RVeQcnhV+hSnG68ROTFGngnKVzcxp2KElZ
1Hp/F10xfLDu8AebBeG/1/YZPjR3/PzEqHd30Yzmp0c+Lvyleo5u4WHV3eYD/Gb89opQmU870hBI
C8Sor4A72I/f1FjJ74TNrHt0DT3wpfLERQwCM7oWd/hKK5d+CxPG/p3y6rZEVFPulcIXD100VZD4
Je41Afz1OJVh6dwn0rI4WZtdde/iefPCki7PkXhXwbg0K7UcNBHmIPxF8lBtJmXzYkbBKRmbV39J
QfBkJ6ebzKVm90hUeWlNCmCyy3jYIRRrfNoTkYdVc1bzd3Nd//Kd5Yfndwja3jOdt6ERn3pDctWm
46k57y5bQL0WagZDmquT4vUmQ6pTLklXE4TsaapDcKsP1hRpSvsRFkKBcz2l31cnJEqQhnhw87Wb
QXlMIJaC9BRkxVRuSsnGtqFia2g00pc2cDCAxahdpkq3Mgnoa5wnvC8zRQaX13ownfxzjfyy+i+4
SMxm+EYktzgVKYXprqfOQdj8pGS4Oh3iLH5Wc0SfTZjO6Vfe261cTE6cbkI2gdpqtBeK9IEvat/h
izxa5tw20vSkox54myRBdlaOBcV0oBKz3ZyCbZISqnIDQ+hfqnq0oCUnwJ6a0+SDTP4vqG6wLXI1
YMTmg4VsJ/bE0IiyVjGScdXFL+TZupnSCGrLBOuEe6fyNhzDuDVpbNmR568+OWQryRMHfXAqocHV
4yWMUP1FSr0zMcRUVkqmWEAuxvG0dNggrlR7QSPcjtRRueab5DFjBcFxncvrfnWCKiO6VilQDQ9q
OowncFtOeYl3QPRcMUP95tGY8TmkDr+WbpgdWa6k6E6W/Is1hGetZMAQzi191A/B6oP5okFltim1
MNNpljxv7Oqzv1vlkVVuwdmVR9CNzsVmNtSUIk1PBXRaoGLFQKIOaE0gEuxfZJ6czDyT29GX/Tet
XhS3V+341YeE//it9J5n4+0l4R7c2f6+DoPCsPOt1KR1/5HAQs2MyfPNe0yTAizZHitCIgcXKr7e
T89rCasU/F35N5kGOlFVylJlapUrbcvbCexMNodq/ORI6RQcH/qau317wZgg8US060JIFqzw2T+M
flpAg0ARNduquh7Q1cbQOVAK9jmyKW3BY7z84gJojfyfbEx/1u6+PtfpXIv+TvYTyoZTXmINYbrV
L1MSJqcpXFbNd6ipy3jVDdXASOuMGke8mkIhyFg711nFj6SjJ4NJ0p+74ychBgkc/Oq+6qOz9guF
ZSRnXFYXeyml6KXUBKuktIIFSAQatlLnmVnuTrGTUudcq4ab8brcP4swtYDJdpn9O6RuCfeJcejD
ah3ndBriG+xF143ftMsDXG/G1RVUG9jT9dA9bqLhMQ64iJruvq00krkcTn2ay3RvqeisOo4c3X3d
3PsjmCROuEXDH6fz0nDLD6C29juIB0uFkhRZ5gBVK3/dkn+sW7a4TRbHcy7rt0a2GAHlHiZALWqw
EOcxx1/N87SmnDr+s8qmNe536DS37JBrnWuZGIIIHb5N8ayz7Jhr66JdL980I+4rdNfam0rncukr
liUsWmExVK+O70ZXGcqD3eiZKNJYiLIASzk8SBEotspN4nyLF/Ho+BPyvu3PEtosNkaV2GgIxf8x
kL81jf7embN7QE1XsjdIVtcoj6hkXUFxUFfhbUxTmiYidygCEqEpreW7FcEuEQ0FVg7aQu5Delu8
GVtNGA3VqSt+aFOi3ZjGNY8tHQ7uZr8pTo0kv0/d8SvkVJ+FplKWprCzn4JWV9mXzM1WgU7hDgWL
Oj417xCYBCDiDLE2LsBY0JBv/VDS8LTaOUW+lW6r174sQXZfBYHSMsSLnUVN1zI+6pH5i0tokkuG
Hc0hAMcLPcgoo8RWJNmyy7cztVMSZS6ZXSWuqR9387Nq4uDG1PeYFbiElA1IiGdQkvgqwoKay2ln
j23yGAbIWdeV15YU9U/2rPqhcP46s1XSoKMAyhc3tUTw1JKY5kvgrv6dJKH5TtEijt3vf9RlAso8
RICLv7PM/MdgDMNNsw9WHU7yMpdzh/Dnb0SxC5rld8GfZEe5IcuCF7VKVLwoiRdHjwVWKMepH53x
rFr2ZKyALAyfbGSqU8RzyXxKrE6cMETK5MpxMQRGRRL9qol2GvbkkcBBMMxZz5W8jU0N0mWFBjI3
qkYQqBMx4LGeZ3N0u/dD3N36gnSoYuwy+cfcdFdR2tw6SfXDzJvvfJwcDq5zL89EZKOqeFONuKi7
izlGGJJPhfTrHAdFiTL+Vdkz2Vrq1soNKHX3u0GU1AJitT/VHOwW9VMylvR6cxhglMjyB3HTrvyd
YJl1hxLCHd/BfzNZHo66TjcSeL57EErN+VQ2o+WWW25EZoWx6l6gB1RpyZR5GFpTB50t3dpoufe7
GzAMyrMLNFGxEJZFHr82YhC19QWq2+A5/YfU2JxROY5IZvpleYYLOWQojyt6qD8n++ISYXDnVE0e
imb8glTW8RczvfdRGv06LuEwdtil8HLQ4YZlsuGsdSr4F10RbOCyadmVniQZKGiHB2nEmtYIfzG5
58py4GspuUgqJ4urixS0k03GzkLucmFfpAYOmpJEqIDnijQlas2fGGb5g5kTenJdXq5I4CjyHl6/
ZeHMR/kbSkuu/7ybv2DdfmtVN0ZHwZ1wBGdZUDML31MBBBMnLE+Q99/+F6T87wZngLrQ9QXX/P++
Ixf3wJ8q3NEmWz9Rlyf3Ny+vx6955WEEIcgJDn/pTyO8xDKQfqkL1wFf9OfGkp6kVRufSUlbZbgd
XAhNs6AstWO0Q3CLsQa9YZP1noTCFMcQX5TDChEGj9km0hecl2Z1muvuG3tdXfJqb08q4sKCUI/7
C/eClke1C7NEGQrNguo2AXQoRgD4kLz80CAsX5+5/rOWDOZ/79S0a3xhz9Vw65B8liCUfp58d8wI
dOkcnDjhgzSriVf8yAOXS+lMZAZA7Ma6PAOnBqtI1n+TT4GLITeZ+eZlN3hc/lUwYTcKoMZu6qFw
PH/h4rWm0TwnVYdAscxkyd0NXfVpOEFeEsYCFCMHrnQeTSr3EYi541v6PUkVXpttu6v6Hx27zoFH
S6q+3BVlWG73NWUI90WrK+H3Yn5MAx/3nI7n6pFlYTObHqpg+ZPwTIpfY3kixFAqgJNO3VEeoMJC
GDA2/+WdP/C9/+IHBfSW+lgVqT2+g+CPhuX0u6iEsa1+JvtURM1ndQcfnw/zfduKJoRUNPeghQ07
lEMcx4K6QYAIapDmdyTyb9MCP3+fROv9kzUvdGg+5JCVjvFTsX9WnlPkBkuOhoK6bIltpMOOS8by
l0Dn5G9zVFFYvKyn4LZm/8Tmj8L61UzLFy4pnX32uKo5VH1Xu1BT4ojrQNe/kHFsR6ZVYFquQPau
IJvcSjNj0t2b1aLl4eJYDy0PFsINj1lVeimx4kbvPCm472+tb8DlQ68CZNo9I/N5IhtVxP2/0ZJL
N2H+jzjGftdlKhDXxlPiPvqU+5YRqrQnez7PmPMEM220d27mAdmxLxX60yTjmgwgNW/Y/X2c31Mg
PissOMwyILOkiUOlJHRhhbgRoR++MD8K1kFPUhSJHaLfPrsyIpSWxoqzRIv/ROqNI+wR6Cv8o+wK
KKH9PAaX9qhahZgCpi/mzrtaPWNyJOYEJwvBJnzDn5ZqBV4f3yB/KVOwP8gQS86ApPF6+f3hjzuN
O+8ze+QKwLSbXnWFNrA1+VdTZH+agJdXKPbVXF6JCnAsVr3v17CIpUMOF5XRayyk0HcT8HyLsk/v
Uki3MvgFBvOr3qMiPk9HWHSC1r0yywiUVnWlYoNpftvXAPuhGz7TrlGqUEktnNBzZlKYTTpErlN2
EeiUE1JwyXWi66V12lzhS4C3RGfbQ8OtS3+Y4H7zkx1MHxyiQ6OC5BxHFOguypi0U4Vr6vuPOXL7
afFqq5pkaDN/OI8XuvK9zvJW7aolNT+1Vk96cMxS1NN3P+c+/Qdg+PPs2183FW+extmDWDeGmWaU
rP+v5MLl/tFrIMCcOjjhVvygweagq5FRY2BsMD205brUAQ5SsEbSLr3hje1WxaHf6Qz5kn1p4V3V
F8c30iHY6vfjfFA7yq5z3b919EMDuzx1C23HIWflpS1XLi/F4+RWOCoWcATcTyUIlFQhMXJ8AAcG
9d3zD163mOYlo6BEszeZXu53JXfINx1/yCEr8uFTDnkRvNAo3CyYaXjH1xHpCcEFJGdrjV5Req9Y
iqqUEnrHH/335fz/5vfdcqb1EoQ73i+jcEhClGneFdfyOpREPP6sFWrxRzz77jUPo7app4JbmHSQ
CrVZXqhND+dIkKUs8S7ieo3lBl7WRhZ1MnZ3yrtRIu5RHZZLrKIGiR9sxk0GeZqNvLACC9IiBC8g
KSjhVe5rTK82E6y8nK7fBGxy+AnG+nr+DxiwxbqfQE34VDB3SwwGxT9VR5KgtKZVXVj76CpJvXMi
b+SfX/oOYiP2mAhoQLvTuKA2LVXzOHDKJSvNeny2/royDl2W0ERYPp2Gb3d+0OOlNSYro7CAeGpv
xHelTTG8J6XxkZDWYTTyujT0x4AhQE0NeqC3T4Ncq/Hy3G23adRDXbcSRIXL2mgkt1xv+tuTzolt
q4i0dsTtTuwL0iUBxqDrPJqcVcu5AJGoe86JyHpG/4+682iOHUuW9F8pqz3qQYuxV71gKpJJmVcW
NzBeQWit8evnC5DVRSbvkNPzVmPWXbwUCRwcHBHHw93DvpMzFpTM2FN3Dtl6CfeBq4Qn45KKtfRc
GEQicOiC91ZZ7QhDeXwwyyJbboANocB5+WDxrATm7Ns82AhhBfAit/JL+AlrARyHOf4iIsCy664Z
/AKLvv0Sf71+SXFfz1B5k9rRKU8rTY9e8RnyIwpEdG1sQQvUaXzC50+OOFLAgSPIUhlcK28EnX6n
DTJSXk27Z204WkNzwx7dpFPoAvBLh+RIRGwRUO6UsSswmJjZgYvbORYj9+KHl7fKvgvfW2qWOsrH
7QCsIWuI36MKae3lqxiKTEsNtWkOsk0zh5esWn2Rjc1+5CzKSiAnHnZDAliyKWLqsLAnZfApxeJQ
JlQx203+eruHFl/LN1p2rBkNPL/o87rCFQaGuhFSslG5Y7EX1RRF2XdC7NZ9glTyKBzeODrxwiQa
hUDK6ZzAExGmnPqepojMGD4uZ3TCtwzSZtneSspQQtYsQTdDRWwu0md3LF0L9wEeqgU/Qx3OFt4J
fNGwOPfDfZz3Z+IXh7p/3cf5zdzemus2PweTHZtzD9WLUMclMcJ6GgDvV8SOTdaeSqex/kl2Bx45
24oXwQAiqdM1BVHujYyDcLavIJsJOCrNabrNE1YQIptSZjYBUb727OwSRb7d58dQ+zIxkdYvcK2N
56gk1Z+FP4aRw2oMjeZQOxzrUdc7nDBxOlnI9XSbD2A9IVSw4F8AuOMyJ4QyOYZrVrpm6xd5qiDf
grwLMZ/3YMTVJ1HB8s+8wO3BvGgt6Edt/lnn6AyX4AMXJuif9HCzLGvk3YLK3/Au/RS6mFSrarwd
82KZqvADOY8wY5flL79x9FOoV8gLOjPauJOOtAVAQ5BjrinnAd4BN+DjInILu2vgiUudQQQ5cSd8
L82+AZrisF3iJGnu+LbPkHRw2JFFXnCmx4+DVvHIuds8sDHshJotdkXgoGtOY+emmp9gp7VEPyAm
qAqbNLthWyrM9+Iv3KiOFw/OebYhwZ7tSSWlI8xTLalgHrp2dyBHo5X9iVZRlmwyPwharNvJF9EJ
8MBzVf8lkTv8LlnehyT7aKi6cHnAB2Wf4JVUibdCEuhCmVScj45yFZHyk9nmkiDg/AzrJxRZB29j
ahUcEb0HDgKzebfsgNmFSoFFAFauFDcPiVFfRvOiuI3aLfbC2BGNmJw2n/k4GOwmmGdj44RwQBq7
/cnMrGxQ26keSVuk8O9otDB/+evYLjcQpPiBzEEsSf7in23mGCu3yeKNHKagiuYI6YUGJhvePJHU
s0THPJx57FvCuedCorTsECDRQgYNC5ltKmfQ0g9EqChChvaCty+rHt1ihCFeaaiYZm8jNCoDoqMM
W3x2ZCXkD/m85RlysRxKj95MDkS98YEx/nnGokv4nmTAx+bTMIMDcgoWrIl8lQhAJewZxBqCZYiA
Yc/BG8UtrGtFvohefLSqL8PwUSQ8XIYfyqfVcVg7A3TP/Ba5E2l3caRqjCs1JcfEEgfji4VAzuqi
RJXXwlM3FIwAsJWAi37jJeLVtnDv3DL+It48VYDLlVp9LLP2Jxu9WhoHMB05LOimtrWieslnh3H0
l9IoyxlWOJJiippDPsu08odZ5CmLa30pOJKkKyT4SPPvRH3y1kLEbgoP3d6HUNEzUqiiSpLUBlNN
FEJR3bKY4G8jeCJQrog+5ZG9m1ArT5lITuvsha8bjRqFwKVLFCwjMRJn0gbRGbcTyz+06ktOS4Tb
hJ+YEKz4EV3A4pRWIC2cS9UYX1oAuYSNwiwNgcBrUSUVGayLDhulEynu26XuwWl9bRV25Xii9QOV
SQKkRtjQfGOKI260biT3xrn4Jzd36gKKgbMueGgMfBdmR5WnBZqn8CpiAZBeAD0gC612frySUc+P
5DdiAprZ5srXa2kLfrmFnklmkTlEjapFsk2nGBrKEcAVwjT+SkwjOqX5SB8J2EnILYYH9FNRFKeu
8alHyaqQ0RM0GqutsP4ka/Nc+xvhXahJszgPSzgoqAejXcBepiBXYGIIg4GbcFV+I8UVWDbnzFlX
HniS0ZyivSMkESEkvyfpIEn6pxEozhKyV0jSE9K5GW5G70HaJchmKoxuwQYE3SE/EkXVSqCUBOvh
pDixtRtyFrtOkjLaeFV6zBa2AsjXsAS0hAgQEp+TeKf0gcxTaAGcJ7gWN7PxpByqeau3/p5hZhXO
1i02kvHg5pL+ZVwLY6DXhMh30QLjQAp/j/6Jce+r1RjzFU9iOWB3qGZHq7FveFlWmNTOEML64DD+
PHLU3b3OESQnzvBrMl+2TApZouhk3qCM4yU3xUdEdS1ksTlEKjnf1CX8V46ZbGeqnp8pdbkL+xb2
QrThbcn8roLLZfUdPlWBJLLcnZ/G5zLWvAsxzR1im498MrsObj8Bg/DT3bg41+vqTg2dlR3gre3d
MOzkFPaUhgX1WAt/cfHfQ69q3zHG61F2NCFVybJMXCSV1ACe+ZeYQDAUlLG+bVoYIqA9AmXLq5ao
Cnjw8VDY+ONHye5UBa0RRbqEVrTOqq4xjCP7Lf5WUo8075KNb/1AQLLK83QtOa8UBjUyff6ALqP/
lqeebmT9ksyALOuN3fwIAfCZPFyUt8uN8a2gl4Hn0FCfsvhqanzFmquTZLZwpBOnDRndMu65CDNa
pP15mX2xsfwFCT/pu0pmHNeUlkt4I6jf6EZXSGOudIAsiXOe8A32Uq5G+uPxno85vPjc4+BKq/mh
XTu3wmXBp+dE3C0iwp5h/ippcFg/A+QzDXRoOU1CwXVH8Mp0vpbsRIF8XrpMvvLuuRybFtx2/s34
R+8JV7gevH1FHyeiIvUNVJVagMEmnc2tgwg/GtzLSvwJQ5zpS5Qwstr7+k6uKc/flOJjLDu6LEPm
TZF1ZyK/6ms2aWyb6VXpfJwSACO4pNS7ZIoSDQmbTLZ/cggSTMi5ic+PLREqGHvZgXiZOxk3IrgT
tE/rrStMZOktGbdcSyRYXBx1JWKumSW+F0kEaD65VJR7HAYx0UYgvU2tSkaB4CGLMImiAOiYBZ+l
YYFlbqVQDJv6jk/SBgtPb7bGMB02Q5F/54aibZZMK8OA+8qxgC9s6bLBCmgmQYTMRyxM9u546fcN
XNFroVHjUM6fos5ZeYn2VdSdyxvm0CCl6uOBJTqiJA83rs3qVDyUsTlGQD+QRgVcZn5zT1opqmjQ
G2jXUtWjg2aTdVh3fBJjJnKD9YgXNIWkqARMjpAhCMY6+PU3uJ1rWe47kilYkqglORWWbrpG1kmk
xrJBKBnHDcQBzFhmiZemd8I7dlJ2a5v/V3l0x+nChhIYMS5irzl0YX9Nk4WXLJGsbEottsIqAdAQ
RXeMEVlA+YveCK5ajuBm2aYnYowvftT8HL+FrwOdIPnYjLRcaYt6R3hiAPoCiyFu7ma2PcNFTWQX
rr0ZreZHXt1xoN+UQXIrkKjIIzKoi0hyiD7shiAEsUCVVp8m677IsDrglMcFpRXE0rI2OQRHtUmy
lbiadjyt87Jlcn/hT2HKf5eU9nkSXIAu5+M2deN1A1Qt3hG9ktyV5K6m/KuuktyyGXiMcJ/oycuM
lTpklzk2DYHNQh5tBniOzEuSXKKUVsosYboYULT8zTSRuhOojK+MD5ER88XkfKotNldvH8xeIyYu
MIWDegxuhaYjMnh5MKOowaxbYakeyiHf+3iROUZ8VWMTPcMFlbH+uNjWzeciITny9t2PVXucNihz
oZJTWjyq8Rh7efcutEs1sRv10MILxG3B98EixD0buVVwKLxm7QX6NWa5suUKsQ9VKYQ5sR/O5+5U
IUtiFt2qWqGzdLuNzZGYAC7JnC1WK8KY04xTYxzORFfSWdU+cbK1OhOrhUKQic8FhhKSwaJVZwYC
Fb79hPorROroCfWXT6hV8NnDulcPEsgIlRcUXdfTK6lfsdgusHAKpc9n14s5fzPNgBsk90uhJ9FN
clQSeg9LjYSpLNNvN3Ahub1AQ44aeASZdXU/4jVGAxdKsfJQYqmYxOVlVX8M4ivDW+w92PJYHOwS
VOSRZQHM8D9sxxECqvaW3ib2SC0yfJIF/mQJkzWeeGcpxzE/HjPk/hxByHbKscHzO3xn3inF+AqL
lR7RdCIu3XGkOuLLV4Y1yzS0JlWXolR/4H4Qek6ZyoTkG+K8dx5b3v+r7n92syOYrBnTfvDtST1k
cb3zEm+hRwhVjRtrwOQyJuRsIGCw6JPfddZ+DVouj+uBOeuQU8xXtU7ruArqTqXYWA91JMeIhgRd
/dm34hO9Tk9lIpn2jtcvQ1TUYel7k2SBZV93wt9NQLj9ssfTBCu0ptPphBqfsoAYldmhjs0lpCcJ
GUiQ9NQIEW2dGFA9BQyiM4bdIc2idcSuEQch2Fl8s8S4BpgiSL7dgFk79saBLcG6LssoiwmrDGGJ
aHveeaFHSoLHJQ2/Z1vXKASEmuXlsxTDULVu4FJ3Dj/5Sce3VqOYEoyToIYCciqk58biiKJ80pPm
WvhzCCBN0HFpC2ubfKFx/8NWHfVwFGvhZLm+enDq+rNou+UMITpziVK1wFxFviXOQKcRohLwy6zg
SIygnGhshK5L10nmeSzJt7zdsl8ecqAO/bu/jtafFm/ooPcsefceFlhCy7kRu3PJ+qVih5SJ7pD5
JxaCdefdWrH/VUhRHBXkUElDOfdHvYfLCbYbNtHhUrrHcN8jaP5qpkJ0csifUSPPO16gMn1KyFJp
B7EnzcOBSBU1f999fKdDjvRFjwPo2X2slwOIEdVQ5YX7wPGT6HOwkRLjAm4QExFxs0FwfJDpGF7K
ackLxc1JkB1BYkRzKiUJ2GVsMlhvN+1YEPTUNGBBA091Q3OO8qNTGKSUD8y0w0hlkqWoEakVHDiC
jKH7yGRADyGzkVM1oMbbt//lzLL+uftRqJIaAbUFcyRwNYo4xy6+ylpA8Fal9Y/HGf32/X49NP+5
4XGBLHKXlU61am7ojh8EuBaceITNIgUo2ngicIci3j2YBi6GE1SfejNzbCFY5t1I/KqxjfMmoqHf
iEIj9mCLw9Xq1PeYQMe69+M34x6tOp4fOb0+R9phoJKJRqQjHoQC3xG7yiiJIM0SYlf5PeEwQIfw
ot/3JZY3cLyOwwOxSGECWsCcfTl061HPJl8btAPEb+w+qLuJeBf6vhR2iZQUpmy5EnbQ2+/pdTqT
HezZba2j5EJO6crA1WuGZRdvwvR2TsO91uxU67tDwZ+IlALCKvgvX20OynPZ7RpFufSqiBgzXavw
VXrf3XDI2vaJD9JLxpOSUHIKwq5zrgzOaIBDqZDvGGZS+kW2HI/UWVRX36ZQv4PI98lOrPem269W
AqS/SBMci/qv7tGAb5q0KCg+qi3pepn/Mt6KTl0LHiL8MkkjlsTCRd+/wxSQReblm8Q/EaaXY5JH
tfTjqhWjppeZ2vTOwbYhCSI7kZQUS8/bb04iqaO7CGEI339Ld4XxcTReNMyx9Np3Du1UUSFrAfeo
8aMP9ee3b/Sac4EG+PmdjnYZIzFc380C99B3aG0xl2enld4TDgkRTqTOZ31Aqj29fPvGv+jHF/c9
mhFFF1tuzfs9iKhYIKyKm+bFex5Bv+5I9lCV4MnUj8132r6Y8dQPgZlV/Crr/EHt69Omr29kFXr7
ifCp/8VbY6W1TFO3beDJo77U1ZEsndK6B82rvleFepEgEE4J06r4U+YmcP8AjASMk6SJIGt2apFk
4HTbni04XRX1eKZplO4T/xv02zBCl4xra5NL6z+KO29iqg8AjxlQiBuU7bpKolUaeZ1sdlTBEsW4
kc04alIiG9yaOxgcvQV14VvJLCeGjmQRYwp4VnJzubNkYgkpwE3cRn1AYQI12t2DRK+EGAg4TOwr
YjPuISK3SDXi1exSRKWv75fD/JLtA80BlICucSFAtIAxouIRgwImiDy3omXfxbKqc6Jt3k/34khh
e+1HkfeZBQkluxE+bEpuWLEqXFgmeys4QlV1oj9yU5CBuFxHjb0fsszFbabd2+2NBEBinMSflFjv
9n6Chg8zHoZwk1WCNiwcfs2+AqWXx6WA6dpo/VuxV1Tm7oawcqqTWxH+ifc+ixkG5IKTia6sYv2T
UJkuCNmn8piKtoDnJnahyySJc84D/k1gOlc0wAu+EXWFdfedL48QpcTcEnkVgXluZ2dBtzinyCUV
5aHTqcBoxbc5ICCPLpUrPAhtiwMn0JCJTsnxgit8a0+ROA4ZmNDbw3ZZS47WGtdUNXI+OnVntWM+
QgVBbhoTTTmQVFTbH/PwIS/TtZUJjDOwO8R46FJ44HwCYnKjn2ow7QfAIWIt8aykk1xNvxIrA8Eg
PWjLgu0KWCwgSd9jcDdEpbErxgAtNHZFS+EUl2Be5I0SZc+m+1n7qDDGpUivZTRn7uj2TNZtmlH1
oBhSHFfGAD/OsH1YCpzo/cc88LEsMQEu82/0m9iH8qUv3dtEnakR6Sln9FcbI06iKW3EiycDZigt
dezcnXiLtADK8rEhnq9Dqkv2SnQu3T8HCMa7iLM2CDJDwXKHa3nRkp92MXuOIEYOdnof6sGhnNWH
sdWuqcG0c9riVjz5JKNHcJE7CNpokg2SMpVfNe1rXiXwUmFwvP0CfxF8Srd5Oo4EFsbwr2pzmIqR
QVAmuJhQlcmhT1K4BBW9iZCCugS2fTJHhmgr4OzNyXtm47+Ayl424Cgwb/TINdNR4wCgL0yzaRpX
eVXCz/3WzzMWL6bQpHRyFDNg6jtP/3ojeXlz2QGeEShSdpHOnFTtQEi6GvS/OBLjjVsBagbMezzA
HRSExuMhQOxT+3zYhS2k5kx9rymyvr+cSTSFiMm2HM5CYIYvm+K6RaqoqfsY5U1hv6g+BT0CSCfw
xev0iUAmmLakBN8P+Y6rahHvvmzD0R7UJ3MLb83WDhkyN5YsoYkLwVBOSEBlkqwSTpHUIZUcJBAf
ffSknxLJKZ0mRmEt+bDWkgQFs6WBfI3RDw8C9DRwcicElFy/VmEkVFHU8imjyanToMCkRX5Dz7y9
Y1Q7HD8l6SkGPZhJiZfPu0f4Y3OMV498FEqMBfZg2DByGskxxTF27PJYskmOeyC5KQ8+k1FJlqIR
OXVToZ/zHJXiSeFNOavO7h27zBp1sA6PVt7RO2P0NXDGS/E8HGv4r4ltxMuBkcy+ZuV+pB8Ct/uZ
k+5iKMgSpCDhommcB8RPVVI07RScg75L7QtJulPd4FLeEc5IbzfpF/DryyYdnYtKbVTrKKVJERBG
kujXpcvq7denouIQc3AZP8JYjPBVYOUw2+j8yf6H73oQ1ziwcD428T3I7vhRCHvj7Tb+AoB72caj
+TS7Th7jIaQfEiU8DGa9HZz0yoO8JbtHkChnTsDaXtrQZqBWkOzVHljg3mmE3OTVpH727o4mlFJH
A8tHoB/EWNOO/bPBiZcgjumDkQLAuDDDJPSQilxQ9t6+/7H98jK6qYhKQCmVRhhAL8fOqA0t+eZC
P4jroUxfVDh7Afygaq2GKXHZGxHUuA8CqUnkzt7D6xAmSNLUN2Je8AQLSi0ckQq+3UDjNZBv40Xy
7wYei22avoD0oWT6AUodaivMNMhrZ1T6EbaNKFiYljRIdFkkCrXuZmYVQJ6QsgBywpCqgxIFgBMU
9req5HnQhsoWMs+7yD0HJoA7m+CiW5RsvFyfl/32IyzA9fE7BtFW4f1SQlFdAvtne0jcBqTlgIEP
kqwWZpLwCkRNKhWwhY8mVgMs4tKR4joUdMLVxNib7oYBYA7uKato0OIRlV8P1TXK8gILdWIjxoWQ
NYx5+Ci8CuhJatGdSa5S3poAU5KMkbBcwhO6iYiBzxCnmkTtKlgF1g88MO7B8Afa8r29e6mX8taj
H+3dupfpNSIL/SBzig1CXqCNX6ULkxuHEnlx0X3hag8OGiPOB31+Y41YZ3XWRnIxMNikdIjojYSz
MOLSPw93eTxUS9JfG8iZKWwHo7sVHQuXk41D8Jepmy7EuFMy0r5CPQvuL8Tkwi7vx2gLJRxzzWEj
nlAFmzmO+C1OadNs75ox3pYkgAYrW5MSYuJz2SfeoTA7SGTLhi9KS2u+E6O3Efq6QKe8EBFGCu9R
mrAkzWDVcBHOCH3W/5QMKRfr6IQ5PpM/hzEhI/fRhZixSHAoyQ5xuagqdFBjBk22je/6ONp00PSF
2wGlJBpv5unGQwh4Mqjjgxm5IXb02kWXlLt3Bu+vFihXKjtAKRZB9hH2CMAZj1lBIpejPOyik7/5
IDJmhW6QNPq1+BBAIVoEI9SW5REnUOS8m6+n5rzNdnkUURO0osjFA0wfOfMx5hiKY3Tmd9qJ6GSl
whWkUixhAHcd0nX+naiJibFiFGZKfRLWJ9MPQgCxTZlwlzT997Ki+FT+YjF+9qzHXvRFNGG9mlTY
i0F+EeCOueJSlCOtrWgpISkDLPE4JQ/pD+Hij+Trm34hJkkRespSr6YZofcwyEfNcfoUTsaqKldd
qRwIVqQ6DWkHKCxwn6hQIlQCJr6lIDu1fsqgYVLIGBIOMxWmV2LLLnQV30vuYtKrXFUokq2+OLvM
Uy0ERsIoVjqJsp6qfcoLgApRXEO/EEOeRfgsRGgJR6C3CDODw5dU2ktN7NpaKt8o1T1LgJjjiKma
jHr1op+az7Zf/uAewkQVubMV5TvRlkmiX1QgiWrspALkPKDtmmvRCT8Ryl1YfjiZQfpEXx6Q6yVM
5KD3YVZ0XjU0QzlXA1Z7UJ0kxydVU8WqRio1u6YQP6zAO31nNP9qN3EpMYjFgGvb2lK6+dlS3CSt
4qgzozmY3ZMk0K79CVF/eW9DEl1OhAtVC4MbId0JPkLdja2o2Xgu8bWg/1lkw8m7EsNZ3t4StOgX
U1DeYwy6zTQYfBzsPGrNLksv2rtkuuYdS5wqCUWu0AKNVBZlw+PySx7OH8o2WYfu+P3tZ112xqO1
1waUUokJPSRkx8+qhkXh91nlHcoQrguWFMTG8/CJBjRJdgelJtKKrSxlcrq2Iji0XxGTCg8e1uuU
35MaFO0gjD+Ip4wNR1tgrQUxQgUc0XNBJxWQCHcle6a0n4qaUrsXjWT45/u8WhLJxA7EDGY4LVxd
CDgW5V4hjfNBCdjH1oeW9LM3YRfBUAGRFUM3JrrQDmAARoGOcA8gmOO+MCa5GUMDtLJCrgTCIR6l
vMBQs3acnuAFvVeT8xeZept+JB+GHE8wjKM9zO7NJDdm+jFKJuRQ2aUVfjTq+MyOig3tFJYEtauZ
I+xvs42FFEI9Ebm8m69F8vt6gXrRlKNoLZ66qIAS4x3ESF/2Ciap2I4BEOGTUmk1ND+Wq8VGn/cs
qSKqxsX+N3W2gaUQFM1pjhIeIYMRRDIWMcMXMwxtSs9dhAyGLUuM+F50VCoQhJbcrmySMv5tbe34
poTrfanKT4SX6CHXME35AvUP0xLgMjRK4WWL6jxxxo/ZYB0qQzkTdoX3sBD+Fta25HIWtS1rEeOD
cJf5l5EhLYebvkWhDo2Muq9VJFR0XYxY+IlsOGRRxLYn1O0t6kTZkXuy1rItuRae/eGVhgSWqukC
qKTo8VlROQ+NIdtIsPVsDEJIa0K3EjBfIq5Qg/UMRdrPP+V2DeKE41cyfpX9jQ9E/IUsyKPmb4LC
Ck+kkHqICw1dbmn1vdi9sKJr4L78RIgmXF4W/qDrPuIzmwrfTmoQFYorhsIpsVuhIcqFwGeY5W2o
aKdQIhYVuw8S5/bjR+yd1RgsFzbz+QgvXs7yg+Ev9aJVlAEcdamGJgxqusST4IaiP/gqQ2uS7ZND
CnW4WfQBKoSw3t9D8KSNHVNMyuzANtr4s3lmjPoqgnXXZ599zbkwzXk/KC5ZsvJSnKTF6pBtoMex
VOVF6MCFjSoeH8GhN+q9kFISc5CaXCiEb57+6ZIpEVYcY39wZ6GL6EHWU/DMFYcBusZLFWOtGtFl
ajs4ENw7JVYOeIpMPSxE3hhDoQmyL2jfxxOhsjPXhaAmK8gjf+1vjnTs33ZK9bEeWQWImyhOAjwU
Bca5Jc+UYMDAcqeHzbfOMx7Saljok0/eaYPphfJyRdbYs5mxJabNQ4WCbNVU4V7ym9xXK+K/JJSu
rTvZM5eSZYW2GA28E2QZr0/wrm57NtGVLDCv8gjR0LZ1UWrxh171BOZ1Mu3Cw6ahbo0HIcOGcy6H
YCdm0SZIkLGZD+ZOZlNrl3vmVp5Vo7AyopiN1Wg3ZYEPLMVDhIQBYV1QRh6pra0D77RqGCaT78Wr
qYCIzFXEed1DhOWO/qlw8xRXfS+BYf7iISEcqCTVsPcR+4SXR01/0mNV17PqgyjjIp0zTjTxVhIi
aAjAOxjVipNZvE1K1rGGCGdWUFtz7q/U0MZTo5QTTKkxI2UzGMLqq2jG1JASzdj3rOu0S7BrAduV
aV0o+rmj9cGqjACFhegYl0jPJ6I3jj+a64cATOQGWFj0ybwQ41nRNND5Ui6E6ipnRoKiAOuF+MTG
YrGjCt9JWTIVxRtt2ar/6/v4v4Kfxc3jptz867/5/nsBiYfebI++/dfuZ3F1n/1s/ls+9e+/+tfL
b/nQ00XX9+39i282eRu10233s54OP5subZfbcXv5y//bX/72c7kK2v2ff/7+nYNPK1eDVJz//vSr
sx9//i765f96fvmn30n7//z95L7+dv+jaI4/8fO+af/8HXHPH8QkmEnZGgJYh4TW778NP//+lW2p
Nm4GLja0Olmu33/Li7oNuaXxB9YgQFt8EHIPGdLff2uK7ulX8j3AKJ/DVY79+e+2vej5f97Eb3mX
3RRR3jZ//s5VX+yxFlA2OlKd4zibPaWol5IAz0JEmwrR4YxF+aovvHUa3PdYyXc4LnW1gWehsUkd
zIsg9SpZcYJv0qq2sdpI1J1uxd8KTetXY6Z9z0snW6VI2bK2Xo8RYX3Wce6jWk1SuNtS176P476f
W3yT7OK6tD4Hmf1T4YbxMG6zcgKHacOfiaV+tcf5xAjXgeLEnFTVezMJgPQmIqBx59fkAFJlMwVY
8gJ0ZJXA8Pm6ndONNmXrYux3HZTviSPm1HUbL2jXQaqeZQEpdeuLhzFmqmQsByOeTjUmzxWzKl23
lr/q0eM4KX7MnDSFKIyL2ZCk+8zWN6qv4u+fnSidu3ZIo7Wps9VSbVOPzrAqg+pMUw/9eCiGE0wW
nO5iwrqG2mmbqOPv9AT90X6Ilb1VZFeO2YICJjurpLEuc11z8LLy1jjjrisb84WKLFbPzmskux6h
CWW1P/D9iW062xbhOLUtigiHSq9bFaPzJan7neb536oi5XWo1w2m05QS0dPr0tB+Tm731czU22Rw
cdqKtwOJsKq/K4YewM05dbz4OkqSjc2vcXSI8fls/jKTbtWYY7yKEr0+GbEYWZXU/yK/7JwAQrTO
Q9xERIIhdaPcC5bwQ1ME0Fu3XZ+BgouARb0J/Gmr1yZ27wmmeOqJ0xcf5Eld87syp6dZgrVfqAJT
4JtXp1vT8M+12d84dXZVuc3ab6dk5ZVtRKkqZ1clyJxM7a+YJbCtcBTimbvc/oIsY+vV2VmnzAcD
sy+3PrPtbqf247YjjFbV8T4v24t8qKmmcaYToBLqjCgNbA2tB1VUc6yOpmRf9fN142a7dIo/F910
05KULHT/tHGyw6w0G42x42Xx9TRHn5UhXWfqYhem4Q/mxuN2rLOdrX62qpuKiClzrQ9z1ZyPTrOx
7A8WA61Urkz/UwO404dst112ZQJsDYrDMay4TGf/rhqV08k9mJ17VlD+cdTStasPp2M2nLZBum8y
b91pzTUlSU4cv1nL8JR7mGq7prwBQhWIJA2Tgoxv1SurUHXXSX0m99bDb2VwPXJwT9jqlUo/z3pt
HXft2id5qpBYqDtgxDzB0nDcDvnHcu53MQ/tB8Rxbno9K8YKCd0+nG6tsLg0ZDRJQXetX5txdmo6
9tanVISd857m5rzOissuSvdUZGSLbaPbWifZWEf+XW5ZJ9Ps7aYWDnzxofAIYfIcr/kCdrx+Xofl
trX+mgxt3RGM1DmyDQP2G/gCcwsbXNXQNtBXr5Ok+KDN5amvfPVT+9I2mbLGSR2cTzhlmfn44IT9
qUevac64Nwx/n+B7lbXhKvHsXVemq0zrT+fUPbXRlPZqedcHPyyKA0VOetoW8PqTaV+3ZAtQxLoo
FSmDhEw53U+lMj4ivf/RJvixyPjfyz3v5bb5r0uKHBRN8dC++Vf/H+2mDnHS/3k3ReuZ3uc/nm+m
8oHHzdTQ/sAuS/Mok42fKhEke9njXqp5f+Abo6P+VT3DoprBP1upo/7B5qtCkoVSCctO5VdPWyl7
M6wjhyQfCUbSvZr9n2ylRwdnB/MB2zHYmLHgwVseX6+XAV/c6doYm8gHszo2zyrLvTGtGbAzUQq4
uNOXVivddY0XqqJWkBkI2nxwQ7REiI+irsk3vslW2ym2cfasC582/eeb/FFOW1rGA+oGgngLuwoc
tl62LCoDM+9tL97U/pChrJwuhqjzdrlWW3vUDzgiqZm3G43K2g9OM54EtnLruFF0NRXZe+rvo/z2
U2NwEfMM1gfDWiyMngUcLmU1cWOJk01pTuMN3DBrbwVWfuNlNXKk0N+beTZedtZq9EOTGhGFt2uV
Tn+MQV+EoM/75CjPKc2QUusEYLg0m+C9R+F5aGRjEUeUeGHIeOeE8SA6lMfBQMLMV042W/u8IGBw
quhrUIcJi+nYb/3EQJvnpTuSQeF1rWjh9RDHN/OmYnQigs03SaSU6NPUeJ8oUczq/R5l7pcNdyhg
QAFR7EdgD718mfB2fUIu0gNB6ThrXBqiVRKQzbDb+DooDFzHlOGH7s3xqjRhv8Bp0khCxDlbUKYA
NIZ9hpmpe0jZPd2EQ0fGQaiTHg7q4kN6Oep58I7U4Sj3SGcza224mmTxDapLmUf50aEfUZmziK89
FeoJZSRUY62HcMPjtmY/9izt1DTJ9mVNTe+NHgp930g3Rmy3p34EnTLoDHX3zqxg4j/LRUqjECLo
OsMQoN/EjuBlR5qF6oStr+vrIjOKs7ZSo12RZRTkUKN5n0dJsMryoTgrQtf5UOX+3op0Qq+Kk1no
fgva0TrxQsLJrib31HdUDn67fQtV6B9Ac5kovGKVc4BmivPeUZ67G9MkrEeiJEbTOc5eIwyrAd+6
G7Np6vUycUYj3vpG+7mzvOJOs6M1TjvOmcLSo4aecm7QvKEaL9MyiE6L1EfMovqXheEkZIBGqovW
lbdTu8ZdLx2vG/WF6gQxFZn78ebtpznyuV2exgFPszRWXN2g3MfL3rZHpetrtcDjolTOtcZEFAcd
NrOUT6pVzl8gEqNma8KbudGS6aSu/HCV9anyIYv8duVr2bosen9fy39yz/iORM/dKWXrXENiL25t
rz74rV9/9sy2WiPmKG7MbpepRr/tw+a7EkOlGyagO3deu8pYnQ49CD72T/oZRXwobtAFKiJ6ygtz
jsp3WlmiiUym9+hhi4fhi3dKDl4zTDiNcIldzTzaIyJVTyc3x5udMlf6KvSF2JWUG7uekoNWD8Wp
qgSw6UrdOOlj0z9f/jOo5v3oRd6unIrprA774NIcS8Ink9rGmZPr29SJkKo13hff75P9PGn6WQUL
0Bg183pI5n6TZ6WBJ1UcraMeOMKmoMMWw+OM8iYN0mWbAhth3OyTeLzSMZ7ZQQHy1ola4NIynRth
0VwOBTB+b8bpZ2xXLnMnVy4jJbuxB5o6F5OxMVNUzEPo3bha3q5CJYremRC/WkUouaZ7pOccNvlj
CVGqWjynkjhrT0nWzeR9z1o32jiDN6yiLoZp3sH27HxElp5t5R/imCMVOZ29q9hX/0/bKhYzvEbD
8TiRs5PJ0frZTgZfNK6srrKpKKzEBwqn7Ho1iXbBnGUcMM36HAduezPNVr+aVMc7LXXOt3NQnXtG
lv3HezyNsUxDdUwNbq5zvJqpTtzFSq3Za85x1Givi2QFuVTb1rUFJ8fonatIa/SV0bcpulAOgC2s
6E2fhslZUWbvoV9HEJ9Md7ZUoD2sCAm9iDle9o1vUZKB/HWyMZ0y2vlxyZuZQ6nlEaZbtR8uPEWd
zowqRk1JWVMt608VOYE4003a18lhMulSRaOeVm/8yNM52k24Xu01hbySk47jLi3xX2gyLCqj9sS3
iJzsvqWciHLfOqMt6Fi8xo7BOZncwtmR1/ruRvksB4KDEy/esOr8yfR18e348PZad8QyeXx44k2e
W/QJRKYvH94oqVLIIsPDNx3pRty6zh0zP1P7LEPgMdqi/E8+1+4Awo+3re8EVJwrjA/jqPbnnQfM
MYX+AHLdeVckcO2VrpftiZM1F3rgxlctpjjvbYYSAj5fmOCqSs4HYiNbtEq7Xza5j4wqYiVVOWYN
Op5pODbMCMbXkwu6TLGWjR3mP4Yy0vezU3xyKX28BGWV2VuriAzk+p0ulC46ao+tIhY0CaVBil/p
21QVBo7aqsAoFJNDnMS/Mgcm6rUeRMOWnLm6jqzqf3N2Jkt2IkuYfiLMmIftmcecB0kbrPJKAoIZ
Aojg6fvjqBelrLJSWy+uTJV1S+JwwMP9938AsSzQZwdWoIkUHdJnxwlWY2mJcz2qj8xGatYJbR/t
pdxCHU6PZWSdlC5g4TZmfWyybENe5EcYDu7GGT1wHD+IGenjfs1Lrf7QdQafew5uM10H5d9ECo0e
+tMpWMaJ0Zqy0ryCwASDr8gh3lt1W7yplL4osfNNrhtkeorVMHZX4zFhq/SAfmGXoDuPByP6SwtE
8Hkde+dBZ5a5tjBmOBe+8wCoewcwnuSnss5frXqxc2cgWM9uVb8mnjNtG8/Uq9LXE3avneet66Qy
nkYcK8yoxuGlzGYkXUPE9mbYNfGcXPtgCJncU8wkZg/PHm77igOTbFURYXdgDN3FaK2fQo7mR9H2
yaUyxnZdTWa+imf/JHS7Daw6um9BNO+D1CNbKC9PNn4Z69Cm0zCTatiFShVnL2gOSeNN5352v1oV
EFOTCecVb7+N5avvVpHVfLjqKwoRfJjiuCCdL0hXeRBzWaVf7kEIKQQsFna2VZEcV3rNH/KbPtH8
eK/57jh3cFaP7H8pam6WO0E3Be4md/XGa1uTzMHkY+796twUjQl9s6uebk1j7EGNHlyrWNKclmjM
5r3wp2cTeeTZVCK8t/vkEJZFhvlXZ+w8Ge7KXpkvhvvHILHPj9xy0TSQDsTxKHTDW6X+2ylVwfkL
rLxwNzEA562szkZN1Fv7lqWyXINZ4QYyNycZuv7GM/yfbmOqu16U64YEhrikU88ztXzc7A/JKPa/
XBqTOacVl2XSiH8aC7DkgxSiXHtjm11+8e2yvksz9Zedh8NBRmpbtuRX8sh9GEpGKy8UKEU7rLAL
r5DPZWDeJwY0PsOe6B2LIv2Gb/IV2iiuvq2rHr4mpdQXMy4k6okof4mIU7SttnkyE3f33+XqJkb5
e7limkQxyQQDKs/D8fm4K+sW2tDspFugCXOX6KjaGmOTEmje+Me6Hn/4uQIdNvI31/X0XgvUfcXZ
D+Ycw4WQdjAwXbIDhXk/qfDd1nN4j8vAGWpzfjHDGeKJbVgvfVl8sXVR7iINQGVaub3mouZVYIz5
wRGTka2yuMjWbVjpu3IuGGMwiUZhGaycqXb3GLzPD4qmMiwfhKOOSR0WB6NAtbZg2Xk5xkfeLrE3
nB9FP3rncRi8c6AyjoA56e8LwIuVtE3NsxqQZjTFch/A0orcsdn3Vu1visaftqLPe/z0+ke5/D2z
C3XG5macrVnsoXQvchAG/zExcAXJnU1RJu5PY+zOEYMHdIQvTkcHN2XxvuD5gGVVbHPuE9Jw3Cn8
uAazD9U58KdsX2nBR64jUHu3JsPPNfrsD4TMW+Txb9+sB65EXoofgJ6wpvn0jEZ9rXsdT/PGVk4A
FY61XBMn8pJkw5N29CFPdbiJGuhFlRKK0SO1rxGg5IQEZtTy2kSldfTjIVhLow4O8N2NfcpDecjY
oLzMVv49MeNkPyuj3A6yl6dJpizwxgqmuOdnz4MZ7BMPnk2R2M6GmBUMWwxYf6Gh0ytq9nY72d7X
StMlcfCs6cLLbhVUY7ipUu0ebN5zWaFedQPsxP/khPqJrrp0OhFAXGji8MqV/wNFoQQOiRubyTYa
iTd1rArnJWkdYt2FzE9ht/EmaNlNBJtNy9PtSwvibGPqWd6zCsv2op6xIXbJUh277EnaZf/a1VAe
yD4ZbE7pyG5xMKKRfqzTamU3abU1R4P0TEaNVdLM7U/2LgVOfeQVN+du8L7995v9aT/26xN6Js5Y
JoRhVGifTuwWhulsJhIuVOxTZqw5kBurbKsHe/wwsfwTdEB3URt0qynqUE2JBgVjv0FTKQ+BVSxm
H6E8lkrymjboRG9H5QLVraYYIuYsnOegkMvaib100aUOY1fRL3mh4T7M7EevRHIAZvMSjWV+PxcT
8H5uzAcPVuB+6lmDW4lh7sdSvvz3J//nkw+4xCBBR+guW0LQ0d/GG0MFrchaM996/ckW5ZSuxy8y
7N1VKnSBXK5GDlL52WoeRkhdFpzF/phoiYC5D1AKqOLF7+Yvws3iJx7pH8q2zUObauPazjNvcvRj
DKfkXi6/uPGhVpZ3VtFzFQKazyzIpsLB27BqmkPnxuFdW8GSnzLBtAonCAJOstWhN2zKpO/2Ey4m
aUkNtDv/ArlaQiSp2Am14k8+Jixef+tLGd9d32f2JPmbx+HmQPq309QeJ9vtndzb5HQlD/Zs1bxs
03GQmXsk7uXNX8DLWW9qClMIapHMg3mIWvNLGjOB52Okv4mx5sSV9G2owkw7nteWLMM/zYNLw/5b
3fIBfC2KK2oNzv7PSENN7IaLnZ6zSToc4JejldN8GOjaCt8KSTgeWbBmsFNm3/hS95SgCEbGvret
JfUzOoWOYewcXf+Rgv950mDjvZxm8D9clKSAIL8/VlUp6hYyqbcZF6Q7DKZtHTXjkR9+SeuqXo18
veRsWay3lipWBwKMKgrYDQabIs7MoxGqNytr2pU9WOIgPZM84da7eAUkl6bCcmuIFvOWx7QJxz/0
7/8Er5myuZm8DOByHsDx7xfvaa3ZP7je5gadQT/KaEr5YoVhY/aY1RsLlfOxsMS0z4IKOa5Kd4Ev
Hv/71fyXRpTLoCQBYPMNEx7y+2W0wzgm4ex77DYn1sbumwmNfO1jo/dsqOe0m519xDL5DqFkuhZ5
2GxV1afrph4mDLCcE1tjxif2msiSzOgiFp7UWCbRi1W7a1n60/+8uMz+MGP+E7kG7ofRsKxnFs+b
z470iqBOkeXCp4nTzTLdztvMhVCmfVZ6dpkFEAsgAltimF97yzDv0tn4gvq3vKos+BFFQ3+YRR5c
0GykTDZdfOl9Og/p1846CozyaKUso6fk0Etbv//hln9+8TnlOAQsGn9Ad8/9/OJ3FYNzT77SNtUV
Q1uYuDyfi6rndre6UR/aRpDtANph6ezSi/bOTVP5Wjb8ZOhcgOQqeWy0Od17ZIjWbdpcSo3PbTiF
+8jp1MFwHlXcNl85DSx6qoRmdxlRC4zQrVRY+65pg+P/wyrkdt//XiqoEQxuUIUCG65S8JkCUtsM
j1on3daeks2trldElJ4hSPaz550joKSACInvLtqEovR7Ju2xPruu2a7rto4xJvO+EggPScuRxrZx
xNt/3/tbYMDnCwxtkDaT+w5VZflu/lZ0jcoGBO7SbmtonO/MdoqPKUZmu2Y2LPxCMXhXjveyhAyd
RNzm9/Dv5wTtjvHSynYdxLr5Vuvsm+4H4FI3ge9nhn/qE5dX7u/XuHRCbNkiVoD8D2nR79dY85Jl
ti/As4og3akYQCoTUboHrG83MspwhQV+ixVWUuapwnrpUcvuvrIHWK1jf3FEWl5ms4y3t3vO6R6d
RhciC0uZbrGNha4gEUe4Hh4SEzsmgdXA2grncKPtulrFbRnd94l+CUv7WYbyQw+BcQiNwiK73O3h
l57y2jK2dLrlzmeqXpu+nx6bOHaBwYV98JeGugBn2tcIgWEVOH+4Qzc49Lc7xC7DJqDEDwEufjGh
/v4ttk3klc4cxhsnq8i2LHNna2ZDCz3SOnhTGJ9L+XaDNdIxCImwHL70PbU/n9twU6TXqZjuJ9aT
6NWqeedOaly3tlke4S89SGHgLctxQmVkjwVdokyrH0AW3vm/H8WbI8VvH8K3EVKwvqD2kq/2GSfT
5dRGfiZseDxFgbOhoqriRXy54fMmpyeqMVNshRyW6OAV7YpqxppCjFNJzKRQT8oH9zfyU91bJyzX
kCWIFrYvucuz50/XOq2PLRbsImHt5elUnuzGLQmD5rPMQc5cSUu2MUfKuZqktU+j4CEevH4zyQqF
exA8/fcn/rezxgltknfY2wFc2Z/ATMGWE87X7CE3hn40kRKkoeOKCltrFwvRbRX3PcwwCbs2A4qr
pnJvz4Zz1GajLoNkPC0EKbq9bUAWKhMYW3KfCTc9VnBMo7gv6dPm9Ov/z1UzOlPO+OUfu4JR2YMp
m5Grnk00Rn7h0mb4PUIxScRR081HYeUrq8unu75PkKD3zQWQ5GkKy3aDXk6sBjmt5yhx8Pg+9eno
b9HFVutquLZVOF2zvpDbP1zzMkr8/dmivNmANEgTcUVhR2b/XkIqQE1Xkji44f/WrMaiLdf1XHli
W46Y/CAkuWtl+dQkUU3Iw3SOtOccJWYtl8j1zrJpa8KwjG7Y+OUyPEa5s2fvl104bg5N7jGqojX5
70v+51aPdhhDFYreYq5lfd7qWVWhzbHW3sa7zZ2TZLU2Iy69UAgO+Cu8mKFxSAeZf6mMHMguUu+z
xMMjSSt1kO595Q96H8oi/dqm0SEwrP6lE7F1zUbprfzl566dGmtJXtEZ/HtXpXlLsHKPjkhBoBU+
BvuCkPShLS9T4BTrTEm80rWpACwXaJ2UiucEbmxFrWALk/kEkOJ399+3wVu+mb9/c/S0IGwOdc31
AsbEpef92wGVZ2Gj8oIY9DaOwktcz+0TGurnWzcAg33ZFRyFVh0nut++1oG2h3UDNfzIPu2vtI/G
/e0/DAcbSUen0lVWgFEFC9BqzJrwc5L2thbnN/v+8c1JuvCyLB+Q46ThxdFhu+rtCW9uEmO2eNxx
EjcAatzJL1PQRrvWAp5IEoHxpXiKkxY77MwLL0T0hBs21wCsjfEqMReI/RynLXCGZI7/FziyP0Mb
7c9xYf0IHUH7pZ14bQ8jG8ssLC/FQnT571v5L+WGpOuAFwBxLomPn5dqEDK15TBlbWQuOzRXibwX
qsDZxOSvHuKoexS1N25vm8hGuJc8wmbft0nHMDnnuQ+yOiZ9rvep4eSkClTp1cn7jY3RxPn25gbD
wTXS+Q+PwD96lAVmZd4CGo6i2zn3+yMgxxikwALP8gFl1k7xperd6Uyc3Qzr3Ju+POkwDVcNuQiP
ZR7bGxAA5zQJeDdgfOg98eDemWFu3WVxH56awq7vQj7eH+7uwnb69KTS6FERF8oDEnrvU5tilEPO
oIzIW+uVdMT85Il0BLMZxcqYDHctzHz+JgrnC1vj+Skp8s0Nnbh9KGNOszsVd9uAKnU1PDtZW+1M
Cnsfkazk7iuAqxsYZ2Hs6kdFffDIgX0VwzhsiEI5+Y1fYFkw25teVc17A2KKsThYVq4JN7xRklgm
Z3jC3Md5+FFVSh/HIEjXNNUudJe5hZGeYoGRT+0xaZ3yRcFhHGIHJGhO8ztrbK11FxYAYIwPHMzJ
BKoch8k+jgpvZYsJIHWMyipmBka9RhdGi5v232YS4Y4YQ5Y7HWN04Ko5YxJiKYMSCpFGJOWxKe34
GKYZsQaiZ78MxUYa6mvTODUKWDfcpw6ebD6E231VkUetp/m9zduO7Z/GPDn0H+Y6OFZAh9bKz/Z2
m18dpyjuDABUOJBhfmxLnK+sAARvkjvdkK7SyeRczpY6WC1jTpM2Eyua1LyapA3JfCzoPIbi0EYe
m9IgxoyWn9/gpQo530Lvp1IOCL5z4x6J4V07Mk6HiZT7njWeazfvmJm9dctp5rT+6teN63oJSe12
D9twxOfMnbtLMmY9qI8Do8IK9oS+DEc/GL920ijvjA53+6jqp2PVzR9Y/AB8sNdrCWoq+nuRQ5yc
miiHzDvmFwg50QENQrzJ8Mh9mZPA2xRAWGb+rdLz4kya2NTIAnWRKjXQxFCehl5ne6edSOiMq3Oi
nWoP3O0hiAcKc6yoXw1eln0M3fwGieb+Bi77qCV2WTT394NRkGqhZpTxveCly5p30hvx0es/Jh6H
d+gq0bbPMm9ltMrCjGcoXwZvNu8zhtC6T+XKyWzrnMqaAHlle6dgQPdldeotlF13tduxO7FWPdl6
IE9jLrxjgsnBSkzlD3+q1ZMkWvFMbCD4bfzkgmqfGpIMut5cJ2ZaPRQRdjIeCYbrKR/DM+Yr+dpS
9uskgTcRY6Ghde1fO5A+dt7NJAv2dTRHl9vv5Ch/Tmg9/uTzdZv4fj/P4EWFDrtKjBKWruT3Yuap
sgiZmCzur0KiMrvx2WmS4ahHz+ApL7JVwgtsGymu0su/1CNGqhDNv0Zed9CmU3y1PML8FiiaKG/z
4GGpc9JNtxnNQj4lvv6fOUDYL72pPzQNdcTMEafcnt3k1XUxlOlG3z2r3IeyH2h3M5gqO1Q6QFEV
l0x/aqwurLrUqvR0kW4WFtVOmKXz1PYxrZtQ7sdc6jdDJ94L7MjmEMbqmXVruI6kNr9WUbyOPW2j
QyDDIaCZSpjgcfO3jDfH1tFGujF+SbFNNnKnt00w/wk5/7fzYmFDoQkxIY1Civv9FuNrboelKjgv
JpeomOW+wHT+KW8vUONXR5E3+lui4o07Cv1gQ/ObdNB89aW5M5PePM5okLHoT2iwdRGaFzXKaZXf
QOo/HBqfocSlL4VyexsC6Co+m2Yk5Oshzg7pFarY3kVZUezrVj3U3QCI50Wvqh2xA7VDY+s4fXjw
Qrl1YnM83E4Og62jl1jsRedKkOQW6w2BI8w3tf2eV8o/25Xa6Hx+EE0sDkVv11dh98SbdkH9hwn0
hlj//bG+fRDYuYznFsqXzw22dHjjuxbS/G0RgTOPhawi+8uZzbcb/c90q82E2u/eLir7Wgclu5m0
fQV8ATfwt7Nojbc0MKCQRawu/vsufxK78hQww2OYga0efkdg1J/mLN+YyCcaPe7yMsgm8biXtfDP
WM3nB+3Uj33b9fcp8Sc6HbJ9aBkv0fLqla7Elb8so+PQD9/zKn0J1ZCdb8OmpWKMeBbst1Httoj6
9FrNgYs6FHhydpv1mHQI2CMdXGW4rPtY+rZLW9pbQClJYiDKQLcasxPfFQmk/7L1n3sQzpWWVbYa
IA60dps9Tn5s7JMkda/0PBHoItwjV2V/mL0XfPNT97LcI5tOL1jK0jKO/v7S1DnCms5cOlbt4rof
MxMPk86OrZOU6aZH+XE0WpTUbRBWv36pav+ZkIeQ06AKT7kUJx4sb3/7p2T50e13UyI+HNz+T3Pe
3gk1jSgT++bsxvN4YvdgWqJ/JGPgzmX6P3vDIB+GvnkPZKZPtx/dqMzG6H8bHWPYwEo0IS4oPB/B
QR7GhWWZ4um1d3VrVCtlQ3Vd5YYGtroV7wG8e/lyO8ObV1ALuv3tHy0/jtfmGONjZEKSSHzziT4i
3w62HM8yh+Yh2olkIYftW9lveaiQyuiUGGhXJWvaS3GXRRk+jTNLGhcizyFsHHWucRTppyX8Mh/u
wirxX2YGR6sNrf0vdq5DZiVLtkafDUvrc8hm9/9eKOaW58TFoChy+/2kADuiecZLIfPsYzUEZDl0
mB7cvovJrmuoino6NS6TXjc611iY3qnNrb2R5ciqbU2sQV/CMMyrbuWVhvMwqgYbQCuQL049LzkQ
+Qu7N33wJ5m9UtmnQ6M6+ZRaYsOT3TzOiVFfib/4krB1epEI6ndTkVpE9tb9qq6DBHPW4HvqOvrb
aOGA8OvScteqCeNjpkj7qcegH8KnG8CeNhd7i9wyn+AKfxiQ0hH0rKGHly8SXHrTA4SA70unXY15
9u558rklY/U5ar03VvRblxPzzR7ID8XVFPdWmSabBLbr6xjmq6lPn7RyrWveY4+twhgUfCQcL5ie
M9dMn415Vk/kFSERO48RHBnZtfW1FUl2YZkaoH9znXfEVC346xMZX5x5+eQRkJKKXRQlsHramGih
KLnGAJFrUZb45PhjuiknKpdpEUISBMpEXmbgdoDpQUqYsma6rDDpHqgCnV/1O6VyRIClP7KTNDed
b5X35phU98mIxrmYogwgGN10kVXvcohWY2athD3199Ivpv2t5CzY3xZeqnW+/dJOxv72cgx6tPeW
aRE/EKl91yXlNQ1epXRJah+h3XeoxZgDmNZad3r0qJbEVy9SuJZWVjn+OcMmdxc40xt5HF+nqDib
kZaPRVXd3VYxOT61vmWClrVWd05brHUtKNxIqYdXxhG1nmLCj3vkYhs3hSDpWpO6mFCnqcdbUfTh
WxPLhCg519jdQMjbnxre6OpJxFAgHTSCuW0z/fgViWIuzfToN9FeSIWhAIL60kBMpWQOi6GyDkAN
CVbnU3Ny1Bw8pJ1B+8mKZZsEtUuPFDBNxxPR32kpvjNGHVA+fhkXHUZkbUOvrx9Tv8aix2gFB6mb
43pkByucoNQZwW2wTso+JUqM5V7lov5i3tglVmrfYWgxY0zH7yYfZg3+Wjia4q6Ie2gdXF1jaPbj
8sKnOgWW7GlIw9y4IABj+kdssWWf+D9VpepaztcbFM0ixscFlMG7YWX4a74wcah2YvzgsiT7WfpW
thlIFzpmNi5GR5Rd813Jc35XJ50+lYAPW5ws8VifgQctj3yKJju4fjceUzFklA/KAV0d2k+0iZqt
6NbwK+8UxQnq0qAfX4opz7AQYB+ss/u5K9x7RzvfgqlvTv1Mra4cCAFZFW+SMmq+6umqayLkU7q5
azte7Lyt74ymBlQhqEcWYLC6e1RTUh1v5KLbyFOJcNwqZ+7wg2HwY6eQnPrSix+V6Zl8txXHiwrV
qpW4eBb5vonG+XuMk9hKZcp9MlKx11mTbXuv7IFaGhfqDRCWisP20NBN7/x0fAGEoEObkaUtvxQ9
6jiXZOa9G2bjmtxxvS0lmtki0uXeghGyT1iIA2Gmvnqp7RY1nEkXhjdOkVbmD7YNP9wgHldAiiMz
4rKvkdE+dFKkkkv1UEVcX3O8WNe/WnGTcrefh/3kzM4DWpdmdXv/mmAMVuHCYPnVfM6c9+c2hGM9
9/7zZDLz1mV2uBWXvvSdVRCgyen8lrZVVUQYse4kpspycGA1kkNlIyKC1LFsAndTNqdHmAOJClgq
VEVxVE7Zvw/5EVOZlei77CNk07jp+uoBtj8mEw4zg5lE+tzbvtz6dQt53TCCUzvp/QDL3V9mcCMa
jV09E3MTGAlmFXX8w2heb9hDnZnjTrWEKP5iR45utb9R5jvZIdBVg8VEIbaDX7ZbJ8ExpLD4u2/D
GNri8DBnGF/6dY7oXiJKWm5LPFp4ssAzhNje7WzDebndosJxf+ZZZ60TRxTXeQ522vGN8+35yfwY
d/xw6u4bJMRZ+KJmml+/ap+cRHvP0jXWjbW5vWfOtDBncIs8shw8iDqNL1Ob55vbn9OHMZ4cJBbV
9ke3aJtzu7DXS6ffJxV73MCaVoGdmgcsHvKVbxH812bkLNgdNgE6noni6tcG4opTl2ToUkcooT7P
B9Z7tATNiTCUYIVdERW52GW42kS0JrJoV0CX0DtPlX/EnnZtuEdYyLK9Nt0LjNB1w4jkKXBJ/z71
rW2bfp/HdBWOL6n6X/qxCGn4E3kZuh1GBRtYzFOTLQADy/kf/qNTfaVGQUNeheBBDaZ7Q6VM+oPO
3mCRLVeu+jaGpYvcOvnO4ZjemyjERVT4L749krzoZc0OW6VLUmgOIpGVa8dLPvpWfM3D+a8cvHuq
sE5ow70VU1sSWzNlWKc03qh+K2bbIjbUwUEDMOmBsMu7TpkT8VpS7GmKJY49cXOcojjYlw1nuI9x
4jaMTAPLmNU0BHcz9DPO+aOSQGdVJL64fXHXZnG+73RXreNR770+gXmOOwVuafC03JE2ussL7HLj
GfwF3Vbhzff01A9FBvEvSPQ7/vLOXgEHGjHpcRjYNHFOd6fflJVeyE6CZAZSxPUIH+JPWV00BN6c
YKO1nTv4+ZnGtJdKmG/KLl+N3nqTxbgjdmaVey14sL9GWWHsPUwoYOFwDPKtY47CAXWnmqzeFbN/
FmhmdJY+UJD7FegvHpAFnnH92rK0XLuQVDvPf0hLc9v0o7XQe65hH/z0/PEymc2Rn/00W4jqXbm2
RHdsbLL1PP1a9uQ36Cx7SDz1GNm6XfkeFI5GjiwE9Pd2Ri7sRdOIapztf5C2JyMqyQRSfEP64szV
Nhtb8yWXTokZjIF1cS3Le2dyJrxqohDFuEe2c4bULeLoMxguGXJ24D3Poo5fahHgMcaDgjIPWLLH
pz+TZryhfoWnCGbeukljLB/b4pAme1xQHoywPogKs6g6Ps/ez8ibXiIVPHbJhzdQtok/4yy9x4H0
3m7lBqBqO2NsEBLqFU/E9rp2uUZzYcJAh1QBx2K2e3XP1+4KC/V47gU46xJCPFXcFsf+DrEB2DJF
ml120UeezR/gkddaD0+Tab8GtkDV1AFjWO12iLEXHXPrOmVmfe6VPggCO5Me9Y2Hr1XwxVvcmFSt
SYprQ//RkIOxby0InKOwurWF1Hg/2laSrbsuezdyc0sIZbTGM2YrTAeW533k37v1zyqAvVR9+Ll3
ygaD9Vf6TWH3u2VBdY1stQmGZkvnCIdxPLjtD00CqakfocV4hnvpIv0gphFe7k8JoEaWAIJJp6rO
s802uiryJ9/hoA/ltFe9y4KHI28YGgF5u1iVdhMcvcxcz3N7JXYUbbwdvsOL87Yda6Y0KvSx8CRi
t2WSKtQZih2Wl3P9PWLPHsIrd8a35LUnXDW6SyALlWD/YLRxYJIQB39vTLflkG1iQYGgL+f1XLnR
F5mX0VtiafyFSvVask8+J21kIeMpp692DFg+JRpCCke60Y7ywUn7F9Hk8ms+BrBYDBi2ftGXp6pj
6YAA5QKrO98MrdedmlkPO4ZZsrXRqJWRhOoSvHlBxXW467IhYxBdSryYUHi8rEm3itF+dF9arPw9
BnLHQEMf47Gl/O0UUSFHzMF27bo0njG5oPIJ/D/x3X6HvdJvLGlHWwj/YieS6X6AVNCHHEx2Wr3Q
eMpjHGDUHbfdBn0KaYHcRE6Iaq8y4yjYTB7j3stXOgkE7094MrFUW8e9m60CLAE8eVDd/Cg7yQGj
gWYNbl7lR29ZXN9FaejgLlR815N3D5oFFw9+vMTfwwsOcZ1tEl0dADN2FZCbi00n6wlkfjRE8jtY
0M6bIf0O1SYYJ8SJw9L47ULnxWq+Emr3LRWvKEyLp6xFW4XoYDSR6gXBfZi530cfvVM7HD5EZWww
7Psrjpe491Lsy7lzsX3T+77wzdfInPqNsvytFf2Vl4glQ1z6ygQvJtL+ejzhaATwGtLdCb+vs+Ek
8741xY+WXM9hPjS191LlbXwdUnzFKqYldk0jdlftSnTPPDD+huSHVYB2Ap99BYnoiD3yyHOsxCnB
W2/rZtWl8OG0CtvtHmU8H8xh5mFLGBZTXGF3Mny1IBhZDeWmDlapDyfbBmuXYxZevJqnw6OnZcUy
j+sIq6a93xFzXJS4g2o7B+MnNlKUH+QB24TqLoZnTm08OnV3gcWanjHUFZegHZchEPbpjT38JMaQ
vqB6EYO/EgFxMrvZTdeFpEbXuHywvEzzescjsJE8gwY1rknArucEq8B5zVhA7u0pREEahGpTRcVO
COwtrXoKVq1VtOukpmjrJbOmdgYBrF+NJBuXfDUc66Vh7jxhQ2ap6H95arcoRYTq1uncP434YkdB
8YgKE8QfGHZXWAT5kvJnQVy08zPsg3XPZuibxVJ9y51dxH+hvVp+Xi2fPEgJ6wLpzZlt+iTTb5Ua
O8JBkx+9b7N0wOhtk8hk2MFEuyYe5ZoD6KlLt7aRv5P9MP20wseM2p6ojwKXJFOL9eDhgzrRo8ds
AQiD6q8ma+YXnVNd0xADy7dy+F9t9GtUSzGvp5cWJyboldO3LDMxoPPBtqtAnKWXrewEA7WqJ+Uo
J3N2m0q/wuOjEwDfw5b9Sf4WYMcN1k5NuBamyTc6sghTYb+edfDXhE9G6YMJiJZ1d7eZzOscX0Xk
n51FYVr39xMWULVTHUa/xtZQOI+eSiESNVjasQC0jP1yWaFy3lMN7PXuNLAJoaCpDTld3iOtwL4C
AD2bmq5/gnG0K50eDgWjTOWYWAYp9d3v8g8zHBkspDoomxYy7HMWr/3KDlpex5aPfifY/4Ppup2J
3126ihJvxQxLv9qu0ghy9KPW41qmlL3xVQbPrXgT1XdRfnFSN6AjIJ6qVNPwIIz0rZ0lTtmo2U9z
M43v4ySuVVPtBxmru9YX9nPeIKvjnTcl3Rdnfv5/2Dqv3raVcF3/IgLs5VakenW3c0PEicPeZjhs
v34/0j7AOjg4wFqCrdixI5Ez8731gDf/7OeuYtxsOTj7uvnRpf3N1k7SLI/1MmFpSn4JCa7ZB+lb
5q0SxvtV4Y60Y2fV0S0QvaS1nTP5VNiklmUnJRvE3aKuZ9V+LiOz6j1SvdPVOEclxsMksnCs6PN6
0g4FJ5RqPY4R2YLJFLkTdSWxax0ztiF+D9Qw3UxnaBYmT92dUuVwn0oPjU9qbEwziUr6ow81fGVg
1u3a8nXxhgKpYWRT3l/N/dNyV/7zG+uVqZDJ2PwYWntlVwj0GDop/V4TBlfMBxeNbY5PjD5qEjuH
4YfaELeinRZj6GGybpRpUPPgGS+9FaDkf9HLf4nG0R9/PkcX0Ig7Q3ystQ2r6+gV67Hd0nidi88x
vg1UU9nsXOayS8ytFh8wec7qzWpek4rmrvexInlpM0/rjC74JDLYNxJ9V6akKjGB1YMVJvKPRc3z
0LBVix+PeMOBnce4zv7nDKhYO7/NkQimzeRs/YKMYILDjyr5TI4LDDAMHkYrd8s2KN9jfDV+xB3o
iQ+ACZuwwebYNhjHXkaW3HLl8nIHhnZd3DTy9H4dBCz+OmUWoJxI9gmuqpLitWiSZaPYIdfJrHBJ
1f5n60znOmvtteFR7dqUiVyXOC5UtS08Mk25g+eY9HKZUG8CYJwLw9jOLjHCRWBHTV6Z73a//K31
gunZQQyyJFVLoPAmDrTmp+zvr19ZEZ4FGdynZbDnrIMpcbbH68Sksu26kDjBNabCedVipZ384CaB
olz3NHFDDaug1oggZDcwv6El803f9uRoCKKfRyc7VcRJHKbBcbbWlNrXZZKo1AuQSaVeRGxj48wC
7xxg/9sOGr9CyoITqjFunmObmAHbzspwav0jMShdqM3t2VLGXjc5JpfJ0YX17bF914pqWQUH3gzr
xTPZnT4nt0S/AigN7mPRoaw2S4ZwuSEut52ZFV5btI1x+YEtkkykfg0uHJZMO6KKPGtfDeeY2jdt
piCFgB5z0GnfcFbc2zuyKHdNHm+6lJQkyXBpC5k/YZyYVmkndFoX0gq69tZMuzInrIFGZqR1zzpK
gIU1QW49RSc4+EHuCYITOmbvhdxHZ907GE3tN9Z1n9yrAVURem48pt1J6GB8JCSsHSuTG12VDOwt
4/tET8UBp12+KlrFNFBv3M4JiUtb897THV2cRSD3xKripkKI2QE9kKPUke8FSMD+leyUOWwspHN4
7aNW1odxcM6ZN+1G86WJ422q7O1M105xH2PzNFLs2vfXGT5i3RRm5Axcf8BTaAFO6v6eBG2ENjTE
vwEWnOBNImALLX+F9C4LTdqDZP1WjSvHfDZMgUKFOyAo1wM5SzXLfB9XDPz11hRjFFtMCUSCtYrr
M+/xs0A45ibh9NzE/qmnHBcpd1Qb+UrCRU71E5jt2sza07SympQpsI9m0W271j6wU62TMQ8xkQFY
n/kvq35l80tjIiFMVWjUSzQqssGSlwoBbSU5VqJzg2pS+FyHMXS8BDeYHfpju9IswkGUgqUwMIBU
GzPNThwaAA+xaBlgDbtY/nJz9miGI3xy3KVy6xO16IzvnN3ZiUhez4tTpa6TKpNDkdXiqbo/yNr7
6OMj2kTCeBEdpAKgVtWqYz/po5ZuasP4DdQR1AMrT6bBM4+7JM6XsxbkBlMaPSC4dcJxjA+6Uxxl
aYVaPRPJiCjFq0hjYGjnX1RiVi7zYOWKFoxbB3hIuAi9fSDHXT30kUsKtbno6yr4ew/bhQlahgRf
FxDuGIQ+Y93k+dHCQSyNvdDyLHq5tShNvqzstcBaL1I7xBS9qmqkpDWZc4xwNttbr1CwEwJSzPqa
CsZ1F9t4z65p+iXrZyfI1kzuYe1NUeW+3j32uU5LOqnKrVkiG3bogfpmUcrcG9eBt3cTCjXGaV47
meZHuuacaktg+EqXYj1X4pzyS57vW33F8XmjDPOPNvKMxo0TWlNhr5HSauvO04LV7Fb9pWsoBDDb
krWTz0pF59iKY6q8IKNyth1IGgl/nc2PG/uQpgdoAW+lD1+FBXmaGy0txo4y94kQezSU4lwVOAvG
pUyYwtg+Js86u3OS/MBO3WZv5gBbzscYDW286iZyWJum63dzzXurBu8la4oLd/227bZWRkKRUGHs
15fBopRIpAcf7EzJ7NQAUU5IG2F8QJyH4jUWDDPNRLd01ZlMUl7fcrd57VV28s0dYWFMKY5TZ88X
NatPz2iM1yF4JY+IWDb9RXw4qr5qRX8Ui33xkv4Ya3/HIN1YVrVFOLeFzT1qxO3r6R8rY9rDGLc0
/toiTaTWg9BCSViPBq5x94Kh4ATaz3rzIkgRrNUQCc5lYFQwONe5+5vkKW6kZy1BhVRzsh+fMHVz
dGdJneIDU8x64gqIhyewGGaDfaWtqzHCWtKChWNm+q0XW2ZWjqMDVdpq2qploV032aGpya4yjt87
hYrdYphZBxPBoh3BWCRPlYfObj99L5d7e6gwyFUIEk3pcJb256dMNd+V0nRCKpLm6g5Gfa28rrnm
dkUEqm0U0eO5trFxCgvid52p3hOcYB9k3GeXFo4sgT49Tr0SOkc6eQvmpeVwb4ubJCtyJYiRYGsr
PzBjJKhNg/ZZdkrt8H5xFPjrd76/j1tpEBXL92lSursuF79SCIPrALnwbja3cvLcN35odZRteWt8
7jZ3kNk18BY9zFp5xCBhn7mGCeFYLrW/UBQwNvVNNSQslHMXJbZZvvlzwFGoeEuAGo6LquV9cCas
t+qzjTQ9tbYWY0OMqP45Nf5bku6y1N0nqfk1ANmfY1s2wDrIZuOx7LaNefSdVJANK7XnsmrqjZHg
jfIDPABpgPYKGtc91n5JZjF5d61JVt7jIxSgxlbp2s29GRm2SsHeb3dmuVJDN0Wl6zIgYWNWZPQ7
hQNy6tjAl1dFXvLZBv6maHw61l678BKYNqORA1rWbZG76VRhiLArmt91XnMEzxwGvfsDksJtbKhh
ZecWZ7WirE+pruoTECwDuWvRrDCKtdEbKepltwiTXvZPuqfdeqs0PnDLU/+h7Vp4s2elUSQcF262
tpel4GKssD6oIMNRnf9OEbNCbA7W1q3ByJOKlB3ijuTWdk9pSy6b1uOohmdh7p2KKvTIzcWwwcGr
BqlaeCco7LBjue7asd/pU3vLNw6YanqP1u7M5dNTl1Lr+ReL15E59TwVzt5KqIRou7o5LQWZ2Y0x
nZGiqXDMPlqjenJJN1+5KV53aTGOdj59A7bU3ZD7uaTRA5V3a3B6VC6RJh2gSZaDVeVWcWCrachL
gxCiCqP4uFfDDP1qHr4IVv5J26W4pHlCpGibzOdSkbU5gkZRRgi0M7n2u8t2HAHTnBPDO7rj/DsD
HuLU2NBw2JfFwTW7v4jJ40OiUczhZxOA31xAfeUboUwL9MOK+wN6CDKl0o3MSmqU+/nfmMfuepjL
Y6OR8D35ZoNdwAAlyuLq8Pjovwcr8wRLR642LieZLPa6K1Di4IgIUGXjGHl9Qe6bWThlvOCJ+yAP
mQniSHnTt6kXyA4Lu9rgkqahw1aMD4tdbjVXaB+JyeSu9TtHBMvOFxBGIHTX1GDukQb+iwm9Jt73
3Zhq7jtJkAyI8tWI9XewInNNTb3F+xwYl0GZ21InfWuJ7fzmLWZ/aT1ef1iC2yy+k9Rn4cP0tEvm
+LkpMeOSSQ6hUurt4fGRa+QYFhcqTx6Ckc618qiaKAPU7LEMa6I2ytEKdnI2/DdaTWS4J4iKrFG5
xXi4xihhtyRHmO6KVIdQkaNe7secXK/3VnM4PAWRVq5RM0USyMhls88nksx6ika4MzayzNVTM2Xk
t5peumdrTD5buADbn8Qv1sN5cza6ZNx7Zbpfgr598opPCIzQiq1Xz6iDjSU69ww2uRCciAjV7OnW
IomW9rtmPdhByfymqOIore6Eyii598MuZF347dYN6iNSlOGAp+THGxPKefIU62mnsZrwevqNFkDQ
E/LrF8W7IaR9nGvv4rVZ9VQh1OXfzHDtQsJ/gCAjcG/fAyCF493KiN6VJg8XgcVzVQbVayVUswJb
DbalIcBBpftt5z58UlkxbTTLPvM2y+Bkx6ny6XkwEX4kyxXp3R3iexsN41eyM8zMA0zViRPmLQV+
dPfD3C7vXUPifxWEcWY8VXqqLqRcm8RgwbOldSDeM6N9JjDnybSnMpp6udBaNCOIspDhTC1DSClH
cO/M7QBmvPklGGl2vJ87s6Q68B7e8jgrv1hatyomt3sOSCBMm5SpYt75nCQ2Q4nDCSxOL9tL03nN
pQT1WA+BLmhV9HKAwPuT/HRnHwzWtZfOjsjvP/OQXkrIPlNQ9/j45seD1O9NvvXAUchGNtKfhj+1
qN7rnpsWdCjs4jX2yU+7kb9ajwzYKn+tWPpjq1rZCmnB2uagNXi4DBa/XCuLCtRWUUZEDg1ih6H7
mBP/bSpJMnLGrtywi/er1AuayETWhElvVVLSbKUpxB0xq5z/M7wqEUlOl7TqxjAvkx+SkyOZsI+3
8YvJaRBj4laoLtkO7nWEVeNbGet7Mz1MefKjdWJn4QYxsdqvkpx6hfJhEG63Cu7fnFEhk02xaIB/
bk0wWBkvAs2TZcBeAt6lBsHrxGOMkd0GSaQp4CPHg+ILzq1axo0MKM/Siz+owq6VMPQ3iwNHK7Ek
xI14yjiPCwexgNC3rYYd3G3TYeVNBQaN6Y/t3ucpHRS6c9axXyIyIgbEzjPe4FpbM/eHcd2gT89D
pxcIixnDm6J5whjnhExPDeUi/MIBaoTWy09TjdguHzdk0sWt9q43EoarGiRHxaYi2hYi3m4BSXJs
hpFhg3A0lfFu5dRg50t6mC1vMw5QRmVFZat3a+vMfGXLgZRVMaxkJk6ug7hlyBsWG1l/wpMZcOPQ
fai7MFmmS+SQYsPr7O0Kf4iv7aC+JqZwq7T+VXVlPwX6sp4GS0X0E6x8b93NlbYRWmK/i05ARsOa
aLyNC9w7I05j6muDtyAxPuNZZ0v6Y8MPuNanCuQO5eVaWjYp9W3k2jeveE2ZZdPyrCN/BtxIcM97
EOG5pFaXMh/a7DbostODA3kh4uynb3hf9FJ7x45ZHXs9Ty7FU9wBP2bjXYnQ/1LVdzYtRE5yf7px
esyvboY43Ddi98ZCcA1Kv3xL6uGQjz5G4zpjrIf5Odi512yDTjsRZexusC4vII4LzjtpMkUQPrev
SI9a4dNNPnBs0nk7Ls6+EwzPjYMeS7RtvR+1XCOQvrgBWXvDTy2XLyCeEMSRb0w3M/SmDahDjXSY
08aQ67eqe64JXa/a7xlNvFZZmyTnvTf5gxqUjMqiPtKzPx4vRlo4q1x/np0AG+JjElxqG8nFL5kA
4me462M8oBNcRZmqpwFiqkAG57ALrEwbvd9z2pZgMxoH41ajgitWrFRE2JLVnHfavnHk2ixuxJWR
0/wO/IFXHGDk3mBQfhgMlb277sQlMCyGqN/St3aD74bUTjARtmFJB0dZl6ts0L2byKfgXG09m00n
SJPit+Ca8pPpOZvS6ozoCwFIE/RR4Vrp7yT29wNdoW8kfVDsWxgcg3ovqppU+2X4FA3Z6CVSp8Dm
hoqBglSNaSQlKqYa9LAA0UnIOXducfHhb8fhWeu2fnKIAyeqHS509wpzMMzvovRe7Ty2IlFhfu0c
/R9FPJfcKu1VN0bCSb4Q+O275B/5jYgZVNjlAMbGNxesNv9dYKqbbDVWMHRgvUNGUAmbZiXiTRO3
dmQGkxFCnfV7ZAGoE5Pe2/bVpIWL28lnLX4ta1k/mYC+Z61vYVXzfJMd8RzO3FDxplL6S69nb4NV
l0Bk2HWGZZDf9mJHmrBgG6ZV1t4SVAgrogHyvXINIp0IIAYyyqavYfZ/UsTHt7bv4qtZQGE9ns9S
nAkj3PWmK1+0sTsPdyKUTGAicPXxi54Od5t3CiHB/VNu/gOqUfVqDK5FFs6Mufr+/OyiIlGSBd9o
6SUtkvlWxQOmZB9KIg4I1NUK66lIp6e73XnIAsyLBAE9OSPWHaXlwy8oDhnmiupFKS4iKCA5Wij9
d+bklWB/A5q30Yv2MC/NZLGxIBB3y01BLg5qH1euHIugA/LAdJKViFIJ/eR1djmhJZ/B/O7Pb15+
rzhjAeZ/YTAFcvmgrU+4zVx0FLatR7wlYa2fHO9sQBS3Qx0aIxxN/oH4INT9at0FI2d9hoN2XDsN
J8MGQSHyrOAkYOQ06GKDEWTogSbw3tQjWaZBNIlpY6XI97qoAYNz/t7tsraCN+tBGtsZMyoADCRZ
AiikpRlY3K1J/lnWhAPu1x2BV/64ThCiGtDRIyo9gCQSj0JvXMLsZ3bn0Ki0sLnDMgpyoiw3XaZH
i0MNcxJ2C3fHvQcax5D3jVAr6uhEreMh8viio+CIITL21E9Wydy4wO2vpPbugHv5HLckTqmEF1TA
Nijxgl+J35z+qt4Etv7XcJfklJI0v1WgQVL1IYkwhszRYfor6V4RKG1ofQ4XdplY8UpCO7SUXMem
v8rc/90CKy9YGdxOMm5X04IAtd9azO2oXbni8kixyN/5RraJyIGYYyKNpEVu3fiKgqWGvy+kAoFH
kG48adjg+/4LZBfKugFs23MjhEUHok4lxR2ItbssmpxnwlNXyv5wXDIj95rHdVpUpMajK0lePPc1
KYbVqIOIdC+8kquOv8toBRHEbbjgBkt8rnpWTZ1Kldb+hd6ct1DhZ2gJyls3fnQnTufiMHBtG+pg
NFboIkAYKar19Gfb2twDSgf+kUVODxC/bMNRzi3+xb1LasxIjBBIioQnCf6m/NO1Ccjlfj9B1I2/
XfuXlfwpxXoiyXV6Uz00q3bxy72FwlM+jgn/PGZr/h7pEmtrIUkVNxTzK4ogu/rg+OXGQHHEYXSl
6YRacaAW/ndOlMNEZl/R/hWyxH9crRrkB5rxQ5oDmhk/mtK3QQuwArkrvIX40DReTaK/On4IqWAy
nZCdkAkWfMfup++3Yc9PsYWF72q9WHLj0q9aZCNKsh9h/CsmKAwKJ4ey4SROxwa4D4ecbR7bYUO+
GNP3kENyWlro8RP4JYmtXdE0ExGrji+q5qCRRoH/PLsjaCYEXoNCtxvpdbAhVCrUV5uiztNd7acV
/V7BpdZ7+WYa6EkUdp+Nl8X+V9y+w9JaiOGfiTtBmd0NDEPmj7kE+wXa5RWXwfi6ZCqaunGPDn56
MxfTWlegDFsDw/JHPBm/Yi7DW6Zs8epbzlpRi0JGUnLTung4iAlyUbnqLGx7Nyy5tmcxvvRpUDzr
RWFD18qj3k3Fc97RrRAEEaLmjkATMoFg+hFupsxm4AWetx3JPnpGTJg9I1jcm0mCrq+su3VnLynN
6aZ+oax8axBO/fx4GDiBuT0cRlJI/ezKrD2arobH1JiCV0MsbFVsyj8cgDljuvF3OWIo5N7jFKpP
amcA/OycyfRvqW+2vHX9+C0TvmJwcdaNO0Gt18GprX9LT5q9pwQt76mDWwA301nHrB6ZcCcCY91b
l034AOf4b+/m11FxocLSl9tk1N3zfw+tHiMzTjfk7HX/+/Tjmf++wL57oQgImsL//oC9HbULwDiI
sGWfx/vDMpW7ZGyXw+OpXKqMK+f+B1OdgeuaxefjyxR2JDD9P/EoGojMRD9bnjPOrET+5zR39S4b
zeX8+INu6fQzBTvfXRpTgGOMFdI3zHCIeD+bYtK39LOIjUGl92erslfZWn+yKSmO1FSPTO8xoJNB
v1kl3PxLc0cnarzCCx34m3tQW/u1rPKK28zUMxbtXnYH2s7/8St8OZ3mfdTXYfqp2vgnGdKWzKPM
3pVXbV6Wm1HLf7Yn+69+WLaIHcgaIynly2T3H4V4tpX93cxtvJ7mkfJRX+PlncHZze6psmIqoJHW
gqfJQ64BUmDxbK+FC+zpasa2doEvi9iwf0tXkttGU/KQgjgveUBGNV7+LZLA8dMMxsipm4OkS/Q9
H+ijb1t5RVVOIYi2wOMo81kPiu53rtvrVE85IU7SOhcaDiWzMG41XTFwzYEDlNrv0kb+TFINzwQZ
WqEkaGeXyHw5oYhYTmkCor6S05DscPOZ47NWkQer++gAatNZJZ3bHMbCBDmzgqw9DLhFtqT17ww6
TIRqC/jhblvWgvmKr8ypUcTCk+6mETPjPfWC9A3Nurg06FQEu9lR6VhnWw3azmhje9u30j8/HrBM
gWiYnQxHJLsPOOjxoMUZ6Iy/nMBKsVLFjmTNFYWzi3uSxs07bISnq/dXS1FXq4Iwa/T/IEuPb3ZK
UBACwk5LULJWP/6usuQHDZ7RQvzwdQ2laNuxzjUa2TUXEIFOIKRhPqtGNhGSAttQnL1OVjdUxVxs
jTI59mpHuxHGk2fYSNkYb71+uDX4JCJZ9cYaboea5BbNguH/nQSvnTnEBv3o+X7uh3+1CzEueg+r
d/ZU5F65ISKpX2cTCW2+dt/sl/pfcv/s8VTSPwf9FszQejazkl6/vP1poJJPcqyQPNLYtsMYk0V4
x+pdmaXWqygbktzoRY8en7oFGlvhQfE+Ps24Lq9zYBzb1sE41BIhnYKovvhik1JCGctREG2Ia9Z0
AP/9bKm+ZqMjJ7QJ0oPh90dHSnHNCYkP9Xa8aDUqxZl5s/cqlIcZGTPV7H0k1aJhTFmVA+D1rCQ6
s8nboM/UmFd172wNJhXuqU3UeU0r8WyO9nNqDH5I3AobcNAglvDH4VPmNsCQUstvt0FkXNcjG1Ly
k/tuhOcRwKkprbNnY5XnKIUbSrj9sPcH8yLvnz3+FEsewohBceUFY43OmXyF6P/6vseHj2/mwr7Z
3VjvH0/99/D4uzTP0g4ImTf/328djKBaJ7Jtw/9+8OMLhTlf26RMt02fbH3P/tUUKHOxtKc0BmoS
ZAYyihQNKkp48SDuqea+S7yui7QvgrXr8Pis8dRd32JqOzgI45g77VOSBu7Nrk+ZtzhPTWyUO6cF
FsAxbz27yoea7+Z8p3rnuSY18NcQUBTRsZKthJVykm2W6mkwxrvt/Wcpg+CSdkGPjIvbnyTIv0yS
8mCUIErO0stV1xYEQwW/pK3NB6XO7pTSGpZYLpQ+Cg0WejS4XflH2PcSYt3ceuZyUfdUYqMHeGsN
qW2CQgmixkEtaPaLjDuoAcg50p1hI3xKelSkhRVaevzHzYu7KqDvTrLL6MFd2mEtsOodlAb64sxd
EtFi32x8NbkrN7E+0VJqmzT1Tmh0/5DKEm+xiPi45/o3M8ZYaw1OEgacDK1YRYiwzL1v9P0xS0W7
M0V3jgshrtk9jVVfxLJqBBFRswDinybnOtlNe25MsYuRhW2TFlVYlkjE6iaqnbb57FmiN15A8JhH
ezPM6ZdvoWO0ijzdk58ft2I44TSwT7akFApZFaoSe2KzyeQlEVXAWSK/5Q13M31fNo0MCfGBTiI4
7DjVOabChg7eDNHiXZEw9nmUyp4TnIe2lQ1MQ/qTTqw3xIndG7yh0Tj8Cv+PNaEPcVzAb2jtA0Kq
oITuMKSHBj4LjuWCaLSe6Ijrmu/Z1TpASW2keVc2u7r09sPAkFGXHaLU5KVDGUHbePDPrK1XhL71
pp44zyMTW9X4P9KKqEGPeLwca/iuczrjIAV/oRkPp1Tp5cXBldD1vFm4+zkeW9k2Mxa5l+QODmVP
P5VFB16DjYRtRp9PsmZnzLWYUKv7p+4UAwPcP+q9ngP/f59j1dWj8cWs8iVK9cVZ6/bwNgbIkThp
yY1c0OpoQ/67680lZJUWK5s07Cg3ayq+kApOZaud2xm7pBhH+2oqex14EvgQd940u/XTxIh9MSTE
Ufs0BOl0tYCnyEvUjjqVAysObeaAbR/UnXX+tZYqRRaE1SpPi/FsFMv31OvDthmgCydX4AzkEL0i
Z7hEyjdtSs0pbromfreQ+Xvb+IckujsVbdCfTRyEyqcmoosLdaoALvYo07DK1q/UDPPCTFBessR2
MKqCobZR1yWwtrasdIIH9c/uvl96VnrBZL4iJuRX3LJ/TRq6g5Ga5GPNTEz5DghFdi3t9EUfgnI3
ZgncbJ3vJrdbGQTZXElA1jz+PQJigF+Xwdp28Ky444udrE03aZ7b2CR5QWFdQ6W4K+9BcWKCgrNY
rDaFHt8Sm6ylVKMQo/cxvXRSLki4vfmUu+z4KyiRXTZI7RIsGY27FmLjuH/POI2u5gDVgcsWt0qY
psluue8E4uhPzBCidHaVM4AojV21Rr6sMa6OvZDHr47Aj7DTuI/zti7WRUzgvDAAZ90J09OEHUWA
onvU7rlxpZ+Rxzew70ahfuDQK5iiJcm0dZ2Y4ICL1mNksP9WY14eYE82aUH9D+HKR2oUdWLyjYyc
AJlFZtJ0Yc805McKF1xM/DdSK0QkYKmZOtWz+xx3lr8qOCDe59QGTVkaOrQ3ou0hBYMobmOzoDxW
nWFup4HITZRWwbo2CvRGTCUJ4IxukDkX3PMNu85hbl6yDZ4NSmvqZI/A51x6JDSVlcrRKJNinUka
Q7pAfQzjuDY6VvHUe6nI7Z9ilnWcj/v+9zTM+lnO1jMn3vqjRENDY7DsLo9Pa+PTa/zhHltuMDpR
W0llSTUF/VOazc65cBFpLdbr0IzO+yhckJes0bZBbR5g2UDjcGZGGdUQJk5JigyTLwREeKv9+dPK
A7BXw/Aic+Ad19NxY3pvfrs4q1SUZ0IHuaHNiShyYWMsAcvoEcm1Ixezngc9E7N+qhIS/3viI+8c
LhB9Jt3QTwv2kaq6VU4jw2Dy3+uRARui1V6PQAVVmoY9cBpdDP7eYRaMzH4CRiSEBUMPzsvUfS0S
el7nZfyek/rNUS1FJPXvIRfQ6YCzKzSEYZkJiWybAGa9SLh20vivVZHMY9/Z6NJ/IS9cRt6yV46a
oxRZN/r3GESlYUauL1Pmq+M0BE9JIDdK+92xBJ7q1jHDhWgxaiXHy1zTkz2409WVlnurLW/t5xis
chsUZBgBXqbeMCMWhsmQq7rXLwYupAa01CPgIiRWeo91/zpmRrkdRfpiuMt3lhqIYQNfROiW8tyc
d9zPuz6T0x4d27Mh/hIRVtLdAExB4j7eZ5sZfbx3KUwpjdQC/2PTGSs5K5+SEKgLktIWML7JWEsQ
i6sh/A9M8v6BHWU6SG1504IEGS6mY4WlfnGCAS/rfDG6Cg+mXqOdFiT4jktB9vYvu5qtSIF16M2X
WwfeMc3nV1MAGsw2eFHWEWTctOqfbdbLzaJOrSTQyyjEeCiqvt3YAo6AsDaah1XBwcJbuHcC62zO
mfek5SyoWnxsqu6ejRR7tyLv/FvbTf/8rIv32f2zx/MLZuAKuYQYuhNdniXSbBbmsgeM7PP/89De
P3Jxtw14SkCK82ZkUdXJ5XuE8+Vpgiby/vB47vGRS2HE3jRKiOipOshc98J5NOawCuSrlhlqPZnl
76At/SeL8YT0mvLaaygqLDnviZNRkT+0w7EwaONh8ANWH40dOUiIPV0SXLiz9dy9FKleHs0K8SjE
Ch9WMdGCNEymSOXvrpCMYAniWQZ8q0AR6Qij66RddW6UjQfK5EWuWX4PbpI81xNJHNWgmqPwQMrk
SAZ7KjV5bnpDnh8f+d19b+25FH2r/8R4kH+w7u+o0sFrnYPnIBtoorFz8neDu8bmfrIgf38qfn8O
AfH3gO+mn46L783HKidVfybvp6adaSoHidz2/jyG4+V/v0IPRnHQcyaK+w6Dyr640jm6GAixQGTL
639PN0F3Kx1fHv6f54k/cYD1SLh4fPc8eSWpiQ7yGGV+2HfRZi4+cD3eaU7QscfTLoblbUwy3KaM
DTc0NBLLmfj0w+Mh0FJcGrFOy3XLewpQ8Hh8PF3IexVqV4ApLnF6+e+hWooc7I49qQqCWl8NZIHo
K4RLxV4s48vjC2On4q2TNb1hwjgtSrDq3l94n1TWY9Vp0eOpx0PudAQSFijEMLfYK9/1yf5ho01B
zvMJBfBENFSrtdumpvXNQQqC8tR+q/JWOymX/bgmee/THYs4nK0lOc7gVJ/9Ny7d6WzR7fs/hJ3J
cqTMlq3fpcaFmdPDoCbR9xFqUkrlBEtlQ9864MDT1weqa+ece6+dmoRl/qlfCgXg7nvvtb5F6sJr
EGjyjdOn3Ola8GmkvTojhCnXRaiP757lDoyBSAKt5r9ODuMCnLHuLQA48qawC43FiAxZmdfRQ5D6
9VWY5dBWMeOpuodnEARIKMGEmJ40Fb3CiGWqERdQDc8SXj36mrJd9xpk5mIMsn0yhfo3HKgczDlU
W1QIIeeqe5pwvvPRdH9IdCTrwcnxG/UA+iOHtNn5v0/0efa+T6xJin/sQye3PGVg8+qW7wK31cWL
m39+aVtICXFko+dIiENa/lUfxf/5Elj0JNeaBsN4iiVKZf7n5ds0ZXG3WiwOLerIrrVcWh6p9zAD
G0u2W6pNyvnykhcDObyzVDwoov3o5uOTml8C+n8o6dNd79gTKvbWfvIVvhHXkU+OzTyfELGjEsWz
783uoqknSLodym1W+/TKabdt7HSUXE2r/xXK97jugp9JPtx7ld27Gq7MRJrCk5FJknXfpdOU57EM
BAgwHRmpJ6onGiH0i20UG8mA0YD8G/e2vFDENHtPw7HkdSMXeH75x7+WqJrFlKg5Bf2f/7vWRf0m
CljE/vEPJCX1Nz/buCTSPLMMRM8E8D7bmqsu3fw3uh3No80kbXv+tnxVIti1W2RRtFz6dytFtpT1
3YsdDCUdG8wVjk4sjt/5KS6FKt0kOBg3KBPrY+R3u0VAtLzQ+pL4QodhrVWuODLXXit3B0O1vcMm
JxW7TK42Qc1rN+k7FBYwEibfvvBb59tBN9q9k3F+9ZpZ5k8XQut74NW9kR0cCwl33UBgTdAOkf1Z
b3qXyc/ke9zeKrEZqhdqp5opX7UKZVMWJ4yw/f5tEsasYSRpyN1EKm0vRsaji5jUvfbJY9D+UFgS
Da7JbO2n6jNrzR8N/YadBhCWVEED9pNfOGcfyYmdcA+0I/UoIZp+kXonJbFC1oiXvKHFEAwd4RqS
kpOFmXeyUp6yShRPCQczVJgc2BmontCuP7UaSInSGXhCmmEehnVYsC02utSow3MzZzRYLbdDruhm
eNTPK8gC8QlX74cZgW2hoN97RJtgZqOvWrV/mPKnBysmbLjHtkGJvq09t9xEXNy1JyTof5pyl9B/
D5UjDhHnCWcuSeif/CTXIoRgYYYbQH0GN429NcxAf+4jxhVdnf6OZdi/eoyMEidqMPNjmBNja1ws
vGHnAkuUEXnjoRw/azc5BsJvTkn/UptmeXYMLGCt7nJ8ztJ1l8idJ3LEUtLb95I0v7LyaK35iTjp
Sf7iUhNvueDqQP2mdPttpshSGfe5Wntl+XeIJKP8SWeIUrfvglI39vxZiS1sYKsDsQoVCViJWVgn
MF9rck898pRdmhsF2Ag1WEQshygMOsLP2IDm6QMilhPBuGs11CdX2t5+7Fg1QxW1+6KhS9bnzywO
9T4s2d01vbO/lZY8dmH9CYSmXGUVXK6A0y/zJI3DmpH+ak1norDHBu8ohG1p8pIClj8ZKkYBxgqJ
sA4T2jjiaJBTuAsSFgpAcNmqd/0dxAm+akCMmrOgl8wm9soinKbMmBp68WHMkGG1RESPjtMfyD9t
OEYN39FupMzCTbGrdIX/MB0P9L2qFfQyhNH1WG44DlJ7bwZ0UG6yh9RmX0thAa7AApLQ0RjRO+4A
NyPWEdK9k1EDHcXVk63QPTyrHODW6IPsm4zwx3RQcrY455qHZZJWWGBn39mAsXDJ8jZxuli3UTGN
Qpu3asnO2gWqOE2czAWo+G0172iJSzeuKEjJbMm8R5FYr3kv9cFU2YUSL1v3vdB25CDuhhiql+Rs
QpcoNWFiRZIdyTaKAl1q8EQmnQ2yof42dSNOKmOy+FhRzI4trU/3mjuFeMgx/WwyVa47iT6kQK7K
s7ZPh4x8lAzPGZXQIQIWfHUcJ9zSHCMpwWfRcFNqM9tltKHhRtMqmxjd1Ff7ouNcY6If1BK4ITSy
0A+2mbfWmna8SSbiiTtpLAhgIym/DpMKEMpGErUjXfAH4Nti3Rhtue8ij/p91F8qh8ky5UVA+zGZ
owQR4acAbQfLBAsktKvtpMPF7ykFYoX7GOXlQyNIBIWvnq86nZUHqQ/sICbOaDeehlL+smr/o2wn
4tO+5TrieBsHyMqBEWH5r1GF+y9Nfe+aFO17WUCHcaM4v4Zu+FPFxndLpuXewDhxnVhcdWqkZ1fN
XiWJYq0g6RxXeuaf6Zbkx0Rkl9qWYL5EuGdnXEnOwB9Ai3/gNvpGCRtfrfml5KwNONhb6za9NNMA
6TLRtGiq0cYUhaEJXs7OyKP2CEk939rpCTYMg/0ixJ6h+I4wRw9gRqG1ijC/W5AHREsIsh+6gMqV
ubFG97ddiz9J4ofM9uK17afvml2XD0/B9ogiUkKn98FDcdQacJDo4D/74QELZnXiJEll7xHP4SK+
PsiaNpgstRJ16/RgGvtLhxFEU0hc4hHcwyjwnlRT+IhGAM2dI3nnnaQfEUjtGOWfg3tpI72+hY7E
XwxTyFcfvV4jMQXwGpIC5zdFArIeOXZTJtgf3l1jbJFVh7OiDDFVGUqcjgFyWd80dtGU64e89X7Y
0+icqvFQ6OVAtTiP82npWjZo4WQmCZX1a+qlyORRhEpkYUqcpx7RTDfrS4hTW9dwXLieeBWERs9B
cr8KmDIHkZab2mHmFzL3WjWWJKhZVVeCawdKl9Zctz624CJqFJZlWs8z8yLOOLIHDYNK8odPOPr9
U2VyEBbafqCZegsYfls88bcKD5VeXIY6MI6jjSCkCKNkoynLODv9ryg3q2stJJkIUqUbi81sg33J
WHmRe41g+Z5a0qkOhHFFyOPrLdE01sYTxXvgNEifx/GjU5KOTITvtQfEg0OqQrcP5s3tUpQIWfwb
PVO/szh6s0GkFZP4Md8KqlOaVMkw4wkimPXtvpIOscVe9Lc1jBb9b1PiOMEVHGnw9FJPruIx/puH
iberwuEHlYE8zj1vpc88TKdjPJVpTyXWqH3X4njqe79fh0CdNlKPn1pb/LAw+CEeq14z7OEXpYo9
OpVfsRh+wsvYayVCXzCJxqbBz47C+piNrtpHfV9RdNOtIJ8IvkZ5lBk9UR31+baIdHsvJzJuNaMA
/F6g66sGficfzSpjR+2npkXmQYsd+70S7ktlJ3hZSg1wRq+3R0s4076fZ9styqZdHnrBXTdd7M0S
kG876uNBttMbVO6HjjS4D612O6iUdb5tZwYlCWxQb7d0oBn309TdtBWxvn2yiSOyWzAwPdWtfHGU
UscDFTbABkWgXaaDCnO53uwIe6BR6RZpgxD9rzpD/h/SxaZ4el33MrTObiZh9ulbuHfuzda8314+
WauqBaZY10pbp8J7C2o0AHGlASpG06xosjz3Bez+MvpIR9XfBtzQtOemNa4S/czpztuhR9s4cKNp
8jSvAjMQbJUR1+L40POk2bkqx7uNTdIb3v0iqTd5qjN+Ah3iMv5ZNcb0U4XhuArk+5Qgi3PSFMpF
yefW2z9GHEo7IiCataUMvP6pAdBHmdsp6p4nxnQM2JxuPcp5IKtMc2X79d8Ek9FKd6o/VckyIFrk
xc1P02Ryjtxd7gwygWjrcRsmVnvRyqRfmU6FSC6O3KPZ7KRuAoh3ohvTxU8kidO25SRopl10CRLv
aAzghJvcw8qlcRBcXqzQzR5+KP5UBomXTUPDtqreSm34A2tDW1tlMuw8aewNUs9ZP+iId4aGqrSM
D4HNsmzmMcOMpMfOYL/FSvLLcABDXVzupvBP7LTddTA1DqGCd2inXFMkrfsMra6R99o5Y6IC9YgA
tonFO/ttqWBfVjrHqKj4afXGT04h8TbBoM5orFDnvmQ208Uftpr6e0OFQaJwuLM0S579Lr7AZtcR
x3Gi6kNFNmB5UyMZRmlj96+0OJkUh+POtcdgW0DEeBOZje5Ydn+NpEs3uXUtmrq/ahpqe+oFsro0
PH1TfMW0Pm1QUSVYFMgtQSqy0bPcQ41i/0rYHuiPwfDx+OzMmraPPjiHyaig0SQFDLH2GPqgGJGC
jhsRkgOm1cg/tRLfYdHwiYSU5LhsN4HExOPX+nPjR8aWgfxB1WEAzxvmgplo18BleweCxhxrzr2K
P8nmmxjIc0h0bRrAQDWxSUnKBJb4levVL+wFcBRJwmVgXr7ogUWsXUJIS1oy1+eRL6ml0KhSigom
qh6QuQKsjSx1zJ4y0Jkd9gcKRoYHOf1Yg3WncTjUSjUS3ej475XRt7tSmzIIX+Yx6jBWIPwBiBt9
BjGhg05bz3HXCrNaO7bPyvC9rTv2ez8nWRplanet/RzNONAwt2iZ788vjDV/OEZm71XCnTrTJ1i+
xUtaIg2PJharFExcqXk1XylZa2WT4jqgv58OubFubNh7mD3wzU62DWXDJ3jcrby9beLV69znsA/F
ywJG+6J9pzaTWyssdiQh2ntH6ejvRrreVpT+dqB0711fHcuQiW82q5pLZeknYgmex8wc/ydHy6We
7Gtl7ixU5anprHswz6BGnfiaF1h/xl6HHIHSu/NVsnGSQbu7GTtkWpnZW1j/GsBUv4SehEoUAK8D
rgiXyeTsjm3AWRW56Wxi4XtPYUYjpJ95rDp17r51kfUZSt4NgmmzPtpbM+XYKRjSDHaU35sMmCvQ
kTs7WE5bsYgepIv9gNZ3ByNvnxS1+Sw6WwiXbivKjYl55U5I5Z+28Xs2X/lSh1nBsyDly/JVdjQN
O/RFpNhj+m18jXIyTQEfDxXnLi25L9i30dNuC6XQMY2TzjwC2abWXJcPfeGe+4ZEwDeDE/261CAs
EYFZRDSr56RZrzPF3o/huARV8MQaq5j1hNsiM1Ewudq5SdMYcgEDn7piputU9a2VoXOl+TyHAOAk
m3MyFpA6rZq1pcGIqO2gXNdGVa9Bq6E+6RCEzydQB3eqzW+3ZuWkPJ6DARrSoJWsrbNWxfdQ2dNJ
Unl2FXk5mpkkV6rV8hhglUisLtHXZIlm23rQxEFVrnF09ACvSSztr/BT07IvVqMxjoI7vSrj4E0v
q+kyoVba67733iTteIpth/ZfahGjUbXDF6NS+bG/x15IJ45d97L8KYhwfzROlT8NrbsNDbd/5cuX
myggExnXHKe45aVjoSjKZFVDKbob0ntOC3KjfboPq6mnmCXLKOEGjiRTSbfaBBoC2VYj9pQzy5OO
2YhBjSNeMINgN9OjfFPlFJ85nfjz1OonV6A6nXCdHqfGB/qEbcpjNcWy81z7pnizpvE44IpsZ+xm
rPHWQiYEI1aE1RJ9DKlw3IkWFUhuoHtuEe4iwI5GiL9zeoKWdBAd0xmw5Y76brCw1td+mGNkZVeJ
B4IkQ4GUOkx+ffE8DfMrB2AJA4hTX0cKO7ZHgYZIFz42EstKNmHoaWzvHLu9Pv7AkX3XTA3ZGs/g
df7b0CUhgmhmu2MyAhhFzlgPjf0iR+/Vhzt9k5wTcXHa5wrzEEPmatN1tEowxw4UiCPqJw1zh5VD
iRGkVz9Q8W+4E5BvzGGYycT/bptJ/FnFxE9W9k4PUMrkWuJ+XfEojnwKIfKxBPuEn6TFLawC8TmE
GUsIQr31pCJwEpb/tyrxBXMkD84aWdvxqDMhzSQiz1qH9zhGYb+bSAGkI1PmG0Bq3sHDLPLGiYc2
6UB28qqozAJ9azLuNVFM+7hSr50UJ0I5ed8mys1BiXCXMLu9Ugw0h1jUx1Z2hF6o4A8otXXgr5Zk
qyAKIeyr1Lsiohq3hhg4B5Ob/fSVcNK39F494nyXF2GOIO+JxFgNPmyjTMQ3zqwcrsfwmZ0Eemsw
mWyYfnb8ev9amL0J67lmNMLZEoGWH8YHG/7rJmoxyaIR4CrKlnNZlGSHgeQSQq71B3rrbAdbodkW
amQZaTQUdU17cIopeFLAmnI8yPbk6z9ZNxgKTOa4nzz7T9ea2jea+kCA5s8LKnNG05h72DBe/Lh0
n1LCWqIsPBpEj6wwk9XIu/Gz+5G1NeMMoREz+xtz/ce8gx/bEDQWQdB3UzMwnweazfG1+lP7Fu5y
buPH8nG7ZS8Py+OOV5ih49zKsdnJK+ZD28Bg7Iw0wqXfn+OlQz1aed63yX8Jxi7a6MqTxFIBRfqK
T6bjBfxfau7+a28LELCUa1zZD6rriPhBZOfSsNxtStruLrVx0lQMtqitnfqg8c8HZMeAS2BZrbsK
VXM62Xs/wxe50rXkN5bnfAeIZTNQik/IaRsvo5fQyWmfoyp+zYEcH8c5PwlELrguITY95iY0+flD
zFzaQm+IAZuTL75Sr5dFGhuWeVJetSNe3rgtSWF+g49tcA17bdY2Cep1cDCbVttosew3E7bouy/1
P/x0aKt8DoImD8CFYAidzTSW+itgB7rJjdk/pWV5CpX+7tAwfdI6RCGlrn4OKopOOZ2F1n3/giRb
89lqigv/qlpCzjHk+niAkScYdHZ2wI3dR9MiYk+0HE2lxmDSd7RvENarjXKsA5vMZ4q4+n0a6WNj
3SBmBiEVGNZ59W4MBJyEX30rmZS0Myt9ws3KSJ2jM+5nomdNu+QkV8flJU2m8ZenaatuNBLkyZ8h
GLR70aHx64bQvQRyQF3dzZywQF5SlzxxywxRZMKDgnML7QqNY+3xg5JvRgkvhP9tFLsY98ihjBg2
h5TVZieHp2XtxBfElCFJQAuaGkaeiXEswIVHMW/JRpy0myK2t0vw6xADhIoKe/d1rxkdruvcsn44
M5m56kxoN3mLD6VlBjrZIwYxzVeHoTB+dLFKtjAvCF3IuxOeOg4ZIU4uMZnWKTLRf1Tkkq5Mjc5S
Ese/+aDNd2HplGe1fdYh6lT0fI6aYXcHIQrM9KkF1p6YnghzYmEExlNREKMojaZ86g+FIIFFYyyx
JSgQpUFnrcyppcdg2gVGRKEdgp5KuVQa0hbKzktFYggMPZ6LwRL9RpngQdy+WSNiGG6OV59lv88G
o72TcZCs6zj2QFdzUsrxyyyf1rIU0hAVn5llJBt/XhkCPceC4NjdieCyP5ab5Ntq5lLQV+nRt07G
r9AE1qo2C7uYy85dZ/gRat4hurWeAXmsxz+7fGwprrKtax5IHq/unqD67kJzWyRSP7jLStUQw1Mz
sd7VBt4cb2bK9pULB9kOyQ/w/IMgdZAD+ufYxvEmT/SP5afqhu3vLT2jCU9H7g3Rb3c1aoOwaJ7a
StebI4FLhM+M3q+wtV7NzuuenZ7HIA4iZryInTmND/KON3WGZjQ3ox+PRlU4e2uw089RInKMixR/
qqr0bdhl1WMsEBzForNvXR98aDA1Pwe4xGgZhNrr3Awr1Qz5DuA9cJn54RkomTAG4CVN6nAdlSp7
TisyPUdUWoUtmyfZMwHUc+fZ00egmnNnuIkwu3pFeOnQ996gkX9qwu+OFYAymty9+OwqyCajG5Gv
R/B6SnY6HTSO3mbPpq04LG4Md7bmkNX+WD4aRpQosKbw2syT+FKI7pBiZD2HKUehJLS0Q24kJXYG
Dlw+pcBZs8trVENPHaS8F+CvgYDxZokTmW0NV8wMmw6u49pOzPqY6yBPmwSOfTaDmifcvfguoGVm
Lt8izVG4WAQBHkMDUkZfZLhjEZmvat39CSjSfWltFgWjiOZ5JQh2R+osLNBiTnUZORgkagsVXuUz
zobdO/qFBWQF6dgSeq+kM608r44vbY5bz9DzN3uUw89lBWB4VZ0HHL/brubJGK2q34geAXRrsPzL
ZCDbEiMOHj8nu1V51HOkZu3KVIN83DSnEyAl1mQDxR6pOkOPtsJBpIBBPcN9XBT5JW7jCcbGiJI1
VI9qNvEVuNM2ulfxLXwNapOqCcNO8SNFZTNck78ti6mTfrjN2N38uHDXRWrnB3D7GKTZVlc+1uFn
y66vPoIAcyj1m4X+a13g69nxFvUDfevVWKtt5FLWLp94E1kl1n6870vqFloMZzcVglPppJwrvU0M
ewLNoUd/Zls1TXUsm/E3XZtwXep9s5+G39CB0TL2pA3YIH4aT/O3gYvuiul8jVGqwMofSnaLgKwh
1J3f20aJ/TDEPZ5OAiQFjC6EBtxQ6nkiTu9ZYDrblb0xPL4+raInrHMpBsy6wyoDJAChUG9xH6SA
Y88uiy8s8QOt/4EzAbSTyioOMBTCc+pZHIXmvVew0G4kR/ftsh/jn+Kb4KwUhw45K48etaWNLLv9
GQmatNF8HBd2i8lVaghHKweL5UAo6Mit2Wb2S1zb6K5Gm/euo6Oe1zyA3424xW3QX5saTbkPC2CJ
JJgsSuuJyLFDAFRkBeaHyQvFgmWUdzpk/qbxMZVqfMXW1FUEXnqmdIngElZudC9bdbBa7QnMa8L0
q4dPEiN+wTVEWxXAbaXl1ktCFDemo4ZgnCjv1kvB2UfJ3Ys6eQlljUwPQdZxKVJLaSJeDeMXNd6X
e73wcO0qVcH9SYY7XVL3vJSoQKmRgjmkfc4htTxp+oYmcUOCBWB+5WpsiLNTbEmSYhpqbbUWc4KP
l+ZeqmjTDu6ryWP0bPWxfcUM8NwIvTv2pn6hV1utOwR3pwkCHPpFTZ47O3yrw2Jb2SMW76KzLp5h
f5TuwB0xH6FMwoowZutnaA3NWRLpKXGchRbdSBAjVD4ignfaD6dCeg8bmAqJbKNYY+fjavXaBfRi
fIXtRyMB8T96ORuzi4GHNG5064YYvkclmmpHwlussbMvUVbXm68OAUMwFwzaLWn1t3jMgSL2mbwV
zHevTTCH1n9wM5Zsab52jyYLM4U5vRk92nUUHCB2nQ6xWR222EgfYYNh38OVEGbGpvdgLKDwCs4K
hSpq8my+solGscxvTK7Doy2Vt8U2YyHEUtsRbIfdZNojMywui+f463iw5fuytE9t+zbk+ZGsbf0+
IPRb5zqu0moqj61tm89VB2fKCTj2TLRwTiLUfnmleJ9iEX3aHiPfogPUg7rmFW1A3SK/cWBh30Vd
f6OwGi5W3tf7gHAHqH60icYEiIsuenU0pLUaJS7sMYfY+XXA1cr4Q+MZfS9qb1rFqXSu9EBBh47V
Ry0ydZuazkWiHCGfN7+55KJf2zGPHhgV3a2R0RvrJjd81Of8smwfyoOU87X4p84U7M15NOe1Mrsu
f5IdLtMeR+YhiHrroTXleyeM+LtEQ+oO6p5ayDfJMYZfCDCfN63xc4lgLgebzh/8ekW1v+MrdjYH
xllrG5/xFx7oDZWHDs7OeYi06Ez1Q8ADKpdePw5TEz9TCyRvZG+S2i7e3Nw5xGDfTM9pp5VBdzUk
CWo9pvpwUfaIvGEIB/Rr7av0dEgtqn7BkMIcAa8pNItQvdGCweLcqGMSAJxZ7hMjxMbeDhunTgvC
FDJA4D3Zz2ka/lpKKStuPuPiY/lJaJf0l8JiSVTdS5RMhs8SNyRXdNZ7mkv6JtYZvKcaA4cihAxm
FflwpW02XJcGApNdIBzcbKuczMYLsYx/a51RXGi0yW2Mq6XsofDwdAh87gDrkfXvpUe6tM1Srd/p
w9Q/fy3MkbM2TJzFy82lwSfNUOyrGgc/+l4zPOotpwdETfkr1mmLA66iGh39yVhzJAmvRfeN2doq
VAG1bab/iFrQ5/ZQ/XbmxzBFxLQnmcBkp+2iFxgYhDWTKs8JCwhXz5Yd1cfBxpWX1/Z7Fgba2+hx
sIi4mmgPUv/uchSFH2eEv6bkzSCG5/fUsoSINi2evTGlLCWX8rAsjoKE63fCC9+ccsieqsjRngCO
PclSye9JzZgdC1i407FafI+9ASGZJmJwUoq6ERHZvIejS74mgLDGpUCbX0oAJyOajeNSBgqD/KKs
MNVVi0ZQTn795uEFWbaZKYF3bVldo63SkhiCr7gPzxKEVFawXoJ262cx+rExK3e2ZChEAbldQi+y
trFP5SBfjHDxPwgdjxeGu76qz/94qXISCwSDrjNK0DuqFIM+RZReSC7T96lTsDiPAGeBiG68gMHl
sjE2I5nGnMabQ276xjpnlveH+C6AZWMDblySuhdGsBM9xuoXUVoxg+Wo2Sc+lwwfjDoZYq6vJKra
0o+Z6NPjonyyyrU7Jagi6Ey7Z9hg/t5s21MfxRokSjLeCs4Q20kUjK0qzAmxqNJ9YdGDKEsO/8Hc
Vk2UXdKe6h6Z5xj73ue7OajoVoZTtQ/aW+VdNB1vbwjjH8UEmUzr0SHSZGa9MdvnpGmujZqmO7Bu
wLwZvvEYldSJaab1yr4TbHwTyXHn2/RV5niwufRxpvYQznmbjhjlwYFmQkMEq0gZOsNBKiwfVda3
527yos1s58RUO0CeLshLQBf32ZRat+4d2qTca+m3Ljv5S3wRVk6gPYkLRaiyMNtAng17bTpWpaq+
dnitQArbOhKnqKH/WW4m6UCAS3qeP1v0zVPRJ78yStSNSROOBcF8T4MIrhEfLTvrJjFF9H0ENhWZ
43fWs0NkN8k6TIX9YobTawaG4ET7rnlBQxqclpsvd8Ba1RUZq4ZtQFdHq6drvr1vEmRWKIWJY/3t
pNkBJgSGxuE6twq/JhJ4ZuE8lmF0lI2lb4Kek3CcTu2NhOInzyzTox72Lnu8F14tD/wNoFvfBpvW
E3m5djBZAN4w5SpPZH61AiQ9kG+usSrD43IZGg3Btz3oFyZozKU9k9NBo6DN0LWLdSvYC5UH6yWi
rYo5oNFCeIUP5e5xQERrh/xppiRYWixXHAS+kCgitVtOzKniUjyFTuH8Fk5z60xQKS0NuA3nzjWV
mvHgGOoey5JDbkKdGw6p9loxpF8VA+IK2KnXtPIetdnTYoxpgS29VBiHUfGw5BBtx6L/DcRqxmi2
xDBFOKKQUSnk1kSz5Vn/pEqqduB/KTIzYXwLsiDZ8UuSRjJ/D0+slRlsZdCb36hBfqc5XWQk8BO4
De5OEWt0dv0uvCz13Fdnof5Rkuj23FhkBc02di03zkvT1eQAPDc/XWXPXp/iL43NDhW66V9HRX7A
cpMtp6JlddSsELyZgXZr+W+pW9NxyZynqXbfh7mTb2VhffRS7JIggHcUA28Moz0+RNO90YYDj9FA
CV/+asQe0TO5EDMT8SOFR/jeUZTiphxPSPfOGHCLh0MiyENns19+3uSB5I0Tq94EhVAPR9gx0iQC
DQCbE3rfkcLjJGP8HBfVwzEiTIW5z9WSsypXyI1w4nYbjn25R32hVoRGfEcqj5tpZJ9fnmi7tq+1
SXaYNt10vXN+B0H+hPm6Y9OvPXqI58rtzXfi3p+xAMO6VW7PjAQcWJK26NiToj7aY/KZtmV+1OHJ
3NoAjRO7xxHfKWhbQfeDeMFNaLd/BR25Zw+34Uqmpk5CDZ2o5RIuP8vuiSwIqC4ukSv6y/Iny8FV
99XxdNBzY5eRdyKS0WcZtH/rQn+FrRJcS452rEuMHJavsJHgpRncDC+k8o/Jf0N0hVM0bicietGj
Ay2PbyEP7p4EABRT84LmZOnPCR3WEic1Eb9Qy5TsPiTC3110S3OmBzWkUcjD8pZzBkAH5ZyEFU+7
r8cznDn4DfzVKu/T9bK8o2iqyEEP63O2BKAiwbQucfmncSPvQ+Ah3lUI5Q0iZUALpTuVGMmpz4eX
XA5vFkfKpYwpsnG69RrK8mYXdjU1qBjMS9SXE2UMf84N5qXpewaW+Yoo6FOZaE6/jimVT7at4cfq
UQieF6ctvqcGUnYnpm7UEtiEy/EVU6/PkcDtd232YmqEU9Qzxmt54grKYXzxtOnH5qlnIHAerfFX
jGn7gY3JfeTZFB+lpcM9ToeflciuoFaYK+jEaXCr6nQ4ebFxkt/KbqDu9VdG7xjfJk88vnZ7yzMu
JiyZnmL3JgureXK4U9aGR5TG0jS3MrTjio0yzr1zxyGHzg1sD8Jbnfu/Dzs1xf8V5Ckc03JNQ9iG
Q9NQ6Ma/BnmilprCDrLlxtLrv3KozRNH6QwKHCeDTncuKplH7hojFFPZPeDiuN4yWvqe1/mLYwdE
LaOW14UlzkDLN2RGcK87EIqHJH3TJki+zMH1M8AyXAGgwG2tF2B6OZHKFLRKrCWXOLDK41Lf2olh
/y9Rpeb/G7NuOnALLDrsLnb65ff/9ZP1IZT/9R/6f45lWXTs/6gf487fL/skKtdwM5JScWHq+kLq
9hrdw/BK3vZpqe59BmY3tESrpQgLnOwlKHyBv0dEgNDwY+mOMF57lW89OG/fXRGeROT0DI3t7rIc
IrzES26R3oQ3yyJySpLPkUb+bsnuiyTWkMA3GN3A0D6DyyUNgWmnrmfB9t9fXHdOh/7nmF0uLheV
zdQwdYtdzv/Xi1tkBa0nafPLz0cbWon9Vse9FJF9N0D1w8mzCrQw2pWRX1Li0sAMTYypjR6KvbCr
b6w8XbvCHIjhf955aPR4O8SzKI10wdgBIdrW1oOPyGD2Xo5Jf/FqjVSc5dG30c0mc4j9Ls3naC0G
AHQdjEOuDy/L4dhiUIadqIfCVNQIENT4AbXtXAYzr7kcy2NRVR/JrAog9VVsgKUlu5nieEOTdl86
mKWrwUXIgu9EQaGfqQgKDQTBEERtNhuKY7HBcmTdxDh85r11F/MkMWgB5xHdW6uzZ6UeezpN+8Gv
47XjOeJiFK33FlWIT3XzYkMYOU1hg8bG8qZN2MClMlR/+veX6f+TQG16ls8TbPEOUFiY/3qZZrnE
qFeTu6mK0TtqYPaO+JOOKWnqa8YSWB89g9jyKG5OTocHZbSdRwlNqUkrd+ULEA+rMimT3ejD2MkZ
Fn4fOCX9UwL1fzN2Hk22KlmW/itlb04W2qGsMgdHy9DqxgQLdXE0Djjq1/fHtezuyhy09STsxQtx
TxzA3ffea33rP7/G/4p/wFnlU1yV7T/+m8+/qhqMDyjNf/v0H9fki3Sq6nf338uP/Z9v+9cf+sf+
p7r5KH7a/+c3PUGkqIp//5Z/+bX86/98dZuP7uNfPtmWHTTbe/3TTA8/rc67Py+Bv2P5zv/fL/7H
z5/f8jTVP3//66vS9Ab4bXFSlX/980vH77//FfDk/Of//PX//NryJ/79r738KD/+/dt/PtqOFeZv
thm4XshFdZxljeURHX6WrxjO3+hFuRbeoRCOrLA8cqbLqukkP2X9zWJR5qfQ+tt8jZ9qK718yf2b
cH2LLwWhb7sm2+df//t1/cvl+7+X8z9KXdwBxelY8OzA/9cFkkXRMcFy8FIsy3YdESwbxP9YINuA
jbM3PspRIRu0YszjYXDpg7jcy8U/WRbTNcXKf4x9cOKSf8hAERE7pLraU7RXDnm0y8FJZ4V7tDDJ
X2gQ7o0GB/boIbgTOUiy2jGzSxUwdWoDumeth7ZgS/TadJcgIkEgR5JkL+2dQKFOvyK8+vVEDo4N
DVVEQ83MxakXSgFBr5GJ3CTr9/XCe1vOjwKlVpEF6kKoUU50rWX0qGGkQU+PLi0ptNMqab/+vDI6
L/E9dlNkZbbkcFD3yTkpCkbfqCAprDelKAl8mBWCT1W0ayS2NoZgEoIh1BvXKaE3NZH2rErKEcfw
PytflzsU8rg6q6D9Bog37lKrW0Kck/xAxZnsZnsBdasy24nlzyE4vj8OcUXZThL9HoMcBEeNZo7Z
0i7x21+oCGYaNIKQFxLyjLMICI7LbJKzENgwWOm9+2HWzEsowubU7B+7yulOTshS2mTVKUujAqHl
ophtHotYMcDwjOHGmRzE4Ak+E0bIRb44ibNz2uW/HF8Y6Fyjmz8R3vCBHzLY7D2BOcxeZ94qTKzo
vnRa38BpIjwoZvyvaFlVqLKMyKIlKSCnGaKlhk4XoG21FRYzy7Rv79vUh8mC53nHASQkTK55MWpi
+EZVRie3CYnoGp1fLGs3XRbQsSO85kDI1YqZQnjjhxMl0gDP0Kw5wfPGJ7etgUUpdwr04YtKMbaR
GqLtr66DDRvZy/2dgxP+z41SQ9h4ado+3+THIlzKx3iLVGO+BEKTtzZ5tIu6YX6ymC/SftRbdC7e
5k+BW9c5FOCW9FJfkMhjjKQ4OiigjbBh0DQN/uXPh1ya5DWk8hQlzR6OI8qqqOwfzQ7eo9GS5yYr
gy1nNk6myEGChPGZsEh1xIiDoUSXT7wGgWlOqUunwps566dNUGlCr3wSXDXd1F2SRHiTrOCV/moA
LthoMVyvAqKIsCba997MPKYxjGtmZhginPbNF/U6Xvoq9qivxZATjZnBespisLNORsNsGj9cVQNj
QfULC8J0D+FtMVbfRhmk+z+PfmmTatL1urgYDqzAsJ3WwlLeXcZR8RgNOL1rPymvJvmldLx2btpj
aFjeFKf2/QvUtTWWJ0ev0f7ZEE+crj0njG42czLbKwK4SXhgunZkHLn789mQ4YHrHZcoeb84aFnX
x7wOm8ufaq0yaETzHNPDmknmLeJxBhMx9t6uNatn1AI1Aakm/QQgP9hYARFEXXOujd2fC5kbaIhq
3lHmwtG9VzQvQY4wtEkm9dQgA8rmuiAjKQgOTNbKNQ/FtE7cEI5Fh5g6nvsEu9HUdGz8o32r8+Et
sGz4OyLLzpg9mI5POr0aRfOFgAb9kTOAjkDg9xL1KVkfOYm0wN+yc0HgIIMWj54v2fCr1I3tZ4pz
+YaRI7+GLkT4wJ1vTfQJGyXMdE/sKalqk18/FqVzjCd1H4l+2lZe+NMQiNuTWrzhhPud4j8RhpgO
IsquoRGEBL/BgR1aU60qGBz8F+5j7k8GrK3loi93mLJkndq3lkZjbbYvuUqe8j77In2EkbvP1Sbq
qO/6JwflGxrgctuiWtu6peeuh6ZDhk0As2t3/r1qfUC1VZCSM2aOi/SPalaRCKGAy57z2iZXqh1+
gDhdp7QoP1ehsbgdO03mwiROUWHQUALIeMo93WC79Bd+DoGd4OU2QeIuTtfuxyS9p5wRsaFarbda
o8mCexJhnTPKddhnSNCyGJ9v/iENzrWpJAPKK/1Tq4R7R3LNUc3V2cizY5CelakcwJ30qesJI7iX
mcbWA1OF86HYy6wA9NzMiG0LP2JQTUktzdCFArX1XER9g99l+7ZWG1Ww6k0DUxwlARKaXbe2BAUo
SFiM7Z6iFW/AUJS/hQvCN055rmaf7nmkKwC0sDuGsVxha79PvUMgah5DZ4DenfIhKP0NffxV2kSP
Ek/SWoqB3v1MNHfgO0wbqmc7CV/znKRTO4bgScYls/V2481kI7ZNe2II4x1aJ75jWmaJLF15+I58
jrwrj5hyZkv63DTTk1E7KDeKqgWCkD1Ysn2DXDdsoPYiIwwNVBMFAaxvSC03utMPBnnzUzs/IkR5
cG3/IQRLbFZ5hI64eFa+2g9K6L3VBVevzj+DqY8OeFYCRkrIkFDx0XS1kZAo1Fu0eN8Nuz7l8/BG
K4loIRVXa1M61c5VyuVlzh3yVhtRWuq+69z/MUboPiIzDikDZk721aaaFJoXRrBO53YbAYiutHwX
5jHUMw0MFDUEok5GO3gWQ3PfhCAWiQtxyfle5XH54ThNuKNBkqznDLdCB29o2/pIcUuBoU3Co1gH
SOLnXN5yAT7TZiK6dGAU3WXRZUy6x7HixrA8W+4TGyEqMJxxa7jcpdgdXWrJS1Oxhyri13Bsc227
utjYENEIf3VnEORyZZC+suWihjvdKGggSnCc94L+moXNroKmeELpR0vaJSCbUcRKB0gggpwyKfU5
7rsCdOmYtTZS3fkDm35F4NDwOxjNdG02YbotK4930CSXB+A2yI+pAzdUx9uaSVIwX3Wffzl5ip4h
gVlMmrwDbAQ3ArjxFl+OFgB1a1jaIjYNXlfBPH3OHpTkrkmS+gOLzwuriLMem/gcQ6o00A6thmBv
/5imJkotnp01Tsl3mo581genBF4EvVC2K59HzMSQsa6ECm4UlHnfCL7Genh2CJ9ecyWDGy/wGURq
KBSIHlfaRDgXtYy8Cs8qV6XfbLE5fkJKJcI73sY++tZAWZCipvlO1dMeYle9VjoG6cukA1STf0on
umkBNuB9kBX1aeqLUx7hRrDxUvICMHz5HTmRbXR1kUutUJJ+TFaH+q56FgH2nGIiPFC0XPaWswKn
GLahkgDRpQA1CL/NmTRvA8f5CqMMGm3SP8UWZ7zKZkFz1KdvV0jPCNxzY7LjFA3YcvDTrShCMKiG
fst56APEX9d+aD6UQ2ymgUNoiDDlmwnUc+lkxmokNuMma0Matzjdgyi/sjJs1NBiVp5GjIqFT6qq
DTi5ik6iah+w4bioO6rn2e+/FRa5dePGh97yrX1RC8HVJfeN3XifD/NvrzT7g2eW4QqM9Z32S0QH
nVsyl0QBJe17ExxaZ/SvBM2vYGc+DVX+OlgLT7CmE58B+R0jKARRm+KmLwvJonxvMhgEYsdv8oBL
OAHxA+l4llXHabgBBGTMGNuDMTmHvLObBoD9ykp98FwdndHeHEggLNXab2gzSB5p8dhnGAU0Gpk9
XhZy8nIF6sW918VyzXCL0pQBbDKTGel0893gE/qbjW+BIfGXcg0WZ2bLLjgJZH3Jk2PJo+1FLxKy
+ggsBdu9e2kxV0x4N/F0sqgrF/spEwr6rSsVyvqi2/7qExS/11P6YnQNwzVkAEYIGUUaPEOzFR1j
DBIAtOhv9aS1xKHQt0mcfkwsTZ6REbo20CNxXVjeEsZoi7WnzVS+DR9oCs4M2ubHhJxAsE4jx6T6
l4jC++i2rWdv1QzOpYp1iT3rhWBZQiEHEhnAOos5+w7RKwJElh9jzXys65CS4PxsGFqIASB28j5Q
rnC5Znpys/USuEZzaersOFXi11wUHx2byLrhDaE53hF/BkAjxHR4SLJiS2q0fcwIQkCEjW2aiRty
vhAWdJCg2CzUm2S7UGH62XeoqTZOos9R1Z4iMNeheWuTVrK2BX6fueECJpXzFKewJAoSwg1y1CWy
h6niLKcGcckpp8x5HCmiFOy71kLxxhlWR+a6mZkyUp6c/Sm4C417DoLcoJN4UU72mnDnT2yorLRg
m4zlqD8U9ZnHY96SmAoNLjv6UYtttp8ehKtQ+9floxhJkbRdC6QgQrNJAoxEuhzNxbvV2I+WnT3q
k2clzzEVKAOBF46y61nlKZwyOum1BrvR9Hvw7lcLLM6MjtVnGDFMznc+yFPt1790OAEhLpsPGZHK
1oRYB/KBfavS/HkQ/SD/DDARLUNCwScktyJ93ql6kIFz8tGrBOyqfY36et6nbBQJ22NuzbvOeTFH
/6GUeJMGJvOLKZROFyO7HLIWc28FK9I6+/lGu8lj6rfFUdPbJcWHQ5pxoy0S5pMYi3qSjai0bTID
XXOn8NAdiM5iYzCYQvqx4A+EjQGU86Ro6eLGvZlq5EZZl2Nz0cMjyYsfXgMzXPrDJrQmtOvMZJeU
by5U/btybMr6gDqe91BziFlZGCY5grPUC9PbmNjRLl0/3CLx5PyZpftI1s6ek1uEr8VaNpG32sQ9
q5BGE9l8CQVoia7AnUTNSYpxjq+tFt9ZUJB7aUyaFT17Nn33rdfWY9Vk19Jm1D5NwZ42MEMtGmZF
eo7hFq69igD1xrmtMuZ8/lFUXBlYVwQiDviHUoLLiUTQQME2YIBeXQUqFTY+8dgb22S1H0oUtI4o
DyZACrr1nLkjZiC4o3h2y8hn5AgexTaWNr6JVzkn9EuVIC8LTL9V3uyCOXxOrOEJnStnMRGsM/BR
2EqW3QEL9TPkgZ3wObtPzfDdd+SrFrjby1yTWeZ8phasE/SgoJzMRxl4j7yvJzTyyTYjqWXbqtnc
+TycjS2+wsJ580z/c7INSpIuvhs7TET5TMJdUSKYZY4D/lFwNPWx1vncYSB0HZcHsffc56l/Tnvz
5IBMRGdZvEdZ/256zl0dOyhMDf0uk2oz2tadGTXeAUCJozkKkDtwLyOYTTaKHGChqB4UuzeyMhRT
8Ss1GALo+Lk3AQ97Qfc+ZfJk6/mUQ0fad4P73OBuaOdW3hVkSVgqi3cV/NpVHS3RLojSh8L8DHMI
B8jF40ySmUmHamN56mxwPyZG+JX0I/lp7GHS9h7LRH3FRcF5yo6eqw6mc+Hczmgv5+ANChHa/7j/
QQ8GUCBcz0FzC3XH2tayIiC9MN/d5LuO8FIG06PURrcl1O7FYhDNA03QZDzhyZTBSpXOwbGAbMX9
/Jba8jWhjb6JCLnw20odc0yrepi+rdq/Szv70XXjJwP+3tCTXdzPeD4JXm5grlkBZzJpYqO3Ih6Z
8NmxipZ/JTC2QnIPGw5PWxN6N1Z5P6CqqrrJPwwMLY+6JuMjjtOLOXyODmctGTGngvzHBPRTNctR
yeLxlDQWEJGuUnrquSqvzHVI145oy9VS4fyO61PtZtHOVO3W8zh8+JYVbcqR9cSNcIlGhbe1Dr4F
Pj5IqkPmZ68am5U1FpT1rrWiGiRJ3kQFD1GWLU19kvZ3nrLpIZ/gZ1XNvpTlA/L0YGcrnW+ThLy+
Zb92zfabgL9qF89iZzroqHB10F6cFuFuRbQPbdHbjA11sXHOMwBU1+m35Z09EeyD7uI159FCKEj2
DePJi7H0YSy8XwHINagGehn8wK0CkUEy6LDq7Y3KUAOX9FUMMl239IVEDiU4TrDYznl5T0bRXjoj
Ppcw+SLWg6VN6c0s6ucSMIRfDbTAWvshH4zNGKKY6RPtHFrEU1Eot4lLEc4Z+9YZONGYjtOudQY4
vSMiLHFSjAL35WsquYHp0Kw1b5cmnCSNG6LzmnuzcO+WR8NVeM8jVgPD6N44QR7CDK8rFk978Qi6
qNpca3o35/rQzA3j45qKSobyNZCqXVGz3brcZCugEyDkAHjjWnrtnL5APpDhiwWCmfbupRRTsgly
m6xUAQ2CHFmlNBWWOvC7Na0N+mUTnkPzWTeColU63xhIPgwgIWStIJdujd9RJLet0e7z3rqtXXnj
pQ2QipkejWUgc0/z2xLafzEwOrWCxzlVn3Av5MFaYB8ufP14fKo1KBzgFsa6LouvpjYJKXLfTEST
B1GURxOQT+VcUxu3tSVD0snF2wzNZjU287hvMp7MCLgpw22aqtmVEVNy7L36kzStZ+bi5m4cLzoY
fFYW1uvZormcT7DA/b6+JWRjOfGk6iHlsOQCOJn6kZ7cnHpbSe4JNSqn3WVVLhm1GyHsLLtJjX0h
xyOuzCdET2oVgzTeVvzGPiWFyTbGTzMnXrxM7R9jYi2ZjfKN8AOxcShQoYj6xzIT7rEegftYHsFY
qqueQzZM19vlQ/3Y+5m1ZCJuwnJ8NLVHAVJJMJXegG9mSEZ2SMLBnGhYc5ufYDu+Yb1+nkyKTdfx
GH5Pr6U5/lSCu5l8hI0r6VjP3KdI9Q5W9jy3kQ2TdKGq9ryNeGoeqtxwdpmvbjFjZVEIk0cqgFpG
eVMHXyJBTYBdL4+IQC85EkM1KlcT7TwCMqyBWqqHTl5nxG5lBqgc4KmrILRfAODI3SyiRxgDtl/d
dWH44jAOW1Wo3pE4Xfqynw6cdpALNe4pWj40BWYtUWJ4rFS6Di1WcuSpG3Ip8k3io3w3owBLFrmF
HeciWpWACDRkLq839mKqGCmODANbR740OLVOeQfMMmFhdQU5Z0GdPiQDO5/NhHzn5R0BXO3v0rTA
ZaT3oiDL0Brr84Tkax0a/lvikOqMPPo7qUtAER6Y6qZ9DBzfXoU9lGRfu/pgmBbN7okUV8oLq8zk
nvEs9hfGAZyoWHezkVOSKqjfpgd6+JL+L9xiPyeWDT5TTZw4EJ96PKP4oDV28SRZLlXwQa/80cQ0
jr2HDOT22+tIuDdi/kSApIQuyuau9PuTFiGWgMzaNs58I1J6nZg5/TWYUUhMAy6gxmGW2DwOxFxl
dredBhbnUZg7GDTHsqif3YCbrfXuQuFfzKLbg2b6aKsZO7NVr0vq5JXhuhweieOZhpRqj+MnVa71
Ihv9yxijBQNq70NM8FLlCwRZXFQrs2sX0U/VJHdOtOq2lrbuM94oNNfBNlXTjkJ32NrVm29hbI2b
E9LNncu+tpNpgVirl19CNfO+CwV4KgY6OMcmAr2JmiaGaoXBrdh4glrCQpq1kdwYdEt+aUX2ilmv
hAChVyF+dmrrHVvONXU9OqbZCC0OPm1hIwDwm3KvGqjAvq6IkBPVu6wmay+T+EWJ326eyw0TFATh
MS1hr5PD2dDBYzSrL0dPxdmmYAQ2EUPXNrw9UQo32ggA+9glcUXk09cnc3ShAbnz2UUSRMMUzqvV
XKpU8v63RKbMMIISu80gfNBDIwpkoHVLDbe1dfOe5cGTyuytyifWnXZ8B4xyNE2W5DwnO2A4I5C6
mx00W9Lub0nFaY0am+CCr07jLVwxZ12OwJtzCB8rKXNOLzEQKibyCKN4A60aanN5SuGrn3L7gI7B
ZybkgVWjjYO5ADOT7yLDaglo0OR5NyMoOkfXaP3TE7q2Bw5mSHJM575q5A8HLUDErHRBFDK+xsJM
mi1ZRE5+OzZw2obR+bJSMyaFuCMmdhi3KvWttaeLgKztGs4+rZx8IKA8CRQR8dZANKT/ywk9vR/7
+SQYcpx1W/7oga4/8Qi0CUTVoHsbpiPUC4tOQPWbWd+Jeb441lQgKyU9JM3o2Z3YO8IqOxJYe7G9
ot8mhMjDVYyesZh0uzpJ9UlT3p6qkMVnqNPfIa8Zi02D7BWRsgcRucuJJAok9qf5PlkL3JPbpI9/
bHOAk4s9fdvXoGDxy/UsR+U7pClrP2XaXQumems0PxFLjPhqh97bhjFRsEp4rxY33SarvGvj1orT
4qROlcBuNU0vUzx9WCOU+06vYseccH7oz7YillXlGKuKvkS70n5PNnwcp63MPd8DZgtLWO8NBPRM
HkJZ171zAcWtdE8EVp7KveDZP8q8fi24S1bK8/h2IFgKU+WpQcpKkjktILy2wxYp/tK5KN5yyFW7
VOfqFHhBfUpiRp2mZ+GBbbLhhJIzYYp1LoFOEPbGSsfwwu1mck3CMjjZ3hCcHDVcOj++1xJ6u8z9
a5Z2AzHRGCDJOoL3iC/sFGMd5f8CYrjpHQS4PZLLS1feeWlKtGgeDlsmDnsbNeU2DqGe6PC1jyrN
NK756GW8S5jb4mnJnxIJ6xza4bqp4Rb13WCeoLKQgFDNO6fHEs2C2WzMhhmsT/hRYNJtVCTarRqm
sBuLPL3tKMWLrtWvDHbblvE1ovflg5fvWxH127xB4ZBUZxUZrx1D9l1cx3uvw0uSgtuTEUBe1EKw
4TyODhLlT53bz2nUOsyI40DuldeQRlI4e+onJMrluqvyHW1owuVnl5C0MmsOYdLumPIyJ0fetxoM
rtLsqtdEpmBcoWGeYvM8IZM/6WLnSPVBJK1DrSB/ZGVe2sh87QRuONmlj9pro800YmPhLEYxV8rn
HnTxxk3Vr6IpfqE10ZglpXmye3sLwWAdIljYELjZ7LFQovqxnhgf0uq10oeQduZEC4EMVAJ1g6Ba
V9pnRlexP1aA3qphRpcypskuHR6AYnbbqqF3pBnN7DWes7WT2r8tgoed0alvRePVcHLzU+pnxRGW
6YeLp9TR1Ck1Mk18lsaFEuS1Sym2cV08B87SyJLBF/nIJQDy/Fc6QDmfYtgomWtyonOp9WW0BSx3
TUQq76sRJ1meH4wmP8AefJnjMV+Jhraox9kc3upb45I4XZO2w4LRyg0nan83opfdxdET45P2NDU+
njn7V6GbkKKhxtblIzOcGPoyoqnbTY6wOayX5MHwd8mRdiejnu5xU+ZrWJzuGts6w3mjvxvTytgk
fcGFGeA0uU792UH72PvCeaLIxophFxCj7e+oCL2DmzIZwU9Fc4h6MO+6lXYxNvnWNfLtT9ufZmx6
uAAjOuVOdhicHuAoeOXEneTNIFFQotCcTnn5GGnjsezB+gZYqfuYva32yb/pyEULnOCQF7hbeYt/
YjKxL54e+n1StzvTR5s8DZJ1OWP9CRSYnPHampBGxkAyHRHBQ89dNRveNyLV69QvRWQZ7ImI5BDi
i2NcjeE+rYmODXS2byy1L9rhVyKA9A6Vf21pEnTDOMC/dW7agTYWAd6kmqVGtiHDlyRr1NRNFhVr
gk7QI8gEIWifWM+V5a697EVnfn5k4E4ROTfeDbT0nVVGDyju62vcEwCWz/O140yLepU1xO9vpO98
wlx/8YLqw+mFDfJLvorpVM8DHuOcUBrJwW/0xn3R0ZbJlxZBoz8zz8X6xzCfxNm6wGBGC3gAZgKm
hpvrITfN6aavz4moonNGDvaqQwRSBuD4VaKXOFRcrClCzFVhJU+D4kQeCbQyvuAOquz5rGlVNDGx
POCbzuh1DmNqQTJ0ym9luvEeeVq4Gnr5LGg03xGjPqyqEO9t7OIIrLr2NYoGa1O3jMLBvYpj19Ap
0tbJb9j0wzE7Bz3yGCOKQ859HE+ShUrrOoVJ9kjyabntd5OQ4tZbFBXz6J4DP4mOc9dfa9M/CN3h
nIQ6gXxhXo8StZCjsx9DKOpm46UpvOjeZJ1cFf58TgcUBqnq9gKiNSGO+Zpb1WW+A4WxDBh7FN6w
j74KKNLB2NBe7NhwXR45orhwCqtEsWwLixSgfgf+ECkflPZNzRwKt7EbrBnC7ziZvolgorXcHoEy
N+smZ0ydWIrWDCEmrOLrlrn3cizi4rwoXPzwLc1h0yprxHaVrN25NzcxVfq6CZmj+FHCc+3om8Ll
nnGBA+UNBj4p6QhO9XhgAU2vAZAOJns20/4ljmDrK/tu6ZrjlQmYiIY9XRV+39DSAUnoTXQoCnws
/odQGt8N6DRXNCVBkKnDAIBOa1Sijhy8B7eFQ4ovnwOWjYQJDNIp72uqWpYLEWLD781v0w+6bRgI
RAjUy9C32LAU9hd4fvcozD1lvo8LEMLwfvW2+7WwyVcqdYddhdYRyBcWpzSe2USWEDrxLvouPQOg
rlehXuIZ/9DSHWKPRz894mVxCHgWNAlHzaYm8TPY4DxnUvYKASMy7h/wdoTAUsfnham6LsohoIAF
a14tjK+hYH+qfwwiKlCEA3sNMrrCBHRO5iOabQ84JC/dL6uvJM5xE8n4C43tbTf2a3JnyDUs035j
TIJKvLXKejeUPDxlfk4kcddOXIQb5Gz4zzzJay22GNqa3eTT7HF65FOd2yyoJZpBUPuufz6UdSuu
VStfSgramJNN3hhnyGK4CB2sLIS3H0wlumsznywK1OtkEgNlGeW0afR4nDmwXUcs5LtuqCziUhnL
mw7QSmFkWwPfwlzF/QVxqt7pON2As/stVTSfgGOuk9QMT+zfpM0ZjG1ICbv3Tdhndho85F1cnZNZ
A3O2IQ217Tny6CaxTa0nq3xoBM4bKikYiiS8vWTVbXXxQ7RkNOiSreF1t27d2VuntY4+b65FuI4J
63FGubeudZef4nr4MlPSGome9d2hW9l68jcpEJSS4rz3GU+UXUnUl6juMsvFoYI+b2SDw6lOxqi6
jQqZbDtsM0LXNOay99EYn+0ujxjFMcrD3vpDAAuBRLDL07lWwD1tgPO/p9bekgI53MRDeU51wpO7
zIOxp84Hz1X6YVpazG3Y0MyfI3VOtDkcGt1vpxyomt2Y70xwSjCuNvWIhTzPbxVMHcTJMpmpU/F4
JYEH8jMPq0vVAjQvebBXIbETthMQ64AuZZM29Y+XyKcyYQEPIyYCIplPlOU1aium7oV74dkgkKzi
bB538rZhijbXi4gx4cYjmvk1bDPvXunmxN9f7Lh2DDPr8X6KBDsfwkd6cQIJ4JA41A5zzluV0FEI
e+dpzCJ9cFQH28L76IPcIEsZVOCf//LcfgkDcYvPgPDlI1KuWi/Ugukxc/NwL5rfPVqLk20wLxgJ
Ijp4mvG/aVJA22YWHIOkfvNaCKJNTPJCXKTqMltefcnGsD6kw3xj4oRyRzhrflYxDZJcEiZFN5U/
EBqWCYxJoPRWsTv+jJGdfRjkhOQkfj3QGWhW3hB7HOd997Fv8zuWmOQ0Z2N34qy3TWfeNJkppuoc
yMcuC3em3Y5AAjd0KMd93gG0Reh6mjoUVU5U61evN/FfVFaM0DKTBBcGxQ5t386rfkem+JrRL5/d
1LlDsCHPk+EnKw876BuHzmnL9qQP8Wjab1JM+4B00ycvaz0UYuIrlwxf6yI7UvjURyxkB6V8pFPV
Y6E9SHvLdMxdXtedNGGzp0n1Yox0EJRbHcZWvAicNOtkti6At4KIwDFcEvtM9z3490icg8fRpXEr
xuQwijoFrqqMnWtONgtcMYOOai4qk5+GXd1hLbjCKrgPmRqREmzzD6fBLaV0fNZijM9p0WMUQ4C7
teaC3OtG4/RPouIWXkNxi1OnuLUDWlmInR6z5bM//4tgPzCVnU9lOZKm3WO4Njy3Wbe1cyqpANve
A7DaZ9+Mo+m2TYs4y9ScUBRUXWlyHnIC09y6mC3Xiz8RPREKEbtDEeP4E+UTyianxKTb2fc4pvVz
2lHG9YCrSCknjJyDuP+CIe82r8lypDzQNO6Rng70Bq6YonnaRg3ZWPRwtuyYwgxJklcl1jWOsu6g
OiDIfttSArC4RCbboeVishsmf9d6etrOPUnuXgSXmtVycsd8j0QyvaZB91FmffUEgOE96WpCZA1C
c2X7u2hsRc7LdSBbEBpyKOEvVePZxuJbWglJyTN51bGZNkCRzAfD5uVUgfPiqAMUrWmtXJvMJUxl
II3QyNlTs02Zoa+83iJDMmvy6xhb+bWFBdci6Wb1mzEeOHR3xNDvkPE+dtnZ6+joOpKlyakYYqSt
sxYsdX2Y9ls/c36B4jwYNlT/URHehPwhYxx0KutrWwevVpi8piklbMX9RI4T7oeUzGtCsWH2ZNl4
Eo6brFGwEJ7Xd9F6wJJIbji94HVNuMW6nXhOJVsBvZgAPw7Vt5UZHF0GdSpDgDwqqLdxbnxkuGpG
yhFDNdW2Mcf2MIWwUAb9ieIR4puU0JziNzNU5RGZ+nAy8qU29zTI7F5fjZF4Rw6GRMtDqI9Bk+0J
jUObJUS8TWLX29LYjEv7bSRUe+9MCeE5cfC7QeAyoYMlEDRFkTM4N6UgQrlFwhv12dWmaUOtayIS
fTeilpT6xbctav7OnHpNRjMB8WQpWfCduCQzpny6o/JznBen55Q8h+ZgLGPPc2RlG3MsOdlrrteS
FlR5Lvl0xBwnXYFsWWzg+8Cty5yzH9H+G0b7Loq5H0TrNqs+GR5jyeKsNz6SwxV2730aR1ewDyP0
e/uuMmDzAe+F/YKEyYtQqgXTRvfipdP5sek7g5iDLem/jKWvcP3uwzp7DdBrbhpurvAh8egvmAYm
YLmwUJr+XEN4+FNXopx7HBn54dV9SAfn+r+YO7Pd2JFsyX4RC5ydfI15liI064XQcETSSec8f30v
Ki9uZRbQt9HolwYKKp2TypQUQTrdbZstg40RsQlFPrMwrLjZzhuzM/bKjLw89UxRBSdDVYw1iX2X
1NobeW4uqT2+lTmDZR2fL6LnKs49Kge9D4p1aXcGIbPI2uchlK/OcFeLJ1+5VK7i5j7UbvopunjN
1n6Zl2zWiFZoi0yiXGlpycaUe0lnasHtgQBd/Gn8ALEKZcB1BijnafrMUCLcljgnZNtpiFzTyffL
h1Ry1muD5ihKkPgw+RcstQDvTZy6zjwYz1/ykGm6bGAfthXE5gTjx5rRfgntsrLZoLgugSRQ6n4o
d1PYv3Zl125yB3Uoc+huhVN59HsNHruBYXpqtmW77RPHv8OpyqJUGjzDZTShftF6kAX9SWYAmBI1
NJffD/QfRvvcsp4dHqh//RXhJo2e+snD5Qn8S/rjcPRDyLzzn+gIFeffzyLSbX99Zvt47DAjo+mA
auMxlTdbR2o2NfYJqDnTE6DMIB+ldggipeP6nOHiKnKHzQi5ZPH7x39/iMvmYsfAnIBpge8L2xF6
a5RfbA+UZ1sU1IK0wBV/P3S430WKpN24SF9O5YhrYEzy3mFNd+PpprEoXnm6mbvJDDRI0JuIRw9L
krSw9CK4Kek0K86F9ploGwqgfPllm9ZjyFE/UvvO08uDH30FEylkbMPrOInWDg1/58kfireoTR7L
aWwuxW9GRHOtfUcDQmwS0XJNe/ebofmvNM8/wir/HSL6z6wR6SD+958BoX/Ejv7f4kj/H2aNDJ2I
zv8+bLTLs++2+qj/njf6/Vf+ChxpnvUvY450Oga8aNPwhPPfiSPP/xfKgvBsBmvCEZjV/504Ev+y
DUFqD3ul7Qjd+nfiyDD/RbTe131Xd33Lcvz/q8SRPWcO/51JdChKNdC5cSU7nmW78Jj453/LG9me
1aZR4rp0i2ZA5RNoelQh0uHXD9ua5qks9Hc1zEWpBNj1/BQE1REI8Y5Oizbz7xpdXos2uWuN+C6O
x+eInM7od+cuu/ol0yTqy+CgmJ7ENsL+Zopf0LDecCjdLNbTIG3XngreC2N6s+GWq6T6zL2WzfYE
hD/b1LRNGdlzzKgBly5+YPAxKr36cbxWHK+b6A/Yrr+9e/91lf89gjVHyf75gnDWsIVwPNt2Ufd8
8c8XJBYMTxq7o/ZuZJQXVSI9TYysGV1dOOqY3xwfaRrr7dvY6OH5N/OkO2hgSVtfNAmW6zcz7TBQ
2w9dfodv/HkwR+1N6s5bOtFVxH/RoAylia5xyzGQcYC51aOO9jTduONwDUjdYTKQ2GV1o0MK0Ada
fpSfLOPHUmO39wzjPpVtfzRjmxNpbR+G0X8cXHrXqmQcLgDUzZvNeBWdpJhVSXSVqbbktnL4ybNu
HtknlFlk/qihaNCWQsnmwncYUIx2YLP3hE8XdhlKREXipGld46ZcBD6WVf9cUr5ztqiIdwpo8Pws
nLATjAlh4x9KHS5bUFcM+Mpi0052dRGDS15fhrMLvCs3boFJq2WMeTcZ0wc5M++EWlqs8YQn2zDB
pwBf+9sZtHfLDYwPUPWv4aufgdvWGOHYdrX/n99tm/voP99tl7XQt7j08RV63J1/v/zrqLIURX9g
DAAnL4fkPYeWu6T2mCpCEuubwVBAjMphWZv5G+Qe8j9SvfsEyRu2gDc/t/U9m8blBDb46Gfag0rF
U5229X1U24geTSaYwU5/uvkTwAzNxSCWMJq1/+D1dL8bCjVKhLjk4E3f4iDUtu3ol7BUEQiZDW6K
ydXYQ6L917Ha5KrC/6szFGWvj+0UUWHxP78iJjHH/3xFhGMYLD+//zevPH9/RRCTzU7342iryZC7
sw856FvEyTSnRixG3fvFTpDNaU5xzWjQ9GGn6CK+4OlFGRTpNm+pmNSyepUUDEgbpNh155j1iw3B
/dTaxiVQ1VOlGczdlAIs6H0hfgcHB4vBMMOP/w+/EM65//yVbAtMjq1bvq8LwQnrn79SVpMPcKvQ
on4CydKaDw2R2sKduXO5DLeTMLujMeUaltL5UzURghzFMKwHwvA0G3rpISqc+QzdED8bwnU/l3RF
mUafeepkG9MY98wGeB+bOx038SIcrXTh6ZSRsgOwORHtcJTj2wCp4mR3gjrm3lXMftOi3lqiu8ng
hzMS/btp+qhPUOxhkmJ6kWt4zFQS6jd0GT03n0yQK1lZg5pMn4IRhudgwA+cBv1QFHG7BbnuLasw
neZK3nJJb8TOl+ZrOHmf1Bc8YNWLlsVAQQK2b/BV/RMFZS609OCxc78LZKYGQRL5cxW1I016AetE
CuBCnNseBBV8mKf6z0S3wxKJdRULzC8Vs+xS6dNSqj7bxRRE2iUH2/DEq4dNfrKnZdFFnyGdbMta
4C32uVCAfX9GWMrYRNOeljlXmgeSE9y0+xaWBlkjY+c1MSxP0JyBZn/o+CcHDgh7A9Lj5OEhKd0i
xrQF6w8go7xnazvK4RVF3/wM5OyKSKzPqpQ/XS4+OGysQQ7Gy3K6Kxo1HaoW2pGwursELc0udYog
sNLlIlwoqkYXdo/5xuuGmDQPLmUHexNBFsjbFm6oDj4SLsP3An4YKlC1BMbobrTCxE7ZfDp2k+2V
xxy/6nIOq+yQBYY8g5iWXcUPNmOkjlv8yEykXLVmrq90pELmD3G+7mTonaCkBIBnyC5aUbg0p04t
UhbtY2JWRzCdH00dPWQgUQ9Y47AYoDRtukGHgjJe9TngMLnmIWjwuZvRtQx6hgKm9lp3xo1Nf0OZ
rw3C2dnatqZupNkkRVx3KrpyFq03fpNdvBITBgEgzF96wu9Zpvuxtc5esu8zJ1zzt/1iBCy5YFZA
HQHXh46DofSa7wbez5bd6hqkIb4+J3CXhauJo+PCdW7ZxzLCxf4xNnSfd2585dQqmKBRmSFjiciR
fmeWW6+a0DH2QVP+BCrczMbm5YzDDDDL9ha++deCHfwyE/HBNSmTsDIFIoTKnZqk3sJJPzsiOytq
z8Il+KuR3Tt2Ghq/wHj6hIYjV63mrPMw4GRRIxU6PiDZTttUVlCvpsb/GJL+avozkyCLN0q8UWeU
nYoGyYtGtgV19fqOSPKyjACLl8gNU6RfkxjXspERrK5nV0/kn515oXTSryzOqNSrUsoIHXBCdWws
+hr9DI8xYWzsiIsyQRL0wMijlp3on7naLXg616/vTVXQh0NNMYfhBzSZejsOerqH4A2pZ2wPPZkl
LqBwg8nhgSgJqS4GhV1ZHcIEokMTH0cTqw7WAHvB4+87HnS+XWu8dpS4rMmDLNNQvoisujfI6jKQ
QVtK8kSQrK7u3f4JRKe3JLHwXgUjpGvxREb0DlX1Ek1kmERVvDlB+gHs+kARQsVdrYuNrLEfTDDs
shk52xntLvY1as6VivHHaWctsPdtUhVbCpdJV4XhWbAT2wQFMNISN1TrmCXe9JyLfwjf7IBWOyt+
D02NtCnVqqXVFLt80p8aU2qXpLHwDXA+VYTFKB5e2h7jUEOGV2HVZFSEglw16j7vWtjec0g0tqkV
ME1U1tqHMbTRi6LZmOy0SIZ4sNesWsfHifnDCxhqiPBMVxUJgJbpupba72O6de3mxWz50UvZfkfO
dHNMYim9Hr4bPcQcC8pwC6kVNAd4jliqBZv/hrUhcyntmdjDMYceMyyZgy6Opk1f30heKJ8xQXCK
FxnhBMz9sFB6D5tIiRhnx1ctEt8cLxnAKQZNKz9kkth3PW2UTNkprPWhS/NGT0N1CKA3rgNN0dLe
6OcgdvdW1lW0eoDaahucMx65aCf/wl88LNsWUTiZkGSH5h7z1LStpjZkhptTNJDroEKoceqDZmub
Pm1aEoAHP/qz3juvEfSMBU2d/bbSxUeY4dzJ/U+mk/PYy+iIn0Qe0LyuW1lp/ZgO3IQ+r2BvEIux
3G+CbEdK5U/S727oVXSFuZTCsCKKRRXEV8cmjxBOck8V3iZIDeusJe8ZpcWA7Zx0PUBqx0fIa2rS
TcbYcBmEZ03hl3N0+0drB9hugB0xOJEZKVaT7n94RP4C1ZxTHPdJj+rLZmTfxXyFyUIbOoXNcDBx
NmxG58jdWxWvuzA0D24UXcO82bki2tYOMauktZ4GEDwWN19ug4wOO0q/msL6tK30sbPyldL6H0vU
j9LNT50DtKjKenhRMwzApsl39sSBb7vvzG+UZiqQnPDkmu1HFY54WcKfKj6W/UiL5KrmtlxS3sGo
Aecn6SkyCXWMgDsWe85Ew6g/EVFkaNxpDwR0WBTd7luqXF47iRKpGJn0xAM6Q0doKhEzW9hUPfWW
qdnjEO95cLotay9FglbqL2xMHtjOYMa6QXkAgfztZAhl9GXW484S5Sew6EdDxYcMNvuytSJ7pSc7
TbgvwY8/IUXh2aWazsO+6evZj65VpJgISDR86dolScsw4zSktD5BvggWgkK6zkgwNnE/Law4vGmW
6ldNtnGFy77MRVbFhgc8Zku9C8+4GkuQlVRnP/yyfGjPjanWyqeNptLt5oCuuypNyfi6L37cTH5w
DF9G3MgQLXkGF8nGJ36MnKVDlwmzW+3hjxH8CGL8ysdNAU+5ydC8uoF8udu/eVP+UifdQ6IId9tj
cBZYEehTZ8v34oPSXvIgxJ9R6PdJPrKDaHb0kPbr2Ol4Aps8BkwHEV0k0crSfdyybvsSG+MzY3ma
RRh7EeQ7GPPgr1F6d2+08UEf6eGja4MUl09zL+St98bjT16nVRs9nh71kRxVyElAn8KXAZP3orP9
YwOEbF1BOdQvOlhKdoo55fSsl60kDNprFAY4Nj4G2e15DN0oWPojkxgDUNnueo2yDLs6DmYXUU9D
E0jVMuXjcPuhxZKAkGlgcgRDH9bhvnaCpdHinS8q/QnFd+SR275E1sTyZeBv0IR5N6YvLcFxWJvt
3Ld9Ez2y7jgOXOr5zdOxNWZwDgAzEJFmcwP+dlxwqNoHRbZL4vHTh93rEw/ftqmDvc0UZ5OI8+jT
pWhmBld4iUnCoRu5EywtFQGjZakVu/kNG7zszs3Nn9rV9wbYTLIolUE5xxfmWm+Hd43rbxg2ji5v
qJDHAfI8s7RoWvZxvzR1jGE1tSCVWOLbtzZeMrtJPJLzTgY0144fJ6VhLjRvtXTuMXVYW2lbq75o
S9BMptypkFOha57B96fs6MSzG06Y35Zww9daQq0pD4v5HJStQyJgFg2Dd24ZsBVr3j2Mn7g2M5j6
qK5WbH0qE/UbhhL2kSR7L7CiBh5zsqnDRl3I5ai7H6RCQRYLe2fZkrRsWvM2aI9Br50UgVC951b3
BlTbQAyMroIj8uEKqsdsxDjEIn3S8vqb49JTGTLfDBpy1hGlINuyUi9JBIkcwROjmMEgnYcd0P77
ojYZ8NgYMLvaXxpWgkVNRXM4oqHedvg0KZ5ZqYHZkoqrP3R34LGaYvEem+wPqC0uyj9d7ewy6fI8
JJzAm59Qy1lX9w4phdQ13umePxgRgnifvbbT2C1Mt+T0P0LbKF8TO/nxRo7eOMJPDfumuObh1wTx
n8AvnlOOfdztQDmn6FtRKgVIZg0rg+dvSvko+bkseqXQ4GDLyOY1QYBumq9krqPT1GV0I9asyqPv
qiUO7dgT2dld0U44hfzYZBDlfVhiRLmO7zLVXNG4HnL5TnUGWKt2fJCjcbA7/Cnxu2it98lvt67f
fruR8V43AcRaTjiptlEYqVMsfkNtf6TYuQZ+RVVWdyOKy1rpbNp83T1kpUPr0kjUtGPa22m13NKV
Rgwzda5eYevgaiaglWaymhxQkZS7H0cvDDaN6iDkRi6VxupQe6G5DUR01gWsWFia90rVoIB4dwrP
+EyzoNqm3jO7NYFRHQJhEZIY6fmXm2D6HBK6coBnBEPERclTeak1Jmxing9dVMCeZT3pOQJDfFjh
5yG1RGFC5BhAFyKQ+5GiGRtANJsqWiAldhigsVubblDPmLBFWYUNSpg5vdbEzA7lR9aomnUrOZVG
3y8TX1yEnQHDZ7JGxvs+0eCcp7Vkcyk3jeBQRYb0iUj/3jLZZZrm+OgoumbKpP+Bt/rcquiFc/ep
g/gDn0+/WZhpG6LGmySNH70kfxgsMufKIWFn9QeZR95yym1/4bXDGh86cY6KmE0oYfOm7PnLchg3
sUaIp63GhROEeGvdTxXDKDM6ErZjcvXDrFuvuomuAicyVwWzI8mwC1zmx++L3onqJDEbrrrkrjCb
lowu3VpV6n7FtvvcjpQBTriHMZrQeFZ6R4m/BBoRi6fhpofcBeFrknPNK7XARnQxXdobY28+hcRX
JbvHxlBktVNz7zU2wUNgn9Q8HfOMvYMquAuUsp9inOxWaF0UXrJRmIcRaY5DHk1NlFE+gsO4983k
LjC1J11w0+HN4DguN8EIQ7CmeKDowznwQcY5uqnJ/6pz26BHtNnVpdxzm94hYn8mmmNgObwBILrD
wrWn+IEjXnCku6Wnn27wFmHNSaM8N8ZDQmE9TgTjM5c25UFzbbDOiS2jywxHTnb1JjY38KjXY5Jc
SQWX7pJwENKnrS27fDjM36/jMpqS4Ebv2mcVxbsZNzeEtBKlHPK0MP7paNhZjQRd2J60L6PppuAZ
CLGW2XeNwYidQZUvEy/e+RymqZXmLPcdzhGuJmD2UjDLZKU9KYJ6XZpj13eiB+Ih7lK66goW47kt
McYZZokh130whTP79Vbx9JUwKuMZz8iHDNePxiyrnVq5oMbqSybRmwnmSPZDvlMOjwuoGK0SuyAI
nhKJfzVTFxzcTySWLykZcIsRn09fbBlGW48OvjxK9gJ3qBNywIhH+4XavNdgeHIVoBm8aleKONjz
NPqGqa2unA25hROFxId58M1TzUmX+p/cxArVYrbBR3JCwX7jgS9pQWHi22W4HwlesWVrtliRuPty
/lp23cm0Y8INXDNRXdG+kAR/OifxmCmXD43sr1KZD9YQD9gBB3NtggRy7U83zudmFfOEQbRnVl1f
xwlpdeTIQofRMs6szzwr8HDDc7S7Z8M0vwJs34skSw4x2UG+NTiHA0ELb9FaI0Vz/VtSdZBY2A8M
nx0eAxJLgGbC7p6cgrMK2vG58SxUKfa4bdq9Ns1wGMeoW09NvQPQcyJqlxLrGAlGp1QtQCoIU3Xq
KzdctgRx9FD88XS+RFnJNfLamhIKkiae+SqF/lY13ifWNMC9BosmrpSx/0EvBwiCWoJAAoAaiMqq
b6zLqIqeqE+GhUhxGwq/u/pvYx5jPzCpfARrSmArd1FFLYdkG0iNzKMTz6nfBnAfIT32UzGerITV
2UpFygg+KFZ6SKbDuNrrlJjnOoCiRw8auoocxcatjc1IkxJHa52UaBidA7BwLWZtXE/9QvRMKova
JQkCFq2K4xptxN74Y7YfaSXtbGKdZkANqhGy5xgvXmP5O6mP97Prqm0qQirGSxUXxLCBVhVE4EzP
foL+heXG3NZZThrRMLYVnFZCGHdwq3Z1Mobwtd6Jorg74HnP2cDOyxD4enJqDUuKxzhn4Aedoaam
YOKE1+I5rrmCKyrO1m2aUAbnDsWmmbCYZrZxz/nNgqqTGSdHj7b64EGbEC7euEkciSMxeXBa7blP
DY4ak3hgObQ2VZi3j1Ng4KYbP7zG807UNDY35RloQT8FFqcHpaaRm/I+xX+9zoKE50AdRbvOtxB1
BoPBLF58FF+cx21ryFNBnG0ZJNm0QqmZXQt+unM98mM9Xhu5TFvte8pmLSCPUON0dHPoRQxxQzqY
wRys2PCzDymt8rHUacGgHlLfZrCWH4s80zCmFmsx5GrZWKVGhAIAXaTkNz2DK6O17b1IIZUK+v9Y
Ic9VGMhTGvvjTQWaCypQPnirIGXapBzHXw9MGZFNHOcksSOSilIXIu39n2TstoEpKWZOaMHC4DPu
+tCQWOrbdez6xafPIR2FodFvKAzehsLE+BjFqX/qxhE9E5zCExhMrKlTbJ0sN8XufldKpje90fsc
8frpWnbUOyusrDsrkdo11WxnIWoTyDPPG2386yuNyunvjemGm0Xt0am0zRRo7XPs6XcsLepLx5ys
D2WAZ3pEohFGuA3L/JZEenrUcVcvcZgRV8L9f4JC5x9qtHKkFjDA84ffz6IS5gBnQJcj3+ykKy69
pyO81kE0XWziDCSbxUyaull5qzAi9Ond7wdhd4ojOS6Hqla7TiOc5areuBXNRENKLX9ikDK3xNLe
2tDJTt3Qsa5Nst5XVsxFxfp4NiLj4fdPvx9GJ7rzsfmDmAK0zyvJfdKWR5QFhm26TtAhnD/UBaZz
L9npvVc/ZmPyYfZFsSGaOO1l08BrEADU0pbiPZHMlza/S+A4+QMaJOMqimvWPqVRZ2+cEYcZqD3N
y6ZF2/SsC7pXVwtCttRhSdoPOANy98jEvKuStl9rowcKKPa6QxLeXG2bmw9VBipdJT14vcSqlhEA
FeZ+5Ca8HjeDRvEHtjV1r3mckABY33KCxMtMmf4mzfP0VUj3OwbYuLE1dpzUt8XHuqy1tUGBVzDV
txK+zVFU5juzlyWzC+PMs1G/85CzLb0GPB3hORLmILHh4KedhJUTJ278E4aI4GAgcgvo70cn6v19
4tM9jX6+RZHCNpeV0aXFre815WmkF7YvfHS2PDCxmiJQc2PftHgghuqpsVmnMb2m1DIsG60JDlj+
lgaIFAqlWZujEiGaIph7rs2A7iyxto0owZvRQkeadn6uvxZe6B5cjFhz7FPnYop8PMeslxyrvV1V
jvsSYfTITN/bDk7xaFSZ9cSug3bueriYE56xMNRgeAlTu3TOeJS5le36PjB30nS4WHRvN3k+PlLb
/iE2hgmZEOFG5FG07SZ0tL8ayVT5E/GOLWJTdFvEU7Z4RDq3lk+FdZHEx4E4T29R/+DgdAmSsLyk
mUYxY5jaZC/zTTFj60Pn/veWK4ehPZe0UXCgREGnUkcdWKX2GgC5NTXM1cJS6Y3tfwmdtJ2OIiob
sjYSg/lcTZD65Qw4H3c5vN1DmA3oYFjdN7QTyfPA6HJEwcSL1R68BiI9YtbBjzmT0tUlgPYLDcxU
0XDm1bsLNJ1nr4q0x7qv/vBa58epz58b13X29jCJe4snyd7yeOoXA71OwQyjaN8mUeWXQQRqhXMT
/3VtaYe6qhnDeWjgtPMEp2D+YCbpCAgJmNFo47KcqxjHWCbX3w/wjb4MnuAUY9ApaEmsZdwCRA0W
+UxGnMlR4UDEKU1cnluAwboSGg+u+S6c0/X4ohDQ5eCbTPi1O1kh0xqxONFhYp1qabZLDIDRTlZM
STorEdu+Lgz8sRISZHXhrmBR7zGTmb7eLAvlk1pyWXLJi8xlj+WC0o/2nqvDZ79XouDZLid6OSV3
tdWfQFnMSWvDPsZ43w4F3rUekOLGGWh5V0xdddoSO9Mer/GInmtfelPFP+6da9fZPkk0Y81xLSdO
M5NowYT6VYffTRu2c/YsgorA05+dZiADvIM9oHHTLIwt8xrOi8Hk7LTG+GmN8qtANNrYYBeWnKTh
f1X2g+kv4kqZN70kH845f49V/8zg4S4htrrSAtBvkggX3RHTJt8zwHW3fi4L/I9ehpUNx63N92tT
JqA2l9tGmAqfVmxuytqPbzkPY5tKMojcBnR3B/kjLwBMMFPg9ECjfeLONdkGKDWtbA8W9XeYqvYi
RN4RFfHAqY4JFqThcXKNe+67iulUa26GyErPRR2/5+gV26iT5jaX9X0AzhJ7YW+vZN/cjCC5tlN6
ODRc/hiPjed0hE/Ok3oxhuIBDyO2dsD7oWwAa7HJlhHVp6rMVmaDmGQzgOL7y31ZnjuwjHgxkbQS
FJm2IEvSbmWaHECORGtLZ4zcxeN1ymoGZv5a1gAGJ7T9utOPvd6SFsQwTiac85uFNFw6f1ITsTry
koMZpicTt8aJg/Kzq+kEXfIO2Y0E/imZaM+K7b64DUq9p4O7SqrI/wP19tGWof/iV4Ra2wAOB6zL
cZO2Q7ULaw9aBU62yXQxQ6ZIxTJskhOJ2GpFjnPX2X0FyE5vNzURLVrbTGL6g7t2W9RP+sBXRtok
u4auDABHtnrpQbvAE6jLBQXpzp0M9YsqEvvPUAARRn3L8yR4JO1iHWXh+0uqT0ByTXV9BuQCsQHG
ENthpnlQ4adp14XCIy9vUK1oZD+FxLsQF9DNnLLf1G1X/OHXfSEgZz/3jX0ruFLI0xNTc2yCawyU
Nkbhm1vD1IN7YUXoi1Y/IEVPZ2TWEoI668kAqVYFtb2LARvsKetEMyib/kpd9boxSsZnQ5mce007
BWrEsC0gz3rjwa4U3CyWMo6kHb3ADZRPnwqFSYiV1mpw+cv6ZgkfcympK8BsrHK1JO/pIjmyh/W+
lJ/8SVIwF7QVhwtu570yQ3ru/YH0xhDAfOS51ikOKh1wkQMIs33KMQO9Tbu6qtt4ArtJ2fUbFm8M
7i2FGQH9vTwO/SePeq8OlGNF8mXnD0Gwiky2pIIu9bAZy7s8CiTJG9gQ1dBtLekNa/q/8OfSCbYf
R7Rqo/U/CpIB4LPZTlkeFMSUeTTFU1j5rW+Dga6DurlLgGr5Qn25erap0mGvT/mD59YfNEXklPVx
k9CMxmLTTsNOmBypgbAR99NUv4lYhdEFQ/o96b3mjS3STUkJ0bEbQWGE7K+4ieJlTcp3aVc1RInK
Y+Ht2CDZQ3aLR1amKiKIiRTKLaivzKpe2X7/YjY5Mq8dz0Qy6xxI5B3U/7ceXXqHwVat4iIEhWdd
3cGi7xXqKygLEjTxFFPfhxDQMAwpDUEFg+WztOGccoPtJHv90Noksfo2PLdDCgDEWxfeILdG50c7
5j1r4KdqSxRu4LCP1h1SDl/q1Y/nO5Qvtsm7OQN9Ix3fAv4BdvZV+eBSUr0Qzvy0Xrc45Z4Tp947
7GcWUYim3xccjPGis5NkyD/oPV1IzUWJjHGIopJZGWS1VXHLiJwts5aBnUfd0E1RA9ilM11zgJiW
1f6rRnr1QURyb0cJmWY0k/28D+6/DT8/lLSKssteQjOksrEIgdISmqgUUoNtt5vUtfEQUZ04IscB
8cvrizVB2kn6ZrrIOFhBC50T+VBjRZzvwhZejdPvijL7GmwEV12/I3ARel3Bi+Pi+U+97OB2NSQ6
1/sB0Ma8QFqHEs45CIh7Rkw0dThxszJZx3Oz7ZY61CiCREx0iXAeIjU8/zTYgwlwmbCQCrzpFDDE
vFp8Gbz4BWkclqGiXiZvsOq2zE3anOrJkhnV3PSHFjISgPtt18tT3I7Cntqdw2FxmTs03HtpfK1z
Zpx10aar3BmgbjYOIIDMeZdl/ObE2A+QDoMT9LJnTafajrnFLN4sgD0Q19X1vc1obaMrjQLGCfZe
L35o9WEQrzuXfuKgjFgQoHw34R/WoW7PDlSsbBFAY43vdQ/ZukOMsILsKaw7CzdhzLKaog0a5SPK
OlK5qb5rNjSywcDYj/VVBPqsQKNdNZbproT0Kf6znLXoGEIRjFVsQoobaepdTq82Qg4Sh+/NGh9J
94Ue5XuP5V/ImRyiSXcdhXm3SuyOOTGw9eFpjLhzPZ8gvbaCB7URffBIAxSHbRwEHXf0ap7/JiVM
ijJdOV0arsocB54c3lVytuLqrQhKEwZQZy1KiyrGvJV3ZIXIJL+jYb7EelPg8nkwDH/AyuEclV60
C3YH4qEky8v4c9kabAqMoe1hH7ePw2BhDxnKN2eAWi+DdNO32CI1adW7Ku6m7dD6/XKeJTFljXYW
rm1gwlipjCJ6CppmhariHXvT7DatKr49PJWIeU2+4/V7rbyGJ9rwWGYpHGBFvWDpxCs/iKMzsDb7
MGGNQEBWRxLo8lD5w2yPsGdsirZlU1ct50MrcEguUsfox7NretHDlPVXl6JjPerPsCGnVLJAdDiz
lFGvg5LvCFObC4zJCOQP4c5KlMZTLA+/By980Ihl7GOi62Yb7PvIo61VpG92xwgNsg/TyOjbo40X
/IHdDHed/e3r6to3THqSxHspgxcz1akArUvIY1pwhReHvktVtiYjsWwq/yQY7JMRYapj68N9Mhn3
zDZB4aaYQfWQTo3aesi7zr6P5zckpcl4lRhGxlnVeCPYSw5a2G9JDnxrkgxB2Az+AD3dsPvYW6Fg
81TD9SlaktFYaKG5+HbA4GwgP+K4R1xlYYu5jfWTnG1MdIhsw0BwRDHiGMCWQcPsnBmBjiYRaeHN
0gcsKElGQ055pAP7Pi5kvHBFiF5CiHLBAQWkEfm0JWYU4tRBupcWKdSIAgG99LQtiuIU1/u6Za7p
VKK8LOeGneXodjcfOROlPaCONOJ51bINtNjCiKL9TEnS8tzCkVHKN6YY9HW5zRN2W1R+Ve7F1L6W
yn4UHnRLzfoC0XfVON6tGa2dMWn+ia2APU/CeRTVjxmWsUlLwo+Zk10s/5b6KmUl0l9zuHKetEaM
gUBsalniya1sJH2dWBMGNyw5i1KXF2hhPfsEe+9m7IjJjR5oGCC2b2/6Ynwd60jB2H0FnPVFDVSM
ymP8ICG9961hrqlITI/+vY4ZzcldgkieJle9SEEAuSYt8Jol6AGsD2UNOIH/JBiDpGVmmRWXJGEe
CvJ5k0QSXcSCmc3x+WTY01Pd/y/2zmNJblxLw0/ECXqzTVPMMpKqJJVMbxhSG3oS9Obp56PuxNwU
bpGMyfUsuxRNJMw5AA5+U44cL6HFxAgti7T5IexE/VA5CkHiYk4N55UryRwA0hD5X65QvZdmQecR
juCZKQYB0cSazlD+7FSO57bjKXe6rgLYg4qOR6X2lzPoH0VmU9UwSwopeN1gDe72J71is0jUKD22
yTy8i1LlQ18H1v0Ud5xu+5wyJ1BnTdPgPAK+OYi5rd+FHSWvyHsh/RuX2FSxz/T6k5XVVEIVcKWG
CZouVhXGCB3PpB2TD6Ju/y41NE0M7X2qg2dBneisCm4VSmP+qU0QhVoX3Y/4u6EH42de0APuV75b
QI6fp6o5CdVaVN+18ezxMPlQDKqBEFX1iStO/NzBCWvsYbjH9B00UJw6H2Yv/VhbZfUhix86HsaO
am6XqFU0MMRUCxCYaH+WEQpP5eB9nRxVexK6mO8GHQKdBxZpVtvq3JkQ7wstx/Yc5Qbk3g8hxl0w
WSme9B0MalEo6Fh731Li5w4I9idoNTqaY4vtO3UA131AkvyAyPb0FTTXMcKBfBv5q/0HlN80NJOL
r8o+6OmqKoG7MRS1M45UnMNKKOzp+KjoTEOA4vY5BQuZY2lxmY3laKDw9NKNKuyl8TJmXDLDJHXP
+KeWuPhM36j2a08aD6Ge2vXIWgH4/vVT/59cs2Pko8OuWOfWvJt+FPmP+ppas/wP/2Plo2q48th4
06katiiaC5D9X1Y+ns4/8PhgQI/RVMu0WRf/4+Sju/9lmY5ru/y7bfAwwJJo/uXk4/0XhBrNBqqo
2jrSQK79f3HyMX+DnCu6xubk6p4hsUdmqv41LupIP9pZ+TSXaf5NGAU3j6txeP4XP+eapbKs3H+z
dv79+QXpfsXWKRKBcIOaojAZJuJJGTwezbMJvj1iUYDGd7gAy499qxUpbohEp0eaQVxAZCLNhyxc
+y3KSyulgKbr3aWrrNl6bmOFJ7ztfq0N2/L3q35R3WXLAPxziRQPCsqga+IxyjreV7a/r/3O9/j3
wBm/N1C1SR1hVw7LPK2RUGzx0msuoD0EJtpLuVcLreFvA8Piz9Bu22/GjIY/ZsAcOu5VU6+/bP+M
tW5C+LruJkBSOCwm7yG9QMTraCW4kJ8dXHO7nZlbWx8yeaNvcS8HJ3Hhtb//hPwH+3NWYShrs/mM
NzYi0SlGkRR2ZEcCecgCDoCIMvdDipozRsVY+93dNFT6ktuvVkTbdpx+oxKeeKstInpieLbmQt/x
I1wZp18kmKuvl7Fo+7ZWyotbx+ZrOuVctZMCTBXwiBnPotv6ICUDNfSQynAD2B9K29/NFfboalbE
H2/7upQLkkTh9RtVyUtJwnmpNFENp8ipsWPY/r62NkjL368GCYkXLtycWS42tLLhQxhbk3pfK2Fg
nFtsuqL7aRAl/iVItCMEasVoyitRZD+YkDzURytvAAzwEMltpwCLizCL0rrYWKqpHe78xN83+v+N
al1KG1NcUhh3SFTB7CrtsSvVJjqnJugTZFEUr/xjisywP6dBIYwn22lRohXcAeeX7RFaRvqNPKlL
ScUyowHPJASAbaTUHoYpMF9mhI0XPxvxqBSd93O7nZW0oeu/T0SXzSJNUGC8hMhjfMwVlwILAv/o
d972fSlrIKK56IIhUwLZBIxXoBX5qwOKeyfrra0jKV+0A0VeI4mqywD1BlSklXxSojr5c5iqfCdb
rDTx6yR4tVQ7LawzFdP5i+JNDfJNCl9Gyh6WCrdR57Zw/uUbedVIhlmCh8Idai6xju15bEGLA+1e
4s+6PQ9rvZDyBZst15iA7cEsFe7wQLgrhCFyOCSHNFaTr7e1IuUNzsnmlDmWuESV1YBiUTrNfWxY
ytn7semCeGeX+J1P+L+x+SurXI0WNgstBSi1uJgAO0bqFmbafnI02DfvisnjVSPQx6K+Q4RGV196
LIbLG9eClBT6SEXJVwSkrT4uPmMZZ6IH0o44S+VeyO1lexSX0Xoj9jUp9o16HNrRGChQgucIqZTr
RokipeLAOsgzDT198Hvt9Md2aysZYGGKX6fi3oViFoxVdenQLCnOgWjAjc5dVLze9n0pA/DGpxpc
fjm2physT7y7lX+ZmQr26LbvSylASRANLKpYQAnyFlcHuzqBOM3O219f2QZkX12sIvW8VpPyMmgM
CXIsoRaPZ93F6/g1g4NoAzBvrAa4awJSIK0o7EIJ8UCobLe/ErfqEgJXS73QQzT2NWZHEb33DflQ
/a9BnQHJ5q2r7LSxsgJUKTfYCmwLXuI5k9eLxj0FCfNhCBznn+0urA2hlBQKPOdUx8irixtPaXM0
u8b0FtmaJuDtcFEeMpqYB8sgcCExdOmEUUNgG39uN74SS/I9PRrjdEIBSlzUQNPzk2kv2KsEtNb4
EoMFUHhqaMvy43ZjawMppQeh6CFEnIylaObzz4Qb1ataj3Owk8OX+XgjL6hSXrArXYmrEZn+NpuU
E+zMr2BLeFAAc1BUJRbOsb/dj7VFJ6WE3BOwdJdN27V6xFyNse9Qbi8rSlixps7t6bZmpMwwWXll
mzWPc5TugDk61SsAuvrgiezGBqTUYGRB0lQVk9960I/BAWvwtTBQzSN/Htr053Y33p4W15OuE3o1
o4JVci8frCwvXtEd76NzWOYIMvHeHDh38xAgLDQWpqrsdGxZUP+5ElxPygq5ixOqoXE+VxNkAw0s
3LuT2hsIZGx36e0F4MpCFZ5Ae7dRucOIKQSQ26fAlc4uPo88KmMSaT1vN7PWDSkzUFAUehto4mL0
pXv0kEFCBhicyfbX1zqx/P0qdaJnkAtvicYCt7LHArjOScxF+7mcovimux4Ozr83gX9OjDkU11Ub
IxaeJ5TqbLXDJwU+3d12J9aGSIr5SKMUqujQU8VCdqwdnJvqipev7a+vDZEU6JgZ6PA7aiagMQy0
7bEDyuboaJTZ3ul57fdLMR4peuXlCisVfSH0qlWlL+EaxMWX7Q6sfV6KcLj/DbfekXNzPqGWaSnT
ufL03ZPYSmj/EnS5WkL2rID05IJ54RH/nzlISgD+KD/HY3iw2uBdoUQftvuhLT/4jYheKo7Xi3Uq
cFzDlop5LpLnWY+/ucF0p7v1c5MOTwIPQxHpaLTgI+ZoSLRvt7oyeu7S7avuJeoYUG/xqFwlMfh3
5eccpB+3P72ysqh4/vbp1oSiNGZkkMgxO8QHYdRqQtEOtYLfy3YTy6feGjIpvruxzwJd68pL0w0+
r/DzCUFD+17XvZOwzer7ditrY7T8/WqMeETus1hljNxIbSFDQ0SJy7w6bX99rQ9SeIPcj2tDcNQv
q/gxUezkBHo2OTHZPEp5c3C/3czabEhxXthhj78NsxFOM9IeOeCrDxU3DPhRmtqlNy4nKdaV3uLJ
cbLKi+bWZ33AgRB8vXPjbEuRzkO8i4cicidu+AFNp8cCz3BN45kLT9ztQVqZaUfax6MCaSbPHuB9
urVm4MUbjDgcoKU3XLYbWKkUu44U5DgGJ2Ko6vKCoqhyrGO9e8D2CA2CagG7A577aOgOYgjIx581
1Hk+1QZcCAvWy9ftX7DWRSngrXGywAaXhEwrYF83ZfOxA9P9tP31lWzpSDGvOWMH6InFDBZL+RAm
XYtNBAYM6EdjQi+OcVua38WMHuJtC27RP7uOzSnqvNmIVBoE4zkd57FJUDxoida77R6txI2zjONV
8PPWHs7akmI8G93EJECBtYxRGrISd/C3m1ibEikDREUTR1nA84Th2uZpqhfZhbYIdwJ/bUqkwG8t
kdYJVDM6MCefcqg8QQuPSINIXUzFz7R26p25WMlkjhT8QmAuhF4jcxFNpONhHo6xA0q4Dc3wdeRA
cd4eryVW3sj6jpQHEMWKvGyhuPFgrV/aul6A1fhXm9GD1XovczW1l7Rqra/bza2sgOW973oF5GCa
oj4Q7GOANjBVg7ADl3B0h1cU2YPmtkVgS4lhBvSGSA+Dh9y2e1RFaN67PDbu5J2VJWYvi+NqFbeN
Gal5yhIj9p07IcruHgpheluM2FLUq3XQG15BYg67rDx1BXoK3Iigj7gIct42CVKc60ppdYZGYpkA
Sz7ZvA88A49XsWooSu203cbaIC1/vxokHWscDUhBdmkahN6BLc/wm0A+b38dYYW3160txblwdRvB
5Ka46JlXvPRIxl6apENRB3NZOAJdg8KLMR+9eTG0LjIHh3i08tTRiX+MCupmVLZQJzpVTg0KMa0N
bO3d3DA/NhFWqnjKu04CwjsYPsOs1h4SjFGQVUvSB2cW3WsWz8itqv34GGfmgFd2o//ZoRj02teL
+PdkAsRDGpVz+RFpY/XoJgGGqCJT+neggbCwyMSMPEIe9khMuByIHorOhE2U8tr10BnZ/KAHbvlB
MxvIjWBYvs2FA15Z1docjNFofIiGYD41mQ0lf0AyFhxrbr9MumINZxMr+ocsdOYv/VjBfAXFp0Mx
1O0P6TBnr+Fk/VEno/qzRMnhgbaTP3I86ADPonKigve5RGjkImU7iiMd5BCIs67v9oN6iWDi+zww
qY8lKKR7F8SGxZUc6ChumfpHJzLdv2rNFq92oiOVFyvjQI3K6wDv2jzlHhD0SUDMoyf1ObZxcLTt
dG4QN3bbUCA51tr/BKJ2HjBL7fRzpri9d8BL1n4ezNK9y6wSjZcg6ioEhw33S24b8HSUyAOj2PZ5
8HfZgmzZWbwrWcqS8gfUf9OdTUxKWt6d8eR2zFMn4GYZStPunL/WDi+WlEUKnChnyLTZJYwNxXpw
WjdF/HEGhOWr4ajxONaarnEPJrYO/MQN6vCEaccwXpCmG1mzRuDiMbYdTkv2fWMTsKVtTTQAonU8
pSFmz+3nttCRCKynH1gJzockXhBnYsiB+mOw5b0PamFnO7vcykDb0i4H2zcuYph5FzvJVd/hge6u
hAiA3G7W7GTrtSakDQ41oAHrnbi8zE2LvhgCjhNiL4H53W0ivIG2B3ClEUva1ppadW0EstHVc7X0
rGdG+1fo5QW+6Iq790qzklEtaWPItNRSoP9kl9nuVB3CqdMhBt654vt2H9a+v/TtKmO3JdLMZogN
NTit1FdNsP9thCzE9tdXlpgl7QdT0OOOisD2xQusr4Eewd0bEM9s3RAiUgZKizcMyCbLf2ZJbu4s
7LU+SbtEYAKdRbEwuwgV3Y2kn2rfKpAB3O7TEqpvhI0lhU03zIpdaR3olNyZEeoakvaveKi0l6gy
TL+2B9OGt4/szc4Yrq0yKVqUoBozQ5+bizmmSGln0EBcgNKp6/GeDoVgu1drYyYFjGbFQ2pSBb/g
EonAHoT2Z81zxc/try+r9Y0x+yVyfLXKosxEYdxDj0JYoW0ge1UjPpWlBg4PHe5ZR7T98XPdbmut
CmRKebyw0OTvkgxkdqKXB8/AC1igGTdn0Y8xi16bdrwb4Zrdd5x2MZZ/2W52ZQBNKbPPWpc0UTkG
XAmy0S9DRfEr3KJ2OrWyCEwpDUAT8eIAa3aE5scGJH/uIqbh4nVmHvM8wJx8uxOrYyenAyGczMMX
6ILOVfcIObGqfgypEYlHVFuc4GFYKsC4iIKYpoIXmcb9WKENhDAohsI7P2KZpzcWiyxwKxDN7XiY
Ky9FrTR/xPOcqQenisJzNVPlzg2wrXCx2ruEuu64E9Rrs7f8/WqBKpxb1ZhnrUtYVeZnAKSnJPP2
Ymtt9Ru/fzwoY4PrXBVdqtF2jmkJ7QNFh/gMMvoTvutft+dubYlIeclq4s5yaiO8pDPxdjRI49+z
KgdSXQa5+XBbI1IycltEIKkSeL4JLeJoVJmx4HZBFedmedpuYm0q5Ew05FNetabnj9hifIGKiTXW
6Dk7+93KXBjSnj3mge6YShqgwKRZ3/oS0BHnfr1NT0NZVv2dQYFV7PRkZUYMKRF5ld2nrqK6fgWl
9jShTnZQlNk4hJ7R76zblc1IhrNq0Lu1FvWfy6gGVvy30/N4/gDyqBh8RS1Ei1+Ip3f3I4zyv7an
Z63FZWCvIqVBojmpvD7wUV1CeLKx4GeIpgc10Bs6e5KapXDmDc/u90BkKwvCkHJSPyIYEKFt7jcp
gB6g9j1Wbsh5Ihiw3aW1Bpa/X3UpqsdAHVMSdl2orsFdpU1T5NIqnCq3G1hbCFICSPRZr0WiBD7Y
2fYu9VLvgpfK+Ogm/Y0JzJCiv7L0MhmnnEGqygKbo0k7Ja6+B+BYGyEpJi0zdmwV7dMLDNqvfZ+w
wdlDsVPxXPm4jCSdkXIeYMQWF0Wdug/WNHh3Te45O2O/9nUpCFNeexA1pGSgOMnijKB6l7bVtPP2
zK5gMN0F/n69duBz4JsU5LrfhXb+DWs786gLkLxeCho7qjgLIlQOttFAM9EWmv5Yzpn34CR9cmnd
uL7EIz6Dptd/RWN0JyespDhdilCjslQjxDDsQvnQIzidYPjZ6nGIh3hq/92HcWrv7NQr61qXItOF
NI8bHUUYZA50hEcCFylOzbxHzTu47XFYRpAWoeIpwGgo8eBafuDxv33KBlX/HIZz88/2HK71QopO
ijKADcicF3OgEIP5bwEUOFMvU+d1O1Oytgil6Az0QXUhPCSXoQAGcgcl3swPoVOgZL7dh7U5l/bl
vO6sSow0oDZO98XqbeOicFw6ijq1PiDzsgdqWeuIlAjQudRJMsHot2kdQQ4q9QHnWrWbnZ2RWpkM
GSha6sHU2VGDFgGqd38hImQ+dZmjUcnN0RTeHqy1NqSUQH1L2HYWxJdgSoq7TjVRJFaGyZqOZWnb
P25rREoMTh06lPQCZkRbRAw9dG/xbUGkKUfpzzWc03YzKxOiLQviau8ykWxTdRXxHaMT5tkcugTF
a8x4t7++NlLL36++ntpmFpZjnWB/nLhPbT+XH7gnai9ZUtnftptY68Dy96sm9B6X3aGgibHWf1QR
hZOwMnc8Y9a+LUV2Fg5ISzp5cimaRjzDfsalwSyb21KTjPkcRpCLTW3H7OWVM6OiZ9YQtKGao6cN
IXavWrbWCSm0k9CcKyGU+GKrEVoNKa6o4bFQDHfvyXYld/y6C17NAAVblAJQZboEofnDW/jrdZo8
meP4fuhHfWerWKkEyRBQ4URYk0BKoRfGe6Qi/x4K0zlqQXeqXO1ro+ioKyWfTGX+vL2sVlauDPkU
ac/lNTLiS9fbQOajTkPBywzbP9QJQ+ftNlZmRoZ8QmrUMcTllWaccaKfg9nxtdqd72/7uhTZI9pv
ozaE8UUvNeWiFdzseHg2dsZnbT6kyA4VdNpsmN4XZ6687AwTszUf4qgzf7YaEGMEc5EvrcbI+2PK
NRUdzcmlWH/Z7tra5CwDerXiWlRjRW9za+k1fbzX6155QSM9fizCxHndbmLJ5W8UEWSYp2bUiLsB
LQI6055r1/m7GBFEDqf2h2dibDslVLPNCQXA7ebWloK0wePdDqiFosyFlxBE2rSh++pN6S5Wf+3z
Ug5AoRgHn4wVoJiJ92iFCHu3fVDu4KZWrnS/XtuupmMMKiusRBlekDB6rscc1WeUCEPV+BbNztei
MXfaeXvaHRnjiV5Na7YRdZBSsctT0yLxrAbUQbCpqHbmYa0JaWvPu6lFmFDlel+A0DjgbhK8jyrF
hDRTdo1xYyvS3l6bpt6LuqHUoqrVxZnKJj0nXr44EE5Zs3OAeHvOHU+Kf2TJRI/nrOJbxuKV0lRP
xjDdhhp2FprtdQQ6PGfHTtEpPq9QCPZU8YcsN5NTMgU78bf265e/X60pfCjxFHdpAL19PHY1tb5v
xrHybwk3x5M29joTAxYSioexdRU/GeOs3lcYWt2U15Ft+v235yMqh5C3MKBpc/vOsTDfDdo6P932
26VYjnPb4qWoCC9GW/7jlhnatba2VztdG3bpfK4nPQQrpVH8AhdYXwQx0kdqH+/c1FeiS0ZyolWO
R0Awe36NTh+IK6fD2QG/be62beTkew+TK52QYZw8Ds5o+xTUMmxDv/T9EJ7LZuhuOhQ6Ml6zg9Nr
eEmJY3iSJGfEx0J/yPXipgIpTPbf147mIjjWIhbtB3XFocDqUZBA4LLq0cIp2BZ2lujaTEjxG87o
2EQtec6enH/CPk9RJtPeCQ0D65tWqSvFLzPb8C4bh5c6wXRHQ2jv7ATubUQ6x5XiNy6SHm8IHktq
WxvwD+iSc2152LtFRvt8WwekIHbmFl2nxAj8QQzUp3vxtZla7cbhl2K4FPgI1TMfxzLkVXPFo5kH
X0ywv9u/fW12pSgOuhIgk5eFFwGWGNlFPXvkDDZfxn7aw0qvNCHjNL2pRL2u0APf6OaXaCoe1Km6
zwQKq9tdWIlhGaWJHkpqG3Hs+d6QpE+lyCe8DmoFT7Pbvi9twZUR9tBS2B2rdLS+NG1sfWyrZjjf
9nUpigvTRJkPQSIfkRW88vKpukQdkOLtry9f+c+zKTaOv+cIfLEHXNrYG5UCLyUAQjwKCWc8JgI1
H63cyURrMyBFsF7o5qDFgjWKjAHId5GgABNjU3bjDEgxrKdRAXqkZocv0vgeG4l3w4x3zW1DpP8+
RPHIaOsBW4AWG3iiDjgGTIH9gnoc7j54dG+3shYEUhjrwk3QPpuXRaS230uhZc07hI1098ni6rPH
OFubCCmak0wYyC3GgZ+RLY6DheJxFDrjzjS/fXhHMeX3kbK9fsKOaBkpLEfuraI2XqpYwX7CRcoL
+eLXSnODnQP825cqR0ZYWjlmY5MDMilK4vgklLRGD9hQEGUFmWprxXCP4suE52Zh7ATiSqjIqMup
IBWabR74pmV/xI0O2FeGqV5bPcceFhnby2BlgmTwJWOqpl7Om6DuxtU57rT4lFkYi9/2dSnajZij
WGJGit+3yN0mDcp/RtYaO0eytd8uRXk5BJXRAzr0sZFz/MCG+NVnRvb+tt8uxTgAl1q4FU9vRhFa
o09FuUAw0wmcZKfIsQI4QC7o9+UbIkIROQFLygj6713pfW29uTp7yvyYDRMm1kV1EoP+GdPIBzUY
/9nu1lrMSHFfDVXpzVGg+PC2yhqIKrSdhzZMsdJN8giB6clCPfUYT2gN7nR0JdXYUhJoPcXCtHJA
hk7v22fP64eLairVRy2v9/gpK7Eiw9GMNjawjXE8jLEzgTtLq+cYXCAa9l2nO++HYq53xm/l1Qsv
7t9nDes28vPM6aFUq0VKeNLr9AzGP5+ehVrlz7jCCu0egywxI4KEpwFOYnY14mwH8d8Pc97AcI4p
VBwGu9hsTxkuT+oJnMkuamolLmQ4TtBO7VA6lucXYVujoznWB/byPULhymzKcJxxamuLR0UuQkb3
hFP4oxp3D1Mf3nZFkVGidTNRLA1N1ifA/z/qNoWxpuIq82V7+b9d+3NkTKGHwqSmlaPntyHenLP5
s3YUHiiSz8mcBwdLC17aYhLvlbi/qVLuWFIKNEXGbcWsgsUS9tMcje9tr3o/VKm4LYHLMEODd/Rc
5K3nhx48I92aM19RMBjYHq6VybakJFgBLm9CUO3+OFfHuHdf7Ex54Wa9V+Bf+76UAlHssgbM1z0/
qLKPnZbfK31xZwXVTrCufV5KdkOM9aPhppzTAqxm3L5MEDnq6sNYidsQGo4lJTd76HFpKOmBqzV/
xjoLya53jjcrv15GDrY9Jq1dR6ZRAtc4O1UZoFJeYG4weeHO6lzJmzJeEEl11w7UgsvoEDmfrUGN
L4ajeM9OPf60U2PvsXxl0zGXHl5VxIwyyJpCgAYKsYI+j1WP1lHVl0cDoWCUDGF06mG3t6+upT/p
WOBGUVCZtaB4KCLtu244+c8qDpydQ8fapEgRkQQN73Q6DAELKvVJLVH5pJZY+rOd7R381jogBYXn
hAUY7sD1hWmLz2Zg6x9UqkL+dkivzYUUE7ptFgM+nEz5XCHWIbrCu4xhjV28FyKDbGE3cagmR9nJ
IGudkeIjx5cmRZVW8UPbxsVhFGTAzCzP2535pW/0xn1SxrTFPY/AQ5iRz9Wy+dsaxgzPDTUe/55T
3gwQ5J2edRXf6kmLnz2jcsJ7PQrwDBm9CdFwSG1/Olht44InSuvJUzTbxWbVxJpgnmvrM3ZPrrnz
U1cWjoyIS7LR6sSYuz7PpPHXoUq8T0BZcWS1m7G4bA/HWhvLnF/F2TgqXZ7GTuDnMWrmntkhZ21i
AVgpu5iitSaWTHLVRGZUYYJLB6E8xPEx9ML3NYrfepjsHLtXMpKMeEtdU8zWpHHrqcNzn0UDRiaA
0dK+f+kQZDhtD9TKqjSWv1/1Iu0R5XUTihyOhrdNao3lWY2t6njb16Uc0bdOomk5yr6UOjhL5KH6
KVCd6uP211cCWIa78b5eOIHoPD81EwwJ0aeOQ9s5jM6M8wQXIXwEvmy3tDZKUqpw3NCIc+SGfQeJ
0x9qHOJKLqLg021flzJDZ5aDghgq/QjdL5Ylxg9d4Eaftz++soxkYJ3ozVTNsSvw7Qhrm2J4Mgz9
ET8WdInMPWjjyvDIQo2NrZSKO3H0UuB53DnIX70b58563e7B2telWEYDBiXohKOXhyyznyfYWgiB
V8f211fCWAbKjXOvWKbogLIGffvVQG/yhz53ymNVK9VeHX2tjeXvV0GmxOVsN4OHpVRWZ/dljs3X
aJXduWSydyJtrYll8K6aSPNgKsrCcqmVZQ+WWWB9lX138uq8PUprcyAF8mBqlhha4fnZbDuPYdZm
WEKn6s69eG2NSvu8CxUEO3MOX06Smg8jiqjvBhSa7nNtMSahkOT5291YGyUpjoeEZ1QMhSnphs2P
fMi/Kar6BNllD0S8cqnS5UjOgGHZWko2FaIo8VEDvn6IK8sp/EKkuN9At4ute+ZHre8CWAaY1xaC
WsN291ZmSX7Dt4PZtLQxcjCE43Tp5RPC7SKon2/5ui2/3FeBh0FgZDr+gsI8VaFinGYl1XZ27JU1
IGP+PDugnIDguB/iCnvIG4drytgWB8seP4+UF2/pA8n69zBROrvWAgwzfGpa9Y+hneaLisPfzj1l
rQ9SpspHbYwdlyA0lew+TMboaDsYRWYwkEIzug3miUHD732YcDjMzZRXFT0sPtSD9+rl1XsR6J+7
DODfbeMkZ6zI7j29plxt5l51LqvA9muvrneONivrVJOS1VzaGLkHDckK9x+ewHP9HNnxl9t+upSq
IPAMdq63jt8POY7KUx5jmxuUCHTeFmUy5C8c+invzc7FVwwHnyhu8NXL0/bzbT9fSlFCyWqMAits
saZGf7LSuTjbvXabOqojw/yobo5h6oBqGKIyvkviPjsPzZjftmpkfN8c1E3n2cyrVdepbzdC9xd9
152Hh5XoktF8TYH6eO2GLkZ97rORaT024N47E3NN/Du87zcNvwzny82G0wbuHH4VNMlXbGOMFyxm
xE6SW9l/VCl0a4PahUhsGy69Mr44elSfFHCQj0hH1Ttb3EpsyTKNuoqBhlAjMlzjGg0+OGP0xc5j
4I+3DZAUu2rD3bExDdt3h7ELz2Nd410D/rHeWf9rQySFrxFEmmOGlAkLt7O+z2ZpXqbUDe/FOIcv
211Ya0I6brRhW5lwIdhq2Hs/dWYcnKF9JaeoF3vI07VZkKK4dEwvdg0uDIFe4mM0NM0h7MVe5fnt
r9uyaGFfkNmaZQfAYufMxeEP3VKnnfl9O8pwWvh9dzGNCWuNkZvzkLddeKg9PbqPtb7zy7HFiMnL
rJ1k8fYs2DK0rQ+7dFYFnaDIfZlGvERF9d3LjZ/bk7w2Rkuz1wfiYMzxKZy5eiIc+iUv3CS5a129
znb2+uXE8J/1Fttb2r36fjMX2aAk1KZsRz8pivk0uCN+O9l33qwvmTv5lafdePCSQkJLwhpYqe1Q
NDRSbMCUOsNOqYhU9capkALCUQIYCSX3k2rUsLqMcn/S3DNmsjclVduTosEcjWLoJodoGKnHnCKv
BRWFwK95mzMFT7W/T0aX1m7W1i4HL6fHPlOozjHyMDvbXkorK1VGvKUGKBk3JJh57I6OnZt+m1Tr
qwN1fGf8V2JOxro1RpeIauTsazjmx7Fo+rsChf6ytY17BTvt7V6sBIQMeavSFh2JlnpVOyuQqGpI
amqA6cT213+dPt+IBxnzFgyTneXBwMNj6kUh8ngWmk5j6EziYGso9jy6Gl4rgJaxb8gKF3WJosrs
LwIzxvof6A36t3AQSL8GpivuE5Awf5qYXmtn1xvy23gy2NH8vkzg/Q6ti8OD7yrD/IA5nDsehnEY
9vgNK0MsK2pNqWnPtZFYlIlSiiuuOlnf8c/M1fP2IK8tRCmnVXln9Pk8un5Rwks9Ocxfd8Cl0O4O
lYOjyM56X+mGDPuzEAUcoXRRrij65jUw9P57Pg/2l9s6IWUzt6b2G4Y6sYrxN0uGgp2xmNa3H7e/
v/brpWTWTJNii6ZwfTWbbDQ/7PxLg7DWTtpf+7q0hFzMZzQVvJAfGZXpHT0vwT1UDM7s7QTSWgNS
Kos7W88EYjs+5Sfvbw6G02e3MPrX7cFZWUEy4i9LnGFGV9LzBRbyD8ZQqec+yYEXBq590xXblkF/
ATI78BMiynUYl7cQegBmH6o0ttzblqcjnVAmnTc5D86+X6KI4jsjzg5FHu+pX6yNkHREDyvHS4MO
UG2Ztsc0NLhk9AuweWd6lx/5RpqUYX+emumdoxaWr5XzvR144hhlOl7WFRanTXiKxPBy20wv6+vq
fGJExRj2gWL50OYHP1d4/EhNU/3QWHN142KSIjkfEmXGFpJtfcj6V6tXtPSQxZWH0cw8Kt+2++Gt
DJgUzlkz4+McDY6vi8K6HybD/Ftv60Y9it45K14Ll3r4BLMrOAxlntxtN7oShDKeDg8HsCgujarO
yOOsUbVHQxF7z9krXZIRdJVZmaO+QM1a7UuQzUhFtRcvorTdm2ekzU8OV9ta28VorqxoGT6XTXoy
NZhw+6aJw8OhbwckRZUaQ/i8csydrL42YlLYzF2Nx84IGcMss/4udpv6Ygl9+GN7Pn7VVt4IG3vp
29VqdnkGNnvXtf1y6g6dpd7hh3tssh9T1mJh3xzcznxsdXE/180BM9InnrVug6nbthRI+cw1bkic
pelJ45XA8A44WCBi1dTBjctNCiR7ijNRu6btI6iPZapp/BWk3m2qQbYMrotboyqNVjP9Ls+qM6qY
zbHug+zAprJzP1lbz9KeKMbSnFoUl3zDCg44xN8FBkbjpZVcEixF03x8783uKTb2ShCrq0HaIzk4
tnVUU5OkfpXafpaqRXlOOvzED8asjMkxxgw6OKQi8WbE9utyPE7BDF/OVvPydUj1BNLZoAbTTVAt
WwbdZVz2c5j2lBxtwH1JgjA0V889zc6V0JJxdhaUC1Byke1XQ33HRvclNZudktrap6WtFFqx188W
tdLMHqczYkf9sWmGPfy2viyAN6JWxpjhEF9N5sxRDA6b253dKc3D72j+IeDiov5bHbpY0Z7tMK6V
Q+CYQXCPGZAz4Exdq85BsRVVOeLVpVmneG507a6OPPTp/puzL9uNG4e2/SICEkVqeNVQVS4Pie3E
SedFiJ1EogZSEklJ5Nef5QNcoE/ddgz4qYGkU1USyc09rKEXlJvz4t3+HERpUhIaf+a18U3ukaWq
YoPEZFz9PfC8ETsvQWuLAKCMiJQf1TKfwnp4Evvewlqbv7eX31qBi+giVBLEWcdev8C+hFjmHD2R
jxGE4kvQWv/aqmt8zKFzpKFPmL6MvnnMwvTl7y/nrd9+eTUnJgqyBWX9mnIN3u6ylWQI3iNWv94c
/7V5LqIKuoA0TJYlPsIWwnxCcwje1TskZUsFibXKjU32seh7CVzjQneJ5wkypZXR5xnTx6DoowZ7
8u+v6cLp9v+ZbMWX8DXwRIGJhZTFsaGwuKwIl3YoQiA6v4RQS7kb98Gx62E00nwji+iaavBU3nUx
IlcJ1xBIq3CAdBwck1xKCtPYRebwi1w77JV2TCGVipS4hLeSjmEw4rb3CE5vrMAlJo60tBGs5vxo
jHh63fyv2ydp1leb7/Vj9dQlRHdvau+FpMmxBzHIw+8pprZglJj3vA3e2KSXKF0VrRmAm+hXa8Mg
5IuM52poafTO1ffWp1/kJVm/NjBxCfjRo7UIWbpMnqG3231soBuzi+jgoO2Hq+612gy65mWbFvS0
0EsO3lN9eCO8sYvEI8FWMuu2c9xZLMm3+RU/MCRZHtbBx2ZCMbsIEhCXBt8oNvGxbpGH5BtUif5p
p7r/0CgxZhdRwiVw3uu1wQKMzXwVtdwUSWzkO6jQt5b3ItGY4KkU7EZzENgic/a7GU5Y8I9hr+JL
yB6c5wYJXDE7TiFry5pkvEx98MFC9hJml2p40hiJvRNBrq+FUnU3NjlVUjTnntv4z9+D2xs76FJ7
DiB4D8Yd5mWWzusja5LgIaFOvEDorpHV37/jjVZ79Bqf/pX8QwkSYO4eAXpZkp9I5gYohgYKWsF+
7Bkyu5b/tlkjvttkC9d3vvONlb9E3wEMhzE77ubjlrXtXIwhFMCRMi/s99+f6Y3Yeom7I+ssUetj
EgjPwznNF6t5VDDvs19xotgXB5DC09+/6a0VujjjoNWiVmoXNCV7Ye4EMpofMZC0D3Ufy48dwksg
Xs/jpJ4nipkgie0VR08Po7WwP37sAS6OuEwn7caA4gE2yZeiXbf6DuJm6Y8Uuf47d/RbW+zioIN+
ImK4hnIsd5eAyB43/k+rKGM595NLrhrfDPXttuCH5B7QpPesoN/YBpfovCHtImwsh/DVsE/xpO7M
kJQelyLy4a4p/v4C39jLl/A82AOmmZAbek5xmH2KRssO08Dfg/O+9ekXNUTG2IidjAzW27C9SVkT
nmzL+3fO4Rv9skt4XqvHfZUyjI5OJraw0Bk9I8EKD7DPttVisvqQpXX3saNyKWUXsbhzEqLsgI5M
gyvaVqi9hA6pgMAuYBnvWRW9cSIv5eygMmYhXt9ExxSH8VV34zHqh6EQe/qx83hpeTywhvuuWaPj
woW7mjoxwQSHvafO9taCX9zo9VDvoQ0lOwaqnw79ChB5sgXz4WOb9eK0T9Ddh1fvwI6vlMk5p2IN
v+wwO36PyPPWr7846f0EsVfS4PPb6IH5ZLxjPlUf6wNcYtiAgtBh23RIM5c1BvKI/davRscfejGX
0DU0vKEAtCDT2YTvrsNeCHDpVfzOT3/jnIUXp3hV+x7KFX3pQKvRF13d+xToNeVxGBhz/JAEJvvW
rtQ8//1x3iAsxJcwtrqOhfVhGh17K1QKXLuFMgOarGTNX/tVt1alI+wHKCwadTlFFhYYUGWFXVCp
hGVrzuBGoCvaolbKs43GruhiCJYjMVhgJVt3AZSewBqNzulo2ndu7Tc2T/D65//KRIhYJFoZsJ4H
SchUrg54OYzzxyRP4ksz5raD0hL8WqPjlmDQl++T7E0eq859sJy4xN3pAWOqMdgQeEy3lHOoWUGk
3Mu/r+gbL+fSbJl2jCjPsWH8RtcTSJHjPR/7j5nj4B3/31c/bGkC3aiAHqFtM5cw5zBn6TE+6Yfu
PbG1N5KA//Xr+NfqbhOK/lkxijZe/8lZBpAZFbfxor/UEhjCka30ML07j3/jFriE4kUWMKQ4kdER
gjrR1WYJLfaajacUT3X8+4q8kV1c4vHWDpOTBYrxAB9nY1Iw2U/fsqBWcxHJDgKCLIj1e5faW9/1
+lL/9fI0JHS0HaPwKPlgyzQYeRGM1N1GsEF4TtfIvbPL3nhtlwC9uDF1t9cJPWrvDUYYUBYxeZrp
NiomM+j1Y9H2EqkHw3iz6tfttmHEe4L3Rl22wJa88xBvHJVLkN5oAxCwdBQcyZimRcvipMTavAfe
fWspLjL+Qe+NjjHCP8L+SkJQxN3rYN1KuEVgUPqeCPxbj3B5HsmQaNj6UBTeO/sK9r4qkjpSX/++
c9/69IsswKVtz0YVhMd46davExu6234f33OKe+Oyu8TJrzLtd690eEyzReR+MugyGk1qmxPdBF+C
dl5XENRJ/Q5V8r+fhl8i50VEuevWDd+3bYAkMDsWGDObdwbu/73c/BINuHEGF8rOhMfeiKFiMbue
B37YeOvyJAEE9CMrwi9xgc40aTrsU3icSTM/Ovgaf+J6e69H+t+nml+CAReV0CwZ8QxucOJ2FyS9
DlToxhysoo+hf/il3J0H62KHqw1F2t2wh2Yxw+0UU/rzY+/nde3/Ff9am64T8pbgCIv24TCi11WG
bf+eH8Jb7+fiSEe4tENIsQTHXUt/GLJs0Pm6uPoMsxGQJD72CJdH2qXQJgttcNyGsC5j+Kdde7Z+
zDuPX4IAE740GuiAEExDNn1riJdfQdd7t1X61hu6yOvTTXG1qhpnjG8LvMm4LjeYwYEE2AXvlFX/
PeeEV83/XeKEdyhs5YYlJlPyVSEnLfZ1bvKYbOs1EZGE5VrQn/W09l9t5N5Dmr7xZJfowIQMzSRG
xEIBHw+aL/PMnzMXmrbYYV63V39f/DeiyCU8sGWaNJD/wpXkIncVhpuoCNgrh803SyVXY99p+P93
7OWXOEEvuhDlBAmOYQ+LxpMfYXQL4ri0fVXbRM4VdAk6CkHg1xT174/2RvhNX1/sv45mD2W8dZIy
OAo4aqJ1BDUvY9vl8LFPvzj4PknWNGhexf933XxSmoRPg3PbO3vurd9+cfCtGBvowAl6DBO7VDNv
n2HL6d95MW+t+cWB5/NMNfi/ODMqmY57QLLTKHsPXmKS3kFE6mOC8Ty9uM1nCSYCHRt6XEaG/tns
1KsU+nuN7oj/r2Tg/z8r5OnF4SepDEbo+NLjHjXNn4BtHD3V1LhusBC7GHT/ScxoJ1zxvV/3fF+c
Q4k7E+Efa6mHtXRtvQSf+AYZ0MItclwraLjugPehIq4LKKLANaLTfNbfMvA2gzx2HVvLgNgu3yGt
YNo2KFgKLsHW/aMXd10n9Xi9ZVF9n0bW3cNLSRdySdZCre2eL+nc42Kbwpyk05aDknPehf4nnIM9
l1nTF327zkXM3cvUE1goLmw7xz5TgOSrW/R19jLDGKus+/q0MdvmpCdzHo+qhp1aQiuZwcVRuaFQ
QOOuWn5TPCCHvp9+rdG2Q+q+ByeRNPdi87/lXL8a44VP3C2/4XL5jZvgq6FbXPTU+nwNzFaEAYsL
ZbYbqSlk2EI2HggI0JzC/xYwX1k0HT+vinyO22gp5Rp/huOqyZduubNz+NCH/OswQWuEUyShwxTz
YklmmDHHwVY0yj37Zp/PJNi/p6BIVkkGs04Tyq/p0D+1Wf9pxd9XsFtdyp3u63EyMivmwUUy752F
UR3pVR6JzT01RtNjw3CjdI293Wv+WIudXLXQMkYPP8ppHNx3mR1yiHR/lbBCLZRPG0xV57lME05y
vS7koBr3oizUoQULVG6D2ADB0pxttotcJBCI09Fzx+sN8u70t6rZfcBGfkeUPSNDElAmiwD+ENHv
gJIZGivDcDRrdl1P+3mw2RnO3i988L+IZldLP0bHnZk0F/EAh+/a03JHYpqD26TwiGotlrb/uXRp
WNqVuXyuoVIH36Luakygm47GPj/BkGU8t7tuy1CIvYqi/p9EtDda6jSPTchzzmHDwWj7Z2tZn3d0
aO5tMz1AHKoDBpGPeW+SOVcYQudJN/+CQpMrzTSsVTIEX6dk3Qss2w6jzd7mLlP7ade2xoBQp2Vk
h6EMUdrlpjNPlNvHuV4+cRIC0mvQo8U5SjHLBWDCpu1jA49HjKd1X3IPTewA4sDHxpvHELJiuVqg
VqdaP+dTEpob5pZbHKrfyRSckiZJi+WV4r/CtikPooxWRMs1p9J8GdiI+imcXiznP8HdQlvIclVA
DBV6wxSraJv0n1WOupJBH1YTWhSFYK3K2db/mGkGv1hi0WmZfa7D0eDQyd9Moc4DivhuYeH9OqQw
3Fz9lWtWWWRJf8NZdoBYTH/tF9oUPEJnsl7JtWsHf1q8/tTr9sET9uBjHBsM/uVREQS8YJa/wsZG
gAzL5aB0itxW8YInJjuQuLVlSDpfbAPQS9PUkCIe/Iuha5+TV8F8mJ98NnPwVSTZ/USdqUb4TuYt
wlNhA4BGNg30t24MO8S1+qWXrQNmdQE2ZhIcvmlsLQaonOTeyqagDszdlDp6iibRlsqx9mCcdUUI
i4GrOYwXOH+6oCAjuxvjts2HOHlRLn4ycw32CYS6sVOszVeIyxxDBlHYLN3FI9pJ/DxZokW+BKCO
TFEWfAuBnv221B1cS8M6hP7IMi/iPoPrIyv4pOl3wYdOAy1l4lun0+UsbNQdNKAkD8uMaGMDM65F
wtDDLhIoPrf5SuLmgOPfuCIKVvLUrbDjTppoabAMdDkO4c5OE5Rlz8GsgpOGVclhjTqGGyfGr6i9
9ed+f/WKr0ME0B0QiisM3s0jd/2yFFkNrhkFRBKdt8mpm2Ba0GsUDRcsjzZglHKo02Z3gZX9H9+2
/NpMwGzkWiXqqGAwWTJ8rchtHLXX3FJxWg1NbB6iJP9MIhb+M7arvgZuf/yTtXNzv6QTfwybtPPw
wg7D+ybT7k5GyGaLlE/jPUsb8ou5bf3SyC3B6qbkE/eiP26wYWlwx/HuWjtAuHM5SXebLL1WtxMM
uWDFw+OR5IZG0U2WmO2kI7EPh4bo6JR5407Uav9lTTP71cD++IY4kOJzmD52cT42e10u9NXLYnLc
j9VC0/l3AqVzm7din6Cd7yAyuNv6kbzyXxEh7tqNv8wGEJRx1mMRDlmXT2Z6cfW8PfTTDkpIpG1O
g2D5PMHL7QydoFswLV0e0f2YxvRbPUSPKTZQDvG/BZcXnglOabKc7PxEqKAlJG7Q89bYfzyV331L
Xjw20jVr9L3tJJBTEHX+0gc1NkmciDM8OOocVji0moIwyEcHsgTC+APvk3PN6ROYl/aQjlBLFk66
s9DJlM8b7wo9w153mDGTB5l7R9gVy2fgp1nJgXEtcOX91J341BN0reMlmQoAhcNrxxZYfqaxLyKu
7jsFQ8tRzQDBSwyrmjm44zFVuMtxWGf4XF6pZLgzsCUFl6P+shs+wrCaVgwt/tLYieMCX5eCeuFy
quWLbjLQXV3cFdatK4L6aHD/owgZiD6OkRKFimeSw0j1bvCmKep+IAVG5iT3Gfhpo4q+isHpwgdI
L5TdxyvVzj8xGYYhVYOB54jsJHeROW4xEv851b4QnKfFBgO0EnjlL5MDt7wbPHTDguFnKlZYRivT
VFMXPkEEts/bMByALZas3Pgm0SzN1mIkyw9Th78gHdDkuneuzBZyivmUwmm+70rTAQkIXcKnEdpI
uRroQxBG6gxiBeCjhrvbeBxS3LRR5yAWJL81iRnxaEtyaPdoO0xq6h8Z8K25N/txbGRwWHG/AWNS
365Apf7eN7/kuOSDE4AJ7YHQKT7My8BPdUsJevjgtGRxOg5Fqqfk0AQGnoxw0mlKeGyLDlHeddO9
6gnOxSw2jOhGeAn0t1xFcjml4K0fhH89LqgLX53OXcM/R3swT+AMQE2y4L1OHrDJ1pJSnV5FWfha
ugv5a/VzdxW30p+ARHWV25rlZxC3U5Go1H5OVxadaS3SkxNeXc0Z949BRNknTXf1UMOnt8up4eS5
Flo97CGr76DLGR9INrffJbiyJ7hl1g9w3TWlQb/jU5218je0DtpqbGd/m2aRuYbkYgNFoRnjZlmP
U1EHXTbkC90QIabUP6qIQcktleP16tZN41qGjfjmg+w6aOrgCGGfrdogvnzvnNhKmw2eITLO9hZ7
nX7XTa+/NBPym2nokIl30QZqnptwhOP2qQuX7tH4gVbj6lKwY6OhwKog7+skumKLVtF1Sjw/mJ6H
2LJuv230VJc2iuXXNRTpeVC8FXnKW3BYcJPfqEZM4uAj1ZdN16RFlNS0AEGzK6Eh1hwgBsUx8qa2
or6PrsaMTpVozc+pJvWLtPv+MmwN3lMT0SqGOe1zFm/ZpwwdQewM23818Kt5WMZ+OaRZrao+k+1R
mH4qX9f5VsLCC5lFIgEQrclJ7+18GmYLFhtbILMTxdsZDOYByY4HhBVD8qqFvWmBlGcvl2lkT1Hg
4+sVZ7dMdaTuptXMpSBmwxxiDD8bIPUL/SpIZ/stAU4wpqVNYnKfJTw+DQZTqNzLDCGzqWv6pIXJ
5hMEeeD6bmKzVTD1HQScTJOpz7NWB99iAzWj3INAett1CTmPQTeAdTgFW07rtfnc+Y3fY4Jsf7Hd
BE9byKPrYQ/rnzutw29UBFn4JHij0PB1A4UDgHaC/Eh6vMzDHLpaFoRoQ390WTi4UuxZ+9yGap1u
RThNU6UcWIJQJoaqXyFaTr7D5rUeUJ80/TcR9QQ8iAZNm3O4cjJUorGyzpGsR6yM+sbuZ2zzYT5H
KcxHC7rIlgf5FNXdHwZwDkI56cE4HNpEuBPsJwOW64wvbakdGPfIU+k0V1uYgQHRq7YpLLMzPcG9
ADodFp7O8jft4X1+rVfX1aehXkOSi1WsPxL4nX7qE8PBFZ/XLr5umIv9YdlJ2OUCeV+bL45N6/3q
GbX/GPTG9wKIEuRJSmrTXaVSZWG+kWTUgGpS3FkSJmowmhSvxL05TXpwEZsGJRL85qegdHu9Y/v1
WIIHgmsICrXtAncF0OIzeQx1m/waIKi+FSBThurGUeAgypq12Xhmtk/lWRGTTrkcSWiKbPKzv2N1
GPWgf6rsRoUzEkOxL5bdsyECkxUuPygZfMYNbs3EiGCsyKI7DGMH4h+zWY7wSeAR5tppxLw9CBKF
7LDG+/4Ayj6JnoFKxUia8hl+2LDnZV01In1Xh4ntpL/vyIw5ity7ui7VEsYCVvdzNxcrXePlqMIp
Us9BZ02ADDOKQpQeXgT2AaJ5UXful0lgvDNDIeac2jBEGrdB2PbR9cOenhfShONxdnrGInSj6PYr
mQ0svKqHyaR3aAMkIswHvdGs2LKN6NxGWLYcOKIYRo2uUy3Kz3H51U6Jk7eOc+PvaCxhIZ77oG3d
cySjri1qkiIgELmE6blvpE3zjNsdCCE41c3Qw0F4r+huUBkEkMHo8560w2mmdQNgOtIE2Dxuo0Xs
gvJwXQ2UADWKmxCnshEr7uF1w+Tv0TdRQL6/2mRHB0tDJNNB30Uoe93EPtvaRtBHxvgi5xtJ69vI
MTqUrUTcOCnttzXHUHzssdu7DZtKNFlcuaXTBN0OLtVVCihy8FzD5uWW92Og8wiuwEicUm5aPNME
PSI/hJk7BHCFoij6QymwvX02r3k822zD6Z2gtYHIv04HHRrzRwu+PpsFSsrlBsna+tRJwMLvYkVo
eqYU6n4F0Pz7miONi/Yb+H/5sCR6auWtWEduoCCRDuOVNPUYVnZfIwkTtWWyT0nnwugr1RFiGG7z
zRWrbtIAVppD0pwBdoe8MSP4T1VD/JzeNG2g7nWfYa6JcrPWB9zKqPuiyPbdbUccSc4WCVcHSYMe
TuA4gsl6BZac/VLrIf5GRLO26NRQzYs1qDGMKODh0egDKunJvfi1jdgdhqft9BtGIaH9DdF1/DwF
37SKpiQTL9QP8mfIUR+WIEKZKOe78+vdHIA/9mncgfYrdJym5DPsfxddprWwAilVIDEsBzPZ4TKg
DPcC0N/oMO2qA8do07IpHXIZhAIrWvEZ+hj98r0JIOJyFrKZnvcuE+KeSTrDxZAvZqyUlIMpUlcr
d/ap6UMs1NIPIHoKF+WObpG/8/W0ueM6SkfOQ+z6b3MjTHO/bssa5dZu23SFvRNNufMia0v4mfC9
Cv2mtiOd+/BPNLXBb72m+P/GEEniEbWdTm6WRIcDqu8NsciP1vLbeQVP48pyo4LzFPndX7GlX9ZD
wGoib7FjQv6AkYNF7wpccVZYHm+siuksbNlvAWr5CEf9B5xmtfsdBID7fmkBavI52sc9O6ZRnEET
MbFQal+HIQ4AdAo09Iv7dlyumZGpL8PQJKKKt33SNzy2XhRRzEh6NdAxDiCLp1J6nMIVxUCG5g0q
D6I3f2hh6/cr1sOmSjapheEOsu1wgxm3ic56nwzOsMd9VVoy9LyqE99mlTFK2SMacxahvuY9dj3k
Xtu8nfTOqrRbsr0C5WNGkQBRB5JjohAsuR3Qhr1GZsDam6ZHSVF0y7b6MrCEsQogRHK3zoMQx6wB
HSVXwreYVAKGqHMtg7i7RtY8mRPKQqaPa6RaVw6I+KjEkr0R10Iy35dE7NSjWybrP0FEyFbF3Uxl
KVQ//DPwrnkCWVeFResU/ZO0QKjl42o7U85tEs1la7foHhyG+ffrHyLvhb9kU/G2JX0ZM9V8T6As
G+Y+jvk/hgX9crXTNp7Kxc0rYm87kHAq+KCjP2D1b7xaMYNbUMbX6KrRqEV2hL5gI693yBSMh8TY
rjtqzSdxhsZSjEWB3ailha2VEQeVZG3s8w7HqK1WDaGeh1efjvZqaaCehJAbN8u9zWDeVGAoFMa3
fldgFTVO7wSghz2IQKAw47DSMwphnpRLguc9aMjZIgVPxwX1k4DyEjYg7FEgJT37p2ntWpi1o+KP
cyLYzn8sPZiOnyNIEe4HBpma/hEY1TBp0CqD9kGxCGMfkk4BhsQ5tIu+DB3vltPQgApVrdkwdFfL
DAXLXyFv0vCcQWQYxKdw7LvvsLoexgPic4yW4yIppOhxIFVFmi5gZbdZ1XzCBQbb6I6QVMkccqrQ
lUcCgoH/TQ3Y6lY42FrgYGRdNr9IFcXq5PdE7CC2KK+uIaK4R6+R0LVjEeP6WnJc6pPIM2SbuLg7
1W33KDcp/qLuMJw5jGgmfkJGp5rDghaTya3ZlSvnGPj4qxbZYnhmRCbzWaGzys4jFeEJ/tP6ZoAU
rbxSg0TssTTyKD9nMDmrSIYwFponHmHooHgtT2bRfQI8tOKPm/MT8vRB9TEaLNyg3dGvdZ13He1N
GYeMo9W6Dcvyy3AbkBJvU9T3cK5Dq1Aqxh8VKPkKVwi6nBVwFk14wODUICqCO9aV0B8T+rylU/1d
4Dptb3s42jIUp2JOcigk++yOZ2IG+NuFk82nLF3LqKHbNfw0tjE3alOnWWfhL3TEg89obiff6ehU
jMtzm6u9n1eo2Q+zv39NclXuWgmgkojRlU6kye7b2W0qr6cEzWPBehiT8vYh43EEgZfAvSQybb7j
WlmvO3jifalJGCDFFXI+Tt7PyCc77WsU0JAx7MawOVDSJlUMHazbYFO1yRGVcHoZYj4cywy5XsKt
C177j31bLUPdPXfzhh5J70xy0yoovhTCEo72Yb0H1VgHVuOOzYIKBGj7NIZUWhRFC38aNHoX9QrQ
Z9UtHakSo5dzj3XF8CFdAmyeOsPEXnfwoIWQbHKY+b6htoZJDzhP2n5yEZ2/1v3oDxw9Cnnu6wZC
7aG16CwxQr9njfXyoOdxwOSh1SlFUbCjL0xTah0yntSdYo9S7H5i43zmYY26WAXdF6JqOI8Q0X2u
pSFXO6HYhlkqb5t+4zALiVNQGvWWrIh5kt4xgQlCs4bBT7hC2eO2gnL9GrK/dt3OS4/h9zX3qruh
+F7Emql9TOY9uofXSP0jWNQfOaVtsW5st3kGXfjT7NYgynEBbuj/bhmCBEmgoBzhksIM7WvvGWbE
bRBbyHzN643vaPK8xAsCTj/xQ9Yw/TwYqX/YWTZnw1rza0hSdOL3lBowWVEB5Xsq99sERcpPCOlS
xMx9W4aD0yN4yJAUbaKCJmZyZeNB00LSOluWu5VTn88ubNsrK9IhreRS79uVgs/9dkA5/9J58bUT
bKnAs4vuwtgPaRGCi1VNANYjE0S9dkgmZYLKgwKZ5DhvFP1htz2mvum/71E0lJmBBFWTru0jNKPl
nwkzmJfUG/pLDh7J6z4EPa4kvpTBrAfUSMO6XLVb8GBSgiGviF4oLupbgMcwcxbMfYt6sRTBkmno
IjBbDlE0wXVpzIpwI/XXKBGv7re989XiLFQDW8hRYWq05p6gs5QM8XQahihDYwHWu/i57LCjUKsy
Wf+YAldjGLilhz3wAs0jMRxw/5rvICMhfwGm/67x9SnZeVAFO2wJOPF9vo4W5PwhWX8EfUNuVry2
3gTb9RC47WStXGwFxgDBpAhueL9fIYLPFKLilQalsNIanmYmVfwQExLMOZdp8gK2cJzBe3RRB8QY
Vi2E2RsL85yrOVHZwYgZyBGZsAJzSPzreujPvYjJObapvsL0LTy5EVJcOzItqOzscUmHtP4aT5m9
yoIwxrHkKMpBUn6Bh7ZMcty9/ntPIg9nOFhz4B/7X5FEsAolipcEA448g4R1jhGkR8ZgSOmRTRyD
FsWpiSb9OQ5Yd6Wt1zCA2XEaSc8+SRhLDZizpdMRBmJ7PkJZcwQQQvkHpPC8lPjFld3WtkXVTshn
Oc/rdZo10XfbWnvdosgq9pF0+dYbFNC0k/uLT/12kvCtuSGUPI9hlzyta71/kbq5T1lgQerH6EuJ
XaAGgheUwG96DAbeXDk+zUW6jPNhmufpO7r76WfHW/UdQx/NynTluFdgoFnGi4nHauarDr6obsRe
CtZlOKZJlFaQ32hLQLglVDt5ulRIpli1kjl6MAPPSlA35bntrEfOmYm8k0kIhZnXfkatZ4xy2F5O
nkZ3ZmpsOQ5bf4empDy2oQzLMNt/NsgKbuFc3372/RqV4BnYU7vQvRolShsZkqxI5va5dtFdq2fU
MGEfFb3a+//h7MyW48audP0qjrqHe2MGOtq+AJATc+BMibxBUBSFeQY2NvD050vbp7tKceQ60REO
R0kUp0wAe61/DEuKo66h3MnOMuIq6se8mGgtd0GK6xhgEUx9gdkQhs9Cp828jZFlpfbH3Gnp2S8L
42aMndkAdr6C/rMRbw2kxVEGIcePlsVOKKc+/9476Ro45li8zL3BcwmG6WC6Y/yZ5vpwJMyhvenS
KwOH48N6cRdlwhNJVvnQbRMymeNZX8/q2uBrqxLdCGvng6hN66ttu+3ELollP3RNmidUZjzpefNY
2QzNoQdaBMiddZLiqBzexVU8XoK2Jm42SEzCvAK97SYiMUrin5cp6b9T1bAeDZkXUacaZ4LpG6ih
B3g59J4Z01y9GttUlgdPTOOj5gj/RV+S4VuWw7V1jKeRR2TSbl4rDWNf1p+biZsRl2J9rCzNPVRT
nnKRjBAcBZDMo+WbJT+hRs9lyZdG49F3m7h0oPe8ZtgkRvJILpO/nTVlLRCBnntTp74PGKHl5sYj
/vWtsXRyzyjnCm2QSiIqXO3Cjd4HLlD+x2pp4rGrTWdvaTwI+3n2byQ9ENuRRf64mpp7BvYbzs0y
QDIZxZ7C1iQktm19B51LN2KS+Z0wy+eq0ssblXcFXPkwv/VdeY9PHpar7SnLQmuza2pNHpjIljxI
9NXZ5qv13PBcCHKzi/f9xANr8qXxmpaV/rwUs0Zge1t8day83NWlrjMZw2ogQFveYyHMH8LxPkei
m2Euus6NrtkKsDo+3LqfV9upFsO51O15a9NRFfp2ZV4mnvCcTk0i9nk+lBGCGexOpe+0O+/apFOL
vDmu5LkdkIgkbz4g173MHHKau6l4U+Yod7W0l0dvdtqbVR+1TV5n7a3fDlq0NAKjcuFHxZCtG7fJ
kBn5+Ve6huIAoUcWeRo3q5EpgOGUudowc/cWiaHaxumcnMvY/+Y6Zn3vNleQyTe6+aglrnMspgLi
D9zm3sraeStzCcafCbMKG0buTZq0vLNOaZPVavEcBKMDUcN0NWyINhi+44kyLprva9vJycoo9xWS
ZSbiG9/WHYoJ3PVFh51jm8u9U0pk+0ubeg1tvNrGpP0sqgy/Ohk6aQd8EzP5qD1vxSpuvsu8rS/N
XN5XYrFuc4Numh6s6QRdYG/6ak73lh3bL3Qs+W/2OsSXpYCcrLKuOeCiXM9UVqc3KC/1jRD1BomJ
e5czC240rZE7veZ0DIweK7CooVWaKX6tKHQ+NVI135seoEVZOZhLXfRAiTLdrFatb+Ye+q9Ox2nL
Xhyf2Djd/QDCuOW+4OwHiDp06bx8qm4iPLFf7eNcQWPnNee5SCxEAd3kHOxyqWFMsq3slnLbV725
tRBtfc2GEeAp914sp/D32I7UBSW9H61FnwfdhO4GlQKsDamY3laiOGRuXOQZILK5FGY+7DUvKY7g
FGkwTGXLGt2W3A+kqTWomcPBlzAOzppEFZVnr10PNdJnTRkZMQMQgQR6OC9gCimny8nR/eeSbG8E
OEN/0iASHhNJaWcAFDidjNTPT6pd390+1Qh0iX+4i75perN80E19JXILrkMzhB1Uq15tUX+A0q/M
YWk6bFUWq33vyPeu9TvgvMEI4azm3bq2zgWXhQYOVshyvzaWtulX54ObJieLWLUnfxDTnv1rZpQo
yh3osvWoQUcdcMJDH5Tu18Km5jPGu87qQJWiNPAcL2LpD3p5JTYWaBOl5hpMw56CmFX/qaqMIXAY
TQ8+a2w4gR18AzuCLqYL4atbeMXLcvWmp4I4lrgYtCMrh3ewmYnvZ5noh54H05ZuTtQ0GovmWY5+
fl9id/3qqim7KzM6MPur4ipOuvoAHV6es7671X2J36lbv3QMAhsQziSselvbj7F/GZzF3yKV+Zgy
d45EUqYvGlPHbUG82bbo4TKVW8obBUWwz1Lra6Jz68fDJA1iYIoqgvRuI88zOYfSsfxEeNXvUhuO
SvPGcb9oM8cEhsYkZsBFMLB+n5rSMYk+yN2bzPPrYF7z/HNt4cD0Jq03s0UQmWOM5VaHzmQSyXOe
7mwG+P2SgzBRQJUAMTlLbFrfzo4JNJ04MkS9NYDTmW6Y6XV7qmO7P/V5GR8WJdVOSI/s+DrFY4dD
+ITRrg08ixZ73TFUKBNN37GJiLvVo0Both2nDVxAhK9zDh3tlrUWqbT+si5G8eEKRSiOL63kKLrZ
AxsZ7lG1uIFTxlnkxvanqYhScgx33Q1JpqJ85DFXeiVDaT0O21WofmvF/mvroUjqc38ONXYtoKx2
up2uv6nK6i9e1oitRwDUg1fF/nlYnT50xhHCLVvtG38RrzarEtjoAMAQVweB/zkctOxCfiQTpt6O
kVnNAKNFrJjO6q+Vxzg7rf1TD+YYqRkUC/H+GsV1Vr2TIdjcem0SB6sn1UteEH6vm2Z2Uyxacyi9
4tNwZMLg7Tznvm1sXFOZaFC8LjJbkJzBaMTGaFHi1cTenFQ87TXSt+9rWugiMplzjixutVkkCxIO
HiZSEjDjpL7Jr8OaAbtahE4r071fGDqni1GcTE0Bs+ic40LoxJbZ+eegazK0cy950AXPTwKr0NbF
yp22Kz6yaGh6OFJq3qIVadKhQscQArU6QV1Wzc1wTZwaWoWeD84lAGmuD/VcTrs6pz1i6FuMNjX5
LqlIH8hj09CN1P1R2ZY4jUomb4bh86myA27rCROvrSTezoUTv0wVbpk4TknCtMfxfuIYv0m06q3z
4XbHccV3kZXcWasoo7azHQgYrzyWmvHNUfYX04HtUYmtB7qBMhXBwcb3YyRryJ85K7SWXKZalzfC
Mp1b3PPuWdqFcaYQPg2zUdwPuSMPFirDKPP9Jlp6qz6OAqDCmlQeYCqdqLuX4BwJWnSrqAzOydIJ
fGg0BBKiPoDtohTSiRg0dVbUxB3kRlioCmqaQp25fotzdAho3USQID0JEhQSgcQeEWr43xkkq+Q8
ZJN/yjkEb3OnsPepiuevoiGmCLZDb26vLbDB1FfS4eFUAWS29rQ+uyJjQ0uksQEFEf0J4Z1/h3gM
EYZu9AQGxvN+5fa+gcBb7kjSSFFOii1ahv5cJ/EPmevJE1IcO3InDkNp6PkxpXYJopGcuWRU/UNG
7GM4tCRrj6mmtmCb8QnSUg8sG14t07VvyQDgJ+eGrV4ldUMkUa0q5FKkqyLE+Dbxyz5Ao3WHdEqy
0E7H+6znDctF9VzMo7XLM1TyPArKa67eO/xFHjqOdvQqtinof6z2Fq4q9ZZdpRuTI8dd2qVlyKtW
QvvaFqLP/NuVcQ2pmjc56p03b+6+WXCtF8/JKwbQ9kgC62XqSWeyWxWURfu8mOv9ShZZZMxIXEyv
37ra+GVwxXMnJJlcijFjWbW7dlkxLpU1RLZfTxcuKRNmwDRDu3E+677Ldr2n6aFlAoTTizgGNbLI
XT6k50plX9yZ1WiVbRe4ltN8CooMT8y+9GCiw7iYXlex/CLq/ephcn2qVTkKlK4+61mBsV9ypn3R
h3HYeZ3s9naZ+RsYFXuvet8LCw0RBoJNJOXhWqzZ9yZryUxe01kLLfjGnTYCka59MukXMcKW9mw8
P6DV23NXMRXUwnSKINbmNvL/IRczUVelo+wpFix6KCfLiZCNGeAfdgKm2rrjmy88+OBxYj1Yavkg
UBG+k29XvvdJfz3qpXPsE1A3BICxdrM0lclws6DNlPpgffo0j/xokoburwZVMAeYI1/0CgMGDxmN
MnptmAwR8axvtrEfW9D6kpgFU6vVu6TSau/RGUZunLscrFSi03HWQd2PrdNB1M/ddraKYheviQiZ
K8sTUKdxztWc7Ze5rxixiwFVM1Uk9VY3Y+cHCofsMBYQXbnT9s/Sz6Z9rrnIUGoerX3hm/cNo/yN
GnB4zkMzR9ZaySdnFgsQJd8r8mxuVQ1V/0tvL+l32EWiQPLKFwCZhMR/gbKpnymZbF9Eavsbc7Ly
aGq0+SiEaMegmYs1aJN2+C79te0DZxSLvjWXDMkYhbDruhlQqRI8VmRdFSR17O7xdgwftG6A2vJ2
FizRLGNMEumZ1Uw7avRAnsAkSwRr+Wgg6159433xiRpGrprPhDgV2W3sQCly6rTILBg4L6k3GruK
HN+HpBuEG9lEI4Mo5eAcbLtG4KV1+YIaqavh5t2RZXwh7u60rI3wQyCexkeuUdTzHiKteVeJKF8a
X0znDKUBy92KNJZUSdDUEBoSPbbTVe68qezFhwqx3e5oVSNbC+SdngSiG1NYnVT45SbNy2QMu6qz
lhcxM/MGvtITN1wAbTbFUjEUptxqY2i1hQmoa+fWVjdmObGcFM0Hyla3u8Y2G6wBrTuloZjniUKi
ZHSaqKjHbLMyBwL9lCObAkPxtO+sqbmLB9vdwDSal6aCwzrEq+u7YYswwTlPAmCa0ZSQv23j1MIP
+sEvbvw64QJWJqzAxqklYJhJJWHOwDzDW3PDaq85AGD1UMQpqGlf86aEA7iPjLqytZsI26L0tjPl
odP2OundDXpj+ZuuN/s7hO7+YRwSt4lq1a9ViPJF86Nc16CIDZmVJuPkmL1bFKPYQcsAXm+W0lMz
4pZ1wUKQO4N/cLPMccmCxrjKC1K2cRfzeOt98wNp6VjcZ8BjS4CMx7COi9c4RojEzJIbWtniKpRu
Dr41NmM+wfL1FfI3oN/1kk1F0++R2JcqAFDjdYp5jqvIcRozfh4bY4gfVe0tzWuaV9KsECnMZb51
aljDr3Csatq5GcPQSPP80uW7ei0ML4plnb3kSdndNcT6PGV16paBBmp/6bWMn5LnKqOS7aVuFVV6
A6xtdqp/gScyswjUs18PkjaRNqyWMf065LoRhx0dL/Kmm9N+iUSlXKhtfx7yD2hey7p3dVe0t2Ys
4nI3owMjgn7QSvgDx0GySanklSiZDY/DNFZXOffC1E5bZrs+W2oR3+amyHap1lmRbnQG6bPjQ1Gl
/CaJyPexX1cRMTvjk4s8NBr17p6FWx0dIl42vaUGBo7hPi+aGGG6lyiMAXa9VVMughqta0S7MSgs
P2gIftxcVqUzUBTVQtsfxaO3ym71JWBiA3OGN97AaKtXe5H3HIjFPjOk+TRYtrqxZOLdDpQpYN7r
UDStcbdLWptH7mSOzysQG4S0epsEArCkQJhcp3MaedCvyDKVFqSeke8KgpuuMyKZb0XTPMJDMW5a
srhXutZG6BHk1nPTNVJlo51nq0WpYWPGniV2Sk0hO2GaaLYiz2NKX12L2dXtjeUysl/cJv44zxu/
c/VXqErBE7aBxjLitvs65os8tKhBCIbUuu6ETlLrwxpltREyoDdRPg3eRvPYCHDC8LALyi5O3pB4
9qesYOtDUaTPF99aOoT3auo/MwFkrqOs1MPJ9zIds0uJoaDMeoWIR1ccE/4wb83BNm592AxwSi4o
+Fn5mNjDuJENnTX4Ziy0/2X+ZExdcuidpTr0S2t/LxqDodCo29t6SdtTjBbr0bGFczRSyakxG+XA
ocbCEujSatNtk1ktiXqG3NL2zcKGjI6yakLcGf/h4d6UaxSsVV6zHnsl1zerB9IK7GXxVUAwZxzl
0HgHDsNhw67yYhtO3EW9M1FRR+fet75AktO2o/5oMXmyH01upCubvFoXJbWdCO/FBZXfGRkFdMuY
PcS+9kb8SQElV6RbsnQvVcP8sS6re7AItd3yZDy4yN4i4hzjjQC5ZMtrePOaW7fPT6asxSYXCAjz
ekbAJrLxyCaBLUJ3bTZW873JMmT9jVHuGjm0QW4Nd77VTNHa5nnkyInAm8k7rzUTc+cn5U3uuU7Y
jc4SaePgYuJpL95knBEObdrSrPfrWOz7dI5yF+Ff0w/mhZySu7pGTE2R10uZVhZBvY3+hbq19wWu
P7Bk64WaTFFIufYTPOe80QjU3NC9/o6w6OwM686eavdga+1ptJ1nD2ErqUuqh+pJz1zvCxh0jZeo
T4xgifV+b4IxxdOURJ6Zb+y5fJq04lufCqYzCBHaysBL04Nhp6d4QHCFF+0M/+wGSaeLg9cudI3x
qBsDOEI3IpfEgriyNrGZjYx62t1Vh4runVsMX7LZdYepTdOnzGku5jpOIUW4RaibSc580tzHCrNX
k6TwobzzgQJrhR4Z0irIOyvbWB2yvo4TDlorMbfDcH362IXIzkw475WVgZtxqmxg7yQqtMEFiWZP
M4tW47QCfrdieVP31rlt5ndPz9oo8ZdXH5VgCnEKN52Yh8xfQflm197WaY+Bo2vBLaysCxdY4QMk
vLlZvbTaTCNmLHNu3e9+DbHlKrw/xPaaR9Ku2nuKBsYnJ8lBu6TKIvJfpiidrQWVqn/Om2XlZrcS
/2Xy7ZfWLCmVYGmatqhnTlLo7bPmlmdvqZIQjZVPV7MjXhdnbr+lXjIzldX6Gfq6zE94J3gWQkmf
3MYGGdYYFZd4ybdGjLh/xAawDOWXwe/UHb4fyGO0C6FyEvtGmVLfm765vM08/Z8g0ZIo78Dt/cy4
nXBVQYPNIhgtt4OWzgwEli0Ooi59Z8DGCJYMafbQa0LHkYbkf6jdVIVzjaz5CKQAW9hP30Y0izcW
dr5RWt42zg0EVv10nyO94JjznpldkYtoCNHLjHvdhelPnGXaW3M3fK97Y923RnLA53a22Fv2upGW
lxxBCXqw17wpnkXcvhZNcqyRCO18VMVn0pmnCDxaRt7ULK+8ePpuZaCOtGq8+nXaUbvpiqmZArHY
xrkxMC2mBXepWy0I+NA8pCf84tySY4e1cbQQZbumES2lb+8LbbZPnec2J5htpvx0Gj/cViQHbXCa
H6vN9eEYnnNxeSKFWKb0LdLrNCykZoFHTu2pnKf1M3OHvCcGGzgPktJB4uDH6Y1n5dmbrMmcqCdq
m6rabL5WOQ9Exy1gzewfeBeS4+Iq4wfUv7pp0rjc12yLyCbJ7DYJQ9yPKi1Cm5qYywA9ybf07EOm
YVvEmJGUwUBZ58mVMcuOyCrrTRorM0dK7esuHgcvP1e4WMqQLnLxo1pd0DarmrvpQRW9jnAk9/0X
VQ32s0t5bxZ0TbucG62Sex+mMdsVHXgQ9LnI7gzLr79x4STl0W1M9yFxE+WgNLQx0sXktE3OjGXj
mp9yjFXnnAgh0+8Fyv0mrCulCCbKxBzZft1hIHC0b41Dva7CQLGwbyV2QXaTWd1lZZW+jezUeynl
+jmsc3cq/CKfIjZ274vM1lbs8nRZABlyNLFSuHcGF+0QzPkEPiaxJjAP69YTCjDfDpt61ZGlQf8x
q6WdDV7QdxcDld1ToQG8mENbnvApDAewGtRjeKfOXWxo57WgfaZPsy7G7NbXaqvHqRO1Qht6XnPX
eGDodBSNJn72aqOcPpaWGA5ZbS87g6RrlDmjZ54R8Vb35uTVkdfNmBvGxjxrvaufGFHRJWSEJKBe
QRwz45XEnu8PTzUDbpTqV1RPCK+9a9ErFuHcSicaprEMV8OAXBgzCHt7ebUM9r9BdeNLlnra1l7y
q29q9u5zNl9WHBOyZMYuv61L9SN3uuy+9DHvQinG7Weut0wTA2p6pnmyMRLRnXXDym7stFQ3dtfb
xApZuOriRp1NY9W2XCPFxnY8ZMrrakYjgTMvebnQ5sj5fwsR/WjrQ7ZHybsiy8kGfV8IS+JeBYZH
lf0hrBqQJWUdW+1yDj0JptdhxAj00nkUmPeDVnb4/WbQl840kieEPfahSFbjkcAWuRk6FPD6LMdQ
ljrkUWrhT2Acwp3cLhu0cibLGq9DD7xwVSoA53X8Zmzl7A88rp+kKaoobSghHROU7MzmDSOPkxx0
KFYeGgCqpmEYB6qAARKcZQxjxKp3vW6rJUBoon/nGFLboaQ9wp56QEyNJZ12bcVeUd6B+XpbFjMy
9+GA0A7OiC5855QNgG5dmvof9M5dUbFYnfw+lYFrxDCzNClvyVlhSnegvtN1ulTrkiHmdRgeiPaJ
aPzJ2ct9CNZMj2/Ra8wh73y6m1JxSvL+FsI5Bw5FgZUPAyO/45mP1pXQK6vsh2S9CWpVEGguU53b
cch2i6zMQGBaCUeBtAmltL5JMCDyf7FzaRujQjLpu5e50J99X7phg8rqbuble0P78cO8WlTqhNVO
z8SdtOt067pI/cCFgD7ZWAK9IzV6kDLZ5Ig2WRg8DaTEXW4dEjGbfEVDizGzu5o1Bn1eA5qS7aAX
XPZWCTZX5vLMPFEFfTITwTvvHYUULbGR5+mdv+9VwaeZLKKWfS2pV9aZNqcsbCVGT6sjOjS2Wo6P
1v3Bg4Bip0pVn5XtyZ21Ot+Zh/vbzsx4OVeAFtwW41EmuJv7QtxR1eLtx8brDlkWF4HXNh3rrjFw
1CP38kykN9idGIhgcWqtjLm87EG/lGgAdzl63rBQCwzetZ88m8kxUmv7tZiqa8cSI2RVW08jKyAX
iJPvZj/zIXDQ4a6syDe0yX0lodAPOdyOQNATv3lSR4gTqo2r0yCD/a9i4Dch8WmPuuSIHt/TSXMz
ppTRPpru3D0Q0ajdcjQv+6yfejbcbkTFmNg8DGbkWzXC4JFdfYd3795DL3TUbK8EqS8tht+M9Q/k
9VDNsn5QyKumRNhsSTwj/BFEdlotM3TwQgTMRxn5XDbyBHx0O9dLNe5eX5hfHLFUIVwHd3rdKNh6
bANtK2oguNV9k/5S7GeaiC4rguUHVcop0qiEujjKrbckzNJNyqIGlFAO/KdyJF6rCm13nC4hhR3F
RQmVMLjldWR4aiUzZTT3JBg9TuugR0L513yCxj5bGOZCFM3gxgY+Ntb69KbLqjPaqVu7aMttNiTJ
roz126LqzhpqttDUccZ5quFgBJw5DAJ515J54xcDaxxEQzUgB6vyvbIyN5BuvNzmcZPj+qwZC+cp
yFBw8mQTcsNT+zzXV/AfZe3QI5ypq8I9jqtrPI0pa0MpKfUdsxZqaLkaposGaLuvAZRzbdqBUo27
HlXWXU2ANDvJKINcn25RF3/RZk1shjLWAqRow9nkdY9cq7ppzPQLqvchFAr1dWszjvTLeAF0Wx8H
z21PAxmPrTG8KcfvtgXmXmA3KlzUAPqZWHTFxwbTR8xDw17RieELeVA8QkORq2eqLb/ZGae4k6p2
i+xFbuqikjuzTM+xZZmbybMf7WSSbB7+3imscrMWvtiKpEl4O7pny+XjLR3GflV/6QtUmbNtLJse
rMB2Mcx11ApsTFQpe3cpMjS2RXWIh3R4dqX5de3XAj0D3ENtjYgvpf9dpx+ZUU6vQ8vlwlvWAn87
/l7c4SWPCD9p963lg4dl2aOpVP+eW/WNY2TLO0at4hgXRnKjG7kX4SYkx7bp31u9MFjc7B62dTFv
6ZWQ33rVFNuVFfM1L015rPE8bBuMiY9lj2PO7hFlJ5pAJWPaBm4M65acAChuH+YPEj4w2dM4qXAL
WpMeGo55y25RkbsASigpvMabtHdi647YU+YdtWuFcZ9o45Yn4w2y8Jd+SE96zhmHdi4LhxbZscur
jrRu3OBv/0hUXXCIVteTSgaeXgwR5+oFay6qU5FfDMIuWOR4sLaxwCSrtHO8yqhNxo2fSpwmk3ah
udzeTHIAlB0NzJPJzllzlHjl9MPhBCaIw1WbhVkzUtz3AfXwRuR7+XecUyz2JXG02A7JBykLvdno
41LcZdl4KiuPK8Diqko0Xgi8qm/dajzzLHyzYVK38eTj4Us1KxqcCSUW6y2S0yrbco6v8J1FskkS
P8iH1rz4ZgoRqCfPmC24ScppPXqF82i2y7xLluVeR2lHoEODqmeFc1yLomRlx37ednp9ZHbrrvaa
sgFyjOVLNlEcMBiICHRjRbWtulcvG34QJ4JPFgmmp00oHMo4Oa0xBlDUSWuI+RHvT0frrUsX7t6q
HRVOSSWgAhlgqhJjir42yJsQCgVmIzK4reE5TdYcJG+9sIZdRyeZhzFa9I2NczoQg3kqx6QP0gIO
01m0NqwxQgSg1k9NY+rBGBt3FLEjPSnBHAvbwoUDRBcmVfqawL5nINqFQqveaWHG3rXxCs/bIlCv
Q7uqPuNmfVl9p9xSJnIlfMpbKzM6BKEtUrsCHWtmYyL14w4a11i3urWqW79YnDBlbHrpzXUKW03G
3F1LEpkddK/bF96WDJT2CLNmBPjwnW3bY6CH5MVC6BvHJendI8qCGaIszbYCXSBPpflbN88xRjNV
7kxrfJFFedcBJwYSUOzqxs/2htG9N554TtMJS+KcriGhnCVXNVT2Iq65GcOzN7r9xrUkVp+rUL81
2KuriiGpWl+8mQAINjxaIGINht4W/W5FaUWlZg7EbMmKGa1vV2tXVgMaYPyBvhlpC9NCoIqVm0TT
y+w2dQVvYmo65Qeuy+ENJKvuodzthODUxT3iGeIJiD9S/8h4psuoN62+2mlTp+nRAj7V7IxOIPtJ
pEbijNf7I9yVXefxYU7SiSjZInNTNDqq433UzN7f2fbU+BdrTmx11PVevswxl+9T4UjkJkYZj07Q
OGY8beHJswHGwV+51cDPHfBmgegL9Uf2Z5nfv4hW+rkLL55s3TRclmtH65CJ+75Yvnn4qH78+1yo
X8R2/dyDt2irUkrYeKX1tUIfpeQJ3I5WorRZ/iTYW78GNf0/co9+rsJLSkPi20XllglL6HuG6lzn
qgPkChcEfMT2NFlPB1/tZO8M++1HP3aLA6YXG9V51aeq3RHXou7//W/8izgp9/r3v8vZotqBWxrs
aRc3DfOX33Gw2fNH5cjX1Vz+JGfvF/lhPxfoaYwUhQcNv+tqq2J8jOMXA7AmC8rEwpvb5gX3uN6h
Pf/3v9SvrpLr3//ul0rSzi2Qoq47bG6AF1q5RpPVG4//u6/+U7yXLswZerZfd/XUORErj7UXosn+
JN/rV5fgT/leTAMiMXKH10pCkKE5FfiJADtdN/6zfPZfvTw/RXuVvd8ID2HJrtH9iu4yfCgGM2Ge
/kku9a+uqZ+TvWq9xhCHVzHt7lNj2hdWGy2MY7P2Z42ev7igfu76g0QpyeeqVvLbzI8uhhPUL9qL
aWy7rG/+dxfRz41/yJcndBCUQveFAwax2NrGgBXY//uL6Fe/wfXvf3eJKrI57FbkK8PZleq2h2a3
EFSxQzGxRHavx0SLdO2f5AT+6pv9dJMX6CUze+QNGaRNg6HA6zKRjHCzJEm29dqqBrqSyT/T7/7j
Q/1n8tnc/fNRNvz9v/jzB5hbnyXp+NMf/37OPvpmaH6M/3X9tP/+Z3/8pL8/NRX/+/mf/OEz+ML/
+sbR+/j+hz9sYJ/H5X767JeHTxDg8R9fnR/x+i//fz/4l89/fJWnpf38229khdXj9avx7Kt/+9eH
Dt//9pthcqv8x++//r8+eHmv+Lynpk54Iv7zS/33v/98H8a//UaAlvlX19RtQ3cE2UTsh7/9Zf78
14fsvzqeZaL08/zrR7jn66Yf0+un2X/FRCZM33V9h/+4Zi8OzfSPjxn6XzHNCc/3DI/+BEPXf/u/
P9sf3p7/ebv+Uk/VXZOh/OOXud72/3MgEQ9ouSbHp331SJk6IO0fL0lRsu93TOLPLfD6vjZk90Uk
Tig8cjKN7jTzNxy7kx4MQ3Zqjan9kjdOCHmd3umj4d2LVQVAXIZtIUD3AMusaaVbgiGEZob2blRZ
svvdy/uvX+H3P/IfQ7/5iR3kUKZhCpfXxzJ+Pkp5DnP0dwlhSFB4MHqsoHMjzKgjbwhgpx/3Oi5R
asXB6v/9d/4pAf+f31o3dR8e0vRokv8pOrueqMr+P9Sd13LkSLZlvwjX4IBDvYbWEQzqfIElU0Br
ja+/C2DNVGW2TaX141iboREgk0VGAC7O2XvtIfTbZ0PE0S4ZJp1YPWBgH5Ao2iwijl2uvdeBdo8A
8q3p4cYriBfRjY02/ZJCurgTkaO5EWJOrUh+RkVonrr4D0OwmCajXz5UW1jcWxYeIx1Yze9ZS2RA
Ixlhs/YyaMl4RrTo0+tzsULCrb9k+HbBfECojdJ07VU7xgJzXeOLPXQxfiVjpOvz72+cNs1fv/5C
jmlxl1v8T+Nj+21+402LoXbpw8sUhMB+XNNYrMNdEXq1rUw3whrF20J/eSApLbv0Sqg9pdjxUHsS
E09p2Tv6EJiqwvomvXJ4a502o85moMzN1bWCRu6QFnrO5KwE//2byYJS8ozYgP4NHNq/PiEKki/e
G9G/yKKiZGzFtMoBBm/UVOJFGmF5sP1+GvUEY/hYvQ6hvrNbbTgC8F85kmS4f38vjf94Lx3sGjy1
lmY6jgms8tffx29xYYRJ3rxkcB7AOaoLWca0LFAtfmsBE6wL1/3atpazgciQnhpIXRN/VmxdR0tO
jTsAmrFrdv1h/pIkFg1Hg15ILuw3RareCaA3KJEC3iL2+oq0qMS7Ky51b0y+7TqMAjaEnWbdPJMt
pjQIkrWsRuwjUxXc0k67HjQ72A9J9VoUKoCAKHwqcunfqIoenb4M35J2vNXov/ZsQ7bFSAhebVTj
zcusB0+E5ZeBXvxKVIl31Mvx3DRiAwKxPKlG9KfbUp/WJL/clryVDH+mbiGk0HDA/PpW2nDoNADs
7Yvtj/V7hLFCBAkNML/bhHmvbRIhv5HDVIKwB3iZQghZV5AltoESxJQ92Jr6rjQQTNLTE14xbnJT
XvXYpKMyFufWRWNqePr4Luzma4Up7iGrUAdTUF5bjZs/0oXxV52VdAu/EMaxT5w/YMz/Y6h0VJg/
pkbRicHA/v3WtWl8xCEKm5cWsfQqcozwEuSYGBV/oHYSuxU4TJRz6O7+QDgX2q+rDoZKRzM0ALK2
jpWRZsxv80rXyVLNkNe9hIZ5MIvoJYpCNpQFpm5wSmccOMdRSY6NGNBCwXFchha1XBBZDmh3/F05
5K5VVCIblZ2+gToz3qqenr8a+ex6/SRYI+Glyk8BaNkjpl5BIiqWpJh2C4AZ5UMX9BgSYAouVcTV
twTlA3L8IJvqU+Eq7tlsDUManJs4fVDcHMHDgABjFO9Mzhe9S1AgCyXjP2d/GOWoXu+yHaI1jvoc
iTb6QYpRd8OMNgWlioNbTKiojEkHHRNcp2AVCBhRCFI3Q+MiP2bcwA53GHtlVXrQ6By0bnv4Mfvc
z0nlNEY4zqW28H1IPVEKeiaIq4lm4S9y9eyVYY9uFw8oxbEnJW/Kla5q17yQ48LDpbKNXDqKhYKP
rhx5ULnb7n47WZpU4IQBntSFP5ljXYkaxZW1jWSpaM8Ri7iVE77rsdXdFCiXCKuCZ6tQdi6+WeRm
RbMP8G4v3SGrdm6iAkywA+sEEcI6KUmEuiYZH02ho4gNYRDxe+87lDKPeuycmX+6dyya7wEN762H
AwzTpdJhQxkPMACa+0SLR56SXxT71LdwLmUVV7vWrL+Sp+1uC43SimZby5gIUXQT1e7fR9E5VO/X
Rx+XpVA1k5sT1dvvU6ST09ofkCa+JE6f8jZEbyyQnoMuzPbwAr/GnYv8vPeuTWXYBx0z8iGP7LtT
UyawAC2cgr5uTqbhlVCgSnvVJKDuYthybqZTEU3TZtfkaPLbwatXFGKaFYLNTWRm4rnWH1jQ9gvT
V4Nt6ybZykqojPfRGpOI+14XGnrzUd22daTQTqH+wqJxURrcMf/+Hohft4LTM8qkLDQGCE1jIvk9
EpBuiyIdpY1ebD1o72Ps16e8tR4kCDFMtlhoIpdGrFfZ2Vfa6erC8oP8GhhwsQD3yX0lVXwi6Kv+
/df6dQP512/FPGtYDlOu/fv8RohYF6Dii17QcSgBrEOGU4kG8hHy+aEwyvJPkcrTUPTrrcCyF0S1
ZrCmtNV58fLPXVmtTn9iF3IruOkpquIHQkquNcrXfd/ZzcFNu/5mj+HHaOjlvaYqrJKsGrhFdJU6
dNtezQ5uk+zpkcpjlBgYC4BKLlJVVLsK0Nc61KoK9uQojsWg3EJLNOuQJlUwObda0CG53/insdMg
dkSoaSFS0fzOXnU3zujSNeFqYALeiQCHfTpW7E0RBY5YE8/K6EdHwA/tj6HPdgEA+nfQeAfwMt4f
ZhJ2Ff/5JrETkbZq8VZZv0fjNqHDonuU4QvIgB9GA41Ok/xe0ZsXdvJeVJaxlplJVRCT9GPqmO+d
BlhpvjP+q83l9kc27buq/w82jmJ6E//fG8d9+j1Lf1TB139uHud/87l5ZNn+Pyqibdth1WnZQuO+
/dw7Osb/aKrUqFNbUmXsmga3v7aO056SfaPDlpLVv24Y/KP/s3MU6v84Km4ih5/laJZGwu5/sXOc
//v/eG4se3pU2J/yoNqof8XvKQtEDYi8qeseEnfhbtWhjreqHdpn+rzRX2cJkzVd9/EIDia9SWhu
h7ob7/OrpBz13eR0WinStZGDMSMoMhpuZBION8XpzWMIn8wxICGx4v5ahAyMnjYM9wiN6RJGXvnG
Vu0j5Kd+VyPk2JUNW1bBY9p7VfG9cZqfGI6MV3zGH+CXHiCgtA+gCZWN0pT9sVWDEf57yzo50fsH
DUUvLcXcfEOB+BJbdbQezMwtkdeq/TE2BYZ+HfrToCfisY7aezR2w5dIdskKb584kmiuPqp+fTcg
cS3c2m7dTZ7HrxMieBXUobeh/1o+MHmWD/M1tAw/aSGpR9g+F1+q/uPAevDREzFtaZ12CklDvs/m
Rte3aST983ymgKr8PPv72ueZx8BT5HW/7A1a6RH97C9p+I0unfNmwFXazZcrjf5RGjrmwcPtEdAP
PUOgVLfedIYc+q+z+dpA62yB68MBDXRzwjZ6rHSoXqUr2gXZ0t5xflklNAyDWtJkc9LlUHvtSxoM
EZozPOHzmdKZyvs/zqL+xarfA62rrqB6KlpRcXWtC6VbqlYKo2S6FtvZn0awuar99zjPVMJCmJFe
SP7P+M9dcelYAwt6x9wrusmyMMwg5qoogpdKoVpY88JoWTooTw3YuBdcV9wnPYAbFETyAiYiumji
7Ot5d/Pi+NWIFf1VF2G/Q46H08uLq4ulq9WasCV3bYSq85iOHkStoXI/RoTuBhP4z0y9O3lnHAsL
ZcOod8i50hTOBAdV7TBtIpjy9BjCe+9Qj89vPgS87x3g5YU90GdBNO6iji2da1vvbOTR11zXnOt8
xXP6YIfzBWNUbt0Kb7x0cTfQlkLhEOSpd7XsHPhghnMvQP6GJ6ULt1iVK+zoHJQwkyep6cdwcOI3
wEl0I932r7PcNjbQ2cabiFR9M3p1dYD/El9jg56Y61zhhntXnSXqVWoY/mSN3Hx8ThzcirWTFA+2
Ry3C7MXBzAoBQ95rwbgj9wX5I+ItT6N1NtWYoaOshnUE73t8qZCfXAHCuyfIhqfUqMqHyIbUo0sZ
nAbPBJ/V+o9lA27XSuiEKe5RNftzobKMc+rIuYzt8DK/Svx471pdhaWlal6Ikzr6jeV/9JNCCg0m
Hg3MUhs5Gic4cNHJ1OKIHZLAND2/NuriyRkonWOIFgU7JjjlKZTt6+A8DUVBH2BAfFZEZfEOmfOj
kcJ/MFUluHk1yxfUaYQvBAFZ8a3wN0ZRt5TRlOhYpYm3bdHl3hHyIm33LW/rxwXwSbfBxtzysSvi
p9K77pOldk8udNWlCwNrx7qxesVPtBm7ugKlr3QrB/Lw0ULMdjdk/0MqbvlVMgksPC0WV1JUvkGU
OKu1gwYAOPkpFkW/dzVvh1yrOyW4iJpFnEuO8/c0qGYMvXoHFHdIhyB7tkpyLYJocmvI1l7IuE3K
Pyz6xByO8/fTOc0mFlU96oT4/TVdN3/bMKol/S8LwTGsHcl9LMpNb7re+xjZ+ID13lw0uacfvTp/
jtRqOKKbqh7UrIxXZoK7oQRnf+wKDafIdAbgBYteGlrL+Qt2KgesWCHGFtKfyCeoko8EusVb/pRI
yTPS58VWbbGjQpNTznSRUCeKTLx3JFQWcdmBFvfcBwz3SDGdCvU/O5c1/qO7F7XafoT2efCN5K+z
+RoOZf0QTte8XoBKjXgmzKIILgi4jFXJ7fI6JPVrZ0TuF8UqTvumd6NveWrAKURadu4JJDi7sUab
YDSTb/ffvowJE1V4ljR0nHMDdQzIIfiS3oVxtFjX+dg9xfTOQQcV5QcRV1u/Dm6KjIf3hnjufnTk
VzOEkU+x1bknKoSBKu6NHVrltdAR2CgYLPHnAjiYX86HXDjbKhwOn59/ZAr7BB6MTZNG03TMVwSe
uPs8CdvD4Afw9a2P2sJzeI6Y1EECyPzJDb/oTu5TWva1mx5+0yjc/Qik+AGkP3nte5M5Frn7LY9C
Y+ux5Vl0WkU0gAL3IJymWygicNCdNn9Iay1eG5X+PW6kdbWl/RM9y/BWVjGcNV1fBEHHdjRr2/2g
Ce7jTm/3iqw40wLGPoMwDxsh1qPpKG+g1oMPFczgwgeieetN2e7M6YEfewctAlER9EqZp+K8utp2
prCPd87zq/l6lu/TkQHdIrvIXXgRM6Oo+ie0w8ONOaa+KpDr3TgMd1Y7ERWn3xNoE8hAngmAa8RR
uHHxULuF/qrJPNnrdorOfnppg8h22yLdlo2HMKHIu4khE7TYD6H2z79aiAlnXSswF8OakFw2av0+
PmSGCCHmlsm3NPdW+RCpT6WDJDCAuLpG9mAuPDmWp/kwl9cgwJnLfyxnb5/P7j8L9fLXGhCPtBCa
qqGmsKlDw835LYarJq9XiBZbdJcIZZe4dnRIEubFoeqO0jd/wnjZdm5ifocQ8CEQRjx32No3edcN
h6paz8shIZBRtpp/nVdIcVX8HMcOGTOZ6A+lRPHk5m7ygAEaGWHjP+ood7QmNC96gBneDqnTzlMH
qw3tlsmhv2lBqd2Ao1S3WiXeIREnwDXZOhtS2q0TMHlhpY56ipsGvbjB+q9utOziqX56s77nEm7F
53ns6Jt/f7/mDPFfhsBpt0u9jMW7yu7X+a2FajVYJ7y81LYqyIiF1PLXKHerj6hpPk+mK2pHlE5X
QFP5v18vg+q1L5HShiDUiRNpKOCaaNvPoAmiAYlVb61CvXKQKHU/6q5IvrUiftZCtXoe/P6lxB3Q
3qnDPcF8Y0VrQtWURiX/0LZxfq02cDfA5tLpZbFp0S2TjtevxdYyA4utZSLcJkSIETikQ6IrMdbE
KsWQXBs7YgvU4IsHiWoxr61Lh7SY9umznOc65UOR5JC29FbfAL9iASnlmSSZ7uCC5l6SieStKlcz
mAgRuYQV8SV2Jeq9C2YcGIeESDFmr5FD1UtNhxyiMM0s1stfujKfIqUE+4acxPUgUMM7Arl+EaWI
LeeX82GoKQpmSXuzErC9GUvMdY6d+jwfBh778zazuyMg32BWrz2OogCd57vGRjGa+I5wMaFYXpB9
1Fvxc1lXLy6mo4WiWcm1wEGwIckv2Bqsyl+1GH1mI7PqYmpJdmm9PrsUunor00zs51fz9VB3sTEg
PdumlWPeTNtb4/M0Hlm/y0fc1V+CNEt2rOUI+amAIFWRGO9RYX5V+zC9oEbUn3Nd/+qM3Oy+Z7yp
H8Dm5VenBGTGyqU/IKroWbL+KT3yP4cGkwW4bVNzZ4gwAIn8ejPUVl5F0tWNbVYjQ8DY3pAcMNAt
o5b7zQOmxMhFEly4kuigzlWFNQb1Or4o9oW4/7Ra0c/z5OPXGakr/rAzc+goi05aDA6p3Z7SYlBX
iqfn9/ksHZrirnQMrPNZqtZfP7d3VtlAqNMAGyVja3YrPfzha0m/Uhl+HsCJHdjlyhVwVIyLKczX
xMyPetq69xiB5y3T9OfRz4O3avCcbcDjvW5ULXiDII5XOLLD9b+PEbPI4ZcxwmLnzrwggbHR//19
mYR73jMsUQZboTXKFp2S/mwgMl5ItRMLhETDEbgB01QmIDlCwFnNL5WxYJvN1LDOIAXe8urJmfah
RdL0+89HT/aGtZkaWNe2H3G794ysinVs7MLdDOwhnnMzwJjE1FVH+s+wRNsqc7e7Ogjp4MQN1Qvi
DHZ9Xj98h9i9HNDIErjoeQcNPBiDUZna3ech7Mw3mnugasOmWRWNVaw60AUXp+mGy2QZIhRNVc8K
UScwEgZoqfjDnL43WOgS+LNJx6FeCDwCw6LRnQauftkek/FbkHbOTxF1N8yLyddM8xC6x0bwkuU5
puco7x6AciQb2FLtmRQiZ2eRw/qHuvJvwXbTKKcKMFxTTZXW/X90p2tlCEJB5vvWmFfJqa+z0OD+
fgZ3fYTxO9xyw2ienSx/5ElNrmUTOFM9gEk/8Zca2RLr2ui6s29G/Xk+K52OjDYe2EPfvA2qLJ/a
irsO9KziKaAdQsVYeug9SYeLxo1ax2/qSBpJMhrZhREnPulaRy/KXZGfNw3vg77e+1i7trpR68/s
LZFpt9Vj7xb5uxr6x4Yxld2gYe5DTKZbWWXF3VMwRVU0HL5VOJbSkIQVM0/xveVo0uef247mFWFz
9NTJeiTmwtWO3WA4D5lGyppRBU9gW4Knwiq+EeioLdlLGhW2IFffsBZrtgpJWiA0WfLkMoL5Hnba
qc0Ccg6iqNgTNZduQi3A91qKEhOGoIduEmScCqs+QLSm5DqVJpTeLu9hyzoussCPe6L6wxQ9t61+
e/ywEU2zFwUvTfu9owZ8XO0AFUTbAEjVCbJWf7JMq/88Q4LPHWvI1d+XchwdBOx5yTLyPPiFfl5h
suVzGKX3MwaKfjXd7wCB0pvR6B62Z2KE5pdO2LT7UrZfgXZbZzf1zDNgRWewQLBymK+Odlputckf
0tVWdWUdBZz6KqdyyrylN8wHJciNfeXl9QGhkY7xZTpN8owIIApoK/pIp3jsMRuTLtjFowP+bKq5
x/HwRDKHvrEZ6g6FkyoXJ8ZH2SiK+YVQ3nWthc730R++Wxr2l7TBexrbwjz23KjbKo3vSaJA45sO
pSSua2HmsK5zHwqjFcXDzlYN6gBTo66dZnYkqf3nNbW++blafYXdSwe6swHJgSlb4kjIHkmdy9cC
/tc1yCDjJOi+joBT5WEcMucPy5VZnvjrJ02H3TIcR5cmOpPfZSZMwgrUjjbaZrlgFi/K6pqFItuH
jfU1HD3e4ukwXw8rqCsvtu3clVrqr03vefvebuWqmW7ojNtoUTjY86bPnSiFZWHqyitOAGPnwa/d
gCL/vD7m9iVwouhg+aW4FJSPLlakqRcyih1oAnDY5y/M1+avGgiez/FwL9tR3cNneMI5Yq+kTBlR
jTi/WJDH2ARkBwOY6D0rgP0K2/8AbI4iue8EaVziqUuHFJo0tRlIfp+1qLkg1Y3pDqWx9hQNrbNN
ndHezAtEQxw7gktWXdnbW3XaLOKhAGaVkiozvwylAVKL5uqCJRaJAkHwkTdARwqFNUdR0fMj+6xe
Vo03/OFD03/tHU2jLxoTVFGqhA/BAPxbEUHDO6cZMBC3JCfE7NS/jC10Tycsu0s4V5VilZBDxxmz
m5IRJSh7mZ/BwfnHoqbNnGR98Vg5PdZSs9LXeiEI/rFMyniJSoUOQXwkHe8M0QXgUxVo2dZNGS6p
E3rVJZhK3KmSwrZV835ZEZ1yqsE/LOQYFytwpPprTVzLqmQBA/oz11+HOjwGzvu/rxA0Y1bT/H3r
Uuh0bN2mkwVZDqWSZUz7sn80tKo2a9o+Ddx9llV5tI4yDFJuMIYPdZvUB7gCAAsqjHs9DF/S05Po
ppvW97kSolbAltWRBNj5ZRKrFwb06OJknbp2kBPd5t1PB7B97Y10onO1/0hk3h3mhzkXVrdNKh/A
QJfZ7MRcdGDo2k4mZf7PlawIHvBOJefIZgc36sqyh7PwKPFdPJbVGrQvbFva0/tWjet73frlg1nd
5xeIwHUKKYF2qGjQLyvdrw81yoN1i3thhdaYOggOKDgUWnNS6wR0qApbjyDXbOcZYevTuW+x5OAX
2zWkRa0Ul2p5agFqQM6VLTvdNx5zNSkeu2gVtzGtXYTX/irMMPDpYZ88RUyW6xD00rrqnORJY819
9GMvWeAyw8ImIChE0vAF/Tv51VblmwZDfNfZ/fAmMmubw7e6t5TphY4ZWhNdDsc19aZnjrQ26r5v
fje+FLpn3l3FfxOFDbNsOrhWXH2eMSZVawkQP1rTsWQc7nFK2orVrcmOxNTHQxgukprnzyoBoUQo
ux0vmIopebrOpfvTRacL5FmQfJgnyX6ABnAzkdWuTQHig91bdm6trthXWnweQWSdXWUoybwkTH5N
1gfin3mVDIAflbz21mjYbLH9KkiGQP/A3ctJ73QLvGzSb9xDk0cP86u/D6ZOXt4odEAYNgkHYSOc
RayLtFrVUj7B8ubR7eyzMN3gPhqjfteEcpjL7aTGUrKpr11dgztlF7mbC99zCTwtwuRq60xzMrx+
LmnbsC+W8aDfiZGJWcqP4lGG9RbKnnx1KBlvqBJaePVaj7CVqcgfWRKEZ85DrwSQgMw0rTfIQdhD
e0LCDZlrh2zA1CtaC8zOhtU+1rGKhA3T9V4g34dvsyn1wH9MFab01DWBZckTOIn0luQsSYz+W2PA
dvy8sWzMiFu1yuuLlhZfaqBnzySAfL4qglB/nr8Wy2ehn1LFeWoVmgFmiHYOpN6bx8y1Siy8nzil
xQX/7cbI8+EtdUp7Z4FIWihlc5l3CAM6qE3Yt/p6fumWgfh82Qc6xv/GILhKOWtWZj3zsVSEoqnx
VtSp/9bBnQjyy9yGcA34/zGR6WEHxIaOpbJIBzllL3f6ZVLeraQd619s0+IZAfSXx5W3HURYPZhy
o6Sg13XitndNovS3+VDrZbmNCOdcjiUL4waDGn4l1sGr0NdY8k91mPkwV2QSO6kYR/ClL63ad189
zJhH3yKrmfkmPZs15t55cCqyQ4yJ4xqLKr3FLQk3LDYgKERxsU7yoDkm2LuvVjo8E5V489Kh/BAU
0fGEuj+I430qRGyTcdneBlhk59wqk0MNTXJB0wCUTyXYRE0LF9UcqttnLRRSDx0JVGvGFDvc6cVH
pWE/9foti6vinIGmmCy4BZBvrmU2iy3pUjFVXYlVrLeK89/frEDL3uJ1+fv7//4Gw8w+TFZW9b7H
nEpq10KBOnuFvGE9VI79kk1NCFhV/XqECLVrmxHhESEsB90xtnM1UIaKtnBsso083WgPtCVZdvuF
ctI60C19N+RLlYr4xe1i9wxdbIDmx/wdB6SrjJq5jfKk3GV19eaBDP5BXteyKev4G99jLxI38deR
DZB4HnxA3H5HOZTsoEFZ7lj/0NSPxh2j764PmQcQU0UsWOUvwaw8IK0M35EMxlORVy9r4ve8LN41
WGONNm82NSUq8GSqv02AggBS5v2vQ0ACrRv3GCq1b1bZ6vu/J6giFCuAjtCye0W9alEW7suiqnah
Woibg7QcQRb7l04nOxTDYHYB0PXACnnYV1nCfI/xD5SDrizcpDDOzEeLsm+qa1+Ma4J/Thg3dUZX
QF1hL41bpmY5CJhwM3d35z6vgZDqHNWsArYlwPhcvs4/QEqtMxaoI7V9opmvMdCizw/UHgC9skYB
Jaq0R4dcHehzUEIXadCaWxmA0Pa9kE5yEwxvLlnHS2rr2ikSgrwPH8BLo4eP6dSRUHUX+Rn97vks
TUb1YcijpRI32qHEFVDQMvCGo9rmA86x6XWSpOHaMpCqzj/9Z58Z3RvAtYEgoKnV4ztNuXRTyvHz
ArBtnVNUS8FuXvIYkLx0YLf03Ys7srHZ4T5y75Q/HKPV8VfGJS6yabrqPDJRsy5gZwryeeXH0fAW
daTK0juGbgs1HUOrsitTBOUsC9THesrr6W0nO8Jdo/st4mrtQGi3SVgi9dA/t2yC7kag9vd41PH3
md0zaGeWY13QtoyRENEKR3+1+CxPIfZ4/K2FfK0HHe6TBXg1SHmPU006+7wrP0qVUCcSalNYVFPI
wCidJy8GyOamcb6DIletx1gtV5ZOzkM/FUIKG/IpvGr6gkn+1MXJa6DF9YfSZa9KyBZG6jtdKD9x
UA+PQ1EKOnfsdGsnfR5LSoQFQYXUUPATI1mgGKcG7UrUMnijJY30IO2evFEZrk7g/5wvD0QPbMbe
6ql+8l0C0FQzlf2h4z/5ckQ92EOobxt7mxtB++Y7AKfJiGoOPlyYB38Mfxq0i4gvZKCSeXpt8qC8
6n0ilqFmN3h9y56UH5KW4Rnin5o/kVi3Vklly7UTSnWhY7VERSlSira52izJPYKWoIbuEbFU/hiO
7ZPMmx6jvXuoNe2qTfXFskhY4bDhUOeRHWx/Fq0dk4iBLvFW1mCKZ0yx/VnEgB9yXycTwazNtTY9
lFA0NVCubbvxOrEePednwgrzZjpBtiNtO90H0mmu6CzDFSHLFhmirXVAcMtYJGR4Lgcte+l5l/vA
gGOlq+ZW78spYbBub6hlu12Qwd5Smsa6Eo/oLGUp3WUAY4I1ELpYGDNvBeq7nUlOy6asM2Xnofxe
6mozsC1M3NX8F84vQ6dknpn+YNsARE4xtxK+uSEiTn8tJRtgj8SCcyPH8UrP+dBlYAWHwX7IKWuc
U1z6y7nmDVHwZhajiv41KpNV2zbF4fP5UZGKbV2r6Z8DGCte4uTvdewPW6V0x43u5urNosxwylG2
3gc1VBY9zLbdvCGbryGuBAVxny9kUWburKC3AWCazllJSaWfNTmMR+nNVkzEznVtLgMcD4sCbsip
dt3yMKFjFvWsAYmK/B60EJvmskvbbD5/SXOgbTut501VbTeJUSirCB/3Y4mw8lAP/YbNqFwOom6u
qlfHBysznY2B0+U0ZPx5Ngx0iolm/JVReBFQiVyOAdSIvCSuyCGc+EkrVXstii6F1MutTRLJIkuS
ZIunyTzPZ35U/XWGuwDQQYrHFiHte5wrw4V/rT3XcfLutbpy9Hp95xGNDZPUg8KIcGOZTdGO8zWv
N4p1lMa0i9VW75YtohHy6on0WnrY8h84tIs+D4e3MKBz2JM0B7aIBq+nbXSdMolSxvToEfHuQwuY
b+X4V3L4xq8mRO2ldHCvQ+sid3peYCIyV1dVE2jrDEDOC7VsWBtyfCqZte5Nqu75DZUXCBYtYLRY
I785qDZaJZhdKSwtGf3j21AM0ZFWN0TBzu7edT/8rKP/9h2oxoo1FWOfhveXAOdAMQTio6Y1ufQD
YZ3nQ+2S+zJ/wTTA0WFS+yLjWEUAnYlD01BL1TO7XsRZQ9jLtEmS2ZTE4o4Va/bIBZGCbnWqDdSD
4Z1r4GYL4tfZGBk+uOnpLpvvN/4M5L1dtetCM9wFRVTtcSHn1yGgF+BSHnyLq/LaFOHXvpf945T9
w8/JxVPeNMNajGN6rhgED01c9rQSX2KFFEc+4rZGOlMImwnbBefrUyRRoicqToya1bILMNDrWmId
facr+D0NCFPUt84ytZaF1toktTi0lz/Xojr+4I1q9P6anJNxN2/kY6V7SSxruLV81HDjTW0dNAnO
zdLQbymkG+IkOPOma/PZfM0rx+7q9dFqQI6NkZ7C11z9wjsd4Zjg2ryw8YuOT04jaM0n9A910tDe
HPRWh5BE+I2h1Opzg3YhEnX4HZHxrQOGBOul1o5zUb9GSBVG7IaCUhDaAfX10Ev7TklzfGFdnW6I
WVUPOm2/q4GIecnoZH1Ln+pGWMvEdsf9XAeqk7HeuqplUYFFneSFr37suM8WwSKhGo1fIhV6Mt0k
d+e6QYh8RSXzPic5beHUbnsS17qX5QndT3dypwNgT74W1kIu/dC14UUEhzDNXSDJuv1QJs6lsFqd
iXNkxFHJpiTKC6pH14h3J1LvEcWeu9cl5ll2DOiQy1Hqp5OUw2rKs+aQguVGol0ppa68gLLiWAqR
3fSYAhels9eqa+RhiDGG5bFFXpwDdNeO/W3IpvOncJVNVWbGz5GTeLoyfYmAbnNZO2N3CgPmTJ9Y
hVNBeM6tAC3NrUQlDeznQ6I86oTAPZhuY98bZzhG5PS9oUxBjq+OBnxHJXgbmwlLa9neyZFdcahV
YA8l1dDF2KTZkyNECm2JNG0FgxkBIpKcD+U25EFwAp+tP5Re9zz23iObLkLqyyI7V6w5z/PZ34cS
oNc+bumKBgm5HNPSDYlB8mJo1tWiWfCjki49Rr/8SuuhQvt0nf3FWpYEJxbv2dmHA7BSpRC3PMsP
pFxaOxVIPrwgyPnL3PV3eU9FwWp95Qu9pSWl0RA4cw3fLOrSeyh9ubNY6G3HxGovkOWzBcqUNyWD
m1ZM/R/MkCaEzxFBFfCIvMjq+3zQa8VawniGT80deFFUf0PGmXoazFh8Huw+ZNR0C3AgVXNPRs29
0u0SdPB7ii5xhPiKAjQ3a5Feuo4VGysbZa0M0kSBZr/IwCjeq2lnpE47I/aYxuP/EnZey3Vq2xb9
IqqASXxdOSvasvxCWQ7knPn62+Zc3uHsc+vsFwqQg7QEM4zRe+sxOLlFkKORpi1hNLZ1TLqeEpQs
09Zj+Lf7RpL9HDPnVXdymlD3trpZrfQsqa5VWf8sJrva53lgYZdyiSn7oynsASYh5KJ+o7yFxc1I
34o8r2B6GWILW2tcu5RRdngvECF0GdKDTgw/EcxBE3GNMybhz/Hgi0eN6L77YaIjnkf9A410634n
HG3o6YIAOqfv+qMtRRBtkFrbLCcAHaFKRjgtnptymp+pEEUviR2I+xe1DggbNJNxbc0lRasQKt6+
JuVj5cqec+UmxjVwDl3i5Y9MQel1ymWiDldupqH0iZbPluzsqfYeOXSkM7pbdUf1+tRtR8+/G1AT
95plIqjL5zy9FKmLwcNYHqdIpLtSy4HCBK616uykhnRJHIITD3wYc79iv2ieIT8H50oe1Jk6iDAq
z0B9o+AllBLJuYDW7VqZ/8xCTMAHhOJ535uzYgJtQiFyrZE3+7Vx6JqOUfAz9utbWgLeCjLWaYEq
bbpZs2b3BrxVlg5Yrj84macdoFmVBxsZ1xEGyUgiSBNvatLRnyKdni9q2gd18Fnc7CxX9BDJ+9/3
Gqfqzvc17zJrP6Ko/jzL0i8P63IwOjbM6rJDd7I2o3lXTJEGqGcoKV/3ECm1PuiO7FL5X0PjNfVz
/2MqxP1k+ONEfimy2YdktvP1//9zODeCd6OjJwx+h0qQ82Np7Keprfo3qyYVgtZ2e9Ey3Sc3F5db
6eTFF6PPbmPES2VNcfowdNq0sZOkPOWg875kGfl9vHWGn3qHnFQcVo2bCDr4GxjratO1Tnfs+qp6
G9P8vdJ8m5qZjpimcav9aH0281S8xWNsX0Aj23BeuUxY1mFG01la4/cb0nA4O8ZLLi/Y38iDD3u6
CNPpCTpo8gwLd4pGyFY06lZK5aMOPZSJU9DhqwA80TzNS++dC+ScUK1clls0qF8Gd6pXVSkcBD2H
QVqfrNZ7VE3vYhjMHQ3sRxZe82Zgx3cO4EDeugVBXNvjddBiHNFOg9nYLYLPdTg151SKEeGEshHW
PZ5DcuPeJXLHqwx0pgPSP68viovfE+fUpR4VO+J3qIYhcuiEsQNYO17gLmsbKwpfMa7l3xvX+yXS
ztt5Y1psDKjb52XGVN0NvbvqbTKawSaHaz9daDXpfv5MtbBkZfdAdcJHmfgfZ1EXAtyQ9xJ1Rslz
UxlLe+BlO6vnzxpa7RibpA+rSyNMDh1oJKf2q2/8F/tIVntazI2xk7rMbc6h6DMi7ok+OCTpyG+5
6Ym2GD3/unQG1hW6LCh8wteifymdarraNqW0hSiNU6B3CIg91DDEhYTVeE1m9pXAipbgTHJoAFs9
085dZJ0CB7tAJJV3qRXu9S6qLonS4ZUEBOYFgbEEMZRHAkQbwLMhv5C/rhPYCmuLwMa9sbxgdKof
1e8oMvRqf9/atpO5xgB6CiHP/pQn5KNP6mQM3eBSm0m5MvFmnJu8YM6SZ+pAFBLlAOJ71X0SZI/0
EtqrmsbSwHa2mS28TZzq3TMA8ow+NUK0QSN1FeFB/zNo0xUjUvs9RzINqL5yn/CIaXvLZmIQVRM8
jEUr1gj2wj3sQ32XCesXoFPxtZ3cX2OV/z6JC8GT2DzS+ZfgSPo6qvjrFD9Huws+D8myXIhuTdbq
tk82zaop3B+TB3nXmnvr1uVYhVbq1Jsgi+s7iPcsQ7MgvTRCTy9o0RmxQWENm4T2/LaIUE+ytgtW
SjeU/XkZzNnwhM9xq8p+Nqkk52LRt2VsNALgFfSjrl+aIwEha3r94pMBC/VFXUW6+QlmCyMc+SbT
0ziYBXo+v0K6a0yPeiXqY0V1f2vFATtVKzj78qDOOmvgqUnIOD2STkCVzfOHX53bPy2eF1/MJOdx
MPepCDdRsuTfYxCjayuNw0e3mM4Rdpb8DKg1BkDbtsy2otgNqh4Eb8/AbBcYx2rW5vVs+t7V961F
0r6ojUqlqJlDZcwr1iVhearlvEQDsdiUVHTJ3IyImZDfpfqCXz7ZkEqundRvKdnWWNXGGlYzhlHH
z2DGCufcNsR4/2wSvcRKMtxc3XT3VmoZ578OCx9cjb2DJro/LKSbBLwubLeCszpTBxCpEqWf3RqD
MMoiBQWqTBbKX6FcFWbXfyLpYdrePzLsLcMqLoiRowavkzNcsFGSDU5fDMQgm+SXHLNGvBQFuel5
0zo86mnzWoj+pfe65RubroQGiyFuAYTYm+aYBdYClLXdUFu31k4/IEckz0voepdyAXg4eLSi6N2R
VSRnSKtKzp5VeedZXkVyIu1E6J7yyHmCWFhv5ogUoYfaDMlDLxPnTO/X3hrEmq8ocvvtrvpyf3Cw
zMgUVkZ7SGe4dGsdmaxsPKh7LXqcban3zLXqHjWGTmusYzelw7k3u+HcyoM6U/cm1+Re7FF7DvND
7XYPfRNYJ9WzmGSnYvEldlEz24NqXPAJslq0zBpsJx8mq5p+o/5nw6u6KxPOXq3RUVlXNIMDOJdy
Bf/XQa3lfdfHyze1ZzNwjkShtNf7JEMs1V5H6RRFxXe9Cn4scN4Z0Yy3+zDWLZ3zISDxhosgSHZ0
SFnqY/FK9WHedukCORFxkb9AcN30DiYd4gPnCBFR4DjZwfAXfx+ajv1qN+KLelNo+X6zCPyiZp/p
l76WqylNF+t4Ria7bkhrAOZePkTxSDaRYRVbPwhefPo9n4K+6vdgLo1DnFEFNnwC9gKTKEg2D7sZ
w4L697s89FatXU+PlU61zg8SsdUqEb/LP6HPyw8QbNkzH5O/KY25P5lAlD+JeTqJCIquU7XmxmL9
BnzNIBowDseXqgyNQ27pxReHWdWP8uUrqKNix8t/7JHF7WZ22c/CjbHVJPb48LuoTZt6xQbkoL6r
KCUBIZq6+dIgaKHiQ3F8nNF1lH6FC5ooSCLhCUbFFRGiK6zpTuBqp0ye0EsGR5dOtfax1OPPoSXe
bo79ZtuSuXTtyYujit7FR7U3TyZCXbuZGBwUNh6AkJhxCLhEs7F0vd7XNdmboRO2T2bfNuc6r6sd
9rFinZmTeNMlz45mHRtXJBlvWraZKLcplbQSR3u8u4R42581jQy+icXdK1Prt1bzu6es17/YclXf
2tmHFg3twRCev0YUB0E997+B9nN+JHG37+dwehu9djVIgS6Skem4VEAiFj9zDoIl7n2F3spluj3M
O9sMgmMGRm5vobLYDzP46GasxKe6JrPGsMcn9d/WnVfcwlG+GAZB07U1Nq9x79wGy3zoXR/EsZYJ
1hzu9AVx0p7danbLsgVwrt1B1JU1HZxU6VVdznUen3vUP2tmiHBrB3qNJN/U15hiq/fILJN9FwpJ
J06Cde5qxc3JLr8X4VHaXG0wew+15XsPoA1rwpID+NvWSMyAINaq1QHKk+NFHk5dixpDF0WDYhE7
DIL2C1Nt+wSYYr24hf3iJ0l4uv/Lk6UPmzL0vyaxZ36TJ2Cx7yc6SPQvTlaenLTcmYNjflr6PH+W
V0rDmjTpCsJf9BgwdSOza8NDKwcztZxV95p+qHbJQACV9AmOXRk8xgjrPIzB+/segZI4aBfil5bZ
vRlyPFWbkMBom0M6FfVqEoHxkI3d0v+0UDfv4Rl45abUhmabO5q/coziKVzCEsGz/1tf9pfSjKyd
dJsg+F93UgjVhIY4EFCURRu7B4FgM8iTi4xPB9Ktu2Tps7qHZw7Ud9rjgbFmsiNd5zkXJG3VQD9Z
PVfLvMutdK1n9rRNU6t/GH30+kAGhvtZI8/SwGLC7IhanZrpRmoYLQXKOIe5mpN9UuAUu3/+9Au+
ueSAK1m3Y1eI5vqioqWJ6DufZm1PpYWsFMDkp2DWwrVOxveN/sZqcoXAFZBYj+osWbTnqFjoD8n7
YrHKgzvlZv2hz0hhMcWzvTefVZM/sapzWw/FVteQBinZHo5spHxlp10bA8WLQ/rXmjWnv85YgOxd
x6YimhXpqrRsHUEWq4a6GL8D3qRWA8x7R0SWWNcZ4R6kgiBwzZg8+Pv9OUxS6yZpvDu/S8kKx9Yh
Vm/334HAurf/q+rASO1u5rkr177+miwu/M+ooORFtqHEVCxkT0vWhCxGEqkjsTsJ5Vh5hp+oeCRM
4pCM4NqVIIG2xrwXlZWtvRQO+h6rnHFVY05Gz6LzY+OC1OuoigSqNtC5MRoFGyIMqV17SAcsp+Qz
Y4HHOhmJ9t1tTeeHB+O8sZsfLO9xu+LFlMkMyTas0K0Lg+aQ5wwumbjCfpltkqLvPyilFJorxbI3
9dy7wDRxwdSjSVy5tT+z9yq7VzF3ezWMNESl3Z+MQqmgGks0sPxJMFabzSAX1Q7sS0w1mrG1iGoc
+wbVZeW8HTW6OIGNBDeUOlxheSOJz7JzNRn8MzrDxtXzGxcBKlVAMpC2JOQg33EKLJUkqjWkGq8x
QtjupkUSdrTj+s1PR33tEG+1VZ3glkTenR1b1Cn+lEe3rhEie8XJ0bFqBmLrYfKTHg7Q37cZBvAx
niMiDbq4OU4aYTK5+YWoEmmY0ubnkNjgUm+HKyNvyN5F6lp4tQARBHh7pcDF6USwZX4toL4W8x72
bL4eZRnatOkVoWYyqBeTVlMmk3hQZ6OWzUdTt9B4+vWvwRrMT/pMOiS7o180S+PL/fNq61eKTsMh
oefyNCMcl107+8fWa7tf989NL9/BWDo/rHxgO6CPlDEoyfiuM5LEDG5YqefYjeSHyUXAqy4xoe3u
LXS9ZwCTCnT1q7VZ5K6N3mwvU0nygKF0OeMye2vf7FmktL621tsFupaOus8pmsvI3n9d9tX8lVHn
zZ+AqxND3G8g+8bEVeruic+0ey7TenooM5LV6o4caNUxdApCrtgQXaIwMui31waxytp0TqqPJLCf
i0AMbwUhHxjPy/6dIoeseVK96uktUhe3a/9kRTF9U/J5mxOakX1VtBNZwryX9/bSFODdamsc2qJs
L+osrOb2Esl7i7wXhvMfX03BiN87LoSCo2iTP5OfGrtySGiVzlgNrdKqDj1Wy9tIy3KbVbXLPGWR
fdJqzjuMklermPRfpv/aVZn2ktFFX3cazdPezN5EHjL+qHcgCqeLoR4ifCikSqUO+4bAEzdPn4N9
FOvpypJOabvMrQs1S1KiHMQlddYypKi9w6lIovYSz6K5VH+elaQYH/tg3BfVcyVFTkvkYJYznlup
f2qnTl2or3jDaALaKQmXLIp8b8GJZ4bG3aBsd1GJWfTeVLatMX1yMq3YR3M9ba1a7z/Xg0YkhBGJ
fdJH4JX1elhHrk87VX6VJPFiVYVLS4BS0X8GZH6bssh7DDrCJVLgRmubjv860VguaETF4c5Lf+lh
bH/miaXtgD94B/+OvR5xIFt9zP3PsCNfi2x2LnBBEVjCHzY7xHicjPqgJaCSt2ONL9JJOmAeLLGe
R2BdgAbqB3XVjvp4KENvb075x19CEi2gcRE30Ucmi0xVlaJA0c2KimX81lpZ+xamvrVxDDu+NQHY
dOyFI3qq4JuZDC2oBIBKGekPH2SUrptpDH5Gqb+fTKQLUvqXG9CZV0teX4QYsp0IrR9lYJdbEcIs
6mUdciLlYq2JWmyrZDGO+BN/qL85yb8+m+23u34lnks0eVXpGTstG+JN6LD80xYRAinh4HVRdCW/
jqCfKUhOQxObj6Zt7ChD0ZDz8uXBGSPrptXOJ9YLmG6k2qYqNoKMnZsaL+Mc7qod9Ppa5JgL+pzP
1gM//SJB4S8Zct1soSLWp1b+UBJ8sfFHNglhLXK80+l8cmkbrjq/RsXZAi6Z0keo28vaM52OEOoU
52ZtIP+xctIieofhgli18f7A3x9sY5vqi3GbGeRXCTui9OqlgFRJXMao4aJdjbGzfrL6Bawt4qYf
KCRWXhGGl1Gr3Y1b1ctmSHMaNHK+aVPtsY674cnvwEMA+CnldFGdkwFe0BiWdCBm9yHPm/RV3QfL
321yjYy3IjTcbebHCyv/ITraRme9CsTx7TjFHzjrrVVsAfQ38q3qhMZBSQ+1RE4u19B5ob0Q08im
+r4JKnlxLoYheuzoxWePqeb81yEbur9fqi/MpUjhPqGTLDCMbQguz78TelXCPtrP1YIq8l51d0bT
Xw9JQq0P2eBhLnx4N6gjmRlLCqEmj7RsAt+H+QmE+IhYVA2uapgdX1x7GZgKI2Ju8KPsBj34bcCV
0skDlaZiRYyId4Bvhic7GCgrFTEhpo45XNXg8del+io61d9fNeciW5lDRH/X6KhyxOEbMLb81lRW
sjIIgH2LQTYehwrOkfrqkBXVllTSu5paK3vj0NW9EtuG1t4VM9+KH/LqdvbFJqv7wagIaBIIZvpE
s3YUsJEQyBX5X2UOm8liJVpzPHi1Y+8oAhHeYeb6U2/ITTkqEnU1cmXKIpm6opx38GlcGOCnfC0t
b6xromPd5OUqSWdxNv0h26gJAYDoM1ba6UXdp9VGLnSpu2fTnk1qWEQdsft/EFZcvcXtNJ/GaNbX
trxMWpr8iQt8rHPQOhWm7kLXnPje+YYXEZDbUKPtjUOcW4AIyanwffIeKHOj9G3RLzGS1HXZPHqW
AZQ/s7SV12iNQ+Q55jFGBVZTqUi1XV2TQl8jzCF7qWcCqYqXKGqH4+SSCBLWTfSSz31xLCmm8poH
r3E1BxfGt+jFSGyyp0XxbFk+UVYoxMkk4Ixo8cKp5gfUZjSapZBQy0prFTAC3gw3cR+6qoNzwA/2
ajn1uZCv4dR5722ZJY+VmXuoqEJoVyXwuYgE2D5xiboycmeVJl75FteTt4tLFm2qy6GVGDnCfKCL
aRbGoSChZO9Fgp8OuQG2+yFZqb0a0uOBLlpNi9tiZlGlyt6LuyO724BfSBWcHVn1VpfqgIln5X5O
qY3b9jX98y2xxzbbNTMLDfbN38pK01mzV9bJL5lYtG4Sq/vMFKRedis8uz6nBblSIOSaKWdxbPvx
lZDBk2Nb33M5lYh2IGiVBKCNlUxfWukLZqP/zdao0d0f9d9LmIaCYSD3NUpdS0RbcdBSMoLS3v7+
v70L/49zAUioTYHT9AXJAbqkUP3NuYDCSqNuR22lLV6ALMqohD9axHErpyE3eVSldUvrlp2Fdngd
6A1FGDa0qm+gOgj/6CUInyy6uze6iTzWlhYZoYRfRIesKX9VvV7elNpM3b/rzqbk0tC8OVX46tzN
ssC6mVjIDRTjSR5iVZ2nr2XD05W7JFJF4NNe6aF628plcO7zAddyHM4nOyFxQ3216+pHbbJPi+2M
19pcphPbrL3aYXiFIEx1KqIFNWLcaJsJ1eFazQEQ1qCDYZ2hw2AcEp/BvTFjVriinD4Vc7dzW6/d
362RiH1vUzCMwa4OFnT4UPsOtQ2jk+IkCmzpm3PDYfwXx42l/yeOFAouwHqTUEqgvI5vW8rU/rdf
md6QmiYc0Zw0aiR79IaYI4LEOgd+uVzjsTYohS7LCjhEfAlr8oCBTxhH5VL2cip0zVyU69w51a3x
VMvCkUUI0C2t+g91NRRWCiNw/CCt4BWFY/ne6sdliBmrOUnrZv5e9u5bm4zVY4hq4xyzqqPJT945
AnECL4i/izLTe7GR+pyWevpGUhoekS7UT3UkIEZM1Lc1c4cAyttNQzodYwizW3dInmfsTxddkPMk
R+TWcNmqtq190D2jephzEqFs9DGtZ9pHJXrrusY/EKtdr4NKuKfJtilwAIhlD1c+GYTcvyaDFq9N
J9SPlpkUr0Zqp+vBFN3ToDnhthmqgdUqquUUO8TV9l2Mnw4e8Lzz9FejXDa29S0Qjv5MGwZ3QILD
ZpyNZ6k6onGK7oexjs3cEH3HTVq9oJfWUUK6zQuSe3PX4DU9V56fHJzFMi5QwZ1TYZgvRl4Xj+0s
xJVglLXH+HUNlP7YKkptJ5GIiBiY1ho38eE2RGgWF9pB4xRcEtNpLnRVZKGUKHATyuo6Nuz8ru4C
zMKyFwc3NaUoXiMUkRuWqLyyfmAY8/35S26n/mrBeQMRFH8bGyVz12uLBt/D38FTmo6ETSAsG1yn
YeNOc6UfehoujgjOI+BgNrd8CgA28mthjvr+fqZL4WAB9HDvk9x48HHf7XNyAvFJpvO1yb2vftE2
V33JgGA56GCv92u/IzLHBCkjb6mDef8j01WrGuuiuphNPO2nephOST7/kg2ts7uU+pMzpQf1aynK
3t6VDtSlcCQeOIyE+VLqSOQmz/64V3ry2GcL3fZYSqYhWpWkmIAx0X4GVfI58moL6k2qrdKUKFSH
5gUBEN1nF4nvD61COdWjHl6Z5arqnSleQb3eZqYz/AxMJn1vrhH3tBgDAHa9NZpWrwvs04e09r7O
aUJ6V9LG9Fs4M+OCJgeh6YsU2YhxRm4jNTde6YaYIaRzrK78YW9mzrsdA2GM0pmQFvJCrD1rUArX
hY0IZrBqCKzlRP4X/NARq4xNNOfSATdicDzgJyNESWny5KU1OMNmgIx1i23r3ap9asy9R2C1mP2j
rufjFn5duJ3KUb/GfXJVFTN1MIsA3oIe+7S/809JmOTf5+5UEfTy4S6si0RyZq8dvVS46k4TXvJV
q4ZKs9W/upkjNkug22cdrtuK2LJ3WJAd3Q1q3HPTEUo9AOwE74i2K/6uWqYtOJedAx1K1+rysQ3T
9TxpPmOMnV86EmWQbqN9Gtz6U+AEzc5OFu/Uu0lNTiaJzzZ1TeRqcHx0ojsmmZqYVIm/1pqwPSkH
Ut4SNxeEycvYsOQyfVC3R88sj8hiE5S2zasy7hvOA7GEzkFBMNQh16L3Jvb81ZgOjyxAUB13HWJ/
eRb2IdQIrXNvkdM9W44YHwxJCAi84RlG+oDNCTl9jpsOJGvqn4hTFBdKsN6W/zl6rVwyaKjIT7/L
bVo6NZeWanhRzdlH3DDiUV62HwYyQ4k4Tp8Nh2pBMCNRUUvuDjP5/XIcE5MQImnlCeelWqntHxUD
BPfZQjeBSts6bHEyjZQcD9ZE2KXXj8cCNy4iPR7CqtCWyw0kmH4BdQ6QRKnZzJBQD9VdcEoWL0Y3
13fgF4GqGNqsDIlfXmwdzMaSZ/EzkxgDvW21vXfftc+t/CgzEyGLRODx0PYZOTdpQIa6NFZUuPf2
kw0drV1s++y141eLHHqoGz+qtA/X+dSj/M1y65Aw9tzXR6Ibs3cWJREpOBJ7n8I2U1ZHdUA1SF0G
bhf6LFKi+jLTH7qkSx9o8WH2UF2rGXEsedCPkRw5K/pypzCs30O9746R5n0gvqPmJw9q1d/7hNDR
FQc7H8D2scPC3yc5rVfNivGraZQaihAl8P9emhm65LP85SqV3lpM2YAncJV6Fnyuf/BbXBoi89hH
9Z4gpXk7SJX3JArnYuXOVzX9JU2Ar6cwEAwhJMRD0+m6zISfD0pZ088kaDXeMu5MilG1l1Hy1j1r
PNjO8lsg0jaSZQBYBfE6EelLDE6xJCoVTThnJCEvG0XTArqfn/FCEwPJnq+Wn53wyuahzvwZowm7
Z1F/t9voi4IagJeU8WIwg+IgxG2NMdJKYHrIvQ6ixj/EerwaIztxIpAAVxfSEVi9C4Gwr636eYN6
tdo0iy1uVB4orFKofmI1c8MKh3TOxlYAbCQh/dr3rx45c6sFqdMK/d28q9zauxXygE2tSM1vSV3v
3Lolojep9fO92jbFPUZ9WSjPe0CEkHHDnd7SsyZqwFjf+S8mISHqPRBsQtcE6uCBTUBelrS5Erqy
G0oLFi71YL14+MOJtHNXiHPotUSjZdxQam2MyHtJ2nl+DZl5NzXAj1uQNO5pyaWHwoI+YC6k2ihZ
shIjI1bP/4Vhgi/3vx8ly9UpJ5skFLuQFP5zmZ+YFCsIlCKWKov6XUCDf9dMLp/gMFfP6tB0yy+N
UgpZnlRoO03/oXkBLvmw6O8GjcR2xdNC0zYM2fqdXcBtN7WUH7Bzb9VYb7ZDt2u77ttSR9Utzfpj
jTz0ovgINO+yVal19YEiqAdusS4IbO7mYTeN2DwsF3JLL327PUrq33SiRhRrtVZSHlp1ZpYTQX9e
bNGGiC9lTb5dOIbiXZ0lcy/eI6jw1tQMF1t2XydjRk7YxF8UnyHyO+tat97RLMbmPpDlXRWvNA8x
hnIeLFMUEGWdflEzaEpYEpJoOmjyljGCYixQyO4yWvzXsYjoVhjOo+eS5FqYYXFjJR1vyEbXt6pY
JyiiXqbA8lYBdb715LbDayO64ha49au6Ugedsq9WTy9h5rSERhvBXqPhuCnYJ78UI4X4eyNI4DBj
kBykTMu/xnngbgzbS9/qcoI52XsnTFzBFvvGg9+73hemgnxTgil+mD1YdYOJvAMcz0fsNfkVqh/J
WPJMLeJGWMZUI1lOgU/wIv1VX4T36CLOZrImRjnGcQ2DQ4a6j/ElFqksElG8CEAu75IQsoy6xIN1
wDl6xZLmfrRaAGK2TP+FKur856OM197FCmDbhiuHRhZj//DaG0PrVvwcZDgGY3mpaiAneNCJY+3a
R7NHhLsaSJYMVuVkuGd8q9GVVbBc7QKMDlx8vVlYb2eFNOsz3DaOhrxgVmq2PCJYJVs6jCElspfc
dy+OlPdOqeCPENOwm3JAhSZD1r7pDLhQzTSv76YrednJy8iimaZrdrPVa4/VWzPHz+osNPL4uY0L
okON6LGqwmyvyise4qFHfYm2gYeC5L6jpP1srfuYONjRC61b6WANNFPbx22EYTRb2h+B0PyXzK0I
J65z+vcjO4kQChiebjO6RaXMz5OvEw0yjR9v/rcoB/s/+dTy9yDAi4FOg2VOmI3/j9nJsemFCWRY
pwRPKYuY/PNoltYvyzyBTKWk63jlFTJT+o0KOp+yx4zvkTiwbQdQaoFNCacMkrUf1yCoKnju8pvN
w2JZNVA5rnPi55Bayo0SNXtT+rUgEByzIpp2y9CyI9YH6FNmY2sEsyJlNvryC/42/RD2Q7lzTXv6
Ku8HuB1WTFJIHRoElXIXF7iFuJLR90v1P/680oLUXWMCbE/NuHhnHCLoWSXaSx2GutsxAA3/Osn/
F0DDs2B8A0j0HRB0uoK4/W03b8VhWHZLA6ow74ONLGtfmPRXsdu5V0H55WrIgzpT9yYqbyzO2IWw
c9cC+32gw39TO/cWEWxT1sk5Y8c5tqHzQmwJTL5mmPaAfvlJUPAQCbKwLaMnQz5A51iHCMDiZuk8
XEFEtK4o0CF5QfS7Cid0rW34x5mXz+eoGeJ9Qcp2ONF6G1jAbd1mkdub9mmxPetc2vZyHQuXojRd
o1HWkNUZkMhllXr5E63Rflt1hCBrTlu+gdpkl0lEyrWZiuqtzvSV00X5p6F0wcplhDf2nbeeAy+8
FVYV4ZinRrxk3XCwhEFfxss/6cNgf8iTkS7SYQkqJPXV+NAu/fBcLWH1mFTL97zLtAsKUerCiPMO
DsGQO1Wx9PUv5TzGMtWVrZPRQ+VkSxRAfXphTUbJ2MzRcNr2akhsj4FGws78JD+T/F7sx2Zs185U
iXMzup+Ufseehb2yDbTY6t2m2riay9h8CxbriGFy+hSZSX2KYhM8rcAO+G9rxn88Tr4pXAGOxcZC
JfAKeXL0/NvjNM7OYtjYy07A/6KHtHL6XeZXPr8mt1tLWVl6LYX2iYxd5D6oKNcIjuavUcU2Jml6
/XFOxz2kzBImZN4/9qJs1rjfo+9B8z2n0022h+Ed5jzGiLX45alo/K9G082PWMjnRzRKBtoNObNj
NqP92V2SMi/ewoHaISpT44gh9poytp0C3MIYcjyKVU7zIynLjW9U1SmeuvKp9Wqm4zrUDlB5xn2C
fnNy2DQEMhG2nMUL0t3meSo19+ZOosfoiTUzJSx4A3R5PA4+UW8V5e79pM/ROsuzN6uril29BL8K
o7F5A3gG9YnSkeHV7bryPKJbZy2/a4Dmea6uS0bEctQeq8XRP3mzXZywNMX3la68P6PDajTre8M6
hwVp9wPL1o30H//Fc/ko0ZeCBk+FCVSAuXg1VthRiLl6iKWvKaUe9uE12FkiXXtn/Z+jnNPHo6cN
7TrMgKR3DR7JHmrAldDZ5Xhv+dtRWh3vPnVPbxIKzeRK6fr3Tu26cdH9KNt4+rfwo/96oBiaYNrY
JCBRXNP9f0y3YQNKw81xfgqW1d1LohkDGzzPPtuyLArvYEV5xN7Cn+g3lASlzEheD5qsBwj0ZuLu
4nS3ZjJ6D2mb7hqj9c5+mrGMH8J2EwTFR1RG5WsxMWYbZfCTZiHiA3367pKisRoab34kTnjLK80w
rlfDC3jTcBVLmTGtMLzq+Vc9Qdrj2IV+nnTKP5NInzUn0D4RGr5R/dCgS+FQjsASsKXU2V7tn4nF
RiObajyYvIsjMQ8HNdpHbubRUGbWV5cZbfuH+u1/v6vqk/vb9o550/HwlcFTdaEy2uIfE6i9iMq3
0Hec7lvltCE5ukYz+RYGwxey1HCP0cdCZdB/vS8AUwKIwwolhZfMjnRk/D6zKvspCuI3Ge2MhC4T
6cbT6S1r9i9vaLKTHZntQw88cBWBstjK96l0Bri+IfqY+xnWzXUY6ekm0ksnvfYTocwYXOItwBj9
qz0Fq062K8iGQS5Ze/VDN2Tu2bCadceou9IcVK7rpSTfVIdcMNkC670lLurAgsi6BGYIGlr44SZL
Zpj3o1x1O9lr7hST7F91z2Ka9StIh6vqzeMb3uCSyygPsa8yqPOdpxA/Am2larV4Y7xuZjd9Arvs
HUyziA6tnXSHEoca1Xz65OpQDdkv2/KGIyDQEgVXXh1SJ2kfps4NKBbpnxutDC9RZgDspVVFRjnG
97IjQDy0O+3s/h9h57XcNrZ13SdCFeIGcEswB5GKtnSDstw2cs54+n9g06fdx99fp29YBChbFAns
sNacYyblm0phbJO5jfGWJcp+sPIKH4U7rIRNGdWquWosDZipAvL43NV1uMYi7hJA8XdKxf8H6wun
87+2b5T86aIK4u9c2yBmwlX/4PoagUrNGqfiUZukzsuYnkgZ3miLsrHuY3b0pDvdh1R8jm9xazX7
KsnWvsgoa5TRe5A07+NUBJ/Lk4D5d1Oner2W+5i8JZlSIdp8nY2EltH7RyezoNaKwRzPigvF08+a
08g3fdU1BOj40JRNX6k2Qs7IWqmdGzzhcSv3labO+7Zb/Iu5qXipRtqdabCJ1KkB5iPVmILfRdQx
WN2yG9RVbzuCPTnNvtDS2PEjHZgHpMvo7/aza7lvhfIjXspEs2PdigTIl1+ZwTPSlv7uJmqsLywt
Bhogg3Go4ZlutUHgMVer6GvCrgzrcnm2RK9t+ynsHrox/kCMNh4Mo3K27M5oOhaVjQyYC1Bed+74
zdJMi0LhbL2MONYDMF6rQj8ReGhgsVGeiOJe4dhWiS+q2r2KFNmdXmMNugY/NsHBtQZlM9bdkxKj
sTFKTFydCvWva6gX3qtqs9Mom1n4801Vgm+BqkxfwxFUBIvip0Kvgje7dB5lf3AcXlSskLE/q7fI
EukD2RwhoeQYJieW3BSlNc8tu+hKUMF/rvomj7tTLJqzw97hcpdC1Wo4b+hNzSsFe/JNmax3iero
XafY+2FbMh/O+W4UzuAJaUORtpQMg+hZrT5xs1gHWZ9R+mGT+xkp5nBCH6KQbI/fz4a5T73JJnBA
GlOmpfBj0836l1WO+G+wMTBI7gOdioAwNGFTmPljkSMQOJSBcEdqDSZJmAu4oiT0YIUKN991CIq2
1HThO6TR8zS71U0vKutNDHssd8GbhW8b65g45b1hvRVDtnw1DkDk5VDXs2kfZDOVkTI5FI3bfRkW
EeESJYEO5MGgbfRuTzaGb4xqj7jp292sTkhJfVTZ1aK5tpeyA8Wg1jM/p8oSV5Hpt3rRXf19JDce
fx+NVfPeB0F7y2J6jgAd6k2wsFoMna1/omU/uS2G04jzmbHJEGeUszMs5ZD8I02vwKXXmAErijPW
qDoePj2BQJd2j45+7NPKejSg0/Qvu3BZe/w9ecmvANCbbgqdUYnewx/LAn/IRddn6Imp5v6Qu2z5
4OR1eJHPQMJuXdaKUS5sitfGa+BrUCgTtX/qU/ANg5LFf2WEtlVUPD4mG4dc2Ir2kvcRLHAYzusA
hzBzShKvEHP17Wq0phoOkAhIjatW7kJoS3KdHaIednfpjZn4b2h07AcpXwfTR/aEsDGdulS7BxJD
F/KVGU4iXDn0UAbKLQLCT1El2lO1POh6DzgQ8so2wC6aeWP01lpW9whlkhZgXcV7LEo1aWND6/3v
Mf7/DPEOEbMuGEVTXfLRVMlB/cfCvavoqEUCuZHVm+LhbqeqnZ2RkftqdnqjX01tSnb3Qm9kRAhk
xvirnNphXbOZU8xxnQ4I++/lzaqMmZukzTgLxvh0B6DdU3IsrAqrTqu+E+ZX7mWdLNAVzH7oPOTI
T2BgcCRi/sXqXXc9yF2P1WnFZoB4mcTzk5SAjTYaRFw+0z5eFGE5Xd5ksLMt7fRmk2Si+FKOGPop
KBbHaDnUhvTJbgbnJsZKPP/vD5BK5v+pSFAasm22QI4OhMkx/2BRLjA5YYyaesBuGx2jOWmexjne
iGgYV4QbltvCaMKTfNDHtFndcdR+hKNh6PKJ+hkEQznd5FQ2vLaOdWC85BY6VjNsU5HV78VYesZi
SRNZVK5t8DdnkimSm1u1l7pIA/HV0a5ZaI9co+wCKli0o89NcTc2Sjsjb5wyrOH/5UY2MCdsyDDQ
s+uojOyhxyzZAyCkVXLfav7aoovJpg7vnmEn+D/GKjww888fho9CQ66OC820t6lf3to5ib1B6s47
vGZbeexiKdz6TdOtiPJlmo8qzTp1bVyGaydByx0V7GYUohkaQLt01ynxyUOM9sFuVpqR1ZEr1vRj
K3hW5aEc/fFFQ/t3mWs18ZpZLd9F1rAABGJyRosbH+7XmeMX6UrVuuhb6KPbW6RrNEo6D/TIEU+i
xbgwWvNOFnUyeyy2SaeC4f9bne1KdBKAXOig2nRLDScgk87yV2Zfxwepia9Dtb2Q3v4YS7dURXzi
P1+ti/Bi5UJbJUrt3AphoctRhLNpYq084Y3TE1AWmrbJzDA/zOiPd5QR3SeZQFIiSX67/yGg4T7w
KmV76t/dOWBQ3heJaW7mGsF4mQy0RvAvDK1NuWOBAcsHeb5Im9PvU37enKuyUupN6sDgzw0MTwE+
Ke/OpGlzH5Qxzo2dM9s/6zJFhaWx1URxOB8TxADspsbL/U4222oXLw190jVtwN6uu5WXrq5Mz6Y5
OYdonFiSyBUeZbVfF7uq4cMoC+vJWRgShZ3af1nmlbBgMIkEU6/UaSTQoGyKY5smRPw4WvdoDm53
KWDsedLpJV9QtSQ8GpU53mxdsc9uReo5poiBq11Hai1dw70DQyhrVDoNVNHiTrClUojoBY5EIysB
UhWZ1o6oTbG+XwwE+aF9E5CNKfIGm2j02Tqb1oCT3cb4ELywX7b6p5CeD9LOIMkWYDGecebw+C83
6PZ1uR9LLXqWXNEWRZaHXs/Zy4sZBcC0xpR/ApwBPzJkK0m7tHvubSNYWf4kdoHTBuNrk/rbXkw5
XAHX/2Lo04EaVfY9VOnB9/WlTMk+cw1GPO7EHk/6ykAY9aomxbRRyynYos3+KtvGNe5FyhzlhzxS
oaju4yqxvMKolf1ckd2WhFb8NikVWzmlwPqUzSe1S9zDBLXMsxQleZwiUqCWVZR0IRB7HFxU90ep
tfv7mzVqMlf8nt/NvNi+L36bZFTqc0AnfnzV1VGFiIxARb6FSBUlo77aHvSkVjybVfTWasrmUb5g
dA2u4OWHgXWB3e3ndGeV0/RQOfn0gP0NNWw01ojW3RFvfp+JNa39C8it+hiAlvI0bEgXyRbwo948
S9FtW79V3HmsvYR46KwfZTFcZLdZPshms3wmtRDEZMF4rR9i/n5KCUG/vvs5CKFgc0PZHDrRXdig
Y2J5Wo7qpQgqj9RJWUuzhOYS+bW8NjAWeMhg/B21COgGywOuUxYSids6p9jfMN2uekHZUYNav8+D
IqGxs2v02DpNrvkhS//1QvDQZpZTwA+KLG5fZszG3kg3+KXQqbnPy7NxOSdfDcryZ4Ly+9pPevUM
jMKT9jO/q6pnfao8Cw+PovTOTY5eHfh3ABFgjQXLz1UlC7LBZBsYdxEDr1TR1Tt0tWQgTMCKBjXF
5jAm1U7SM0q9sejnJxdphKK2211MepJyOJUPCv7uVVv5yqYyu+iAIvbp91ikTml1aib7H8MTAgbK
WB3F3YfUDZqdZWuoG9waZbve3D/G+ycoP8xpgDdk813N94gILq2KSKS5uTbsSU/32bWlzuPVC2io
drkxEfo+ttSangmX3snTtq+V6D195ZwagXJGBUNHb1bH65SCI5JiCjtVf+gt+RNuOV/iNE4vWhn2
mwak27qTnEq6Vqnp64w+XYX1RK++2DbOZEZHY24QbvgGndsIdp7MUxAAX7wMGc3ZpTvADEeRKUP/
vwFMkh6ICgsvjd58QtNi9o5E8VIPgMWGWiENq6rH82SH+saxkvnxrnHE/Xlr3Eh5GNqg21pwOx4w
a6O5yNWrFH5GjhWcghDN2Ig/81ZECy90eUazcbg/k+fAoP16dezsAO6laqx//7B8NkaZAyWu79co
abzRUcOvLaLffYSGcysb8WjOPDaT9ralJ5RcMjwi17rcyCFADgZGRspuD5/V7/aqXqkXOcLMyzAT
ZvalEHW4hd5Mf6ZTndPvZ+MMUTEuSIW3q7Hd6OrJqabh/q81vVG297kyDTMkObYZXJqQ8UqvowKw
mGF6lDiiPUbSHxJTFtlj8Fgof+EDw7FnlPjlmqkPMFJA7hvMgfJPouxaJVjLse/3ewyYQxE5Vpir
e2Ufla2A1GJD/EQ69F6P432RVIFld8VFQn07tC1XwxZX3/XFzhKK2MpVLoSbYhfHuBTkoXwY6X1s
entqLpa6GmYj/RrTvDn5jYMhh+IW9FxgAPLPS7QovLSQPQ+CMVCe0nySAeRquZhRkQV1qWzUxtav
lBiVDYhaVJTRrx3isleM6o7dZrPLBHjKDhbsMxPOSZTl9JVlmLI1lxlWTYznFoA9VvLOeVO5zY8l
YMBf4UN3nx41oNaTw4B8yFwGZX0sz/eRwUdYA3TjMU0H0gsmqqYTow0zT7jPS+Wb/IAjuCdbW2mW
TYNFneFTN6l6lCMORIHNwBvLTAVhOn2T3x5l0fapJgpoDXC2ZF7v2osa19/l3znoKbuVOQq2Ddzr
3f0dKkaUXuRvcrL6ElZOfMS3hzQMnOjejG0bWdTxzn52mnAngD+soxmsJpP0KmxHlzAYw/DkZZz7
KTOUqN/7WttUuZ8f1AqsodkO01saxNcKrdEeizTw4GWN7QOAVasGPxp6qYdctb5KMVtWNN9GJY2O
lQ4SBu8lGDQcG3HRas81R3ITGYWh9lyQmLNoyw/ggDTWu7b5PMXNkw+Q4yJdyUFVLoRy+v6Bbj4Z
crsW+Yq1vevtRYsJRLMonMTBS5lVWA9QZXI9Kc3hfiVW4hKrLsriKfrI3MkrmBM+WJ9mcIW1+aQY
TbHNExdh0/LgdJOKBW45DFL1C8oVMO1IDBj/FjkywDtSdcpsKW3X+nuuZdcsN42f5H1DGByN72EZ
96ueDIdHjbr5Km9nb3DayNnNrY3aI8+IhOwtF+MndvdWmdOzr9WwkcoQkAPUOM9aluiSL5ayvyJj
C2CvXTyIIvUC3W7PUj0j1VgsqVAN+Oaw/pXtRY924ww1WWwqjq4CEitx3MKsN32JQH1fKeUnizwL
ahuDgZSIFRCM1g5RBsdGRWVahtovkiwbPupbhn9JMh/xn2Falz4nsWmptQCUCI6ZGWwrSCinyMD7
J2FcEtfFyvFhkh9VzKZt6R/RijB8OBy4npc0Djw+qyQNJm+86wKMTsEobCOz1NQvmZLX2LjtZC2v
EKsx9H0RzR/4MTrP12krSc/kgg7s8M29GFyNXtBGmeeMWbpzDMuGqWcm92dD1AHulv6/kTg/D509
GzG2CJfaaN4MDCm1ByX5Aiz6TkdMKSDcOnS7m24ozJOJQ+HqKvXj/VW/j7ujEzZYofxp/kXzxo8X
rkyMWVsz6qZTD83gFBp9v/h2b/Lo9/nfh87Uoi6b1WDT4nxc3NLLowSfBI6hnurcgzVJgGDDKgeJ
1n9etErXP414t++klKmvsm3UM6yjeJ4enNpLaaI+yIdGoO9aUURsAcvo7e5+TDXh4BONcWmL6rlq
Fesk1VES34gI5VkEkzgpUyZuSbFH7WkepkJQcVgCeMPI35ZkuL3J8/D0cg+JyEflWAo6R2V6oZd1
qVXrCb1Tc/h9HRvLFQ2tjlUcQUt56SQgMZcsQ+rNexil2aNTzzWL3KH9Vg/ovWSk75wHt3AiJ3ZD
kxja+c0nefHmztZ4Q+2BHUc5UCabt+FiIi5TnRl2eSaroyImLVK+2lHtOqhlE4qvADi2ow6ofDaq
4ZTlhfM8sUiVgpbGL04q3qcHP/fPKINpvykal16YiOpTJu3Vg7qXd+UkPcxZkLHMr+pyPY585dC5
EE/846WsH0rKb5xU65npsnQ7r7ft4qI0Kal2i1ainEzKqnXuHyPGv+c0sQ5QipwHs8oZ6xrNhfbA
TXgn+cwVMs5oGudNiO0wLof+LFLbbHdWdxCum13wjNuXTLEelTouHyM2tWOdV6/RgDRB3gG4oNNt
PNYDlV2HCIhlL/2bqPP7hd/nmsp+6sibOoQLREFzIdSStXKEmt9RgFl+n7XE+eiOPaymqXoK4rYl
VPXvb8kJVEwSyVF+Z6nfT7eIzejZiNsrfVGwY0N1lWMGwmF9Z5sdK36J+JtCe9cDkr8yAUawDSx9
X0+ThrabHpysF8qy4oSfG7mgpR3lOd0Epq66Mco1yo20UN1TMlnfKXbXng2uisZyAT8zp6Qbabq6
kYeOXcPyVXMyvpZXcYjFV8Jmr2GiaaxN0alkA3tNVAo/e0MnBLXT/Uf5gOSFxPLxFi5nqIAGlyga
H4zBgQyuKUIg8K/U7drqVcgH9/G89F9rnYjMrbuEAfhCjT1Hi0k6WIRQaYeKU/Wt6n6YlE7/WIzx
6tcnNDe3+32RZXDUzTn41rpqdU+9Mwf7o2zECzqPxXfjZ371RowC3ipd/dpAL7v/yz5s3Y2EVjnY
IjaWMwMUW8wg8pDpvNtZ2MFOc9wF+8DsTyEsr4t0KBm1np/FOL1JCxOZLcMWtlq3+sfFr4Vv9TTX
67Aa0cgvW7vK0q1LlNdXusUoswF0369leVnLB0UpNzjqvmqa0e/lv6HqPgOH636qijPt9KkbCMgj
865bI0OND6WPpDmK3eqtYkQAjGOsfs198DiITwK6FAS+DUVOeUehDwRFniOZ0fa6YdY37O/LlQXB
95Cef0OVolnkj+lZYo7k2TLr88fpKBFLudFufCONzn7mvMrPS2itcyyawfYUartv0Zi+UIkTf2FF
PcdgUl9NNVjPmKZwetr+3pgj40tbGXc9iGTNkmAHl1COLrlLVqlUp5pLwUA+q0Kl9GpcB83oNw9m
kSWeDDyI3GjtmB2+6L7mC1zG1dzJnE00T+b9GgtdQGI26xPMAU23c+2WPPOly7dM/qWVTeuuQUNH
239RCNDuOIog+1L37CWU4QuanuwchG5xXx34NdAtPy+P/Yzq47+HWDnYhg1C0bxJ15pv1ySyTAXi
TGDyXXOqx2j+ktQjEdSF8+CLFsp9zO3bp2O/dQeXhX4Py8lni7IKByVi788svFyNgZWib5FppXnT
K0fHGR9r3w7P9/+AEhtr2sB9oWZsXsrW+GHSm9gHfEi73JmtR5yQ8lIaqb/ulaAycdSQKVxhslpO
mHSzV/mwVwD//QiDypNta/nQWViB7ssUJbfavbxG5UqIeMdsPYLMWZSCyu5eQGbDnR9R/sb/0oND
cflHTxp5OjgNHXE6PSBh6H9U2wPXKp1oMI3DnMbuZ/LUK8UH4B5s/WQ7nnvoF1sD8MVK0O7PiFMg
qLfH5s5S/xIMNG3okukAKUq9jSlI0cKL6pqBNBfTvnC5bBM7zQ5qUF70vuhv8hS1wHKrWdV7M0Ef
UYbUufW9qtHEmdxPA6GW/F+1YgzONqgfxSo6kr1YeMlGuVjawLlqbgAXdVQ9Wlo9Q1XjQObqzO2W
xPgqtGDW2SW4VpbQtb2X6S2tlgaeXaoY4XNrviV++a2vHA1imgHtb0hRSovwEKuBvSyqs1uRm3u1
6+KfTCo8EeOeqrSz4R+3x1xRxp2y9I9keSksTKjKojrI/S0mw5Xt0Jmg053gnzMYoI2w3grwmCsa
ftOLX7cv2CTDT4UEplVr5oLbDPuangXQ9uxgCbBFppqWs4auGhAP9llIfgNy2MBeEFRLeFjel7ep
zbDGTMo5H7IXI8TxTMLYU6e40xW/cUi6Oh2F2CDYdhEvHqlQms9t2/bE9k4/nCn5kG94UEp7q1QV
QXOF/TH5kUUaeETTkp2xQV17h2wawGsQsqnAI6Ag3N4MGVBzEjc3FkWpBUoET8QGQiS7A6DQlGi0
d47IGUMLs9vMGbhFybnJaDR4ubyS0G6JJ1ITViRFFRc4518FO7CHamrcJYglx1PHoY1PYVdBX17J
V1PbNx5MP98kupICLMSa0Cva6MkaKI1CZwsqZvYac3gXHbMEO8xA3bSDa2+KXjXvpXRtF8b6D2mv
KFgqP6pWtCtE+N5btUlVmYJHPYb5yUr97xHyZCNPlAfNsvnfUis3jrIlX+BYXN4mSkK1PlRaOnyx
44H8gKIontp2qHf9TCe3QHEJOKhtn5yFYKovbacUrwLec/ApOvymFTsdjOZQAz9Q1WwzCthnTZ0s
toWkwqwVVfF8CsVXdfnay8FBzpSN8XboIea7baN6/dKxSKA6n/2i38jlllnUTFes0dykmuFnQVeV
GqgpSXZos6q9aJR8q+C2e0nCFlxlZ+g3Z55yr+mDVRlb+UfgJPG2i1PtQL1gvgWACWLaEpTyjYWv
T5C7ZoDtn6e5Opii4C6rJh+0ufbDGi2mcD0ilSgvJC7yOXArvHWFWb3nCI2KQek1cjebBJLU0g0q
a9zqxGwHlm6/uqR9BYyFD0kyJPuutg+2ApwrGOxmmxA/5Mklzn0ZTCUI4Nv/7kEaS4juP7viDn0a
mngacq4F0WP+4aYmMqATueitQ25b7y6BiotxNnru5jChxjSvLEHdRhYYCypTazd2tD37zKOmBuIh
LYRPvrERz0TEpfoWWuZ8QQ70c0H/AED/lKusfkqc43KEsOQeQKI446eih+betJmUkEs451Lkyiqt
8ujfmqzuIq344y90LQZ7w9TVRfr9x1/okK+WTAQBHu5DeqmLZ4eUHNzG2vDuNkCgEbH7DyLWfn1X
1Bto2GmQhQA3nEdVKx9LnYRhfBznmMDRXdOSfeeXA3BYxJwPfV2JFc77+VGptOcoaqMvar7US0Ey
lqhpdvTMBs2bpzQ6DY3BSjQzkmvglDhClpexpRiQgRTtCFFl+srGuBsZ5OtUiR+Jz6SBkTaUt8ZG
AMro36PIstZSpNRaBnWFJHrtULBNCfIOcsnD+VxPp9oS6HDSLwW+zavDboziACRm3a26NTrt7mhV
urLpEqPcSLXzmNZPgYVGrRgAccYjSin5LPz7WcH6H2Co8SQLdLKa38QYNJIyrrxK0x+kqWCw62Y/
McJYTvdXjTYOM586KhvoqIBaFAo2SV8DS3J/TnKD59ZEouCuaUjoxaASFvV4UWL/jH7E3qmJVa5k
M4IF8XxW3W/QUH+oi4Qst1NjqyrzVe0UsQlCmLjymeJr/nXMQewai2Ir6rNjvxyFkISvZjcknhY5
WyCm40X+QgrvwZrKJ7SrYcQXgmNUz8CEV9GmWkz/kgwY1/rpPiJaWZke01DJQRSznEsSe23MOQX8
xXnnJMGny5u7KcSMrSuR5uRRc+uhyAq48DvXfY3pr3thvWg+ddv51BAoUFixgwNmX5SL6OY39+ki
NjMDCT1rSi7f6PsUf9dJ7VgN1fyT1qp1IJTB9nrdba6UgmI031P6eH+LiYWY6Z5bVEEextzOSkMZ
aAJAolaGOEMSroNuJN7cmyjf75W4mK6UjxZvLgWxZZVjhQRgMISfknorz8a5/q0cm+QEfgq2YGTu
EZ+bK2eed9JvmC5Bwmy6VmbQ7WQ95veDLNQUOgIDNHDakaxKppaxL5aCyKD8y3hmmYuw8L9vd911
NcFYppkoy/+U+QDaDBS0VISCTXbvepZIflWh1DTvNg4u900w5f2tcWbhxV3jySW3awTlKgv7ckdD
u9zOKtl+8bImuH+SdSgSL7WSdm1kBRVzYXb5SR733MwwpZf4i4DEPNvA2U/NgdKuNY+eZgbRc4Vc
0CPtwPGyrvzSL5mV8sESn2U6RI9W0zWAnwfthIx8ZJWVmIdRx0BMJY5qFR69RVlrVRdg/MZZ61OT
AlEYHes0wJizrO0Nuy3oSLnOa9IDK1TCJFxZ/UYsFD07NL7bCOFfxaR/4Maej5LnrBBe+1BGZr23
sMC4vutN3OAXxxbsxnPYnrAWEc4W7fgtzonpWYLvXPLucqHk9h69Ly1b37UQtkfVKkQmQ7r2wDyM
5QEwd2LsmhndhvyRWYP1BvapW1VL8zOesr3PVs8TfYzIsdENkEMYHFzj4BBg9KVo1R9A1vqv/nIv
lTaeluWfTW2tn0USl6i3R3OnJXa0geUyXkxLGS5l9jaxib3J6rmjwmuaLSDWPRk5d8cScbKXtuov
BM+yRUMcTyX0Ic8iHPiLcm3QzHd5pzBNWp6YBK5arWEo6pvHqm5fS7MbT3+fvmudElXZNemqCjTz
LbQssVXdadxYA5FTyzAWLA/gVZYOwLIEMK3C/0cZ2rCanYLqjdRxGLBKbBi74fPX1EP/D3Tls1zK
JxYo3Lwe9rhuxC3GJDzWyfQQm0kCLYDVrqNM8YNfNcxZYw/spOr15bbHiUVXMloPomNIXTCFxfBZ
+MIGuBo7R0dmScD31Nb3OzL0uaGltSJ2J1DreLVCusUX9LMIPiJAiZXV097BPj83aED84hWLyovc
pziVXl7TPIYo3PZAw9hd9cUCtR2Ugo0q2kMN6l+/VkeTGKg4xc4DoPLTqPMFUeIUWwiP0TGLtW4n
219V18Q4eytr7wLPAFTjjdDznrKkU9g3qMbnwK7H1SeVuJt+SfAAhjJ1SnkAXCB+xUtYanWhvet+
au52nhvyVJbq4PL/mVrQfBZBf0A2ZG7uk3OWkD8pxIxUiKa1Y9MDCk14dxi+zv5kuZ+OmxUHyQJo
i/DahdCUkbgf5ApdrtXhlmydhlGN+hEgc2gvsqEtpUE5OcMrEnGqbZUnD91sEe61rGNjqCKnggVJ
WgsKbIgM91gXQBArXchy18X2PmNBKRRnYy9Hv38MdANtL73oj4qIjVvvBmdEwF489OGPoslXENmG
CA0SJsimSzw527hF7lyqpd4g7Po2lEl7zpHX6pQWbnKblcwKYS7sIRBOgUwAnWDWmdhwvcQHNyA0
jnouiwazIeQC+9Bay+PvJW2Ol5oaLIqYaSPlpLIb3xFnrlBdOdndvBAfcM1mYVB4d9sipGQ0IQy/
lFAC7l/Y/H70gGL8FY0M4jxNVNuiGrPDEPv7GklKtiYr2NiVE5FTDbyOc6Pwrm3c/YA21fAT8vru
vgXqIVbu5ftI6cnSNB+zbS786mHZaUm1iCBMxMbGS5QtWsW11qT22/3fxrH/bRbDQDq5WVM+t2G3
d9V7UrrtpUm9RIPhfccW5suby9Ui8pTYat9ys/nEb30I8qx7A3j3n9PyBwaDqghZFPcfH8bquWzc
s4izB7k8lg9qDmazhuzsNEaxc+rWInIuxHRMPKrdUSpL+/qvLib0LoXuBDSwf1KDd7nNUQo2uoxP
2oq7wlj3LdshWY5E8aF7hV3kuz5aOJOyAzOkhHPFNdKBcdbLJ4yP27pwyXooA20rWQgBBdZdYmcH
ubkqwkag1La7TWNcZ23pJcTWhza1/YuuVEz4wl3UhrhZ+xYQkWkSXIHxbDskQ725lwiUnEuhibTN
Eo11B3FO6XQ29HTytHC2NrKhGL6NcaW8xlG2i1LsaqQShXxfGf4iSBe3Kp86VJIjTMiwbtfStB+E
f8k0vZb9/IosiukM6/gkRGA120ol7cvUUCBPKoHMQW6MhIzSrbJKkAmFBftHiqyk8CrdNmbo8CbD
+my1ZnHCNfIcEC1ZgdQ7yRZwCjBirca9+cPVCwPHBzEs/dVGI3aASkuXxG7Gk13Nb52akx64NHZs
6FSsFIJp/xsgIJDUn++fwV1YL9DLrFw08v4KH+ApMHGfJ4lOCcQugr2gJNNp4Ijl4trCY8zgRJDa
xAAl+8rywTTI7pTnpFrC7qKHtKyzk/xc7Srl9lpABXXgTwfUrsgtx646SDCimJT6gAMzYi9sYTXR
o3czDvdaXdc/lyeGxtpldAbjFBPttjMKx+EKQ6KqzgCEu76iCs9yKtwV8WuKapOiMuY8LVvSxJV5
n7mJ+gZ3ZedEgfirtMtvE9Wd0x0vqJCDDptHZGslDstn+Syvgq9Fpj4xrs8nE5/ZBvJV8aGEg2fp
L+VcERRbu+UqHcVODfN+7xSiPWoI4QEnL9BNuj9n2wrdreOHrP0Np7lixEPK0fvaSdE0a13Sky9a
23ql3dldepNltT03GQ3uBWfTmw7IG7LGkn+RS2tiEZj/c2Vqqaph43C0NZ0YSc35wwPQlaw4s6AC
4Fxcc7alXwCIe7Z06kkO0dQUyo7VOvZi0i8OTVeWXwzXfw/ZZV4LKKVvmbOenCxjUcum3HRVOogL
wy4jB8Rv0+att4R5+H0+bJXt1NWHsBbqM/IsNjm6kRyjPh/WA3riQwM5uRPlc7fQyMg+hpWfW8M5
1O3+JRmwLlZZVu1ECqVCBFV+iSgyYlmwfXoEs0ORHMtkQP9+7xqmtg7NON3VFkk2BbLVZ3pf7U3P
6y1qefp+bU3Ha4Gg9ZVY3Lf6Vf5W4lcSDza1frgfCrSYGtygUe3GJ3um4Sgln7V5CCGVnQaXqeB3
1LlMPgdm0JyziuwLOmXuLSSczyuA5TyN5YjOszo2sizfmjZtrqGY9wNIgnXoW4ATl70kNGO0SaDC
V+SUYw5sE2udE3HCSpzIpdWoJ9HZsCAZNfUjWoBwpYwl+l75nSWUgyOdGOTI/y7FfH3q3vxubA5Z
Y3+X6gz5+t9HcWo6wGe4JRoR6FfyQQC+lNH04deQawdtiq7NQC6qVbsUMl10BBQKlvJCnuyGCc+u
EkZbNyy1d0GG4tas1WaHmEh9H0OQHF3wdUFjXAcui5MIiOdU8NK+uz721LDRmQQnvEYJOzXPLpub
sSSeWX2KihB75l7+bMQyIrKm4KmOxYFw9+noZ8SmSusxYoDTWJXZK4Cjp2ZOe5T7WfLeDG/S31O4
VOn8kUKWMqvydGbm0cEFj4bkojToRVGoln0TrWeWUrErPrDwrV58hwWXXvb/Yli0/7TdWFACTdgi
mm67Dvtfg1vynxaFslWwktMLJJ/HWde15rFLmT4aE9mrOQT+XmgEvVfjYiLgfB6T+C7P50kQb1Ad
LzFOukZ6VGAcZAk1wxtzjo3wy50cJV/tzKjegdk9WoaYvzJaUvEhtolbzFgVRP2sirphXupidVUb
U/S9KdR1luHPGUlNpWJcfVQdWzlyKA1YmWO+jqz/x9eZ7jaOdNn2iQhwHv6S1GjZlmc7/xC2M5ND
cCaD09PfRbr61tfdQAMFQ5azMi2JjDhxzt5r4ylcZwjbBUS//tb4b99NUVyef5Qz5YyeBT0R9h+l
rEBN8yg2l+oxnVL8aRTgjyC3NGB2EgoDiaLhVi8sC8VFps/WD2UvlaV3NAXjsakzjsnCFLCnSqWT
op2nlQGyfSnaicBsT30Y1qeI2xr8DjoEmEwW8v+7L8kH9D9XS43PDouJrWItMTX1f7TtBsUd5Nzb
2aEYsinas4ENl3iNvRD1fIiSfHwvTZ1snpnGTpW3wDo9iKGbUh2trb/a55/MGFFJNQjvt1WfZVdH
f7itORozuL3nIPg9KSMHByvyPmvmBJuRd0ynRzr/FcM2r4cBzLwSudd9nM1f24dal9ZbQgTws7QI
o7Vci2wP0yVdeRjW09USWFAmjtEKQNUgDx68mOb2sNJRlbRjcFqMFp5CfLaHuZjwLyZ1eVvl0Z1w
uQ1wwpPhJQxCnp14/pUl8X2VWru5c8vbeX3PAfJAu05S/bx9m3QTdGhQy7vt20lNevCFse3HJUDI
H7aWkrBDj2NzAf30p1wX5sFIUC8s1TFPsDezIKi7xiOiaN8nWnZXF+AidVq6fq+Uyt7WI/Gj0Ghl
brH39g76NXe8ZQk4AThon5TM+yzVHGjifz0om/RLwTO7x0jHmWQ7cbdpPgHSEE8CXB6jVAZCSzFe
WY+bF00s+hGzCmzFtF/ekZyHWhELSKgzc05OULtFpumZhCfvRY9IHljv1VGHOeFZ3mOXABmJrNgG
yUpSPcj87mUYCekwdLUnwm9himfE30Nfky1utdMDrWZi49sqPXUFYtb/+8LFufM/Fx0oCwaTLtXW
Dexi/8sX1fXT3EupxKfOJulHAwr6XEaeu5dtI3ased5z6nSIAzWLOdL6Uygd821cRJ/bD0Eh2Q/N
6pXdfrZ+4UzgL3jG95YGcWN7fqlqAsNtA/4Zf6HjlQalZuedtx8SnI5n33L1w/bTf//17ad9rXkn
cyA/VbrsgcsovSDB+vGYO8d50sqn7UtLKEc4KIWz374llYbzalwfc5XaeHtKl65gGOr883/V+rxc
RBu9//t3jPjm/FSnFMXpWz05MQnPLb4Df/sjE+y+FurZnSPtp1Sn+7QpdnBcMGJSCbAoAcpi2K/N
J81e7HA7rg+Foh0hszk3Y1LqR5RqDkZDnqtk4d6oraHBD8xOdq9F9lkzvPwK4sc+QCTUgu34jrBE
gXzq1hS5Kr3/RtXRP2w2dACFHL1b/bRJoBvNexjQpp3k2kHx+N18O82YRa3foqsNBuq1d3P8tJxo
/HSzzghjJLX43dv5XDXOaxPF3c2/aggE2sQi3m+de5213ldXJgG11rGxWbQLbv43TrUv2zKkGhnV
dTV/4VcFCEGb3K+ixAgUxhwoJUk8RurIcBpuMuS82kOOvzZui74D20cP/DJ7+m7bY5bcO0tFtX6p
gywDhwXwEW+2t8eMTo4tsO/dQDfISTP3QPBFGnZRYoem072W9sgIV5Uwy8roPx9hqP1fz/3Hn6P7
ILuqf577snxJKe7jsew5h6+ruG2nN53dibDC8POex6BNaWCOaIss767b1N+xCsgIUfTxxzcIEpVL
ueKOnYgI9VXUzg8YrofbfBkxy6y2Yr3mZud89l45bhFuYMY+d0+KSjMkKOfm9KN6IAQkiAyrCGrm
8ZfKaJo3I4ZgRfdv9TRn4Bxa9AGMAXW2yzWbb1PlVG70zvtLktr6lLkEM1z/U+fKPtj6kmM8K8zM
mp7rgf5FSW14KjHBBdnc/q4IYNZxpWMLBc8d7egRW/f/PsLnvspT1eG8DTUsqQi/UGfj3CACjFY1
k7IqIquuyfdwhWv/3+ccrDBdoX52Q4cfQHW8j2bZDRbSgtVYddpErD+t+9jpIapCrXYr5kLpPN9s
j/79ogJvPilu//Mn/n3eDrhBlIveJnrYd1YXbC7Z7Qu7gBoiX4lDlzb7Xe/V4TaT3o6jyZCoYYz2
B2M+VhV2H6V8g9NX3/dV9b25LD2ZJejf1ClsZsJnGYe6XNTkLloNrecpm5sPqCSQys0pOi+d278J
nabW+nxdIUyYEHFunUc1egNW0f20IfPpLbYIhZJxfd06t5lCNE6VcmL69zY0hnj5eU70znBUIM4j
u6A9OiIIxW7YUE+vdzgjuI8fFWMGsdwHpi0OdBfzV8dLHxatzj9gYay7vbW3Wm7HZQ19w0A1oXRF
btguk//z3fpUPVdWoHjsQhsKUImAu8gYddHPNS8scziw42uPKCvAws/pl5j73J+jTHnIAS7dFAmJ
Izpj6Z9rOeNs3QyNvNkCsWlzh4PXzM+kn3RXLYre6GrIO4vnQkKkDtvoDwF+i+ENhfewvY26eh7L
rHyeOgJQhAKghNY6ccxFi8riOanwKykZYVY0cnglUM+5bdTTxnCqEpJrtttguwM4i78JyIeVlXN4
2/y9JJDcORz0zhut0DKVfV/Vzm1ZoLwvwbGHwkz/eSlzSQZE3543p57C+CZcrN4LLc0rj2Nuw60Q
tbXfxNqxWUv8n43DGZfEOdhWf9cHSWr/PFCSfx5sP0L+FOpaQ9LYtzmQD7t1Yjc2l5DCIQO71v2o
Ldodb18WrBLF2e+kx+qKEHtvIa+BYyvGk5UrxltW0PSFDA4UX4/wVSPBz6Zd39ju3WaKnYl5OM9T
EmPldAAfVP2+NeLcX1aPytZA8poIgdkmizXT6rrJU0qPWQq1K4v56jBk9hCDYT62jYIH2ZjGkySS
AEhDbLunaaBprBZB01pXzcF0+7M+DhoB4VqjEBrL/e1rDJRPWZutxiWzu0RL/+Fp+prvvP6U45Ky
MwrbbL4UU6t+Vjm7zd3jYBLf8y9IHVMSZnPENOHkTJ+1oXv3OifSe+bg+o0Nv//nu///vDdaXkjg
cxsgadxv75iKAmRPzdIetm+Jc8j8KMqtOyIK7J2XlPlBLrutySFicoeqnEAiufY8RFWxnZfCDref
Fu5CW0ej2K5wYG2vbdLL/Dqt/LkpXhge9OZp0BmiAT2o/jjdDq1k9Gdc0Dg2mt29lKXxnmetcUpp
zG5XpG0u+Wno4WLWazCZfWesctPtcdlXJmxgcHCqlTAvJnyj3VWtwtGxXs6IpH6bZZ6cjJV2bXvs
KRPxEjdZ6VfqDDMkXv9rnX0KBpZfb7K4nlwfbhZ90WbCYB0hLrbSdKevCiYyI/sD3g8ytwaAPdng
4kT7r6e20R5z7n/+BzuVywUhgT08lr2e7+hWKdhAm/YOtddCfMZyuykt+3kyQzkSp/AzvSrU5NxW
HGJjRV+ei0ql6BL1bbuV/DpF8nErHRrdaG/j6DowAw9/1HpCt50Tve+aEQjBBHkFODqnwWu6NX0+
Jw/wu1Wsw81gU5laLz3NjbslYbpT44y7h3jkPQnc1wXi1b3uttZFKTkyarXyyxICZ+Q0y/PPke3H
ccPs9a2r2pOpjc3D1vJcvzMm6Ju50Vin1qqyWzB/2Dl6q6WTl8e7f6hMntbuwT7Abc7s3bAqedxk
sp/Mznzvxin9Qu00+JOtOMjcy/GkKelO9E0O9kT13pqUSKfVWexUxVVTPe/Oidq/uASavba07UlW
Rf08uTFohTT9QmG+0LNp5XVC/hFCaKgPPS4b3ojkrlhTwTeJRF+28b5eaNnWVnfa/noYdn7sZOpX
UyWrjrAR18Hx3hISzw8pg4VgXGWeIiNUtkTUBR8f+8rYVWz1qSl8u1KH32qcBx1yotjHD3hG5999
RnJGkbs0+hPcYsQVJD34Vr0oP750bVPWq1ktwnHSc+aFjAWS1LQ/HUm6/Doj3p5Hy5WcyyR12JiZ
n5qic09I4G0M//iZGpYZ2U3P20vbvmwxdmni3Q7IXm4SM7L9lgnSJc11mmhqRsiX20RUzxGJaO18
Nb2RIQIqL8hMfeKdral5KUk8xP2OTu4sFAxMlUjE49BNRmj1Wvbodi12SdLsQ3PZbUV5IrLqHsUl
iQVs2Qh+evgSfYwHey3KzVSDk0Oo7C2psE9iNNdsx7R3/B94ppt6t+0qobZXZfjcMyGtZqc/K5O2
TiDlaZsIrDNMrIoiO2yzgWSulZuk1o8IGe+3PHB8PTs7V5RfnaYpQcdYl602vS6NxNRcejETPa0/
xYjcfh4tFlKzprWrA7HQX9tlXXp5ftdEk98qODbT1BP3rYOaBax0geF5fcU1p4rbLO7jp5bvrLRW
7rBYYf0RXbmv3Kkmxvu/PWI+HBQ2KNZ1+HNjR2uCYNmxIxexR6ZJrWv0qEAcAmrLbsmxuacv/7pd
cKpOur1EkL8X+uC9VHEUVjrEqzgd/64PKjOZ/sZi5pk4Po3SbXeNhXFAM9Aob69HGvGdqyNM0BIp
T6bs+kdSzWrmDlF3/eFekv3mca6oJrTKcNJ6LahrLfudzjhbIy+rroAxc1YDd2ZIqrsvCLleOyQO
Pi4Ed3h0EHGFg6otD3Ypn7dUBrbWBMo81hYtNvEFErYNJtdtfIMAp0VL57s06//5sowYebKmv4M2
UZ635xkr/fNDBnZkpWufQN5/pipmbfQXsxtQ2sbN3db3MfqJM7hujI9SpK4PAjA+izUiRXYr46TC
hbYVAj198Tjjd9rG/zgHqCTXLwhKRCAzieJbdJ9Q34wXzOTV3azLTw5JgkaIX+FfOm8i61LC80wc
/XvwyhIfVOUCrnCWk47gJSS9a363GpqLWuuQebd02h4btPnCaeJHYc6pUD01tfGoG/J7S2TZviQt
1gYnR2e3LlKjRnTEjx3YbBU6oA6H7Sivxnto/vqNkljctxC8AhlHeVAjCNw7pmsdh8hILm1ORp+n
4wZU0/xu0ztsL7OoyUIZSwgQtqqgYtblcp+prXojFJJJQRW9/uDaMLBctfapXxFtltQ1yEfOcMeM
fd6rdSZ3Un/qyVu4G4tau0r0WQ8zXrftai2ahkl0Bo9qMtsYFHjK6Hw2fseCt76dNQ9aiF+TwPU+
aaN+01hihI0dwdvI7f/I0DC4S14iNVLCn/cgioezpEYLt8Vh+1KXGkV7FyGXdYn8WO1Ebi5eC3Qv
uByQZq+YksBYWXUDmcZkVEYkU9TGRS9MJyDZFAdBpeIgULzjVEp2LQpaRPL2vSm+PMnsmiRefZd6
j+R1V4/uSOoGpUBfVk+p5l3ovT9MTq0Hrb7OYLvlccJzYw+VF7YFRviK+Aj0VqdRW8fQgz3vjJE9
SU6Lr41k2XpKWKdYw0ZCaibsKnkfSb+Vhgct2gwtQzAwAeMG6NbbaxG/sWAKHeg9t7cZySdgMjAN
DfIu5/5+0T3yybJW7NWke8iEfoTYae11T+hBL2eiugbkq5M7kTQQyQsmAdt3C7H33OVJnTWY4lhI
pwX/RqQiHhulFYheeSNk90GQdRoOk3B29sikg+ip35WlWnuJO6VJvCMHr8wvWoKi49SgBzOTBlv2
HJ2SGcF57x68or8AqdT3HDHOo2lMJ6u1aQWTXokBNw9Uz3hIxFj4fYVOJGGEGEyo1nxu5mdcPyO3
KnoQieJc/JL6L/ihZZ2JvV5OQW06F6isaUhrPvNjF3WVZkKhA/Or0KP9NUGjRVz1tr5fKnc9kncv
9RMVPwgxqQFcdvYtiyKpo49xcrBahoj1H6wW7oQqUb1b8/PsqPXOq2iktv13A6UkNOQqh/1eFbHm
4uaUzZOPcavE1deeEz395bb2XdeZfsYVoI3FxTKUAqixQvrRMn7SNkPVTNu5Kxyyny2s0PmsT+xU
MbjS2bnSDfge+/KtSp0ruqHFd9mqDC3X0Zm3SCacYaSzql69VjmjXFFu62E+wXyLKZ41EpQJlsZk
gupzcc5qXfyxam710UBKYZtfBOo+pUlJC1dqe5JtnpWlID7KXX8pw94zdtPh9NJZNmGdlYhAZhZ6
RcMKjLS24Y1uQqbH18zSSQC67Rr2smxh6jtlSG4oNMvJwzkfzb0PGILJjKlFgeK2GP0mDOksaV3K
uYkY7nBw3Rb8XYRdM72NupnTECmxKL1eyqE1ArfFvQSOQEATwufucLogFzP5sBTTvCBeIknG8cmt
LfhQcX1YWvoNXujYimK6ieq02OVaQvJ49+TqHTkTBJRhEmjeQDF/FMWY+0ZLfwDm9c5MgerTlW4Z
I7GVp6r8ZeQe8EpaBENqxUejHe41i0Kg79NHCDvlrdtl7xGidXV258BOG+zVzRpU/x0NGBCWlOh1
DMmgWrX3KTUvGIb/UMkMh9aJH0x74IU49L5wYnx3dZP70jUUP6qKJRxrvPh9SciJO9cgdvuznGk+
6sSpMvUhJcZRPMKHLv1IUUUi8h+tWeqAGuhq9aQspra8cz06fJA2iTZwkJsMWePn4/KbgJHfPeAT
3nYki263nOJG/1QwhsbT2F9nW0nDIkrUfSVB9ajilYX5nvD2OXBSWh0YWlzcwQHyyl9e0XWnLEdU
ksftwrWcx2EvSvLhVOxi8IKDkVILNPJbRvcijHsiRRLrkNXtvePkD1hMPxR7iTgOpq9Qs52wQnzr
k7COP6SAfDfMuK1JdLsRaXawpUvJ1SlY7BSbLmz5Aj9RHEH8VAyRfVfzrMPS1q9lzdkEY1qAvPR3
kYwZB9l9CsxmLEx6R+atbCE0R3r5DkYEqbGSBTb3xmCQ+pgImMZ63RywIh/qvhMXI37vI2e3MOUK
QLVgrx8o1DwaTY7kdEXczg2eHDbDiagOi0Ab15nAs5fpPS6I91xrurBVBKQbrn7xPJra8uK6xMk1
fwy5DActRYEsko60p2r646LfC3E6Jon1yTsLEKt6XZboAuovcMyx2KlEmAZ2/wRx9onPUp7tBKxT
G6NgtYfis9d03ieMKT299Tx5GPkH5KQ9EGCuPURpfoJQPe+6Pvkoa3X0J9X4MK01aTeK3vvYqQ81
QdKBQlJT2Ik8NDBv3jYtKaemytrD8AdSvyRCr0Z5pnPcQfFHF0Fx3DhUUmMMZgaEB2TvxwVrp6jQ
b2uLiuAI+RETN0TKEna7Nz4J87YdM3xwkfZq1MSXFlRKIZnmMDNnZa/aqdg3iRzIPoE/KcrkhuwY
f8Q6GppMpUAcXWuYLLs5hryQKx3TOmPi8mv/YiF4IOXpoR0GRDI47QncCS3bvrU7+UC4Hoq1mf5o
Zb9HljPQgv3UlLLc1aOsYASmTGrMZB3GPoOleVfrBBg6jM4OPZnvtUhNssgBT9bAGMSaQEEwnuVA
NT4jIBqaebg4vG++IccPqGS72VJj6jELOyGoknMV1U8R6iF3xoBB7xDgAvHlnonEbMz/THr8iINs
3DGRwBCkDiiIOgNlh72QmGM0j2Ic8AHYV5fzCgsQnxZkdKXX1NDtq/wW8OOJ8yvhdl2thyBJ8XAR
0G1by2Ox6NdRRXrEjOxVovI639FS/a5K40paxHyLmSSEQ/tZGhrXjlnvOjz8WJVfU3BW+kyijQVl
YWcvBH3HNBFvM+sjhtHSNjLf2RZn5UmHlzU0FyRPTEecICs5y42WyiY41XuVWApVa/bYm2ZA6Bbr
KzeR12XEU3G/15HofKuJk9Cx3I8yy5ywgPvPqug+2yJ6cFQ611rFMMjgIIhfvwi6+CokczCBMFm0
NMjIN4h2A4c1fy012U+OlE/In1OYU9oaWyenCOeC+Ot0eGYwdQJaLDsoLAq4xxSnVlLhq28+CHDH
3JcK7WxPRCzVIL2dPCEcLobk1sY19ykslV2c5WGeFuysuaf48CQQoevLbVEXH4UEoW/RZSo698Hq
L632EUdFi46HIrFBPJj2IzyBW8aiVDwuJ/mMpBkD+cMxw2Xgx6qg/hjfjTEjnFWkzq2YumszSTf0
dPlK82oIl4mpryxjcOkdEdVYEvK7eIhdf26JhaDnDtFtmBnLxalv2KO3ox0oyIVO872+tptGtLgu
yK9AdYBdo9QhEH5hYNmU1X6M+iREx2n6OHPZCbT8q6clx5RjEqGNETPmDdaU+tlMcS+rvSV9ey1x
oqg4qCY+kNlIjJ1I0JUtnssk2XhPUdiYBZe+sTTqM6SLbrZ3DuJ3Vq74InSUvF1t/MWxjoK6tdjh
6EhOTBTCER9/TqeSWpy+vIWxsKt4CxsD7/VoRA8qONqKPZjLpxtPhKdBsrsiZelOA3bOusU9ZBNb
fj+Z5MCtb3htWu8JSJnQqanV9DJlNDXP5KYvr1PTXWInX8NNudsH3f41uPFZoet+ybz0D8caeM5L
XSP24Z3zpPmEZOTZS9bQmK8JIXyA5D4LTc+7ukVPNGJHYB7zPFATJTtzn4epa48gXgxy3gYi39pY
QT/eybeBajzXVQDDAIcDx/1Tsh/mZZr5rW6V4WQiCmr6gvIoAZajYNgcBdkrsXkiOoNMdOZNgqMX
WmI3o1nfhL1ko9Wwv7Lslk2gFpTEufPcmgh4iWce/BZ1LDdmlxkpUWYEAAN+vKZ5U7yhwy8zB6MS
YQSQ8a1jNdyud8vAy+sHKH5Y+2olfomL6j2bxb7iY83AayR6RFJI4pIFO9aBRyTzQeuTKzEfbzh9
KRdQiAXqYM14/Js7jg/o7cnbTivOSzOh1QQ8CNKo3YwJlZ53v2lguDfS+G0pVeU7cUKYfWreUFCN
wWiWd3EWwnIyAPNSeVj7mlzJsdTwuY0EUKiddhgZeY2GjdxViiXwGPzguWWJj320WTedaXc86Sl3
8ZT8tuFHrI6ewUrVB3BDft8q9a1SSOwl80iiIR8CE/gv6ahpUMxcpdH8G0zFqeNWyD0i1iySWQ1b
v2Wu91Tmj2wFDAMoCz0DPunAMF1ds1mqIn8yVu7VgJG1dQCozd74mtO7qKq9tI+y1r421olCU31P
EJFzu3jPerfoYaNzszJ3o5+hXqWthVNH4dDvrNR5wcIL0d/m7OIs3kEnhxJZsRWyfnE1rjey6o6/
57E4ouXwjmOPwNtO9YsjmVqSrxkQflkG+cOMMhPQyK/OSM5OtpA2Rc2zM7249cf4rqka9Tq0zMmt
khhHMe9a2+OkV/X2SXBCf7SreDcPEi8iB6ulZLfBvK75+kzaBsfA7z4ywpow0ZuRM9+MDYyIZf7t
hXGGaMo3IhmevAaajakwNpzHtghs8DNrMN7CoaS/kYnyNjPd9IVB289Q25HaOYFPUVTG2kxyzoCM
CuwUyYc90oICfH71YtwrSHzqXa+dcbNXPrw/Umbj6MUzCQsu+3elk4Fe1xUoqfQlyhslGCDJ+6UV
/7Jr9xEhATahGk4pkKp6T1jepVfpl5Fod1uD46AoofBNSicDasHks49Y/8fI3WMtu0kEaZ91zDWq
HsUMFbA3cN6oiTH6NZlCTCwSb9eWJGKLiGN4UQJNyyPkXmoT7TxKrpIuK58jUVWDsGSgRWCZxGRw
LGXx8iyykfK+ee8SVF0p9JgQGm5/HMoJDFxE7ug8TO9O85uFlE22YMHqOJk57oQdGBj3ZbQT9P5D
Q9sqYZY7iPw0AhdnxRyfe9lf4Y4Qjbc4HxrD7nxwd32uXkWiFNRDv9tlYK7u4SJRcJT6asFNkRWE
VPfycS4zEmRttk+ZhpXmNEGqpXTWkld3gnBOOAGDYVeGZtHjbyS10o8GAYR5IZ1CzN1rX4MyUDkf
igIuaKPuTFPfSZdjLTsVZ0vHe2pw4p+IbySStHC/J4HEyJiS/sGFIW9GyscUI2UwzZUa2senolZ3
2q1I5yGgbz75C24JpjzlW85ZwxeYveW6jxdz9IEWnItWtdRQTSWUHHhMNMZ9j/ViYRsMCYjODkS8
MIHsMY9XtkkBKh68ip3WEjhGSTsg2Jj4IJXKwlYG38BJijMUV9UQS+9ED6Y/W6b2Vyuscy3l5yRj
xqYce4MyBwahYK9X2xLLW5zwnqhlclq5Tb6bZM4qS0DZ1f4t5+gb5gSlqmZeUYTmZ8YGoOvAEIqh
cXYeeFtyxRTzQLQAMJ1lPtexwyjb6/4C6OWA6Z6SqH9DwP/YKkm3y0wSd/k97WTSr2nT6L5WWWWQ
FnDXck4foI+R05JubjR9tmez/eoYpg1tBa8uS3ZwmOFK5n9LoCAhZXxMtmTz7enazkmIk5DsROsx
GCN7vLOl9lak9OMsTGchWrULGIeXZXT8zHAf7NgRlIYRJXChPLe5fJnSygmIHnjXm45bwuruHKXK
b7yisenTLg/lnN4MFmVdbYm/NU3WG9uJfNezCmpBtTvLKEXrk8TTzpu9lmU6r5AwKHe6BibXtaHd
62OBiXb0HZ0IL+Q9+6nOfNgU6k5pYjSMOkL4qX7IlcREI6E+D7AUfZcr3beUKWf8yrgwFnUAo+AP
8WHnXL6mXuaF7iSioCfGAL9oFCD3K8PM4AiNboX3Y0Tq3TXG3qmh3OhZ2Kvjef3bMao3mOLOLPeC
JhTsfjFMxM977MAKY/uOzdbq9/E0GLum6X+56t8pozAtRqiecnYFg3QqVpG0YHuprBs5/akGEMoE
UsA5S0i+NBKnPdkrvWDtdoedQRGJ3sgkzAu2fVetibtY0oBDzY8isygUloEQxAwMOGrvF0UX3ylN
UzFksFl79MLsFh2BYlFBBxJ6zpljkLMrWmzK3hR/ghXTA122XM7DcoBG7kfeeM+dAq/LqwE4WNpz
n3LeKZWDrXUvOjGA8Ke4iUzFfElmXNdFpj6W2fKVDAuxSAVJUVnPUq1PcQAEloYhMUrqoPD5w0RS
8BX4c6Iku1mhDeZx6nRU+9PswfTWTnN2RsJPSJZl5/FsVN329DzSxuUY8u0NteVPHtGfVuvC6aOV
7nnftTB7DuAP9HeYYsfagSD56dja4DQig4jM0W4IFk+4IPkTdK+Qu2psecVIT4DphMdwfvFgPlw4
vscg1zTm01p1wyh7oRzhxohG40KsynRTaM2O8GSCDSEv+KB8Kn+m/U5mVFhnuAd18jOzBbu/ifOx
6K13r1iIjgcmUXvGfWPRGptaLHm6qtN7I7Bcn5JHNACgyd17oxhtOofep+3Ip85prrkXhUrEkA6+
shqYI4TsiRIiIXZkN1Tqt9SR1dOsrTHj8C6TD/FrUpwdnQC6wkuF8m0lROHBCRuFVI2qLf3cSZSd
NgxPDjM9ALHSCHNqaZRPNoyTLju4ffY+2nPBccSaV6rqZ9bJ9sGUB7Mlo4ggkQC7wto10THGuswE
7AJ9Qg4rR+Xnge3RNVOoEsemvjdWN5ZLU/dC/30fuS36tRWMqwjvYTEWjGtjlPqe4ByPtjgB/zxN
bK0GcEj6Kt+DWw/Y0vAyLTsFkhDaqAT9VZm+FHOdkENs+U1L0WWVTbmLvGkJnSBCcB60Np8ONKJn
TSOIMl2RPur0wBydCsOlqk9K+TLUBoOKOB7RGFr4MoQguhEveFbTUoQvHa7ypIW90yv05cA5eEzL
/oVA3YNWN80lHnSHFiRRKVP7ZSlp7U+AKH0CpurAYQvXnMTcVVn+a+iUT3XyoEuTe6OPDYn2aR0h
gWqxe0TZ71mx0hvS2Y/NCvUX+QwZMf/AVHSwFju5i4kIDLX6LsWN4RPshVZ3aGlzjeehkvm+yrIy
MHTOrANz+kCjMvXdMgv1pi+xZHrU1pr50Ds5O4aFC70Y0195G300Tg8ll4NDWuk7J3udhTb6qaBY
mpdkX7syvh/w40+8Iwo37o6eShl4VDs6xtlGhXCK3DVQu/TFa7moXYuzZEEUS0A75ZCa5r6NZRNq
rvKnWIprUo/6KTVY+3RLnNwI4zrJMQm3fWfu61W/TVwXBVdl/8EsVx/bdCTfAB2LEaurprY8Jilr
TtN2fwvXwShFX91Tw1HrlXMWgT+ZWwAikuNn1N5HAAhvNEGw66i4gkbYQcnyfo8KEA+K68yE+/id
5eW7UeBWmhJojNFMLaHDg0KZTTqUHTLcCwg4rI9Gg+a1jXf6bFM9SF5qr/LCoD+3ufHaeeXJEu5r
anGS6bSkCJySGb+wkBJ50Xu5GB8Nb5Y/SHftU7+IHAuuir+HKFzNOra9dh2X6a6cbDa0wdIOefNH
TdNTOTZHS/bKY0TY7wFT5G4REe02KBDkce6MvJ/OVAEf8TxZAVaofOf2pBO0fIYlDmC/VmCko48v
O/uTX/fGrqaVZ0TGk6fcsE2geZixG9bpqdfjX/0iOX157l+1to8tms5S6r/7yT3qIgbSYGCJm8bz
ggDThuASupmZ7XXtkoB35FozOt4kNBVj/t3qHhe/5DZoC9Z5M59DRzCvEikkiF4vSfyVf2RYW/lw
GBwrOriVthZM9qUCTSbd8VNF0hV6c34jy+gjqiOgwCMC9qU0r6aGNDQxq8WPnGlXdwykaGx8JbZe
BygbOenV5l64E1xWMbAimtgpCRhnonuNekzhSx0TkQp0G0AOresEWceiRreWG7+xHSdT83cocycs
U1oIdbkEeUVmdGZUdDmi5bERdDFkJ+39ZFOl6xaaKdsTmNbZy9p2MK+tHX3ju1eQhAy0TzjJat1U
+52dNMQmCAf1INOR0VCbwKRuotBMvt2xGMI4ixVWuQ6Zljl/iqTuDz0va6wJW0bA4Yj6hY68Tg/t
kKqjPCD0tFB6IjiemGL7KZo1avEL2LkXZyh0tC9MzVoFF6JuM4kdqfzGqNzXN2VOR1siSgR0HD0X
DKMgm3PNcvY9kIxykh1XsZRRhV61/1Jdkl9pEX2sBg7KzfgIFDMOqo7FconE/yPsTJYjVbIt+i9v
jhk44MDgTULRt+qVmRNM2dH3PV//lhO3KqvuM6uahAUhKVOKAOf4OXuv/eig1zrTWmB31FN9OxtT
ljWXnGNu/MrAKR/l2zju2EvOwEfM8K2VFClAa3ectOqa9LxNFPVP6FB73CcYiOUUfympLCP0EMfe
MHZzUUCsz5NTEo+nCUGMvqsLtuVmZ6H6LpIXGW8zcFk1ySoPGrdBORPUVAbtWVajdZgHcn/w6O9o
99NcBS4BAaHaksn2bpfBG9D5GAfEzophtGXc8cpp37ewy+QQMgHwBbooQ6wtJGmWEBUhmViPS4QH
ACtvpNZM3MaifUn3nOQdQWgNYAq7yVNODhj0vi0dEKoGbQWzOpmZiImgIZjc4NMxW/YdPX3YsRma
PYHxDFVGRI5i6KsjHJRVNLGqi8LdW271PhnTr/KjCnt/35sxm6xEgIGovBypep5fAqc+zrXubFpV
Eur52Wjo4M5BCiJLIJoiWx04U4UKlW1vOfmbzrNRJaRjt22do1GOXzK68AoHwNXn/nDaq11HBPq5
1ac1ih/IQrYFjoTVWJY7KLbQlQU8N3e0N9LJiBkO5E5I/9Vopr3f6tYWfyOQnOoC+SjbkipsrYze
P9S6+KZ5bP1d9wymfKZRBcpHr+y3JKtnoFntjxGFZhmlcAWmoT00VraOE3519o28MylpT6H8LSLv
R9yxwlmC8j7JtCtpXuY6Bz1VtQHbCrTH26jsDnN3hajlJ0iD9WCrSKZtcBsJpYViNrorr7U/tGD6
3VUMrQgwJONX9mfLo5yxy4E49RgJZla+1Z5PVHWlf6sKBqXooWmS2smMheJTs8WLVDHrsd6OfJLI
WrzmpeZConIQVEpmCpOv+2W723R2wze8KQ9tkQSgGKYPq0Jl2fackeZIu8Kg/9mH5O0EZE+BPLPe
EgQpYS2+MGP4LOoKEFykbRA6WGSPzitvwoTGhuVSp/mbbNBle4O1QUONPDX6VuTRD2WZoqRpH5Cr
zohZ6P+PYzGthYQ8grs9zJ4GPPb0R8xwa5DwbhazhRgPfRi0yRO8HXYsMUOa2t0hac/glOs7KCCQ
SWqG5rSqmN2zDFkM7FoI71VO89Hz0mRDubmKQi4KC2o9eS/8eV6GIN0Up76leSxSFuOWuXVEC5/G
Zl0qhf9W06L55pnzik1LeIoIUssGMW+jIvzZMCUmeVUt8RFv8kwrVfHxNzriHDMyQhhA+ikQTHYg
CV+MtOweMmJ02kIFljGq0xL5mQ24luhmQYXidDJcThqUhw53cwqeJF8HQvwALuKqW/VboWYYaOtg
kgiCn9juHrDzBTvy5BnclbTwB+8r6eL5NoOi+uiSXLou1D0HJD3kGu1TOMUnYUW/c+vTTOhvigE0
I5uLF3Ip11rOh1f6HUNxvT7VDHJWLeOfXSfrF9/Tq0Ol6QDZsn5fB6euTJMDGiHanFpt08F3C37M
/6lyBLShCS61fiU/qCN90VHS2Z7PhzfCll2znbL2tdUJAIq0jkvLB20oP32uyM2UWM9zXFYrCpqD
K0iGCRv31Zm/F5X7nWm1BD726bcWiVJD9wwYI9uWqPKBDDCgz1aVLiFu9bfUB7QPXpvzcxVnrmC7
aBYPbDDJN3XFtAPYt3OE7l/dsoGuSDGYzC2UX7s40nh+qsivQVGhv0Oc+lWqSWmVwGtnKwJsBsM0
LjO4UJqmnWuU7vXUkr1Cm/ogxvqbMM3+XDgWlOhriBnkVDswOmyjkRvZ0lex28B+jC3ffNCB8n11
/egpR3T4u4hxqYfSvt4zKhoWJLIfOwRE2fDdqdy1FRbGIRzNQ0Jr9TKQRXtZqAOey8VkVjFDEUcG
Bk1h7vAuIefrZHK/iGCs0FqyU1Ocyi5GmV0r2E5RJ+M2r8BNIHZOn40G8JECXiIbJZN3MqtN5mj5
VYGxuibt9o60m+cuQI/naZSM90MFOiozNNFDnnSsAJq+L0ofZk5JtuCfZ66ffpV6gxaCfIiXvJ+D
K72jq05HWUlPUUwEXl6fjEZMlxTLLq55BWF0wE4DJt30rbpcsNp+TGOOrZlsrHuSi4s5XdpuhPxY
WVGI9N5XOFaohoS4aBpKxmgJfx2FubemWL9kqA67sg8vuYvbkIEZQa4mVsnFNJnIG00xE32Rwwgj
adt8V5UDMRXeyL4TbSR8yHzbmxZMGFa5tSO8kTOeWBX27QTaWwjBlrCL5QtC4v1L8Aw8jtmEDt6v
X53Enq8JgXHsblN9c/9/NCwNFzJ2tc1g1OZtmpH33snrTN4EQC0U7pyyeMai6LVSqCR1RJuLP1D9
ZMzARovdaN/5OB19V0u3MCrKh8Cbm1vavP31/kZaf8hbg8uniH4t7BBMbPejRYS+aNL9Pn2PKoji
IZPAH3lMnkGT2d/KUHu//zMDgQSfmTlvhGHM3+EqgvjnFvXSIbXA7eI257Fr8hNCws1EFCvwQFga
HUxwUVJqSRx2O7NrLqlF3IGJbiRRocOJY+BJCwfnXIvMvKGKZs+ruf6migOE2UbwExyE85SPVsyC
Ttxz0ZXTN/U6cLvHhtQBjJoeaZvAf+x+aLdalvsbptr4/mtq4MFMvuadYdw0K1W3YDz5XLkx9/l5
2ttJnyjte3Key35kmqyOM79kp7nAv3u7P7e07a59M9WPjq8gyF50hGgfbiK3LDZ3ghMTqF2kDU9V
TBLXKL7pytw7W6Px4IeD/dBVMVlKIwaQwMuyTdnX0CoV1GW29Iz9qvgo5fC1WTj/+kgIVeKFM7ku
mpLSIgU1Bf+S01jHXDfis9YjF88TW9vcFf61582PM5UEqaDMa0ymesJ00rcagS5y7Ei/mHEGTTwl
jDrxXYzFOFYytjDgEB2Xt77atirofoaMu2GMKvfMFcnwiuNdmBWbhhBAuqJ1wdCV0fc6lkorMlNa
aIWNpVgzzSPNU52suTDczFNpv7uCmioj4NGMLI/BdJg/EuDe+/EjiWiui+ZKU71+boW4eqdDHFjr
Bd9Ms+ak6157Esng7ZK8UFfwqD0WZKLBbkH9yVAuWEMNpApuc0bdur6vJ+RhY6AqnWCAk1yhxaII
Ljexg4fC7J18PXgjaLacwHY7JLAdxUuztqvZXTF5AU5YlsM+KcLPhfHnCDnu2HCgTVDppTaO+cEJ
syse7L8SfLPJ/AWDOVtN9JvWbkSaR9dG75owcV7hZTqWdSq3hjf3r4VOcpnty+7VW7jM7RDWuwpN
IdMuYX7g+QrxZPv1LlKHqOnjlTE6yS4ZZrVRV1BnM76JSI8fZ7eABVchpwuVR96Y0n5LJpr3cF/j
zH8eo5rhL9b1DmtCslmWL0OK4iABTDFIq6vz/a0fam88iYJxm5LoxlrJLoUR/qVLUu7khJm7Sxp2
QibMPhia38uK4iSInB2PqwwPNEkMEI+29zRXF2HLpR367jg0/TYkCwC1YGftbSPmHZ+79tXv33uc
Gbf7W0FAwW/mmcx7AtZibAI8i4nMqd2g3besIzdCf5tbadEpMgc0O/fXYFyu+S29XTEy88gar76h
2TI3TlHRRx8pYFoYLD/QPzywxk/fTP2Lw46/jUn2LeyWTDbr52IekuH8YzBF9Z54U74ZgN8wbGIo
swi3zdH+KqK6vy6XN5imr7aAU9R6kp3Ukl8p/Sg+aDbryHKFam7+NDZl+pxRRD86VQFl/r0JTONx
yfRGjb1Gmqgd7ov+METTE331AUzoCoBbIST+xRaVQW1k1ykM5QMtx+zHlB5hEygRSTsdFltTm7vy
WMr5kbUc/V+oudqhlewKcdrMILwcxDswMV847/bLKeaW2AAhe1r0XTnFUh0t1j1mRHOBWabG/GnW
5QvU6+YVfYONTdS2N8vr0TUuy/Yzxpiw0VIxHYqJYQ0ckPpgq629ZwUKHjw1zAANPaVPNJCtMOWP
CyxxeUASJ1edCW8rSQ3gYhZaGyOGeavWQnZ33bPufjVt034h2KQ89MGUUsK+5v1ofrp0JNZ564/n
IXDpCFMI7Re/62JmqhHton8bV3FohNsY9No3DZGEg3Rxc7dXuK1hIm+P66tGZzm0oJ4Maf+DrCHv
UE2lvkPQJZ/yulJkJTv9XoQeg/C+exqizlzFcB0fSu4i59b35TvGv1Xcd+PH/bZgR9zG/DSO6bWU
za7OMFuMoU0uRJI/0r7NH5u+/2GFEkfa8tLEjgNFVSduHlKXTWOB6u6xqRtObr8scT1+Y6IfqHLn
2PTMnkf6/YQSts8LJ7nz4nMLM+2yHIE7qc8xvaK8ep0t4wwVOfo+gfd76BB5X820Ny6d39PIV19I
5nhXmpD0yRWrgDZa2T4ix+9d/eTyDctP5h5SsLAdVsM4Rs+9o10W46nWWPohzhhmLtHMNRqddY/v
QsN1t27Z08K1VZxJ0SG9jCJiq4gesK6GiNDbUrPt51BcOuWpMsHIUrspfeNU9xf87jZx6Z58z2Hi
1UZ6Llg7nvFc1s9lOp+XBdGpU+dAxlm2dmkHwGvldw9r5IPM0Pwr67v2AqFhb5flxH4UgqLUK2jg
oTl98TRWMbuug4truauhCvPXqmU+n3ZZfa7NNn9Np6bb5Jy4W9PTs9ecd+AUMQKILffbQrWkw2m/
lOTjFXMyPvXqiKxHhDT0RK3Za1Bad8WXKbjoYwQJOmkSfteh2oSwOL4auv41r9J0DahnuGq5d1yc
RZXlv4m+1t/HzjbhB3db3/Y/w6pE/Kf8ho1a8wrQAwS71VuUReXNLtJuLfKi/PAs5zOj+/e7Akdn
979tM38VzLo/Mvb1a930hgvpqPJk65m5MRAS/8XkvxdvUygfA02PrjW9UiVHn1/92J1WneP33zO7
3s1NiOdsSgH4iLD+4bhiS6wGc/bE+sDqZm3ntpxJKWMZ6UdJAJbU9AszloL5PuQDUxB5bCIS2C6e
YVsdVlql0d+m94XSITh6dDDwiQDt86xk/pKltnhILJsBuhc71l6Wxl/54DS9m6S+Hyw3FrDExur+
dwiHzcESO2AFfbwJADiu/0QR6DaU5d4zBlLhgvGEVzbFe3cugoESz40ndICdF23vwR6mPlCRxty3
mHV+ERPoszks00tdlumZxt9XP5bfxn/avh1443szD3V0AGw6/3wBV2LSMOcuu/FHhZEY1YhanYfR
AjfWBuFmbMCw+CoHy0wrlObFHF+DRlprybbqo2rDj0Rld9Z4p+wRzT00BJvecgWV3C+8g1Vn6Xvn
GbsFwrS8Dg3pkBI4smHKY7+QbchUL6D99gcYKC0488x056j4nFgtHyzhR49JjnHSIMhjV/ipC1NT
KfBmuwt2ZglQih3lq+cwyR70Qj94qdU/ea383ZmSKl5iK0DBlA+nBSNY95p9dGef2V01YpwpLbwK
0xI8Qk+LzmGvElyWECMPTNT6P2NYvP+X9WA5til1R+omVnFs4P9OfqqNstC6ssoO95iewbYa2uNR
dAtw62/zfz5zab3eX2u5kMBU128hFYEXxP6bHob5jQEOWsbQzp6mIJPNtsjQZQ2uf5rZSW2seYS2
KBOnvr+IWtIg5jeg5e2Oj1pfPepMJU93n2OHGHejk5C3pv/UrfQyyOd3Y3gcFR6oXx7SZKbgRa+l
AELL68k0mRcZet9c/ucXpzCSrdXrOLDhEJ9qabrb2MizZ0zez0USvVu257+5k5PBm+UZU4j8YQDB
f2mRXELU2QeVmb0uD1GDSjOoHUi+6jXh63JtW9kGZH6LkcQMSOnkYXkmQuO9wvZ56fXuI9EH+9pb
vXhjqPQxoMhGtwxYIwMuVBqz0zy4OhZKy26f6sHLXtuBIZhsPgpMJVvDaDAJqwc/jayrdHX+Yid5
7TrxJS8aEHwOnmS0KjiwIz1hdFTPqb//z6eHK/9Gl/IsyzRdC0GMaRnClYoi/S9gsDSrW9oAvsec
KHU3JbIgJx6LX7VNRV75DWrstIZcZ2nJCbCivBS6YQA4cMcvqMeunvpe2TaXbGSvGjKRWEdRHl4d
B1dcANLoaJqM8VQ/w2R39hgzgFi4GZI05NUU1JBA1FsbJHa2+8vuGfUFbq6hF4fYjtmtJClfxjFb
uJXxGCAz7kvlq6irg+gczOvaPxJil2eGUVvYI93xwQL4eCtIA8QPgUyjJ47tFjTAYfmog/BEOvh5
eY3tSXZwTbIxa2eqb0gaftH1Zpth4IKcjU5sDC7wD69CIV3EqPWnMvVWNNfMD1f5yHTXfPv3n8yr
zNr5MAY2M3fyHY3jhD6bqYIPCQX1yMkljY/hKUGeq8VqL6phPGQGDGM5p8nz8lo4EKaT23R3bTlY
/+VjN9y/Ba47JGPbMH5NnRPA4R71t8+9wZkUVZ0m6Nz3GVJPnaxX2bHRXUGvbK8W7KychkmxycD8
rq2BlmYbjdmjmZONl2REkvVBjqK2i4gDrDzwVG2VnB3kLkwfVyyfICi7sZuu1NTDQbqTthNOUzy1
SMYV61FH9z12VNtBc2uZC99a9sXoHUpAl5PAl0vdukBqsWYT/jNv7NQJLnnRPS6AutrH9u5mQ3Oy
URBspk4QiNynMJcBnxyc2oBaG6mETjsDexUWT2RLiB9FkPx5UjSYwpqCyJUw9uIjJBcqwd6w3+Oy
HbcOyjSsc4X9LrPEeQgCLLWTiOR7hb1zpU2MglARAhJpDftIu6DdgtPO3ibf/Yl51V6BqsFOgtwZ
r7DTU3Bg6bAUBJoib+MqlsGd2KqQB60iHQi1ja1M8xPYbrFvs+qXMcbWts88QlRCR8MVMnANilqe
/zzAiojYA7Uavo1/+0JrTLcmYSphCoeoRpe2BwXEcBGa5++GidI5d9G8yFlvPyrTfV/uq344PZgR
PRBSN2BLWcPKFCTzxChv1BhUf0mz5mupOSTdMDz5gg1jXSukQJczTRgajBYFazN5cb08BUM2kCKL
RZG8OKrlucGZwPBrVn8menaIKOrwvnlvLLHO8lneGr/7tRDW0+TNsPv2ZxcyVKra9is5SGD21eZ5
efDVs9xCzOJMhrYFugBScBqTg6G78XNRF8kz4XY4q+v4cXmps4kpqOwG8phfGp8pA7D3Xna/ZWqk
v1P5QGiQ9Xvoom8zddO+DglZXXy8i6OXnI8V7sXpwBZpn5PgC4mKOzjDGJd5VFge7KAJNzV4+/Xy
B2E6MnYCRux6+XPR81T/ha5mWO6/L9xcwCYdUl3a/G2OZZt/u69Xo922xB07py4jAL0gdQZ7AoLv
tc2NBBJ4vM9lF4UEumODewxth8GVEmHnbJDxSeEzefLM8VfMxH4vAgPErsQ8EFXmK9B+mLVEaTZj
89CD893+YTlElUH2SRJ9I5SDKAfVslq+6GBnvKofCpUWoalCJEmof8oDyRDZa1Ug8pHY2k6t2WWv
8QAQYgqbeVNn+o+iD5xDQCrXOkFTsnFzB6u+TPH3mKOH5IB4IjWbdx6RkpY0mB+XVyT136MxVR8C
FNTxz0txpH9MqMceghxPaBZPsrzerw2o+WYJAxUsfe4lxfoPi3h5hpNga2lOkWziCeAN9qtbMKbF
rT4FaH9Rvzni+z2WubLDr1kJSCekSLo/oDQrtvNIxEIHHxYhDSf+EtfNroa/hgL6hX4gkTJ6C1m2
KZEI1uxFWjvsEMXIJxF1yZcw9X9Nda19TmO0Giy6Xfk4/ybDYReoJxOvYI5vr9nkTEwQBV03Nt9Z
g7goVT72pEirtWhnoM+67G5/CvoUVyk9URJI/lnjQ358ikxpPvUFnKPMd7prLYzwmuPieFg2ov7V
mqvn3PDw4Co0TGVFFOcY6e40GIbu/t514E0L4/OenNbNjNNlpnvKQ1Q/OV7FHXYBbgeGAGUWU0Gw
vI5zP1yJY2HIrPZIsqXm/s9FjfO3a0Pa0lYFr25LhPjCNRVS81+KmrauG1PT9WI3EuCyL6uifabR
TgdJDx0GYRw2qbD30tFAwlaiAzFM5weBS3eriyI9UoJ5W3KIfpp1FW4WnEFUFgh3jX3m6cUxbxLG
sdrYPDUTYy5voljixp1fpKbEZ50D09HrN1WTVl+cWQaMBsNL6Jo2fgNs+aHfiKdgdLx1rJ4VUfMk
6wLvh643n/H4CweU/HZnY4s5l6/OlK2WBmVn1VhGu/YcpNnwaoxWsx5NSgf8fNZHmI5XXdJF1Aqa
rubkfwqVojNwJm1jupq7sIiI5TXC/N43ZBCKiTzXd6XePKCrlvdhgKbp43Y5JG6gOk0Yx9eDI26R
7rlPTZs9RZNZn5cHt9M6vOZIs5fDLtK1/7LMuWoVK9IpKPLDz//9H1d9kkIIRxgOZRQFy99WuZpB
nu5jMt/dodSFG8yrhTOQ6LN2LOhS4Ppwm0tQjv2OMrG9FG70j2fFwPbt7c/X/zxbvjMY7WfTTcV7
PzJj0eheGh2e97JL/Qvk4h5BE+kKjSLrpb7xxcDKsEYoWJ+bIDoZKtKrtGh7a34/Xo241y5FQcyw
wDOBD0d/Jncs2JoiCM9GGRfnMe5cTiWNHnpmZus/yTtG4Lo7UPxaewBFMMFvd5B0pDEKXRgLbd8B
smmNzzGnTZ/Tjb+k3CwOOsL1vZv79SOLmY9HG0gKjfEvkYIzJEncP3Rzle5x0QA1XWY04QyWfvly
kWWHVIjgpsUGkApRyL1WMvWf7dJ4YrKYnwZiEzaN6kdZ9MJqd1hpVj69QU495AUThf98vdr/D3Hr
WMi9BbtTHTQRxsF/v16zLPWlhiFjh9cM0XCdcR9Rjd0g6p4b8lWPeW9RpM6jc2n1Fg9UGxO7R9ju
s/RY5SUUai+PtQOhLnTaUCwQIDcE0JuiFv1PgOAQ/+QzHmHxUmj7QQFkJ/VQj+mbUxbxdTnKgmPc
90ynat25hSbhXWHtPOeTfM1lYx/zoIetolRDUAyPuQuF5G/PmE/qhzxTvGq3xl+pwBoKFLAyZG7i
FMiuS9vBjv2IyyavNktLV+LU2mMxYiQPxU7mN9/um+N/fodN6+/hX8DNPM8Trm5KqcPi+9tb3FW1
mQEOMo9aYVibYchz4PlvTlPG2zuKz5C/Uzue1gs6y4LKQ8swJaLVzL9NBi70KJy2tsIFlXMTPxUU
Ftb0bDvPjhFCWGg7bT83k7Hpc8J6jMS4EBn622kq4haw/iP4kJCJbdNrNkA8/C+eRSiPsU/zsCDe
pgMmWuTVMamT97xh07G0xlwzwZBeMdqmFYrDDkvdqSdnbYkZIAGhovKV7WWusscg6fwfI09iAnyW
J0Gy65Ak4K0BsBPZ3NVQfiFmXwZryQA5y0uQWNDFtB6mgX1EjNhgPcVMteCh15uQ2S3YxqbA1NsY
p07tCDXiUZFsuK+8meQC6WTdV5FnrwKj61/7sLq2umxWk3S1W+Om1Y5Q8NvCT0kssc20Qr+1AYI6
5mjug4jn/NagLltQzqNJpBopTngwkWm+CVydq6GfuxP5zST++EBtNbODUdB5LBOFCLNN7GZIFVvh
vBRWrT0Ex9qgQBiNniXEzYoZ7a5Vfp19R98HidduCx0U4fIsSFJvXWDGWGWmh42fMdVBaon72Fbu
VdoZNAHbOUcjw21Gq6tiMt6KpEi+jQzZ2NeUNNpsNI704ZetmOkEZ6IAwX4RUEzqsKYfk6ADY57M
9aMfVfgftKb5EGbzs53BOwZG0eyHgN22xKjPE+ga5csgLO+BA7esHHgcuF7/9VtSINOqbxiie1WT
0QW5NcwlRPGGj/YOTWOVatWMrhrJ5mDi9eqE9keJyvEFSzC8kmjSrwNOqEeo3uiXJyvfuIVnbtUO
cj+mXKfLhjOL2AA4GN1RgJHxVfuJToDjIEkcj5qHzEJCGqvqUDTYKokTYXznstnFVNBvUte/LpEr
Rg0axwW6aKgp8sI9VDGfcwBeu/GDX1NUP9ZOb36I3i8PRgQRQNYMHzJNB12kYjsqPd4upP3loY80
2nYasL5KJbIUEXk1UZtTqJd1+NLDEnnAXUDXQR1mhZXdCNbeL0ISpBebJkbrtJRbczodPUOzn209
DZ41vb52Bkpc0Foqew0xhMMI4YFhDmgpRzvhqNZQybsQXnJka/2hz+PueVkH8j4korye5Ype2U8j
5g69NiqHwLfldsNCj6gAXPrW9ggTXvqvvhiyW5yyzpH1tJ1oTNxzwj2/6PaxqfSXRUiInD9Ve977
6oxTItw4kb0lasG8BhLLg1PJetsyJERG6nX4LUkFAYyAVLqrMS6gmc60DLPgjIMyJNOzEip7D8/N
2Ztc5G96oPXPCKGM/dgRbMkV/3Np3fehwBjd9dNleZ/CX74pjX3MuIp3g3J2oD8AkIvMDI82OEiB
8VvKcPwYVoC6JIozoljl70g49qFpWNvjcQrW1QROPgPOdoL2xBwy8EzEclLsiM3hYzNmggO8BtdM
XvxapBiajORFHZUi4E419Sa8B1oqiskXdskrbhftnZrpNmALRHJoiPvHahBitIqBQ170ogxeG84H
UnxpVBiZoJcBQNf750M6jh8Yo6xzQhgPQbRxftH7kt1sYDlEQnCGzr0W3Oei/dR8rxph3dBr/8xG
tz3o6oQuacmscGai6bTdHy5U4D0FU/JfeteQbP5W/uFtoG1tO7ru2OAILNXc/tdC3qzKBubIfAwi
jBZdOJzI25gfltGVWYc6CXPmFzIT/I3RS/FWmMCyobKRmqHF2hl5K6uloCF5XNKlx2IuT32KU9Ez
ks86K7AnTNkPwwyJ1bJu9/ugJat5LZs4BP9jBZc/D22Xv5uGtg8Nh1gOpJKUySohe+ncg1YqNtKc
sg2WCZ+eftxdiigKX7FFnPrJKb9OdccnYZAAwdh2iyBXIWzD5uTGvf2uMliX8ZhfGwUjGaK9WZZ7
mEbdvJMNpJwVjTaDTFqmrwVDQ2GL6iHrxr8S9PoMLXiAIexAjmd3I8fjWBi48HXU1s9/ngWpR6QS
Di279PwTDBb/xGxS0rJXx7nkelN/G5ykUQX5LbPpiqAkghCsbrUcLpPrjpvP4xSJ55IJ93GOhbfR
2SXv2FtjJRkAMyExwaRRXuOZs2uZEAZu1DJnDoMtEOfshe7Y8u8lrvVJK8o7LP+jX1jxsXet92V4
HQzBsQetcpReGq2lqxJL/MmDAO1DefV0+7zc4+DgzLs5yLFJdrV78lm7r8sXEqSkObL7zDgXAgrK
8mLhTVh1SN99i3C27QKtMbBX2v6V6BvIcwrHzTwF/IMBaRuq/ToeYnqXClKKs4NwF3VIFtSVNEOU
+Y2g+4v35sHSc/tQzVX5VDQJGYhk1EF30temcxlLQjGXqqVXz8ZKxGRfatYmw2xz/4Kam/uxs112
G1KDNJYnpHOEwAfNMt0tMUq8PE8k0jc9QIfeSeTeKof8Kc0mztVa63946arHeCuBB98qX5HcISIw
uIyfTfynh2X6lwVazVSi03DEMIH27elDDnpOThvj6eWhsbGXzConKaAVf1juKJUDU6UVBmdU/Kzn
GiAWJXSE+NmcCkf+ACbTPJt1IgCmTfZDGo/eJu0rf2ctW9CkP0dsRle5Ae/Dt7zy2CoYtIOJZWVm
2rDrQn18nNS0kH12A19ns6jXQEeMR92zx3WdyFU89vInIX8wPExpvei0WijuQWoTcVPvwE9qD3o7
tzvyP5IrMl1VjbfWUOy0rgoV2MI826Ww3glyQNE1fC9zP7lYeCmO9zu4aWFTYwOQrUroLoflvktX
qDvcy4tw+LXURJFlQo+f0m+2Fz6BnUA6O5b2UyEik76o+e60eOVdYvRebaDhywdaDZDfmK9hgp9S
1U13me6ULM33UNelyFsKv1qAme+FyFFogsOMM//UQsMb4J33zeH+axqiGCgf1e22wSuPGzWjj61u
dWPf22vTwsAGfp+hSu9w72WYvyhZqxLitWfXZNMpaeQcZ3LrqEMW4D1deO+CYCc8+aAH1os+Mxfh
VUP0tClIP3ygwi4pttzyazHRzAsS/1fRjZOqvHldoLfGu1Id586SG82fTIx0KX0GDMxl1U6bpQKa
mrrdiNb1D9FxYUn6OAnW3LrCB6aF1Tpl7v5zbhOx6xfyZx+F3OPG+bS8iWR/vEUNvTm0jC1GjbJ5
WijrAgjwQ1K38wq9+bflP1qy/UAnbGFtlU9ZBRhqdorb0mLPk+hVq0CTjXqzXb57KdFyfLL39h/b
ccIHWdiX2EIjvCE5EecIi/w9UI2yNX/uIJ65jY7ND319nJfe1kldCDa2xiYCrwHzX7O7LYVmHEcq
xokPHScjy85UxQwLIgRwaYqP0LAHkFPSYNGNiM2ENELq5P03kZZN8230mx1jkezo9lNx7WzgFLJG
umKUqK8bp3vywyo6L2fr1BreZYAENOjxa+fl0N5UPSiAbO4ykFHLirf8Ek5uxkiavX2lezHGSprZ
7hzo2wR93Cl1GOFYbadv+7pEBkNvF0c36mJRD6gYGm84N6Kzzjl32U05Glg6kfPzIF4LwOHfC7bM
RULsDOad4DgHgX8oXP0YSEWqNfFHs4dAFG/04TmN5+ghVaJlY5zHzTiwZjTG+HkfgNYpJ84/uk33
HpMfd/usqq447MtDPsVvUPn772PABF3NKpzYwbKlMU+Agxxg0uSm6S73z55N3gZADKV64KVIfXRw
JePEbqmUhByPuluti0zXT+DYfi9tEhnV7OZKd3pMhl+eVWrfReiyeNYIkNuW9DeHIJA6UFcP84G8
rE/35mvOJm3lmvK83ODunXk+bxadZarrOjqNv5pMohj/tm9GKVOZL0uBsoTvFghSTwT5bNwoqV8r
F0aMY3Oddz5+Rcv9DYM2u5WogRLDEYq6EVyc8+D17pmaYjx6g36c2AatPBd3aWobF0RVEkmEVjyE
kGlKHTYHqhITSvdDbgwfGtvJnStHwmjAU8D8sveDh1e9tlpnXQHFWqahMiyK/yPszJobRbot+ouI
YCZ51TxbtmyX7ReiRuZ55tffRapvu77qiO6HJgCpXTYSZOY5e6991KtZclPm9jK2cn3ZhvjjRq/k
t+CuWlJ/QB1DjtzKnG9OdUJgPwV1dmjg1uIX16P/qA5q1p+FXlcjyM2ybcfULNSZ7pxA89v8MEi0
nBHXFIeuRrsvYAjhr4zS76nd3RiVgRNkkC6rwpgjZl3KLGbe3XCsbAJf3e+k3FIUvXV0Q8rSQ0P/
KbqZlDasVH2iTaQ/J96AvAd/xkE3g+ihgJ3iibz/SkJchtnhB7nJcHym0ti1rSER6M8JmJt7gAuk
X3URh+038kb9k5pNzaYzwbLd8yRJblw7LgGPiCVltauMaW7bbk2jn5RGsgAJHajysV57me5v5KFV
atmyAlojv1r3SVqlrHIb5nkpW0AW67cNPPcRdgOTNKdFiWUXA+xUQa8fsW6MKbJO3Ge/0IEpmqa4
7wXzuckYRlqd9HYHn4ySwfE3shpZu+OvkGARuMlzs5hZaYPxGOJODGLz7AcqdYHWtTe+pZXUGKC+
T8A77v+iTgKi1KSSxFQiUAvITewEatgq+mqq5HxGNUTMea8PS/u9xRy3m8DRnUZac/eNQQIo7Rpm
KSIx+20zWs59bW7EN6VD1r41deOYxSmd1TZrHk2azOvEqxuKJk6HJV1wlwdEhW4Z5sgI/1sDbJVg
PGrUm/dxWPiwAYL4xVCa9IWIL2hrrS3Y7XGCBC4I3ODS5dAWBw84gpMAYczm8gLZ9C/YwCagwRTK
C7+4kEsq3gm17ZeZ5UCR06aKpbmnHTBenFHKrLWmgyYxUZs/yQ3EYxU3rf4hvxvVGLbnEcanXwmb
nDjHe4DCAZ5knm38e2XQ+mdhEBUALBtXsPigSTgLRH67hWj9kGA8pMrBFQFuCyR8NU2B7/OO4en3
HSuq0i9mW3wVJlrAQOsulI+nPT4hc2lqQXKyMkrQsy+m5DG4j4JmWBqWehKmTsbuXDQci6LdYSz+
eZ8B8cxeW2pXPVY+6o9xprvgMV5aVlvd9HklpxQz1C+sbpXDrGKOskKwO772ejR8q/5/B5TyK/ga
KARYzhbyyvlzZaaOp03i9PVJnpIb+bAuOW8WWX0SbuT/x7OILuo/1qqoZxzwY4bDevUfShpgcChd
Yyc5RtXwV1i8X2unKlIXMrTjLoj2gYAt3NYqcqboU7gZMH2fzNLVCQt/kWu8MQAkU+FIx1idKY+B
U4tzFaKJJoDn0Zh67zGbWm2HygCi8XxObnyzCheQ6w8VSTnnSbONI/1ra13STufZVhGzO/Cta4oH
WVt1xuh5mo9o56PcNB2X1dEs+7N0MrE9PQWWjhRQNEZ4ipaqJOfLha6XFu/3VWJcWOpjOqrYUDLH
ekRM2O7wXpdbQp6BU47RMfXT8jLhO8US4cYfxAbxGqxfXR8PElsvN3aAxzMKIxMIDtrR2Cf0jR7j
X0pS341WDsFOWraXrPNhKtY02OKXSbiHsoGplEylChVWHyG1FF8R+GRPTYNzIVeaFykWzZo4hvaN
Lt1WwLbQOFlU7DVGxF6s+6tK7s2vGqnzTeRB9Tafvr9hfqtJesIqiowS7r2OcCttv1YOUTdZkuWP
lPOVrdP0ezok7bXsqqW8wp2X4udjjX0NyvQSdWn7Y96ZArJBFRUj1tTlfM4dxBYpzFXa/EGgq/W8
UJwdI3dweo/t2s5+6Qel4uoAMu6Wodmdo7BmNlB0zY6Ypj2CvnbpCZqJQ2wcrQkgFDbtCvAwJUnM
4V670iLjCGH05+RZ9SrN419AsPdOr3zPdNqeiQ8G2nI+phYIh5G1YmFrLgRGY50U6dcpjCNu1ZWi
F0xgKv1Vr+19VGoGHlHM2f4JUsB3Hy3bJuvJVU3tYE5nxq8cewutG90Dt67CgIZMyAg3yAu2Zj3w
EwuXWYoebisST5GcmaC2qxnxo/rrzmu3jkneNuyzFp43+TxEEzImpfHKAcLYbAq8NXzkyUvfuLeQ
xsEuhnMYdqSC1RE0NPI4KfRT3gVaQo6AoZXbBqp64SM7SOEFKRP/XtzjII9VVAdVdmpBza0qZt4R
bJRtmYDG4QkEV3k8Ja5Psb+u/SfW1p4DoA6H7XgY0+LJy1J/gwflVJMFuhj8XN9b1l4TlXtyKgNW
7exWBOJxCEQ3HNo4Gw64rp5tW9cWmB47VoIwfKG0B34LjCXKBqDBQMtTBmkYwPuirt9K5n48W6dT
QTZxEVOSLM0fk0lRd1I/TO2Kpw8qR7hggZidUqdeRNA1tmPj/CDKkm961DY74blLLIp4c53plrgR
DIhZyNJp5j73Rx0IAo5NqNPt85RbhzErmZlA29My5UelaVdY7AvQc+JB9dozHtSjE4GWIx/9VCK5
YrYBJoxoK66fP87t6aOrhPARq4gVk9FuEWNBI63EjnEXo+YA5lUMKGUU7ltR1mcaJjerRyznpo91
9ktFQuuR8xd2+vs0xjaZGTgiEaa7JBQvW+ZyO/qI6bPRzPWgNjgJtfrSz9ECSWbQBJ33ZgGWUSk7
rWidjezx1vF4oT72PURMf40FcvZCTCrSX7W7RVl/6EPqIkYbN2vSKvMLVbkIpzlTRqdrcBW6zWPg
5cVj0zevbtYjuBj8w6eCZCJF8liTdRarSXEJ5md8L2ZQ8EpR8vSSdWm2aqZ0yysLRly69h+pAUYw
AbjFitYh60erV17CfdaYy45YFY+PbOBypQjrIzh9839jd2MJuwjAqxMY85Q77gVu7BLfRdTi3cHj
nxIVlvGsECQvhR8Fon/NIC28OdVOsQ2Kn6YBlS5iefug2rta7HwUcx1AxlTdDMO+w6ad+G9Ti+sX
uat7g9KQhG99K/CqsyIEX6S7Z8ArIq7XxEm2EJ708EC+ZVodNMzYBAgvNVVBxfhKvhRKCPVLWQXf
Mh48DyJ+Enk8HlvUYkv0/T3TcuXJFZl/9FoqeZ56jYTl49K0k6OWiY3TGicD8NogqtWUD6SrDsyn
ejP96SPmWrmeGTxoU8sa5sPom/IKuxZ70h6aWA+Vu6NPG2SoNMy4+1L5zXIC8fDUed4yEKm19XW3
O8Tdu7BgkbTCeyaYNl1T7UH2qS79Oi8Jb+peOvzD56QFYlsK58jdp+7DQC231dzcGKecQUIliAJE
5s7TrejYajARJh4jY1En+8FWjk1WAkOFHy1K8or9oMrP9mg+wI/yHssMInn8Pd+6o1KuXZr8jjk2
JG9HwyKhI7Npk2s/VnsCHcx9YqRfY/dL4+GfFWbznWxXSD5zyrKs54CX2DaCcZggZmRsLkrButjB
MoZ0VA6Iu+LgpHrOmywzUU/F9SFgjRi0UA+21WW7KXaZvpm5uY56PXtK8wLjyVSrlBQ1F2moT5K4
YcbL3OqNC4QKusG5Y1wMcrk2tUnekTwnX/VbJV/R7yN+pjeiZ8JlT4rLxMi1M2I35BKcCFom23Vo
LlC/9F9qFTi9U2pbGWd//18hJrc7TSvBgfoWI0Ne4PmC5OPWLsqHmfQrxXVmgVOYbqa3M3Fp2kXh
IEDFO6WrKt5Ty1bPRQ7SR3bXmloZN24qcNRjqV3xkaFlnRWoIz7ZJeutaYMVvn5QCOnbeR6A4Kz3
EOfbg4+nJYHoNIQ7WHzNWV5zmocsA+fDPAaUDewFQA1q3bPZF96xyuGb6RjJ77WMf5+2a9qfmgmE
QqTGov9zbWEZlFv/d96uMwu2Vb5lxwZv6F2rKERjwyfs+mXuO8Hx3oeTc3e02ruax/1r1ajvBTVI
rh2otX5UiPsj6Q2rcXfr1OaWTY6ysyy7ZADNMDnK4iM4lXertlZt1GWvQ6Gd78tVI/+hBU9y8oKX
h75YXeVHd1DdY6nhqAhTWLGeMno32Cnxtih0ivy1SzUjbg90x1iTEXE57nxTeW4GbiLUEF8DwC7o
UEbxbETqtHEUMrhSEiR4LokAoxkVK7me4Ks8Amxxv/eTHc7Fqek2qBikEfVOtz5dGVZZflGcuaeb
OvE5aFFrT/k+KEvnkoRdfR11Ut9mjUlSRrDUO8H16bLHeHBUGsKtDZuKyWjvGeJiTKQvDFunNHHU
+BFBTzS+0ORlW913y7Msq1dJ+VXpAVjJnnHBqLJxHW+iAROUSxuD2rn1G7yynagfvRLy5RiyEM40
EXxrq3NBpIWbqEykYNoAk/+gax6cunkBD8grfnDaF2cw6su9LGokfnOO6yp7GEAzJk1i3QQNyKfU
6vbS1TmWNeSfdDCfkiRf3614//7109V/VF4MB0UJkgQTAbEh7D9SqSu9N5iFs6ItiiKCcDge5RRc
CwsiGItCPRh261x5wj0j2Uf8UACxmoNZK0PLCBSY7Q1GkjjnrqhX/TxbGWzkSVEWJ885cwukj8DX
1P4q92L6tcuJ2dhSw29IDlSir/QKJpgX4E5mJuWeUTAymVez+uaMuJVEzFBUo3rVNi2DwYIUR/cU
G+NGVaNyR5cJtHY3kbU55Ua/Gqfpi6c3M7/GmOstuhNSkl1QgGsvVpOZl5Fm6n0PcgCiyArqkNdd
G/h+o2mqT8bcHpqPGorCT7LOPB+ZprUVkbUlCd04ynWt2mCLAti3pKF9FDm1ss+CNTDaRTpNziVW
8LtGSquf7p0CAcNgK/uuo9W/KYQ87Yj4uLe4KrJZBhTwIAf0Fy6TSdkm3umoTU6VWfyQv1hn9nxn
OULhCSBF1tYJyAy2BMqIrUudeO9jrLk6XUfnL8BFShO0hayuUwNRrWgnf4o8jFEBUboPp9e8LMdN
r6Xk3Dj1sRcDtUC10sdiEcRMvokaydNdrWoX+TWmtdNsamiE8Pn4Vk+GLjb3+pDV8Kww9BaRQox5
lm+t9sqgvZE9CAtQaDVZ1vHe+hgiGDclJtMviZ8RuKQG3+AH00Of+uQSsbjY9SjaNpPRi+uQRnM/
HykmjMK3uh6x5Jips2Tp3ym3yUWl2jYaHGGUQjL7tmy0G9QWsfFsHLVugWdeiQakcRgTrr5LEqXN
04DYVTq1zr5hBPsZEXVfMG39wFFtwDbriytf+zeN+N2D1/t3/xe2yfqC6fY1S823RCDiz6sQppqX
iZ2Fzm+d9Z2/l/bofMo2kK8WQdoYV6kkb1J1ZbI8errDKBINQf+cYWFQTkGu2p+IuJ9Rdt34UeTu
22i549Okxv0JxJa5lHwFleoywdf2tdW+jnQXHsI6LXeknZcLdT6kZDHHsbc4ac1Ma9d4V+8GOlVX
fxSYpv+jq/8PTScFEqon5FwawuURov2h6VQpUJSG0jkH0FTcvTGlwsa3m5WskkQZ3hyELRejGv1T
E9Ljkw+WOPBfwtBLb8w8WHT+fR7dygsZ0eG+AIAF/N0xwVxnszakSw/SMUyDY9iZKS1ar05uZhF/
rdlZdqDRNvfifExD7MRNTfinCzo6mdInSGl0xccxeic7byahe+WzMTQY0zmq9fiv84lTQItmMrto
wgwdqcZ6vLHg5M+HmaukW90bLmHnGlclG41rmZdgLwOAq/JcPL9QKiwZNEgphdogHegwIi4KtYNM
5sF7GmMAIH5EcxaaIeJG7gYDayqEToSZSeV8A8t+Nqn//hDa8MfO1E73Mxo7joG0chShsupb/tTM
b/KTYjbVTvEp3/778IDG+s9imGVZIIAsnnA6HSl3fv23qmJZNUFDw7Mkr1cbwKX2zVFJNT09qj2Y
I4cl4aPrhUSL5hUqimjZtHZGcVTTXmyvXffVd2GUza9ZrwDkeHV3hgEDujZ+bT/1mmC5M0u9+Jhk
JO9wwoZFimjejS/iIOsvuBVfYQgSLE6fhFKGDqAQVeuJNWpA+JJbX9Q2h/e5rvUqfwxVm9Dfey1Z
dmdzCPt72bg3MZISokAoBelnLDsIh7Tx731BEAktKLLf9TpnOtBEr4ZfQSoWsfPQkIZi5zELo6A3
n+qagJoi0najUEFAz/XQMt8MAUbuxAQL4Ch6uUtIJVszqnfHsJnEuYjDftXV+HYKk2WcTkrJUR+G
cSV7oZrinSMbr839GRoS5CllZ07ZVzs/77/BYcgvzryR5xPygO+PUKrIsjkcayF8n7l55HlZvLsb
tgwsjCziGn9F85BZSF6vnZpYTBz6v4JN5hXiKFuuUifHPfhYm2iMIKvZJzxW3RqDtnqVe9G8RyDL
G9z5YB+p9f7TK+I6FupS0J30JQg/7ENtPeDdC9ambv0yK2DraQ+jUJl1G26TTC2YUS1a380XU6GN
dx8zXcB664axtQx9IPfTHDYGZBNydGyZN6yZymYYPZIf5gkS0QzWujVChBO5HcD+pklU2HAWXUSW
hdJ6zR4mInqCORiy19Rspyge/vUghpsMoKZYit7LnxyfD0SJguFUGvyeo2pTjtO9DbQEmk7g7hZJ
EnwAq8JAJqeLUfrLQb26vTeBq2wOcO00e9MPNPWdtICIKNrnkNig032p4RU2GT62jwSQWaMNOoSa
RhkCm8jdwCbINGkOjt7tPj/g0LeqdeURYJDMIjmpfh4UteTTnXHBnNJs6vTuvDiQP20WOS/L0iWZ
rCrDLTkWNQwsj+jgfiRRJtX/2quJ9mRpBxZrrtQXtI72A6w8pkUOcrgieFDwK+/lgqezSR3Fy/3u
jfmpD5z2WvWosAgsfrtfB3k4BP2WBLO9HNpDixwUC2TJEVdKcSu7/tnpqptPK3cXKGMdkG+pvnd0
x3cEzq8TQ/g3hJbFU5V8yTxxk5P3rsCTrIMNutX1sqw1j8Bir752au8uphCl6t3dyCrkh5bzfJSW
Lta8ysmCkJT9kMGVJpmF60aUhLGUDjeMFvIrBvGrGPRX6n6bWHGal/aW8HU9D74tZlIHmqH50Eq7
N5H0w0U4SINo7Kr7wo9yRgIeUDOjoJo3coUQ5YG+dcu5AiYV065ls2TstXotiTExy91NGNVHR/qf
PBC2Q5lhq7O18CQdKHKDTHyftrDumSxqD/w58SapIm9lTalxal0zWtksUeUDkIy29nCfQHqYwDGw
kdcku4homG0Et1gKy1x/tBD0Q+eryp3D130TYQ5EFVY0JzV0ZsiWpTz1czAHEarVsxKFgPD6ut8I
HcJiA1lnFdgG1PH5+dvNh01pafTR8JArMeqmNFmjczSP7mgFG6/qNWxN80A2FuEq0KrxJEVHVmFd
AqWmU6CTVofOKVaXqVGnm6RtJ6I+dNZZQTiswjIITiy79auWtPgQCy341nndDHtaKAo4lAwSl9xR
yE/L1M541FIsAlL9aGtUkspoOPRoOLiESaRg7mKaKMWDYTYmp0xVKHR1DPIJesaXCTJr4kBuIzgo
img34DteJHLn75dIuLOS+pmmQPtc9qa2DoCCYmiL/C85tPGIPwUxQpQcvFJXtvB2xR29kXXUmAqX
HgUKJCk4SIfGPoJSrMxro4jz6KC0DMYgxyWuweM2hwgCHBJd1tkp2C9x8hREn3TAWAmT6mcgQ2OJ
GNAPa8oH4quDbd8iEV302qWoe6P8FolMXKSatYh665oQxdRnADZTO91KhW2iI62Ea8mzjU4b5OLU
erqXEdrR1zfSr9AmAj6wV2t76WYYIFJjuSAc1Jpceg6axYp9HlfkxqQQJcdTK9G3Zd55y2j+C+Rj
lgpW/dDGRrEW1fBS6ZTBgV09yA1tOkGLC+jq57nIqZOzmulYC5W5EOFTO+8Ix8Nmy4WSV+uO6/p8
RaoqWO/oRz8ngwae2TajLP7XXqhe4eDZB+mMhSfon3OPsh9XrKYxfPPpUcMUwht8n4o3JATIQ8qP
2Soh0HqjDWn7UHav7mQNV8/EnCj3DHQiAJVL1DF5/RJ0HbRGxuInrOmxlmMdnqyqBw01dMgJ/ZBj
rzp4Stdd5HvjJOk3lU3y2+CXKzm5t0XwWGgUymt76o6f5wPUO5/ny8YpVtydS4MeJHBdGjKeUsYb
+fub86ELm2Mj1xKeqg3rpn/0WLltYd7lH9FP+U/pqZFtCbkZtnmazWeTQqNb1inGKQlddR0PFR1Z
FPT/Pmc07D8rWpYDjQPDHoghNDCqFAP/NmesSrUoAPk5W8K+/Qt1JHJDQl+8ysZylxTWquxisaxa
FUW9sc1V0r1blbrcEnGntsDzj5LeUOqnJkkjrP56OLzEvarsakcRdDaUNRO08a0yQSFmPZNAlySl
eu7tm8CCt2MPPZpSoTUuSAydy4B6qFo73fR9gi4IDDJwlC5LFBXOyi/Kna4W7VE+vPx6zu8i64PU
68LYFC4zGmM2/ww425gbFNq6Vcd83Y1Dvkpm1W00b+Te56YWwNQ6k2iA3u4Bc/rgz3TZk83mVuxv
uzxpVrjJUC1XXfGI1DRe+5a69hrReRtnNJdy0la38UXEef42FI6/dnrs2a6b8wTLwwiFH+mrddul
cDAxspmZ91MJNOspgu53CAHNrmPqrYtiagh2Heso33WDN8ErI9xTCsjkIdU5ysUaEhiMeeWunIlO
bTIiD8Koso5mpJNnFfGpc2ENIszXkq2XJNODZydPcoxKant8KNzsCY/8uAQIwBIldYGq2joNujxx
370Qb14FtdwfzPaslSlcNbKzzogD3CuPbCT/0N8/kgHSsB812z9eTKd+/Pj8v3pglzZ83MdkqF6L
DNUvQacRZnW1Qr4W6TtwAM7x9z2iqaaph3R5/xsS5p/YylCV8esgcAgx6ZAilgMSUnzL3Gltwnuj
zrZOSkZlQSfgfm82tX+bqujVvdPt1PIGt5oVex99RRWQP7EYNE/TQO59lbnlw/2DJB2A9kUwDnTz
k3qbh2I453Zdb5lg/7WXq8k+IC8KDli9hdhBMVdHLWjMe8N8rjb60wi0jCc3X8dMwN6ehnI41gPL
mbtYBwy/HxjFU16O7BG+fZ931KrvHhXToe3UNqYKR8vqdyGlctO3nsduUp9SD4eKMfTZkV4x8WAx
fRrUAc42pSSyPQWx23+UotTXWJ0Xn+ShyLE/irZpZs4lVhhW+nU+vUp9dWQADHaF9ZAWevs461Lv
Zfb/OYooTT1WsbOz6JIgUvBfqPvXx9AT6vIuVmL2t1Q+iInIdqn06mPoppg3H49zEmufpjdK9Rs6
7uYvgO+bYBarJyLKibNFLolAwEDd1U976pvN+v6hVaavInjjg5eawmoIy01WEQArz+U8ceYUAm2R
NtNLZ5nRLSDZ4RQEv1qaDBf5OKksKmae/AqoQbdycZet6UBPHx4jdUmS6asRMwuX5xudbLBWVfqN
JD6qLomsla9f5JHfCuraLglMGbcGRE0RnbMeBa4kp1kkqJ5R58mpQjR67sZOh3aBDktoG7BYwyFq
h2WLxYwUY4Y5fZrWk0/b+c6N4hs0HMYGgvioJP4hbMPxbe6Zh0Xf7Xpzhr7qKcT+QvFvKgE8qykV
0UZeuMF1ngeJb2I6Rs4py2FypuryrLBqYmWQPeQNrj16vupG8t7kZtAU4rGbdFPb9niqu5i5x1xO
vQ+6aLIvsWgfpNWizASLIdUX667STexabUGnsq8X8rJI1zmW5AcQHTVsF9dHr1ZW2LOxykdqa5JJ
CXhAeuUlbBPOHHnZBVYzFrkvXW59SA1pkygMBr333nrvg/yDAy74Xo6aVoIQ3SCtey9oVkL9Nyid
TZ3dY6OdXui0KUQOsJhLxe0z914lbmOFcsNa1VGhPUAzk7+S/B3kBqPCf4ymmj73f/7HOS3Q7pmm
6VB/xgz/p67LQxBkNmGlbJM09JajVnxt6769+Ynn7hu83OseBeDHNNwmPzc3WhMlu9ge7Y0O9nFb
dL72PuCvcViXvHpVYx4mq69XNrWj92h2do5hwvX3qiN6//YMCICUTEDRQzwM7ooWLLd8OuW7cfAu
CnrtnWIb3pHUZ+XYW+0UUjZPthn99kVl2sEtd8rkOgrlXhyRFZKwg6Q+5Gq87ZXqGvYqjZtxVsNN
AynujLHbu0jaKIBr2LEPbbcY4Gj2Rfke+z8zkWhfRIFvN80ce6Ek9f0ZqFk5Xf/OEitZpbd99dG3
4Fz4occAVpba9d6uiyJykCkCkkjWBMEhrpWzXM+0RkC2VKxYF7R0UC2JJrgB2MOrZYUJhlErftW8
7FFPsHwHOS6X1oLfUmd1/mCBctjXVhvt8kGEj2OaftzxCHpCsA+t7DfpPMs1WCkizNK1PKSDWS6L
sOUjTIIvLcOPGofNS5LY5rk6g3OFZotdPVs3c2FdVtf7Mm8P94rO/Y+Z0LjOolKwtK3d7FHrfqRd
lG5LiUJQedgO5UXrRf1URUp9mBDQEdgSL0Zfca6SpYhQ0d4TzEfIWtDbu3+f+mnmTBv6/csqHMdU
HdUSmtAJfDL/7CZFmlpBIsxoEDZTRMo9ct7vnyv2YoCP2cUxttwpSgQYlvh5lKNybpIik/fOzQon
TLATJH2t0TIezZ32YHT0Z6VXjMWPWA9xA21j8l9TJPLoda1veajxAcslljznhuKbUyi/tGmmbZdF
qVTQiFImd1Hen9J0m5gwxeVGtkd5luMs1Jwn7MFv5uBoF6MjAYLaJyXjvBrOSmA9G4oy7mThIWmI
zLLgQKzbTHgbLWCwbPRUUCQGQtjG6mM++/zUMIeEqKRvAIWCtU/W0kqpeSpWRoi3M4bwrxG3sNZN
rXhynU0mEcWUGQhuami4e6+uUpDhnAJC1omHkhx0KVUZizbb3ecprb0DeMSl9Dzlm+30FaUzSlA2
kJCSWdW6Ewn61E/ACZF7POTlBDPwoMKPhHrVi6So8Cb+vQkwi3Bpw7VdwG9ZTKXy1Rg0IK2zKNO3
HeWUDP69BhXK/i/5XMShWbpKaKNqdU9wYtxr1n3zHUGe9jwW475lPdog8M6V9BKXtbsJqNstQstV
j5lf76vZRMvdXR/UGv9oMR9WIBlWhD+i6PKD8LEWPU7peTi2pujlPoTdF7Vw3167vKsI9aTo8Pk8
lkNE7dZHv65vIMonFBqMIfINw/x+qlgIJunbnOlB/fZiMLTHqAuik3yr1briP9Amxp+FdeEg5VMN
UAUmuARL/YPbRYJBbBuD2uxdxeyWtlOQAY9OSdt0yI1hKmXNhe7GVj7cBpqej+QPbKnfTi/Tzmim
YOsTrP3sBxGT+9ywf3jEdfd1Mj223LDQthNz3+rzWEBl+Up5xV95flm/sd57STPT+KVGL603PYS5
t5f3jVx7yz27n9ajqzMSxjpNDg3PoxejcSn/4xI4fyqWhdCwU0IEwR3q0uX8Q/ngG1FgIroc9oXW
n90OpEzuaMOhYvmxvBO7CtNBOl0FG2d+NbFGqEhq2+3lqwiKqNhUlc0aAkwP0uhkb436h1w02Uaw
o7PsvncDgLGOMGrU/ehfPglIoiQ7MhkUdy0r2klp/3Vf+CF5zUS0fYknzXgHT7icD1AV1N/mHaOw
uMaMfGQXz1g8kT6UwUTeGV/erxbCzECDIYWBkirZXPkGSCdgiev0oUlh3Kn93tC04NHMST0u23Gm
mc4wUKiIwRbZcfo8VcSkdT5ZUsF8GLsh+jz4SvWMXCqwuixa7ElMiWpq3aVHQgmlYblR7cm871l4
n/792W7MFoz/ebQDQnZgT8CgNPir/gTNOXaqo5IliMroZ1WQi6jEU8wPNQ2DZQuT4qYGhb+BHeOC
QVeKgxqQK6VmOKQnFFLEJG4UkwBySe2Rm6Stf6ZIbu9Ve5xLzrZXDQq/ZDXe/Ql4f49Zmogf4aTt
k2qptsSIka5M8o86IOepGkrIMf3dMKX5n6UguP/9jwar8QdXkUqGa6qQuYSr8h/3K5flt2KGAUrX
7+kOnenSIjqPopUqQnyPfVUcunkjDz838pwI7Zy4YAxh0JcVNAC4IQ9aBsCkaw3795MmGRMHTLmE
Dsnd394vj+WmzK2H1urHjfw5n+cnx8hw7WKHXn6+MlX1//+L9x+WtXYEljld6DrYLKDCxX3TEA5z
8BsD8Zo8iUuPIW/eyEOQCIgmERDR68hg/07kdf69x5QSMWtJ1tnnOfkW+qr865/v/uN//uNQvk+e
+/wxvt022xo6dq/Y5UEpx782A5mDAOzNEBxTmB0Gi/T2qavIkJO7cI+gdiVKmR3uu7+9oVEic6t6
0balZM+1mt9kIRme1vH8Z03aF7eI96mtn1zIkWQYiJ98HXi4dKa1opOAmhwmbfJghdXcNSJvJYIP
0qDDHIWJbsMaWSs7Kyt8tkSxIvXnIdXh2NVRS2fAD09q3P1EzLwLM9cEUihOadmuTds71o1IN2Ou
kMxjlTUa3x5Oad2gYxqfPabsNP5rQqpAJw9OdqqIFupKoK7qlG/LbFr7DrXWeMwJTp3C9xExTZxb
G9JEGdAn2h4zVgNK57JINTLYmy/unEkcgnRb66W+MiAaDQqBnCLvgk1eRadaG/EMfkOHE26wDqzB
4X7LmuyjQtG9iBKQi10JWMA94C14rN0OCKRPxxQ1qdoxIxv8j4Jxej27xFyV9Emv67SF6iXPacY0
wD6azKFXRFpXi2rvfrGtqgShVZ7rvNt7Ls5GaoKh9Ro3+U/H1Q+hA4aS+wL2z3NPLgghKc9kjTY4
0IDedD1AwFw7FXiUFwOZRpG2VELlp+mnS8MNrFWXBi9Z8qhTYgtIZ7f6U5veYjOvDjASb3UwepBJ
mCZN1k+7HJ/yRGAf9q8mMnlHDWB3a7h1fWdb2lGBcQC/pKovXK+61FxWhX5fhDI/CmxaRnW/7xMD
4fys9S/9RW12T2YwlYt8wshKKb14b0PS/Kg8uBVUQw9BZOSA4/Oqj4ZK5UpNMQ+0dNwqrQTo71Hf
ICjdbrBQmFq9q0rFofZmXeLKvXJfqnwzHRjMWb8hzlhd1X1HNEuj0WOPLvpXQOQXVgTXdsC15g8A
EJPkmwnbeWXhTE9B1ua2c0gF8Is2QOqMFnqh9uX3aWYed/GTF4U3Efhr+tWPoG+I9C6fPTf/YbLm
Nauveuzu4vioVszlvcZ+FQ7dmqzct2bvLBMXKvKka69Orq7SoKs3qVG8Yt7+1sk0VmMgVRwWvv0c
zlgEpcSH2OUbo2tD+n7o/sIaAY6BDLqq02EZxeE+7OjHOP/H15k1N6p0UfYXEcGYwKvmWZYt2+V6
IVwT8zzz63uRqr6+feOLfqFIJLtkSUDmOXuvHf6GlGbxtba94UOAul2Xo/9SWcNzlAGuK/UPwFFP
CjnmWa9+mMQVLAyKL0DG8EF73fgGS6dcEIISE2GRU0HQEcrbyHBc8yPP5uRwgu9GjGGJIQ4pGQks
G8JLgLFXT5uPnEhsatT9KeIl4upaYJ79nSnVL3NwW3hrY01Eu0uuRsZk1S58goH7NCsOBNDlB1hn
O2VQxi3zs/JA2bo4jMWQs+7+Z+x2rCPzrt3Ia5PcyGujvD7Jva8H5PVSDgFTanMPHdzBfEmU10Vf
c7gkyuugPCg38lqoiYbcTzn+1y6kYjKeVGMXCnfEwMOryA5yQ1md8G8zsTGJEsi2wC6THbT5liP3
5HP+O/znKY9H56HcSx+/ocEX7RD9vpIv/+sPyVKcqijluC7LzeO+8HUQDiNef/kQOgT+Cvm+fD1V
DhuzI+V+8P11Hqq8B8b8vztIjR73Crn3dUwObV4ChfR/niMffvz019PbzPph0qUk6rLV6yMK6vzQ
s5r/uytvwhjswPGBTF7CP9J3VtXkj7slQV2AgZZ48zwu/0CYyGlK0NQxHwg6csG4JvLr5Nhv4vdg
xgUMuPsXZm3sZ9WmedPUOXw3pcuue+a4kjoQ2gHw1fDHzBG7irMwtX3rlBO0XXoqrW83RL2FXOlG
n8tf1RDkOnFNZyYwbCZILGh1iXj3C8V88cpee0ZsZlqkUsgjWZAaXE2SmH4ax0T5XXXy6mKF7oJi
PUokL6mvcilIFK5HMk3ertMZSDnatIhZve1Bt+JAcyyHBl8A6idmXbLqfH9axX2SHAyTAoEsF4Ug
FpCdjOVelorSDqU5fc8XYY32YSIZBZ8CmNnmGIbN8Jog4Xwl+CbA6FEOfJVfc1+DVqqx7hRO4h29
yZzl2t3fjTzmajnd5vntKmF9acpEDJDU01izqMYXtXny+3eUcwaAo2xXFn66T1PRvZBd7x3c1kBO
VITEqTqhdpwn+pchMpIz+Vp/TEXHpROl3Y3bAwYpokPXvEvxJ3dHu/K7H4od1StnGkZa8G57LSYU
6Cg1YMTH7j1ta/VC3MuLHKlKGr706AHk6LFBO9B3intTyeG+O3H0mePZOkXmVbVG6564DtbKmoIm
anjr3vgp5V9PKTaEa1nkLReIKGNCJ+SQvBZyYtuMvEYQZrSXUhyIRnOj1wB8vUkxpGFjQXZgPsvf
JpzqQ0NWf5b/1RSIX1UQ0P4egxuefD7cYm5lyX5WroQtPQiypvKw++4PtfU570yJbX0OQ/09p4jw
ObFDD3T4wOlPQp3R0nwPxbUE83ZBnWAsJBjFNGnCyAfq+QGzNXZNrhwaYSO2yDyBGo+6vWxjyK4N
UqXjaKjNUx499SEVu7AI0id9QnjaT/l7B/NyP6pKtAIDsWinobsS1Go82c4wUaWhJavjVnySxzq9
sA+h8N7kqMXmgzw3v+dld9G0ULkx3bCfEQ4eUBNlz2FZ77R5sUVbXj90Q3n6q8/hkA1acNcHzCAG
KMRI8If3kNv6qgOydsVSCcbNDvI9mTnBIcraU5nEEf19FfuMbk5ADibyAUXmvqTzV9UsLfvK33Z3
3amhYxVoYjHZfGoekzYgbywMuZokAa9EYEtxTPEYup0VXPrWOFiIgc8EzCnrUkvNVdA29FmpPr6b
dVsvas9Vtn2TOE95loKWjrvqczJC5qO56d9a21JP5aR5S/lAoYXHtEXpYJtZtquwdtGPAaQTWdZd
V1r/OEaGSj4KQ+CVfN9T+LB9bd2zxtbu40Y+UqdENQPAaJew568aU9JLE4v2Xrh6syS0Nt6LKe3u
btR6KOuwl40DUstUz/yVbuHGoO34d+O5bgjvnRv0fNyIp2CZZ+JmdeTE0cGAhTaraWH/kxc8qMiQ
JkoFwgCSNticeo8l5uCgxp+x9u0EyoJCuLvgIjls3JhG8cC1+Sw3bZ98wFtytzXUhMchebyOMkQu
fpeuq8rBf4UKwl4z36uIq8cS3onuuzppzQ4JFJwzR2m0c9i/Sxmo2ZT7unbal84NyM5wMbh0Qzc9
15Z7V2pDfCRidFeVNfospYPxvcVjw+XT/mjUutnyfYyY3DXPueti9h2a4kV3FIxqedbtQUOZh4f2
zK/DZAcunRIEDT9Q7JDC0AkNWypM5flrz1Dbfx+zkp6ydVNrYmvV0IKMAntX2hALIHk+Wu6dGxFP
VzVEu9/EIGxir+8XedWmC1NPSL1Ww/aq0hfY/GcvNwFEG+msB3dL9IkzMOhBDbKK5uwY00YihTof
LFIfCoMZJXgdR2+ze+jF3bpqyAJE6jzuuRGru8kxlAshMdZqZK2R93MqJafGHW4nUW9xrGzkEB0r
+ZqxQ6et1fh2UTRYPErqrjeOj/fViohYdhJxK2pRXkroVY/jAV7YZap64zk1QGV5Qc3clc+BBqa2
RHJC2HFgnXB+ATULaU8ENVYZUwG0ZdFGPRpkPa6nwTmOjeq85LA2zjFYYvq3pOgIX2+XtOY6avLJ
iz6G6YYeZvgtI1hn0RdU80U3+m8Na5xCHcJvBpbhYx9gulPJAnlWlOlzmIiz1Frxy/X0c59N5bep
02nAkG00xTWz+KimX9i52U9T1P1WwnC4Hs4aY4ahlf+Rh+RmQkSye6hnoxqpGC/UuwUC1miS3MJ5
YIxNf7JQjMqH3JBLY+A6I4Ueoqdjof8sHOCReU5wRh+jhE7Ll36OnOx/RyZcR9tL3FMU98W75lYr
vffLuxk3gpVlfsb7kj8bqTDLH47TFnufXAohKFW6UC9Qkw0/FVZas66gZh2Y/2iUfu7bwH4L+9+g
Z5Ad0S+5j9ZAQHxm2sdx4ovrGySI93ZJsE8aQ9uLin2ZvkHxE/G57YNy9UgygRrZIvxnbRRZGfQq
PY+vWo6Hr+ru/UgJFME1QbeERu9s2ZlyK7R2Rfk+DP2utiLWuIH+Cx98/OQQzfZUOU+Sb/8Ii5t0
RRAMS+3yd+zF3p2AaFpZSPVvE0ePfmv8aHGdUlVLzHe1DJVlxSTpIGGl1RQcbMzlMTCrQ696dO5n
betgTOE10hZWOiRr27JiSKc2OFxn0lc1wLxtYITdnXRa5FdTM1K759G+qs21HvrMnSAfLBVnILit
mlamDnJHoPDFBTeo92gwDOQuokZEOsZXPyPiGenNRphh8d4lbbPi+5btzXkI+OTTa9XhGsetegmE
+xHpwcE0guosiaj2LBGfD9laVeHfsvwdrCVDbA3FJaWACsHpixIS1JR3tNL5RP+1GfonEaTm04T5
+Mmc9/Q++6DBOR2+jpewI1dA8t0lEfO98uJl1i2IPfGLmL29b+rTh112qLPoS7Cap2dGLGO1HBPV
+zHmf5rJsr/NFiUJMDAGziuE8NZKDslP3utmkP0LcZByl1hQeRzXI50WSCag2ahn6NuhoXghv9dj
T+UnFehGuF/n7yn33FGtkrtO8MSmKGkQJmkLbnEKjdOopSNnc1BtfFxP98gOae/Tw7R0kqEyt8ju
4IEAQOcBrrY5d6bS8AQpho6Pc2g2laak7zSTYOXkQn3GatATfad2KB2y5E2pFMK+EXNa0+SftMGg
IzRrpFLdONkToA67tugjghfF3zuTZAdt8pmbIcIh0hN38rw3zce+9mjRT9+/nkeJg/JjtPvPE3LR
I3gZMhBGpnasbQS5uppWq8hu7HMwb+QeokD7nCvfod2rx7CjTlWqhsvqfJbi8CnzNhZ5t6PD9Dm3
f84ygYAQTX9ddgOEq7k4PpDtTcZAW+6tqDevcsP1hgB1Q/3XIY3C3RUulDE/yR643/po4LdeCu6s
0+p0J+VmyCCb59lGGyn+PnAVd0miYXWwUbLvRqXSL6LKgEN6hf1SEqK0DL1efJTacC9dX/3jYltw
1Su67/jWRW71lCvaWS5f/hlJ8Q45DDQ1TAoJuk4awYCFl2AUG317pI0b2RsEaxne5kflqkiulCD/
/H2GPCafkdWszxXq4sCm471cMxSqf9JZAz/JNYNuYIYYisaHN8mKg2hUZzkpNk2IeUWRVEO0KcE9
rlmS1tusr1WX4ufUfPfFiCGpUjUmeJryVheV2BamWazlME2IxxOzL1otGudsFQEOcny26DGzjxIl
95qPoT3lHvwS1UVsgDvG/W5WzjIXocNSiJs1KTUDntwmf3bTlDKzQvQFExztpe11FuS1F/5y63Bn
jmG+sTymApCECfkVo/HMmaasYxgMZ7239f3YefouomJ04Vi+bmkZrZUwcnFHZMqZwL9r5bfTftQ6
vdu6sINWGDYVwHo82iR/0Lvm/AnjeCmdbLxYnuUi1c8JgUjCknpf6w6XbHKrDecmi5CmDPdc/jdT
R3oY8Q9/N4bhk+FNgvBwbEpiEdUUMZUbODCB+tNfv+k8zOLmNBnjqit9bQkCTyzxQKOLNsE/nx+7
SnIhAYUWT9icqqYk8dEIuTnKDZOd/FxPSb9CvKguQ0KYxsBUrrL9T2lLW1tTHKylAMBoVIxuFZOY
aqrMW5dp6HpBUvupYd5GHeuE9gm3d9XksX2U3kXpZ2gA0W06PXhWZn2fjMRSzeg5nfV9E2XDixl7
b2gxb/JxKesaeLY7PzuCI1z2rXUXyrk2FfXNVKbpwsI0YWI2IVBHOYMn03xHr5UTLMccZBKp1a80
vdMOiZxt6k12TZJ6LcUKGCKZ4A7CgiFQ0XiZNaEY4BCkE8QN3f8XEGf7XImkWJCbG64GqZJWS+Pt
YRcIFR8+FfIKietD5MJCMVonOKNL8t1vmqYkL20U7yU3OATrdcDp/+FPYIs06hX5+J2+JV9ANSZ2
fX4t8hWQx7RIk6J5EplmHO28+a27HppUAc9Yap3SYvw7DKrvsVpkNzUzx5tfH+XPy01Z9uWysuYY
GydFaCNFXX4+GNvGgS1hBTry8Fm7CqhY3Qd1/i23/Obac0pxk5qiEiZNMmh3p7D7m0LwMSpmjRq8
DW5uPkR+k3avgZQsqG221PsBnRW5qmyrvqY8CPMH8SudWUjX9TMi7XQNtTM9WTi2z22e5yvincrP
MiO11U+jXw4pLIsWNOfOT0N9k+WsyK0Rd80j7nPWi4pqfCIZ5l+gXSkcV12/W2dOSV22bK5caeJf
/88OBYHkcaSfLZuq3+0IZVJoLhlgP2QkcAcgXSuR5kRJF57gy/8R8wkrNy3+xKMQzUaV56s81hjO
eCkq4Dparlw124zW7YwpFb0G55Kyx9Gz6tvjUBdne41pQL15MP8SEJDz+raDGaObx8CZ4m8md6Y5
Y7Oh2X5kwW8CfXXyTQcEZDuEAd37KcyOQ1QY7yk9pba38nsWlKDKPMXaAWwgo3MIxTJTEgj7k0Ue
o+6m7Tqi7ox/hdBMxzbR7gLayJ3e/zD00Scmaya0uWW6KyzctjKYV6WZv5dDeNT5pdZZGcxIa5R7
1dpuKvGIlf465mjGuTXim+nkR0mae2AY2qp0YfXotJ7QzNKCX8jGf+WMSOalEECFl71xNf1nqKt+
u4/bYdzL9BhXuOJiK8PmK+BsylRuoMEQLSMLF1lMoMuxJbHheSjGH45i9Y9RnDc5WCGcr1IQYgIL
Psic9EwQD4AmqDtI0RMWXP8YDMXzOKOL/xY50bryaUZwOAh/OBPgiEp/3iizVJ/awFPuOOBFw273
4JJpg0auARGnq7JW2n04rzhi3/+YwV5XiCbDWxfjOYuMHalTAI7mK0vQlr9JicqOctTN2nNFCTfK
c+c002elE0GRjEF3NKsoeoazHSzkA3kdNwuj6MynyAS5bUZNtf4C2HzxbNyJSM+cVfnGsDHRt1a1
6wE/fGTwp4LZ3jwq6txXh8kbdlVyqZEs8KbQSBB0S0xYMo+9r2N90WjQYgTOAjt4toEdb6qp8E+e
2sRHfP35tm585SmtNXvZkp92KBBnrUxbWeYtkfK6HXnrqI2DvVa54S1IzB0WD4R8Y2Q/iXxSznpO
fTmbiVxpTuKGOmYLlIrJSlbghJynqSnJA52VkRphlidTJV8ljEObuXGan1lahFRPFWWNwSzeENva
3J0OiWFmhd1vxV5wJ8aoYRk12mzPOoal9nfzNSzttjtw51BGUswwW8B1Lj+1OPopd5zO/9dO6Sb3
mGqR1rTh1SMaejZtIZYbOOtIe3hUfIzWDRDQ4+nsu1jdC91K949z3woz/0KBrodUlPdrWB3FpZkB
Ojl1ctpImCXSClFqxXKWNdrKcvq3RCeiSspci95315Wit4+bQDYPA6wnG5GcbYv6kWZUl4HKye+x
8XdjOnnfHaFMi4nKloWojrBake1iHRm47ufdtVWccBXWSciCnKB6XzEydHyUUOWe4pvDB0vSbCH3
EHxlKImFusTnGO5wfarH0YLeJx3xoi10Un37EgjxMH6DE1v5/bPbjWJtgZR9DYOiWMSdrmEkVuNz
5bF8VN30udVKJqed6+MLgF69l7mnQR1aNDiml1Yli5z1a7IEfUs/Ow+ZfkWOcvP1pXxm3M5fSF27
pmFh7B/4isfpmUKBC9pueuAaiRUxjwNCM3eKnKM6z5nUxu1OaZRAK5LjtFGadaKwtBr87O/DhW/f
LcPs9sa8HpYqacy43VRcMWLD9lI8ex+D8aVZKH75JSrfYJqoVIL8FYKTq/Y643Uqe3eT9CyaJLbf
IUlj0+O2WleostKQuxGARFxu9pxFk3jARnSTBbPL7Ldvpl+gk80rYO6ACBmwefD5xqem5lSdSndc
W0o7rOVdMJpdujLGQLMsyiMzNqO1zMXEvObT8Kiw+kPjX1WwmAdXMb4zi9KXtRokl35EYfi/9vJE
//ej+WdgtsriQb8Yyj48BPRkWabATIcZma+GqTnraWJf5KKQHuarCrL2moQVZ2sIDzjU6F1ObaJf
mxBnDYXwGk95oj3lfvvDqXS8HWH86hTAm+RehvdpWdDiPk9dc8bIX996O+TtS8dpKZf9sgAgj+kK
LajwZzlrhEtcEMdwBi8ZacfFJ8ItOLmi3k5BNe1N3U+eqAO0iNqZlTSTEq9L26OMpCyRgVpU1hrr
ZUgG928Bbydvd1IzXrEQ3DlNATQM3NKtMMvu/HBBgCr0gOOFf/gfh20/u1wdXSt2amFoABlJqzVD
QcJshaLdIUbWhsjIQRXdw+j1h7RRs7P836tqxJ1s+MQ8zzWupMUVU5AYLF+V3ARERXL1a/el0iin
pnTErrNJaefbXH4TD9EptgLQpvFJik+pddQ7y4eMmeC43asworekU4mXUsUM2fUwnZwxrXZtpxJI
kETeiVlv94ajdqG2lM689NXNyVwk+cre419Nt0NgihfaEABcjLsT+uLXRB4oC8Hsh6WZ4zIlI5bc
yElfECJk8T4aJfRg9oinBcGGZA6VizHDuDswTfN91uVnLx2+asdScABpdW2dH5pnvk0OnNe0WSWg
mH4QUAsA39U+emA5Gw+n4EYboclL/3XZBAImgPFsZHQ6hhKdnKIr9jcCIQ4krlVgiIyfTlj6rxhN
7Y1Txsq+FSFeJFsvlm1LJJDdL/xiNDeGoZFVbE79ItCS5pvc6/VqEzdjdpFTHSsOnU1DpWg5TnF6
agSCMZtfiX4rQUUmcP3mZh8cMW48q62tbEIzad9KVVwLwyWCagqyjWnhNR4dIIvSBC7mYVBGaNEQ
XCgO+HKqb9VHi0167jVUQ2ptlInMDXlYs/7n4b59ciga3TI1v3dJFT4DF26k/Q23BAoCQVFJpOZp
mJTg5nZRROlMtZal1SpvZAMp65Qp5VYOi4xZV9eW3dHys5l6ETy1Hom09PfErwQFRow47NNMLAJZ
PMqfnVM2hN71xiayHfX+9Vw91VYyOdtNSE9RqdUehzk0B2dVvaGupK8ABGf0G2n6uGlQbqekcBZu
yD0OXVq37Bq7vkpAazBGgDKs4zT3P0QQ1qfy0RmZxnBfZd1FThwDUyfJUAuCxVRjBuTqV1brISWr
mcLnbDV1R1aNve0WeJcUirRtiv+jd7qjP3LPLNHhHOSNuDKqmq8feouB7D7VVsT32Cqfc8VxXwHL
Fduk6u1dgnePfhrtz8EavFWKRYvwVK19orSxkPNauZkwsu7bCHCLHFoIIqmhQ1NHdAnlChkXcU0R
NaCYQOyPIChOFCSGl6JHFdTZUPXsJgk+kgyXW8sC7+AGufhmP7mRlRwyArCWaqr3z5hOl4pQWGK4
LHS1eFRvgLLomelwtl24Qad67uB2UayjlYFHY+fRH/neyo18qy3wge6oBpfHmgJAy/fS0BWmD/ph
jIEA/+uuFUfEY4kADEo9qTt6X92d4jIIVzVF2jMPw7k7HOrOHznCoLesBnO41KmB8loT9vpx1pdG
WR70tP4eDem0GlM0UQhx7adyDvX0lsR9mk9znPtj0wjrtbBFePw6hKfqGFtYlA01/lVxXZ+Fy9lU
w1cDbLFuBp/lUhgEKze1gF9r85lQJA5dImPua89LHQUZ6rGtW4D93NCHZOrPcpFYO54P8UXpztLe
w3Tv76Nfz5NPqZOifzxFPuALN1/EBjAxx6Au43TtsJFzlz4a4luGEEKO8gKgz4OWSwNt2EbW+5A3
Dd30vFxOY1T9CSuCVApa3lFBAGRuV+p7kyDmmrRBvIwD8fZBVtRPThZJdHF+TsLQ3DlBmv69jQ2N
Gq/zucSyKuzxXFuiOww2oeoGPrkTbUANhY6erORcM1XGYkNZnOuGlaKtH5dy9pJYQ/aixxATa4vJ
5YzIb7IGbnpg6+tiLoJQZzaWj3lwjyzXLGOydecHiDsSB6KxYfqnAKhspf879DSleSGRaen+c0j+
gHzG18/7Qcbl1QXT5WZgnujw40oxytcoT3OWsfMxXbTtFpYgxEIL3hxz7tcyrsqPkhb+um8qfack
bsESDeXW0K8sq2k/IQ/AnnNxt/kebprG7P1dXtnGCxwYxD4iFj+LrjrWph98G8bKXA9wDI8KkWOd
cPqt0KGXTMSdL/SxSn8Sl0Iwi6t8C3z6ICE21Y2Q0ULcntqFFNZIaYjvAc9tOsTf/UA0qOgP8pWV
dZSs/Dr2DrmuNe+hwuR7fsUuGhA6lFG3SxQbYHGyeFQUogMCre7FN9Tq1jXmTUaNI9gj3LgX8+In
A0xCovbfMkdLxk3C3WgnP2J/Hoaduc2pyaytmTXT5LSt48A9yJHcGD4TJaNQ8r/lC5JguwWOqeLd
tsYV/EljlegTN2hAv+fMsH7LiBIjDgz60M5vtQ/Go2WMP2Qp838WNeUjVmBf4IIuedPnZjOnuDFv
cB0y8WtMcIrz6J9rAYublWi1AlgOlwe18WLsOjHKvx5MWegD33Rt9B0lX21ogXX/LYyyfTr8MZGW
vxnl0B3MPJ6WclgqabFpTUffyCETtmKJdAM/t6PWCwVcI+GN8UmqeQIRMEPSojmEuqVyGBd36Alk
2U16/azplXa2CRJtXBRAeEMP1bySU5JS38W92yy9MfBOvt2/Mc+obrEZjgviYcUusHCCLMN5bBoF
QdgOnMZsHI/4M6qjxE7KjTnX7Ijv/NdxU1fOhhUGCLyQaORggHZAK9/kSCo06Cok/1fAQRJfgVZD
CjvkM8LSMVetTeekJBViA0moXqJ091goKZp2ErV6+CJSNS208dgw/yQ2cey51uavSExbwhyCv3vy
WBPVe/ShBeLIkrrQgBJg4u87CJOCul8nOIYwd92F45IKqBTOTx3/gw1N9E9rG1e7UIYPVIJ4QmO7
Xzt6RgyaqQwXVF4o+1K9+BBF5y7D3qqOmtpbb/XoLsyNq7doS804TRBHivCRbmc4avbk69bK7aZg
lZRME7lWjBcsBIWOhJxgqzCfDvKY3EB2rS4eedYKSbhGRgU80QSz0ZhJ3sVrotUYGMNT4Gfj0vGD
4WCM5s8RrORLEzfJga6nsfaBGX9C9Yj4SBchKeBbbp0W1w+DYls60YuV47bp042vlMa2YOFwSePa
A8KENK/L/YlARIZfD4QExi/4IH4ShD0uZa6WnIDKTdGiRNaZkSWFjxwPFGfuTf65GtriWGgGZF2S
t3vDb089IA45chtug0nUAhGYv4h+6e3N0KWdKr+HiqXsURg0K4VwiOUQEj6y+Fpiyj2nzah76bCC
5DBAaN4oqXeoEFd4kzZTriksP6rL5JKtQigcmKaUlCjNMvxB+4NGhZ29UdLDPxT1WNKtrIDYO2eN
N0G3qxAicu/RqPYZblPu0gZ3aIKj+LGp0ziZgznyxaOugkN5Uwdh99zTaFn9r7289BKEQ4O2o5la
pCsXPsW2KbNXChVznTsM0M7A7nPQ8rATGQ05opr6VA8+jV8cafvRVKLnZOjfA71FajGP7AxpSThR
NZlHg63/dttu3IRhaZ5ge6nA1ulwjrb9vbar4tmofBPUoqKi56fe8lijl6mNv09mPLiFYh8qDeP9
PLMlX2IP02qATxXgngdXurO12HnHbLbMZcVsPk5CJkl86llLLLi687veGaJeFe1orWQ9PxBUhP92
PkpR7uWbCFT5RzUo4u/7LN/dpvOMdaZWzdLPhz++o+vXPrKiPRwOzHLzHdzg43oMy4hwVYwr+laj
Cgf92ku2cpIkh8kQhwvwgsayiLzum9l3FLIqJi7ZnNyEZvbkC9yi9YyTLum9fHat8ctqTOPZqg3j
QCZXtpY/YGnzKj58TeGVJ1WVbHq3LPcxNcNXXErXCgL6p+22dNsLN7oUtF3h4k8Kd39a3CEpU5es
ByycCuPXvIO3/LEzzkd6MzxnamH+GtmByECegBt/BK3WLDWIPEdLag/i4IxS1L5Nos3v0QgAdO65
l54HO9gir4EksOJdT1MqoQW9DvlDYTA0zG8hZnRsty0f614kZrBvyFk9l1pD6lIHjkOkDYHZ1Pde
icocWSkn3vcczNJI4NSfhtVJgcII65Xy7hZA+yvTnY6RP4xPrQo+IEu77kdcVVc30p3XQUmIUCtL
a5ugerfUqX61LPWq60Z+0zs1fcUZzyVCT979KvQvwomzx7CLLv9/RxM5fxiW/u3jslwDT6Wm47uj
7qNa/4naKVhf0vaOg50vSn1TeMRHD5X7qnVCf/1nJMuCKl/mA/CVNaaeZt3bWApL1xzvY/7UhSlI
eibtZ/nMMo0CJPHwGh50DaXTf9mkR50zK78GJviZpYbTPkY4zx3bvIQw/+7JkO4kyIWvoUFMX4tV
1yAgE0hLiGebb+Gz3IvBUD/2sNPdfFBrO3IEtlgFbyIOf8rCk6w0qVmxyhTFvpAdVexcl3mTXWTf
AQU2F9mIL0XxHd1bc5Ec1Hlkzc34DP3VSrHHaV0By3iD5sNaDEHM0LvHxLRgQWcJ021jVqd6c/om
qJpbG3TFru+7dKWlImKF4iHwE3OVsBnRJVWlFuykKDSbsKQiPFBYLfidvpavt3N6cHfRqzOjlr2Y
26hEXlgKRDcM6PpRL8uYBZuGCjIPqOvJTT1M+huWoE0Km79Sx3hhJqkJoS4Nzk7v+I9NTCrCInOY
4coiRzLIgA2xRqrWnyOyExbkaPyMCW/EZkUJw2gxEhqtXutXDKvIz8PkPR7L4DXpTHNboCgjaZuu
vi6RKEwivcf92zR9ShMJOjOKsNGuC02KjGVI77oz1Qs48epOXXsbu3X0Uncmf3/UKRcJEJGF+Xbw
jkC/0Ry1DalIiFeyunD3jz0PEdeIaA4g1rQx2nHcBn1ffug+sdFRNr3SFc1OBV5jciU4XsUK0usg
3SBljRedPxBXM+u7jZx5zOOr1ciXQPhc/xIk6t6buva7k8UajuKwe0pbAt0RoHm7Jumf4PTm+7GJ
vQ0ssfSi9K6LRKffPjzH//8zkgvyfxNnhKaqKlHflqaT46ea/4numeAaIZiKUbICIZnnxmikYcZt
XEIzj3JDzgKzj6+xafar0G4+hzj5ITE+xD4nl3QIf4SBsK+YbYsPEjlj6oriR0Y/8TmjLnWyDFoC
Zm0Cx5MpUk6pHaecvNemba2jSboFVf3yBaXySD3B4cLAp4bA2zu1ma9dWZI5D86QEXpPEj2UolWT
QDtfLb11nm5DCjesBC0TO21M/RJpzKuSiTemzvljZZOFY7vS5+GjvSvqdoXig/plqu9RrPBNRQrx
SkBsQjyhRb/kRxrzGlWt1m8VWGDN0KtPC4Lo0ozc5GbhYtqRTUx8zQj4aa78yomTqZsOJ5PRPdAr
cGBaBMamyRyDNfaA7WGa28v/jOSrmUdCjbVnWUb45zG5JMsIhsziiCvfYOkLX9G8az4in5mcgLQW
p6bj2Y89uQSmB/+r9s+T7gc4GKqAYrDMUm5IlMO0O2dymoUuvulIDmStrg2ISjWy7tCyEF/pWYJK
dy6OlG26Sqyq++Qnv/Vglxe0y0n0mmvgWdYlJ18Z/uSW59wENF0gQ/Hyq5yVqtBjJq0jokYW2VSK
ioL09QWVfvtsWZG1z0WD+zOv65vNYu5vZUB3W3Mlkr4+jLPPUS40UwSRi0fFt/W0tY/5efGoA/ga
7VqwByFNrrNUmNlGRDnFId5TxxmX62l5h+ZCR1sx3q2xzo+BAcAhLismHw6NEIW4kDIlW8AxL1Ff
sNgahPmB9EV7GhUvW7fGwJw3TcM3OwngPRBU8PhBnyTwrSOvfpOi7FGt7agREphZ/Hic89yCQCW6
TbcdOnt81WwUdQ0wzIHp/wpYh8s6yBbdsdIzWBM+eh7OhPkjcrY5XjHw1YscJRvWAv7NnOxPLRDK
pTg2F2Pt9wFIGtfbgtpSHihcXbw//mMLIS6ybTIc/LTgfjWDGkVWRIcEaeWiyttVXWn9AXNVv7GD
7I+SZVBSxtTRlo9foNNZ+j+EndeS40qyZb8IZgAC8pVaptYvsFMKWmt8/awI1u3qrjvT83BoAMlT
yUxChLvvvfZqnrPpIa00KtJavMPzng5mPMRbcB7NnqA3hJ9DgAGTM3Fjy0NiDvrkUUvqTUKVu9Iz
htypJcsTazmxPA/vEo/Sf9XVwRs+xfpYZFZ6meJwrz6g5xrDurEmqQ8r7OeFBNKjjp/A1BtGNXXx
YPzrgdvbSwGKD8JP2RwHT5+Z26XNbvGj+KXwuehqtFcfb8OXcfgsIR0+gtMmsZjCejdWtP6XoHSA
QGgOsRBT/l72tGmYqfjUz+an0rhqURfubDGaK1uBVI1Ei9a4piAhSo77H5i7YrtXJtb6fD32wDdR
vBMCKMe/6sGzh/NQFXS2h6Y++3Wk7/TOM+4KmDLpqnPx4kV++FOJLDI4IBvDzSXkk0xaTeA7sYMC
A4eO6kg96NlCiHVdn7l1NuspiLu9Y+G65fkWl+kwvNQweTaAtfK92nWR2xwQzczrzq7cddNbxV4t
Weqv25/Im1gL1Hp+SbMxvjiljcTNLsVL7RaAvJbSO9xc8mUfNq/NuxIS5ov77PdjuMWLU71bIbe1
dP4w6Aqv1fW/YTmmTgejtZdVE0/OVu1WmCGoa5cxoX6WtqepIuEn6fqKS1cvXkvY79IbtgrSEcdt
k7Rbh7ndXt1ngChgDnOb/px5pbfu8klsvaKJiD7wxAXGQagTBNd31fn2i82zuG9l0r0EOEVket32
gIVvaNhDn+/rfUr83Kmt8SXvBbrItVpjqQdPrra63NBPw215CM9fLc2S5yCb5h8Ww4KVIzom7RBX
2k8cqBlqiKi5lIktWQTB3nWRSpHPipcmTR1SAuWEXkD3VGvAyGUSQAH5M0s57G0OySMiSeMORq/F
ed6Pb0MX/Kq9Mb7OYe4wCyE6Qv2dCQXf2ebivoRzmJ4rchqnNul3xNV3h7Au9I/ML2hrMxVymu7n
zYxBTjthcCEXd2V3gtj33BABn4WRde8k/nB2+7TaZilrwyHTQTKF4qhIMlqlv+tl3QDCvkdA26Lc
pnQNtOLNaOpXMqTadYEe4iMt2vfBp7HDhRvXGzfMtR+xvx36nCSEhbAg3SnrPe5h9zWmmDaLALl3
29h3jTOgPG8/Rxorl1Km2qfx/D1NZdiGae1VLIFbUTUvGglDIx8R6mDxwODKOcdV+DVIxY96qI1F
oFnG0E7w9Izc2SjXygNg1nH1TOWrLlU6hhmmx32PcCmKrsJtUvIyU/vaEgtwVAeqJq/lvRa2lyl/
7Mw2v0YlS6NWVru1E+fXkNN8NTf0CLJM2OsQQR80LGR7xJ6utcwx3seU40CYDuxBOYFXnGz14Hfp
N6sv2lNnkhBf+d100wAr7Y9XraqJGVvWIKhQ3UC7cKt7uJtQrlle2DIW1Yy9ZXM77AZG3sTV15s5
G+cPbIHDsTR0a2NlcqUDDOPAFBvGtWCl449F8YKDI77rYuNZiZhx3EL19az55HM7iIq+em+csiIE
LHZXlhtW73rgOUT6MhRJhHsB9Og/hDZtzDLEL6C2wpGwFL/iAhu0hbHJKuoaJIs2VA4SJKD0/yyg
LqVTn78ZVktQTJ46lzTvSW/Kan+n/t5OMtQrN2KKqu6pQDw3odGTKois8lHH+LT9s6U3wjjcblUL
vf4VKeYvSuSgWk7qIfSbDz3JmisF8aGPouK7ZyDq7p3+H0z75rmcAZTFSR6fXE7huyQflk0Q18yd
ChLSIu7QBkaXhxgv2bPVExfvIFv6PYekTN6Qsjw+qBwROv/kNs8AIkfDeCC00j/qRV1t1ekX5GKv
LazQXE0Me1yd1p3J2meVLaZ4n7D67CmyImw3DD5ljXCKwrw8zZhHuMf34jGMfvhhU784/acqItVO
3HzZi/6jpGi+KDzm6PfOxTG8vUM/+Xpb7S3GL85/yAlSk6QUnTV1zO3KWy8yYgvnz62173dafY2E
8b022ul7vdyrKJVRmGRITASx37pRhtFWZ+nK9morfszlSZq7tLRcQ0wwr9nth8k93K5Uo7X6k5uj
FhDOeOygVNFhL3tSnuBteQyDpqy+aE7jPNlW/a7+YnMvuEdFXnUZBK7HvCtvz/uF5/KZpw/y4+ed
+vvVGnGvplO8lmVk3+Nu+DajBVsFbtk+9CHmtzYBEKAb4TZodePa6H16isfjNDFvd1G9PzUIu1co
hKfvRBihFcPA48ROvprteLxnKViu7Xz2vhxyrggr2o64+F9Iu9AfRJm+NRISFdBpRElnvQas4qDt
svpppM8hRmJ5YOrP8BhkB59biw8q1KehPNE686mazY1tTtlVde8LRoGsaHvrFiQVY0BcB93csEaD
CUcY8Xukx8beIhRjP2WheOur5jQN+Nj0iWpcxXZTN8GELqdmYyu9QOMG62bugmM/pcN5IjZlxbKr
3UyIrM9A5LjOdGYnX2HfmrVrmPfvPiEzZ64w4Uod2+rwD02yJOZqtE9qKm+KbDoL+Rb1ahVm/QNX
URbSzSue7vahS1CxVtN7OxXVu9MZ2d1cIrLMoii/x575s8/dbI+scNkpYavrhZ9BVPj0zn2cXXnx
rMKguAf9/S5r1gksWOIGbKrjbSnP3PvlX1vlqP9+7s9WGEXcnYv+9/vKIK2u5Els0DUXe7eCUjuk
bQQZm7qnIgrg3TYGvI55CpJC0Naou/6kOS2Dt64tPm7etEKrHg26jhYRg++6x8FIO888TvN3nu2v
apDHxPQ9hA+Oh6BkAZzxy6wpUYl5lE31OGON0+JZ26tddVUHEoj6tXpNSCo7e2nVPE9z/qLOiDro
SBkLHPjjVWWdMQ8wfJRFcmj3xTolEotTvg5RMJgLS6cOmYCeZ4/TgIJJbannIvncIp9TW4kXkiMX
GCuiAimMyLSAjUvgjNrtzBo5bCrAwIc4ZyRhW2G2mVfCZskiQIfp1J5pwZ+CaUJDr+fexpsJLYVf
iWS99rkYZFydbtfoGc0BwpDhWVnbGbF9NTqQzggR3rNukRNIp9dZqxdnkdNH1egP1yOrK6JHkx8O
MeNEMnyrrNldL6Vp3nX0h89DPxjbpvTJHq0MY99bC7SaRm8f8qyGEFzMFgfybJ3w0sKrCqbsfnBT
pM2e2b4ABYPAnpGtqZvxo3BHk0iKRGwI3Y6/admHlfnxp1OQ4UB8V9en8w5dPr9iSiYECTH+2cn0
N90atqMWzf+W4GhGg4ERgGQU2Ny04nVCqSe2kjgVCOXNm9txbphJcDkHUUrb+bIQPxLFlvNPXU7r
UYpnEN6S6VfrcIPagDIlaTEO1N24UVd79dDb1f2YBbSSiES61a1VNXq/Czh8WHSB3fjL42Z3ykwQ
yrcbRT7lG2I/N2pdEQ0dVwx3aTa9Ujskch9eDVMPj3uUSkYy45mfb3vvAKU4ZVLcSBYiqVOYGssq
DMHvLEnZfEQj/srQ9tzXFFZJVvfhRoA1J9FpjtB0WSsrtutPm8LosCSxt9VKPST3WyIkBGKDY6O1
DypiI1E5G0vwpGsWeSzGP4kJ9o9WRr2K/TA8KPSDei6zGtJShVncC9Tv69RqO3l5cdDGSYHjgkRu
zY9JN0mW2Wcyq4bnjvbSCNzvLQsn+Mjxk+LS2kZZ7RECjjs79aBvQ4w+2UO2sSfUYUjOxW7E0HnQ
kWK9kr7EJJ1vZ1EE+U5Yd2WivQBPYWnDVRtyUdmegsXT7lmZc3vSOIDrK4uyiltmV3II1dsWu8i3
xcLi1WlJdjVnr72vvEZbicaGtBjarMUWrVnpOqopzsz4iVvXqztW9SddD2PbDvSCNCay61Eu+fpo
3huR37xUTqdtiDrTN3B8X9R6YVzc8l7udbYZntoW8ro9T3xpTRf+E8TtY+KN5q8eXg3noROt6tTa
aOYc/PDBBnWZ2X/yJwwwuDjlw6hzAMprQRY5Hr12gWgqMJHrGZCaBiaiO2ZM1GA5qgQtptyc3Toi
8yZxXxmjb+kRxcee2cDOGKj28mbQHhukTKi5RHLWcG9cNDIFd5mIyq2H0GhP4XMZqnj+ci3H2mRp
C5YJFOSJ4yxbJQa37BIP+Qf+chYqYujfmXq0AX2DdHT1i4Oa9AI3jS6LlF/Uln01ShYgDZNZaAAI
89vIof6qaZMxuxOXNp8OJKZsiM47hnZn/vzPjShyL8GYxhtNk9WkkXdXv6D3QkZDfMrs+MvhR5zV
7D/ogu6uKoqj8OphbwpWg+Au21Nl8vshmGg/Fic7sLTIvuc+K+lI46IWhdGWTIgeAWXfX8NR79Gk
shXJ59SWeg7oFYGA6BU3PWHZmwD1/KcDsESBB237WmsBvyIGoR6BwFOalehZDfJlSiKM1e3GEPqd
7icgvYW3POT2OwifYRuagJG8mlBYG8bTF5PCe8/P3HBV10CtcUWsKDyfRd8GGw8Ry9EnWhRaJHGn
SshA5I93R+eUFoINuYALO2GY2blpoCnO0ptiMqLgkgA5ORnEky/y+KJaDnzj/pZwPe8FVUqOgjiu
joUA94k1aKGROf5bZdSWSE0cqxrWgoEfGNn2u9UBDZKydru3Pjui4d+iyv3Z2wZT+IKcI+VXNArc
FLVBty7Lbu+Oh+LbhA6XyIUu3XLe9FdLWpE0Fwr+7PubNHeXY1yi7FOnUefNy7FxjAW5y/ACn2B+
RvKdrDS7zZ8ofoE2eaD54TqFX6b9LsTrGJrpJ/Kt9ODOERkMsmTmaYaR2WdNfNihpALBxBnER+fH
zQHHBO4i3OWkRdibmxEVvsC0QKdQyz59rbobq7S/thVO7VHXfw2xMT5iqmQkHNKf5mKDAtxJacrK
rUVtYaPa33oXcnBCjp3EbzCb+VVMXXxmBkwW0eBoR9U4ReKEzBWVwMlNwQnZWUXjMiz9neUXy630
9DqzQoAALUutWo259o63W3xkeOJwEyrSXUPvX/esN8g4Syixuaw9+/FIM5qOd+mj3jXS6qcyBLZd
ExymBu23KUeAQfLVeg1R9kEDNa32nlQOc2QyNorcrFqX8RgdQ+IygB2wVZpOd+jsZYuzUrzqEWFn
VvBC0oM3o/dw6Z4WTRrJHAbV3smS7hS2MHxqcyadSG/DXTsG8S7XCfpJnDx8GLvIO+cxFpI0qLJv
oLqCTDO+EdwwcMsEg++3U3nvj8TG3l7QXQ5Iqz5HbQ8MS8zhNQVNhtytQycjOwhJwUwvi5YTiIAY
FUX/EU7tAX5N+at0qr82kPMeEl+TGuvcXykUhdXAvs89J934uo7cJOe2ch0aZ+8U4dowi+Xaycl+
Ix+MQFTnJsHSb3nF2oN6uVc1x+JG484cSHVXuyoEKfQQGNlIiFRWbjFYSFBmx51om5Plor4pkViw
a+UutbJxMkaYDOq5pG8IJEcv/GoWUXeuLZS0IzkF06M+6y7hpl/q8Khs8hRW3mAV55blOgXwSnms
yDVlKOnGfOmEjT4h96UvtcC3Vw9BTEpdW6GjoOiH35FMG9GSTuiiOrktUwYOmtPtVBVpJ/DF4hNy
yYr502Wxg6lZBZbRH92EyaozIlxWvY8mtsZz7HQ4TqSDmz7aNyjg7kXbTlrgA+03wpeU4xgFfkff
b46iF+zt5X6R3RP1KgPs+D5LtYsrvOE+jNrHLjBIsWmX4lDixXuYUjKJdFyMH3ORvEVhqd0RxIru
vcg+zFb3nwkPwhIcwavPqSO/bCMlHKGq0NpZ3j6kqj/V9GFvtjDVEaqZd2+cFKeXF7gETnnp+I6N
69xyp3y7BbLVRopgryrP6mKImfhkZmn2RdsJvyBJUUfKgnt1pFRGbm+Fmc23c1jpxkD6EMJum8R6
o1tkqbwcgoiQ+FsuXKWJO1NjpRbERHbF5rSLh7zfqfN3QBW4SkzbXXtaP2+mrqOX0kyFdHBWXx2h
ZrkZepvbt+UqUaiPF1pi3nNuuPn4joY2LpHA3hZUFTrXm3OqIRF2qyMgW1UN4eNudFBpF15hFtsJ
+OuRZUr0Jp8flnZtlpr7XiEl3tpDxwXN1G6v9YyE1ywK473NxYI/bL4L7HS6YvsjC6EdKQVj68ER
o/Ur6CEKRmbyY866lqmy5so4b3Nz+9T0qtegj4x75bzAVUAnMZOC04p4qiTTkDGzrChNuvFKlmlN
zi4e4+oV72h/qZg5kD1tv2tJ6D9p4fSqYVf8huv97426PGN1W5Eu4v5EtwqCKWFI3bAsS1j//NCm
4ls5luKDnPCS8drcPYOZqLeABPtzEWiHIsc+FaYtXOJMA47Pb30FQPp7K5TPxfLVv98H7u7AzfI1
YeW1CzDnPVRxgJq0HqNXp2BMIqJW/yyxDEZYnH/krgGleIrjVdCe7QCZ9AqF1iXJtWFnkxRxmHyT
oq+m5nTjpjuwurAPEXOphzFgEuqMvvUPEfPUnEn/k1X4V93MhE1UyJtZKwf3Y1N8CNV8NMfpuMx9
sVG75LSCrKnqNd3J6akVjISDekq+x3a27mSYqqZVH3JHeFl17SS2og4Yi7Z25RxMpOMvbdnn2GIp
lUBfIPQwzH9MjSZI1CLhjtJH1KD2Z10irUa60DyBh6p2GVVNFb7URv/aSzvm4ggN7EUR3St1kdIZ
KcVRG8z3Q1/Ga1cpe6n7b76E30L56LsWOIScIHO6idPqEvYBK73obAs85oNkvWiTRb4gxDEQ3F79
eHOuDSGIY+kTZSrgXytocGpP+cJZBl6zWjv3JUomso3b12Hw0osBCO+pBFXwEOagHiyTuUQY/QoY
jt+LNE7XSpWMUmljeq32KQQ+buY33VkE5UtmxQxW/VpfuTIcrTCMV73Pmhe3T+rjUMzBhpbOXT0O
FcU7t/cmLsyzJ8e0alcMLfFBtrVW7jisQ/gzpE8uaU3KmqL0t3NK8klHnu7qzwspfUlmpdnHtAzj
ndaOzqF1Sm+jzM3kNM3rkD7H2RiOVQBCwh4pA9ze0y5qeE5cL7jW5YlORXXGaZu/oB0jD9gS8U7t
Zl7fnl0bL8LiFNeG9QGm2WA5Q7oq16HM9haA27ZOQT1lZ2AJRHNJ4IPkm8GLkqM990cKN+dsdDpq
uBzZolKWq4fMbZyz2uLrJ0SuyPWtFgSk4y6DAN03tP+zqXParBzkHNMQQAvOTVxi3NG2URxoL3PU
8umygEz0En9iP/wYyTx4c/vwaXaj5RPNOQmFSZc/GUCod9lgJBdSBgbkIvWwnWS3Ihe5cXYrQBaD
3JXi5dVc9zCe5OFDJ3vdpZl2r44cZPMQsAPmb5pj3vJS4pwbpFkKdu2OPqabjecJ+8gqZPbEOqZ7
duIkOLZj723TuBdfonwaY/52ndA+Uz8/qoG9enCILl8PZuHv1a5v5+F9M2THRhpPwqJ8gterP7V+
uFUCBzAr+lPlaxv1bWp6kO+aHGYInmToT/H8Iaao2dfjyJzLYcVRtK1+LWKDSTWBc+gTKGsLcLkf
Wsj0WhtjcTAy396CAPgSWjT8SuY9hlpO897In2Kksp/mxDQLfptxNIdF23rlzWRqyf5V6jv3XTgd
laRDPehaOa7zKoz3XSMOv2eYCzIXooLEsWlDeQWd/Gs66OYWJGXwZDuEvdl9Z39Ecf01Q5z6CdJk
xSRh/proEWyNpr/nQiZuTWNbOCDKTQGGeaLlNBg2esUFbAZ4fSrOqnws+FIuc0JXQAkA/rVLARUc
st6c141PjGo0FCMa3El7LYPx6k3RSpui5EV5TuUegvPkxcuK4+3eVsATG+hUHsu48Qkfx6XbwI2k
0e8Yq4peGGkLKNo9IjbPuCR/Kn+9nYIlH0AI6VA1twCMw22s5BMu8Xe4v7J1JuZ4p96rHvgyjmOT
VHd2Q1MRqhOdWd2bHlrbOFo0GxG2sZdKAFbbOg38XvDfaVrfNfIqTrrgfBfV40NlLC5hA0WyKz1H
HLiffr9hrpQGrelpcHVh726m9Pap1c+e3aWThVhCgdOM19s1NcyE8eAbBs5L12+puPgxoYlozOfe
ukETET+HKBxz7m/+12BF93/UPeiOYSdOgBcRDUkiaSy7VLDHNDOkW0Wb/i5FqYMhmTCVTgfc4DpE
RTasDM1QFJ8M+GhicrtCJHHAoFlfRcX6lq8tgavdjLAuSYpQARJxBAraBKa5aSlhV+rkoLVAw9KE
sKx2mUaax4rQLQP96zZhTUbnmniAMOWXybgnPwDkMNd9ixbO99o9TplkC7CvIqkBc3ms6zGZYMYH
7WD3t1N6XAj2VEI5RnjRiQIa10FpDQ9aMk7bP1tzm4wPIfyz7Yw5wQ8qiJqy20gAwR3qJP2cZOVM
t7ReMHXaHqpNOZOG7rFyrL58oDIf7mjJDWjCaoJp3VgvdzXe5n3hBuk2zaFO1nqff4XADXzJAgHj
T2y1N7hPS07WTuOBf2iX9nnAcX32WHWurWEGImRDxcxDVnUhqJHO0z6yUXy3SxbDdg5gjY9YSW5I
NvoLh0qyKuIxOIyFH54L0+iOs9zSLO4oYYqwU+2qF9Rb5qHrjqygovMot/68Ktuat3/g9r5+eYMA
69MnCNvHQEwAkZKIupWm3tqO+SoSDLbBinq1P9h4LwgAL5kFl5W/Uk4oiyglPV7CJ/Ts4/PvxubE
yNlXPrf+7t9uoTylVU9mk3Y/47BmHYO1xRowuUwtdpcoRzCkBbW1g1f4rC7IeHDtRx1CXRvVO3XW
x2MZHg2fCMJhKMeDSAk7UDm92aA/+7SrsCl09D7GsP2lYAJW/2Bnw/LD8C3Cy7vud++1m8v3dJzb
+1L20waGJ+92R0qdzRcCqsiaQ/dKmixsZwFdfsy9Hu0FYmmIXeMqpl97VWJpOgGUFZBliXNc9k6v
AyOXLbtBDNmr6fVv3eLk36PF+z6OzoxFusVHKFvd+dDseuZh61sOrHpSL4qt0RrjleyT4sGnH81p
n8dXkmrPhIjnP8N8OnOG5z/boDunfGk3pxoa103jRtYN41E39dug9cUDguvkrQZkKz/3VE1vxA7n
CEXCp99W/lCHlxM8MsU1Nw7TwVNSkQJo+twgupnOZBTb+db2U/fD6BAxyT5xxqnGQi0/kw1dPWvg
fyDiMWMv0gyzdIgKq7imcViA2BsAD8ifrCe0qD3mYJofT29iZvWcJk90WXFX6QDVZc84yCiQWZsl
19ArZLqscTQIIHzkdH+ZIInAOi6poGQ9X9VRfPJGFhnqwhLDowQCzKRPXdkhJeWcwaN5dCRXDz1q
vU/Ab2yeg9433yMzdq7k33WrTirGcgy+mwYiv2+lYGdRMzyX9vRLrTrlEjPv3OkVDc2wn5nQgKs0
EV/LO2+k9cl5aREYM24xNnY8FXsyz5vHiIwVdQ9Tew73r95czKsbDBpY2hmShU2nMfXSbzIr7ZeX
ERKCtgzDkngg3ti7A6GBawtm6cb2WTZ6nR7fiZF5czTZ+XcHl1Njtt+I4Oxub5jyOqZ4Z/D8v98A
K42B9mQd/3qTZuxIXu3+3//K/7xBfY5W5OG18yKZL59cRjrFqxpOyudkmYAOjEjKvfXl2epRe8rn
E8fItrkALYyTz3rvU+P2fjdhOtMCzNgzFO7WEx7B7ewaIPSXbK+OyDhe2t83vpKBy4jsjdJR1olT
6dD3xwu56BptU8QSl9Rt8MHOjnG24phld+BlFxqz6mvX7GFYARInA1MeBYvOxMwmRsCpp/w+zRCA
NXK+MZnNXVS4gkQ8MCRCDAAHw+C2uCOYad4XVf57N8/8ed903T9zHLgrwtRiNCpeuIZuMnzqnv8e
99H00xLlug5ola5yhjppzWIqnqcv0Wvi3EqL/mxzk6yNksxj+OlUw+hCCzv33wfdvla1jcO/d9/1
LPFf/c5od8gMaZNwMt6nMZPTFKr6esIZe6ohaazr3iuebN8ed8XkppcIoeI5ClqCMwPPfujT9NIU
hOiow7lu+Nu7y5eBPSnwu4taEtxqPtfhfHZJEtTxV9uV1b2JfiIDJYFyRRXc3nULRZYaKYlawDv1
l/CM3jDd9nIW6bmrsCYRdLGMajsQ6g1RiX8o9XvK/ZgIVqT2OVr+LHpTW5T64e8tKm5W/7jmG6p3
bUHGGyHxXVShu5BZ25lW+8MckODivC3eFqIfl7n60scStzmK6+Gqg5XSyi02Z5xKDCOhGV2AXHgP
6qH1vY1aP3hiLO9zYzmFU9Gt2onunLq/YNLVqIm8b1hSMOCpVx2KBY0oCadbrrWfituxstBGhVdh
vcfgp2eNw4QCiQRZL8/urWnw1mnSV/9gRbrhVLDWxyvAWvpLKFJrB05lnXthCQdceiWtid8kIzty
7VPO7vIaM6cSC3eOrx/VLg5g+KM9geP5VD13cZp/JxuTIEYWHJtZkt8HECWnwHab24XQcar4tPTi
967t1sirJCIr1rV/tCRNH3WbD6zNpEVlJUtnAv4AXE2RgyC2vMaSALWUWnDCwI9lVl65y5YZaWrH
tx8Q+eZ3j/HdzR0e1MtniYuVOdcjMbUGwPe5QCvF2qkit2+FipW82GKxjxVF1jFe9GanT3Rrbx8q
QGySTnRG1UVcJwjjHP/nblbSYNRKUuOrKP4qQgQPWrJEv7dK/8pdaHg0TVYPeRgM97afGAcMdMWx
K0watbIvZqEgSGotekjNSqNXsHz40umq1tslmUVrzjTEwngFxOBu/7ttwf7bR+QTXCaE6xtE4Xi6
7vwVYAY7zjO4ILYnYYpzGuUElziR+aq2PEQodwtcHNYuhv3S1TYfNkO0LIzIeck6ynsIpPPGkLsU
08UZzwyAhbJ3yHeOkER2+VX9r26CW6tMjc68J9g7aCCphcleRxQyFoP4qPv54eZykTwPSzpc6MNn
+9FnPlCNHfW5x8gnNKbzYvfBeoR595lLDzoJXvZ9MjbGQ4NdfOVHlfGZxZRFsc5xcytPAmaH7yPN
YaXF19yKpmQdt8+iLOb/T9KU+Ds02zcxw1hE5AmdcYX5d7zWGNEViaq5PFWReEiiGeY1dhH8YD1W
g1ok9+WC+NWFIgOP1W4Pf8TNorRbhAjESohwSLaN298pfq16GCXqhmhUzMU9yY/NaNkrcsa1XYIX
8gRm5KnUpoXDKd7eGCcRfuNjXwmueLW3LA9ke477CHn9RlEU/+yqWxrr/vL/EwtnOH/bYXzLdISv
m4blWhb//a/IrchqpzywTpo3j0ew19Y5I9VHRS8Snlyu8xqZllJiLxpjGQ8X/G1Xj2PtFM4VxnyI
xUnXvipJNzsYSdvX/M1stfaaKJpHP6/tIflwLRTITWcFxs6LvB2dv/pJpOWD5+b6oyma/Bn87lFL
p/TFqMuTZvrWQeDdvtMdzyNYJhpfdZydXAuC8bs/+ogwcRzT4aRdYHoLbJIkOJfk0RC80U9YaKJ4
Mxat8Szk1qRhrEV66yG2cd4qafno9PrUZlXx2RY0DdsaYbFMqEY87x/9AidtR4pzLx8CPXifA63D
T4CBgwyU8IFCIKPXTmIA1AXNoOPVmA4O4ZvmtTd2lV0nKBYplbXAO2UMLs8qz2OUABe1hS3rZAp8
beTllO0n8z1Aq4yAijBA1jvQDGfSFIHFkQ8KdJcGTbWyR/zNTp5t1ThDTZ/UQxjLXzhyH40iG2//
5x86XjYG/HOkR7LMRpy2Q8tzop3fXCdp2U0JIdoFBg7l1Az6dA0QoscNnC+s1bP9JMLx2fVTcP7t
nF1sw8s+HCLkQyCNy0R/dw6RTQx5Z1/zotOfGqt8cfzK+gwnLWY8SMOoDCt978bTtE5ljrt6WPSg
3PW2xR3+X89RyPRrXclNmpR+nepCzP5s7Cw5F7N6CKWNiURM3Yyn0b6Ok2HeqT5s6ww2HjVvNRqY
XOMcnRQgDWl33ZQ4OHb1VKWvDBF+qmtM0bgYBEln/e8X6/99dbFMbGOeq+uETtp0FzCF/luK3UwC
Bc/q1qke8ouyemKr0HaWAYZSnSK9U2k7Wie/d8M0JccwW4+ic8+l7x1GQxtINfyf3boW+EfJXSly
8/8OdqZVMl0Hm6Fx514Xe/jVe7htfsN/AnFB6f/4x6pkTabY2RFDNvWcViXa9b//Cay/0ya5S7lc
VQzH0iEYGOZfJjsQeAQbOkF9gnnwPs+hjHoWlrUpGEghT0pJzwwx6SSm9sjcHY9DARwi0e3nsdb/
id1HRhfuTk8nfY3xy7ojd3cKdpjzE+SA/zH5xKRubxesq/vRQabcpjFYZJ1gLlTfPx07ObR95H8h
5XlZsDJfVWMCOLB/Sv3pS+1F/dctrNxGBeDiH9urhQcoWndkyPjf/zCO/3dor2+6ggBS4no9HMGk
kf7nweEggvVzLxtJXBPxaQLZBbz0Dqr+Yzgn8XfAMEoEOAimz07HAIkWr3/E12QjoeuDhxJ1Xzj1
BVk48cLpxVYZ6/NtK/rXc+rVqYWA/ud9tHa+L9hcz65fzpfJtIHiyjqoH+mVNHZRXkdN9wBBBO0K
hMSWpZAmc0Cnq9DSmth4dofSXw4OaTVyoYRXSnAR5kbwA0YAnXZJs+kop4kpMZuD8rAManegdDa4
XCItDlaVRoGu10mxj2ULVD2kLY44JvXkxAkpIpRAOMZp/v0gt+qWHmiaxs1OveC79NcK3ySn0kTI
yQQrPAg57PJA1hyTpsRnK3dRqnwaDS2mx6KGSVJ7zSXAuXJRW57cajh/t7WC2UfldDKlohXChvK0
jh2TAh+OzlrRkw0Ng8dSQVuh35KieWe5uDdJAMN04QzPdYQazmwwRYZS5zmEbfdYIi9KWMxV60CM
z44P3WNpQySAksasYtlzGl3r22zM8FAeFLWV7WbLSc/RIsq7AC/wxvWzfj8UkQk1sQ22fZ3VN+Ol
JZ0RkZ/9fg4+gLtCYEalR4PxCjDl3x+6CNpxQFKWej5pYEoUE3lGEYbYfY/FcBtKL0RmQj+jXVed
RoZD7zWiQT2HJBRnNOklCj8ivVxDXvPmM3VU2reM/E1AaoBHew1OWV6POgmKRP9g4UnOyei9QHa1
ui3KfNlOy+51LyZIvKnbjSbzzfuhD85qSyWdY9NczmglQrv8P4yd15bcxpZtf+UMveM0fAR6tPoh
vStfZJH1glGigfceX38nInlEkbqXui8ppGGpKjMR2LH3WnPZq6uvCSEsao8ifd+ytUVtCCNPsWiN
3Bu20jWIgZzxIplmYWzVs3NXiouEgQbAY+k39ol54SsMlHgdz/P4FqKFJpRItlgEG+tR+PVXYrPI
tW8RE46N/1C5Q/OhYIS3oS4TtxmBMkdTG4jSnpoPTdqkO2WMgYeWsdfnyiKaZNx7odXsmwIzptN6
+a3m6ckLlLVK9NYLqXzjqvHgfkxFZN2kROhsbCuuPqL4w5ba6TsarPbmO8lNHakb3Rjha7mEMkYN
To52qDkN443yaI9uE8BwFtkubBrjhFBO36ShYLMftC91MvpMkOZ6nxoT3VEi/yTbyLeu0+cNVFWd
mBSLHayVbGzWSwM2pwDRptxq05BlFxPGywp4xMx7YfgYzsHNWGn+PvFKHVgofOHLtNwUfr7xG814
iobG3egsCgdlgjCL+WlKpaQ8WPxcV+0G+rjgJOMmp8XYnb5XWFme0ZaLPYmuzK4fMKUbGDebcQtO
LTymudGtvj8xVhmoBKwvd4QorMiNTe6Im61XUNfKj9EUZxvRlfKEb2B4MfANqBSYvgaj4UsvfrCT
9KQvCqzJqd0dHUBCEAhTWxkG2S7b0umdz/2gGSyDMGZw0so6b9ahTwydmSXWS8lAGEhIRUoopol8
HIhKlqn1yjUPmb7vfmbIc1lQcJ1pH0w7qM8KadoqbkHaQ9bVaeZfd68N2VZnaQm4MWKwk5tCmzEP
jJ17FpZpkl9lueeBXtPB07a93ZvviE3dj2biPCjnhT9BSEuQahYOoisGV+GaBlrF27CxqAro5bq4
8TLoP2knbGTCdb81jVT/2LBUoc0csU803e6aWpS3nth2E1KGGhPiUxtm5V1Y8QUrWabSYGifGclc
C2ckGivynfUbr3G3V99rOGAYg4FarOyQJpDsp2sIBmhpebacYsJ3Zfp3QVNL8uGKG1ULBZ6hnX3d
fN9gUzZj1banUrqDlr3K2APaaVE+KYqqVSOEjGTxBL+ddoDTxWtH2Q0g9EC/6cLXvjGtd5bdfhhc
TrFCe9JqS3tPSsJON4f6KSjl/ER1ve30JHjxcIDfVJ1H1a533pM7pGtXT+WNXxYjJAST80sQmUG0
3Lwq8iY810pVJ4uEALvKgMJi6ZekCDgRJk2uA3qxoHQETsbFG0STtr2M00jeXXLLsKn7HFfZ9QB9
1a71fAS+ZnqvZGVR497qcZ3e5zkiZyaFmKI7v0cgsqCqLTdB3s/2tE/8ak8NnB20nH258Oxxnc6u
T3PQC7FMTsUlbULyAWlpofg1F4Ek/nPbml4bTrqdnjrzocp5Getmu0o9cySqOL1R29apc9uzqxFp
pkRr6qZwhTgbcr4QdEiKwzyBXiqbaq1sGiEUS+Ig9C8FftNScI4J7T4NXFrbmJ+f5mx6XL5sHwt0
4Osq96NHrWrnXdnI4OLpU3wephfTjBi2mqP1UtWZBpvHLi/q7nKyIzaFddlb9Z1taAXAq7b+qI4M
1AfXI/XYYOLNifVXrmn9Qz8bbKFcUZEvxN+tC/urQEC5qtKgPuJPkmjml9CLhZ6Fcgonl1UXJybV
IyisApdungnI/mn4RJg8POZAirtuYHqGdu3ol3X4VDJGubGGdGVa8PVubPRydzPn3bbtB+N+SNpu
O4wOUQBSmzYOHuiH3vTNe4c5Tj35J9sJPgcJlW6gGwNUek1sm1nYTzSgYuRLi5S/ijVrFXUp6E1/
Cb1p+yaCwCIJal/2nkY8fQrSzFwPuj9vNLoyjEqRQ15Nb1mvX6QrDKy10KSQN7b6uaxnspv+I0oJ
YJeZ0jxBfxGfK0IGAIt+kuUyNMFdCAFB6sC9aPqC+PvYL4r7mQgEZivNfpqt9lAGDgjE5XdGbd0+
NgHfUCGOsV/OGwR7GQLasLobF/zUtbMzztlr6Iv35uJoH1Mtu940GIpYmMj4ce91bKaXkXDKS+qL
fKs1DFS0vLmvQDKMlZXd+GlEAGCK/8AIKBfIBt8VtetdvGHY9tFkc8oTvLKAZBgdPztVXx0MlCIh
oFVoiLmY//An7PcObIvrDXjH5KIek9aIBt3LEbpW8yffB7Gr1lnXs5kLtVTMu6Kz7ofM2/4/f0Yd
wRKYHIJN8Pdem+RBb19qUTxqdj69y5v4bUoy8205COjGrEe+2UeFzmiKjTADD7Kn05AOU2L41c5A
UdBbTxwUJrwIpSRMwMpuXZeleKoH/2PJ+3PVcbUdvrA8/NpO8g9Tg4Vq1jQJiDMAqhyE2k7CT1ir
u2kmPf5MnhiQ8QLjpOCGxlbeEvSLMSHzbtR2Wx9xZ7D4YDiyrTdVGPYjWZ2BRBaqhGmJaxkbMmDE
wY4dzPhkudwiG/7Q+ENFVDS96o7wAaVkAgatq4+C/nd1DkqTSUo479BsTYxbuumsjr7f5FVubsif
/vrrrZdhyp9gTJ4p6aRZuiVtB3mX/tPWq0WhT0vQ60+ILpE5DFhw13oRGzuGHdnB7weISmoNoFuM
USKXKCfs9EQdgJXEtuuNNWGotuv2vWtYuBAH63zlflK4XTQCec5tLl7UZ6reRQzUOTGp3ovvBBP4
B3Ixg1zDoNh7n1QgxlhX0/283DCJ3jZm6kJJ7lEeR9Fd0WjjVuvrCKSvWdy4sesSrMW+dqZRsJyU
cQ7k0dZ6/dw30iV3u9a3JB6A94WY9P7b0ZerpHXZvz0h8X51wmakMcMZ7qMybeLKeR+lyeJ14AcC
Ejt2Ba56Q78hMeurvujXy+XeyD2lkU7SIFrrYQBgNDTwm7EBwUbobGIdPxQbXm9XtxWyIjrZj72v
PcaNCGhVB+GSCjreNDlRzPvRL3ICEjGEThSrGs141d5SjS6bkdep7t1Hhgxkxbij2MaT5exkUFdb
mer62hnYoFnGMF6QLj5ELaxsN6/m4xwKukOhCfqqavoTWxiiBSzrUjKlOWOZeaPorTZGwOdYNeUB
92V96peGredOxPUIjdxw6WSIrWhuy8wv2UAwCaYFxzk3VHcicXYsEPPd7PZQT7rxFVGxSZNYL89q
lRQfGbdW+3/61v69QevQSZGeiUbYop1i/dgwGDCUDomkY4HygAnMiMT3orXis5C2IL+39TZaYpB0
P00Et3h1vVc21RBmZe000AjcOdj09Pn2XH3KawRB5UXf7qoSbCK0ZnU1p+mBnFejLegTLh9+qrvG
wdb8dS/G6IEdu7kYgxkd9xEm8xsSNYo3sCZilfqueddomkT6u7jFi2B6zMYWNnwaJEdoA/pzEwbP
ymJHxWKurK4Y72b/mdIp3qq+QSGGep970Y3vZtVHjQwmokxovNYZlN6o9KNra9bTahTTqlI2nRRL
DpKjLhqz+4D09N3k4ySeByc9eDGKQmUUhmdUnbKk/RoEZnVHXse6c0T3VMvSXSdGwe53udtP0XTp
M/f1es/P+ycrnN53zHsXVHyxt2eSUu2sRB0DQGivglPj2CgONfXOWj0Lu8VfK55QOTBaNtx20dRZ
4liVY7oP68A/NHqCTspy+0suUGaqiVXnEfMIOJDQFXXGtdYBccV0Usb+coACWzojcS5hZTJE0IC0
wKeVtOWp3Ka7KHJneivLtc4wECcaqK3pTiI7ZHxG9YncEFvWSbCD/fVX03Z+Xk8dllJqKUfAV7At
56c+p+VmXLaFNUAkomGTs5MPJ8lWaacMzbrom0MyMShRtAks0+A4safatF2Ex0ZSWSoLxtxc4WXy
NOtTQZe2SJ9IZ/h2RFwW3swc9apjdiuYUt7OEHVxm5NJshrQYl01+m1lhifRNaAWl3qrxri+jeZY
26h6iW0SFvcmeTIrWzvonh889HCWVyZohz/GmNNWTAY6Utc+Bg0emfLdr98n01xO0SKdApK1P//+
m6QJaBo6kDRdmkxauLr/eArHpZEXba0Fl8nOmNUS2LbpBRIDaOQD/gkKPaoGaGJMyzXJFwxjB1EA
i/sAPkh7qmz9i7qXjFnzEKQlEv9SP6tz19bdI1uS/KF2pXuKMVithh7oegpENveISzAr9Hx28VZq
N2DtMLh1k3XRUCO9DT5Ma7sX3XOPxWLLKaVdIolx2yitbVmZ0cfWS3dWMGWfZo/8GAR09F20TpwC
i241i522mQzWSGeZiakRmZqOLei6bRS1J9ckCCFuK17sj5G2qtvBOIRWld/KUj8qNB/TQHID4lJf
CyWugAuTWVX4kAfdATkx0EGnMVd6J7FjXNc/IgZ4N1OGhp39ThTNmwqgjGcY8zlcUwpbbVc5cWVj
czPTs89sJY0c7xEdbb81BH2skHzhhcWlbZTMViO5BaKGDRtyifNedpCWuWeebD9UC9og42RPsxJd
AXmRg1U+Ch2XNcsL16NFK340yIn9ePUDTbGQB+VNupqBtIGFVYS0Ecl0JgiMzmLD3Dxtmvaai85u
zNoHlct0OicmStnDFDUajP9xxGeAI2EkPGkiw0VMnbmPTcN/dGExrFps52DpF5GaZubxHimu3Mtc
BscKWeL9JGzoyQPNkXn2zHs5ngfE+J/HgQBB9YJEPsYG1/0V28qROqgAfxx5j/BftStnWc2WvDBP
iA3wKPsNncQS4ZAIlfU7RSl2XOto50Xy5jVNsg5b0TzWxOpE41xukTDYhzR02qcSDeCqU87FhcW2
IP/gBZTrUdfqhy4PvT1GlvloBLN2a+V1ten6iLg3KhmmOKvSi6Zbf5GHhgu9N58wJdLW1m/+b3nH
UtaPHkKcJkd62Au9eUwGvzv2GLh2KOBWzAhob+Ryr7o4gRVgtk8mUBpG/07CU3Ks9Nmp7ZNah7UG
/bUx5Ak2ARg1Wb7LdT89NZzl73CXlQQM5EjglpZM7tDjhYaBRD50dt87r72mu9varU1sIz90Y+26
q86AHI+GphU3sQRV0uapC9drWcd/vf5Yf6t7KXx15k0I4yh6pfdTBVFKt5kRoHjnUScaBTwz9kQ3
sE5WprNwL6p59Zgg4MoTxybtkuvZrE7pFtXbIdFt1vHlNC8dh9Gs9NyTgMF3VpE3qhMyOqTVSPP6
SNmKD53fdCd3uVRV+GSDmTqN5q+2nUasEBKj9rGM9Hal8hNVpuJUNoTtaQEb5czOD8i5DMf9h9mc
97drFnWUY3jStVxXqSZ+XIrB+jjM22m2MVZ4mPKebiVb32NhA3QyBHhmmLTv/EyzWS2JrVaPj2bp
bsp4ao9ZkYu118qeIC28oKqholorXpiR1Uq3pdbs8oOoWcdE4COycIHKyMgZ7+JJRDtjmUo3PrBi
9ViQGdEukfQYhWje5Sw7U5NnT5Ko1MeFvNp0ZfnCqNU9z/oSIpkngFTm1rUPSVa0Z6U5CGcT6kWr
nfI6I6VzUSyM8qvCBqgJcx3j3sddS3OBMQksWTe+daYItnkS0m/iIXVjt0W5BSq4CMH/85h6SRoZ
ALxnekbL43oJ5xf8zg0ipAH9tRhfk0QSjBa3yV1XpESy+ouwaOChRWbk48JJiix/0Rtn2rVBcNFr
h7LLjZs7dWMvX6rYzFB1jvoR+2x65N5rYtlCB7r5pW/YW7GHIk90THS5KgfL3zpVrd1oUBl+faKY
8m+6EL4buuFYpEoyvERs8+O3o4/GPqmx6lwCP7fXCtdCe/mr4xQSczIS+xzD5Db36hdBJMwlxrC8
QjRkv9h8kWywWKsgKponaeogVJajgYCFdWGTDeP29RN422+Pf3/F9yMssiVbC/rxHUpiqGmXIgHI
Bk2N/mo3PNR/Htmz/e0xuo5vpUVI87hoyud2sL5tE/S2+DjbM5Esc2/cSNLV9vFy5FTPiojppszE
Iv+jmbZnpcyPU/z6s5e9zpM9gdDVUQpgrx1DH02bwNiqeky1RZbx1QINjkZemWu972+coUtesnYq
j77bs8go1EUBd4Q5TlPsAVJZN7OYi33hS/OmMEmEY6gCfdB/1CieaL8vtX5iEdZX+/NuIGxn29Cr
/dhNyZaMx+J20ifyn4EJ7O3Oi7bq2jxDwdindLG/NU2Jdgm3dZ08dWaEBG/KBKkC04s2lONd5cgZ
jlj1QQ2tkKR324AeP8b0wthc6+dgzsgMyJiD6Hn0qGqBlEAaPw5SAsU1AldhmBmhJx7N2fYfiqkH
dYxg2SW4cnsdVdFYpDRa6gbHpBULsknbkdVmPRamjpTBd+95A+ptEBTfjgqmNk6KrE913N0YQXKg
awSmDeZlXFZEk4vTpqzotKmbaHTeEtaXc4qLf+uBHd3zG1cr30KlTR1HrK6LS7Du+JObAtZiG0XG
pUWaWmx8cx1rGTMbBbI36JEcvEaLD7ZXMJkknGGrzKIzf/1GArrZcd3IT+HYkRCqxh7EsuIU14ej
V6ZilURjfQwZTJ0g+4bX2tvkDEFlV8q1kVSkZjponRgi6ushMz7C79R3woyxWlhd9jz3/fzAtgBD
Xsd814ihO1aEv5dGeaNrKZ97FTDm0p23tDHeKcG2y2Z+bbUdkuxlwx7BpNkpXSixfdPTT0c5jnyo
LPqF9/++rywgPXwAp8bM37QZcGJs06yWRpRv5bI5SQiK2sySLoJvONRFWlNPh1mY7y3Lf0zawnkn
ypQtapY6hyrkzRwDdDbzxzzEz6gAMzkmIXp2WnGYEbCe4sI/9tPQ3ERIMzzRflJLYmmK98gF+8dv
/WYE5wcCSlQLwRvz7JyUFSbmvDgHUX5j+EipOid7Zy51uFeT/weYR/36lLBAqJffvGLbuDMnpi9A
NYyLuon/PHKHXZG42uX6V82OOyAR4Qbz7ry3RPnFzbwapDoRxtNsQrjRtba4uR4GpX/KXS4BIcy5
TajySVO8GJ5eb/qkxaCgaPiFeWMSbalcQYGJ3smNH7QKz6USooYZIYaQFWKKKII7s1I+/sPCbfyt
ScKw3URT40mbTon98w4LVPfAoMaMTrhyyU2Iir5c+ZNeAMc012hTm7vrIibkXZeN/YolI/pcOtug
68TnPuQKNlaVu8qceiSkEpa1g4/54IzxoaitLUiz5qFehpK6YWUg+/X7Km0gawXPvEHi1kzjAlMm
kbB9jNL2Os93qirDwDn791EbrYMFrFdKnLzXbYzmYteYUsJUsrJGW23pi+aawOvW9w92EuLdtjn9
QbMuTZ/JioAJVF65CbBT3ihxnimJRibTCNavypYHCyj1myu7rq2OdQsLfOf6dL/bInZxy2IbV0u/
44sWKDy5gEZvvL+KiK0Zr2jr1/dInw1bWzegL94J9P43CIiB7wDROI92D318eS+DGsbTSNjHTl0U
1I18vb71/Mx5O+vxjiIj+jAWWbpPWq05gO9x34FBveUqJDZeOu7a0OlJFZqIPsAAVF+ELbxVp4Zf
FkwIurX1Ou1IoFetw3ppx5JNhJKoa3PQiTpVUBCWm58ApgZSNayEHWW03RebZKiJuMDCUl8WTdSW
sfHJ6uRTKwemI0NSBTeVX0kmKAsyIx19yQh+UYTbZgo1b/mfIMZQaFQxGKyhZrSvePje1Oov6LyM
czxBAtItLoaeBchETf/SUb+5MgB0z3otkyzaDr5Tk2OygGDtxAUqaoV0qrqq32VTCR8CY8qSLb/E
SEVVHW7TRRCnbqap8s9u6X27iz8EHUVNxkFiwXVoRqNjWAhmTdFu1GOws7pj24rXlqn+kXhe+84X
BjL1aX4GKGTfIc53wEhxNJsMHRIH/qO66/uMnq6xoWY4wH9durbqrZ+rvt3jRN9fO8qccPdd7Lh7
wO3FtCOyhEU9CoaNmu9YyCC3bkkCzbyMeyCP9KtatGCnlosCaYcZ+QSESAC5TKz8Yg2TfkEnoF/g
BBlgtplOxnXlUn3gnx7HILnXTMtABoa03/DgVX0bnbfLOA5ZgG4ya9Lmf2hwGUr8+kPjhoBlnYmK
I0wSDJyf68E4t+yJCjU9B01XvdMd1Bs4bYL36qiwK+36mDoKPHCtMnxTgr+uCvFe1wTCq7voE5pz
Ntv2ig7ZNy88Cz7Ah4AOQUxjb//dVtmNbXLKrOjJnDr7Vlv4IPZy5FE+0IkAuW/BS9unci5Y42b0
qaBSVpi6x61YEL7ecoN205DdLaWaPIWTABZNu/FdPclPAdghWQSrPIyMj2M0EdfliBDzfTg9GmVD
mDaP64GW46yMSKNmWvCOJh1Xe4/tyTg+USJXD0MTPipdC1bT+NhFBup5n7SNspw+RHZtrawmoo2e
W3J7XReuRaMVPVOUHoKZEVe8XCjGYaC2jLUl9iC/rYVRXLBRdO/zGuM1jp9aN12u3xDV6H3trtyW
6/dzkE69dxPDO1VVfPtdCDulRbM3qibZZIzZrDrkZNYzf9wZiX/5HjvW573YVKxhK6/Bo+dXnvVS
6KRYTnnX72iwINkJrGGFIGqTVyFqtmX9VwKUXk4vDgO39bUNneriVQjcnYUciftZkl0U8SyCrpxN
efSkRe29pZFMgyoDVJDVhH/oCBYLK0JJ4iyE4Np9HSKvhAuMyJEZcxfr3c21PhgjdhD61BvrzOrb
+xmc4MH0hXcw81LeAQoz1tdB9K8vqdbfHAeuJ2xL6GATXLq7P19RJZJKPOl89dtMjp9mIFSg+fBS
GxzZ4cDn7Q4QLwLrvTRk8i4PU4ue+EBFUEckYKsFeCgM51Ky+5HTYjfJOSobpkHq6PrY8myuHvvx
dQyl5arXiL/J8qa/ukPjkvzXpOnvfv2n2n8rHgRWADYZ7Pkg8Rg/63VDvbfdArrNGVGrOGZi2klz
idDKGh25E6ttz074oFoBGSK/MpHWsxPrw0UvRu22cyRsFg8wQdJ5d1TW3l2COerUDd1TRefx+lAU
FPfUBZyMcZ/fTDadDTOo6Tn02oCSmdZ1jmvPN1BL01BwL7Abh0s1QKgGuawzVBT3spK3g+1PHzTe
ZSr9/OskW4R3efT86zdEpdL8sOwJx2RG6mA6cejv/7zs0XbBEDDZ47kkG4JJEBBX1Qb2xXhE0Ku9
1J58bcbhVW10WhkfaCA9TjAFH2KnNk6i9L6qfq5F9vhxxJ2a2F5wUy5hXN9vsjzOWU5bEPuucCtI
NhYyzonZUz00zGP/lPlJUnv29K/ESj0GDH4+0wF0jmNVmu/4XvbWO3V4CPK6WMVeEV7g6cHgWKzq
QTcdoyayzqo69Ut4jXYQzafBEaS6kVZNQNCTmenxSybGYRvh9f312yntn9v/Arm3ZzIUFi7t/58n
eL5fc7G3DO10nS7bre4zSjaybZ4UpD4vK48RWx8A2BT3XGZToIm1BfHKZow1weXeNLMsd3gSyyfG
etpdmBQkfk3lU7zcgCpgQXdfNHSml9JKTkVd2ySHwO8nBrOD7bZMDXwiElKDYOVA6xDdCbNd2cta
zev9edRfkjwKUKuNJ+V/rnvH2UQfS01jTlh644cobB6JP/MfnCb+3Ffoi7gcOLTcR/8CL9S9HtXL
ESbL8uAkEPQGlsLraLl2ND5fWxiH3LdnaNB5vfUN773njSniIlD/NqiKW4aMoEP8AEU/MjZhkZCQ
xLJ4EXnrbiGA1PtsuVvZSMlcg8wPrL75SvhyQlcPhKrOCd0M0uBpuafGI3wkwS2kCneLlwa23CLN
yjtDnq+L668/aMNa+kM/njiuYeqGZOtsWkK4S/fxL8p/9F5yAHkfnnlRcWQhnB97UMG6SEjqtrpm
JxdDMXO52sPJEs/5ix35CG/76aUZ2k8lsuzMIu9ONWWbIMm2XkpWhia53k8DnW+1uapMPYSXby6x
JYteyCbuSaPDu1FZaK5j3LE+Z88UVcVZ9PFjqftP6XICqhuId+GNXzNa+LZXaM1i72FTBJkW0wZA
rcdMihsaPGQDL5khbEEQ9qVTs7Ym0JKlB93AA0tch7a5Uid6J02SjuaG6+ic4O0p38A2pqe66H0U
EDaCncA8TimRjNVoG8drDannQ/SgEG1M8u8tfxj2+ej8AWTU30ay9ddX9W5kueMNhhbi9BD+drZ1
37mwUsfI/5zqZci+BPtKSWrRAyjgq3mlMNzT9RKEK4h5S26x5y0YbMwW5lPHwqSHsCrYJRoQ+zw9
pUvqVYhSbU2awG3RFv2zCD0oRaYO2b+0/Jei5GK3QA1rnViBwMQxa05zxBQ3z0++VzBu+DOxwie7
Zu057hklC7WDVe61wtobbYCwVS+BGE63RKdp7+fMgxUR0tnFSh68GJoe74MO/avfduFj7JVvxTzu
lI6NHVS9aem9TeRcvKebA2xrcKm7Fsma5vl8iZZqKq8lbohlyhLkJa0s336Zl5HyHPvOPzjH/m7x
8DBdeZYnMAUbgkLhx++6mUUS2E7tnOvRS59JIkKyVuI+j43qBoiA+Tq2/GVGVyVPBT5VvDcsuLKJ
MB6NUnyTjCJt63cEHH9ESprfg2a0Sihz38c9TaIhRdDTcDPYxUltE9k2wiHD2wrKrx8IjcLbmyfB
s8Y495M6KNrnHm/4Y8A8hAQ/I763zNBhV12bB9XrtNzuAzv1en9V0E9o4X+9Erh/W/I9w7Qtz2UR
4L/uz0s+NQEWhVpo58LwDnnZfsgHfBHsmfVwZwwo9q738ybDW97p6DADOVzcrn3fZmGHBSMCSqiW
M4bCZyJkrOvdenlW3TXk3kCd8WpFOug/RtD3OhTUy9gt149F5O0wLE9iu37xh1zbazHa0WAYooNB
wJ990GTu0vOQxcYzYv/afJRO0N/b91CeQd26TuB/ga1LsGuWf8iKtENiJKxbMnUcLBYOfBUI+j38
mAetZ6oNT1p7S81qS9iT/yXhH4alT6DWZCS7XHtSqk5Zl+6lkjBMlajaavlazGFW772iuX4C//Vp
/O/gC6W0mq43//s/3P9UlBNBfWH7093/fS4gGmb/s/ybP1/z47/435voE3694mv7y1ftvxS3b4Aw
fn7RDz+Z//u3327z1r79cGebk8cxPXRf6unxS9Olrfot+DuWV/7/PvmvL+qnPE/ll99/+1R0ebv8
NKYI+W/fnlrEBi5Oq//664//9tzy+//+2/ZT9/a5qH/+B1/emvb33zTh/JusGoezQtBE5PQ2f/vX
8EU95Zn/1ikETUYjcB5NtK+//Ssv6jb8/Tfj3zwiKXAMzG4mX/vf/gVTbnlGs//teUtBzT9A/oC7
1PrtP7/aD5/g90/0X2TL3xcRGJfff/spTBFPIaoxduNonYjbALGy1PF/ubr6gd6WUms8XI/NE9Mu
98xfgRJtuaFxkyO8/PP+96dLz63RgtpoQKKoeE9gPFbtJukeJ1LptmPhabc+koC9B+eLNgtmK5MU
36NT96RNpJNPWh48/cZi8DMHXfMU1CE6dAIJX1IJviJytQminrgfagY4NRw9AciJXaX+x5TmH7PQ
QYNflzYjsgWOtNzgTt4hIsswK4wfQmKzDnrP0BoMLTP4Yuj2fiiK87fHGtLuR7MzwN6uGaKG3+6J
hCcy7M3ntiy2138KgATRRDtgp0MjU4MiB8U/6e4NXfvrPfVEOIXFrecW4iYrNrQGitseyetfvlbf
Pru/flY/aS35rCSSNYdtjGct3yd7mUn/5bNyzDrsZmuytnpKAZv4yTtha4AQqxCcGVTPVQd//jDY
01akOTQ4HFc7Xh8f4D1PFwj+z5nOspwlo312/XCEjdTZq0Sfo32oNbdmkdlbjQHxKqAyWPlpau5H
p0oOcwmBt+gSb1WVGEV9r/uH3aK1WBe/13jLX2ZYfBW59hmOChH88S8L3dEwShT923Bwgo1bJ1va
r87SoCv2stenjW2KcNdks7fLmzKFj4DohvNDe+ljsSf18IxBPnmejeoLXdYIMWIa7FpYgKshWJBt
iKpJsc28vWRGv8JS8WGQRvvMSQggHMLu1DX4xAib2Hs6UOkYWFQ9bq4YQi3TsUQ3xq4JrK8ogvrr
qvrDovrXj/WnrgAfpGO5huvRCcM17rgOy8BfP1abUtURuAQ3zZi6OxvO71ijyKlD0OMwLA5upTtb
vQlf20rHkvmqmMBT0e4bN6mOXSto3dHFooayn8omK4iRG6DN1M6DLLLxyehGe0XbRKcWetK8W6gc
5YY2k7Ge66QBPQPxTcD2OIJve+q6yN3++mu7rJZ//XApylwWM7y0SxW/3P7494lmmCFeBu52pCJ1
5VCDjzKsG6JjbyFZyHMUztvKasiN0kNvQ5jcSz0n0e3Qy/aSzu1rUvjOmQ3Jo1MyXAF5Y6NkhkGo
6Wx5luiVNQBQEL65yxuxYDES58mqzXADjFpfo6SeNoLR2C3Cu8/O8FkCKWI3XR2UwjETxbDyXH8d
D6m160ISl4fRwsOcOOmmnTVnW9l9u5E9Ko9vGVgzre28fNQmfby79kyT2R4e5zhlmcrG+zmOxIUr
MLIwD/1h2cctIRzBnRXSwsva8pOdEDM8F92HsDKcs9QJ7fOju2w2PCxjJd7RePjSasU/TOLFj4N4
Kkp2/MJgMyUtgiMN66fvGZv9uhctIeUISwskB60BV6mIk20b6yfL/lLEBajlrB8+uRPquehtDDFe
jk78sdXdHSfkRM/f0reBC4hMDroGiapKNqBsVlmXv8cnVcA8KZJzPI72Q9ZNNzI18cUb1LMionR2
qgzfCa3KYrYgiRMPt2MPXO5shwtEGzDe7MubcenUlmSjHedM4/ScMncrUcODLyqO7phpJD9V/FS2
ufh2Aw+FPYuhOrlnn9bisi1p7elFEjZzTpGMglFg7wdj2pAhMsogMNb+JG+tIGUg29Y1tou+P0ym
edKabjh3GNasqGBx15tdUif6qencD4E91xeIh5Bp5xDT4NIi9l09ZkM9vliTO64nrTMwa5pLaIWW
/lPXfPls/rJALp8d2wHTpIeEjuJvSz/xPanWFI6x1eSd2k32sTPhik31XW9bJgpmD7YgUOxdnGHI
TFMGHaKsezBfGEJ+fUJbxo+VuPomsVaZFDZQCCXn9I9ndJEMYzP7jrst7Wm8p9EcHdW8yp6qce3X
Fb6NWXx1MrpvsJCSXShM/Y9wRNiBTy+BPwtIIciq/vh/CDuP5biVbIt+ESLgzRSmLKtYRSPDCUKk
dOFtwubXv4VSD173oHuiCHVfSSQLyDxm77XTFhFYmvf3IYs7/jP1p8zc/mxtKcSagqbFqcqzqSZt
NEN0O3ZKee5wkPDt5h72P1aMlZe3iABRjy/DXpLZeR5dpGotQUVNrH4WzM1Dz3O0sOe8CXC76Vbv
PT9+oWMh/3J7TNIGiacphzKqdTff0wV6R8+bu8BsTf4iax72c6/2x9kCQtaO/S5hIQYhs/jKXar9
x+8SdJWx6YQKgu1wpIPYZ4g9dj0S1gha9GtjFcN+SAOhxzc1VrnctPS1LJosapT5aDOMVgOWPdAo
V+voQCkPpeElKODAzM/Qy2EaecprkhsYeAlVZCEKsW2SX+Sn4lWyKnKRhPEa6+hdDZIXfIc4CX9V
wSiXszX8kGzmFNRGvml08XuTJR/CUPfK0FXHODXgYMoNKs4f2Uw7H816Mlpb+IO5wIVvhyUYO1D4
3QN36Hg/MzuTJMFB2fJxEvSwPWYezT7+bhLu87ifsB2dstQlyI/fHsyuYK0plCjXHes4cn5M+ajs
uGRVDKcby1uOy6FVDO8gDQCtVh/vHmbX+pUEmhe3RKq/WuQqNKs+Eqwx/gBD7Nd1PVyovAAstnzW
eLjYlxW1fvMGbwm2VZtCutjhQfGAQkq55j5XVlJT6+LyM9dbwrws0tJOEokw7WA5WSSY9gUbkMy8
z0sbSYBwMI2UKyDR75UBhd4gX56UYGR9WNkJFxqn4TzKgTMlboqj0oEp4jxJz3XC0ajkHuUYDXMs
NOMwhGTJt8+2u54es6gakVGQC8qt2vUiKPUKSpJVCb2c/XqaFmpE/vAbqv/pGrdWsnNNmYU9Yrla
XShlRX5/rPd0IIBhs72IKxGlD55abOrWCcssp7zAaX7qZf3T3G6fPI+VbTl+UMyECHuEpcelxI7O
zXuwe9vEZqikR4lQeZ8wpo5sM5eBq3Z/kp70mqmT86l8b1FE7YhuyV/TWjsrTp2eAW4qaHf/fhXT
QCScOR0liuEgTTJqmtzuXjBP7xNkeHDfUuOdSGdGDDNGBbyh5vkvtroTUFqIkMaj0+hhHvNklyN+
lnSW5pOWW2rQ2Yv9r4shG1lhzCBG1TbjCYhzl5lgOewZPeG7B874Sk5lxyYYcypCwfqZ1BFzLr+R
5aKnPOwc5rwfuRlIuSl6bYZvd2h3XI+a8Fhg5+WB3r8yCg1phl6hmS8V3+6RlsYIy0OXXPiNasQG
BAp1p0WqYpsULeRUDQ27aWjAiHCLCpUO9ygeIJukb2X4Kop0BvGafjykJptuBmAYkAynW/28hEgB
ZnXdd52+/D2bWCgngTtVU1AShvxw3jnzVLz2UvlHKs6MgCRfgwecOpXmc8tFclatydlntWu7YZLY
jLu27mSqqxUAPFBdKYv8f1hq3H+X429XgqujA8dLQw8Jq+U/igvqDeL0ZGVESJEneFd2cXLd/Eks
W9eQ8HxDq6LkMiEbrdwQt3TCAUM7CIgSg0dEpLbeoWCqmUZbPbOQPHudBqWMksPcdx5eXeuupppF
8lMDre1xWk6DyxJCiGjqLC9cPQ0UilEmEZ/6u2VZ5tEt8TzA+uUjpuS/Lu4YCGPKnrIVYCu7cuvJ
RRAVC53suCbduwjcUI2ut8nMy2/uVOc4lSjQHr+sGXrDyTkTv8tXY5spXxIr4dkgu0fzCPIU7YkY
+6esBqiq5y3vHGkUjluQpZq6xASoOlczQiuyQwq/z0t+Ilt983fe1so1PTGvzCiIhinUiGkorRhd
lG2u57Sm53Kd/lgMGaq6gbBYaXesHjJI6ZulPNZ+DZr34kkle0Wa2v2P4uM/PCmPz5ZlnmcZfMBk
Vf3nBL5ZzaGsl86C4kfpi66Meq4cJv9RiDAlI7ge4lA7zm9M90mT6yuSJyywDVOiZb7tNB0YPtb0
alm8Eff1kWvzafJ4I722hyollE90X+mJEKVnGgnrOU64jl04pjmUgiDX5HSO4XYC6Rv4r4gKCfsJ
i7mKscp/CF6FOir+EuN/xoFc8gCeTVxEZHyTbaS5bzqi3lDfsO+ePvsjcW0/8t6dwv9eFmnqvxdp
NupRulcsYuw9UdI6+n9sKhjszjP6aCpk0+t3IMR7tMOHmObi8ZMqaF8D9kawj0eLJY42D0esC5+m
Rhii0H4WGpKBureXp2pYf/Zd9o3oG/ukoWsjsg5zj9zKBo20TGLU7o1Mjo/yq1FTEHJrdwTT2aCD
AUGLCH69eaUOfrvODlPmDORXdM65x1znlzjIsLq2MHGW8pos5A2LwQ3xur2xPV+fSZ8mCt1ArF1c
pYr5Ls4kMYsEs/cVW5jKtd5je7zURMUyOyAYVNsccYnjdXsgZPQIFlv8RfA6N+ugRqJTKt/0yi+x
tIjmZP1G5Wjd65yQEKvaDLKU767c0bm052E1P51k3C24IPaIm65rbsqgimOxk6XgInjYFZYn/PPp
X8EeiwNJnUuMQD+D0ZiraBD69uXArbDwch+pBRNfJ8PXH6DovRhN/2OQtDdLV/o1h2WkFGUfGYBC
wnzoyqgDAk2oJAZN1CvhA5+tohL5H5N+/d+bscezwqPA/tJmrYWB6T9mOVVWE4G36HrU63I5yVoN
XKv2LrMHyg9XU1QQYvgmRJ/vNGKYFX3mLi9gevVNRThwMgZlO8enx5GVqO516gpEVrgYude1a+8Z
hIJ71cyLItWDbgu4f6rS7WxHGCcY1PgUUrjU//0FcP+90ed7slQbsZ5nMKYyGehs////m0+hKNEV
g6F4GC8cXhF72/yzKNP9mHXjcYXXeWxklGlmSSAc9ZpesIu05vlTcxN56MnUI2upaKIB2b/WD+tt
NXL9mKfja9O4O5Uc0pdMrPiii+qsbbZ3Kxl2EP+hX3U8IOuyrdA2ZQ8LaGix1UQ2lltmfm/+ce3G
RTe+vsxqeXlowYVS6hGaQIT+ba9dSagV64/HwqRMMeyPRmydzJRcr5HsnUe9vnhp/HfgWKOBfDSc
K5kWb5nlQLkYjM1TVv5EybTeYv1bWrHmHQuzjiavOZMvrp7Tb641OE+tzNtQHOWG57LX6mDPI5sY
DyXQkJfOycm+txwjoTqYMEpar/Af/npkBd4hGz1Y77FHFKkWP+lzxX+haSYrfOLYm8J7S2fnr88m
rtz3//7p6kyY/60J3T5fho/YPFTVQwPjPqZ4/+/zVdBaSEuOiAd10xcjl1VSd6QCnWpNyXFmIjJg
pO3PG74Q9XJDB6Oe0lH/7eaIqcCdCBRVBITp6ozZOBuOWg7osndwuVPA6WY4jZ59SBR7DFaizsNl
g3GYvA0hfSgSeTBJvgpyDOmtp/tg0kKV/JyIz+qPXGcdLGSrB3FZPS8e3cGQ6U+M42vMedZ80R0R
ybh4ZDReLXPVd8SxLdHS97du+dUSmJwNeNVFhUuwsnDK9ORxz+n4qaio/BN4FkadvQMemuOblZse
kmFU7OMaMQuu79NoHdqGERGuqz+MP+CCCxOibA6ryn13OVOiSd2Ea1n6E+KA2Pd6qC4JfGWjG5mg
OPz41HbwU8nzPytNFWo830PcgO61l/E26tigpizHsEqdG8ysMY3YzTnyLdSKm9yFkzo5CoaLXL/m
hBsNzgdr1RBu22+TZym0M4IvsZWEWqm7vmtACtOavvU3SQNbVkKyU3uP9JopMmmgpmvFu0aHGc6T
C1o4o9XM6kCrltEvkVn1ghgEtAS0OF0Z1Bk6Mo9xnE/XQMjm9ksveacshg8YTLud5aHMNSxuPmr1
RgeDaMB8D8sY44PyUdhw22PsboDufxsLeAChy4NpvzqEDhCQ4AW0dvB0Zv2SM8UhOLMyAjuJjwa4
UX12naPBAWrPzEdMElKBXufHLDNEiM4HW1pX+3JJ1QOaXRyqyzs3hPFO2ImKxDLhZ7XOH9J0aobD
ugiTQ6m43mFtJBHerfLaxIO7Ic0a35FUi25pmSTE1GRfewnCdMlcU9NZl86wc9C5affOmghvMW2b
v68XIWor2nroiYL1o0K6Am9POQSOWR9jo4tsvU0v2IuVsFavhvnPrMwAXYfqc45B2W3gvGyG/5V0
2GEaHd6l9a3s8/FooPiyi8W55OknR/4aEoOZBaXyWbuVoPnQ4XGrpnJ2O+dpSg1WMYg9g9bhM2JM
e1q76dIADtrHa82QvNNuthiIAayhmohC4ota3WPRan2kLNkpa+fXBsUd+B9+EWs/klPnyWDmtZ/S
yle1GFXJKOZjU80ATZQxFG4AB0nsBpZGONlRrmSdEbF0IfVt3cZrzdPUM6QHH4SlmLkIxAYRDGKE
NACjWauycz2Y+qECPnjAT3FhsfnLHeQcMQT3x7YkAgB/DHHU2ac+syVV+JszA/70kCf0dZRaydTU
h8myX1WWGZIzabbmG29NzCQgPaOLmkut59POBoblKJsFmWYGIE/VidlBmMreceCumlkKNJTP22Q+
gHKx4pWp+qvbrTa8EQ6cgq9ZV9017NJ4gG1DXEtmJBpWANjFhrVfV6LQ1DwXPmKkN9eJ8aIUb9h/
sNKjpEQlDaVeYT6txPWH68wfdcaIjNNey+YlaI2KZzLXIU+WHLBMVqOsEyABpJie4oIWk0l3gODb
eskIxvQaBdlzsSWzO8wb8PWDyZMFp2tHdINbLj6w8YARa3euDlmRM75VXpn9fLGjZPbDKjz0ZHpg
MxdV+nJTR/hdBm/m0Wz/gCxWR8yaZpZA1Ic8t+saDxeSnoXF6oam2sqL5ooaDoF7QLsS0qatAZ0b
ZXAnLtTstDGF8tOSCbaZAtR3Oz9NOi2RIpDsz3yZ5lK8i2bbV5iueh1AxWWAYkxn+o3xHRiSS7KU
u8R3uyVKxKLc5SO+lVtSlLIhy1SLWL0mG664rN54WGQwxHUXWtZSvRDUBXCJ1oua4OixxBtBlnmZ
1BFTYuMWYia5zVAPbhnmPSWjIR2ivUoO5abXp3st1mAAZYtRYnmaCIzmObOvcedk96bmeB/ZNoZT
Wx3M2rmWQJ+PnuNmT5ZNbZ5WAyDKBEkL7N7H79YyW57dChnGPQUW71p6fqkdrABLBpaN8eN6nLCh
+a1d7vqMb0ja5nxX7HS+b7IYRVeCsWhN2gvTCsFEiEiQQhU6dTNHqfcLOIPyjOWnifLK+rZU3Dwj
s4qriW4gZ3w6VjrT4jpTbyXkhoqc3mdyZ3mSlTj0UsQOZAnKuwuoJWqMGpZE2CntGGo1wfBCVUO8
4PUdF1UJjoh49DYy+h9xSYDyMJMXKROh3tN0lZdm9Y6P38keTcaE3vtIklZHCoxNZyZHcvnIMgsL
qVOaqqN2RywY7+UKl+Lx2wleiY8ebwr1wuiJhGidUHrA5mfzQtu6AMe1tXub9soBOynWA8T/5PJB
nPQn6RAOZ0NNBJV30zawInJaqkQTopKZ5sj91SOqPvUzaWC786AzABZXI5/6Cwmz6kG1vfygjJ35
Yml88Rp5JGQ/ZAX8Axl4ZqSmVXwHCsmTUvBaYWzezbk5PVf0vOStJO+at+g7QHMdAzPoiNrS/4a9
dkYi8wVj3rkRbU1OsGPtctouYgEWgrdzxkUtrPBIt8f1OwYVvCOa+ttMhvvoxmPUexjni4o7B/vx
b90a090PyML0SUpzXbKWYteRHRcC+BdSC39XG29vmZg/yWXofZqf33lfF6GtATzjXyQXzda9yK1L
bLmWgIncZtBwLVzbqbypVd5+S7ShBOlBEVIhsIOxNxEMlDV7JYlPCnuVHVClISAehGkz8vQAeUsf
aWxjQ4z9EWFj9Ye2cRlxTbSXsqRRrzw73drCORzEcVVSM9S7sj21VTCpZC8mgh1diXiXpPjurbGG
cj86mX5k+xvpouCrzbGYyZI7NTO1EYVUbby0/UXGZv6lFSqhlLkw/NgRLZdnW/NVCpvHPl5el/6+
CL5Qpu7z2Wg00H3gLZqtSY2Tj9EZvnJn/m0uAz4k3e6fVMhb9JPSu5GQ8MMAC4QB5L6yMvhmju0f
BX4oPlrOLeEiP83NPyXdSoSw/qsZCMWIl2MxScN3wEzWVedFqJIgH9GSLH391olqG/qyd26G10V3
NN/y3nO8vRPHp4NiMzDLmNzA1hG3FdnXiR1G0UIf6X+kuTueMj60W5va8tYsRKYNhQsXOSmC1c7S
fQdi4AZJOvZJBPqVxfUcQOsemW32WzxYLm9DMkMEkJHKQPtYFMDXH//SKKrhliQ+5hfu9mbwdvgE
+cOWKnfpULu3mYfXL0iyCOhJLZ/nND4zF74O5TheMxiR65KQsmV2BNZ7Rsg9lUWxJyBZd4b2sTCP
po9tco6pAtMXAfHV0XCUEFIe01cH8PV+5UP74q6+JNqnW89yh7pxBXelRdLimi6JtqyL/ANa5bdZ
p2hpBpkHtpdIQAG3wuMoanOikWTxrDvztQ37tiYRZXRNtlLNfWg7MrIoCtbyIJXBDlzjB0mvr8q0
PhGJ8ZpxeNAlvxQjyxxZEshptGi1kEEs9fQsK7cPpNPOfD0OODAiINmJun4N3O3UmyRHlyHgRkoR
oIrsbtKfU9PGBy64ADk8QnhPyUOlvJfr78liwE5G47MrGGxvSl1jqMEoMkzscfkNfbsfVYI5Bqz+
lHp6CMv4n1Xt9q0EOOu4cGSrD5Ez/6Tz5cW1VEY7xH407/PcVafOq6SvDuJWlpQMenFbuaR9fYi/
LEchgg5vqVZpQeOAg+EJ56Vw1HYrEYIxoWuRycxvTAM4q05U2nKv8iw0Ups85tgmFLM54aHfaQ7F
VmyCs1Aq1197BSRlToSJ+LawfPelW19BCn+i8/k5MwbDNANVlqYC28dTvnAJK4VHiFV/7mx+Lkka
V0HjBd60HBRpXlrNuYiecam3On8aj+3O0rIQU0k1bTnY5/ooLKcOB035jrUOfCWxH2QLSI9zEu/s
gJOIPDhW2pq1s0x03+SM2fb4xCEfOoJXwvYwXyTueCuM8mjF8T8lTk8J9E6tS4u+khQckelBa6Fz
spfvcul3gjQhZBOCXQIbfSnhEqbEPBX71erCtACBa+ROODMm3s21emNUTvx57v1aPYAolfmzmjoB
DbI+rnRF8ax9zSZYTEVF+tpNoEacO+qTA6gssh+zn7lZ/M6b7EftEn4NYGCcKcJKz0l9uyk/HJjf
RFP+7FSco63ufK3jdDDmwghtrOI7DoPnctReu9iE6FtbkaV+JU2G11IV3/oVZrSJ83W1f1Q2umBd
ceHwW/oF9BGqipF5eS0uAFzdYNBYjfMTMj28Uk4cSnN8aXpsgpXG7j9tpt8L+86rrevfa9FlJw61
cqfMNVNgrH9YGdar4ZLTMjAzDSwQtTk9B4uSj7qjeewc/cW2e4lAJXm3PbPbCZHwItny5AjGHyXR
CdwKvYyaTPsjDJIgtpwj7Luj1uwB0P0cK/lCNfZPP3evhlQVlk5MD5X1c81T6gcMF75H2rCvdvYv
DyW1pLRP4yuk9Tp0FvxIjiJ81JjvqEuJYxHtiE2Lu9CYZiQJEwux0Z+w7sFOBdDHEPiiD+rXOoyM
r4rm3cDSSnhwcSLbZO+UPJlxlpHIUOAz46XEWRUf7ZqMsdhEJZB8FAvRM2zOWKm5B5mqvOII9X3I
KR+Ly4++kYeiLz8NIu1VdiJkgMi0OeOIwkwwtV9KVdNU9iSH4FI3wMzEjoonVCFTgDtk8eqbjt4Z
2Yl2ipvtVV32KW98bA4/2zLhSgwnzuSjPZWsyMFjmKCOcItj2C4S0+fzxnBmtBwd2jePKMB1wNvW
aR1GfdxIqJlo2Qkl5oWvWeI7C2qq315pdTtcfx+ue+ngTvkD34SPEexrKThgk+mQ9cO8x2HN9sfg
z7APfpOpfRaAI8JkGlPKrYkLL7HfDc/iQiMo2pXV3uh6RH42R6ngxtl76c90Uj8bl2G5aPtw1Isf
s1h28UjxlORaHPBp7hio/kZzJEKm57nv0VV1MXVvAoq+Lzn9GeQcmatJdtpTHc76evGskZ55NM9z
gSKqX4Hq6gbeBw21WcbwYVKnwCZMq6HmaLfzoSgp3RraAe54FvOu8LW1Z0GE58uv6uUk+t6hD/aS
XZ8PlBjVcRl3FGP2U1/+YPvUvBca8b8gi/7Mnq4HGaRj0sT19Fqk7OZyxverNGUUJ95Ex0a6U6K3
8qU3uu/os7MAcUrhA5dyDijDrUjRJcsOQtTmWbynCTOcJOHkhk/gpzY/QSbQyQ18hE+sYQMOsxgO
Vg+6CRbtqzIwxJqhwKt4aE6YavaZcNpg0hCfq1Q4aM+V8WiX6lGW4x1bpIQa3vExEfCmjPFx3ZIB
a528NBg/a08A25oDXc9AWFLpTeB7h4Nai+0Y6He5l74VmfEbnx3WastgaTMb+2wgQ2NdzJgZAj90
BgK55iFp5OIE6/3qVUm6b/BwBx1EAp/ksj2Cq3Y3F9rJ6LUjhiMd+9xyTCv1+zA73M3j4gXrlkj3
GM72HotTRUUfD9TlHFPNOAOEVu5W4BQGd6FS++mv1SpNJiGzAX5Q/iZFYYScphMaPzxlBXUVEzHD
b9s+wQFkEyOGmMkvnZID34k16Mz1tSKpLhxHeVRq7PBtyUyKRM7bStDWHtRnusv6/s+SJ+p5HJlf
1LJ0gqnYVGc5WSv0a8EgKQfbVkJo3rFwbYK8HA5sXegYuJzd3HwZMPQyyi8IgIIOadVVmPY9NwpP
LpVf6puN+VK383hIPwtd5NctuCVsjWyL2nb7l3qdjosgYhmSgYxG51OfGuO1gi2lekV2bnX7jxUH
Yz/Zu650+BrBlRRjcdBnMhGEhd2nopPdVUv8zntnSvtcduUlTrM6VDR314/Qnev8ZIvleckIfiLR
pas5Vmx3HGh0clIMUucKVIlRRunutM7+IQzezq5Z3uoz8l0y1ATTVVRLzQ5VKJ4uZoWDzSIhq4jb
JpETp83ikYZrr19ZL+1QTwEZLyvL0Mz0fjDqOplF9sdwSgxgzWu8rX+GVMt9m/kbGHonik3vnyVx
CAMpUSY4n6WZvBHFyAkAkK1ySUuSyvSnz9FLxK9xD/KrSYXx1JjtyJZC8NxJ7sbVDkXW3PvBIgas
cmDCVErQjNY/pW63EcfVd7y0JwEXC4HD9zFtMa4q7YfSOC+jst5Llb8+4bpDDIeyMc5eN9pzTEjX
Pl3VH3kCYYjR5GAte0fGVGD473Qrq5CiWl/JXIYeMeEjcyz8UR9L45BdHF+w3oysCxKKcf0PTPv8
qC7TdbEnM9QANC991ezFkvyoWhXvThxfXjBn3hTjmIrSVxs8b3mda+QR4AgKp1L96kRd7zhYUxLr
cPzSj3NPigUZV2vtaq25E5GcsyizpwMJb6/JjDCawDSoiWsfhyldSOC0tosiPD7oqvwAJHfM1phj
kREgngn2AJJs7N7j7F8YohrZQBUreXtq880rujcgrxSYAGVRe5ZTsPho3PpwZZ8auYuRRnymqzqs
O2FQJkJJ7ffr+0S784yWfN0t5CP7XsnNbVetvssANrF3Ng6lkPkOhwwCEGu19iRuqkzguntq41Bt
TKbXo2uUV2G0wKa9EspHBeo3+TQbhyoTONGO0Gu2lukJXcZEo8OjqefYYezWX5NuOOWu8s0r/5Cg
AHAlbTBZY15nkpHW+8EjvFmNT+1gCqb2W1ijRTL90nHeAsV56xfaBSUe9phLWj8dXOj3+G1YgRA5
WV2wzm4CFulgTiLSkoDxSDOx00q4wjCRDtbYQILgztOQfK8ZtBYauVvnTQeViMhLMXNGsAoplSmO
CqTDO6gzXNWV+y02MYSjrF8uUOjTTQoW5zekNdhJLFXbm0Dpgq4qdrHT2z6rO+4Cezer+sHA6uwT
CViHMnGuTdere37znMKMWOT6JXEFRSOsFE72XY5oz5fq+MdCYs8ti6Cjas9qX332miiQOvO2wrH8
qpVljLSuO62NtTJerS8E/jZPg5cRlBTVsD/P9fgNhQkZuumAljh+G4HnGq3B2qPTtqkqlnFpQsIm
0MCjsrDQi7lkXpaM0VHC9c+yUxYc9QhNa9nl0ThDAV3TeKcmmW84RnyY5mEI2bl4iMLnU1+PItQc
asPWhmqRzdaL15F1y4kRuQlAH9v4rWjOS2dXEQHXIQFORGjYrdxpCq5CoEKXhXs6jNs62yNpBGFV
2ex5ZmotLPo/FNNxyPkm3UyUKACZrNzjtJyuajFdad0cX1e2lOJ6Y0XfF88hMSaBi6I1WqC5RPnV
hcMbYJJ7ONbWR4UUNOLupw3W1Quirh0OlB6ZtfZttEbc13T/e1p9IN0Zk5YMcd8inUuaojOqqVfz
Fu28ptJqW0qT7LNMh2RWC8b1JgwAypwnzuei32gLevG0eorqu29OsdS+tVAx6RLAalY630tmW/BI
kmfwdgVdbMuziQTMmBURNKvKW9WxNHMFS/6FXMyePQFKb9ydTc37yve+m81XRwNnArihZlzYmEdL
TsdytvVDNsDNV/TqJS7V6smeUIs5hXKfS27i+U4QpXNYJ+OVXuhLUTQRlAJk69iwB8NCjZQLLA9W
13hdgSqacYq+RDwNavLPkmqDb9hSwMsbP/hral7imKqD4/1dQaqCz3aeSHBPrXdgZG64wsDel662
hwOx8SOAoieMhrGXFq9pvDZ09F1J3lB3zadhiKqqZihEedYDgLCutlkvezBuNdcHoe5Dmb/2Cdzj
1ghq2/g2mUmox70g/6/f1ZUHGieZrWjVeLR4vdpRdJ/YYL2gy7Pc7xP+xGwQqjsQTfnYUlcUMarR
6JHjjDpzS+IUMklSeK1BDqywuvFYu9+18nteFt3PymlxVFi/55FpaTok2vdCU09jr1P3C1m9jFp+
kWlGhgUrF1Q1SpA1mrznmHOBjpZNKOpMv0yp7v/VXTbx/qHOjCX2UbCZTJo9GAtq8vlX1EDnJxhh
L1vjnSqcRMP8XoLynNxs+l7zmF5qJq4+gW7vdZYT0NGxMc3Sdjxt0do/uIsrvsFTl5XrGILhZ0mB
DuJoOsvr2mLoU6tZD6n05R4FQRWMGxKtLjwGBXxFQdMq2oEjqzkV7uSea/qDfaOiSpPAJLl0F+8F
MegJpA19V8JB46lEIPHgmMOy80SaPucLjjmyMHelKnhRTXlrVfaNceydjFKRTEEng+nBlvxoC3V5
qXj0iqbu6LMrgO2c+riOiL9tb0sfgxQCqHtm5YaWDAaV8JyA2AzE09svFXvV+7ogyyWAMSip169x
0f8ieryLuqV47RYxn2gK2IS0mF1HfeqPVm4wichii0lvzbe1qQ6gJjIWzFkjb6KD9FWpP/V2WW4D
SdL3Dub3xeGgJMkgZ0VU888RH/D0+IWyvHlKQMvwaK+vhlDGc9XXxKJtGVO2tJ4nR2+i3hh+Iln+
1W/QvUcAvKKb9XN1M7jcAgPm6TElgBCJsuKdEzfD+9t05ZNSTczBXQrdhJFsO9pL5s8siqqRQYKN
gFhYym+YTu+lzUY6z35kKlPmaSi15wVq5KH3SnVvxzMuL5UFo+qMF2anrEmJJ+SgoeDLZ+nS+bBe
H4FOECwab2G/ShZiky6CYu6cl8nmTqxsvCaJcekd1ikmWoPKUerrPDcS7bL7C2JZcTKSghXnMuoX
o4klPEqNWseojGteMajCBpMFns2WR+bj95wtmloNJIp2hfhrXZAxA4mH96g2USRuwQFlD7ABWEt5
qHWLUd2WtmWTwUNBNdG0pWiEkfTsV2pGa6rQA7XYcEPXi9uAiUwGgr750CRJMXJUmB7ZhXeYVu1j
Hk2QMHy/VyQxv+YyPmnCTa8PRqhVYjIamvK7qzIWrxUkOpqFPh4tgrdDWIrA2WzofQcAdLZTxFcL
OXqwLsxivXbMnjOHpwNueZwp7k+CXhh2FJzCvM6HeSNMmzMiGKR20UNBY3jcfx45vufJSr5JIS9R
arWYY030loWtW2dv7A7CcZavzXFnmxnLN2eqDktqDGcHaPEDfaoP4UC/0lCszGw81IQtcC9WRAPu
tJ9HHdb1rL2p66vZNTk9ytwRBZc+O7bw9ih+DNqBY5Yq9hFlwNncEledBEP+bA50n8Smv5EV8LM0
9OriqEaCC/uPyGabf03Tnu0SSYsNczIquqgqVOUFxhlPVwGxcGU77rsLFseqk05YkC2+VG352g42
1bE+3BoyoWKZr3fkdWySPY31kMtDWpt/IQpFyPqvvQP5nfyHfWUyNkOYo31lpTXvDVj2aFq5OMsx
j4SGD44fOacZl2+qyGRvYts+q0seR0jFJWN2VOpyrhuskKVHaa8tO2Eb6P2Ifi8Cb6T/NtIUfvr2
P9YEZz8pzS+FfMp/Ro9YhUUjKNNlCMKSMdVYg1b3RhfdkZm7c5mtOsXlH8U1WfIPBATrAOVfonOS
6qxjAhoKT1k2n/JptV9dUmmkTlG6TJQUAbJ0K3JUlgyqDsEUZTyyoLi5t1g8lKHd2cmwvpjw2m4Z
/nP/L1u4pg1HBLKfaCzebLEmEfGGTgDZ7Jp663x7WI0sRC4vtZnsHvpatQWwLPOz8n/kndeS5Eay
pl9lXgBcaHELDaQs2eIGVt3VBa1VIp/+fChyz5Czxh2bqz1mazSSJbISyECEh4f7L3adgSXrz3Nf
nDLMybxyoM2YgO5RpeULsdR83FAs8GcKMnG3N/BvgE9bxFaDSjdunpjPx4ZqOTLazY2iYjgbTXe5
i9b2xEDHcoUugUWDBvVAuaRQiye7hBhKigfyVunvCfWSNzpsqINLixlRhj0narldxRUVlbEaLqY3
LSoTSO4Gu70N2pMsAT+rgEV65jbFMOjubx1KyA7Fyo0cDRSwUBgjfbiWlicIvz++kg+lhqBOXnW0
d8Rad9cOL/SbgfSzPE/wgxas1LNBzRx4v+tzMoK5twCqIW69zr5O19MhSvJnZpofrEUcMXzAv2iu
zcBAhdxGZ/9Cly2qlL76IaPNYUvtysYIXdmWpB29+KnFIYH939T0436DOflpeyfeVKfbEdlVw81K
5W05ZhtTv7zXuq3sT3oY18weulv31cybn7dZhK+HeXC3GuV7b96iLR++m2z/h8JK68uKwJO5Gc9s
ucvzCHnV7YfknWagFK6Lap3RNtHdFvghhjoiHvYAljuasD9yFKIX5XXI5PvbWsoYa6kinaTuTqWn
Fo6Luf5cmIHhMErPwlCklwSmTix3UzguANBaOk3PeBkliJ+mSJ7znSBuXz93aTmxNucT10+pMz1x
rjNdpcxw+EOsOkd6/iamo7eaYHmhUA0RXqb6KTHFOgJS3HrghtLRZbOe7E+Jlh78bJAI/RmTWfpq
1OKfFiOhrNaSZRp1B/5I2v3z7jfDOunrNDoQoNkXen22gk/tiq37ohGb4nEXT+1xVEMVG0FLmtUR
thHVMZfZH5eW3t5UrE3Yd13UbNbxk4PxO7URBxaD1oQ5QBtJkedmo37FpsZD87cHkoLwOqhBTrRV
jTcDJUFDbqxXNht/Hn+mtbqhwihbF3PLseFLO82dpvaGOLsA0/DuSajaJzYYhNr5jMOf/8HM8Wyy
VYWfebTUYwEMMQxSUAEstjDTmec8WaGZrBRq6ny7tsC/Ty3iOgLSeQYSg2G/89iTOwqp8G47v9/V
xc1eCzomTwA0lSLQkNIhGj6HxeSwRgHikzk4b+pLSVn0ZMLu8ncD889AXFZ6Y/8ebKXBsrtNAN/d
5skJVQhErHZMm7YqaFaid5nWzVvaWca7CXxFbjKE2qEClfWQvBTWekomFb/2DHLVgHG1q62ZFCnF
Vtm0OGr7c1e2MONys0nB+wxBowHrsScrueKVvvi5LplHdVW+S+uuWWtuva3lPeyVIVe+4BrDERBg
8OnTAc3QTN8EMk6eNd2uwsyjhlp0FRcwDZNIx78bthedhphbm7Xi3uRNfN3Q+gVL9Jp29Wky6tlJ
BDgLPfNloyUnQJdfgX119Z580LWesNuo6Dhkd+Fq9VS07/X40urJD8OipjGLakC1qLWHaZzIwJp3
+mxUKQBnKg2ds3K5dhodq3z6JsqjEDI0gLR6aQxTWMAOMr/2QFXYTqfOXXXxYb033/dCIj3gi6kM
PN2CTLxt9J+9xoY7j6hgD8K5EbLzbcOvkfpfZ6OHY9p0pF7ROyadqe9Bo/YGVPnySal/zvOkRNZ6
P3YpXJnO+GWlKGs1EiWgpB8e7pnEwKTmq7o3KxGewwInRxmq+S7LVuI0VvZoKuNXwHhnK1FSOgqm
7FDZR7TPggTRz8KDlWinqTKedcCYSS2i0wZmzDJAZG5iAkuW47867md4/LZv1IEFEmD4IU1YZHxR
zkgkimVsWmCeN8l02ik9V+twi7tySxxotcC6VIt2eq8O0ITWt7rJ3KkpJ2hb9Y981mi7HwU62b20
n9aMC4STPDRqJoPSrR+6mHCO1oRTuQzHFeVTHzJURWmCSVpu05OhCXFdFTpcux2vodw5iHOggEMB
xOyuqkF6XTNwHvd8erib98Rt7rSSEV+MldvkpmhixlObXCwxBdzKTEYe2vgytDqItewCavi92dUJ
KToiWJwMDWI+vR5YlvKqCn4NBoxD7ZQ6TXP/kZ2zFjHRvP+Qt13Op7qMUCTcGd0K2sheBfEbkI4P
/QLJCouseWqakBIs/jMSYHD914pDrleWM3pF9HWTAsdvxZBw/UhfjBzntxK1+kaxjtmk1R6shCLK
TG9IOgzQ61jKF04BArtdknaBgd5cqMH3Lqz5C7GKBgcR3qRg5yaKgKxOnlETYLNcsXGicFkEW4uc
QHL/IqYoJ6/JvhLTx6IfIrkPxNE6jFrNKUARcPhSvm00MijcFN9JfRTwQN9LOI4ez3Xod+RIfSlt
qalfRRS/3VxmvE2je1UUAgrQyH7DeE4tfqhjQoEaDXgqYg32lACcsLg6oLkUCWiOOLcblaKZysOQ
LCFFoiUQMeVFFzvQM1e/cb6+bf3qmkO4q75SWHZuKlemfOKZRvMhiRMuV8lBs7oFjDMGGvQTNYNK
oJZVHwK6dcGayj9Ta/2xSde7YSGGCsKTNk/vgoQeDnRdAPCYcijDTgHtIe4SyXd8SIqnpVUdmmU/
qXn/2NbsZRkBpJS8bywKnb8xkxRyVZotBVn0fIUrF3aG4Y8kH1NWPrBET2LVvdK2D+UB5EDTuksN
/rKFWd526pFGIdzMqvm5mPjjzV9LwwRcXrCnTpnbb8sTUrsolJvSB0XKo3FDz3K4FXdYtu27ae3j
zfGsUXbhxha/wVUF7r/mpCec543pUEGbBjHRX4SKxnE/DuAMVlcXOPpZ7YT+n/pKkLu28o43pVlq
dlhAaQNwP2taXjMhA3ZoyDBUrOcFHLFz1wtPrpNobftnqQJaPzQnRR+SEGXD1K3re6wl8zVVk7A3
FVvXopqUP6XViq/SoVyr772MlmTZYV0y2karvYpr811YH1BZiCZw6BDhbOVpFvVj1aaPCJx8bTp6
hWqPIDe1/Me2azNb1gvcatruZt9E7XlaaXJhb+r0mwh8JLce7jV6AEbeHhKlpgy5DG+zBrorxyw8
AR6nAK/WDVV2xmXFBbL8wYnsBXkAIlw+Hkxt6TxzvKkYgfSFrb23tCRMJNnnX6rxfUiq9ajeWXtK
NtHXjtaVBvrUzoAI6v1XuxPa/EuvIdqKqDjQCS6Pd+F2c0ynSYQvWVrEhkIn08JkxRkzpMKFG+Qz
a7nSFlpmnmzeQvsHDeRqe4dXQ1CqwGbF0wraLSbPDshNwPnP3qi2gh27f+EZ2Ddh+GYmAtXzPaQL
Ii7cAmKwYGfaXxapJhhEfBuh6gXqpPM42wyQxX12Vjmj0i1TtMd3JqcaH6TACOJi4rBqyLVzk9hj
l8qXh/t7rqvvWArtMN0UwzBdYh83j9lsUWW8kUov+Q5RQOK5zfHy6h9ScU8GpOwGxrProWKk5P/6
HK3VnkibJbjs5Bdn6iejyH9AGfgQxtUFSQAtTKTj3Q81J6zC8vd24z2TAZRrSImW31fQGgPPEB6s
ZRUvqsCNJ1PzghoCaLCK54I5/buRM+sQDz4Y20jX7s6aU5XBVfdioylHc5FS/Wh3H09Lex3347Ko
LNSeXO2mhhQnD+i92POHgTEP/HJAF5pkuhBGgJj00bj0otd36rf5LnwdTAlT5X668DDK85OQZSMc
WGK01kkP0y2FbgH+rtzQQu4AVYsN8XgYz6uiDchhl5lT6Ve6JKanSyM08b2ip1c907MR5HhKv2C/
PfgZajVE2ilAGGKOE8w9nBy0o0uV86xXQMcGqj/JoPYnc/+PPOQPyHWeh6ndPHGe4U0M+vyTIbtj
c1dmWOUUUjBKReEWq3kpEstlSatOfmPQmzYFL2Zo9PzB5TugqfCaXZkhJRUe5dXC7Nk3pbdCy6go
odiCe9QVeWuavtBbBQzaupWdBNySjeIAGP6a3j9+Z6sLpZiEexV/FndrQl3FsCKRlnAprtdSbO8u
pa1nVGYebrTpetjaoU6qa0091oMjAGp5lF+FVlR9oPcvJacav0ZgwpbozkzdV/xbgAFDD2Ab1Qne
uIfS8i6jWtdBD94LUpEai3Uhb2xdpxeVUmhxmmG9Wmv7DKD1AhqwJhA6VXlnid+drCCX+SQu/aEL
9odu0r/IlP3Lt/9fqpYhz/EnhteuivYX2bKnNxTB/nGcf+Zvf5Yu+/yrP7TLdPE304DKbeoSilOq
sSv7/KFdpku/iQbWAKIkmSrHJxE++P/WLlN/k/CuMy1kz2TOGAaCnn+Il0nKb4ZIxQgxLh25McMy
/hPtMumvcsoarHvowDJ0FUlFDxA3uL/yDQF/MnGLEUH0VWMboytZfG2XR+GrxUpq7In9YEBhbLqL
/4bp+Fei4/954V0f5U9EOOiNnOum/cLWRS2+FISCVHjRF/PfsERByP2Fcvd5JWuXJ+ETWgjeajuN
9E9XKm5aLuHrAyJ/0xJbMx8FeYgLJX3FFiqeZOSQYP3cRuGp69BWouhvEuz3wt1C9bHTmmMnTRGS
JJ29ihsGbNUHTpCMCjA2sFFlR2XHsJ7zznrsNxLA5WyNqqclLGVq6U2++PqwuXU5X7QpDRoBRapb
EY/UIMDjuTi9vPZL9rWpSSBueaAv3xfNra3cafo0gAHypWvoQcnFt8HIYzgbgbawJ80AH8blPMv1
USjk0zrVQJ4BNqyaDTXu0BrCK0Dcw00WjqWsxHKrhQU1b2ifxxV+MRwVb5gpPq70ZtbxuJV7pJ4O
KKPEuCU9KEhiUnGzmxzPaYVzTt3PZ228u6mWHAvsqKaenGpNn0YrpVNruUOKf2BDWUXW7PtW/vjl
GSnsekxmJDMswHalOG+AxD0y5x9LZHcE4BeJpIY6tu9dazx8TQH7YNgOQXkuS4TGCidDgrOgvbtD
A9WSjqNgq4Un0FKDFeWhNYqUWhY3pvk8w+VFwdKD5e2hSIyZobcQgXfCcn97SLPThBGpcYetowsA
tuRT3VRhKQOoFcuQevbsqcvq3+hfJMYT2G+naDOvr/vdkdhd2vaoAxpRV+uZqh7FrZSnWwbG9tRP
lStMHEct3OxoPBWULqbyDfL0R6lk3wSMd8suGtXhjX0IjZrqmFL87MGWF5mA2bkSNxrehilCI4yd
rqI3OTNwhQNZ60El/O8j1fap3c5qvFfX+rtDydDNTc1pxfmwYedUG5ozI+jCRnQFlXOUzZubYcNU
5TgdJGgtqWMUZIX+sIKrHVJSbZBglny4VQr5t+Isadgy2263+VBVeiwCYIBSfhbpxgHsgdqFvGCP
+XvScvapbahqNIcZFXOKunE7L7R6RBJZWCwATVH2MehZuxh7AOjZ6NVg1YDE6z5vocsdWorkYEZc
rVXiukmOd4OVtS1A6hU3u1lUO8qjktKVYGVI03jZpxwnvLcVTusIu7wsb56cjlE/qfGNIhWq/3OS
eZK0eIqePWhoUlCi8bQaf761DpcSaG2xQ/oW30rU0JyeJ6QNjR3JtOXflt3iQRwu9Vx/3186zXCQ
eKRbw5BaR2AyiM5kz7gBkQGw+CDhp2MaaMbOAcA2ftbCtdRiWYSZipNMfTeeBrwqEWvzEtp793tm
l/VZ76Qr7AhzOewrT+szL9WYCFXrWSZOb5rTFKwjyTqW6UAf+MYZcSH9XD3lXoUt92FkVTjtH17u
AqUDQLkBvwSiiSgyDXCvyLEKGZWfn88WkRC/uM8+vcgA1imsVACvLZnNLcXdEZXjYog4czwMQhUK
UE+rTnHBMZzbLQ1uugZZRws3aY6EnK6jOO0USa+fK3SzxaAokQZLxkhZx6gEs24UzZEqStAAh23N
l1XOfbO/AsJE8Rkdysuk0MZqCa9tckwYt7YsYpw4vhn1U5emPtVqDn8KYk3M5hxmVgJbOSm+watq
bMqLL+MofJlaDcmGxdM1fDYJn93Uvo2oXuS0T5pBOanUCA0xjcG8PHa18YIOTKTW7TUVki9srHZD
bTqDcJSu5tlMU0c8pDRNtb44KnMV9KiNT7ropv03GBmeOWBZWVaHsmbJzVLi3fj/kD6LpfWoEfKV
1eRAaAGvSZLsw8yKh1TOPjIR2+NdCHD5ge4EggiJHqEzHPclDB2iuth039TxnBFCck6e9MFYk0z/
bnibkp72H8wf+hUaAl1mqod9YsGZGS9dit7tMjkL5roNS6WU5kM2UeMcC+u5QGevlN7VVviiz7dz
nQrHjMh81wHHzoyOWcXwTofdmudpKkZI4vWxqpiB2XyQ8vtZzMujWK4/JmOEyLX4CIL4DMYTWKuQ
MsIRyZ+bEKYrZVqKy+YgPOgp7pMt0JQ+AVNEeDHkkzVx4jAqAE7rWWi2YJ+V+aXP8ofU5EMJQB4T
rD7W5mo0vwx0qdQs+9a0bD8GnclKdGq5e1qsygXAdsk7tJhk4UGwzKdRy453s3qUhwJQRLsbupy0
afsB7AlR3qUbfwjCdi5X86UdRErQv+ipP+kNU5dnMnNYH9RTn55NVQ7u2Uij3HherI4msHa63/Yj
B4iVG2hxK1iqLjIX+osckiRt+pFaxXexpKqCBjjby43drMcbeLydd0V3NvHDbaxgfd2DzaCIQ5ii
EuVZV2ts3/JKPRl5eb3htlEmADl50tQn4TKZLziZeHKeYeiFRUDyS7/r72QA7xY2BLgrwRmvySSk
bw0nxXmI7oNmC9WbOJeu0W6BsExRr2gxlKxwz00gIyCmbzyuQC3pv2XgHybl+bZjk1PUuE3IwJVm
zyndTEEN5zaLZ7Icq8pjSAXuVt5RzLnvBnyAGqBZZxi33/PvGR6LA63JpO3e5oLaepcpo12a2I8v
Z2SPffWSFjsa2HwEsYeRLrxsMEHwlIT0IoN/Xt4o97JBWCTLSAH/vzl8/K2w8n47/63G/D9DMxkJ
c0M2yMj/Xjj56VdTvpXzP6Kxemvex//l5m8txlRv+T8e5ub9rf3zseS/3+73o4kkq79pCBCKCrw4
FRoSR53fTyaSrPymaoaCs7SsGaa0i/D8cTCRtd8s8DkcW2ApcKZRuLs/Dib8CmkvyxRlBX0LU0J7
/D8QVSY3/0vajrmiiv2JwTHnr+m6dgd9Q39ROaE/cOjj8SxchBDUOE6ntnlCYZJv1bN51j3IY4tP
uyzcYukJKLB0SR7y8+IjhXXavmwhAdyvveKyBnkMet0d4+JYvlURGpsK/pib3UVqQCfUS92brzuS
D3jelV2IofES4S4Qwnbj65srB3hfPyax7PXB7YDbo9OH/WH0qBp4y4HUJRJCygmuFObhEG0eJfSA
DSAog8LdPIwWQz3untJYcSW3PI9BTmnpJLld1Pmdr/n1OT3Tt6TE7k6h6gqnFZlAKqTH8mSE/Rml
1Yse9OftRFE5ogcYV+c8WsLOB8wYgL/2hHCOzbh9SK7CuXoqY+vcnuqwj6dw8GiU8TkzJ/WEkxZA
ZY8oAhpEjlN2AWyC3Od+iHlJgCtDnf5Rx2ygXulRR/MUf7R/RR7QMv8Z4WhHCnQXUTYv+dAdxtXv
Qv3zNlRPCnkHtw8UF8kJu41G3xOvyfEWI3MRlB6+bXyyOWhcCL4+uq2eEgwHyNDBEOrfhgOgXB8x
CleJy6Phrb4RlJEUgEUIF/5qfawfANAG1gMgpjEy/exhdQ2nDOoYvYIygEHkAON1Fwcsgl3EWVzE
pq98SHF5Ld/ln9b3KcTfMxhd6lbPTurQhLFhDXhaPB5XX7+0keon9uKVQRdi/+lm4Xw0HpIL4F+X
SrsvuqAI7d7VL8WjeKzf7689jEkIIihhyjbQleEsuoOnnZWzdSI3eupeGg8tqQ/RRzQqMtyaN8mv
2WEJ5LAIkKn3Jk/y4NOc4GC7eHhSqp1dtLhBsF+NaOBqlpMHilOiZHdt4tzV3CKATPNFDbtYPqxf
hIhmtitzs2AefuZ8vbliqD7WByWaQwtRDckxz+ojqWegBthW+KgysU5EfvZOpv8iXfMfrB9eWTwY
0QZhxdZjNRDYwMun4lQc0ck46qf2gBv3yWAFQDaMOG3F6mE8/Cli/VFb+ot487+o6v5zqf9LDWBt
Z7nV2146bc7qYfV28yeX9o8zhrNt2B33MLgfH9i7+Qarsoq6CN65J3rICLjCsxIp9ujVb9kVsVYH
9Lk7+asnO6JT2q+5m/szZHbZkcmz7TyEchixwvwylEIDG7efuWd4zCKHdoUDR8I3fJRJeN4Ks3zC
FySuA4wR+Geycwf1ueAWtg9oh4WCp7tpAKA3yH/VQM6MWBud8df9R/2yhNOhDMoXs7BvYR5sly4E
YuKUiCwcHgXHcIRX1R342RQm3wDLRtVBjTh1uu2L+S09yZEEzOqID6t20i9MyCiN5Of7o/aIIqa/
xCijG2EaLXF6rA73c+KPbMpaoLRXk1fT5HVAM5xugeZITG945E7iLw6eO/z8A9EZ5+1bZf+EwuWh
amWDS3ZHT4zJ1u33D0QkQQqyJnltQtW/cGBwubyTN0ZavB6LcAkKAqt57sPJp+nugyCmXeiu3syL
cx/C0hZazEfhkH5hxrmd8wY3OcqduwPYkJt7J4Yf1YCHchIOzZFOjzt7MMK8+WBdK0fjO+TS/MkH
Df6oGnYVWEwHOZADzTVc6q1u5dHDc0jrI+Gyxft1q9P2I70g5JIinMMlCw8PIo8lEPUhMjFBGsIl
dEsbxSR3OE9O7iI05Q3u6qiOdCg90VFsvK59hA/swd+Cma1m9CDY27P9kbIjoJvg0TJ0m0hzLei1
thUVvKoPxcc+RLv42fiWugPTL//K8Y2FqkQCO5DANAae7pkOLetHtCttnDICIQS87WZx95K6878p
dEloRP7Nlsmm/OcK10rWKdMGE09o4ZzubGVw/QJ0XN0+RDlG4JlgIOsPrunwCRjK2TGOGU8CBi2D
s/JTwX2iIerj2cmXOaPxCijC37zafm+cxsG1z86cJFgYScPFvDnewvkwswwnf/H3JUurwr25381A
Dyh4eYYt2IWfelh7MscGH527fdrsmyS/cFOPO2RzhWDro5jkD5EZJwSqwafdRLhCLcEWv89xFe1v
OIY6c4zjwvnm93yVETR7D70ODzWH28EMZg/pcmf/ETPobZ/PY6i5Ld+LDpKPjypvhLJqaDElIGsG
RbQ6Nz7s/ua9h484k2Vyf/8gBYnCwuwuvcw1XcqTzMoi4q9OaEY5ht2/UqKxIcs5VMD4yOWZQWMT
V3yiF5+cteG3b8Uz78+4ov3kJJ7u4RPm3xlPya29nH/QvXHlmPdjuJlTwrV6AXHo9dzS9sFjcTqX
BfhDhLT4RKc7exkPPXNHDe6uzshRdnL0CKK3g6g3sfPmNzxOi2kK5JQ166oEPjOYeLbbPtFd0Vvc
jYWzOQJPZv/dPmazzQILUj9l70AmlI2R7h8LoSRwakxlI0KJ0t+nMsUK/k5ycWSyGz5DXdvaETiH
i1BdtH+cPVWafEpSIZGAp7cxWxggXgGghamHdwCD10T3r+ZpjbET8AHF+SbPnnwiSILumEVj3O8T
1dUD4bI/acPdQtwEmLCmB90pqLzBeaq5e4G3h63hfMCZty1ul0om10QjkbHAtZGb5kzzOcgTN0/n
j9kDbJ+MpkOgiQnL7YTyYQr0UA8ndmXgy54VCgdi0EG4riG0Bebxfi2VLG9fI4gYe7ifchkgp+wz
SHw4iGNQ54oqwiUbj2ew8vYp0RyJTSFiKQFIbVtkimUEj8QbArr0LnmH07FhoaX29f41i1pP31zU
JsI2pNA6sNUVAZpjxC5YrxUzD4lpv/9hRVo0+DJrVg6yYA2Re/icqfnZDOR48YVw8MPEWQ9WNIYI
sbIcJl7SOACFiMCQkElDqD0RfyDbhVk0/VQJw9Zxj1XIgzCkMlN6/6jogbgNI4rLA5cwmFUyY8kJ
z2MteuIDtZ4H9UxM41nDvjlRmmK8O5aN6pQh6a/Lu9mlu/JE4P855Eg+5Ey7Cap9PJyc12x8/paI
YAYrz2U9S/z1HvhR9yddxaDcS4hFoP6dhY2CdUEaLQbmSfups3zFhy0w2WIGZ3O7NyFAP5zlTmzw
2ldmAFk/4AwCz0oMNpnSGPZyZcs2fJknVUXkrw5pWwjWxu18+E0O0tAEAtOz3NYlmXMqBnnyGVgX
Xf/P2CZ+zvCbLxGx9p1nX63g9fYwJPKoWamOQv4Je42PMBxHjUkiEDV1p3cWO3ElW/YkH9e1lT/7
3PW4FfCb5BaINtqSXT5m7+15H+o+1rjRimEgevL7zrNIyc2geE5IsbtLHfQkKqBBiE99cD/c9RPU
gIft1y3cE4WJzCYnXRlCIgdLPQkkXmadASQvB04lHgXaoDxREWwI0lLIt3Hj1zFyUnEbVNtxl4C4
3A79aTyNv+g/2ptvBbSGHJIgyPgvlc+RKuRefFCLDoR3nwlmo8AY9NAL8xOnIhuUK1lSG3R+Ht7J
oEhuyXMKjhSQmRw00RgWyRU4nyBwvf/jT7b4LjgpZwYaoN6et3QeD8jfTvP5dtSdwjfdybt78C1I
1JA6N+2Rt5c9hVMJOnaJY527UAlwwiBlB6kRdQftnDwj2D7xhfhkvPT6yzZ4+pFEzMuocdl1YHKU
0AJdcTgF2DnDYrqWpz9Do1UjiM5R+8L4MlFQ2LnMnEKag3xdsWfHYedFjWQyOOW7+m4+q9c8YHh4
bfGUcjv6t/yXdR4O+rUOKJf5NdxaKMMQEZ30QfAED1BQwBZJmrnnodLdxvU7EDw0X/yaTDHlx9A/
+ZqyjoPAof1zClFAsbXgk9XqjPaV3PSteRtbe9q88pgfqZxjceorwep3HmleSNVA7UM4Unlkfdco
hvfO+FV+SkRXY57wRfvMi8n59seLsryPmgXdfexpHdRC3Tbaz2HW53OzeMPRL95w3xS+k54yAYXx
CPDdNe30WQFeHuVUroLMb53GLb5JzIefwEfs5Ofq0lzx3rLPoDDYqImwErlHwzE8aM22zuwa3Y65
O/Hd5u5p6ELajSgniypljZuoOtLPL23OXBwvRdcKZF+SAn66CdRwP0bCKvqLG02KnNuRf9ZRHg1e
dr5r/u1j87F15HJ7dgvoguaRh4ANA5vYMlcwuRJ3YQP4NUPhQfYhbvv7bUzkyeAv0vfqsTpTIVf9
ls1tT+tIgghrCXO6CzmInlDQdFPCeuoXXu3qrAd4ED4WuCSeID6gZNMZ8u7O2+QobLTcvLMvmo6r
01b8TLpzf0+298l9j+/Oyweee1xkH679CDLZHKG5CB0ELiN+EYhRNB5jqu32wJa93xSwGBsvez4T
MugEJLJzDgKgoPj/ypBN7IsQW93NBvVCfIfzcaDNRk4teQ3BzkViif0NSs7noHMMDRBe5GZn986N
dE5CkN/TQYskGhy0Z/qISxH8ragK6Ddw+3dPCPZXsv06t4vGB1BDK2YePcN5YCvoiX7j690vyT3A
WrL3Fh6SLWHHaYONNNjrL1OQ7WHY20eZIwBBmbTguOR2+zGSMQp+x4UKDygTGb9o8wfcMImUDyA7
zs9FtOfYJn0oX7Y5gaguxiIkYpnX/eKozQ6zHxcBWv0b7WpV3tPsfxqM/PMYuzeg/9RgNpF3rLe2
k04kqWSa9d1pKCyxr3vv5CmeTsGIPaRRHA4APACDzGrlXMGhk/WNCRURUHUstjqKtiQqdFnD6rrn
W7dI2veFICPAUZ+ilkRmat8vyUtySk6YqVwAP3qAuQIIeIFFxooTpiuRVK+xRs1ofK2eN+Tfpygh
30Orh4gtEv0p1IR1PJ4qfzkMYcO/uksQ8vIT4kfRHhFn33yCs8S2lfnLl9uXm3012ITqYHxBcvEy
noqn8de+DUjP+/5WU7wpPS2U7JYtYHwwDjf758LiBoll8wO2XroubP3EeXY79EiIDvCWkSHl1wvL
aI9qtVO4mYN3PPsC+4rpDgfsHHzJNWP9QyLxpX7kdhNBu/AbBo/CEkW6fUu5c7BcSVG5vkPlxNn8
iksU7rgnrf6+Kd1Yb6tLmOA1e46WPNz8PbsB2b1nzbb8Cs2QDXkv38le548Esn0g2EsDIdB9hHg/
Pw5QYZLCnjDFE0G9w1PZndvoHjfKw6iz3O2WUtZCRJ/slUyaSH5z0ImdKRCNvv7ERycM0C72llfh
AeNU4gHyF3HOUV9j18Zq45QGG/ESG4Cg4JyV+/SD2fxv5D947+yJqotGDiexjb194zNAhKI5drGu
3Un8UjzUXYjQPo3B08ry3oMIZO3UcWqSsA5tObI7w0UAgDm58vXAUeuwHVL/pSBTnKPBpm1JjKiA
MzlZDKfILsL9aMvhmjWLYAZHQAKMt172FHEm/9lTPAVRUYy37C6uPPQHnD0xvDFwyKw6NBa4ssWt
ExFIy6jkkNR1ynE/lBisR/gyRCni2DH5iZ76dXVvxKS95ICiOJGqIp/9vxed0Mr/m9X6L/6gddlp
gO1M45T8ki5qDFqOMsSe772Ij/cnvbRh3vp3d09kTULjnlqiYXMVLitV5umbFuVP2rU9UFV7uP+E
cXlZP8qz4aOIQNppxiYpSXZJqB/v2UNyTePmaTl0BylQ4vsHUFgvJedBho8q5+ajIURiOB05QJPG
cDSOFlJiDnH+EG6XilxDvw4H4+UeU99D8ZpN0wOAyxTJj/Vx5Ih5+sbmSOh3xXNJwLt7HiyLSL7K
36a4PrILkdDK7GWYwVDkRC/Lo5UeWQ9m6kLS2ew+6n310B+sSxUR34nilM+pvCkX+TwejIijt7cf
8IvACj8fwX/U1/nbdsyfuzF/Az37H9ix0Whi/H2zxtm6YR7/3JLZX/97N0ZRf4O9IIEG0xENx9ae
3/zejVHk32R995XELQqHO+VPFpcKLRcR00mRX5voUisUhP7oxvB+GhwiGjWSLuFTZkr/STdGkuS/
oqgMWRMxuNR5H5wT6Uv9q3HikmNH36QFGJRdE+FZnKQFBBCU+ZtgPpcyRjv6+tIkxSVHSTDrBkyg
/4u9M2uO21jT9F/pmHt4kMjEdjE3tbHI4q4SSekGUaRI7PuOXz9Plnx8LNltt286eiImThxZImsB
kNu3vEvca+moXJNFkxfcDF5AOtDG90W7MnsDr8T0NRhB2btIQ8UdFIukSjb2K5zArYMXsYfASFOA
0jXrT1YSPoAY2yNWQfRNr2dRLVq2cJNXRtXe5cbWq03KMgVX5VqNt8E6YxV3tQBF1KOGV5oHZ4Yb
UtyPjmtsMXclG6lgikxmty3sQbfBeet3U8jcafkkvsTJ6aU47bExZ+JRaIggfC1z1TX+MZ8AWTNg
BOyNQZC2TZqRDwn42igtLux6+JIMwdGp7atYkb5yn1bHRwYmrnsCzb9tElDxivgRo0izNRwesO1C
IMaKeUaqoczpL4/nS5tH9GYhmWgn43qvP6odUcWG8LEO0KhceVpbS9Sxu67VvJsl1fxi/EjcJrwA
gny+sSTnKQyh8ewOlg9eu+m2vjsenMzD98hVn8zWuppQ0FlnNCICs6nWtsdTbA3YPypHdsVEdMBG
c7u2+GZbhO/2JPD70tfvNeP1VLWcK0b8en4uptOj8oTm2ehx5fnQPQAO2U8BQ1ZPWBuZqrqaLIq2
4sUe8Xc3o3aEC/ri8CSNhIoLvXZvqPFaMtNpZ7fDutoNdXEpIO2uq4Fn7gXZarKRvViARGd85FRV
3gaQwkUfhMhHRogp80TGVSEoJSO3PzTVsm3sDCXM+datLZp9eiTMmgt0vRlymdO8mFFHihZK2C/W
uEtlila+J4+zcimtYVzTNujFDFlz2RiTcYHGkruy5/IxEwMxfpei/1E8ooaFqTHXXrnK2NIw/Yq7
2HrAmeLCqAtk4MZGbjyNLo/gvZ3nsokehUnUmIKPWBupnr016hZoGzBmc/Pe9LzDcG49GKMKL49p
MagOJBDmBCCu8yLoApAtU7ZPVIUgmGWzChyWIFwUe4WCeSO4ltS3H1y1PBSosQP8aa1VvxQ7M+nR
0NFDDxMRmp39NcOAHG+KVWOKpxHllrzuNnqt1rV9mzvy3oDAoP8duxZNo2G5FmhzRTMTbEkYhCA3
jmUXIzZFJt2NhyB3LoskOLa5cwzTBYEjsFsjaroYc6xM5CQyXDzWkZDMYWdB41y4tA3ohw6jopgQ
cENZxCYSXKIUdgpTHi3QkldzcY7FzDupSGBKjGJChhpb3xHARUC26V1rpUsIaaZz2y/H1vXQ5k41
rlKv3I6uieOY60yvdTgQ2v8PgvfRM3299h/xbC3YDchyJ34QFizr0m+hB3XTrdNmlMzbHhoy89Ty
kw8kH8ko6+wD1QuWSz7dCWfSxEW2lFZ2n/OhP7bIl9MIMt/zLnoU0rZ4JztlHqOD2SrmLG6zI4d2
yDIO6uRVRKAmXQnZzR3rQ9STd5bObeywp0KAejds9yXXt18JaGYJBrV1378XTuev2zRE9KO4OU+M
PmW96smDI3i7ahuWih67MkTxIAethHseVaHYfxxihz0uNp5HYb/YEhMweOoSNboSOh1bW2HT33aV
gOFr0CcU+dNUIn/jdxYOxYiuirB9lr2MNtiv0Ve0wy8OApibkQNtmxv1Clj+dAtf/BquX1l7CDfU
BkUb279qJlsegD/q6e51DkKthKSGi8YT+i33GUIjF7Ex54hvOFeWxQa38FjPuxqrigc8r+LCkptZ
HmF2om8QThQbzfrQuMj6hwMHkcczmJrjNDjPWb6LJm4Hvr65NtyLPrPo4tbhZ2TALxgj0i6LXyfa
N6dPvlWQiHpX3cu+35+HswqX6mIow3VTpVBtcsokjXewoqXa62NhKRg1cEMIW4lsXmdudImD2uv3
TV0vaoJtMzK25+PT18/1vCuyp9xaCL4qdas3AwQQ9E7JlZ0v3ZpXMqnstcwxBBIZ+mQNih9r0xCf
RmN4W7Cw2wivQs2f/nhKyiVhgESSwoHdUypTqJq4zk5gEWZIpruJhBMzgcnus2ZjHOAs9yRxjEN7
m9RJbwXgnjqOA3iP/lEW3lFizAcyvLwdkZgCGhe9inImaStLzonkVb9kHKLX89JSwfjsRP1K60WY
5r1+cdLytUofc8XgXLahfZQjKFv09eO1ZDbKLJUgy/iRo0/0RfJPo3iXCDaiZOUez5/b9yWPL88+
mf2FWZqPQm/dwuJNs76oLGUFpzV6b4l9WZl2u8Jc89ZBHbaeK0wTeLG+TDdnhizJvTZGKqb8kEvn
C4xvEAhsUb4pb1HBOKIEvtYv1re/VN4tMPyjSImFRXvdIoI/6GPtfFFFyJ3VnEgEdetA9J/07U4d
UJXB5OZs4Mbu4K0MsLyIZgNv5/YyjwPtfEGNR++IclsGz9WCTwqZkHscS/7wILBD+tp7flNswowz
IVqsjTDmZ5HqW9F/dCkY3dL5hKBGjG7K/FaCG8tVxnHtnZDmKS7qsFTbDhFZfbs52x+QR3GdN5uw
t07dVPnrwp3J4YR5rJJa6z0yNcRgfR7d6IQ6ASFWygPGQ+hKukjLTajI6mHSDwStWxhLEepaM+e6
aZhEPnq1pd0Vrq7gFFl+xCGU2UcHq4rg21LwWGK/QbOMLEvF8iGfyheV8+5KH2QyyW4iZ7w/D17f
YG+bYSJRNVzF+Vln9gBhDNCCHpq5JIRBs3eLhxfJ5sBRVMOgxPa8O5yvZVl0aGWqV99kI2GEAsW1
6DPsfB1VnFODwBSawJqlpO97MKsr/H0vh0bsbcQvtp3UD6gq7tAl+/66KeMnBjIB2zlmkHKvvJ4R
kSTS5LON3oJPCpEpDg59OFK7QxER0dFVWXF1WBYSxuh5eb7jfOZcW+wBCXKTBFAPBZ4Q39xluDkv
brTTqYybULOn8VuVs9xbrCDWyYejx3eyBSUAPRLf/zY36IX15j43mnxto72+qZBOkOLu/Fmp/q7W
QED0PKR12z6piG6Xvg9QrEc/gAOmD/PYDY4CUVNs5CnbjC6QVx51a4w+3CQ6Q50CyGAzio3em0Dh
E1SI4GikkOtN9zrojY/zF6rWv/Zs9x7sJEsUSsUqGrHjrMvXeaI3HCOwVrZ3qem/Q098kSlZhDfI
EPGDZZe3XCxAS4Kg5m2wYypaenc4z/rQsvYDkpdjyaMY8kX7Vq7ObyBg5gHi6WLM9qtUUwfUnWd2
fuH5obv6EVWRLbdZj6AnsA198jM/idzm6iW0bJymUAPronrCXTG4MFI8TN0hvEBXmTSGvURF7Ixt
l59kiNYPP9R7qN72qso4mCqGi1xw+s7Za9JzSqNmunEl+GMDC4c1OhQ3FpVvB+mqwJfBVWoK5Gp9
ZhFkQLSo4w4UV5ZdL02NXWIeUAfL0WlD09luoINKiJAb5Pubq0jN+wHW2crzqovzqg18pHRV3FyF
Pn70FZiUeO5oOVkIg1vzbYfewypc9AzVI35OyxBmK0Hif19Yic8SC8eRgLK0qd0kJQZHpv99FEQ1
HMM+3+nl3Oo8KAwpISXmCNa/v4zt2ttYQ8f788fzr8/rdQmKT7lX3JvO3FxWdFbyCs/Syj3GxDB6
i4wM70oAAeOviz4FSpTakAW5T9rhFRQpcnA6v8sH+1LvXHhcPUP73UNVxb0WmzE9l70Uyhs2dUZd
7+04+CYiJqaaQgJP3tF5Rx356dNl1nkH8p5sW1w282WT36N8MazPa/i8GyDrSIW7DD+rAsbhYtGd
cZNuixYfCBN7xAneBkTeluFN1vg01HIOV1MieTsm411QkizUOC+uSgVbL5AN9ewBqJwGh1k5MOGF
XX8Kg1OFoBy6fQmNc2Fd1VkJhNa0Pxbfu+qmBRA8sx7KIoXP/j42Bsrsvwa6+pbcZvkcFAi/p5L3
JYHeEnrBNzEYxve4OJqZ0+fRbFLOmH4uDhk8TjsiQ+/92x75q4gcrckYb72Fu8SFdodavP4LJu+v
+r+hSyQ+mqui9mjfl8zkYHYvbeEcewHqcnYuz9M70uhgw15P6MQTTd24KkAIg1UR9PwxeOmT4YeX
qIe/Bjro0J/sk7nqgVE6EMLKguO8INVgaRFao7/biIPIiz1MTOxZQnX/2yLL2qdyotHlpRdlFt7o
kCDxkSd2UucguVQj6ilZD0T7o8VeYln02jy8gZByJMsn5j9npRbAfB2jkbLQQYvyrV6/lSW+wTsH
WP9qHjzLBiFkgaxGVeh8gOuXGCEXJ0Y7vUoCcg5d1YBLwx/+g9sax2yJX3tSB70T1BW5uwwRRizA
Vi7TM97s5+883+D3t1Iu6WKMEwOLnoD6hOrBrb4qayoBmUUKP4AiXEd6O6481pUfgOW2k9thfPB1
Sqxfy5kMeArLLkMSwTUjLytKNSOchTBNgmQK3rVkLQSeE05B/dfz5wdsgLOLLDIK30MNbRhlvPX3
fCKy9nMMnt0M5hEvkulOqQuvGZ7x+mKgRna1pkadtRb7bl5oOYx0MqWytqhJQOLluqkYXZdQmsry
SiswoV6HVXZCsoo4FJuf65if7Rr8PQtRP+kllRghWOPjos/dc3ZSrjyLCLb16Y5zKp4T4FbOCaWb
h3OcjBxyt82cpds6RJyxId9woa0qMm9s7I+V/r/YJC5FpoaZcc5+63neY7GyTnwWDOoLXKeBuizC
qiT5ZojwOGsIXVAqQMl8sAsaVm5hQskLgUqaPMpIpVd64uYk3UX1WHeclwlP1vPqW3eKaGIxBo1s
Hr2pu9C3oRO33NGxZ0VJ5pzc66JI7cdbbu8b9AocQPTEPxdOzqnb7wqKf4Kl1JaX/25BUaVzcJjF
QFL4sEcpGf6MqIwjAa3Gh7RZiptBqQ8LIAh1iVy9pWWAaLf9/5nB70UXdwT51fv/+V9vlA66Zn58
D+Oy+H3l1ndRqPvrcu+mTL+V//G//+N4St9b6D0/cIR/e/+vYHwp4AlLykGKGitFYMqvv4Lx9W8c
JSwGVIKsVwzpr2B86f5iKZYWFHpYwvKM4P9X+ZdfSS4RorBp2ZIP/Efl35+Kv55UtqIqbXu4S0gb
+vGPHU7LRG7fwCvsIcw/EvV5MpsVJ8zGdeluZXi5NyH63jRhM5pHnIMFGl9/Pa/Fj90a9w9X8FPX
Blu4VPoNV1BX5AXLtGoLID8eBYabmSgJhn/9EPdfc6dbd5R+fOPbf2+z4od+xn/a9fgf2NKAJvK7
ofoDBf7qlJ/itx+m9vkd36e14Tq/CI+uhsDP1taNg39Na8P1fpEOSi826li2eZ6h/5rXwvvFtuBq
8ztlmZoE/1tbQ7h0PFzY7x4m6eaZM/8PSCbiZxI6n2GyOpDFNB0bo2I973/XuSekauOmbZNdOuR3
i7T3AaD5pPxSp8v4fY++nIvucXD7xwBfvZVjDgBZc/XoJuOtNVQGLZ/o7zyALc1w+fcmjq06TRtN
sUE3gBVnn5kxv7sqo89bZ8LPdDdOwyeV7lGxgVjtYolHo7aaHqUKT9QBPxInvvFp07bZLrTn0zyJ
J2san4IYNfLORDbHDj+sMD2pgGN8ouy7nlIwfhkmNQVgoC763tBj6obv5Z8cPr7zoyPz9ytXNkU7
JdjCHOenVZrO3FhZSGBNHrZYyqu/Zk56OWVttc+90d/2JSLgYfSWmkgvNnlI8deubhNQlM0A8n28
lv50Qxy/QWkHrzt5sNwKvST/ZRTyHrFBOulYb2EAjFXBwR3lzoqMZ0NU131Vgk5Dnxx9MUriSQx0
eSqelAqeojQgdS3ROqUMuW6X8Li4gNAx0sZpjxI1ru3bUfaPJBj4RCcfdsKDMgXSMhnq8oGhHpB7
Dfrsxui8tRpz5LSqq6iKPln9ySzRUorBdVKaDKeNkyW4ll5OIVnEZL4OobsxEa9ZhV74YhqUtBOc
7XEsVLhzrbK+eEo7dSk6uOkO0P9kg9KXpUDJ8r1OpKB6k7KhT05KCrg18sKVbXGYN6rFMnCZP9t4
B676LBC78ysUygR1/TSX9EbiBEq807c36LWjT9lllP6w9IwMOjh6bpdQnidVX+bBjDmymdz26XyH
WtpBVfGLTZbU5OKpas2n0m2Dlb9gZoI0QGj2j0p7TM64cTrVMSEZiZxvlTiMFs4NfW/be+ncd3jF
rKjPU+qoE+SiFzLSmXwkd8NvrVWcevyJvORONHSiu+EQawtEq0EEyG+GC6Ppmr3nzSMyV/gr5ckA
z4nUJ8qbcJWM3alNAow8naFYx/6zWKJr1+6+4spr730JkdGB+RFzA0UYQ2UUX6uxOI1SzWtcLWiG
pcOmMtxu3SRcGXGpRR1hOgyj+bnA9gcXXmMvUlxebfeNCnSwPn8WDxudxNhed21LRccdMU4x5y8Q
2NDt0S5ZNGn3XZe/++F4RxP33u2wLRmQxim6drhx/SeZIdwC7ECH1VBMwvidv/hbK3uvUflYqYYx
GS04qfiSQ3NLc25asDwCMV2bktzUwRRGeMwD9KNqlJKzj0YFhykKH3MzyLc+5hhYsnGnU4A0Nqzt
2HkQIS5Nvh8hJUSpPhzny9Kysg0mMkzTSCpUK9n6mgDbEAQGQ0SQL+qMD+sDiRrx2OyTpMT0KJop
FWThYxT5ObVWMM5ljElKxiz0lmbtzlpqacCloS8OKLAX28lQT6rpnirRY00fuZi9oTK3NOaXxUYf
qEQZFvlHqKjRxC/D8r5yE/9iCvFKkcZo7oZuAtwFIm0oEY1FcxvsJ4XmvrrrhnZfzstTmTGRvbAA
L91th/zLWGKME6CTQ/rToqrez1p8nECBtMVTOM0UPXcyOc0DUpzPHnzq9ZIn9Ks6VnlDu0E6/u0I
33blF7zNGeenUabPaTbeDhXViNhjRtWvLkLU2yHUrzCgZS7zU65TslkVNansGODHYt1HHjAqO7lj
0T4a7vxkJvhmDq1705jdvJqkHlpksbMWSogsTpHBxA2jEy+ftiwcenWIGBUGWBJDPKEk2OytzEN/
bnpK0ruwMSSWTexQFK5vklqA1LUG6C0xSh0yR6K4SSGz2QY4OfsOnbsTmtffQrS+ZoSMYBX24L0w
FgGIGk8AitMoZ3thorn0xzYOfS2XVht2W0CXbDpmCS6qeJSss2YGiObjuNPjL4pTRfqxuGIbxR64
PW2/oPzgKVYD+K5Rac9DWmVuQrbq1y+0BjFFCz/cenlCVJH9Ru+2YjmwZzB+KRqoMfbvsRifsJeS
LUObdkNAjbu/Nql8rtLJp2VkcSqE3Hhtt8dhEfcGRgGokdvvoqlO2cIC6jBMWSWNeRP18T0SWkD1
+fhVkfWPkc8AThjhVorZzHDm+A8c7LLJN5Zh7erAgCmi91Vjqt4kcCRN8M/ZJ/qa251MtUcFgmeS
8a8miY9phpuEKyFoW93dkCB3EQ5krvqMLajgrUocfVdlipGTfuxVkN3YaBHjTzY+4oT6KMf5EDnd
Y5kPVyWcp1Y3b1JqgdQLsXfLu5slq++XuXvU53w5tY+6zWgZwTakwEVn6cnLKEgu5hOm7m9FrJB0
5sqSkcmFqoLfGmo7BClo9O55CbtL1NyKrSGWpyCniakGdG/s+bpPmLIdyp04XGH4bfIJoTcOFyWE
7/Id/VVMgniiVhoUcM8PJvL+Wr3js4hoWtCSRUoGFFSMZlvUsJAqFmaR1W/2Qu1BpieBkdjK7vMT
sV63LtPpCeGAkzKtXSKdS4S1OLcYwYYif9birLOgZtJZ89HUqoBTrORlCoLB8Fvk4FIeC9q5W8+M
6c8Sq1B3qnVbXVwE6bAfXffewSBnFTgoD4ylQt8nohywMPxzn7Jn4zF2nh6LHMoN5hEXYUf5bil8
+DiXVnFXQIXmqqmKlhGsiba4WpwRtKuLc4cfAbR3jWydhcQVtNkvsta86RLWnVtS/fCy+AMG1q4J
8TPVu2Uch7gF84FdxSQ8TwhqdoyG0V13SQP+AWEJtKJgh/Y1eF3WdFC11c4YEkrakwEpk1xsN1b9
S4TXKWLl8WmYq0e+bG+g0AwMhUUSh62/TewB0Bca6ucvNmumbGKdRFnm5znsZtlJtvI2j4OvYzdu
rNoROyqarKV4vgjqcTVYCEPiZFBgux1SpM3jfa3QXJR9cNchS8Ip+xEYhL3nMZiS+nM2z5exDkm6
lDJ1kb23VRXfhv67y+vXXcRcdv3gekR42bBRb669/N41oVXK+BRHTHL9l3LJ503ZNOzKTKS00IPR
TdYFmEkUNWnGYFyzSqr+KW/5ptmhzJwY1Qahk2+orYV00ypnO1DvQixUXrYtkAZVRclG1eNWJbN7
NU/h7TQl7X4QzRpIx5fAc+Zd2cTQM4qxvBwn7VUeopePeE5ocACJ2FoJPMsuYoX3QTQKbDyzaD8t
KZrC5SR2SArT7+9vDaFKsCZE/w37YEJwg+3ruiTEZ2SzT+HSA1LX94dL3UPkIwGJHy8ZKmILw0D6
qlBgoYprP5qD/eEM/dfC6KBqDwv7i3pMWSEXAV4/M8XwC0s++knRbH3sDdeGbKGnJXiUm6m7dbjS
bCRn0XPeHQc0wtOQZJxRDF1Qq5w9IKEg5qQwu/O2qSATB8VuaFskRFvg4ad6aGCFLk27Fdl44fUJ
HCFkdem4PMdVDpQVT5jVgl/5Os9qeDGT+0299WH7zqbB/jyxtVkJI0Y6wWilcVduCGbL1INANtGT
bVB2ESQggdYDOS/Gcc5P41wf0qL7kL0YV74FxUI1bI90ADvLv/Sz8UPCrih0voD008nVkBYjpXWL
fqqXjiw6JrUCjoUji/vWlXDcAsaiMHsLF0hYHUjr1LJhH5285zKCTsySH1LncdLbLBLi2umOtZfW
MOOH7FC0Kt5ot1G0weR9MiwvLN37aESGRhF7cH54bxyZxhq1PiZmAF4br771OUb1Y/FM5PoZ/FO9
MhZ2UBzprnGXxhqZc33xQK1ll7Nk8cd2yux0oY7UHEMXSE5/bYrkI9VLOWhonJpODhyEu5YtUarb
AsyfC62uJC+xpf7k+agcGV5o0spLae6VDQkeTwZ7ke1s0flBdhlex/hs6RMU09IKDainCVOstVzu
0RddpXMzbfoY3bKYWugSBuRPSFpaWQGcF5lR0hMmtldSEEUiel0tlHaou0SbEu1oUiTEIhlxBJah
ZeCW6Mysvi56Pn+aaYyYs7rp4Zw+oZENxxBV1FVmP3uBFgaurHXS60tt0Snxk+GrayCz2VRs2lVE
EOVR5jbs2DsgVwT/IMmf8+TuHAh7iQcheXg7l1PzkWRB2my93U0k0ZCN/fCjRVV2k/rVPXZn8Bex
LNtgX3yMQmQZh+l6KjiMHaVYTT6zFat6DG1wJjTw2YgG6ybMk5eww6TBz4xHBy+G1IxP4UBGI1W5
w0/qoGb+4bBTENXMn4akX+P64a3bMT4pDrjA7q44C/NVW7H7e2n2PiszxckIWUyDLMBHJj4afbEK
UiaCgTE1BlUwlUFxqfnAkyMQABUDnHzU00j/gdc4x2pJr4Rj5PyToRdiZziIr7nTyzRwUuUdzkHT
TOIbPFcBO6TqEdcJZaIQt0gwJ2hNGjkj7STrfXAk3FVKaEiw85NJ0nTOs3KXEQ+bJskuENQJVeI0
3mPQAC6px+YlJljIy8q/6wygcmkGh1URMGaacITNZObM1AD9aYe0e7IRvYKMUfK97TTOV50RbXNE
Q6988HJVku76uAA37mSwfTt1oPaDBmsGer5HMWfESkFLgRxCYzmGWH62sVtfIF1W7UBdHu2Y3qSf
dSiJIgpFyR5/NvgWm8EHl+fhBRYPJmLyul3iVdMLAFOoQPaQbRNrlqT8nCttMRxpsB/y2hiJj62/
hZP/Sc3GAxqrsBs0kVTVhfnf1WwywwUaYKVwt3oojqJ6ngM49tLm/hPmTgn0svVsexuFmB7NTYYD
dXrK05zGoDVlpPM+ihJMiH9etTzinVTmZ7md3/RtzjWzf//rP61H/lC1vHgvb0/5e/vzR/0PLFpa
9l8WLbmN+PUnzU79ju9FS4RsLIpXni4NakT274RxxC+uMhXlLQDa0nN0vfDXWrwhnF98hzo5tTs0
DLVuzm9FS8Py+B2f4/kOiGyK/NY/qcb/WB70BJkCVwadX/mULrG3+XGqGcCIgTb1WFczr5bj1JBe
Zt9+V8T9s1LeD9P5/B3cCWqlyPmYCv3SH78jIEIsVB6fPJxU0YByLpww3oZetTHVVZE2WwsL0lXh
NLu//lpLNxL+Xfrke6VEW5ImiDJ58GBvfvxe5cy4GNjio6aa1slnB4Mqt93E7UsiYfR4EY21zwm6
6DXyjvUIla0s1rnxtZKctze2uhqbQ9ztur78m/7Dj4XN83Uh0UrHxxKOBE3PZPn98u6TKg4Tw/oI
VX7tcVauEoT8VnEV7ULTRVZGFld//ST+MMhSKsrmylICJVgG4ccvnNgaqyaQH4GHx6PhTR+4S1mr
1pymv7mzP36RLU3XZl5Sd5Zn6drf35mLPn7cNeQApZ3eOsBK0GxcWaH6/Nf3I3+Uc9JPkP/ZvsPe
SLBPefjHG+qWahhlgjehEB8iAxzl1JuKBnmVQ4mF9R+6nD74LQZUhKrlVDeQbB1p7QLAP1U0PA2m
tc1aY4cZI0pqmK4n/VM1njBjW1UY1BvFRyLUoSsgMMkbAQa+wyetsb+4CJA7OD+lGUoOSI9bWQxK
sjSux2W5jCmtTW6/+et7/ZNHSvPV5CzQx4Fp/7RAzWUGtNeC3M3tktygvLBCxDgIov7p19AIsT1P
oZRlE/39YU66Y2clrAlsHenmm7g/4LYV/M3J9seb4Vsc2xU09CXt5Z8motNWXR4IH/JufRs4JRKP
X/B03/71rUihOwM/LHzPpmeNcBhMFvbXn5+Zqsj+jSjGMmQICaEBPS9BcxvEYMMvpKjkiP4qFIjb
wG9H56blEK4OfjT4GGelgB3WoR8F1NKVEVJec32ZHXKjsDDFMkU9Wjx9IGNm90nUGG6IrXCHBtOp
ohZ4uHh7J6McDDPWGYI6eGtRKw3Gq87vveXUOeja74KldNJ9kMwOtK689pDBaTMXAnypJsAEbj1Q
qVckmNtYeIEPbHf2guvekAXaFqjMe7sislBvChpRXRmzpZDuqNrw29T1QPxSEYvkIfPk8KkCHRww
mLlVfhqHgBgeu1ibyFrxrXiCRFZ/5UcVCkHCyoxDnVayvHR9x4l3s1G76WXqiAZaJaZOSShW0lbO
BQXiKN+4iTFjWklrgv5sbeJU1AQNwLBJTP2y52aaYReOBj2XDmYHhZvc1AlpKgdnLwuHIlFq4xYO
6i1LWihjicQoo8z4ECTPVS2fZGujGzDZfuzqNlQebC0029tdOdpzhi8SsaXX0b2Ik9yd3sM2wquA
Tk0YqWrlRt2UHWq7TC9mRP4/w3DguQR2oOSxV8ZUrgMnxM+FIH3ubzsnFdPnrtTerYFd+K8I+xfB
totiYjsg6sL7aNyaCmqc9hQwar/uUeyo7Mq9NqIEvaaceYikJaFx9urGcaOoxkxFa5zaHM/RY0+O
5L4laV2/L42CkpINwPDCaWknGLFZECizow6f5e6Sblt7CLM7F91QkEtAyFB4iw07oiIel8rZyjQW
3WODjRwoVFF10ZO5NB2yyFUXNFeBSQTLOVBV+9Al2wYH6MNN6imbTQ5cgjRHtHTj0w3BUW8qCvyy
fasyHjHmxU6X8m/abOIUUPRFY9m9/14U0uiflPBCTF1d3DGbdRK0s0blAv1AuDQZss46qmk07MuB
wlAyofCJcOBhtDurfKO5HhONTn7etCdqBHl7kVLfnz+B7h+TBzgAdvxpyLJ5umS+eA2KyhKvLnM1
FBLPn0qNmJH7Yxd4+6JbnPK0sGjLdRhnIvg2FQMmXKuuaWaAlLODqPVL2yFqeYXmKbkIQrhdEH+m
1B5alyZRRvxikmXhzUWVI1nL3rF8WNCAFclBlgkc4l05Oo71aKJJKa4NXK78Z1cYVoEf9CIni7p6
5eNVFcaU+/3BR1yiHJMTbsjGlwHUhLOv0ri8WlQzslQwygWURSeOei2EATvfANPC7tMehONhKDE1
1Elx44Fl0LHo59ITD10VVA7r0hgLecDRCbCSnBKaFsOYR87arJrC2WEV0Ikbz+a7tB0qKqmrMgid
amcKIw+QWzZxl7vqY9XBzPIm2g1jOpoEOFE+QmCbhmhBXMA2MsiqRYAPTYhNcYiy6ZR8UAET2APZ
do6PXpxQbauCFHTW4rjecPQsXLe3+ZK13j7yi9yFDyYQdM4Kz3zoBBj87TwaKkdKN7JRWlFWM963
XWQK7I88eWvZ0F+gG0l8Bykplzd1FXv+FQK75Nv0y0YyXpgujw3wTahAwTC2W9r9xtZGwv7rnBde
fTBBjFG2RR57JVyyw4t8SDBWnM0ylmiQgywhvAsxFXdHW2zDBh9X/MBT8yHK03B+xlBkhGJMuwQS
zLCYxV2AYd6wGRHjpdthN5OAeCYrkxZlQuTmyosIFh4RRetPrrfpm7w+1WMm4DD1sTVcB2U0mSi2
WRWSOMIc292kcOxZ1WFli41rOUF/OaeyexvnOUE5aIZfs4lCfHDXdWzj4uQM4QLjJhiyaLMYUPZo
Ki61u5UNyqeGZQ3upRsN4fjVNsMFFbYed5adRvB4h8DGl+KDSkePC+gA5fHAJCfzA3mwPMWGWS9X
HSjk7LO7GCNj60qbppqS3+okmLPrHJkBi/a+3bc7s5ajuiHDz/0jHNEZqWiodeKzdNsQA72G9BqO
DaiHChLaUIXt3fnE/kfk3f9CZvn/UM6osSl/wd1d3t+iH1NG/YbvGSOAFc8hYfGpUQC5Iuj7F8xF
WL+YJH34D+AwQlVA02Z/zRht7B+I3jyotGwghDxAnn5FbykAMCRdAmAXb7Nt9Y88HqRp/5i+uCZ0
YtCAvovVg88isH9K55Zy4tISr1jXESgE18LwBmuvw9hCleoq73KknL5zOPFx2koeyvY5bzFqMeNh
2VYwg9aRp3s6ZUop0VOXeBJSPZqDJ0vk2B8B5aii/FNn2MEGV2uSsu4R4iZHs1m8pI+2P77ZRN5X
YjIeeMPBzJNLtwvhTtaw/1LPOoRdgaAq2jND6UEEM4AnS9M6clBshEhpwme0I4BWl5556oG1Upfb
GDF2AZCSsdTWnollbQ8gIwpcqGR8N7CfPUKsWMMg+r8knVdz4zgaRX8Rq5hBvkqiomW7Hbv9wnLb
beYEEgSJX79Hsw87tTO70w4igS/cey7nqBUBq0lraFFLuzeGaSLC0Qdhuts0swDCb/ubpaqejMqI
bBPNpa4k671wzA/hqKgpUo5m3Y/3op+WTV1cGt+F16Omi7qly041iUdrHKc7O+Wq7eMck09cUfMv
3m8ijjm8xTmMgh93MOqs+vo9dbpvAq0Yro8508vm99S77D5WE25dTKFVC6fPbR7EHLOzDeJrvGD/
m8kATifp7oi6qm3RJXUQy+3gAeZYNc4ex/wta+vda9AoYEMjum8hC2pNYhcD0Jrp35KA59TfV+2/
vNRQ8JwQ7EoGhGTEa+eRi7yLMpC6APOLzjlhzT4XMS65plWveAqPQ7d8+MFpjcNPHrUACXXFJEtS
ad+k2G057uJV6mSiV1BZu+6bNPoTsRJmD1pBWcu8X6mG0Cmbj8qTpBL/qivnuShYkuLdgshRt3/R
0960085TqdXMMJHpGFfLRsbUKXQFIxR/8Gq0hUlY9QSIDyWLcawkTWk1e0KUKXMLfugl/hUY2ry5
Xq0dUXXHNL4vyvVVju7RapsM/1KF3bYrz5ODTJzf8IwR7GYpCaEiNH580MymM1p8zny2jjXpXqFv
/evCkkzps5z0e+aGODdmenLXfCDHPtvjOm7TeL72U/a3bQGYW1F7UogucjoAdDxMpsWS/elrhZzh
tmFzWWhuqnm594vhxE17zdzuPs666SACTUBk72xoCbBEjT9kBt2ngX/U0b6yM2yT7rZlunwkvyoD
CN//7k3ob8uaPLqJt7zxCJi2iYbyZRGg9LeBdhk4aFYN4AttCL3ex9pSyyuSUYn+9bvNOLD34z9U
Qf2+zhQRC2V8pwCdgP9vEL5Zh2WlhvVL9y1b07s5C+4UDUKDUG1fr2Wi/NjGnMHJUJkQHuGMk6Rc
0bmbSrxbQtF5T+GD6eUFa9R1iJjxDyN4lAoK10gMBo05amwWAFjYyNWgddFEtjmixr5gwYWJSHtw
czexigua7mJvvusglye6jm1f8DjJCnBKhmmjizARj2u47wvjXFN/+rXe9G/5eZaCjfOCTtX05LO2
c5sUoofhfBcujXWfLXcZ5dG1LNV5dNUIPKs6hzfLm2U34NvwydIdPafa945F8TJx5iW2F/YnqvA/
dKuJnykb0RIWglVBz4ljfIpo+QlrqSA8em1PjEvbn0upzoUe52MQ5BTOJi4xCh/aLC0vTqt8xDKS
Jz4gqG/V5caVmDtTsT6QUUcwIZ7S2G72s78AtnHbIz51aPTY9Hzvsy1sMD9kC5aLQZPQsihIo5O3
CNpHC+D1SF+wqdGC7Iom1MQi+NUmHdWbiTsfHd5LKyR7xCb6wginN1Y8wQkzRRLPR9bYm+z2oYgo
JVbbr79Kb31dUsQMgn18lXXOHeIEYFxqWs7+vZSgu3yHZNL43vOWL6+AojW72k5yp7Re7Cxg8fYi
VzE+OHM2P9Y9xOwpYHk0u/dERncH31PfTdMEyTzH1WVd62KjFnZxTSiB640ogmJgDrt51q9hwGo4
o1MWlYQM4EUNzgOLyBjRgI58Ye8+8r7bUHg9ubMioR5uRurUhCTmOOoo8/mXSwSrZA7Gb9u/q0oV
JYKMMHu1fk+m9jeUmnMytyECNbf+Vno2J2MGjFAOsSIsWxqBhCwcXW69SW1dvwfXT6bKhhkeAC4t
1p3PX/d9jbRr0qF12wv+w+QCoYht485tQFOYPzwXhLqFonmY3fyY4d89WmP/IJdU7hpveIpmetlR
eEkZ+hgBK1PuxMMSNJIP0a8SpoWvBWeiqqL0UOpyOE2caItyzgvKbZQ66VFo/VGM7j6wAtwrI0Kf
3M4Z7BS9T0IMGqBFwTzrxhUZXMt7LDsi9wqMSSJdDiI2P/aoPy3FvNlF++M02ZPU/oMVNf4+iKMT
u8Ao6Qfx2cQBXpSZT5HF+MXx1F3VzdVRxZe4yMgDmS9lHdwPgkzPgiI19vJT488fpfWzxN4jqkuA
TYUmyLRznsNwOrV1rDblGNAjITPJ/Oits/Ajd7UDyYLsdSfMnwQ6v71isrCxnCPDlmDnd2jdtI8n
OqgIMyzMegzdTD+LPnjpJN3ZMsuOsQi5MHK5zVYNNOhmlUd/lVtvcszeYEokiYRtFSfzwWn1hMp8
bC6VmXB9BbwKJab4EiPaZyHYx5dKfK5s5SMG1MRFqE93ss61YV/ssr4u13FJfAx7OxPikPd7lHKt
N6z7aKabykxrJ81Y7JqlcY/a43tYmMEnKX/dxcPHMnlyS49ocf2NOZe0BqJkF6dOt+OdQpflYNbZ
Kp8NlDYeS+suvU9tbp/ZtvJttXLAE4wzLto5mbz9bAKnO1k1FAK/G69zMWIy7lW79woQklgF71ZH
oBIu0Tz2OhtvQJerWsp036cB04k5+uy9okYqOUkO+FDtyIwMeP3TXbXS9BleATuL41Phr3hq7fU0
uiOeWb7cEEBY6kJAZy1wkj6X4HBzEmoKrocdGY6QgxGFMl9CoRCx4UXPZD+x+/vB2lff97H3ERm1
HGiOqv1Cc3e7VO2jO91pLGN7Nibsmctq3Mt8ta59FhxGM5Tvcm7x8+D7TCzildEiBAOqTSjZabg+
tC0R4UHjXDMRP1DhJ5Wp6pN2qhJpzzJv7Fwcnbxc9v2E+YdcLTblsR///0s0yt8JUmQ3xRLqI3Me
/6kzQ2L8IT+GKZowKYjaabETbojC3jXra1mQsj1AimsAM7qzrp98iQE8a3N1LteZhht7+THWK35Y
jN3xzM46bXS8Dw18KtyMG2eoq2Nv8bYyQLj0ndFHEQ3ZuRq+wanD4Qj77By06x19enBoS33qHDOf
bS8az5Xf3ftK3+Gfbq8jY02EdLz6rRJ3xjP0ldz/ZcqGe1KkButqWI4OC/otnotPugtzjbVzHXJS
nI3fHlHwbCeBwd737JM99092WkWXyJKnmvjCS4NnZLcb00FdgsLJ99y3OPLo5R+sIrsWpPXs0TaN
lzCss6M0Pkxof5F79FENnAQXCvOc8TuRyTr34MNk/ck3ik9WYkhsbhot2/1XOyUb9na9vVLreCnR
dhArFMKGCQrrgCf/izU9GGDHqnaYh4+tri2S7piskDQh76beJh5NE0pvI7ORg/VQyqm8NyzyUQft
lBbnqur+2YSmmOZdx91CdPV014zAehfM0vTYHkt46qyutJBMN1OCxpw2AnnlnLOUX+oSfLYnL0G4
nhY3PbbhgkZN2x9dMcFWm4N5763gEpsl2IVN1yVTthx8iZo5sziG55BqCWFl1hd3Tt0VyU0bSZgL
cu6V08NZjzgIUL8iBRUjjKBbCK6U4b4wUZA0na9AZGLLqxez91CqrwKkOqHGG2WND6Whj+msEvWd
dv6pAVj4PPyjHq33NT9fDvVpozHBDWFdQaoYjjPjGCQnxW2uqK9ySukR6jckyWi94/ZvwaJgN0hF
k+QaUhcshftu9PotGdzV1pe2t3Oncv2sH0ob9FiPVdFOW2enOJ3wB+8yx4VW3tvLbs148coWBWGr
AZyOafS39mGRMEz+lfaCeKRFbZWF20E6CLCm9TUeez9JYaKg4WyY9kQRCouKwIzVeoxbpuwWIhNk
joSYoMrMdjOJ6tuyl8+ifVzpyzyL6eLYqzLpNea9wpiHNYgGYrFAn3qaZAoQlCmjnWd0MWjzY/Ll
JboHpoFfYmgBKruYAWRLgp46zlHkMPpKX5pSYyEfgaWnxN7GK3n0/Y9vuccuoEpG60vyk9Vu+wZx
6DgjzVkpqgen++hdFmIRs/EgIJK7StPL2njPk1qqe6ueOvrEH//Vp0bc6b7zN5qJ7iHvmTZ62TWt
UHItNrKuQ1PCHPLb8lUxLtzGOZL1QVJ7jjfAFN/BYgIcgm0H+ck2+dZbEWLXElwAH0AiBiRwg6FJ
X8JPixMsmyML1Tw6GK39f+mfcn7TS11tRs3PoKoB+MDsM8cFIdCl63BCoXrIBvEnntHSOMh9EUm/
9Xb1tw6om8yt9c//FTX/Hft50nnzLzNxs4tM9hd8pw+Z38UnsYxnm5uVIRm24AKMZgjrOOQoJq68
87p0j/r0M7D8D1lXewKqyFfpEm8a9rGLZCzPo3W7zuvXuHo/luoufc6/t8Jz2lh2uHPZcFHSMvsd
Ba9QU4XdIbP4pv4yZoHSPSEhz5X7FiFqM0NGCZaZX3OJ+bxC7D93pXeKW9rQwp7h1iMZ7Vk9wNSK
z1UaEy61CEhD3eNQWSjmZggWc+p99U5PiEBUbXUoqbEEIA+IHP4GHJfNqD6OSP7biYjVode1QxKD
VVts/1Cx96yhSB3nnIGEXTQvmekf+grGUxN/xoP1R4qKyIq1+p4DC8j1UFxzeGHgrED1Vv1LakVH
/H3349STrCIYPs8QARxLIn5Uh2DMUNsRqA4y5vdiYkjC/vJnSJGcldF8sUz/OfaYk+eblLlzrfIi
ufeY3L9OufOdxZTzXuYQl5EP6yaziKnVQfeS9+iQRcp4ZkDfukHKs8VBhjJs7WEd9zO5AVJ1e6sJ
QBBXduK7mMKRV/HxdsCAlBzN1rTu+yLJusCiAumtf1zFTEMhP9t8ZdnVdIpvY16gf0gqWOznDsnX
Ye0eI08ltIEHO1CsblZVJ0g4SKXDFSymxwUCDmVrhmqcA3YqIbzTVm/9cW4w4wuO3uatKxr7MKNq
24Vi+Kkqug8GUFVDurnsn1vIQ7yY5Pay9NiWjkhxio8gnRk0WVmMoTmYvxenH8+snPEwVPlHhcMD
DEt7SsdIHEMkptBW/dRAC0+9ddu1VAGmtzbpcCvti/aP67BfCkbGxBlRP8ztttbM/xwiZPVaP4kL
themDL1zZ1P3pWlwmeb5xNg4PK32TJ4RWYNb4RbzNvcbRJNABJKOwCDrV1/08y5012c5wsAc9mXO
N2Pq5Xmpwr/SVk4SlDfQhGvBwhr/ZCbb+WxW4QB+e8XkEw/KmMOIj4opDWO4HxfdClY0G7u/jtuE
UDTWS5G8IFZ7C4aCOBWxXhglPemI4Q2m640I+MBAPRBhHAOYaQZnRhlFOGlWBMl//w937MptmaE0
zRzCeBCkWmG4VUEPliZNk1zLac92iSBwkDoo7cPXSDFhmbnzqbbH/kzRfx1Mt55ASjyZ0ajXWlnp
vuqmIWmQGqpOTC9AqowL3NAbB32eO3WBU8P9a9NtKth4m9WNHkKk25gEsg/pw3Yv5Zuoqq/KgMlE
Y9rPn3UNI0LV1bSpPagMcXtPRcEJggQxaZmhTe0t/Tyo6FV8DEtBlei2JKRuavZB2oPC7YK/g+X+
TeFBQI6CVss/2dbOn3H4qIbuNGdlvZMjNrM4SncBB/SurQNzaJrsMVWruA+W5tA6+UF0jke1Mbxk
NTOicMgeJx9huZRlw085A9rRe4hTI3d8uyS9Ox3orCdgh2+ZVsDe5+KpcxjGRHm+3OW+gffi54J1
WJaEZibWJsJstwy3K9SHqoxrYsKZcQyd+zHiHotKNsOF20OHJ9iXg3ZXlUF2NY71GERuftFqjPYs
AxtsZMvPUliX1cr0qQH1V2sZJe7M2TamSFsZ3rDJg0pnarFBFZI/Lit0NCZ+6CMLjE5l/xwqwlcL
mpwTdQfjFPsLQhweAcfP94KocwTi4G/nKN/5IfMZn0prnTjL3TEiSmsgAKTuYSFbp6gQ1s7HLrV1
cqbXknN+X4O+s3oPT3GA6nQdMX+YYjk4ETF7Li6a3qrfYZgcucGOpe1TWS3vXtTlO5FpG72rR+/m
d6TA1sccSdMB9/5Nfh9ObHZprObysSvhqRv+YL4yF4Sc6r1g3OWrab2bg+jdhx2CZlebQ5VRB6mQ
sSb3aJijdZc22ufQH9/LSrLDc9mSB2V/ELK9i5ewutDt/urZnm8n0360w5rfOXb2RqjkPwBhk9Nx
y9T5NRVTe2/F6VWXNGB1dccM3kkGV4AXj6zPTmc22k4KsbJhwYs9rB7Gd1XNP6O/MGCfqvuSqc9+
iuVHAPePkTYlbtPDqUUUvUU+weRPNnuKc+j1E5otVOjkmwl+7rQH7Ys5kRNGOFuEV1s58WmV6/Kj
rWp5dCtItsV85pK4d1sf4Sahg0NsYfOyajTJDuMt0XRnbJg3M1e5z+0AOlexcDmb/pH59rOjFq6x
vkXuHUBNRK1K1Ie9MDmru7NYm/mVbuSYeRFrSBc6qRblz8Szn1Xrkxo1Za1d/vCIAFEeEQGgjECD
y7wmp2FhBUJKm411wvJsaFJVCEBP18doRUKVMyLb9W1d0GOinVdLXmClcB7bFAfCf3+35P6HbXV3
edT/qrBVbaNCkZRWWd8mbB8bwWWZOUw+IjMzM232i9tfo5lORSAtD9r2BbeZ3PpuWYPMuHTDmN7X
oCfqrgYm+Gy1igF7hPKfy9GbizcXzH7F8M9ukB801dpsKpGBrUhdEmh0cfSNS04qI4aN3eUbW671
NZs/xRBVu7ZY9rlbXnj7usQWqI5lieKl+VV11bS1hoV8Y8q2mMRqkSr7uHj53i4MAPPFdJuC97LJ
wvpcYQiLiz44hqPDV+fxoGNhcY1JjOexba6221TXUq1Qz1UnDxlz89SK4/3KfLCTM1VKiYUudhvM
lOxJSZYFfG0qnBnFdO09bz4ApnooQFIFnFHb1uLR9bMvL8ejwQQQS3GXugecPC+too9xXEoGeymf
prTmWNEtdOwF7XXDF4WOJWcAX5Ha3cKG8wL5GdHCvPoMlKYWsNeQI123sL8yKYcIHgBfD82pnQvD
rAosqUdjHzrrRz+SLQ3UtTnISjNsB5bq9GrrOMxg0WuTK+OkT/yGJbZAl2CKEjK1iZ2kc7onzeb6
1oV9ZG7R4pnV26JCGJlazlkEb/QWVxR3D1x41IgyxH25RpsoiwlGyJcAaXT93pJW7WqvSSa3+Kp9
7UPS0sThGO8hnad8p6KJJ3RmqA727R6VdcosZqz95WCm5sJc4haDTn7Z5C3mFx6N59qbjk23F5PC
OzT0zamK9Qcs1/e4H5Ykl+9OXM0bVmIhRyz/ttv/WrPwHWoOWyuS1HeriO7Hgjo0tGkzqOVv5shN
4bM9tOsaSNc0PtdjTKCBSyEwTEj0XAx9ia1J4XVJpK5ZmzgW/7JpSW9LM07biHegWuhW8og2qwTS
ggOdLq21/guSHp7yv7afMZUxN9yhn8HWUTcpPKIHmxt3cC6lbkUyVzwjesCd3DYxIMG8P7K93Hem
ffXXGa3PQkaUW+N4mIfLaa6xwVUVN1Oj2l1opNhHd05vf48T0yUzsqTEvfc0WRb8e/RJocUlYnSo
9jNAWsVnzzWHdr1l5bG43lszPXgkEyNx3WTl+j53NZh41j1QriASTRClOA4Q+xtOsKaMHyem+Xbz
EoOO2ti6VhcHdeo+HZC8W0X7YYNoS000nQvEQptujPjiPX5HEq9f4dW8OKsLun/omIshRaMstHA/
Bu6Bg2RjSe3dm5mpIJ14viSrIieN8cyuzVg4NTQbzKla7JXvPZ6ZTducIkq0c0+FvnQuhMl53Wue
RR02n2Xhfw3h0DJ253XLRfgR9Q74RAtf38SROQ88KtB5o+0Utt5Oo3W8mWyw7Fgx0Vsskijc+2dB
Tm6yZPqR+fydyNyr41BLBuRQd2nKHDQP8oMkjb7tibK1+mvV/TXqABCSZBsp3vNmureNkgfXrz5M
7uGU52KCsfmctTfdjzc/rSw1j3MW/9SEipFcDBFI/PbYX6ap/FUv6i72mPBVSj+1a3lnOSs37c0I
ouSlClus9Dl5WYGmEY6JWs9G791O6cwCYMpEv/e729y27Wx304oBVLW/rNtwsPW2yd373CGwsVAO
q3Y/7A/OCMzaMST4WQaQWHVji8k8sTQmnTDel13rXkLpQJ8gHKFR86GNHIz23lztQmu5+j27in6M
SeGw0/fRV3RQtvdO0DzXsE3lYcqH2kORY615ds8fsOmXfrqgzHkE8PTdrS2TAJelGYvC99XGrCiV
N2CYCuAy9/XXZMazXut0Ny7qp56gNo+aoiQW1astBvfUps8Y6YmvDP41Qdydfbd4R9PZEG7g4HLR
+L7QBKJz4uKjTJNcQZiBHrypqnZD6dRJU/i/5w6hJsRNZrccGnP8Pc36pFue13oNvuQEzqrIze8+
r/xd2aKL7vMICthNomM8+1dmD4RIChDNmN4YJcl2QhU1fJZdyvCgfrldcAzFUVcXWIMOHAq7m7l5
+tP6Q5wIxcizdCXYBf3sYRo8VMQk9wIFYeugcOiLMwfMF66SvZNL0mjCiPl/Ex3GMOPMa1f0dz4F
uqPfZG2RFtGED33e/vKVevdDSu/eHfTB72ACq5GozSylEsKYBAzlJDVv41RijuryE9Zo6nB4CqyB
8IWb4HlZnGaXQQWVXUXR5BT65I7NW6uYLVSxi2m9/rFK5GhGvRVN91sr5HJeTQc1Dut1pMjqKgJV
cqQFrk2NsUBRZmTwjeLOZoJ/Klf11WIB2g3fgf4PP0inGUr33hmaCx7M7liY5qsXWFljbLvkYNv7
FXUhqGq6qCL22WJ1I2k0k73n2FOn2Uof2ih6wxiP39X6LdPYJDUqlW0wTl9tU/z2giw+VKhBU787
2q3PUPUUDj6ZHY0i4ZS2egshc+eJ4kE4ocBmX56le+P/dPWmr6yzM657eIkqiSNBngQNRKyRMc4a
HF83shA/KRt6O5c7g5rdkFv4VBeNiJbxkiJ6YzLo7HzXTZpW/Ag4IkSSO3yEDeHmi7/DVj1t41rw
6LHGYMtMolQJMdblDfQpZiGwnJY8+hKKtOCA7ZyOozyp6PQTD5n4VmVquDgQByt6qE3XoNleA/si
UgB5mUND4vFzzGAG5XJD+LrVZQppCUKLrbljld9aWMHOMSF47nr6vfDs7F2f37MfN0BZ/V7thG0+
q97GfZ63NStk2j10eKSm1iPrRLDyaomGvZGbto06bGjdfh5q1uQ3+nMf++boBl99EJDIlIFUbJhI
JWEATd1S1fvoISqvihywQ9E/qhaebc3hk7j00nu/VdBG2pJs+7Q/UfeQqnzzklo+31kPjtmTlLD1
X2kJxDY4SDYB22Cmxy5Lh6BHKYy+R0O39jmZ+Pk9kjfC6rldomXb6E6zkZq41ttFH9wo/ePua4G3
CokijliKsIXfvrNO7t2SeU8G+gzTDiIDWhugdnY7njMu8KQLJYbA6LkaWtKA0BOwJKQmi4Zyl0Lo
ZyyK1VmobTraiRxzHqx8JF6pyklaQReEjxxxC8z+kdUMD+XqOJsOkCFqJ2ySccak3Bfpc8jKsu9E
u2Mc+I76nFHQwoRBPmkfznMFMBGhw/Qj+uEBTrdgsmUUI0UCwyQ2sJtg+84WB0TrRF0tzCwbB+I9
e+pzaDn3zuK+FRKDvtukSL3nLz7Zgx9bWO7k7feW7eSsPmEF7jUU9NjC8Or7m0h0+N/Kj8Fx7tt1
JjkxNjbYCcDfK9dlo88dG7QJqQ8EEf83q50nNAPtflDOs05fmLRV2zX+dtyTuIa5dbJXz3rmgz5W
Vv/W9vrbzCJxkSMql27SHVi7DxNiIuRfTSLKd0AB0G4ifo88GRRHkiCwxbsbPRbuLptXbNJRDWjJ
OmDYRRCLF7ANvKvVl9SfHR5mFX7bI4vNLm7/sRZMrwMCfBhAdHUDPYr/OsRruFMChRMvIX16onXB
8M4GvuqimNo4fXvbvvjI0ZxvRNo1coz2vTPkX/lsGMyCaqeJ2McGNMG5+Z6zaRc0DQI5h29dGvuu
HCZW6N7rlGbDfrScaxWN/wZO4Z2ZYDThWUDgrKxfaZH/lCY81JWIzoAg9uU8vdBJBZhTOencp7Ds
txPrGmvs7oXNaNPVwnvRHpPHMGct5t41A7ma6TB+OrMMkyDKtuHsN5cemvLShOW+nkW5s8mXWc0W
6hEvTYzLBBiTu/NFnG39gJEqYEyWWd7KLs916EPjMdsZTC4H9nH5XPd7we4K0Hr8UTnZd+mJN42o
yom79wApTxZ+GxCyuxn1ee5a57Kvw1PQ9a9eln4hFIGVY8o4wQj5ZXn+M3LBc9oPbD9N+1TPgTj5
hU/xk+eAOhxg8bczJnDfAh9R8tRjDsXCQCgsmzXf8ZrnKl6+madaB8v3rjUs8Q036ffawZCE0jSg
1JnJkpyXc5k1sCAy9XexmIozar7K2wfE4UdkwjwSEKQWyN5wdg5uhyisQtlY3A4hGQ1RYuM8OMLh
xQUwPymU1PBwGWQPMJe6FpF8NIfxeVHlxTVM8RE/Uj4hNWS9dRhvsgwb+EjDEAupHO93VxucqNl4
ijrL2vTavHhGHzKpTwCUUQKKkPykcr6dhIwUHX/61n+CG0phzVNATE4Kdp6naoNxrOkH6oz7FfgF
/AVm3q0LKdcJOo6ouv8FfZsFHNetYzuUjOW6HuRI3xjM02us84WKptLggsYFdWawTZuWLM8CnHDN
eyLxBMCehh1S4szNw8xB1KPwwmTixCwt27LQekj97FL37NJily/V6AwXPk0YOngW+9d6mH8vLuuS
FjXYBhEH5FpF+sE8VNFGNpyKfcWasI2/Ah8hYdWah6Y2Pg27nm5Yc3sbdn/sGQGIbcaDJ7pi32fQ
tRRc3YmCg6FtvGsGv70LbX4hLn/ujs46xAseMcva4n7fmiLMj33Yf4UipjOZ0nhThiinJsHxGo/+
PavLfd4tjBw6lCNN6pn7vEHBJJbhWpXmVcjuNEBogX3yPM/lfUklEC66uEOFAu9Ahacio3whkoFY
AZl/I8x5b4R7rwuZs8YKSZJ06yu/fLltbCSTUZwe2gnjRhs7JwjR04YmvN3BNk15H89L8e7kDROB
lmmAwGGTzmQ6dTNBK4Ee6ZHEpZjla6rNsJH5sRIM4wChH3PuK8JJcvjmaYQLnL0/TzYp5V3cENwY
/61XfS0WpoQDYGFG96/BnINNFZgpXNP9zr3bWjILTt1Ay98yMPZFAblHL+8rOoATW5zQYT+l+IB+
TauNG/ylX99Tnf9GAIF2gDmrs6B0C6bhYDVjwk4zv9MF4AzRnzC2P2kkZaUVP+F8zPKbnkHx3EFk
G09Zx+gUyB/j1VXsQVkTb6awYRRpkSAfbJLcxacXLNciyx97O5xxk4FQwBJe7hZfXUCukQ3Y00+L
hUxuPGAXlx72HDnDCySQ/OCpEXVVLhKwPmhNVLTJJmJnJdBaL0W9W8E+2hi2ulWGIpgl8O2mnM6D
pWC2udl+wOdOG6mJsW7Tf3CDn2gZqOnH8eRwMtVt8FQbxHcIkCjy0rYFEnKadPeriV8Z5LHOX20W
MFwfFubxByaFFHMLfg4Ue/+km39JjXIWWcQm1EyYq0kpYhgYrI/ld2axcRYB6yH0DhvNP2beqRWr
IfdjdTQtg/8OLuCnrpe3BqMXIHlFgoWLhKGKcXegh302nkUTzm87kEiZFx+tc7YyiML8EHXQOPPG
b46pw1x7aYgy0tEm7hrNz1VaiQgtVpgSD2/h8bjV7t7WDvHvIbH1pTbnfgrJHy2QfUhTI/0tWlAq
xAxX8Xxnr3WycEnZxCR5Qpknil/zFI9MpbDMbdiZQOkWqwJDx2eSM/fIUq32bqCviyKRNSxr/gAL
9EHb0eEyrV2IDaW9VGo+FVH/t5EpbwlSPg1kHp21u2WegZxbopnMrC5pItUdIOLAh/odq/FOOMS+
pl7+rnu0qWNT/3FCeWHH+IZhNuPcX/8Kknqmrj5kZrpKrjeQaLt1WQ5ch6c0JTV5UR+1YNOYpkIx
BI3hsC/0JkUYv07kTM0ttLdmZPqi6vCbgJBx63o5e+zoY9AzysOmZ6XHAFOjWO9lOZwl1GBsak9V
Ue7NNN35lSCYgazRCPxP1jQkhE76ylG50EDBgwZHsbKj4UAd8yNqxl1cFpCQLLrBogwYEJjurxUA
WxsRNA8+6JMgezJQA3fpIuMdt/zvxRL5XWvFewKZppOsvNtFdFt5SCS3wfekrTVJ+xJxN16iQ265
7/HAj2WlaGC9lGa5GB+Bf4QHj7ScTdXTNdfuDdExfrlKX0P0RojyEB5Urji7xaj2ox3ynlGu0heQ
vugwEs/qq65hHoZEpCQyoh0adPZudbcVE6sbnft/lpGX1hK4+bLwf8ydx3LdTJptnwgVsJnA9HhL
HppDSpwgKImC90gkgKfvBVV0df0dXR23Iu6gJww5UuQxmZ/Ze20yIq12PPVz9TtMnfAQkp4B48dw
tjO7zrUjrPycEqi0HSa1qXuOLHRie8ZGJ97xT3bD0rgpOHcatmtxbTBl9D0wNinsndBOwbA53p5R
Kt2tm8sv3w0B8PsAn2scnatmBFsi2vi91+6JM+NRmQ7OYrv/cvPkA9ub3LWDewrt4RgtYR6xcJHM
0uUwvmdq5Xan4KiLZD5HyHY3zoC4a7wtVkzIb0zspgAPgCmh0+S8p/DDAcm3GA6uUwxlhzIcniLM
mtgNCohjKvH38MNa14OcV/vckmApNp2LKNoKzasXIgxTjDNYteQRS/g23gfZGL/nExpVN11+oj/L
1BwpXkJLO+ZQQg1LvhQ4NFd1nT1PkuKrnHoemijeYUhgBkXWhKcQc6HW912s1m69zFK3YENZcrjP
fUd0koPS13dsrAuhmW5Do4CEbcQfTE82RWsQMByc0jRtcF8TLFVhCGAHS3DloImBXvRC17HrP6Mk
eTZAZJGEGmLe44VSxe245rTu1jKmYmVezSxjyo7UZi91VfSHqH0Zg2S/zEq3sbsIoNnQTxm9KsAz
wuwFHcsoG1yzyYMwwniTBvFPwupYfe1zRxQbxk3bvHe/7DlMt40fM2TMP00QCgTc0Eol0xp3KlmL
JXYDx+7sB3sUu9COghM6skvjsoGunGJfzPK5U9l+tAMCFKr5TfbpvPGH7HcSUMuXFqdUsEh8bPu1
mefomEd74Me98RZaKB9CO7TJb8nNU5iwdcm5lKaGp4RtdQu63ohpF9irmfZjAckEyQ1URxsCyto0
maS41nEMgSCKtkGLCBnOmqPt7BREb9aS6XlmX7OAgVwyv9lEQsiC0YWPXJCEjW1H2b24fi8y8YqH
vHK/UZ1xRlEEnqiW9FOcIZKvw/HA2nFYKX8gsjdytoikf3V1bu0NFobRTBEeJ3cUk+DipEfjW7IO
QkJKozQ3e07GUyy9/WDbEBwLJsq8Xn6bEQeD3zjPKWoUuuNfsebqcUokMsRU0PxX9c/OMLnSnDDf
YAS8xDMZRobPxHriZghVQsCwsejXrAHRZ7Hqe+eXUTrHNpBbnWE1sftyX/UjKzrR7OVgfO9TamU1
HwPQOCtiELi/hvkAXHReCUmseZiO8VaAgIuMpLv0BJXYNhoks4zHdWXuBXEiLFiSkSMYqUrvfdN5
IrZz8HusOu9qo3E1W7Qc4BGtfS0uffymivjUcO9GI5F5yph/CFm+xCKGfsp4vSCEjnhkawjD09x0
b/g7mJJWhBsEH7XvF3+nQ/z/dt/9v3Fd/uW/+j8IdqHPManzQR38a6ve+VMlbZL9M639vz7t74Y9
4NOSSaBnMiazXFMsCOa/49b5G9cTpitNPMOwlxcr33/i1gniBOkgA9+zbfS9Ni66/8StL/R2wjkR
5En4MExp/x3Ai2X/1a9nIE6QrgcpZvnzf6IIhTKVGv19uI9yfWWd2K9MA3AubfsP3Ml7TEd7TLrE
GaGXTuQxofxTojhZuXGMfWZiMSu9E2J160CZl2xKP8vS1ZIVhHeKcUNhn4GjEXNc2EDGym/CUS9t
7FNUtWxKjNeRRf3V8unSZfaIpG9CXhNzWSy2v2fbi3+NIqSMZ1KGQvmepeXPpnC4LmmjxzityPyx
H5jYL4xDykKfUjUtmJW2cbOLHHlOlUHHGtgmfg2EkyYUdytg+BxTIwY9m68OtJzR1si99Z6QQnYN
2Z8j/6x1/47t9jGcxKGJf0kiPYySjaxpypc5hHadfgPYqRBezaX/TcfwnSR9WGI9No6HOFkNn17Y
k7le3VvX/uWlelwTpPBkmfN2IsSPgIj0FbO9fW29jBbOmx4nUKvbbpFOBSUqEn/qPzhjzCOQOwve
mn4raqKkpKNP8M3rb3KaEN4V6bDvi7b9GFK2qvY4bRDIt0RrJxUqQxDk5Rrnt8vQ3be3aci9blPf
se6eO/82a6t5UAIgJI/ha5HRLLqpu0sa8v/UXFVfyA3qe2HYyR1OS3qwKvOS6xxhjqZG/vftvf/y
XPgLFep/NgH/Hzw67AWU9K9PjVfVZsVXmVCf/CXo4c+n/f3UEOJvwseX64nFnSt8+Y9Tw7P/thwk
WHYd3/IdACb/ODVc+28LWoc3tA8Ax/LEP50a3t8sF8AUjbFjCpBH/15Iw18JO3jB8W8tZ6PHl0KG
4Pw3wk6jfUTlXhhgOaDU7qaGCY7NMFSmsfEYpuXOCserXVrGYfLBbeZjHTGRZcqQzyFN9WTsOqee
6CAKf2MObBALe9H9q/gXAwfj8E8P7v8AmLIXCM5/AV/+/t0yU4K+zEIX1tN/syTX/lyqLIV2KLzQ
3xulC4q9s/csFshnIqVubxfR9wHkyEqRrggPNi2RL5VnEXqLOKtomd8L3sWmzg7tlNybKcccSH9A
HCm97KTL1zSoxT11kVrRjMzjpsFvfBiq4JYGGUvqoYiu//sP9ScE+S8/lPAdi6gO07GwXLOL+uv5
nfnm5Ktae1sNCx0laD/gc9X5RwQFcp9OTntJp3pBkUMYr+3EPQ3mGBYrL0reR8tOd4kzAG+vO1sf
R5qcVofd2Q2zz9ThrJyjgkVxDpS8ps1d6UyVBx8UEuv2KbgJojsFUptTShunx3E8ez1T4qCvKf/h
P0fVYLEr0a59MD0QdGNFKnlXTmtVYptl1xwczEJAq8s4rSzvtZ2nYUPvM27GWtZnv1tb9PkP3Izf
ZQ4m8n9/5Dy53J5/eUEIrlyHN4pn2VzAloMd/p/vPugZg9UGdrebaWdWDnwYYLSRAUUR4iW8U0TP
VfRQaHoyR4LfJ88I+zJ+xW926XzPiXr7SpEQRygb6Xc9dfEFgb2evFhF/odVuNJWhUkkmvBt+giu
LTNBFmu8RB3bv3A7uFmwCRxogjPmT2D7rnLfOrfPNyixUOwGDPogwp97O0t2Hsf9KlPRybT87uTo
4Z6pcesUAY51GwFDZUJUxw/zHYMbnMRD5WvsW7lkbkV1vCV9VR5JRGhZiNZA4ntgLt0JE8xqVKW+
GZJcgaH08o2COHIiTHUF4xVtQ6baVd/ot6mZt4k3LcDwuNxVTrdNGeudBy79td8IyZDvNzJCuOBV
bm88bxmND1F3MNTyOurxOKTel6AlAAWEKdGLZbsxp6unA3yeyTlsns2afZ2VMKMkbuyrdvjCkZI4
eFggbYU9XLn1umcV648Gsetm8nkMp86Rp7TAEmYk1a738UvgvM93g1muKavPGJx+u3H35Bnk/wUV
A1Tf3dtm8hiUvIf9WRyjUj7PPTx2lyN468RweCurYf6Sudzi3twcKoxVG1Xa5o79DYCtUF90zGDJ
atQpbGnS43g3c/OujSq8Uf+hAht8Epsak8atkujBkgokk3rxpqY5GlHOFCF7DVK29qyPutpMkTRS
LE22dWiTCEk3D0/beKwxSmfbJ833iPE61vdw67CfXWmzczdEhrjreLKipccdnyQAoCPe15M/Rqew
kcmTnRn05dakD35vDA9ZTNnBbom5L/N4lnjJdjC9F883ELblxhvJB4iPrYgUbjm/d1OJv6stbsnk
olOihbNc0ezKZAC8Ep0lEJs1J0iLNOHY9fRDMHIpHGnK97HUAr6MZ5y6OD0xHrHHtr2QjQajcraf
u07GmExY+PVFcpxHK9lEgbMvnJ7wuG7CoREY4pTHcYbjc+JHLAbrVI8GfiulPuA78NqMOvNEWmh6
yPvmGMleXlm+fi/mejw0fYKRqsKi1ubpZljyyMNxJIB2ypoHNuEY3ANwTxiGUvTE2IeVH+U7u3EG
XpEruEasPMrZ2blYSWWSKq4EP98VfP29SlCozK7ctl4oNnUARNiPqnNajNlpyQ4xElddmhq3Y2u2
B6Z6rM7bvDpEZc2GA2au+1AxT9jajXyVDvjU1vEfcCvUKzaaxS4jmAxPRbgkIjtYoH1eHpbRQAqP
qp9zTJJxV4sBd7//opxOHTCYvwfaAWlfvjVSVZscNCtLGJTqlb0stXTNRoNbg8GRER0mh/y2rk5u
9lB4ZB92O1cU8WEoC4bPManttrgyILi1lfOhenE3gDKh2IjzA8vGmiEwQ3DEOoQ/O/63XJn9JWvC
q4HJtSvxlQwMJaIpk5sOiZREHbUJFyNlTzIzsERzZ9SLmrkiOq4Igq3ft2zwYVuvzHqKACXNmrc6
jrJSBGQnh2m7J7ZsmcaeS8YGG1Bx3yc771eiSg51ZLnY9cZ7NSL9bZjJD3L2dsHc/CTlKl7VBhOY
4o8bW07fjTL5JG+WYGI/ng7YNhbzmcnnp/1NWaF7Mlsm7Jzu+izz6UK91QLKyiNUkx3mgqDH4dQd
JhxjTNTaJayAr25VInnAKtAszO1kg/PPfCglWs6AEZySRf05kqTYLBpQ5pjWmzFYZHkrKqTWmq71
2P/O8o6TCo0BVwWkwDqrGGM0GjlN32PDBwkEgbeo9xM26zQh5nAI9dEh3M4oJuC8Y9Rui3ieQSQV
C6ZjKi/x8qGLnYuZZM7BmjWiT9M18SLUABqin1DwwquD6k4MDvK2GWxlOCt1SEmb2yTSvrO+nJ+q
fLRuTh6TOwGXokeze4qaWO7wTjq7tDSAY3rN1vHdK6NM7zY6TvUI4JHNQoD73G/n6mloNUwCL5vJ
sLWJ2OlBWrhomy9m6dUb5NlhYNzcTrFytMcLpi//qgL3W6+i8eBpvmRF+u0/PkwsUdKyEbvY5Zlm
4pWvkQ38ngLDfbVm6LZMKtmIY+R8nWWbHed24CDOtDgygWHjN0XDg069J4Em7jW3yOHjsgzPKOPx
2HNJeLq29oRWJgVbeBBwaM0thOmZ68Vbz+B1iWNm3I+Yb5AANfkDOXzTCTnVMaI8vLadfylr62fk
MNGPpujNs8vy2ljuAWs0ZgVT5IwVP3mdlef0iPIa+kYw0uua4ifunGKjm+5DNfuEbPCrj8YMIqHY
ZZirT5FjN6c/v/rzYUjKeMcxePc8vz7JohUmRFSLQ9xMD5mLCMKNk8OY+sGh7pnnowZKqO3YyTpB
4rz7Uf/EfD55Lyz7HpCZ2M5BfGJOqncxyO7ADb97GrEcYQdrz+/F6c+HIs7FqYoHD2viJLeqaeZN
gE/ikPZx9T403Zdv9NEj4pPubgUnvHvxOo8VIvShcGBmbMeaomhA9buiCIVLhcoJ9zgcg9gqlwm8
j8Z7N+PmM8smvfZuMTNZm9xd4+mGpUkdX4Zhm1bKuzeFeSUGJDtrzBWbBmnCxlgo5nWaXwLGaMPk
n8flQ7GAa+pmxEGQR8W166YjRUSIhkBZq3h5X3b8MfaE7uYYxjtV63Tpi/mSdtUnyUn1jrUa3PJe
nEkTsleFhdRw1h4qkij5HifYbNMknnZEjeDaol6CuIPuIURez8ILD6T0mttITDZqjszbekO+IVX1
Yod5tq4g7B4Sa0FzDJLKyFsXrgNL1A6djTAV/LBs3qcJhxlWGDwXuUBHlLLXTTsePWn4em0nE1gg
eG2EA1hrA1GA7ZjjlrLv1bXgkKqowBTjEzLekHgjc0QABDbVnf6Rdcu2vArV1i9h/iQx6djZ9DvC
fXDonMUZM0y/xsSst04FaDfMBOIOMzop5lHA2gwkXFQ1ANvidqtkdQ6nBDiRNU77KXFQf+S5f5aa
jbiLNqlEIkgiA+JxjarURlICvMmAMiOjXTEVzU2EBiBwbyiWRHRrr8nwuZB0XRyNLulPHGHG3hLB
nq0UAsEyjQ4RMxBW92rb2uWNhxAlddNTc8zmC52OPhXYLh1fe0evFqciD7PHLv1qU2IberdD7kbf
M3r2Nc2IykltXoGjgwoi1fcqzunrQO1B1x/rhyAN18Scfo5m5D7NSfvdxbOUj/79I5rxXzRG9SZB
QT/gHmED07v1eSyjnyRlGdsiIpEgl6graNbDTYzuO6SQOk45mCbfD7ma/Kr71ftPM2RhsCTetZYj
HVj41mIVrNu5u2HZOViYVVWRZTt0ybxXG/KO5HJ0J+gJWu8aSJMVPobYczkKDoBRD6BewD9aUPR3
mhiQAK371a/d39hF0U8HCqkZI57Y4zYrE1YDpXgCHJY/oWQoap4bVItoWIS+czIO0oX3EWAGbdDX
Sm3TXgwQUfuDa+3MzhuP2iEuy4xIZpyGvStLOnziP5G79tdJK5PtBqq0tDLVOg/tR+GTlwQ0Cftg
YP8yETBtOVYpTcAQbf1hXvi7Kl+32JEPYYz3YIJ8fyFA5UJGFw9q0D7okVVEZnORzUsKWTSs+e5d
zgd9rUh6RmiBKL/exh7ybqAsOnB5qAlzOGksMxBM3deaHEd4N/HNj9hXi06wwlCtsWKyeU6ZZe2s
FhdaOrbOo8agMqfee+ep/D6Fzi3pMflxU7Ybkey1adAySPhB1Fgcc6VLwjMdWVAcY6ONNmTPfADu
+xbwTHjND4iNV69qwo0NWAM4/g3pJSgTHt6Nzezv4glanrYnIkO7jntlneheZxTVNE0GPzFjv7HG
9D3aQHFkwSjCLKr3yAijg84MrIy5bm5/PoSQl1puoselSCpG65I69XmmE39CJ9FckU2eFxum6F/L
nBnE5E1fNKrPHcz/x3iOrHvVpHdtFskjwU94nareO2em+9i7Bp7VQlVvc+JswJxNMbthpRPrjFuR
Fo+0gqgwrB8jzQ6Ghfl7r5clYm2+V4K3uO9X/oNDI7nBnRl84JfbytqSv9K++M2eK75bBvm/0eRw
mKLFYjfSWDczY9NHhHv608WSaQ8Hd2jGPVycjFAHDu+2Tc+wJgduOjwbpR3IVTfM0MWiIoZk4NBx
jY154Z1zbmQxnQZ/+AxtMT/JoAaHv8Q/zcX85jdDcvSQFHIMD+Hj4Oaf4aZNBPljfasuqbo1BeQm
KuHg6JcyOVtpjK9PEPUweHa077tgenXMTu1DDO+ATcbNMJfhITfIvOhmWE84yxz0Na54zWYvPaRR
/tX71reIkdF7YabjNtGc+N6EmtG2dQSzA0d06vnv7MuCndbcMxM6cFw//YtrsYjtBCzOLrXHEzd3
vOq6cHocZbIZlWyOqrchqThVsFMBrYAb4tergHd8c3T4yLOCV7kxZ4Zw6JU7TwSHTlffpvkWV1X/
ikkteCCs4YQ0P9ql3niHm0GRYycHvx72LENB2SVs4Q2twQTP47mIFWy/rHsTw0EnVbCPSaHYVaWW
ByXYqM/eh4D39p4PqI18a6Z9LLGNWI4OrkUYfJlde+1ba0arKo1bbam3KX3guTHeK59xhzsF8UEW
RIdEs482O6LR7rv6heXmgCkPmTWP3cVgVXd3Wob8dSmNnYsfDJ2Da77Homm3WVGdh6FDoSsvDeMM
oMqNjauRFX4vFn3SIB6SxrFvMJwXBa/xuUhmnyddPwqli02aZ2qXUBgYJlWAZcJL6JI36WqczFQT
Yg7tDy9kU2ln9U9G+eUarO7MbIH1au/hGx1Rce9Sxn6v7sCWNUMjh3gX9wCRIthqnCWAMW3KdWYZ
eg192n4DsnSfu14+qjR9C7XMHuLO/MGFYmwiF7UVCW3RfSbjb91xsx/jjIXqZHjEdCTKWZf94ONq
FfPdHIkjktD+IqEfrBApVRGZR5UiD/KDOym+xovBHY2Rg98BcngeMLK4EE1YOpb3vunVVRZohK15
Tt9J5wNFnUC3YCSVvSc5R3EjgS38+VvHNH/Fs288/PlL9sHIdtO3kje+ch2UKYZ3MY1ofBsar7/q
ySxpt2YoGryfT7W0kCsuvx0b9qygsbtt/06Lh0ostIAo2LZPLTrMFK7mobGM/MXBK/hsWYhbln/l
hPgi8ITxclDJjBOBDXHXQSr680mdU72Sk+FxpBT6FdLB3/9VoBr/nOGwXw/CPahwdt6wh/8oUZrE
Q12/ubp70wIWHpGpa50O9rYkfrIuNSpyFsXbEmql7dXTKU9sBB11cx9lH+4DFynDNFDV1oo3s8uQ
JLEfqTIZ+sUGqKchZQ1O9MnGFKG9lSUMWCekVJA2czNGZOFx8uNDXDGlTeWj6aG9SezbjH2e8mnZ
6dt9gEiTmJZlpbNDa9x7DjKIsDF2IF5vhPsgRKbrWunQ3oHoJbEwQOzOKmde+8o9VZ1JlSkJaUkE
JmklUAx5lp5x2eoTxCgBom3YmxU6L+JQrHO/kGLB3D3UfnMtpHhLCZLaD0sgUVizrFLsqXuCEjso
pZvekBOTn8S5Ta2NwAPKRxRDsu2dEuhAQ0Fjt9lVsRRf0f/Ut3zqPuYgw5wTVfeYQKp9xlOKliGw
NtRs+bGCDnTtIrwpYXUx0+57jKFuZ3fmh5K8tP2SEDN2XQ2ez7BG6gs9hdgjjLoL3oYx89AqYxd1
6ogmFrbYydIGapDWDs8i/jJ6dN4NSpZWQeeMgNnNbYgpFmGHP1fHNIxCRk7tYUoj8+zEWXEyYhb4
g0gPNemiGxzIeAQo05GIhU9tEE+bXeC3yY6hz5M9HjttFfu6F5BiFiKG0BhdDUTAKovOBtIhEh1a
PJEBV4XdUjxYnxiYu7Wr8nNPQbOxg85Ze+lQ4cXBzpDCWF2FiyGo9qj35vk1VbGzVW30xhzkCS5h
dcAe9SW7EckPEzmf9wN3J2rhojB6LLmFsVPwO1ZJnj1kEMuZXbRiM1mcS5P3UGXRB3zB7x1S25pn
3aDCZFgqHks2NGsqZgCfED4vJJM9VP4ijUC43zAPKr0wBdoY9dtJJJCqbePm99+tJnHO2ThBDqps
ZpeYg+aZnq0sSE0qcsiZofgGPoG4uzBlAiQG3Dh2625rb+y3QJxhTXmfDDrxPsM3r2q73lcF2tOx
JeGp7bN6G4nkK8prY7MUnjHjny1SZZYWwJHBRCGytk5ORsmAv2NRAaLMc+J5h5u3PeedHW7qDhVN
OxXmyrC7/phnFAKwpUqwgJsWod9cCgjfPhbv2qS7ZwsGWG1CSrU4TzB276LefhmSAPhP6lzbrOfp
8jJNs2iGECGLxaOTbdrIn9kRxdEqLwQRbFZhwZCxXitfDsuc+7GPNRpLQ3K0iHpmJO6c3X78Ylr1
QJpAswOzu68ZycIZea4wUq7rqRNnJFzniapuZcr8RyDlPbKseh8F80dPYcZEyysgp1nWHcMQeXJw
5NZZgFKbqpGLRAN1MUOXCAtusFUlL5FPnKgJO5bhG0ZkDZdxR+eBDRStK1LGjHsLy3FM4Fp90RUK
tNyhfQXmTmIxoaoN32iTtNc84esBXEhOxqIdd46WYZ/Q5W38hR8yMYpd12H0LRgmD40noEoXxfRR
WePBmf3dbLvjAQUCr2ojP8aO8VCHdkW7O56wDCP+dTYtp+p5lZEbefFzSmquj2GTW/AiAZodahA9
nJyOw01WJauywzGmSuzVgeaxYx5hy6E+6VZjodPZE7i1/sSO9tELgowIvj46h+k8nZhQNiibz9KY
y6PHiQm0QuwmNdyNJjP3njDecgaJF/wlvJ2m1KTb8d+cMje25hQfDOfRY+IAAI3GIWbo8toy2vW6
8DEIVfEQ6OK5L3zvBtl37fLdfiC7E1stR3gbaNLI8rjXkboZBWnGlRVh0vbsna1Qj8bLH3mpYr7G
VcRlHkQyfP5TA6EyW/dhqF8AFq54dQxPaQbBtmC7gKiLzPqkzp/HXgBa7IIzXGlB60Yb5NXWpyWH
fF1afbHnqTpZVgV1yel3ccg+LHLZDprC+WExqiV80DLXhqjCYwOQXLQzDbMtilUJUvnoZO1tLKuL
GFjajLWqMdQRjRw6ul0lhBKvc8rjFdjqr4LKRQ+Z3rYBFaG++yFivhEy2FVNdIAiZA7UTGmC9Fp+
GE4oH4yBn9xcQtXq8Y3iqX0URWBufNK+2Ep6xtXQ8fug3IurgwGlKLycEdFiE5Eyo0oIi61bfI2Y
miKn+t5niblLSubKlfRIAoD02bYOwUNQT3XzGCIinsYe859ufsZts9doIlCAMm32OYYRnCZX8DJg
tcr2Oov55rgYXEVfBLjYHPR+ZXOXiuTxUP30vAj4tVTd2uxYQ6heOacJu5FnoqHpSr0vm5zaNc9D
yFcMT4zxOfHcfJX28z7K5hd2SFyGVS0g/nCnjkK/ALXzz4yp9XaoUcYq95i0WPpbLt4zgXMUAb6+
+h6bHHo1EtHRetTspKy4kRcy+/DN5MXL6FZ4z4tvg22Zj7rMzzlItGYMyz1wQXKAo2nfYWOChd1Z
WMNMRNaooPcpoYzI6Yx6Zzlc9hEK622jiKQwsgFImcvULnEx3cX9pZYk1WoExuvZfwCfUK0N24Mh
UHCTzIiMrVQ3tMsg4sLKfCEd49RiMT8opJdRqORGQpTtioEyzcSbOI9iW7RsrqrKOzGDYkDXbUtW
7qaxKezSP3bYlMd6XOy+gmDQnjhXS0WbCMTzxtTmLS+WkAXCa9YpTaKXVJRGuPLYnoFiUrP7VTTl
r0H4rwahu2vbqn72Q/BQ25oKAl5AMLGuJGVCwgtnSO/0075wjdfWid+iSNe7bmTOZRAplxR4pNJc
OBvPWvSVuBSqSOm9cB9EazQbX6ADCDwmReK1abv8QgVk7eqB+YyhYVI4jOHO2ASpmuJ9nhTT94Ds
Rp34m3xCOhXZJNQsnhMtyy+XcOiTsGh5qBgsZv7d0TAY1vIObkFt+6+YaadtcHICV7w0cAYmfN6x
9DDLzeSbyKz7SPpA8I0Ne9hklCM2aZLDbDzz/b+ZfvJmZOn3mHHRyhfDEw0hGZLKVKciZByZs64M
PETAcfw8iBIs+Ij1yiQX4iRGD1VFYxy081O5NUbTeTpoKvj1hEu0H9zq2E79YQLHBUmQDO8SXFna
SAajU/3EtmIPn2kta5JyAaMsplMyE7x5+CSvmFiVAZtHkKCRr+nnD+6EaSeZ5SbXGjS56++jCtdI
mC4owmzXDnm5KzFNMqvVWy7+ltK9Sw6Gkb6kcuFM5zWgWOwR60ald4xfwWsjsZWIqt63mvQoTVAR
vpEs2wdhBsg74whIKeXa3ksuuXO3Fl29GqpPtCLREzXsNz0H0XPsREAGeKv4ugyuxsgwi4Bdy7vG
BtMcV5KkaxfWyTAapAeegWsv7cjYFDHt++RBn/Zv/WAsZ1yJ/yIwd54N+URFs1hVKDqQAjxNXqE2
KOrV1lQL05rNyCqeY2SvM3Pl1ACUHibi3sFlA0MJJzhXEP7QHq46B5/ZrJibwohhLM/2zpg/KiYv
bw6NBgfkkUxMaPd5RmoPvgocIBUVdY37JXN7MJuw83cDese7p8eP0R3Hq4qrYVt9NfgKgmVBLGo/
e2AWLVeT4eR7s7MItJy7bj/P8XRMKwkux6X8L0fVbSVd5DGWoFSatP0tm349I8I5UGZWZ16nTUPN
2Ep2mIrUy401Skwo1mvHcnIP+f0ViDtAk+6JUox4TmZ1qlPdJlSK2f5PMYY2ZWBdUQMVPwhN2rSj
7HasGyD62u5bx+JzFSVujKQQCIqPAROXzqHM54cA0xZAeAaLVCqfDcve46T9b9jg462fEn7qIHEu
PfUYj3V9LKLq1nJjH4bgFkX5eAF8ZENMnx9dmD4Hz1nUc51axN3Zrneca4Dp7ch4uVnVDBwOnq1f
IkJKgGGQMqUFwnwifoZMpldG9N7WxBO/yrHhQEABR4ryckeAXLFCOaZuQUh8pefOj2nEDcjUGK22
fppzlBoOjrHNVIa/E4sBvI1ckH3DG1UbBWG74M1a9StRAP21QIgJG+HInQokpeT+iMg8kJUxEHgZ
E1+CRouapXyWRzYezdXt5nPnO+K0hDsV7lkJIEuee+PQuJJR3WMiwFHTWfgQCmp12IvBjvAnirfC
PBluyPgd+2ATxSfq+mBt5NI+W3UVYZDNeQL09GF7e5+U5jP+WclgFgQbKZ/NVMUHx65vtQNMMC1A
IXctAqVijq9aoQ3Hvq53hUDiDtGvukK78rbtgnVa/Al+TZhOUITyqjou9YUCRr3Yo2rP6wNkDiV+
Mqf94UTwhUdreUXZlJBxaz2kCfe/g7Gfx28X6dm7NHIpyQuRUBakyIcwCM61jY6j7DdFLJ+rJIh3
uYjhfXTJi/bFmxKRZoPCsFMVroLo1x58T3DYO6O3StKGLNGQ51ALMudSj9Uw1X6Gl7DI2FvDXNuZ
gDsO2TKV7kp4RpXssn2fzO2D6VTtQyGq3/YYD/tY8GA1TjpsegqrBELwJe9CE0CQfXAz/ZPLkNdW
Gn7CrwFPajIpifORCRY7faikFsCQP/+TGLJrsMCvR2hiXW4YR1UGvJw6/4f2ljljZ+PU6WhKdXDr
DJYKUOhHowN3XzABa1N/rSa6uPm9ldFHpMcvyJfgmQA2WWPDOs2ugo1DY4JRaXqdZ/AYvc6vYzsR
ad0v/xOnGSYlcVGOAyiImxbIjHsf/4Oo89iRHFmW6BcRCAb1NrXWmSU2RIkuaq359e9w8IC7yZnp
aZRMkuHmZsdCkIlwHn26s851UW1J+LYbHmPmgoItNN0+Xpmk/LZNI69Gs9CHSK71uiGJSZCuM8tl
3bEJd8zo4pt2tfZVeaNryl/ndt1wEzF/kxI+QOv678pI8ZkLyNArSXWk6iT/hKQZFbPgoWHxE44r
csVegKWKn1ZBFjGMyJwH/n5AV13EhCBwAtQO3bcDIdw++OcOg5wE63BZps6mr1BnLcvnkIQRiTwz
jDKG/kGL2aYogjEvA/SUhwnLDsheBZVrizSzrFVLA9Nc5hQuOzJ/BG5BZ33BLOnF8CFaVUPHkDq9
TeMmqgRLFy6GdQsn/OHrZ4/HQlDT2EEtYbhj3FgVCIB7y8R7FwqPQ4nKRR0SiLBk8enzoyGcYNzM
Cv1Jj8OTRdvXuhVut6Zu6sJJ7pyWZr12JVv4xPMuRtHuMytuj0TJynNFuTTWG3PdFTgomCraV9XQ
ir1o3OKk+xmYGGyGCPcfRCG4BtFP9sN/fxQe4D15zyyduCTSvKs0jq0z1h+ebs7tLNcuFndEjwFn
ZtZDtezUX3DJpBSrRplVHF55upfLfgi3XQ1VoENXcTXVWpQjC5uoVd88I4/uHIivpsvs1IMpr2SI
y8Kv/MvaGhQeyzE1aWGrMZDa66pN3R2Nek+yQt3KKH5aklizqLKPPbr3nA7TiDNt9aAhu+Dj00PO
CJOdTBxOrHuiGSauftmn4Rm7NWtiOGY4xGim0myCmzmkZWtqBmyqdZYV7aHAooUfdZ7VRz0eIRbF
CrSNEXcTszjqBuDHJQq32ji/pj9Uu1qarxxs56GDTuSgZFueheuAW1WICjs3KztftopTzCECc+NK
E2jD1VOz7HTZjOKmOIlYJ6yuPB6MUQ7uMrUpf7EDnBG41IxjzcgFPkJQADEGWEFG+wf5FakvOkeA
QF46R1Ei5fsoSKJHWBd3SSDX6zJtM4xHEXjqNhjbd8Ut9b3BbkbtkSDLIKQ6oH4MLBPXFcoJ7A2k
bhGuBr2vVlDWNp6hi7NhkwxkWf9tqe4qzm0sMVXN7aVL3+qUckboaIzaEjJAxBQxBjvpxdCukizk
BhWs8eXPh5F4aeImLXxeDZR1GT+jwLGOcV9Vs4Ijr5WiGakp9lUrIbEzelW8iCZiQtIN/b7oIX5l
mlssHEPFeTC95I5izCC7h0vFCcuFSxiO5urI3zux5e1F7Bz6CIJjlg4eqYK83vRes66pk2Uyorgx
KOQBxD+7RWq2lnqTf/Kl2tOlL9vG3rhFTL13p+8Vi+erl8k3yjGtFfBVsQcrDttDa1cmpJcVPrO/
HOfMvhu9HPs+L3aWrIbJIZIHmbVt8/X/rvBR4rJBLlGQLgAEuqswh0kmyR1UahNt4ZTjbhyT36EQ
bCHL4Diov6HI2I73zqXFALL/38vQh1fbbrw1P2Vz69TJrOCIym8xe0VRTfMaLet7lgzBvjV9SSO3
O2AYADORBOFfrg1i2bqkwweNYiG6GIBOWSMmsenBqRc74eHqbENSB5kFoGdUCebFbb7wYVAuMuAp
S9rI5jUFyVBIXAqLPAzcmIu2auXtCt5bS1LSsEhTqztwE7ukTV9spIWbogB+s6BHNkHvoE0vGtyP
2sh+OxXhw1dJ1rpCqLOSyIsSeaugqe8iBM3Q6UjOpEIZmO14HuLIAeKKiTini94WKf5PDo0ZHTpV
6/0UDTnq0ZI3lSFnkYp8V/gDMbUcL0xTfPL1U8wJ2G9LR93TGCAAQjZFiQzVW6mbxTaXdHknQZUv
IGcFR6uWOZiAYY0eQelRRiynIg9/7kGmhisqEfPvIiPtoipfVmIZ/0IbI7sXiIVbxdY2w9C8tSWp
RBjw97Js+hsMJL3S7qrKqWyopADnU5UzMzeTn4ZFVUr3OQ3A/2BXntrgw8naM1or8rKmdRudXcaq
BBW90pLkjbVAeSxK9aYosQ0VODPf9MA/UiCDKbgVymGYuOksk6HFsCyHblMV6zJOaU8FrgSV5qYI
rzxpWnom5qheijnQsnwnBkT6vKDos6SdED00gqjsQAozBDAF5P9xBmWsw9epBseOYYjvx8WxlGnr
MmWEiNmQSOKblaGaR7WeNmepp80HDFP7wOGU0xDRjyr85ZnqfBm1eXEq39xiGThIO/I3rLDXnqpF
UM96elI15tFRxQhMYqajY9WOl15fIEd7HtQemzQTtTrXsoOLR+9DtlMqdgKNm/UE30t/4WXgSAVN
qpu4gofZ6krAUoGBCmH4q5ed3CtBcaFzwr3rPm9O3J1I29qpoNx+a6sh5vl2qeoIfSNy+yYZ4QDG
Q3CygzC8GYMz3HwDTwNW+nMROe+FA+MilKXH7RIEmuh6KixYGi7V4BwGcXcSRvRp+5n59DvFP7Wp
+NGmZq4+0V4uua0FP/i5rOtoHaWNc3BNDfsEyAbO1uOwRLXHKmto9RKJ0lnzBVuLTuf/klgRPDhY
WuZhysNcsoZoTP5K6Rlwggbd2NSOx6ZF1TNYjKHAhm37h1IHHI4CmKwHqmZGk/i0k2E0saJ327zj
Y+2Z7Z+lGM6VrXabFjG37Kpgb1uWsgN9WLYe8VAQGmDFD4U7SjYeCO8qhaaKQCbQPBBXVo+BzAEr
51IYu9O7WGVJNgyUHfTaDhV/nHPW4gJUEIeZ41l0Fdoxz2kt8D0i00YdsXRUizWXiHko/cg66O29
1BHl000UYsiu2oYBzCttTBhVsYBS0M9NM+oPSc+5WgKyiy01P4TTC+yKtV8aLCJGTZ1ZVJ8pvEMO
juyfhO/9bUYLwKK3s2FB+SOhTx96sG3wdSeKfgCl1ex8firHRn21aQQQUC/fyKWDW4ismm4xpb8U
JbfjBs/4LuUYitmm43GMtMuEBTYfjNFKCTmFZwNQa6MuBnIxZABx5dNc6Z98kFO0Qwa3MRfdSWLD
CKSloUlQuznG6lJRfeXkOMq48yN5g4dJd4jWn/97saZ/66xtbwLmrrg/c01yUMUf6KyqDD+w11vt
2qqtV1IG3dkY9PI4tPXkxIbrVPqfUNynIGKRsNDiXNxzr5xJpfE+R9UBWSdoyIptdxW0pnaASbBs
bcBL1Dpr3w6tMJrbJkt8Djt2+9MtJotXfQY9Sbje2aq78tWH2zaAQcCK50PDsY41D5DVqDK1NKVm
7vErXciEBBswwJxMAzvbAbH34c09Y1v4jyi3j1lGBjfPzQ+ri1Mk0wANvYPm1bPS3utAugMVY74a
oyBJyQRWKTlkPnLrGl0AYdMMbylfJ1z5WDu5STlcckg4bPH3g4Ggz1AUEIhWIxpSbQf6jTn5J0HZ
ERR7ktj3Tx3yLyaL9o6eEyxkmZEwb3Ry33X5FD6OAL8DmGfg1T4R5SFNneRHjCSrmq1fM75RQt2c
AsLCTzRS0O9+BaJmzNOnpzcZI1TCgUo3tjKueuRZ9ymVCmmAJBHLf262PpDl2KmoEspNfV8N8Fm5
dbZLQyv1lV7A/4OuMT5q/iScaEesihcWwxbgFoyWrhyRp0v/pdrdqyEzey+t5Gfs8GwVTRqffdV5
T5jZACF0t6rEYo/ObZzQy+E61B/cWIuFNtY1LhoQ1Hrjv8j7IMXmDoUGZaPdVIUmEnUwlKXT2dco
9SSoHjmsqlYJT165q31O84U3IdF61krQW/M1j6IJEeTCo4hddihsw3x1wpFHDe19yLG1h0+iGfYN
W/KFJshHVIKYZ2543YeFwFuNVrpX20oe4jovl5RF50sVCOCiw/R50Gs3XwSBJzfziGfOjSIU4+bh
d1ylg8YpBAyCn4ziGOCxm6ujXm65t2GGASa+JbmBT8Hz1hnhWVovvGGZlZKfBi0VDJasS/QMi6DA
VlwGhrFqKzs5BnTmsfwOIy/4YkMB2Lbo1LMA8LtLtGRcpePSoM3niYWFrRMR8hQCs0vzzsPIAmud
4xeF+qQtMgp+HjxP97Rf2ZvcV+0JGVsgF3MZQgYqlwwn9eW/F5UunY0/YiJQIKTNlLAxl25ZaHtP
y/nV9MApbYhIc1HrwXvWgJTssIOQ9dnaefdswrg6ViHRf9Vtdp7KSRyQFRaKIffOgVt9JsB+diNW
iKNTyB2n9/iWTC84sBZCyugz5xA68qzkamu/kcbcXWfFGI+YnkDSmqe0Vl9Zk3J+Vodt0LLMH7wI
jmSEap/Jgqujz+U5y0fa3rpNBYLwlCEwQ4TL9e1I2fiyHGxOLr3/7HRsAtC/X3HUJ9uKoP4mwJ95
VSJA5LIkWhL3dJDpnnwV0dlzKrEZgRvv1MA9jWYXn0HXNNcuGTomGGgOfo9jsC5EsNaBSqSR2b9B
cLrzwbBKBXdfiLcAdCOlYCUbQoKZs8wzuH2lcPsQBhjTlBPlj+21acb2mmfvGYPJxtTIluGIGHa1
6f1xDg2WsSLUdZyQeyp92uJIwQGC6V37kMTQ8UM2bQc/CY6pS9kFMB/v2qq9d/VsDRfTSBdZ5wRE
+0Yb400xWu2x1q4GNAsgZwZQLDzyKu61HeJPtYwU65EDy+WqAJJAaUSjNfmqk6SvJQu4y38vkc4Y
0zCvzsyh2w2xkT3SJoyuStYsYXFPNWj0Y/KS0R/t2VcXTtjCdfMDEGdxc0QPM5ej9wlyhP5qKMEK
c8pELSvkF1+LBPtsu/aMaLhgMENnJAS5T1kZBX4plmxwzY2pS6qlp12g5abXHPwOCzyOI4i2cl/Y
nb1QDb6ZEjvgqvZoZYdJSLELMhkbVdVYpLolj2m2ikr7ZE4n74i7CSUlwZcRxPt8SEbOlwDZ9JEV
I9bOeUKy60UxWADH8GlO5yJOqZB8U9kvuXIlnA+L6ufE+RCRp59brTaxuLKNVSKl3bCnEBTbe9pa
mDB+rGJ8aZRMHEGGkRxvtgFGh9PYacOJHomvalC1nUQo30YDJjI4YBOknYhqoCTdmW10e05H3UZX
UCguCbrk6LviUyO9SPYvMrm7aN0xLFdWkRt7jb61C6mAdTa22TLIqFOLsWbg/BdyGzHJ7luVTV0V
BOPGrCh5aSz1xG01/SyEdZQgkc9VV1jbkFDmrBkKY1WYerKgd945eyZpQb/O92XOKN2aDfyurP91
s9pd9pLGH1GQTUUCfAsWkUR28bCILux0UPaEZqkWcplxtZTRKiPMOjaZv9Zj743wKt8hIEUtNdgH
JuN4qXz6WF1dE5/B4G7Q19qvJDbomrULGgWjlgvd5GpwqeuAEJwpLAMHAg0aRm9q9aZ6KePNzMKN
Q2tXX3WPtnWGk1Tr6kIV57MZUjTxIqGGI0+NnRnpHfZhh3qikroKt+zNI647PpMJKsmoDH3Fatbf
BLEQBLoYDIxBVLc+44tFCv7BhHDXOAbO+tHPGDUye5mhhOkaRclZV1cHGZXFlmJbUqUDhNRMsvdK
k0ue05QQ/XWeYu362DzqErZ8EGrPLgbzVjZflYe8LNPiRMbVPrVumJFcc6u1Pnl7VdJWE9OChWKb
L2udGleUPBWWDOck2yEyGzNefNo04pCT8KuzpjTiLG1gukzXbw468bdHoHZW0D54pwku2voNlD5C
Dy/IXixfiLWdbSmWRm9gGI1HLDGSytbJepJ2dnSvu+ivaaV/yGmhChf//WttK/6hDzLWWZxLsBfE
q9SqYY4TZDl600ulNVfDwPbR6GW18Oz2SEGrOPmDNmzHYbIrtHOGx/EmIyM8YogmXanoGGtK+1pq
KLw6XRPz3uBvmunggCACfYhCvaDzWLlEzqHIkCb87CMUtXmyWqCQZhI7UCkVgsKFuCelKueVGTnX
/168lsQccNckyN6NVmarLtFBkLEPu6p+X+J4C5XvOpYz1RwYuFlGd7ncMo7YsOBcGHrErczUlB9q
0upccI2+SXz30aZ+fvB991bY4yOSunuXIkvmvdL3OHPocbeqpr62Pa5qm+es4ZaXlgy7RwphS9IG
LwaGnoo9nS74Hjv6AE03jJ7o2ECwjbCcFS4/vnwU+hG6BsSL2r1EKSkTpLJmETlGv8Ylt4rMsjqL
stSvev2EyVHCFlTcT9N3uIq9gBqwgAebDEFIWzYE4VITFH5UQl2EhnynZ/My6EoIybOMbp4SfwLx
0ddIcmctySgefWMnWZGoMVN6I4bswbUpFvwUVTBkHtVWeiufDTfHDTcS42Eyjky3UeAfUwUEnUfP
rLq2geAo6rvHzBDNwtQQIQdV+O8c6LZYiZu7j3V+ZcVxddIa4wsMj3JM0rY/mz2bItVpzV1aTxKY
Rc9KI0r3U3HOhD/uZgquX5DONWTVnsawUF44Sqd6U9CAObqr7NN8YdCOTUY/2weuQeTdH4NXyAwU
+wpSZJwUW1nlyYkKkaUOnJOKMO3guWjbINeTvaiyw0hy/qJTWjoD7m/bq4oQzAe1FodCU/85o2Uf
+CYOqB7xMVcVdrm8zDTpipMAMH8yCwN/KM3Vm5AhTDXD7J6j0NRFR4tlOXpwxaP80CqmtsUOUa9w
CDiX/15Em0hc0FsiyzqZxEMl0CQaGlzJkWCMG1DZjlhDRzrkPHyMY3ICAb+Byp0cDfK9NG9H5kYE
w2vAm7OuDNhfBVMpB1Xu5zn9m1syZRcy5psmt/SjPwnMo86yLJDMY2pCLbZaoe1Qh5iAd6yD3WCN
B84eztrgWtzFSjqVxNvUR6rPhplqq7QyeeS2tbbyFhRKx6I47zJrV+rURFXaJGym1cmBtmoEQOwd
sgHrUgK3LdzKAkXwN7aqsdVUHChdPvVZm1KqC0i39qzqzGKZaYyNogDU5HNaXrteaszHAm7B0Jv9
d+Gs/IJtlQZ7eGdbmrlJ9A73imfucN7Uc7VMCEBlbBMN++yV3VnCg6TcPsxuuhWtuYdCzw20/Dw4
cpiliC/wvbA35p70H62X7Bv8mnNWRz4lllIetFgHVMx7i0mWQKOh13fAm/TbTg0s7DvtUxmpxS0z
zbuRNv4lFMOr7oV5TuH5oJWzSEkn6dIVbMhLI0tu9GL9DDiBeYbo4aZsWlRoPCd4RcqTUhTv5N60
Ta7lVPAUwdn2KcizUONWwuzqR11TzuRDQl7A8S32iZGV+zJEAWCRs4aErOymvpmdOb0UTs5JboqI
Ywk/jGasHlzEyRre1g6eJoO1pc2QDpWTAYT5xP+jn1OnsKYf17Fr0xVhRcXGwWtayb7e//eiMhfu
6a9odiLn4o5gv5JTgvZMkwgW59A8QnYzj11rBCRTUD4LuzY5bo/ZBvwtCFs6Wm51WBGQ7pJsXY2u
oI0QuGZsRuPJYCFJxLR+yCrgHa9o+ZSZqh8Jnmj8RwNLfNVZeq0OHVWjbGDBarCgycPWEMcNbdvL
4RL3CCfUTZPtzigmK01c7UYBUYi6hkOodi/PVct17PPWSlXjKVjLglcr//9FTv9ZKs1mLKgkzage
LsluEXpUgNHO7TQ9V6z/wSXMk2qwPx27WWf5pbU1ogx8L5B58zdhqBs3x5NbsvRD9QERrNRsNqkp
nDme9xsbMA+bqT8voYrYpc8Pq6iHiEw7SW09UuT2SA/4XmHHzasBF4kK2SUo6czQ5YTDrIO3WtIn
POFII/dv5CPP6yqNFgzny//+CioV5swi+Re9itF9TzW/YIeTNzxAbpFmN0eFAvgpaNOBbjaA006B
1j5/hF3ygllOmljacxIRVDE2uDNIms/sFJvsIM2N69mrQnF/Jj+aHkWHNHE/7Mw7m1NMh5bOZaCT
v6TlD1LTuCQ8SX5pGKAi9+NH0xSHAUs4cF44H9QdL2Ofy61n6T9redOcAqSClIcV3hRaGv13QoBn
TRYfnKQ56HicJItlXRsbGZifbeE8m9I8IuztKhi4IfotZ8H1UKJiCUv98+36TrDqI2XLgqIx4R6U
h2vlt17IjdvmtK1rbrOOVUzZnUotOdsk7KRPi1sE91YC89pLd9UjMM0Hei0SovVrF26/9QwJrjHp
mPVhAPK5rIZeO+DKok1x6uufTXu1OvNLa9FCysJrZ5LNP+42QmwBaPNeP6hRg5xj3BI13tbRtHhD
AXH6g+L53+3IFQXz6miXabbpEAFmRiFxqbxXZfUdR3G77Azi16q75Qr1aA0MfiSIIL3P34bc6deG
rnOw8q2n6nPy6m2PCkfl3HWjPZNujtFBfsEk+4A/XDAScRfgKbIbbP0taFm848XgE0xqW4lmtKLz
8wdyv7a1WOEsTB3Ac9pXnPX79tIhUq+4dZ/NuMF6HuVi10aDDk4gfK9DUuoipNyL2zBw95AVksHO
lbSfeoui/J9jhmwFUueimpbPQptTTcSoQtFcdh8FMGjKpcnYXhkYWVCxd/1QgRIstJ7+2XQUL3ai
3oYNbkS1s0dVQRNPyhxvqQD8PR+pgYlgH+h67skpULNmAluhAv0zr3eWzgna8+jn61G/2fuoyPCp
DYLbZwMeNG9AyReCpwNwRcbbEWRJY+mXhBJLR41/0XoIFZvDn+ZXX4QGeRzwp8zXrLEgkI9Oew59
Dn/THwjdnurNsUYBggMOOY3RLW4XeAT/kiB5N2AikDrZ8y6cR8LBKCs5qpU4oLLh2UfxfUAaoDBp
1hSwvBmrZOC9yQFxiA4S3Ix07tRbmgTvADXuwBUgjnfHTmB4whX5xkOd/QWCxPAnGu0AP+Kp6/0W
q9bawF7634fwc2btII1vIfb5gX8WUJqn0PUfpP/dAHbK1rwHTu/HoLV/9Bat2ZYygdMDaTbEM5OI
KqSB9trcJ+5fCUriApe5LtNn0uAhOP66VXFjx0KvlznV5byrxfAZjBiHpWbRhKnsaUlZ+Wm37Qv3
Iy8koJMUGIKTXCTZ4hl0j3/AEN5kHa4TWyW4P3ybnDM5msqt3ibryGTBlNCmMB9rbYEX7juM5RdV
2r95oN84DTOxFg+bYR4xreUOqtBUZQAMtvu9VkanynDhdhrKR1dZW0fzaD0wDPI1XvAgkcSYlUPS
SeNV5alffLzG+ce89w+4zY2qd+QFa+kU0y069KA3+84TMsCFp/LS7sSp8Cxum/YqtrlSwTEg3N+h
P0H+oGLcjfaxYjxNVfl18/STwoUTyChkP8q+lGjXY80yc+M7zdKH5n8SKNhjIH26uf7r+u0bFQur
OKnJfFYnD4kdEXTLwLottZg5VgpYIVb/Ebnmnw+sgIG33IxduEHeFgvfHyA9q/Xe6J2XXk8JZwZN
CM1LxEHSm42dzn2OZEHsnLmsfwOPleygd+u2s8/2aaQofp6S7Jv5XMFze2TSRx6b2X2ELYSLS7fi
i9GXm2bMDzYnxtl/H9YP5VZoBV5tk5ZsfJK/Y35tE/rhg6j4y/rhJwu2TqxCynUIPLtWdWwAvMAU
8+aDZzE+pzvdvtelMfNFXUy21T+ixmeOOjc3HMAlS/FRl4uQLpQ+SU+ghN6n0gCqoJehPSD4+Oz1
y3WjWqs+sBg3Bc5Zzt/pNszpSsoUsvb1Oqy8/WgInCHaRTF2aZEeGLjgdCCI+e9l+aG44wIn75Ky
imtomueS8JprxyCb7YMet4uQvWEu2fUPT0kP3czRsvfqpXTNyZwa60KTLI8V71lwQWIs6evheQbW
SW4zm6dSZlTg5+34o3aD65iwHSjGXxJ1CAZ05S6h/vzYo3yiUn6XmVvO+2m2jmuaAEoHnaAiDQBI
BHOTc/Hxqs+ihFIB2/Qf9IjOtByERFivFXaz9gCAF/G2sGCv5AQ07YrcvJnzQGgAUOr0fCXc1ut4
OUrxMEr9iDCQqS71FJTVz/Dh3wJsTPyUUqFsABC9yBsNs9Cxv8Z2o5ZhPdf01J+VE9MeA91XuOTh
Fc38Trv/RqLbWT2Yk3D48IR2gjUDQ539c9+xJdTF1A9DYi4PMatRuKdyK/8P4jDPDEL2sdjERv2p
peUzKMNvc8CyMHXQVDK4KyFvf6f6cy3nS4w470uLFrr6yd7gAuf7XIbZmxWcILctwizin/G7hif5
hfHrXFrEfzPrVIv6npMcqUuX22D46ecttAd/Hweg3NToFvGWaRqmF72u7hTjRAsjfxp+dzFxc5Ip
fPSwMaknOkudYKtXazeOPd+0/qJKFlzYwz2n61PzMb31nwQoPaLDa4D2n2MCNTvAgze30nIbggwo
4tbmCnPunJme6GQ8X4Dy56bFzOuKew3JMx/VR4XRxlXGH8OPLlFCs73QP51QfUoVIhgKkFkxUjmw
kmaaaK/DyJhk9B/USfDeiN337ho6+qNwjF8NM9csaDXurzCTC+3HNM60LW41L/0RHvbMriqB03vD
DvM+IZkMjXwAbk1AXYfCVHvzBqVDkfKfbfTAz9DXqMrrv4Q/z0X7gUyCQdDWf7PiNXrllfvUw0jU
Y21wIVrpo+mt1+i2L6SaT3UQu4p2FXp+KO000SwzDopV8Gdo9D1IP762gHvZo3IFldoHFYBBgMrI
iWSmjf2XL42N0wKWyaR39T3QJoKvMFLOalN/Dgr4CKEUn65yaDXcaK4E72cFOW0X0c6slXfy0y3Q
CH5ilADPRstMmQV4J1tS36siXudJ8ENAgDOh8sMq/FqvpV199r5DOsm55bxbFB4wo/CIRJR4jnHn
NBZFgwiSncITx7Awl3qtd3b66mKW4cRj2VrC/pCJhWbltA9fo8tcDgcTBhRrK/mqTH70JWyBnKqZ
jHso93y6sQDnoPVwSXqwT9GHWVoQ6AcxEhIjkSy7qycCyJdi1F9lQXhfE98jJrKxyP+gHjfI1bjE
WX2sMVRytyrhaaOwzII+eUsd/SdMjV9VMY+Cm0k/dCdKQrjVx8qlCKnYCKi3cqL8SAByXrb5nmzI
Tm+KZ1f0355RrJqQfJ09Ymuo6fgNag78BrvZREdtwSlwi9P2iGB8C2LCy/RaQ8qH5IG0o481vYQ6
TlMv+SsLm4ighqmS4aLiSe4l6bvAW4o5nMyliJpDDE23rFWOvl3PrZmOXGRU4IEQ7GnQmielzYFU
y78NI10XdOfNGED4jUfltnOgw9EjRXi+hoDf5T8RzKYOsNJsQPcFQ8JIU1vtj0rLS6VxSFOcvxh7
DThxLgwanoKq+efkFEzmoXIOO3XhpyDgLRALM9H8+gKTSBtkX2z7ILk4xaYi2JU2RJxU6eHcpqyh
9Emow3vHGtT8qpMPHR1HASUS3YaUb4Mg90AOXjwGu/3zJX+vJR0EocJe913dz1KaLamV4SfTxebe
j7+9Ag/NON0mps/cOw2xWuXe+cRF3ZE2AffPbrk3jRg8yIsT8yobgx0gEUVP73YYJB7UZLHF6Mlc
5wnw7ipGheyXML65vMrs3cmGDJcZ66twpE1er+hlHv2r2xQ3DPVUfZV8qg5vEmp7VIth+m1/u1p+
Gl37y7Fe7BQ+6oz+Fw++FxJ4N9OUmErnQJBFp2RHCU7GOLnQxTkmU7SQnsX2ZiNallW6jWvQUBp0
fP4D54eb0CiWsY62bQw/eIZoLtgHtfhWU+/mDiWOOSaFwk+2WAjCWeoLsN+Dd824Jfhmd1Py6gV7
nrdkb2HpeNMUB7MR/X/e3aUYimHdOSg8mUj+7GQ2vEDUrTpO9WkI5gEgpW40z2LkU6tD+6pxfgij
I+ah1rQhiOSjx6Ret2Ae2vQ9V2g/Z5bRZoMKJd/n1+TKfI9/49s3SHEmjQsPjdNUW8efsW8dTetf
HvaHxkn+il67ERN/p2rjEUXFxaNtAI/jelQ2rYJ1CM7tC+DMpQySx9DhxUlzon0Db4rBeAFSh5j8
CnOf5mUqg8w1oVSaOi8mvloiPjqiSaL/S0dcrFH7wFbyT5gQA+3APtmNy5VG/pA4S+6waGSzSaJV
kbh803CmKuE+HIOrtPAG5u+az1szMwDwBzWYJMefSYxbM5LlAccVKqYhMGJ7ZTyqxlfkxi/yyoP3
UPjqa+ncwGLBmtbYjnr2Iscriq960QzcDga7ZrfesKz7DYC3WGG7EpILMhmwDmfZOTV8CA/NTh+2
sABxggPPI6PJGdp6Vbb90cvoTuYI96DRbC1pXuyQpQ8+MqBPnfMdcNtpjRrPPTwBsH3pl6XXn23b
8YaJD7XVH8fOOTXWsFFFBwBNu/LD3EewZ1DS6vfILx5mXF+8aFtpD+TeM0eEHzm1DJDI5Tni6oco
/jNHphG/+jRsmu5y3hlOkdIwZVxiiDFgH85Gk31lMcZIbIsUo5RrVecyMdJwwDVJ1jzWjGNl0Opk
mWjwstoCNIxQj3oXsyBJ3FYDKOjRE19mTwInb2UG+58E016X/BaqGvZQEiqrwQCOY9Rlvmi1YI2h
5iZT8+jkBBAosqRMnrYGkjBYZBrRvEGgpBDBOIc01pEg27OoOPR9QeLOjf5hHRWBunQyGynD2ppg
TgO8RYOfX4jEfmIfPBhEGas2PIhG3At7WOtTHCncCLrjAGHvXDVbkwyaRRM3hU8Z2Az19UhbTUtM
T16kXNlR9uyJa3JC2Vh9uu1JjUO0PaDuf0QFD7yq4V5l34Kcf/0/0s5kN3Is27K/UnhzJtg3gzcx
Wt9JZpJczYRwNc6+vSTvJb++Fj0LWS9RQKEeaiK4h0cozGVG8p6z9157LE8+pxnPou1gQCkCLaKF
iD0tVXmzBjuQDj5FSYGP4TYiii9L50l16hNzy8kxCSH0TrYCMzVBLE+vlEGFk9tZbLcsLCLJusix
oPbLRzjuYdhJspg6dncay7lTwQzmruc9F17aUwTJvVC59bGW/h8dExb3bB5NeoaLe6JDJRWOE7Ya
TaBARlwLaFJnsexnm4toNiYgHt5RzqnnXv5pLXnKutEp7sjVAFZ4s6aAzFqPmtiQOtWWaC0mQRKv
bv5m6uIQ4MmZ3OJ3F/AgFW35Z56MX6yHwAB8yty/5rI6Ol53g42wk8VzUkx7s12EZKghRnS0+uyF
HyEtYpP9PHjcxIvEOqS+du2nN6kXr1bp3zH2nW0j/gX2aZvF9TWr+t9ljLCjjcOHEZE+jNoo9F22
B4ekmc5GBLVvsLKfpNNudiE/Uj3a1uMiiHVWu45SHMIjVpOUdUhqcSJIUv9rqPdu1eOXEHeD3BiN
uYt1edYGXOn9q7X4raRmvOXDvK/NaEPL9bte289+qX06pv2TVfqjW7e3vlmoVeinwtjF7uRv0Om2
multOeLuZjqUVz2TbpIY5d5PBVFzcUz/roaakFLaL4t31Z/lp23496QyHiPXuSo3eezy71rED6Cf
ZvZ4XKKzbb9hJZQx9gVMTBKqgYTxH8dbBcQtbIrdVAZrVlXbxlc8DloW4cRTENO75yKi26aALQWu
eOnoyR4GObx0ZI4Y7MRjNQ6biqP71D/IjHisao9lXNCqTSRwZulKTghQQNO/ujinSY4DSVEYx2BL
WqwhzobKAd6V1DNKjuSVpj32uvjGEBJOzAKiKo5B5W9dL37K7Ol5w0n3OR/qc0olbGnFv+GFrkbf
P0T+ezeIX3mCxtnE4As0L/qVwWlqCv1Ps3AwLBovV87QPgXGifDKe+XyvC+rT3sOeDjUyVECn8Ci
BP/ZxUkTM2irx/oR+solmY0byJHXTujXoLcfh/yd3ppTLPqTqmkLzlGbU0PdqM56dF0emT1i9zTj
I2cifglY4BeV+sqRUVYR3xXbicU2pryX2UwIl14uJZu967X7POJoS59y0GeXUUSnEnmdyib8apBF
6UMMEu1xIrJkFsWFS5djtPWSkkbIHO08Z9kfT0r2qZ+IFj96D+mX3mc2XLbGLdJ5rDRuIUPe/krN
zbR0KoHOIqLeqT/1nuf6K9yZ1xRC6jQYu1GMrIqnzeiwi6DJTIfRa/6IJDk4ZXeijeFmobAqqI42
HUWVIhfG1OSwVw3tBhBSXXPrE7X6sygqll9+tfBKQF5xqCqSbut0ogcVQj4XnuTZyr4GzXvJsvr3
YFuXRI7Le/C7JRRaA7uSOBwMGnm4v3Enwb3KDrSoT2Ic114GEjDWuz+Op73OhFfoGdwqsEOALp5Y
NNzBJr8Dqtbb8tznBvXUbC01zXoLkivc4VfZuQ9mP7wAaqppnNXhREZHzxzc3eAuHLal2ilQXfFY
pd+NIDcMHGo6p0aWkSdOtjT9RDAzWjLtuvWnclpCYZPaBZ3XvWCH+xkivOsaga5zM/bbuq3rj8yb
0dh/eB6g8rU2BnPXxYM/j/KkoQ5tOawLWAVNyuKQWtikcrLneSQAXkg4aEZyRz1otlr5mQyxts/G
EVXb85iDQAjVefms/KjdKysOmxrfpd4Z3dVgUx7GoDEZ+8cu6XZdCuaoKAdzE1n7zOZjE9AK7vKB
Pf79UpaF+c9fGX1QbOoI41RnyO7I06A9ypgzZ89LCfWA7mZZcrVzYlQUKBdYyVW7trVEo1yPL3gb
opPgWRhaEz3sWNKGU6fy8fT3V+w3wdSZM6kmVfCIqXvvaH/YwGpOolk2fLGZTVuCKb8Nk9uQHmjb
QE0tmQuvPcVj056ioiBI/79/30InWtNl3WAhVI/u5DwmKSDwYjxTk/YgjehVB7WDnZv2LJhzTiIg
O9ezt7LyHSXOLDMyqa3MmRuViy1LzzBYGTRswR/6llp8zlL1btklVZapR23tMOHfnvsHB4o5ORlc
QgFeLVZWffIQQfpxrDw/sWAk3OxiWiwUxdhFHm31oD3nSn+N4+Q3WVk2sZ3+azCDX14PLCpwnvBg
FViHiOqaevVagnREdCYoaQaL1zsxLpn4jABMrANaapjr3J/GPuKV1Pc4cXNWAiBT4Zn5ufvpaB59
RNgSV1n7hzyNvpGldav8+UmHkpoacJ4GOCiVEdq9fcgNCjenzN6AWJchndDbae5b4h5ctPasfWOp
++SDIzi61Fs8I8O+TxrgHaPBymhcju0N7DYP7bGy3OvMo4ST3Sce+Cco82/SgroI3erDLSHKTMMz
uWsM2lKHOlXxICwCDFKYb23FqJYZ2OeRHlkfpQckwC/RDo9+j4RkSTWEm971TzpWhATsKqSQG91t
6C/EeTMiv5DN3xvBdbuwa1IBqI6XFFQmq6RKv2NrpiqzO5hW/AmBu1i7GivQGf8P+fLoFNEY6hLS
3v59Xw19IHPrF2facJ/qfGatcISZ4UMIgVHSJ99JoC9oUG3f4tOfrW4baUyiMERxvJqsV3kW0Fl5
bvy1QJvpVPvKFv1qtxd6Hj0S8sa55eFJroizDXFP/JWLQEh7mhPFz0pQIWx40VF31C/Ai+0qEywJ
0+BXJdznRsp3o4heALYUG1Ord0nPj28eOANaCsg321wWVcjTCRsRLRo+uvjHn6EaGkH22oqK9m6F
1ZaGF442gwubCvQRktOB3CqbucR8Lyyau7mb805QLAP7Ya113Vuh85drCA0P70U+gQGl97du2BWI
/k+tyWxtjPq2N6lgc0oKu+h8vTQ18RFz5cGz28ggoDyzp4+u9vq11/xkcACZtAmcNCU/S7b2aWRs
bBbnDGs8Fts23Q+sRkJ96YD05pjwUc85WtcuUTI/utVLloCfm9U2GjGc5UVDkJ2fwpoHfLnW4ePg
3xu3fS/xlBYwhpqo+2rifCPb+AQMyaWbdMPg+prJkfEXrC8moPyAje+ZGroylOlWZWirOZFt2D/7
rCDoZZPzqF3EFD0qtzY1lWtvtqYV+GxWqriCD3WSnH07O5F6fhIljHRICvChdeY3CsTiMPUQX/EM
+QAtq6B+x765ZPejNQe0rybov/xmYMHYVhCf1AlJUIPZxOrH9+x9ZtYHSS4LTCc6PHvxHkV7UQG4
cZOFwcpAhsr6ImqvkPqAXiWawOKignk79vqWhQk1Dk5AAkNUHbuAizZVMGAwVb5jvwhdy0hfrOGd
SLfYz8sJHhvULlNwHpMC2hY7oA1w4fxoBvOXV2f6NlPVHNolo5KNK2NcicmKt754BJyDOp0Vdlhz
1FhruGU4NJegYLBNBFSnhBidxFZh5KXmsDW3uBPiK7s9LFleTG1CUGPujiEbWsO8M9M5O3ha8iLm
2r4UmU72U7dOGNS4f5buriRnslEtxQ/2wgBRLNk2E1WALC98oIx6vjbi6VNL8vF9qpdeTMhsyLJW
7fIMoH9hr+WULJFb+WVAPguzyp5O0O+NU11VHxMS78kdnC/qCXHEasx0o4frOt7PXi3CwaRv1vCj
eBdYQwv/gIcqTz1r3eg24kw6FJy6jWrpx6kuTWbSw52XGEGX37oyM9Zu797+Y+kX+m+VuP3/dCz9
Ww3T7qe+/i5/xN///VeNPZIq3f6fr+ZfvxX/enXr3/3vf/vNBitIP92Gn266/4ih4D/l+8c/9fJv
/r/+4f/4+ftdnqfm5z//4wvXfr98tzit/71R6f/aw7Sig+n/+Nf/2b9k/cMnFgiTip4lfWlS+lf/
kv4Pz7OhpAa+bzq6Z5k27TL/q7bNoJuJTiY7MDmsOaZpU8oj6qFP/vM/3H+YlmUEuk5Bs0t5kmP+
d2rbTCxcdNT8l/4f4LYE7PiWuoeVz+N18uf/pb8tK6OkI0WC+SueTvAC8UljcQkhUs9XOxLvmeVq
e8psrCtUIvM6LETk0t+PdhbQ1kylJCPpocKNRD9HV9B9VgVq5Sj7xQWedXGqmBNayx6aZeZF6cI+
RxAu5ji4/P0iOB5Zrlucq0gPyL/PO41fHCddxtcymn/yPKjhvXCQczxQyYIYemw2ztmX41sMbYV+
OX7395/jl2fr59u4gWGynbrSeQ9Mw2AmNNyTTQBszc/gTfryKmdStwL7UlAZNKWOkTA3c+mKzSI/
J3NOYJp1LxBjg4NowEHUyTuCMKT9fVxP67HoKYajLZPgJe6HjmDXSecRcRr64CCgIe8Tbu4nb4zf
KfwRu6g0s0uiN/UxMfIdzvzsIiPQMfjoILCJ2d44NbQ5h8gsKTF4JqWRkmlX8232CFD59ORsuGUU
6z7/PTVOerRK79hgvjmOh7rfpmWQsEyQ6pyZ+lGb7HtfEQPqy6HC73/uLBCy9pg/0r1ThuTPgiOm
zteabg6YB4pOTi2KnlsBr4Gj0npilOJHliXrCMHZp8yiKKOnush+2K22RwzlaZF5O80av5wKtdaP
yP/yDhKZXKqBmuCTRa/FSS9GEgBBBY7nD8b3fc2Da0v+DGIkZuGUd0NTGA2bUTyMjiHf54n4uxF/
5637p67lbaocEEXVV4o9dpORzguLCtGApDmcAR9CDVo8na5tjBkKopav7IDgOKu5GcwxiGWACvDo
DNMqT+1Qy+PoEgMisbRKorak+KYZjhw+3nVzeu5wUYUweopD2pYHu41wKxSPOQvCddCQ5C6cbl+r
/JI0Sbpz/FtqEWNKNXKosfHkTSBFgT4f2QVau6lI6EAUFwewR2n26IsRjdaJT/yCfuVBh06IOdqR
PdMbSWxmzuLUOkrbmyOxFyxil79ftCB4NzGEhrhpdZ6NOvryCYNntGhFD8QwsKWYCP5B8GUL8F+s
pd/MhEOTvnypZ3UXBLuZivv62EQCvjMRAew/i/GqrX65NnH9oom/HaQuPijlZ2UhtWH4kjlvot5O
7tGLwaTEA37Mpm42xPWxPlkUmhT+MfUYB2drb0H3opkUkQlsHYf7Kp440U2hLqf1HA842Z2XKkMe
pYxwawC146Yr16LVWzQlhgK4qI6OoTtzpL5m/YOH0EkuqnLQMnT9WNHbfTZ16Fa51TB/VLQSkGFp
KdGpxDpxOwmuyP0mseFtdIcNTRpLe1XukrniYjITWrMbEBSqYFHIWA01Z+nRtp95DpEtzlkdpd5M
SIwQuN6b0Zl9IJZiQURkDMo1zQFsH/LiNqvK3Yhgie/mA+3l2Pu7NsrWQGiInYGQKRlv0RKxAmVT
lZzn56HhBIwsDMdlGB7socP/q8mc45HYOAs3yqmemRyOWB7MbatH2HHedZrjQXPtjEFvdm4w7VFn
MU56MeEUEK6Yi5tw9LR6PZMqWyUB76Te4G9gF/yI0hut2EMWoFOqd2kbdwJ9iLle/dFn2Me1gea4
LML2U5Ll7DTmrywrm3AmcqA3yYgVkRIYf1G7sizY+guUQBhevUOJAC1CnLUlGrWfRXqoRQNFskqw
uvYIe15jwvCeYiKnZrHRoRAu+Lw/yqbx27X5P46199YSYIFHgbBSmuOqoCF9bS2uY/wFoCCZCGu8
85WTAzcVXJ+E/fRNOpmgXVqbPbR55i3K98poD54d3RJZXYx0oMvBb95KsKAbncG+lMbjWMPIraJd
lCdqh3hkhShN+Zqd5afrckQfcKAfiUlirVftLDe5VT6NNWmDAbBrsxjjIBAaAS9HvxaxiJhQ3ICS
zzjUU0hIBHxYzI0kIMnnErgNoIGxzB5KehycIX/LLVZLRR3T3oB0kZbqAZ3ZhjSukjUMGHymBqNm
S8Z4S7A5hOD1EXcWDGDosiNUnxDpgyqnvvxkPg2JjhHVrWjXJgRIpAbBx+WuCEEyHf8svWmw7Viv
kitOc4WUq3Mgz52ZvLf15E8RJhSGVuUwQhV9f3QidU6q6JeN7x+rzPxU02GOJlFW26xOjCdhuDuy
FTguFFKrmgm387PG8z98+h2lQpA37rWNnO+68R0MUrWiWBYCAtZFvQENTyW0YaSkKHlI5exgck7U
2Ekx2yRzCPaX2HgRX6F/7NFCcUZNNVkjCbtmICSnNy9Wa1C3NvoStAcVbvjbuwxKm1V27soamEHS
0uUWrmXUHOTW1hUjIQwFCXhKW364jw2BNEhbdI6yQTwk9ni3sliRVbfycLAH/WwvAI/GFjspF681
KONJwneH3KVWdd4+ZF77XXsY9S25BJW+or6Dy+2R+asIwHqDzmdmdnjXJnWhmW4nTcJQmZWfW9Xc
8wQLa1aoal+NLaVhAHZZJshn2zfGMDa9Hpk1L16dGKVHUDuTlN96TxPJRMJqHWQYkxx7xJ1Ei9jG
dSAQtAuoCKjCLjNdxlmsEIio2ymeI3YE1qHX0emNnhEG/tOv0UvNbVY+NKZi9Bz0a6zxqZ8D1sKw
4PMHJiXIl7N/S77Kuq+2pT64i6xOwa4s51CI7BwbfY4lfLHwe18Y+5s15t8VHouJNhx8jNB5osBH
+y0YSgAL30u5HMa+SigP21S3v9K4cQ9pRMC3xmmueb89SIHrsXLpvmyu4Gl/O018yTDUbCJvnraO
O/rsQdFcdcIaBISZWnpOb56AXKXM7Ebkd1oy5i9D3j8mPTljM/O9ba6bLxAE1WbM1asueDSYs2Xz
YZxov0qHdpNnP5aJOxH3RWg4kjg2z7p1l3e4F+J0ayxWCiIb11qAjUjnYm9Hc7bhXqevTAPHZ8Ac
3kyDG852UezIuOHZSvTiIKYHTj8OMrhOpD/IbjNQfuyq7ridfLCmDe6NBKffxraiFKdW4nA7Kd+8
2Q3lIAp6c8uOZ1L13OfUluId3tFgt8716WTT1hK6Kbdy2vU+g7l7oc+GcEjuvBNFy7e2bAG4avXN
jiz/gvHNCxNH/1WX8qmMaJUrI/uzLo2YPIvCrZXIjVcilI8TiwUTyx0ph2OHR3pHJm0lQFVuFZPH
JiULwid6r3UYvzq/vbWJceva9NXOC4DW0UcjeP7XAKFWnrNxKfzdq7z5wG3I+lwCbscLSJEgDUS1
de1MzjPEJo52nz6pwWlDF8o7jYXBemylxrYj5QFhjcwGY/Kc9P619ZEObHan4dxk8yGoKwbvbj6b
ZqU4h8ZlqLWzubNa6gG74dOYO87GRr+BBEb4MYtvRpbyX0iW2IRkQkNy8tBpB5NNDEd0xmXHoFDP
Q7rPCw4NYhuzh90sCEBYPzx7rPHCzm+mFWJ6Sbn53vB0PYKlfeTeYz5EQ3+tY+z7TdTjQW7tH4g7
waGxciwsmX2LOlYBEoMD1HqbXUSPsYxrc+ADsOYU5d6slrWh5vMMoZXskng5ci/ZH04Xayf372JI
LiV+2bmGE+NsyfGZN5S0oxrEtAWZxb2g+1VZhXEDFIgPvr9hT/jOTI/A8mL3nIbPxKKu2kwOIqut
Iw7e+lTGiQqrtn0p0upk5uVZY2zaWJ2HAcRP72QZaG4aAZnlXkrSH5pt4lrRHl9OvPJH/pAKIh4H
KvU3naJWaZp3qMmcKarqax6kf7Aipw+BSrQzlHkbsa7iVLnmQv8R0n6UTdcxlFhhAPRu5fJidoXd
fYKOL46asxH5ABcb91XNaBSaA6Wjdt/6Kz2lhM5FtVdJSfw1UtnGm2kJpy06JCR0GGAOnJT68gdE
WhjUDHElmYbcfE39+UIruRdqHcMBNvE34bG7TmA8cTQi+oo+kHs4j2ApAPyL6NQuk8OIOrlSggpD
ATuXzegj5qd6G2H1FDpZCDiP65K74TA23VNQzS+9o03feEjAhoY52tlXFkRYmJfDgoCTFJCtZlFK
HJrdPUThbGkI8AscjUvTb2A2lyweupcoaSjIMivx0cYVYNPKuGBFA9+jazOmLt++ToxX56UEIFbF
n0ZQpcYRwL0mo+des79f+pklMAAdaj+m98G3iuvfL1NiILdrZr1h2J2uSTWbW7uMzZUdzvhX9h2i
OZ0PTXaDm7/HrHznjU6xnXgGAwz2qaFkVT5l7bly5SsNOLum6Te1QP8fe+ykyvlAdGSrnhfzvtQQ
sLw0emTBzGycoTRqDlOZKz8JTMekJndjZzxnKXbWvD3ZZBnqGknNSIAGd22PkRtONIShgIrnmrVl
4725umro941D07ZPLFrdk0/tVchFuE04I7RFMe/ECBmDj0E2pshTA7bppNy6MnpOcxxFpsRxDhOI
ZvKN0TfOjWCg4q4GpNPJzQN//zwKcA8arLEbWVUhhuZpLWvFkVhtXTSKdQfezKgxCHnjEd73RU1Y
71xTO7jdaIfCIdeMRkrqqIzEoTBD3W9GhjEOtHnpspSd1JoLpsm7pYvFsOm+CvZmbThhULb1Xgyo
5cX04C3lDzbWGsfsXmTPsUlRFmAl9i82PuadqAXb20IcfWAh5iLmDRMlDA1hhZBGlY3Gvbri/vWq
6Tzdt9PUDsTQpobBlzx1L75w6MWkBSMaAyyPiuZ3v+Ly0R3cSpoj3qzo5qYXVzSnthq2JT7YXvnp
WozQ0yFIbJsEaCtpAWvT497opeAjzkZU9THWTgeLDlm/D3D3OXr/MJTUDsYcNYRmV1vfytbJFKiT
kWdLtDvfQj2JmA2gKQd0+xgDrROGh5FYVdoZLAoWWuT2tQoQ+xp8lGGGGLhDvKQiztA/K6dGxoiA
U8FUpRy6lR29O0G3AXMLdsfVv1kvlwB5uvg0ucwj+FryVSG/QSl4tyCiVAE3v+2Ozd5rbcy96jrq
EPpcMJWU/uqnnA1E0OYvi3uJKwcSrwDKcOhH7zosbVxRNxcbURhyY7OK8vMqWBVQJzoPB8c83kdg
0TflVZJpl1krah0gJJMAmG/zza9siI8+x9CyZivB1r70sxd89vpKxovnEPSV0/EDGfr8Yar196Kp
+0PAwWNDGxQtg5XY8ooCVBXsZklAJxdUmJMnvI8maaf9wmIlp//EnvsoQY6l/Kttww3Xb4r1NGKm
pTpBXwHYRrKz2YAbvL9wusgHztu8pg0hgSpvdeafzEg+Zp9ndv0p0uVoYXRynX021IasLBOetkQM
ws9yzjPwrsb07hgRRr3ubpbqiKMTOQXI0irz7f08fcE9PRWQD+Kcb4+nC/PPwBZ+gaJSA5FpYbXk
4gSQEBm1J3bVdCP3vPNxYtDTiL6ZD3QEeE5+mYrBPWgBkqqva8FO4yd7Lm08Fqoj/q/HDI3zjMTk
jN4tn9NHt7xguKGgliQUPUisgNJpaaAO0Ktmgejo+tyhVfursRK6SVpO3xmhiXoJr03WcJSd7a0o
C8ruUlgnDqbk/CJ1tDidYGGWBzLjL3xCNPN3Pdn62rP6lwrdJTRd4zrme7yFBaaN7FZNWLwMsqbw
AaqnKYpYr+BoLu0nEOosAsMiqxdTJfRLslz4Ci3fWUnWarN9HrrspmoShHyAopqkYqB+HJWGI3SE
gXOY64Bj0hdTPkze0/ISxrH/gvTZNT4+ENtQO1OT/Trysf/NM9psAwbYfyQHcZ8ABRdj/No6rGPa
wQHUVlzivP6TJdjEiQp8IiM+FXm9GdT0GOAAoe+9OdEegXAI+1aTOIilUqeUOa71jSvHD5xx7PlM
IFlJ+2M1FvVuUQe2vtd/ImmFoMLlihIVbF4tinwlqr01ZdaWoYEiIl0Qm6U+PPF2yFf7rPqaOucX
jwTI7V60l1Z3l8p9KhWqNk1lHG2BBMS26B4ire22tZ2717q7sVSUKMacrY34pk/eI0uKC8Qm4NW2
RlxIeQKWkfEY19C7YMpCBK5AhTB4v0WJ3V+9CSjv1BjWi+uMItSIro5lUKOHaq+2jsTr6oO+dTE2
bWsJ86ym4L7MiteZb4qvl4ArbVfjJcqHyyjNl8jtEhaMNJtY7tTsC3bNCGzTvuCpEsTv6NysI9rm
NAV/8oSnIh3c5yn9KvTWenBAZLOP/T1XOtSMLroDDAKDkh67pLgC82UK77kmDQLRHGqCzh1C3Rrv
AeWALerbjpjAXbHOhRzECWfZDQUSluZSMlDIP3mEsxicnmqMD7PhthoH6TN946SUxCthiENkLCOM
zzIiio2Tw3E26o270ZsfKeDilTnlFy9wGCFJrehXEtinoTbnjVUFWPMs/2mYOSovdGOnZh+jkugs
Pd/dB13/XvqH1nYIVM39vczw6eWg9EjWE90JANmWxh6JYdrGcXWZMM0H2JYDQKChKBAou665FOZM
+UvBWiAZ9sbI4l0U/d2rqbXyNYUzJIUXWhk4pJi1M995GiYaHiRA+lk9ehKF17B58oynUmUs7X7i
fDyKqLwaNpHdvFwT0sU9VJv3mtgF+aGh6Z9i9lUGahG1lAYKcVlsAYIgJasUd33qfevOvWkhr3Kl
PWiE5NncAB2xJ/6eONnxPgdVmDbZC0DAL9eH2qRScDrGH2qhj6U0n1jIbmLeEPp1QPT70wdS5Uup
K4wOUGaJrx0DYTtrazJHwDUXhnao8Epu+xqjiCnbb994YS7mqOv+zjqUVn25HbpP4Lu4FWKbotLb
WeXkVJgBtmbAWNUoaESgY702fgX99FZhqsM1tss8MnuY/nyahfziM6UObO2W+sl11IU6HP/Nyn/Z
JN1XnZvc5yhAYCnqy2Ryb825Qy6qIwUD6fSp01jR0MI2ON8xCowRM6xkNskP3o6z6MyNaNgh6cV4
XUpO4x5nSWe2d6FHjzNq9HKvXwPSekEz/5Tdy2BIeYpMtt51Vm+kTbtKpFHHGnzj2H6b/Gyf0r8a
QTXUk5z8cAbeiSddH42nIetOcY//htmOK9LSnrpo+tDKjtx1YW2SQR3zebhnE8WgJvvMEJMcYPgp
BAjIqRxzTSVxu8V5sMOMQUKCXokVZUCzkEfRLO4psuK7WS9PwDBejTnhMNFFD4Sh94J1BZ4Abg1T
ml9HVNl8Ft+dHgC9LQ+Gsl414JKZFtzg/Ki156AY97b5XGT7eGQtkmp+jS1JPc6lvc4dr9pH8wBN
hvClb9f0h5BWh67zAfvvCRJYArWw5l6p8SHKwUFA2qgQlnDkVp++D4UIXWMFz/kvJx13+tLj7Gjh
OARPBs2DfUZPsc22dWbqKlM33WqOekl7e4PFzVjw3unKzHvj2Ep5GIV2pArggMut2uRC5tty4IK1
gVAl3LlLlke5jdU456ZPyc+dmOraBui6qnrvCfA74FPXeeogpf4NDA0WJt8Bs1AHYjuji610qEM2
SZXgBoKCK7viiYXWfaZUYQANjQWFp/+YputxXDzW8Xeb+RjTxLSu8+GtsuFR8QMz6ebFFBp13Z4y
NGPtIKYeVNnRl2eNayMZ4Bi4Ypdl2IYIUjBBaysX+HiZc0E0cfJhYOoDRoVFMgqKYx2ovWH+7g18
6jVegg1FkF/mzMcq1ZgtyLnONmwDfcrHzShe5bAs2hP3TKHwrheS6T4jvqigSgPhLvqUvXuDYOCo
+Xt2qz2uwIEOsqHU1l5eGA/jaJJpW/fSQE/Q3f5xDtAuxNQxL7MdCGQa8wwpNAr4DBZ7CkR5kJUn
mdK8QtPZIaj0/obfOLGtr74q+wO0VfC0PZdm3LOXIbk2VmylvehkDlzxuZn+MSV9RkZP1KJTBizQ
6vcMTWhDB/e0Ifl+sCeehGZid/fEALeA3flVAmPXcxYuGS+go+2AQ3H50eHuwZpaVXitAafij5q5
Rov3IpDAQZsc5D3yw2lx0Y6UcolHuHw2OFfc2Db1NBRxdQwyCAOYU2v6qERPGy0NZbip0U+gHvlE
dWCqjdpNDq67stvqJWl8+uPifNilg8NZ1RZnWMZny+OgRdEerlINDU5PI4baCWpNxlzJtzvydpPB
b4PsikdoBrM1DSzcl1ggEsM9ixnYLZ0pP6ZpNhviO1i5fYNH+rFfgiheQGh6IMG79apaMKhatP5G
VK9QcPzppPD2hrxDMnc0LmIMTItfZPcXzMUb+IB2zguBArktSxOOZ0Dne0J3Uc322RnZignYRzzm
Id7NJp7fxaHqG3w6x57m5IyC8yTzSAr6w6v0J4qgFJIXZlrQtmw4y6aILpwN4g3uw6VMVWVvs8gv
ul9wEpyH5mZo3BCFbYeoxe3JIHfLcIMobhWZv7bltzFF3dXE7LtqJd95MFt1En0ExgeYUF+xCQYR
cap9jVdpFG/CLAGkBx5A31h+J2ZwGXtSrPossh08xMcpKR30Ub7UtHYMFWlEwOrkFhJ4u3HA7t8s
fOfoQZHY2YF3ETYV9Ylf08zGgXpF8666CM/hWAvBYTP7NeNtMR59Exku5WwQCpCVtB8wAFqZsa1R
jMdm1HjLmmrbBv2wTjQaKqrcemoaHG8DAOptVL5UGkulmWCWw6I/8fNpg93o1Erb5h6KGMMT/8Nv
SmftGUu3SIQ6GWl0MzgQIsiiKcn4As0tJptl2ikbACyidteFSPNz2MfFs9KSYJMryPtB9cDbMl3p
rOvWTBQOnwoyFWLCSDzrSxPGzPVSRtu5cuZNQ1/Tyq6XaJ4uApyg9evQtJ9TwcdTjRROWU4PfL9m
Au4cSg+rPOfRJSFqO7HP4pwTTzMrcW46GqUgAbETxnQou7bBTm8xZzXyd4lRqiuoDVnuvF7jeOxd
nUvqPqBuD8+yUE/TqCHUOjdDMXenEftQoAoizAy0psLUtm3vfrYti1kpLcBGKQyieeIjk7YHnxkE
zYrNYpejVXee2JRYC7g/d1CRGwP3Q+V5HLF7loH/k7wz2Y0c2bbsryTunAkjaSSNg1cDb+SNGndX
46HQhFATYt/3/J0a1aC+4v5YLXpkZkRm3Yt6iZq8QgEBISTvJHeSduycvdcmdnzTROaNiUdu72Lv
J6YsJ7eZ3C7iYTK2SwW5WEgtCDSQB2DV0XVpO6fSFv0VUUDFlW0kDxZ6jH0RA1Ax8GpArB3rbVkI
JvKMTwNMKCv9adTABbUIVHZJsvIbj5FSjAubCS1hsQEJamJ8q6a6usmTxxo5NLONYd1qylswYr3W
W/NrlySUTkW6sSYiUwsDZHeWoOtFYRb0vrWYNMNfO2zstDxk/uKajCedz7A25q11GPC3SixM9riP
MhshC4a2Jhsg6gXRuqcFhFGxYANHyMae5moHdSCHT+URP4pfRphky5CABCpu1esT+ZtRyUlAa2Gl
1XhlgxyeBVvCfs3O6Y04i3x/+VKFibHVdbGs4NgQZMmMLiTU8TrtNfpCE7mcUeEtajsNlnQn7pqg
VpBt+WI0HYMzEHmjXj8XGd3OxmLa4mfpFfDI6FqSzXKNo5heweX7tN2WRhsRsDAw7Rx0uWmoRxZR
KEF39og0ooL5c++gWo5FhkDGZNmoON1wZAJ+BgqkSCrH5OoN1tZs8YsqRlq4WhalgX64hZ1NiCs+
seHYTMNTYum4S5L8a+jdGtptHJvE1YxGAlUshjDA76s4fQZidLrS2pdiQHbqS3hgQbcHy9ztiW5q
v3+xSXgepl0tunFLtMe098QNyLRsL/Q020M0onsoRgDdtN83dE/Z3to0A8g8ofsuOWLWia5a9oke
tF9ilDKL7pIM7bNW6Q/JaN9M/fx6KDorG1aSBEmCpKCa9dzNohja6FQW+o3duvba1fF/VIjMh1Qc
iwoEmcUmBEFLehMwjRLVeKxkeDUprlENmgPwSJL5YHWCHYVkOqkfe4lmZVL22bGRbIO/5c0vZzWT
wzB/zPeGieQTQTDoTlhuMPMqinFROOyNB9Z5tzymVvWGOXlY9MZwzzRmq2vjg26yCmneeE00WL+M
BlhAcgzvi0ptcJPALR7tVwH4G7NioUxEUuY5AQtfNtoVF1OsCyli9daHlCS/uRo7ekZZeLAJhPB0
40PljHH6ZDqKPDrqOMbMwKR9xMRhTPNDy2yHiwKJLan2jol7lzgNBBjD/QoXnyARGTZQmMSto8wP
pTFQskT8NLTqi8vcX2lvfU1gUORamzJXFeUhIw9tr2vxK2z/XTzwfjoESZhUvWnsnqgaib/O0bn5
XjPj1+cWDXGcTnH2QvzlMHBZZFNs4e501PTikMFchZ7Q4vUONhgu0b8xOaEFNax9Y03yAamEKHGb
mMo38bxt2OsHhLPAcRaidt6HGPUMjlZ6iWFULaVJSUisumnGyGeSp7TYBml8MqmSFmZtn4VGjEAW
cIRknA1TVO0VPqkFNIbrIcu2Tts/N7p97l3xYIUhky931QSfeVZsK84cWnC7rEVT47q3Tea+wkce
cRqr6/IGJQ8mUtxWecRfQMm6Nlx2L4HznJYWQndErVupxW93U1FcxzFaLVsxAMpZlMb8AMTt3olG
C8RngDqav1kjsBMpSZ6G3bYM1+Si4Iq1cB+B91sVQzysRzWXxAkyrSHZRa15dmYv0uCbmD3hT/Yt
xLTgNlSkz3oPopOf0eDvxoKzTKHbQMczUfUwkSglPU9aQC+e8qlUNU9uvPFodx74buU/RqDvlxWp
31jpLTJDtWtHmjuTyQ9vO0T3hg9Ht03+lohTDDvbKilpvOR9vSoLTv2/r6F9zFP+/VX4+id17H9O
Zvv/kIYWqavjmMhLERz/0On+pr+dhcD/8Y+HIIzz5jX7ZVcnr9nHP367cfeB7vX3R3/X1erS/tU1
BFWvAc0KtjsK2f5b3fzHP+ZbLEVQHVwyXSppIt39TVYrUeMqVwql60wBDMS1f8hquckRhkCMK21p
8mjn78hqTYms92dVrYvOVkqez0Bca9nCdP6sqrUNwi/8LJyexqI8uMY3ttg08rIT3aT3SBNfCKh5
jyzzmsPzynHNa9xhJBJ645c6ybnz+GBEAeUOG1/TutVTEuAjiPCddhtOs2WrIzy6WPbkv1pJeI5z
dAZK5CCmAwP7LEmBXYRIIm/dZY3ehWnrw1jFJ7fPzgIbKgkoK3fhgKlSuXWNPOeRmipbpHThFu5k
Eh1Zf2mVvXLz/Fs3w8CiCNGU1biPlNcPKdjhEE1w50MtyeftfdN91ZQB+UMd2sa8GQxA7LrzmDva
o1DuwUuh3qlwC5Rv2ypty3j5a5pGcJ/okRXJe1ZjuQ6IeYK1lX+D6UjgAKt4c1e6DIYLu3qMcX7L
jIm3FeKDhTW57xHhLsvqvnH0B4K9EEwM8Ve2hmtIAqeBFWKcqX4N278utY++PjxIh4dWugW6tzZX
fYeaC4LyE70afKKLolUHyc8JeSGlzGjucdltI6xzfeqcgbe/xZHc1rI4tf48QC7LjRYwZ5Xe1i14
XuYOUIVk/1DW1caI2rMGv9MdPbbW+T35IfDUBu8h7TtSAUZvwVhhBXcxXadGWxJBJq5iGb1IwTpc
NajMYjpMyoNB1c5bP/pGJ1REsywSOu9YnrvES9kQOtuR/CX40eZVrxUEdzU7q+EWJZ27iMgrwyAg
Df0ZACt6NXM/dBMF+oGSnZANcBJBvCyGdNdOb3aCwboLaEuYTn1Ufn4zAAxdwGljganLc0T4Xm96
61FosPDEdRLh7CdyfstUEDuueLdyBiVocMuFbjC04RO911v7UbjtnWY9EmRwm2NT7IJFXTCQ8MOv
mQ5quq6zb37JX+gCYHXR+3oq/Tal6KwTOb1WEucbDnMgdtc1gkc2iQWMtb7Z9I0E1R2NX1x2DU0q
97Q58X/40IkYlbDpTBz2e2QLfrZBvUny6cGXVo6DhBCkpAZiUarXzECBoGXeoigTtbI8bV0m/Ypw
3qtS12gyiy8sGucYlqvl5OeEpgptOJqe2b0ODXnZM6BJHMB4w8lANLRiW/iAAGjTqIRhg7mawiah
SRiBwSwecnajSzvAXxrIaJ/O0ihV0emiFBAxqa6BhGETTCQ8otbEKr8y9e4u1jmCKgM0Z3zqXG+t
Rrl0zIBuoIFytPrWqXgbK1IHroLRuEHZBD/GQ5ysr7Ri/jA6Gl61B86kQwlUNZvOKTdPTdbfBE3f
LdvWO5iRCwIhjL5qALP4fReDNX4aer3pDI0uQ7IVTF7DOvrqFeKlbwssxsZN2ycnHRwVm76EtHcI
JVlZ3VDEvyP+2EOuuWpca1c06eUX9XO4AkS4SEsx8ZBs8Z1dlbQ3KSG3stdvpBu8jcJ61E39Ouvk
WxeOaCUSZFREdIl465rFfR0PD6LUtuA2tlAc4RvL4E3r1b5kwieM4WUGD3QZBMjS3AvDuMby2zbT
Y5Tbu9iCreUHm4omCZkM15YCwq0HG4cq/KeF6vjdMPFL1qbHPMyael5m/tUV37Kgkxusco7+lyu+
KUVIhMcwPbUqoaMAHMMri2faIwVg1WjFX/zeDxmpPfbV5GU36Dv3Fo12ciygHthX/4ffZn6177/k
vFiyYrD+kDpvESDnWLru4C352dWRumVfllXF1DIiUnAgLAOkIPlFtHyL2NqWnUZpmtzU+VVArnxU
pC9oyEgZ8PZ5ZZ6g1h97oS9pIK7/fvHzn6ts/u29ZrPSfzV7kGn+9PnM9qM/lzX//O/5L9R7//wf
v1DV/HKs/vk/MS4U336ub3D18O3rXME4v0rbBHJm27YjlUBl/HttY3OLoSuXn5u4h6h7/qhtdOoX
IczZacQcztEtnq7+bhnSxK+CE4gKysV6wSPJVlN/p7zRBTXUz4eXyQtZklrJ0E2hhJh/w58PLxMN
sZ3VLOsOWmWrSvamhflgyo9AWp7UiE6+CzvGr2W5cDoqccMCo5QFj2PkiAXYU6blujiZSCvWcWBv
DPbrA2HaiwIc2dq3M7Yecfcu8/QWZFK2rqbS5g7WsvWlSQNR3TNIuoNxPq3HGEij7gLFEEjxQKCr
3j3Ze6v2sp1W+dk6m/p7Oj5ap7Zx17+gUSYqwt4DC4CVP9H58JkGMVhUcAPzYiNab2NFE/BQo9TR
sTlfEnKvGDgXi7ingTVwbc18DbOKRWPCMQAEqqB6StiZLumRjKsCbbKhP3Aq0U8VGRk/7l3q2pCF
tGYZFwSF4cl9L2VFs6MmnaDFDW3TT6wyfV1ojG3VGK2KeJJzmfZN+hhaK8SHQzswH67Y9kp6Cgqd
X1dEe69HMGEbBA1O+cEGDEvNvAGikq8MO361ytnXocCNqYo/Dy5Vs3TCEVAHLA9vDrmIy10SI8Nl
C8w4wyTnpyfjRRj699P+exn/r66Ozv92xEjdsDhoOQCVbQg1Xz5/spmNoHAL2/lqp/F5BNdDaYZN
mlmXA8HeRFaDHtHzx888agaERDZIOQcNrTfyLsWFtozTpsGioJ0LTYFJTWzGiESqXN7UiuwCcM7z
/EXVxtKCaZFIddOUpg76pAy2adc8JdPcXZotDKMBDDoLx3Wrt826h8rSr7vxg67el9gpbiyr1658
D/bnMLTbvCZ5a+RzygTTxKQkujbrGBwIDzIq3OAVZWUD7VT/KqWNbKVyN9EUeysDwq3E+twz4esZ
3pRET5CDx+pYE8zEeGVPuDNUJdxMRGqZzHAcWInJVi91dHU9bhbgpRHqgIwBiWUGN6NAv9v69HCQ
YZABS8LD0jQgdg7et7QrDrneoxPPiL3n49uVNVghTecQbAeeveNk8qzhvU2L62zKrqGLImwrX1oi
eUemt4umrimhy/mJG+cQJOoW6lG6NJSvLQOoKCDw02URmi9kt3wWfjRsHNpdk2HuAwD8wHtrC0fg
zJGgrOrohPCRFAudAQe6V3dtFh9D7bnXadRGQJSsV0+S4dsoMODKbEc+cH9cpWH4Kek7L8xRf4EX
kq8KR3shDp0i1ubINYCD5IXJKQifl98VFlpXGYgyu3eBF2bJlkAhsYVEbYb6s25zaocxQilBl/Ny
nFA1ER/mmMvIpi3ehDRTQRXdS/LHPAVcVqvHa5Vm1dbXagZ6Wfol0u10aw5oX5g8fjNkQ2Wazec1
oS62ZVP/pmQA2EJ81ORxLmSAayC2MObrdXvfNRpgE5xHfk/1HWkd2NcgfyEoqYAwTu+HED2Gtcbg
rpVvPNuQin5aZP7VSaf/6SoNpeJSiZi2RSnAqqHm238650yyCRIfKFia3foRozSlOV+IbL0VYITN
MYe/k2gPXCiIh+6Cz8vJ8/dX+/8fWx2MvwQV2b9vdOyatmqLf9Hm+O2Rvzc51K/KNVjMpYUPAPvw
74XA3OTATY/znYrTYU3/qclh/WpZluMoS5hSd9x5bf6tEJDyV2nYkuqQ5dt1beH+rSqAVsufDrC5
yjQdfoO58piLgb96hwmlyvAOJ/ZTZekf7ZTfWhERKgKyWuKgXvBC/kdV3iylCm4NO/oMyszbiVns
I8hNTfbMpiFpBMB0BOjTcPD3frxnKjTBy5rDb4y5XEeUpuUTIPw7xytw/A7GKmRLhS7VONm1gw6+
AdjEqI0qm9KDGArica02IARU2zAzBuhUAaLKMyjGNeSCboTvR1WzMzalQWhSHTh3Gcjwwa/HG/7e
myKOH+WU3pDFDqmTZOdVHbUH6jHoa97Rd108/Fp23VvmOhHmySlwy469PCE7T7H4Xhl5/IaK9ho/
4Mb00FiF7pFwWZ9oHQ/fiyoe0hEXUqS+6p150lt5H7e6zpJdF+tAb7dVCsJFjgGi8+JopebJTyL0
1cnL5Jj7LkezTlrrUiXBzqwZ6+ROvdDnEAU/8t6tGkFOMiEjCoPbPo62Hlx4MZHComHHIgQnGokt
KP0nCMqRGT3nPjJNp1A7GGyvCKF2dL8/o/rZdvt162UPkZDEFvhXhmZWO60Hnq3vTKP+MlbIzCJh
BqtC2nvPyImyJEkrLeO3UFeP9ThnDIm7KBgfhMFvO9T2nSfpuvsW9qPGInKOhUmPodvpGy6Hrzh5
XzRpqFVghp9kWX2KLKBaQzSdH6B+ZZvA6E1wDxVaEP68SHdwqg3iHI5M4/XpBZvyYwueGJ69CzLC
+STJ4StZKM9llnwCoBR4MJLHCrdjFLwwOkMG3NX1MrWb9xThv13PIEXRr1wEuL0kST0kZbOKnxLB
OytKwLk6h+3gHpo4ffMcio/Kyo71hGJrbPCHVdFwF8gSTEmuUOwLgtxJxPBNnHmNz+jSN6Hi29AY
MQvVi8geq31tF/cEa7b4N3djoE3kkGnoo2IyCNy5CpzQoJceHLW2nJOD+/A96/HdtUZyEvDkWTuN
kzvIUz7QulBT+FJjbSqBnW4LDX1GM1Xw8fAOa0m2CkpYlU1Mn5tnILZgpr4SRiR780vOOLOOxg3Z
UFpdXaLI/SV0j3jd0QVPq34bOj6zSLsRi4K2o2kGD+WEO9oW4YeWyJNLeq4/3kvTxcIVhJh38uAz
04JPDEXf2m1Y9AyrrXjV2liARoomM+Xdrn3guGAOffI5Oa/mTy5A/9QwCqTmB/HJPH5sJkbjSGE4
c8Jlo+u8PWF5o8IExpRxsq6cGEQhqULT0hcuQCbGAxOLMFpaJNFnApmT/YBNYcHAaQtP7IpLFv29
jrzBJIQ2mWVyBaHoIKzrKBJsicczSZly0+Uaor9ifA4ezZrI1irTxNZXnHSZiK9sP/Og2d27eb0a
eu6OGgzMa5C8pB1tT8H7OgkSKbUE3T7cRHiKWpmdQhqIHs2YIXukutnkVviRhA6XQvuus5S5Y+a6
ha+4xGduHx31alOHMCUDYlooep9+IU+9replUYCZd/RTnEcfndw1DTmjpS+2fW3fC9wzW7KKUy4P
q7x0zgZvPigicQPRYNM0ALVsJy6Wpb7BRv1o252xrkBgZdFQrx0ozQuS3o/BeO21NcgDUqY4eI7g
AOD+QSqFXs6hTib6ndOM6wLWoosPmg2R9+iV0RvQyJXT1Zus5ZzJIz4Ih4EbXaJsfzlghHDXUSXP
LHUnTc+6BapCYsfL4LqPi6OgPcqKszQBZEFAyFfNYH31GvvWi7xhoffZznMBLsF5oI/YcA0g9W3j
ZtE9BSNyR6ioXohoQ+dqnDe4krASOFVarF0EqELlRyJ6ENHm2RE9Rb8uLcbDIzbpIL8pZfc8RfYd
xCNw7mPxvDUb9H9aZ1ON5hYyj/wBItpMfcnUcpjyF4A4zFfdK6hbd6Mwzt7M0Rl7eExO4y7srnLR
zmVsJngF2PTIQ3O0JixUNPIlwl8YQJpPh51MoQVTcXv2WFZgYugQpk9kKvqrIsNu2ltiNbQB8Tpf
agsHVZPVS6Uh/bU1avUhAUujLLI4q3Utbo2pZfUT7a0PXGoq1Iw7dh9rozjqOgM9O31K/fYD+MMd
vie2MD2bTWCwSz9CHGKUI7rS3NAX5hw51iJ6Yf6/jDsLm3N+1IqWIHaOd9PAnFcORreMxKwfrBhN
sCshHC/xkUfPrS+DPBGTAOFFBchnldepvTDSCsVMq1aE/hxGP4RsIDjDCKGo8rNmoz8Mw2I1BuQT
Q9h4Cmv93i4DIFFRfGXh3ShJQV0SM2ctqSicvvhapZAe+ztJmlA9NC/QSjjMOueh7Bknd9j3UxgJ
HokpaQ8bAz+zbVXHXNegG2gCT6NZfQpl7FKNXaZeOY/YFAn6Chk9CPKatr6BQKgUbLujh8aohl1R
BHvEGVxReDQzGphrHl6KZk9MPdN0d6L7WlbPmV49633zbhvTymn5XUOz5aTNgEOP2YNTFUiYJ2xE
vuwOTsDB4HYDp0/yJUtR+IejgwbSvrLEYKy1MAXw1c0kIxLVOvmgOncGsD16HaWSmFj+QOg/l6ib
Yg7doPBepR18ehbJF7lUwP/1U9Dlb+SYNevAoVGfEKE62PbOmA9rMVm7rnUePdJl1oRFH2rk1khV
47fBrG/1iGUrlbw5hvta+8je4chsUCFUK9RxwMJ7c5MFI/NwAs9I2u5Ic7GcZ4YcwxrN1tnt+ltM
9nCQwdf1mMoQhaZq4fdXeYDtbsQ4nfKkVJh3FLOYcRbUSXBhKrbMmmecLYc81Oq5Be2+cRt1jRpv
28Qxs+/pXNQAyBCdMPJOoDWEE61y8Thapbcd8Nvrfn2wW3XDCkyaG9HtcBgNspsQFqwUouFVKYCt
qKiJ1jUyMOrkgSOEjI5U2GprxeG2iHp9V/tI+Ny62JVWgPNMYRUu8G97k4d6P8DjQXoyrTauSxKG
Z3BljBCbMnvATBRY65DgrQWQ1xkHre4wR5ycyNrGvrYXfvHgptkL9J9TqyCbeNDg6hKISkxCTun6
HDdNvfSl9w2P5krvWfesKUZFmNh3AkDxSnPIKkQ8T0wagauCT6K0uJDY45oEGXgBmgbHhtoqM+D+
+TvfNQh8ss3POCHIk6Q3v6o2hU7zvmwRkbnox5A3sX222c2TB/RSfJq9hy7PkMM6LIgJC+lf2Bjb
LVh1K1rN1tJ2yV7CadtM8hRbH7UkJjU0gD+aTBeT+r7lGuF3XKuwZWLeMpvV4NmPsbnuKoAYrOtD
UnBI6VSFdDooHreNhMrVZQ+TzI8DViUsGQhcwu3os5uOrPDNH3k6oi2WaGJXUTmeNaIzwVXeRkM5
rqIt2O2BV4KJTZnXLUxpQCx23ir7GabjPoV1sURcgdRaad9EWfVLiCHAKJxd5iYvVl89d9Gpz+s3
RzqPbuq+g6b7YNPz4ZvEtcQJUoCxTt57oozysOezjQIQFyAeF27ISe0N2RFw3Xk0hk2rUBQkqFdp
1y70riWyYMSNZxKZt2D0yLTL1r5ZgPVVz4yAOAbjQxNac1WmdOuSNH3h5F2iB1yWZgdf5RHcxIeG
03DJp/voac6LVYDNDmfGTz/Uz6BemRimz03qvaDrXE8WB4HwbU4kZzwPMfMoXmKV52idyP8EMxA9
W3X+oSIx7LL6Xot9e5HR/NdKljBpVe8dR8kGP8zRCOeho8D4x4prWfFHMvif40ATq/E/pirlz2M+
6+knA+ELko3ok1hREgG+UxyRbQG3Wu6+yME7zucVKCXCvBQXhBATVuUUGjjeqVxsc8cjFQwBcwl2
Fb81B29C/EafvQmQLqvum+eGIKm16PPyZmtJt6sVSiK9pywFtpK1zlObE4El5FeDrYG7jMNkl1pc
vtxUe2zJamVdrM8horXJmj8Gm7Kjjbgs6QWeYZ8xsd+zSKA2VQBU0V36xfDYj9kTeJQcjRqU1862
8GOaAifsiMI/OycGJMOircINOSHrSGw7yPJ7jNFsOvXopbwhdqJfEfyrUeE4alEPxIpQbg/oTmbr
9wIae4xoOUi3caR5y0jLsFwHYY+X0X3wemhX110DYSL1V7B3jxQEciWYylQmzgs4dtnC1IZzDPdg
MRk4NElJLmgnAWh2Hv0ku1bBSxNa8IuK7tagiuFN+Uga+S7LW6c111PpmBtKJqh0AjmYqhWaSAps
S8anZiZzFKJl1O3L97rsR8ajM5KuHs5WyPE9shnKlVehvC9uqs5Wiympn9OsfHYCCmMVnek4od+q
KBnL8pMEslyxpWu9fElRwDutb1raigZrHOWyTV6Y+4ikm/Y0MkMRAqgBDBaF3XPpzAeywGSdJDc2
KdWA7fMRwjsWxZdoQLrgRvWSfgfIF5NUM2rtLvM/wrh+RnY2F1/QmE2NCX853JegdRelzyY8Cw2W
SWKwluRGxWujPoHypakMxuwK+fZ59EgNa22qt5Ae2lIzMRNHsFs4HWwwKQtHsm5HcuYJdMhBNfeh
AHyJTqzAoWCJk4icK892nger7zewXV/6fHy2mLHaJKLPYYXHrse+NAryJZLqoSdTKJyAL3aIIIi1
Ild8XqPN8G1ykmdfy26SFCHw0FgabcMBDjZXbdVoOWBSoKGJEzxg5/1MQ8AgUvs6VlwIAH1rTO8/
jLliI7P2Iy/il7bWb8fG/Fa5OgRyYhBggxBC0CfOycH60Jj4E/KU9mgE3mBKboMMnKc3UEUFnnrE
X0UYWuGeGdHkCxmau8xPoH51m+mNorEKa4JdDAoQy0bm1bsYyW2WmkWtmtU0a4dlQbMZkyLHeA2a
xyOs7bKSZz7S1DEPnny0HWlgfeJa2Ecd/JSqJU1O1kQFN+NZZqaigqeg7AcqgwQFtZxb1GoiIgqZ
J5lm1decBXLJTs5akrnwxQ1ctlhEoi2w+d0Umlg7UCEKsnVI53lgP4SAwnnUcV40U7yVOoUc7fsy
tCUqWRAzaHCWdOqfZuzItVljh1/i7FiXyJU2oTjRdYVLI9Xq7zdO/+0A9Of553/7v2mv/hecpOoG
Pc5/3zdl+vzx+ifU4uUBv7EW3V+lkIQP6cwTXRp1f7RLTfmra+sOo0qbPuX3W37ThJkmPVFapY4J
GdA0DfFjbmq4v+qKOAflWADs8OH9vXap4fD6P09NDUdIodOIp8lruAZXnj/342PVBJkJsnhZxYUN
LzgdrpuicVe1G5dvNQOBUXivuYejNk/b8DphFEWACyXV5Q5MF56bcYwe8bJmOwYLAwnQrv1cDRZk
QKN4k+Sc0mmFi+FqZMnnbHkwkvDUVp1uBcOYL0mH3U+Odbd1p6x4ymP99P2pLcJcdM1pjzJiTFOz
ySfuEknlgEeWtaU+jMC4sNeH6WttzzpjVThEnevZzWjKCGN0n76OoruuYB48Yfvr0Jx5zvrygMG+
V77ufLXsNtqoKPW3oH/j57KDPDA/zoUFs5ZWMex11w4fc9e7R/udvtqthc64R3WDYxCXLkHGaJhm
FXAWG8Zt1kXuRurhu5f65u14ueH7f4PauG0QYDG30/SVG6dEQX5/yOVx8xfheHellbe03bjzjxsv
T1A3fn9NoB9vAXf9/vgf9yPDKbpqOwX14o+nu/zv8tjL/xpFqrElAojWXHM3ptOLLdfGe9WWztPA
UXDIkp59jMl3adzcKSd+vdyGZ966naIcAAi3+TJLmcORqHe5UcTedJNwhfv+bU2a500f9uSbzU9r
TVZ3nRsDn5KJcSBiIrSfSl1tkj7yVkrP8nPukmsuhqS5yoitPbMLlKvCh612uTXoA1JBIjfY2/Od
g9bgXRtEdnO51Us9hnY0Oy4PVfp47cu8OF1u0wLkxC0X/BTjwZLUkv5uyJVxlTJyvBvkxBTWDcVd
0FQCKkRg3AXkFFx5vmHeMfQf8GXrpEwkUHuwlzl3pOx2VzhAGJuXAC48OWp3Q6rqq7Qcg0NeOzMQ
e4gOXiTKq4Hp/CFFDIkejPjioUfRQseKeWiqpVeAlzGMdzK5GmTWHIZKYlns3Rb19cDMPPL6Q1Cj
/k4ZNB+CLgl4NU0cMNVp69T2zQMWJ2/NVsDi1YDBDY20D2kv1NqTsUtWV+estcbxDrlR2GsPltrR
68CHD74WHodpJm9h8jgOEPO5VabHQDn62utY/rkSCJ5FlccBt9A6LbX6OJTtOL9ad8RfgzMagtUx
9WugWTKb5mgiVmssrsc8BdfjoZfm1fxmPeSpdUw90D6DLByi7hFo4ghxjzm/Fq+mtKMXTfl6gPZw
GjzGqDS9YQ2EU8qrDckpqPD2eFGTnwILNfjIIP+OkI3m4NCRpdROXi7f0R1qDpf/oSULdn04ffzl
5xOnHQRA0pn/ckOvpdj/L2SKP57kcpfGLO0NWQz14sezX24ImCJvPBNR4OUG+cfDsHUEUBtnD9kf
P7s8wooG46podA2EM63e77/CSOwK4kqDdtv8B/344hFlCxYVTcaPn13+h0aK4CWt1X+64fJKecrs
wSzQ1P54xOUGNxEB5J8oBZPw+2tcbhCajzt0uvAT/nSDHscdET0G84z5ET/+EI+c+pVlgST5yw2Y
Tt2l3gXVX29IlaJAGRP9rzdkEvWnNFptfXn6H2+g6WHZIlyvZE5l/PyWODVbFZZDeKJ/vqHLmAr4
JhO1v9wQBzkK/GwMVmSlgPxIYdMiRnviorIiJ2Ak6GzyMAIEwVWf1fqLDcBdI2QRnEmo3YFmt1fh
PBrsq17cONZEUhM5yZ4w6q+o9K9SQgnf7ZLWIeK0FSe4pMQEy5nasb0VTT5tfKfuH1PpvhMRIN9F
2h5cqbs73ayB9gAg3FSl6LZdFJRPjt/hoZCEiqoBBKETVMc+shn9B+aX1M9w8lsuOah+drp8qVSb
37XY0C7f2WbIOTW7egynTA5xNCGoRDBKYI2fHIYw1mnqTrnat04KpI2fXb5c7tzUgb8srRaISjiV
J0IEmBJVxyr3K5CnIaBaH5H05bbLFwddkUir8BB7Jayd+cvoTv1dUm0dXS/Zt+U+uSJz0JAW3sIy
iU+GoWK2HF54KIkT+PGjVkvikx8wGw3b4+XHAWkZJzQmm4bq4vuDL3cyB8yjBfkzl3tdfpS2+HOK
pMp3l6e//KyPsP2Yhaw2P35WEi+8Yr9orn+8QmP09rrsArgA8+93eawx+f3G1yEw/PhZX+JQRqcC
sWb+Ey73s4N8vGYJfYhRg/pLXUP1brvEx2TeF3qqSBcUjsawAN1Wt3RLy/EqLD1yUWQ6PTm9NW4K
Yq1W4CsZ8CVnt3T1K1m7ah30VnKm4V2BN6oL6H5afO4TIyOkgHBO8KEv9ehn5xgoCPOREaHZ/C3r
J63lCqLVMEwpBpnqS8UqzNWUwgfvan6mE7xtqsq/v3yXolbFsPjUT83LZKTejR+Ipcx6JrCyq7d9
3k6HsBXnxKZ/KkkVBJHYE3LpteM5KBi2JfMkMEFxLaqwP6RZLtemlkaboTamMwF2I+74IN+3QyTO
xFDjz+/L8CZwxLJMpX4GyrPRNNfE7NKmT0n3ijzPOJe6FR19iCqTV5GTFmOnDlrPuC7a0cULVJvn
rsg0VMBVuK507clj8nBA6ANPo6s51qMhXP8v6s5kOW5kydpPhDYgMG9zZGZypkgNGxirJGGeZzx9
f9C9fSuJJhLW+a/+jYyiqmJ2j4D78XNkzzD2ajWGda0sPLqx274ZA9/YConUuz9/FVJ8l1O4+VRm
3XvL2/a+DW4Di41pKFd/znR992feERRI90OV/uzjvPhSw34Zxr115HECWHWcZ6uQ6U8Gcv9akg1v
Tsm4TBl0lQVj66knbAGpBH+IDklO2bTlN4UYmJureAC3UN6gFlhHo8oLOSRjkxRNuytIP2SqJN5U
Cgzv/br79WfeVtfkRztokJkd/zFPCB9XHm/TKPVGFibtLYc8bUOmoT78+avl6KMgpyruzMxzn8wu
BlLv76mGd55bQ2q+6PRtq4H5ViB0cO/0yt9OKyjIamNrb2eUq4bAlrSqsN7YuWKH1Dwlu7FjvnkV
NtTkIxleLd36Wm68kA25C2L9Sct16RkprDuTijGsMvPuEqr2TxA0h7veMU52wte4HD9UyVDcV7Yb
H1W5RVO3Wwk90O5c04gf9CfYmKs7y2gP4CZ2RpFoLwYkBgJq52PGzeNTCrsfDP9GQja+7nzjgP/W
T4hNGac/P/35I9U6/WAF5daVJZ0AVkFC2XR3cq0duxBoWOHJhE+BV3ZxSvS3zwmZt657ssjR6HHh
0c1Lk7T6reNU8tFMwr1hDc3WG8mK2soBvMG3/lq1zBqd4pUpJOOHXYJaAiuL/9dTKMmT5hlyBKS7
7W91nqBjDo7kUHjhC+VawTr3PATGJO9Ry1A/43WIvg6F3cUwfNEEad+uTXZQWCSHJggIpwmPQDU6
JRsV1lcE5vungjwItEU2MfTBQqtc/HDhjV3nFAhv40R8b91M3ad9A2vuUN17druTUiP+jiM85Nmz
L6/7xOBZXtmnkR7HjdDLhA8jhzqxONSAvmXLve/BtOyC0vqdOSkOqer2eZHvVU/K4EIwkFJCEKd/
BTSv7fXOQKk3zv8aUKBLwurONpMXytXfK1T8doVj/W5V9QbJCQH+c8v7JYJaxv7ROspPvb+rTO3J
0rV86+TmeytiAJUdImoJEQ5yoO9FjuhGb8c7N+/2qZpDPlXACVDCvSwyJFpUBAYp2ydyLrZ17IL2
ffZyqhcyYj1GX76p8ZBD0qZtFde7TYiorTT0IkknIHrS5TbapiVFOIWx4ZojUlVk4Pb6k5H7zS6v
UarsIo0Iquzl6xpMJqhalHTkENo0oR5E0UtrPYA07HYk1ZVkdJp0dibu2n1qG+UmAE13FzXDT9Ko
QZ68ZLlqbFOTW9JLKTZvxCMhxge/NOGLtivK1jv1lBUDheJQMjh8PMfFWIabKzuITn7qhGAhJspR
Ou02vg21CRA7Fogqjohl2rQJnExanu1VWKvFFzUlWgyclpRsXtwPKZx8VJFIxi4skaFvQ6pNwwOy
ENbarsUznvYm6olRuRAyrFy92CpmQVVOPbzbDUCNmhdGWgI8rDX//h6S+u86Fc68KyFzUcHIRH6N
F5e/WjXasUIzn1u7etElBJG0/LGxw6+dF4itraX3Wo3Cp4OmfKRT8iATGB8q/Yi0GNAnaCKRmU2x
RbiwXB1WYYUkWMD0KOSEt9WPQHMakb/P7tMCzrtU5r8bcLWc4mTYNq6H/nd0gwIJCCU7lA8vruXW
d/0XWPayPfDPmGAk2ea4gNjdBcctqdVX4QY/FBtUS+1HD1oDv4vOGNdJFxl7NyN+11Ktv3ESVdri
yc2VxydeHMvrMcn2PNiow1iWvDdQ00Ak4ZcHkR+BaDnGarToRPTYJbaeHFEX8mGK056EA1egDf3X
0CAO0w+D8paDw9X9wr01DN4+PsBYRF2UHzk5rjUqo+0OPG25y2SMXNMTIjGpQmYSDMwqGBR/V0Y6
D065u3WtTr2vhn3lohM99EMKM1zzSnix3vGhQU2dCPZG6IQ/dBRjty5zUDPekGYPCGktEj7O+pQX
Afkzvmw4injWp4S4riUHT/A+xKCNj39q4+Pyu1RRkk75SH4oKXbV07I4QvZBmEhvcEeqOKXmM1Qs
2V1vGy/Csyi8M/LfqhDRveamAGnkJD/Uvf4F4Qeki1FFhZ7A/jsCRLE3vZGpuxyiGxWCIUvPT1ED
cYqd3+chNbkW8g5rs2yU1Q1k9R4scTdZ5pJKLS31FSEWcvlRRHW8BqeYpd55xW2rSNoWDSB23kqa
05BQg0MZ443I1afc1L8P0dGTH2Rqft5hvwKLTsIj12XtjrbkRAtvPSA8Sg4/tSxYKpAX7U5zOIBe
X0fcpmV3p7r9Qx8BMU6lN2ew9JvSlEhU285OatC6h0i2eoP0J910PrpAhmbfwz8DA1rzXEVDepuq
PzsLrgEM2dxQCUmRoZsTvG2r26ppkjspHk4htNjHkJLgrW6J1yayH3XZdr+g4wOsxDNPDVwZ60xO
jDs9AzGPLrV8QzzlxqAibaXBPrGBu9m/dfXffii33yCvLvaqXUDwDmggi/+WYl2+8cu6ILBQUJdl
JDJpEJAc2Hy+b+LmfWjb4TkQ+/s+qwACqDBzZvBBpaXTbnW1V28AM5HshL9na4fuj1wys0MCLVgR
IXAZ+pbHjqcPOfnVPXw74b5J8i9JEhUHp1SQMu6VQ6qQYYpM8ByOq/7w1EJ+sPLBhm6sezAon34w
CX8ZZDSlvwIn8J5NC1if11XlnV3o1qmTNGXr2oN4UzTx2oK/ujN6CHs6IfQ99vorrzHlwc8fc4Jk
d04dUgXhjFB3Qfbb5bID36TFe8WTTJJmRr/vYf5+HDTv0UTxbp+VxALcjjLushPw6bBqwFOgzIU9
vS006cGqff6QAcWN7252dkAwt4DTyYrcLQSoA8FJhzdA1HU7+MGe3aS/r9zKe7STX/CzWtsOfn10
HZtoV8k8+ZXuHdFu4zbtR54hzQGKYyvfnDI4UZ5obvKiMzYScvQ1Kq5rJZXaja5Ej7I1wGAQQi/g
wLu10nP5vbUPIrMho0H7zBnDdMR+3gk8pA71CyMcnbxWfUNFM9PzXu0C7Sg31V+tRvlSP0aJCUrd
gbi/10ZlZB0efAp10X9YuSNZOQIU70I1fwbwAGYsygqS13cttndNabyqSvXW9IZz0CUUTwe1P/Ue
JZcAKXAO40+8YP79k6M2Eoh41MX/9Q8EZrrVnx///BHC7HaCyWzt/fMPZz+KXgPVA8nH7l//i+Xm
/+rgz1//9NeJTtprjfHtnz4/G0eQ2rcF+AsCsB/G989/izJ8sXVzxLr7sZsMRbr/Gel/uhUygU7X
uZ2Mhq8144q6tf+XVMuHnM3/R0X7QqdoYD4f8+b/qpL3+EMh2/h//Bu/LpORMUh3UFFPVkZW/pOQ
UWTxXwoVMaMAlmyDUgdZ/u+EjFD/SwXzrslCsw2VYrV/8OsWqlj81qbCkho3EPH/J+2rjwWbUINr
f6rr5EklEn32EMHDY1mgWgoNxUrCrZ4twieVF/qHRM8/TZNLOi+4oPZccgAZdscKWdaVnyvPOaR8
fqlF68sdzI19UtbZJZUq56KES6an+jgI8Uu5D3rqcutzw5/Ui4Cpl/tcj5ujT7nb1ioRfK1TU95J
XWv/K8E5WxA2NwH54wr1Tu8bzmDUKHxJR7gWtxr0vpdH/7Eo4X8Wn0rIj023od90Ttg3CAunsgCN
4ZflvkbzS3004xaxxSA26g5hM5GEV82Gis2PXdpV4ZhBhZRUUkl3pQzFX2B+uzybz/cC/MLHphWK
0xKKjOtjbpq9AeBOzp+EV+lbkOPuVadJtcdNOqsP6jNUi/oyr49FJptPAaxvN1akyQun6fOtVu2x
IvCs9c4aQDr3XQ34qt0SeX3MbfH78uKMTfxT5fzPVo9H4KxpIeBSQ8yrJmM4gqPQBlxbPL/3iRGX
3lG0lrvxg7J4lGrbH24v9zkeo0/6tCYb0skD3Ah6WfGxDOCrcOtjJyt/9559oqDjvZWUQ1+KFw1C
quvWb1ox6VvVAJ2eWh1DExK6varb8SMyoEOycHg/ZqX/WcSJs4KAr/JkCViYWUIbm+VAMvErYDbW
xN1/XF60uY2a+KsM4lEUzzhhpquF6cbKOmUldZUDyh6dlBrI/Dpre2SOVSV8v9zl3LGbODHPbG0j
k53qCHeinqzzpC2SDddccLqu/YkHs+qmCFDcq4+ESirAqWm+J/i9tOkzZj9efh9Odl8VAq9SQW5A
XlpSHxp0U1YRNZKXR6+Mu/vZMZ5YpRERHeodrTrWeW9vTI+cSlOHR0mBGKkHGFpUj2qRvUOYtU5M
6XVo5YOVZjcSQOzLI5g5EtbEdrMQPi1fJLgF075r8cs3Bqzgkm49BkP7u9AztAWydGG6c51NHLRf
GWnihHJFTRm1VegPlRtQILdFEkPAQFIrrw+GoCjq8tRmjp41sai2t5y2lOnNNxJ9C6sDEbIAbYLL
rc8djYktRZJthrUcV0cZdoeTDscXPI699L1uK2thb+a6mNhOZTcB5VScvgF4R5pVP/OUfBK5g5fL
U5hboIntiCjvs5acHcSEDgXKVN+0pNwbJfx5uf0ZlzYF2GiEKDxwZsUxzn4mItmBSYTg8LXPu4Xz
NNfBxHrIGwktlLriWCP2IjnuNkFhpWniW0Jdh8tzmFkjY2IfaZalrQrk+mjaw4Pe+icdzOLlpme2
15hYg+4RoXB0pTqmrg68FqI/w+Y0qQt1x3MjH7s9u5UBB8JpGvnFUQl1xBg9vlzNhXWfG/nY5VnT
vs23vmIkxVFPw4d4FEdoiG3o2sI1NTfyieFCs9hJqZsVx87TzG2LIty+9upwe3nZ51qfGG4mhEG5
OuuikqpP5WFTB+LmctMz59GcXBetkeWlpfEANbPka+a2X5NwjCaGcBdH+XXD/8PscLb2JIzDRsq4
MbK4/WIl2TFAcOW6E2lODnuLmEuRZVZ1tAEzefWwyYUE46O74JBnjs0fQN7Z0GXbSGifp5rWsyS8
/L+3dXBfGJSeXF7/uQ7G35914Jn2+NHEG80O/fKupQp3l8uJenJFNSwc/ZnTY46/P+uiJlbdVYFb
Qga17x0X1Eu4vm7wk1MP8XzH1YgQaV6i1vQMofuGuOLCsOdO5uTQJwqK114iYbE5QN2+P0AIsaFU
6IsrxQuecm7xJ7cV8ChNCrKhgFWaIvAI8D9oyn3mqF8vr8/cFCa3leyRfoqLCq9QSw9+kI6J7H1g
iLe6iF6v6sKYTAEUoVXEBLqOg6c+eHBXFwFqE2VsB8T+ht+XO5k5QcZkHrphRpVqsM+KSsC3T5+C
tNhdbnpmC/SJ/0ETJTVCSjHI4rrUCgbr2nj2pYWX9lzjk8sWVRG9tEa/KQ33PskHFzEkYh/by0Of
WRV94nqs0nQTN2N3GfpPcsjQL/b639e1PZ6oM5vtW5iRazUtjkHFG9CCjpki4gXDmluV8fdnbVsw
Avk5SdWj2Ys99IfbvktOw9AsOIVx+p98H/yRiz9rHgoCuCe0iGUx1WfH1ZFxoQQs615ADu0NJbu7
vEJzs5j4nsySlC4zeYogPYWARwjiWIHQvLGDnRZYxf3lXub2eOKEiHr7ZVRAi+3Uyu9G7r+20ffL
Lc/4hjHmeb4L6HL1WVeyC2UGINnOYAuujeDZT5oHH+mTy53MDX9iuC4Cg1VXKRhA4qHiFr0AaLru
xaNNDLcdqDymNqo4Upv8u+jI55cxpDaXxz3z1aVNDBf64CHu0Gk6+tJj7N/kFZpizWsXveXdjxAC
n8u9zKwOjK0ftiCG+s4dfN6EnYsCm92EVJZk4u26xicWzL1elwZs1Udkh7aCulCYuK9reWK/pT1I
oV3QstFmIA/gOdSfLrc8oSL8T0RHG1fqzHaR0OnrtHfyowVDd6f7W75IH90BNbTUQxEAvm/H3MEq
GqsvWa3u8nbYQl9FcXa68BydsWptYtVyo1J4CAb7GFEftRVoy9Y/sprFfHNq3Xy9PM0Z09MmRm0X
ORn7gAUcioyCPAXDU1ayK61yy1nYo7l5TKw7LmWrowgvPxboS+uIBjW8jRroPC7PYK75iV2HJS6v
EjBty/mvKj3q7Wvj/rrc9MzijHTL50dAHoxSThF/PmplDK1BeKNapONITFvRdSH8kUrwQxdaHTQI
SprFscoRzQM/WEEIUWwvj3/GqKe8yQQEKML1+RKTbahp3doX6wao0P5y6zMLr06smmiw7Wj2uPCo
NxvOr0D5AdJr4dDMDX3s9Mz60NWBCyRl6WXd3mpRuqukbsGu5poef3/WdBiYFWzXGHaV6HtPSe+R
t1j4aJ9bkonJhqVqtF1m5EcyDsgGftdLxHTjx8vrPTfuialSn1ubXs56l8BfAWnsEyEW7pi5gz4x
UWGqUOv4LInfvOb5CUjyOh1lmMx6oYO5hZkYqVzjsTJVz4+O467tHHlPct1ABK5amSlzVq7Bhl/1
HBY7h/jDDW+7sj5c1/TEPsE85ElgqAwc+sdnMzbggsrqbqH1mWX5Qwl2dhQVtF9NOHBxjZpy3wfW
tlflL6XdLhzHmefnWA14ftLNrvQGtybIqXaNaa1rFIz/6jtFhauuM+2f8lCgQB3mCNtcuRETqy0Q
bQrrJMa0DGVjaeVfuaBK9/JOjE73k7e0mJqtk/d52rc8P131LamQgCf++RrlzRcYFn4ofvlDHUII
FkH+Xe5wxt7ExJjzWpGMAlbFY1pkR7fxj9HiOs3Ym5iYco/qDzx0NK24MohYyKEH+aRR0WX7xkKG
be5oTUyakgdbqUMFk6Z+z9RuDAhJnFjaXV6budYn9kxMrDYDYJdHmH1ARRtQQD8IUlGQ8Qiqh6/q
RJlcv21atA5QqfzY+BL69HbzZPbaix5S0nG5g5kdVqbGXWiyLlHTeVQGZOVsytw3Zqzqm8utz6yR
MnlSF4qZO2qc5ZQAhibF6daGOw094rhe2ISZUzQCQs7NW6uHrjM9rC23m6PI04OZKvdBUKHHkkcL
k5hbonFyZx6KcCuUoANPCJgTZLGBywR0Pky/rVjYg89XSUyz/s0AnwdZcy56tK0Cbs+VaaR7s1Ff
Lu/C5xMQ09S/U2bU/CRVfuxLj6qd4h0WqyWX9PnY1T+fDmeLU8e90IKYA8rH5RqF71WODptfXjVy
9U/S8ax1yvhMYwhwEoMdbgyfmvq8Wbh35k7OxP84dRa4UD1wq3UqOMMjlFMWgQOhONvLqz63MhPv
A3rDboMKyyoleUPgaYsS9AbCmSubn7ifTlIK4VLWdWz1EilcE7qflcioasn70v91eQqfHxyVevUP
Jz9ARkx3oj479pBxfcmSvjmVAGWvbH3ielDbs2MvyHPA88bfkl4+SYa48hYeyVPPbbYfKjialAjX
b9h/ZdRaNQVSDtetysTnQAgspa3OoaQ6+VdYOetM1NmVbY+H6ezAy01tpJrBrmZ5bMTbrvUdfytU
pRyerhm8mEJ0UGHwvCRL+aS3jBsRul9MT73uup3i4PLKahNh4+xFl6DLkn1FHXOfltLXa0YOY/zH
pYFNPIK6FYMlr3A/6Gg/GsNCXGzGFwAD/LDqFKlESMa7LEocn/QeciNRb6AxOdbN0sfczDtUnngD
Tw0pSs6K4mjLSpjDgYA4y02rJJBKDyLx5X3kupbYuF2AAPU1CybsyYIZgPtQVPSYlZmjRq0dRKk+
X9f0ZMGoyvZhlE/yI5B3d8Vf72143i+3PR71//3IFfZkpZLGj1QJgv6jISfwjP0Ikt/o015lX8Ke
eM0SeoIgNPkIK5P4G5GBLfwUb5fH/fkhElOkDYLq0SApLW9ltTuoVgVXJQKlVZG/DH29vdzH5w5Z
WBOXGWlxBz7QpA/hPvpJ+5Ak4UIAXRnX95N1n+JoIq0sU6TQ82NdOhtJ9IcaLsQqjUY1yVfJ714o
oTw2mfLS6g7fxeoSpOvzOUFf+9H4akrfIgst9qPf5r/bkQIVns92fXnB5g7T5AaTApRqmnJMScLd
hU8N1xGGoKrI0l7uYGbXp6BEy5ZaOER5W0Em8QbOjWowG46o9q+0qa5KOsCL+HGBAlV0EPIT/Xb6
YiTFQAro4BkQPVyegRgPz2cbP07t7M7hEQEbxBg68I3u0GSovzaeBcCSChEvQGnGIPh+k4iYoonO
ugedvbMDaiqMwaaOrIMALdjGvo1WM2Se1XAv+aSSknITDclPJS1vZXX4bvXmjYjadWpTT5CV+74f
ToZi7y7PYG4Ck0tT63rdbBOiQoFfr2CGYSJweX4X0FhHmrRtg4W7c66f8QSfLZSfC6VQxteoDYcY
fNybkgrnKLHuQkSoV5BmwmMjGQsHa66ziffWFMfQGpXblEg3VYG5tYM7EVFs7r6qOpSa/LW2g4W3
8OcmKKyJO88lKlqp28mPEsy5hZc/NLb0/fLezBigNfHm9VApiWvSdC/LkKiam06RH6vSve4isibO
I6LqySBMnx2tsH6zI+VJNEt33IxlT6Ew1BurY/Ewu23kd4VffIkDDZJzayPZS5HvuS7GvT87UF0Z
hY1aj1eGg2Rc69mHoJU3kJQ+VtFSEGRmb6eImFKEoWIXXBlV5+9Bfh+iOt9f3tu5pieOI/VLy+wq
Qr3GEG7lMIV1On+53PTMsTEnJt0NZUUpdciXR4PSj2r7Dy26xlR0L5jy3NDH35+tfGWRzbIHhq4R
N1DhX6N89borx5wYrlRVXmZZGG6RQ8pRSms7a+/TLlx4Hs2NfGKrVtarYlC5ptVafvU0+RZS94WL
Zu44Tmw1tRt8dRNnx8ixfjSozHqefm91I0GY9nbdvk7steqgtgzHR1JTOnvVL2DYy7ybbjAXzs3M
FKaATZhu8jgIC8JZXEewZUHl7JQtSiVJDLdeKPvXvSONieUqjk4xUMGV45XJoW3qe0PLFp7tM0d/
iteM1XyoGjfPjmmu3lKZBvWg/qo62sPlHZg5P1PMZqN3jWpTTnk09MzdFAIS0tA19d3l1j//zBHG
xG61rDOqxhN4tKz+0qT5tqm8bUMtaifV+irU+oUba26RJvbLO1VR/UDPjkadvFDPB3ODuo9i+cfl
acw1P7Fhr25TJN4JH5h9+DOOy1sXjfES1r+F4zN3TCdGbNYisNyWY2r69cmtu+e2ad+Izm2NuNpe
nsLcPk+M2YTUNkUklTsdCukyFJsYHqbLTY+P508ejFP8F8RlUS8VxPwKqaipHu9uA128SZ70VFBX
oqTKjZv5m8q9DjcHFeNHZ906VUuxec+XP7HvpKif4GK7KS2xzfNyCXg589zSJwaN9hwKby5uNdD1
mwg12qDxf5hOvXHb4ZstDVC5qv7m8vrNnK4pUszwRTbINbsvJdQnG/6zLUdfoAReuJZnbHBkrTy/
25owTBrb5+FSQnIlh+63igfjkFd3rio9KW5znY3o4+zOrlAXIk1Dr/lOD1q7XSluV6/CPv67NePr
gmFiCh1DT8uDm77Mjk7hQPquQ6sNP/TlPZgxj1Hd8Hz0rewE0eCBBRyKlMJ5CeraamMLaucXNnnG
xPWJidud0BwK07NjqUloeMGCVKnPlhbcBEOxcFPMndmJibexVxk4JwKorb8vh/6gxOap8mp3g2ah
tYKx/Db3lIXo3tyCTW5uL9LNweFyOsqReqfV3dE01PXlvZhZqil2DPyNKkWRxVJ5SBmo3nAUUbi1
i+xObVVvwR/OGN0UQ+Z0WmlUZpcdzSLaQg23htd/17tL36BzzY/GeGYNiRbkWoWk9JFKsZ1Zxz/5
1kGPIhgWHjYzy69NjHowm0qyUtaoTvSTFMf3Puq1l5d/bujj78+GTghe0pPcJm7rK99U1/4tvOa2
N1Bwvtz+3NDH35+170LnACYf941SEEQdiYUWJoo0C4dnrvWJIRfyoEe9HBTHBoZnEjqPQpberxv4
xIRVaChgk+ROcFNufskurXUJWGFh4HPLPrHeyE4G5MC4oHMPak7Z2UI+/tyY+ut1g5/Ya4npqMJA
xrtv+1eIb/agnt6uanqKCSuEgHkmATBHImEVChWgtrW9runJNRxYZIwHjaRZSPoDTSA0rpjHElzr
87Oi2JMNFZ4hi65M7UMi8g2fZhDaagufZZ/vpjKNWrdqoudIBkAVCeJYLYeNrUqrfrGI6/M7XZnG
rb0MJrVab+xD0YlvWqY89ZQqrFzT3Jeu/AZrU3udsU7xcraU2UCnW/yMkPZUc/yq0Hi8vLefL5GY
guW6IjZ4uOGBg0qB5BOuvUjahuqCsc5cIurY65mXiaARTCKE0Y5C6d/KJHq0YLMjQ/pA8mzh3M9N
YOLIFDkNkQjEH5B8/Rkind5W3m0olrS2Pz+dYtRvPp9BATzCgcSNgJMak+x2n11LXzidynjCP3my
q9OTj0SwAHM6fq+G4V9WilgNkjrobQwFICL4UddIutbgzot7B5r8DUrzlKLn3U6vtXp/ef/nMgzq
xOMpfInbVOrmRxRv90UrvRu18kwu9RTkAYrq5k2Uyj9yLb0b0WVDqn273O/cyZh4QhguhIY4MG5c
PHnOl9Q111b81MhLAZ/PbVNMoXemVttK0HB/ugl8S4la7WwnfDa0cjeowd9mDove5YnMnL8/Afyz
I267Sh9CdzdGJOt948PzPtJjK0vhvLnmx/mdNY9cgyhsWAWRkd8ZJJ+dzHpulXzB+md2YQrE85Ky
ANAKGAsS47WRyo+BGu6dOj8hE/R8eX3mupi4AMvynFzBgxH/l+uNqFXkSOIuW0etGyHNpsW7y/3M
LdTED7i6yFI7IbFKMOu2hE67Dv1DJtULmbgZPzAF3fm2F9VqDqbJ96t1Z8a73tAWnnpzTU/cgCM3
EGuWWGDdjWz2AaKDS0wyc4syMW7eSXBbdpyeyBxuzATFNA0CMX3hY3Nu4BMbjoXuJpk0bq3tp7AZ
S+06Qk9z4Sk20/oUZYfWcQpnGB6CmuB1YYgTmLUFzztzJqf4OsLMEUWL5P2H3Da0H7HZDD8ETETN
G1ov+msva2qxMIvP/RCyEB/tVwf34wqR2wff68jERb/CKHh3jPRB0mtYTc0FK/t8sZRpDjpw6iEx
TLrRpGJF4NBAN+gqu5qiBR21c2DxYJPtLHisWvNgD3Ctq87C4VdmjugULIi2BUBjxyZoKNStbwUH
VI9vYw26r1RsG69/ErK6CZ32Do3UdeUNL57un7TBvR+57qLAero8zc8XUPwZ3pmfdbSoEoNCzsqU
m22o17dQSiw0PXfaxi7PmuaGRRCpZIaxUW5tdTh5ijh2ivJmhsXmutFPXilm5deRXrBJlmm7PM77
lwqAwJUnYOKfXA/q29bT0mMme+soMYrnRg2Mr07f7i+P/nMbEX+eJmcLRPFbLOzOzI6SijiagCXU
ttxbR072OrgA0nHby/2M3yufvLeUib8iNOb3vUJ+KTZFsmplpXpSoCFHO1CpM9RpVZRR16Xmxd+K
QnMWHMDM7k/hej5klUHajHC9Nt+aXnDDU55qAxN1ruq67IE8zvds/ao6yVy7Ju7eNkwGdSdvBfOu
vrD9M5YxRe2lfuE7ZUmuMmnRF/RkuQZw3sLpe3lT5pof1+1s8IpKXaJJdgghKCt+LTUKIFPQz9cZ
hjx6nbPWOylDcqQh092IwTvxhSltIIYsF8Y+c3Cn4DpF9VpR6HyXdcS+pcw7hNGmNZxVUSFoEYfX
pVWmGDvi0EFrKISOa7PKX8tMDTe5ZsjuSrfDpTJL5Q/E/xPjkCdWnuiqGyS+nR4LCHUR3cqitwFg
BfI4ebB2HV/bopHO8eooiL0FnpttUYTR/5Ik0yHkb0NfVBra2nTscoty4bCGLDBehyKKV1WCJl4e
Q1rddqm66WQ132hN8wsBshB+/sQ9FOA2Vr4x1G/EAt1tHHWwGEte1aGc0SMA7jnexrQQikQvIjoN
NbqrBpxMm96VkVuPEbeD+Ts9wOSrryWlhg1dFPUuKKJ83UWNjcRZ0a8qPYTcGy2wA6Tv1Q0iEfEK
ni00Cvn8WpeNQw237/7tWkOyhYGr2psFRJumVIiN1SAon9bwxQ9DnazdPvtWJHV8o2txcS+8KNh6
dVetKVv31l2G6B+psB7m6UxsY9WJnpKi7U9CN5GYl3IkWgy73oW29xaUqN8WQlPZUOGgWZ69JDE1
m3KpFTtZoytN1NFGc8puhRNGztHS1LXuFS6KZX2yLhPd3PdB85fcWMOzI5wGaY0M2iC0rrZqrv10
LQuYRGH7912mlM8xMjjfssTO9p2bijuoecubJKJnU+6kY+774YnaZnsfWNoX0Te/nTww15AQVydY
8VAJzKVsh/AatOBSE61bkxSDDOveq6Hy3kbVdVgFEiTSfiBXq7oyXXjuvXKDNmmwYHCfPxaUKRxO
kTUfSCgBHaneR6q91q18pQcLmfa5xieeSB/Iu0ZKYh9SI1sp/gZ2i5Xdfr/GzaE49tERBUHXWk2Z
GgcTD7ceKp75CqRVC+vyuRNVpixyWoUKuRkH5gHRkXJj1dBRDV4XXeWAlCnjlV83jivZhXGQfL3e
up7jPqPpq9x4WRouJDI+vyWVKdip003JgK7YQKs58GC4reKbRIKpLMj9YW042nVsItDwftwGO5cE
MoOGfggcZ2Xp0rZ2pHXeXBkMmAKKk7yE9VgZkmNLKWSC2LQky7eJny58hP4psfjMSU9eMGU7JCYZ
8PCYhlL5Ioe+fLTQszhoTRJh04V9ilPgjkptiu8IgqinwDX77wokze+9Z6LdiFNYOHLjB8z/Hooy
JeL0u7bRWpzroW8gLvbi45AqGwHzn9cF696PVzn2Cepg4Rk1EyxTppjOyE6Twg7pr0ay/Wt9b6Go
/SJe5HSVf5eO6AjL17mBKbITRtGq8Qs6yiRucv2hVNHJ1K97TaF19/EANo7iG0Qn7IMceNZTrCfi
mSigvuBlZsxoWlSUpBRquwatt/V70XyT4/fKRt7H/3mVE5vWKShuWESNm9mHyn+HN3uVQuB9ueUZ
3zuFxTtBm9mGMyYBym0rTkXFHZpcx3irTPGIdpIj1TM0+qFIDHSyfhjO3sqW2BBmXO8UkejbltWW
SmUchjJbucZfRvv7qiWZMnJpTi2r0EIZh4o93IRGiNCJHm1MvVw46DOHZQpCNCUCQ4mk6bh1Zx83
aBMH2alsy5c6WDDaubWZHPZeHYJccXX9UIuS56pGxUCbwuNw3QJNrlQ3MXxNH1r94LTtLnOyk04N
SlHqz5ebn1uecVJnnw6KRVGVHNJ8nbW7oDlpI0S6ptDlKqAATFkf22+bILNAA+kHr4eeM+x5tlqa
+TODT8BunZ3d5M7KibylIosZCzPFx+4KYQZKUtvsdtfWG0rT0p3cljCI/DdnX7ZkqY5k+ytt9U61
BEjAta56APYUQw6R48kXLHJCIDEIEIO+/q59bt3uPFQStG2zKrOTEZna2pLc5XJfvtYA8cPbVmx1
ufZL6fWQN2AX4r4d/A8qlxeqn2zd3RaHBKvbb5qA/mW1YZfa+661iDMHcu/+h5cnv3FW1yDF3Ncl
tcXCLgsFYXVYGnKIqL/3vtoaffVEbwMH5QfIdFykDabDYN0wIfClO5awNfr1ffrLUXWQQe7dCUd1
FuyhMeWnxvo7a7419MqEB1/4oq/gJJqm1s/Oko9jMvWl0x9vW/aVEcth0v08UnYpgHM9MlXUEBEM
9uLijYCJ8uvX+mVlrAh5QYSDeE9+aYSFVdG48MDaDlfkyU+lhoCDrL+FkRvzzr0YLhMtnZ2gdmvt
VhYeqhEgGhcf7tLCj+eRNwkPZXTjpq8MOtK8KaFDzC5TXoYirvzRB+0yIF8/b9uZlTWjiTtAF3fn
X+oQlU8ACvJddrMN17rGKqqGoqu3UeTSTDnEgLx4rkBxb4O0U8Vt52oNT1zQ3TChH47gXGHVEZLO
brTj5ja2dY1KbKmEHi0q/BedlR+sJu90tXdirqf+N0H1GoRY1ULJVoz2UpgWvnNC97CN0iqq9/zQ
1gdcd+QXe+De2A6BDZeLGMNkitDMt1TmS1+EOzHF1vjXn/8yvqy60epK2MtwLWQXdZHjE3QYHoFa
L3eC3K31X9l0DfU514Ok8IUb/sjr6tBHZGfojYO5BiAuomWoh9r5gpRLMvg+ROaKBF1McQg9sJvM
ag1BtFB69iFNiNmDdjmelug9n28DjdE1Xx1EASlEuFGnn1krDkLX3VH4yGnLyQnTl6e/scHeavEX
H70rBRvMpRbBGxCbpMVcPo3ZbeTalK2ueHQrRxDGLOeLgUKYGdShFtmOR9jY2zWgkUcT7XG3Txek
HA/u5D+XUX6y5KrdWH9+eXE2TuYaztgAH5KTIsJH0O4hVFDaM7cRm0DV5K+GBZEf1L56x1xQT0iD
XlygPp7mxu6cyo1tXSMZke01fTFCB5rOn6C17ftu7LA3L6/K1tgrn9CA4XMOaGYuFozRBOB0aqaj
3X3dbS366kSW/oJ8MwAxODLT9KTRt3rqu3C47QmzJrtTjVfNniDmMnVBkEK+Vh68aY+5eGvqqytc
GYQHRTmaS8/k0dHVfT7Rnbhta9FXtzcv/bkIm3y8AH1xQufKRQQcTn/YMaat4Vd2Ono695luxouu
oFXnV99QebqrqP748pHZWJg1mBFCflothsPLBP5pGPw0mPaaEzfcwJrYLozGsM0KnMbZb4AfFXxB
DvCj7N4DwxDuLP7W9FfGyqDBPnSEmkvFWAumcZUnZRTO6W2Lc/1mv9yxlS5BHU9mcylq58mW07GQ
/OttQ69MNQArysxIaS6jhSZNG9yFVu1s6caJWQPpWFuPBg8VcxnwdphZfuwNWh/VHh/a1vArU+pL
scyTg3vJ7yCtGzj6DJqU5xn1oZdXZmv8lT1RVWbo2WzNJWIFSAXDxBvTrs4PL4++dShX5lQPamAh
qkIXh58BQKkjeiok0LDlXm/TxvTXcDioLfrQY5rggwt37CDH0s44k4WHIhJKTyN/9/L32Dj4azDc
DAEj0kTGXEoLuuLOO6p6j6lva+iVTZXGj4StsuESyTZBQexIur2s/dbQK4PKrNcubuMPly7g9UcI
APF7f0b4etuaXLfkF3PlXAe4Q5zhskBKAqLAPogo5mbZubi35n79+S+jB2IsTQkR8IuByLEKvaPM
i7e3TXz1fPWg+jl5E5ZlGqAIHvUPIMs9vjz01nFcWWvjV1d9Dae/EGkTDd0b3xsOrWE7xrq1KCtj
tRJpdm8Sw4V/CceD19w47MpKAzwjo1aB6IFCXpEF5WU22YeXF+T30BT6b2C3oAwKjqzKRQafbQUQ
aT+8LrVF6t6mWc+htix2vsTG0q+xb54/j0QorE0+sDbN5qK9kNGhZ0hl3uiL15CxaobWPZTr+ktX
sg++7h4HMX0BWcbeIzbC2f7NK3kNGVOt0uDJXoYLukHPehzHWIYsjSjq4I58R9BOkCxXYWbi3QaC
o2t0mNtPXgRyxP4yV+5FGvkq8Lpj0OypJW2AsOmasE2IoCzGvBouOmRJrTsg8N9zyKoTpF1o9K4l
JFYzJKyVjAmpd4zwT9zT79ZxZeDO7EGlR5TDxTdZ2uf8OGuNVEx37u1wEMy7mMJC+VQ/QIB45zO3
Tt/K8PkQdmEJaeFLHkLs3CsSAs6R5TYSMLoGkjGwKLjZgG3KAEDpJETCuT28bKBbE1/Z/rQs4HHj
ZQ8cpwtBZEdlEI2thhTSuHsaINeb7DfbsUaKRU6Nui0If0CXWHp3E/Drz3UfKoF38Kjdg1dmI489
jWrBzs30++9E1iXcCHzhUEeH9DTzfuaVjBvdouJwW9MKWRdsec/7rCgx+hhArnnIAG4eQrJXC9hw
mGvMG1maCb0TLbbahp/AQy8h6DskmpdvtdCn0OkeZp/chK8DBepf79gKFNhOOKr+Uju2PRpteELK
8jYuEEpW0YeEAnjFO5gERAxIzHg4HcLC3CZoSNcAOCB5lqEMwu6ioNDiNMEFdOFHwbs6Lr3pexnB
VVoKkE+bmZ1TtXH5rkFxk6JNYcHUfAl5d++05cMy7j1qt4ZeOSwv9ELQOjQYeglTBdkvFyKNN9n3
Gv6GVCguKMC5Lt70mVo/yYB3smKPN2hr4quAhMwhVAZICFugUZrxOe2FTl+e+NbQK8e0VM1VVsPq
S9Xk+WeXKAGeGkW+3jI6WYMhGgMpbF3DiDUtgdVT53zeQ37/fuJQafqrVZWdyPMoV+B/r9wh9Zt8
PlCwp+0sy8aVStZQCGh0t8BaA1zYAI83e2gtDoBb9uM2O2XRnYIurf460+LoL/1Nr36yRkcUU8WK
jMwlIF4UZaasVtPHqreVsxO5bRSzyBokAbvKsh7wmkugP5eDc3Fz91617bl3gbipqneTDs/gYP8M
+qVHZkxsUFXxwnnHQrb2y/3rfomist3oF8F5bAxkgJrMnL3MqZ5uO2grC1lAcWOgP8bPzOPxXERx
Wfy8beSVgZCh8DWgjeO5X1R0BD8XTdFlV+/EBb+PRcm6vwNgoQ7y7fl4nv0BmUGQFtAs9vlDxlVM
eX9XqNfDXg/Sxn29bvJowp5CEBLrrmqw5zBdHgHLfuuy8v3LK7U1/uqeU9PUu4A/jeeiW95Xrnds
p+CpdaJ85wRtjb+y+MiB5EbbY61YZiJQvctXpkWrE3hQzrd9gesH//IY9iAD509zhINpzZg2Tv/k
KghXdFrtPImvM/33EA1v9b9+QJWJ0VFzYM7DwF4V7mu0PN37VCfZtFMy3lqi1Q3XVW3dL7U3nh3V
JrQU6bX4hB69HReyNf+VDVOhFweYdXOOAKsm6oImq9iohzbYmf6Gj1jDK01Hq9Hny3gmqPapvrw0
ZNqBy2wNvTJjpkC0KJoJhhbqe1rTA8gp0pePzcZDiKwxXC3KTq4Qejx7Vf1Gs/6Dlv2hr67WnDc6
aXz3eaaVSNsrmk6r20qBZI3winzg63vTjGdh52NI29ea2h13unGO1tiusZJIJgD2iYNKH908V4nw
0W/Gup1K14bbC1amDNzEiNTeOJ45X47z2CZm+TIyvFAd527iwwEYbRwssdOvt7H3a+K5oCZFo4Uc
z1Nvkxzx36CzmwrWZC282HcENDASW1/n5iAaD9RJ2h50x/d6RLZ2YmXRzlhCdZuo8ewXk3NYyupu
kZYfoHbx/eXTu/UBK5uGIs2IfvBqPFvhpLPzeay/ecLdMY2tlV9dyyQcGqSOMbhxSjDJS2AR6OHl
ef/+uUvWaK6so4sOJIYm7XcQ4ccWTQ7XxgEdfYv6vWfihsNbo7o6o6FgATKhc4k8R1w59WOGonJH
2HNHyc6ts7FGa9o5jeYr1s01jlBJEtPq1BXLjr/+/SuXrGnnSkbykeL/58gT6E/r3jX+mIzOA9hC
z7lfH+x4Yy5gzUBX+BFS9gNMzLP+sSHQTlUs/9QOe6XOrY24nt5frua6Wnrw5Aqc0tx91fMp7vVb
E3iIj/aQ1VufcN2eXz5B103k9s11G5YgLRHwS9bHQUTiXO8VgzdMja9smRivbMoJ21Eh/bfM3pkO
/b2Z9/CTW8OvLLnxkc+kKKqeZ0eiidfGY/+N073s9dboK1PuaDQ6sipxJdhX9Wghkd7FM1qSXrbm
rdFX17Nyx8YdHcecHc4T63kxZ3M8TtWOIWw4izWci+hugeQuvGir2ZxoJ3iHtqfjQu1bUbWXmobf
Xv4aW59zNcRfDlGUl1zSHF8jirqvQeg8RZN9dCP9AF2ZhJl2J07aOKtrnFegoHjUKHwMeP5p+DZw
x1gHj3P44+VvsTX89ee/fAtFheUE1EJn32vikb1W7HMx3tXlTii2sddrkrkhF5wNM05SWGVxX3RX
PoQk7/esbMOfrhnmSMtF19ehOWdXkY5QLX1SSd89vLw2W5Nf2bAIJQe3I94IOecNYPXN+8BGr3s/
KnaO6tb0V1Z8ffwHU4fpo4v1NFvnNCGEvG3uKxOmgevOAed4frj6j84X6WDEDOTnHknh1tqsjNgz
3oBWf8+cWycgxzxs3Ueo9Gn0StI9VYeNfn+yhmFFgw2BXEXjoe7NdRcyq9vXoo1MljA6quydKmkZ
nlvZTeLEQ1ejN7NxNDmKgOTimIErYE4r3srhTjoyEIDPRXMWD1L4N4Zs/mqZmcI9OE6qx12ovpmZ
Pokeb2BoOX69aRv91TKP0mFZBVnWs22rP6zvPbAafZX2tlIFWYNnxsbzReDK/lxqhURX+xUMSY9T
WNxmQGsAjbWVliFA4eeShwP4sfNv0i8P/kT2LqoNA1qzXTUkL2YL3bTzPELy1fdtizxvvneTbI2+
8o1m1E0/aCz+xN0ZGPCaxYay25D4ZE14ZVCjgeob5p4x8ZkM08XrnNPLp2Zr4tef/+LUR7ewYvSz
7mzcPPURfIDw/rbM5RqbEyFApnTAiRmdt0VpVBIxFAZenvZGCLsmuSJTq1gB0ogzo+6zMu9q1l+Q
9TnmcjyGhYcC4B7Yf8N7rZmsRmwo+p2VOZeRX99HEMD6AYmDcIpr2t+miwEExF83IRsZH+t67s+8
1odcygVOa1e2YmOH1xjPcCRhV0Z9f6YRZMwm5lwkFi59eR+2Bl+d+6LKGeTqpv4siTlMIYqINu/C
nU3eSAf41y355Wzy3DOiyjo49VqcbJ0h6uD1Q4eel6TMs4fQsgbMVf4rRchtPLRkLYMMBg1SAWf3
54MFChNF0wzPupS3dYGC8Oev36gsKyEpqftzjv2+FKUWD/mCO6fJxmnH6jbOq78KFEw0gZ4XfP2A
MHwoRB5HeXuSZi9I29hvb3XJUKRIyEBYfw5rcJ5Odf8tG9u9ZrKNMHkNJ/MKqGar1gV7QFkljH8s
J/CTqhS8CKJ5fvm8bqzOGkqGKMGprcZHZFHwUbj8O9R7PgY+pLRvG//61X45svnQ0ra2GJ/O8x1r
zAm0sHeuuQ3hRNbManyWTcPA/nTOKba2NQ5EbnL5tQaX/47NbThWd2VzFffdjkxefy4mWcU+K7+5
6LvwXX2SZZ8EddSgwZ3fuBvXU/bLag3eZLui9XsIxqBQffV9o5NSwC1f3oyNw7pmV8s0mHkCcEKe
w7woEDgL6LcZvRfPbY2+MjTReQ2a07FStXEg72XTqu3Ot018FSryxinBWICJR4U6ZbwGiSHfSXpu
GcDKgEkzF3wZbH/2py8SrWnDGIvixlLMGm/GZgBLQFTQnxU69qv6ARwiwbwz8Y3lXiPMSiJkywOM
rQlnr2q0tyA6d/dilQ3XswaXlZEJieea/txxR7axUs0IOo22fwjKpbzQQmSP6FwTt6EZyBpr5oL7
Nmz7oT/3XnkKc/fR8/YajDc2eA0qi1irl0IjlrCqahJ/aF5l4fKmAm3Djovb2ojrz38xWt0FEHEc
EE9IfzgN45jmtXtbMPpnifqXoR2q0EamMDQo2+9U4aXVXO2QXGzNemWtGUgM7OiNWHEnEo8Z4cXR
Uw7fmfhGpLKGiF1R3CB0JTXCIOdVnuvPkEb9lBvkUceQ3rkN/9TX8nMVDuGN1rAyY1v5UUe1rs9g
NiJubEIjWVwxLvdO6MYxWsPGmLPUJVNtfXbd8q7u3c9BNx1Fubx/2cNt2NsaaFUNbqczqfvzUh18
7cSAQN3TpUrwqXE47qU+/3Q8v6msrjFWouyjXtNKn3MHHFrq+yy6p7yFAmw7JM0SPeb0XvkkJf6H
PHwvaX0ACWqaKZMG7delkg+h46clgMTLrlbH1hdfBcyNpKbAC3Q+IxPQytjxhtJJS2kZ2K/9rrJJ
0ws6vGdhpvZwoOGfoK/fLcPqUi8rjd5AGbXnGn2a/ntoNYu7cFZseMBrO2vfTQF1y/d9LovCi4nb
LaqMa5TtFY0Z45hWDP/Ud0OcgWW5vvhCEWyTFzbBUyWyKbpK8Jjirl/mK96vV2P5BT3PJjypkHrh
AWRQDC0UtBrCh6bX9XCUBPTtBzppon+iVgZqOeIPZQNNzCwCM1XOHCTaJ/RbJAvJUfug3pDn50z0
eXhcmpp8K4TTzEidGo+fPeh2gKOoqwykoFGbqeJm7rw8tS2yuRC3a/zmHYS6x592Bt1LXEylRS8H
6c1yN/m9br57hOYDhhHXB4Xxira4R2uDCu8rMP0v78w45c07EGUv5oxG67B+MItWY8JHhWeh0GCM
f9PKNsvfZLbs5UE2aNJJZB7VPKm8KCPHuu7R1KGk9sd7RLmtPaG6VuAJeXVLX0C1E3hJ5GVonhib
3JtjZrqx/ACN1fGPAlTx5FKzykIs0bSoZKHX1kCEI2vR892D5zxI5onZMOYDr+sjB02Wus/ckPmp
yrTPYqp9sNo0SoIezC6FXyeFOztFWqqmbFMk1kUVhyFy4UmuMx5cVGRJewq9hoqToFHP0wgLl8UC
kdRyKFVWZikz3DZJKMKiPRsAhbI2HiG3md/1AGmHR7MMGSAArRfWKdCz3ZhovQwPjE3MjfVQtEGc
d7T4SkAjC8hGGdiHskElNs3cyqXvXKMgEp9NRWNiP6pVC6yqA/RcYVhAPwVzE5AfntOOReKUdWRT
1Qelf1zqToQxHDtIBNlsbZY0dYNGLyaD3j0wVnA3qavQwwnl05wl49jZJZmtyEU8BAx9H10d4fD0
npQ8DYmMxveLDUQQFzOwPuhuYVEHHnYm/EPLzWDPLVm0m1SVK8o3tQGKPwbLtR5PQT1NIN2Wnanf
O1yrQcUAVRF1tpSo5jVdIjGDOQ6A3OZHUERdlA4AxC2HouQQ2qAz2g7BiyoEjWWTm3c0rCVPQt3M
QVotnJdHsG5YEg9dvrDXTEzQ70okRBzsAfSik2li1dWTutS5FwZHB7Qf4V1dOeg7ziLCwVJQF/jv
RaEb5dIvXJIjkXX7CVKs77imB5t5EZ4WxNf3gRor8WEIoQhNJ198tWRo5eehDSvVHsphVo08TP3o
q7cFz1T9ExUCyg+gpHBDE6MhzuN38+CBQCqux5yJOpHgg29BxjmQKULnf2noQ8uJP57kxBl7CKtB
Ksg6SgCsOTbSfuiVU42vc7Bd5qeiklX2082hvqqxHF6Vf++hrKBTiyTQnEjRj0CuVRTlQAXw4niX
DQzCk+jXH9mxst4s/rCyk/oB3jYsE5/hqL5rOglnjCJZvnx2Ip4XT1zCLA+LQK/OYxWUkTxVpnPl
kQ2jnGQyDJ4CenphvY+Qn0lw+IGBbfLSogoWfVKLqiownlO0e1etCKbYC7paPSBrmoMTLAxy7+BC
XoWn2rKIP5aOMz3zOqz1pZE2NSF3n9Ew1HKcuicXBIgLTLvG08WPRbbE1ute2xxkiEX/VjpdZA8l
NCP/KNCwzhJecz68mb2GfZ846dHqvFghwftSD+U5dxdw36bMLxMPePCP0h9Jl3DK3bjWkCQMogLE
txnuvCYIJXQvi8o7ofEqUhdmAmhX4FL4aubiUbJAlxdhqHiu2pYWceFLCpMoHfUZ+qjSxstIites
7L/jI+VXunjim9uStn7byJCDWctyKGuABIcEB8eCBPRuKEJjE0StdEmHtpzlW+VJ0r5a8sKaZKCc
dnGWKQ1+7ybk+WM1M+8ISb86NhF5BLk17s1g5nZ88KHH152KdulrEcvBGaYj1H9y/Vg3HcViTbi6
EltCOCnWDdVeHIGow8RC9lmU1LYtCERX0ZIT17zps0TnC7AbnTF5ddf6S7fce3IY25jYwEASFT1S
0XHyGlmfoko5S+KygkWJcEIX1JKI8uc70nj0cfHkjNIoKBh4MiEsZFDMou5w0OA8wS1QEG7u+zkH
D6rrTw1GEVAbsF1kRJx7dqniMsg891LlEr4wypA2SnWPuzDhALiGj0XlaBwNu2BBfF5aP+Z5w7s/
Wmt08TlYRMNiuDZWHlvaVX4amclt0t4qKpPai1T3pHJL9IPNOUpvDiQHXfQ6opvsoSQ2u+o9ZmF5
0E7TlrGngrxIjZXGuxRohoA4LJC8rx0iMpow33WXk+MWYZaItnbKkwZTKo0bgKDJJz/k4x8MfrsF
xWSr56SZauqnC4O7eDOKqmkOha0betewKmMn66oW2KLJnxI8/ChNhRsGNA4Hd1HJLFqnOgO9tZQ6
BhG2qR7JMpkxqcwIfOrYQRcW3KDT8LlnYZ0/Rl7A2QNtw8iALBkbjMoiCA2fx6BnjkiBRRm9tznH
+yOGfkDknebZsnNvELL8MSivz2LwbVcELPYVL9A3XNenucv8+RXkUUDfFNat8dI6pJ1ORvAVTW+W
DGoHcT5EWFGWgQPrrVPPdfnas7iycdQqZZZE0GlSydh283BqQN4o7roAZDgpH+oal2zZLnMK71Us
nxXwkk5CKKBdCU5TBbLsfEQXV625ys5gOobDRclKeSnQEDm7VF3VTbEOfdhbUAxT9shGDnwEOr6A
2u9gSyoJoe4yPMt2Du2bCmw5PIWVig6totWwgHPVtO09gmXHPXRuB+wArFx9RE8RqE+YnHp58aMh
Mw/K95bqjcUd7PwkQw+IBKtYeVV9UAApaw3J4ZgOPipF1nFGeuf3tI+Ac+jRQYfZ2J+m9pAypkXm
FtjjILRH3vaqOFALFafXQQWCuKNscGKQ9aJtnhQOOKnBb+VMZVoAD83iMWPjF2AcS5KWlBTBURUj
X57Qru75qV1qOSZ0nNEqXYPIsEiKCFpZRxN0hYqFnXrnoAJp2P0sCrSTsMyPWCqbSEfxItyGJpMx
7pxOOsKOIqKq+BVG0XRH4zD/rakWb37UTd7nJ+WXtTm17WBx5uslGw4Ul3YF2feCsLjNUSU6yWpW
fprJYck/O3Jwg3hpBuhGBLYinxjwb8OxCNjUHECzL5C1CqSuIbQ3Dc19kIML169Kdo+ca++dIsAX
8stS1pX/wV3yOR09+3oesCCNC21Zk/nDq6kA+gCXqa2+exDzgfRQXbRQDBtnt+nvB1Ce+8cMLuKV
xyHMHVuqXHJ2fEiaHVHfkOauGMFMg2CRDCzFvSXf2Z6O0b3L3amKI3eIaDospS0PsztqmiAAECDx
RfRUHbxibtUrECOr4BQODNXOsvWb4lQsmVq+KCgLgkXQDg57DY3HZQTdbTTnUBocJveip6DuoARX
NcMxhIi3/9px+QRF3n5afuh69ECxVFh+xrOhh8edaYArroycpovd2isePJYTTIBQ/1iNFhxDkJgN
M2C024ofJLrEswQ3zZAdhtazRQwVg9A9Tr0I4WCtH/xwRUAF9CCHjBxECy8R90BxVAkJxEAObCnB
L1T1kf+Hqjrna6YRKcZLGTROMkdg/rzPJKTT0wmR/AMCT3ICITXOuDVyOMghAGt/kEmABMKhgPoG
0YTGERXBHPudAFVua+bZvaszE7wXPYRiHsNZQNCchkpHr3IEWIqeBK4T5ylr8eqCcqEe33A/EFdY
KfU+FUYqQJRkVb9myvGHb8YGcx6H0uc8reClyRl5fB/0SMBKIyZQtDi02QjJcSDb4BogED3gVobJ
iBioTFcnDsqZeKVVtYIrHFFpvlhTeiqREeKiOEQw9FRC2t0FrbKUzwxh8+dQyCk64+nSqUSpdvJP
2eJOj70ZuzfNJBvnBO/eQ/Q0uJ6zUY1TcMoDTkQ6h6XIT2HTtBN8Uq7ZK5mTsX8VMT8KjnQyy/I2
6jrpP9e56L/PsJGfy+iAu3nCKQRP+TLnU6IXL2zTPgNNyKntALF60Cbg8uRh+tFrRhb2yp9bD06x
MN4TabLpebDFXJ/GPvDxCBNIH6QhmJNoWiPhVR9la+r8qPiMlwezFuxbpHACmixhZKeLtl1YJ0FR
tPRD3RWWPnpmhjpUg6tFgGi5ZW2SlxNOOO7N+tpzydGxnTYKdHwxmUxeH31Z+X3adVWkjoFX98Wr
Jm8ymYI+iLcHTkuanQmUmqrHfqDXawtEWt591bne8t4DpH65AGyx0PdurnX/XSz9oj8USvbBAXIH
fDrh1eDy1whj6uhnVzDMEnh56i1xucyWv+auwft/UsK270oi268Uylzul1nzwbt3hA6iP5plaCaE
hXibJkyVJDpEeSP8u2AiuFlVAwG4pHHIBALl2lIwTTl1Tv03TuSQZ7wc8UKvtZbRoexrou9BvmrI
qQQSSh7n0uf2ykNp9JkYWnQQSYMgAN7vNe0SB32LJSheLPcfqUa/ytm6c9O/amc81PGCZFV7XKyc
DJINPBggiMiNTKFHJ51LNeQW8hWDEJ+s1XpOWy8C0tsMQFUmLu9p+yqEl3TTzPMD9jTXxGkT3B3D
BB3YqjZvAlPqA/4DJDOjxyt5zMKCRj/xLmPToQ4U02eHhMDM6Gmk6mnGe3TCA2HOxGVUNGAS6ZPF
GY4euPqizx4caiHjvr0GamHQVW4s1OL9aKF72l1047j2UsERoc/cqaNiiQO/6kdoP9etHONG6mX6
UU4UBEzeXLZPAwjBn2tqPeQ0xCxs3DNffB9FGVZnn+fkgyz9yE2ckWRgZaALXsGNgR9Bfj6wwCvg
o1TazGQMDj3Yy8OPbQdKx4tqGTgvyeCJ8BRIx0XMluW1/zGEEKwbt3jrl2m5EBEUSEIA59nDrdSz
/8UZhGRfQ6uRJVhGbfAOHizKVEa6c3FAPoU28awqtux0UW7Uq9Z9gZifLIusQbsSFMfOQVDpVBd0
TPrAZaDScNs3dWP5KYy8PQnLjUzymji/oy1tSNW15xmPrBQ8pOhmnod/VZX+89v8f/IfzZv/l5Xr
//lf+PO3pl26IhfD6o//fN9U+N9/Xf/Nf/+dv/6Lf55+NK+eqx/9+i/95d9g3H99bvo8PP/lD4d6
KIblrfnRLU8/eqOGP8fHDK9/83/7y//48eco75f2xz/+9q0x9XAdLS+a+m//+tXl+z/+5l5BGv/5
6/j/+uX1C/zjbxDjav7tr/947od//I3+HalMHkZREHCfhVc0/fTj+guH/B2cVZ5L0H3v0cBHVgsZ
eTzlBoF/Rf+O5GIURBH4Con/J5d035jrr/jf0QxPwPYckICFhAGX/P/n9Zed+Z+d+g8Q779pinro
MXD0Z1H9fxKrgRsFHgtdXD+cRaFP1v2wfQcSF6/6ueAJXoinMRrEkxVVMjlIfUW46ZLOsU1q8jFM
O+QFoXbTOAeKtF+KhFH3JMTVtVxbEYL/S92XLMmtW1H+Sv8AHCRBEOCWU46VlVmztGGopFfgBI4g
AfLr+6TsjvZTdNjREb3pTVl2yCVmEsO9Z7iHoNgNm9LELgn8x1YPzQW6sYiahT5SHTDU9Og2J7em
j91G34uVs105FGMyqQb4KVrvg+sAAVtcvqtR5h9VMzZHU7OjT3u0lrBOZ6G7ZaPfl9E4zokavPJY
bcAylkbj9sZOnumUtniczFs1OsSOHZa1OIfdxNJlqJ6Ij3PTltVLmZdouPLrPCq2m03tRGFTfQ/E
0kaiAxpmkdgZwaYd2T4P9wuOQ9HzL/VWCaPj8sHO64JQC8rSuaspLoZyR332BjVigzO72W3Ciwdb
2xQa3aRC3RtVNeiBskt7BRWqWgR6JwJIYB/IQsSiWlm6SfM0bI/0brlA4qZOpqD8ReDt+c5I/VnR
Lti3AxujBvUJDVUUNLZN266ykUbCOyI/38qL6+QI0ynWZG7DH04lHjAHDEOpw8OitqtZh/1cfBVV
iNy+MrOh8zy7wdsi1g9EQO7Fqk8CisKI3rNZ2mqKuiJP6mLOAd0IpDea+5TQ+tb2+2psXzeiXsvV
uWKFJYNux3gqlYnXmprYKfOfINvXcPsI1u2xsOF+rv0u8Uo7pRQfuvBSXNtYRYAXMZQLgRYYfURr
84TYEw/tav+Yh9vVc4uIocePZq92kp73b3bID2oWiGiXuU6E10gEW7Svc8lvfKBwiVdfjfXLTNHu
YG37YzsXlsho7MR4r/Z2HWQNkZh/Fj14Up6/Y7Dta0iq7SAERc3hPCxKTNnUgSLovfCb4nqIdFkc
CkV+aoUAC1CfCHMYHkvUCmuVI1eDMTDczRU40jXsKFBzzX6tFYm5QodQmMbC9vrVwYgX5Rj/E49D
+TVqkqkueK0Me5sxThbsDrrMSK/BDwcDJzBGQezYWj7VdmljWARNjOLn5FEoPTyyPkO1vjPbggtO
4pdP82fhXf2mRFilny9AIOd7ZVA/dRwl/7vHkXzA1u4YjrJPPMyWjbyiPInAKEzeCd78EqbxdZxf
Gos3L0t9cyTxoxHFUEQs2lNRZe64XhHyhjZPqHPD4Exx+w0X1HqdyjwpKBgX6VU8HXv3PNi5ugVA
miIdwvzU2yBFoPH9OEFwSjssx74XZzhdnsElvEFa3iRaTTs2YJPVrpgztk1jKtuOHjF6yzuW9z/9
7//a5XbcoQ44wY7RHtf7D9dV//oTQFhC3e2onWXFtnIP3MH4/bvt1J+K5ejdf/Sd9HeD3PYzIMxj
KeCz5rUvoq3rx/PvH4NEASsUL+O8vwwdBFrDt34QQ4Z2/7VW7rXCG4laPZNk9FKOvhON38mfEfWG
cp3tV6/ZsXIQSeHbIZ4G4yMqmhtAVqY8dZjTGdf9VEeeAZ1TY1z3CYsbsX/W9XezsjjXvLk65u5+
tGEFYE3Vp99/Mtap/vWnsc1mBt82/B1OsrnTh6nlhCS15ayoWhHjFDQXhw9FDI4kj5AfNc+266LS
zYtTFQZNMmEMXuy5DnZs4+2Lsu+Ov39YG3yaRZu07Nh4lFp7gBhFlfQV3pt1AQwESKUGSiMT2TgU
jsxqS0jXYkmBTDmWvK6QRNAF3dEHSZlY5MNGoNzLtEXCBOARwDBtcJ7CYD3Szs8aTxXx0HCOEYhg
vzCHLh363kbg8yK4AWQadiCGJ1lesNTSwZN10lhLspEYtQOMhU5RfOsXfVqIyGGUsqmeJcn65mXC
IjoLZ/0keZGn6GPfTd3aY6Fzgzsl8TxkGSB8qjp6r2U5MWBWYIQQhLULA8jDlONLBMX7QxpiNuNR
kx4UXNdnY+BgspwIb8yO1clvgkcENA07fMtFzKatjb1WnRBcz9J8pFh0rmuO6DPPFI3HjsF1HXec
v4PSRfvk8glg0hy1STvyKa2hJIqXzZWRo6toLIeDHDwvQsLwE2C4IR0H7OVRB594YSSDDA9vAiaA
KjdN6tlwBMrFbyuRR9vYZ7/15pcqeBwC9iB6xjNVEZqwsSl2LTRXvflRWGoTOw79m1DODGYUXy/E
8/GwWcy0msHHSbFmHmZd7bu7onNio58O3aoyn2kkMi4SV0KDa2rph09EGL1vDoAM1o0D2ogSRFbL
tjRXOababfhIjvjU64Cjg6CvMcRlSV/yIWn7Zr2wsH1srH6ACzdMIaF7Md4KQNwfx3izV+qXAL7u
gJ+0MsMYWgOZqZ0iQsiWSsKKB+F2YRz2Ci9xGr5vPc7nAHO6opnIkxvkNg2mZee4JuoIUHVve63K
AsnncgVe1Nb0uSSIOwr1nASFabMRY8mffKdO7Ty4GeGA2mvwgAjlJLHwqjrZ5nk50rBPu8Z1UlBv
CIIPNvug2lXcb7IlAVrYH1nIcZV0zU4VTYAKBjIojBKVCZUNZBVQJ0S9cpCoDfIKB/Z0LZFotTOa
6V3phQ9cml865CvuM11loDo/ekF6xCV5/Wluy1SBtDlrnR8Wb7Cn0bR4CFV4yInLx8tc/KrQCiVq
3hrcAwxn8wY6bJrAm3mEPCOvqb8BjFmfnKl+WDDB68OpDN+7dJEpXkn+MDnIKkHH+aotfrMVqzoa
AM7vZcWRFL/62bDocQ+GoEmn7n4nLZsX1QE/wQt8ChYMDF8606cjkt3qsH1oFXDC2p/XjGHkIyYZ
yEfaghfYaLgLCJZ7zaBUWOqRXoKyR8LvxOynkxfZNhi9QyjklC05nzKB1N8EUedgP4rav/LV7OtZ
PhVafflOuTzXslcQ35v2qW+xNNG4zAnp1ZbqIawubd2C7KLmWM8669dGRDU0QCkhucENPwBI4V0X
hx2s36bU55LyV6XGeRd6TX3GQNXXrs+DyGU3t9mqqKuEQDHgYDY60qwieOyhL+D30Kx5JRFz7JL6
DqW4W9gWF7rzk+kpVI49jj0KV6JPcGuArQmNzlan/EaLfNvbBgFmBWCaHS2Ivyek+w6E3CSywq8s
WN8nXZtWCEJ+11XxLcfkpaeuxa3PeH0YhmpLHd146YyZ9PXM3QdAATFi8JxsWpovVUssj7kmp0p5
bYa4t0LHjXZhqnNtF80tBm2VPv3p5hnziL4NhB4sAm1AnLcnz+ABAsLBk5UDxrzpViYYD7jE2okN
XFQAXCmybWYb8yEMceRNSe56IFc2f4UgZdkgX7z5C0nBvWoQ7zPsUWSejpj0ikHk/oIbkYcVKMKN
p1uBN+OBAwaw51vsHA8Fc80SmfsY/zXAgSOHx2WBTwFfsnOsrOVphysHux9Bhb13btfN2bGZfYSd
zy+C6VMVTPpS2f5JVF7WoIbFFBTzAGZdpY4CpFkKjmpPS2+vlHxbB3aVDcirrfxWIC++BUsTzwUK
wvYF8RTu1af129a8Lj5HMLhsEQBN24sET3XBIKrtGFb3c0fTZGmBMCLmLG7WXCTOErixoPBiVrT/
RCCac/n9gwTVOcTMnsMGewGJa9dWDyG5syh5dw5H9hPhm/VeN0NxAZJ5T5kf/NSrbWzHtQNKimwr
DJ2Ve0AxT946Fqn27LeKzI/1nUScMBg8BbN68Ra8S+GbJYOnIYzcBpHmjnHdywoG7LS4JvOE+gTO
2MGua392QFdXD8EzuTvquF4JNmnd6V1vnRoieZSFXGmobUaznl1gCMLyJmHG3J3cKqvK/ldxn7Ii
SPBhJfgqx+JgQIxbHIrqphw3xTSBL+SLxm5AcZxAthLVU/PUjYuJDfZX3NdVDADGHIWs33wHeXsk
1GvSBBK8luGZmGw6uZjFNoryuOVoCIoAn7d11iZxnCURLogbgpQbYN5tlQwKyLgZ71AffmCCIHYG
akTIWM5ty+NRWIQRrPxNCXU1qHtd8exsXZFNm/NWyKWKpkrcixeoTcq1b7IRWwM0nrBxZdpIDSEK
AGCn6RiIE+V51uifC8I6L3nePk3KW2AwjZywe2wbggGgsn/yFsQnTUa4OJKYh0kELyDV9tU966FD
+UkUEg0lXF2cz3/Vg3n3e/pRBk0YA014ba374VbmODYmLnIPlYbMTSwYHBJjV0yIGHQBzrX2eZzR
sms4BtnYPsstgxUk7nX36iDYLYbOaIaLkCPNAIk6HjLAI6ciPFlJ+5GvnYxU5f21QRqVuMR+oo5B
RIoWEcFlnBahHKKe5S9NYQ9A8wgGCKFnVhJSGpARmaQdjyVOBb5VLLWLXRMohCLkZn4XthqexjbX
MVv6x3rFr1xdgxwukLjoYw1IZnvGFDYno930OrP+k3pLeageMMpui8L53lLXRKdm3OxuNfgay5Z/
OEX4RkawSJ1+2FqWBuq+MY3Yt57/0YbrHjTPT25KAvzQLZCh+EJ1D0pSA9NFx7sHE/u5cTjtDD5F
Lr4FRD0yF9Cf33tDBFUntBHVBbTfI0Z07sK8SEfyBX3JEsM8j5tAkR9jQX9h8g0FM+y9CpD6v6+H
ovhRsXGvhmGO7ZyAJgBb1kB4w9cyKRf/jAoTBbpfJ7ZT6hzw4t1W21lJwWOK0cNRrbZHUCNTJMPi
fexlhyINZda29Xvkqn2npt+7mPIbVYLtRE1QYQz7bR0/lOSZWXiXNtP4HZJLTKYfb6UcU2/08NCQ
x89IlocU7aze+XNpYPrqIQTRNaRpohKoLRlKpLUcHwuEk0dheP/IS8aVgsd7xjrtTZ7knfPEkFgR
w8serbx/zbFgQByh0Orkz1CCi2+6cAeY+yZpsyZk7L2jRmUHfVC6AvS/Zy0kFWpRvkQl2VRsQQnH
OpixiysTy/vllBNs5Q2sWCN4akM5xmab3kE8BAdETWJ4Zyq3jccF8kuq+REalEfdFQu6aalShpHf
yQZEJSErzxDa2mXUmX4twYiOB4d8brsm9bkVmSraJyOHXbGB1S/MkxrpCQNQPse1igIHIrSKBSDZ
ECjiWWWzJXCexVy+C4rMSxeKKGcfKpbSvCMRB5B+LyfzxGc1ibZhSju/xs0ayP7YYcwZCX0FrL/E
vMe1eSAYueXc5wwibDcSVYf6lYbAnw1WpAPVCKqOGreWKD756pXnGQjP0m3toQVesF+4vDrtDcGj
FwiSTEJVwyM0ACQdfUhtmHmt8oBGyPFJewbYfYB0Ld5ApkPHeYYW8oAjN5Nb/kxa59npg6s2668a
CragxYR02I0RZuf0SekV72TePjx3cCOUV3s0VjgL7AtKKzfF9NQJO694kzN2ZivW5y6nGS1/UeUg
YwZnSdAZvHAxPmos63tmquqmv3y2SGgygo+1/uYrCsCw/aa9/JU0qkpVOfyUHnt2IPqD7HG5Qnj3
k7MOhXN/QjYaOO2R16n0znmDYtsq59Pf/DENC5ycPdY3bLIya+smm5yigMQN+6/1XhVOlh2dt+NW
F8f71hhLvkJsk78Eqt9Lmb+JbbzSwUVzHkJVBPKcRTLPP5t8uXmzEbsSdQaHvsJ47hUwcrKQ+TuE
jwZKLnpFHN/3uqm/cwrGZwnXY1C+bjgPQN3Aq1AXV1CjKLxG/9mggADKgoZfyR0EXnkUwnkdGy2v
m0fcWEv/s2DOBwQRPxlMDuOwOVk1DzKdSFemxtRHKdjz0K7P/tTtSxcwju7oJ7QZ1yYUD9D45di+
2y/qA1GtdJhVhVu9QkkEcJHLOpoxay7O6/zeSb7UIXnd2AhZAHRfoKqwTbz5aErIsynRRwdfW1aN
Yt8ANo3DxVHxonFebwVvUQr0ezNWNUZQu3XqLkVSzMsUmxVmePGuWYcS5e564zhqdI8yYUH3iso1
QmpVPfXJQB/9DhoF4gFCEao6dRzyQEBidhU7BfVG1I71wzy7zyDQcDWVr/26zBFk9pBvFfmv3PTY
ZO28nxQSngW3cCA2PURrhbPrHJ0Uef1Rgt1vMJs4Doue7lBd7DpQW5ld50fgC9uZQsvTrqUFGa/r
KK8pIN1Zvga4MFtID9B59l/zXa0JoW9kq7FBu+SYxMV6zFf7g/PC4DiorpCp0UjKy2DzKrHqeC/b
Iyb5HK0EUed8xvzE3pd8P/pO5gPngGgIJDsqu3he7IzMuRB5bdjC+PaJVyskOMjnANm2o3NybN6n
tqFvWwtsqin9y+LRNoaUfkvq2X/qh7d+QZPlzjom9QGN4rbLp4fR89czLeQPr1ts1q50p1iYx+ud
gy1NgOcv7bmdYSqvja+TIcSbkTnSUfJ2RFbiKq8If/1Wm+K4rPTXvZhO2206O+pBFiva73HZAVOt
HAHt3NBUmYGDdQ2bN9BuUYPvMN/btXzG/nxG//y9hNA1QjJCSsmcssm6OzIDt62bZ5pDm9JN5ikg
TbmrTHUgJDhLDIBKnTnsTlA44zWhOtsEYjsrzzmXUwlrAntzB2SX984NkoorGsrTsFU6mWsH7QgS
jJGG8YnvFwKEzWIyAAj/0fAzLocBIDvUTJXAl4k+H4EwaVm4LxT5MJHLzQSZMgZ39KHzGFYJCATE
cU8nAIWihtqv+Axb9QFx+gfEQTjFhtBJ6DhD7iVEXEGGnHht6x2KGsFpdvT2dzNmjIfbI9kyTydo
Ke7zCX9ADvxt6GvMR8R4VqU3923pMeQkQM6xg2JJWW5igoMc8cLuGpkecHnQFD9Ep8M42OpfC5Z0
boLHFpMuIWx6w8imNmpbqFFLyqL8FuThDUMLvunBHgrDIDqW27Mn7tfJE9SkmPvTdJegmIZj7ftL
Npkl8Qlqb9C/USGrH0Tw+XFecVq0kwHURyAedfODJCMuf+Q8AkSXOs31iOu2emMGSlc9LQ89ttkZ
zRHWBXrjFSYFZnVqfSLjkfYfK3iosw7NSRIbuyx/A9B/WFn5AvsPj2ipp8Sg/oaOrxhAGtuP+329
zfZaN+4SzaB9o02zWKsF81p8/1aUzXAIRBHn5ap2WwB9Db3pBYGrWOQpGdshNg4QoGYCtQ9CLlkW
6B+KEAKrGjDRhsYlaq2E3/ROkPfLchqR5REXVRFLKTRAXLJH589ViX9iws52gRxBUgY3QWDynS8K
Hndh+T4684tpMciHLO8bk7jpCu9W1dAP4Q6Dwn2OoT+6urQKowbS433vmS8Fl9yyNCtwFnSURlJ3
N/hyj2xqFq/B8qsdu1c/HFClq+EJAxeOxsXSr1SQuBCK7EoXp6WikJ1It3nAZoWiKHwwkysukt6L
j7LERZTfB4YQXME9RTNrxh/cy70H6FIiTeYPolyy33ynSsVgZ+RRgi8nJA5MyVKfDp+k9VRMIALr
yuVF5DX0tpT+rMulBomznFoqAOaAGt9qHI6Yj5W2DvOjZq1FEgjoBGzVvVpXv2zt9oNyvLN5Ew8c
4DIn6OBoAKAC4w9xFpL6WMPmcKyNZLslhwooGHRwxH2XhT66IQ+yvrjv1x3mY18nY4PIwEsEzcmE
W1HFes1/wA6bzg5AcCjExp2qnADCL6hqbK1w37dQv1VGXLYcR31TzK+MiJ+93OKWD/f/lffx0mJz
BBUO5MDrUyGC49LjJMMl8r2SG403Z0YU9l+y3m8wpNyn4d3MKE+VHmhMSu8NQPqPvqBLtGz108Cw
VKFjIBEK3zWGav48LnPiz4ubolvPE+SKtncAZIPNCkdWh9AY5TxALYdKP0W4vE7CYToDd9ax6tBo
Q1dbpeiAq9ir5y8V6C7DgfHD1JO3pxxsGOlL9N1BvSaq6Nlxpgsufx8IfF2wY9f7Pjb6kC1sxSZF
9DmuulIfNumE2SinKRVAvjlD2priaDbNWKukaTFLBMG/R4RzgcvtiD0HIYaOAMGzFMmNQ6GQcMyX
YhcueO0Az55HXedn19inpcZWxlS8Twh8IIOCtjGfRMyrFkutwta0eeuAyN8gZc4D1KW8DrN+rn/I
Gr5suXXf6QR5G3ed3UqrDUN1CuwjHE0Tsu53CtmGUbDIvadxb2GiQdyuEEXPE/TBC5BUwUW+R7bk
2ZvoX1AWfQdGhg6S4XrEw6NDtqbLmgEdFW0kmn5mPyDbOxZO/30NnStopcQWE0RhZRueOuGcm5iv
S773++azd4IHO3Bc2GrY9V79ukEKBdmw2SFn8gk92xPUU885Juh4w/S05TgBu486Vzs3JGlXgzDr
mW8Sp5g+6Fg/we04ZZsfLFG7Oi+FnU+QzQBT0BgJ799xKjAr0Vrj8JRXMiu2x5I/+rhE0pLaKfFw
uUmKsqeSa6q84D203WvVgmpSOBQB4UDM247wzoz5s8Km522QtJVBljMmc+D77Wlcsj2osZsxFvwR
DgGUW13Wb7gASVntAr9hCaL4vhRJBAL50u2reHU4znRdrKDDCeBzCBzSssWpB31JsgS63iEyi0cG
HSfl+LZ9EIpO62Et+csW6QXIZZj3audDqurDeph2a+BGG6STuMuxmXh1wr186LfuhMrtMA7cv/pt
cCyLWe0kQdjpTJofXVnLWCz1J9SLbWzwymONWUYx6cc+VXf5+TYwwEkaZhXf4pGAEdgRfeYGWKoG
M5SYgIIcVRDA65Uf4U9qrwLsQpTYSrWfQLYe6sn8Zavc2Qf+3J4UxLKIAgiGiE8AdPNO4GVOAdT1
ng5uQN2SZdRbSlvmx6P1izSgA9LVtvXuV36xftIH0xoLUKRZvdQ/66F8GZ3pDXX5mAGOxHIaUNX1
EyrSEIAJDBq6gFALPfgyoeRWoULztoF3pZ56ACq77stpPQxh+YsbaIgXKLZaFv7lhe6aYpLzrWnp
ga5B/6zguvrnuKv/10Kfh/Ln2E3dl/5T6fM3cdD/T3Ig5z/Kga6QJOnufzyVP/+uCrr/v/6pCiIB
+4fnuZTBokIZ/oPBS/kvXVDA/xH6EOMElHuYAUnvee//SxYk/oG/ynxofwLcocF93vG/ZEEu/4cQ
PnNDxjmEkBSDEf9vZEG/8zX+tyoIzkgX9YYPqMGFFxKypT9s/Jh5LJemmlC+DvwusYwUD5K1I8dW
BNk4DAdIkg+s65/ruUv5CPFBsT7iY0Zk9VP4O7LWGw60AUqFlLWpRGUg/eqvYM4hZH1S63rCZY69
h5krAFW9e2oB/F7LMoPUR2kDLhfqxTTgSyz9OXGRNemPTtKYbJ76c+H4u0bCR8LTte6AyPOsoP6u
w2w9eB7TTcMIyNp9X2EW2zAew63dS8g6ZNMcPaYSHnTXwKvPAaaP5q495Sv88gznHnOjFUygLsSF
z/7OtN218MKrb/JrXZpHvT0greNsZ3U2RfVCZHNdRIAmNk9bmCyUniDvTZEMnAyiungNjFPFdsoF
iP3Z7sJbMLPLpOzJqzIH2iTMPAWkfL1nHtcETVTzFQLUM0v3bFdU3h7PKBgsSDTPytZJ7ekjXv65
VXMqqMlCYh79J1PYC0yjaWsoxrUuD1W3HOfyv03jpXdH9r8vBsEwVswNkFgRepBg/znjx/Q+HA4u
1N5reWB4lVA5RRsrYhhpMkvhmutlwmDvhAIImloRFx2YMKDcDtg8PDsMUZnjAkfFX29CCI2Kfk+G
X5645ZC9WBSnUBXHEzpIz99Qa3BYQ2Cmgmv030R5/xK//bvY7e86S8YEExTPH7gecz0f9rC/u/83
UxCIeOBmXQYGlAgJOSgyLx5vv4OlOBuUiRumMkT/+R+9/9K/f3d//0fvZup/mwsAW8AGS1Ej00H3
T7P/YfkWDRU8T0KF/8WQ/se05n9+QHxCB8JAnAW+f5d9/tu/pUGktIUuweM6A6yiUiW5OYRencyQ
bA/MIjOHVF9D/xF45PM/f8zfA0n++JwspNAlOjh+As7++JxwTjgdprehQMjJcVNnmNWOdZdqp8jK
Td4332nrUb5L/5SXDPo+emRDGC/j/DpOUDSH1eOIFgyD7TBo/bMb5nNR3mCXOSthr//5Wf+YtPf7
e2IY2OUHHMMqKHf+mEAQYLhX2FclSaBvPFsB5xm0YVXl3WCuRPm1TXChPuNQqiIYqfkUfrir+Dno
kx7DF8fW/+Wr+z8/jsAtEILu8rw/R1OXbKOQj+TIzyGgPXwO4d1Qfha2hc9//OidEtXpnOUNf8zl
jJQP9TX1JNVSndlcfS3B8Pxfvp9/zvf+422GELsIFxcA4l3+HOJPW0sAp+ZlWmq8OyBLbLg0Co45
Ktm79l5h1ftS3fzSsXvdCl0EWir4eNlNFnSKSpSUUY51Bt1bYvz3rX/oKhB5tPqiJRh2D6y/VCMY
p028TAIdvHJSjFyDjCbEOew3f5mKxiL3j9ptPhFb+OJKfoPfBMZc9tnR1K3UeSjZLYRHNpSfIBov
4/y9XcibM/kX2vaxXrYbpiIueMS1oVAyDp+MTomFo9HTbgZD72UOgvPIm8+WoLCteox+H741fbFC
KRXaqB/BO9Bn13N/sfvtAHQyGabxA+6p85rT20aBAbRb+Rzis9ZlcKnz4Pdn6UZ2mzuUsbPxbz6X
r3Nws7Y5y+pOJK5o+ubpNLbsAmnIpYP8Bo6YCxigr/ujG5230f2TTa482RoiOhz/VMUIdj44yvs1
mTDprXtja3BwW9xzBV5PB/IK2FbQ8QvMPqCq1OfSAYhkA8RfGBP/zWzeAwknLy4nuoAzZAeNZxMD
EsHcADlBMNfGi+AHMQ7vAqzm6sCNWDZtjHzal6AKb1CDfJJVf+QF31J8E1FVwUPqQ1eZlEg1ivpF
nddRJZR2WTVhQ62G2MirYHio5a/OxY3p1l8ldDytx1HyAzkyQrzcZx/Y2ocPjZ1AgoMORMwFwYVZ
a1Mm3rbXi/7eh/VzvskzvzN2QJDEvJYgwUo4Wc2sU6ievjv9AAuuLxs0EZgosED4Cy4JEw36ZNU/
SKe9NGTBZaCoEDYWfIOdAGrG2jmgVQD/eH9W4dl06Yad1h1cihpyJsdxzop/AxJ0JKqoAK8tdykd
sMbBDI/oI/xCvnp5B2XAoD6Dhl/sIi4QSZ3pwB8niC56LKPVG9HdwgEKlcKNcOBcQ/iokDIEVhEL
pwS/Trr5wLGCPWyNmg5oJ2w4AZxUgJIHWLU2t4qLFThyAL+zTwICEzaMt+2SoH68uAwv2Sh7Drk5
WAIb1sbpra/V711hzE87jr/wGyNM37qFfProQ7kiaCx8WcyM6mR9KtGRRH2HrslK9t1gNEPByf6+
p3KOOUgaw9K4j4hJx8Mvz0kJJDxPmwrmIQ1Or17wWQgt4K9+CvPpY+l9ksLcQyN/2vAr7wvRgWis
J2hvrY8zVfAORFV4DJb6h6bDt66UGJQ2kb82+ywJOAQ+4Qi8n7UrKjkjm8/Vl18qxPBqzIp5cjm5
3vfY0DZfouQX1NKHxqhPwzDutKdFrImPRcB/5R023LAGAsuzOSBpNSN5e74/4wqXfAQrFQjG9rvf
gtB3179YRW+4Ll6WIrxMYsVZg1oOR4cz4PcSfBND5e5akiMtO6JjdQ0L/YG6DysZuIsJ7TeIjKfk
99/WXfkKUh4z/ys8Fo64ovnyaPBAuHhiLetRZgbFPx8NdtZPCn385upTLkGSh+sMGnDmZ1CpgAyC
F+josIyGJeF3vc7U/E/2zmy3biTr0q/SL0CDESSD5O2ZJw1HgyX7hpCcUnCe56fvj8r6Kyuzq/5C
Ad0X3WgkoJQtSzoDGbFj7bW+fTvb1rWq0k+zTi9LzUvcD6wJL3ifGii89XB0s+JksjoYNEvzDinb
GK7FiPpGY63V+WaYyp0KjCenQ2dz3KOpsMoY+bvhZ5upmp5NnMpYfwi9leo4BrxnVubeV2qHhHFK
9CC/lnozTj59Nd50tTJ4NQVqgFeQ5Y4ftJutO5NXA197RbDlOIrqPpbDL4JW7TpnxjO3Le3ngVIa
+a1fT9J7Wt6YwnIvY3ybLDsNBmzuWGwkxPmvZVGfxjmjDq53ouEBLRew6dCMA9OJH6vcJpOHwVLw
hnWqeo0KfkDY0jl2ok/hNI9+3d4UA6KuOX9fdlWL3SZO89vKsK+tNrajp9h5DGaMuBl7UOTLUxz7
B8T9u8aPaMP64srMnE0Ti7s+sG+jnlfBiBGcqjK75G32HtnB0+zqz5k9raxPOQKG2VWvAed53HHO
FbbJ1gLTUzjxflpidQnRxI4pyzJ9yu36NaW3Alqk2bLGahrjyadDwnuVzvzoWt2Gg7gx35bPKtN/
Krv+V5nfxOLWbxJNMc7aRAz9V1Xddq19XV67kQV2eaZebzxlnXNd3mhyylwMXXsTd2cvfCWqeW4d
8yzidif65VVdlg1P3aJlvGqwwtBgtb9qc/8WEsL16xFKpd99ciD0+/kGrILvwYyrNGBnlMXFNspX
qBByK8mke/Liwa0jVN6uidVJupvWb1U2nQIy/qhQ7AKTb2/dzHnsm+570dBbIj7Pj567Taf8u9qv
zqkg6GxEu2LZj9u4fsWv8Z5b4qozOiWWUOvliWKZvfcXWAlWjKcu3mTzyMmCL1i6+Bxj66f5jBka
57N4dG33KRuK17l7c8fovGzdS7mlBzp/mmAJho7jstHjlLtyxdwu/75iuI3j6WvZd+t8KB9GJc6c
zKgr1CNb+oeol3AyTuzcvibXqk7YIfl2AnHsFg4XaOqP91VMnpimr+ZCLUGU0A24Xc6q03LpJbZm
lY+piYpKPGgq4UwZLOxVs6ansy5mHohlYdnemUbVItSmED6bpN6qwc43RAH2bokeh17IIQd/vvxJ
2yhm4VYbezAenYZTQK8HgG2wjsChOIa/lQNbB/O+t44Ur0PKrUY2+32pzuPY+Ehm90y6cU1CAdgN
S7+PlQ1iyDSrHyJny1zK+qzngnJwdEXQQVGt7GRrDGQEan+dzeEx4kUYQ/vql2yTWFqwPK8XQaB2
w/fe6l6LwbjG+poWyP8EROTaVbwC4VI+eiEPzsrsW2bXbvIby0WHEFSdX/uRUbJOG94TY7GeItP8
9L1hn+b5ZYrYbSqshsYorwEIaaFfKVNjgMZcNMuuG5a8LYvrlHbjkX7Vz2pvMGZjuUnGKfl0lXXb
aiydNW2AoRY8uZ5rPZmWp1knv+bc/WiagRbpUucWGQ80G8EOhAyJxNntAybwVpx5aL7FbHq1aq+9
rD/NARSFtJ1jWdpHF7M5E36hiLSQBqPoM/WDj3EUu3zwvmuKs9Kx9l4af5Y1xYAFQ4iGas60Ng94
AddR440koOU1TagQalNhAUe1qNCea6vdwiF9T4foPU3t/Tj6uIqtN1p1+cqU3MqBMyXbprzOOiz2
eM5SyhCf9GQwOWs/lavedu5EJO4jl42N0L/eBi5dwuWSFS0PhEA2lg3kUchLFYbeqxwoH3EZVuXQ
bEJ6biB1orXFSKC1HToP2vNuvowa0Ot/c2vb2Lh5jvdLRHJPa+rTKekQ1NPAAG4DBkFtvGVNwDUe
XXDM8HO8jBmZuYPxpCNfTQWbBsZ2zsgw++EBTsRrGMXvrfmsGrxAo4WgQ58qSTH8tDA4Nrrothpt
d2UHTbmzAueKDZ5FpqDIiSofxMFsHUPyHy5Mul0Uc7n7E961Ure8tL7e10qcVON7O6WDs1yMrrgb
zY3BHRsxFPessGooNP/9DH5iJZBHWla1vOf1Im9xn8T1SQy8FsVyyUV9Nq7MxgPfYp8sZ/Y2gkDF
Om5JE2TWtSB2uyKbgqkMuMPUKUquMSjWhqO3bR9zrUjMSThruToD0yIU0NzCrGQgQJ8/GEXKjS1B
JNmOenRq541sYbIBXNZsRJA+9dpFn+lLfCBBcEoVYwU9s8eZlPb8/ViVjLptSFO1Nm2GKgz3wvDG
vah32ozzdax8n7aV88McxXQc+qlY5TZnGoStm3Tw36eGoWL9ELyBrMNtFHYEdZvsvq/Vwe2obLHC
fn1lpmQQBe6TIrFxpvFUv/4aPTRcy3o/gYHKK+Y8L6CltOGei/r0mUrzKVHiahHNWaU5XWwW/Siq
H+reXjrc0RqjI7fwmJyI4+ARd7tmU/b22+g4lNAKJa/NNlHkYfTRyx7bB9cpV9ucIVBbGfACXQIB
+UuL9lUq78MBXLXOQnIRuONXQ5y+L8e3iuJxpaApwAAijdZ7VIWwHT7buqIeD+7Kvn79Or0hB125
kG/5CyL9rCDBGJAgmvHVszilWf85OMskvPhzwkkuOv81SfLL8isyz7n12/i9ip1jUlOJtPpiz2Bg
qPv73iMV1ICE4WEsu8FyxVRW9NKaQE9iki75xZByD/3z5C0HzWa4Ww4Xi1wxZfqA6eEsZ67NeVkG
Ono5Y5N89gbPYtkBB23QB4PiBraCsQMt3TgjjyGgJt8tWqrp2KtNeCivWRFumqr6TRGttsJrVGS/
InrFdB52U1yumrrctyi0NCURjo3t0h3yelI2c/DLbL2nXGr8nflJw6kg7J1scpMlcfjZlfIe+AbR
ep51EB+KliB95NLatY65m5yxICPOzWw6DSlPbCK0+U0aXk2PgaM3WWgjdtqsxSWJD3VKeI06qFh0
4qnuDJf9XK0UKYMWL20WIjoqs3rou2HTmekzmjCL4/QSldmmor0L38VlB+GdDrLHLNcXzMJvBCUx
+u0anb2wsR5l0j/2tnhBV3gaw+BkWZeB5RdDbcNDjI1V0Jm/hT2KW03/SQ4UqvbE/lzQfy/LX3nJ
pe8mFFmJ8eT1bCVgLfh93JrdUNzXQfie9twDic7u3do9afxuYmAP7tjwpjJ8x8nJjllHn7GKslUa
jAe36h4hnx2+rkEz4HfBHngFkfaup4DIRr0s9dQYsgyuQS+Otf8RTfr7v1GOFoXxz7qRLxWFiDIV
N63r/gUSbmV0JnK4dNsSipzZ4ZFSrvG0CABV2B+Dlo65Y+/puboR+f0IL+ocEbUDFMgh0sz+jfYq
vhTPPz0eCGyubTpkjJgOKv6qY41T3nRIKWw7bn8XF2KDTaANAcPUOyN0todYm3fGbNz5JGiTGHsm
ftQO4SHjlhPoDPPJU+/gJgjVafqsXLAe61tBEq6stgaHMptSP2bciNOYD9B49gwKj4GruC/w1h6W
k5rs9MVz4rs2g/6DcW5ieHhX7cx6r+I7gRPTwScxA+BpU5yFvrfJg5mmK7fbTy81NuxNghVxqYqH
OMOHkG+C1vxlRNNtNdWPph8fOw2TC/8d+esj1/jgQ8OsWd2CdV2Y5w4mU+dEoMtG5xQaSBZlhgrT
rbkHd7FMWaALDoPqAilrJ0l1dEm3DoxhSx56DYSDvG703umKZTXaDIPaOIpzghMSpDHO9McpclEO
Cg9RaLBd8iWvCW71FVspG16hbvuxOWGwxdW4UEqdIwCro5Wj/dBLEMmMXwypzIqCbYly4sT2bcpq
WIXRey+wN6bTDkxSvDLiDiEkwKta+gBEkruaW9TMCBjirTE3bcEGwBM6act5xDwCahBTic19RSJl
70/2h2+Wh8ouj2U93fTGSsfVrTWmayGxBCggeqhdQKjsyyT0hUmBGzOwbjoCqP/9/fG/dCCUKYWU
cumoOcp15Z8F+oIMs2oiz9goiYzTp1lJKaSObvhDO/EL+ZJ8tSzL//0vpUP417uSX+tSS/CrAQDQ
D/vzr5WdRRg/4GrKlxKjCCZrRWcvupUhJ7MvwXkJqYDuJPsu0vXEQ2hHjHpIdhxqOpTBRZucKq6i
jLKyD7xbg8PxFMj1157iwCpbDuRd3L9U/BSxqMFfEsWAkLDcBYQgboR6B//1nhi06VA4ibU+ZW79
2ufecYp6gubNq8/emfTUXpmbXdDPjlXJUd3HqB3isiP88trN9nVRakZv2cYQoqB8FV/yjLWcZpYz
aLdsakwleO05CasahcghYclIo0XSMmZ1u5zwludo0IWbKaoXobbzsfLlvzWoY2gsbB2Zk62bvn/N
KdDdYGRjNTfTWL0yoo9x9M6e++sJSOcr8vvrcm1nlnfNUsIJ0buMqldiF9een5kWNtef+zTQnLPn
E6aiVzyLt3Lg4S9KwfLtX2uGrqs9o4bQJZdG2ijztVXqz68jN7swc8nMmHgQd5bOsmmvwzLetNs6
ptDUAXWxaYp1wzFwXcP1mjQ7m2E+sfXRgUv9O1/IbF9a5lEzJn5ltJSwfsMZLUqocEwghKtJGS+G
ai+9r6+QXU+SuUfrKK6/pxNnZEa9Y6NP3ms6eVNP6aaNj0URsXimi3Spi/LVBZ1QwWAdCjTVPM3y
tR1NyK08Ud/DFVy8M8njJaQg+X2V//8uhH8DJbHYfP81k2QVdu3bnyAmy7//3X7gy29LA9T22Ry9
xXzAOvS7+8DzvtE8pIMnpGViMFgGi/7NfCC9b1idPcvEIUmn2Vp8CX8zH0j1TdEb5j/l4boy+Xn/
gflAfg26/GPXNsgnubYnHfWX/qUOcrCErSMPia5InxB/QMqPjCo7QOutTxyfKJJUV2P28xyLSBaL
rKJfY2WiBRblJd+90HTxZDeF8wkCTH4P0NEAuyVWhz2sG5z3NocVsvYzl3FWeA+8yNmEZur/GEUZ
/hxkrR6mUGPB65L6Biyzj84r8BocbCAt5lpY0J1WFuHiT0AVc7oCZeXqi2EPM2G80hU0JdKJY70b
Zhg4NbRadzOnMUjUypPBdMAWpDpOEFMQMccNcizIzlEEl9rwenwUURg9C01myqhdQsbGDCBvjbkI
fh2jy4F3ZmJoTaoAIPlI6Azkog2g9tas8ptQjOnPXunpRGfYv8hBRodsmlG1unEm6yIiVbwPCatB
Vc8DK0g6IBS5NHLIXSUNbgpmOK5EKzO9SBnFR4YhEyYCGAcX4EqyTyOjOOSm5f9scqP5yC1opiqW
Lne/5T+4Ik2fg17a1CsYyVc0+9xkVXpufjc71aKmeFG/t5ThbzKvr17a1HROGMbrRdNW8UNazNXP
vBtxhyT2+GRqP4NY5xFfHzBbvdNfVr/ZqF47rxTQPDwfIOxkEoL16FYJDnVDfI8rOIoA+9nV3WhA
KnQNz7z1babZrvLEt442uPZmZeoC62inSFdKUFkk//FpINVYAM1cy2S6BIFKICkTPm0BRUJ1CEhl
w3loIzwBgtds85NLbwSwRkZGnJJ2sDT9Ti8YyOjCtICj0Y/RJbb6dNyYRgo6FUteiFRkO58JjbJm
Q+TYhL2QyIC92FYt5zjDwVTqiGBiRU+FTUqKaASkALvf9Fk/EelxSvONkC8NGYc9MNoQoB/OpBLF
jZ+b6WKVdMYTZKwSSx3SfbFB7UvdnU2q/cfMy/IU+cqY975pkWdNCyozYQj9adQznK7NJEEi7gza
HFienQyR3q5ghWxd3kO6l67Ez1mStajrMA3XprVcyR0Y9BvEtvTKTCv3IZKNRwAq1T1Hd0fYgCDM
7lgtxt2jbiv7kIdmdGTkNgnMQoYfGdZAANuu7n/VnTu8wETK+g0jgJztkE8h8+P9tn8NyBZPWPDJ
XLxm/GO17wH7EPQ3mXA0pK2Er0qH3t0GDuTX1RQE9V1Fbxs3QSC0g1aFRXNvuN34qzMYEba4ktNV
0xrpvZfO3VHmSUnUudB0qExY6D/wbBV3sxTGlYwSYaeB/PRKjJro7djom1JlwIy6eDCy1WRpRmPi
vzn2oPnQW8AnbyJLi58tWa52PWRzRIbZdKxqDavY2oa5nC59MiKIpiVKvGcykwIzskA/ylrh08Ls
kA9Fj6cGpSI/kl6T9xwOpptAVRIcIUgUsepwJD/4bltp6MGDffbAPY47YWXOBUDJQml1Um9XzUBa
mPObdmvPLIuf/hg6iDxVl10VZ4y9nhUPZqAD5putcRRGD+86zr0I8ojl3pq0we4mWzIoQ/ghONYo
mB6KRj5LfdN6TfBaOEHzXHrcn32mMAW1YyIoD8fh42vr+t+9xf9fZCF0pe9bC3/tX+/gT1FGU+MC
LYxX63dM2cIi+/t3/g0wJt1vFiwR5F9cPx746f/ay9niv5nS9yR9AXZuXDl/38uNZS8X8MUc7Cac
jvHB/H0zN/xvFAac37nZLNuiFPjPrITyz5qAp3xXgTdjK+ZneThKeID/6Eoa3SC327JKz7rNhpOf
03SMlYHnPjIecocQeDr1L4CVGChZIeoEWcQZZcyOZD3ADFb3c/yG0LMupzi6w8IFmXQoPwCJD9xQ
Kj97VoiE3J2s1MGb5+/wSmdnaDJ6CUff45q5lO6gz3kbPlZFPK5huoo1h4zpbA4Pc18ClQxo04av
VURFLMpyZzppdurcnp2JqZecMrTcgrk5KWzIAzSosujCbRSglPb+wnWi9BZ1bj1DOqj6GJCVhGwr
Cm/Nwr+ZBng4HMgDSvTa20BbXhHEQg00xGMLIRz0R/pgdLRQu3CCmMQ8r42RB0AuBmM3gLJftR1a
iTF592YAG2muqgBoZPS9i+ZPQdxo3/rgf210r1EjrTEmlKY8rwz2DxIUZv9SpskbjCsbEhpz4tP7
pM7CXWfHOEbsiVZSK968yai2+b5NaCqiTZoywGFi3+nALG5MmUc7Xq71iD1zQ77vUjVmevRAba5k
T5hYRsnZZpZFY1piM86F3lTwYFdhaALHgVVzpAg4oxZU7BZJdWOn/bNRw3IYIRAh179UTZDROg6e
MJWN27j/8Q83zT9x/bn/7ALkZuNIDTHXYtf5i92rEEEy9x5EaAP8+K5L5upQ9nNFA6tudgjg82ma
C7i/DFYJrHQ8O1713Wh7e29F/vMcAhqRdXSLUxsHe10V28amHhOz1g9ur3+JdniitCT1prGoFiNE
rH52NoyluPZd/vm7uwJ+AMACXxFfRYHSoNrnoiZTe9eMagPTXTxNop2OEJH2aYs+oPOtLwzzcUrb
A1R+IhqNeTUN9cx0ALlnlys3YVyWjLfIJN062u4A3bdd6lmvYe7KjW/BI1UhOQtZBERgllkPqvL3
ZOQIQgEQORDryPZcm/OBgrfdDDm8Wtf46XChNgzFwKPox2u/S7O9BzjkuoTOfaPND0QgbwyGXxxz
xXNWgfXCnuqckRfMdVuWxMQXGBN4HwwbCK6pOqTuBD1HF0SkY9SsSRj3ltmuO4MuAaOx4o1SwNRm
Du0eVrTV0CK9twwV3wBeT3dqoutpjtGvMS+SA6zFHO+NvjRNjY6YSHqDAaZ6G98ImFfnex2ZD7NJ
92/2GWDHMnLI4rw8JxQru8mRTIPBH7SebWE+6TSK1jl476Van47JQO6lKD7nJpCHurOHO6NPFb2G
ZueKarq30r4+drazC5vxA3XEvyFPdk7jdD5rqM3kwXRDc6U0L+HyAUT/RyHnZAnV3ZRd01zcfjIf
OhU9UvP2vEMiXPu5S764CCm8zaVN5I/00zSTTo516vwMrOhG1PToPTU/mjVXT1Lm8jTXuHP8wYWd
koG5M3iQZintA35tIvNEGvj1wXtC2GXshvRVDt3anxmaMoQUNDVAPMIflzrTxaZRyxWb03ftYugD
YldLgvKT/A59yMIlaw74fC4Qgo2TVlx7amTqjm9Bv2e2+Xo21K7XU/xklTgATYUZTFePgHKz2yGx
nT2xeKafNGNxNWsj2LSme6d07W17IctdWVBfWz7ZZD0i/NtxMu1igGkDKJiD3ZA3ZoT5Bei6dTfM
1XaOpdymefA8tQCyBw0wwYHODndOMDR1ZilyXJo8oZHNxyRo1orQ33FG3bhoG0VHR3a/Mvwqf8x6
Fa7jPIjIjUP9ADU9Iqja8iRAG3yPhmhXOZW3bRsq1kGGBMsm0zgJzyPTjcMlb7DYTM1QbdUykr5h
LA4xqGID+aHfy8SyL7CoinXaORd6+EALNTc+VRSeqkDtmL8R0UVo5/1U+94Fx9KpBsq+SmbZXgR3
6honTryd5zjYdTWoCNUVpHSwkD9wTWGeNuAEDI0295oe2ugFzmMXeD+xYTH6gOMuoF9Vr+yRHrKt
skNcVsyIWj744byDS6Fuuoljb1J7d8RpMqJ71nPu5v3FCQTo+7TetllYnJnIgXcFToEinuY09RWJ
emcRjjrycv+C3TICQzfdA8eBaRN6LDCpgWEh7xoXDTFMt0kcFMfIamCaddG6DxJ9IP8zHHrHaXmy
9Fvw1ib7MGsPngCvlMfTvg3Hz05OtzaQrw30tV1dtGJTl63AzNcO4DjgsWXLjsaI62Mf9P429UyB
Wq/7HQ3DE0OCQOi0vDURydQtrzC3sd+9lX5/k8w0pMaBV8EzjeFWOg9f7pPKfmGaSnoThCloMxrn
TaTcVdjkF5H3HfWB9TaprL21HrwuTy6BUYG2xonYN0zs7WmOC8dKjnn8VMYvVYWlJ/Bb5+rOBlnf
ifY//BhebTd5ZLmZzpjVdqpQxMiaDOK/1Rwjs7qSg7XOHmfLjs25npuX1Lbvmd0yL2i/dNujq9OO
nZ5T6bHy2NON2UN0bA3qkM7DPRQlJhNyJgBjMyMugDjN66aObwLX+hnY1l0fj+OKkb+vpvxeJc5e
idlcGyFtdcCZxxHBfxvj5tmEiZGy5tOWmkO2iFmOXBkYXERPaHJiYgztvpD+mqFvyO/n+FU3jGkC
BAvV8gwoCX8BSfC+peneO6AHqGIfk6XVCIiESeWJIBRSB6fY/NFmzIrirMuwsijLzhXH6XVUGM2u
IkkQtszcUj7NrcGnd5h0KtjUBXFKexa/dbJyETkX8iwJ6l1JN3cbFORHhpoIR21BLZH4G4v2AsXk
OHVLnLMw2CE6ykeX3KmlkxtjcB+GaKAxEroc3+LQW/lxcNelO4aEYvt16P4ngnNw0+0H2yxWLe8x
0ecIdTPN7K2O2nxPtFlB8+u5Ppdp2QV9LN67HxQwIXZAHowkLm338oUNcT4l2QDwEcVpZWQZ8hEy
PUvcDy/t1KlV1lMoHQ73bnbqaw9nJ14w5WExiZNql88T0eAu3gehIuQ4pCjWFj63YRpuRpqCEQvd
0S2N5ylhAg8zdJhs1RZ3QVykN2WOFyXOGflkRGLb50lCh/eWIDcqlKQxt0Byq+LCib06LhMzVjKS
AKx6jcnAAlnA4I/uPMcVoEtBnZcEbbE200YB//CbfaNJdoxQDc+dvUx26bKRzUIHSwuGoX4h3aEA
NWdvjqBw8XtgbBJTsB8rUqfksoslDWvAAal6Yv3CPIydPMNAt1docJSZEAsABI7DA4T3Qg5UuPDh
CMAL6LSBfdO4VC/OsiSpvqg3KvIfCth0TPy79yuZbJ22kSxZ9iPUE6Stfg80ia0upO6BcabC8A4f
2g0Us+cgJbS85O2tj9xPrmmHl0moR3Oqbpwmw3A1uZukdcjr24COQwMIr8d7TiaXaRl1tGWUCsp7
B3YAX+3JjiCX5RK9iJkAOzagi4pb5sFl6jwH3c3Yd94d1hVeAQG3xfiN0WBoaKxZllKn2eo6DoVB
ugYuAszJ9e1j0utjGVLpzVo+5gEZ4EYF3D6iPchER6soDX4j8D/ss66lQSbyCwmWVhH/0OHViN4s
uxi2fej+JgZ5aLEx03O7lI7JsIWmeW2HAlt5gpxA+IbBJ0xj0B3DLKqVNaiZ9Dt9GdRjQSc8f2oX
hqb2+vEkJ5+kNva0vJuZt5VE/gVvE5PmJDnNMiP73FzgI0BszMqHcJ5OWbPNrDU4IE9SNYczw8gg
uU4Xm4xD1DNiy+qbfV5OKybgaBIkYX6xcmPGbfnsEpReHD/Qo7Vm8El/a4tqzxbiu+Uuncp8K3IG
2mHsiM8gdZgpfDnGeXUaW/+RQ+ezkBM8MXq1OO9G4DAsJMuWOp0Kg0l3+cQa4op2H5gU3bH+gufX
sC5tgr8oqHu79E8WHX1eE2svqQ40CiPuUoOTFa9CUUFQaeN2lSombgxpvjNMwVIGLzhz9IXrLaoE
q2hDTqxGjpbMTWRoY18TrUjK7M2IrC25kK3MO8yQHUnRwXF/JtAcMlnZayJqv4YxPDKs7HMKHDRf
c/4wY+vskyLXULqrMHeoYXubBXIzJHzBc31WYLv7NzOV5XJK/0OT5xSP9xmhAFS5v/DHzb8comYT
51TtVP1Zx/Fj7OE3cDbRiOztlOmlJn2BPR4IVMVS1uhH8nGWhnEyAuZGeKcIaFrQEV7CFLjMW9Vr
KNFjFHIWHhdHTsl28n9EMfp/LpqqgMj/a0lpW3VvbVFHb+n/2APp+mDW9R/C0vKtf9OUxDeGYhI/
pZMjl7gUX/m9P+R8U8JDOfIcib3DIRH4d03J+oYCJR1iQ9L0aIb4f/SHDPENodfCJGY56MIoTv8Z
tN77c6gOEZ6f4zsC1VR6zP3767R1NODOd8l6zLZ3ycAO7XzXM9aWBW6Pa//SEwCyT4FX4GjrGcsd
J8QYRPnDacdTb7aPXbZUrzpkW/VLTGMQLxg6kW/r+6bI0iPJD2ZgjK5/7PwQ4lRiU4MxjmyP8YBA
uce0O7CNgWAWiNNoPNx2cVzSCGGfwlew+gKI8yS2YzceUtPLdsKLnQe8Wb7le/eGhOCOhr/zhkHA
U8u9PR21TRxUw9kuxd4hC7nH0INdV7l3nhVYD2MGpDSSFvgewfCPOjNqrB0zbVaa/sUxNPJ6lzLt
plDM+xE0g43SyjnqT1vdhoRDBa7zSfjVHgT2VqSFcy7rNtrLDHXDctYGxftJM6WT3W09F8zDBDUe
HRfOQpp9GMwLQwdwH/oRzgwDMDE+8iv6sHsxMPiseVgoCgtw3a01Yhn0QRyiWYMttJv3qSiu0Nm+
E/oP9yURwePEgABKoCnfGg2GLWKamN/s9tkduhemJJH+4HvIyIJTYJLOgdVFH2zXuBkqe9fCuzmn
JgaUeX76+mllvlFdOu3ZGAEkz45zbiPZgV4KGNiUVMkp9pClY62/MzGlfBkRvWoueWwqTbQvH3gf
m7taSC4dzHCDdQtqpX1W0GdWsaIP//U6GSp4N2nx7SQdBZUBDw8FwfzMBqEjw1e7vs6Jb+98BI2t
nV7SwLNuy8q/V2NpnfFHW2C24gzJkc5BNj9xonqW0Gx2ffiYjbl3rf1t7YcemoPzM/F8ez1UacOJ
PEFIk6V98LxpWIETgD02SfogJdVQrpqCVKd98RgatoqLxNxmqsfQk6NueG71M7aQkLJw+GgzSPrG
VB5K0HobbmHStiKgV1RmOx/+3dH3vsu6lv8uY7kExP/YL7hFeecsx3HV8n+YNH/p5c6Kq66zKK6X
hxu5dbhvTe971MfetUETOBqJd+orjAh5NbbPVoVCRUIu2v/D8vZPxD/ny3H258fh0iKTLg9GClct
i9w/qs/e2KWFcKGTlRwLnOLdS1y8eGP7MAQxcE+J4b/DbisqayAxIrdYNqEKYfpeh66xLkfoQwln
ByM1f01z9B47xSFzgmqd2Bw3gJs/hDF+Wnx9TSFPKo3uqKvgT95WzPg5GTThGIfKh9bUnFPG7M6G
pQY71P7QCquhCv21zOyAwbvud4/ioMQre+paZrmlNkYtaqr6VIuhJgnJh9RoloxD8sEZ2ILPUgck
VJnlC0Ta56tV1py+PmuSFKt/k50ZhPhmiv4xdB211k5SIJN7+SlaPvvjj+Tw4tN49/W3pHM0Qxn+
/k/7uTe5Vcuf5dcXvr7dkoQzwXTH0F7W7nKMMV0SGrDiD1ZtVKduedRfn/3xR2m1uzCI/L2HGpXW
a5jAppfwhzCJOHKPv8YKd3UqWmM/pfnJbwccizEDbXE32gzvMJM9YcnvVttGO5F0zPwIE6CJ3rRt
U7Dm2YC9rAKn1+q6PNDPQ2wMq5Pd2yXSTl8C5v2vP6bjLcARm1xSPtKfy8vTtHz4+sx3oIgYS8Wl
HZPpAwMfChJkKAoexaIFdiXX7enrsz8+JDaDUSF6H4Yk/sj7agAcBOD460Ph+zCgZMphAQfukKO6
d8MEzke9Bk4G2ajMO5oNWNnWOsSKP/T9W25MDQOpCG0zRhCbQzLNzDioGJ3JJAN7FdSzOOUqFpve
nuQqHl4LbdpH6CEMPygDkGDY91eE3KwTzP2vvya7MJ9qP8JVJCi7GY6CYKTROmBM0llNJlhc4Chl
OByroAyBiMnIBmPevHIeiQAiJZ81cbOvZ1QuL4NT+yhJX3/e6dxYPOvYzYOcFbghND25qdpLDc0q
AKRz8pdJDd7MAWu1GvruM1VOeXSnej86kbdv6i4lQEaIzFHhbSt/lDq4QLOsT64HhYLwBp+OyzXl
1xU2zImTh8KaeGpDt8Kez2ekIFdcUUQyu2Pf8q5NhjSPhvwZm0W4wDu53r8+DE37t89SRxAQtgG5
2Mst8ccXdNrSgBoMcnL/k73z2G5bydbwE+EupEKYSsxJlGQlT7AckXPG098PRR3Rdp8+fXt+B66F
iqQpEqja+w94hCAzbz57PPeDCccIU0PWM5qwU/CntpjtFaNNag7TmvRGhkIefyfMLvmTybop0H2Y
9YrdgefUzCRld4I7tOWtEf+o96ABkdsC+1h74ZOcodTkdeHwxOmmRs07QlaLmJvyjMeWCzhmqbk8
wcA4n/BknY80qFW+9AQ4zZEwaPCc9o9W4j7pWaPsk+YhbvUvUxx+RjKPA0VkfXJyfjKCw1NPXADK
19Qt1Aw0TTcmm5bs9GLMCEAAiCEqS0o8Gr8IX/cXZmjh49p8DUwPsHsMwKFEwhX1irLZpANMqzpG
a7QrwKj27Aa0MGwRI0q1teZj7ds3tPkjDoYmTzunAf8RY/LiDCc/VB6xzUbf0HSApsFUSIFTpGZx
gyIFr1TiQWNk05PXOmvXnr5hKXYb12F868f92Q1NfYHLCncPIgx2m0GrTb0l51YICgpGO49dxQ3V
sZL2YcRRDOo6d3YcQkwgt8ob1N94zRZqMgpnIXBaucGFkp2R1S451hQLdgY8KNnpJORR7629Q0h7
OaYGIFoNnIYGINJu8NDCh2HXuvgAyP1I3UbFGmUQ2D1dK5YZ0cNVllbaIsbVaemh3FOF9FvoQjnV
wXCidYMH2z5Quxsp6aiG1YGd3xhAU59QUol8RV8YAfq91We9RiV94jyM/JNKes9WijciX7fDTCxP
zfJeM9nU8Jz51uvolyWlriyC0Rz27rTVBaKKw6Q8KXVGXKLKv8u3y39N29elvULb+g33HJd3gvwK
cmQzs/wpY4OwhIw3w2iz8aZziQpVZdbsHb+JAHRsNDyLV2VGqqFpOa6DAeIGZtaYGtQIs6WEFDu8
A/cKezAlrPA4c6M3Qgn20U/jzzAqUuTDcILtcpEhXdtZr0j1jfVmlrE4EYHnURc41jo20We0cGRd
BKRO1zWyS2WKLH+Wuo96iDoj0Axj4flYe9R4Au/4sSg5mhJNXscLvcF8ydGU8MV6LUZrnVZevjc9
NppNUE3ovSEAbqF1N1Ph8QqtdHwW+Kxkk5oIdMa75qcZfCG7zffIb+xNGB0SIgJ7yJIzx/AWn09j
H/kBejZK2e7w2bgXQb9J3D5fiz7Do1po9sYdtHzZ8ezX+H5W6fCigR8ajBdhi2bjty8guuxdzS7D
GzmvOB0hR0PssXbJlvXed0Pj3kPD1sjcYDfMjY6Z6ruCRLQ3kbmLBcwLhXiw3PeFioETh6rr2xLU
y41VOS8Ob+cYVJ81HwwONjXCTaYNMLtvwnzknQVnUPHt1Gh87NVZTbE4Qmn/qRA6QJ7IKhdoFd7g
D/Oo4Zq9qIYXFE+RVvVHDkXtUyCijm3qrOSVG29mAINjHDkC1J11VM1hOxDlEgMmuCPnxxsbaYkF
jsnNYRoqyN4gwDxfYJiq2MpqU/opGHQgSp8g0JKptJZ+YsXwCbKFU4lmMfVQvNHVQpJcJR7EQ2Xb
xxr2302GjUa6DsohWitaBluxsH7mwoRYEISrQJTxouYndOvg0nSjfCeBtgKj35/gpSz5sVY7K7Z/
IPV9qMtmV4Kg/+ed6B8CKY5KxNshzq/qgnu78y/Y79gYzKkov+PZXB+F9lMMyrAyw2NQq2LfzfrG
DiaUZngKQW4tczv/qeYFjPfgS4/5b1/ixdzMGVMRqq8R6p6L2Mg3JWJsWOzg7AQ+oSdhmhz+P4zy
fzH8c/8RmbOufvzIki/Z91/DJ/OUS/hEwb7PBH3DH5woBYGPGSp7iZ8otv4/nI1UzbE0Aiz4r1xB
OY7xPxxfPmz9TJWud4CtcAmuaGQZXct0TANU7n+Br3XnI8/1SCSPQQB85oUI5OkAdn8/EuVWg8Ch
iPqjM73BCSr3Y2EU+0mPumWLYwp6Ftii38hGWahjaDi38jLI2mJ/nSPb+nn2dbS8KixrpdcN/gpd
V2xyFWJZPqDPeGM0jooN1nxZp7iaRRmA9Bnui4LnXFUKdW8rs/a8rP9yeZmEQyp0Mw5gICjLaMVu
B9iAOtqz3ZN9ECLocPSdL9MSqx6sRFI2wMm4T+JczXda7dgHJXRa0ETVzIBkYNkY2KPhf65vsTff
/LlOk/WCFxusN3yoxzWcq3wx8n5vEf6e/ZGR5cWBdSdrstCbDkrlpbcA4Ye+iFkdFCRe5UB1rhWV
Q4ccI8pwhZ0rqJNiHE+TbmFc3x1VX7duWwRMSOJFd2McBp8G37H2tg28pqm1/LPVDp/tPIoeEIlk
H42PDbuiDuRTHzm7BDbvnFyTLXjQZP+Bx8KX+V++QzBYbI2vj6pZUBr/+A7ZAFBxkLa1oxXrA357
XkPki6JuOcBiUYhcWdFwspE9siqvQjQZF67q1zfA0Am9zYWeqHP21s+TS+Mvl7LfzdkmO0PYLFN/
UE/odoeZn9zJou215C7Xcz7bwiFhL5yd07SxuI3CQ9r79toVyiHJfCSdfHSIzbTdOoMqPkfVwDZV
U1/hHsdstVWxaj0re7J0Yih9+wXzSHMNBjji6c7GVY9T5yCcDus6VTiHa1W2ZVkhSBToL7J27byO
VYSOX6QX+os+qmA0puh0q+240/Fh2qnC40d3rWsoHHOfn/svXXKUVxsjWrTNX0ONuf86SV79MqYh
V75tQhPJHLw467pLgauw0Y16867J4sgGAB03uCo7OOLyhNlCowxukkEP7sap/2FVWnXfFEgSj3B5
aLcsZDj/KkhP279UbbtwbsOxRlN3HtJP7D66oEiXFlKfpCeyBmA33qBW0nm7JjK9XTcXumJWuGSg
J2xFTrG0IXreB2OCG7vfjvekMEDLhWgY//Nz2Pw9kcHdzzFMHTlS1zTR3AIz+fvdrxtU6DzCSI4a
e8ed1fvYD8beHjLx0rJj4Mh29Nnvi/ExLiZlU6A/c2ughXEDYwvkofGlTPT8JLrZeokjWn6aYKNu
SO59v7S5xRpuo/aooVCBfcajCuQfoLrKqdzSXDgHPTaEoPK5HEpDW2Z6h/1lJR5KmOlHwx+C5yD2
Xwm9njITw54BcQ4cAmzTP4bYwmzjNjzKGl/Qf/5kpETbb88FPhmCZTwXAIDzs/7jN22MWLwNTpIc
AQpuPFcJDhP7fSNGLKmRZWxrcHsrpThc6vLS74yXOI6rtW8UKELn+L+ywys4kobtqYzar3EISHkY
1e9DbnEbU+o9O736DjVl9xx3HFTcUdnhlqnsKmvmOcpL4Me2QLSa1tpTkWCQoy6XvwwwMiyD9JGo
LuZwt4rTVCgwRRXS+D2p4kGPBARTPBbrsluRGmuRqMzAboMOfUIv0d0E7g+iRl6NSLWZHYIihh8g
L0NywgetUNEiyAMOd5Wfb//543bnjNmvH7cJzQZ0LkQV1SQtov7xRUQgItJNp3d3at+bwPN0fXct
ClV5r6KgBFDhWpdj0Pei8Y/hl5GykUjKKhy0bCay/v2ysmNsc+PyojVv9tdXIVoFU6IxjKWVKM2B
zAdS+nEZLc22g4TTtyJG06vgvqqlaber0dRlY8t5S/ZEo0OPcMLkfdCgZOAULNBPsk3OnguzLJr3
Odeexo/DDaHTu0AuY39MUSJUS0C6hgj25RNPc71Ob6rEn3aybs2NsspPUl9xe0c+t5maJx1SvCdw
XYN5gKMFQk1wFEKxdbQpW7Sar7/IK9nWFtMzWWpU08PxrrWMZdlE7qHKe3Oj9tGdrCGG7rBvoB1l
0+k/ZFrdPx+tfC9meqgGk3qGbs95tF8j1oMr8HOKDHvH4T5dZPiHnP2uh+KS1PHGBmt4lm34cfYr
Ay+TWxWAFH4eBtJ1gTvwtRBlcWod9jaBwuZqrjWeIMsvO3IzDw41e5qs8wuQenqxBrP7M21bZYe/
iL+XV4nwXISTa4Of5u89nQkrgYhaC2wymLZa6vdQZ3N0KAId73ikWByUj6va2VWjZQOaZj8yKgOD
uvzF1SugA+nk7hWrcHElJBmv6+gWy+q1qAbnfci1jb2Du6/CLYwNtUvHgyj6YldaDtxuZzig+YHf
gLxsxlgxV4VX34FGbrmFG36wE/OgTK3jdaGZnysMOtZmXb6IwvX2sTd5e1JGgOeu9WEs33uubVEw
aLc2Z1jIFdNCHaFJ3ToFEbnCS++F0QaP3eB1K9R9+pvK1AGJ6dx4yhKDq3++eUim8K83D0EeFlA1
fDyAoiob+d+/JIkxhv3gGfa2teokxxqtDarlGFTuGg+NFJyFAWF6cJTDAEyK3MR0agzbfZ60lgDt
iOy3rEZ2064bxyKILnuzEi2hQC23g9uZi9CdqkVeOdXDVAY77qjZSdaUtuPe6BbPsjbEef0wCgTr
9Tl/IttkwdlmOeb5eLJLsw1AAC8qCHXnlCPBv6vVgJ/uy7lgdK8O7hkMHuGwyX3GJidokQ0KawRc
wVwD/Pdj7V5zICXnRh18ddT+O5Q25QGHw09BFqLv2xTHFJyhO4nhLAsw++MZc643m3QQwsB/tVuZ
LpZ234QLBF2i/3Dyh+bwx52eM6Cj4a4On9LQDIhWv/+xGkOZKl0l8FPEY7H0XD095Dh8IfgwXypB
wSVP+ewg5mBwkXMkCuaqbPtzODaGQCZKpwDqQ0AfmdcgWP05SM6Ua3QmoDlVgY04zScPc8K4d5ri
gyaPKbJNFimgOBBE8xgrCOtDYNbGBkmMw3WIbDeu82T9MmNedWBVWcvA1R+UtMPHuDCWkVfXpxTW
k4aqqsvttuO3Jquyh4xdfByTn7JSFkZ9qudCVpVkRkCJHrx4gIfjvNC1M25x2ktBc99c267zOUxq
oHIj5Erm5WTHdYERFQwCqOxJZUeOnRcuelG3yzvdWFQ2VkdE1bqXMXTe8q5AiazR7Cc/+ylbbb2t
jnZIgFxWw9Qltz216UpWK7NRMHPKYjy8TGeX9rp91oceL46qVNcdm1sFTGhnL0ORJwtQufZZjkE8
K7sRWbCzzNw+OkmH350ea+0WObW7S1X24MljH6u5mBoDGSI/BIXftksvc9WDLJz5yu41O1+ItsXa
JkWzO9LQAvTifp/qXnnM1Lw6YnEIvgsPDeA5HDWxDqBHFk3Obv5GXg6jZq1Fbn++tI2GXW3wbfdv
klAN7nVs1SYt0D9NY6596gSsVh7AD7JWWEhA8H9uD7IKeBk94jLw8adjrMeNa601NRbWc1Vv30BA
JFhBWSehGT2SL4WDBFUFkBynAywm1CA7d6oyNzbmZUyq1dlZdvwyrg1PSupWZzzb4dUWbQ//z1Ge
OS8laMqAgJBVtwuIO7Mx28gqOrhsPCHOHmWV8/1CUzvEk3uABMn8eJBFKe/ndZqHkA0+tdrEEyPU
Z5BiFU7PYcINL8GocAvoS+wRJEAtJ2wFnIbO0TA9Vr/CNK03XWZXd23fvxegCmItie/+aLbTLW7w
+mn4ffRQvOglxw45P+l7ND2aZjfqkX3UFcNGEhA9En5Sidk3fIHmJtkJZHUESgu8NbAb+72b3Bjf
MqaYU4Z9zLzIe9M8Bhv7+6DiLiXi4Yhuan8pfIuqKap+bfO71UNjU/J92IaTxv8cUhnoCh5JwSLR
UAzRi+lctTVSPDCBHmSh4o3BH7aftrLq9dB1Wx6TxF3RR/HQBF+2JQnQXLgjTg2+tSorfdiadodB
VPwpbEzvR9Y2PwjtBs+agsOEPVTh0Yu0bI9JGcbVIp8ec8d6bWPynV5S38miazh1aJbR3gZm4uHV
Rwd/PE4ic3HtkG2yV3aYOeGi64wcDaOd6yp5/EV3a5TcastHryIJxMoye0xt7DBy1omq7fos+BKq
BJyC2R1Wtav85FrugvSFtSdOXhjwd/lDzm1TmVv7PNQqg4wNg+e2dh4na+M8Vc4P4t79D+dhTfxx
DjGQ69GEaYDbEkLVL/SpX1TDFRG5aRX2uHUn7CA5rRQvuQ9lBt/iB5DT9qMXTssotfKX2AnHg13N
lOUhK16yxvKxWcniVdAF5ZoQW7g050+V/fZL6PvmNifsJeAiv7e5VW5ug/nTlk3RfJVZyUvoJspq
6rtLn2z+mCPX6ec/nWz6aOczMbfXoR/tltGbW1kzjHrcJAqWnsQTm50IgU6oapo/ODGCaS4mwosR
af2VrMoOYQ/njgc4iTkreyj0oTnFk7qRNTkKxFK8jkhy314XmgLcD+LUT7dyiJfFn+bw71p143Iv
i85vy30zFy0gIKAKmBDIjjoyyj082iDcynoakLxU+nwZmGrwiLOYflPWQtuORk51So1DE4zP0ThT
TIYxRaKI/Sj6dQxWG09ZAcxD2LBuUE8MQ+WeTT48vjZGMloDDCbbohZuH6R/st5xKbayKjv6FuJ1
nFZ3clYaDPEpN2eQRJms+i4t0Mp3q/u2astDMRBD0ix2cR9V2dnMI6CgXUagaMOI6K8qkPXqXg6T
Tc6k35l1Ud8P7NQqW4s5BQNDuBlYY4Gnu4M/rBrxdczS4XjpwsH8vUs2VsDD87VsrPvpU6dOnyFJ
W8XJRRZmL9p7yM0aOfm2qv9DoAS8q/NHFMlUXc0mijQTb0EzEk7/fUvn6dVg9G4arQOgFtBLgr0y
aV99pKLuL4XWa2vfRMUtwjE6Ai+jKYvYJIjpQKoDgdQLha2bCUtH9qul/Vz3ZB+vS1Qh2sK5a9/J
JhhSROYdB/vVIr+L8IfZGYFe34m5qMuqvsOL6C4danOXC7+5NH20h4AHaE9gm/3eNhrdpsWMZxtq
gXenA+u4a5EOvjXNEkzLXL12jAo+DkqnHCpDd+/0OBdbv+geVVRY97LoDF/f130W+Qt5aRL3LDF4
aM8K7g5r2QZdpSuis9LBsx8DY1wi1qZuZDVHP1Mx6uSZ/zUqWXqNU2xmBW+uPpIWBkkHmWsIn7s8
WuhVHbzpQzFuiiEAnzSvNpTcnKzvKroBj4reNI9E+hadrg9nZI6aR8dShiWBGHUpR+h+2pwDUSxl
p2zKOuTpiqHNtrLNTrCtjquRu8a85KVIg/umT+2jfAExKunacGsOTfMIzzLLx2lReR2+rVlMOlog
BbSWi4VBZBzxK76XI10dcxP2LGdHKJ8nDh8HJVLFo4or08rnTLyA5GU9okdV3SXasKvyAsQUD7kv
fzdWTjX06usEhHuR5V26mpPDz2bQPqhTG313TP3JdMfw2cfxeoVmRbHDOzU6JyM0DDmC/2On9eY3
FQn3GIaSm6YodiXDtEFBb9rIamjkhGuzMflqAQmpe6f54WnR1wEfwucc7CE4U4vMxlzwRqBbzR1G
GHyN1IjQfAgbrprdxjItQYZVIe5+W1ooqMHNTVZT2sYPXhfGD4CUXjIv9/aypilTd0aLBVNNwDa4
KcauM92rrUgf2UlulcY0XnxHaXdDhgewrKrxOCwsLSq3qQ+KwDXLPebzk3dG4xXHeKMuo58DbxKU
Q/eYwLC7HR1YqrLaxHW9L8IouekhwuKDl4G08e3qBDRfgujGVWFnOATPVT0uAR2lJZqn889P/hCd
QNHW9mC2fOs55i7/rAcEptYtu/qb6+82JtOPtodjLhx08BuvFGets3RMpNEXJUh+FoiuPPmedunT
Z6r53Fewfb30NaPxX8yTa6rzKv807+MVPl5PvjP2w8WdarVfJjGT4oqvRHCTBYAScQzJmRBCTUER
9aH5ucG7kvCW9s0PYTWB+3TOzaiEO4Bi3cpTLeNZxNVZjgAP+t02yurTgBz3Gg7BCMQ2CB/1NkIb
bl4jd7udjU/iq2lOYmkU1dMU9uU6Mrthr2BAvlK5kcFTBEVXjKX5imzmMwDM0r95vcDAVaE8WahY
vgZmORPghuE+UoS7QvJ82stlrBbSqVymNAPtugzBHJY5XpfBQxfpcvi4+xT1VTw6nH9Yy63S97Uc
JX+ef0Oshb2it0ijhLNeYhjHxLUeg5jfv/wls4G+g1pbsePLBKapuNV7tvD0m7xBVjrEiRvri8h4
qhysJqGDv1dlr6zWyO3N565um7k1SgRgvG90MarJ7ZR2iKUGabcpyrzBMZbCnOBipF9NjAVNnKoe
BXeyHezFCVaGYj5WpCYeVQ5BaunlD73rhY9VmL5FnT596Wo83Zw0Vs9uFeiHqo6DheyI+3DTKbry
PHVhusmtIV5zGHNfW5fH4TzTVNBdKnvvYIksOl423JpAxg01Gbnpvm7O2bsS7VVVbp49Ty/ZUVbA
n3podo0SZRsCwtzJlYiDHkmAL4qq/CwQiHlQ0FIFtYf2Axos/WOMypmr9vGTMhdRD6bfMbJHy4uo
ifKI95F3Jweg9wn2PYj8o+zMxxLfz9QBITKPVYDbL3p9HSNiGdX6mecXB3pftb4pCbuqwNC+ZNkA
IoNOooClZS6SQlSfo2aAoBdb34SfqRDfOuM+0Ktq65nsKVH+y5/0KHuTI6xgeDBSBOvB9j5NE9J3
eRvqn3ESer/yhfJTNn1cyFGB6PXPH02Xi7vYrK27CSfAp8HEWNj22bgXRX9swJDjLkhVjL6BcaHR
I07TFi9Na5N+RGx3i0gvmHrj1GYNztqlgzBlV86nmwrqV9yFUAxx+cLOsLBOauFn0zMnIITmpqY6
plr0XhTobm4RXd1f2xODD1yOuLbV1oTTZdFtu9SZgw8f88M+VfBsVn9yW/HOsoByrS17Fa67Ipr3
NsVrlU1m454gh8gOl6f8UU2C7bVJXhXx1z4ttLsMuNhZjsws77nEDXIfZPYLWlLuzvX0V0cE1s5s
eXgUSe6dQ/bNt5mqAKVzWvZvFWG1ZRPBpJfdciDUDpJ0JVpdemGaMBwd8D6hF2/wo3Qvyyhlz7Yv
QXgAIUXV7dpzJmOi1PS5lvxW06O05/vnnFwRt2dVi+r7cS668eRMbDJjrMK6BwvmwF1pdNk5RmAF
pQ1rWEc6/mKyqIVr7T3hHlTYvxV+j2Zta5/8yKofBBQ8a64VdqtxAwakFwz6WdZgyODZUZU8E+fO
zMabLXETsMxzVbeTfKOSHsN8s3zzfDzQMTyNUWWoh0+Frvy0cGH8nsfVZtC7+s31DWtB6F85uDUq
RTjvcg/0s/hN97OtHFq52Y9WSQWKuCDBEsQJt05YNmdXwYpmyPzse7ZOnCpCZcnQV7ob9zskwdeB
FlZiJ6tAyNcD+LZjmFfDUV4FyLqPNx+DS0OtxU5Dgmyn8KyRQ7QSJBbWw3uoId6pmAuvw34uVwtr
VvR9b5NXWdk6gFbC9R/tsirM4HmI1WHb1Z4gKDBPva405oFykm2XDtX4ZaWxhfJeBkJf1Z33JUVG
5Mc4m9CHnvg28dFx90+jR7Ti7FVWBM6uyOzuiJxYtOyGcnr+mNRkMJb5cn7zUnd+ZDDJAfSyajFJ
Rl5Z/25Uqv4cAWA2/Gp8DZMIq5C4K4DgmuOrW7ADDpNaHP5mGJrHBYDp34ZBTjSeczxxZLs9WNku
bf0X6KkVt16zfp6MNLupIDB9KyNvmRPCR0mrrBdenOXfB48MXRQPPlQiBCrawhDnYnKita2Kae/o
VrIfMnATYgobh8O6056jMjmHo1X/VAt4vX5jfZ10T9x06OU/DroyrshEdntTTdsDjkLuMqqM6pM6
xFB3ERj9HqDC5upl/dPy6xc1yPWXPk9a9NXC4C6KTGWFevEGoPi4ykp9/OyIbyoUrlfRaPlmjLxh
BSFj/BwV32WzF7h/NKO4jxvHMDUPCM/WS8Xq643mqdlrlagnDz+Wh3q00nt/wMUe3elXFz+Rta93
/kpWyWgVNx0HlVOXduWTNQWItzO78+XTB+hlXWbZq5uq063bRfm+iw04b6HJg0cbzN0QFcZLbvbr
ya7VR0AWKfLX/YMIY/MlJB61DYvWWER29qQZoNF7f4rQjDCUW7h+cEh1TYvuwjzBTNDUf8haXXVw
sjPYzEej1i4jZIcsyPrEd8iukNod271ssucm2d4lgQrGaVXiODuCqQzbcHwtgu8+N+pnox7GQ4mY
zK1sbiGzLvR8anZd0o+v8fjt347Cpvl9rXD8hoiK8pzpENcMXKA3eqLY977tBFhEQ1knFMsLFH6S
LIpANKtLHUJCirOSHu6UYbLvSy+z78OxWrl6j53K3NQh83jXN+2t7MsmYrf2NB0UeyrWGnv9fWN1
zR7Rt3zNA3QEO9siHc6v9NnT8F8Nytz9BqQYCofH150TJPDVyv6GqTLnLODNY5g+VRFCLKGa56cc
T94tVi/FZmK/drYm/EsEXOLXRFOfCfmbP6PiDiYkNGkvUm/7zEXNStearZKr/3I1fvT+23FKZ74C
l6gfw7J9aa2pfOjSSD8GuQewFnLFWxaBnWhQ+j2VUxHfG6PzIyal+gb7LFhAhBph9kf+E5RCBCQY
bzmmtTRqx+KXY+ZvTbLybd//XNhlsEECs18lneo8tnl/InW2HLCgeIZKpUCWD6tFDT3wLVebb1ES
VvemFgseiS6+4HrgvPVtn93avZMcYUSmj+yF78t5PE+8dMlLT1sEJ7JXvfyG7Yn5hiV1HjqnIUEK
pvTQMWgNVOwm2TYXCOqYe98rSXhTk52WqN+v6sKF21iLZCPbLhnUJJxwmm4gL8uVr/PkZB1hCp1Y
XJE0+sYsxhoG518F95zm31c1Apr7aS7kjDxKxHbqYey54TeIoeqRf8kTim/6nB6P9+NcrTLTurX1
ytnIXh918yUsT3clewWp9VVVmXA958G6CUnbURzrNrCy5IlPPiLthmed7JWv0eT+t0ut7FvyJfFe
Dh2F2T/6oLJlX4K+5FOMtIivF2LlYc29MIe2euQsod0q3M43slrWeXBsRf4sa/o8AheY4KYDyr2X
bW5QJ9vMRDrSm8jM3gqjXlVj5Z8vM8o2wGgQ8RjAU/qNcGP1LlStBzwI3de0d2Gv8eU/S75spLQh
HLNWP9ZjU6DJkxdPdpwW7Enz6bvBmVH+ajTD+WU6m7HpTDLKWcvpistXXmmmAvp92K6Nip8Xmiri
YAsO7zYOtM96h5WWH8YK8hVU4bOaK1LOPnJQVI1KQBcQsEFlb2cqCAwkmr6XvUXdvOZZUN3pQzY8
D+QiC7PuH70SlWw2pTe9ygmwbHDHmqw8O6Hmn12SiVppauvUU9SlxV7wJSptlBrsssQ8k3zkhHOq
D6b1kUBt9aATErhkIPEi2cEZwotknuT7WbacFAVY2jwpB6JxozkdQPoheYijALKTomhoqv915Jym
lxYa5oNsGVJocWni9Bt5APWL8X18KIK0us3TlyHUhwcRB499oJdKQkIp2Lqur+L/XbBTAXCFkSF4
wkM2YtRxbVN4DJ1CVW9u5Wgcwc2TPheyozJN9VDDR5btWleq+3rydz0SB58G/JfatnFOldFkn/wi
DZH9GjG3mTtLdYq2yUC0UPaOcSq2neUEN2bbR/sQvwKEk/LHqRX4rMxNSou+kbySbdeq5yKecpkm
G/9uSp/r8Pyqgq929UkPe+2tipsCHaM8Bs5P1de6fRdZBUaimXookgkBhCDU3lpfVW/KUUW4H44e
nkfKi5yO2WSC5IxVc4bCQjEv/P62aKJkjyqU8aLG1rIv9OTTUDXGeYynJ/kwt8dQ32hxTkx5HiUn
ObUV72Xvv06So1CHug1nzE4TCHPXpj2FEwhodH9V5VU1V+UV+lfxxtK0tRwrkE/Egutj8D/P/WMp
ucIfbTZPlWWR1ijLdb67F1mnVpdLZ3Cm6qYEUzKlhb61eBqGC082Xrp+mZAaCHxkZdcsZKMsgCFM
+fGyYKt5/TrLnQe0axekFHx/XArgczd1CDznZnR79ZQGznRyYMhzqxwIrKXvTbK9NvNxg2PZt2v7
ZSoaN6R2be5jRpMi9Vi0RX/qd5qsyKm2EeSrbgTkROaDF6s+ViYz8KXVYnMjF72sZ+ggckdff8DU
njt5w/cldpX4RB5i1tkAsYXx6PFSkx2yqBrMuDPf2IXz2Gu7rWrxKe3M74hbIakm17gOsfhwkeFH
6uyXl5CXdetha2GSyr+OvszmTFOvYqPBhVKuJl+hS8rkVGfWQ28V3Q1OE5iQqXAP03aAgFi7d5Fn
gyidmwy79I+m6d/LPtmEbm+xlJOaAKe3W1SA7whAp39MaObpcoLVm8WysR0EZeYXkG0fr2JFbGYi
bqtjvoUXb66iwm2OZeK9hoMXooc21/KsPRp6CC9I1kObrw92RMWynntkmyxSQPGYaaqI+vuqnkK9
Gn7tlqPlYkBboeZHyufLqrJNriCHhIFT7oMkWvzywvJS9tYmXgxhD++3GbVb07DbfTC/S0/xVMw2
iY4cnbkQ4/izGPl6uAAmjzh0Iwote6cpc26b3CkXske2WXaqg0mbRwLHFauxBSN1aZT974uH5Kgn
jr5yYO/HzxBWyDj7Y/EY5t5hIsVx8pykeGwysruaMkYIk6aoFHbFp2mqiNfLzsFG2tKDi+UKkT82
IuvPQBMXslMu5vU5biNWD6Z4nuDEwQxljiHf80pykqeAhlaq14aU80ZmtS7CiJajv4211W3/yGh1
tbi0y7HX6PvH+F/WaP4aex0mrz7ar4F42Z469mVtWbu8D73AdTa9C8sU4cQZnSajML1V3/9N0+Q4
Iemcrr6XQxu7vZdNsiYjNxxf/26iXEuu/DEx7aa/XUsu8zHqurx8WSHKy/K/rzXM7+v3JjlRrvXx
H+om47NTznvKOcb00SxHytrH/+Bv1vt3n8bfrPVffEDdoKZ714KC2UGobGzzTvlfvs6rOW5d2cK/
iFXM4XVyHklWsl9YTockmHP49fcjRvZ4++xzX1DsRoOSxyMS6F69VgOw3odhakNTdbCWG0ils7zH
OPsp56THyhGCtcPe2Uqzi6v8nI/js7Qm6lSfqmyEqYvOzdsOtSTtt07ROkbetF76ZPfOBcn0WZmo
GVDbzYxTHfNtlDPItNYQoc4TTQNOhW0rLzMZnjTar5V0ukwbZ25nks5snnGHHEJCrTtpELacE80+
RHrjPTphxNCyu1fSUgdW9Ms3JOzpi0JL1zJETlQ2YiddCBnbbdm8Fgz0sfCK8SxdoUu2sMwiJN10
91Eu0htOEiBTvt1dAyCbDfh8GpLnMLmyrVMQgzGdvXffZD6hTntu3SC7ynKUOY3P0pKlqt+WnFPq
/jYnS0ezVWZ6dv1n5K3E1SVP6BkMafRcJ934JXJhtS+VyT2isTSfMaLnpPP+9MeCblFvis+Gq4sL
BG2Q00D6uA60WlzkoMZhfLsKmryBAscs0Pll9o+J2YS8jd23ZX79yy/NArGL4wRd2L/ed14+y2nX
6PyBFeEXuYUFSXecRaFyChYpKm2eepjqlKds5o70sXJi+riUXiFSBZ28OSpq0KVZy8ubVwYERuXD
tOG1O/6F7naYbxVJnxO4JFVqYc4kQe5RDnWSeMdRV9t2c3dmqUK+JUc9vmvUfh/Rqg0PYhqxnQom
L19nlkpvvvTe5uRdbpeJD2Y/bPpdw2nhUhU258xUP5aIHzurtJrabQv/wqJtaocebSf9UXBc392m
hwbEjRKqZ4hiwcJA3oBkRxB469t0A23aGeLIAvi5Tl/rfP8SKVjTGBz+IPv4BOdftPGdmf1h7hOQ
PqjDPq4UUx/R+FHj91j0Fv3wWrjT1Zy0TpDCCmtqfXjNwt47283nP1wAbSH+q4bnFiGkvYwaUBoy
F506+kAyamfVBmuUJpo1vWOI54mqvQQ170ELmv/bYCaZu6h1RLP+mpDBrqacYztKDjowJG0hfZ6e
m2dl3Mt7SM/9bjWMF3vVNV97B8qlOFRp0FeNsxyCXPFR6nZGBIUUH5lSJm4+eQnnJfj0IV5Ky/u9
TJpK7qYrOIKUZVuzgXbISReIqJ8h4A7OMZS4Z2neBxmmCyDKc9h9gFXXWvOUbZcwkVSUDLcQOJPy
SGm8W6ts19YA6sJPcrJHMFJO8gmMCyeovyb1uLzVLxA8Sq6zeSt1SNNCBuIPEy2GP82/1vrManRM
Lhr+vg/U9qZPFIv1ZZlCwaEa4fRJ11Pt6PCOhumXWenrk/oY0696lS4QQeZabWwKXT4RYWi0164v
9/f4tIfEgs7y/HhbbnrNzhcckZrus0UCH+E3Ej6XtHTyi+17KIyaBenjYMC8T8xXchYhjHZlQ3dj
oPiFswtEuhLSeTP/ue6fN4ypRy1DHfGWVUxH/0YzE/gqhrHpIDxo4/XNDqxyvE7FLtKs9OHmap3x
I0QWf6zMDdbGYMBS74ScMNFA+R72LsQNIqxPYjSq2xAYaFIg2jKiwdmH5OqskqY3OHInOBI2se72
m9Kh2cufELs162A8u1Gv7l1XwGjmkg0SemBSvk2sS07yYSnqClnlGeueF5S+JzfeRYFSb3vdjFH7
/t650M7IwYzaj6v/6buHtBCObdw8+KrOnPmglOBgMw5/7xD1iQbRwrhhpORWTg4Un//wU1VIVxM9
Z4cs987CdouvgaA46+la/AJxJLvYLrL57pTDFhpKOp+TOoNYRYeuuNaNq5b6+ir1Ka1CBgyJZmWk
X6lGX0KhP6saCLwWYflNmjXWRmbmbd+kLNJ2/llDtOPNebid1um4OPd23IEj4ywv1zT82W2i2byv
yQulf3MvZMQmaHkL/yKSdDpZEb3VTdp1z23e1Z9UMv6zcRuM8hM0P/VcTWC+DHSU1it9p5IWP1TB
pK9ir3gMXKN5BA3ZUCLPd/IXFaS64dQJraX8lcwBmHbdmclemhYwP7kogp7+U2HAtzT/pjRsfyzS
OHOfIDADeZlAthYaw1vYuMET8szhU2nBU1bSC72SPjlEiSbAoBvx7u4rnORgeIN7lquE6wRU5yG4
+30jPzSUnR6EOs0S3FwOuhvOpNG8aO4+lIb+M3UeJcKgoDexC2AdSevgRN4uhF9mVvyTNol3ew2g
AAWZNotosZiDHDOtp/09yCjQ27RzGLv+CFLDIOePY46XkWHKqzhncwEHyvClNor22JtdH65haz5K
k2ZXwAxm+0IXL+RjaZk9yMGH4e8hNdI1yZz+LF0TrBeHYOgfCysqrbON9M0mBOfmGghHxrW2iyz6
wtKw0jf5XLNy3Je8NpLPKDnEO5KUH+5MvCCMy9OvorPNUcmMptoT/Wct3zrV39uz2bUKyn5jvJMR
TXdtKpqM0dcpnGU7dPzufw3Cd3dW3CHWE2zbbuM4tfHT7l8bnv3kOKfs6mdV9sXOAsj5NP2kKkO2
HrSf6mBUZzko7GFvV6EXRCtLS6sVSeDm2Ccg4Wis+POBW3nky+nc3oiqE6es9pej03lntz+xUU3O
IZIV7TbLlH5ZgrNdy8nCNEp1pUZae4BBaC998O94vOJgO164vpOenNZbsQ8yv0CoDVlf5/Gb6lXw
RDXmRx4o5pfBYw8JMJ5u9zQDMBA5Cf3aLBAq6lmOlQDqbU3QWkGj0naOMkBfgH39bY51QAk/qcVt
VshZaVqFcr6Zv4MjSpOPAdLkRy0IfuZq5NFP1gfrwS2159Y3wyOiYNPCbwzt2a2d/MFTnb2cDFpc
Qd0uUIK3n6QrjaMfpZHFZ2m5DR0mLDlmiRqtHJ6kFMfsAH5uSPJmWvMsWclL2HihLjeOt1kaY+gD
j1ReDDGv7KES9slCphOETflV7s91wH7LbvZXHa0XiZG/JJnR8zn4YHgzOYYNqSH0ESIUjJjKHM3q
2b5OM2HitORvr90jjFE99CgyL+0u9b5R8l9oWmv/8GracumGyylZoXN+j83Kql7yanNlbGm05kuB
XvUiq5tTNtfQATLtSaB0XygeANXyx+5BLeIe2TTX39nCt6+1SYE66bPu0bdripygshYSX2XYendG
+wSydb8zXqQpZ5tU12+mr8wcPrVRnuE17BYQTyMrG9nK3oeX4BGCMCBJIsq+5359sGDyfPu3iDS0
vEs+QUAl0+BJ/8YHQG1iTpbLQebDka4I6AxrQcj+c0Im0AftVS5ikxQat/voIeIFcoEVUe9sbESJ
kWgmV1zx9rUs/6GGh/lTl02bZH56m8GsC67SzipmUxngvfaj3qHs/eciw4B0qW7UPxYNdMwqSXUt
ZoS3NWO6PRvkUDxLeYUSBA6bzn/bSlJ3K7mmn3HjJEmNtfS1syl99/vQnxRAwkFI3MIHxLfYvBS1
6h/CMhuunlPGKOwh2230eX9WCny3CZhQL8lwui3ye7e/9oYTngbIj6KwsqP1ONTavvbCz00NmePa
0JRhW8UITcvg2zqbBsa10QrqXfOdQanx01wqbSs6NsJ1KsbhKsPlELTa65BOOxAC6U5+HPIfqaoR
dG3UeehH5XOS/0ijS50FYojpzSeDZZz0yY9ABmu/426fp7SNed39s7qvk0vkvbJvNY/0XRRHUP5V
9ilExfoUjCOJ2rstr/R8Vvdyx3IjzSFIy4+YaDmk9EGwrevQzxvZVpfUjkzb6i72PCRKqKzSjNLC
KGekUw41oBuarT1jW2XwLFVt111uqw3nc+HV9RJ6CzriVD16r9qHWq09AJKVSl8bn790TxSh13VR
urcosvgvbZwolAEn5UkNkqOM6kSR7SddHRdV5SKMg1rpcrJt48GeidO62tNO7sjRe3aZs0v6Kw/9
mzppz9Ivh0Jx0WSB0G5LVRjG+6idNjTjtTy6IeWFsImvNlSmj3dfPKT1YzoP0lfXI+2mc4gc4iSG
jTX2IZ2CTcu+zPwlz2UEbVyi1eo57wf9aMDGtfZE3r+OiflaQk71o0jqA6CE9PP/DC16+1WByeAH
Z1NyuM1HaGDof94V6YXudQ7N57tW/33Xouk9CG/ypQXq4UEXM6Fe1WXrssjZm86+fIyaXZEoI8WY
Xz7b6+vzCLeKMUfIMDlE5QADlVJcStt3How0DKAfjZ+GyXA2IoZRKDF89ZxauXauy3KaJXa59Mbe
Wxpq1qyq1v/lTOHROstwRL8QrOujYSujpe+P1W1CzVN4kNiNVNYAYs/3TXQYSVGZ2VDV0Y42KaUP
7KhjnXJnUvdD0B1UlxafuBHZk9GXPmUNzVtKU05oOhTArVEUe+ljj5M9JdqR42H96MwGUs79QdC2
B5kgpoxKAk9b6W2irGWInEhV5UlTPR5B84/y8sy/pHa/uf90SKRGpHLi/vbT5SLfREEjD5pxd//p
aq0veq0SB9ULn8Nen85yqEzwMosScG8JPdtR+nQ+BP4rnLl/HeWZmzkOgXpbImpEDLwp/AQrk3qu
UdjQPVTuvdaAJKGzDqjpDBc52K03XKKcOgF8PqTD/uG3y2CtRrED9wm5SJnOy4TZHUe62BBxAF4e
+W139FPe3UYgktOghPZJn59DbW6i1fbb9LPOWzkQ+S2l7z5xj7v7KsoNOuJOh3tsN9/JbZ0NZA/2
hS5ERNVJUh0q0w4/hX2Un5py+HLLU8zJimmOCNgoHKTvd0RFt8InL/CafRSmkFrTXPVgZgZSA2E6
fSkbYMC6pieXpKmVXdkpaJYtfDLjCxCasBAZjnt2vJ/SqIckucor17aT66RSBhz8/HR3yaspF//p
ytDY/eV3+7JdKr7xqJch2G26cKhLFjwv+35TgAS66kDDdmOOOhdiKeWysmwAk1ZsPdhBbz14QvE3
ZuqVsEjrMOi49Hqd/NI7yRA5ACQUdAH3Wz0JaMYxjD1EEJxhJbtNNPcgGiKi86Iz9m2il8ZKo+Hu
ohIsfTIsBClJz1jpLmUqrWsqex/59fPfGbeo/DKpfMuFMxpPgDWKRVVP+ivMV/6yh/z80dO6fCNy
ExFb0eb7yq+DrapW9PxMHNBT0/ox8jydtxzN6T6kSdCeQPp5+gYWb9c31KOcZH+qbiJ9/NbUrnbo
5gGJbP4b5aU9Qp4rr9I0gbF5NvmlmR71sNg4Sfrq9Aa7StL/xxq2y2pRUTj/uPSqz1R9bYibaHOF
UCnYIuRKhyyfl9bV8avbok7qRoZHW5DrvbhacoUWvfvmFRxT0zoeHkpop46+S1MekofVt2At5wOv
spFpa6xjTsGBalMwbkAp9KdOtbpT3nzOurE7ej25bt6MuDq7/pi8h/nKACdjGKP5PYfcJ4R5Lia1
hT46EkfXr8QRVCFyGb9N6bPnCXklh9SfAEMAISY9GhnNKpf2X0H9VD36aZUdSaUET1CY/lRHzyef
jTXNp306KdBSmh6lB25j9QjL6LucugUJDnpirJPVfU1kZCHk1gFJrfk+chBavadmDj3i7FJtz774
Wr6534geGWdH+/5b6tTbhkrmtZoHeQXfK3RfojZvE+7gQ507xe9g33QSdZV9jczQgT82bvY0K33/
a/lIZ/7KyUYIrebY23LXMB5CE/aej7s5sMFEAgyIEUAhVUYQX6zymuZJ2ZKvjNNHc77iptrpblJQ
eh7CaxpltJ67AcyYmfrDFKp2SikmnSdynNMqd3MNHRYjWktIjldb6PhM40fT2Nwm4vou4CA/Occc
wbc89+Y+j5FcdJuzSazzb9KSQ+Kg2bSQl6PfgQ7Tw9OYucr5HiKvhI6+iKNM/VrXoFEqp/rdVBrr
UzKiVFK5xqM9W12YOMueRpudnKwaxYLLieNdN9TLokjLTcoWQoBfh8OJN5+3rxABgy09VQAy290l
MhvncQgi5wq/9fIW7HEIg3A3/h7LyThyHjmEJNAQlJ86P3qN0QhwEAJrQRdow5sHC+ZhnK0wE97V
rTPtlPEtoJ8iSym7eP2ar3Kwui2TMWmo/usyc6y2DsTZR5hPYcLWPQ66DbB5v9I7SF+41E0FlH5m
7f70yWkZ7mg8jr3M01cyWg5+ABD+ZheZSj6mzdk2zDeTg0OrDMgJ6hfQNxwip43PLu0mO2cEAjdb
hhLHZ3kVzOZIBYP3FzRVq5B+z6V03gOR4P6IlutEB5KvDYQDKJPF9zh5lYUw8yxynn6l40PUm8+c
ARO0ZLQo0VhkbpTQHE5QKQ4nXQv5xv02szCDIbv0EGMAHtndAr15WsZYSZa2wIV/rbFmEvdkHMjf
q/ACoqfBLen6Lv0yvzbT5F0bXX22rak72LT/XuUw1qI4OXq8B5HIf7j0dWYKU0XLe+EPZ+3pzyFZ
oUM33+nf1oK9XSlGD5PiRdQqckr0Zrw4YfZiwJx89a1KeaGn9gxp8/RQFBn7ljFCBHNMF7JB0u5T
G+L2pH4sO7PalwPcvq0jtOeq0H/ICDoRjxTX0vcQofa1ouXG0U7DWaAdddxdhWTWTm1UiCJ7GJB0
wwczL+3bpfRW1BSzhQNy/Bb1r/G2U5NuDz3eH/8MnBDdXJceWkTod05b0VjfFHgYznJwi+7j6u7r
6pZuBcjr7q6/Yj2/nFAn0b/J5RE5dmrh8z3vt9P1HsgndOXSn/n9pR5aGN7qQntoaAxe1bkfr6VJ
C5qGsh2kTbS9f7275FU1jPAjsjsOIYCAEyqf+LwBr2yL1FcfZEiQzo8ATndLacoJNeWV4CrGSt7c
GNNtCpMZ4L5M2UdCPFgzqSYN4cOldDOQd/PAgw0ZIoqxK7VsCh3pMqZloDEWh2zI3UPoBF/GMIbT
QDJDOW65U72RTBVEIOPMC1VKIpA09Ts6k2bo3hBaw6ktwveaqtIZNZLuGR79YGVMfbqbdfWeowH2
6Tx1EAibZxHHyM564n+VkyWPxxMk1V+1CpIxHeXFqzkPPYcyHv92sbpPyCvUs7KdGPnbliaSCvFV
XqHvaZ8m3qfyJrD3Ad+Xt2qnEA10uL9AF1jnVrwXiF8d3cQJjvY8yKt/8/1byJC0dBYiUvj/L0WA
lF6CWbqzhV2smdnFyE0rh7spr1pJKSanpS1j5JDO0fclN59aoek3adriPiHXCnWEwdZt6fobUHBf
0LmBOk6Xg2ZLbWc5qFPKns0Syq6dyvQIw1Z6lFfTPAOBwMaEzf3oaTZM9Cp8CKUDecsqyxL9QqfZ
nHdLqxg9aVi3Db/InkZtfFYoIH6OHc1Y9/Hct9pjkoxftIlX0mjXBUczjVDKqwfvKZusbRO707Ga
B5FmY7GXttWrHZV0vd9EiI7tHWnKIC20/WIjg26XVZ29GnY87jWtpByYFD51+D52gBuoHEWmOMse
yjqFSsryj8NsSdc9TppWayVLxe6KY5G6+7qw2lcAi90OpUAajGqz+wx7L+cGoX6VKqiNWimHqEaM
iM/9u5do09e0yXlXhEPyQK1pgYxA+DA5Po32qo5iUB+oE2Jy4nSrmjZzhVSWSQUSBBU0oSdpSX/A
EW1Bz1K+rA1HWxp2kOyC2B8/5Wo9HenXhd5e9WC9HuIrkA7rOELAt+iCqnkluRBRvg1SarCY8eQZ
iNhyAh/7xFxa7ohoquzCUlVaJzMER9Mx9C/SJ6/SVHtDIhYqpxBQsTO/eqx5KE3PvVr+8JqkfXa4
++HT6U+K725lQAFn0b7TYd0wK8V7DHxAhcKMKxKFQb9w6x5mnbmptonCeBeYymcayq+mUExnNRWR
fdIgZaLK4E8bXhjhSp/bvovcQA04pIHJmhr9ZURg82beZ7vObU7SlLPSVBu6bdrcjsV/6KEo6ZrI
/J2l6NNKNnW6btqvABIJeHRo+cwj49sQudUVkZ74rdsN/ZS/2RqCnirbZF6t3ycH/JBkngCcSj+S
OW3u1BQNxYCD3oMr78cAdovCGwt4UVTKa7MCqgxMgl5fZYGAAUwyXIRVZbHt7KednLYSnn9BaD4M
wgtpx6VbPLCK6AW8Vr+cZh8CugPiBr9m5ZX05b5CB4RD62OMZi4fs94vx2EaNi4SFP6CvCBC7eEU
wfsyK6m7PzozTyE0m6oTlU9937TaxvdNWJqlL6V3qVmkhVfdYqRTs+CD7gj8y99XCPQWKX/0cNxC
abU1ZhqBop4ekTFu16mPCoyaOuEZ8FC8DuCqXCIHEZ3tWqFqDlV4dGjiiARjVnWbLFWTT1OW2wuV
+sQ3T4nW/qyDi/ryuRk8Ac7ANHmF8BNKl6ZzapPNTlBEPAs9T5ZdEyIr4nHQQOgCCuKRyo7JRvmA
xhYIMnt+97l8I0B5+9D/ueOld9NsB5t3PPULenh6TlmmchVNo1wHJ3yPMoFi1mxJf5jF9kFwcoVg
KYetyLPEE2CG+GkSMGgi70zPCsSq8TJyn43EUR6qrLsEqqXtwpn/Ck0CDs/y8o8hzN8yj3Pz3QXD
sAWZX+bMrQ1HKPymax3ybHGF0m8tNULYPHTHxxouiIOYZ2UIZysSfGoIJqEF59y4zj4OyFMb+qhS
HAtVWjemZ7MlNRs0Gx6WyqMZKP6jl0PxEOvaF2lJf1pG5mbMHSTH6sm/hVnd0C3VMuu2Mq5DpP7a
0dvMw9z9ZFqw/Ygw1Tbm6BfvYmw3ORX2b6EyS09H5nRRPK860z2sLOXxPu7cRcy38XOdO87aCKb0
0CZpe6T35B2FD5P2ycH4mgt1X8vSaTKZy6bXxI8mSqhO+WXwqglTW43Aeq5xa7W7qStMeIEi/aAM
xkttmiEyOTMljxsKgVgUQrS3WoE3kgn72+7mecWcCXrimDyYXA982V4Xk5/C6Uk9OtKSi8up5Jhp
MS8Wu/X1bVVRXmodqI9ddwgOt3IT/KmfbDqR903Z2s7KVjtSw6UdIQbZA93T+nTVppZybtmQkWVs
cgCbuvFuCmPfK6n40RkkuRoUQZ4rJRi3AYDMfSqmYFVYHC4cJZwfosPETjxFk0na8iqjnvrhlLYc
IJgTa/A815KG8xFdmeoGnDLRnlspmhCrbAhQURvdq8pBeK/aaBbz9EAeqZ8HeSUHz4DOzRZht7ix
WJUaScvWCW8UVz29WzdGqgbRaI6bwVqSUQ2SpeC37x4mKamkf74HUAEXqCAixr8ZVlUVIT+Esdnw
yOFmh3btrpW4+W5No30o4YXIFnrn2Adpa2xHDjof4IeTj94++GXHZzfW7hK0C8ygTqGtzDHsr11V
91d5JUjzL0E/KWvpC0o1sBeZitZwQ7/e9h4ooxFB/J7Vcbb/y0+m6VyanbkNkJjL7eJLrWUNh+PA
eHGK7Es+oOzlaq2/AduHhokIhm0yJvqV6pi1QpTDeAZPAAoiFf227zR1E7QiXCBF2n+RVxmN5Ler
u6+4+wzkxvlewXjVFtqjF6MnZFf1m+dT6++cwARzjgkZC3xasRC7KrXqN0AU6CsBxbxI00CPxYnd
V69JiysJvB9yTWXYPMMq117JIAvFwVXg87iTZq21n1IA96FeKJcGjukHMaopMAn0dGdLDlmd+SAB
DXOHsJaHvIDpHZJ58Kgp8mLptjQpUMAnzbXxBIofitC0Z3NsnL1roPIsZ1Fisi5ZoD5K67bgkrh1
9xx6ab52M5BspqpZDy2QnE1Kt/Poh1dARgCThbetQPZfi3nQpyjcQQKXLwYbdvwFSc/iaqhi2Ned
+p5mcLpIV5l53j7RjC92mSBzYEYxSrtlCbxP7S+Jpp1qCvifpKtDAG4BRWOIVFsSASc50TcS62tX
LeuDHCzLtNF8zKBJycTBrYq3vlK7DSgh1A1TZXiAWWB8gOP4JSs0j34kXHLgxdWuAyuoeW788hUV
7GdFrO/lomleKScLlvep/1/LKZdUK3KRHJOFGJeNgGlNDug7VAWS6vBTp/yHQ9/ADKi3ulg4bcDU
LUC6HbKbnQ5+UvYTtFbMmwXGCw6hvzi3/proAnqlXUPZ9+hLKrROccKY6giNa3n4kOeMyShdnkR2
txgb8mpFGqO2l40PpVPR9JfpJLxtGocXEOOFZ6vIds3oRLAh+t1bNbEjupUS84mmYStRjDebzUto
FtZLRhv4ddSVn9KtTiQCgUsY68kcRkSSQ7FS5xx+BtvXjmbRz1AlAq8Jf5MTygnUsj7LMOmXBIXy
Sk66TErrD0bCebmchAZlGYzNrjXy/kBrdH9oguDjSmuHP02v68nQi+jJrSbH2yl8cY4omb+H1Vju
E78bH4rumRpWd3Xkjs6OgIdN5cTrd3R5m9n1c11kkbon8VjtRRlQisyNftMCyuHNZIoDbap78AfB
sdeiYtH0fv+Qt/67S6PlO0hJBEP7nD+8xoveQ0dvFnGchrQmxs1rCaSDumn07ubeeBzCsAG4zCoP
noJV5wKkHaPw2UARbjXqQ3echpya13ylzsPddzeTKvOKxd1mvWuiCzWx2a+z5horRcHrvky/Iyu1
1M1x+EIyS0CA6QK2QfhwdPiTT1pIrX0fwIGog+45bkDWIWQLWk3O1rAwp7aHZCKT0qX10SVOrPTi
A2LqyDiKqtzS5J5VjxDlN6i8BuXa7SmRysEBV7hUB4efOZb/ESBVvwNce67Vpn/Jc2A3A2zRW0c3
qoM/024V4sfk2vGrcLzgyvlhxsmUxpsxtYiRo1O1bjQRrT0I7Fbd5AQPVb6qoa292rUXUzKzR20T
K022bMc0fHDaDKfaCXSwlJw0HgvkoCWmcrDt7nH+j8zWmeBdVlWo7C3B0ynhU9aM+bZPm68BIKOj
Vpnb2p2/1rKEJYffE5P89hf+ryqXYIN1nFghS1tTola7zrV+3N72RV185+fE+14Do0Zjxz9NxP6a
0qwLeHDoanaUyjpb8yCvYje0qGvDiA79jLVM+imZFtJ5D+zcdFeFoCyl/48QT7WdLdjJH6rQrbOc
/SOk08pmUdmw299nAqRpxTDxiG0SBBtIPqsn1LZ2Qw6bpLSMbnTz1W3CgE2XnVS+q0F0IVvsidOo
bpuqzM/pBJ461QA0I1gbDgvphHmKS5iehtMQnW6WnIjM8Q2SDKBb0HexzY/bn3l8dOyy+hE6FUkn
4QxPsBD3W9+PrP1ouvnV5+G1asok/GI49V6uSUT5GBclf299v06QNi3bsaNQ7ndPseH+yMilHKXL
Irt6cW13L61RlP2Tb0MDhOJztEY9TTzq9jdwuOqjXnX+WqM+u5Kmza5yoaDwu49m8svozAbdeozn
66HPlKPWmFtl8NepUUVvvZicg1X3/NUXXbv0As06UDOuNzPbLJx2CjtViDxvvJ5aRf01dq/+b43L
oqk2lqWZez+N0qWq+cVeg3xwiW7dRFYwEmc1piHU29V29DqaTrVO56Im+FnU0HzXWVUuXCcga3zo
1+dDlBym+YR0N+++oL6ORRze5rQ56n+G/rUcQT/7WIRzPiU8eopzcTzF5QlOAixej7MYhpjC/CSv
styghi9t8GX5ibP1dHRQJJ3D/MYDNXifvK21DE4RlvK1p4O+C+LvGnIcgPvH+BqUbnSsQpXnQ2pn
b4Atr/IUAM3eu8NX7SWCX3UTBsLfQ0TQwA0Kk7aWjJBxBzzdYZorz/6odG+ZFSzarrdfOqj6rm03
fpZRhll7O+HAQidNi0P1yqWdZy/NLgY85GjF4+g0dDGO3i2Kcmu1sZvwIQsgLBNkHfd2Y4pLVgbR
Wply64VNGZjPYsh+DuUz7zzrP64YX8rKrd6rCN4zdLOS22p1UI096RtxYZv5sbrSo4TndJDPq9ME
So/IXiAH9xZnqXimWTncW6mwNpXFCymdYBWld/lb0dL875SdddHgnDzHmhsCqGOi5i9SzYL8y2Sp
JiydxayUWnm7YUAo0U90fVWOZndN2k7Z5oEzkACIi5ONBNbGAznymHq+sbQs3X9z4uo7KKzyZwjs
/cbOgzwSAHEjOhjBONOq5OyRbWSSjt3g9EeFExSF4GkvLQvsVknTTSHKxT3mZt/mkKwZjnKq1jSo
Z0IIAqR5C5J38Qv4EereS8DeWiGMSQwoxoYXG7CdG2VnadzdIdCESzjBLlGnrr79a0IGD0anrwYP
6nt3vptjlalKNSoK91UsuoYCQxMZS94m50S41muQi/oUBXTsjOQhXxOjLHe20TnICjLrQem1LsTk
beVs1FTuIuA5cZSzteM+6K2rP9Qe1ONRmMe72OFLU5TWIa718NyFm8aClAdoUOisvYZu0izOulNQ
VGcPgisU5I1Cv/oeUJAyemw1LSLZwRDDkiFgt7zcojKreCQ56ByjrKZ5e1KgxVRqQ+xlsFzLIWhc
QpBtbu53MShirftOt1f2CKsbj6Iw23Z8/ZdUAJsztVbwR3OKaeoTdy2gNF/7EBl8csTQPIxBt6Z8
D2/faFEBS3pX38tgFBabg6HColdAX3jyCxqo4cv40ThluL/3W8id8uw3bT576b9vnn/7076tjp5w
d2Zsakc5THVIGedfzMAUOoce9FxvcVaD2tTfl38svM8jMqWvQdulC3lzNYe9pVRVD+2MX8UJjlX2
UgyotcvSghwmeS6/1yX+3ZahslpxK2ZIW02hu05IsOdRQNnXtaRwjnG22tqrtuPgNAutB6yiUcs9
+7FGu5e8REPHOMeLIch0kMVVcrQ56NEG/kGoF7zq4Iv+iz+vzKHN022rofUqrjd3Ar37SumjYX/a
5AN/uHKiUtFCG7xc2+fsdq9t5LxI9FYV17weLPNmybnflpybIyXsC9bUW6Ts/vwdWUWpvQZh4a1l
T24Itdz/UXZdTXbi3PYXUYUQCHiFk0N3ux3G9gvl8cxHzplff5c23a3jM+2puS8q7SBxOhwQO6w1
t/H0SP23PBvrncsjd0NGkef5M0CxyLYO+HL53ABcKrXqimAYroGIP5KR1qQ2mOYK1yzOoFj6jpvr
xz7lGgr725cBRzsEydsrqQstECCbD5nuJUHXSnoY7WqUHFBDZAfa8LjrUEiAo9NKgXMTkCEKnBv5
JkBDJpILGbpZ2XFu7DRFuwcIucNc4BzRAWIMoagaeJVtjcOen1h4nYmZALgM+Pvs0kY0haZuDAq/
Xp9laS7S33YnOqCtIOMOXvDGmCuPUIRMCTlEUEJKJJ1CINIYiqmyNLJ9ciFnVLMFqBkE2yy1dfOc
R0/c/FkQ9iBJevVTdWlTfics/1qxCa0Xb2pB/2X9nQZ7rP1/tCPSCj1zAIOhD84utjsbpQ3cRk0C
Zn0aOyAeEydw++UnpR9rCxQFo9GD7EhPJ085qw2Y3EWuRfwkRwXF68aF2zueqSPKmdt58DAuovKB
aYImbykW3YRiTDnL3Vk/NCL9G51uE3p2pC4rOh+1wtGpCMJ4TL0qiMKHsDf156xYQFdeO6DfrVP2
3EhDpNeXRkrk4ZizscmKAEBYcgENSGl4VY9c9jBljt9kw7QGQURrfE5DsD2VVQRSkjo3hq1e83rj
6DqSF6jVAVai2xyRpECItwTZ4hDUKMwibJp1it9NsuLZEKjNPYrNe0g3BG8j0Mzklz0a1To/rNCP
BVzIDjeWkkuMxFdpcRYxbsA7BQp0ZBzX+0rWmlu8WlonuoW8B+fpJnPndyjI3NBN5+4eRLoFKaZD
UNqfSIJrdQApiGQzsiMj9W5wQGn1Mj9xVCxdyPu9TYF0CyT+eXDXe2VLN0RyTCWYKGr3T0A4upaN
jp48O31QBfZSVUrVGkOXYqSN6YOeA1AyiJMO7fFpd5m79q81v8eK5dAzw3qk9J6JZ8kGqIR4FwcX
pIc0ivu4yHqkfEadWsE+k0aphdm7kpAlAjoSXGnIu/nHAnqTPRXgp/Jvr4fosSWRCvdpRsNanp+F
NaL/rNnc6JoaMGGayXAeBLkXkMNwEJBZARKjMtutQf83cc0R2GiH3Yf6BDDGDn+12dSSZxossAAB
XYQZ+wxlRKtOoFHHdJv0gTwiDspi9B4f0UgR4NQ2JfiuoKEcR2AC3sRjXz9zjpYs+qd6E+2sDzYD
wKD8VmPRIw18DuPHNERIuLQNa3dnKLIo30Ucea87wwj0E4QwkMV420lD95LnTibAQd/CW6LtTki4
LycKb+UUB6A4lgNDggTMsRx/ZpIChwZEVpp1RmKo9z9LDeUwd3oSc1Ovr2aAs9I4onL7vfXNXCb+
nCKig7Kh0JfHkJ92AEbJKZu/5VY2bpkBzCc0X2dPzC7+s4cTBBtRgiKpCp2rtpioT8krpBaHthtP
gaF7VdGh1yuZMqTYG2CMmhKugAarsfi56ayNju6GVUV6gMUOWIfO8oaB6nEV1TJRWV+DnqPB5ddl
TOIuADc+RcGnpW/VAuVXmmG1HZHN8MlKhpY5T2Cex8v5G2RrOQpkqfPktCK7ShFMFvFpvRMRZGso
nfHauhpyajAjHVkD1wTsb+W7YwFO37w+aUFkXBvRsWuTg+7XW2qgiwED19cdDp00GMBenT2S2cCi
fT4ZKIobEDzekJ22MHWd+40DvjpypGEqs3iWcDdfo6Vs8BjBZmRYd1zlymc4wGx5PblH1k3hs3CC
T041Zt9K03K3xjSVqKCKs29zWWwYki2IQ0qe+XJGjhZEAbtcr7J9XYatX3aTdga1o/hjAQC6xNQE
Mq4GuGL+pTeLD5ONwlQjTsAtkNXL0Snq2CMdDUGkd08moGk7QAqseiaCn+6IJCE5sLnbOJZjoQEF
YSRikrLKCI1aOC8B/f9VRzME/hFLooJWkskxcKwXx7tK17vFalcDwcIjA+wdhesKFaCb8x/jMCVo
lkbYmowUwiPx1bZG+5RHxn5MNUrbyV2paSFstJ+y/XO/US+QS+DFnpnOS2CUoqMkproNCl+aBp29
C8DccpxQilrvVBj1vXXKaunO7TJrSvH2Quau4Whxo2lgxtPWQf4DLEmSJxqdps2FWKSJMTpWrNJm
irgC6jDLHfmQWTmSuA5C+zIPEd9NiJkiqI3BCEFiRTNAi/9D91/9IlR0ASlD7Gm7sHP+WmzL2aGi
Jb/2LQ4OHk1pMFFIWDJwaFfCza9KTzPSLU2A83ceHkh1v55culgAvh/pSyTkcA21lmYjXRLHKS9L
TP1s4Z0DqTDg3Dnzsql5hlcFlAYCwgQzFK64pUdTGpBVAMYKwINLaVX6d51pG1emd8isdv2tzgA/
p6fHqIVTzrSWVpSc5Sdr+IlDqK75gLxZzlGH3tIE3KpgJUcJWC9LxjIQ+VRHmpKPgaf8xqpRgdOM
IFdAC26mg2QIngO4rzw00JZb2ZR9sseAn2qD3Q7lryJZ73RqGe1CLne6DDzSSC3kQCeS19ADdJKD
BOuf11Rba05TboFdMHq2RMGwNH4IcyCu151TPKDKQ0IpyHqxejFWw61O+vStdWjbyQEIqHSTKtqJ
ZtLIoglUH40nhhQhoHFwEZhORRdLJNr0XCdG+zLNQlCEerySuUYeoYe0TYCmoANeXNdmwPdHpcZQ
tlPYeN2epnkvePYnUKZh4Q1OypYcXjzbSENTEVg41zVkt80CyM4SMY8+nxYvAm09nQDMzD8/OFkB
vigADIqfiAZzlpgjJgorUM8Pyyqrn1jteG/JtCT3EtQD74BY3Z2b1gYc7Zj26yypNAMUzVJep2Rf
RALiZuWvWf1fnZVkO7KSfnUhuRlBRuGvU7k7+hW68+Qkx3me4lPv2uEmdIJ6M8loxjC5aCLUKMbR
MOPECyTyyNI3A0ANZQSERKA1zkcnw1Fc6ssY3SRAztzWbLTOarACC9XqQ/oHimHC/Z3+tyJK3K0z
LSUXF+sjFLCt65Vec23gRxjokh2XFLDYsTngf8C2mn3TDCinNaImeUTfu7uJ8Rvc3CgZUg+HDAS7
qw/Io5JHLgcDucVrONV4/cRa0gvN0c9hWuzX+7lTW8gXIePkq9s24LjaixLXpwHJLlopN3OiJf7d
w2Ep8TLHyqEG53g1XTguADyAWngussIngEVJptxlQs4HVgvnxWJDMqoKHK/s0wQM3jCT7sZM7pMe
Vvssmb6TtWhRvVIBTZSwmQoJ2kQz1HVOLYqLJELTMs+Nb8Ron8FTskxxakKrj0duNBCiE3rJCt8x
DTAGagyVoOgIAWUH08IzzRbDCM/Ib0nwUmm5mZZOkaDMl1bRAi00W6/V0a6d2Gh2MGXjhISbWWek
W/I4OE1oPb/TR3KBWlVNPEcTWQbc+F8N5KLWzsiNIC8wVFt1sdGqkgOakL9TzU+ryzScGL9SfRAa
XUZwcEmdXi5fyWOhmqE3v9/qaAOiz0NM92ZPWjBnQPeYWQKOK8Ch4di3fOr0eQRoof4/6pIGQ0qw
G9Jx2elRFX8NgODgVQzRZQQeChQPgCm1SJOvWhiap6hvBWIBifZ5AGdzJpkI8PIgxwjHo0AO6EP4
W28zviVp9bGRV7R8UqhB0EKSkeh/Wa3MpFs3Vz5aGjjrZZQuAR7DXkMzP6ksMLIG2/Wy7gTKMm+d
kzEDQ/FhFmKnVTYIyEK3Z2cuY8k0owFsP9/BwLPsSD+K8tXvZsk/pm+LVn9aav26r7rMjQ9dsXOt
70hVoYxWfpybvd9dsq6e+jBEi+JHw0bxlaZNn4rGCK8RcnS+kxvVN+DmIIEumHUxp0J8QpP1gfRF
oKFf3ZmcDQh7UAv0fQStCbqGUVht44VdIqtU34LEeaodAOMCzqF90GsGyh+pF21v+0E1jmer/ZjZ
PN1oRaKfaHDCFmh1YN3NvXuZTMpTmVOAfLysUT7rHkomd5vHoC9Xe9yZQ3XdG/c6DR0/QgeDHxqT
DbYW8I2HAS82oWgtoJZDR0Ml2chHp+6LVUkyWYinnGYRA6fV/Rq1hdmB+fre/O6WtAbMLKgm0hEu
UevUVdW2N1elj3Lns5oX4Q5HJN68POyNUyYM42TiVYv7NO10Q+RgCyxt0L9LBxoK6UV2JdKs1rUX
FxLXdeQdsGlj9i0/0DJStQDcwKvw2xJS2q3VoMoOvIZgwvRcWaRJlZk0o0pMmpVWzU5KXL0rKtxU
awLaY7Xd+6r9aCslquX2wvf10ISou0Z9qHILDYEsvm0O/oxymhIkvCgO3XVjG5+DRKsA9D2w+Czk
QEoWT3XpAfUWKPukMBBN3hXm8P1mpVqDOh3+4rjuf7NzhS7FM0pTOEpcpq9diNRWa9dP+DqXV/QU
o9SiwWPSU3KBLynihrG2U7obH9oBbD3rDuTiUokGTWlYAhTL4q4SgAEFF8ja/u+8n+u907XZFVk9
NArJJkASB7Ys3QZJx+zKGzztp/xIApOa2XZwvCU/tHvn6EXkGhCQK3BxSrOOsiqgbRqO15V6eZ1i
hKpHa7J89cFptn56+iwyfOFk/KI+7M2HDwqUUiZxZ/k3yrmt635T5Pt5nI2LAZKftpjGutqhcTbY
IPs5n/OmL2uPpjSgIHo+l0pJMlm8KuHTWTndrSFxXQhM7Hl1JCXnYVV7N8tvtHebrOtD1iMkow9f
DUA37rns6UkX1GjQYMqiQQswQKuhIjLOBgBGN0py7KTuzqB05KL2jzK27RZ0FVS2U6BYAoNolpcB
vchhh3Q7ZIT6FzQt6b0X1Hm5+sz5gNIN5Q6gymnTCZb6Bp3T3j2toZ8vxN18RsONPOfRMa7vf4Ho
VCKa4awjgvfCPIwFKC4apHAuM6p88L8gsJqm4djhaDhUgDktmmz1QQwzBc3oqzfN1iUm4L1bT3q3
WfLifb9jnNfVvBNouSQfJ81rdPzJLQE0PaEJr/vsih6NYQVDSWzcAEg4HOwF9KKVGz0sfb/4RoYO
0wik4cBHy8vlMsyhZe0QaekQqDXRXBEKDlQ/MM5d8j6Cl950SFWOw5d1E7J0hdWfCj5JlEhsTNcg
Q5V/M4G2A8AwuUssWfrmrD4mYgLAgRwGl6eojEPldguShc4j5c2UtT2DNkDnDNMRnZdryrJ8WZ3i
TQzAgAN4hknJpwcc99iZ3Mj4sl4uUxc1wa926ML0TIvW9eR9t/3QASMa7AY7FAoim54vlXECBS6e
KL8OSCYYp8YKXwx17rx6//sSsqICysRTh9asc9qObLfaKTXPwh7YnssbeZl1uLG38h5PMs3UoHQ2
PQHIsq5RJktuNLuVgxqg3FP697Yh3X9wubnce9s4GVBWxz79HxlvnN+fvrfF/UqdnmakbcYs8Nyx
z/DP9PqL+f0v6uaSY4NO2cKpbK/IgLiCzuceNNqg5QJyIeAkxNuAPhQolUyeMwjtwXckF9FyMscG
4P3X7UgmM83UJdQ+N/veXZF87nR3l2J9Ze+sBggP8nOqj/DbS5LL+gFpyc3V1eXWn//uUi0y9cAY
0FszjD2umfUBJMXiLGS8YdGn4SisEeARkNTAY4b2KJLJuXtboQ8xLL+uW731BWH43WpfNeRl82Hd
PTSKsvHwkoAakIDF2/VfOWQ4/dCUhlIeTmo5GPQ/QvJCRyRlR51dtDWysVkXzmqPsovbaEeeDSst
AaJu+cWT+9Fs3Ynkm/0HFMAIsGD5vLZRS5ggO0VDLdjL7N91rI4AvEk+fAr+05L/uvWd3534//qU
d2vvRLWVDg4/P451fSOScIdAN5qc9QHgWLmFpwXAqUvAtBUeKoCBoO0m6I2nKfmkwKY6LKP7aUkB
euUNc4aUtlxMg7BAJty2gH1SunVX5KIHMFUZzob20kLbAIERXaEt/oeQVLEpYpA9yNMjDa08362V
wDiGNajDMf4mXS8NdYIzz8ay/sSx2TonPEZDLmKaqtFXyNhuswwBskjAiJBG8tApwNsCw+QiYCA3
MtCMkJVp1a9brm3Eb4axL5Y9H/OfwEdBQFcOLNXbXduKr4D9Bw+OViCwS4aqGId4R00Gq5ZrUbau
IXtQn4MaJEd9zaOPiLdqx0kbZgktDPSoyLL3KVAt9gBMyi89AlaXUKsRk8xyD8V2+F8mHVnRVffi
QrrVPNpuug1GYXjk484aaFfVZrRGibRwWao/2zRzdqRPdQSheo4i7zGxUaHI3ax/sJAu66ulOusA
XX9wUEn2QPqwHYeLBrTuOz0ZdcsBIVsM+im1oLEHi0moVmPTouFkszrKTW3LOulhBETgX3NGKl1E
BpVHItExgXKLmi8A85bxWfneuamlVl48gouw20dDVQMdIKzBz/Q6m0QItCiQIX0SdR7syEp+yuVG
1+EY7IAumE/MRD9rq+0MYwhWUe9C65EMomxzIIkX845EZeC1eRwzI7wolW4ny8UBpSPSol5aMudE
ATCa0UCBKldGq2imDHd+oeksAPiUjuRzt0Rto3bFASVCAjCq0GRA7eTc0aod8TGPgM66VoIBwGgE
MbwRAJACZXePfW1kiDgU407rXfOU1ijQMUq0X3k0pQEcHahLfRvIEdVILzq1rmxALNM0U+STrtCQ
FfOUWe2F3upXC+2D+oPyVMXHBo+AMw2BLEsQTvYiks7gRrMrx/l/bOZWAxg1uJBB+b2ne1v2777r
FRH2xgNWXhfUdf3GbWNnR7DuYV51l6oIf5JE6O/oSnkUwPMDQiWg5HO8PeJNXI9WoPgUTQhP6HZf
V5N/yFA9qmvWdKIFdZ3ExzrpgE2SiuVjtoDXzs6qPSjs0g8B+mkf48BAPBwdSt+AV8v9NmzxscCn
89lpAA0wFuxbmjrzbjCBUkVueDPwynJq/jDbrked1YZZA+i23/p1KNFcxjMCl6QcI/6aS75JK6Ne
ONzouV775HRj+ccU7znHoBXh0QLRyoUG/jYzWBt3HgqmweEaouxCGthodBlwqd6mdt6BcKBydL8D
lknnhQ1eNW/sNI3QD3ECqbsfGVbUeaSrwwWnU3LXazz8SLmgQ90zelYBeAD7rD56ny1Ha2xq1LmD
mfDq1i4qUWID/6sS76oYRLxDlY9YAa5ItwJepVYWXNA2QCoa7kCv0CWSgG8X7a83CFn/n00dJJD1
TceiH4Obo3zLHMfPRZeV5zpwI5ATyikNjcC3+kZOh748I2fW+eA8RlX6myMZSKwCQDRl6FdY+0VE
NrroE5RdIyg4StD+Vv/QrNpyj5UExevqiaO/awnAFlol8epYSMtsGTbasdHYdaHVNDjoPK1Rnb9f
CG+PHGmfBFiTO8bn2FupSBYiM5HDynCyZC2Cf8RrUtnoHgPaeIF2INiJq2Q1k7xyn5D7y1La5Y0h
hfwBqfFKm/Iv/sIGzl9mAZuHNdOJBtMaXLSXtKi1RmFmmuNXJW2i1V8clCvpQJAAT+WzypJkko1A
9lq3Q33ey2rXMri5XZ1+u+fdJZS4fiAAGE7AGex1MKWMx4JemeXrMc1oGOllWsnpm7mVr9ANvQkr
M80yuQ/NgEqEl+s5+wGILb7uT8vIqLa6W0WickkWUCtoZQ+mUbdDcE0WEuhGhWoCWZBAMzuOEdUS
JnP3Qu+vdy7pLIaX8gWeG6Pmrxt1cvnSz6bXJkBGS3hk4UvNhh4YGtJ060tXGb85k0xV08cgF9pC
fYx5zgVgceRiUs4JIERjM0ZxN21OyrsPx63c2DY1kA8aq4j4tooTgMKb4NJ4zFvRnQI3ice/SIs2
IdSWcwtdkqbIpg0oxDsjfCQb6rL6EzMH9zhrbTTkKKMC6s0pqGp+jVECce0qQOVUaIy+IWvRUCIJ
9qQc2LOGcSWylpjoXVafPuIRaFVx2xpDCxzUcXICPrJnIYRcedw22jM4GtozkzMl3pvJJ2bZBEYn
HqOMVkdm7/4+kyTDH2log+Ba3mbUHebmzpTT/ciwwspTdpdXn4Fbn++BlR5egKQdXmh2J8YZnrlJ
1y/bLA5Ar6B8aBaMyDFu1BoXBa7mPAP1A5uuK3qcebBOrR5xlDtX86HrRv2ETJ8OkIZO27euuSeJ
9MObUelo9p6IOC2A3ZT5PZ87He2vPoFa+++69WOxHpwOXEeBKcpQwDRJ0VwK5FKYF+VGQATRH0hD
A8WKk+KMTtllVasAMDZxQArzMJQN6gVYc6K3BDuL0QoJmm1PozcM9S6iXi7u3jU6ZAK9rMCh8uZF
5ubNRb3YNE7Ez46+Iw0NRpoBrwx4bnaMF7G7YHiU5M2xqFN06/4m8E4LKEKPu4tEXgV8EP3gmVV+
DiaAt9HPa9YjkuV11Kw69fsh65sv6dXv9E2vVGATbfZGD4IogOnrZyMDXa+/Tms9rI80HbvsEgHO
5jDZzYSeIuk52bWl+cDYR6lGHbxqg0pOAZUhfD6X47pTJABAO8kCLFoJjuK4PiIyKRnul+CAt/3k
GXzFGrCRs/4wyRpr0vW826Zlkz2SlLZWfM204IEkUG9X12hA77w721d0T9tXmpkan0+gZ8aurn0F
2/GL3skGNEuwrASDsu7bH1yuI7UjKYjzHtWtozZ3FyZF3HGfTcPOngywIX1hlu5ljeg/MWMKPoaR
Dk4FOGVdBo4bbfpMS7LRDi8sXTheqGBEfQ/wVsep2ZDVDJaD06PfvwSy4+Cx1rEvQFKwLyLBG2mc
oJ0BAqktIbpbD7L0qAIDskwwbNVSMqh1NDMsrTzkqfVMkpCbKrc7X5baIPUxnMPdlmbMTqkJkq6a
jox2oV2XGEgwVo3OrAjgqIVU0TAykN5zFAfsyBdQpugXoimghpGe6logr0w7zpPu0YltwEW4Uf0B
LLZR0Ed+p4E329LrH2m4MFBLfMjBHmbtncjpdnkGhEN0FswPNGRAUgITWoqYd2+0bK/N/XweS3YC
7rr1RZTNMdSD8hlYM/gy9KBij8UXJ4usx35hX8hHQxngWZsjEKYPzPoyOW6170wDpVNyB/CforC3
04KDbumPU7ikx0ImRGgAXlUKPDF20fEcPZBqpPzMnQtq+F9WkCGylktl2z043970RjwA01kgAGnp
Q4M+xrKwro7AV6wBAMWQme1mBQCg7v7O6A4iMMYLgQC0EgkgqwvnMKN3CbiMEhOAlLkDkHPTQWe8
QgbgxWJfS8bBM1Xqe5QDgrA8LlHTjf6H9ExDJWdB1tQGKFxAwSpyLfS7CYVQ9c/ZtoDwihyQ4ywG
DpSucUbXVB9uaJpImWZkbu3IAYUjOZV4lUwzpnk3SnJSa6x6ADHevVyY4aeWF+Ve7Xt3rb5J3GOd
c3/u0nLemck4b+fUxSEkm9AFjfsi8kFrInTU2JGDDyxHLRFy+XhPxHTpS366l1cTaW8W3EzJREst
NjdbYCBE3s1+N+tbAMK/XJBnWwtUASgaD5aboZWP58k2hhzF5bC8yO/5vOr+3cUES8+6/7/7uYGF
mpT1moAf2LgGOHLe+wi0YcmAPMuz4CNv7WyXxTk/CMS7tk5sWb6OF2EU5jkPVWy9QApHsk1nyAqG
ZiZgYXVDdMgyM4cXOvaoTY9mIJdGDxBN05SjlS3ZWxJwPna6DzXaQ64ksXqIj3gioW5MGt88eGn+
PZnjskEXd3RWSJw0I52Bah5A+LyZh7r/mFQm3huHbj47JfjUls60/D44hC0iV2hO6nqPpqyLr445
WAdAMofxCaw0HXq7i3LTSNaqOW57gNK6gDqHpAZTkmP9ViQD/gcBkZkNqDCMZU8UcCgAcjiBqbXl
6KIf7bMo8ulqDF14QsczCN/G8FGv8vAxqydjb446XgLedDTTrLgA6fXlTl0YTrRlGcCRqKdy7bQs
u1H4+YSO3VWmdkwwnaGCUHb1kucUtrvIxRkdwNT9MbBQE46c9NVAYSLwbOV0lXHZq/X9Rp1KKuZY
DuSQ4WBv54Z1VCryICPpgAhVgbCyZKg8e92WDF3dRZcmC7+I5AfiXegMc0L3kS8s2GgB3rzdfraB
Yzvqfjpm3dbOup6jr961H/QKXV5T5V5IIr94iJMDQLTcDWDp3H03DcupNjNc4JBrHZIF7VLrePLh
7JQxy9kyyfOQSUoNMoysC3zLDMDYEkUM9b81O9NMoLUEd1kz3iodGeKsxF8ppZEUuT3tu8o8meYk
wD/V8idgy4aueAoXcCN4Tpl9CSInPJMOjAoChWboYEUAa2MLnW0HAlWxBQIURiAY2qZG0KEJ5IuA
C2hb+BKhxxHfxBnQC9fG2SPZDI7uZZn/AJfbbxNFNzki8rmR0wls1/7dSmB2ppus5CFY7gBrgRLk
4qIZablDm3KKyo1XHRkaYEF0KMiHDw1W3JQXzkJU2kzZYRyDoPZ4ABDomaZMTs2KA319AqihLMlq
2wWv6DRVQypLtBBBRZ2W9CGRzwAL6F0UCDnDaHqjE2W4J4SJjzMj98ssxJ/7beCArkKe/E2mGXfL
5QRsABwSW+PVXIFxJ664dYgYb0+ajiFFTTuAKbS+Pc348U40W5VkJ09SRk6Mrtd1erecnGLaSfnT
dviWY3t1uTDa6SWC9EGTjidKjtGM/iw0i97ygsrwWx25lM4QveQF75Yo8V1Hdfl3zWHruH5t1g6K
e1120GxUqITg8fTpz2SadWlvaVpT5Z36g9540R+TLA2V0L0rI/mH/woy5VSuJ/8NEM2pua9kEaG4
BOem4+pNhtXnbmGR7togsc+jyFuwfYB3IeThATXKE//jTdTSMO6eNWZ+N4IGzTqWniDo6KAizOYu
4gsYBh3dEqscFlGwKufYADTtlCKEE7R4DCr3AvgWzSprTQInWrT6G0Ni7pyx/lE0gd/NPeiu0eE+
eFwC4K/TugN5ggAmUQY8wyNJGpJVl9lJ2QD2bUxJmQxV6tvuGGymQKt3gGnMeuQwx0DzqamT2jlp
VuDPt7MmcOEpg2oFVVYFcAZ6luow2HYF/GHQp05TX28j3ZmecuYGiOOjJbAIDKCNifkPQg4e28BC
I52EE2YA9WFoYbk0ZfWqw50Zva09+kEIbJhH5k+na9DHI0HRJgmPNsiBZqS7E5WLZmBvdMRgnSFx
1NQOShe22WVoli8gQu4vQJsBnaRkHGnHKf4zzrtP82BOnwTQ/Xb9kNg+ENtL4N1o30Y8a88AZkRB
QFKi+jGRlCAkq4F85jdHEzS7gFZJJr+uy+jDXsfj5QNNbX2JPqDj4IjOdySIpdWVqrhp/8KTP++a
co9DPHefO+GA+g1xtLbkBoqdksbeAc0+3dYRotZ41ABqc33fToJwE7U52onp9ZrezHFIAqH6y/u5
fFVfbe4ZDfjNSZ0A6OGvjgFmq++5kdWHO/2K66D87k4PBOtwt4R0fbwvOg44OpsXhs/Lej4Bd6TC
KTJcZsBIFDWi0VJLspDK1U5KNeQx0GlWz9VOrjatt2dzOqSNtSEdbTSjMwUUpHI7kmmjm89AFt1q
TH/WQV+M4H3XLqg2kNlLIYuju6Z9mSldYOb9xmGajtQw3ucB/QUfIHlqpk9rbrQkrybyYmaCBUGO
QyeOF9qWO+y7cNxkb9ROc0HtgW9oaAxG4hs1OHV4LFB2QFJj2xoQG2qgntK004qdxsLp7IDGJkXB
wAVvPQ7Q+3E0oiHhTLK7TfqGxKCIB+4ljeme4xRl9fK0tB6ckKpCjWo5236K2ptcoMQVGZP6iYbM
cePdVAAeXOmKEtW5xYQyYt14JLVR/TFEbn+ZWgCIiCV0tjH4PVAWO7ZXREHbKxloRjpkMibUmTv4
VsHjzs3opmkCscOwH7XsAQyKYh8aY/sYy4EHGVC82vwZB78GW7yvL7RsRmZb+gLRHl8g/KeTRANt
JPcgPXjrBj9ve3PTakF4AQY9W9Bg6yL3YM3PpEMhmNZeaRqUApznaXFqezAemTnizDSQ2BSASsEh
7M81U1DYqOWTeYladKgJ79aKPqmgFMONDMpo47TKqy8to13GYsZzFHiNy2bQgp+ZKb7mfcq+AMG9
Ote6GftRxfUvgz45+8Wuk23q9N9N4Fhfih6IfxP7zEc0jZNQAdwN+frgM0ktgLSe06RadnY3Isws
3UkXTpoGqJikPYR6+Umg6gXU8zNIJ1OWewEIAo8kEpsi0Llyr4jZi45AIsBN9aJTmBFzaT2XqT0A
2YCh+CUPm3MvsUQHiQ8nCEpUyWQmy3s6t+zrat0i1UaGvntj8F0CKlVr1i1/L5OlAtezbYRH0xjB
QtBqKdCK9XA71Em7WeXatmMQXHMBymBpdzR0tY3po2E5iLomwWOEJhC0EkQpPyU0tWQzJ8k0rGIj
EZhuZOlO4s1yphnigBbUjfIDkS26cprgOdBMfct65JLWXP2v1QHv6UxK5xeJpm/bvK09qgC4dxTl
slkawIC4lgn2SWTeC5w2wYfi09QtEbJA+wwYSkiOHV6cHM3hy/bGdXZGc+MCLcbvEgbullQfN3VV
mF8EwlDbGa9vuwbAWE8hwn4fQHERepmLomjetMkHGvJx0bw6EOZe6bQ6qjYcNFPbYo7sDepLXRB7
WMGjFWs1WtyjbSdS7ZFUNAAjqtsCIgB4a2PogN9BOs8meyodQPaRs+UWw8EUru1NQ617AK8ZLpWM
9rWZdmG56D+wyi6/LIi+ypBgt4zA2430D4Iku8hObhF8zkOxNbk1X7pSHphupmEYNKh/7gOvcZzg
BEbC5cJ4DR1OecvFlQO5k9iM2rfJ7gG4/aa/2XHdK+kBwQMKYpRE0953+6z+NvAntskYI+SnPtbq
Twq67qJp+NNkaO1TPuqz3FzYeAA2GXLi9MOpj5aJNN+nwNlEvHG8NrM9b3p9MtAwkgLuhpTKApYf
w7cojjHi4Dt2Bt8BabJ7QjSiO7aCRR4w0pmLGjgoxTieipx3l9gtuye8fHdPbY4nEmrKyw3paOB5
vDxUkb0uqhgOmt40Agw+RPX3Xvl1sw4S43CMvBiAqU/KoK7zprfz4pfrSINWoKapATAGGq5HRPWL
4O8CjMYfE43NBxGl037h0fB57sxPwODJf+a9/a5DAtxmywGqpV742TSIv8IY6XqgVoafhDnH+2gJ
AXxcj+zRDkD71k5c96IM2BFWLGPZDqJTfRN1uzhv/yRJ6UmkIQoq9FzQFMH1clOJAEBJEtcrmO1x
00S55mt6gyC9wvlyQW9/ckwLjfHwU3qakW4x5kfDKOejWRaljzNGsqNAMgWX0Z2DEh0LpEsLUGdJ
VUZxfTIS8YVUKjiNbuTCZw5HKkzGqskaloH+2I7+Gq6ebCAeyDjcr5CdJNZL8022ciM9+4rsSTCc
SqTZ3VKlk+ubDEBhSjXFdrCPNKRmJWlybiyW5NndrKA/Ux5YD+PY34sr6E8Azl9ypkefmSzdmcX8
mbIRjST1rVIcoO4zFHHCP44ZH4+xiXagNYHRZRkStBoONTPwQQQQYNYIYFFE6TabnBJlAPiOpUCE
2hRDNoNXATU+hhwCDiwVHOEBeyxFVfxDIpUBWW2yH0SdXFABqD9GFoAL2xowqyTO9sIeaVYMoLCx
ENq0w4o9unIoqtZFDVIzt64fRzHAiFH9WqEGAX3JvDy3Lcoh0Sr9SS9Y+EkrpvQhYvUzbrvRqvo/
xr5sO24cWPKLeA7Ana+176WS1LbsFx7b3eYCgPv+9RNIuk1dtWfuvOAAiQQkl1UkkBkZ0Vf5UeRQ
pkOAq1onXe5uITTfXwYX2oukrhgLCQktCSym1mokOzUCKASon+E8C5b0k6X6dmUldn8euvzT/zth
TInlUReylUUTr1me15t3PCuLcODoQRDUV2raEEkLsatQI8A8vMfp9C3KywwFEQhTTypGivl/Dt/Z
DNATR0ZmbchGjeh7sQv8HqTo+uDcp1Kfnqt+66DGF0UlOC7TBDJxwT1g686NQeQf1AI0UlCiWpom
qbZB7ILt8rfdMSBsVVpaHHqAhPWHiarW2lUt4Bw04cm42WeG16+Cqi/vNuigt64HqFRoihJE9olX
3tNC8l3SZcbsQ46+V5dbVCOPePWN7HnKZLMu22raVvolVhURu/CkQt3OMqZeOwCTXHeQ35xo2mUm
3H+vMYv4Rz9a2Y6ui35uc0goqKRFUS9ybDgyOGuh4862aSOTQNfEsWqDQ8zGjYNo6SmK++Fk/e7R
kCbI1icNwEvLmKaXJcsOi416jYAOEWP/fDAv/h9+Iuvjcf5VaMWybFkBRuR/f5UPPjT80+9INtNv
3SOr7pYI8A/VDevaagUlZjfEJXRga85Zs4a6JRLG0DZ4ibMcj96BV6siZtML2SrbBFGVIVDvWLOX
fgL1cu2NxY4mWZTJVdX54NQ2mHwRvP7Km3T85uPAtapBenQHNx8DDOdiK5MB0Fl8n+zWOFi8j8HG
8G/Th2aLqjNUsi026sVW5x5MO/yx2KPCi+924Qc3RA8gLnbQQgurEfVST4bThE9N3xlgCWEcGWHT
Qrfyii3esXxTRI1toCRE9Qc3V2DA0O60EFKi46XKkktGLmTTinMKX7U+9f/KUiUPFGpeItHJ75i0
4+MR3JngH9IRabKTW1oIcDXTWOWattmJfAfHO3DFDo0MUSsIOHHE4uyJmgbEvidL1p+C0VSziey2
vpDYiNUfQrzkQKII2gIozWSfJK+zJ+mmw6nP8AmjwgcFht5QnfBEBVwe1eZnOQbf07FQ+druAAJd
ZvMRkmSt52+9sMSxFQrQ4HUi6eClCewwQUoTsbjFFutPv9ePhDwz0s2HiTrD26i2w09k7wcr3tml
AADi96ljOV1ARkaA07iW7kaWwL2TT2F6w3w8GV0+7aYw+dKOsTqPJeSyoKpRpashNsdtRKJyNDWQ
vEOjVeQ63eDrdAFFJVDvqX5ggxr+5mngQebZEXibk/gKNbg22uuJ0gmR4OZpE+2XaV9Cz7aW98IE
7QRo2Ed3Y7nFcJ7iYu9EVQDduBYnqcB2yo2LlChYFV1zuuVTcchG3DfH1hrcDUO64OD1AAHSMMtj
duM9qEchLJvtmn7qIEKs11FjH1vP6W7vzCmCm4B792uL5/KI/4Xxju9uvAE1J+gCmHMdeR7+E/U1
fv/B/Rr6+bBOOwcvDqiLrd7RgVOXuMJlA+Ll0IHSwB+nyUjk4V2HIF8YiZ2VqY03fvXtYvokytBH
Kk0VRyc32LNjFqCgmMAHN8YyX3t1outZ27EFrApk4I3NLgNqwi5NknCEPUxw7wcS/99d6TcrKOB0
l8a1o9UAToxd0KruUvo+MLF6YvbxtJFmWrfJT35gIdQE02KnFX+yQSsOdHIluAj+P5zpR+JxsBmH
uDx9+FWWH0E9owXW1Terf3jdQXgwdo3XhA0rC4yF53TI1asFLrdtUGdsawI/+zoFUXIZMo5Tjlm4
oG8cVy7iay/u3WarJPHMg2FE4i0tDQCKIdDkIn+0g8TuOzvUiHuApIIMyHFbFp8n1UC0to5BIwih
jT0C7tUBd+RP85D7TXauJ6imp5P6AZWZVaQlZGzAsnTsOzh7SQfGo8KaoJkGfsjdUHvtuR1EdwZo
o5t7i60KWB4iHwGmBdOE+vAyM3mjd0itukx/ygHs78yAhJbVOOGLk7pP0DQbv/YmLzdkd7Qd4c7Z
DsXcX/bQkgYUbMxDWJX7yqjbq6uz8G1jJMfaBCkeqcaTLQ2HB3mQydRpe9x9jBVNUhMF3cPGe+Tj
HiP0l20XOqGjDh/mXtSDQc+T9cqNw27H0gYMnWWbZtspQLU1glX1NdCNNQcKdbdLQPHSuuE5tkKs
dvuq3ney/KkswJSoEbqXJUmxQ6lUt0LdFvifl2nqBVMWX/Pgo1lqPtS61czPkBnLVwHz+Y6MhdOV
13dbSb2/1PvTfuRDvXl11A7xtXE+7j+IOAasAho7c4HCB1I8ZxAoVUiHeA/GgQjs2LqI4WM9w+z0
od6BhtAl2pcFZJRoSaYEoLuxf/RL8HWBkOuCCxq/RkZsXltie6yntjoi2nWXVWyDYltP/+qGUYQI
GXgiEu3+bg05JRreBW3gaE9DFKhBGUMBvv0bOjsSStYtpnrLGzCuLXjZxYd61BCw9oPLB795w8Xn
T1vTNh/W0TDqiq+QGy52gRIcgqeDLc9zN41bhWhWEeAuXTBv3empuVvrd907q1taIQLk2sHuO3ku
8qnbZyy/Lab/bE9TNe08d/WeA1SwgVbRG80/DgKr6cQ5ZAr+3VslnrOOorpaj6HRnCVK94pVnBbt
mfuezHZkRTIhCtdBV5wKFCke8mFwihXNUPNuPHuSNdWbpLQfxCmnNQ7z03oeL/Mf17/bymtB/2Ub
IAApWGqAvRPiBSKs65sBrMzNxAufr8JYtCvHjOL9MpNoHxqK3rpXk+MdaUVVWL/W0iRnX4oWVZQ0
t6wOJsM9I76/XUzzjzJqxQ+4j35dJugnhQ6KrWLk+RMTKGpNaHSW9psqAJqafA9hCN0Mv3sl9PDK
1ewG6HG5onkaUy8ZQCYQD8l9WbJs885N/7BBdojCLtPLb2A1ldgIv1Brmp0daZrGtM/8myxrWqeX
a0Cw8IKbUCUccCDISa15FmaGgqeJsFu8ccOqvpBtFm9mKKk4NCr9nlpOsQ9Fya92b0e70Qu9o1v5
2YsVWT/AbZR9N6peY/pd4G4th5+6MAVhFgJk36wUDHBwgOozzoWC83NeZGC0D4DJV+zH5IzOqwQi
8bl3kk1dG84rmQqz3rAYXK40EhNDKNGSVxp50zCsLb8Tx8qoXLyTK2NrGHWwbfVyHJyyY1Qa6wZH
/xO9xIXI5JbFLZh7yzh77dLERfWlCzyOfqc7YNZ8dpw3GpB/ovofpp25F3rnD1UstxOHuhp5IKIM
gcDOHFa0Gd6n0LL1ghUy4MVny88QETKgd4fEo3NIUKd57Io8vNm5hWAC691PtcP+zseh/xk85aK3
f7ad+80F0/G8FnItxT01IvfdWu4P08bzgnkt/ijDFRAhiFhq1HOC5PO2D1W0XVDPtgvUAy7XCmXg
JiREy3prB2p80IJmQN15WjnfeJdOQM/lX0FUFn+HMg7IUIMheeBCbuL5Eltg8MBEFb2ldWW8glrR
WvOJVS+g/AjOUWH/o3qtojGk9Vs25vbFB2r+hVnQzo4R+Pzlq21m469U25cPWfvlixFNiB6AB2tL
CzhOD0+pqLZO2Ih1zsJw6xRTe/F00+tiqlwfJKlHttDN+HrUpVc0kfoBVBnsaHCb1dwnL+S9j6Ma
iuOyD/WWvVnsjMcEeUP8xsUlKZAc7fD0SUKEymSCqxd1O9mJBurpQ3GhsaOdLTOLVmlbA5ysh2T7
zxqaQjUpTlkOQizvVus17dBBpa0xD8S7Rzx8qF6JztQj28LSx+22gLSf9/bBTr5/WvrBZssv+pR6
bkDk3SOYbiNsBPT7qhclblB2EEGrIUigNgKG7Hm8+JCNxxJXfuCt/jdmNaJfa9vgE/Kl4Q6a8gmg
gwyE7zYDUlON4hSlHsT59H2WGiM3vgIfqS7S8iPANV1xAkPoLw/PkHvm5qX4xqCXs8qBG4VwYpHi
dFW5h+U2YkoLgV8a/56lawq0qyEBEVs+/v7xTYdc685EEvSJvrmR0SB4OvAcjOuYTHvL3kdCSgD/
8JAww57fgKK5d0Bh1+vfS8k3w9/7WjRNfpyfAfge7w1Ryk3OXYgeGs0pT0zlXHFm2KZV5+1zf9oH
nh88UcOsCsRdTfiFjcMvkwXE213a3YocIAuGwIbRNfvANsDFrVeS7wBpGGgyB/kxh4zhvNsYCgka
bdNH8gvUBMpP2i0VM1HJElU0BY5T4iTINouJeuTmUSEUjRkeo3M1FEvxCOvcCNwzUQ0FujDdIoac
4vYN/iSyUXXN9HtiLieh2hrXttNt5UK5Ou6zdemW2T0QUXYHg0V273vIHDQReOgtLw3sVa6nrQIc
5VmWfic/RGgxYajKPBtNdFzWUk/p+hzh7xfzvBG0iTfKmZwL7bj8VMNQLwnE7yAOit9hsY9TVq8s
7gAf+nsi7kKxNxRUDbnFjLMSRbCNRKNQVlIZYNqHjSZouDRko1my0bA1inFtR22wJhtKsIxq3obG
FXSSfo2XhSVKtqumrHd/2hrsSu22UNw9OgIgcrtwmzfTZ8k6nOT42iRBi1h/lDwsHAB3bhX4V0hl
Z9B6n8BFgiKWQ8ire85Db1VYXfYUc0c9gY8le3Jr92zh6n4hu4OH7RZqSBDkIjW7QNOSRxZDwTEU
P7ezUTROva0YAGMEjmhRKHMT/yJP8bb3byiYGkGmCkyxHhXeFvhOb9ZYgXrrNumnb6SjsmimvBt+
0F+hmXpCPAb/auixoMI8B3Jm8jdJko2gixKIRHbFUK8tB8nmzqzYjWzU2HoWv07nuWI2k0MGJuQb
qAFARAqGkNVim3fTe5QxAoUCqpnkC9BisvaQ9UAkCGxo1ExlIIpdfUpHumrbabHrctwAfLeQoBNu
7RuqmxCVisJvPAV1spEI+7bYpxDoR2ElP8hEk+RPvWaKvlt60WIit7ywdp7nQlZBh76UDoJVcRfN
PbLhP2efC1AA0yQ1iy8Ng8L8bObd33gRZcepVTmk+axNzlLxAqqtE+gD3EuEPNcFkdruUHP+RKbF
Tj1jGHGOJ79JQdkzdcEJRDN9pEqAEPU2yxovsrqDx6z/ba+6FKgiBcPtxjCy84ynnBwUL7lj+lbZ
SHFFQ4iwaZf66mkA37MZgqVlFFn21ILi8kl4Xr4jv2JiSCiTX946sx9oEZxNaIw6FvcvE8bCjoEn
HjgxPrBglH1RbsMwhBCjptFY1hE9Bmh9n0WI2q1PkQB4MjLruxkNpbWJWe5ATpS3RxePlKMP4QmU
M3H7Ts2kOTMqC2nXEqnAzYcJw/K/mSwaj2T3eGnfc4Va2hbf3tH61gvD2Jc2TrC89+tnoAGbZ2aL
CshzJ9yTjZrI+GsUkXiAX1CACG1PHwV9UnHUgezVi49kos+N7GUfJoDhTv/xBb/g7NujoA24ehFA
BsNT26qN6oNbJdZnj7M3qKznT5Xp8VeooiIq01mfsyoz9iimh/TJ+NT2EL1wiNgb0e3rzOYNggZ5
BWQg2k8NZFJm40z8Ta7UqDhExnuA+ts8b0x9e6qy+mw6VnxRAoqQMeoB3/IwcDZxJMQxz5PkrZw0
aLzwnpnZJ4+mE3+RF5BA4T7lkFSmoVXmE6jq2v7aiQHvJEOGR49nNoAthdjP52x92AZ06BrjIHul
s7ZvW/5NNeVOmGELVemiyQ9llN2yoL+BPRrU524JWovlLFlV5cR2dBAUEHbdcRZkq+UE2QgjKZ5X
zsggA0mugNqtssh1jv9XhhfieiEmmMVlhGaC0ZdsJpdZ7H/yJVsHbbqwAN05mNcLbp+9BiFeawDF
uFMDBYhAj3frLMu7ORCiWUGmtN2PeeLfaIKashHigFBTOjsvKxq9DNybKMJwtaQudqKG1odRcMP1
aarNNQPkEo2ZbFEzgALGQkBCzSYFRE/rIyblwCEnTuZ2gFYiWecx5CB3XjsmR7KVqvg1O68hbzIy
KOpuEZZDnF5H9wI3SY9Vpe5go5vYiWxdlh49c4pP76J0c9fUNJw9sjkbcvTyBFFX5r+YuMRthGdU
R7D9WJ+DNrgPeccfXcfFi5cWs7n0WH3q7QFMGtpLjsX7RWrw7kGlzEfYFPOiyMiTFQQIlAz24FFa
c4TVv6BwrV25te2D7LAvntM0fq0nVnyBsJazdRFvPkzazRnbFeRz2SNCknHE6Xawmpvwpl0P1ObX
EAzE295zOKTIm/5Txsdfdg/kVSjiZZs6duxTq5tOQd1h7vmx836oJ7oPtg/D3y4ftvr/2J5ckK2t
8SP3Ttrbd2qY4dr3psHpTOBadfgwEVl/F23Z3RYzhJLK01B5r2RqEQ29u+Xhg4SHkKLYV5nztvDB
z5zxi19VaaGQDNigvZWGb8QRX5CNutSYTdc1K+qSY8+92bHR36ra6Nr9ZDTxA5++c7Mnvk7w9n4M
2kS9BNzqEYIe98XkW8kD7ylIUv52FcxGTkb4iCxoGzVjYgdrXGXyHQ3pp5Rj72/z1lJIKnQyWqO6
tTq0Lspt7fpUd+65S9t87/d+dF0ar1QxIuUtrohTYv8dKZ7vyZa7Li6H5Fjl4jOlLylVSXnNtAao
lFUiBjoBmU+aGAwgObxGoq4WppYZeA3XBc6qaVnF0BTVWU93BAgZhClHfBkwHU7wXPZCbqq6NpG5
4UL5l0BXKdh+51/ipGghAtw/t3l+yFxX3RFGze7UGwcp738vxkj2ap5hU7CfamCZFxO5AQXyw3NC
4Kb1TtSQx9Ag5Qw6IRA56IllVRLFwwa6FuNmsdEvIOTY76qmi9bLVlKvZa4ZHsLa+dErByl0cgaw
yD1DbOTwYZP5H2C3LSrZhvFY68q9SVfz+aZn3LpSoNw9D8qDJTr/UNj1axcDGUpNlAQTDtmEKe0I
P2prZOniMJrHwY1zyRAY4qgFsHPx6KE+d4BaA26dKRMPsrmm1Koz5VvAZXMSwv6Ra1eUoAxXEYqD
Uwfpo47H9NFFXvvUVAeIrrYRcIewKy8EKjwVa1V3iJkBsdbZIyjV4/y2FINQ0Yiwfs2F1kMl1Se3
9N1H4STeUzk92bJtUkAZ8LcPPMtf87APS3dfWVm2Jt8qzLxHVUXWJiw6a0tDmkDl7IB0qS+PFsiW
Ab6W+SZvW363XNADN23dQIoBQyN3+D0u0Ph9O21qLq2Nk0FUh9cg9qh07YQKIwtpTNcHkkWPcYZS
h9jqn4Hd9Y+JP5WQaBJSmasyieozsE3DgQ/VwZBFfQa/CRA+pr6w0Jga8mv8YSjmJX+aXmyKPQqF
UgQJKZA2RFw/RMbsGml0edbwX70okQMm2rWhQDGDglTMApeHLvlUEObDbds7mjUghtDI+oLS0Pil
SMTnaAq8U6CPXM4kUB2AOrlpsKqr41ntsKIu1+O+5NHat0S9RVESZsiInCSyXLoBq5OxgwaYQGnk
v7ba1v8LNI4ZsmRZvKYBgJZAxv92o2Fqx0iiJ6PErRCBgwLC96uJx91F5VV3od7SLDbQ6mW7RCgU
RAISmJnyJ/AHOJhEtXPudUM9w221km8BTGBmJQ6qBoW9dRDgwbmKSdB5auPc0Hhe3sSYoi5NNfhs
wO/QFluqD4yMdJ9lmu6v7FFcQjbuhCgcoarAQJcGUs9m7XhK8T01FeruF8SLL5JpB9FDAOg0+oIm
NG5+C8ntdMPLSa7TIjEPOOHHL7jchVdgkW9Uy1xz6GsicwLurnA8gHcrBew0cc9BBv7TYnCa7eRa
UMLVNlsZwKVnV3rvByZKuLug40+mZ+IiHINCAYzp41ea8KBMCrWlZN/UPmjuhKbsiRFcR8ms7uaJ
03kvFXDRq8lqI1zmYwPsswgYnJZmTFof9Ji6lIqMuDYmq4zzDgmXIj8XfvS+aewEPF2L8YOP0kum
zvOBbwfOBdVo00k63niKy2YCRw2Giw3aHfhEaJyL/N7EKBX5k99iE1VpHXP/W5F57bXJs/bKhhHX
KRpXKQLsbgXq42xA9lk3eDNnV9DPAlOfjihRj4DQqWI08XDNSCBPAilzDS3P2Q9u/qiTbucHIyQe
EqN+6XBagOBk2h/JBpS4cUKWOkeBW7GVEDq9isaAQJKVQDc7aAHCD4TDkm0ocPoeoNZYqaG6AYEF
8F/byVVjefLAeIiw4vi8hDsoTIHKuerkTtb1QwSEhqUGAA0DO4w+Yjkl6FCQXVZ9fketTb+py5ht
+tHDf3AwpM4W7/1+XeUu6vwMOztKZTjPTuZHmzBPJCIMlfvspJH5mLpXGpBDCmD3VgB6sa26Ei/4
AKx/Gq6bKkfhO6W7sUbo+jgj7G2reVpMyqlAzSuhw3vEXWxH/KHUxAK8uPO4LvzXLIjEKTVVCgAB
ap6gIF5r2pBfryWR+QAu+NUrvaTIzrN4PCQBNJtY1OMSU4bQEULUW4x4NFGvkeY3x6rtI0AHwdYK
wNdqdoZ4QNIU78VcmWsz6r8iblsAhiKGB3ft/uE5mQXyR3lreGAdUBfYrzPmqp1fMwU0QtTzPVje
w2NghCdVjWzt2sFr4KlOg9i/+7bH3rISFAmdafA9xD3lc5iIM/SE+SYDH85Gi7LcY92Mcd3dIeyA
SjheccBUYEsNqzgLA/UDXcqPygjV2zgBYuTFrriyRMlHHXliFZs4M4PQBFUrmX3JS2a9axpoeVxC
fOiO7VXnZZJ8ecTDdqV6r4TuQ7SlZ2rgTz+ZDJE81k9YejjSs3WkJ+bymP04rb0r4d7sTmygVcr3
ZuSntylX4kY9anDTRSmJ6KIt07NWXwHF6jrZHsmo4Zr3qsc5F+ishr6EQn/hSJayqlAKZ/E2vBeZ
0undKTxT4w8ADh2pC41m8M2z2Z5oj3CZRBVyeC4jnE/bIX1rWPFKZaU1jtsQuxPQXh3zcC/ajp+p
JJUaspehFax91IRuyZZpX5pAbap1tN3qlexDbfXBpscmSm9CHstOyyal321KFjTPTs5R5NlDgBD6
sMZfMRDWlyTLx5XSQ1QhB6fMAH1o7aQT0hqg2AE0Y9AN9Wwgt0EUlqrtYktYJi85qjDAlPnbkYxq
cOWltMcHzjjeniYXO/VshselUaGUGXG5do3K+W4DEg7nIlIUvDIQJGZFUIHvBg1VR1MP3/2fvm/w
3Qc7/pr7ZoWTAFqaUmn7xRdmtl/WLksS19oOHJXNVDESjR1uMFl+AJJtuJLpXQPKpCt5FL46zHZg
qjbI2Feb5VWLPywkjKOxgDAzXr+GIZW9YjYKf1pmnnsoVNtIDPS/XsyGl257DbJeTL0avjpDUh2d
ATpPIe/bw1IpSEWGkPv9NUEBcpqlCVqB3q8Vc+UhGYMw/882NOF7SgIK0AVQYdJsO9bCvkxPx4GI
efwSMUZg9EHi4Xp49loCdwXe1kfooFvneAqsM/Vw13KrXYHIKti4qgPZXPBJVDsHf7KzT5cl+NAQ
2FhTISYg5WyL8Ie3mmstP1RnFlkBXXABfpKwSMLbUAZbxAOdE1SD8GdC1ZpUt6kSe1rJGhBSnJqe
I9MsDlY3IqMHGD/UUOMaeMPEs3YVKmuPlHYIfcUv8yypodKYZv6n37tMBc1uOn2wKb3hiPoZhm+P
Uqfsc4fa213rZ7naNgCtFMjQX7kWkiY16dS35BH6ZYA6kktoRd2aCUA7yUd6EFlbjTaCz3ht/nFd
WQVi01dgs6R6EenZzVU2/DhXhNAQj6LjXD5CQxzQj7NmNMCq/3HWa2knYG9X4MVdTTrE7coxe2JI
rpWTl9/IRI3KS3/LGsdb0xDgPPVEvb6Q73zJnuYWhK3A1OTp5A59ZPPnrf8j6ENOK2TDC+MHffjL
x07D2VX/17g1GHo8B3muIPweQ1fxOo45fx1LwPMjw5sONPSgUQWNminZ0pCHVQiw0YBoLtAgr47B
xFPfN1APx4g8pjKDVmR4506F+HmVfJeyWOd4Q32ZuqLfRVLKI/5zp9eQy1dyAAEK7mBmGdzt7OZ0
4MhdkiyUTKEmAkbTljhtLRmVIVNAIonQ2Pr2EF/SOo9RCmMDTLiM4xCU5HX7N00aRol3O3U/jnNa
l+YyWw/MWQHHCZ5mZ+qfUI1YrONUyh+T+YXjUfa3hwfaKg9LEE46RgRIdRC/TNwGUgAHlC1d0FIZ
8UsQGLnAs1WiLEQDqTuq88KRKpaGs6cRNREVdi1jW8OzaRizHpz3qBVaU+KHdzidN4GNS8R/80Zk
W9x6PHiXvNGQBNEeBNootumM+tKG08v4W8oclQcdOJ8UWO77phdrlA+aCJhVkF7RPqRvjngEhAjF
g7NcXnqdYvcnWa5ZLdSx1UPLzL09j4IUPOnIxye549xiVd9pZPIvTmL6+1SI8W5FdrwpLF58GRr/
6hmR8U/mV4fJz7yveZUMawRJjV0AdWrsB77LAvTGhwGleniEJslw8BEeXZWjg/pBMnoTio8YjhOj
CuEDBSd3k3Dpb5y2bZ6AIm2fShN3hAylbYrX29pAtkCnTt81rdgPLDQuhdkhmuV/Lnj6GYKT6Vva
JB0SL1W6w9sleUsm5IEnQGhujmrUpxhJTeDQkzfNDX9WgHOtyU3Ksd1wH8XTNJsGw6GLjLMjfXvD
p+SBezm/gAWRXwAARhTCJbg2GSKZlAftA24LPFLnefIPQQwtcVmC4k0AFa5JXAIhIYEqezO5gTTJ
sP+2LX6vbTN6cnOAnH3WZFfoZlp/FQVi+zR0MvZ+SLOLM9POyzAOLbHHyXHaFEPVPBds6FGzMLEj
s4z6OehR1BvaX2kO3ID1s+ijEKRxUeneXIU4VBLnWzCUdq9OaLXnqAPolYZxawSPXrlrGiWV070m
JagKJlSmIdHVvQ5WItctHjqHX1lnh7v4Y/uduaUeL0Gll4BMYouapfEMRSeUR6JwE+EEYL4MCN/5
4zYLwmYVQ9H1Sk3hluUVoYBuHYOucUM2hl/4OupmGToZ946ZZRzJTh40+WGI0pwvUNANoduMfclj
2YN8G3Cp7aYaH9yHCRqGqgCJJ8TZBuBImyJdR5mT3aKkNTcGT6fPKo6Rl3TCfzwXQn64rX0PkgjR
uixv76NIvvZ2+TrqlyCxsDHdy0WRQZJ8zLdkWybAbH3EUyq7zHbGtkL2/AheDX6enAaoY+rO4zo2
zxZzAYGepKbmgIs2RaUWjfy45OPqvkRJdljKE62xeSS3usR7ndegngDI4WsNTM5OAJlxoGGEJH4X
folqszwYzMh30myTr8KNdmkf559AdTGeQPyLe5W25870Go1GeUumcV85KX8qQ4APSw/JRWa0/MmQ
Ln9ywBtwHDNH4Pb7r416uCm3ELB6opXMtXE3zBmKOUSxaaoIEsdpw0+acOUbzk0InIH17cUC7d2O
A654AXFjdC4gDbu3hCgeKvLYOuNZt2EoA1zTB4Pj4ZOoFDK8HhTHSrPFeWX08crTI8jNyE2gZcYm
UhhTUae24IRDTQ4JkpEXzTf4b0I9cKw2fmo3m1ZZ0a2VrDpXYRjtkEGJPpWtDUVK0/3bLSecqH3r
y1AFv1xlUlXQa5M4rmlXJ+RfKlHUG79s6m2jSeCkLsbjLAbHiKotqKzoprW78P14onlyNU1H7QFA
vpPjsoQmZz9ngNq6SuO/AiP4Rxpd9jxMCT8PLS5GfiDqb0Pd7IbAKz6DEiQ/RMGgZVdt+8tUfaX5
zkIdJfYCD1bSNa9RFT68dqq/TdAPWItq2qeZ06DwZvrhguPyJAdVP4hMMxHmjzF0EYOrKra3nd5H
8DyBrkQaZP6JxnHB3kwz7Tag9DyKuorvk9e14SYYD1MNBPI8GhtAM8dMNfjTxOMDb6fqmo/TJ5OJ
8LkZsuySQ497bZgWv9X+9IOiIdQ4QuHP1EQkawmYJNJqNgUSqPjgAfjXQsAhqf9St9HacNTDkz4/
j8ULDYqik8fesf5qcm7/NUoDHPOdmfzsPzdOUv9MW/azhJLFJyRsYzzfRv/atY48Nc007Sso6T3i
Fp8WF4n5te8AyNOLUAFymCBH8Q2fR74uu8h9WGGMur3MRPq2MCBWa/s1SpZ8VKFPzVA9UeN3iXXO
oLidB2EbrMiGQqMEUdOyPNa9/8sP1O8VuNNAkbDYyDkNFeR+J++y2LOiZ+Aa52BeKFX1RBN9zr5P
VQFYGPgDjk4H3HIKwtWXoEbhguMoTdTHmnKDLOlfbeWYqwKAXtw8YnVPS6GLySbjAJhGfFeVQHaH
eeGnrrF/WHbOfk7rzM+NT3HLwc4OVmhEhOr6MTUSYPBRnQ0nqh9kN93snQk1ZwUSLeCmpjRDPfJN
0EmIPqbCvIe6EbExXjgCfIGT2+6K3EBziMCei2wi+ZFtbiSSxrF0XHyfsXZ2lk6Mf2nf7fMelXSB
LXAnFv2tbDsEjF1UoIGFgR/zLHlGJOWXaZmsGDSpPVCJrCerNEDG+9uHdwiRM4QJ962jQLAcin/o
Le20+FmlQqUpvcGpEdD+BDrMTU407EAb+cRMa0UjWlVC0GOPOo73qwoFGlcDAQRwLSf+HmXg3r7g
IjsOSCitPNepn6mZkJlZ5yWwFS2TzWzrq0PqSfNBDsiqq6M54QnoosRQrtXoyHVjyl8L5Jj+kxYQ
nTftWJPBaQq4d91C0wPOY7diqH21voC/d3pWjY37rsfkj7hP1igUQG0ea95inCPwapJPZgzlIvDB
FSYC5Q2kx/UwQRpujde5vZ6/lKT0qPSXtvTV9v8Q9iXLcevalr9y446LUQAIAmBFvRoks+8kpSRL
8oRhuWHfg+3X1yLSdur4nnfeBEE0pOUkCQJ7rybNIcAGc3pgKMyLS013GUMedMhtrxx8H1Su/Btp
sdbEzabnUaT0jMednhFBaNe+mLAHnduuY/OIPEtV3auGwuMQEwUomEiglYW8L8NyRPaVQSL5d5uT
lOmmdoMHpia96RFUfuEaopCtDN9t8Ps8HhJ+goK0fQ7KBqKQdhO+l8o6VJDS9UKt3b1VEWwnSBPd
+czCOzbt4i6NVphweOLBDQXuR2KAChZ23JesQOzULx/quWJaYJ9VQzE7AVO3IqUHRwFysX9MjI/f
YxviAUko+icoZ0drFy+X5/Mx689U5lAHLux2ra0+2zXW2GNvwJ+miACcXjKKqETXg78RvV6jKZED
xZDAAb32qoSJCGi4oP74n3X8Ry6+A6CMiCU/ijlAOjUl6Fi5HviRQR0tc317X841iW1vuTRjzOhY
YVkopy8OXl2EZ1hZ7UfW5TudgicmLWxDq7pYETZALWquVi1YPubIFCQdsL4qdOfZSVWcqW9D63uq
QcAVatwiopQvqRvYz7Cd/FjVIWRFbr0h6N+ruB2/tF3dLXpp2/c0ivl9lgzB3QDlgVuTPbdXlfOI
QNew1akSJyrs8LnK1hVR7Dnqk+i5yNbNXIF96nQZuuemyQ/CStS9M2n2PFnFtcY6wZ5zJ/1Q+91n
JXbyNIIFUQA9VdvWp3Is5Z3oEX8hSfDSdWG7V7RDoHfu7Iu4gNhLxNdgFb+zVoklYJbWAzjdX4kM
xs8Ot+YoVB+cTLuokq9J535sn1yw/vrB7TGRIXk2/2h5kFsXgM2XLCTseQykb2ogb2LnMvf9Hmn6
5hrD+vWZIAR2nEa16QZJPa2wAAqAQ3sl27rW+nVq8/FQQg0YXcP4ynVCIXvgNMDVo4qER5J0rxOL
hkOSJ5MXpMn4yixsWRQNgo3dWNjgwXUD/CoghA6mPuH5OJQwoYYTxdz/oa5Z+JTi6wfnnvrNjpLi
dCsI8B4fqiBEvOkgxCT613bsqCJ8LOBVaD5YCMB1YBNPNuJzvz5it7bbV2waIGws88Hj0AN5q93Z
c4LVX3roN67aqK33sKi3HkOneDJLrrDqC48IkZ4hYF0D4B2IhelgofUOR1lyEfhdD8QHY9+f13Dw
S1/Fvn2vJ2AKNUKVp751fhYUlPtTXGNHCzrIuE7r0oI/nynNoOJQjAG5nmBOrW0sgaymu06pZtrt
2BQfD+bwtkD6MO9+OKwSF0PTMfu5jLqNd6AHIwmHM0ug3rKo705FjERXFvIYxCQSbKu56g5NALYL
YhamV0SqRbo1/Gw6YxrnJz4SLI68fIrhJSbhfjWnCEzRGY3LqUbUN5+w++yRuV2YHl/D6olHcbgy
1aLTEhhDC4wqTgav5128DViXPhYqD888J2fQ6NJHF1nBRz/RchHhc7kzbc4U6uMUJJ+RDFg6Tagu
vQv4Yt7BsMCqXPtFZH69lvhfbEwVVHwQVoMReA0ev0KzOIKLiaqOEXG3ghbuHXEFkZhWumoFHCMM
jufGWwFG63NgMb6MYqjz25YtT5HUEoCESF2P0nwiEL5J5LKvHPgpmG4zMO3j1wwax16cTemxgdDe
oQ0YX4NZ31wcyIB6qePEXxxh7yQv+A8/69Y1q4r3cbaSzauBgAJtd1BdNoATUyQ2obvO6e5v6qU3
NEobF862t7ofIijyOFkMBG7ZXaNqcQYYJAZNE+E2UJa7B3+aQTxTWTn7SUwPLcWSqAjcdFtNE/QB
ZjaLj4ksoSm/M0QWy3WbzThClPVGdaEFbM/w19+FMxnGjMjtzPeucg6/z79ejbNm80evjAUIfEiS
eTcYr0WRFCsyu14bCO+1Y3K6UzCUqxu01xxVkJi5jjVVK2z1FtiLzoM/GOgzWC0uoj4ijwJh/Pue
djvVxoeeF+WnVk7N1g/ScNMrn78qV3rVIJwvItDtEuuO4DhBQvYhkHW9gARRsBaI0C2bOTplIlKm
UFm8C6uw291CV3oWFTCdpu1WncemCGnsbk1mmLlkX9MfdYbtH1LZM6+jjGA9By8XufAlKA4OiGDO
InSDatM4CcH6Z667SV3fwcqVb+DDqa9VNQ83HYWV5VsND6OFaZPmlGikDBs7EXy8hEpItsN09m4G
mn/QXEE3gu0Qdn25XdS05zbP984UPF6vadq6MYaWRX+HoEj2OSwRvABo6FvLsY7oHN95dHQ7bLAO
SHdDNxYPyP+4C1pF9Tei97R1qq+I1LWg3eXOnQ290r0FBR1wyUj3LLP6czBfDBu7Y59N1at/Z62N
dolRLZmUqrYaMfKb6skH6W0zBPNvDuQNwnOLEKjqRW9DpPJaN12A8lXeOLnOtkrHR43/w0Xq0D8V
A9bL0prIGxSVUs/KZXZy1Dg8hlAYNe0jAzwkbDK+hQIYfcMSoKA5lqC1uKsbBM3N/N7OX4LrrG/q
EKb5HIV4026fiOvXoEhceuioup52bROFWJcO8Y9lPa8JLKvzjGacUXWjhYSu0tIZBa8QTXK1F1oF
fjcjLTdNtbMH5uTZCMqZ8X6eRkcrBGtzxhfdipsdgGn7o3prG+o4BF40fVb+BiKIXubohtyLskjP
WErCD05CoAX3CYu/30f9GHgCHL3jH+1VyopzkUIdYe4049PSD+jCHDoS4kyu0107aj5Yq4wL6gHL
npwj3zl2dspyL6k0A3auYpvBqdxLLSl2MSlZXntLyMotCydvMEehN4Vu7mWUoC6icm0pB74qVB2u
rC9G2qWfkxGmuFYHiOVexeX+6DZjpO00oD+4xaqzYMeN7/8hnEVloTAiz5algBKnUIeyJDCGpi2b
9WnNURSkLWyQXDyR8xlmsOkw1bywPAlxmWNS2YDLmI7WivNlrCIbFBJcmbfp3aiFOpZVRoAqKr/y
rKeXoOXkkhCojKpYyo2pBmEtHkJwjOY+U9hAZ6/hIJMuAdShF+JCy7sLobMb8qk+6hAaqUiUZnPq
27SYwvc5NvChHJ8DpNgodDAJdK38uOwOlo91njmCt+O8GGQwkXShSOyZRjWPuWqp3eqCsnfKSsDO
TNqGwfcH/Lhi28OyegefNEBZgAeGqw6SOrfCtP0eFsbAN/CBViso8U0eaZHkMF5pxj7tVpi2GoZU
JAbKwLQb5zXjwWaqSkuxnTr1eGsnpQaeHBAci2QBtDKn8dzDpvLTAMgCJb3/pCCxcxkQLxzn5oyB
8Yk1EjTG5moJWvdGDapbWSWgUZFv9bt65hfDc+YIhih/HFmj1jy1ybIaauexz3vrToRyY2pgfTmP
fx0fSjj8mvGmM6iFj1WKex1vTprHJ/P1Te02Xk5JtM66AlY3c0Q+d9tyWAAw+BVjyca0ZZxAxmPu
5Rwcg0XLAKaCeBBddIShbrpuhehBpPq5DCycvc5zjgRQPP4M55l16of6NSoAPjNES+ehpv+6ZJ0A
+UmQmIceqoauDEA1xU5wiMMHTtyF2FH9ta77sNxhlq4Xmgr038b7XYQFtm2JrT1HBxoaRKeAQwho
rg0p7tNiDtakLjhyJpxQCV/epzE4/lMGUU7TZga7OhuWZBj0yrQNip4KwPTutcbnrVDP+IHyhwEo
Cyz2rE8tqYBVHfAgmioZIfOditEHtxS9YToIyLr14X7MOAC0oy5/KszXEEPEsv9405vPzPTXBcDH
uRCR+wNdbNZ4c6eTVeTY+SzdALmKyPwQQ4y9byDLPh+Zwgcs+to25GTYRH14unX+t2P/bohyi2Ed
tkkGgIyLtXtbguwSkWZbRhRRLghAHnuS1+ukLMNLy4HVyty8fg1r2JYMmn3nMxuoyuCIDATybmoU
3fCwYXu3VxCRIeNb1Sm4cEPJGcqJdvMU1dUzCZLoPdbwGLNzt7ov/K46prFVL02Hj5VDQbLxzYbR
w7qxRQF2S6xvZypOCSwWETWrG1LtLWe2byZB9jkv9Z2WQRPAOOQZTFm45+T5t4YR/dK4Il6GftHc
11zTzTBYZI/9AJTkQmsfZC4SinHOoCMckkPcgw3JGxiAB5Hud2UAq6lyZqtFCUHh2BW+UuCymTZT
pM2TzjGPgO+DNFyrHyAqHazqaKyhhhVhAZ5DnGaFIO+v+q1/cgQQYSIZTqQHWkZSzCoV6we4YYp8
w5HSeo1ZeRmLwX8ooZGMB1q9mebbKA3px1fG64s1pf6DiMZzGFfkaw2tvDthE/fe8R59vw4+QSip
OjEXe12z+6eIDSyRnHF2pLf7ZUr66aB78j0E//OR+yNCLo07bGKL6GdhueDrJtnXvxmQCT4bpRLE
0BHnO46pAvu2Rygj73yoHsxV02H3IzmmmftikRimeP4wrghW8GArE+cx6zJ5gr78pZkkf5xk7jyK
qru3CZ7H0ihFERh1bWGKG8L5RiXNAlpyIfBjKDiNwyOrfQVB3IEv/+gwVTPEDO6cFlAJU4e+R7EP
bABGKwG1ZJBqBpmEa7fP8yeNPPohYIjjJYnMniqR8ceYeqbPtGQxg8q3G6dH02aRcFyxrA6R4sP4
2+nXq43Cfpxgd2G32RON2+4xildYNybHLmzWkBYbd9m8ocfDlhxNu6kCkoApNxvAEAb/pltUc1Rv
aFi3xDzZerDn4UdqAXd+7ZFzSPBab5T9AJBYtTVt5rzRhAnlHDE09dQtor0DVLe5jGkKh1kID7YN
y3LKAQarLB8SfiUQ6swvkBEI04dRA73ZYpv4zc4hX9f1XyVptZePALIEHKClKfLpOghp/TzZyRcL
GKlvZdMcEP7sXsVQZStIZtVH5Bs1pAbie19gwzlxCjBqleg3aL2l0GB5c4gbb8cSmTNTjZpwHSOq
96lrNAcwFfy1eB4GdczXPpIpwIejc1KODjwzHjRTNvutTWcLdLIHIP2/mfa6hNtozHKypjTGZj8f
AJNppm4Hr4ufR87cBnnEbgdVwP+p15nHmasQh5/SikGkZY5nNTk8MeJ4gHLe7ygYWPIhZNpu9f5d
g4N5NC1tDKBPLsrgmOnCXrhlqu8LqfkBuxqxjBPRvr9J6TfvmmRqiZ0Ow1K0ACo3BZncdPPGBTi1
tp4hcqk2KdOAaU8agcpYHfJR342Ikd+bwgkzfq+SakmlLhGv/9WOt8zGcrUPt7c2hJAr6L523Otq
dirT8c3Q+tI0eIkL4Tww5BTvXItCRXem9bl9W4JE3rF91k3OS8reTDPPGrlNmehXpjqfnclUPGAX
Vt9VYO5/OFvi79+7VV8fEza9OSVtnlPZrYHWrt6GMoZlQtKxtZW65Vuf6wPEEQLIVHPg3esA+hNz
e9xQ7UkbmWtzOqjNCNXi9CpW7YfTgaM/QHgheJpog1UxAgeFJaFZQpJNMtrBm6rdA08d8thkrDzn
UQVG8tzetXaxbGx/2Fuy56/Nu2nN5JjtXQQAlqYa+RIUALeyzxOeayipQFPMRDThqKlOcTlCkhc/
tYc1izpl47S5xTLNiFqSjTONYDxQvqgKVUInkt0LKAUdgO15kRWfyRBxVx4Ur1+anNcPudPUD6bJ
R1M1N02y9Bdg/ADG1IKcIPuxOLhOCBaDOUwnH5M2bd4+tJmBH+rXQ9PqZEmtPDXK4uA006LgIFS4
k2Bfw3ZJ+jH6GtuV8iJk3M8B5JGOfgZCAGky562hENRva/a18OW4cJH0exCZ1gAKNeEG5CvrSQsP
Nl81wMJO/AC0XIAdIOBEaaqdLxlEFMcocF4TgnhOjEQeABrhpnVp9sxIdIEiXvnuKije+6E73udF
JQ6JgAyl6cDTEgJ4+0UOaQ222cwfwhr1Idb4FcyANGFvkkv1iD+k3kV4Kddx01mvmrbXK2R+Izy/
y8YTHKAhIOtXNTix9Vli5t0Ahg/ivAOLs81YIqkosjKFr8xcdwKkC6/1EVnUjT3Xr6tA+JsBkD6A
mddWCvwtf5ruepKld+BOUawgkUa4dQAqkd7FfksXddr97OBJOd2lc8cfZ5iOwJfoKGsKATpkHsyl
VKTpsobmxC5l9Hm0LPFGgaFfQvUGASkkbV44UDZ21Mq3ti/rTdwX0SbKlHzrRsQEYd32qYZA8r7W
Llmadl4Nr6X2g0tT5ekZ5AOxqMsRvDTL6rfE5tYWhLfR61VFnyzpshP3kzdT87UzPBLAoeYuU5S2
e8TPT+4sbdOnHKL7iyJ24QqGj+SuZWqcZ8fhRDvpHoQCxH2uXfUmQRmAIRV4DdfqX8dxx+pPsDh9
acZJn4c+4tto5qkQkHleKR7hRVZ3/ZHNVaTBfO1CZgJerSD3+0BYz82AWDQrhKqqrakOvXoIhazX
cGnrNplh0hhMPxRXPWzd+0OX0b7YRAXohwKao0CfYavhl4ecAA9EEJ679OBeQf5fFidszekOW2m+
bSu/OWMOLldAb6ZPjoAfrLAn/3MTWyfpApq8qMdNWpbNfToiBAoKIIiRnV/fZ64qj32ZNMvJHqN3
X0isb6LpzVL059o7aGL7fv4VxgB8qSKkQIfgd7kVQVyNx9IB/q4Y8PsOAwj1IsXTOx8KW+HR69Ma
SedcLyhrrQfNBr7zXTBIXQALXpgACl3V9nsMld8MaBqopvOnFur8KwaPhWNtBdmxZZO7isNMPrlp
kS+GWTz2xwAZ5e9uHRYLZgn7ZIUAYA2l9SkNfOsTuH/dvkjxEJkqnGugZdjH9tpUE7uF9nvUVmvE
TVKPkbRfWa6K3mJLfcmq2L+PO3e6l3H+zWY8fou1rlYSMbYtvhqoIkskuyx+YXiQ4WY/cc+c7fal
WkAlrD+1Mm+fBvlzvK5tvRnKhKzN6ZSkdxU+Oo95XzOIpiBpJi4jAo6XsOv4pYOxjNU14mhqVVCA
JjNBJNpUrRYjBsUVPlhduDNnDb2EnjlXmBZ+XQPrdXdpaUicj43k14sPcGuos2rNwhBScXx6jad+
/Eyi3PGEKLojFATJJf3VPs7t6nf7PN5X/vh5ANrdG/T4c3yLNzmFN9Iei/V6OXQavmRcQXPb7q1P
Mb4iXujw8JDP9wTufBek/af7tq7GTyVWXHNrAZGku9FX1/s2jN2Z5niHHajHvLSKJCCgMWAACB0/
5TE0WJn9wmjtH+M2AiFprkalD+wXNHPg/I1q7YIO8N+c1Nr+rOeMS5uTnFYU+IqUf3cSUh7i0ady
m6vR2nROCP2rOLPuuiqwvR4fwM+lZOtoiNvvUD59Ltshe2njCKILSZKesiKaDnHK43WTsOjZHapo
YSPR/z2x00VbWtbKyUOkSCzpQL0ahaM7cQS4C6Q0UEy8kaXi6AZ1VS1NN5nrFpGA8gNwF3Em1i7i
W5ep7sEnBcDznY/DigB2AkXb5FwDifhWW7CmarN+uC+dPN3atjMAY9/Qc1/0bOH68YNK8/ouk3aw
g6I93RaIpN5BGTtchqVgrwmFlRQZmx89RYJXZsXXMcaJPmPtI1JcmCEQRF7QFlpEYxOo0JPp4E2Y
m2BCNVcTCQ28qoW5Rd89OKwuHqD7R5z2IUrS7sGGCet97gfYes21uT0msNOxK41FmthyouonMPXq
p4brLcRjqvtr0wR8twVI1850hgr+fABZyaXp5TLHRpIEP0ynAO/l6ZvpgFlrjQtkB1/7O6iI6k8h
zfttY8Vy1naByVHfgA2hpy85fG2hEEL9PTYW/MKxIzbt7pTB3WAIUuAVebIDyALKPXp4usabCOHk
kJHpZ7XU3bV6jVaFCpm6ebCjoG4z9P3Sdnx/n5KRHmOm3VXCButRC6xEeEXB08/YUtgQTCxdvGi8
rj+7Cs4RNCy+w366WDQKO+eQ25C4oPTF6iz7MlNdjqa9aMvx89iKFzfnzlo2fbYcUxebn1h8buHd
ALsyP8Gev3PXPVxMDlj+1hB+x0tkEzU+ujrgC24RdhliArv33IWCN9PdgULrC6SS+VDPcstjBnq5
Tq120RX+m8lZ3VJYHzDapichRC9BWG09U72N/iNDZqrZPNhm8cfBHzJsrKmgOxk3nmG7GUJb2UFV
ec6gIyhuNdZyAO/xyn8z3UHRt/Bkn6lv+TxGzWN6msFwWAyJh6iMPS3CULgnU1Qa3sBWIocV9tb+
KSY1us1hS2Wzg2D2/Ye266Hm/QVR+WT358WwoOWgOeSBZ66dlmN/6uKVNev32xDagbNq9d2I9pti
0nByr1UIIoPtXgX+TXulolURxfn5NrQPYeVT5rHYmYuZEzIb0VyZOuXatLGGI4iaQUoe/H4B7uP8
E+Cl8rEOwk5T2pX7kzRoenhqTdHy1v/hJCgxO16hGg5uYGtjfd34h5KE2T13ubMAtaR7F7Q82VC9
+GQJJF5GyGRted3az06Z3JsBGrTOhcLEfe/nGYRrlG8tm+5HQBu2Ynai1kPNkOaLCQyexbQnAKnt
TdUJufKoG/8oqzFZlFFsPw8kT06m6uOVeaLDA8I+oMrCWmtJozx8mwK/WUARSpyl3UOBMaJnH5yx
t74uxVozkm1MNel6ZEmw8iE+7EmvPy68UIKkaK4/tflZeQ6yFKJj/i6aYmfWy1Dcm9zZhMjU8bc7
FFp9w0jBW86DFLYVvvREQoHpn9tMQWWV3gVxMq7DwfUXtw5zBpa2yR470Itp93XuLNo6H9cddjxn
4Th7EEfofphrpskcTRmcirJiaSpRNuhzhMDp2VT7LLZ2JfJBpv064ncnfhm2ho8ipNx/t5kjMxhz
XbJ0cwjL39rMUdrAztXCH7KENUC+EBBn3RgkJfEhbbxAWA4wTJkvXOFGJwO+vHaAscp2SD8+zKRK
Z2l6cJlk5fAYkFoXmif//tf//n//9+vwf4LvxX2BzHqR/ytvs/sCDuPNf/3bVv/+F/KJc/Pu23/9
27ElV44E9FJwSRnllKH/65dLlAcYTf9X6djR2BasW7dQSlw7amJ44H4V4WSdWjcK91lgu1Bp6hFi
k8FdA1Swl6WpuECBNF8HMLWCaKONOLEevttdEn3C37yAWUEPfQmdYf3fgiy3ZLOUpFsmANMpmx9d
KHQurUytex/KW8hW0heoPX1LBnkHXdloq0Q3PJgiCL4grVXeI2rWLnKCLNc//wgu+Y8fwXUlIQ5j
lNkM+ZG//ggO/gKJOb5e20C3W8taTbk39mG3DwVvAWGNQiSwYMAYF3zaix729WFBVnIg7akrYeRT
i2EjUxBSWQgb+kGqUy0z+8rGcjF7LQCZ6DZtFu4cZ1IrqxNQRh78HmK8uof+KWTFECP3PVEkz8ng
jruJBd8D4fdYDxfuEY/fG9xb01UQyu4Sq6ZcFCNMgWWjLpQuo6ELEXAo7SNgonzbhFjsMGTCg9q+
gxj3hecWu3OYpXbQ+H7F62nfsZxitdUMe6x7i3sKH0dQdtMjzH/0shlKdleGRbYDovtz1Q3TSfZy
Ojlz4VelxopUJwtWIJGXN771AjUK3FxE+fcVwuCvvBk2XQtxCHsMAeVOkKSYm/uaU/jBgpJoTqpt
AGlIwwZEZ6z8BTIdmegtrA3hQGEjXNmVTvCoq2lhtcUitS32lqYSZn4cgMh/vvtM/HH3lYDMDoVF
ELNtbkNh7a93X6q0KRp/1OsxJtm6n9W7x9+FyBvlTbHbeikL0kXMmtgror5eCWNPN8gcNPRFJSyJ
WNmvgoUSt25wv5YVL2F9WCaL3PY/6QSOXHDMCc+TbwVnZdPgXPM4Xfzzf0jMj+vHd1oJvNEKGvlM
2q6wnfk//OGd1qmN1TAi2Ot6GiAOlbH4ZIowCqADACzzAg+aWJu2IWmDg0vECgSm/LESYb2swtZf
19WQPQI61QLPH21J42azu0N/HHOIbCtIXnjIkrmQ23TlSfBCnrQ7ylM9FyKLfzgUyjrUgqImlos8
OqXdtykaIQJKlDqboxbeNQjpKOQP5w5TQOMA9gyjKyEUNJ8axjCFhDAo5oneCc/914bHcBZtxXgP
hyl1wC0JHnq3LdZQ/EkWVZdVj8CyApyIh6ajHWiEdpEdC38UydIcmqJzOQzQIIb+oQ2RBKAR7Bwi
F/98N6T8j7uhCEwhOSYw4SDQ9cfd8IHrgTZ9Cl9XQdw7BNPjORWRzTBDU2DxWq+KiedeieTaQ6eV
C6XrYZ/N/zkyArQuJ1KshMWhveI3jb3laoRamFjmISgJrOfqoHTUwKZN4IX2o34Vlv6BwJd1SzLI
/4Iz5nW2A6mNeGmBKbNUQ5ptYmeQT3EcjJtQA9KC+B7dBo1rLcp5ri9KKbch1e86sGz72mY6nFot
O7dtkUvBMAsxhmWC7I2nAogBBQCur4qEsVNqld1KEhjNRchGg5gEBuxkAUGLleICgYTIqyl0oPIM
kJ8s6S8DLHAWUNCwly3sJkAG7dqLLiE7K0M4KZEk206ZZqt6Tn9r6gMhPAp8YqKmB4E8ZMHCxVYC
ceVWTct4fibT0Xr75xv5N6+VogxYZwYzUyIcd77RH14rCoOiHtGYeh2oagNEonuggWD1ohmUCzET
1HVW1xvMM09VF5fbPokhANXXKZK3UMyA7civw5DF9d40lgpSG5DpHJdWDGuaggM0bo5M0ViuXEMN
8RSEAlCwa4cOnY1bbouRl5tQlGwb1PjUjhxuUwBzDXc1UJBIQY2rFkmuoykGKrNjX8DrEkxmYFvJ
LmLifRg1AOvFLKlkCdIdQ4nCVEW90vBE2rtUZYdbMfk2QKQBUNyY6YqFb3d65yJrJ3vf3leMzrh4
H0hQ3PCegY4Gn7hpC1K/8z98r+Wf32slIG/G8MFWmOeUQ/+4ExwgQauaggqBBRbBoH2CiZPjg6LY
Qq7GsVTw4NuqW8TUgZi6Kxr4PkCLzoHaLwcP6mw1Pt6WIKxWUMUh+DrPjaB3puciq5EO6jvHw7Jt
8hzH6rYkURHMCZoG+0mqnlNCHRhx5WWE4Cl+Uapyse5mXTZoqQd3MqPlmVQ7iKMWJ4RwilM2gUia
M0SfsMhcwpatf2JQ43uyZbTHOg0L5lbkV/rcB7rclfxmeHCmtUrxMNkiOhimJR/rjWqwiS8j5ydR
0w1TrOvp8DJrrcqFGTboIlh2qY0ZIY/du9vg3+dLrBgWcCgYN+A+F/dZTE7//Nb8x9oK98ohiji4
Xwh32/YfC8zQ5W3MXDHvtMClgXmuv6Yj75/aYgp2IH303jRX4yA4Qbx/a74gmCrYyhohEC3qYmHU
IodZS5LZyPYDB5DtBxc5BeWC7aFXEK+zHgVklbZdzP29KUBytfaDnYGAIxA9AV/RvdgO5P7govEe
kmjXQFJ1B0k0gE/hDNwgLQWIPmSUuVt/cnBbsKDRy9Sypq3obLlXodVArKDt9q5MPxZ5ol2kaX43
mjG+hrgvKDWbaF4/DvNKcpoLU721wdtGptCV+jXm1p3q5EfYlO0uHGKFwDu+achiI1vrwoqxycBs
YBxORq2mXbF2oyWdfSFllOTLQiNRrrA5BO1Eh4tu9imtC+6vVVSMXiWw0qMEe2FJcv8M7ZzX1AHQ
EgsTuSOloheRwCK6yD//81NAxd+8sthgcFcKrqRg7h+PQVuP6Si1atdZnPuejFp7qyVoRqvKVgf4
bwJfl5YFbAAE92I6hQCLwJIk7qqvZo1cqKiew9BPMP/t97QIB0x7CPFkzXgBzh4ilmO1h+B5uA+h
SDPPoqaIWNGuZZW8hVIPZ13iJ0wgtAAM13RS6ZRh7prvXE+iPQwrW64BRGdDsOjEMB1B0P1ZmGpm
9wjSTZD7a/rmOIqsOeKjeh9aUbQRQw7Ztz5NLwOFUD1UgqLFaNl0n1IXnqwTe0dWZ1jR2qtmJgIo
3ksEwN1dgFXpFsVqQgYXN0JsFWawtErFXsz7CcRMg30wIZY5IDVYJF23tzPSnUBO3rC2nPYBIsrL
wKcZotNuuxq6CF4wOWgYYVggIA59n9omyfHaPtF2Q7kfeH4W18s2mhdn8/NBI+uoSJ3tdKKHbAnf
2waubGCd5hBm2oiisj1NWI0ttp0ftG6sAiI9SBblATt2UHWsCsjtjj50PPE87rLA9fd5ADZ2F5IQ
TJfZE3wuQlBX9tQdgRTEiiTCV+/AkwCIrlrq+pDM9U6O9q7WiOE4snkKK+uz5RfljB9rnuqJ1Uuo
1EybADEIwIkB9rNwlw99rZJF3/Cm9OKmho4h0SdCRf04NVDRgh6e8iANDVsS1T8SwL/rIage/z9z
59XcNpbm/a8yNffoRToIVbt7QTCLoqKltm9QstqNHA4y8OnfH+ietkRb0jtztV1dMIMkEsAJT/iH
wEIeugnraeciObMGn7CEjC1xFecQkafsT0/dPruhTNJdjkb6RN0F7l1iN/dN+JDPpqUMVACqf/tv
E9bbtKGwEQwtHLaCTCdE4FDEyIm8P6OMX4SVri0sl9aKCYvRmSfci2gEqZGS0lFfr2khBYh+h+Pe
NHE8VQv516PTa1SVZ1pdjxVOsreQ0rhrAVqyTLvLqymY51kyTdscpO6FY6Urn71gfzL4AGoLEEjZ
G6rUKf00zbZPzX0J4OWixA5wYxb5PR10a68JMki7jxZpReF9Usqt7rjTVYVvOvREHGIaTLw+iAAM
8XNQ7Qhh8x8Houq5rPHi7AM5KlB7BeCeeqyfS3O6pepOqj4fqoZzOD0Nhivo2AbM7OBQD3KlYhe6
mYIOBCrM+Q1uQP2iwHjvMpxz9sHu3MvTU21C+UlBeKhDA+QiH/SlbslxXdgVYWyTVysZi3hlqvF0
H9ng2dvJ3UaTiA4JicZiKil2lKqveo73wU3XfnXajtDprhMCcfNfn3bjFAElRIiP0PC6tTWZPc2X
KTrEdvXNxCpE5NLLLDvZxOZoea5CJ/J0sOdHk2KyyOtokOAObc7pa5iqX+mNo0+H1vYel3Jt1wy6
82mC7Q0uiilLULBv5jhSS1JIAIH1BHcs3uh069Et4BDg+v3BWZo/J+SOY9sEDTYuJCbFsNdnaed6
46O4jd7foCkbIzWjo5gPcuzsTS/Z9f2kPYxJSO2pY5k6PdUCHIUKxziWRaV6jG+0QmDqeW3e3/So
ax3jwFC2mQ3OS5iTunMn6NFF3ThoD3AIjPBC0Cu9OD0r2xG5dwRbFlEqs8cemnhEY/5otC6tnUq0
ixD5gE89idhxUq/qaE3S8dTk+vgQ1k68SruWTTUCCqiVfDRC3sUxlAvhUFX/94eEy2bPgDCQ03fP
14HCSANTcfoGzW4dqnoe4NIyH7BAoCBH4WmdI5WwLxFXW0Dcsza8jKyOvSrhDV2oA8Ao3FCRrMti
fzkYnXNtttA7eZO2RX0AdOxvIkOT1xPGqNdxhcvVUHFXTFF4pdr+7sS/m4YYD21SFysD5WVoKB+c
ozkHB68LGjg2qaRdVGhURv5ZfU6TQ9k7Tsl6Qh1vo9OXFvR1ZO/VLQCApk3BF80HxExoarac84/X
cDTSPFWkuhf0WXphDK62YvgRarRVfTkTg3NJOa6LfEjsxzGNBVQ1C3gxCtHRJSoaTABQfCe7JztH
oLXHgAFJenTF9WCUSz/IgSjPwMLKKvLlYLfNKrEgBruyabf6zIsNg3RbJPIYmP4qVnzxH8wX1+Ii
m4LqlcoFej1fiiRp82F04WkAIjjARtUPZoGicy21zutt7WpSZH+BN3ThpbYVHAXQ4m3jZ4/4YoTA
hLN2WAojk2hMTlemMDFh1Nhc6Fp1Yh85CYgTx7zJSoCXYngu4tK+G5pPEOBHIjF2mwk/LNhm2qc6
QSMMTGKzdTRl54f1So6pv8TvBURU2GnXeT98jqVYAZZJn00tp7XmmN+6pDhKnb5baRd7pflM+9Cx
F6n5UaHv5y0TTLSrUuV1VccmDH19naYyV8tKUInpAjSdoHja9P1GECR6cjWbht4BMLoJk4QQyNSL
XZUV4V4x8GaTQKVaDRuyE4zTrB1krIth4xddeAyjNDwCwTyqQftnr8fikNdttw05B2jeBelNijaF
NWTK0YFBun5/+p/WwtdTA7KIQamPlVIXpMOvzymatKjSp7Jeozhheo3prIALZvsqFcahLgpnX8A7
Hqi1HRr0cCjEi78Obor1gCHCnWoLoG6ZMlxPIA6uqzrSL5XowHKAndzoHn4cnFasJgtdaR3FStXF
gC3B9DFEtB3cedouTg8htw6A2jlgLAiaLBo2qksSNLO4IG4Eh15k9M7idN+VrfSioL0UVKe2JxJM
ndb2stULwBaVWdzWCUKRVXKYiVorl0rXosgNWqy17YV+08+niqS0quh7xbczBLsRVwozIzwmioZU
LsZUi1Drg2u9neLvh6oNnzV6jR+sUMa88Z7fBp3Kjm46jsM/Z7ehRfsfkQ7AxgmXa1gmGfqwGESh
P5qi+tk961P3e2hXChwYXTm6Jnmq0joH6leQntqBVufk7Ca2ux3ieV8nSjWH02H4+1FLcQlZJ2mv
hG7Eexi8dHfb+IAIdXyIq/GeDlx8CbK/hVVbhYsmp9wOHgMxbHnzwaD7xdlqlqOphF8uTZNTsvci
+jKz0G5x+azWvTFpXhWAMG1duwd64STr4GLMfeTj3ezPMQhvxnwjMkMeYknHcWQkKHBWdjEc57BC
w7Wyd71SZMfJsjr6jW2xqxG09rsi94LMajfoi1Nc64dHO07x6sS1w6NRU3lT17kb18jiZYSLE4mi
mpDbc6DV1SBqjifQiODgvp8PwIHctV0AjIrIJk6HAtDDpVMi0jWNs7dXiXFf3yAkN45wfarkNsD1
x+6d7hqJd2uLaXyyLOacwXL7Zmnl04Om400cTUVJqql3OytU0EG3imiunVqrXFKoTuBrfTDSzJ9D
QApuxnzR6VOpppj3yhfXvgzJQU2U79dTj6nyzFRRJ9FvQ8taj4Wbem6t0YyyEJ3ShvK5sZ3uKjKQ
ErGcNaJi2WOOxN5SFhp1y9J+Ko3CmAM82mqdeqlM4G7QdqQnBybRFbJe2D5O7Io67jr3Wo18E/81
d2fgp76Dx4ClZKu2ewMQlOwKYyuUwfAkIhiGcFdjYVFQTzMujWIuZWXl224In//9ociqZ9uaZWhc
lPO6ApLpXVmWWbWG3sgXwHeyytqnxJQwx3TMBVPVOQR+EF9pfqp5KJE4G8d14jsLd+9DhXVXoObb
k81BU8pwa2en9r9lHWqXfHqa8tLrodLI0io+iQkdJ5wug+WAUlCQj18bGjHb00YINjfdAyoeo9HY
20Zx46awL8iT42pRuMhIG0kKTqHVyCThhoN3rDeyRtu+TiHu+Tqdsjm+6kfji49cwvpU7zr5qcgh
yTYwOC+jcjD2MFqUFZIfycKVCopuujZuip5KeYbi3aq1R+cWZptzO8WrmnobIbN+0cEnuESgu/wg
8BA/N5poapiaBth0XvfOAw+3jEcKa8qMloMpJobs1g6qP7IBHZCoLVmtQ8BfJsDFSwCT6s7w1Ysq
NdttbQtzQX0nuhZVdw+U8BBlLoyfKMP72tW3am/1W/RjabU58nesxZMl+9lEp/NzrJvGXc4k7XLz
a1aI6DIJ1GsBLHE5OpBC2YMeK9rN+y61YzCPJUbMgYR1Upr4Y0wB5UOHRmsg2fuzr+aQDAC4qXfY
iVYfnDFwL6a8uwthWBxciiR2bKJJ7mcJhBoOOsonlIwMUA065Zn3x/Lpcp1tIjZNHIOOPBEoC9Xr
qU3LtZV04ZnajUVCSctr1aKZ0LZyAmdDHhJJ5dvgyM9Fr8VE4DFXuLObNbVhcPvcY71374HtsSQX
UqcM9BCkMW3nqQNPkCdrjd+HeVSVW9Nc1UR8S7+q/N8zEotFMUlyd4RuDG0I2a1nM9lmsK5kUl82
BnTSKtC4qxBloyq+eP/Exbw7vjpxmu+uZgiDLhka5+eBGbOpKIeOcWRNYq3lY3uBA6wB3A6PURlF
6waclZf0bufVY4+BXMn8jCGk0qSPkqUcUAZCl8S4S8b7CdjnBimhbNsExnWT9OqiBx2OV02KELTe
427iJskafeP1YGMOI0E6HUdlWMe0B/CMjcR6bCXO86ynDb0OCW4QCWzXHZ/5QP1xmHRMFXVPcHWe
68q+QVddQbpsTNfI5XSrUOnzu0ws9NnoIXdEtjfBT/Wxu8ZdEvkoGa78oSDpGioDL4QYvynH7ag9
FfcVINA9IAtz30i72r5/jZ2fKiZkh5Z9mq6WYOk5y6FmAG0MhDxdBy75vindy9JX3UurJbTyQft4
p6dEJhrV1FhxLwE7m5c6tDh+SkXuZcIMloengy/qFLJ83q++v4Yq6aokevQiEec3uQ7Fz1dEuzbS
Lr85vQadCNAmWdOK4pB/2WqgIZaKic9dXMBUsNp8uk5cOOnEneqzGewRW6RUJzvz2k2Nbgk/IUR1
AV8QtVHdfddX7v70qB2mq8Sx4s2P13Xwq0iVzT83WvWfemf2VyNbyAKh5+wOQKBYN5ni7sHWN5eh
wMs5F1P3kAft16Kpk13Vx6AuSSHYvyJA4aU2tivFiO2HsevQYEXrYFtlvv2ABDcEtk6vL7twKA6Q
pB6cSjVoNeWxlyr2sM/hbyxQfSsuHVPsS9fRKCt0xSXiFEmy4S6V63hWE7VowgKPp3v0waKi/Vwo
tOmRWZotVID7uuGchabI8ZWKYWXRehzNEE4vSM5Gpo9Q5SoUcKHkjOzrny35yYDR8ORa2USjo/J3
JSjneyXyr2vDqJ5MaFye4ejqpZ5NiI3R1PPjEGOEokYNQNq5p+Hn/Jly4/1YBUmwSCV3ekbVO8mE
O5kmvlhhBIVQ1YP7oIErYitueaGJZkmpqrwLEfkxs0jihckzEE3FxtUadC37oroi2FwDKYFGqmRm
tMKcVfXKWT0LN2o0vBQrWMV4lGg4Nt9T+DE+zc9Il5JLre4eR6lE952WfHUGCP/fn/VaS+XT56LM
bypD515g5ZAsTk97h5qRzDrPzUfj2jUC3ycqehJt2F0FmcEzGAHVwqjcCL6JAimNKvx3YqZIe9KS
MEY470THdCmRLLpp4Uytvkbi17lB91+ShovuixIpFw3j+s9W8ZdWojhfDXJkyKPk13FdK6uE7fzQ
+FSmTB9atI2s3dmv0zrHLpxfD+PW/WrWMFKczE+3WW0pgJEj4JtJHlxXUWRR4q79g+XmwU5vk3zf
T+5wwZpub1ASbo/S7qyVQOf3hrmeLo26LT+lAtHVrB2Lz8BYnkM1Hp+B4u4YDlh7tnx5BZgbJ0pX
E+ePb74lb1E0rA6W0X7N6jDNYGJHwz7SqoGGHY+Svx8NAWTy91c4zfopv3c0KDWEg9SKNNc1z0ri
uRVOnW2q/gquR78UoYAEEaEheJJM+i6mVEfACi2iJAYLpaBlCvoIv4/b04/01hjupHTu61kg/8dB
zk9d16j3oIQWP14/SeiL8F8a+aenOhpI8vvPnJ7/+Om+jEMPykizPHtDLV17ga7RuGxm/Yzu78MP
ze6z11Il0Pdle9+dBDYy/J6WtLqfUl+PtxU+TusuHokSyuba0XX/VrHT6miZtYovCK8L6n2ekUGm
NvpgOJYjm1yQa0iyF9X4R98Z+0HLdWChjKnn0AiKzSkJPx361kKr8PQwm2OnstZr/GrI0fGQKfdR
TWw1V5abJG881M9Bh+h2JfYJWs/wupFynnrEU5DNJ3kYyfDqdY5W4cIPxodCd/NDNys6+k2hYKjZ
XFCZaqB68FKj4V83NohExaWmb7rRdGFBG9sR78kvfoQCW6JK7ZoMsN7WlBd2RiW1qy5OgqWistDI
uH2Cp1ZvZaQ+qJ1tkRmqZb5A4wDEnsX+nDbIhIdBBEhlZmJn1b3TFuYTpBZ16fdNsO3CGH6NUVDP
Izy1qcb1TK8mXtGbQ9/baP5llD3jHIvAHlBws/X6QpsPp7ftvJmTzfl5l4b7Hi3r7ekNrZqg/WY5
kE8uOi7ZhuLBdzLKY+hEEIqXHeV3d90YbLuW5UjKyFmKxotqa321KGfg2feHGv7au7i111MW846V
UNE+vf3iZ04P0yTyw6UxUA4fzECuTi+KAZTp+7Py5+3H0QyApVTcDNuyCGxfB7XslZFeByo+0UKd
VhrSBlca8l3mwsJNVM11h6Yd9cdziwJ/Zei+vk6l0W5R3vUvTodEGWGPKgoBQ1RSK5x8QuPTQ5SO
w3RR6gPlWrwe9qcXT48GFSzYJOxlaqYbsjJ6m/MBYZsDVzi4U+PZE8cX+oNaVdkSaO5wrSEvuDld
iP96BbWtT9Db56IcK3z/mrOn/3tfZPz/3/Pv/P0zr3/jfzffiuNT9q1+94cuo+eqqIs/m/OfevWX
+fS/vt3yqXl69WSVN0yJm/ZbNd5+q9u0+RdkeP7J/983//Ht9Ffux/Lb//zzuWjzZv5rQVTk//zr
rRlirM13/G9I8vz3/3pzPs3/+ef1U/X0/C39B3TvJ9QifvrNb091wx/R9N8AIbo6xU4LBsVcX+u/
fX9H+42WupgbRkS3rjD++Q8KQE3IL9m/gdeyDfJ5TNtNfQZs1UV7ekv8ZtFRMFzwHJrJyHP++a8r
cP09Mfl+634NotZe58Hk2Ca4Pocd4PXYVnwuRuJjPyOq+Bij8mFa5rMFI7yPiVYjpbsWGTZ7lTHj
h6vNGIdP4Rhc40kzYEBnbF9cuL++1ksst/W6NPTja5yVhAbR6EVvj5iOl+rewQBrGRZlsGjcLL9w
aKO1BWZjfpURw47NwRFASuS8G2RT+4eM9Ye5t+af9J077cm0JaUjiJZLu6a5EuF9Q0qW3vetiZRz
OD6kzVgA5sPS0SriW6SKilvNJE2FjrxP2+hzLacHY4hwTomPqRLuiANMZJ6qfpunSCNmFWJPk1M0
q1jyJVtz+iYcfxeAzo+n4FqO9dqwEEJV03uZtUc7SwAz1QTHuTMoAHnUz1LRnnMUJVyjPAyoG670
otnlqXo3CtBURcdhZL3+oPB2tpD9uLrzVX9RcNMalsZmJkoiRoErPBTsVuPkx0i/xZGUr9Fri9I1
llYagqnQFpFfHsYy/lzk9q4IElhCLHRdXW86u3/SS7BlUrS7UmsqiAtHi+d9j3C5k6TBmsAz2/UB
kj6JiftbyVoV692qGpFQQvSw5eUh9Sa6KrRHrHsMqVEYsrsbKe3d+4NJf50v/jjdsyDKGhoV/RW3
249+f52m4UVM2WshRXJsupwIwuzI/IRvP/qG1S5Gu/9sRmm86ibQWqKR296CZlgGdygDbYSrz6ww
H6dVIJp2kP5uQDVg8CViH4TfJ0MbAPL+4LvPA/5HPeHv7+6cIbmTwkVIT0G1pvKDrRtpewNNPdvQ
N6rp30bQLFtneIDr+7mz1AcraTyXJDSp+mVps7Fi+xujqifTZc/YXWQuJSCj9ly7uB0gHiC58FFu
Nhd0fvU9z/bEMC9DkYBs3bdt6+Uu8i7wBGFF35ohHbtmCJ4r7DkLp7hHdPKO8lTn+WGgbs3OorRT
AtKc/X+s4gMyyBu33Jnj6hcjvCm1fmisrNp3GYV8bKpE+xx2zn96V87KWnmIOlDA3ro3x/IgU3mo
m3GGzE+oU3c66tiERR685GRRQREg9QMSGUZwr/TsLshqaBdqeEWqftHWNcJWabKhrxEv7DT6rKbJ
nabX2yK2v70/huZb8KtbM1+jF9dihOvXTHDL90JD3yhdmsE3JGwXSZwvhAi8BDD0+x+kvUbG/Ris
ZwUZyKZ1lMGupofa73QL+LOkWDQGm053FlWLZamqr4CkLVzslN7/TP2tCXK2YfmwfvIhzeW+d6c7
c3Qu4gScrGsSOtW99WcS5f6yGgflE5roXoQoZWxhNalat20CoEmpmobx0SAr34lmkQbq77EEKVJX
3Ve3AAGUOWgyUdzMPvq+b43M+Txe3A1LjIrlj04JEK77XEaIsegRAnmoc0zz7XgC7rYtmuIeU/RP
IeuU55gZAFgKBQ5NKY/9ZqUHADnJHmbh7mVvCg9J8QvMUJ8lC3g/lhOYVF1dlpoC5PAj9Kv+OiX9
cXPPNo3JwWSAQhOo71KuA1EcsQ1b1rm1oOpLoQ8T52RaTyqo6XbjW2CnCt2LumYPJR7WnHJVocrZ
YhUyxPKzQsZVKhlyavDviwjO7/BEZrKYqugwivjOCKCnvT9AzmhhP7732eqfz3rpme/KfVIZqzwz
VPg3unOYQCtiNhZ1Rxc2xioYB98Lh3ZcdD1ZDmK53xpfxou07ZuNABVPduJA3ZHIPtsYOCRwZV1U
XmYFZ0IhPzNWZDKbFKNkfFn8T0ofPxg+qhmF8cXV4G70Sbpp6+hJrbVwFbjVbR6qTxGRPKI6KG9m
drvs8+5T2RQfnLg2z4BfzHv7bOvwUZFxClMr9zpZOsYwFxbqRJnlfusElO+8PSYVOBd5ISZjbVbN
hQrqO09zZfn+hX8rhrPPtoTcaapWZ8zuEwy5vXQaM4/VGK01vKevS4IOjBzYp4ypXFYFGpWG+Vwq
svHQEykWtmtUGwuCqUoHA4UnwZxu/xiyQS4GobXgeOIA3QgNU26qtPEiRCgKDarmxh5ztGb15oK+
19Ioq4ss7S5MJQ8WJthCCCaOWMEMccEQ6Qen7JONqwRb6gxPE3wywrgO44+Z0gHVp14GmakvjNrA
KRr5VvSt1Nui0ntwoNUX4ccGUYR/LcYQL8UC8/K8+ZSk9mNoJJ/TKD84TrE10wKQmbEtw2A19LgS
ytD8gMahv7Henng6L9YSW8UVxOp0QIIzproO5H3dmXJZdiabnqGWiyHUm7VRGQVjvkECpUeyzmLJ
XLJVJ2uHQMVD3PbJRZ93GZVmtg79gGp+0+wr9k9gpQTO74+GMyTc39PwvCHSFU0ggfl1cA/7Q5Mh
vH80yvzaNNILmkRXyZisXIjsOlqGS1MJV5Q6N0gyX6PEu5wEcY2+k0Z8HDKDHtz0ZzWKZ3tqbuOw
vChyaiCyo7OmerD/ttVkbFIz4Ex9HHTNvZORYRdf0KjaSR9BQmSybxPLvtCr+trPcrqqN4gstESv
/EFRfhl0GwYoqxdl9PfP/s07dbYH+9OYRmHfsQcrrrkx6L3eSfp6q0bDP09zKpoLDqVknEthD2Fi
xXhUl8rkblpNTE+RUgVbM57kIsrylC6otJcIJ2UrDdTiwjBDKJLjMH30Zd9IvuyzbVwZwUkE7DH7
OEuE7hXuGOwiKx4v66SwacABeyjmOacaLbqHBS46gVsc6Faj65NHOAfSgIiunShu7/rMUTy6+9Wl
2+W6h+lk4xW9ka1pZ1H3qb+9f32teff81Vp3FgWMQ1BEinCLfS1QEEDcK0KPJbG2SR1p684tp5UR
wquoiJ6Xo1n0yw6zclr9GF9lAUiOKbq1pX8lpumpHIjWSkEoXaaI0w8t8P1O9dENN02XImPcrOBt
ppRcdXWBUxI5jZ3RTkc1wKu16HPrBtdNkQWYKYOEz5Uk2YK9xrlR6XQvDXlDahlSn+qISmSDqHs1
xrfCJw6cA8m5sbIMqfh1Y/oZHeLrCIPl0sRQxzep5PpwLJUc7NVUKIsAWQYPdkG988ckWVXdHOer
+bCpO+sR4Dshto2sZOdwh/QUqRvAH8YHaK03R/R8J16sPZpEYY6Mttz7SsOlKkkv6rqH79Bn/uB1
TRJ4QSATrNqKadUo5eRpQ12u3LztV+h6CiD22mMyVg+RKR56UB7GBJy0CxJrZ9ZhuBxznBTeHx0n
EtWvRsdZ6AKYIDftuEz3SeI8hl3zpRm47kJVH8xKPBV6eG271qOu248ZgNMBqvsmLSqWRAvXrykH
UCn16LrOtKcxjm4/+FJvZEwnRtiLC2iwtoLRzilxSC26QlaYhnDU6c2db+TbULH6B6G7cqmXowAd
YUKKjtEtSaUCOAcUwoY1BZDSRAXpMvCnaFO1fvDBdHrrgllnoYPeQWypG6rfQTj1zHPpIqSLfYKR
or5J+IR0BOpZtmJdNTSuFpPbICxFj3ZFt6/z0NY1r8K2UNdK3+rUFlRwtQzCD7YS7Y31yToLLLQp
j5yy1bp9jhwLOn0LvbS9Hl5YXbe/Vx3EUmY5LLC10Qgv08KbD+7YGxHwqVnz4o5leqZqejr2uK5p
mwY7QxwJqYlFzkXoO0vfVDcgbJaSuizCSAs/9rGW8Td6NOLYkAuH1tFwMRlsaWHzAdxAeyO3s84S
UW6+6KWmDXu76z6hw04XpIELUCTDtR8PJHk1dRWR5N+ymcbBSmGExZ1JLcBD2EmsjEaJV6MWPBeR
2c6sjyfLUY7vXy593i5+MevOMe+MT7VslaHdt6EFbcvugi8+wfKf2qi5e25TvdUD5KQl4WcUdRcJ
pTLY8Q8JqXGF06HXITuz7ZyuXI9dG4E8aPqbBpLL0tCQ7+wMgJsxEpfkd7mKg6Vsrj744m+EVee4
Ah/bWduF2LXXZPdJNK6zqmMg4o3iLMoq+6wlzZc+YH8wRxOCSvMkKESyl2DARD/1mFnKZR0FxcJs
oVsEE+Oei6B7+UBxKXKsj+boPBd/dXnPtjyrVJAi7kW717U+Qzo5vtTAVXmRinaZRAbaKJC1cPtP
ZTo9OGYB4pTNDooCXyzj20lD3E8on9FYfLQrgrG2Xyql3mxOF/Hf6hG8Wdt/1TT4dSfh/2D5f06k
3q7+r5/I8aj7/6r8P//m9+o/I+g3m0XbQB3qrPyvWNpvMEQAc8N9MGzxd/FfEepvLqh4IC+uCp1J
NVgQ/6r+K4JuAoIPhg0dUbVN8OD/Tvn/l9UUR8en5fWubonCIeENsu0Yp/dJCIgXRT9jXRLq8A+L
2LKykxitqtmk71l1LrWovpHWDSPd7nC3MACvuhEZBBntURjrMPtguzxDlH3PH+ZvdhZvFFUbBIbf
pNtyOLLmLfQUBbEBmg/64WOMWwzB8bCGQr8Z5drHw7CX6yzIUApu11aiLws8PuMBlFS0AFTtJWa8
kEivDEd9IFGPFuV4aTeg8+CICPdbVWaYLNA1/mOQqGOJDaIfWIV8cDJnLJAfJ3MWkOAJJQbcutOt
5pufhAaOQqd1HWpHxAwR2qpvUzvb6H2JerWQXouVNXa/1Khbr6oRWJv68VmiU+ib0xb7pk1ZRmsT
/fcFKpjxImgnf1XgXAd7szjGZikAjiP2USdfzWxCgmKMD+U4uGjb5EiulBa96nCqPLNCv3BCng/8
UcTJtk8GigOA579mMcVZB5EiCMzF7sXsuP6+UL1s8fxq+Zrv51lZxsd9NjJo829jLKYbwMxjYtyp
BncAGOEiafvLPELDIXY/YG//Ktzi88T8PV5s3r4j+tRFkGkbxT0opQm3w3JL6WPFZPogJj4lSOdL
8vwZZ4EJLjMR25yebAPH/OoHVeqpJkr4oqwXYAR6bJKUzyB6MvC30cUUVCtU378I2XQrbEcuO9Vd
ZHr61Smjr02mX/syu5pHrjtvkv64iRz3i6Iay0Zv5AH2/ZXSup8rEXyqeFNrgidwkuv5r+oTGGCt
3flK99SjnZjiW84ecRdI5HPU9lEXuAqRjG4LF0/QeWTX1El0i6RpHCNivvgTgjzPSaNtxxSN9ZkC
FtQ7DSFYJ55diKfVhIVtMof8pX1vohilTZiPytq6CrG7Rgxquiasx4C9Cx+Fnh+7VHjo5CyVwlxr
Qe0pUXFU8uaLJrHrG8o/3h9Sv4rP5ss/v/7iFle1iPoslwmNJ0iyJj7MWXaVT1QpsWdIm/jT+x/D
SvzTxjt/zFnMVWc5+qVmmWxxKdoYfbV2YNDp2HO+/+eNN2aGmD/3xWmEjgI8FufULQK6q6qWu7JX
vrZRfAVvFPxFPt64CGJghuNstL4ZPC23LwjTL+WYbek30gXChB6UG64rWM9NU/JZiUwPEDIWaJlc
pVYFoTC5bMxxlbCga2OPzh9Sl1WDck2qyW3ojIDm4n3rDl6CuBOy4odUd67wMSWYDx6UpLyXQu0/
iOffOt+zckMHld9NAUTDlzFuWaJVBW+FYa1ElpcV8TGsb1nY37+22lurwNn+ZhpGPIErSrYuDOTf
UXcoAOjCCh9C55CiwyRHCfMiRpk1dOFV58Uob6kRVhtYCaHXuEW8SDQhF6UKSAhMoOm9/8VO2hG/
WjrOtrcq96kzkC9vS2kBH9FCVLHF3lZa1PvRf6nEMhz6Xd5Hcj3Exg2SCJeNBSYnDHaFgnA7bTRj
sA8s3dTkUdNya/cxBNKvhKjcDc5aHyVaLtP9VKVAHR3Ao9a+ELRnx3AbDaBcOwjoorf0//Cmnu1w
Tl1l5azLtPVN3wuokzPMaHC59Z0u5Z2SZgh2QaaQQ/xB1P7WnT3bT9Ik7u0hsPEAaFtniSJCQu2+
fk4xis9gvX5wn36ZGTP5zbNtBNXgAiQeoLQ0oYCktPkmk+ktlUl0ejPjkKM2FqfRl3kuWm3xJWqy
TznK4GzjbMz9sBxRLGpwnqwS8UEw8asUcP5GZ5sOHjqJX/EFtq3t6CzrxS6CAYmOEvKPOJ4wsfXa
+uD031hhzbMVVkO0XIuVnrtqFw9Ri+KaLbdREWwkFLoI9Zr3Z8Mb9/JUQ36xApIgjn5HrW47LwVC
VtcDNrueL9y1GBFEf/9DZjjNr9Zx82ydVXLdHUqrj7dmUF+gqHHXjcpjNCLw0JbJVy1Is8c6VNI7
wy7zJbq6FO7gxK2srgs8DfD5StiQC6JKa3aOCxQkGnYGMr4N+nHU/1Y4PRUA0YYrw7L3YsAOzAHB
oZufmJ/bekj+yFAaMDKMLPEN6SWQghr3r11s6RDM5I2LAF9gI0eKkmTvaXLadVN2hIL2SAH/bjQG
c20OBIcl6k2FUq/NFgrglP7RGswzNaw30AOeLFgU48c1v7du/9lKDZG4H2HR5VuVNs4s/cTCXEkE
a9fCpYT5YFPCtnrkoCvrIgjVVRk+2tlR5rOPn7bq5JpwG/kgjvxib1d79MPWnS82nYFPVHbfj879
+zd3Tol+eXPnm/5iCKHfFMdaAUFrAs0orOGypLE1ghQPXLEQffg4OxC5E15EjsUmdz1291V6V9PJ
h4hdIkWYRdZdisdc/pQk1bbUvwkda5oRWXMl3ZvljcBLE7AKdVzqzYrq5UnAKmx/MAPeiDH+H2fn
tdu2Fm3RLyLAXl6pRkmWLXfHL0Sc2Ox1s3/9HTQuLhxdywLO20FOIvZd1ppzzM+Nw5fT97EFaM0E
FjI28nWshrd+La0mI/z18+059/Mno/NQO4Qy+0XhkR+yqlvrllbnq7Czzc8/j+7szO0/HY2tITZN
qSu8SCM1JUjVV1VGvCnC53rgKyhr9dh22VVT2DciprEmtbzosWS5eWNTS49y0DPdXC8hS7vsu6eg
Hmng1epDJuxdruBL1CXFwHrerJx0erHkYQ1Hlg5urJOYEvRvnZS+U/M+VHWMHLQ3cZnFXulbh9wk
Yk+wHiUNLVv2oVbi65ARn1raQ5n6C+gxO8QjbhMHOLvMIyGLv/HYoR93xts+pxPVmG2MYImzkxz1
fiw7RMs1Yq5Oeq7KcUfH9Vkx0ieqQ+tJB5WqJcpHWIvGDWoEyYNt/LYmfWk7MqX/2NnZVnIwrGAv
zxpiCUZDpa/xj8moQajr+D0k+7RdJWADJfzBah4SSm2sY8hzc1IcSZ0fVpKuZc2C+9FsrY78jkj2
6R8QBFeg24aLtgyZeTIlXoc6SUbUjQYcruyhE7t9jfx4g2IO3Ulxg7U5cSXStiNHuuokcQPR/Oiz
JR2dEixa8BQHznbMFQ9HJu48Z+/UXAgGSxJ4Q3diMwOv6RrI+T3Cx0fDybykyFjNUGMkmWYxJcOd
YTRXnZVeZVxTYweHNpe2lToeIyN81qkglElyJPjund7CWqcNAKdzo6OI1YSzqnhRTa41J1uwakAz
hB2BS5fKu2eWoZ8jyZdPrh76EiTFVHhtIVWLWG29NM5ey3S4rtvibQKnLA3xVcOo9fNHcm6dr518
Iy1tWYoTeoGxHoxVGXhE2m9KoTyxjcEFWQOmpkjqymrykTdWeU0WLCahcEfGVWIdaZK/h718p806
a9XoroSGzzMrtWBh1bjDTG5cnE87PYw9kHKdWxbSO+qTKzioS8eXPuxEfupwDZD0sPKVcVt2RHDM
0OiQEOKsjm5xpy+sRN7+fLln5o7Pu/Dl9o7DiO05YcjxQzvmxc9TdxDtQ0Y7tIQGTKX4Ehzh3Brt
Uwny5VB44aksVGbhwZz9lZbh3uKwyJFI24rew7J6a0sFZ46+D3n/4QteB7BaWUdtjF5ZzG1YkySK
uXv485WfWc18qjC/nA72pCFPypIrV+CUYj7Z1RXLBQaysqwvbaLO3d754F8OwmYhHqeW66wae1Oq
2XtoYJxW8Iz39F9cUPIXXtszI/snxujLgVQ9VZmmq8KT1Imd4Iwb0/eNLv3H1+RkiRHGzRhFLROH
akv7Kg1LlwCvnd3Ke01vCaUbH39+KMpni+SbHdcn/+DLhbSpHOoS8Y2eqkPKsk3pqI32laYPq07t
klWjDle+L99qkNT4OhHn9nl2TFv94LCJJIqk3BC7u1bRsjoRXB/b/htOgFYy9I2uyI144TfxwdGz
FUInHjtRtSQyAHJlvG0dEpyUxGLXNfBCSo8QlcknIIFMcsw/rd9f2UTXuZrZreAELAWOhwqTT6KN
3nwHAkU9JFJguJLA3yWRdx9Y4G6AA9xSa74JakVfjIP1MTELTbNSuyAEJYhMx616+cpqQ89ubQio
QNbBHy2omf5q9K5dGDoBGgxyL0Wbod/ykevmlXorjXWCTGR6yvMociM1hM1KIzwp7uG3oI3DcDiQ
u6nNxjhZwEltdoPsExuKeKQEMgYNsjuEkfaLWvYRCStStXDZAfYbS23XogIr9WRjkp5oFwYMyCKC
XMI/Fc5UMhk1TPuo0Ef9wQqDlzQaVsVMmEyEdPDboHN1G0oromWxxaqB8FDftkwvpd3e5GH2WKVz
nZPpHDDTPPVCMhh3aO/3U7sOhRXB846Mx6Yo7/qO6PUkeE8BGmfqHG9ppm8O8S9dxGqjbdpdBQcs
BobgNzagB4vQ0XIRVNreisxt1CZ3dV5DTlfWZevcz1MX08dD2FvXoO+OjV8klGnFqphLN3pMDA2i
BHxTqX0rEVQ7T/GB/Ccu7aWtNAzKBNyj8a8WzpyhI6t72U9yROPqEu3xypfLZSOZt1ShnGWd5O2F
PfSZb1s+mZGcRqkQygmU2yH29EICntxeWV1zYSD8Vh9qQ06cp94vn5zPXokSvsrATBlpAYNr2wmC
Xqq2xdZvWYtMbRYmYeeF5mx021z9/KmfnWhPaivxaA1hkyJI12MwSlRZWyO694f6I/H5qqeBDKvK
2iRRsnWS5qW06/e4mtahnW46FY5xCN4zKzeWWr1M7XOD6cB2+BAIKd+YcfxXIy1lrIvXNCkeNVY3
du48NUobuqMg4qUQV/OkqrIYrGzJ0yJ7l3JUYOf7un9DG/smZO3p5wv9tuNKKUA9ub8YzM1mlGVW
3SqOXT+8luTaozFao53rAz6m7pErUhe0BnNX92UvEWG1ECAVUwKU3HmxNq8OmrBjt2q25Cd3wbAq
40EhEde6Tg37WQ9nfQ8muPKieOdcN+SUNIODg65LJqVeMOCgk7AXAHdDnB4epg6hu3gygnE1kdzt
pD5w39aVyZHutet2sHa1ZH84PCk0tfRtjpS4YJ6/GoA2MfORgkrgSsYmudhYzWMsRZ4TPrTjPkqO
IXILBTFZ4rcLxbeWZep4AO+3geTcmn10GKoX8ojp7DvL0LykiTx7qfP0/eULSH2yWQPFTr0cX+sg
etfqVr0aYi4UG9V5GMIjnLXrIkldGbOusNIVfNQVupqF5G+ssQJr6g1ElJvRx+jIC2hONvoiEEML
W7MXwKbcjBriZJTQMvod3xIjCaOXzRzQ9m5tG64Yn/P8Ljb+EvM9imNcbAgiJZ976YQXRAmfKpFv
ZtZPOv2XizQQAztSS5Uo77WbNtOahWFr7z6Fs+Ukg++a/KUVWu4EmFNS0jWllS1gubUoNHoI1KzC
SJpcZbIWCnvGRUhtyy2T8TCU+aaNjWiRQCFyFdKAxgqqUqxdTXNlpRCoGtjWerVfeYMwN3XRUWfx
j9lI9Fnpr4BfPMRy4xa9rrmtzGTb5ctIeQpklKOoqLNAP7Df9IakelXMnnL7sI0jGUip0r2xhluJ
vGStKjw7aw9Zbr0YNbVNCzk5mYl3XdcDFev2XdTdZxrIeYDlWh6u67pff/4jJE5NHazmkpYgIvPn
T/4z1OKbey2frJfiolSyYUQxZOjtddhlT6EG7ZcIhcLsFxGKS2KW8uu55WczUUcD+L6s/fj54Oem
i5Mai0NMJPGhWe6ZhXlXAR9WJ/1gqf3y55+fL+G7SzsZtoO8lqVCG3OapCFbZvuo9OOFn55Xxd/9
9En9g4xvv5usmoFyhLsVNfh/s+FKg45Sz563n8//W8X8PBzP9+3Ld9BCZtSU1km82R1VDWCuIjTn
ostpzCBq1vw+XI25+lAa5WMd1A8q9Z3EVjd4owY30ayXNJFv0RoBlVBgrhUL+KhXfucwQMePmSUt
isG4L1H+2mOLyNFeWXSjLkyaZ57t5xTz5dw73KDMWZy7ET5W8g0V5m3lXNyhnbn/6smbk+sNbgJD
xF7Qv2qikFa9MIlBd5LMLSws7DBs0zB9AnRN4UNdK028yURxleTdX6dQ2M8pG5911M/P6dylnrxn
xUCC5ZDUiZdM6UGx2rtYVwjK1McLv/+tXm1+D07eNpXs9ybOaBjGtlps/EZZGyQki7HYmJP0EdOp
sRrIPijKboi5eYXC+/fnK/vWzTkvuE6mG53ajEXEb+FpQ8YqFwGTRnBsWtIQiBWCp5v2GZTmSomR
+Vp68mjCujBjFMlDeE8N8hLp6/vHrTvzn395mVo5q2UAMdSNqWouCgMQoYZfMNUe7Dy9sHY9swH+
1Kl+OUbSRYMtDCbDNmC+McNHoLjmSm7lyK1k6Xflw5L9+a6eaxwgtfnnckajaUXbky1OXwnuzHiX
saLD1r23JGnZWTbwGXNdEkXT6lK1NGzQEaO9mbpgl9Gu64bOWMpFtxwgojdyNLHSibNlDIhxkctY
CiCf4qWt1WohdeDKZDVLXfw28DSy7TzrVRAO4Eq5EfNpE5LqRgPTrMh/EgiXHWkC/45sterZUKU9
y9hnm7/gREnkEveyAua/S+gWVhQRtYh1g9Q849pyU8pASkbKLkdJ20sD7QkP6f+ULp/CxS+PpZlk
IwszOfUkIupTyFUyUL02CstVZsspocjNm1DYFqrmbSeXT7bfsgNC8NAZ1q1W2I9kaaruOMwZfbkY
3drEiaOBmHFwskFbMNalXs0EM3GVT/RehtmFiXolx7Wj0/ywKnlhheVdNPqsL2waJOKRl+NYFvYm
sQJP04kbSaPfQaZ69WA9zX9/1P2PxI7vO6OnHukMXhsPm74OV7LIEKTk6yYu9lOk7iqD5+8Eyl1Y
WcTdgnKR02uggXvw2hfKIZ8j4jcz1WeN68v907FioxxpEs8U9aIlLouYu+Q5VdBqGIWAAUPoDXF1
iYNXBchU6yDwSRUAbEAqlhGkvLoIHmKnOyLd2eLBIb+O2oZZ39qDA0WNlOKx+09TBuEw/34Wcl21
mK1YDmhskNkZbYy8WOS+cUHAc2Y58NnS/3InxrBtKiXnTjTlS2kcSuxEP3/PZ0YO5eS8xwkSXaDz
w6J6sux6IcKJVN9DUHkk+/63Q8zX9OXcSdd26OC1iTfEd35624WvQXtTZDc9EY0/H+Hc3TmZURG2
68is5yMY+nWNXZEC8gUh7/ejN2q0f09enchkQribeLNRW2NLYTvbcnix2/rCgPo5cH73kp9MkEar
mLKJZNYryE9TBMO2DaZHS5oPIPYrQ0u9lMKIEUcHFKqvUJaOuZW+NuwjpHH6nVgZibX0QsmdUKbN
CF4DOuJw6eTm4sd3J3dSFClFpZJmygrb79jUa61+N8KMJMoTaLy6N1McOK1UPdppk7tZj1Du5wd6
rop9muGl41AyGk3K567VBjjZ37yIb3Mte5Sj9IgpdNU5gMKhed2ow3gTBdJ+7p9IjfwaSck9aZPr
bhqIx6GWcuGMztwJCBP/vsUOucV0zHOvCJ2jQi6rULp93vkNwQ0pzeeEeGSVYFmsom89W9OfD3vm
85TnP//y7aRtmelwnwpPqcO1iM1NEOR/ptne1Q2bKbKUC8PA53Lsmwctn6xSTMNUYwoOsDO58W5G
sVUq8v1Uhr/knJ26lEsrvc/alUOvMpOUrcE7kVYK6cCiXvpDdqtnyTFSqn1IT8oR5mGy6X32xfgw
iOLSUmpeY3x3kieDVSDBOVdkI/fIGtwQwLEmi+w4keNqjGq2SNJoZ47Suk21j5/vvv5JJP//R9Sd
k6eOn6ApyLooEDj4e0ExvpykZRVJYPOrDC/TcGNT20zIGtqKkqFzLilLU3rrxxIcLt3cSLiqPdg0
GKUK3GB1Pt0T3bhIuzo4zmuXRDY7V0pCmqSF7k0mqclZtxqqwm2QfSCrcf4WaB4Xrd99JMIK3dSI
UjdRegRZSVBRZwNImsR15zbjcLBjgnZIgTKXRTWMqzKaPPiJv9Q63URN94tx4uGTXtLFCjPlSEy8
CuY7MgLqY0m9bnxrq5j6qqzKcoEhy3cJP//T+A4zfF9vMTRD5azLq5AyWqsHSC1K7B6wjyPWT/Na
2jY6Ty/lba0ov0JNkGvOHRoMyj3zJ2pa9UGKx6Ua8GnWhL4QRNxQ5CkwG+DimIe5xOownI1B7UpG
9bePsqOUyKs2JMqHkKo57/OONiX65jR5qkVw0MxpReYcmWUGRZ/qEGjRFj2QvRk74zCG1p+8MEE6
TvJCKUtjIxnBRiqovuNE2/rEHfDEr2yfxaJo+dExEghS1HYxGfD+ncK/s83wNpzGpSMZVJOycJeY
qdeHxtIoxxsr7x3SpeQ73e5eZjXtgJLDqFMK7qPYAvH+VTblk6Nqz2WX5whComgR6PE1yM6bNhTP
Ri3B56xSZzFXSv3JeW3rYV3E/VPJl44bbC2J4qmudAKJxvqBkL6E9r7+RzZwkCuZHLhGFx5HoV4n
pp64HS2aJFNXmkFNy0wpfDItChdmJdIONAVjj+IjnxUIZkGdUdCAngb/joxQZ63QYRYkSy0Cc9r4
CgYxWQpBXTrHiaYCkqTfiQlQX6XKlA5Vu7TAPo0RcqTcyjCIiXxV+PID/tQ/eTBFKy3RJ3dSLDJG
kw0Y12taEzT8E38VJvK0rNBza0P30mnOH4suAwDubUBuCTICc9FYXbWZ1aVFD6CdcJw8RpVCH90r
M+tunOJ3e6R/A3nETZN+FU9NsOBOIn9o6SGZsrNR64BsHYYfAagfoNkBpSho53F6syUN3HR3dApw
+IFSLqfSaJfk496mdoCnK0WmgTUhWFL3nz0s0lWFEsIQUL6GSXhZT2kYddO8trPB8mA49nJD3TbI
kNquG6gztvnShsOQ2/IzYfI4o+nSzOebUIeD27Q2hmjR5MmSFCts4XrwO1aVI5V1rbYeNKeRFvO3
VQTphy8khKBNttR753dvoG+ys+h+mp0qVkMSVUpNu216KNAqD3PSxsfc11I2UclbqVvh0hAVabV2
hc1Q3ZZO2DE7ZWKR2jElxAGXpXbosjlpxpxo4hH4OA/aRAeIJRsObWHJ8RMIVng+vBzskgjK8OQi
reGQlw+J2v5GSvpX99Nfqdzc2Up+Vei6trJNexMqKZjd7INN1+8CSlKdRO1Ci8Qa7CYu/Jg09vAX
zbNNExjkNIzSq50360LN7/uSCDd18o+oQBZFheZBqYhI7h3khYPxXnbj8CkTcGYRqqMj87Ay4mhK
50Meh4fcibeTrVDZzMyNlaXP8zTFXov8Pesg0Zqil/W74lcHIdZhm8KqlyKuR55CF5VZv4CiuJyP
HEykBqj9VVS1KxzKK6OXjx2pM1IXHaG8PhqG8RDORfo6IZxKkQXCNqN6VwfjV9TZ1wLtCZjs5dxP
N0RzTxPrFmHHYZ4ayD3i8zcmcpqSG0Ut5aXg/gJ3irzMrtmjVhRK1TJ6GeJsRWwCqWPqTpey90Rh
1Lc6i8GSod5s5FvmwTdfRko2IKNb1LFBUh/JUHbBKWX0GDO0GyUSGD/VZ2x3wSuoZ3dtC9EvUO1X
rMG6GxMeDaw6uZ17QlqWHFTfLhZ0Xl3CrrdlGB7KvnSu2AKutXCIGJ1rV2aF2nTZiqJKu6gm+73S
u5uZhmXq0SGj89jIPSJPa0+BbxvRnEBEsm/o3n7+ZjRIFAbM6yqLSVKfVvNfCOBuQTow99pE53V+
/zsda9b8dpQR/IyMrsz8GVXtFGzMXL9uFUbk2H6G4/hUKrPrpvM1VyUPYZUM5T10xycnGK9hFjLO
x7R/tF3RDXC41XtU3NelI4AnTE+UyBeK0O7nn+xHwytHh4QVLTaAM9utG0jlxgmoIY/zCNg+6z4N
31Aff88tozJoNnmq3dPefm4gppLsBL1J++334CcbcUlI/P3uA5jyv8u/PqDMUcU5Be4OChPTWmL0
v8Zw2Dk0a35e45w7xMneCT2Uzu3rckLLIbEYo7lFLPbLqtotuoYL+7MzRUD9lOoe+ayO45Zl7NQU
N8D2/uYBaP7UvM2IVvQxk3Z9uvBVsQv79MoJpPXP1/b9vhA03L+3z07jtugdxCd9qlHkQdEElvXS
NZ27cSdbozjMypxuPFqQJi1d1OtMcBN8GkV/bvFbL+Y1EaxoLJ7S0miZkiH4rRLk2DQW1XVmmJS2
a3VXlPaFEsQnFuubxeopLmueDXSaBrnXZt0+JZcyAjnFmOJf9yJ+abrkMUNf36EO5P13brWwf5oX
mswCv6xUfZQn/Q95ortp1jLY6bU82fc48l61sn8A97S1ovRh0AJc+spKEv3fkdTZvrMDTOKTQ4l+
1pMyY0a6WE1qfzOp+TZyiDIlqRz5YtV5nUEKgRKUW7nDBtS17Jhw8j84BAHpeXfMqubg5DCMfINU
tjCCdZLcBkayELX2J8h95nOFAUjRs+0wr3oJnHVTBhyzyPaFWRu0cFvFTcJsWFgT1cBaBg5E2h32
lHqT6M1R6ZCDzJPxMLF2ojY4oIvIBukqsdRfgRlcadBTOuLRMRuWrl0q95aWhjxarFhDfgtC9x3m
xPXn/01Y7VaSRVsxb+77apqjpPXXn1/bb+E1VK5PGZtVE6Uw6tTUIwsGwsvgjZ1E8km4apybuZ6Z
wP/L2tbrUCGnwT2QYkSKzYUt5zmhgn2y52TaEcImN83L9HIhkOtrrKdsKPu6ttZ4ehKkgIH4K+vC
3vP7PS7Shn+/0jKlBklyWeoN8ruKrtUxlfU8C1hysLIs8R+/V/tk8zh0QKUSS0+9sffXdPKXfc86
QY3JU2b8STesVqugX8290c8F5HDNoG85qCG1fUvh58Kzncee7z7Seaz6sqP3C7lSSpO7SzLpPpT/
+EQ/BgJW73DNUL9WK8O16kdL+jCxAP18zE952nfHPBnjG9sviBWaUs/wq6fSiZ6zCfx7kqvlYpzI
vGU/5pmyuE4V3TMsmJN937kBgXdGDiZN7TetxH0o+/Yxh2/BFgcNbT/VyJSGBplSHT+0ojtgssr4
EwHkZ5IWVP8PoaAyUvclq5L2MQjH3C1TAmVMyLeT/1JMxb2Oc+7nizzX7rHVf28s65KuCdQ283L5
I64ecHbicyUrEdUZsaQsYZwR7yOBBLy/Ixs1gahavSS5P3v0k6kmA02a5Y3IvDJId7zNvLl3mfxR
BbeV7yNyXRus+iY+Y3zBkPMh77iRSC/Mc2cK5fppaFysJ4OwjSryigxblOHTQiACcilF8Rtb0bem
cvIlA9yvwtFe7CLdxWC9V+zNKekpyZsqT2s8S085Zp5u0umTxRYuNNo2RuhU9G6qTS/ad/K+owtf
wbcAFUa42Rv+z1dAnGlHNy7w1KpZkuG3zfxyp9DtrYvkicQLb8pwGxQ90fZszV3iA8mBs+9ro9kU
RaMjXBJs1S11Xzojm/8UJTxmi4AUyQtneGbpcMrvygQzezIkAXfUIYXJ9iQl+/Pzm3pmvDsFV/UA
iYeMmouXyslNb5jEnKrxorcjryZuSR4uGRE+OenffPan1Kkg7MISJXXgjU17QwkCpmsnrkWQoFXQ
Vm2PpsgpYORr/eNo58CbtRjjof6UUmtMyDxeBiVr8dx5wz5eAqoU93Du18lUwI6TlAfq1asSo4bb
kwkW23OyLNL2MHowZ7+OkV1bhblKtRo/ngR2P81eYoGY0Sp3RpM/dX7+mDrhrlEtasj1cGEY0M49
uJNh3oIUVEwgvbxCOwQC8+2jro4bWy0f5Dnb3lr36nVrk7IM1Ei2hyWs1nVq3vGnkqTtCW6vw2tz
2koT4Xo5ITb0ahXzyP+uOnsF+gi5pbSqoekBcVrwx0JeG0CSrORJtsoLc9VcXfzuwZ3MEfgHfL5U
Xj5Ot1OvJ+sPu93rDG5raq3N0LrQVDq3LLdO5gUduo/SO0ns4ft5r2JUnYZxAIZOfFRYEGIhjQOA
PGTyncaAP+RkyuuadOHo6ufM+91lnozYeURb3Kn0yBvDpFx2ABwXcZU9qpVE1apz/gQKpRFaj4T7
YIbt9kXfIpyKKcJqyW1CtbVSB8iWVrHoNIrvtJhjJb4dYcAWvvoid4D3EEd5fS2uE1yBEUu2dsAn
kDcpnUQVclMBm3czpcTitoa8yBoxLYJGPOER/ag9qwOkRlJkAAnoSkyESvaIyfM4OdQTj8JJJsPt
eyCijpbe80+Xls4OKrDsTaG9NE36SH5ZRZRCse405ShlA2X0iDJCptSuXlSjqzfiLTGat0HCFDA2
pu52g/8wtsqKOicWsc6TCNAozOGvNqdyEcRIyoHaeE7n7Gm/7tLEAt2gxq8IyHZTEhwsTX9inrlR
5OkuBia3Av7G5zlRPKKJBUbZIpPNJ2tZsn9lAnGANknrQDRPMIy2ZgUpj8TTD402ACT5+o6Aih15
Cr3r+LHBUZECK8DNlqJBee2DdHGDcWw2jI/x1O473qFSCqOFUdpEezu/zVwJ7iciIpZlKR/iATpD
Nc6te12oqygV8nUcBSzhW19j/9e0S+Fku9Gxt8AHN4Vi5iuta65TR92omfgDPdVNonSLMf9NGq2n
RisKN04JP0vU8E+ftHAPWWA0tf5ed0gBE8SQhtJ5CiNbmAQPfRptS70nocseHnDe5ve6QvPc7y3S
EtE+XndhogCWc7a5OvyZUGMupbaIFkPTvghoXOT1PTiDeDKtyvMLie/BDH4LvZI2qRn9HvVYAgwd
3cekLWqh+BMmc3ws3XzmKSVgElWVN5sSD/n10iKKC0HRIltOkGv4j/JOqaRtnQR/Gp4+gcPJLSXV
h9i3AT5acbsQNq9tmkcUWthIOm2dUh2yNlBFr2xqFIsyCJ/tNgT+pExeL7Ofy1mzh6zgGlu568sX
fZzV7aI+DDmfSsR2yyV04t0kfpAdIyaxaYJPm2zSWOMzCLZt2DwqROO5lqAQOldBuqx7o/dQLjJK
nF1dHareueOlOuI2ZMU8QBNs+kMY978NlbzeMt/iwF1nftjvQpFJyC4AyjLDXGVKtWQ5ugsdeSUq
Zwlt9jj/E7/Hp4MYZGWNo3B7yTIWRUdIvCVWuNUqYgWJQIlDWh4jn2KsU6qdMjjifqJc2+ikoqGJ
FrPAMClRK9K19SoEN26oOwcIuRiyxjucPuUysqyjpitbeBg3ucxXkRdGvyZq5b3lGxZDuid+hzg2
O3kJqv59dFgp0Vv16GC7Qqo22MHWAQaFoGM+TKWt0aU3bA9X5sS/IrJ+26v9Bc349/0u9sn/rpLs
iTPru4mFQSbd0iu5GzvlSvjRLsnDVcsz0OCcmGZ04XDnps6TioafCSt2yjzyeob7qDJ+KWN8+/Oa
58xPnzLVfEufhoHIJS/JlFsZLS+vn3bht88UYk6JaJpJwJ46d/+zenQhYt1GKYJh0m/r5tL6+twh
TrbEuDmQjw+o5CZUMNTRl4lJ4r2iXvWmNQO+2UVGmBakRruTC3Lr21x+neLo6JvtkbCmA5/kmxXF
kysrRUaT0N/5CT6OWFWXslLFG2zO1HCViU87KphZ/qhh5V+4PWdeok8L0JcNp4KLe2woQHt5U5qu
rk1vc6S828n9vdFNYiF0vPwVakrXSaFT//y8z92wk1UYCX1hLatS7Ely91SpwZ08tHuWW1TBlPbp
52Oce6dOV0my3jJHAj0YcnETAMvI5EtEivk0v1mZnJKgfDPIAlqskSd4JvghGMPz5sHPkws1lnO3
52Tl4+hiJJgtjbywsq+DUnk00s6bJwSEiRckgecu4WTs8Cmg6dCkI8/syp2eJy49v4e6sFY/3/zP
WtR3t+hksNBCnBV6U4eUzY14z8xMWU2oG0E0J6DUfAZ7k7k9FCkkWXDRLAxulTLe6zrKO4eVV4Kv
AnYwexJTa1ZakGzCSLkd4+AYl/lB65ynsXntHMzCZRkj+yDxgrQJexBbux28yGqvurZm1SiKcF3O
UwlNCWzNBF6THmFM0s5U6YZM/n3fssPCCnWnWMqzDsllMIYtc+nRN4xnE+ND2Y7zbFiYsyV4axTW
Q5f6t6NuPs1nRY4Da00TPnlevwaptaxrhTCB0XmSOVdmxFdTCkCTD84hVxVQHxl+JbK3Cfg+GFlJ
62NSVwpO5nVvFg4GVOMVfxbWZJs8LckpVvIg0r0e4+wVQKwSEe8HoeydySpuyGZ9sbJquHcc/4le
772kFsCM2q3T/zevvX5KhpJMCpk2PmJv6sKrSEu3Fr1Ndo0Xugtn3sJTKBQty0arajlEBQ70fYow
tafSs6ik9L8NNKfYo8iQ486Jp9Bz5PZ2tGUY1/qDaKSllP0vze+fwJ+vsK5z26RT5hGmnEBtkp57
pBPKNdQrv7LXWa4m6DCmQzxpj7LcsnMvKk8RKMWc8EIh+Nzdm//8y9BN6mEVS8SosohVb0n8dPPa
fGni8sIodEZ6BpPq39+Hp5dKGcQtrxkoiA9W4dN6xjJojR9Wy/RAsuUyrMJ3TZG3LH9idk4IMyL/
kMvTdV2CJVfyBDa5ygjsBnb7mDYN3eL+wstzplDyKUH+cvnkCfpjXDHEWInx1A299xmSnYUro6tW
RaP8x8OcDMYtQhelrVGjjL2z1SVwA5Rkc0pPI2Wf3k8ujJhn5mHjZEB2Qq1FzZqHXpOE74nevs2H
ssjfK3PDXEpatsOotwkAW/88Qp+r4xsnI/RY62belQ5BZwpQOb3SYaHSdoHQGjvWRtGkBzvuduQW
6ctA4+H+fNgzs/IpI6gdBAVP8nY9tR6jRSjKO0Oyj//tt0/UWLAJ/B6vN6OJ0P8YLXFvSOIu3a65
6PHNhHaK9wm6xgIkxvMRGD96SVz3kNhdQLEvg0wSUAK0zfT/9H3+UBQAB4rijvoa24+eVMafL+9M
2eeU/ONMqWOaJi8iu899kpQ3PikSaVVRaxD5eopIWZHj5JKY7szXdUoAajs/dGorDXFV5xMxS9kr
KgoCLZzZLyfFVJDFf9tX6CfDTKzwzomuDL2wMTqYi5m+bJG1/nzTzpWS9ZMiVt63NtB2myonKoDF
hH0g8a3bAIkCw9ui7LBI4j+Z1+emR7zhnTU4GLYTZEtDOGJN79eyPb2HlBQID1l2hXWTUP/ULH/z
8wme+yBOhheNIC9HiXWSsiR5w4IIOHR6YeQ6V+HVT8YUSeuVuMmJcIiETopp4rDfzQnIDOsNybYf
Fesix9efE1N5IBw12pSSfJOXw6tpp28RkoxAt7dtnL3kVAcYLq4gJbh+KfRF3hV71fdXU+p7Rvs/
nJ3HcuNI122fCBEwCTeldxLl3QQhC+9NAnj6u1B3Us2/KEZ8k46o7i6JhMk8ec7ea0P5HcJt29TX
+qg9lhEyrmqwQWDX746dLIp8hH1vX7s447Mq3yaWv3PhO7l07QmbWZY9pc7vF3Pa+f71kp6saXk/
6K3hsLrkSZEvSzN/0gYj2llqcaEreeat+D+kjlqzQE3yNOnWjVoFX5Vh4dOaDTD9E3Jcf/8W5wa8
p5COlJmag8DF35CYeeXpZT338poiOLv6UwB3XFsSeKc9IW7057ECnq9U9pKX/387HZxiObwqskWg
W3hA3HgnSYl0Ef+hCLWy/+1GnWafN50RB4Nrxhs1Y3aKl/c+59Tb44D9/RKeOUGdkjik53q1a7VM
c/t61zfjYxpWHyaaPLSEF8qjc7/iZNky/KEGWJ7Fm64tgGDLQ1rSVMBXW/ThpU3nzOJwyuGwTScE
yMDhnCCT6yQT48JrSRsfQuMDZ/TSjq03r5zcT/WCEeM6zOq7zGl/2hLdRt9HyYWree6pP1mjsIFr
ZiuqCJk/XboekTeqEGUVoPs08rsGLe3vd+1cKX3KGZp8p6JCzEYQVb1qAmPdO3CvIEgNKEPBOeTN
wWMMM1jqgxWj47CCaPX7rz6zuZ4Ch/S0d6N28iG2QzsrhFga9vVUzkYeyXfbvNUv7EdnTMnEVP63
qJbd4NLf6qMN8+2lyqDNbxZqda3UC5aUXowsk+nWD46O8Vg50YUH6cy3O6UI1IYuOlPnBkL1WzbB
td/XeMcJMoSPF6bzJh0u+NvP/aLpCfqrJjdaf8io9uE1FcExTzJs7tfF2AK39HfTCNNAtPH7DTvz
apwa6aWtaWNNhtKmNdp3vcoelOGSufpczXBqTtZ8wFCRpvmbMW78twLO7NLJqnuiyslhDoMVE/RF
VQTfyBNjRALiihAS6C/NCN4vUL/NIE2XiWMGS8MwvyubFGlVi7HKC30SG1xYo89pCk5tyEVjuVap
8ymjoAYfSkBT43efauqSqoy+qez2XkQIhnS+EXesowpoVxAuZeK9Tjvv73fhT8zrv7bcU7ty4MFF
L1ymyBiy7/KxW01lldnnoONKbZO11qryeI9Iwk7wjcQL28mWmmHN1Th+lH5kE36gGFAzmmcRgiMm
DKi8SRt4AI6+FU5Ip4ghCLFE4oavuSjCol9mGfJvRSmDheswkosca20ZzrjQMIDMU8do5wr9xVkz
AvWybbnwHAOweU3C0UhwdO7oV4inDlqYk0xPxBdWDUTBcBpVwgziaMEWLwgDyB9sadGnEQ9eaoZL
pet3WaTNMvddscDHOXJbDtmjYsBjGMpyn1XuRqTpT6i7MxkEj044vBRj/uzTH0TZQanJDeHhKWYE
YDCrKtqV09iboHBunWK4GaipAYyUK6l6D+nQr8Dl4V71170uaCgoi8LMiAiSeFStBfxiC9gQYvuC
O5m04we8gY0H1Uv46aqjozUj7nohdYV5IlI4W3XQN5bTcASRIangd7Jl0jYU2d3oF08hYYtp6K5V
bottOZu8UomyVve+ZS/DXFuwsbGdpJSQZidWlhosNd+eK5p1qFughWV/NfXJ1JifUKX7CXyUKco1
VPFjEaQ/vhU8qU27lJ1JUpgFhlVDkT5VuR5YSMMpV4QoLaa+CeaFFQTyfSvTY6E7X9Nj6mbe68gl
bqLsZdJ7jE687yL9zxkoQdncRXJbeeYPOd9rpxuXStzspDns21b5ilDBtrYnV6VRb9WydWcxHFzw
r/p+NElXE/YyyB5bdEzqXe31pG9h+YT14iUSJ7LNFqDup6ssuvjVsvd5jDMY9psTm1vzMXTCVewi
g07CcJkxiY+i+tUqxZtSWJDxmvffX7AzbYE/L/9fC6pXxRJllE9rE2mSGzVkxnZcYuLWVOOmztTr
2htuKzUMLrzQ/8y/RXrzpyb96xeGba7GfVZS4WaSRAMznwsxbiPiuXRVIZzbUJe5rH5gmc+ZX3MA
7ar6YDs+VJZEIZsHE0rqV+SZW+ZCQwNhO/mOdzlcdL4/r2xWAa9oPqc/eClynDghisYjMKdsS/PF
RJ75jOJxExB82JA1WejxC7nGxUZvrC/b6/ZTQrzTtxfsm+cKjj9ZD399W29oQkftOH05obxGJW/P
IpxQVBztU13Wy6nNY6a8QV2U3xSY+TwFp8zvd/bcBnZyOOswZ0e+2XE44zXLOIdKqVx4aM796JNj
EPdP9iTLIxAxxY1EagO56EIpeOZHn/r7vVZRo4JTyMYGdz/Lpy4n9qsLe7r57+PbqSF+HFV4DJhd
N47nrxMlXqdG+fm///iT4qS0rDKMvYTiBHOIUMR6Agzklnehej1T+5yasCNsB1aS8uMHJkEzvyD5
2xxhMYW3EEOuctNa5mikfn94rOkp+cdJ99SYbTSyV12JBsjOq0ea2i8qDEf294c68x/H1r7POdwT
y7nTmvEhRqkUtcZCM9rXwO7ulSpfl775Dev3hgxGZWmr3dKq/TvX0L0FvsPHgb8ycxTzA9/JAX0W
6MsmWRl1+tpA7xsipH6laN/i1gMKF0EFqR9GV34ybA5nkWvuRp39tyuuBh1Bv5c/4sXI150GZ2E0
OES2quifDdYVQsuxIjkhAGtxnBqrTRPPpdfjz0/cZ99oblQ2qCFD7t3J8TrQSuQJFv3QzluAxP2f
GofGqTtfGoR3syOEm2xg2BmVWDa1NLzwxpyrJk894qoaxm7i8za2rWrPKjw1YSMWQrV3gzZ+lj0S
IbULFNyR6hZ92nOkGfWqJanFYFOetalDECUXPYi9larGuzrKFp6GxTDrLpxkz73TJytRWndVFXY8
uH1ZPTmt/MqH7MKx6twbfbISkfCjW4oNTKKNMalnAVHdySLzgo/fX4M/zep/vAbqyWkqCqOBwoxT
QOx1G3bgr0zapKRKfd/piFQHL3kh7HNLguZmsIbHnM4X8SEQIMp0GUSWJMp9ILBxnPVOeAhN8TWV
pdPrUkTta+ak72yCc6yr+gzH3zRgoSJxvQMxQ7tc0CUHjCzKfo4kz4beoRIo1bxbXXyYRhFFZV/B
Z1xnbiNnucuUGJLhVw2uZKYhwQ2UbB17Jv8JzwdjFpQmwM5pP74rrvfw+/U5c3A/daXXPUEinUof
BykVSbwZ23GvvUDt26UuyYKmuKTYPTdNOHWiO/YQizg3OAZU5QrR+Ov0zUXQ3zgDMqHKV4kFpm8q
qLHVi0LIP6vdv27/1Jv5a/vuDSdlQtX7m6wAmojk5tao8bYM+b1N1LpaKD9ZiH1R1TeCMNwE7XUo
AEuq4cpMxi8zbC6cxc485ur07//6HIE6Zg5wE3+jpuGyK6w1DKc/5ePvt/EM70Ccksw6JVdyiX59
U0rEpED2D1B2juRVPPoGeb+Zda9xzKugpdaJKjnFDIwmyomb1Il9z9lpoN6lGwxLSqx//0x/Dtr/
uvbGf78zp6aAtNyMzTot3ke1PqKAiZZjnu/o7a3C0Xtw9eSpHeSr5WtXssl3LvW5Z1arIoxeSzYH
W+brSK3c7dB1i7GO0BfW5aaG0SiUQZ21bhOhyMUq7FdkBZpa/3nho59dNvT/fnZBZkKvDpWyJqUA
h3S9NQb/x3DVL68u+wP82F0cGK+1US4c6czykufFdrqlw4ElDKxNYrcNvRObzKcsRDODEZPc4CQt
N43bvLVjefDTLl60OttWNjr9TDrle+Cad5r7kzd0u8s0vW3K/L2Lqq3GFWssb98EPs7wjKlV2NZX
YeR9t+RzSK8G+TU50OvNdO0EZTWQg49WhLDg3fzdrt1rEzWQ6+dfEcgULcuOYaHeaCPW0MZ6iA09
WrC6bQy/2fpef9TBuuGtA27k3OR5CoddXKccMRYVh7k8dhBP0LpBOjqSoZJFEUHwg6hw+jbDTFrm
a6bn14laj4914z6VDVvF2FkA3Kc8nR5IfZ8eprrfb0BN+kM6c/C/IeuW163lXHs40eeuqRN3kIT1
YVRkORO6N7AAZt/TQ6S23TCP4uQ1NvtjwPkcH5d+n3vaFc6mD+jdeEi6/jl3wm2ZVT/JVK37jX3I
hE4RQaU+jv57miS87aH+Pa0CHbeDCf1Kn4o9vi+qlI+4tPsFCHm+s7zKm/DZYBEH18cUzcLNoOUv
FdiBuSEEFm0KqE5XMHzVj4lI1VXPcbRNs7U1HS/lC1GlV2UWHJhhcYDvr2ujBWKD4K+U2+lYPrW8
vDB/rhMoxaq478LojS7Gd6C7FlMVyEU2uGR7fM688LqsSjao9kpy3hgAjc86pL6Op68aJUaCCiXA
Kd8AKevz8S0ugkMSFY+iJ4fIVvifQSsTp8nvi2GmLctp4OKHxjHL8eY26jER4WeAsiWQxcpiYuOW
zoeloCoy9WXuyqvJwzAt0IXilzNb4CCPLL18r4h8pgp5joKG694RzIzNgn6wM2tc+dqEpE16hRnC
aBNbK8K/qBfPDS6CIEhGkha1o+5I8kNi0LzaMmJvDSMSYUqpb3GN+fisqHJKnNV81ywmDUNufUNx
56pBF42UAXT4OHshYvIt/VDxFr1RDFsC4ngS20OdVcvJyQcrHeN8sp/WmES3ny2nh1RU8I+iyF5T
Q947TIcDEM7xQWsBPuhptoOwdas66jWRzhgyR3drQ9bHfFgTXWmuQlP3ydWmw/T7snOmzDolCEcu
c/UUofWaiWQMMsJZdnWsL3//4We6gcYpPzioW1dxE9bJrEqJP6DbZ3YY9APH21cd+d8GWn3HDhdl
6f10Zv4oeCS9KHsmSEOZgs4Xv3+Of39J45SIUrnuUFQFlrk0Kp5MngY7yC6UqWda51im/rtqV5GS
UdWlyrrLvPXgW9tIIbrB6J95vdZUgUeicW7NqtlAT3uMtZ7Ky3cu3Lyz1/ek1KjLvE1T6KprP8bl
Xolto4mrUnG3Zipt5OTVSh9JuggT8RIV9qNaY9YD21yM1jpVuwsT3XP9CvWkVM+EDHWU2UzlY/1u
WmbjhkzsxMTg7iiinQW6cxMnBn/K8qPdOasqVi70K84UIcap29wLWVqzRpm0VE215FELCJ4PGD02
QbUbCr+aD3m7SXuhbmuiWWa2jJx5WAXlOi2rXefLQxLIeW9UGAlprLIY/P7I/dEj/d9KxHBPKpEm
LWu1Uu1g09tQuERkl0ul6DduEt8livqQD5AHJjdxGkUrBv5XVee8Sz198FRgJ442POB1WsuWL8Ca
/EqGu78oW7NYEND7ODW+lL7YuXmx1FziNXHbN2mwl6ZtwwU0AaMq2rpLNXMTaxi9U7t7Reb0pATe
JyXGPmriawneYepx+i0AGS+M9gwmyUSpiCTXXQgVYlg08qWP67dUdGvX4aOWBVHNnereplZGbzN4
KpmNzYkKdC7dzeni/OuinZRAITze1OFEtukUObd6057rXWiyF3B9GvlVeOYHedovRae8cTp95c1D
OUGONkaa9PnCjTvzEU4eZjZCwhbxJcA1so+6ll35cbLWtfrCy3JuKTo5e8LnIVW9R1fSVdkN0s/7
XtgXxlzTS/+Pi3dqpc/SNGyjCulZruCOqIU4toVyIxPnyibp6verc27FObV5Y2ys9VFtYX9EsEFk
G9xVunILs3TeVsM6AK5iOs2zRjE1jyG0zBR7eLYoQlIy2mfW2F+YWJ77rier7hAo1dhM/dgqEnc6
JOMiLo8mwBSmKpcW1+mW/Ot6niyuHGJAo8jJWqAra4cqoKgR4DiDucsMzE9yYvaVCAW6USedczQP
v1/iM1B449T0HeZJHsBtCYlX1Nq5zBRmB83nIFKCbqdI68Y3ylVtWasolbCZMg78jJkG3llXu0kS
e2v27irUhrfBZwVu1XFtNsmDk0ZLn2CIhR6WW8vDHVPlw/vvH/nfJ03jD4nsr5Mm9FIn9bIuBLzZ
ANWRmLPRUCc1iqzff8G5232ymPZeVHad1uAVDt0e4X9zIAEGJR1brtWrj7//kjM9MePUjR1bhXQ0
wW9J04h2eyqXTePFcGraTZ7j+Kwp6cqoWfgw2CnxHz0rXRiZ8zFdYquyj7LKrvEuPZhDfajV7r2m
bRjJ/O73j3duR3FOViam1WUSQZcHj0b4lAorSu8ZoYWupixQT4Vzjmios81rxdD2Su3++LG+jbBM
2Lg/O4kiqGz7DztW3obMOjh+fbRaZT/kxoNvFel10kGnMhVtmZFTGkrxHvjGIlbSGzPQAeNwQ2lW
EVFqQMbI65+iTN9kVrw4zvAIA2eZh1U0s7xEgxNUHacRjVsou4S9o89xrQelZc98P7kCef5d++I+
gKg0Gc/yQh5DWd83Rbd1tPA2kfmFlfxcaXbqMA/1WivAwYYb5nH6gvqSr2ObM0jA7twKAcdGY/wU
BSKfc/TBY1wtUxnsfdW48NSekUwhTWZl+eu9SAZB1wwA/mYMOrIb+hr1tafuLUN9cDOMfJZjrZTG
pO/VfvolwLnA/pATSp+X+feH5uxHmOYCf30EQ0uSeJxyFHC2EYUXyAgAUnLIW/WpU/xnheOdA8sG
SHm0KJTwKVTDXaHUP3K45G4+szicWsfNzlCHPOKxNUvzYaoOE3WUbAWXhj/nfv7JMt23CtpWl8Wn
juOnST/iY2bKquHpwhWcao9/bANTvvvfV9DOaRo6Bd1cpXkJ8aMTFcfhfsG2Tbd8lTcQI65r62fq
IQdWculYcaZOsKd//9d9Kwepjy2vGgcmOdXTc5n4jG8+7OA1CI5MdqFsbdPUg558xM4dc2YdkksM
orNPzcl6G+N+0KPUVEC2hZg9bEjvxrzXSFQPjkzxZvzSiAzrOlKw44PUUFf5JQD1n7nav673dB/+
+ubFUNgurG5ljTdxzu+zU309XQQus4iTeT7gm1EnR/zIHqZbTzVT28wrsfBimYfxndorrbj4aaZv
/K9Pc7LokjpPtu+A4rjQntP6Z6SuaWB2KsltlDorPogAyTy1mPikpfbcON+/P3Zn8BhM9f97GRwR
1APOdbqr/kuocMltYgNkzh6Orcf44A4EktbkTxCu84kwxE5gZovCuKpCd29227HSAAiJeYVdqSpI
9zzK+BLq9gwk3Di1RgacYnyr0QgvG64M0p6AAYb9kX/m8c8E5WiSrZ/hTK7EEo63lRu4iVZWdO+j
WQnBm3nSeyi1FX+hHsZjpjyAqZxJs15UDnxHYqSjrxo7UrzLgD9VLKAmx5GqFYuJCg7WwLmSRo29
9xq0LgZ0XOvK2tCvWvNjwuCgPl9r4tZVfoYimBeYFMJ2pwt14pjwMeP62XDvgKuI/g6M3YWK9Myw
wTi1dI6NwNfjkrXauuF9q1XbpqVLbLjaNmbY7TX0GNUxfAiM/IFLcKl/c/bXnlTCIW2NSKhgyorU
vXZsdY0jQCFUpqYl1T8VUxcKJiXnN4Qmvf32+9N55shvnBo01TQZO1sNyClIm5cyljvDwY2RRtZ1
jtUavvHGHLud4dGwciyc0VQhF37zmeXYOlmOC/zlVWgLDrwB24kgag7MlQO61mRMPzfGZkfJdSWL
8JZ0pAlGC/66sqsL++l0Vf+xHFgny7KMyDVtOielm5PDaC03XWZ/F5Z71Tn052wih3//mud+z7Qc
/bUI+oAXNBFo2WaoymOiVt5igooZTXmdpnBhlUvYLuGcq3qtk/U26A0vbgYuqG7Ut32mwrhMUFaN
NuIpNFde2N/5OuBYFHSk0dxElgGwVF25jdjDs1gSQXeTdsWrBZaDoU+8CGs2iHjEdNgWV5XvrRQp
NrZnPqlleqVl9r6ZmP1B4K0dg8BlX5rHAf6coZmvoKpH3ldljdz0Q1N0xi2qxaucUWrLRQmxVFEq
AcaJOTvgxVmU2Te4mV8bECO9rL7h4DowP6xDr+nNTBbKu6emy9LPl9UQfFRk3MEQsmbRhJhrAIaO
lEMLcvl2AOWPLcyQgC9KpXstaagU1LzMatUrwg/myAHnuVdf2yMx7iHnPb0GuoDyqY46uBKcvHEy
RA9iQIAUqQurn0JdMwmWdrz3NGNVVPE6d1LUX+ltK63u4Ipg6/rG3q3Vp6BQ19IqXkg4vu2HHAOv
68w1SHaJM6xqiJCKLVgz7fwhdTrCvDzjKVVAMwWad0Bwua3c4VP1om+Au/ilChmCMnDLRVoJhvms
erb1k6fyRdAhWOR5edXH8rEzo2OoFuuw0K8bfPMrAlXmttGT16UIkkfSJVCabT7F1GuKTcssJdHB
zJr3jNzPuTIQlxshHkla80AoI65Zu7qxBq62r1cAn11tWbvia+KF2UUcLQNpqytaAPnMQ3hBzs4b
4OK9bTvHbCh9RhRk7CguJngQzcsks+GFGuBPWrCnHQy/eVuqjAkZKwoLnjSBp9swMnapyBpkjEG0
QHP4TC7Ag8nG0jS6h0cmpQ1bTZgH3annSgbNp1RXYZw2i8KnEK8iMMS5fBV68t3QlFMtZuFE5z7z
uHwFnbuErworMDNvtKR8bIJ2bTF5x3bzo/5/z2t4bGvlW3QRQchm9B0pA+LoRn72rXYo8narqvbC
tLg0pqWS5FC674zvtwVeRTUeN5Buo5lwjc/Ezq60xH829BARtH+FRvDdVTjcT7faVY1F5mOxbfU3
acqla3r+fBwk1U5afg+DeMH01c2iOrspBrElmOM79KqbUC1z4Ew2CsW82PS8XZVSVqSLai+BF71p
uVkvUz6QUms/dhp/mkR3qrJbiqTf9HBYRYAs1fGH1Tio29APl4FPikef+3d5BSlMDe8tx+US6qwW
ZeKtHGlzOjSLtdYod3pU99vpZTIURCE6OyxKBH+cOaPzbI9quWIEzDGSIxEoDS6CV6XDLPT6O34r
eNshm6dC2ydJdVPW/d41I5AtY3nT08sgzBElLPXGNL3z7OYgEdvPK7dFg+KSz4TjoO7kyjHFztej
2xoZ4DwoeCmy1L8XZVrNE7isFSpTxU6quaX3vCEumU1p2y1jJb6t6VS3bnsX6NQZfXIrih6Ji9gr
EiZNW1N1i/YQRc4yK2uJpJCedlhrTwFEF+Gq++lbR5oyG3DJTMiRVkS3aE1uiqYifR2iTdTp5Hll
4cHgsEI5B8aFIx/O6GA2EcHdgEiU0pliq326to3pzzikHauyvsFjTXy9ujbJC21FATlb6J+kMh7a
1F2S8XqbdCOFYRI+B310PzrZkzfxJJW+m0f+sBgGohB851m3w40gkiYyeUq6+Gm6ZGpZPGjMfHSr
hHcrFrbrrgqluM+Zso7E9c1YGnZaBi1d9246HxhE4NFYkOZTUpgz0akLLUhZUAvUIoiMk0XDKmwH
yWek9xujwMfWOul97HlXWPu9eaTlFbxmZqagTpNbxm3OOq30P0Vjn6NTTqNta6KihUy0qQPnwwuM
W80EH5kkHBqLO6axdw1nhBVBMsles/x20efyLWpYULDoM+1ol13G/+rgSZypIQbIhOzR0ljBw4a4
WSRr0SSoD1z/ELVg4uMMANCEx9ZgTAyJ4SAp5rIMDDGi3Lgh/Jvwuui6Sr0HuKmEgWVFOrO14DbR
yicnqSDw5AerkXOYhV9lI7bwxPuZbmggo5OlOcAgUrIhnncaE2jyVaZGOu969dmMycpJuqNTWwvR
c+L2R3PH7riwOnfNvdzW0A7roNeXUfgzccAnSJNNv8SN31NiYcnnAf/sgpYp/Tfp4BEMRmcvRmoe
gIJ6ULyhf1ZmDRDrtNdXhaG0eHXk3lMCWHmImyXqkLIcd7kVEYxu4GoRHfGoBr3+Xi9WFNiRwHXX
y21MvxU0QkM9N9Iqapiv85MDXd1nvv3ZB8WtiG2o5BpAbVOKmddWZLQ5zVqWw0vMRiMUJs5k2s5q
RBUzwYUh5RMbRg59PcivIJgP22nLUayILCQzvCvjol9USDml6qzixJ7HcIQep4cZqttB5yGOTfXd
HN1FzEBNqMpaTfx9iRRX8d1l3EXg4q3iwfO7Y513QA6Efp3UOXCszmMg7Vpzg93a5LUti3gbg+1R
66/QcZqllTULQjhX4Lw3qm4vtZp93kmPXjC8JqnxElqwxUV13XiSSW6TzSOSuCutzonAtR6DuF8P
LJVGwf7FYNrO2pfWA7LVKcOcoL9lqOvzvlXBgWfutbTju8Z0VjJLSIFsDrVIONG0PBfQbilB2Oy8
8SfKlA+nS7d6zGlJ1e/DnKz7KrjFDCRnfRhSeQGI7g31x4Ue0fPkdClXOctQJnYFuKvRvWdKtitd
ZaGJ/tFRrGXAWaqI4o/Qr44qswNyioy5IOcUfFQON4wfEhflTSjkNqmnw1Oov2tZsnWnn1y7FEjI
nmewu4u5ZTurweyvyHnaGCbBnurgkM5YrybWj97p9Nw4pMPQTudtk2vzUhuQnxhYNWliTM9wWBB8
7CUHcHZz/q+ZK/OHIZjApsG7nrCJYyQhTBegH9MMNxTPqAIWDPVQ0tuIJ+yCXdbpHy0Z713P36Py
37d5tFRj6ypXiq8YOQkQF42M0r4ulpUVQb0PZmjKqzcingcBDD0BKu7vC4e1IDQBBBhquc7S4Sm0
07UFfbjimghpbF3RT7rQm5ZAMM8Ol1Dv5rnabbgOt8TdsbMB7yqIz9R0524yS/l1cGdDN58SwpZx
ku4Qx6yyXD3mndXOkQoCuE/ZjWK/cun89XvHEzeBkxG3IJKjEYTWi0GiGHmq7gHftrooXLwkZVov
xkxl6msr39P4BYKg/jXm/rEui3LNrhlh/vHDZGWVX2bn5vRFim6Rt8NdTe7QTA3kh8KqtgrD6svP
LFI1riCsKotoHG86Wt+1aDY5coi28okJAXReDhbBBfa+97tontktvQbywEjSXE+NJyXo1l1lbiiY
tCuDGTfgNCar+6lbVvQGmh1jzoR2xY4KJ5/KWMAD84IftWvWCcmAOseAIO42Ab6Gm1oEd8R91/MM
9NACndKjYulHXYjbhmQ4sxs+41yWK78kVCsf3c+ctUqPB2jy7fAga+tIkrW+sIpmPlmk88K4UYA7
201PJKKz9lvHW7kp97FGM5KI9iorhkc6N2FB5FyRltbkxjhWMiMcJn43uJypZW5Mk5C2Ahs9sUIb
R4OJYEIfsbsXdEuHkopNIxLW1lmw0vKO1OQHpRfrjOwMYhciqO19fue25EjRXvaQWR4gFq/LPFkb
VnVIffV9hPjqIqYKkuhGlONzG1TUk/EcKwDvm8dkt+zbY6yRSpl317pJjFHpVDXYMBPYp/zw0lwQ
rFAOe2mLnF1TS6h7CF7DsDKKckfc2pOZOi9h1zGoZ5FlvZ/rjovf2Xo3Fe/bK4ynPGWfnUaTnZMN
M4f1Xij1VRQl98EY7QOlXuWd+JJxt03SLl8JwDGtW7+2jvYTol5tM/2OXJcEWtu4s+LmFaXcrWmI
K50Ehmm4jlXh2NWOt8xU56poDHU2ugqxd6gC0YfdRWFwExcc5qJxS6Zv8ue/ahnPWETywLYoCzJK
Ag3+U7MJENl+xkZXclQoxrkV+IfBCZSZ6mlAvWP7Uxv7e/5LgTXEVmdupcT7xhrvOml/lXyJxDEY
SwzJfKw4F9TWczARCWuHu+C23zl2ziWB11d2FTygQldu+oRekmfcQBDKd4COp7Q2Q6yjDBtRqxsK
LByrWSDo+cZG9dyWxbNdYWXHGqYjrJ0ah52onn2OdFGWl3MP+e96FE2wUFjfUGnADBK8vE19pYs2
OBilh6xD61RW12xua/Ua+e4alsRdzNhv0AvknAKW0NhYs3LagyL1gKZmGfoA3SOUH0xDt6rvXwkZ
2NvB61lrUksFCmEps7FpCVb2ntQcvxCbs+/qy4JgrDmw5bVZmO1MU7JXIVuUR3+WTU/uJ+eLjsVq
oO2KB2yhZJxt3NIjfw1Zup37a/Iw145ZfIxDsNMz7hTJ7GDLdwN/VtHcTw8FkWcPXhCSBqcuo9qF
olfeWsOIJohA1ZlFp5Jgie3YjTc5/sUZMzkCFe3+a6LpquPwzRjrEJQs97RdocosJ4GbpwyPauls
497bhkP+mLU1RUjxodc2C363i2mf2tD2eKBee/JpZ2Xo3pRMP2zhB3OcX948I8dw2cbI/ZXyrowC
dGXhMs3Q/qeJZEd0kZSk4cAmxpddVJb91TGADWz/Xqayx8HGXyds6xH2wL5r5EJOwKWBG8ZweKar
w8odrZtJ5FhxHAhkvsNJazcuOyWt42Qw1zVYgL7Lsx3lz7xqxq3fmxV90OIpdbnf7Lm7kX7TbKAp
btrFg9BybZvoJkwZzMgOVyHMsbOJaqkILkVSgfbXOyJkSP5gjhlcG23MIL7eiBCBQFbsvMK+NvJy
lcBV8RXFnBmBctQjOZ8es+lT5954MEEkLDVhvUyXW42CRRjWb6pdPGsCMW9iTa1v1uAWPeiArjkI
VY6nebXOrfLDnCyoKluZ91mjGW3wwhE4iPMnWZjyrk86dvr2U+o8gXyvxu8fRllsqv9H1HksN86c
UfSJUIUctgRzJkWJkjYoaUZCzqmBp/fpsau88D9WAoFGhy/cUJTXpnW+3Kn6baryXUmCZtm3uI6g
b7aUv1EH5VufDQcXUtwAZo1s6Orl5ZEsalPxCqxKRyIDq+iFHamVn+oab6B1/2Yq3FNFoXJnXMum
eLaB/tLZlg92i/I5x1Rp9ZvMI2p17J+hRVgUhR2IkblzMcRvrzfboPDucV25C1ukF93LCf5yhllO
yb7HOCoqvH3beEt3tjFqN41FrsL/a8xflP7ebXoXDOfaKPOT3SRv5tzT0khfp955MUrvUhfpqhK8
T51+pBbOJ7VOr+qMcJPhfqmJflL16RwJsfQgaCJ23mJhUFwURM8lD0PvqHczc1LTWwUi2lqqspT4
UpFbWGSr29CwF3h/3LVce6n7bDXY7sGh8CV/NrR/eqC+jRbuCk3/HWNjNQu0txPgtoWcd4q2hCxy
DYfgImIb2CXncfltFcp7AmhTyaeTExm7PIxDnKG8XQRyUw6DmcOqmJTvzh1Vv8LeTi+DV9Bq41qO
djc7BOzO5zTpR0++Anktic3rQUMuzFYMS7k54yN2z3gooD+/Q+WkxF7OZ4HUL/zWllK/rtP9KZKP
1mauDJQOja5fw83MlnVePD0zZgimfSlQTFUme0AYnODeqgz7bn7qNXlfqD+YWVIKaog4bjBcJ2g/
ys2upOWtVdYq65JX0yHGNntsnvOyu2CsvNFma+WA65S9HyhcTxKQpUQwjxX+VVO5ko0HHggYdlFO
HqYRdbJycf9ysIQGvw3eVByKzmPWJOlXWjZvCgxEe+5eJnnvuJxK/NcUVccJ9Z5EsjVmlESJwg12
3ajbKsW4VTz8rzE69fWy+MuefxESqV1YyJArdeoxpPmvqoXkISYl695uP+0u0VZE8Z/yL/5dCyzv
wWg6lg5lGMu1/IKw2mGOSWIru9KrZXhPUY8auyZyaH2NaKs7LEyTUjDcZ/yxMNcQFyx2wUt3Y4BA
dTv5dTG+KzboXxnhpBUJpYf1u+R6VEjLF0FGmRXVPWybKuSKxnGjz9W5YGhReDlARvkztdGZiL1c
j7VK+aJ2cwRcnVsDCH+DiLeyqKf6j4R1F6oBMEFfsEx2UWydc8QfZpHcRG8/4ym7Op65DaJgWKuJ
OiyKeGYj0TA2yval0VyTrnoUkEVXRaTtOsVQfYUYZN202AbmnjdvNEXJwSfUHeomSCoVfUdxUKfd
ob9RtHxBC3Gvkv3Qc2H3bT0EBYfs15rbY++KQyDaGMBQqSzajkK2Dq04zLo9NIRnnyp7id9B5nxl
0ibrPPdacdRe6ilYTR23oPR/J7DncYuoOSAhQLKcq6SberHIhCgWQ0jQ7uQ9MkAFGEsSA6sIdq0o
jiq9yiKVxVJVmgkoydWypmPfeJRF3RzWUJ9f5QLtFHL6KO8fLekBrcwoaA56Gh87K/Zdo7x6huUP
3WcSXYre+MjjxJf9zp6aH0qlUDtq+0vp3nrYaY7a70yA1cgfVqby5og/bCq18VSoCcT8XTO+U9b5
/adxF23+kf+DpQwbOoUUHMBj0sF8Cg5TNm/kvp5JJEu0aYwnV2SoFiq4BWtErkByX1nhAx9qRmfH
oezxE1YbA/muhRQbnxw2s6Nj/Y4qhX4kELmMZeGzqSsDGqc2np+lQYVwyhaNrLKWELDDZD5ZPBat
VDKhDYvwzoE50S4d3B++SV0aQ5U/PHyvQHgwXmVAITPaWrfWtGf5LT7Fbn8Ih5eMFo7MfspT06WX
98yJ77CvJVQPNZiI+Zz6UrsospMjfYs+pnBpKWfJ9yqIueU9E60hTpQfY5euR0SDHQrqImlec7si
E3jgzoxkwzpTnSthhC5/1rnHzOpW8k65FQC5F+5L4+TzUE0udKxheA6GUw4q3Qt+KLntMqcd0JLP
g2lnQjrhjfGQ2mxs7OnptD/F9BqaF/5SEqwVT6NURt2o6yDxn6MJ6BEbgFrvkXvvUKfnH7esHxKs
QEYhX2HjRr6WgqHXz6VMGGP9m5/wVc25Gzl0DykNtquhD8/5mOzaUmot5vEl7lTyUVUg7Ji8yVc9
GCBTmOE6CHgkevZeXd+r6cdy2J6AzEejQjWRLtYCG8BPRHz2iC7cJOpeChPQF9yl+vAiE/PBYHZF
43RxHdM3+vZMmxxYMqr79kLlpZQeZD2OH1igpfZUGPq6fQBk8xWSF95WDRuuHuDYRBsVQSKJfGjZ
4fgf0jbNFgyxz/2UmgY/5ytpz/yenIgx0iZpeKc7H3h3uVAk1dxAngPyg9WtE3LCCXIqQ44DANbA
1Oz1Awr/rddKrIcxl2fAuM34xKxuKz8sIQRmaYR4bQfYQzkldcDSW/bZq6urj5pXLD+ZYYfsKxUE
kvou0D/UywOfYcXvvbiFKYVbZVqi0bnQiPkInTpO3k6F4qkQU3dLvBL6/FIYJ5FB+aSTJK+bNq8u
CQnbszMnLyxsPRHkL5yCGhS6caBBaC9ZPqxO+i1lpC+LYTiN/PWg/aIpw9vniYKCfd85VGiKB6hc
FNa87FgI6pjvzfhdCppx/0PUvo1oZnjenXEetOx7wm1DAiGapHppRdgvGs9dCRQjmKNu9ZTLSt4c
HyBH5t8L189cUK4Erd7L5VEN6aVwXKIisUtUuIZcWj7XLAjGkbzRMOt21kr63o7vjJXUSImi9I3f
ChAJqYOB415jUVlI4VKbaw78JDXCS5jfjKb/Yf+pW2PPob407Kt8laYWeUvK6VLzIoUQIvdL3ozk
uPBPhXK+iwC6ySb4vxmXNuXSxAglktNqI7UfJPQFuFE6nGSsJ2nMjKLTWzv+YV7wX1ezTyZJ2WCH
dCQwBXrvihBo9qvUymI4JHCJb8ZN9S5tGbm2FBfpvW9gKzwAronrysQ4I3uyn/IM3JlUPy0JYf7/
1+xwo6xhcquMt9zT+Jmc3jntHbmPDXm34lv/fcXyfYL8W03DjMK1gHXdAAC0FshRLwo2Mnaj2v4N
kofNPEoZVrO3OApHn3Q8Y/fUnXeXA0huq5Z+ok34x1ZP3J18yWmibFlJTv2395Akmedfh+ZuEFW0
pOOlnIFUveTcC7RsLdN7ZoOub5IQ6XMNqwjcm/D4eUeQC6DmGjEc9iFVxxxxQvn3H7oqfQe4LLMe
SjVyCCqL7ghX0gNvTTNbjmAQ/lFRIbSCwQ+9YpVkx4F1YrF4Iit8myGqyVFqf+SBxnhO8f3f21Hf
M55+bG5Vd4oDzf9XbP3nySEPOiZKSrME0xFwTAwk+wHbCBeSh3HX/pGjjtuHG4V3bkEOeuh8Z5hu
y+g/QR4vte+d8sHH1mLEgfTMQpUrQ54cnPDRRfP6haXSv+iKNR8h/4xpz++H+rnpSqryfwAqQne/
yd3PiP+Bj+S7k3NB+ocwvbiS1HqTE5FPqDnHe9Bp3E/MtqTPeOxS/5VqhFwZ7MXCDWK/7u/QWxcV
oQOPxWAIrSZQdv7w0TyXXK8jzFG9WXGitFQHGuWjAtXGfiO1dNjstLnZhPFGJ62pACZUlfUi519U
ShgWVb9/syoipmKf5IqcygOn0txi+GqckMZfyo0w6N4M52B12hp3P6oC3wJSNP+4pMQII+3biGIL
adpYihU3aRHR02W6SFEGEmnsL/Boq0PS1XTXFp9x0i9lquCa9VLeBOFC5RzY6EI6j7xzvpeAonWc
xJf7auPK41KenPzModbHZFOpxOVQyaSIqpSwpDu24O75BR5u4uG4+X8+Oz1Ie1ajEQADtDbZ8KcC
AtCEdDCr5ginemFqbwyPDDz42IDn/e8d1YwjLsUy7OAbcgdiSnB5ZgUjMWe/fJc3wjdlZBDnJ7xZ
N9jHtOPT6ocNbkqLHhpjH2DNJxawH5dyEyp1l6bUeJS3G+lI2XH5RO+udmndZTSoOddI4Darrova
gYww3udgXaf0nR1vWeM6IAIqnT8AvbAVYWTem1BZRu7PTEcqAerigqs2nfMIcipIr268d/OzmP6m
SgWe46ZMzcZzumUam9u+NDe4vA1qh3+gFLOyf9r0V0t4VgE7RT/LHTSldDOSXTMhIzFwbLSXioLE
gFGzO8FLLeNNzCuLeAlMOPlQcvD0M/Iyy5lABOvwtXxEuUTz6iwPEnkMB4F5ZODkLGGvdYJP256W
RjRFywyrFw1jhxCFAfLtMduU6r1Sf9sIMpBz5um1ACOUJH4ziRtSCjMeehVQLz+U9Mcy1aVANZy/
cmp0abJNJsUm0jo60sM/NFjJWGF7oD3nEtlmCYkCEYoJrTSnMJzg2CzWhaQFxb5nW+tuau8ZJNNo
/qLRuijpRidzddQ06OAGrfMf/ivQjCxMfAc7MEx87XBhPOcq0gE1oIAM3I7vcud9/skd9si3JE8u
iITCQudJzPSV1xmqf6S1hIYlkdUZzxE0eallW/oT60kQdtrYDYuzOR1EBVcZW18mhagMer5naR/D
qHSYOPKVzSJXo+I7xyKWl6t044kfOviY8FVKmjRlG/mHfJWJ5MI/gIlu/EodM4eK4u/Y/aL+vHad
r97ZR+UvHL1NG1cbYZF6/UrrPPXHcaMXMAIbkXq3The3iHqqiwheZX5MZf6IUhLrNFo5iVilWAhZ
WKVUNOh5SPBs1wmtQ/AypB3co42rvRro5Gf8giig2BXupfPmHYPGE/dhfQjnFLJPudHQfFpDjpPj
OXeUSOjsd9SkuPkWejQZkS1/VGXmfizQblOtTZDmFDcj7Es6ULHu9t+b6C68H31QFsIWh4R1waM1
KnJ9inJNsmDTTQaiLzpRd3yxEYl2zjT8JtwXY/YKb6BR1Vabir3MRI5MTvdcVvyJmRu2aOCipADV
HN7dyFy43pNZLk/CaTpKNbIgAvchkKjqd2w5BsslIeoPkvZY4+fLtUzQWE2VfgvXmLaaZXkLpvm9
LBEqyqYTUaXsQDY6YhjpV4Zvohw/xiksvdU8XZgVvRt/tS0OKkW7x1Nk7VXQRbtq14Q3o3qK6j3J
oOUGcnA7Lcf2yT7UGI5ElgsKO0C1y9s36e/EW8+iZy3OrAzpxmOPZ0eiRotbxVjWgfvvAtbgq+Nz
Vn8mLHs1PT9yVemfwz8MtW6Jl1BpkNj15AyVt9vwF3Lp8WUHSoJfisE8gO1qQnuFU9i+a3uKlca+
GLFGpKFJqn2K+kMCUIxHoUASde41U0w6PZz5eGHqkXkLqHdWWn9X4J9ROFG7Xa4mvyM6wbQ4aFYA
izJILMO9pdZfKt2COCpBwbJwrID6TFT1jnRs9ny5zzb0BDRPJS1L1T+Y94RLO5JW4SliozerbGj+
dE2xp0uwjdye7CoPL4Mmfgej3II42hfgDC3cpRaWyW7tVvMZ6MOnNQ6PJlVPnqoczLAYcQOCI92o
GnQonMNp1z0yLKvUKSKpEMOXB1uMouC8U+2Kgirup/QYQfpk09Y0mw/dK3Zua+z6AqRyDW2mgVUG
Ag1edqJiTJUH6sJ0Zz+f3BbwDCbPyGHl/oSMXQt+T96FV7aFb+d1gFRe1QAI96x/UCSPvcLJPBa9
7Cu0TeIHmVg6nE9nBMy9ZaCr+SkHfrdHCmiXiOLS6tpf3eoCv9Xr85xrP0EAZQVxcGSlexq9tg3d
yhiI7UMH0dH0T6bpGPqF2cXshlcaoa3fjdTflG74pipHUZkUvnLUv+EMkrGYkRa36mpfTPoGltY/
xInT4WQZpdYe3S2wN9lXbU67LsiXzqj5DNBl5OVmSvSuk5ZMbfrWhOUXZcwHNVlyx/6zgEEjd84S
Q6UCqVcYA8soUld9zF40JlRNYjfau1r+Qdh8ywfKMXSaBrxyFBP1Pzaraqi0Rd4kn3Qh8mUoJnYa
HbZ6+bC7gFAyv+uzQGtXIyQt9eicGAWt7JqQCJsy1H79YKioNGGS6U9tQ6ncWgWILKHs0B66cPb1
WLnQzn+ao/vremwSZnWrWLGKlh1ooi0aDbU7mhDkz9MnIDTQXrb4EE3y7JFp1NP0Q3eyp4Tx1pWK
7B+lsbYJV15hgSvXaM2zYYODKlBO6G0aNQoOmbZ+8hJXw+8rmJaRpZ1jI9fZH9F60ULa9qO9jocW
aMVkXDvVOqEHkixCFWUPzR7vzWT/ouGPsmE4vHlGUqxikX+7UbtynHjnaI1xGFMDyyodTdbgdeyt
s0ZywBJkeqQ1eyiReD9hKE/ArNf7GKlOSjrlfjQJTxrwa/femTFmoEnXyGq4g5JFVlP7UEbQLYxg
vY4b71DSbS1GddfP7r1TE2OhhE6+UqaSyMKtXwzpP5Wrf+qowRvV9gsPu9+J44hpEHptu0gNEs9+
Qo+9DN3Gt+Z+lXRJ51vSV0tMlHu7MP+wJ/r8pvfjovpaNyCmsf3YAVFZisxe1gmV8dJMQmqbZOhO
EO6IJX38pfJFWM4PtIYpmvc2MF5O/j5dipgGtj3fRjsODoHnHiwbKUQyVUuJ9raiEBDqOY5w2gCk
Y97pwfBhmPVNUz+Djkaw1thbSzhn13Vlu7LZu/28DGv1L5oZK5Plb9WCVqESDi9V3Q/LEV3XRc9s
DsHnIEAxHgNaaPPgbry8++oMgQCr9pmkHDmN8mKP82p0lVPajXeHzM0wkfhri/p7dFBM0SxbnCBr
xW+apWwVSu4LuyRUzwD0uZku/N6o8VcwDZQknW7jmtpf0Rh3RU07X2ncp+30FPNwSEqNeabokR1a
3brmja2twHs99C5/Zt4QbuoQASeMpMp0omLuWOyARLMZiJ5R79bNlCwL8oGl7Slv6Qz9UDPKnazt
OMMwUWOxzxliqpbiCLql8aqRSckw7vsu/1UUUJ+ODfyC2lvkRAeED5Z99N7N5b5y+ve4rpEbWtEy
X7f5iMq1fXLD5FTnD849ULEfWVOtEmc8OVD8wIhtHYzdKsVm8oJz7lbIpRBFEGtRVqZCMt6k07Am
caP/AvW8ohZjPXMKKZy2fC9jDDIWnk5viiviILokMi+ahJx12BPlNfllQiQyg02bWSnoB3snj1xA
Q5NBp0Wcx+odhOJCnsUFOUxCeuqS/842+FD+fwKIanQw8s7b/Cocd2X0zc0ARxQ27i5I5o0SBgib
pcWmdMOTZonj2He7AKtMidScAOnI4CgN0xPWCH8aq/9ss+jdQChPeCQlRv9NEv00G53efv8xovTs
izI6Nrn+YaYFJaTB8T0i1kWWazv5+BI0pbRIC5dR+IJTAcpiLvh3dd+Nobcyw/GcE3wPVBexBznq
MdjYrEi+2sC8N0jYADGulE2PLMqyNboKxdrqgZSUh4pl/BKrybPO5vSUmOXNMwbKAXMULLpggn0c
GjuEU0FzdxeRlH+7dHgknMOzZ4l1HDh7z8u+kKVl5/DGjrqtCk6bwXO0KgBIWw2YIU209OWeTL43
Js7KNu3D1LfxNgMiGc+4T9aNS06QmPMpswABLURhlVA2NQpPQL7nFLh4Pli4qtJNKkLjlNl5yueB
hO9r90geaSzx3is2bmZsHeqBTaJtHDz8UBljp5m1+qOuwLpzD14kwIDF7h4Dtk8jSuEqi1kqvi4D
Tq1USy9dZK+nEpkdZI2XUUGI0EUJTYm0iZeKY0PPRXShypOfGbTJfZ64St8vyMVPaqsdYnRmUgH0
Ihnro5bMiU9AGbbZxzDlv6M5XIy0fyRW8ptzVjdNeIkndVNS97Zbut1OH/6WWo/QbVuMi0DQGwq9
YM/WurKVmIOMFpuFfbucsV1MG95NMnQn7DX0jSM2oK3fW+1Tunhbrv1Tx2ZEcSTYz3BU1UI7xiwe
jMjWdhh8VJ6yM9X6FJbtzmYPcD3V5bGi12ZkuwUeCeovHcXDwC9Li5NTV7XvyuxeMcN7NOQousQH
DflrCqtTidUzcJl7OsRvguxH9Gh0gEaZY/VT7i/4LB30DHgRdPKTjC9ap/czN9uodbw38mbnoOEz
MMkcXUNJlUBDb3GHKzJwm2xgMlTT43YtT2odx/Vpqo/yL+YCiCIH0DmqCoHscrD1KJ4sq2yiNeXa
FHfVQ8Rxgysn6aBwEDqn1pM66gtS65A6g5T6CPuSHmGOqTkh+6z1XUx249PWUCWgD+BjM+7oDtQ6
tCo7kMCT+TJZ6TMprZPdTh9QPDiBY6KOmUGqcudh9Ga6UMPYoYczvuaB9lIUQbEIahPihYpLfefu
dBHcY2v8CEblSrd1iYnwPcIxrx2/8RK6mvx4jmUjMt+P8/iZDuITpqhJeZhKIe8dYKwPUptD2dtA
l7vLr4e23Y/y9GwHl5vXlIeOSJ9WFZU/UtReq3FzaYR19/KqQncLySP6mPT6qBJTyjxIkLForUfe
4e1o0kzyYvUqRzmrXHM7lJnHG7OCZVmPkNjHs86ZmtTuD4JZtS8ZPMB13pDofA1642RYv4E7voed
nayNnsEZYFhw95G11HOX3qIVpqQ38y2Z+iMp03Zk33JzcWiD8kVanKp1vamLZN8X2r5NTXop5eCP
df8L6+wlU83vjikoyzR6VX7kHrAsXv2ptqx1iS2okzQvNak1UtrXKC/ItTW60DgiaJq6woF5p0UT
Zdc039Spvc5mcRgK42Z3INXRe2pXfWdjQ6RfxpS8tbe0xCciEotQN/aDQWks9GK8LfHA8ByXURNI
pemGbqwUsIS73AKIn4vSXbZNq6ybmqIltahRA4oSmca4g8olqAd3xwb838KbJyy7NRMV6nTT4TWS
kAQG2bRir5f2ug3HJ+LyS1Wp/3ZtO1E/o+wnOGCt0FsHghqZXRt+XbobrZmnXRPX355dvTpGsZ2B
XeOZdfQqaGtF9xImBruq+RoO7ReM7KPEx6oFBCB9oucXj/d48L6asX/Ks8VL+w8cQ8FiZoSnnrkO
5vYGvf6sjXqP+ypCj8L6GcqY5WyEJ7dyXgk7Hhb4dhmNxT11+cg4hnb7WwaAbGIo6QtlcIlsXVTk
+USg4fM7iCNCcfM36AFw9ynMkJpCdaI58JemR+i6iu/a5kcRtE92jlUfThetcj+FdKxxwmE7DqQj
uEcetCkKfRkt02O+9b1RLMbJ5rGbSzsVW/YBv/QKiAP6UinRdlHLqAMrTr/zH6hdgtg5zSBT5HPu
o9+MvjP1BkhK1LRTlf2MsRIDWa7McCzseOkkzyRibb4JxPA+NECOJynZYYKLVe0vg6CeJz4QLd6j
wNnpZvKujIDDKhvJEq/5lCYWKopb8t9QmzEyLV+G3rrJ7MlwUFHA608SChQmdhWjN5ZlFlYY8/SS
zuEfQYtw6UzmehbVjwqQttDqbVV6N09FOD1SvUtntTdX79k1KbKFZvjZAUYzLQpqQ8kmGVqARald
LiXyHp/pY8Vyw7mMhe9kO0Whdcc5vXKN+aDDPiSYzbdZWO/NGdUfBKwxYE5mwDgcp/TUvl3itQG+
SF+jjeeiZVuJAkmkPr/pcf6iKDqkkeZgAzTXmuGvTuCEXr7pm7F2kHQ5K579MsmZNRm+6USkBSDP
YDpKpHsjyu8yGg4WT1u2w1fRsk4jeiMLp6nIkbJ13YyP2mn2VPq3UVM9S318WCLf63n4NNEwdPJh
FapwxqABGR1Tfeqo68A0DDmtXfY4zcmvRt/1fkMAtbB60l41VEAT5rQOrO7DjrujmK0HsOAV4PGN
nE0uCyw0wGdQE0Id/23iXQ7UDSu7eQtsAYpLG8EZUQno3E2CnJ3elz9DnF9x/N3mMcGpGWA+XVnh
rUacqUMnScULGjfkFk4iFY9qnra23sNzJl2CT7hhmPsWLMgI37bRulVJWFgP4V8HbQy/CZSDC78D
b4QHTfdt6okePQr0FuGR+QDd90naovs66G+oedEe8bQMiRf4UoLcAGDNR6h6X2mXn0zs5KRpr4zL
C9vE+GhoN3LouhyEvEamItd3Xll031sTNy4540IPSFM0Z29lQz286ljiHKTvjjq/9iOJx4wJkgz3
ZBwGT3njlA6ws3A3sa1lHDmTUx3GGPHJYuq/7HxaYgF7Vap5nauzSv+nJcjnPh3qWTl9ELMpPwvL
25XTDMypE6ccl+NcUlnMduO12lc7O1TIscpk+tV+MUe7ECF/MsPQge7I4EdqwZnnrNUZD4LccV7y
oqbTTqRk2ka7JTT0PZjIfhLMTwFYomqyEw7Q25BjOrapK0vNDwRuUbmKlnMG+nXSL6oXn+ZaOZuV
AvV8Pg2JdUPvkp5U+p7H+jUbh9ckQc65yl+coltn6UTJhCFIwvQn1tWz6lJo4GvohXuZ39h29ys3
g4n6p5GXyV5o7Z6jWl8SaC9EbZ2Koqf3rr9K3pqb5tdaYJkLHu9FjjYA4p0Lpji2kNdSNfOIgPDA
revbgWwalPPFmjrI7cSlsjPSJeZLMDb7YI5vagGexUK3cVIhN1RueQDbcNdaucQp/WTOLa/QmLXN
nqyCjhWVJWsObzRuXnB+BM4S7AvLhS6WQOqiSpo04xHryDcnxOqPFV4I7cXInbPisGlSONzBN/HV
obwGAekML6YwMyDOiBBP5NxmTZ+PAUI9sxAfSgbwaoQiQsXvtQnmHh+i8GBThWhgNyxGVbvDH5wB
FVh3mDYrOqyvdB4fWgwRys3mD8CVHGG5eHSgkxuuTQ2Znc/Gc0BFZnLRAFYmwA4opSkapQKt++7G
9AQQ7dPSlCv1yLe0s76R1iTQAmqbiAzcgiz5zmDjWkig2yDprlPQX2rRrtnpdnbvZYw4Wgq5EDf5
kHJZ97Cb5CnWxeMfXb+bqgXQJGm/DNOQhRsQLA6m2su0RIQvnMGQBWZ5tgKk6B3TZIeGzAW569QH
00cBrdHOZngmI5AC6fQ+rwErRks9RGHSzDBK74L3rkoIadqCtvMwysxg/ivXfF1br5FoHmGm7Ysh
mn2sqSCdpdrZHELpWUvxJik2EZPEHngV7iS5B0Ar0h6rzCoWq54e4di3ja/E5ptMHirYm5RM3yib
raZSfBmTgHMoyk0fKZt2Siy6C9VVbmiJp+0r0e077pqiG3oPk98SrsSJ+ghKgzccXzAcBZKRzsDe
wUw2c0srMFxZs1AB1oD0C6fgDxnMQuvEuKDzvHZr6jcBTAc/hr2XElMOTFN41Qi56A8lKbul4urP
lEUX1WHrl31yjyW9L2x/u1C/5+RkMStQDWRdNdoHEwRC7HEwVXdg3OhtWi6wG/D1iu24ZGdE3u0y
V9NzxL9hgQ/oH60fWA7z1pvYJUzKw1R8nW6RIP7lS6q75GTVOYGzHoEbB4TgKsmtILweOhk+zG9B
OhP4xmuAZMt+nN8meKqe0X2gGrVLEusF2CHt3qncSvaLJ48MBSOfRR7BG2wb48YjoE7fDi8jeViB
joU1BQeoJHTUwlWbGX6LhQno9HVV1dcqDf6qc3JsOsYtZEc1opxOpDn9msR+kiJrjNWvWhgvE5TE
MqTFUamUxzlTZiXZ1aIB6GIGUJj7h44I1AwPRS/n78KxJl/Q8x9T9WmafbUePLD/fZw+K541yQoD
Bnj5lZSQpWlKxXO/D9vChpOHUz3yBECXkSVkM9MoeDbwDSOLCuTUTH5mRZSHR/OYB3iCATKLcnMX
OaQblH5ge8LlL1Lxozt02rwx/AHo/57btI6bvCdYjkHyVBu9Ds553x5MUPKaG/+bnbpC86Nvp2PV
wo1pxhFhITa9ghAwKi1CuhjcWGvdh6ZJV8TLv+znR5nbqhW+xaPFNlQAZsjWojYxqazB1UoLAqmz
MBctQA+h+GSXmxhDE2xVqW9HYQ+XNRI2lG7nLa3gFxUwCdqU9ndif6vwDXaaAShCR4QkbGEu1IGh
7Iox7yVddxXT6TPsFGO2IDvBnQ2XcrRaoZ9Hz3mxke009PQDccpTavc3WGg+R4/uj2VAWzJ76GWy
8WzxtKD4ZU63aiflYU/aBzHpGZmvLcpab6ZlrXI6RD2qAUwYkDK6RV4+qT9syR4cXQNcv3Uy7XgC
tTwD4DHgExjmS2GAyMpVpBQHD5BICSdUH092rlwCnUp5W9U/6tx/2IgfUAhiCgR5Zy7kx1IwvCVl
zhkc5VTDkivJJ6tRnb1DLGZs5xP7pIzxe92HqEgn2k53zAF+8HhRMmCyYUPHIk/W8gkJat4dWMYL
TQ63QnIqD6SKDdx1epecGXiJgjMj7Xx9o1nJRzJVgE3C4Qu1feRxuESjCILWiHSJkKoCUdmiCMH2
VVsjdIow9UNXAe0LYN2vydEzQz/EpnGJyOc8KjJho4p9ZasvwoWXEda/uCWjtc/BVeYTbzq5wgDb
ahNFbEOv7hQPThxkqNGExxHlAjVqN0KlSQCllPzD+JrD9uGJ8ROF3Udag2nHd+EeArFf9gSZajdd
A+IgtJ4unWigXozn0m42qYjPQJyQ5ccrkBo1TCV5hZfW1h8jIFOflmdN/qOAPEKVYKE7+l6raqYp
6gGQsLSVGFTYi+KNTtte2Mk3gtuH2Qa8FWkUSgJR3OQDNjNEx5RqKvCgR05QCm/L2s5xGyMyoF7b
iFecdtoRhNbackv6H+ISGe6GetvCg7OgVC3KU/Ej16mGDfRERYMpU4Qawly62b4Z6r3uTfsWG41c
BchHVX+Vaf1bkafBAkNtqpcJgWNTVa85xQnyV+qIcb/vjXDfTdV/ODuP5ciRbcv+S48bZgAcctCT
0JIR1GICI5kkHFrLr3/La/SaVplpVoN7q6wqi0QgXJ6z99qXGfahQoro2kyBIdwNHSQOTBXIPKtH
IlkPQyJ3MawG7jFU8tPoaSjFd1rjJzTwA3uJj51iOPtzfh49tpxgqOIFQVk12yJCPLsBqzWkyyyb
H0Ve1+A+MfROM0qFuWPwhGX+MPLvW84MRluu5ojWS0WnrWxbbemIGlUS5hsTOEMk4nXdtyYySQ1x
l2c/9VGFGFxSEmdHS812qU/9hovLUeY6fXqSeTUOZJIqmEJ4wMYmDAU/XhyyZ1vxdWBlLpNp7YTI
UZkfi4i3s237ejrB9t4m7rgrONvHnaNvReyOm3gCV2Lo5UM811Qc/MPAbuDYJUrXhg5+D8/aLFgG
Ji74npWtm9E7Gr1xyRoGHm5hisw1h1I6vresyaijY+3TLuIj58Nnp0r3bdTBpSX4qm+tfRq0iAjn
ZBNR+JzUSbLGp8/Zw+tYJlVVq5NcGd1DqEpI0tpH6fSZ5/MOLfytNWR0ZquXIrdx05LVSr2M6It7
3ZpvQyNdRdQ4K1G563HIsIsjmJloHmEtUHJbBIGZs2uy8DOv3TvfnW/yQbsDfHI03fBqN/k9NTlE
2Rg7nWFYaAhwLoNPqZU8C0dMLKawSjpQ4Xp0tZ3g1XHivaGN9DlGdIllqKNJd+OzTuhnWHGoEhr1
a9xf9HZL/OiFgHCvufZuFM0+cxyqA735QU/6ZlSSAKu5MhSp5RXWvrAppEk3vjVKM91P4Ygtr9HG
tZTdkwMRi6BwgmVYkPtEu3Np3UgAPGs5ppBjIv0r0Mtb2WLyVJAFwWfrEsghNNC1ML+OcYNnzbdL
Dir+K2voIdXHN/VFxAOMfwNpObve1sm4BvUodQPt3HByT7EUWoxDeur11hL9+2Rjw+ot58BVYS88
HE2zaZtLHVDVoqbvuHZ1CgTD+N7E2TnMdOSR+PzcMOyR4FGwSYKqXJQdGB9zMPxFhInXQsBlmcO1
YvDioti65NqXjktfcpgv6eRemxFfYt4952U8rnQwOpNBAUt6NuUe3TzqEkO0k4W71C+e9XnA5Zob
3wX3MkHIDPdL8vtmpwR1gQS7Z9NuDfEMx/k+cu1u2XWKIFBjk0BN7ckP1bHVKgoJpS+PXput9Rzv
EX5fiDD+qR3aclNq6VGOHl9wePH7t0ZY37iWvmVlvWQhD1VknBNKRMwLe9AvsMXkrku919JExain
3sr17L0mMUUk1dWpy7u2bd2l52WbuKfRFYrPXpupXSDA1TpxXw01m99ovFtT/6Snzk2CK6UXQN1A
wOHBj9FjFol2r4BDthWdwyo4YVChBdklT1nabs3GFpAk/Puoa8FsEqEgqFkWrv8mg5JFpf4YhplM
wok8VBvpEgjuXi6BrO9THEYrn1uZT1+bG+Rz4+GxahEicSEubNLjWNrjLJFUTgxvEfjEUqNjfEsy
7ztRBIVy8D5EbN0NDPXUtY9OBFMmz7eTbR6FO+wDPJ9JQJySP3KiKjz/Fw2OD74+YvkIO8TReraL
gSVNXDTTeU1gC7m+fXKAQy7CLNdpFEr0lK3xSQEEaBirfdrUfLH6TT+OTwRcPlQeUQQ+0Zc2vaaF
CJ1XRViCScIxaU5vbM6ZZFnsfd9cjBD6lxT0noWZ36oBbxpxTTHFejZ0ujgN+mZatcDJmklEkBW0
905nONkzqr+ZlaKe0L8SB8xdbbpF/8eiY68mDMWLti5u5eQ9ThoWI+wNmu7eTeqJ65SrRtQcdNQj
K8TDeyPUqLn6d0qeYQLvSqiY9RznBOu0kuGJIvloO/slzO1l4nH+gPK7V/e4hLoacrnuqonoKGvM
jAWImtoZjlXanRV/Q/beW1JP17wxPkRtPo8Dx5rOfZCliR7b3MrJeVVfFlF8ZBDSB5ppvxqle0lN
415LppuqNR4KV6wnZ1xJxpIYtSMmuFeuyuzLGZRjOT24ahBEVmfTq8reDc8grZVdlR5fAfBKXrSe
e5IR2M4qbXvSzLPPSkFiS0oZC7w6qkUASXvUyDTqMHRWebcyU9w2Ijkn0qP3FJ/rAibFBCeFepXT
WL+w0u+8KT22/niuwJcvJ8O+6I2Fl2K2F8aAVbykfTAbAg25UZ7mSODqDR96mF3q5WQUFPFATqcE
n1CRQkV36+8BjIcKqwwxEFSy3c9UJ6dMrmrZd8umY6OwhkvH5dHuzS/NZIsXGr1rbCiqn2S1EJcm
eBX6EBASkQbLhMuM4oIV7fTVuogVosK5aSfn3fO53DWOfyNG/zakVJ142sEEWaTKUV6afXHjPhcw
+LOBVqkZlIhqYAuRPvXLCPSlO5c7oj43UVogYEbdHMGrsAy0IQB0MWEMeC0iXxy1PryL2PgwGCBT
GLwHgThC98onrpwXy+CYE+nzXlq1oxr4O62BjTNPZ0gpEUgm69M1nM3AhuIw5uoGt3mBhg/YT7v4
M7/uN1BW5wc208aMa6ZIm3etFj34k7eXnf2Vtd1fGNm/oaM6P+CYoS8T+Bsk+QZpumMfPDSu9bf0
xd9gv+0f0N6gza081IKMwbSi203IhzGcpUl9rqZ45+TPCSgLJ8GoSiX9z2/LVK/lX7CC/3A2P9/v
ojxs/t//Mf6vTmm7igc+jx/FV/pQQD8eWvp8RCSiRM7eVJthdOvrOOUPXEBuOa94DUrkVLvUqXgA
Y3fs7Hid5CjMFQOPwKCtIebkL9+m+N07+QGZbJFyE67jZzvVBG/H6tWpw41N2HWAaKFncmB9PluZ
+51wSQ9Eu1G8tWDG8Uwxg14qqkMyUtQ0KGOLmgA2mqX0x6d6LBm26a/ISu7n0KTwz4m0h7k2VNVj
OAISBEP2YRBy+pdP8u9xiML+AQt2ZJskIxe9nW/UVy8QNFSaGjFUs+Ya1KOxScgepLvw5+/V+N17
+wGrRBfhUVnLkp2rdU+ib+9VvI9WyzsUFshGO1ZfyBxN7j1mvf/8H3/pD0ZlmVYQqyby2TURfpRm
dLBsbsmDLz/1FrlwaEvqJoOFOKY8N3Hylyn5mxlv/yBWNo6mOxlhJDuBgL6pXG8R1bi9ZtH+BYn5
u19g/v9ITGo67pTPbrwzegHRdcSuWX51dCT+/NrU9P63KfhjxaqbFtewSrXXvfSOXN6Ncjerk1TX
8r8oOf8D/hnGvxBUf/dpfqxgLbYVnZpivKNg/IxbmpMQBTQ7X/350wj1Vv7l41g/VrF6hroosj7e
4Zw9SBdbmDnRHWoK5y3WqUlo2Zp8DTYz2+JW5qvGYDR+lCEdqHq6xK5+BX5EmJtEQB1GRx3rgeGL
myRC8QZEQR/0J+X+bCsDjynkPH+oz3mHm0PXP9G7orUhS9pNusPk1n/5TL95ZdYPlHnZJR0SzokB
kIefCYBozJBrbbT/MgCM3yzC1o9Fjnb66AS0GXYCqYATxVAD+HAkgn21mTLwqOq+oz8RKsNR3jPX
Pvmif/62fhNvYP1YlWh3caENRLxz0mGrx8FKhuW1h8NAje2/zR5LvdT/tcPUIRSRRugxgA3t4vr9
u05oRJ0nmz9/gt++vB+LjsD8UCCSi3eJUzyFdF5LR6wVNVx1iRCyfCqb1NAMh4QKuFkHf6Eu/4aT
a/1YdbI4I553DuLdNGlvZSuJ76awHxj1bepJuaSoZvztE7q/Gx8/FiCL4n0mwzpBeUOvFL08u5NT
gEAJnWfldC5C60uhfqAQgYQV9LhEH5ZcX6uPTjcP6ZhxH2kqHH9C6eVTrheKmuX0xVn6uL/dCgNx
RSGmb6dTOGFYNvFxFVTKQ2p2Tqy9dXVGJzznSKK6DGYyIUbSpzPSuzspy7PVdaseFYTW4vEbggHE
VLmEX5Av9GzGmeEhYeGuqyXIRxFp5O6jpXX3Zuy9OsLEP5An6DO8ZR9YECybx7zon6vY3ftz+j76
2IF9d+ULuEfejGp9oCUP0zPZD260VQiUxjb3hWa+0MTaeRIFapq4x7jMD7VprTTAThOpQcywz9CC
y2Sjgap893uw8y8tIbl3Et2xyyAGU5OAzBbDKqhpudVy5NM2UADn+pHcNXQLtvHZmvMHJNutJod/
ROUiiU9JEt53WvfgutO3LNx3UmuvXOu50WXZ1rXHYza0Z4GhCcAHJyOq9yN8C4pbvaduTNx468Z9
rDv9zVbqg96+oQtxCo36MlPwWKAVulrk0BkW2ZFw5qJm2mU9jWGHyFy7vQ9QbvXjsLIpqYOLLLjL
2fnaVQanyqJ7lWA9Gr9UADJAx30fuZfagaKYEcuZeID8EMRK6JipZK8uB+dR2MXB8IoHG/Zc10EO
RtPmj+nejKtzEYT32LxA8vdcT7GcOFbd8vscqsn+9yinYWFm4mscEZMS0YEHbAFH57GP8osMfVsp
Ys8egbBxUWCoCcnu4Sv/80Lwu0X6xzbqeCnOOzzWO1fId4WSwY3PcJv+Mt9/E/AprB/7psmWKfyO
fa2ykIU6REeC5D01XpUv4sldiQDixmBkL4IlhqrdVaUDhDk3aqnLLe7SG7qROxRCcHmM3ZgnoIPg
slhEOvYFHavZ6JhuxM/RsIzLBabgbZ+W/+2IJH7syWMUy2SWNXu+HT5YZXsNZ/le1PIvG9hvXr34
sT/SRwS21RZs+dyec9ZCI3Np7Bb/8el/bI8iLOfY6nVyMACuBg2iR1iMoRv97d71m+VV/NgEdT8P
Rqoz/Pw4wSUO4SfS87MVp3e1FA9aZz6F2vTmA4WFwP4cZMnrfxqx4sfOWIQTK3SM0NlCX2XjQ3OM
4H4oi7+cWn6zQ4kfG+NktnpTSX78WGXklDX9zYx8xO/J9pwNZm1htdf/9kF+7IViatre9qqI8qS8
Sl+7G3T/IQmr2z//eDWM/uVE+c9J83+dIFCvzlqDvR4HZlyuhPAeUdcPKwfInVpHKtHtjPJvuRu/
+2U/lpGmwTDAcYLgB/SS7A2RYHu0X/LA3ZjmvMK8t9Gm8i+Lyu8mzo81RQ+que7GJN5RlbxXc9Ji
FGBU+UuWixrA//LizB/TvoWD2M1tHO+aIb3z3HGt3Ot5AKVek+s/fzeu+U/MxL/9lh+zPy07mYYj
Fwq90Qwg2VQXE6P8sLE6NpTjrTRY20J+22EFuAAwvU992ASgQk+H9CqJ4ESBVlDRPwyufVfJ6UJs
+MbJ6N77PLPwJbrGyrol5BM1e+6/imQ61jCcqgiqoF9Gnz1tzIWVWcfGo/HpWPtEG1+jsD10AxfB
Or0TYl7O3KzCatyZ7LHCyNtlmKpkLbThi0I1l3xtxJRKx6oGRYsIzAVG6kcnvxt3aWDcQruo3KBR
xsATHk8euolOST8dndR1V2Mcg5sLsR56xWNIKa0d/IPTBe+eVczLqRufXTaMuUO/M4ZUA7WCP9P1
xrNIgpdAB1Tsh+fZ6g+WHLieQ0d1qhgEoKTSJxp4ExhV4jZXnNGyIA/AgdDTnf2qvhkc/JnKquuk
imOFhsXFQ6jnt6kGWTyan9qGY1ibk1qDnXJDXZ7mflTho8weSIld+2OpLQrHo1HmbAsbOxtlWWwP
UUtfs673Wqa91K5zGZxxb/I8C73gnDCVqmXNrXGZdcmHVwbvjpyKA3kgTyUdabujG5u4BglP3SHS
7O8QR5kRgtYmyO6ouICVXrNTWMsAmFjghjtiy4cFIMa10wDznkYI04VxkJG7azQYQoMdn8Mx/eUH
sGkSGxtGVH9P+vyMcqfZZoW9VufHxI6O6uICL2uNDvfCIVNBQAiqt4ZHhQOqwvESajMqSg6BYoZA
KqzuY4zTgxjCGxNCLCf44saM4OMWPQZcV19bXn/1sF2NWkCPrMUHOJ8ImcjgOtEw60z3qmgUQZl+
5qZ2iBz/lzbNv2b1ghzdewsDyCSt/6BT3cPUjk6+NZxjQPMZOcAVSfSElD57tQ16MEoUHNpIInxa
gwAvHMd46L3kUuP5pJ/cIP3pkYZAElOvTvNCLAtdAmG00DhW2tWrPjeHmQ2kaWJJ2di7N0eBxzJ2
T4mt35ouVKupu6t8RE1iE5aev6gscDsIyC+VLDo4XnVDjEa1tYzsnhTRSqHQX6YGoZmRJp8KhKTN
+o0iClYOUlAK8rMXnA2uAURAp+tQAjPvTEzX+pA8ISQAYmXflETYLQU/KNRta9U27i+dyF+amfTr
qvJmNMkUznR8H90kL1Gl3XpDCXqF3EOvoFUWhTcoo5Cqx+UuM7G51B7dc6c4pWV7Nsv4ZAfQfT28
i5zB8HSZwQ1pBZIgEXNYo2O9QYC/8d08YNZB3bQxLDrpfR3mt/lkPaq3ZNEMaWR4qdgRNQ7xOB/Q
FYbpm5+Zj0gBzvoEAV3Gh9ys4pUaBLAvad1xM8nmLx+qctIgMhvd+D7u503daxrunPDSCcLNgQgf
IhGcZURXTtfg/vQIDdyc9+JWJ6eI4CvLg8H2XGPVwSeBNRUm94sv/UdEQ6vI744c1rFMIcOaJn9X
+aGxcHwTnUo6uqugDb9VkPY49psGcnCWpB/dWN0ELFzuVCVkidcnzXSPlYkXM5tQUiNScnRLx84W
3Ou5fp4nog6wWHZHRRbuKD3FrrFBiPDaoFZbxaZG2piFv5gWy5bG6xZe3iqyO6SCrNw1+oiWEYLe
/1qy2+DIzL7wUSG+kvNtRi/XxjaxrKvmI4/IjXUsSVmZdBY/RSpg3VKuf5HKBqGPYbXxU/vBNAek
NFpD+oSNkMz20QPHBSPceaJBfTZnjMMslhFrqb4nnvxkWoZqZ35YqK6Z0uFqpB+u0hlUbLmO6HLl
iH7d2c6vmQZJqeOMsMleaTo6eW75pukIgS39lI72bT/DGCzBobiNDcQKsbZR3/iWSBeTjO+41BSL
XrLQz+6ngnPPXrOxuK35U/dsS0RubY9L2SkCHN7UHbDHP5e2QKXFndvFwgTp5DvLrKvvZ7eNFSiN
/kGQ+aoWhC6LP3QOFzD7ZwrC4drDGZ94rlyFpXsXYGepUmyh4QDPyR/MXdWk5xZaga1Ft2Ft0A6s
O6J+8++mlER09LjigoPfJEBHIbq2KWpX13wypvKFzPjjrJs3sDeKtdE0a+Idn7TAXQvWNNQmmHGL
Jjw5BgL3zNPht/TkgbmNuMQNN5pu9Lfz6G17MkEad9towy/D6fZ5Wiw1W64jIVC0D5isy00dI3+v
czB2PdGwpobV1xev1uS/gngn7GdCVd1G/a6rzT3d5vMk4q2Cg1dtezIaiSXBtC5mKSD0W2+aQyQ8
md52mGULCIeA7gyKOgW8mqovQMPMCJ0l2vJo6DaaYa/48QU1SAOl63AVg3MXMKmEEzMpSIhQonWX
vWggw2nW4KVIJm+bxceSETf4HvQrOS3Qk+FhSNBSjoBc8YQ4EO7yt9oK7jV9RELIrGwn3OhhvC2d
6hjF0aadUHHokb2XVXnNwbujkEYmW9P9Tb3iCqYC9T8AcIg4CdHQpHbwf553Y2b07aYBA7ANWJ0Q
kQNhNJeMMLYFL3ZVBP5i9rJyGSJuWlgkbYFHfAzRxPaDdxoDflTrtcfA6t8Gt2uXptCeiPugOlDS
00VHuxzd6WSUsP2FIR5dTb5B4rzYFZ4ytavXSUKDdMIwA3cAqkOuUWHNVkHuPvf1+NI35j2yay6m
CM+aZNj7rLm5ln4GsAs7Y1rPbftLGyCqSgwOTeo0Sz9xDrFJB18v2xklUY9jcbBuB1bAYtAQ61Gr
g5W5VFNpmst0qbYXhZnOouQ4aGmoqngAGHJ/K4bgLuEN7BN2e98o3opm3KsfVBrum8rn8zrIx3hw
30GOIrEN+3wTNOm9ERW/EtyxankyQjymmZnfOJ17HYv+rkf1AC0nZNrjqe+NfNMLHUHPCHJXoIDh
j7aafTCoZ6gjAwzlx17UkF+iexfgTo2tgLwYsXRxu3OEtRSAs14iItyiMF/2VVtAUh6xUrbxfVda
BqhfnpTGKKQaUgJ0cUvExa5Kwg/6CUAl7Wet0R9tyUxynITDIvgXpIHYSPT8gMt6O5ty3+FM6zr0
KWhgt22KJjPWXURR+k3gmS/ubF5Ap7wPYfxYOJTKfD1YJdL9aLPqlI3a2Rjdk55a7RLNyAWB3RXv
5bNWNS/OID/dzt0iPtmPGcUk2wgA9zO79Nan+VGs1FclKcS7VfOt0dFaWJq3r6jjhw4IBDVe1Ql/
TKrVaNBkTu09va3bqCyLdW7ivJ9ssW3QMqIKA/pUy88MZO+yDqOPkhJdr6mbncT9QkLVGJ1s7luN
pq0n0KBgscjTYu57JaDc2Kru4sz5mFj/cwuIzNBqN9HofTizcWN6+Cn/+Qx8weQ37hyiihVAkhzU
dCNriToIgGnOCGMdSRc2+6qbjm8ZFDxPG++HIeFELQEaNfar5xCugYjuI5zdMyI6fMVhf6DYtfG0
eh0W/gaiM0s7nUbdiVilkDf4EWkWdrHgKvPiSvOI/pTjBZameMiRL8lWbLI0At2DGE4N4CBgyvns
IGj49F3VQkudgW33Ba5XmjQbwRfmtN49Eo18ZXjTSf1bckaXZaRK2sICNB+kd7bfntQNPyH+Qp3u
rUBHLod7OYHy4dGatYgoSAVzH6SYx4SrxNnxbBSLA4wjKz+6brpR79uu5Lgsu+qx9Hi9JVb+GQCt
S+MGp8ZuQt1czuMaAsST+sim3T8Ndn010dJYfGOzY+wLfXiMoFoR4LtrEWt0rKMBEbt980mA75CZ
e/UMsz09G2mDoT892/N0o96Fb1NcG8Lo4KQ1hHH5IQN9M8M/McbptuWkUaTW2uzjs53Nh8pguXWr
jU7htgYaqM2Y1oLpbQ71VZzMG3X+D/hnHJuBE0ZmQsxN8oJXANw40VZ9MPcr+CG/hI/uopJsq1Oa
v8B63mvcW7LKe8pmg/wWncJrnbi7XA+oK1ubHBZb1afvdoLQz0vHb9Hp97OZ3RIWsu6xQi/mQUk1
UIAms0J42Ttb42OZ7arnTfVJtQ7S7IHtc0ch46Yqo2vOxKSmfGkzv8VRTphhcOc72LdD0sBWqULN
GKZ/k1iEVTCCpQdLmi1CLUCs8GeI1I+qwkMBGTaSRoiM96TWxEgLj2r4qIOk4xQbzfUPZH3tLDbi
grue5buPmBa4ApHzx6NE0QhluzvHZfMkB+8NcEULl0ju8UDp6AEgCzr4mRRGbXYgOpmZefWT6YBv
a935/ZfTS7kZFTrQkmcW2a0ED2V2064P8Qt5NvqYnJ0RFQoVg4aR1+5GTDp9Bz67R3FAAM7RMwgN
NfVnVIG7NM3unTHiuIoLjxpPx5lKHZkhm2yiYuLCM35IZmagVy92RRU7p1idadG4aDWE6C6DRP3C
Bpf7iAtdeuFu9nHB5ds0qtHjiAfXC55qR1xFCo4bcxyKF/Lj3a3tInjRTOJRCFB7MyztXFbV0WNE
aXZ79EW+nQH/Eo9y17Thuo38Fajc7dBxYsJRs8ssZShlFRfWWT1Fh9R+Nm9zK7CXho6SyLDSkxuI
lSjHesVkfkGodkhiyUkbmWSTuE+6G7YsAga4A595P9QpULD6ZJbdvVJtyQH6UurfBNXIuTCGkSH2
lukf1cFP8fH7DMnzyPlfWOxxntQxBRT1xXbxe2bcPLRMPswm0PbQWHl18lRVhCcNdAZsY/oyR3Lc
grI9CL0+NyqU3EuGexKl32Cwn/6J+57zgzVZv+oievc9F41fcejdHsChu+w89+ywVagjmG6Wt3Vr
ggHmeSfLW8w9WScBfSFkXHpHPcVZT3hHODjHj6T3oSm3w/fcL7bEnqxyo7zko34b9+JG2GwNs7pk
9p9taG8y7rCjZl7zsibsqyiXFVQSK582WRy2q7R2VPmD1yXvfKMEKF/GawMxPCFRQIbGd1cmGyvU
btICFFHqB2tr7g9RhBGKc8ArbsCv2Y4nzuAJQRiw5ciUMt98ao4ysx9sD55YQRkSCfn8WhfJJYRK
EjUYQwZcaGWOC3g0IFGM0VpkzmEYC8hJ0XkeivfK5RJvOgHpavmTqcaCZgdbjGjVYQp6gNL9kxYb
9gIifLYIwhSxHjGMOHmqO5l6C0cY2yxP/hk8c2BtjMbiSsz4U4O86c2zG7vbgjVfC8RZbdr1UGyI
z0jXHJ9vI4cEDH4vVYydrhaG2nwNx+gud/o7rl/nKuQeHuTwOuaeGxJJzCg4y4MZO2+pMquM+jLU
O44wUzdt0jIEgNPHV1eJ1ul4XiMmmJbo9yIsvtwa1KAwNyl4fROIcaGO3V4KeKHxb8be2tfmuPEA
8qCsT1fpJJ+Q6XzPRb/N2ujqknyy8loLC12dIQng9OWU+SXpumfDqz9n3DYk3g1rEEYHhLBLNyq4
oIbjaoiKo1GGKV1F+VAQg5QBiLPV/syzR9n8UrblKTW9vforLfVfxTgjDR43jTDXBsOndrJLUxJQ
CfRyFN5bNNmHKYt2kZdCa0FZ2Ffvhpk8OLX5K0+9ax9Dzsq679GXm7I1jzm/MzbaF8/yIEArdCNb
UygwSei2stNV4KuLmYzIeP6aPMTmLVJmNFPLevDua8IlU+7bKeuHyOaLi6BNjYRPXE0Yq/vum5yf
hzAhz3HyH8OsvyesmeugUXGL75E3qwNN3993DXZBILKOn8FPEe1n6mFKjKrHJLPhT+CoRB/o7Y3W
+Uw7tk/fRngNTv+TQyCEN6IwAmzIXHyyahcpUy8uWoyj18Ja90AMrOlsy/xN6BAQsuq9pHQdolKw
BH5vT9d/CXVF7rqcga8dhDlcsrRT9tdNAw6JnWY+E8OD/CkU9/WIyLsxvkeikTXBeRVkCNEO3gWX
/cWcFf3DezJy0o1IXkORKJ/KAaEZLsRdVlMSG/uHBBX1wiy9qwyL1VBzDZIu4kUzfsZlc6Hvv9NF
+ETy1aMVq8SnrEW4ygt37doHBNlv7cLZkfyC3cF7tjl4mPWknJ7UEjR3i52Tzgn1Qrs7wcW40kfb
GPUInbJaZ+BihQ+hzu2OOtmLeWlszTJ9lFIlyDUHtUaZHAy42jIO5UvONXrWpqdUa95i9vG5ffJc
72B0YMtG5lqSNw+RJr7i1PUht8SHthhVaLW8qsdyWaF8lU3NAEl8YxG1NsFeSsPFTlOF0V53vZeG
SDwkbgRZTs4TZ4Ub3DrxgmzJTVoVLHKUj4vCY2BAd+U4Z+H5XRAsni2HznnS3OiZ+aDASyidJVra
xjU/ggLDUksQNqKDG/z/K3MkgjEFQdcM0NkROGPZ01zc6tgmDL7ljDjP1o9PkPUXXent6vrbHIIL
m+FuCkNCrfy3Kes3eRy9kW1zU3GCybPmFosujtr4odPqlXTsLXsyrpz0rN6+TcC6+ucg3lZpltPU
+jaT/IT/9F6iwR/Mm9i11533NTvwtyNn5XMW62Jwy+qcpLZR9dcgf6bp/gAN4d3gEB3Ky9TkHxyE
s0alz8F5YcHM2WSa9l29Kr/E8otjawKkZjJiBo7KkqUoEax+tYkEXimbGtIcxLP64LB2xxL6R2wS
GokfB4zE2udqNbBfldVwE9NtwGUC0bO80eP2w5T2pu78GjSmyg2JyKMFi1DCcXK8/ssyoXFF3qpi
RdHtblWNEPPd/FGdcyVHAC9gFivieLnWvXGVOv45ogJqR87SS/UrqSRb9YAmjGD1aXXFzMufjSY6
85wSS1eUemRPkoFBelUxBg8jRQD+VcDphm/Uwj8+JfrT4NGgGtPV3MeXUOjMfsiRPALlV3tKLnDq
gFh/edZDx/mwmurvqj1rAmwImT42UxW+BxynYt9lsJk5eKqfq7xf8OfVnsUnQPhxpEgOJQ5HhS23
s6GxfFjlTpPlqw+mRLqUIWbvIM16ReXNxdg8aeUmcp9KwKbqMjPI/oydYGH0ciXT+U79/Qz7K6T6
o/5rPdVOUC32tvGSFONKDSl1RmvpK3j+2iFPz6N4zpMH2F4XLrUSmIWLBIwpFrWdM+UrHjd3SBYs
oxeqyRvPIVyDKS4tsVQP0DHE2nLUFy2hcwDITjUpMQUAuxr7MJ7OZWRQd4Hifhdp5Um9YvWIjMCR
Gqo6jAx1sGdUN7a7Uj8r9rVrSK3H41Hi6q40/a+cCF+fX5UY1aoMtJ0R+G8h3jmPE7H6TzhCg6Kz
Hgynp/YccPNrn2wr3SczHSdzOoiKI6T4SE0dPpfwF04rl6HyOeLUdpIXjxokXC6+l55MLlJXu/bN
7zvKfN1GoWe00rswOviTCmhp9c4+aG2DyGXtsxveGzZk0EvW2pnxqoK273wKiPRuKLNRoNU2uq7b
3ALTS2hhJKBThapypYazbccntVAShKfKZFVCcCiLje7YJ35dYpkvavo6vrUf2+yOyZoMzqsPF6k1
bzIOJSIPdrr7ibf/nj+vhhTXNu4SbaPjFqlOrFgbc/bvAKbdJ1X6VHHuQI/O/VxgKLR2Mz91duZP
1blSr7PLySECYzJbIBKniqZeHN2p04uw21uVWmUwqxvjzRYfqrwwmtGdNQLhZ31Qj8Iz/POJYN8H
2sdIRGEyV1sjtl+IXOFiAFXBfesTuFQMTcMbnzIpb0aCGPn+CCXA7a4mTmRmK35SpN4VC0kVgFMj
ty8N03MUUVvHkXnSJxofUBRp+Z20KlzzzYg+2unVRAnU4XTMyPJr9YmA7XradC8oShG4d3Upk+hU
WhU8XT1F0vYUPD/UpM5pcAvXu85VtGZ/OOpTBnQYxBG045PHN8ZXi5pl5SNH51lkk21a51u9qv9h
6byW22aWIPxEqEIOt2KmSIqion2DUjJyWmQ8/flG/7lwyZYskgB2Z2d6eroRYkIuyP/kn/0Yfki0
cWdnRacaIOwhsMtdg9UNBheXNC5wjlDcUDTlAUOXMj5OtK08YnyAoRibQtA21gN3YHFIqyIUqNL+
TsY96nk5dABBdWbfiyNczdmXzOFRWe5RopwCfjF968rHwP7nREn1VjHcPmgxBPVL40GY4lXG+X6O
gD4QXPfK+QFPhI1kkcigHdjnc6dOku6mGoJaxptcHU4ZhMvysDBEfyd73+6p2tGeSnm4EYOvetFg
AkMSUbRMEmqXjCNAy52tIB0l56EDwSSxg30aJS2wf7enokLH2xdbq+jJzptV6zY/5WjtpISabG3P
Z0UVGwDPfpa45yFIXC/l3rY+QxoM5LTborEu3L+axTGQgShFD+g3lKTGfd10G3kUqK7aSAlUXfjQ
GIAtpMiDUd30IP2S3aKKZ14IEZ1tEGTvpV9eyx5RozlGiaXmu5nlnaKK0XqXD9TfZm5F7c0/cT59
yQnr67Za6wrgqH1eQn9vTv9kdUistOxXWMx3k1Oei7S/2hbzLgkgMZEXGhuKCuVdFgfvWAFYKvsc
qKJt7284MHzMbg9Invl4sqr1Hkc0enkpjtqgNvNknaFNHR2SBbSy1nNcwGK0HqUEmn/NxdIdPdCD
CmkIcGNm3g/tRthuVLgyMosFLm70McTnLgP/7Fe+49xMVmvtm3tmWV/7qrvMkYHvB0M4ArQb5hez
XTQ2LxJ1ZHHIwm6UKKhwXhd9t4lySjNOjzl3LvKO8sEZwqGgSJYzY7IGGmckUX2FAhxh37LDe70P
qvXUQgscNGBw5uF3tdEf1eRhUlnrN4QQUICxsL3t9soYTq77kwKGgcSvNbzHdFA0RjYvred8Nwzy
tvhuwjh0DMlcj1WeAWW48V2HhQtX2F7yRf1gEQ0pctoazFIqDeHipEqYJOJEqWyHeUO1g+yOqES+
tWmgtXXG0J94I2mnBWw7j/p9GgQMFCXnIJu+stJ41NnBToCsa+mCjQ5z+Epyd0b/HRUxtBmZg2DO
d76rEkipQbbc7IFxcBKqwS40gN6iOVYRc38zg9d35gQ8ETrtSv5TzM3TwBUKMq2CjoYIwW9sAoRy
kAEBdpGyRzKbIPYgM0bzfYAyV0pSM3vGo1Wgfs8l1El3n43qFDBdWyFv+dRb6G21nD3OCLHH5Xiq
ubXRoB0ZSMj+IGlLzT6m2153zXU3YAhi5J+pTvzEGlnkAcxDRsenmc3v3oLim0X0w2aZqjK9dQsS
HlKmRbFzTzjVOQxgnHzUyfAcIERBS9l6GjqlCIQRBb0o2WRM/QbqvUL6QOsRyenztD2YAmhaccMF
hsTB3nc/4hm5rwCkubIo3cYU7VYZfavLm9Et86psi2Fd6KmzguEM1wVbCOYBGTEllQ0SxIoYY9zm
Lhoai6P2xEKwsUjlD2ph5MtvEUEuQFj61t12VLia31wc6HsxcxWoMoRXTB1vTt+tQ235as3hmCM0
lwyQWUj6P82QwS+30++MfLoHF+DkTepnL0yuGgQLzRmxlAafWc+jvx9oidxNzXh0o/zU6zn4TxTA
MIXJNdFFWKIDTfDjMvd71AD/9GmyKUEwjZZeMmvCcKHkErFlxbaLdnPROIftvGEka34qEQvERXzc
VjKg6QVw2REyq8QLRnduSepDOOKWeX22xwX1PLVfhVuh5ZMGW1cqpLwzyTVCAwuR5G/G6WtzQOmM
KQ4Ao3fKNdaL4cmcH4ZhrvWal+ZbBKQ1EreSiUkNBo7edDted6zPSI+QX2LbRIW0hkHvmuEfXVAa
2oD1U+0diz5nkkoPmI1fCniT1l/dWjZRrb20dGbMNLjvFPOxApuU7jEvMnaYw1hind8W3OCVgwyq
0rQDpn+MwtdoPvLTOK0+GOn57P3h4hd4TXsW3YsZ0gSEnfkjS7E/gIm/Wnrbhdts/cXgVuHuQ9lh
tcXaxWTQrxT0LQ5qFJ6LDQ2PvRv3n1GHjIDhk5M7GsP+vjm9tUmwi3uaEi4OEIiZvxf5sNam4A0X
gZ3c9boI1hbFWwCO2sPRX1cpdqCL8drqxePUolmOZWO87czxhHsPLx00L05vP9FN/0Fw5F3uY5I5
9EPsS1maL3bFLPJimatfI8cuzP/6Tf84aS1FSA0vdEDUgDXhkV9k1ogsGXyQJsb9YV5LmHCoM/1O
4RmD/CIJwd3EjNdQThMraFr3WtffIUncrLTJIoosH1467DlSdr1jffep8VbjeDqwP2TtNQWSxvpE
l4vMMbFMJKw0NLjjSUpk68Wh8asXNbk14uO1zJMbdMpkp/s/GZo7TU6HwJzEBRpJoqZEoM6oaLaB
NXfA11YKCEgKbkrHqs3vQ9U8LHgvyG9Y9geKq3daYWBR0+KcyYHeIE9gua8jLs4pgCBEFfulMUsU
NyJ9N3nmDlb+W2h3O+Q37wQ2W2wWd1jixyEgPWPYppWu3aU4NY52gfG9RpB0DbJ/KAZUzH20dhHV
eC3L4UFFtVrPfgNellxGUmRZsGOvrfQpQ9NjvvaInGIfgSUwNsNJdIjR5dRoIEUy/knXpm7qZpX6
+s1lf7oMbmCi2h+6Ev34iXlDDxWSrt4F/jDs6HxdBq0++JG7H0pUfMwBJYJmI1WDaX9Q222NaaD9
2h/trOUo69XK1uzHJHT3wDPnzGeeMbrmxvIczeOfsMI02E5EzwL7VaNT8MPNdU4FiUkw8jAaUoIe
qlNlN2HJycbOfdrLldgY8uQSJJ4lsjPYBqZP2EEj8sk2qIQ0t9wwvb0KGeNCjRUMPsX1PnIYq6Zv
jwFQCYsfEw3kn3pSUNfADNAPvS9LMRO8DFs4LXXsPHfjxAR8+2AZX+ls0VDDigOVHydADNRkmuJu
ADC1x47FA2GE1ZFgGeJRGRva8BfQXk9ucZ3clMwGEKwlyUowXpHlpthADUWUBvAoPw9GazviQGhj
pGQlzqvTQP7rfVATRE3ufOOWA0yxKhE7uG9Ik/ooPM1QGXTj0mHKIlcPOPMCc7JF/oLgXmFgyDdk
HTheY7I9nPdmshHZrpFQR2IDayUUXPe0ER4cIJ0QBJ7rFKhDc3GETc9LFHPae+7dIE5uOd1eyhiH
drAEj3KI6GsCt7MDR37u2B8epdoqRQTAHst/kX/EITJa85H1Qj1V+bTJOVM8kivlrp1AOJu4Xo8o
1Gu2zQmZ+496m58SjtQO4+y8+QADea90GyDBFvxD1DQS4Agw0EedsXtLvEm6M/K6zJ2BlLWeLe82
2/1GUgRZupHNPpIYYXTZueWw0ELnr9Z1f3j1Oii+J4znLea5qgm7FUzcEqfa235wRhJsbc+TCCKP
DxyKPsd2+O6G+Kx6PFUm31ZN3jZbeTuJUShevmYwkcggP/7bGdW/KEOBd7JvFrZzq8L1NqY82dTf
+Ua5T3QgCqtdB+p7bsbnUv1YzvRtBmHwG9A9O9khsrJqCW3uPPzUWO/awAKKYTB8a0104uhNWyHj
3SPOQPqKMYLosS8/3R5KqqbVjxwJT8WcrB1GlLa6577EJnAU27wLs1PMXSREr+oal2LW/yWM5seF
AGKhlRDCNULqnJs3GpsiG9DhiYpxjSwfOlU1MzKujg8usWF2oNOAZr9z0YHpigpT/eZ1Iw7Ehom7
4wQREgWQ8xyZ8T2AHh4xc5BtrRTYzC/mDejssolDqE5Gd/RHaLC6o3W0ndClAl1BVPyqDEglU7n3
Gowxf/lLGEn59mGcvPY97Z3X1HcpStGU4+wD6QvXo103nw3SDx3bd0ReQLEqwtS9+pEdnlPf/Cig
TgGroTubLqhSoEfU0N/3nfRIwB/vULBBIsAqHzWFpDl11IZxWYT2zXi7DB0YY4JweEN+Xan0ZeBm
1sXoA8yMmKPp/ilxl5+8TJ7JfUJJXnwO5/Zg4ORFtOqujCl2q8XJt70dIcFYHCayFz9hqMlHas73
8N0OTOusSv3V7F6XrNpkTCuNbjT8cXLYhMQs0w6vfjsyq7/ou88hGOu1mlqGvMZzElC2tuU5N4yr
YaeHpGHO09KL3VSsopmi/o/Cm7b3rUPbISVE6ohhww9IKvBYtOzBzdCVaPvdbGOEV0Rwx80GTYYB
tQcXk7RymRhUGOYvy5DU2odpGIw5SqhN269spTe/1aPG/Pd714+faWHMu8JJoo8iZSn7uruBI4nv
45A80iG/DTbWkZnxaGMSU9HrXDE9RufI7DZjgZeyMp/QDYGQyw67c43lSqw9eU15NUcSi4pWkNl6
W6NDvJxpAKZbhzVl75uGPHNrDOdFAdDhu5mpEo8T6vRFfxjooIQzLAT0cUt9/O6T7sfvpse5cfGV
GZK175s3hnIe+h42jI3KYL9MJz9l7NMY8E+M2uHgDMuarXihBKDP34JNoKmAGMu+bLXlbsTUpRqr
sxGyD2EW3SOmgLxSsgssyEe2jyjUSPshOoU4PdVe9dNQ9A9RkN01pI1tV91Gozvh5HIsEw3SSJYz
yB8Blw8piC0yGCuvYhzdL6evrg2+NAez56GpvyzL27gGpWxEy2rTNShwpkm3r1vACkMfGH7DLsnx
riYL8A4QC0wkGBg9m4yjkaIwilj8SovMx1DvTwpnTB+BGB4unB6jPsTWACyC+ooDLWOdlOj00PkB
dHMTVAdxBNbMGvfgGQGstrWv5lz8HSMWCKec7E36Avi4xwEFhMlREW98XtdFrbQNyp2dZM9lVKM0
Gm0aZMvUUt+bmr2KYyxO2bpG/6nN+cNE1S1YkdL9j0Akt2ClwuyNke0PrhYSPMhDr3ns6mHASrZE
BW/ycThMkxOTI0AL7o6FMhMoOYMkdrbw4tyWcxqGpR3GV/meCZ9jXVvNRjJul0joxuTRjOXUdChn
8yJnTQ+fMRuKzezPdEwdVE8a/Bb2WBZsaTnvWgy7NE3sHrqTnlYcvNHLEGufZm3fG1X/2s4WIH1v
vCO7s0BNcgCG4Sst4aqTx22GJe7rYXOHJA5MnnILJvKTG8raKgTRcZiDCd+PxgQdGRuYqjujfvvd
c8FyZdhWHEBtGm24JyBPMYIkpvc6VsxUTICIyMCIOB7E6o/A7ehotA/SIoxRnAy+5SBHaPRuQLvX
5Z6AlsXXwtfeepe58NDcYVh7cpAiUnRIHTN9LIwFJ1L3bJIvteB4Ga4mflb/IWvI+bV4RHGztPY8
PdBVntxwF7XgRZpZnklKsaavjjVPP2zN14lYWzJ47BPo4U5p1dYyAMfDtNqNzqPyok1ltW9SdPYL
nOtGA9O+9brzr0azwPG8m9Knsz1rf6zCfHc49GXtGcRtv+q+kDO+V03zQz4XtQVFPbZsfnWUNC8H
RZT7FuODq6zw8PtIoGY/y+828IVWpO9wmY4Vvnj9ONI5aXDvjrVzjzZDn+tfcwtlya9fpCStDP2o
fAuZZLDo7wm+jT5Gx9HMPoMY2ocxGZccRSxV0xqEKKh52mddKtr4nQM/Lav3jhlqq9zu37GKqnaw
gZ5l5TqTRtpUKkQNIcbwaHMOfMSIMVckni9MJwQToyNGinaNH/vqzWzrP6XbXDMdnwRfT4FpQPjx
2/UYZpB5M/+5cYl00L5srtUxsW1raKmECrmtrNvTWfibkZw0xK3WwMOdyberzv6Jev2xVhAugCoq
GjQ0r8Y0e17S+GWGJRXE0Ys5dEB5rXXfWPmXGWmPltF6j2nMTY7cJd42KfJlhYVYIPNC+LmQngxz
/4UDPIrgTnSkwf2dG9VTlSJSXs3jY8nmQGbhyauyCxQia7Wk0xV2fbPpIvwmJlPd6xHpKJPJyLTm
9daKMrZ9rpbNAAaL1imiiBXd0k47VQuW6XVdoPQ0Y1UPjFzow3vb6/MazmixM6i2QpJc7Lqsve8P
/6bZ/GvkMm/jMHMiYd/Psiuo58atoEdDBz4Ms/YxBgNCT4t9CFWJZxc/jpfaRlCwv6DOCj3Zh2es
+f1LsdRrWXtlnF9Ni9PERqKPucZiH4fThZb1jz6CvlTeChvu1TT5mwqrdt4nes6n8KGouz9+jOJy
D49yMKufSdOvyPU8jpTSlM8Xtxz2zWDRU0qrW0pUVroL7AwMpSxkkn1jXjUUT7aDFLPVPqRdMG4Q
siMMEajypTmh0HYuTWjtuU+fqtpY5nRlxJPO0YJ61qD2adpuoYduIY1uLAeFJit8omJIzHHbJZ9N
b58hq5/6APMOMj4IvbexaKmAqz/BqMW3rIQDz3HX5T6qwdM574L7Xue0J0trG/PEQlm187wN3WG7
6PlbpPUX2RltN651y1kv5nzrbO1FXlw2bE+xp6nyWA/D+xLBY7e0QdEaMpmoNhTOrvHeqduLV/pb
JtB4i+6jgffhs6Uk/Ksw/3Yb46tiTh/WBXMLdqe/phmLAmTGyZLnDFLERESkfl1J2YfmPR3ocS1B
sKlok2b1eQzwlqIcas2wuytKZCFwpdXxFib9fdTyx6W0V3kfHSTCqsX5UX1+MYmMTPKttQH1r/Tc
pc66H98S+IgFCQtOIKu0hqg0Zz/yTvKCRnIbF28382LyxkVSnZgE+w378ndBU1j6sJyc7CS9tw7X
tQCiUQRAFGewhC20sVhVFkVzVlXIdAk1rLlbQFuIH2uLXdO09sPc2yTA/JurbdABQwNl3fKIOEBq
l56h/aGjzgUYdcCpxoBfgu98De+4jwHzZWwv5RCmmYAmdOBFR1d0KFtY6OH0OfuMqnCEysVz0aVv
0LsHZJsz77vn6bclQ0qTh1vzjFoVGE1ilWfBQePcPVNw7eRuUWRS9a14mcTBGKrWmfQ2HxNIF24I
/znswUTo2tfOKUiCP///1HJDQhSF4BtqsP/a829pjAm8Wzp3dpvaEMn0W4eIXMgzDHIoznn9Oapp
NyF7q3rRXnZfJ83/qIIFvKzehDgkWG3/Ybrz38JkNqcUrMqnfo/XrUAQTrOBSwIKXmfrTFM/o0fJ
pKdH0mj02QtrN3Tad4V4mjIRdQ7hMMc4cC/FO+yY95y4KIe5D5fPSqaD0lBb1TOi8PQ5AFSaBBGU
vgV+2VZMJlRY+CbU1Unr/AkLUFE/nn6cJshXORkYbITdiE+k7y6cIn3zNSycw4P4m4CNI8T4AmV8
lYOsjoQe6OoPtM3gY4crvBUYccnQZRi6tW1DBuNGTmG7barlfqqKXYtP9uSqd01v/hUEkI5kISnY
eshRfE16/tx1JdJCGRiOlpd/upp+XTm8DW7IoE+Av0ET7eyA6RyUQN/jckLx0jj/rhuksRnCBfrJ
/VvvasfSCK6VOMbaUY+2l3mUlcNsA6UuN5b4FQI/Jd1y9iL/rMZgXbdTDCgzbXTPeYmSDjW96Y+w
uaL2YgfaZuQzTE6+5oh3K3WajJ6HBymo6eggITRxZzfFAc2NYzaGKP7Mm8YAcpYeD2/okb/aNHmH
lvgsinYc6xNo4zJ/NG3xNbTFCewaefA8/qQfxigFioeJvymD5EFiQdobt2HUT6U33Zss54JOso1P
t19GW2SFKTuDz2SyDlhkXUjOUsJQmOTwrR3Aumbt1tSuA4036oo73ZB+TpW9Vou9qXtvE6vxb9Pj
VcoYA11SGatDqNUp1H0QluchMl4ahDA4P1+k0mpFURXLFoCM1sB+SzLDNtB+d3PWYEorWejvd1Jg
6iBEYiMKD6lm7eUJFMa0b5NiG87tVq+LH39onxiH3Sy9deD0YUSt31gkTZ3pbMMouyo+lxdN/zp/
uvUA6slgfLK1BpX+GyicoiC9hgbsWgw6wsRkuxWPSwO5IrSfoWedQiJa7tKis4bnHuEQQXkaN8Nf
EkqQcZMU12ZvaX561SHE+IRlYyxAaR3Ew8Hl6vClwizhFweKQ+6p+QFcsAnNwUNOkeiEM3WxKKZu
6H31LAl9DCohceI5Y9LkcQxiSF7vMtNydqS2o9FD8Wah9RVtKUvrvs1pVita35R0zq1f8m3VeNqd
kxoPPZVBGiTHtGq/nUX9achrC0bMWaiUuEn7HqTQA+QSlDXS1s2QySeGx+k57cezn0z7mG1ZAK6x
gqGjb1BdO6o6vccs71D41XvoNPohITscy/CQyMml7MPgIChQ+NvCSuY7yT+XXvsoe9a3U+KmNreg
X9O/kPoUfeHHzNRoLLHIJ4pNUPF6bNZ9UjOmgrpMAlU1KYZjk6pD2VX7XMXPdo1GMoiWTlLOXN0D
cR3KUZW4r3r0aqF3HJghRNX5LzJxK1PrH3BKBZxL0Znq6XVVJkAABCFDn4+ZE1w9rjLrtQcp2/sh
PMQUXaU2vbMhIfVkmL/TwE5lVY64eXMWSGGttBbKlXGjlXKwRh8dngy5GXjhvfFHNhZDxiujzeEp
LjB4IvMpCxjDo9ep2+XB8633oQ4vabTcN/iGMxaJzYcolrLkrNrZVXn4MCGWmWJukqUKIMWn04G8
UAU7lE0z0lsIY6h3HiNFbOeZf+Ohd5t8U+xR8ZnG8b1jTDGmYY9p0A4cMxqmt6iuLp6f/5PxY1L1
Q912awB4XLtZy2NOzgFAilAETM/pWRUeNy3ZSK3oFu3NgwrFKsjpp6gFsdesht4SDxsogjup4uwa
1XHgvaYx1rWf7CWL0EGjqWcDO/upiBKBTJxQ/xVOeRH4PjOjR2lClImzkueHyRU5YfSKQclOnvhQ
Ms9hpXxuXAMIhbQqr0wqMIaZvcvxG6faozDCBC3O2PVsRyLgik7OuhjUAd27rSyqrKE4mIvXdsqO
rt+duYpKMJQ030rfYoL4Irt20GlkwhSP60Uc1kVhNUSXHPEkRbyCOL+S2gjuB0j58uYM4dEovhSp
Y4CHgV+aH8mk7e2a2dIEtmhi5W/gvVOGeidIO3oGjM0wuZxwxvH92K9eLVcqVLFOcKt9aLobZ/ry
bciBoGroGy5bKeB15T8xRHkSPKC27G0bqiPiomC445cU7CYuxZMJ31ZbjM+QYCtogOTzJfRrqTjl
haGuPRle/slg9076REwcIz1U7Qn58rp6NJ7LnOJImOGkOV0wf9ZGsCsNhi5D2uU+QI5qrQ8Gcrdy
rnW8hjwcY4EGWTCjJO18301QBC03PjzJ2jDvpW/acguFrcog7F6z0yehE1gzhEvuPcrbO5+SXKl6
K/16SZFhR+CLhRwrt5Up842kpobSf5hXvEO9ex+V+MTC+hLmWxv1ty6aL64FdF5gYd/+8NnlOQ2e
2lPiMvHLNLZY0vFOgKKbfp7+wdj4B5i8cuvpJnBLatnAq9D+JBaoQrvWU9JDigaaGYeFdiQi/sww
QMgq82NOgpSzcXqmd/5bcEKG5aCWmyLQu158ORN2pFX0ZwKBmYiKbaidQrBDkzaDL+63E/smmva1
Q/N4mu61pLgkJURaiZQT6UAQ54fYrj79JX5V5LVzUW1zRJHdaUEUKmYUw8Sqg0SGe2MWX6WXntok
3NpmstGxwa7TGMpIuEc3HMxgPMpha1T+i1VhWRB29k8eOXsJ9UaHLzUzvHcGS6DKm28rY1ZlHF7d
jMlc0/3Kqh4Tp+kl0B8EbOiMGHVW2lsSGeSBGUuEfi+9RDIcyVBaDgiVmncux36VTvflYn9ofXGG
hXByJwgT5bAudZSfaTqVOdy0zH1glOoXbVEAwIWo9HfcCfyTXx32RVCxAQv3yW+AEsTC5w+BrK6t
l5jbPUdMxKJATKa/gPYscU3v0tsQrOXGQKv7/SIboO9XMdZyImw+NhlAxoD0gX038ZKQpMFRiV7S
aHXM6qnT7LUpUSHspp3kqL7KN+IR0AzOOsi6i6MXN1nVtM2RFG7IaaY9C5KYMnnBSmnLbvEGeKnj
mzmP/2J3uUBf+2Ri56mDI2Rb/oEjpBlQOiQIh9wJqdEGG+DWYV9wLJxmDkgTQpm0xyy8B1r7p2FI
Cdxxow/dfZyOF3aIyzqX6qdkaWbk1M68fFi2cPUwQAfR8+34KD+DhyRfEjiWahju5VZFAPbSVKyM
5MiM92rxMrRkG+cYju1vWijVlNfkN46REYnhqQMkZBTqFyHIGLAkushZz6cwwfMg1JqIh3iBi2Az
gYXkDVZZedBbFl4mYgA4f80MMNIOF2QWAD3GsNzeWbSm2LESgX55vRUq8GSaAwCsVXGIuM1jNiOa
QH1joFPequZJTgitFRUS/ClIks3gX2oAlsPcsgFWI1C1CUqErCRUVo+/SyBmMI+TIcT7JPUxjGGm
GI1meMi19SavMTa0wLnP8egdJPzqg7WXJ4x25T6KvNOYDx+jAvTi+JR79xghfGsO44pxgyfdG7Ev
oX8STBeJlNBQ5QvvkpTsHMJbyE5Z8uwoOc1IFSSfzffbtYQ21q8faXspjiAg88c5Mfogvy0LlS+y
SPiiUyE7efcbiw047ZmhH6wQQwH5/EDpjEAYVEbUzHEwz3dMEpgEWEhiltc+2n62o3v5N9S9h5iX
JLlDOCPjHKJrg0NN/FeOfaf9kTWh8mqvE/v4j1r55ugNodtGKYaBLgioPS70qfEcL8XNNeoPSdwH
yzy6eL40abZ1phSvFx6ZFHbyKE3y5zzo3kCIO/G6Djrs1KQConeD/dwFpe8DXwyy9ZxdOZnVGdmK
nUSbNlDPcovsUaMjDdiVlfT1tQ9VB0xmRnju2DBy9A0uVfcRdaikKUIW1FAfd+s30+pwO/BW1cCA
Iy1baC53AQUDV0F9+Kp19lVrRhjTyPSDrIEDq9NImzOg7S8ZEJsWvy5wEZiDAQFEniLPVvhNUzBt
BqkpGKmRO9DW6Na5BiIqY7GSRrpX1Vu7glXDUyfbCcgXpffeuvnaCb3PkgKjin6fsqKThx8EtWL/
pgLvllrWWVsguvHOMe0j1PjhMbJbJ0oD2tO+ZcHAG9h9IX+APhAJqYdp40mX1pY5ZGdPsnuStLkx
D3Y0XPIx5vERvUkJ8abzSy6OZYfo95Ww1QDP/BabAEoWzY2aHt4sRgqyfOg5j+gU8qMsTbdSI8nn
4IVK1e8V8Dg1DNrXj6ZRPit/2unscWYKSkB+xURHxbyeBWUVmsRDujD6KPGN5omXoDZiUyeWKoQc
q22d7sW3p710Rroce+YxPtO0ukokD/sjgvTQ4uVNa7A/1KqZ9nTCPSz66wKLLJZApKptY71ZHZIh
JBGsNvnQ0tOfyng99Trt7n9S0ArPpyzja0m/xSjzrUFGXlf9Rb4PgO5ZLwV4okXd4JLM6Hp9lGoE
Ydr91Cqqh+rYUwPoXnc/V+lZ2KoU0uBtiE8dcWlg5Jb5AqA5Fgztu3PLTZHwjmQZAhPZRhgU5RRe
9SB7M+Gs8N+nsHkd2HctHShZTHwKd8IIG5isIEzJW8+dcRQAjO3MJFd2V/GRlGNfa45SBii/Y8M4
aJAVzBEcKU1hjibx1c1eKeL7akQFsj7gWCbbLdQ75jKni0y2dS3D+Y16kg0PrVmhYd/ySFGy+kgh
Id8xFLCbedcFnh2/2hNVe3A+OZAKBpf4nGXzkeIn0cT6fuToG7kSOYj8Ul8Lw7DRMFka0g0UZZOY
R5r9VpqcT91rmjQPJtmU/HZgvbiO8Vz42dUE94YCiHSia9UnUtPMad6rxj+agvRpgyaX4FvdAwzC
U0aRJUev06lvvdCgzyDuzzk3AgC1SyxDLYA9uMzjgxCCAXRnuaVCG5HP15qkmbJcKhp5vJOdmDfZ
oimwpk662VA5tBwxQIv3Us4RgmXGSlavxB0S/Zus0nIuLzXIXM9zlrNXmKU1U3BuVH2UY/CQh8Ml
xUxj7dIrhCeZrEpQEHMEPIHisZbdy+JhFeD+/a0F1pfAZqqAq20Dm/UY9xInUT6b39KSOGXQ6c+Z
VSAEw3pensb2S5sQNm6nAlIOaROruB37Dz0WYYuEUo5e+YTzCSywU8sDlq1Lq0hOENMvXxTaILrU
MLzjzPR+kZSfFQ7LymbQjRNV1eRBKSMt5YLsIdPgcpxGnJI2Li6JSQMAYpADGMNLE0vw6qGP2P1t
MTM1iDJ0h/BOCnc5kbkjqnMTZ2eY0FCFh0gEV+UMOPXdL+5OwtD//0vQ0aCjqpf34M60JE2eV/0b
DfibrOJOD98RvpXBigRp/L59ZtpLYEHWRonFzxipq+SXHGdgJZQEUqSn+BvoKBX56dFyk4dYm3/J
vaU1vkBp308kg8vUfbnjdNFjZF8ov3JqRlkBA/kPbdfnhgHRLMaYSaPuzrGgkbijp5EUaurN7fMP
EPOLEwffv4sgHsDxNBi6cbesaoVZVDo2ezNynxITaMtCkgpNdjQFadkZwT/ZUYti+E4WmhHcC/jq
peXH7OK5oUBqWaMhckMbs0NgRNZ9ygnA7RfsUhao3Htlqkd4Qp61PLqkjkwTb2WJxz4SFg0CpHJC
SsYoxVwY+xf5dbCvbCkeXKBPpJFeyKG2Nqh9CQov+IwEr5IiSo4swbtwcdr1pGcCRwvKIiWzgMky
jg2dZBWQQOYaPE85MTmraBcyOouvi0K7j36GB9ktEcXe3rvi1wmBAjQhyvVzreFZO9Vvg5Y/NZlC
AjAxPp3Z/cw81ME6V/+Wey7BsnTS+3ao0ZDqijVl4r1TJFcKWGxvl61PnZXExplR2i/ULsG+zFvh
di9lvexHOz0atveEHPglyMNiG3XooQ3ofq2HssYzil5kZQL/amN87JryZxkgHzAB1glV7DQ1urnR
kiSRgXkQKhUAfTNVoALUNMB+TW4BHBdWvv2FrPCmAe/gEa7Ivyc0uoQwKPkzi1Lyn1kGbBzO60vF
gJEg94maAwoe4x68GI2NLbo1iEu227HB9LTW/a+iD1EI8SnyVI7UWb5b0uUxGbN5FYXG2YY9oLFt
5AxROZP/WYX8EXwubd6Yhr+uh/ElMuAGk3JsptK5Fxxbknso2RfG/a564jM67NZrGaGveV5yAc1S
IBGR7CQjYsehbrL3x+4cDDOsPB9xBdqeBPHKMbeIvKzIGOSq6sUGaZT6oFnjrsefcCUdKynEaLHI
GicBFTzbNV7Dwjz6OJ91QD/SgzEbc+vVb8IslOYTdZx0GtBkXhu5+zvnEnzXbv7qfzAB96/xzau8
mDB57bbdS10glwtv+/A79Z/OkJU5wpBVeZDF71g89ITDYiKVyZqBGdJgPSzj71KXJlSNphHnDRkw
+ZW8dcuVyNkgTy8M4pU+DqvS+56rcMdo/FYeLqeLPrlXJvF9JuK7H3nCVDEQ9PBmZOrPdbGvZgph
oKlWefleWkHNzD6QqJZ3Npl+cowGOwG5QKVaGx9rGhuSHnFa/o+z81huXNnS9at09LgRF9503O4B
RYpGlKG8NEFIVVLCm4TH098vdSa1eYtSxBlVbFMEkGblyrV+E8Q0Lum6EtFi3jdGR00AfLGj8TqB
fZxVEw0URYBjcnp3htiNZlxKSzwqzwsMhnXZXYyN234NJ7/XEVvU99hNe6e+sa2cj9AqsTfFZEvU
8V6gnrbwh+IBbeqbKgo/Rp/xwiQGDLjsmw0VqwiSQVrjxmNdRH71S2QmN58k342+puNFWwLxsW/V
DdWrxb6KTXwa42kpCsjM3XRRUcpz7f4tDyl0l6iFpDMiITK5Rdn8I4s0TH16lJOaANuTJteHhVOm
FxMAOXyqL+OZWqcHVAZ1wsCPVhDND4M731nx71ig0NhfmO6jw3mrSJDonILVAlkIRYcwa0Nt9cN5
I+v2oIZe05slkAcclBn07tUf8gsHkQbV5lI1DY4UERYIPA1fPbrc6e8ddFP82qEaq92rpa7WHalQ
JXtESsmf5ejftFwZch8nHMXETirxoAZEPTakTBlwxvC79gBHzqloF9NFmm104pnArD1ozng71vOl
OsK+ep/eK2kcMSQPir0631sq+GrWVPyhAbDtsaLqTaQFqRfS+eCOxJpTa5IqgwQyybmsotBoxrco
lm2pLQGzDBS31cDbT0LTmwaxtbjNGobcxaBVwhrVcNXQLKZxb1kjbmf8HAHnrs40LOdh4/K3TYoc
Jdk5SSALszWQeEfctHcStUWTOEQrFUoW4CPJBayM5i2GSwteBmyyWr3C9FHagYqQ4wPZ73shACUg
bUXP8NoCeW7Eb5aXXcrSfWt1+wbbbxIv7yVNmC1GgsP3vNG555MRGG1zlUy0I4p+Z3AGqG5EOUpA
0dS5UtUbb6eLLtGSJS7G+aobW7gQPWwUVCgPMBjW5dC9Tn52PThcwsipo7j7XZPWBGFiLV3an0pu
au4iLvlD9qDyYTVDYeiBgEyfFNOTPijFe8RPa+SrMDweEJjIhgNl8mvEKsmfUvshqimMackL5lOf
dq+K/dO8xpztesTHmBs/3hdxnr12VcH1er6PgS+zeJy7vvev3CF8cgHVjDTL7HA89JKoz8wQQATg
8oaeARXBKWaWjIaS9fBodPEzYIx2FjWDY705XfPiqSSUiD1XJF8TVeJoRJXNE5A8fWEMZ3WCyMZk
PVgyes07DyCpB6vXrh66jMXpK6hTdeNq4sa3WIi6ol+x0kfOEOFpvzVAIUFswOPTsiv01S6QVyIe
iGCRSMJqqolzC1LFRo1DkAKvLhMTU7OBUx0hqBDV04aDDrnz8yilMIfoSQAwLIZrRSUkUFV0KE3P
SVq9k3BRiwmrDQiR3YRYkUUTxgumMyxH8a4iQFLiC5NVNVdvhZFAhXbL9Vjk+4Zrot1oMSjP+K4M
+1u65eTs9QbJqk+l+Z3k5rxWfCugkeNC6c7oevkgHVbMTCqdZ+FBFvhG6r6By0CUp2TB0dNYIPse
5UpypC9+id78FSdsISeVFtu1vXGrCdAtlKM+oQKAjBw7Gwo4upK/XcC9CLQi/UNnrlhJn0stCIpx
gX3OOuVYV/KmRZK8eJMP4PBT7+moBRL5JFcvYmYsX6rNiUftLh7QR461/AkgKJzVaZWhTct3LGdG
qCFaKALvNMpNw4ZsRPqMpvl5M8trw7NvdGqLwvL3DkcopCEWl9++55OzVgdJYDkfVZcjTSY7DgiU
kKCNlom7GppsFzPLdBrPJsBhFQ3W2qW4pxkdJ37cPnQK20WRvQsMoCn5Hgvwp3GGcBNK6OmWKpLo
CdAxdH/CEBSyOwUX5uwDOohvu6a/y1P8veeiZuxz/Wlo5/s+7bjCE5GHBqFBujrZmXS56vjkGABM
7ylcSJympxCNXBI6W8lSUqcWqiS1p6OwCxLA96kFPyrfOVkaL0U53Kpx8kV9YTX9C1Dvu1TWB71K
ETWiGtYBPGky5KvQlOjn6SPMvGeahls0ZW4coHa2LJ+7Dg9FxiuomhskLp/GAWtnq4zWlg47F+P3
pWwJqUZF3xYw4WbS2V8eiRsKJ3gKBwjZa/F0bfcF9TJAsA1VLterN7XxZBfgqJjdbVgHLz4HfdiL
aJVRgkP/5iIbqAQi7tUChga8sJ2YSSWDIJz4fDT1S6k7Nz6aUxl05c5PL3wIpFGNV5aDwRhW6N1V
E9LPSVEz9xtkoeHwO9RAx7q+9yCLKglAA+lLbivTWVu04PS1W1nAJBvbQUPcaeJ4aPIrVPkBqxV7
rpebHOyY3gabGQogFt/PrsN9dBINpXLt047Lq6rwKeNJiG9RebChDID7SvdmVb+kjg8ViGeWkXko
yardDCvXEGnNKtFfa0mnWM0jR3sJ3SP/EF3hLNV/LlE4XIR1nP5rlUoHCVKlDhcHSQTEhBw9ZYfS
E+/fnDh9Cjwb8SREijOnBX/t5cBI2xeRklpI624ANZxyN5bBEDCo1ZqS+z3a0u+aDdrNqAyEVPNd
ByEi8qcLTUy7sWvWsKDfKnxQKqqwvTlqdDU9hIJQYwxoG/qIRY0WtAO99rd+Z1/LwjxzeiOmyALZ
2WiRZSpejSC8G0O4RpaDWg7AvrQjA9b2KmxP9JLSmYM192+aDrf0Mlv7ZBSYfz/LQIcB4l1EFVjB
vg5ux058uFwFEBMFiwECICrpakGpQ3gn9+jQCHZeihZNoZq2ETj+6cORSHpkkOllCsWIQxilF+5e
+dAtNJwgbzHT43AxUjZ8Wb7Zvtijs/eacD1kycLQoIdK5jE9lejr9EG8TRrqodxmd7rSG3EqIN1Q
0QtqkR0NJDnJpVGODybBQ6VqJawhdWjG8KDUmUpLXxucu4SkNJe3bR/9KnrgYTNiDmHSPk/waESd
7Sq73cTWtB214mIM5C7K4lVPixQtD58TCitPWlo1PKIeqHK3HShPQGRXWhpOBsqdVn/9FiKdEpnO
hadZT/2YXOP9vZqy8OtVIw0AAqUPpbKWSxD15bva+3ok3hXxn4wm4G8rHQI/ExstBGiIBYFSFXCQ
vmgnbSm75DyecAmB1tSnLoOA5Nmcr5SGr6yHe0Mvb/zMX5vTvOkgkDqkEEaLTQh1cSggJXzY1IYZ
lRnXKt778jYNqu3M/zEOQDkbJEJiGFAOKa4qPtcc57Ic9hSrA8Mg5+LvqG4pzOsbN2hhFDb7XPWR
FZ/ftpW+gkOtJ4qurbJDvTa9KOL42W87vEluDSNb5bU8Y5B6N9qpzqMY+l+8mrLc4A9LqfHyb8kI
I/qiE60U2JhKuOJMLSufop03z1dIDd5pPlW6tuEWqn8ByEzSv1xSn0Diqe2d8wD1g8jWASGruPJR
OmjBtcmHEThwRz6yoVt27qcqMLjEpS/Zf3TRqkH/LAcuQFl9h4QaWGb4IFPu3aplRn+H3LRiAPhj
wsrDt/OLBHmLiPFSUhG2d6HkB5WiCFJnz4jPuIQCaP+/hwIIPU/VnXvbRrqWns7Ci5GJHCtEKtxV
QfsI7ODrAO2r5oYXw7QCNbfhrDxzhRI7ER9KA4NW19YEwKOW2Axvt23RrOEgoJKx6ikvfw09yAXu
LBEyTcAUDxr3zEkLcZYHEI8mgqbr50pyiCFWv6IW4+hhEUr3AeUwYF4zx8pEO4kLgXllUASe5/Yh
4ZrEsFkNzUJuo8BOl0yi5vo35SAfAo+maTqvAmQkyn64nw3jwkNjHVGHPnA/IPLvmZ5z1TQRvF2T
AGKprWGhPJ7RkdBb/WzMjQ/HrS+V3r6SWVLbQIn1xsSD0ZkuOH3f1e/kRBiDPo36UqR8LmYSqXl0
PpsALm6YbG06nSrwJnF078mOosUVrBdS2Q7xgVK/HIGopdV4r9T2jHw6mNCR1bMsWuKq8XnlBS8F
5VrKE7CCwMT5z3rXb0tj2Cj1C5HdFkWxVHu1NcadUgFK0It00ZNkupXySwWsKLTloYnaFQNIBbMh
9QtuEhRWahQ4vHS6axpIzGo3pmN8cDBDLezkXOl7fG1Wvg4d9gPV4AMOauvYm7ZsjSkiExqiBhzE
gClW/Cuhi6WO4bokXCFsBIAR4F2xQcBgaYKxVswKuzrUUfpEFfNraQxwd3zT3CpbKgqI6NkYq4Hz
AmUNDVGlJJuulFpHZV06UN+hTvMA7DC5GHSkN9SEbmpqzCgBr9QQ2RwISmVFhdd6NN7JpagPYYXe
gteCTqH+jg51CiiPewmH8TVGQk1JuRlVvXaH4QLstKqoU7KIuG4hw0zIckT0CIto1UCm8DpxplZ3
wnGlMKJKilIpq6hhLgp39TV3qCshNoiNdXQ5Ey7UsKew9ZV8rNrk2thd1RR9lVZJ2uLb6OpvZvpq
w36PivxKaaOrxETpEylNYB3Vypql1JnpVc7WRlP/nEC28HzitSEu49qjaqOw8Bq30+aOanGijUs3
DK9M5k2dROpt1fhzcVWjJen0xGhQzmWzqvXHTNn79TDZAmgTaUfbCBCPq5tPFeV5C2ackla1oWRn
WBwXk4dsmrumoZJTQi1slyteCOUv3GsYLLtMkoprBk6fdgD9KqbwVuXZ4yzsS7XA4WdtY14vG+R5
KZqNjgOr5jMrQlx6qXspnGaJwd3T4OM00EOLM7G/fnab4b5JtUVnNm/UGIigV1EuVUcs5uDwQcSr
ioFafkOe3nmuv5a4y3M3QRktZBE6NnaMcfLAa+2D0PvM0uhcTSdC1VslPeSZ3UM05BRoB2U8dh6S
C6odk9j4GNvIt9QpHGmle4VoCyatB4pu1PXAtFpPY6cxGg4GhuZ1QOfFTCuFuuppprG0OfYiL98D
o3+omk9QiW8yNJNN3iQ7NSStwSJypP/YgSKQA7DnsAc3Q1k24sY5RJJebTtQB4pRKO0CgTaYUZ2n
fcvXNtlmgnYYmJgDaQXRuuuvTaP5SpbjpA6p7Y2HYqi2fcDVuI2vVYaW9Jgex/iPh3aGx0q0w/14
1dGApSsPcg2dZpuq+oiUEqZdQOmUvwF4Vy5pCWtzttKPFgs+eltILlhr1xUHH80zywt+D6O+0Vrv
wNyMCYBgK11ZoXlpDaBqWxownNPp3jC116HEiNk20JnHZw3MOn4y0tlYvX2Lttx11wkUlIr43Syw
CBsDe68zTkOl3Ti9WRA0ofxbl72Zbkd/ei1SY4fh9rmLyGaCeJT6fy2/29WKmq5qk7iHmGN5XZZm
RBc82Q4T6vxdzBZuuYDURbOxvH7jIHWlDqvOxjvKTsyII1gDZg9xqi0AEQyNsso+w0CASOTt6QgD
tkIzbeySVRlHzYLIRsC9mcsYJSAfmZXmU51ultYojf9tCSU7EZystaavZIrCAfFBJtmNlgBrQ+LU
KaLtbAzlau46WJk1QH4OdaqrD0r33u3rh1y2zybiShOwahAN98Tqdxy1dq6ExRQLsBQ23gNxip4B
+VSJdrPXYMEC+1Vp06q/qZqHEqFM9MHp1uN6E87upp5t2FANeBbsFxYhoaBKxd6M6kNBlq+jpze2
HjonPpxjHaOZos/2UR29jkO6UVmoQJq5RWzJ0mhHJ8MmIwrrjAItmMtYqEqSxI5RG4FMJG37GIng
ZZbF1dxHe8cdNoOVnisvx9mHKZpbPFJRYIXnL4SwlvBWKdirewaeGDP8y9RGVmB8wPYP+r4G35kn
NcgFFq6ziXMudUhhNwKEN3uZrsmlElZLiFotJp9nSou+huRrDuEVmI4VtbubuMHYIkq5XllSXJbO
3GA5Lpa2TlZrmTVV0AloIOgp7vRLfaZvWkGkIffrKmPlcLiHEH1q3FwjawzXbWVUN7En4iXSv5Dw
Y+PcR9aXi9CtHw/3tT/Ab7OWOOABekZbOcvKp4jZmUhOOG2QSsHAI0Fyw5rFZYicMHReRJUQaL73
s2Tj4IdC0QUYGjjwAgn5HLV/Wu9kUng7THrGuwblSjmAUpU6qD+5uwT/mny9PczoU1UsutQM0eSJ
xTlAlssyhReZywzCXgatHWrbRqv988wVF3bdvytFa0GegMo9B2C4BnaAtGR0cHGB93hIgUk3JkLI
RYWBjqFKtowwP2oIKMq4x6l8Wj84i2nD+Emn8Llx2rVjiIPkUjMLpR+cgYEe0XEvreTDDPz3dMYG
gSmBKuTPWMjAYF7o8Ux87aYHw/G4qvF6uj08U0oo4B/0j5MbwRszkJyoKM6nbvLq2uWNHlULKK2r
ChzDhFRKkFq/3Ca7Qy6b/ZDoEaUTsjADBCGeA9VaR0/mTG9U5Umr03Oj/hiB1AemwjpxRCivsiCn
NOMSRYUjd9C0L52gQ0a1n1/MwLjTjQRFXO2irOZHkwMGC5DLoAgwfgInHCLDUGFBaLr9wfJQSk9Z
wzTEI25WyYePBAJ9FcdbVIWzUUmD4Tv6makbO6S13kBK0yKwOkpv/YaC2g6pl40rx72DbYpk/Y+N
dkgyTtYwehnwCGVXUpCg3kKXEW2dVNt5nF1a+Y4EHsXtwSWy0l4XgbkSAzwWCTQriEesLCbn1tWb
twmBsIBxpju7ryrMjey8Jl5M12OKjVPK6/RVv2Fs0BQAtJnE5mU2tfuh5ioNre81rqSJ2mF5A092
bzcWAo79TeaW4yKoLEguw1mbGx1lrBH2d2TtDI8Wbofd6MLw6f/6bgs7WnDZZoBCzKCjSFwUXAon
pTBKYjRx9QInszZ0DzKWEpISW60xICYYUiw1IS4s0W4LPJQ8eEIry7LBEDpNR+fD/LTRWF/nenFZ
NgnaZR7JpB2k21bhHJRKleYBjSiACFlIGc398zBMH5rZIYdF+p2z4IeQ1pfm1XdAnnGYzaEjtjPk
NneKMJB1iz233w9ZTYhrFZ/Z1D2PNMJTImMfYjhl6u3CI70SrBtL+RtwFrjImatgaxqg8FWNUO+M
51E8qbEvfP1Vk4D5MMBpSiThBnI4te+MCnEcZWNcW+HFjOa9hb1AhRZ+EaH+oYyB3Tp48+GhnPmD
uFELDc2TiUAMTlZO7IDCr7kK8FMNGPsa8xrW7a2po98oo50Pl1UHWm8F+rMt9cfSpiGWGagJiqxY
ZG69DmyKTHzTpz+EIajeT5W3AmK8kRk4VRnYlMat4TY07TMH4P4CScx1nSa7xvDPlG7hVFOBQW2f
0SngiBiufIaPiylSt/SoJaBtvMjpysR5tMNKaYN06Z1aZT06S7byHkjTQyp1sZRa8G5MxM/AvyzJ
3NXqVa5ogxncOZH1LBOMdMvOfFB20r3erl0OPPbRuumxE7bbr1DZjdYV5pu7btQOHBerRhPX6k8k
MaAlhea9UaKHkJn2Uxj7lwgmpMj2oVFCS+A889rr3Nfuek9bN7a2TArj2vVh1LjdWpPpRWZ152VP
oYxS02eJYqrXc5/TzBd31B/E6N2MtT9TzqfDRz2XW6Y89waykKzub+Ne/AKWwwUel+GG9WmiI+Xh
Kls22VqfhupMKuW7qo0/EpSSHT4BdTGwZ30N+nfszk2neUNZb+Ai7WsLKfWJUgstFqx/lKFV4AWr
HI4zuYHYZ+C3TKMmYMPfI4sJ37D7pa/W3COVRTMmqh7VO1V9zAabsoUvXWqsJdXSvMJVy2VzF214
CF00B3vqM5i+wjX8DYKe1tk8Thuh93ukhsWZWaLBYo0+gJ7CvJ+d4c4RrDFgtnb83NT6Q4gbWjdW
1zVtsm0uBGRSSl46UkyQ7HBDAw6Wo6Jh5ZSvEDqxMpAnA0BdrkwTP81e/YWDOO5FXMc7ChWupHfS
G+5j00JF6g0BHB/6yqScrWqMSnCbuujSfg0GDgkEi0uVEnSbrPKidhDXYlgnEQE6ifunSLS7qXfv
1C8lyowYRd/7mPMNrlq1AfVxIwIallDuNvDuH/HUEQtjcl+grnewVYNro+Jq2Oe/UjxeqCuE+pkF
ya5O1QXGSG7Lwv7o0wGRcKBBfUCNcax+y4jOV1CNyI0ExOCBiddNeQ9iQSwCIUCjIe9nsbAJWbvA
8+6iafpEHelXNqJW4mVyW5G7DH31gvPWRSwRLSjjGaJUt5twLaYeKkjbahslx2nYCZG/xnNx0fIs
q/XPIg1Wqx0C7+AI36pdWJFn4aQGyNpB6dbCtiKx3Ffb8V9Dz9o1YdqAyKxztJC/xoXcfaIhHaY2
tE8fpMqsi9sw5n6eRPvAli9hBdUYmBiEZDonntRWQPgDrsEUooYR8qNSOjdsC9uSoLsdW5MOORlk
4oIGsMvuYSpBnzm59TL5FO7ww1YJVKvBTFarvJKtgoMX+6Bs3sO+/a33VIlhr+oL2Xt3fUrnWAxr
aRGHLDN6DsdiKwN34IrQ7TrH889iqCMLJzB/mRqVeNONmtWc+1vArM/Khx0buJ2M03tcIu/r0LzI
RhCrqnxltd55RC+HbmzERa1a9yimRm5inucY9CTcIBAyjKGTYeYWKkQevFhBDjUP4gURR7Y5pk+9
vDR75z41q63RW8D8wvoddH+qPJTB8yCCKCSVJoahTPO3OI9v7aoMV4GDnRQ49y1WPuAXsA2yJFFD
VVO9OoLvxmAO8AOE2TyXBL6FNkaPpegf9Hw+SF1bmXl481+pXrVyGtxwbfdwmZyImqyJaDeySlgs
zc/x3NzGWHdOeYGow7CxIED23AaF5XLpq1aqX1Bb057Yh5rMTz7GuvJ1/ZsT65FRstmxWAzHTjea
l1/m1uSuTduCzOhfhRW4WDIErxp3BdlnZuItoVkDrBZkeSlJoHBeLVVw4jb3osVGciY7EGeYOi5i
QGOI/KXLHibmYvB6REp88coFNGP1jbugKCwacm9O5jwrt3FoTiyLeiBWxTF2UThDGSOcbr90AUM6
fXCmOUCq5pHARjkmwfUAPllCe3F+LgyY+Fa4m2vsxZMEEfXIf0E6ObuoCxNRiyJlApLbCKE4y8dG
M4k3Q9nTSc03blg96ZPzmVXqtgn6jGhWbA1KTEUaUBxqxXPQVk91URz6vqHcvnGd+U2WUFCVXbpl
oiZM1sw/+DQmyiX2pZdxj3O99H/ZEf9SbZpQxFe2bPZZSRHSnTZ+TeV91rtl7zjP1oCIr222r56j
vXJ5Rt94oh9ZxMmddIZrbk+skEw8KCfRPKPB7MjuPtCR83WqC/BYwEri4Hda9it6FeeC/G8y3jSt
+MGq94TZsH60OtLKG22aaNraofwKY3laRuggIXNpPfznf/yf//2/v8b/Fh/lzb8W2n9Qa7gBGNo2
//Ofpx5w5KMtTHrgfsUD3LLnAhtqEMjm+L10M/cnS2vlXf23FX70CO4M8axrY7ox4lbV1doXD5eO
WbpntqI8W9m7LgEweGl11tnxHaC1fev45ZYF/a6n3KW04jLq9RQRLO3TsWcwDbGGjwHbP3CKXzO4
KkRI37sy4MYUSMRWfJKrZlc48ikyyuvIyajKG/Wj3nGEpFl7XehUGrlmVYu8dR7ifMJceea0zM+0
jjJK6/nLJKuX7dA/zKJ5Ek50Y+W0PwonAB3olAevsSBlIgFv+3gJY/LgoaLQUj6G5DQNzqs9+m9+
RtdLVo8RFVsvHXa9Ke7LEotf7y6ck2uJ28aZ71r3Ue5uqwxshwZZU605bhF0qqIJ9jg+n99Ps33K
VlrN/683UPiCxWD81wBxycHDNN7QOdFXeWg9hdbwOtvtZcJO0DPKzVleYlHmwVZJ6JEukrp0OPt8
0AuUZFoMoGtrpPRex1daaUHWRFLWb/cyGz6szoUHC3Os9gYmF10/0XQCzHyJ3gn41IXntY+2DB68
2LnrvPygdd0vE1+fGf04Y4CF6brBJzyZRzO3WhLHZp9SUECl84OGDu46zW1h+L8ld0s8RNj93w/K
Cdtw/WhMuBXivjDkGi28ZFHoeQL2ouYajbg6GstXBaa6Z34frL9/2okZ0I+s3WXuSFmC1F+7XoaD
hlwODqWsaOougrZe/XvPODZ1H90ikB5fpFwdepCjqsuDXjBUA/HDdjZORAzz6DtsF85lQslq0xr9
Q+z6dw1Cy17wpIqA0/QMEsKU15jGpUVEaQadKfrjhrxG8vz7bzSV0frf4snRRxZWqA+OrqebsGou
aaud+db0ewyAdumhiQ4zO79szxKrQ6e3zBCbD1XCwOZyuUOXPVfHAVdYe8zv02wG5h4CpAbUvRx9
7wcPd+PEyjLNf+42h4ZtPgFuXld0cBV3IXOqdRLD11KMIVpgJUIFUHBAGIZtt5vTaudJVJCBsbbU
VxVmH/2UhRKY/37QDDU4fxs0459vlObhaBvoX6wnMVzZypULUKBKbSaju/Qt+jwgGyABAcOnJ8Y/
KKLQ9882T60YNZF/xJ65H7sh1QZvHSM6FyDaga0ZnV5QyJ6w7xXAFysmqgmA2xUzjEHBr0ANDVjs
Es6DojOogZRQzXkzL7htHOq+UGkUAw7vz+/f89SsGSpF++M9sbVHvDxovXUob02oN3b/YsJ5HKcL
A9wlb0xSReH6C5ZcWmQlVEJKRa4IoShbBLfsh8B0ara+3vCPN6mbVmCDisWthS78QjXA4iKFs55R
4kGzhwKO6jZXhbjpaVDkdrWNg12ptfvvR+JETmocZR2lUQ+lZcTaGrDdcgg0BIhoMOOczexwfMYo
nnIt/v5ZJ7/1KD1IqgB/GdDEax2oBP+0c3ry0eaqcT+TPDyXvbtnRXJrpCWYeeeKJPv9k08E5K8A
98cgVykwHzdO8RHGHEBhRyNImjpOZBKbju8foQbsL7vOOIqVGoa0TR4Tj6WOpycGsXreXveojygH
PTbkD6f7iQ32NbR/fImBOYsh60rDi6A5h2o+NM7tkNo//PqpjzgKZtU464Nbt4wTngd0NLg3VjN3
UZ2iiZzcK98JfzhbTq27oyAVF5UjwYtr9GeTSw/vmKFNd8LsP/No2thNCAjQDXYDPfnvp+fU844C
E+jXAq0jdSQDFYr96TxFGjSh8jOZtCaVg8w0RE8dzZ9/b8l9XQL/mKgIl55I+DywZol1AoUs1dsZ
ue+kUHR+eMiJ1aCrQ+mPh1imhoXXzGqgEcP1cEzOc9QyciXR+/2wndg4+tGCKNxQukKFB1RbgbrV
6w5Vv8qZ1qWRvX3/CLVB/rJx9KOV4GkYN8wuQaGllkBfU5EGA+eHw/DUjx9Ne5oNCdIBYbhWphsu
ve02J6L+Oy9uBkdnSBfNRt3UHpwTqV/4Ei/dLne0H9br32eWPtI/Z5Ymm2a6eCyufQF+CzcipHU2
JkYx37/73+fVDFQA+GPhaJXVpXJiXAokKPB9cVXTbbpyZloLhgZv/PvH/D2emIF6/B+P8ZrB53SZ
w/Uk0e1o3eewHLZU1i9H+m2QW37Kecy/Z2FmoIbxjweFxYRzSEybcMiHnTGA58YGwxZeDeilfzZF
9qgb2dpLjNcy1g/KW02hVUY39L9o5bGyCZlntH4N5LwMvGazUZwXcYkeMjQneojD2eC0EK+RJi2D
+h7lkV9VG+z7pv9hNZ2a8KPzA5h4ZIrECNeNCxcw1ZGriaaD63TX30+FqfbT/7/PzOA4lx7BCXf2
xFxooFRz40HRZoehjpbZbIVYJFgfyjzBx1hkiACulyU0OyChnwh7nY2Vt9NRqE4MCdYi8BbJDB9L
+QlaI5cqi+LI9695asUcBZysyrSp1mhNOzmkI5A6VHiG6rwt6o/BRz8gD7wfTqC/hwb6nf9cMrVu
+XaU9eE6NmgKWlHy3sf2v7l7j8IOCB45Wwh0QmRJ9n3l3pqRBrg5+SF9PbHa/aPI4wMAhr6NyRbK
ZSg96GRrVbYKscbgwHlIOQIm3Xr8fkJOrEv/KBCFbuboTceE1CXqw7I5a4b4kDvDDxmH+feD2fSP
IlFsRDQ1BjdYIw8FTduEgdpNHnTleThTLlMdjEUvzikxY7/APf7Rz8ZbqSQHKlO7bBH7zhVHsJE5
WmZZ25wVufOsqNIluu++6V1aWpCfO+D+R4WDG1ILfQHFdlMuXkN/pfnNDzvsxILyj4JdpOt9iaRZ
sJ4DcR5i4VZiLPTvTcJReCs6jFedSQvWLqLlouy2niq+plg4/XBOnth2vvqmP+Kn27mS9pogftI4
BVUzAQihaYspR3yWUctHR/Tz+085cfXC6u2fj5qSKY6qkQm3/eLFTqfrIm1gm0V7JCeHM8/InuK4
sc69Lw9ciAsohcd05psb5aSVAMvJEw/xuyhaOTgFtK119/2LnRqCo8jTCuSDopoxnkZaw6DFlZqr
i3+p4h0qk9nvH3NqlRyFHeG1jpPlXrAmJLwalnETYMjz/U+rhfaXCO8fRZ2xtrUS4y6Snbk5eHFy
Vevec9JHvyHY/jB7J6KBdxR5Uk3PB5Ql8Bby88chNWjPIkzUjMDuvv8G+0Q88I7ijREbZRWP7CIz
QvDR8rYDnn+2ofS30GJVImr0jH0ATfPorxIJGd+v9adZq689nX741G50qX0WKJMkVVriGTPJhUc9
VpPuoRLdNYLTkIjJ2FCn4nYDtZhyEq53MEVh4sYDtICsgP4xmxdOQ0fMTXPcW9K3EpJ7nmILjJFc
GpuruRHrPktiApSj+K0a2QJ+ABVZA/19vFGVGqByv/p+XE4Ny1GYHCZbhl1sEQGIW1Y93hWQ55E8
qq7N3DtMHM1ab4B1D1+/f96piT4KZuGYiI6cP1grQxXdtK+BrD+1niZ+CDgn1qp3FNFg4lUGOpzI
8YOrruCM1k7wURntg6jbH3baiXKD6R0FNQ+RB1OYkYfLbrutCu9aUXtN+HQltiCK1q3Y5/QgqPlk
9yq9m+CqanbzQ459agiPAp0umhFKiOHBNIQlg0ZiUlrbOTN+qDye+vmjeNWNQuKVMnnrxM9+tWiM
KB04JbL//QI4OXpHgaoNAmRnKxO+f2ReoRkXYA7LjlGEFmXCNYIggVeqxHvYcomBNFyVXQQRDhG0
vX94B/Utf4lo3lFEi6XvVWjoQHhLUNkpqOKDMNdflI5eM6JcMOBO00QVchC9ARPevzb7XIGEzO33
L3Ai0XKPwl0GKmzUahq1ysqqcSERm3awKcACuqYzcgDb+Dh5408p6YlN7h7FPvBKUrbJ6K4bLh1K
ApbysfK+8OZtBMdK3o5G9fz9l504htyjeJJ2ZmR3OLEAK3tGWIXWuL38/pdPFO1N9yh0mFUBArfi
VIuSdAPMbKc0TjExKmArAvA1iClpVlyPoB8yOr7xhCeVrLwnJQCaM7QZ+vim13hbLtjGoug6Jh0D
eES3zB/W9omt4x4Fn86LTLuxY2eNIT1MCP0zwV5FBPMPOe2psT2KOzivN5lWGg7qiUxbPYZ3WgA3
//vhPbUv3aOwAtaM4xxq2Voi9DxFxk59BNjODWg0ZFCxFYrAZiajtQ3AVk8DrgP0kJc2sg0/bMsT
mZJ7FHnmyCx1pGOctdvJDM6CvayYugqvthkCeWKNP1xzTk3TUQQqUkfL28p01nGP2W1ZdCwGyOyN
1/7wIacm6ii8mOCoEuq2iKmhJBWQJCgDze+n6cS7O0eRo5Cm3RqoQ61RY7pUVnZWgiNckubjD+vg
xCQ4R7EiLhPQso3mredOvEN7QzcCOw3cFQWzH43azfffYZw4qJ2jQFHN2pykcOXXtuGmG0cCm6CH
dGXnCCEDOqXDBgDSwiotDHHCiRxkH/Sxef1/jJ3XbtxatnZfpdH37MNFcjEAf5+LylkqRcs3hCzJ
zDnz6f/Bknu3LWzZBxAKZLFUgVxcYc75ja/1OriDRNknBpEohqMzAir//Xf65LLJDx2M3eWh7cma
r6RGj05Oujppxz+0uc/e+0PXAGyvdTEXt9cqPm+AmJ9zlNa//9qfncnpI39aYzk1VbxB5uLewIyx
qEuqHLTsrtWdG9+Jb3//GZ81uw+dQ6wkXuOkZCNTpGlJDMRxWj/rmfmHOdVnp+fDrZ9YkTWoJnMa
m3iJZuMCQ93UHy7rJWX6N6O9/HC/5xioezCUkfVTzEVt4WRbCEBlQMgMfSkyTeC9sqVVDd8xBeqp
yEaWkEMgGFgKxLZ8jKxi28XoIS117/fOyRnFTWuaO3vyFVTwmv/DlfzsLHzoNyRS166OublrFlgt
gHLVKR9/fwE/aSSXZdFPjaRMLXtMQt6a9fj9xPoapnOADtVA0PL7j/gkrQ+38deG6HtRCtmezxgj
Fbl9tkmIYy/9MPg+lkU/79L6qRdlO0f+ChIFD1AAizoljhrkXugd7YKCkGLx+y/zSYM1PnQvbosK
g+wI9zLLYfqKRexbJwlu8fdvL6ZL8jdt6lIk89P57O28BtHe8/4ptZHT+gwTcobKfiYKyOyWVK9H
WLGp2kbzyBj+MPX/7Cp+6EUKyrC7sa3stVfoS8/W0XJTMNcZ6zROX3//y4xPGuHl+Z9+WaAqWlZo
g7OW4AvI3K2R6VNmFNak6wA1y8mLCt8LI0D7kFfpMh3Lna6gYJkctHQnvnYdsPZN+QVr2WdYz5RK
KXiURS/F5IKooLiA6UXd02BjEJz6u7DBrTIqrhNd++5X4oZxoYMYZj/1MQh8CBiUGvUrrdG+IKc/
pS2KFFa/qNbfrFwtkAFieS3ycxdCdm2T9e/PwtRk/+7yfujvrFjPkVyATwl7cpUAEBATpge7oIC7
iPAqSp90Shd//1mfDYXGh87PbBobHw2gNJxg5HiyvG6a6qShfm7GakF27MpRgdSMfUUin3wTKIx2
jp/CI+GBdJI4p2m8MYPsT9OXz1rZh/5SD00/EZbjbZC7r8wueBKcbCfuF4CHnn//mz/7iA89XdYo
TuMJH/GO4+D4pQRHvCFWXjaRp8Ll7z/jk4asf5gqDUkicypjvQ2+xhX+PcV1nteb37/3J+1D/9DV
FeCLGbAwecYGoZxp1A8KQiUixIIuQiVv6i0KGi36wwj2ydnSP3RmvRwH6tdDb+OWYlm4ChcGgBxl
mvtAx9f79z/psw+Znv/pvnccmzezKhBeAgPLpH2InYmXAcYpyow/DBHTF/6b20r/0H+l1CbWXRxx
2gQVso4OQ9G1vLkKunk2uMi4kND+/tdcKm7+7qOmVvHTz8F9s6f2nSSSZnl3eeuvPJg6XgB2UOm0
jQtbtoXsT17oBg3IiRwZlkQhVCpFDIs2yFGRYamMTsPPwJCwKIFTKeT2D1/OnG6lv/t2H/qXCrJz
ViSRv3Hd/iofugc1p8PNEHcn+nKwwofJdgD37xRdKTcI6bLzBJ4Js2KdF96LZjVzqXvbQRt2Gexy
TPkWQ9+dYiRoSgL9xlCIRhajdu/m7ra3rC+qxNK0mPyopiMas2mt9w6dyTOYXD+WdDpUPN8Dq/im
Ds2biJtN1MvrXI2gvCvJl96AI9hpLJXbwjt6vRaj9kTY61J8Ts+fNQtAulAliU3NZBfcDY79KHQk
bwPQqknAHg7KdUWWf6ap7a0PzL1SMpBWg3aGToHrJPquKsMFRgkeCku+GdpA2SseSrb4LnwJ/VZc
2VpzagJ58ML4ytPzYzbouw44L35cDBnQEQpAv82b1Iyd0oavMs02E3jOj61tZhlPpR19EVQVNop8
isMM9Kknrge1v3VwsbC7cWdn7iPj0yano53LrN2bUlli22dQvI80HvvqqebGiP0XZ8g3U4el41uB
n0M9a0W2T1GsVyD2oD71yHKLZNWjpAqD8aEdIJdxyZopq4REjYm6jnqz3aqdC7wLrpU7PIUqks5J
L4SS4GuLbRP6Ag9f1ixahx4+Ho2z86icylGgy5y5d4zKuoxvGts9GoG7JnFqLKUsNoqgqhg8JQnf
au267RGBbT2zkYmZlvZt4v1TfQHlL0arJFIbDzZF2U+eAQ5aqcbBLVQzMtwS1HimSLKyrjwYwD9+
3/IRHPx9y79U+P10X4ZBq2qujYAWvdqV5lVnX6IbmBpwhpvF2PkvWpCvcl/cs/h0ZPGYtHgc5wWm
BPjf6ChCIJ60xtG20NGJocYV2h8ftUan4GvYJpmy0Q25TzzjWfTDIZumLJM1CuA49Oz1OivxObWG
9EuPnCWrXEgITF3iYESXCHIzQjJeQ2PoaWZN4eKJIeNLtmBsxdVoWEiWbfCZ1kJQ6Z3F3pVXlQ9+
gEuH2YB9SYKNG9nBDAvKQ8jbVQWBmsmSCA7flc58qhJAjjIDYW8LKWuMm2xnqdRq4wu0rll1ZEDG
iyknTUIC3fUShqqrN8cMExBaTknkrkHpThZyShyZHe5b4D7fkLEeLVx3QNwa8LzkyQ/GQyZdLNDB
qs2VUpFrI8pZONf2TeOpW0urOQugVcB9UhFVQ0YkAhLQ4Y+ut8Fs7CuCpJU55ocSOwodOkEaa4cM
1kNoJR2hEn0rJjVDWi211L2KOu+5wYglhEiS+oE7F6WYY6/xHOlg1DX1SoXTGo34yg+DtqAG5WG6
NvWU75eB+b0qh9uO8yq4iGUZnaY0qpywQsCaDWproLLd26JZhyW+UpaoTy5c3rk2aqsM/gkcIMCC
/OipDSRB9RLGTrjS0RtXVC33pZ6sNBYZvHIT19HSi4dz5TDPkqN5h+Ubd/9toBBvjS2UrQ1J+wXE
jNu6bN6mML5m26fRk9cBV7PBm6mYaG2pcm7gW/mTMwsKgAIuUze029DXV6olXid7WRP1XdSkBxTZ
6GkZXCwAqEnjEeBQbyQOAmj/5khfoBL4Ocy/BPuNCM8B6mRkV903rSbB0CK6d31r5wtlmBWmvIPX
+EVrkOMYLuTXEUEDKifMPuxv9WQOSsEeYIiivjcTAMJO/6AVxtGnlmhWKfCAUaJRlOpeqRiglAqi
SO6D2yYNblLDfktktu/q+pvfxWunCNCoKlgRl4W9zxvxlnQokquqfqJ+H7ZaMjymjJwxE3PTCVlH
p+FpQnZHDbL7UrYbIYsrGRoYwbTKk9Ep5Mp67ZoA5tqq+pfW7ZeK7f2hT/lsLvZh+pzoXY3KkAqX
IdRZXNj+2hL6NvJ7c9Y542PhYpSQGH8Yuj/7sA9z4yKWXoKdKmW1nlz3vUXooD4qvTnM/D34H/cP
c9fPJmMf5sf1kLSN9AeK14LgwbOsXUupc+w1L+74p8pF/bOe+MP82KtLR6ReTCkYCMp5kPunIDRv
XFgaDF7FsRuSWzPysODozGZWhyUhsRIlEyLtPk6OWqgf8Wr41hTG2aKegqKXXeqYG93kXBgh8UOJ
U57vbSwHhAFl0adRrTZBKd9MWZ8qtPuoXLahqn6J9Py2sqiR+v0QM80l/2ZqdSnl+mmAsXu/FUJQ
k+tF4W1jdE9C2HuvV/6wcvns7T/MxevUTskkd1S4NcqjZohvJQx8g2b/+2//yaJF+zALt5uqIivq
k2vPrE3gpC1QdqP506T4sy//YVKMJ0KPi7ozORSEp1ED94S/HutMv8uPlT9NjetF57t71pauflWC
BR+tYKfrN9TM//73TY3r767Oh4lv0w8ik4nlA8aOZqOK4xBVGODUvvdMeGzmiUEbHAFTbX7/cZ+V
AX2UUcR1qpv4s/obX2nBIX9zvSulwyVPO0GEM2N/BhqMnViJ1ll2PZ2LSezseiiYg3XIHAihyqxh
ytuZ/nMY6wffJec/gTdK9KqEezJU7lTuOwET7Kor3+MP//OLqK66iOxesnwoKQisP+z+712W8Pf/
pv/56zW//sf/rt+y03PyVn180S//w/v++NzFc/38y84yrYN6ODdv5XDzVjVx/R/Z3/TK/+vBf7xd
3uVuyN/+/c8XJgxoYW/evCBL//nj0PYVodhUmPOXrHB6/x8Hpx/w73+e3rp/fH17jp+neNX7G/71
X2/PVf3vfyrCMv+lSqnppk1URCUj+s9/dG/TIWHKfzmq6lgq6zHHNqZleZqVtc9/6ca/KLxDw09c
UgXSNVUGVFlzOSbVfzmIjqgjNXXVlg7/958TcP3eaN+vyd/rIIX+a68tbZPFviN11q+WFKpzCfT8
1AWBC1W1jgK3b05WYoLTVArmaSZA7KqqsE/z9orQu6usi0NoAslU6kFwuph2LZmJLbpXfw5nM7zT
bTu4MWE2XA5eHhJZv7alVA/vr4/EuHRVPO0uu6WaxQczZNnw33+onefWM7WbyzNKhAGN4inBLjUD
uarI682NOK+u/FTiG2u2r6nr5Ae3ro4NZYvUsdTRje+2KYz1VNtocdGccVVQZm3SV68wfVvFNV/L
NEFI0/g/XjqGrbZR1a0jE20tA8O681Oic4StYANedhuYJFZhAS2ddnunTYCXGK+ZFtl30sGdsvSk
hdN1kYDzQDeLbRabl/1m8H95UtZMTFJXbi8HMHpKF5UiE/VKKwA5SuEPh2I0c2gs0+blQTjqcADD
wTfMTCg8v74k9Ps4W9jggtKGRZSWgHNKxKNbxiyndCXaACPIHkzNO+AX53/rC2woFVFqJyzrraNr
VVR1TQcMP9yEFP4/Qnru115eMiJZ2fDQRM7u8oJ4BARuecoDCIf4KrRhYrdjzY/LFe82aYtwn9kk
uxytSYDL/3U4KHESN0fRnLPyaIRV81YVI8aaZlfdaaPfrhzdC/dl0GhH4RgSE/BIeaxLefbsrvhT
uubXaZDtMP1VVVsXlpRyavMfhqsxaZ1OKfT2q+k2S5Vl+BLVproFd2BswsGu59hV+cfU7V6iJqzW
dlr6xz4ALhsWaPoSUaXXvorVJy2qG3XrymsyQOy1XW3we4Z657f2LqRQ9zHItKPWdPrZCKL6btTw
9mPlO9NKBE2lhZYAZDeEss7BBALlUYA7YVydRQ/j3xii9NilRuxNsD3cq+0C4tSgEspIssd4yG2U
33UXXbFOnLk5VWCVV3zVZZMuinGoT9i1evssjv4wg9R/HeI5d46UuqpLnEhsMDfiw7y1GGvPQJXS
fzXjVD9llXpbqrZ23xrIH0NkdkGWSYYXY/iiqy2rCXV0VkleaOinYnkb+LI5sAJ86UQvb2UVdEu/
wmqtssndz2DlninFNza5C0Hr8uDHtnZodeAe0kehJyngmwcqBXZ6ZGkzSR+x7pEy3bVCexS9G63a
UbIAFWkf/WFmdkm+/Hfwtx1dmEg8+fWGSh8pPk5yOnDpJXWYCR6IabRIfAW1L8UTYMiNhZY3UHZc
y1qxtNE3XqAeRiVsbm3AV2EbfwnU0Ng3Xn/GuwK9IQ6ucJGM4XpIgh8PZJiiIE+usUrF8a8LuIGd
+CmDOfIo8KFYqJotjwZ9wM6UmQV2arwpyjDbxgVE5rzNTrZSlPjNpAVYTeubKNzyedoY/7ORYR5X
jTDU+Qpgix0yoYjgi7WHRP1WJbnmL34aAn+MMD8r6xnHfo2Ycsp0zbIZ2BjyLGlZ5oeZWzk0fm5Y
jf5s+vACUGfdgboWq1a02TKddoM+dDb4JIHKQXNQ+7Gg5h7xLPwfbODVSovPWfg4iLBCP96fGsfq
DhypqPH78VQNL2Uz1vi7+32QbGK7LIHXmDB80zujCbVbTxXfI2ZKuJnT5DAqcVd64H6HWUKDTTr8
UjwTuHxcRMsyNcpzZ6kZXL26gIQ/SdeM75Ymn9pcHx/1yM1JH8vhCiP4cQ3fcVZim7Kuy1p/aPNy
50RF8K2O3XLu4u18wglUnaXVKADBu65xFOXZD8fkxc07bU4ArjkNeSQOWVSMi94wy4OKn81CpY5U
qIr6gHgcHK3nIsGMPP9JC7V4Po6WfgjUbLxvtAx2aeM/MdrlwD3FQZA/XKoSp6Ukav1ziZsDVHEl
v3X67DAOyPItU7nSLIOVf9kqiLEa8dXyresEnsNba1er0rT657gpinnUgHOOLHxWnEZbN2mc7+zE
aY594UPhapCw17lKOCINFHDPFL5kNsaUkCa+W4H1vvHXM9MGwV3Ey68ldDc76QlgKU2wanwVm/e2
GXdR/hD2jGBzPzKchd2o0SowVH/SzAu4BDahUNxA+rR7COuCNuKK2KIQfsA9Xhu+WDCP9k5glWc3
ykscFnoCzq5KV5GaUTk5hhZrN4/Dbdi5ymoI6o0Y0/S61OsUaQt2OQN23ZsOE9O7ViKC8aL8nhr5
ArFCWWwyWRSH/q8tVQ0LuKf12ZFdcjD8ESDaOG6pwKsgVMvqqsuo1dW8wlhnbb5KMnsEGWK2NzSe
XdXk+WNTdu1exx6RVs6pNsLWxLF6snmqom6re+XwpTUepJtd9WRKqavtaNJ2L7C49NwdsDjQ15oZ
7y1VjnsUieG6yXV5bYIPWdiV6z32Ew1amrW8g/Apq5VdozNdBCgZFZNArm/xcNkyWieCMuATQOap
yApyCmd1aqWCCrxr3OzNwR73CoTqFTHFaJjhwTVCsNKURdqF17E2hncBBMJ9Wvag0axK3FZZ8rU1
/DlxALBWXRvM9b+28L378ZwhK5KhnXxomPouzcyNdz2kqdvBdV5ygG0PfgrPNLcacWdWlrhDBHOj
BLZ6MqY9oAlAFnMbFsX0iijqnKWTdhbTifZKxU/Yx7EWy+GlK0yisL2mLRu9UedVUVZXFHByjaqi
Pbmh1yq3pdFVB0MbPUCGVljjatQtpBYaxzSr8mjpyo5iu644+KrdXwcyHa6ZWgyLzgKRHl12Awus
d5qAzM0bIFpZqR0SrcfuMXguxjx76BL4jsXIUi5KB2VmmXn11KDat4zihDpx+GrEOAR0YRPs8zht
76bnB+Gu3i8eGDX/GJjEnNt84DcopbWyhd3ST5Y61I1GA545KBYptq6DFBdQDC76YhX1SXX2MMYi
rFw8yjCCkMMkGLvtLr6RUXpOpkG6yopuUUSe2PWIjqlrJupOMQnd1HelcsAaA7SadUFsbvB/VRey
VcOBkJyTo1AZHNIBjg5PH0YszSA9XHaBUZIWg5QakbncClyDF6Xp6vhDhZhzq1p7wOTH2YZFhTmm
1LXjmOXK0o8ikloVdB6RI/TL0wDlRSrSa8MMMJFqhDYXSZFe4yKQLUKfOJYh7IxbFfsZ4GkB83Ft
Q6jyUUmEluyjwJDXNKT8BLMJoyGmKJMaZS41S9lbZYzF1BAWu6Efsm2UaPomTVIrmgnMR2Zq5PTH
pOj927Co940bWLuYujUmt7gtgFfcG6lmPPRxjhvwUDwlHikbN8/hfmTQu70+djcBTh4DzZEgb65h
0Be34SaSanEjqhAj92n5EeOiKJMHbnzvtvc0BN8yt9ZqWGlPfbX1DH34qqH4wsGpp0gqf1MwCgfm
x3zeS239vhmL2wRXoJcyxcYvysrmttRMYxFDcm1DYLZe02Os7Gj7JuhJusiW4Ba8n4mBnZCiN5MX
pRDA50LuRPi6x6ZmYt5XgFqEpVcrYzDhFmTSw6PEZe4eWUmwznsLA7u4jLizx3K41rKnKNfT1yyo
xlkArvsWvDXU1KE4qk7TU0Pi/JjHXSZz7SCwHIDJtB275MrPpDyFWCPe1T5RWH1aTmqOmtwJ4GU0
bUzVDKNfllarP5ZTfSyrBh96bV2Djca34Ro0iv/NHnJzoTpOtw+jIj/HEwbTtO3mmvAMM0rNerCx
l7j3auRsog+wl5FmcKcl5UsdRMkLuay1oWtoB0ztPoGec2yCELj7X7vdtAsXRp3hTOKd7VB/a2pd
uR8NoBpWDAkO92ixra3OiI51IMI9STmxr0sdGowwbPG+byKNjFKawbzFLAwKutWs3bgal6ZvKw9k
a8PFCPdxi5rdezRK480CDoBmigRGJYyvw1DAiKywEwtLHFDQCLv7ywOCZ3ffjV20akpSvo3uKtpM
5WMXuaEmi9hy9VMy5rghFom/ZIgVIM1M/1yZ4im09E7/SrSijHadXVImBzpqXmRjuhkz1VqbuWHf
ZX78pcaB+iVUlWezSPK7yCtxsinLA54b9P4WOJHpwckVVCiJes5Vrz5DFF/advTVS2r11oxHuTUt
g7s8K9uvTfvUB4o8UfCHfasqWHLH5ot0QXSlJj4JPR0HNn4myNygH25j5qqzy0vU3thlzZB8UV0h
SAhaX9MWUEPYkSkHRyluqjxz4ND/shs3QOUT0yi+tUpyw9qhB0pCLw7TFtJNau0vT10egNg+m2GN
E3eobYog1O/bLowXylgSRCjwQRwz/CrHAdHc0PXDQXhKexO2zVNkK/5ZcVyxzIGurMtuQt/KDmv3
UCaHMYkprGjH9JETit2jOeJ7CaV0orLN/dy1TjqZ3YNbESyfTFpBzOAVxk8yk9E4Jrk9b/p0ajlh
2pyQTNxWcTt8DQ0zXMRw0xjPNfxntKmklEw4eRl8LPJWWzpRzKKqiEECSs/Cv9ONN5lLkgQeOKkk
EUAQu7yVqmzclGtRtUZBMpMEzoxpULMyLCNdEv9xN57T9nsjGBUMYnmD1PZOgx12r12gME6O3auS
Oe8bw3+euRzCqcmIWz6sthp1p/clltuDjEF8jnuLdSpSUCe9Kezg6NaG/mjJ+vnyEzKJeYLRwjpz
89K/VZsWM8F04pvp6iESBbYNbgXDTvbaHWWQxVJRrOiqzDT8ilpn+FpbfTfjm3o7Jcu/K4qSrWgp
YDMp2HNXzeCsTF9WD0bSnnE5wMxF9N4tSyIQhqIxX+3+Uc/DemlJiHNDb93mjoWjvd74t1Ubb3tB
1tJDzHIdpiWp52mrV7Eb0siRXgYOqhbHHTVmBTlgd9jk7dhizkby6L8PJE6LeZFkp7hyGwyxjPax
VvI9zp/5PjSSiHr5YmF7uf0kuQTLMlFGTJ+n6ZxqFe1zX2GbMrbuUxop5NtFw/rNMhNrQckTvjwE
sVZhFCkYg6U243QbKGev9da+7Irr9+Zk93X0TWMdPZe4kZ3Sxnp7b0R5pm0slC2bMTGokJjugyJW
qXdrnWZhqtGpayO8XDRNEZu4T8YfE5Uma8vVJSxnBzE+BLaRU7EQudxlvnVX6buiy3X6TVcuuG1p
E2Mdv2bTSj+ehomyyFAZ6m0+N900wdbBMna917TLsMjVa8+HNMdCiSWuVys0Y8O/oqBth25NnjO1
j/aKjnJNDVRiWC3kc6Jdbh1dk5Ym+26m5mtlzu3czV7NEHxpnOfruFdC8s1pdGWDBJ9c6YavkF5p
Nx2uW2E3pvP3O2iwi3gWj9G3znXKc6AC5I3CMsYTjwjawpSlupXUFG4wrMiDgRVVkq3jOOrXA6PL
cVRZJ10WJ5cZ2dCGh+me31M8/Cr1sJlffr3InIAUtY7vwOVSCr0/WK2PExOeOPPMVpe5DLKzr1nt
XQ6gfyatwdlpbqLvRp2AflPo/m0Q11NkwCu3IvRgFBZCW7kltoekRk1chV1r65E2WxdixLXtcg0M
Hcovej/nqGVDS+ChG5+Aw2ybZAiZLyjtppk0dmSjvD0T1OFLHKw61oGCsPVDYah4JBWyQhwY+ncp
RPbes4FpJkOyvdwHMgV8m47xWS3vFcuojp5r+6f8VQt0FtlufbRMWd2UMrIO3ZSfVuP65vJU0NW3
YRiIhPOU1rfJKBLaJA63auJQklO1WrnGf0BQ96B/b1SQeEnk4NWnjKNbb7OiLPcjlJuVL9Xy5MnW
XIXTVpa40SycEs6K7XKpgpVLsG7xvkB6v7tkFJHAzxRKVZuI0nRpMfVTB0FwNW6Yn4ElDfDqObVd
cRMZUbPFAyI7XZ6KCM3hE2fAUwlbb2X7YP/GXE7DgEshSwiJGZDreiCkMLTgbBXQDIUoXeqBaFij
4TTbwhEPpYiwMaDxHN1BdW7HzNx7iZM/uYJGBw9RO0ZenZyLZMSvh3raLYnDfD3GOKp50zoBBvcc
CnYWLRWdu7ZDLKZ5Q/KS+v21zL3h+v0grIIah9l+q9lRfr7c5lyz973BnVx0nfxVtNZW9GH4TGIj
mnutU94EBqh+JXHqPYxivDHUL52tevtcLfBacLHUqFGSoLnnivnW6F+LPMB2xq7WVeyNFHFp8lQo
QafcWrXAqsUaKaCjGxTKSDz0shnpZr4p1Gsj6NT3DhmIIkUozos7+WVS8oJJTt/Chx1Iebn0eKtA
cXEver+C/Lu78KcJtMFQmPXDF8PSj0JLi/sK944ZK2n3zZqMObUCKyGJDp7SqDtzMBKMpHtjH3RN
dwB3oS2jMBiWObC3hVtOW6FnYIKh9nu9bspVrKOSAXSEFKcKlFcg5l4k3Te1pbqrGprxHqvG+9Qd
qbFpY+OI0To2o0k9bkTueFdO4MmFpQvjXhT+5Dnh55shz+Bfb9KxcV/GpiISbWn6FYV8w65NvHxV
xhkhEKb+vT90i6auzW3M4n6j1UG3yKee2lAY5YFbg411Kd0yicKjo8OOL8CQbVrQvl/8PrSNa1mo
cgtgHK/qzkmAgLjtWSK2s+LevTF0HEbAI+4TQLdrAmj9tamBtZOiKx5o0KiJs8R/UesRbEoeIDT0
kL+E/vBWpvIrfPz+i1IQDaeIrcbfhX5DNE561FxmuX3kKRv8EGhRflKtI73v6WDpf4vAUeGMp+lV
1uT9VTIdCKcDfiM5oNjpVSrc7spKxS8Hpv9oU/XHf2xKWRHO6xq4/7pTfI3N0F5AFWvwLoTiaHhM
GvE21L71HbavjXgRmcCF2RrqKyG7bI9foUpegF8wEYpK7skXW6fYJrJnIfVNt0biKatEawj4ZaVx
itUJXF2F5lOmDeTBZPqm+8FtSN7kMYvygIojJzxmpmfuk7qxwZYF8n4Ae0QM5Z65SVdiaTYt7+Pq
IdWsHYBi5UHJAryYKWAnPMrLBNdcJ270rQ9UCn4UIzuXsVx2bi8PrZpiK6gH17hTGCc3DoyTxOrg
KC0vwd6gxbSBPqnbR40B1CxpV1gemdVqIO22wx+0nfEL/XvCauGSur/6RBjU35YaxXWhWhYnB9Oc
FkOMRZJ66q7yB7xQmN3nDm6OZhZod2WonqnmGZ9z3h28tdXQzyKTjfGBmKtdgGdS1sSHNGl3Skiv
YCaJUm/LOIqW6uWmp63sPBOicVHqRKC6HuJtjA9jqKjYXg4d9GY3xmS1JuU4c6X5mvkDsMPI9Q9d
Teln2vU34OAu7b8YDz1LjTujZdHrs6Q3mc6QEuHrGeMX3cRCGSk8cXqtv/MgpH/znfF9I2TjMj2u
6ty8F9SC2XH1pviUSodpXN7JQIlXjX2IxageUsvwWF7zMPapuXmf5HaUtJPqCWwc+UyDmKxaPvXc
cVGtPDHxg0GaAXQ3p11G7yXOeMlDBJN6h2Fqv7i8LBTWI0LaYqakqP1LTSlPfUumo/Ms9Ul4GNEQ
5pEHgtTBXZA3hFJy8eSS58GrbNyRRxKry2koWRQslWm3iJiA2gZjQqBF5KyiYqv5XXcgC4BPS5Oo
wOfKPsCMrk2vLy8JB+M8On0Ov7qwrinXA/kdV+AEeoIMWNEfxGjbXxSc7NZxGKuryy7X8EboMrlR
YqCoQnR4c0wvs/UuX8q2iNeYAVIMGSlntW7HY859BhrUPV+eyooQU0LPgVzZgyG7HKjjTGV4KGZO
WHpLglvWuXYi61z6QTujoq3cej3PXQ4YwiVEHMnjZU8P85FB7skCD7dthJvPoMeXZyX3KTLshgXu
WVNsuNS01Xvi4336/N4uO+FRzBxizO11wjgNWO7OcRxiceVZoQkOmhHWGr0vUeSeR2zDmSywkJ0b
flTddYZCZCIuy7tMrbGs0Etlaw0u8XZ3IH1IUqpaj5rFnFzTzHVcFV9rSehsui6Xh8s1sHUq9nxA
c8Zwm5nEzOgKWe4V121ubIw0rl/UbPA5U3olo2MeJDdDbKv4fIQsiEYzFofLfjgM6b6Kfn5KayZb
G9JcADcb5xY+bVDoyR2ynOQulT7TBJxrDmRdFNaFpruzi/I172T4PG0YVJpfNjzjOy0hfq0fMANR
3yyJjYVNGSvzUoA4QejvcxrvfVHlt5dpx4gPx/vALLwWI9Pceh6HwVtHXZkni9Zsv3aeTHdqFJl7
kfpfqEfDU7UwzQAbxrAnM6LA1C+1Z7uuaJYz4Zb5XXgxcjZI2laZ3EUKW51GCXWnGPes9Yv5aKUS
LITVbCtEv/NL0itNxbhI/UouIl2kFaabyX00uOkicitsa6cV6KBKzC1Ks9pddmW3VToXHyrP+e5p
YsJZON+D/2worbpSQkwk0IF5B/P/U3cey40z2bZ+InTAAzm8JOidJMpPEKUy8N7j6e8HqE4Z9amu
6H92JgyAlEhRQGbuXHuZMY7uJKhbRtvKh1wY4V2cCPNmLF7nl8gsOAdmDq1r6h23RrBXM788vrdy
zRAGIzRZtiZTe1lUHjl8HnUEJARxsT0mtELBST4wBKwHnhqiLD8GsQ9S6EVbNYcx22bCu4OYi8zR
rsdPfd5Vi9JzzRul69sjTqwR5UZQfoukg6JI8ZWZR+W+0x6CUdWeYjEoWzpmGabS9X6cNlIT1FRI
tfaSWiOAsmSVu17ttJNc10TThI7vYh2P+Lm683pyTCOs+5fzaausrXmSl5B+rxvPjM+53OIaSpnL
n0FswUTTrOEt1wdvwKYIEYe4DdOiWbcVwThuayIYoitA4ESfXFwttRwpt8MHvU6PjSs9A/J6ye1I
DCnVHPgU1YuZTVz9SIcwbhIbXifRLa1PGBZ+vy8bAp7XdStp6y4NY5KL2ZbOD1bduudqQPTmxlBz
FauF5O7hhbpFqQDqCdeEXbcEk4SewB3b6OjOVIq1nJr2eX5Kr9R+N7oaiYnm3XyXzXeeWbQ3gHbp
2VMb9m6Sr6+poMiszwvpRIezfSru46lJMDY2kQU+pvYQc/O1m1vZ1c58wg2El7yRhsjuWte+KYlP
Kihxb6H9EBGMwS1POvA8M6Q6HpEEryw6tIr7aoK6lWjnpuqInNHo965pNHvDd79UU3szMF3TeV+u
iNAbaJWKe3tuWyYB/gIgtCS1dfiCFmnpQPdGPC9n4V4z61xzvARSRtOELGRKcp/X2iqf0FnJxfM+
UmikSRb8dsvsQKvyeEAKxu7xpGmVfFKLEadhX/IhAlQ0RMmmIy7NVsPPgGfhnTlE20YNqFYLt7cp
yJn3R1c2Dvb8ZjHMX+ANa9znpn2YMaHYbPV1nfu18841SQiPxKdGv0kI6Fq4Se5hRVgk+5DG38q0
xc0AgYjEtsSAcWxW2DZzlHaidviF8Yz4QVUt8602isyh+3oz9MWweu8QU/vdunZkrYwZy5IQ4ZuB
7zudJnHF6N/5y6on4Txpjh6w62PqATEE05GHMf4Sg2j8fUV+Vqtb4bukA6YGeLKKoeERZn+0yVFK
rYlAWBhR4Z7nh5K4k7+wCZVZkveTwSDYpBtCmKqtg55BwjI+cDfiIBwao5PTT1E+dWyIHThVMGgP
tVKvekgu+8RWH0EAkpeU1Ao/oksxPRP09NeIU7XWXZ0aK4/wuQMZsuMJJbUMMWGyrggDj5m2KSsH
gVBCKyTXlkktLowYi2rO3at2Ul3nFiuNMJJtyJtxION9Jsc4OoLqfX/Qi3og8yJMN0KMaBdH2XGV
sT61I7kr9fQQSXm7Uxvx2QQzuYQdgWzkewcjcDGNyfyReYdwmyh4s7UmBRD19LMX9Q+k1ubYtGja
zfzgWzWKUM/MNgQB6O/PKZ3qbew+J6spJrsdBZm0M12RHCpfmJB2WNQGQsu278gJth4q8MJ88b2c
taRv1/RR8lU/uiYggySJpZ6Y39hMpjeSbMDw0SztTSdKhMSVZCebQ7BvQo2Mr6J880TfL8ssdi82
gPuQiVq6ZjaBJ1aqJ5vWHoZ1mYv+uVQ374NXAqB6oa7epWphfZ0Ogtq0vnZmtSOFIfgSKtUqjMth
L5qMOg91+rgNx/ZKZDjJvmjzQMWi/jQaZneKS/QmkkX4TSHkfldSATm5r9FYr/y7HEw4qsrgbUg9
trCV/5jbCQ0veh8bmz/zTEiJvNDXbdYOD2OcpLdNH5uEbAwDkPNjOYF+savrxyDCmqOYpqegD76F
cRsc+9FuLuMggIFl9SFnWryUpXFXVln7l5vfnu7tX+99CioF1E8RQmcJtz5yvsxSpLkCv+eTNN0x
E87kWilWeKmBcm46TZq+voOY8lopLxOh66EuiXCyGKU38OSu5XRWJ373OB9VDJ6lJfli5yZVvcef
7+uMvZCrjpag8CnvgpHmkG/XK0Gh+ca0MsdPKVchoD4osdkck0H6WsuStiXlijER0xOJUZ9vlcIu
j4b/VsnKueqeSDzhCsIH4z7SYQrKbrZVeiLF2IhEMjW4RH6D3NCYPxqBHR+UqMjOpRL7+1yD9+/E
wh2yVaVqtBAgzy/qqQ0uBUIcrMQ4yGotkRaa2wT61urDfBqUns02VIVwoIQrKx/oubaqXmwCt9QX
ihEo59orp5j2uHRkVCtbURnduqrHbKIrwP2qylNm3xPqnp2LvjSueHEwmxLouooraqK/MI0IfP14
eSGtCBOKliUIEeIa8/ov5FVZyYg3b/TqExrTtHpBe6bsMbEbLzIVYGTbMZCYkjoqval9NPXM5ofg
x9F8mhj798VJT7u1onvB1Ux94iR7tdhEiq1uKsIA1+SSxLLzXt94QLErudQUwMnWPsxH4sdRR7TF
thZc2iakV50iIyXOiJ0gfYxoApdUdPYUcp8Tu7vROxt0Rs4ZTGkNyTRQA+9JLttujUl8u4bc4z2p
HT5PIUUO+3ZeJdHsPg+156a2iWefyUwuQU+iifXLzGWKxuZTKA3xKuo09v6KKD+FI2M77KUnN4Io
OpB1g/woCid20WL+ARg+JMyUgpQLFTGKG5EIPvfPk6J2jCS0736cRZlm0bOngnQTJ9QRAf2gevwk
fcij9Qj6YL9MXBDYSMVj67vfXNNr8EfxrN087hpYQze5i4HGNBT7RifAPBr3ZjWjHUGgHFl5wyV9
oGKBQvZaZK17yIoc3dN8mCOAXYR2P9hrLO6QOcKMcuJUuuZmUJBBJovj+6z93oP1yGArAarrwoqu
qvAogQN1GVVpfG3G7E6rYQrIeXNXG0G5t6DaGsznRXwcwYXyzj8Sy5lcIbbJlxqEEC0frLuerLFN
FKsLbH7rr3xr4vT85sGVcndlerJ1EJZqHwfbJ5ybAfXoy8pTpCTt5r3povdFtE9j8qS8tClvc9W8
qjmZbcpWJi6akPVuOARUzMscoimotVRx3dx+YbdNdwlYxqmSuXVm3kA+TjGBNNQvSUVYcxna0doN
PMjXzMUN0+SNqN3DfAb6lB/YPUO3Gmgg4QBxBI1XbgjPJRsPqONTKslc2LBI7+pBLw+KB1HJNxux
bEu+D7vChTy1zDR36vKVdXf1SOs2JCtZmmqY3gsyqc7YDtz70y5Tn54K68qBLRysGBrkv9H0JXmz
yOq7+SGuTjb4xG0AU/LOGINvgUZGkg/igT6WfGDLjCVHUXyX5GvjxYWZtn3Hs9i3pnxrsr4U2Q/u
q94Tyy5X/PejcXqOXEMbT986uP/wc9VYi92gU/EpAMFw08BReVDS0Kn6oLqbnzL6+qoTNX+eX0tK
pUF9SVYYMs/gwfQVjVjZUdrOp8xQ9SoMc1q0fX+aawfLI09GZFPexFRKoAMQK9eS6rUykQ3mV3+e
KmVJN8uQKSGwq+rZkNwo+A7dVOUY7hIbHfDP51zFys4WHQoydK2b+UHr9DUsuOGQNcnRbxuRA3dg
IRzplHt9iJi5la1wV7lFuCx8E82TZBbLuaLKhqacSOvk9FFtzU/NDyq9V4fQ6wXv7RJaR3P5mS2D
SkSxBroN84g8NNWotQfD1WKkyZyObkloLcFMS0LfaGO3UmiT6P5MR41LZUW7Rg7pcdU5gjfpBsc6
SVWAN+tal4/NNOrdSiPygZb5ugoMdW3BsNo3oxZeEPwJIjXpBnC35pthgj3YwIGAlGWmO/V4aA+d
LdI9U3CwiqeesGHlO0kzlQdI6oTPYRm14f12yrR/ZY2q72Qf/nAPFQwuFi0OKPu+IwIap1jy8r55
0+7YHbi32MW5t62mrJLKds/zmRm03bkck41S1ZSbVfzJM+SV7/eM4OkI+EihC1FbxZui0hWaxx5t
Hkr+UTcP1TQwx+nUmk5FxFAJ2MVYo/IkkRr31LewXAI/Re1WuNU+Iv50Q2wRcSKj4Tk/L1LS5XCc
Kj5Rg7kFIW6gqUoiqOQ8S2Fb3c6rAh318vYw02gjvSuXJty0rT6M5UoQ3Lt5v1lbo1wFofA3Ripz
s06vdnlTLGNPe54n6fkhspxArwXp21PjLjR2PiL990koozFFPvrwIEoJ8qhNMqEBQ8X02uAefRbk
mdAPN/M3J/SNeOIwCzfz0lK5db4aVlFbYBk9kdSIg2LiTELYRb120ceQ8JOJJRlQ7a0SuYbgkOcH
eUJ8imoot3Fe0lwLoTk3Upzs/Kb6ZPbmqz9xb4umRlNvFacoCMnElVBs9IUwn4M8veahrn8rMFtg
lKlfEopBeCeT7QKBt5Jbfu57du6LcrAGZ9Rb0shiNCi5TafXgnVNRe1D37X5utePR70RoGxvcicS
+Afog1Z8/JGqJE4c+s4uVAMX1ICAzMnQ5hXGDAOC8n0lASsRmeA3u5qmwjYslOjWpBsN1VJUr++r
CBX/rd+mT/My0IjQXkoaPFbyXc27wu/2sMtWCpz6p1Kj7h0Lvz2LvvL3fpb2m5F2lTOMVrweoFEh
1vail2BKfTN0bmOTiV5LpW9F6z+XUZ3sXHqha9lEf19o0rCbO9CqPJ6SJPdB/KNqzyRbnIKo7YDm
U/NeoQm4kILYfTN9lwD6tHqnVFDXoePPUaWVQMp2ozB+E5X9gI7QJZZa3clqosStvkh9R4HsuVHC
BC8Bq87OWTZErF96vA6woVoIcJlVYcXwTii7/JPcoEBhQCj6qi8SFW4uYtuZtRfQZ3eC0m/2IELp
feoRhCqF6qq3G1zwhySG5hj6N7KaF0dYT9aubgSOCT92ClJWdsvMMI9saPJdZkbxTm7L4lAJvEcL
MayoXNSNNuTaLXpLGMsqUgG7T1ZlXoiVxD94NatMNKvkuymtR8p1ia2FyQpsDWZ150f+a+Nlw2sq
WnUZx518FNPzet3vmwK8CqFC52B7dIZ6Vp4YEEwGFPChmdrXYizfOWxhbjbretQGNpeUTLJfKvsi
BRC3Y/cwP+XCyDgMSY5TYq/aTgKVcNnrUbSNKle+04esua3Cp8jE7Hip56m8rgy/dBIl1tZR1KZr
1RzSld6L4eDFrXyRvDFZEi6bfIauu3S9LH3QxXBfT1akURwVL1mgE+/YpO6uyAbvRQnwMYi0JzuR
5O1MuzN9THbNWqv3sWu2Oxyq3B1m/cQ259l1blNXersELDKp4SYi05Aq5oqdgX1ib7sMJnR0jBpx
mY+MEYzGbmVIYFoOHgCHT6SGcej6wDwQ+shsO51arictfDHAw52ek3I05UXXAGOJqrp6ZJoCVLLU
Aa0Y18EoghP+BLt5GvfUSKzgJkzY5VQKE/i+qiqrWc+T2ehyuedXNVKcqXsgxmpN9sWKSunS1ll7
9RWxa2otf6YfZG+VEjVCr+ecVjVSNtnPTqHfGo9J9Do/zQYoOmh9oi6r6Ze6OGNhxRGF5GPLg1jG
Yq4g/JzunDHq0BMH6YNnAApnXVm+zkeeN1T4YirtUdbKLTLw4fZ978dZGUW5o+vC36Muqp1KCYy7
+cjrTeNOduPa8ZSsouaCCDwUE4MRPdWuylLZoe7qDpWJOW6ZNsNF033vFOR860yr/LeUwjFLjZ1E
nNXb0AuaSoH/pRABaJA9cdXDvFv1fo2cg8y+Ze3lN+80uDYGdImN0V1oqSETj5dF96Mv90eyTLK7
6NXQauwiJj6H4ZlvCAK8u1QapeNM5ulxIhkxVHrsfdmDoNilx/ftOQQaECvbKvfyxGcH0KPBo2YH
s58C3LWU3W9dVGtSMRFsEIbp252E33W4zeQhWpNcNiwN+qZXrMWbozyku3mDPlNvtVjqNl1jGhMZ
bdyQA1YRxgbRqYvQ5M5HNbj6kh1Dv+vaGvqoG4xrTyrTp1gvjjPfsvHCagHPBRsYLwDc/f3HJvqX
3xRfwqIoN4S5Z+e697tta7H8VhUoNSwRiYX+atjwrZLM9UlGtjqmCDo88405n3q5AlVCsSaezeDS
TBj1VKzD1DeWtt9EjqaW5nF+GBMsSEigwwondoN1L9jKyxiv3jfVWJJaCr7VImEk1dHAWsDO37DD
DIEagn4D3BAf5wdhKPHRmh7mo/k5beg2LQEOO+Fl3dG3SJh2a7d9P8IoTkBKoe1qG2Qdt+V10Ht/
Absp+dzm6h00BOtBRJ7qqL5B1Hpso2qXp26WnZ9EWL9AXQZ/TGExD4V4QJ6ekxJuB7danF4ZmdpT
OITutqxqg1+8eHVbfvKrCG2mZHzJCXgA7EBPI5MJS+RCOOwJSsQ2YxpcAgVGGLrFvV5u/USTzh05
j/ME9uNMq/FmKgghunJrv1ZS1z6ZRl86VR00KNihz3XChgw5nochHmlARVnlNJ76FL/X1VVnGfse
RsoZ4HQbgzBC+rW1M10Q/VzbB0MBvFPkdth1ZXprKFW8lUUB5TKaRpE95VSIdENZG99nqrzvJra6
Bl+L0BK5JPVEhaBHFMRIXtKidmPl5KOX3eoZqjCtoDeRed6mc2v/LTA01J/SRZ52KnaLDtb0YerP
33Y+ratAW8qB8VgbofeQweyPjEh+SYyopcPABPfeAFQlub/x0M8Loxpvqhkms+mKwoLuvyAVNL5D
+6r7xTD5Nq1WKyuyoqHMez38uDRbNZnkcnnZ0HiBGu9nPDEJcByQDVB4uRBHTQzkVw3l29wdMcZk
oGjFocSn8ekYLNK3kBarW1x8tmPQqqf5qWHMWsgoZrpSJ/AtqGQ0qObgLdmygN+Euv0CeFifI0wD
Hc2WBPC4Pj4WEbb2Qae8KC7ELtcKpbVFcsMLSrGV1cRwn3yQh0Zp770h+JYQrX2EKdHcayZqkFHX
GwwZeDEPxLUX/rgM485/vzChEFtT1mTY8Jl7dOG6LatMSjayYgh6+iLFSqYajr6nEOSqKEA0BE4n
lVpvdSKmV/NpNYavqTmEt0xF/pZp7VWEyBSsIqgOZpN5Z6QgjTMapfoCbQ/XwJZ9fF2/RG7pP1Yt
FFym41vuQgQjU9iJYbj9Sy7Hd742x8k3G0Xk7TeRlq9h1ywVpICXyGyjG9gfX+rB6p8ZKfFa13Nl
Y+b58GyI8VwAYoFlQ7pl+vOvbQ/Rv2j4iflUH8uSYBP1/cyfNGAoV77/BIx+sXdtc/JzTJIbsiYd
2jIetDNcpld2QZGcdbl+x7Ks3+XJiP6gqW/ez7Q4246uTQ9AT2AVe32yLVLKtJLKZV9opX1blpOe
xEjbN2FHT3ql1PeTvevWrIBH4J/Xa4ADfYWMkXvJ08YvIwVORsq4tyjQvLmZHn5OR7AKo9T9x8LG
uNug8UdxODxFuR6cXZfSkt1QzQRL/PpCRGNw9CQI3EJ99ONCwd5JVpZ6lta3zA7SWrJYT1X4pYfQ
yu21n+PWVEN2JPDEb/CdcIMviqzSICmR49IBdqCzFydVGhEgmaXttFQFRP0kF5z/0BY1sg9cNMh3
8wOWSHiQG0FBKHWh3LVEz90aGasHVPS4VCRmF/orhS7sC17kDZtBP3Cs6bn5Ba7zKpVq/4hUcfPz
XVukAKsoQN8/Pwe3Wb7D22tlwPy5lFV7IJeqOXeQLLdDS8MwmlV/btHvx5ScQwyB2rU9mpi+a8eM
tLJwEfsYSU0H4f8c8FLXj+pn4Za7oHQ3aqwWN7NyJNdYVct8dLfzKhAGPtZWqnJuTMrEebrHbq1x
RGg2u1lXQu12KUSiO7aRRE496WbmFVzqGzIuYndHxiuwfV4AoKUCUKLLYK+VHXx5zmzuojWIPFZc
qdbR4mQdLMH4IFqe4s6lQJqfxwjp4KsqzXOZ1lSp5Lu5BND7EnknFr5lbHZsdqI1xr75iy0lPbOu
R6E9nbbolbIueELgb12VwvSWikYzhc7McFNCERvT/GvetsqtgkfJKe3ieplO+8YUjYqrfustxmQe
dfG9RYyMb7XBc5Kw4cNyKnXm0xpiAU7phX8oCiHtrdgKtmWA4N+KL++dXN1H2unp/W7mO0XoBk5d
JkW7+a9J0zADG6E1Bebf4rxit9hjZq9pPLLzkpOcSoJ2g16J8MuPgzFrLl6Ib5Puf1I4/v3V335s
fmn6mTGkMagTk3wG7gi2ldoMzrwepTFXmXpwcMyR76jHRrkdwvYGkkL52rmoaQ0cWq+1a3artMml
EzhasDMhryJDUNI1ckEIKpDhi1tVsT6l5JnQzB+Eg1yoeKEo+1pCPrxpYc7dGGTHzJclyqkDKlky
dm4cJy8o2KeLlQbUKrIvb6qcP6LKsuw4H2U5nbw/Hs0/B8s5XVGT3ViSXuzL3rCOtm97WMgW0VWU
g7/MrVx9hQB78tjqEpbNvGnTSvHVengw8zjahlU2bkzF6x7ZcaIG1ps3ha71Qo90NrK+7h8nHStK
NM8sok0V9eK5nYBBOx0/RWSqOGWAlFOz1fSuM3Nv0cUBjsiJUezdEXItLfnmDuFNvBdMlSsgBvfF
GwR0arN5ExEMBpC5CgcmoCp/UvZiSVc5xB/4L7Hrn8oJFs9b9zg/049+5Zix158JBq72A9qqTesC
kLRxVq40rYnRw4XKMTW0bm+xZdxoVZrQIhgQNdESfRImfo+90X2V3U/uDFDYbXM2qrJ+Za6Jlp0X
2HdFGFhLe4CToA+NflanBymIYHXBAd/Fo3cdq441wOo/u3JscBHd8tR3EhnFnjSuqrbrdmOTVrvY
9Cjc23Dz3k3NmSc1C92y3vjFcm6VmpUuUC4IygZsxzYzBSsQEiKFttlq3cDuHVaLo/UjcbIDwhA2
m9EhzUzjqsW5ttEg70y8jHb53oJ6J+tKodk9QzNCyAycAV1LWXZ9BAAPYnZx6QwHFu38uoYp3Kpe
cOuJIdziTrLtZrWLHjK9FKndnYqs609dHr3YcUbkemjFI7VaJ5a2IaXuIi/aZqVKeommxOhvKquV
Lu/bApuWC2qnluJ/Rio8WfNOSkJy+aBEq3FqStLcShgZgkxJKX4GLAkXiVwEa90ttrGVuOdSdXVt
kdS9e1Yzts+jaezmF3StAIOr8mQ3pnrgVHi2XEK3T3eGCLJtnCvWTVYfKnVSdnCRoXL5rCBeeuma
FmmT2nUy2srGukVTBdVJVa/K1Mz5cdZqKvfivL0BwU9WQVLkw7pHy4E/rHSrwmJ3IuCTJeUlLdO+
rZ1ibpmOZlY7AVq8N0SG5YIgJXlZZxkdfanGPCHFkh3OxrLVfONaFXurSc27MlG/t7fd7BkrnR7y
QMYXsJs7zfLyJ2bAdF/Gvbmkw5NjRSeR+K5A7AfyksAIZsLUrE6edcrzw9AbDBhYazZ4HTShTPr+
HeQSixfAqbdyds7wPfgWlsi3oZ4nDyBbldtqD1FdL6Uiby7yOOFlpv35P/ddtamr+ltT3YZMBaVE
UYRlC8P6QChJ/EZEtM/UL7ZCMWEp/Un2VPmL4IAsM2tlFRD3lfaGlpj93Ercl+GoWCtJQQFZBY6k
ddIuYLf5HBTIWhHOXiWji2+0NvrUAyY8U3Atu8J8UY2pIWdRUNVVfIqG4NeHLta+J3R+N5L67l3x
wbHqw+n/KXeqXy7bv3lT/b+yecMl7hdXKk4+zZ5UpviXbRqmbmqmqk32UhjlvHtSSZb8L9nUDFw7
dB3GkJBpuH83pVLUf5kqGawyflFUDzON6LsnFS/pimLgEaMrbERMTK7+C0uq393WDMM0FVvBq0fB
LYu3+miF7XZDD5acs85W3p2u28vEMx8qGbMLb9hY/hfXEE+dKp5++e98v/S/2pb8bnDzb5/6kUlQ
dEZlaRaEQ9+avLG3edb+JaPqb5/wwY0Rz5GqDM3McsIQBWNxaJO/eaD/7pT3/Tto8F1xrJFlIX/w
qxs6mJVVzXcYOyZvdjl9z35fG//i8PI76eLfP+aDvQtd/bptJm7m0Ms4GT8oy0fg+L/47vzuIfM/
H2KYtmpYmlA/xkAJm3TEuOND8maLeCAcPw+Tmavjhn9x4tSs//2jZp6cblE/fSSRhGGPgxbOImoY
0l6DoifriyRlf4n/LbvcY4apb4hBrauvK1Ne0rtuB1pi0mfJ+yxHxUJN+kWCbAvdWRY6E3zYqc+S
6zoNfq76WN/XvXcorGOdnuLhqoCNSf1XC+pC6y5RhC9EJlgSiBmI8DtOrOdUKo5SCaYtBeQ/xWsM
yRxl21OplLnhuOLbMNFxmsqhMbZoGkgkdvapy8erEXeLihB5PzIcv2po03xpCSWLRvBiaeEeEdET
IeKjwWlXstauAZLRHy072cBe1XfkxFglyZTmpS1rcdMnt7r9rU2SZVDQ/61OpSsfu5bov0xbtvw/
MsXfJna6zF221/Gi76JNBHiNAhoRLLm6hb1gc+3omrQd8MJARqBV3TKIw31oqhQAX7L0UTNOFWy4
AjiY7fsyNCy+kVjIJBaG5eeJcl2eGvOmHl69iLjCBE1rj35EcuDBL0xlwZtG8R6nAvbdDYQjMjUF
1j4LDVeUAOWODsQn6e0i11Hn29ZyYEsg/GUmP7datNSKdMVQ7IzPBo0oHxQVsfXGNZYD4YW99Yre
JjYe+vAZh6hNXlmkHm47z1+6Q3NI4K3Y9UUvQ/gAaC8V78gytai7ZzOqVnH5Od9q7biKVDiX0mcE
5iS4JEhIMxzYxLIo8LjF57YqBqeM01WYPLe48ncSpUMIGzQuP3X9renFCAuY9iztIa29BSYKXC44
lLWqoX0x91hKORq551IzclMp6yAZ6VbRsgudvtWX0x/EPHMwMTuBn+gk6tdSeajEwKS677etHNC2
bvcVrAxNQtGTL4ap7ygtc893dJw90KrlCcAdvexYnohOXyEtO6WfrEKtOUhcOYLm1k2bb5oC20pj
o/gFLDXsX1JjHRXhukyHgwonwAhnJcoeQbzT4VOdV9DuSvVQy809Up0DjJi2fFQTewHD9yp7zSEI
PST1+o2Zt2spaO4inHbQ8FH7anuJEMPUllZqSwfW7taYtm9txV2FbD57BscE9gwYRhilk0ZfvHLc
GN3CU96MsL/Irs6IPUVER+oIQRNpKVD3GO7Si6tkoWlcTh3FfM3GKMMeO+qkI9ITlCj09BscErnh
leaUG8irc5srU4H3GNxJwYvWWo6sBOcyTpymkY5gBMFCcvVVws0FquNAr1mgV92bmHxbDn2wTzjr
rIoU46ueW3S0DjrakgWpvzD2dwrOCaUlrSRLLLp0uO2lbxZtYCUyoL/bbFZM79HaSVxxOpinwu5f
1b6p8ZXC7AijhKpRX5EmHYOmdexEWUD9z8IDHa3cNx3bPIzRLZlAsDiwjlcvKFr4iv5G1+RFZuao
eEYH+c7KItUjS/D+Q6HdV7TjKJb5XjhHWAsZW+YuuY0Chpm7zgWuTryLb8dI/q/TZcBp2YjemlYs
oxxYzq8PVu3diV5egz1NO8iFjNwG5wqaPGFwal3tL0vV/7rmaj+n9g9rLtJ7jZ0L8nit2rbqzrff
s23+q4rx/u+Wp6fgc5lV2bf6o+fpbzap/4eMUXVKjz/7oi79IP2t9px+/L34BKX6l6UI2tks6QaE
Tqq/99rT0v5lWIouYEGb1JKgWT9KT4OXTH5TxlhOxoLvpxuqYlB5CtvGG1KWLU2F+/5fVJ6/3y2Q
jHC2sBRF/3CX1GOb2EgFvBs6U5JTl7q0zjq0Lr/8D/6XCvP36uznu38oL7CjdMu+ljyyhnC4i8mx
dqwSwJd+aLz+zx/xhy/wsWSOWqNP3FaxL1E5RkurgejUuKxg//ndf6/7fnyBj/kxtEcj08iFfsld
RbA4BCccU7a+a37zdOUvRpN/+oypRvuFyOsnTZVbcm9cjKyGJVpBoDRXdas+jvHwX1X6P7/G9NG/
fIQdlpBCdVJ8hURuTDAcu0hx/tl/aLr0v7z1WGpdZISafpFk+d4gh2YhtxMbKH1SXPe/2kb8/POn
a//LZ3QodkLwGf3Sa3miLNPa7t1FhsvHP0khYxRoH3YPZeSZNAkt/SLDdtLSoYUJY2zHVv0LfPCn
m/QjaoBXb+X2/P+zCBIwULK9kGQCAP/zJfjTu38Yw3IkSblpdNrk8WZClrYf0zj6WwYvG+NfgI+f
//sPQ9iS1AEjvli9GIP52VfiNQTbHTqTvYVPUN2LXV53m3/0PWZv8F8uc62UlmWh4rpkPhy9wC+e
cxSOf5kn/jAVfbSbz5qRfqTr8+ZSrS4s1wcCk8dsj5j5b5nWf/qIDwNZNpvY0+tQvQiSi8iEuY/U
dOmX9j+7zOqHQZwPGcUySpQb1Ip4f+IjtzdRMfxlpvvDTfQx78XQYlOuNQlKXmwoCXBm6RgFSPg/
/OM/DGFDK9rWaksfkzYQ3QyjklWcy+o/fPcP41dq3NTA4s67STU/tFbdpAmGcWootfOfb80/zNEf
7ektVmjMc2oQaCXcMIgnoXC8lvvC2AhSdv/Zh3wYx02GlzJt6+JSNdmnuMHiI1LXOmTaRYYtz1/G
wXQz/gQyf4znObX5l0Hmqd6YhXVuwxVDPR+xgyu1Ye15KC1NgGJf+Uvy4h/upznv65fPwXS+LrLc
zi+BaskPehQsgz5y/z9nZ7Ycpw6E4SeiSmIRcAuzeWzPeImX+EaVxWGRBIhNwNOff3LlcIynaq5S
mXMiQFK3pFb3/z193VMLlkZPzupD492UUQ+XhtWRMAm8YS3r770RTiRy0Z6bsX9hZ5/0FJ2Zs0bW
N5TRVXUEhdtFaWitwgMJkYfuQx+97m57F3eO6rtHBdRuxKqcANwY3lmOxSNFuGZIN0RBF6LYDOyb
Y22puz/BjfCXrks3bu+sNG7iiif/dDnBcTrYGKALrAKH/+Eb8x/MOYg5Pc2fzz5k5jhOUkgVMmPK
I3JqHgiSWXtbrpEBvc0Gghyc2sOlTrhKEtyPInkxjKBEeQ4ktzRQp98/DJRjgIsIwgaC4aXyY0hA
ONGUpVBPqs+KLy9NtNPvHx/BkZ7LQYA9Bgz3tYn5EfDg29fTbKnpmVtxgNhA2obLjpCkQlp4E4bb
DqXBZ/Z9S31j//vioKLZ2qGDfdS+fcu4vKFQnYcs5vqyl595E2gFhvZE8vLIfKTA4mDdhi81r/Rl
i/Vf4OqHbg+MlLrW1D8aRSGi0t3ZEKT4+s0XOobgnPRxRDnq2TSRo3/UgQ3tmCQdntPc8tYQjRa/
v37EwsiSmQNhSNfjTt0EyH+bUn7VZ/kw/iYUgKUzBNilb5g5D+L3Sa0tXhxbe0LESZwYhhq5w7qD
NtrX37D0iJlZmzLrKw261hHKJ5scEmi4u70RvX3/dfMLSx45PfbDAPcGCsoJ5G2Phd2+jvX4Iwys
vTC48gzYmS9YGoXT7x8egSRXVSANLTx2BBfW4FlWJ81sc6b1pf6ZWa8aIeoDsdXw2JN6F5anW2Lc
tgEn83X/LL38zHyR2WQHLfAXx6JqgHR1U2KQ4JvR+vHr9pf6f2a/Tht2CrLc/jFvPH7toZ4g5i6u
rz2WZXeIeDdnDHmpm2Yb/ADJc1DFQga521QvqF9YkUxc+708c9fweTdBlvbfMYboiCdSWYdHlIxa
b0XW0j+FcsRFJ0MSzuxY2Rz7bQfrCwQd9touURSSnhnfz/sFsJp/X/yUBe3KRAWozx7BEBnGCTuA
vH+hFIkDXw/xUt/MLFggvQ2ZKE4AqAiBOhIKxjgBsK/j5yhOSw84fdsHA/OIAyB8RTwcnAEbyCUE
b9KeXXRiIOHpoR8ahxjXWNluHhyhTlY0AYAdAPiesd2lF5/ZbuG4gQNECztWEHGBIgyAgmkfvl7W
7TPLPREWnawl9Ah14SkaHEhIQhniEpyxT0EV+rdbJmogVEeAoZSyCm6tdNoUuGM445SXJuXMWJ2e
VpbNM/vIToQU6bd9XDkQy2rCoYgv6p1gZrDI5IPiJuXsmAjZXqE4GFLvDAI9X7e+8AGn+/ePkyZH
xbqoPbTu8P6BKTuJ2omiBKQ+424+95okmFkt8VzICuUIV+iqvXPKAOVSKWoVghjFp+fIdQuTM5iZ
LeTlwJFLNLaFRVOzDZ/a4BcvK//cCCz10cxqA9EBSKs8eWySuoPQqIGmKUPWUda77KLtCQlmtkuQ
xRaqUqqj9J3rHLU1kQyhAtV3f74e5qUumtkv1SIA1IiB/1v4+SYtcBmUclDjvm7dPtnS/080qDf7
dxbxENXgVoB0TT1eAQSBylpgOxxvTV2kzOe5WeHwxHAzjT+IB+LlFZQSDwP+Agnr1uqjcbBWhkBf
VQD7mmVXyCLffP1qp3n22ZvNrJ9ChIQlCBYchYNasEasBTl2QkYVLtl6Oa2/fsrSDJm5AYtVng+1
LnksIdFY+nt6ug/2zqypC437MwcA1QelElSsHP1WX0snWE+o1JnUdMZCF6aGP/MAakI2buuP02lN
gqZ/QyN3gK731x2z1PjM/EUAZcZ6tOVxcAsHpfEu7o8HSi9blfyZ4TcyENJxAn7kQ8VRZAzgma+G
8Mx6ujB1TuC7j67R7xgSmrNsOio/aOKAoXav7sM3FEnUKLNHcXwZDN6ZLzl19ifT1D/134e1m6SM
2JoTbG56JmMWBt56NKbbltI2u8ASOSJCFdRsG6ioXzYyM49gKtq7g+8HRzZqcwOpC/cJCirF+2Wt
zxxCGJSWlEhox2ElHHHv3H4DVuLMmy/Zw8ykwUnz/KJBgIGYll2Xwhuv/UCrQ2JEc8ah/WWJfTYe
M4NO+05AjZuLYwW4tjLNUyv1b4ubDZxWx14AOYaodbnJ9VUJyX3dXdZtpxvJj9MAqcAUNYgdP3rw
KBWuyrlia+KinHn99bicGvrku+apTMD1GFR4j+IIJpx9qJyQXHc2orJlmRUr6C/5EXLc2bqQyQak
mPqMBzvZ42dPnXmBEOiIyoXwxrHtrGwFOadNIcxrkkKHDOHUMya04GrYzBlYSDQ3LthtxzGpdOS1
UIntW284M+mWWj9Nxn8MFLIbTmn5x6kJ1PcJBI2TcEKWmjMDs9T+zAHUnIO65tL8qNosCjqxc8L6
HHRwofdnli60JpqguOCYBHLVpe77wJuXr6fT0lvPzFxZKRQiaTMdXaktQMBtyO0Bafl1439DV59N
m5mhp5M1uFQ1OazhGTsHa8rvJniRgd9BfuB2HMm17H6dDcsufcvM5O22pFCW5By85QzZVI19kj/w
zgWHFlr3ZpY9IKmmwho4HCkBdNJkAEYov0rOzM4Fs/aCf2dnNk3FgEBofsQq692FVEzRZAUu4u+Q
bfLrx0JKtoE2AI/a0TNnnOTC+vgXvffBJILEbkDmZdlxRLo9gWKrAYsa/rFiEE4cnTOGsRAtR0bG
v99WQdNUJ4GbHbsAxWq215l7T+oSqTxUrbXnRWNlDjxlJ3DRrnbKW5pZ269n4MKgze8oIQQjur4Z
rcOQ6NuhG3BFxv5c0DTO6rMRQ4CWYcSC5nDaZkS+50CsGPnqZ0zn0/mA1mcOd4JNmj7zmgPqSlYT
EBEJih1r5k1QTC8g4iBk3HfNWiOIe9nnzAYJMDCRQ0YZGvopD6MBfAjkI4pzPMelz5k5Xxeluoi9
5RByG3c8Q9F/J1cnOvqgdw69DRyUf41ndsOnJv/nc9Bzp6nwYVLnQdpCcxaacQCnIt/3h4/RGZEq
d1k3zVxxFyrUprdoXRTQL+KWKDEqQ7L5uvXT3Pns3WfeGEIx0K7Mh+KQto73221k99sOzAhsWDL9
otAa3KWQC31t9DScS/f+1ELQXTMX3YVdiixKuzi4BkDANUlKCOckRQ8axtfftPCA/12yO1MAkJqp
D34x5X5UloXd3TJjseD1ogfMM66noCGjo53i0DbpNYziUATkeFHT81Qo30K1qce84lC7fv+nc3sI
mgEP016y+AIIO3Mh9pBA5QE5AYceesZl7NRD8YciM+3hsref+RAKAASOVqZE/m9fPkND7gStVvaZ
aO7CXP2LAv9gZw5EJsMUCsoHL7FPoM0NxG5vE8Q8AuiLptwDbbg9E1tZetTMe0xaQj6yyjt4jzek
IDzn4R28VcSne5Q3xkVun5mqC67jL7f4wydNuBawpMBz4JaGptlkPogUI7nMdcxTooaCdG4NksEB
tyc6KlwCBgL0L78e66VXn3mOnPlIfS14ewBkw/+VMzncjTUFd6H8dtkDZn4iSHAzYxOYQoZoRmRD
Srmj1i2bvKvL2p9t3iBIiGJL7hYHyMQiGdqAddcycN2KlPiXHGIgyDKbRlyhlA+qXKAhpByV88Bo
R6TFnityGeCRdVBX6ZnRWPJ5p98/TKQRRVGNSUx18Oryj+c13weVy8smqT1bgcouHQM/n5oDxMQ3
Y9M8JbraZTw/Y2tLrz6bSIEC9gMaZ2i+z7+Ffb31vPqMxzhtJT5Z3f7GHj/0iifLyZaNgIPOLT/u
h/41sYLVwA3kviuxu2gezbNx0rztdWFnoJ/W5CZj4sHALdWnAsyv2//8TIPLiNMW58NXTF0ypZaT
aCw3SYNKG1yxltw8mwZFBAlFrgRYDxDifAc5JS7s/Nzd68K4zBN0/JO4UgC42yFzIb0UCRaCEycB
CLqw48hs4JUfQg4aAcoDhAEPRVk+hsx9rCxzxr4X3p/M/Ifj9AqKorI+uF647pi4lmXx++shWfB9
ZOY6fAtJsh4gtAdvRE5+00xmT4EIg2Y8P2fQCyvQPHNpagbNM63A2vV1Amn3wYlF6JVgQFQZQMtp
957kKMXIDUFJ8ddfdVqlP7EWOtuQ13kfEJc39QEFYTR8ISnSghEPaTVB4VdqG/pclmC7yPXoAVRn
ndmBLvQlnfnIzvbLEbDj6oDCyKu8RamNojuAmZ+//qiFWUBPv38wHiQSodwZ+r0HwLOH6qrts7Fo
o1bVGQiVlz1iNhtsRguAijGPk5KpRwJOzZU99RclWMD6Z943DwrD6wDKpnme0HCNOhmwcrsS29kz
x5cFJ/k3nvmhh0hZ0qoRjj7YAeq+hpMaKOFRmARwkir7flkfzYxRW7bqAmHrA8ks66UbSvcQesCS
XdT6PNuI+WaSTgg/74wgfJGkWYMiX54Z3oUJOs8zQhG4m7UdhbRsXu7JYD8AybaVvvV22bvP9sxT
b40TxDD0QY55uIIwQhc5sjmXKrow/U8F0R+nP2EetB6KQR+A5GkA1POufKs8c5hY6pi55fJW9bzn
GufeFHo+PtI2gtPF3chtsr2sc2bWa0vpEmTA6UOqIRG2BaexCPe+Ctp6/fUDlr5hZl3MB3GFOL44
ICJwqJi6lgE0NGur52ec6ucDgELcfweATbSEjh3Md4TIKFikN1bXXGRTwTxxRgwg0JddqA8WDs97
3+UokvPz8fHrnll68dm8rE032A6UsA6ZM2SQwWjBVCn9M1NnqfHZtARNBKFHgaBGWJQiViNKWjPr
rMv8fFAh8fBvn6eQvK6tJKkPFsqgvsuiwaqs68n51QKP+u3r7jmN3/8XS1Rw/fuMAhQp2lQnhyaT
mzJTRUza4M3SKP1xzHWnhxV0NO4luWwdC8LZRG1AA3GaHgRPyJxtKEveyrT/+fWnLA3GbB+WlGnQ
g6ytD5NowAstNxSajF83vTQSM7efJMgUKb26OmgNqT0XJXBg2U/jQQE3cqGBzVZf7QeIVgN/cnCp
tW/ksK3r6cyy8vkeDGV6/46xk6qiCiFlehgmRA9Bh6vWRvlyi7vEYGXbNqgGQDEAWtnVZ/rr87U4
mKfWuF6ZpuIEEYQyCoJ9mEHtaLwoQV0+it/XXw/K0mfNLFvWAmwcC7tXyPNtqAsCQpBnjwZis1L2
FOjS4iqwzOvXD1uYAfNEG8T63CzlJ1Jq7f92EyiiIRtpWnnsHChoYfYGM2M3ZQLerMDpKHUqA62w
8j3NEav++u2XGp9ZuZ2HlrZFVx4aKIcAPmzrDXCkxerr1pf6ZmbTE1GyMw0i4A4f1jgM7aoi/wm2
+UWxxOB/GTbYt0DgqpcH1WfNDXbuLIZqUHvmbL308nPTrvhgGiJBAh8hQeXKm8or762iOOOUlixh
ZtZTWnqQrzw134DFxuRbnpGjhOxK3OXisg6aZ8lo02pA+6oSiKtsVYTtjRr0mcjPwsSZZ8g4JfEt
k8HxlW0D0J1r3QW8NJuv581S4zMDbmqQl5VDikNJCyjSV1OCtK8mu8yhzjNkkpxWlScQdxuC4g82
AbtCX5RAgsS+ma0qcKcAlhirgx9OUGHnzhTbICue6fOFGTlPiMksA+r4cLpY6CxQQJJTyBO0Qad+
uqTbERb/dzmYUHEF0dnJAvg0K4+jx+lO1XZ+kauBetC/rY8lyjG6lAaIJLTqNp94t4NM+kXFb4TO
KwFUCkxILqZgX7sD6MY5eIF5VeFuD9MTtVfN+usu+nwIKJn5S2gxQel+xGOoqZ+ryXtpoAIGNs+5
EMVS+zOPOSZ+AwnBMdhDB7COOs8ao7BBAqAW9Ezmw+f7OgiR/jsMDTQLbZoMwZ7IAArsZRmPdv0q
HWsClW38JnKouCuG4efleGbklz5q5kmDlkqN5HF/b7v1lbabJ4AdoRfoTf2ZUfncX9B5uApsNuyJ
HM72bUOcbSsn+uQ5jn/Gi37++v+rDgDOCIzIlLA9QG1Q0hDQGa+KXn7rlTx30vz8A/5XIuBME2BI
qfT3pecl3nNPh9TcMaGoer5k3uJi7N9RLwlpeaHCaa/pBBiurFP+q9UKe9aaFNW5UM5CT83Xmxya
pSLJUrqH5OVv7POQLdIbyChV5a+LPmO+6lhgE4zKre09TG4NsO4+Y822LOWZ/fDSMMwcoEUsu7AA
5ty7hr9qq3ykTXnRboKEM+9HLd9FViaBcHgSJDu7hURsoIc4YZCMvqhv5odCKA0gdVEP3t4KFEKY
PvS2o65PimeT2cEZ57EwwPNDYWt7gAQOnbcHn0/swTdIr5lVB7uRC36moxbG4K8a2IdonWMlAndt
OSB32eTs4aiQYUogXXNZJ828n5f21O218Pa6cYJ7u2nlXVa23jov6vr+60csfMC8tgK3MR3Ipdrb
Q0U+XOG6G6SzyS8vi5tDRe5fSyZ0Em1uCrYHuKL3H0/lh90TMCAAQ3AR/q59VgOB7lT1SegCOaYX
fdT8pFi0ILSBcTTtDR1wNAwne19xPp0Z87/JQ/8PNpD5sdCp+zprGPSynNzqIhvUw6DIfnJR73uH
FVAvCqCfPP5IoA0bEVRoZyf5NURYfhSSHkaTcGTWN2sXin0DGkngFDiwxH7bPrcsfEkTiNEaKcAK
cMo9Kk3b3aA7YBCyssAai0v8yzpp5j7SsQGPLazYvhm4MldyHDt15UIwolxd9oCZE2FNos0kfLr3
kgqUqcLruk0e2MlFkVoyP2l23UgTAHhcDK1SWQx91yqLXF82P79+/QXvMS/oqIFEgAy9dveDAiGs
7JviOgdmeu1BT/7MIxaML5itc1A3G9OpVe4eOAyKuJthOwucyDPub6n1mfcAtcshuBtyIJ83QHsQ
6c5hnCDJ5+nr/oFC0t/Kvc8sYbZXmqqmkqBIkj2pU1DpoRS4wTr6CwOyJsIFYlCZP4T0V2Xo51HZ
QKWOieRZls7rRNV9KMRr43s/U8q/W/WQr1iqIeHOrjIeytgr/CP4S+QA9XjQRvI2DjuaoDjL0HVZ
pXcuyb4PoSnjwND33GfJblQwqaSEngACgGuaD5CnA6a9qYCMKV7LYXxkFJtsTdxnvwJdueSQM5Ys
Vq4FTxE8dym/L2qIVtu8eiqacFvLEonUzRNNy3sC4sf61A6EPbcVJ6tsEpAF7u6RmfIDBLAqBjjv
hyJjLAhQZX52jQjwFpCNnW7qb2nr7jsf2h8hED911u7qkq818M/Cq7Y+A80ZTBrXc65dl4SRYhmU
F/DeKVArG8eEXtTVILElpCoi7U43JoO+ZMajHtLzwGPvM51fCaQACNs7cj26kQVmB4hIN50E5Cmf
oEQRrLkHQX2TXKWs3qeA+gLncTWl5jkZ3EjWHc5pDIRK9wkEhx+KNweEig7Gre6A8uXxlEx3iOvs
ssKkcZipX6FMN6fuzQsq164OnpAshWiSLfK152VRo4ZjCOs5ETa+u3m9GptpA9Xp66B3gX8QsReY
B2X3r1r4t20AoUaTkDomfALsQ1U/Tj3d5+YugyJ8pCVQjG75SGS9Rr7UDmFM4DBFD0wmiN+g0wCa
rI+KkENej7+h8HULsEa3Blzyd1/JKwdyfdIPn3utQRjPQL7Qa2T6xIJOv4Ms2ZSJ5cQVflQcVPsJ
cnVccsjzQa96GkFEKLP60UFS2Waa6AEMgidsg1jkhfQ3cGh2VAY2FPZTBUxsewMh8v6GOWDghrm1
hvhtg4ZGC+AB8Af7zLnXRXZHx0yt7MT2dr2yrXVq+n6VV+CQCuBUoE/uQ0ivJEgorSs/2WIFyGK/
Mu03J5dXqi7qh7QpEyj8jUfXDHdaVxLMWTDAkQnXrFsEQTHGxfcg89nWmlgWF64VMSBcI6LyN0Ao
gg3uVU6q6puhs0H+U48JqvWjXFd2XFbO71Dl63AkdznjD8AjvYNVqeLANk000mYjsEIUU71FTUu7
5aPlRF1S7MhkSvCFSQ9IGLl2+n6HgG0cMiuL3dAq3uxJPqW1KyIa8u1o+c9t274gmOdu/VxtUSmT
QBxePBGre26k3hqEyyJwAB/yOqlXUx0CLcbqm86238YA+t2+uHGyPKZhsxZyIusMVJgY5OkdHwE0
rYAg1KrQK4kS7Hhk4ka1nopJYnmRTemwAtonPTYpBeGD/0TJeRUBMr8vqkHESZ6oiLZsj3d7lSxV
kGQ1BK+p+jHOSIJquOKOtO3BnnJ7NfjV74pkjzlqTaIsdyCd0mRH0SGjNQOpF81ODHKoNt8DGClX
eUPaCIzeLcHdH+7yf44aYga2B9bcKEMRDc1oX4HJiGdO5s9p4vXB8Jj2/QNPzL7soKCJDec3YRlr
hfS+naX9PwUHvx5VWhEKw6GXGtj7uvFfAZm8HlT47OdsDcIR2OVijWvSFVwHNFyHqlkJXkJ4srhh
sMTWh2IsuBm/8b+/ZydNd6KTCnKKun4JKdQZcdpWUeFDkFVCfiQaxg63Kel11Q7B2iu9HTUNpAb6
TK/cXL0xlYKEIaptmQQ6cixQ1ixnYyDl7/gc3oJGjlE7KwE9gdcySppy2EwnsVAgXVU8poCMIMgu
dvXk3Ro62pHF8nyfQtEvbv1uH7YhABXBlrgQvquAzoBi+cqaivtiKt98NT7aWQ3kLXSi7MEAVj1B
GDjWuFlBSjND/WfLd0WgXjue7ny/fUDoRUY4kseOCwCeyCZvF9r6nQBFHfWtGdbJyeX7Zt+r4SZR
HWRmwIIKkr699bwKiIVCH6csBJYDGE0PkMUi9GMwU2754IQrbbtdVAjyw3amtz6ArKU0WeQVoYIF
01eORrfYSIqdUoMdhUHqrljQH1tWAf5pwnt/yG6bEMqkHdkNKDiPuOrWidQPmRT3pczDrWpApGXQ
9oViZoC7cLmrLbkBEGTNaB+FkP1AUUQeQdinj4NA/PAd5CqhhNKOQDeDoG01/cZJWKGyYNgH5XTl
5Qz2D2EB3FDXXVwXlr3qWNpeibFOHhQvs62nsCYAy7ZONF9TwKOCjNR3rHFWDRvdBxflCzUd5BrQ
u/yl40AOZ7SgEcfAIb/1kIT+k8Rm2FGgUzRQgFo7kA0BuUhTlGN5v4xF8ggMLX+DAiAUonrtczbi
bofoIVyhPBvSFkwB+td3r0QDaJOm8GOjqOoYbIQMS6R4ty1cn3mEjjsXdypX0oFmPs2RMZ8EKM0h
llq3lqGrprad1WjxcjtOI4RmUR+E62z7GhsEmB4CorZzOzbJyusaBrlf9zoPtcbtevhTKP8Klre3
EDMQvc9+kW5wcSM18TvV9umWAqi2Q5qOPOA+WL/0rNc3SaHLNfIMMVtzYkWiJtUTJwx1YsxH0RDA
C1MkigqKRSBWAvLABFCsBlDSyLE5+HIlclNHhWNFL1z4LOVlCPajebG2K9OAJdDnybE2U7+p2na4
ojmAF7EUqn/G1XEOYaIAAs5Fo0oEYz3UxZkw109p4GMHarkAS2R2G7dZC0KWlau95+rpxYwy36Cy
cYrTtLF2iZtbLAJbFm6trASqZc3guu85h0ryBHjqqir98Qp5UOKe5013r0KbgkniJMWjOyFJGFd4
7V0le41PpLpFjjvNX1jFTiqBvhyvxgxlbSvgT1y+CtOCQGgXEN/7oRy2reMDTFWMRexRY4Y4dyH5
iiFBUceY1s8JEJzXnszB1als/m45ffme8WqEzrHEpeGkh66MUnAtVkmTAGBeZxppBaLUbIyo9tut
gaTaDSRZ8jUoC9BXtvp2nYKlCWZSQcG/pGofjjZQ9hPntyKnKI7G8WMr8qH44faudTSh2xzCSuYH
Ai05XCGRaZ369AF0zCCCBrLz3ZWBfYeDnBeTnmObCmu7l6MNmRMDfZ5vBvvTmOI6/loxYz/jahDq
yGVLsVlywEjkE0QOsQzfjGCS/OzCtIlln/2gfXVfJ+UPKKVg3NPMinGowI5tGH+aojMbVA45W5RW
PkKgN40QqpUvwUlEmUwZSOBBLVa56lPAWU1Nj6YKiq1rERHB/SEw445ATTQ8eQSGFWrbo5Mic88u
UB0wDj6Jph7InMwKj3lSZitHjtgTDx3b0DF1rywKhe0+He3nTLbsppgauMVavzsTSjBtnt7VrmfD
+fuP3Vj9ZNUQXgfa2DE28yN26QP7M3ZEQWkZ2thcGGQNgOUW5QaixqZwkMEbWOTWGUsL6JFMb1re
yGfIP9X7ugyL6yp0bBzONXjQbhuVgLdcKTDFIs1NaFZOwoHdSVW5B3BU/kmRExKN6Zhu9ADZc6Gz
K7wXR1VKr55Rbhneyb4IYjhGNy6yRG2Z7zi3QOD0L5K2NFlnSJ/Ean+6Iuht7m8gFUXjKciA/HOT
PPKAhYd8OQefhNdJrAHdAckUCsiOBhEWd9ftW1NXeRxOAurvJFWrxC/Vmwj9X0HjDzGQUT3+lYO5
D+LbFRuH4zgCnOhifl0FQZNvXFrKrWPYfSVQqpuCn04mO3n2mx6LUiJ+Ykaaa+jjy70trFMtBoci
ql+vXCjioJ9S5W4H6K3vhNPQneM2AN7xOts3hWevABx3Yo2XjCWy0WJGhuJaIj8YJy5xUmECxmhs
5UnesB5WEsK4scggkNVkbh7bDvbpgB6zna36n65N2i3l9d0IcB92bqW9rqDZjY1X/zLmuRfJwPc3
rS8PnYe9fZXV+cpTUDTvdZ9cBSAHihTyCgzGY1AxHhe+0T9U4f0keSNiYekhSqrgOz7ROvSQmdnq
ZnjA+beJUkJkBBTmfena4gD1uXqL8ibz3gIojvJf962fsNwnPTHfgkFXKwZdyA2CJGDzpYN5oBPk
pG1IDkPLH5NfOKkPkfgWRJqG9XFT2EM8BDWiP1j3y5ugGuG/FMnCAyftsCVp8wbKvI5k44q4VRXo
Ox49Fbnm0FXHxhAy7pj5e6+201XHtfvuQydtO2XYUw85tma6Vu2mwB3mjlo836hysFeNCr2NO+QB
HKXtrvMOdad8tH9aDKhpH5rDNzKrs9WQMg89I97BdsXp0dY3YoLl+nb3mGfYTtRVm+yMAHvYqN6s
3Mp79QpVw9ogxVJFGkfCYoX/0tzQnMudncinhJfWgI107/tbr5+8ny2O9TfV2JegBA4JtviCbWyU
Kl15WeFi75ema+zi3ok6XROFybTqSje9Gg39lVsVGOgWa1dQAvL25dC8Fq7xru2cHnrMhWuFK7II
SVti49qgag+DD46pN/2oxoCukJNrME+zbMNwgF4xsCSubVyAQGe/9mPWcG+N9SaJFScIgJje2tad
YDdea4eoHrGmuwJL4krYef8nF0JDGCpzD40l6xasVU1vREXhqj3vRYGvtbNwSxMlxeBs6VC9dgAm
XQuZpDeS1t2bcgyUL1QZPlgt2mxZ/ZMBihd3pY8yA/hhaNub4XvAOH9lxC9jXebZ2jjpA9L1FNCx
znNZDVU0lIgMoDZ5lHddI5NXmgaus2kSiWg/ThtcJVnUem1Pf4CemWlI5mPzbNVru+3hMHQ4KPbH
CqdafUu0zRH30UNF0zx2tQJtbhpHeHqvRw521TMWtYnTvY6AvN52RTndIvSLbWmRC//GxoXFkfKx
uAX1UCWQUmLVHqmpDEC3ImEbGbYULgxb2XbSZTyFlMW9r/XaIb31p+oLcehw5nocABuEWJgFqUrA
wfMRYr3UuNAIyrBpNe2EEzrIWxswwvnR1EC1R4Gf4oCAZRXXxk3dAxbA7eA7uJG6vgmJtN+NYGZD
s3H4KcMBbZk8ndaU8L6KHAVgZwQJ5XbTCeietSg0vGrxqTxu7I5sBPL/EIQM2ApJN4hU+K0XN1YA
m8TF5TqFdNoKB2VgvF0XRAo+IupumwypdoRshzSodhNQr3urrtUDA5JUwzWm0LjXDjMgMGSsfkpD
Nr51WFET+AeCYALx8zryE3+41RaG3aEli6vOAlSDtJmVRm2ViwMMmPpxmbXpdkB+4jvBYXBHk0R9
T0kDUJgfuNOws2TbrkQRtGsX+0W56iuARXEaGU5JJUBnJXZOANRgrtVeJ6HG4cNL3fqdZOUv4jTJ
BhDtPyMYyFeZVY4PQVqxflP7jfW782sbO60RYkKRnU3DL5ey4KjB6KmjQJfZyzSiFrlD3tVzjqP3
bZHXXKAGGuvUMIUp0MNJFqNgFezxjJrY7RzY5pi0tyiDKbcwKBXVwk/2siF+xCAvfotsycGJarsL
b8YE+90EEZuVSHBuSCDctdK+1dnxgM6M3cIDy50CVrhiGKQ9UnSbu546LMZ+M10VdkEBw4LSBvZw
DV7CKbemRSAxr/psZSBdhN11eMoJw7FP3uD6EHEQlG32QMsJ+hbWqbzKkSWOLRfHCm9hc/xQ9mH4
EHi02EK8o9z4rh2u4currQsOLUDTxfjLFT6Y8T7N3oSow7ita5zeDZf9wyjHACRckV3j6I6tBBIV
1kBfqb1EYv1vja3cQyh4j+r3wjqEiBbcwjs4CBWN1TUreBlXWdXvOjhBlOPn5X1qNX8RtdamG1NR
rEydCOdYhaBdFKi+AxUbOou29R9H57UcJxKF4SeiihxuCZNHGmVLN5RlyzTQTc5Pv9/szVZ512tr
GGjO+WOVDJlv7lVrLE+BbvsHvzbvfSxVlM/FtHeXvD+VlGKFSwYw1YkmP1HoOV/mOpUnxp/+CeOV
E7umloWdmOo3s57kc4av8thvVRDLWQ37LtCsR9aAOda9rv5SDZMPvZ7b0ezGm7OCilGMR7ZKr4w/
yvKtyNh4pxtFXoX1OPgPrqJDNyUSP6k2ToJcCSLgeQPv2m2bd5PT8Z5QNPNICTyXu7mGzG/aopzx
GqiHPnq5eXlSGt58D8j8IP6xfLS2rt9TxKvFlWv97aeA14VGT2AkyF3eDbkwKQAMcLSDwd5vjcG8
CDP/Ny+DHiq/3CJt0cSxMRcfuI955qFI3XqnREbTo5N+6soobvakGaFLC+6jYc81ZRfzH9bUml4Y
4SU6jiwQJ/29a+ryy7BVDcOY1S+cF/1TngtxmwazOaXepn1Id7B/kEgat2zRWuh5jj6z7+dfMpcc
yQw2OwgYxVKXBg/BJnGYLBhOnECrI2IH4EilPb84Beky1jyMoZ0t3Ze+CfGRzStt5StRKjiG2YjX
ygnbgAw2LGhbqEb7p+5aipxHNh27vzfr0d18WNjJ9gTXmlET1PM3ux7IcjukFo52oxaHFukuS5Cd
HrKJxN1er6c4ZbrEGvk/XGm8u/kSXNfReiLiZGPQnSbzcTSJ5dXSrGJPlTJibqFExnRoc6SHOtZp
54s0jusja3eLR8r41Q9KD5mmP8qtYHMmyvaTqXKIVDO257bQvXNXm3XCvTmH42D350wTdtJrNBKP
tr0xEMz6raFjjk51c9xVmch5bdctL31Q+Is5bWPCu915W7Ui4AVPxkG2cq0rYuX4LSzZm6leLWxb
+8xoi9jOtT5KtUW/6DVdnlFAU/xDby0O78rCjhd7cO93oQMOyhTSGBZ7zkjvkp7R3akW8GZ3aMdL
4KVzYqZFftPKaiJTa9PE5zSNvIzcUSSblQUATFUDXi9de2fS5hK5NR7/rqYIBm+tqwAQTfHVNKX4
w95R3Et7gixiRZyTqWAHNy3BW44wlshsDfz01NX+7VJtvFk5ZEi/LuPOylfxaE1zcWZGcp9hX/wf
PeP2bvjGQpk79Sml9vg3A4C7rzy5nCjFcXvolmr5NmlffVmHbn5vZyujwLFROtXBFVQHZrFLQ/vm
a9PNdux0lbcLWlU+m3jSdpziTLo1U/mBTySSFAjq2mRV/aNDq2HIT9VHZY/tW+Eb/m12K5APusll
nE6OYIst5GFMKcH2KMbOuY1WIhDWYJpF4gY5UflNox6tkaMjNLJtftNSWf6bCiq8UVkOL2Um7gVb
naCOt2nCQffM14nG9KtlOPKjE1hSen/5/xXdF+nursZ5DZxBXnK440OVBSaDXkdphI8I+76U4QjW
nCommT8rY0ezgxPJRUY4eMr7mIpy3WeW2+71NrVujbLc41z4GJRX3RdnYg6ALMRopNWLNhRTFeeW
Y7zyNM/7xbe0Km7dYlx3tufzhl+d8XD/A+EiFLdJOnTPRik4KebMwAo05TfliPrUjYpWoIFO0sIo
j3lgDefZ3ZadvQ7OT9G3+kNj1OwE6zL/U7ZlnPJam2Z8A1ANx9zQAM/G1LUvQd1NkddW89GWHQoY
1cvOjSy/9p5r789qLOuDTB083SWHbNuPy0teVkXsKZMSsd4+K9JsLdX3MGJ9wdMgwa2X/TLYZzxM
Z0lLUD4KKipBtUF/Hyw7fVVpuRtIWPNGuwa17F5bmkxC4DBeSjZ4MK+osVyyyMmyL5MpnCFzoxbc
+Sw9HUGx/UpcFNpf7SPgMWfyyo+zq53uTUMA+6dghMDqvZ3lG6eNtur7OhipgEWb8yPTmYeHKY1l
Pl66PiUjGtNmW9DYSc9AIuEAIjs1Q2c0eA7vmRvNu2zLiBo3dmi2j6KY/nSW9Yu25ZPbSrJ19Wgt
h4/hHiPVdleP5PJ5Knbcb/SwLsfR115yis1Cyyj3m6kzOBnJSqFKlk+noII4c/3jHR9eyvZba6o5
tMruUwvSQ1+VSdcuJzIfbvTc7u5Nw+lcPPY2umGz6mGLtV+1nV4mzz2lqnkuguLRnMsWzDA/l4v+
AQr2L83Vo29r/7JuZbASjEId6XAUx1MGawz+cfTmq1f4xdmtTStpvfG3gkvoR0q+NGd79Ov0yGB8
pHNtP87qOdi0yxZkierVe2v5pzHwXtToBtxL8nehwYn61juZGJHryIeJRqk4sMS2B7UOV+lUUbk5
XoQsTYaCEzY0XO1ap5iuDUX2Cy/XzrHfaK2mojX7Z9tVWFEGrTuwX5YGe+N0yz4PnP3ceRdZNmJP
pfUF0f5vMx++PZ7EAwN6R7RI92C1ImSWj1Q7HFt3W4GXXeZXfw4RhJDPj5cyHrM26TbT/cueVEG5
smYuqaCva9ne0PA2B0a6NO4L/se+0S6DWz2JRuyCzv8eh0z9dJv67fEPmtLqb/Ll4smxvrq6u9xv
AiqEd/7KcE/SXD/VD1oLIUQf7T9yWA+cWn+0BRsPDfLvNW1o/JXJwEOUCiYoKm592A9/VyM7EMFy
qDBxscE9r2OQ4PFPbHLFRkOPDT5g5RqRSfNMubHWGMxM8FNWO0vYVNvmOc2gmLUhPVtz/yWs4qH3
MuumSopWs/vsp3NyYtWLx6ACRC0NRnr/T98ZB8lFyEu2100cRxqV8YvIUJGflRi+HuwG3193JCCR
3D+o99rNbm4JsTVXps8+Oqf7eqg/F3JVuXTLK6+1jiSmbgD7d8ZI76uXpum1vWPOTaz768AZbvTH
cZA6HLh8NuuSALNMHA05pjvX7vMksHhzZU7zAvqcR6XnTqdmdEyAG+4jLlh14gkb8X5QJki+zBqP
k37j8nqR0P3f67Q8ef2yW2rzkuU647qrwdm3EQEcsW5zMKL8OxbC1hMiICKooJfat3+UNl0pgsm5
D5u48eezLYknTD1x5AvT4fLADLMc4J6I+Tqceh0CvK6d/eBkt7rwT9RSvfTZcKP99Oxky4e+GRc7
9+OeoRYcj/C0cNGBV5Xv/DbF0sYbb4NvPtElNxcqpNfE9Jp9vw0Pa9oDBGWmFmld/mN7bDdu9WP0
7e+cywcyb6g9Iqo+qgHfwkbU+wCCkJKC76lKn/WUfHF/MK/V1D8aK5WNam7/NWtgxqR5Q7MqncO0
e9b97tgr98JDO0QNYFcG2hE0V7ccBXHN9VNRjgAFYzUcSbh2wq1P90Cw7X7URu//m7hR8zv93bSR
GmdDr63Q8oFyCZSOV8b4rh1+qmU516vxW1pmolP3GOdGVkVTD0vX+AjnjFw/i6pOVNlfJiMrX+k7
6OOZc2q+q3C99sXlNk4z+T1gjw5r07yWlcssND8jP9kZpvZk2/IcVO3n2MirX2XHSjnu3ux88Pa0
bGgt5Dnx7OYkxuqSgm08bp6IBsuPsk3SHa6ZejgV+nFJrTPN2Lsc5HAOUwjIEOtUZDmqT/ADEWI0
mhV98fxtVMyifPayy7oO+3KsfuVm+u1S3A64/ntw2n0+gwavQ5CFY2Vbca7WdwFvAfiUOIsxQhOx
lM4d55DO6XGmw/yt3DYm+VqP/UoW4ezPt6YinK1frkpPj7PV32Bpef9vPscqF0zWDg1OyzwlMLyP
fqZehkbe2lq+iHkToWMOLtFexFXPhfqph2mNmR/PXt/biZtT6Le06mUr1T0DzNv2DKDeTXo2DF5f
JUvBuWRLiJ8CZVqYN6KLONnO6ZAn8G3mErrm9NnVS36AAY6oik/UhNaCrTucB/oZyeCkqXSDx8ie
+tb4nPVVi9pc7KgSJDNmPrqtOKBqjG1kROL+o8rA+GKiYZTIX9accaBzwfEWzb4UgblzSqoa5zVD
0ZDD92GPIKR2c578po1pZPhUtlf+/221CI+iDD94dO+yUZ49HLuge/S27so+skW1dO/ifp3iQk5O
Psv9Uvdny1uf2kx+eDactGa6b7KGrlv0FOZVa/2oRddL8GGhjuZU+lFa+u7VE9VwQMtM/nVACLOQ
RRX5GZ1Xq/VQOMHPpKU7o0O9Sb/XOzWKr1pT76p0M0K8lowWcvqrCe+XF4CRdnUODqwc8CXLGZPR
XgMG//aPTgpdxLfxLt3FBx6B1Z0X929K1ERWDjtLQs7YxJ4v9jVruyftXuApVf2aBrxtDK/843mI
wgNSYcJt1Fh380uwMUUxGlMNqqo/RrA+txkHRLV+N4H9RMbLVzkhXrD8Z391a+bN9UGovIMJGODK
Rx4DuVCzvq77IcuW2PfpIWrl9i8Qwx2eOyKW3LvT+CCm1YsCczzSAP/bkWsfNnqxRVLMfzU53xly
68tWGDe9Ylpu7tL+05SWHduyDg6z1WnhxAhIafoTCE8XAgWfvHR7cyechtz4aTC3CZnvOTqX4WNZ
4YnswXobSx4RyT0UUminH0i0WGKcJE+brkG36y8w4fugKd6JPkMUIcQDzTqsza7zmy7hY9mZz2Qh
fAel8YZRBlGL/+Yu04vUuxNHKS8/HzxusptdOqx/h1y/inp6tog+yla0Q93sPZotiDmmPjahmiG3
bBmsGq16W6Vu/m4Haj8Zjc0k6No3N6DDV0sN74U4hDpy9NaM/FVlN33M1ngjWDSWOhTKSnfhudQz
1GFVBjsPMvxCr1qZLNRtH5Xwi5OzODu/J5dTq6wuMjTXjGdRGqRHyDTpW+9mIVyOaq2BXGvtD4VS
8Ep+uwjdrg/ZDkrAcSYon1l8jKeFP0iVpJoyxOkGxj67gcm/Z2uIafaebcN0KcztTQM41WA8xwEM
Fex2T2xQCGGpXY/LtrI+N4EUJcjn5nNBDfyKmKW0wOu0Bc60wvdC+2zzFzWZ+gDYShNP1lmSufVr
mfqfGz9dtOn2/AhEUcZL3zan0uSk7nOFFKsdq3CtM7QBq45+ZOZFnBvLswH4c6s0PkSdFm+Omh6m
1tdubsfkVnP7woP0EarzdNcD1hymzBCJQ29MjKLIo5nDUfZusqc6lkh5I/Qs2rOeATf2KyK9fggI
N5jmZgeu0kQScCKCz+oOTLDuS6bajnpaaezdzltPXaXm52LlSGDwWSPPE/NrlgfbxSvq7Z0R97HJ
AAwsNXKkB7Dw9lZq+5ot79XVbLokq/IWSP29btvs0lZ6BrlEHmgHZIlraPRg3ObJ3VNNwLLV2d/z
sDzXyi72k8dUZ7T2GGlzUYaVngoE0cY/K6c1tq0nEBOd8EclmAM8R0fUMclvfW4vRFTP7GAT+JbU
mmPNxH510mw8F+zlB7pwQG5aOSC7KZGiDdm9jklQ3Sy057SF7QLbuLSp/WQK42+3rMsTsU7tTkyD
/qRvI/sH6oKErMtqVxCLgHiSmaiRfXbrkG4fc1GlX/5cVK+GXiEjc+psj3O8PdSDtPf6gIWJsWlM
8h47iAo0e+9vbhmJwhjRbkEKVUVNLIQtp9DxYFjzvkC+YwzTc1XZG4xPP/ShbjvFLatcswzVvI27
lFpQQMmg5cst9OUXhriBKwPl3zMLJ7nuTF+8RmxeY/LdUVYaypXNkrXqJfWI9CqWosWNpIoLPNQD
KUT6uU0hxioiaRhN77ZSMGntqil6HCXVIzGh9ADunjB2BjFFu75arUMZiLdaDn+zoTXivIH9bzeT
BqwBpzlgbRnKoRzYZVoC4G2GzyFAZjZ5rEtpb/7xPUq7TMd6tfUB1IGMqEPvt06MvD89piQWAS+D
KgaBKeOlMpoYzVr5XE5aF1bV1kbGOpZRO0JNwk6v19Lr1a2xYKqKFTmEFEEBUshl6a0pj1YFKVgv
8rlOM6RdS7MejNQsTrY52ryIgPHCBfGQiPp8QD7VdZ1Wh27aIbkZ+BdHs6+CpyBzHuc0XR+L+728
kYbHho7CcDHgs+35XZu7t8DIs7DdbPfoiuBcFs2xqLZKHblVlm/fLPjpm2rcvugQcL70fGiI7vAW
e41aB/47hMB3+qRuIerCagZEcwurCSvK2xF2m57jxQhfkAZoqy4LQMe15sevXET3yCpJUicTCwsa
Wji0r3OQDnIPauY4Ec9W4TxqnoZGEOT1Ltv0U+/Jrnj/o5QY/pQuUiQuWJUvMe+IfkCmvvV9KG1j
XKK0GrMsNprc9cNNSiGipnO5BmvX5V+tM7Y9LG05WEeYDfNkMengS7b1sYtFo4gD1cwCvr0gBNxC
i+VqijUxsEWcI6P6ZW2T/Bql1Y8IKMTgQcD29nLI62B5X5b+/tKvGlUcQD9N7eI7NiI//hep8flr
9jVDZt43fKYTTZ0T9KFvc1mSYLPX7MmkY2tBKFeiMhjGRjBdadZoE/7vgWVwSsBH8pWxHjq2W1pH
oKbsaTV07db4dcdw33Vuk2CtlifXKnENThALbx4Xc7nURid9sgO5f8OR5ZuOdlGNejxaliGuSI78
B6fq0DCOo549dyIwKFwvQf+dda1zeuMc+SuTsnrXkdW4odEMNb+XRILmZmJ//Ha0kbcmmQo+kFSq
Vpu1BJlYVFZjYZ5r09cCXoo++ger1fqTNoIbR1omugAQYW3lflOtwFjnzfRai6Zc2winOzo76A62
TNud4KSMNnvU7aFDEjm76k16Rk/wMReZBbvoPooFrPtE4QIiOtJ9ypLvYhMWWCwXKaaewvlZy4wO
+qAz179VDQkVVsJoX/q189Dw2aQBh1PFRsb6zYvaGKpCjxphAfnmy+SLOMOMZzPIEJ4RuaAhHO66
6RUXhm+QKNud+8/MkxzzcEMb8pKVx3gnTO0eK2I5gnXaN9N3RfAsWFVRrNpJM02UQVYjNBG52EpV
VI+2q8BDXJnuFjWhlLADZHCWDdx/7Vxh8bC0OhA2qmajj0fb5HqgTme+tYfV7w8S20u26xje23B2
R3uC3fDuTpHOhDryA41loJgKx4gDNaNkqGdawp15NxPKNoI5wZMlo+8DoqcOy0PklN4wU3Ke9UXk
FPP02U7K+hrQvwenuxOpjWzu7+8VnlYwkxZ68Gw7ynyvRln8BflEUZevAVxFjqiZoc6/i1FrnTo2
GmznCqhEFvahSqWtqFs3kOsQRaReV7d1Lbi/yRhZfTqpwwgt8CFuvQ17RlGSfhgqShHmYtv+qHYt
rITMYO8XEK8zJK0luHvsuXD3HnROfjCRv84xcMK87bhL8zfl+xbuB7+YXoIa4xwyUABuyFNf25fQ
d4+1UxVFtOa5t8aSN9/vzShsEYmWryjxSYQMOPYa56HplnE9stRy+Sp5V4any1icej77dhqLbpTQ
wQayDXQy22tvAtDv11S7c7t6u6ioCPqDU6GXOhhea0LfGoTSnUx/rT6LtnRFbEDBtgcxbHzrrj2P
XuRYjfFCqZQpEG9OUPqc1pYfj0vvosmxe6wCoAuQTqU9ARQH41r9MaWwEaxbFEPzYrbKb+Ba8bsE
90UWBvpvxkohokTAaXXZKe3H2YlAtzucotIesQKl3TBekAfRi1qto/M69lVtk6HF6rbrkPN0j3CQ
DbpSj/kjDKbGd3Coa3oF0WMHiqUDV4Zda5zdhujBeR0EBcBOi666JB8ss0Q3qltGNGh0+6BDs3Rg
Lf6E59qnxIxCxpHjnRGGXoup5XAxXdW8pq7VHw2/hhGbuba/g65aH9pSa35vgVN00braixnJsXQW
9AIT4JK/QsEAS6ToarXaNrawJhmsiq3GkUvcoEoX4WQ1FW3gSjfcB8foTPQq0tWyp/TeFxrWhWnv
wQKRsVBd3wTnaTXQNraNE9Q3Z1JpWFgD4s9x5AJU59nurvS+noZVoc+8A5gBiqX7WCWAF7uz2Obf
3ib/liNvi+Eu1U+VhJm13BtidhQPhfxTa+uLVjBTTTlHmt+asFLT9sVmfOM1Hy2ELo15VcUwZztp
riB9Cm1Pv11ZRC8wT8fNMM9Q83tbd12wsuIv7aDXeTCOKpsP+ID2KfQvckODHbT89rXh/uXZBLaa
PC7Db9Tz6CUUyosF5t0z1xkKdED7pVOSWeTXJp9e27m4zlb1yXh78+kW3gUzj0RZ2t6uR3OEzBOF
c/kAqfyq91aiAYYYzkDtjfXgMnFA4RGQflfWLdxLGUYc3WpPFohBBCnW76bZPescmxEk40OXEzZa
EUodWYo2ryavX1B4PHSD8TqLcV+IeYgh1NhpV3844GNaQ7PfTpYQn0PhfeqVfPDbigqR+qHSVpfe
G/kJSnRIDclGkQKvpeMbb5QiRhOwRDQPxF0zxix1SKiXrmUcUDczVww5I8GI/TodTfTsJVnrg49C
2W+Ocxm8gu+DXgbBjr7lg+jqZ6NZl8jTjfP9PMKflD1vk1eHGQ23kTDZtMsCrLUdtcSyNsXgljNS
8NKxnOGJKqoTRScWpa7Nj7KMI3f4T+ZMH5NLy0CZIxRBnAQZTQ1c3b2bXNuRGjvTgeRQqNGa8lgh
/7RX/f1+O6J9GRKu5cvs8UO21jJEFpRLnHUogjKk4l1pvNxtKV0Z/LLYK3dDUX/n3B7IL8rdOvJ7
t7E9EjqfZB1sHQF1u1kQMVun+V9BpY29qSveSmRb2pvI1z/SsE4+3yArb8BJyywWCs89Y7t4mFhJ
nYYo7sLT/639qqhKMvYLK120tloXz9pdDKa/OkjZMkuH7x7Ghw19aiN9ulrt/qvwYJ7GWu68Etkz
W9PJXmZGYm5QFzChGa1vWkTAChv1hrDlA61xvW817WXoMUvczVJRX7AuwJyjzxumS5ojSTRrbYzc
fP4Yi+KWSx9c10DJZHbTgd7mfU5SDgfeXXmbJRZizTuksximA5/vuOqgY/7xEe2RNwROMZU/zNeI
I9B595+dMzOBmKhgltU55J3zvC3ylPrerfKc98Afzh3vGyj+5lFSKMEwur1IXz1RIHW2JzQ8qWs6
iMjnE9/auxgg3Y21OPcKSTqy/zUfPrPRWUPPu5vLnOb5fkMwI74OBvtRNvZ7t9RG+M4UNK4Ze9Tx
5WtdZfUutfvzMPIAyslbQkDZhDFVhMqw9umwvLjwDUdOitfFsR9lSRDGKqqw1KZ/98uCvhxM9962
ygJ9ruZpB1P9AIr1Yuvi2ZynXx4pDTXET73Wn93YXonAOWGZiQKkBrE2bf/gLI6lZT/NzTAmQpan
eZz1fV5NeBlBpFYosN4ov6rB/Bm0gh8cr6SQ2cEYrVtpB99kZsRQriiU8k9rM95He750YORx00xX
8jt+WQ4yZafYDbL/I5Bt3i9rmmfHRfpahJZLIHEePidLPXuwaxQp06Zgl0jefFbXXv2TDnSFOWdv
+h0ENcT0QHnkznWXszsyY6XVzsunP+aUMpQR0pa0ChB68gGr8H8QAOoex2W9cy0P6x3gYP54Hav8
MS/6WGfRTqymmcNty67jUuWJaW8PGUBq32OczLrPChdgtS4f+bQ9lU6heBPcUQGEw6V50PLiedBW
egZ4LMdFHITyzozK9xARQnWzOfg7Fto50NQVyViXADEdcQTA7WLv/g5kypK6Lv1PNlPZbhSZPAZi
UbE+BVZiW7zAGHzf0PJGdlOcaXp68+/MQV2czaA+C7P/7YniXyvMxG7N5P4DBSC10tEOaHS30DZr
JlznQUovUjztSxtcNfgyZ0WiaMjqU0e608ziRU3utWndpHOyl9pQrzRZnfCKHm1j3lUtbEp5H1uJ
LF/qbZcXDsZuWR4WLE5TPYHm4moITbf9LMoCuU1xMfkvXsPqzLnx7tdEtPE3hZiSTmtt/NgpD5LT
7PpSvzhVHU+1QDE0HIHmmOYy9vS2/53LCWeAk4VqbfYdn9BZAc9NZvYx5XmAbsV8UR9Ga7rQWvfU
tMg2g6D46obuHyTYc8NrADv1GyWjzr4fXBvg1om9mtuSnYhtrboI4alEAgyEyA/tqM+AwNwg/cDT
RaKzBgMEDiGHFPMMz8PQnTAe5Tt/q0p22vbU6AJEVzomkpkAh45xXvv6lrI7CS3/heniglQI4m3x
b+66GjGA7a6rIKpVhhHCm45FsCRaOd8I4rvljYPGaDgVgXtBlwhWkmX/Gsos8NkXb+Ya/CG6fLe1
zAnYHurGueaN5PjGOtnYKH+AEitMBKtfP7md9T6uzk9lBy+Fz1iv+Prvz9+srL3Nk+NN80m19ZkY
msiR2pUw2/2ggnM69/j8hhYY05Uy4c9RoZoQkZrCecwNPq1TzyrG8NMdhrL4ZZmoABwBV5b19pz0
S703SKvYWdQtJtbUvrDMHgyt47TyKqBTxPLp/CRT8mCn8dAbCINIku/W6gEbzacc/eNSty/Bypt4
tMCXg/FX7wb/NMNZEpyqz9JOj75TXQ2fUyINgES1VTwxlEWMWbSiTC8s6bFta3Wco2B46VpYkhqD
5V3Wfz8xmmzfm3LvtWVy/3XauA+ZodIvIdz6kHHDua5/xpS15wi6LEYDM1K/FTPTJ1fKpyynE91j
XevH0fJfbBNbvWft19yOLX+9SWd8dBrOHFC0uRieWH1+BYP67nP9ltv9te2wq3qqjIiS3NXz+lxw
m2ncLYF/36v4Nhm5/i6lOPQa9iO7VKQFucVyQpz4MyGjwIG2b2bzfta0xZdhLm8NcGXc4pFAXsyk
VHvZo7akrw3DSiPdIKrLKt8ZgYqBj+VnhTLLctYfT1dB5OXih5TGC/f7ZQQDechouT6v1GN9LSM4
qDc9D910S0WATVlv3lvZvC+FliaVwNg8iavJ9KyC9Qz+ClbWXEq3wfrolxe0Gkkx4EkZgDVFga8e
7YLmM1n53srTq7S9rtRe4cJVYwGITeXX3LCYTQGY0MIMoPaiQsfNNyVHtVvs7KI7JU8IMVl9/lQz
F+H8EvtgsjFML96JKq810oZ+Xy5zYueIpVjpHkbd3RO/ei2y6Z/OBMbyOYtQ0ySqrxK/xfJJo5lK
rNbrk4EYA8w23h8keVcl/W+ZensRbFSQklddtzsTnixk7+EsXkK9G+LhrvLe2GmU0L82p1t3woCT
V9bNYgdJfeNzG/TT1Gs7pQ3PW2HFxVgwlej2sUqNp8LlQJJp8TefACeU9hSojR2lFo9QsIdpGE9m
43x6fLdRbznEXGY7LXeT++9uMljeungQSMiQIRYQvWk8DwqNxZq4qkzmSWWhlnmJwLw4qy4Gw0GZ
yIQop+U6Is0fbXXa1PTW2l0BAJjeVmCtavjlZ/IrXYcbQ3xxVz3sHegOlFRAjFt6EcX84/fOYeZw
d9b5oiMnQv46VKdi8QO0e85e1/Tnlpcpqv7HdWt3rq/AzzyM8VX13BvZh47cCp9w56CE5l70ok7k
+/uTt3XaTqu5ufEMx0VW7omtRvTWN3sMHk9p0EbOkkcI3hNr8JFE+08A219brr14bGgTuy4/SWKv
KU53gIZ6Knco+hKrI4lAf9+EGeWQmMAX+r4uNITd1WG+z70B5641SGQ3wTP+i8hbUDY6k2UnTl5e
V9mgiWhRFAJNmyW/qLdfRdrGpd/uV0IhthZL0+bgi2p4PDGN/A24DyUTsBoNicYR5LlC/Y9jrBTd
BwSi9h9H57UkKZJE0S/CLCCQr6l1ZWnxglVV16A1BAFfv4d92Zm1nlaZEOF+/d7jazp2jJ01HRYW
ORUvzqnAuAe6OauqXI8ODUrlzW+FQdirtG8+lbmbdHtC889aRLvQavie5+AvNIyX1MI0gQXJLpH5
XP3cZ9VeOnqDKr0xcms7mmLfev6WVd4bEFFrPeBqpQLfRCo5AO64dJZYN1F4AW59a+tuH4Uos0l1
osK+NbLArBOclocWJw4ivHq0qSbrtt/LpCM0pbddb01M/aO96sbXKVUHnP4Nzq9hraf8TBB48RIQ
cB4xicqtjpND69QvAUHuaXZP3N6bwKX5IXZEQCE+assmoeqzm0zzxjv6qTGtdcR35PQVp0C89TCS
18iPozckq5GjIeFWb2rkR6fq3PWYEzROjYflSnO0L1Za1pvlxtGD3ORd99yKec96gxdnTl9QgdKd
NCX6M5wUtKjkNDlig8E8IDRX3oJcARTorPcl8Rpq7wVQ0gGe0b6dmWsmnJFcYOYWpxeUA0mrsKSq
+tFco9qkq2DU8MumB1OF56QdX8I+uiIejGsRZ5/wlj475uCeW98rx32rsk6T6lPmmkdbraxxOFpe
dPYYJDrcRczzLlk0PHAvvdd5cEtbdzvG5S4wvQ8k6sssrBMy6o8ossPotPPipt3PFLJhK//8NETF
HLqHJFa7EPdpN4Blx4bQrNuCFDna8MCDVy7+9OXwbDoeyVGRFUMGLUkvh9ZSjeTr5RfUVlrzKlLK
Ism9UlEsvqN+PZbFJQxYd9IH6AkDCp69Saky1+zgOlp9jvpo47kV3i2Z623ZOHgjeZ8tXk+Lhsdk
3aghXlhxUa0oqIZ1oO+LYOAFZMCL+Skaq40fPy4fBXHaEWOC8WCpaEcqZMAwQt7A6b+qEM4d4QJH
cM6zA+Bf51THpOnOY+PuPOlSCs8r31Qvoc/YQ9YMMkwy1nZ/6NB0IC3geIu2ZIbeOOy81HyZeoJN
Vn/0G3EOKpcUmnQ3wgoP6OE5A0kChV3s9tSAXIdTuPONGX+Ue5no2fvqyhw8A6Q0XpgxHIBVDNi0
xk9Xhq9NUO3JPcBySPdWor5xC+BraddGFu2LrFqZiftTWQte6XepJpzUIXvixyefo44H8+4Ud+R5
BsVAywvVHxgbo2lyePHjC5SvWH4S/5/S3lgZRBnZEUn1XW/Dab7Xtu+vRvyc9SJQilFvvKz4r/ba
re5mDIC5u7GMtwTn/CVRxa8qwKzowNsaHTnX/n1CSS1slZ4iR2aUrO6B9ilay/nR5kPxq7jddtmI
/6cal/00LRFnmCBVsDY7Q6zaNHttJlLsxluFjQjdx8NgiPiDufAJN/Muq/V34cV08dhLVpETIFqk
3jWWPJJldeplcybnt2rs6NHmL8UDfypbLFwqaFGK8m3GU4w/8K/n43JQrmzMKqq1P9qB16oU9daJ
yvPM0cRn/SDyGHE3/6Y4fgMyGeCNtb4FBVGbbw2yK3VkEAUWZ67ffcyrXAd4LuuiX5tyRCbHh8WX
ZVfmKUxsvPTDPW7TXTc7W9+wt8vbJkUPNKa9lG75EETll2hJTy0/Me2NkSb3Hx/MT+h4FxaiHo2g
ewDpwdTP2kaAIyKnpT6st+Qt1pbyzwY+lWi0znWZn5L5mwdh6bE+l7uvjN1DW4on4LnPnmWvEubw
C/ECkvhqaCyYXmqTNDNczjbl0dDpm67VsVkM6zGWX6wCJ3Lb/TqtJ058tLElaJ/7eNXc/1+hywma
67pZewhrRcG1aYmTpmddt2NSrBJRf+uctdCFhHnE0HUl+d4qv/zJSu+/wieNnDIAwtzM9q4wZpiM
Wxe/zyzCaidr7Zwlfud9WU2Yh11ceZpsBPeqfBbVdG3zDjeKX8ht3ojyzXDHJ4qYbkMeaTc66FuS
oTVT0rnbd5hhyLpOB2s2WCfb17TTwBcnZdLXGwKn5oyFhCkkIpVrH80o+F4M206q60Ne63KPSvTW
pt0nDrY9zmAKIMEe1GgtEpqcYiatQ6pEFhjOlh166zKYFmIIzrIOW1WSNNfOyZ11I2GUjBooSj48
2BQ046ie+6RD1NGUG3PwMpXNa2aheXfVgRDir2Spb+E4O2bYUJtY3K2G+KeI512bU2Lm4qLINq5D
wUp2lYxXBwesbxlPBaGntS7tF83BP9HMN3lF98aQhyBRyfNdHXyB0lyYDit16VQDo2l/+fVh2HBw
ULAToYDofAxICWn6h1VKYUO+5AkW6bcmYEVhI28M0I1VoqARTfE/JdGdzeRH5eX75PUQHKzukJjt
YxGT9O+8F1PGDt7d6IBrmbKQNTzIbvmlmjpM1u384OA4nGf32bKdR03GZCVqHxtFT11I/Av/Lg8g
6VLesj4/p379nlWGcyyN4aMpiLP3I60OQYeLyTlBoCmFQy3W/jzstVHtjN5/0fnw1KTFzRqsj9KL
XkPiZQzwXBg8GRnaRqV/qau/LJ7GwIn/DOVulz6F6xs1IN7Qqz9U3UzRR7za8u7IwwkxiB6bEhUZ
gnFWdt6qs3362cH6Kcgt5FZ9HmWCw507VOI9KuPhgrNwX/juZ+fm5CQrTK2DTTbfoqVJa/7JH3qs
D01dAjcaUlBE1nLyz88opWqDaPgugqnbeR2z81bvVGOZ12omJixbwnluFDLbnLDKVF15GVQ6HMMq
D1bLyVSX+JJl9+Kyi2KVRaW3cghqb3A7hvyW4QO9B+7SjFLLoOyCP4wFSIgNCkq6nT3jGnLzTpG5
cee43qbOjOeMj6V3OxsLjU7PNsuKgAJiD7ODOT03LJRcTe5ITFTYn3QICE9G8k/k+ZnA+TlKky+h
/R2j9otZo4z1VXNIfBtrZfRuD7huA8Mn3pxZD2Sf98TEAsZc3kcYBEeZz7hlEk2DPz2UHRo3gZOg
d19sXQBHM34FLxhj2oNU6nVZVqU56iO9gO7NeVtUyXZoRYMdvT56VnGqR8LuMVAhFMm95Yu711fP
OLbfahtNnnTKNYz6Pz/JTpNGVuW/eJW5vFgAXkrqGPqgCGhLwBQn1GcbPWDyZuRboD0KrkAa50im
gbeZe2mvx6jfLCqjM/n3sBXU9H3VbrGG/XNbRclaYkLF93z35vIl7ftvZ3YURh2SBKpF4KmGP3rO
PRiJbZ+ah6UM6b3wh6dlGzvOWRvG2tIjbMbluQqc4Dv1uZ+K6LlAz7CC/Ji72TGowtNokbUDsYbT
+GQO7pFd9Td2rXOOzA64E6YUk4yAEOfrdKhf2nmEu+VdIJVFazfzByrJsVsbXnEv4gaPb9q/kF9G
BB3LfVSnBmbZHm8RXkfa+/R3af7c2nvqkVziXL+4I78+5xMOgT8vxSLpYspkuE+nDJqHF/wEMAgn
TuC+RDUTyVleHXs8l5P9oGvv0bTyh84fXsYo+Ag7rWjG2kvSUDotH6+1eFkU9XbsFzcAnMflTw+k
IlolFlSrhQaFbiiHZtMxRVt2EcW4uky+0UrPz31c38wBnBx8ppB+RPvJjllTsZ3H4Eil91gl1Sfg
4Gtk4jE0WvH/4hLuwzrpm4fSbw5LfzRRpdvMvp2wfhE15lKnLm6hnA7gvk6jV13sBqGTarwLrAvv
fHmzJIJdW8/xXrR4xzuTtzkE4ba17aFmqtNkG7Ntywcfb/ShTRSkHra1brFmWg86GqJ9JdL4osPU
e7LAKOHNNee3tKVCJjAmjkqT6d75phH9gh0gWFc5frZp9Oi/xyRPeFiiobyVmsMGbPrRGSoQSmoS
8JmCpdth0yYmZ1WbHy4n/MpVzm2QFji1xVFp6b+4wtJTcyksMoAhWhyI1CYzYBTeeqbfFieYiPRf
4E/IyN0/tw9PYWB4V8L7TMQwzGzSkLDSoIdnuLZLoSe/7TB8HguIYVUTc1Dlk33Kkz75rwlGvB+U
DOtlnOYKEWJlZzYyj3QPK0rV8aBxfTC1iX8w4KqzBJS6Kmn+Z7s4NwHgoaSL9sYERmugyV5+JOr6
D/7CDMRz/5Rn4S9ix0cw2ocKpRXGXW2sqpHCqAijayAAHVT5ZzomBOX8OlxZwJXUUH8Hnn1OOp5h
ciGYUuPprdG92k3G9NXr/AD+7sxQ4sHDyx7b/p/y68+8Gh/A9P0tUrcTqDfy8lSKNZgC1b3i74gO
VHcUnT3z0FjH74Ty3zAOgrOzC7zKGZSzsfsNuehkx8glcrpfApFMBpHrSvOZHP5xbN0bMSGcae2O
0P0Fh9Dw/ysdGNFLnITXsQLK2iajvgR2fWB3A010qh6jQF8EmmxWD19i0N8cVf7O7ZI7poNLiBMq
lks4YNpUzXRd9gSs8SH9WCp9cnoPA8dkdQB4vC22gsfQEMMeIfVznOUZ+AghRhJAm06OyQaI0baf
uehJNH45RXrtsVWslUwY9A3BHSf9Y5Q6TOzHrASMqE5uPOFKgDSwSQ31qUNCbakf/CtZuMhsv1ks
4BRtgdc+531Q8i7kJpZAGuva6yAI9g0ZWo7tlYsHfWuzVAdzSI3i4TbDE4WZuTf8/tF2qARCEzgl
yAO+UQnJQ9nOfVKCgQAVL0bTU53n79qIwAfOEVvlvLy9VBXBHTlZSzy9nxC/zP/CuvvqZst/HNPi
SsrVP7nT0tDh/V13DQsVCqdihMlIeRXMo6a8GTvaT+/YtjYkjbp4LrL2R2Fbw9F6w6l4RdrPSbli
qbNn5ocxVulNNBf10Riz4dcSs9i7c+Tvh1KY/4aoLYIVy6/50CyNlOG3jBpyLLFVExT3xC3Env1I
H1UF0g7Bl6o3A9ZTAXFdFTJjPdtcAuUJo43KHHPvZdabSff7JiYeQ4MISuyaL4PZ/xWIupx5ZXSr
OgIgVWm8SiXFf140Fb8SJwFOEwj3QNImlktTmR48oSmAfPcp1hyX48COGCc2p6OCPLTix0hyGR3A
nyx8lEUKzUdnLxazMErGctw4jLriSTGzmSTysMF3NczFcEnQaF4G19c7v3T9i8gJPkdyaih/ndNs
53RPQw9L1Gd6e80a/7FRJliHFBe3VeWElp0khEdZmiFmquaaZBTK82CDx5ur8MbLkjF8np7LiVo9
avU/ZB5mJ2MVPJMPZzbVBsQesrFy/2Dgv/WqvRN4vNeYH4A65fghFPgooRl1BH3yGjYRlJCeWqPr
7WIbwCKHcISCAAR43PdJ6dFRBs+JwIzeeSq6Vqr6yjv5n/R92KxDjdVeWN2q8OrmWabDp8ak4drR
YTDngtODgp6u/JyxC3s1VsnDWBG5VyPhcjKzxa63IyBabscsI3Pb9ai1VYMI42dUZoebLHKOqML3
MXJsLNTli8xZA8pakPmR+FGNnT/Orozh5bkbLfkReLiPYqv+xJ5ibyOt/7kZ0LaE+iObmM7pqcw+
p2F6tazh7nmwo9w2qz/aIq0ujcSvXQURI7aSOWbWnC2s8keUtLvV++k+rOWZzVRdyFlOTqMZ8OWw
EjHDxYppw7GmHPDt3JxE2WPwNprL4KUOUybnW9NV3RyR3gwfu7UR5fsaO9uKCOd//dD8marbQ/eo
4ZnldytPaP9M4LH638zRQC8y0nqCFuNeWjlM5aIhfY7y7qFrrbvOuUScAVWDiGO1DtzyS8a0uXbf
P8ZND7ut/Osj8Yd509+i4ACDc4x/RTs/Gnl6rXOoIcu/FElJLUg5Bz7okboHT7AniUtwULvOwjCw
Ot4Mt1x8QCDVqDe+gqJHXFx2snp5P28g3TRnGSfOxidn1aTToY9wc4FVJIsS9hR/hyqq9kK3XoG1
InhKgjY5ojHFiyabr73AN78DfzYeOxxsJ2/yY28DlnLu143mpKKfxnIHZabdCJzg58IgyDPFQbL2
cVacyzJnOqBttydiqlhdkZAv6lxDXmQEDHc/j1H9ODZp/pW3wmTihoGTabDwRMavNxG5CkyDPDwT
r/JDGG5+Sq1K/8HYIq3bo+h7NL8A0p5sdmy+yAKv6Nxghm4DM7uPXa0aTv4AdqzVC5Jt4cA0zU3c
Uys98abUpDDFk6Tna9bDCbN3ue+nUJwz6ScPKorgofTO/NQn/0L+Njmen9z6dpTR/zq6ZZ7jW1GJ
L2AQTUc+wcIE7LjCoj01+R8/y59wESZYi5UawfcB5HnPlyAoeSV4gjeUEHomc1TOEVUg20ZWw+Nb
gO3hXq8SNk9XxqujOuLamcrxn5VGtFNxWM1bfPDje4X0VuLIX6s84HwBOOX+p2vh32LdE2jE8+X/
J+BKVWuglfkq5RgB/ZuM3bXL+wFSSCgimDeIIkaBYdZtg/pbNehzZkRX7UFouvc4DHCIOeK9mgwd
oevZ4tyFKn8VacuoJnamkJnpiOuN9GUIToGVD+/1lIhjrIlDVrOaa9LhIjikbA04Qk9QBwciPJKu
ZWJOMsNgQ7jRP0F/1kBb2GEcqYmsWx97f8PYsXrbYHmMx71nWP+5XcPxnGQVybaRpq6HPJ1ZiX5i
7kq4oCb8O00EvgwcUIy1CDA8xTlyxGQEyASO4z3icaQ29c3YhtJJnK3t4plS3qwwpntVYGGMEn+g
E8lgMPFz0KxqbiZJFuBsowCmNOuEO8fO6x8yhu5VpepdWWAOqcd5Oin4pys+1eBpnkOMrZzLB8Lt
3tdY6/BhCMbqWKB9rcOw43qXQ61P1jhHJ0Gq7sceI5QCWerDLApv7c2KODQrwp+m1E2uJF7nk0Ue
7CzLKYEw10/xOrNiVGpslR/EdmFtm9a/vsanuWnLxjrkQTgQUPCAKKeGgWFsysKFh9Z9kFNED5R0
keves9NdUI/ZNeYpuhIYDGmx/MreeQWeS0UsHcU8KKarI13gRB6F+0nahMkf53yC0B/XQwOKV9o/
au6MYzU1wROL3NSODyMEztS7ztEfJkwyYWUmJ8dhHrkOiZTBAS/GHN9plqffyignokmQANd6rGN2
/CrBEMpAAgisecCXgCVtF+N9uzlewf2QIEi+JvSSIDEFnE3fzvofXzW084XwqHH05KGTqtIo3uow
NvwVpRbLEabUUg/+oJLwOBS4kXCW4W9qYRoRiccqe+zLJNe3oUlCBzSlq2Nyo3bAkKnEapoY/uJA
charfzuFaJqoDuxNZS2TyXYYTkca+tRHFeuNtXLrlOm/lsSOcxKkTMPVxZlthLIM4uHamAN3GzbB
rG8z2sZTiG13bYlJYKmIEtaOJZ6u94Ijc1NHHYJzyNFUq1o9OY5y3wrfKJ9K38heAoksg5Gi3Jda
2V+iyeWqTtN0z+JefXPgO28jhSZVOsx2ZaSpW3go3Y8Rvt5LMQOwU3MIK0Y13neF/TlalUNXOyA5
Ztnvey5GYAqmn25S2bRbx6dDDeu0CR88pysuSsRwRrrAhsnbeNMaz8Oy9yBIyayQrO+xjnGg6Rnd
pvKd+t2SbvGS0/gQti+JnimTHAjRgIs2AoFLEW5M20zl1hpIW5Dgc0GkqP40YGOHBSaGX4g1/l8l
7PIRgi00D6nsqwxI8+XNkK0Yd8lt7flirZKqWbmN2exlHIo3QinTng9z4X9Q4LcFBpl1CNJ9Ra4U
OSH1Og6l4K8NA+il6KmrwWiza9+S93yo6F7vleuqaZsGoMEU2PSdjBz3btXu+EENkj8GJqh0Eszq
ucLhxzzYI+saV9g4dmRW8mTrYaPcw8wyvyLOnmtUkk50napFSYVe9GXjIdpIxvin0QaV3gk0/Bh9
liK69u+Gp9Kr1fkGUXizOJtO4j62mYKaRDRyL0dMGuhNEC8oCtpjlhj2c6xleRadyHc286W3Os8S
XO/JUOyrBGXHNoz2YhCpy1ZBSWpuJBv/53pG8N8wVJBNSE8Fl8qpwO4TgN4ojyVUkj/41oStdjfh
36AD6lhJprBHv8vyTW/n8p83COOJLAMM99QdNolAKnVROryDH9UkpR2naHgeicTZM62NM1Bs7HBc
WxsgehiYm0YeYo15sxFwUuyGiKaFoLCzSPdu4tmEVyBqtR+9KP9NuJR2Tsthn8C5WrteBa7MI/hg
ECSFLlq2RrDpLCZbxFfkpvFxkYVxxgzFshE2lhGMq6sBrMvotGT54u5DBkN1F50XDwffraf7FE/1
IVM4Mw5+ClEPEj1jRFPBTZjHkBinO1bdHozauK2SKHkIk9b6A8FBkDRN7CdfzNEjaICGSGbN7s7R
M1COB90f1NQCrwvpnnF19MpgYYI79z9S9lmxa2iKbdyNg3fCh1heZq9D9a1dUOgpy129ZupPvZPQ
ukmGcYlj/0zZ2B+hclGOOwwb2TPjHGy7Zz5cQ1HN0jnfGyOoU5ch5j2fyL2tudiXvKIOnpsq+Erx
5C6eE/GcoqmAwihnZgxKO5ukM9xbkxLk50sG9DLM1kamoYdPVv3ZQ5CflGGKC35c8ZFOHvxHWlDq
vjKlK1glhLl3bm40G8spgk0SLfP+MXJfp9AdXuxxfpWFyK4t23KZcnn5tnNSH6UI4ugmbv3uJUh9
5j1+NcQbKIHjQ6kNojvmealVkEXHjz5gSGuNWBhMupG0BVTH8oDJWAA4xLO0eCqTNyn8bQvuPihr
EOAhiD/7t6laOi4f514R+lTSy4Q7jd9sI0WQlJjcU541Lq6oEjt3HojvewPtbLlBfyTaE9nNhudq
h1WS0V8g+a3QjO1u+LAY7vOowmfssu800l8DKx4mZzRXzixWBlUCe7hwbBHZVMJZzxL81uCKjYrb
exwlF4fJE/Zo7phn8iNg08w179va8rxDkDUnz+ge+zbk44JBMhl0g+0u65qfOojukinTJDuyZP46
76vfRJK2quOv0PbZtKDmTUw+g6OK5ilkd4ELDIWM5qajNy0q4NG5tp6njtF4qE0iatEzk7bDnAUl
NyMLKBp9rFgWMZgxhvd5K9hWEfFQ5s6ZnO9ORclZ6Ok851wB0NXJId5b/6oT9iWonxKo9azju2k2
uHDaixjeh+KdFuWcJ8EmTZiBFt5plpgK0wIpHkgfll2E4GaYFivx+GLoiUajaqzdlHYkWUC1rubW
aY+t49sPNAU59ONo8NdTJeuLntkGkjFtUxSReGKHKPYf5rJBmIkKO99FlmHuWK06b9CigLV1nvnP
cezqnppUtaJaylKCoysVwcHoyz49sxmdZQ5AW4kBw7MAf0VOuk2a6Q66Lj34jt8R70nDp9oVDV1Z
grUpq8FYyGHCKsqbvaq7uvsoHNY09FS7R6vop2s+Vv23ayMX5zKbH2fXqEBNOzbkf4G0MhmiuUVO
UV8UG5UeNegqXG09Sk1fYtCWbpW9Yn0HpOXO82tsVwO+K908RMpN9wTrwp1hGM2hB4KxykuIhO1C
gKgdaWGHLdO/pMj7HbrrtPY7ds6lPSB31khzhUmSpzPOBxs87OCtmKl9CU9xyELpznZGN+P0UGEn
ThkbPraA3uSOXVTLwgBZHf166AlEtuYeJqyBaEcaKbZh6cWw3s+uD1zI9Qrn1EZlJIiSwyhPHS84
xHle7EqJ6D2MQf3kjK7m7Ugj5wuyAUtCrCK3v9DZzQ04soiBLIi72bb/6tFRB0Al/hr9m7BH4eK3
CcqRe7uvNiMMSqgnnouoookE4lXFhunFuy6NGExWTOL2DvjVFWUVpBK77FeGN3wqC93JIPG29ZOK
5Dc4E0p8niw4nYa5ZvYb74YiBSRZkOtMSzTQ3BhGmBNk2qqwzY6+bGFk5G5EYZMkesa0rgkz9NE8
b6XwuiNBae/Kbir3Ix2K/Lvk+d8VPVPQBEP32+gjbvE3nj9CMN9koKsRknUy1Vs1Gz9Vm2ecHN2v
CW1gk5LTBvhu4YbKu3tR+ua2bjHEBpXZbGuDmbIczB9Uwm6NS7jbztIrjn7uYlBpa3fjY3a9AcNN
D7YW7BIRiSDuXJTvRK7kY1+zPdnllD32uYQNbTC9KoI4PAuuxe8hFc06n7As4EyGjO6nTo0XGDJw
hOdm1TmdOIc2pZ6R5Ninprp+rFRuvbU914UVYreTifgn6rp8cuCusQ8m99jjoeJ15doCqV2oF6YI
3VEwKGZnAM2ncrJqZwnboG8ArORFNQbIwBl2wzSqjSBmd5HkGDfRQMhQcZOcyfpjx+uJVpomqJYm
tscrT3POdCZjjwURpPHUybj4hZhX3Eclm7WlI5fCxQn3WTzopznJAKGMUbzRVYmVUuKfKvy6XGub
ykzGbbkNK3Z0z6IVz5WuU+L5Q6POJCwxmpVEw2Hmqf3QsSGoH2y5VREzW2swJ36A+fo8ufPdyjLj
X9Dl3X5Mmv7SsQxmx4xS3MI0x79Nd3AGcIBDx2F6EAzBcKOfs18sDMDbOG5xNOZ8Ga2poi+jKMs3
3UfqBsjRfKpqbgVPSuK0FvGJWz8pe0Pe1ngqw8bf2DLGtReAyCNjQurDaSlvamM6SrTcjdnM+jSx
HhyUK/YcFfUfWdA3DkRfJi+Jj+GQbzK0t2aWKSJ1hqpW2SSzm9X3xTUPu3I5Jat9WyeLC8Vs10HI
tpzCH6nziDVVT5Kv9TpO8fDXCodnHRt48eYK5N9e9QBisF2sSZJYIDbntoVbJaxXJtxyFw3yW1LE
nXrAvmdi/iSDDOAERgn5EARavi2NmjCSQxInSXxKh+JQNSFtCn5fykpSEttQtTsUJQLFL1Gvd25k
nTN/+p5c/lrSp5At7d/UH95sPqiwGtY2oBpIgtuZ2TbbvPZNWMD9cfbLvwd+wsvoHhL3q2o9lqnW
nwgvSLzYTaZGvOL32BRhsO6qq67UtgY8gI3fyxKwOA2pMoXiN12NuYBeEGwI2yDCyLNGHwITsJq4
+lwfnT7XvBjqYfmnnPAEJ/ikU0sOe3aT4kyVxUlEyatq8mseYbiyLPEZsRtoCO1Lwg1TQQaaWzRS
B2evIbZ5pzcZnNtVJNtLzZE9BOoZksdOBiVO5+gwx/nzxE/IsuFk2lSvVReMq47AeZMkuAMcBAKj
veNnmzVsqtHBFBSeYZSsEVjWlNO3xLA+hcWZj9fXTVuiKGRjqXQ5ONk+1vxmjUSmY2mRFtvUzHch
iMuNIapnxiqMrKE5DDY0omsjh7WVXJve34NGRPULnkM5YG/OjlYCGL/DRwMrvOvYxleR5lseoYRg
q1kkPwaEyk2AWzwK599EAeoP7LWGdoxigHljyIiJzRvTgbI1g07su7dxvrswmphvvhsFl0NxS81x
a9rhm6WYxMzZwbDFoRHRyUiCQ6PJUfTAfBCkn9nMo4780/GGj5zvuOBPGyqs9lkCCG957iJqv9QR
sI4CUkHe2Z6mHWUAhtXfPvyprfdq1hvwuPipFn90+p8b3rEsXfAUss1DAI/Ek+JZ1oqnKHeA+rZj
c54FutoCXgV0SKwJFhhUjFVg85eIUqITajsT0Fwew0R4zzrVu0w+5XA7E55w3+yO/pR++4WApU3N
OnIgvk/VtxG1K21+ZCiUgi+X1TIXl+0C4Aoxz0aIPZw9jhGde8a9kyqgwHJy406TyV3xbOhSXvid
PH60N+ZV0OBmHhX5XYv9CfhCR0zZXrAFJb11wT24cXr1yZOjlkBCdkKBcjgsscR6FwyYJNKqe/WH
/JkrblsNatuQ0Jmj6haoBo9Fw8OxJO/97EaiimI9WzP579PP0DA3UzMJEJ60EiO8sf4+jslbPA6s
Y5D/CCoeoXq8+3Vqcc4Inn5vI/AQVVjAeWFHXx68fHhc/G/xiEF1BkOXV7vU0HszkngEWDmj5YJM
MtZj7H9mY/NVNcaLNKd+Ow7u2/JEIjyS8OQ/naT5IIHhwljfB256EoPvHBvMUG0+PQ/ecxe/CygS
q5jcstn07+aydlPDdYtwjj2oZkGwdMUru3DZDJCwazNamIOEEIPN7GKzGz3Y8lPNWUtURgusqSQ4
vJ3mNSYWP52TkQwr61Qo0ILwEaqpcbY7i7U8MnjooAj5dsojlabs0bZfuyy6TQr3DrfArkwLTLfF
rV6ez8YIL/Rh5qa0OWO11ITGCCG1qXMMBnZ+dw32VYd+ZXkQrNl9yGf9wd6/g70YenIJiMHom8Uq
lC9AD5w/xDaXpyFNx72joCKB+szn4do4Hl4azWS0xvG+qaoY/2VbMDYqhupraAPrkfJ5OsSWWxIv
TLqLiFRB9UZrZgZ0FZELNTwIn/v/sXQey40r2Rb9IkQACT+l96RESaRqgpCpC5vw/uvfyuo3utHV
kggCicxj9lmbOKmcKc8reCmcDSZgEJubQ8kJaxkfEX4zmJB22rTORAg0D7g5boDI9wunewfDc4Lm
fRBzCEu03nYTMJLePCDfIkTzWipu2Yi9H1PUFIQpO5LlsOD7q4yzB/Q0MPNxk29kwj4oI434uXrx
J2buJRCIlcmwzNKhb7wtQ/tcNypuj9AmcMffwo55AXy5iFvaZVwUP5ExYhpBAZC11w/+hnvDYHLf
bd0WbaCQzgumyeR1ELLxjUFkH4XJgdGfOzYGC1z+7kWIARVuAKgx/hoa+vm4Ss+cKwwsilPtAN0G
FCJoUDioK8mUMT+g9uy1SPBmh44BCWpnJ9rSYbIcP53xk478t+PilRiAwMDurmiXnjodC1SLC3xp
/na8/aZNmc7X1LiUgQLbX2tjxUbRb8ZwQE7UO9RPog8IBNpylAkLuv4MqPmDADoUE+LMDohezX7Q
pe4Rw4NtakWnUA+uVHZeSTQpnXmiWHVpeA5HZ+NVzWNOuGP91CKFGYp1xY5R6HmyZqT5B4bIiX7F
auYR1vibUN85ZGND7VMcDUJp6ENPMyXskPpx8HHewzKMWhijRPhAoLTN47Mz9A9/1rFQak2WEC6B
iUS1rlFaTDq6Bwr1Yo/wB9jVRgMjgrFpwmXj+XcBDLlOMM/0/SZcF+wacDx8TvRyxLrJoDA9hXf1
JUDyK0XT8DOZ+pHUnKWYQTQgtB33ZIvgAApvK/ruJejHk+Ty8xqXJNTSq9Ab7nGrvYKWiVdWMMFt
GIhjtVAspAUYT2Ou0y/Q5+c29RX2vBCoM0kyE/c5FTQ/wHWiRpCBLRG4+YQx2mUzW0zE92+dSxU1
Z/PpeyBavnO1U/pMQAd5s4seyFxI1lHWb2UJtnUOtTevQlBmo5TowwEPlrT/iR06/brhrzHPwy/F
gVgbyOpMZRS06ISgtgriraUZL/gCvkeKe8Vxt41KxMHSqJZQLFs6Ud3ZRMbu6CREVT1sRlBfpqY9
rW5Cet6624wjNCK3qXvqGMJEU12FDHE06U2nFiPZ4RIs3rHc3FJBxW20eKd1tLO6/MfzuqNLHt4b
vgr12ALI382l3bgpukfryKqVGPzlN4maYznMQ3X26kGs+4op90YYNZVBc1p7Smvo+eGz16bLlHu0
pea/pSAhHOdZXipUgxbxYcpUJFaHN7zaYZnUDHdxfJRO8oWzQvOnQ+19DIvps8ZR9UaF3WVq0rgI
p70lsnYOFgZLnzIegjeRW2Ca/BDpZohuB1A43yggQLJEBA0gQJ3beS1ax+gWTGC7OzpznsXgi4Y0
iOay0cUIVH3vdQrx4ZoZ5Fm7XmcsKhzHoCeTkUdQwOuzLZ1qQ8elAODOb+DEesisBJSTheOkWfFi
zsfMUMYsKNUWfsRUk7Roh+YM23ieIt4RvlE8rgS6QBCJ6vSgm4cgBvBOL9plMA+gkT0JXEMXl542
2TrgiWDUuURQsyYhjBbYn9LacHJzY6X+f0gu3WVomTktgelEfeI9nHVMjOacb2QzEwI54lkwPVC3
5kcNAiEOmw6FufwN4uGbDSm62ZF4dSr/A//XV+rQO8cR5mb2gWP3kXmPAgM0gLGqfPMlg8xCS2Nn
VT64UtS7E6LCNgy0RYaT0RYEvHbORTcyh4Xm2mAogNXZV/GN6ka3qsccnQTNBgESHxsWSsR+uJ25
7aaPhj5BrbW0be8P+vk3z25e5OQ8VPE3xJZRQolnNBuGZyLTs6R4XsXzIebabHN46+NeX0ACwYxF
jxV/wrhNlkJ/+e0jT/2QYhtSqnbgwEuoi5ppsgU7RBU+h5PQM0vjIYTPi/hgBiaxePROTcFhLnbS
163uuTCU8lcx2cAoNPgUrd7R4AC8xIOVd7jjOUyrkdZ0wdtaR7tgtPZlE5M2eNNab618Tc37JTaq
F/TI3t7vB2AvFdgSICg8o/gnnoM/uW//qTzU4lV1Hsr8Zo39KXRQ+Fl9tgtn4+56ovsyY+sNkt5a
6Uhtr2z3VArJCrxLL6fXocbC1sDTzpy07zpo+hff9MLVoKWXMq1f3MwFua+RNeG+kmgvSaYPi5ge
rJ9m5J9YWG5nsP+WNlxSWy93jaDNFf/7oQmbTjtM6j1bNylBvHP6GGlyh0DLnJtiJSsv2Y2dgnFn
9EnLcFxj5UDxqGtokI6MP2EQ3HUfbhQ3ABJdsOv5hzH4D4RY66kI3osKySD7+odjyhsygEMThfsu
Gc/o1o/T7F/oFHyZBS9H11ubWU4PhC3fOuWNDd35C0W9FaPdNr2qBBoOojwvNdYpiNvZsg8RWW2D
tjbOCWKoiNPWXVq+CXWNrDTG28VWpQ3DNN7qhnirwhHVn1d5avvK5HrLGH6+mpwE0zN8joQdoh/T
6cWEs/vGEON/rkksbwZLVtzBzRDhQ6G7aYlDKqxBCxxpZ1GFj0AO6PRWnSalE289sXY66CPd7dlL
N35ELu13Z2p0Zz+N9p6YSe8RAIfdBH3MwgIq7H+pykBaiO+WlR4RlvyJGF1aFXX+rEb4T2QBUhaw
UERFN88EV8sRAQbjP73A9GrhZ860HHW0+6UNVt6Rrr4LpxaDhLm1d62lbOwdA+oNBlKIr7KcgkJP
7T7z6TUVhbYRzF9saEciLCKEvRRargM4CSDTOYGqS5n6hPqBXnA86BWY2FyQKlfc9hzZ0N75l6Ym
rkcDjvbVU6QAcEOQcygy/KF7QQYmL3TZQ0amallvXCdsdn3qJsxCweBbDkGsf9d2wehYF2nOjdM9
f+Z56iK+QBXX4USOmEYBmooC7+PEspvlmPrWhuFIQKrYuIw8F46FcrZgzgdBt0STjWrSTKlv2XC5
HcPtsmWEymWd+np0iZrRoPLXitcqrrVt1MUwxZ3R3ds9AHk5ER9GvecehqBFMVTo2UmH/7NjuzHX
geOjdernYou2Q64RstqnOddglFgmwdKgOhEaoH4sXt3NnEcA2K26blb8+RLPXo8JRlvER6xyhhUe
HpQnmtFm6CMqnmVbsfeB3CaW7rSDnUw4LLe4aSh/5q1dh+CeXQ/QkNNJh57l3G81h3YvAHMUh3Sm
N1Eezbei5c3rtBBFqG9rL63JnkTppmY9Ge3ah6W2lhWdsd6ghk4XIloLs8eN02SjNgfQIkaSOYyX
WRWolzq5DlX/K8AWsLoSZ+eEWmCtGgiXd0cRFCqoBwuNyt26m7L+WFrCO0ltQHiRefl1nHO1jVsU
NaLZK4Gcg1pdkKYkz9FpvC17TbudEn9ed0g2YefT6TMSzlK3DrJtqPt/bc4jNbGb81q6sDnQg0/w
Q6Ivi97EoqzNkx6YANDoZfE2FTQhxmCdqnZX65MA23tJxUxju4MgeZZe89OSEaEJ8P8zwxL+qlPv
HN/5bIfk0A7pITaxM6coujGpo/myhsoZNTdUE2t7QKULvwKPR4ORmkDET1m31iIPmrUHojHVxM3q
qt9Z1Mw4M9GwGNRwYhmoIRmIeyxjZkYA++m6fUzB5iDfjTFo7z5NtMJqoGtVx7N10HuXmK7r3qeu
G1Eg41ajRafCVR43Ja0u7gWS1VU2MdWvBjIKuL2o7w/wxVe1bT3GKlkOxnyPRQFxINoKDC2qjm6t
Xb9Bd/7b2WijoooUtFVRiQxPzuSfUgxCjVI7D4kqI8qTaQT7piy+o2ao0E7KwxQntzGhKlo7r7Ca
rkNnfDbz+Nr1DuP9JKUpxkpt7AwLu9G+1GCKO8V3QTUoMotrOltXt7TRyqSfLZN5reZtraa6CGp2
FdgZvKKi0wRxibORccG4XFZR9WI75qXsDWbXRfpsUhpHAKBgGJ6oBb7pcIHdQbgLkUXb2R4OQwpD
QJ8LmotavQ9r81XkYuPO6Vn9bzsmnxSg79MhpJI0nUMP4xTU1d9Z12xCd7j6un52ypplUH5WinHS
yvHDk/2p8Btf2R/pQNZzf0s3hJpYy4xkNx/QuR0QldBs7v8wKbLJM7lHYnOpHH1rIjfe+Kak/Syv
yLqvgvKWg6gIrRj8nCJMXqzYuTXVfDP+Db4MFxw762OTdD6JrnYiHGW2uKIO94/lEVfIiGpk/Fbm
vM02vh+8ePSeMB+k54SeLqjaezil7h+KL/SiojQ7D+i0vA6sW1A5n0Zh7EU+gYcyiFYWTEh5bw5j
OVwchO1ZOpeG9hyOIyGct4Rzz8iLf7e2QzBoiQzYCMyoAffJKCbGkcNEZ8ydgRS0cNtMwm5C65a+
KyVzI6MVG1r+i6CChjsr5uJuglE4DFhbyxkhZajWkSNyF40QJcS1B8Fld0R3QAGoHf5AMrmDysTK
2wnYjpWQpdTNjUH8ASV+NcRYg/mZfPaFuxRev80giih6lsfsrV1+D+jlYD5DzA3bpao0p40nTr3Q
ofpjkKsKC3Wop0vbmsZtO4KmYAg2prLZW9M6h0pZE9cwvImlBqVcIORQXw+0GD79UYNTxSRyma45
YDaJCfw6QE4TmAcDo3b66odWw3xkssxFR5Eno/V1rEJjXffRAw/p5QTmgDOBI6Ej6zOUlfh7V84e
Q9v0Zg07/TuymgM24tYAQ5ZJSjOF+SYN8LRyyndqHEKODtL9SPmeVDGchgFnINkTPhBFkQhoKtrU
808hk5tNq5gBTLpXNsLCOqVNFrjyXETMBs3toYdvQ1Q9A83NIGqYFkNGQXmqGZuZx/jHLuRR1Ujm
SZwZFnn510gGl7s2G/eq+5hwh4yl+H0dbxFdb+aAs7OiqlmLeaUHaL3bmMyf0pBdgjgAGLMMDIYT
LBHc/Wxa2+V8rWUPhzMboSEqkfJ8Kcxwharwz4z2xcyYVZcMDPQECpn8yPvsoK4rCiLwPx8Ur88c
ISsvS98DxPrhCLnL8ojiQPnz74lNbKBbt1Qql18q/Z6/9WR7Sfv8EgqPnBdwhJbs9UJlq9OaE21d
WYyzUrD6x6Ux0lWru0TqGOYi8An0U2q00He0MMWwo14ljEJUpo85Lr3fJIpXYg4QRnq7MHV3NqlS
iBQcU1elR3devF4/VKn3UtrGhoEi1K7CZCzCal9KgV99YhwbXEPnNtpngaDnhpch4OXhiqYFVkTm
LS1Jlhj50yNJRsq8tnd0UYAtptL6yJn7WUySsUlzWhqMb6sVyrzBsuP6B5CFesGkDSs7GOZ1Fn4U
HHS9sNeC15ZEF0Gw/MgsxklT1DBGnUGM97aO4Vk7r43AAFo1ogQGXyLCL70090ChbhEg2KHxPnvU
QOS3bxhEKZ97tmSc40fnAcL46sjyFwoeg8Usd/WqSOEwuY4tdsCcDS5MvSzmqx6rfcybN7LW5C9T
bRo/yxxYEqODLSnMOyPOknA7U6IH01pVLWU//EsozUj/t9Ybuuzx3xxHSap4zpJ5/L3UQf3S2w8W
RgnCtrSpzXrmS2c1r0ZtHmtmDimboG2vUzr488mvS2sTsyjqtnijZLaxfCKluWC4w0IuBBBtObTx
w7OYxnJ7+4BiCgw3SgoSjZIsYngPLHJV4kWLrQcYS1vv6cRt9CF/IIIA4JXgfDwEydfoxiynFp8z
GpJs7ij1qyy+w0jYSaxdgYt570FUnQzMRFJXOlDi2y+36xlmhuq+No2Qbznmfxt/svHfGaJVbqZM
hzOYvhn84aXKqbAQHqkjlre4+oK+dxJyek915+bZlG2pB2cwz7nntlG8+21wGmb52dn6uFAzwGMY
4RJiXX0KVK1nvDaNg5G87+zLNldUphGzduRkWn8DZPNa1M1vQWFU4/Rc4FB9L5TxpOZdZOJui5mT
tMzEi121V7+MniM12J2DbP5GhcJG4wtd0zcZIXcpe47seLKi4SCnizbMaDUC16SajBIsL75CN9lm
FY1G6LeIwZmfpCJc5Mber4Cpe7n/3iLaXjiu8kZq9PJFeHFwCTVmJMn6x3NfkkC10l4JBEQDshdW
XE5Y6QYrgoglDetdYYUoUZB09JQwgGHEo7VzVRg41HmI2tKlx4Yb04nauNhmQxS90vuZCfc9O72C
qrKpJgNeyl1zepLY4tgRteFwF4OgDNtLaCdlmUDvgMNLz1UbcBK0m7Nez5+Vg2J1HFMTygBnGJZU
exYFEKPySZAv6H4IbTMO1GA1Omyen24jd/rsqhIZ7DC80d9419woBP0CDbUn3SsHl3Qx1NABOZcM
x9SF1ubfwnJXvW5ShGiuvR/TSWXGwiStpoxzicvqXDY4JTjdxae4siAM3Imuf0GBWyw7RhjceshX
NZIKQpLftGFmlQgPJdRrK+VBA/XPeFHk3FtL41ZLMZmvM5qCI9KtSdGmrPcyhBBeU3/ZdXzXv1Zh
09bqEp9WO2pK9P42oivyzAR6tLS3TKvnfzwsER6OJGKhNM/01qOQPYM0TUQhM8PqlMEb57cKw9cc
1gDIyW8HEph06PTG4w2BkSJKjWf8QT8Y733FdPS1hhAQBrgNGoV3dRrDwBOgI60H5nqlNmncugkn
orhQ6jY0uNXQe7xZE7IN/hja/H03azssOinhYa5dJc3GqKH9m6hq0GrQ5fIL6hPNzpuHc0UArpFl
kQb25Kw0dzEj5wjKe2gVZru3CFUaUf8wloGpTbkLtfQ0kO6T4J88RRAp0ETJlvgm7KDKDIiwTkOV
NnRbiJWYERp3dmAErwHDTOQWePs4xbEQs7udymTj9QjyMt9MVgLvwai0D61soh9rxkReTNVdJPFL
XKtyCPXkluRlVdBjRVDvFT/sIR90PBAXGeZ8nGqkPlOe9RugwYFBpFQe4mYCupQDSKyzfWH7PoMM
eYlmttbSDwWeoA+GYrJnXehJDCeF4TW4xKimLaDcBHpxj/cM8T88xbU5TZ+WXZzY3nY+pt8wufbu
nNz6LN4kXXdlcmrlRqI/gM2uoLvCD4oze51gMr+CiqItKElEHPf0S8jqBSkHUcTOGGn32uN0a0Jq
TkmGQJv2Cj2YxgqZ6u7RYZzj8TxYRfoW5Qm9K6f/mRH57KhHqYpxcdWDdi/a+jds4rtXEZUgi9lk
iPxTPtm36n3vyhcauvtJoiYY+rT54+GjR+wIlW6gtduLFRMN18ZS1nAxVTnvVFjJs9OKsz3E3E9n
E2Tm05bNfVL8n4CtHuTBKh3GqxVqO3AOR7B0W7fpj82Y7ij2vrUhSj1oThlsNUXIHholGo0JmAv2
aVWmK5J3snNmvbzlLMFztLjfGQTlslS+A/TS+g5YUHuai2JdOxTo0vodV5WVkbj/GaaN9Hs+aQ2z
VnFKNy1Jc7QYGFkwzYjNCG4ZMsIYo+G0N3UWgbXqkZ0XpuLv5BbzroxyopC1/1ZGOyj3WQyXkDkt
GNwbSFg9NeFYuphUVbeYKxQO+l4Xre44UlTN62HhAiKeBVjaGLCq78OID7rhp6rKKzopZzUzgFw3
wxarB0IiVdoqk3DteMSww8Bd0YYteOWH0smMU3MprVYuK6ddjxaaoIgJ8YU5il2N3UaqpTt9ppRZ
KQnDvOsFE4y2YpiEFXMTOcC5knZuE2v0OEzrVLEoFTN75enQwHzmJOjsLyeY35J2njmERzppW0Ph
4DOmpbZMcODdUAK4AKKMAYvaIZwasSqRJyqY5godG080d/TWCUaETFguzK7Hpyj2/kPaQ4w+RUzW
VvOpNynB1mZFXzszbiM5UzI3A2OyIEVSW9tHbq1uvPmsWigsBl8v6taDBckIaHxiQy0QM8FS8JzE
cDFtZozUNTl81blkLj/S4CeJG6u4WyDSAmYkfQY3ZQMOgeq5FtRvM6acWxEGsHDChj6V5LaF438V
M411bW/rDoc6RvQgUe/QFa8j3f9mhujBxo2Orue0LBFElR6Aj7B/N13j6tbje0nnyh7HZ5FydOX+
w2PwDFb8PavJIQeLGFZUjEw1STW/RiMom2lokfXMVfejA8H+lNL0D1kvwo0x+V9u3vwUKP9IiNjS
+i7dz1ZxxMOHm5FsmKZlDta9GnyzVMy3CXReounUZPsf9W0SuqF5MzNLnp+zKtoXbspRNIe3WK9H
GPXdUT3KCbVWPv8zB2f1inMp563Py+jrLmNCzSvgQHpc2ibVVbPMDHCtC/dzoKyRNN0Cudo+INY/
AYqdKAPhSyHHXdjZxxo7JiHjtW1pH6GZbNULMfgIctj1UCOcnXx+QvnlLerE1h999C7GZVJri1WX
oYLziDNkUzxGlV1UhceZgfOnFs87GnEoa71V3cJRvVcgYGOJaPPsMfg/FBg65OYfgGpH0Vu3vNt3
vDpyj54TIQoWsXW8ZEB/WRn3ceBS471axJaBOFufLgUtDOu/pLw3SXxMqYAm5KEpSBYvKFlRKLr4
7MAEn2ELgg/Etkwx8uFcQ84QXH+Jg50StntEZMxX0jJ3L+j2lzkqspSyS8xL47TscPRgbQQLhNJs
c+kLl1nnNGkZw2s3hib3VjOty+ozRTg+IDBwjY/BeTTWD59nlOVmGigNc628tlSrIT6ghKH24pxw
IVhbCebBaCH4DRuktptAk6E67Zrxsrd1NBD9MtYlfLs7F+wElwbQBLMsJZVIGwdB7FGccMnX4UKZ
yOvI3Nr+NyweKRg+/lPA8eEX59FABMlcnANR132d8l8uPUOoRe8aio2nNDhL2xgXM192IjH2qIhW
+aZzm79g4wXzj/neYABKLfAOK0AzDM+RyvrcfZ4nWxNwclzhn2nfIp/SffxjMTnGBBmbddHtc/Yx
9Rc1jSGt2vkKg53P+Oso9nHokjFFiKBIbI07d2Fk4jzCCatPzy5BIr8dsmolOzT/B3cUiibT7c8h
H1d1V+JM+nemXeJJdzGBWnOGT58e7zixIf3vgbFodGlt1UPpOLJYkkhuX2eiksr5wqbT40bIvdqE
+IWK2F+DBqYefZi852L+y7+KSlxMugGdle5mNGtCzW1hn+6dhuZXUaccQDY2571DjjbBGvZMjCRV
KXY6qDujFpNfPgwEZAA81efwNrB6JQht9AeL3hWLMYWzMNFbo4vBXcAzbOsVE5MO92H8iXKIuLmz
Yg1q/WstKZ2oBYifjr5JCgZE2k3FCAZeIyu+biAsVI+SEvK7ab/b6NKc+suDtGYQfvTaMwlpEopd
Nb8PsClR0e0jSCJtAVxGnFzwxVZGeIUp3v9faD9ukuibVT+xQcO/0HxfUVooCJAxOeAjYNaZzgdt
YPUbVmfSo0DdiREKhMoD1zy7yZvlBTsmroBX7G0tPs54qhMQqPOoisytgfyXD1WyVUZ88MjAXimM
7nxY3XqUnoCu0Yrld9sGLSnxt4iYLDCKlVV/JfSKWNNcn3rqlLWY1pV7g42C3vupZvoE57Gd5o6H
vMJksSGlULqcDgCOmL59B6hwyBC8/8s71ebTn4ZCeJo8uLXp3OwqI1kZ3aSuMBz1fWq8RqwN1yvX
NEXW6lVte/9gZY+kubA6uQroZmcuQL1uavEOr7g8HfkH2u3LktdrZDvw9Igy3lsBIpbfiKEm9cOD
aJds1FtHnbNgYXHjBPFuDgqgwIRjvmHWwhx0OS1m5w0NTj9jROwCZkOVPVsb3vKM7ZK9obJ+1If3
SnykmBp87pj/NhB6UAkA2NWPGVTLWjTXjBtCu/jB00BDszYZPGORx18tapTCBfFlXH1559ojRnIw
MF3PTrB347y5wJHZ0qeuFtwXUnWKe61zLZL0C1892kohGSY+Hh/o1PYTGjq1GzPRdyD/5DyePyfT
2XErU1M/5Sq/lBSmA5jkZhg8aZjUcXcp0fBG2ryypb3nWXC3ptg4hMgdA/bruMtWlIAZh+9InD/4
8hO3dvCe+NIsRpJT2lgbpNWrKXip8WDt+2gXcpLoFBUHuLbTSAzIK5eXPyD3FvgHr33BCcJzY3zY
AqzZcq+69NyZn+op9K08eAKbZwK3uIluUYHPXK7Rq+HL6eVRbe5tjYACPXRb6VB2za1mi7015tdw
MtXGqHXtB61/JHQxBWuGpcJ03dnFikUCtmIt7D22jzhxyC+e/D+0Wbcf4tZFYQzjkLeoZ8OP3oRu
vzn8C5fqlspRTz75EjHXw8/4NThTVKyu00A5co4j+VGEfHcgJyow3HTbTQqnOB7Tdew/whjz6Q4j
opnqBkqCLZVoimUBrEtAqyF4RRXKqvehACbEQq1Eces9oKGIqdSxwiTu0mo3nDipj0rRQQIo6N62
m5LOVcnxMfZ32gGnuMkWWvPAkkjtE3LvePbaJYwwo0sPQaNGoZqbvrIuOvL/qgWDv/wCvhFv6Mpy
PjIC+FbJixnqzJLiR6PPU1OAdo1uy9pAvuPJ+8SgCBtZFBlbqH2rIHAJfasVllwrU/N/5tDCv4qC
TU50EGdyZ1Tli/qBoqsW7LiOnm5TZNzBNWWSzWPIlfRxTyd519WAOo3ibJEZcHKOjC+rc4IrNUge
PHgdvRJc4yM1dHQWUmf+Dy7TMc5yMISOtmGvlrHxLoL2YRf6EVz5WyHSx2ROr9wqIzCWYx18qlej
mwimedVGulxhXl07w3mDvbRsy2tX8UrRrVVxDHdW6mhH+G0wLHSxiF31hCi/vcNHv3C0zy4jKBpt
SKColdhTcIQ6K5fZrDyo/2JlhUUevVbthB3CLuaAHh3G/y69N6/75NRPh6oHHVcbm6rb66XxohZJ
B90KNSUIPU7tZoGNy45boM7ogUxLK1/UmzNXTwpP4APgJ/doEJLU3hk4FxXUFLNU7LVgXgmmL6wO
/2mP/WWapkM31/9ZaKGXUV3/YOq1qzPv1Wjti2imY+hrK/jpmK1CQXGH5os21CUdy+8yAIhc4Gxa
Cf0GUq8nm2BSiah0xE/dSpjMDqaBH4H41ccTKiv7JARGpDgwHbQpfep+uNcD+1D04j11xDUKXHth
piBWLLkfnOkI73s/t8Xel/EDz8QtHj47Jv5vMZiO3E9/qNjyrAzzKfPmCCB8WwfB3mQHoGa2jYB9
LJh6Wo5eejUsyZeiFGz7oF9ypbZjcTQWeD97Gr8HnTfHsjZhP+OpEW1da2YtB2IDJW9VG93BrcIR
HhKEC47DbKwMsifMKwdfGxduVP5KVx5trX4bJdZAnlV9D9yKJNbXZou3dtxcq0pSbujP+pj0S020
WwqZex3XdKcytqGalmTa5zXN0SXmk7ebpXHPoDSr4HJAA0ejZ8cI89Zk/cqOiVoSZCcfLnb9peES
HYsb77YuzoH+XrNv8sqq7Thi02KovA3omn8Y1VPnrSl06sQbs63OLiIiXJjQaLKrno0CPdmZUFnF
NE3/q6fzmkOwZ2l57PM0PNh93pHRbHXMCqwfajiLHMFjTpGjas9e8Bu1D04+zj/1xkw0knQw8G36
gjUpbTjlQMdwiP/HpGOvvP7cMXpl45SEpuzAVOboDVyk+VVCjcnqiImta5O+qDOGBa+ODq3o/szR
W8oH81fZidVSi6ieolDazP0zTGeV5ajqYMNROQ6fjM7Q9KIpmXTL0HC2A3YAxvjkQtXdYSt0XQj6
UPNUZM2Fa+1bQ4WnQqVTPC1GshPU4BmIXuTXy7mhjy/2xBi4FBDZ63p2tGtCSfkxApQxLWLHaD47
RBYjVQV250Iw5lY1dGD0ndptMRpbGe1HjkJmsn/ZtCuXy+QlVXcmxomZQulJo+nAc6MiRUWJc5aA
jr/cc6KqrseM8l+bUfDqTKUgCyBwsMRBff7A4GI/srP6j5w0SZioJPgbXEZA80c0L37agnf44GVd
+eG85f7lWG20/2EthQhMpVe997QJ7gMJ4wWzHxVmZg1IbzZW6XyrY42EgcXDjyI1XuQyZAyIm1IF
q1DceCYcoWimGfXg5L+65BtxEkHy+fnf31Zxm/q9Gcl0MaKHJzUSzgd3k5/2s58uQpxE6NXxlIDo
LpPuh4VhJnQkxV6mGNU69BgvLAEG2dW7pXZ/IXaU9488mNZ4qGZSRQJZxZxafBMPRF6nPVM73Xjy
Zsj/fCJz/mYU3Wd68kgCFlTJ8HU1doJVKSHbsgq8fmYzOfWcWwFBOMPn2y4580qQNVc6fCFBITF6
4zVJGrD+UIHR0u7oX608qKcDZmBDypxyzggF7IyeQZXkplHF5hpVWEi5cxdn7UFFpTJPLuOQrN3g
t9CBoOEcgdQpHMpzh50sa2CHe+WlahXCHy9WdAYcFcX8miYsNuch9JCpumlcqW3CZFZFtctWUWTv
+JKGQw+UF6CLm4PygUfYfCTnDdKLyl9AIC5hTa1T++o6/qdKDkcJv0CLlDM4QwRvg/ug9wRcQT6w
kcy2sjCXrffv/FPvlQ6DV/e0ReSi+M0n1NVcWzIlH2rHQP2/TNxvq/MuJLm0r5ldKa8Jm4BUS50N
Ycy+Qij2dSgPqToUa/kA9oMej14cKzE5k3r4rTj7jtgkfFutCpiZIWQagiUr3m99ZH2gKYyBmZN0
MQa7OPoe1LP2PpSlM5B81k7oLlVKGHn5Oo+7hZ86zGzJu0GVDS7NjfY6Yi42p3RdVf/ugc/tD4Ak
Gh5RyL6mE7BQCb8gmWEWY5bWS9c5L+qYMNrx7GbRDhHBIeKbUGBQ8aztuoBGaFgTOyrDbns8WiA5
UeRdxgTFfCw2lMBWLleVVHueKO8hm5ZKqtlZ1PYe9MFS/c+BmCYlofC7wwh2lavgp+GardSnpaOz
JPfgOzJ4/W8dgsZbtX65jglfYmoPauNXu26XNvt/MGF9U1g/Rt4sZ46xCC8Bdhmp//9KVkuPBcUi
92t9zbbMk1Yv9BisKtJci//ynkbgfQVCiIYuSG/aF79VJSOfu6B+qKRyPbNJ8E+8GzMBG2c5JASk
sUSvDZVAJ213Qf+qcgCPNxEEx41Yic/heRcxOkJ5V5tvzhqpjUfK2xXz+qjFnupX9h5ulFqo/LRj
CmQSaiTks+3+2lRV1MurCwyOsOooYoU+2JSUuFTKqSJ1iqPqFrIdOsEva3HqH2b/rk62Glh4RBDN
xhYwD88FxQ19ZwL1f2WR7HMaCDIUAd64q0oh5rTQPD6KcGBcBIZeVr/P9LJaSuwokFUpwCA3Vmeg
BzeDS1bLN1FtbkRPXDqbGVfNk8M6gac0rusahXccn9VTqjN3p/6b5ekqtZnceP4fS+e13bbObeEn
4hgEG8hb9WZbstxvOBLbYe8N5NP/H/Y5V05iR5ZIEFhrrlkEQkANruj7y4lPhwbM0f7Btnkd1LgO
Anh4UCSHowY5cnY6k7QAvQna7tGu7B0s+W08fi2exHANvRdNBMdCMrzghgwTRB7URDo3hrMpAJ4+
82oOdRisdAo5FgU3z+/3OXdCXxA+SON8DhZyCfboIHuMsw/9J92h4E9OifuoL0noPSsOaX1g8GH1
0T1T4rIm/hvcle6aleeVd3p823tQkm8Nv0yJ9qLqHgWVkJHFellyxurVoN9uS22urIQ5aLrlPrGT
GhNgGg/rSGGc9rwQnl3Y3eqNA7QtguhvPzg8TTxUAJQS989wvnUY1fM5WA9V/GfBS2dyzI3gpKQU
YIYCDXxHo55lO/32WYFlnD867mshgxX3sQSma1KIw/rsa7OtRmj0/dNrVJ8EGmQDCOQnNYinFzEr
G5HJFrDxvxNJ03W5Vx7t8xAbZ40V8lZsWtKxyjfgUUwkqEnttWXYeOPzvHAWJBYxD+9B/MZL/38B
NgSlRqI6MoZcbhgFOlyvQwJjUkLGprrR9QRdvMPLhDjMdOm7PgyYNsDNubYVNk/sVFZeIqb69kk1
yzimOVN93DB1kUG01YHr5tLc0bv0PDYabaqBzIajM7JvR3ttqoDN/zWwPIZ+aNgorVlaJI5qgEof
rOyzF44bQNKsI3ul2NYe/CteXZ+r6FRWDNaRdmCNzPXX55MdivlF743cQDTEYkPCNNk9uf3p51Q6
XtiQd17kD7alFpj9ZfnS4TmBvUsA8XTcmra1DqLhak/Wk9+h5tc8a9fn1Ai6yse4hXocEUhF7MMq
HRJUpLCu/Bp+VC+xkvBRp7g5jk5hEr+MtBQyL69TkI2QKf30Pnve/OZbY0k4oqweSRPtDl7bPFEc
AgIl/W0oIrbehHKhmXc4UG/TrHiYW2AVLZbAXo+plHsv8uQ4wdhZjSWTGV3A6QWl3O60YPHITuIt
xqdHF9xZ/WtWSy6EDo2z9jXo0NgWVD6Q4JJpBsDA3DK0po10yFojZaqKAAbj5Tk3SzQL+P+4UX/V
wPzE/EAoY8/mdh2wIfPG7kE/bbpxhH//T9CE6CHj//38fBJp9mQa0wsCJgyMhvYtCILP0UfR5IHy
x+23brQMEZ69NDlBzAdIsPeqzy5RI19LfDHWpvtoduKCU/5RgWoqjwAG1RxdQAe4h4+RrD5rZ3oP
uvgUpeNGl/66ackptHzZXdsZP4ReGSeMJvb6H+dakBbkiXucAAa1XneNmb3o3Yhy+OyxPXvEbT8z
fL4ZJhgL2wJUPIxV46qBuqLSlTCxr8iytljPOSbxyGGQAsYJ5sR0NvwGD9O0BXYtaT175TMGLCeF
V3zkvkxN89QHhNcu+Q3btZO+rdW0wC11tMvg+FCL4pGxzSOZ3MQIjUd7VMk+jExUEA3FrOtoNaSb
Og8cQWrTe611y4riaaw6DCkKmuY5G/1bZoj6O8IDG5W9AcoJJof1YUYjG4O251i54fCNq1QujO0U
Y2Jl5BXiQeetS9L7RO1hQqBCKoN+M1GEbAJSIGZ4LDoKNw06qraE9ADYMtPA9b51qHPSOTPupD4r
K2nBUwrr5//aNKH0WlmHHdZO1FjP+tAbxgCQbKTDgZuBnHqaMW51ykiwzOZuW2XIWhqaScszly0J
RjfbGN/JSYU/neMYJyjE8FNC0t4WF97ceJh6B8Qjgs8xNKQK5zkmNBG6dQPGnsiDLVbVmEnRnabz
XwfiPqMygriwyrj1TpTcZ0Qxc21cugJWoQC4vdpBuA2Maj8PsXetGVeuzaJxYaF7AcFCPkNGQhrH
icz1avIWhjDmo+mPz+M0vOpx/li6t6FDUK3wBKaoZYZH3AyWuffWGrT4ZFiILrJwxgx9lgfFymT3
P0FiFUgR4Lfb7zi0sYmSYY3Ppd4zBx8j5K7YBHDXQmRB+lDScONU3ia67GSeSKDVQvnhpaLqxosX
uQx0zBEehU0pbA0fINWc+1zo8U8CEZZ5NlJUZhglCmz7nR8QVrunp0tcstgwN2fVGIC4sES31G/s
9ULgO6oD2WwMu6qtPqOpbyhGtjGl4YhahoLISfXAB5UrbKClIzqCDbktFbxza2O59StNfdngBqVM
480c1KYKvvUbM6O3mqqPk3SKXzQagJEIYRTd70gfV5YuorOYOD64THOXskLsY8UBSvYzTJOOlEYE
mDBHe7LvKIFz/zpA+8GwlgauWpmxxyraMWqG/4RFJ06Q2VI8l9pKvuQM0S/tsyx7QnH4mHoEhATo
1DCPCrt3ieOIQ4OsgUaNifETuk5ymBXoX0DI+EVxM2qME/S3qUOosfvhteIaSrya8jFGfBMTjdGt
m3IGSeA2hOSzgcdVfOQY9K1LqUjLnym8WdgENEx11y3dPGdgpoVnMIP0rNijWm0z45lCwDMNHO9u
M1LeNq2JMWxJRAtWLvAPBcrovetXpnYYIY8SpsXpSqxLBRGMVkp/1eh8TaaiHu5SwsbEJaj4BUDS
oMzS34yGF32g6KVn9uTAvVA96HM71Wcyar/RRP9WZocihIcvxQHA4OTiHiO9/gw39o3DXTXRAy/a
M4vTayPz5x0ehczoSXJP5zeMhjf8Qv2hvAJbFSpR3T7FQ0GFr/GIu9Zsq/A6uepP5EKGxTwqYaF1
7rxn6pg55tUxOSdls3PgZuOXtB84oHMwCl5DgWDYPeqFAvAt0M7c6pcE48+8Fg9Dm70awfhGJ6Ry
snIIxmMt85oB2tABzwyQdPDOYcun4HbDV1zjdPhmsbR1m6DfspmOe/gnMAc5ckfZE0FOD9a/S1z1
I07UGucKxCXvIQMNinf9yGrguczVfwsAcCSATMClBTR3xupVlzuF/FBm+IDQ5ZJX9RFPkI2+/q7R
bYsMc3ouJEjKVl+poC6PERpN3Zd1iCQLJFvuiB+9gV77juB2FVT/PNwAV72bPy0U5x4TUxcIEwsK
gSF9tkAIjl9QEcFL8ccvCjb9uxKM+tYVYQYOv0RiRKA7Ax7ZiEXaNPKAjvKgJxARx1yLWjccYDsi
9NQlQIWVCKqrtcnOS0Sht9He8WVgoBooL21xGoPqAsX6UcXZf/0kpIltxxJtATsjeYErQGmrwMVa
eK8zt08/Znq96RFbwvmsJ6F6A2rwax6Gjsh5gD+3cfa+hf41H74zqe76iugtS+90JvQaQZ0MTJYJ
uaec1/99rLtTF/YXgCX9THp1xgPt7PSwu67fGVMEsnxtR5yb0vguywWSCBni7djp19ELpUv+tsp4
YMdc6pkn5ZbJDnQZRDbfyorrxqSXOxuBE9TgFRELlO8aVvrEjDrwCmhK2DJLQpoBQfjYS/mDZwLn
19vI+g0By/RwLhOYCZBxjLal3Jl8U9fVuT/hqwKiltpID/A6YVwRsOuwabYhBsAxMvOukE8zh3PS
YBdQNqccR0BP5EBa6I6pjvTDwINH28SmSxoTFR9wUCy7O8xkbQaON8S8gv0GsvyzkF3uVSesJeD3
owNie6rM8MiDoS8wnkXEE+NoXNfJIcXwrmCnrmx5mIT7t8yxy23YnVBas32mLdytxftpGkIBxngP
iLXzecLnqsLMr72nlrfF5x1iT9C4WzLCGd/bX03skkVhHGq//TK89i4mrLrgONWz+2ZYyz9twxOL
8U1O8Vawd6W1dWsIfseBgmSNeM4w0bWHoxuSJ91sNJxaesNuzk2ouzXKtRyVjah2ZmbehLPQaLgX
Bi2koNfHnA3aotTq7OSDdkmG5tYwxSFtemzO9EYzR3t95qKV2TfY4LGhH+TofMcmnQarsGJ3YDz3
3/GmCVqqM5ydzzXe1nFw9HmSgzRR8Nww9+IMTnTepe/tJqc5GR7uyLqN0Rulnkrro1k/Cg1lVVdN
BLHYh2aGqz/xwqX3JbX1lwrSH71yqhE3malqJBGW08qf3Ds0g8RI7VsXfYHYbjs8UIAVDjaGf5ck
nD4Hv7yEEczyBtearh0eis5f65vUlemBDUVXIxqUIdxtx7oh6FJvCjSFESIrL3fO5GTs9flaEVYK
ed34I+oSTLasgYcDGG8CRM8ACe6C7NUr0QZz6OiOlXUEpwaDcHhGtr8xI5ij/Ll1ml3HIwaqiVAu
WeszEz+1Tz1T1yWmHljoZ3cEjsB5Ylfy5zr4Th0LQyRyFsebhvG46a4MiedjgspiTVz7SX+IPn2Q
OJzWjf1o1I9OxsvDNABbSGOr3yjPvSVGiX1odRNMLTwxqs2kgXK4h0CGIXQw/UmFNZ6LGe2bZR9N
SaXoYIWZ+gzkbQ7ECakhVwIKMc+jE30lI0mRs23v2PiTuYRW8aHf1pyhYqFByHoT6kutKU0lfVqP
hxgmxasWXFvvHsCJuobW21nInQi9hpwO9kV3uTB2mQGfda3iDkyFAWR0uISf/BlHHBbLMMN5xQxe
PAumQVT6u3oY/hG8irFuS5Kv8OAbE09QINfF06kGiWWYvx1Nua1Zi1mV0E4jDvxSVeo8D7BbejAl
5L5QqRfinnAN5OblKdN7EiXjaD45Ke8X+xXHHB5miwOoJg9lX2r2ajUIrTiOSJ4Lu4+sJgDalWIf
Z92jhMijYGzIbr7kpDouVOSc4KfJzZHQeEw/vcRBogaXkd2QDIEdR513spP8p/SDYYuDfo91BGrL
DiJIMDh7b0iKe2xKnG/hgufMg8/WbAgYIPAPjeGOtdHaHJGe9AMG523S/zQcO5wPz6aT/zaZghdM
EkJnI6m163trO+9GkT+GpsuFgmpO5rMYduhPM25PmdycrjsMHdFIQftuJ4SDtK1NgNtibjz8H7Ea
JggndCIYGCJ4srFF10dqS8Oxb8qhvzrsd3PoZusFe+hVo4hmRM1XRSP5pcGToHcxOcQdzc2wquDB
Yl177OOuM56SAMGQb724ZX0BteIECYEqzXQSbMuLt8rrYNxUNrRhY+mOpeg+MD4/6pPcNscnipRz
5Kk9GNK6c4rbf+Re7G2XyDsz8sZkbKHEHoYN+x75WwMc7ZmUD8fej3bBDov3CotxGJ8NMXyWKBvd
CbS5SHY+dTMBU2dW605IZpeYO4VBeXCH4RM+IWqT5Tz6yT8nBi5E08TTA+bMu6gcnRUxp5RhvfUF
xRk6Akx+d4J2oNdLZfpgIc0nKQwIDEvYe+lvVU13m7IGHctG34EYt2dbRX+aAgKu29zS2IFhNb2P
cyBhw6EytXhLvssiiAWCQeZpYx0tyHgIjEU5jDj9snTyzyyt85Dl18zi6oF1rKgjfoYAAVZe37El
/tQtQJsKOqgFJ0We/UTnz0h50g9nQD6mE5ZvVEyYPdH3p4QujMQI1Jn6b+mL3Lmz7LaVEd4jO77a
5BM1La7nerLVk9VNDs2x4HdHVAzRaH9nCopy0bJFYmrM7K7dDC6Ja40umHPrEDgVpjDtsjababdQ
7Yb5tFVmvYf5j90Yg4wFbgq67XfdssQpraibHCKEVh4Lyeexag1avXJ59Ru5wU8zXCV+/p3Cpwnr
8KfEJqzCylZQ0aqxfWma6Gpg2Q2YTr3D3tP/V8wslBRu/OYmUH9MdZV1QpW/67oJ6LjfokO/FUD+
FmH3LQntYbcB5ENHDsLSbi0P5XT+izc54T/mJgswkclKUINuXIVQGnEh445ihGPAt9YECPQ1mO2l
a0t8lGNzcRjlyN6EjxzMD5MqkVOJY59ITCHiCpPHyn60mumXxcedxzRNzoj7wDWibZzFV8mQcmga
piyQC+hm8H8PV54xMuyh98HnfGtyi53R/gcFmyfYQfEyM/6rPHtfeWReJtyZaNKCKx8rlwADjTkJ
P0VmII2wPmUzHbBbXuOycG3QcXgjjhhBSGU5QF7tKGtbfwB3jV0agPljIcxplEOwb/TUC5AAv/5f
WtwEY+LmHbB4ExI0xGUPx3nTKeAkyn+PI9OCtuHJg3a8ZiSGx5oHyaQ7hxhWtJ6/aui2Qnc/MUsp
4BHr38vnJTl6I0xvpYYvnWC2dsz2PfKIRgxgH+mfleFjwmNkm/0TNQCi4bPiXxuOMXxSN0Mb40zT
4NXsF6j4oQjn/kE54TaSr0IpwMHhp6BFDxvzOU+95zECriR1NG7sbdNauNVFfwLcYIhsCFf1AGwC
jA7km45Y1OCzv56JLpQSL5jIWTmIOxIOswSVZWa7JJfQHlcePsIzwSpZto1nvM4rkHXWJM1ZCwoQ
ThlhxUDTdEEtHWzbXrKh3w+G+0EMJUSNE1fSUM4/dMxwjsdLGg37zmhPkwT/1zMgDh1IFHzRzQhf
RuB6aiDf9nGE8Nd4r2AZGOEbtWwXTRJ20w1WcFgbZZsA8zhdp7A/NgAF2I1SVXGScSE5arDBISKK
oiquywFUDksFmhOLOZB+TEfC7HVxUHUJPmT5IB+yegQo9/FCcssLQgsupHipe1wWaSUcizo3/BEY
Bxup+1FTgJuQkkpn6tnM5501qzPw9s7zUlI5O7wcqL3VdA3q7uq3DK7b0N8Izt8e43ysT8ST0DYk
g+pAovOtzcSuBgrJi/7SY/vZG7S07dwcm6A7TD5edJMA+oOUymSe9+z/JNC7hJncuFR6olDU8+cy
GocOH1GO3XkdkAqbpu3VR7a+4sIRefC5MFloPrk6UYpXtY32C9InFR6T2p3DWcelo4h9qWh0lcKp
ojSbfN1Igg6a4tWak4veotDpPifscWHqrbIluujDwFfOxcnjU+rYJ/hj+7y1s/1IxMJg+KgVedB6
FRxm4DMsOw/2kMPB4khNNU/O9BVnJA1JK289pADsvK4CFplrqOeUyXo2iG+3W7ZBNz1KDufepzRM
mmMIqhC1KXN1Gil/uMxcGC9qcb1AbJwm/SX04EXAnxWY0qRUP2qotoaaCh54OKLNEZ99BCwYxAxH
qSYMy6hcy+HsuuFmzAnFGyIiZcSpcaw3TtOPgBPX971LN8hjI++xhc1QDkwBU+nkp5yidUy5GZof
toUqK8gv3OS9Z5EcgDZs08ztg0lf2wuXudlEVha0f0AmLid7Zwo3hIc6KYMvBajDMp2EuJhc9L7A
KIyKAMe7NbDAn6JuVrrc1kWEOYijjWgLGypOGOOvGqCpIN4h2gPWWaxWcA9O5CzsZ22ZG711at6P
C+KKmgfVHIv3Ds9d9BObnHU1whjrBZoApppD3+0Kos9k033WFR5LFuQciOTctUJs8enXwNx3gVls
N45/lvzLRi+rdwE3HD+zxb5Fvv0R9ekLD46gZShdAl/nOn9FO5puvPrd8ej0LMd6QXO3dkSym6g4
uA9AARiyAG2CvMkoO48ztlK4lCFhkKF656ax3PHe2Jp8Ct0XBLQPaHPP/ADAncvWHIKIlqG3NVsb
fwLnoYzmmwA3uVZ8sHn24WHJj6yaz9VQD99xA+WA1LW9A1qpIRbDdhPKYkziOQo3ixdXl4DWfl1M
KD+8N/xbKKtg5ZriozaNFg0LtjNMCXTDY7jV3aC6ZnYf1X/Hfi53nu1idSJL4jCN+Y6Ch5NN/RWD
qMhZzL4aKKAx5ICB5rAdf/RjhWX/LmO/g9o/O4GnHbM+m6w5NOwfg6PxBatQz4TqEfVc99rzlhXm
LMOvMYmNb8u908hzyxZS8ICvCigOhHqw51l91f9X2JKMh9pfeU9ZY/wSk/PXluWfdMq/FW2f1Trr
DP7MYoOQBDkOitxCOeD7EBlYiAD60UypUILZ5Q41WjwfCyq559ru5ud2tLZyEs5ujtInAycqnJcV
imNrG4z2RQekZ/Iv2Yd/LIwwNznd94ZYcPNAyl5/GH1EIhZs/68xEcmX5QzpcVlSA49Ij1GDJPKb
9TYZy1PmcOL2/5F1oTD4qKT8CS5htBCUGOFEBpVswrFimLTXV0ryssverde+mUVHLCvBhQlpteRD
5KG+C6+hgb0lNipV0H7WCmf1xivHrQpvOPZB1WbYgUfmO6bY32bXnEtZn5tmuimfgkbQpW+Ran87
OH63itmYsCc+CnYAhgHp1HfcaUc+098EOjXOxJd4DOInqq49uqpvt3XT/TCU2AyAXIdyKNd4WJ8R
Fh0xmgNjYCl0kFR3kVFu2XYUGFl7JIOGJKneZ81in7DqITtacJoilXPGics050cCyW7WxPHkTq2k
fnG0aSqPsK54pOPjImeUj+k4kEqR51+NxNTbXJ6HHieFUoIwDGVaE4anHlXtn+rFGhlUmfY6d8uX
LMAP0UNO+twUnMhm570ohCi51d9L1/2bjPW4C8OQWUKCb3X/rK85yg+dedkOxEAZH6TtUfyEmMGT
IEP8jFlCCLeom5GvR1ErNkbXyY2Xl5zVuObi9AHvmg2stfsv5dVQEthzvQnasc+UIUf025fNrkCL
BkUE0wuz/tt6DfbWPKmqyeH313ifA5Z9lY66ZtjTxhPjv27kQQ97fXAkxn4Brnp08cCHBY7Ul+fP
UgqS/DyBqgWvoR+odRj7WNy0RnCMsE7fNuOUYJIDfDQHw9Vy/dOSZw/CGQAg8dVMGBUjqgq2k4+h
NGYW9XypB7ZPbNBfjZiH1SRvV/WIJHqXvAzf/6jz5ZbkyUYN2aes0mdrgkVcNr+R32/qorqUDp53
s/IO3IMUSB/7U5zhz3hnbjKl6y8Lj000Xkz54pWQY/wWzClvMWLWwd2rGrrEaufhHg/jCMZKiIkV
XXj0ZsphzzkA9Tu9uI23SxHiuQDpg5pPfhaAbiwnry32pp195RO2+6abHxC3bvGI2FWp+45bOxP1
JX/JypJktfKGt/5+Sfw/odkflmr+jgxxKtxsWyuBBgqynuO/JjPyHcqlpjar9eRH3S6cy/sigdLc
JvrNE4l3oyEgTlTdW2ghUKy8M7Me6+C4A2L+yuPA76mtl8SiEp669oHB3D13FfIrd7jOZBJADGZx
CqL9Gn9ik6+zXdUuP4HSHDJGMfhmOumG3vecGh1zYTwzrc5m95pxDOyAizNXPQ3W8B6HNYql/CVv
qvIEYEkDC2QzmUj54FyPGztUSHeaXegS1wbgiLQQxHgd9c5x0D/EsHlTO7QHqgbBykSGz1VVfQ4q
LbHlNQ86Lutkwsj9klySQHao3sj/IDWMhw/DXqcb7wahCBJ/rZXEt9Yz51e09U+WcK9kc9O+cUF2
kT0wUI6mXzljv2i3XBxEhHs7pAHqbO8rX5yHJWWNthkjUqyezhGJeY8jLCTYzuzQUi2XZGZXS4Rx
bif7PsvsW5YC0ncEuUy1mNGOiNawZEYOOWbjIQ09sQsQanxHXQ//3hEd8eoL+Kuv5D8mbC8WSbdH
2uuaxpONeQwDbHwqwCyCaDbkHpqrvpTTJh6xt3bVx9yXYt9WDkNqnlg0+JC4fbvuWZr+scNZLUnq
K3THdOeWs45TdwhYRj4qlhk5FoltRKlVEqmlwbQQT7WHfiRmsyVGJ+vlb56G/+RgHX2n+zFzRpic
ejJMwC+yaLyNmDoaZMqsTJSeSTTGWzIgn/vS3Ltw7zd9Adsyg/OJZp5TEWXPAEw4VUF6IncjudQm
xXJEOOEmlsG/DAMvt6ECndHS462ClpRA3Kuom0fPdO9Ol3DhKkSMuecBjldOfOhmHpjaJgGYppAd
NAzMQx9XjCxCcrB7he9bzbNMNitM/igMz9Iv3mSEzVnrYqA7+c91Y/1YvhdclyCxH7t80DOP/rGp
7aurlmoHdnWt8GBeRQHoO7tPaANLDjLyiP3yYXbjS4bSvyZDSP6oeHrRBASkKuV6jByq9Rnn7kXJ
/5SSXi1wEV/Mt7Bc0JJQnNN7M8mh1o26utSmv+uun4PVYuCUnJvWta50tZIU08qRzlXZ8Weqhn0Y
dPO6K/vnmlCZs5uPHNx+Pa36YMYRsvPRdDTPRuD8GrK92Z79VLm0XRXGPiu7V92KOuFiT95hSSHi
qTraq7qCLG7P+PX7AT4r0t33HBY1JpP/saIwITV6Y9/08wWHuYvXY5RU9qiKnWlNxMlxgQjp+Li1
tWzNSE7XXZdgWFPhLESYHgP6dvo7++MuDiPGn8mpRJDtuHi2idTZEHX4FMTmbhzzTz1lNKh5c9fp
gL/Uxq+8qzRpnYTs3G8ZGy9ZYXI8YMBlMmhxgoD1g/NvGZIl7v6aqfrNDJC3hLCoWN7xcXkGUqm3
hkzTR8hg+KI2dJsOssIuIzKk2MO3Odoum1PYE7JdrecgyU+qcnlSEMYf/ZFi367Y0lga8QcxJBUd
ErPtwB7FgcIxpLfPPhMHyE/K9MhofCXt8R4U9TlcULRnNsmeRf8xhR7ApUXIfN5Hf3KySYfCJpGt
euaI4G2NxXliirAqu+wJf0S6vVycA4Os3CD4LhPsrxMQIEOXNh3WdEVhALgHy6dpYx2JFkJzJZmp
ttqOAlKKZ70XfkVq8riBEMbJV59FUZ77qry2lovg0Td6TLEDccrr8kEwunbIwN36hN1QhnaX1mbg
4zFHttv0ulhEZbNEkRA3/4pJPZCs+CKwqMxTgyluRPHn50b6IhILgKLgKa3OACd+D8hgE0bRwfCA
30RZ2p/DTItCqxuTSIzUFD3xdGlr95+MRsnJ0twTu1xI+mHTHfBbn1v3TOHC8QbNtyLicyV9hJEZ
MVe1zLa5oEcQJrkKTZthZuXQW2AaYsLUxE+67zHGM/PoC+zhzEH1r7J7muTiFBvNTb96TqKFN3mP
kdOdkpjyywZlcpQJ8aM4ZhhWh8uMHoRRdGm0N6ee743+PPq/9nZm9No9mpAHC1aswZHRWO6LSnD0
YOJyY+d5Q1QGr2dCcaoOeeVu3Cg4WRn7Uw/xqE6ZHXXdP50CubVI12mj7xqST8YZtFKyuaLUg8s1
5fskImtM7yIkxK6qIn6duuKplNafKmtJM2+3Cjk+ST05Kq/xG4cCeBXBchyz+aKlJfrTd55/koXx
7hKG+d9tTTlXq0gOa6SzHBiCMt0tN4Y1gyZ1D73hXuzKf1gmDLxKb9rYtVv/MO+0Xr2kx3AjV+4e
87T6BHQFSzHt0QU06bhLR9u/DOmIQ9dcMMMMO2XmwMzEz22SsLf2mYeVNXYJ2PEJSYslcH7rQNQJ
dvWJIk6zfyX6fXLaGucylGSAC6fFM0kZX+YCjpWJwNkEosVlIh0ZC1oLxOvYITTAxgB3iPvXaAxC
PB5BIVtz+i0mPzupxEE5UfbG1iqzcS0W0W6wQhr/Rlnp45+UT8bJh8jkr3KEFftinEjutJwK+AGW
l0mq8S1IZfqcyASXEqyAx5OcSvladwCkU9giz47rcIa7P9TRAavKamd7TBlyJ05ONGUIo6dRXI2Z
oTT2ivTfrTe/WoVrHbqEfRQiQP9iMZKpWipVs+iB7Ihzj+snN/zFIAkhVXsibmJweFYxzbfFysDU
UnUPk3VUKt4aaUowjeb4odBwV5VhvFTOZ6+qj7L41N/AvfSov5PHMcZEhvdaBVjWQShiSqntFPKy
0CpI7Kn/1Ez4EwyCM/5aTW+N8+HWpL6N4V9fz/5LSJzORsFjKU9B2v5GBIwL7h5Scr2LxPYpaM9a
Q6P/VsPGsOHcebDBghDKpLcrytcet47OCHbQoQy0dmX9gGZmohJe4mOGS0sZih2qqXl6Vdgoef0/
gmLpTT4G7G4kvPEJwMARz8KCQOzd1WDs8/ifJ0gitr9cWAOW6FCYHf2m2XpdCBoCt6m10Kw0YBbg
/ZN80W+QDyfy9m9ctmdIJz0ZICkk3zjHfswPV5XzAadd8OYLwDCfcHHYKUmPW0tHBVyRLsFvIdFs
TZ7kfcpJ3O2QsJv5pwm3jruTcZYUcfxSDCDRPnyB8DbzEfFCY8nzjKMxtLEpKr4CnGMRD2FXlsGD
1RQsROWftiBJsDxZXEQunPSdZ17TajGMnbGU9fEYs5s9PzBOYp/NgebA6TfFl8HBnXk4sSmh1jxa
madfwKy1rsxlHNKeZFddLSrLNoNoiN3wtmv4h/GvIkZHX76ShIOm+IU5bs3gl4zAyJ3ibMQhowb1
1mSE6d3XTKtYY8jcUG4Rf0eARmlI4bz8RRN5oLlYaz2M1lpRlz/G5XPqlc90a0c8Qjlp6tPY9Me5
Hw8IDv6qJD6o0tlxVzvjYgUvlcJMoDxVXYkuiLGr99LHWHk9LhPCdLnjHfJh9YlDqNdO2Ex7MLGy
wCuw04F63cs1Xr7rmouMAG62i7V+UFzrx5+cO1ek5NAFKFrH5vA02T9+acCTabaTidNyeTKna8Hg
g5/jtCZOoaZDHBAhArg7mQU7NKj2owxMpuNHGwit4tdUSU/HfgsMzKGo3kl0S++Ogb97lTBweeo4
qSxgSZYRD13SQsMPMZCi/zU/S8ROhvgt/KubFesQ5GYUAnOVsjmMfV+gNkL7WnrNtPYjgM+gTtDq
fVl8Rv1wm4OzEUQfk666woRp3Ra/+tMJouQaiOQ5lp6nvit2ffA1FPXGQpHvEMpQFdm+JnNrIB+A
xcL98VvjMTJf9WvqLzgmOJ23J2MZ22HYt4wJ4oGbKPTT1ZX4KYjfhpJKvw+9uWDp98n+0Ot33NTW
6xLjd9rIm6mYuC93hKzCAfeFIeDX87Hjf2Zttde/hvusNxd+CFQ7mds9wCmZrq1e1twNwiDxHjMP
qY2HTM8ZqD9xV2GAW7+PdbiXdnzhJZYyRDNIlEr7NtQhoM9OL1hfLBADT8iMwN5/9fOQiFhhfBU+
63i8w4Jnf5chBMA3szK2SebQo9XRhyaexZm5N/HUM1WFUoe1ZY/1Xi31r0iXtyQZ/s4xVGCbfBlc
lN0vg5RO7EwP3bBsjTJ/SmYZ7FEOO+RUWgF6ErQ0sYedN+mRZhOcy7rxTgzFttqCxiU+w6yWN0oP
nuqBl4WTQlgv/PwQcHNoXpPChAdEeoZvM0MorY8uRNOVAfqFJmxSe4Ij3p8TTnq4FfgP2D+zgmdY
+8c45bGfrb+pPVwzTK+LLEUBwfRRDE8EZqxsawDmxudrFvhi1v9GF76LMbWYqyEsVtKjwyzCcyv6
DUHvuwkOiSeHP9Bc4vPgpRw8mYdUgctP8CktxF7ZKbMyt3qlQmba3izgHuR59U1Bwztc3I5+JFnS
rYgljmhN7+6X0WfAnG9sxK1FY4qTUeFSYai/DjbxHE1vMdGNYV9Ca8JbKSDjiTiDeC0UkmZcK08k
ep9MQicXsFLTxiVpxq3MwBy55mGql8vQGy+cx3i9UGZO47Geo8PURv/j6LyW20aiIPpFqEIahFfm
JJLK4QUlyxZyGAwG6ev3YJ92a4Mtk8CEvt2nt7ohEynHi2UwqDfUoenpVw79ce/OjX8eOMeo1DUf
K0YnU2awP+HEi+SjMpK/uuPos2ykNYIzJrRTkbAc5ZoZCaOLzJvPc53u57E4+d387MxApUR0X0rX
K/C+0kghiSDkBXjMjRn8Lqu7ywczoC0dLGVB0wLwR2a1+hT80DNck1CE63TS53nOt5MJBzHo2mfH
FcgnevomU/JjJwHjn24NEfg4ivbWivzqx9Zr07dbk0kxowSbCBM7RVC9BGH/4pb9OcPCbhqMKgg1
rVRkPsbWcOz5KkESrquU8l8TzJOpsn+OVZ39WFJgieuxjqphJ43PDqIoPifxLiWrgFmYmnyP5m/n
hjMZorZL9y4gcnRh8LT5buD661EgHU60UWrmDH3EFgi67yUD/juG4pEL1u/gZ0tKL2y5fmVnmbx7
UYSttS2eIt0eu1xflZUe2tbemNo58rUTxyGtNEZno28vnY+xjujnIcpRDAaCEXxru7hZ7OTZm28l
59mIA2LDaXUJdVOAiKMhq12eZaMs5SG0xZ/ODR7imBqNVGGTzJgQOhMnw64j5mMI7i4lX6Mthse6
w5En6gNf1yvcepC3Y7tRfrMnMrDqObXKGOeVHNpzlbOGxxXqMElyE/eKteXgsXWdjOtGJ0CLdC/W
MFLrM/w2jvliQMlyZ2uPj6VbJ7TutJBR14U1EYeeyvM8Djey0NDpjCL5CKcaiEO3j6bFvCGh3BEA
GbC3OVT0ijffUY8OtbCnBsas33vykFNXRPwfIooNi56xXgBbzyk/EKx3Xdr8uEME1pSXPmIwALKy
pXekFBh+Sly+dAeL1MaImzwEDL3yzG6IH5Owk1j2KPtBFSC6kUV0lDhT8CRS1e6xmvHserTPYw/L
yVbOyc0KODlOAnpTv5Xh+OQ1zb3gSbH0u1b1Rz5Oh1gAi+ScBpsmOGbD8OJjlSUzceszwRUFZWv2
NroZ4ZYDPoYtNPLPO0ecQns4tXl66fVi1w/otsea6g3BQYh+oy2kWSc1TpHl0s5p1KcytPeT5/xM
QoOozLI/3I1xc+r+NsXib+hRwdQPAO4C2+ExsaO7V7rvumNwD1xwywjjoGrxlNvjPk2CZzcZzmPE
eMw0X5I22tGs/QB2EOUALbHB9dfbDPWXZygu5b/BojJaFhuzg3VsR7hQYdG1uFPjiYRLfexaeXG8
6TH0/IfZ1Y9dEr6FSMRFHZ56Vu0hzV4NzCUmpx3Kfjk3WbhiE+J3M2BDT+o3nGcnibrt6XhNIQez
N+c8s0Su3dwJdnw/xsqio4PcCgVSQuNxH/PfsmxQLIzkD2OGL7+x9aHhmto7QCX4pQIKMlk4sU8b
myy2LlT8MijJ0X5080Paprv6CXMdirlew8X1D36xfkkB2K9ME2SNk7sAhBouiFEzHFtDnesWx+GU
SiYVwlekz5cGqC76EVPEMZDZOgkdMshyaS6Z/aJ/mMas2URt+WvJ4e+YNheiozSsjD1sXS+YOIT9
36GwdW1n+OsKV2z4smNCqbN4rnwDl6vbMn92OkXbZovMJ6d5h9jpAXbs5baXeI/l4DPEyehoNQ2/
22oK1rdwCeZbXBhMFHWTcMLX/XtRNMY5bthDlAqPXROdlZL7oFE0noldFbG4YoX8qDowMx0qmcOL
TrfEgWKYE1mwc1N4GA6GbJ+5rAm2K+U+hNkHGsegvKMU+DlT76VgwtD51WfcEqesXOtxbnLSijbE
YteFS4NAazng5uwK1vAUcM1P8vCpzWtcRXUNd1TVt9SuXMx3M8mq4mueNG9WENl7S9VyG+feE0Vp
gDvMdmXU2bcNDQGEk4ZyNLUKaaRllg0Q3bE7yMKL/D5257J0b7Yy/5YwA+KgfIgzaMcMCYZ109ER
1DKuMFsOH+V0llF7JvCI/Q3fWrsf6HHftp0m/Bp5F95svHSUHtXdR+iHTzWWii4vb/gHHuYqZzqu
ZIKxKjD+zmr88HkJietuvaKmhlQTcpFUnvrlwiNXH24TCIbj6s49fOE/PKAUPBothd4siWQ87p1B
MH6ePxG/r8qEWFTTZrSeB5soZKJ2Nj9xN4F4paHhZGjCpQ4kMT/26ewl+4AH5Kf02SsC7FQ87N9N
4n4nPRPdotGPLR14aT/8U5ZxrTupeXzdGCEetGLAsJIRQVWQgqQayQPwl3ftNZQoPA6EFG1uyH9v
F1y7N5frmNxp1PlfNIWfpM3AK4kCHkVI7KBZ91THnycob8v1xw2at6xQ8EkoFOp7tOUi3yEUqf04
NAbOByiNnuEcDSUpheDwwWGCwwdptcYNtiUDoDQvGXshZlr5q8Mxk/axKwfe+Z3m589BRZ++V5YH
PdcMV0cm2gVymOcHbCzhWzRWPxnGyrDqUTiyl9FQ3KH9Q9FBC68N6oZQNxpH0DhMRw0TH/+pXehV
unAv0aCLvcNaDZ/D+AIprXdOiu4w2Ui8AI1fZO7sfA9ZWJQ55bztXg9UrjrhMTenTTDpl9YfGR9U
T4lFjUOp6G6f2+y1MFguB6gaYP95qX06QlWNLd4DmOJiWuwD2i4d23P3jI6eDLPbiayP9xFnPnxb
06YzzCcl20UP6A+xMz+kSX2nyeCFfol7WqibH+VPNkW2uiZoMiOCGpPm9zchCwV8d/RIwhUcTo4g
rbhUDgBu3wLs5hxczqQsNV5dPIIoZX02XsB3foV8BsotPutZ3Wyz+DGhQIM0hq9nJezM0EgNxmUD
A0amHAZ5L+G3R5O64T8+kV5exAHHvNVebX5IM6FXdvGQ+MlTzOuueFUcVpxGqEPOGTUyLaIbKRlA
N68PSwVpGlpPvjue0jjcGUxYjyb3dPKjrx2Lk0e5Tp/TczYKShStEOuze9Bi/nUxH/Pooku7Hra/
BTHhFOcqTf4KQZ6hFvmEPcxB0CN31dmsmn2Pmi0CMjTUWWAIxTzEz2NO8UPp5UczQfIHlWTxmFsH
lGn0+pHpEH0eK6UiIkIDuRQ/Ah9aUMFJ+OFtNAj91MN+qnkleMGmtCWCZj8XBkegWQN8smZ/XZYZ
Ip/T0w9VD8w/MQBIe83esCkt4LtB3B18Q7tb18PKjSeMwh3lLeFI/53LAkOdwTsNpBmroWDkU5Cn
5Mh7MPrxMzA7Rq++icF8eOiSbsv4f2e5NIj3ijEsZqfcfNMlNpt06Z+bxWeXdxVeOSxTBv3AU3aP
YX/HyzkyzIxx4wbpS1IGN+IZj6Vb8ycKXCifIzfjqUJZB1vYrUNOXu4s0/UUm+yNhjQ3vgQAX4Pb
PiTlAvJ1sI2wG3qC2lhDetHBtMbiD9cl8mO0cLLqugbgjpjEpGkdlXJ2Je8rSENqp0GyaaLaSTpd
DKe9lZX5LCeEkjk6jol/SPzigFPgGY8nNw6HZmCaWXeKWxUWerUVgI6DOth1ElemGmjkTfqHPJ5f
Ev6gjk7OTbv4UAijJS4Sx4S3dLZeeRrXaVtutKPoSByH93LmJaEFIlPOIXT01uJEoef4BjhcPve4
GYgKwUBeuFxxTBpFASPIZH1ulnSWExXbqWVCJnLnXhjWMRURNiP/OGbRygmnXWOaBpNClzAoGRWO
/YyysjTdTxPh/qx2RhI92XV5OOvco/UHKWrCsZkVmBSXv5kwi5t8iZjDzs7A6KWMg53TqmCj+vkg
9XTFhdvR+uX22EbaMzOJv4GffhYl1ptqNA4ZpzgStg5KPJJenOaKktsA8kdrpNs4xk8aZ4qBPXTT
rTUUGZf85tlkRXRpS8hyOaLvL/jlpnPcbRj7zCsqlBOznCc+z/E5S6fnMI0ZQQ+vbRW8OHN/HuFO
skk5Z5tzsDTcfx5t9MCZOOtlllypjvuYSliXQvFdWBhXtG1eC9fa+sj4kNdXId4tVZJ/7djOmv6J
iTns1/AShAE+IGuX9tZ+jOhF82oJg9MzBizncXH2B4MhVsvkpJw9Lo2lelOVCUA2wBI+RvVXRh3e
MGaPPReapZvn5rj0BtMfAuxfJv4/hLzfZBF6An7XvIr/GprQonJuIe9iFsyvZlDb1ypD4WewUS3W
CxqdCxyAOaPGJvF/0wlNtV6iq6J+Y+gA/NHvUIAAsMGr3s1mufOL9l57ggkUJAmuR/huvP4JPvY7
ZH+qa8w3V/H+ShDH5chJb46fnGY8uXVmb/IoF5+Nx7ksbucH28XHWNvJeeyKt47GtnXcswTIgFS8
JavwGPlNc57zEHmNKchK+dSNWeNSZmGskBUAlds+sdW6/OUo/ORwuiMrwB8urBjUkk1b2sjI5Fex
KM8N1Ty8niOgCotYFbWsPX3imRLg3UwWhpmxmNZMGrRNDWoCedzgxAICmZWBy8GtMHrvxBXsy3MG
C/CFhco8ShbNrsFlCxPJm51XyT3Fi8e917n7GMcwaSnWzTmsue07x6xBmehEfs75HgsZfzCWRD1s
ZpTbQcEOYjdwWDK3Kms/3JFqXdahAhppme69dmrpwu2IWFs+kNuZME0RHgYvOzSZ/9bBCY8K1Hkb
LP+mX1DTdjy+2vZMB4sVt8NTwWrJTb/fRliERd9TzmhB967Tf3wVT8SAnLPpmkeMNVgeAEQ/NXXB
yaSNj7EVRWDfaFxtZG4ehjz4p0PLZ3Q2o4VTGYzb1jvGlXVrA3XqGhymUUPJati357DHwZvlxUz/
DEZVezhaCGCRTFF3o+G3DIZwn/Oez2EO5c97imxGJdgTmK4o/DO+scR9uSAD9D/TUXQUpk+pCH4c
HEhQpyi1jHT3HHCppJFU43Q1T2zvOx3jdjOSaZ0nMKJ7N/3xceStFMnicSFWtHmI5mmA4gGTU9BR
tSo8dfcKc4/iQjJPmL8t/Zx2Jkj8ea94vI7MyAOeLi74eeowAJqLkxHSDBTN6c0CtcF/ixeNmljB
0opEUR11T2LLLnlzuuA9Ssr7FBU7/D9nO052aV5fZh+PZjm7cIZbLJja6V9Ego09ai1vw+S6AGLF
cuHzmfyWxtSwTXFjTpe4dFt2Ry0oaO8d+p9r6xoXKVX0JrsP9tmCU8TeYyZ6bM2GAHU7PphuDANr
uTZmiXihVHdf2+FNxsVV0wcAcwQBoPdAi1UMxvYGL8pGln1AJ5WiM9CjG1ql4lik8j5q97fEfJ7I
q0MlI7YYRA2Xuz/bYYidudfRhiKP9dLUlTbNc1OH7JpLcjNIaS22wk+hP7qSuawYmIMSDY9fDc4k
bQtcYPT3lAWd09lZl9mIpBy/4prcDEH7PmbluRyDbD+0lDfqf2XPxrEs4/a/iZOcFzPYaGxel6q+
aPRSn4HFXGarNIVDIcP2W0TmoTXzbRiWB/rZgYFYmh6n0oFaQEV45aPwGlizDGxvoKs4I1PiA3bE
eiAcJFdFzT+uq6VxwZt+ZY3bXpXZdUalCnPjKxAQThfcN0/H1i6XQVt0i+P4zkn9uTLQG5CNyeNa
xavFQJPWpcd2eY4cwtB0EuZ5vabR9I8kav6GVPpqJbzwvgeTxbZ+iFqdNXGwWSzSPQeWOAAkgsXP
6DAf427xsCRQSeLB6mon5H8HNzYsfcCBGsywy6ghmNUGhMqjdNW+8cuLF8+/BdEyppoGg4iA8zQ1
Z0Eu3ljBfZlvBybC4ZRcl88yacLLmMTbqXuVMZ1beCuBjD0WMz0tOrlX8wRuxYK+t5xPitICEjAw
NcBLSniyv4dTM+5UUv/mUclbSO2uZipKMZTOftzFoMkqGbVAYLJPrKnnOna3Pgf95VJvJcbGsRhT
UblCs/jeXLz/JDTjAkEbz57sznoy3nGJbP2W0LHEVuTQcGnMqDa9OlFxuiNo+AZX5GCZEc4Eso2k
NOsO0CeeV2jq7nV5IKeKoDhnstIw98MQ/ssbxRwYRSFxnsoQ10MKip+PJknCveps/MQkinLigsPk
n8ds3PGG/a36mO2fm01JebDnm5TnYbhbgXrAt8SD0pcWkbAloY1aqQzFHGFynxMjeTICCZ5Hhj03
dosha+0DPYpMJJOQaUMySTyqwKNwmW00ETRe7v3kVF+VydrlNcYNd8ubhruwKac2vUDsTgnoy/3s
hzh0gnnexKX1NDXVdQDvOtBtIoBf2mQO1wij0ApseD4YsKwiBajrGyyIOPDWLr3pGypbxaF3aXtv
LRyEOCe/rCl66MwE6buuzMcEsArWKjpDKuD/nNxvoGvpkjCraOP67WsFFsuEKdy99ojQPj8tkSzS
S8ODysN1VA/pJxYGLKs4FRLcESthe9z9WbDFsjR0oOoa93mssD2PPlTg6t2jrIG6Ze43wDWwAzE0
36DAMw5zGKbU8S03X8aIXopx2NL5ds/QnXhNiGvktyTGylUjHtrFn0bR916QrTeL7JBl9XcxWU8x
Dggs88zBFxG89RfZYniOSwZ3LI6vbquhe/qXxpvQ2jAysBZlU7jjA9vn9r+Wo3znVB+kE9CZaRrm
lz/I0L7M4w9kwFVlvoRGBxjpd07VZnKjV0mRCxftq5VGHE5aBMr4jUVkT5aB+L54cAIIsqhQjD+S
VT21tND725KRbM4T2Tpc5aOLQ5B/uXoFDZBB/CJuMCxhhrdhFOe6gtoY98MuUs/QoqD0xsm1SuQd
RyRz/xpXMkGQsXdewjZkeu8elk8E59yp4C0TUD/FPO8UWx/jBy6VfJ1Diu9mBKuTYONa2/ix11nj
LZRwVAPUjF3hG2+kNG8aHxT3c3LN4hJlxsJOYGUyfH5UJAUEKZ+P21E4JKovlaq/VkDEszFAIoJ5
PoVQPs5BUDO/jL29jOhrt2nExYxeBsYObfxBJuYpUtQl9JQq1+0rkVoEhOAAGAkqsXj0R+8iKtCO
5ZyWe2duv3LTk6+zpO3bM8mccYIugLOgNdspOBep7A2L3qGymd+3rd+v2c1/gBh/tUysScQ6t1zY
1KbQoKey+IwJ/eZWxZvsPLWyswm1vdNy2wjjISO2KIFDoeYiXo9+tDY6B/0vYpmMVbZnP93URbPr
PM/c2xGLLCk5R7fNTkQNh1a+MK92GrDl7WcQW99gUrdjHFJ0FD5m0RAQSZ9Wquj3ohr2OMTXcG4Y
2JGos/tXh0xLCkRPZc3d0RhDDK7J0SWgm9ZPrFNVjUcF75BHgUnVwGU2nx+Yqq8lLbeKX6PAaars
/gOVeN80NOPYfvySFOOD4BYQKHpxlrR7dKmi6KCXjcrA+SeNc+IPR0mAkUcyg/vmhvm3Pb+bEotb
b3Ozqnc4iVYx5RaJRGyMv2I3/1uN2S+BhxVlzxTM1vmyEDbvQbG8fXR0kozKbi1mWC9VsGTMU14y
YOjdby9dYJGJJJNWEDOEjFpu6yYihK0IKbDlbueiuClzYlxPCblCzdc5FAroONaR4saRrp/ex2AH
xMbMvpUNStLgzD9VyZnswVmJ+CcWxk5LXOQ5AaxuoJK66jhWT5euGW9NZB4FOVgJgWBdMIdn8b1w
x6JroBPbnPPvWBZ3iwUo0fnbwNuxCvzsGvf2N+VY0apjOSxbeGXZhIeedqGcj6b9owFtLfkKLjpc
egvXLJdqlBfWe77kUCawQsAVarZtrG2HHhCN4Ldre3FfHn0k2UdCNfSA48mg0GxdNdarQ7nOPMXo
tOAHmIVbqTlsHT+ltqRVW+3Yr1bpHOZZs2ZRIWJWtG9Ucvpu7Jk2v/5R4NVbdGCkv2nd8yCsvGVY
iRj6lHXZb8OXtiE+bK2CoHiJFXk8wB5oAPwsvlDUpjH/WWkmy7J1foeSB6iuMIsi6r5kAkt7v9D7
esnVFaeiRyVI4p/xl5NrRwjnvBNIjSuBbAcDm2JtMA2deus7JwS78EnjQv52ASWtDLBE5wCwpjjF
1yR4g904h6eUqfPIZDnyUqYpYfNqkY+EAun65kdneFsd27+Om/wK6g2PUCkv/khyvZYosssCD2Ce
ePmwkYF+yKhBMdrxQJiX5p9B7auiPVFib29B1Glz6fMSf0qflEaF79lPXDR53idLc0QeJKgXjMvL
lzFZj8z7mHuAvs/APYUzBxdGvxkNAcEs/qYFpMLlOsFNbQ/g6kjfHW+r/eMbw2fYBPt2qb0vW6B0
HOxk9tln3TZnPNPF0daO3OtYTG+WCDdYt0+LahqSKjJ1x5Ui4gPuTHqmuPtXbsh+mXMCULwixj7M
QlgvFYtw7OJjlyJ8kGX8ONveK6i2fdKh7I1u9U4shS9NzAW30Op9Iv+H/HthKn6OODoG8I7JMINQ
oSXcLLGjDpqDTdp9+INb7Gxd4VxjlxqGApdNZhobOxHfk5yAQUUDTOb8FkzVLWLeO3S0fJq8K0Fp
qpc6KDi42N4h08OeuaVgKIpPy6H/Rk7mi6R2t+AL3fku8Tu8rVsaBEMgfPx3Gr4JzFi0tKh9TfnN
O4jLpd8N+0TV895F0iAhovgyh4GjEAy/SV4y18ZcIuaf5diI3HUN2LjCsQHsrB6xctypSfwRRrgO
0vLHNuSNy6Kjih+KOt5dEWzrpHyVUkc7OQ7qaCT6nsnkPk1MWORA/2IFAd0IT4GiJVmNQMW5pX/0
glRTBjJqaBc353gjUXHwibmthDb+UA7EZUugicwSN2DPpB8yR1e5G7tTz5B+aFuxx4Ms4s/BA5eZ
NtS0GP/sUB4c3RytthTgH+cIDmG6ixb6hGr6pf6cTlfYVzBzKOrsquY7lXmx6qaJXVP/saLgUTEP
WUUVPbQ5/FIcT7RHSczPfhG/0BHQrUcik0aHAG31HWbUyHjyGNosx0fEVPeTaPE2siSLWQCbuMKh
Xg3xp1gIUHkwkkZPwH8aZ8tU19gZn5fXPnGzTxmJexS428FL2UVI04kQUEouQ2SlP0YO9DAl0dtG
1afpTd9Dyh3BSR8tslU4lBgmW9RLH3wLwOKEXmGHzhds9p+lDXZ5vdqE3rCBy4OV75eL1HKBqbkS
71QkPg06ZmqHZGYS8Ipyn9oPIa9lG9GhgWHgGg0+CD32DsjY02usWHYokw2wzECLbZuzgzGbRFd6
J2RzDtl3nbJDLuQBw8AWgKqnitPC7o+vbuX2mDD5a24iuIk+51LSHIMu+I0m1BzNwyFoqdPCeojS
6mU020+j9PauLnmsBTtmMO7NaKQ6rnsrnOLIsLpde07lXEbsf1CEyZFPEA642qPvtyVowUbjjgxy
Y5N76smq9Cv3o6cWEp9ZAjJJFwM+r4nHJCP/XzROt31VgrxxjRHuHwO2lkeY+ukAo5Sklr01ToYI
zlTW6YMp23vhxcXNQ/hPHKySlFSu7ZjgBCRAArF2u8phay11w0kPzkMlzoX8sQ+MSBM2pq91vSyT
JcE0n27qNO+vyNAvdUHxZVjxLlhBuMf6ugfiem4s69sc/atp1qh1HTpK65ABHuWzx6cak7ZejDsu
hVfdO5d+FmltwV/L8JSi791tSntwsYCoTervyK/OXpdwf6/rpw6JMJhjGPQdWyfeqcT+p33733L0
bN3oahu4AaMWspsVn8y6/2spUP41Yv3gxhSZyYNd1v7RyFuenuKv31FPnRRELkubV6bdwIT6caTz
GaamD6NjuIOW+Wu75bcVgevnbcRggzpvOAwEuVUOg4cFI1x1PhvNsqjjsfqFTEgiGOIotAz7dTla
jaX3IBYLEWgvkjJiW0tv40dc5WsSFtrJHsow3MVTc0TMH1aU4dDUmIPszSaLqbptn9AJgSMv9WIU
eWPPW3kO1stRcpLvOiaEdt699ALzotu/mpG60ct7WB5gHdpIoxwlxcAiRQmpYwu5yUJeE9VP4CPM
YBMo9THo9id2ir+DJohgelCqTH0JFx+QMabppXC6CwBGkmX0xiCQYoDj3pv0nNdrW/y1TM7HmUz/
AKLiR2uD99JjqG1OErdKAA6cD65HR2HAHwM0RBmpWUrXDh2zK3eamaqEz5ZXPvs6wNYce4/axI7b
qxF2EibPEAv82mUhrgbakOvp7gM/TESBmS85OVNxZj2G/e1ETy78u7Vwu5oVLHzWKGIlBSSbyMj2
nppxnGTXsB7uc8JVOrLjd+0OVKowUwJh0r7hqH0hwnQrm/Gc9XhpPHdCusaL3LoscNF0NFoZ48HF
IlYknFfcxHhTUINWqdd94csHgz+4GEiHvb00rHTBpeGUEUFFWM6NBsPdOiMHW3SfPCu4cCgIZBYw
5/BgKlMTSXPu6OfveUgMcBItddFRfht7n3p37IaF8ZxjhHUrEyCERZmpXk+l89hjgYoTa9xWyofq
YfK/1T3pJlrRGfE1uPMGJgRLPNLZ5tzoN6lvv2IDiaCvcaKN+lCfKZ7Uh8CezlYo/kzwMgcPiVcT
ump5OUeNczHrXkXOQHPockCo8fiIOP5e91RpWAUusbFQDPhtd19F9YcE7JR4SBsBnH9oPmtw5utp
SBhTMKdD0XhwBv87nOsbli7ARb7zsvypFA7TVS4k/ueINguHoVr20AUh6mGx+DpOPp/DasD+uXKH
6TAl1hGLS7NKJTiNublhew9oUAs36ZzflZVcF2uc7SdXpVCiOSgQsznHpkVxlZiKQwtkAgcBp/Zq
8QXzI51l276YAIZYOqlPoM6h4vuzTPuH9+pYjMZ9GVEoOBkSI0E4Mbo0IIa2GQfjLgvu9rIP9F9h
NT6Zer550xRC8oOCkFVvJiFjaBY3qwkfximhgoLFobLzhRpLepvzA2Oo8Jk9/kA0nIb24svH+mWm
ww7h9U4EFfNPejHHAB4MBV0MTkZ6DRZZbrnYIoactSrvFWJjxRq9rNVRS3jPHv4MfXxy8ZwRr9pO
i7NxKn6cINv24bxJ8upu+OT3Sij8SIlfYVJgOIj91zxDApfLV0KC71nORH78HIEigkATSuMQz83R
EWrnc6QoffM4dCXQvJLwJEulzc7V2ILVr7lXjXgRXfChG/m7rJEaSXBRWRnxXjpMTE7b0UzByM13
QLQk3IjD2L4GYfI4SnEYGkz58Yg3yvafTBH9iYb6uVXxH9N2mL7zPDl1eCjdwV37YZkDjwDt0Lc9
/Vh9wPgAflAmS7BJ9pXHF8GJdLzT07HVEbQgjXH3kPmZyYJVXE4JQyMVk+lO7+qyPDYmh6dMAwOQ
KnpYrp1uGtXbWJoXUzMCXzqobCvApURellwzu0xOiVMKZwCCwKPpy8ei4KIYW2feNRaUNN6kDoxO
5dg7YozEWNAJksr7545QQpd/E2T5LjKCf3PKNVrEwzGUwS3hG65H9grsMs9eF5zKKHlrCNdX2sH1
BS1kNB+QNE6Tmx/tgqkcCQKTCRdaxmH5dy4Tq37CNuLF+3AgeqzmY4V/2Hf0a+CGbyMLBmfsl77m
IFxwJIwk99XQeOsXTaKv/8Tzt1ER+fFjhjDy1ujsljHdmHPvh15s/r8Huw4jWm+Ihcfm0+RNuxSJ
DFgHfxrM96E5UnZG3hInCKHphK0dqF3F3C0e+svMQSlPGDlghlE8HjNypFWReEPCMkOPU3V7Vmn9
KFv/KrwZcK9zXPphl9cRIWSfa+daaBNY5rIpCv5Y+RVvEBjT0rpAzb3k1HiBJc+2DS8U3nGCdzpz
rv1QPNckD1eAR6n77ORzZUcPy00oGPud9CgoMMWGkc5XBS5sZGVgi3qrIn9lNkw0h1zeA5p2kzR6
hx1Cm0f01Pn9Y8AvAJL8eWyXpBssz5VcHqQkiUmS0hIQhek1Acmy3EaqdvyZq/FPx7nXXx7zVr8i
SNOiACCm6WoO1tml4eSECPHjZhaJK7/ce17xkTbMZRLnrIaBbjBx7zusclLfWygxOHe3BuUJPdnG
utDbIJNnw+fPmIT1TlJUg9fK2zINIhBpBqdoakOMuO1T7rAXmlwbPAtSgKB+GrZ8j4l+bikFR5j6
Vp3zhoiGzM5iPw3ds0VsFRRH+lQjVbGm8lBUAC+a5gnfHqhYA3Q2co3pn5cDdNWap6kbL62iJcGW
wEqIx64m6PqFGl/SYvhWGbZxT1jVSaTB/8eKfxNJRd+hWyTnbRH2cNEkIDkn8FnU1oPZcBMftJxO
TWFxs+XnCtl6YxdonGVfJmM4m51+C+WwD1JopuwAdKXwXYtcHCt+6OVBdrr4qZgz9sr5b+8Uu9CO
sfNI/b78sCmvn9BmiYrLqICELqkB5xA00beURKsi7IVBVXLXgJa4Ive1+z93GXcFcWg3/nDS+DrG
8kdbzrZw1btt0WNttKp+SOM84XJSDccy9P5MSiILDBQWC30esKhJo3/gvHlSLQcYMddvGCr2asGp
Vd2NNY5UxEBaHY0XynLfPIQivQpDYrlRwGcNQktb0BQjB7Vu4LyT/mD7YvvqrqHwP+bUAJPT1uvZ
j//p3Ge61gF58qdDZ3OdWm6/aWWsKyc42a59sBOmorLe2XJ8VmnIIj1yp5wW14RlhBclg62jyZ/N
jc2Fl+pt5m7tvSoJDVb4bURcP89jclK6/qil/qhaZazGRAP5sxybYXRXXbs5yUFsu4wXdfyYWvUz
Azg0hOHDE+Y9D3ABQqZ/SMbylnb+iwbAwiXdxnnBu9QL+ayqeGk6U79F6O6zgHxchHszdH1/XwHG
zejN3JhkY3dRZz6aFNLaM45jDDfI+EZ9V4LzDcA57OR1Cd2+O9Csk25m1+VGXIpgY3uIok2RjaRH
QchZUUoOeaTTAHbbMDt7rarDfxydx5LcuBZEv4gRNCBBbrt8VVd7qw2jjQQ60Puvn4NZvbeYkaZo
wGsyT1KbEjhIMdPW9yNaKSJcuuuSk6U321uMTID8vD/uUtwmHogWUaMzmHsmR5LpxhpOL2gd/Uev
9lxWPzX1b7+eUxTJWN/UxQ1YkDaWex+jCi3gbw4R62KFIn510mIDFvhbIt0chvgDeyi6ETYylSiv
o+3f+nx6Zha1YZRzL9d7v2NtWFcET47UYmjm4O0nTy0HQrfKF8JMT7JFvL9w0rI/JIRRnEfbPbB9
/hOjGyM+42BPfEbziTKVYD3kV16/JWfydsj73biiZo44QwagWdAIwAkBWSvRq9gg123wAUJgpZ3s
Xu+9mnOpXNv7fqWTCef0X9NYL3WY3zaeXTLdQgjA7iG2ZxIlC4CDLswpnGFTKWAaUaLPvDPI7lrn
JpMJ/BbLPdjMLCbNDkIRmkDeYYJKMe9Jkk6wCHBochbrFffe8lUKtHNWZsQc/CfdOA5EJjhfVuc+
TLzNxCy8hk6irqnVyhvpDncKvhMWJn/YS2hBfuZCPSYHnEVAIcSTz1dJ+TE+h+JNBvK3jGiPKWnH
PKthe3B36lkCtp8eqmy49/0SkUC7XDy32Q/DQrgyWj8/2WW9IqutgtnhjR2uTY99p7UmyS0O77ti
MWCsgdVl2qB5i/6vQiaPA6sW7nPV5s9ympj1+0zYRIMjZNArqZXQUf8/QD1t306e/d5MKPTEzLk1
dn55YVZ3tXL14/Y0xalieOfaANtTZmxF5Ow7l6iedsJOmgPc2gQJRi21NLPRCCQPHAbTNvA6Wqzk
3U7L+0Ak51Z732gZEFIMGISFrdR5atr+gJV0a0eSmTn01LuMgHLyo3ugSpAScR/rPjiokthMJu7V
rgQV9jDbXngnMA8wAEOFdaiKzgAxEr0fS9oLTDjPHsde57uvore/WJxgJMmdeud5HBrsUZ/Twg1x
cTos6Wd4qQiZjn0Fb34FwxAxe6twuLfRLnGJroX2v2uS+jVtg/uiah/wQvq8f+hEl6w/Cx08dfyC
0a45Q5djwKuSEw4xSLRHJBGFC4wN5e682d1OUcHQ0D6ZzWEv3AOKg2uE81pN8z30ukdgwkbRWmFP
wCaiCS1XWI8zBwgpIUQVylw0FZ7ChIScEH8EPCSEcUSel28Dn9xtxWAhsOTejvytlTbPVCs/DAW/
GSzy5pfGJlcw8F7m6N3GRLsJAEgD7QcH2Q7hXlvpt7JLExxRsZxWX4j+LwkgFsyWwXXKxK7Gk6t7
ZhtJ71085Ow6zm5FXmDym9/Cpjr5dMRYWIkHsdkltKTreLwQoy1/VqfWrC2i76ip3mPPvQbT+qH5
C7Rw8h05q0TPheB8qdaSOboK5oYza6cuFw9QxA51LMBcW6iTlluUauzmEX9WPYxt6TYt9nPqUWgj
Fa9eXYSU/cL12fjMF5Zkm7QYXvg9F70WT2PRvZHjepbtQvANZ3Hk6B8o3nyJg7PXqks9tg/QRADZ
hvqUsXF5lAK1TLtEPiU63DuX3213dcTkn3UhxizNe5AfkJgf26C8LMNKC9vVDKkZeTIgFHu+2R8e
wspcW2/rCnx0nk1iVJnOl2jNP9w+7nfemDwnYXrqgvkxDsTj4C2XeMCBZUVMQquGCMTZIuoishGc
hNNd6eenehgJE52IvZ4rvG626yr42hFqIaMSXMAsYbS2CHBEjWRuerktRJOcsiy49cSwr9PysQvx
o7uj/Ruv8zGq/T9exDa67unjETw8p3P27hKZ27os0Oqpf/GniDGoFl+TbZ8sotG9Wf51quHO6uXP
ZOtD7re3S9UT/cI2nwXBQwMuaiPAvF3DOrQpx9p7n3U/Dy6JQDpPsBAr+zR3cu+WrbuvxoUtuZ6L
2wk99NgEzyobbteGLnSp9NXwM5Vfn9ZKH4M8hTLrZVuDLrUy9zmwCLNwxoBwcc5vFfsMfxFJo/57
cXX/g5+o3iRO8FNFCBkqoCKAe/ZB7N/XJGtFkulT4gWwe+IfUUx/K5euo4umV03JFWlbHmDMZLsi
og9Os/S3lhNH/PgU1MSy5CgYB0hEKK7DYz+K2zKhWi6FwRCqr6lKcB6zXKrGR0Z7v7UXW5u8qb/K
GbmlQ46QClT+2k41HRobQmIxuVK+YqZWu7tJyxx2CkN1fzRzz7B6T0Vw8n2WT6FQRyTlsdlQPk1c
xMYdj8Ibzm0UW1uilpCOeIAm6/YDb9jriCsF1F8N0c5ejy6kBeOa3DY2nsJNBOCi7PlsRn32Xhbi
WnSpByKhhipklRefy40R8hK0AZ60JfyO1v7g1RCd1EKjmgDabJ320adYRZOTIyXvOMxU9F6loXpO
3fp3iP2rnPo/fS3uXc3ESQNo2lfD8v+F8RXKkn5JP9a++enxNVlyPE3R+Ieww5PTLXd8CLYcJ4ec
K9jrAkADOve7CmqSAPj84ZXyQU8FfkQ9AAZzf+KUrLlwulQpKybd3AsNJbX271Zf/DoWjN047S+B
iYnV1S/yf1xOdXUcNCU0iV4Xx5Fsz6r2TXlkYhP0tHcxjsyl/AncFYBS4/+JbIbWMJH2U0VwBzDS
B8/8IxFKyyX/22HewQ8LvLCZkmlXtNPbGhnlfzuf0ZNunHl8zWR/WhGlJ7pCTzJv2oyIEyQdVECa
o3SU67Rzl+wZpKF30zJpZWbKqDRBXS4jaULAw83SgmCyeblHxuV19ThPw5P5B4BtvaDlIoYAxSXr
yG3J4RqHzW7IgmMyDs9rpM4ySnbsZOJt0kMuzRKHGiolww/ZFUubxnr38gXUK4RpJAMiMQtPfBXo
5g4K5ZYoO2hMPgJwDJbMzEb1wrcCTKJQEr1WitIaWaHn7EVQVmLXhJadE4i31PHO8hcY/ZlDbJpf
OOlB4YSy3klMyPxPJEhaI9TNdQ6OBm62JXYcnmn14vSyj++xCtK3jnEiS8LjikzVjILsKLsfpG3m
BujQ0+QC0tG0vUTYqt8c6YzH9Ywz34IhNwX1c1elQt9KJCyoJFW6NjYvGHlvOPPbmuwxVuoSO7fI
uyjhwyYkG44x7+ct3h3GWBz8TY6GZnXzrU1qXIE3XFX1NZ7cqNq2HY3s1rI0+pNG4tPdxuOcDecm
Dez0q3HrQhosh8/iIFdLHz3FBRfxd1ABFGXcHca2HMelRWR8XisjHopKhjbbopiy/k4tIfpVkdKv
sXoXmbyNw7l5hbUrxI9InNz/8u2kXi5u7Md49+uxlKQAKRh/xKx5RsrYdPm8cZBqIuedZjcHbZJP
uGgm9pcvRHv5fDucEQGTmiIpzwDwpUUwXmCHx8xVo8MEv9VqWYDTDvy6LLVnxAPww+dj6VQ80bTj
YfcYx40Xf4ZlC+2LadCAoLZmSd2SpYv0DT0Pm0ieEKJiCsYPbc3JVOYl3tTSGhu+p6B38hsYFaSy
56UFl2onAwaDf6ukjOZtEHjC2Y+qpsKOsDyK5x7Dcslwu4sw+7UFmNPD4qQhecaVKhlSInHIf0Zl
aTQNkTsgQAQqIZvoLs8tLlFQJLbFFBm2GAyyzg8ZfRZ9/yrtzp/u2tqao1s2pCmP9tjkzrrxQ36l
QeP2VvzZqY4n42sJWZ42m6Yhuf4npQC5mXgTk1bJJtv1ad/Bpgm5F2ONy6KzOELyojBZuzq38D4v
PoiFh7rARfZTQ6FnnawWx2ihIt9eHcxzgSr5IszoYfrcwAS1/deNY2QcG5Wbh+0gQ0BlcJFYU+JG
mLtZga6wfP7KFPx6S6bAZrEYMbJ201Ng/bje6Pi3LSKQenqGdymX2myWPUyywiXY/XUdSt/FFLFI
e/wYB873974TAcaoLrcIWe0UFwir22xPlrstHEEMz6bpqO0wsLjVavNTM3zxFk9NVbsvweL03dMa
jlE7IykM5u4OL6ylXu0KyM2Rd3gGhqwg0sQoJtk4zv5We1xqcFzaoYCnhErkKm+8qV1RaeLRKjmg
wwooykQWTFNHf1KMyCsm62SK73GIl+1brysHzUHvtEvzJFXkhl+iH9qeSpIwOGQ+q+1khu6W2FX3
J2sZO3zP69ARteDy5Zz2vlsO7sJqGfnZj8LSFr45Sa2zDwp6Z3pAut7E8ZlCHU+pSmTHcmzq3cLi
X5kRsHY3gx+rCFpcL9hvzmneltFeppE9Pi++59I6c1otot3FYaxndBrMyxMiH1Bn5Ax+U5LGT8ME
uXSgZWmwzjNB5l8fgCfaXQ5XrVVxxZ5/LqPxdYhn0T/mJbMzj2qLHESS/PrZFRHOmkqQtJhaI961
myxZNfP2fmQslpP6aOcumWueC1Rki3IjMU5MzhoFYdhH/zduCwTLYM6aPNHYATs2vG9IHb3pcXIX
33CVEdOFTMwdy2M2DF2rtD7C2RniQ0yKvbnjU+nN+Tmz+C2kn9TVCKmKI8QwaUBsdZb/0MtI1ejh
UNdCqnO7rntPbHBuOHfBYsofrQJ7wqigfI/8LGVnXbqnp+PkJx23nIC62M0SM76INDgPRCGj007E
0GRe6linrnCwiezCoYFRDkmPqdGReUXSdWab3TcMG7NQIrf2FwyxfSJE99PnU1w+9PYoUZS5tpiR
0Gof13S04dDpy5c685fyibirfGlOVVc3DJ8XQ5lahN0xhlFRWd6XTHAAC87NIINLj4kWk28YOiGm
pzgSLFdvnC5Yg5awhVD0cD0rG2ok+r2MQYglBvin+1bkielLndTkUtMj1vgcvNYNYo2VGqQlYTIs
4hdnJxyG7ZLzIAMVD+Rw7A+s8Ni9B94Yx+yDLSbFZhKdzfIRv5UNVWUuEkWaYNPny3joaE/5PK52
JXr/Bl64R43b8Fkxm8dM4ia/cVrX8kFe1kkX6m2vHNtG6dUs8F2ONdG4/rLPl1j69d0kVUFzPWrf
V/VmHuylbrYNyoZpOVjpFA1/ZywNknk99rJsebbnGSXOxRsDYNQPVlK1RXOJPamqdt8VDICueWtj
zzl0JFP5/2CL2b5zQUM2pYCmQ8sX+to4fugTDDMDLNr3rk5DZ7c6QVkynk8gzphkXFcVqnlomniB
A76PsJeVI7q1AJ4/CslpYCZHcbD2/DdTAtb0UkPowRSCcJrZ3xZAY3mHMX0On2arRukKPocSgs2J
NQ2xd3B8kdBRu8hrx/RxJC2Hd2419tHRwT6qRxV7qOsy2Vn5cHA52xVDwCgLKd4hXCGtvWHlnWQY
CBAuL9V2dLs2+ZeISSUMQLq0ZpylFaYrxmhlo125wcCqrIEJzJh2bODaymMp1HYzYL4d289cPXRD
UaL0rFy7nopt0FhV6aN3LHjEc4v0Fcj240T6KioKDds2oiAQB10R6pMSIdrY9R3QqTTdwS3vaBLI
mgUankWON3/NfdIO3zkcUZOWElB/wQNI1x5EvlySrPvQslLrX9xQscld6pLZCg8IA1irA43CJFmz
isYf+c92w648yWnBqrz1AqgfFSdYWVvvc1WSIMO0pKhg0Ec1tqvIAlvt7IsOH/Z5VKvfYr6w4Dqv
jVL+jxMRkrMD4xAC7BLkhcxBqKA48HzXZfqQ2r6233ErLJgg2div7lPilt4iT12cQczAqOYMLdHC
M8br+WDhV6wP7dBXxMtT8PUcxf5YyeoeWWUS/+EgAeFDkGLRRd8e+0FMQ3JJ/7a9NfYYPHnF/fUS
sP1ow19sCDErMYisZM2gNC5iGFeFjOrkLa2HAZhSGQThRJZioOwJPYYlsi7Brrt0GNeaoWjTxyZO
0vW7DxoRrgdMR46QmLwc3ORbGMsJawo3rj1xj049LcYdFVyFJBWkuUvsbJJMAxOCDlAj8eB1jJVh
8DuE0S1Drv5oK7Zf1imedYWcIxmbPv6XIhiQ7s3IYQj8jQmZlzATD+NpXzdD76Un1da+HI/UA55l
bwTk8v5apmxRtn0DA6k4YY7t5IMLjXf8bOxGkmebp2p6s2yYdCQJu9OY6J3XSYliPmrG8DUugZj+
yVKh+CLhnlPE/9ZaghZiLF5VfLjB9gzhTzQ5KkdoGDFSpfaChsrOGHcQJxnpqI1gvKzj/61AQZVJ
fe9js6zes9bpHcH8wsx9N+niSELXJOVFAh5rzQeL0gNXiIo2/A/LZySFS8gBgWLMIiYsmlgT0tsM
tj0/z/BCOf3ruIyzZ4KeZlmztF6GDhGu4zey2lXS1+Mv5ZZKP7STlev3gFUIQV8lI54zJm3K625B
eCexR2xnZkkbdluILuq0FDEBnVlIpiaLYwZdJA+7hIMtnxa+QjcAJsmynPH/mvlKgyuF+4Mc2S/1
8ODQzUkEdHYi3C9KVlf/i1sgVzDJedFnJNXKjrGvDRgZWUyymO0RbE3ck9w7UHCK8W82ogkaGWpz
pT5Xr+n2HqJR0OfEPDqfPjuLlp6siSK2KDOOdfFmOZKOb+PEfo6AOgGZAvNnwGIYcnpFeY1VtYDL
AAl2qGod33Gvm6LYkPAds6wK5kWXfzOmjcAnKCWYEY2u7SH9XdPZrRmqLJFDbzkjy+StWLiWaCZx
BIcpOb+tu+rzotewP4ceUK4HAecEH5LSiIDuEmsBKzN5q40lPaNLX3q6u6r2m5ODsh7+o3ApzvC9
Wu7onoegqY1HfRYMxsHB6BLSTtKX2niJggWbhFv0PDZbrsQUfPF9UYQK24sWw7VYA4HdKC5zc5cz
ES/pCMApg46GaoFupAMvV4DBS2NV/w06K8ZeOzgmdU/oslJsyPDI4UdKw8VYENM0qpqbOu3KwqEg
o4wJLjNonSa7uDlPJOJ1j00o/usS9dS3CmH/kIUkkqD55vJOI14GZqj5OVFqBWkj8FXCRWBz3scD
T6lLZ7Dn1/Aa8MoTghvs+E+z87uiyWsvPFYjDtPXENs5Bs6mDx3vz5IHNjVZJzMHguecuQlzl3Li
cHdqbLObrIuXewVTJ+lAp7UIuglnRKlE8n1CJFwYRgw+jroFfd7chCghTJ65CzL5daLRXOnbIdlF
FcypRVk+qQ6EmjF+6RAML7dlRTYXjIguRhSJ+rss+0dAISE5EQ5zfp5w5qQquoggy5LD0olw+VuH
0tAeeNOy6JindRaiPlZzllfnILYD+xp0LZCnDbPFKQMyxmZXxze606P1i+Xa5gCskkwQnkO3UoFe
iYmIwLGdZWiUb8YqmTxk1h5/PSYH6It3oM8pAYOEHvUhU2NcPiYMquYvnPGmtYmnwCYqUabVulDa
kzgafhMoMfaP7D/qhrhVvehiq9oUbeINNyLPZnZVRRn9jq4esEqxVHE13OKRMc9DzafEk2a6Mqi/
9dSk4mMeQU8sWNPHaflEdxqHr7m/9hJFQm0HOuCyqya4J/F3lp9LmXYLEBeq/FZ8cmLGcAboybxg
YPikVRcBcIxYivjeCJr2RhLYOP/kQU57eiWQZ62R8y4ymv5y9hCSBkUwUz/FFKcUVKEf57J+Juwh
Eb9jLJqCBA1rpCEPVWjb91Enw9GCDBkq8tpLW9StzVQfCT78o9wfjSYF9Iuxb4P9Z8yzogqSFFED
iILe9taOYsPq+HiiFCMJ+0b6hZ0x0PODWSeb3lk03+xE2g1CtcJWU/Oc0bPmXM49+zFyQMKIKPQY
cbHyGHi/tu6QTsDTfSD5H5ZgwT9hBi/6Rh0qyymqexFnWf3YtsXSHBI76aCxVCM8Kio0UYHCXtj9
X3XddlhJZuTPuPlyvInNT8PHNrvDjl3bVIFV4ywPwg0ylgdM9bqWtE3SNlDIFKhWCHt1a6Ee2ZwE
/j9L9UMqyXEK6avQd5XT1OwqRwRzvVU9DhAGW52lyQpnXc26e2vXfClwQE4FYm49FHZy6VXiJhh4
E9yaZP5NL0FOR7tBQ5mXB8iK5K+sqxyizZxW1JlMnOr01ouk5538MsGfSqCQNWwy0jEoDhijQPif
GdXgAyjS36KFSlkTzuARp1wWV8fV3nlhLXzFCA8PO8ipx708KG6pBoOHJsW778RtYm6rXzHt7Nvg
KkUPlnqVxMveeHNbPgwaBmutaBHwyuDKa8ICBwkuN4AXvSjmferMZAk2/nIvROmZgSDDwU5AbbGD
uDt15ru+TRh03Dd1QkKFdGduQ3/uY3wEdEzrNq8qInBr0XukKHOonFThFv8SP032XgQrto37/i6Y
Yt422oDmp2Nmfxhp7L+KjqU2LFnJisjFgl7s7CaM7or/LVylDh7HwJnPutHBdzfR91aKrQLtSbIF
aoO+fEjt2xZg6DV0qvbLxVjA5KcYx5iXwcXNxy6YmfHE1CJKKkCobdp9Tky3XlameTuwQcWJprSB
6D5k/RZpYfEoEK/B1MS/c9BZ8Vq1S7z3/bk/eWCuYS1pVKws2u+TjsaTSKDkiByIra+NvY2cbPtW
cLgw0Cq8PYX1vEuztb/WWYfhdgnZayVN9wbUynsQDeqdeHSyDQIqnEmjVZNAK1qYVbBezEz4r7Vq
fVjWcUYkqolJkLOynvjXBPMCE4KQX5Mc0YEtPlKNakVO8IJQ2Z26CAwm7vCQMAl3zG6bvsLXHbFo
4uAg0nU1iZwKqROIfVbH2D+9/x2XA1Vo5btbEKo7UUl6ywrb2Sdq4kuyJtip5Pwn8cOnsaXVSAR9
LKhgmV5STx9jcIgsVnHaVS8V4AMjtx7t9opp+LMqCPIqwvJk9qFDUxAk7MMjhPQ2U4LHxHemcX6M
GRsOGegRPBhAK7i9rEnysr6XREAPTkAvGfY09MttqlhQWiM88ZYkRCAB8fKY+jjCQLGGCb+h7g5i
XE3Jx+goXoH+OcGv06z4+VgOAxocRIAFztrqYbkKLCprSk4x32AkvQdalCd7gfXQRtbBXwRgn2mb
xc2/tsQcGJO6QeQH7rp8fRFpdDDJ7W5GUJggEc9nYtMnEyJhOpEkv+0Td9fn9ZFT/dlhvwIPhBil
nu32tJOWuyOPzURdT1fHrh7ydt7mvCSL/TddvxKNwAzsB/nS28Qpd26Tv5bsv1AxL2Qdu3AtvaMf
lYeYO8uAbl+5vypGj+nYW7di616AjqzRMq6fnMdbnbZ3ckAZ0QD1rkhMMQYv2wmPNKW0vXJYcLDj
o6vfJ1MCE8SO6QUBwNw+CBvfElK8reyL4wKSHviTgcS53jMUKeIP1+zdIjyYBmzDx/dAssGhdVjZ
N0YcVH9X7p8p8XdZG55yMppslxioebV5KaP5d5RSb/rOv/IwXtNgIhDVvXVsoofW9cA5eOvN0cW1
nDuj0VQFXxLoMBfZ459xST7vQ3xS5Rq8k3n72XYkK4OViBec+957taRHMfeHHm60HrIDalcqDf/F
A8NfTe6bo8pXzl9Qwg3BK8sHRu9THNm70ZMoH3mUGYmhMkPebMGAgjUwwb1y1LRZmX0Nwv2ohvxF
R+GL+QeNPDfUEpqPhxE+3yazODJRZvLzRfzGttZfZHMeLeDHGsqIYreIjh/0cboLPPumjhAsyOFp
zb8yyz3DpTzUev5loHiE4Pc4VK9raO96PV2SMj3FrJwJ145DfxvEy2VmGzUH3kdk1JpOKW9GRaBV
FFDhjxaj+/bTXqIr1tZL6tQ/bT0h8vNNuMVtUPNjAv7hOXFJtkvYTK3HciWlk5zpwtbk/MC4m7hn
zvQboPyviR0qNMUjqlUvx0rdk2/hk/iJQRpne3rUvkb0OH9VS8GBN27aZj6g+HpI8Zx6QBl4Gmuy
eJz2YzRXnQMIRBzo/Ip5gcNKOI/PfUoUYp69lcgO/G6+Z8j3ZNv+XaTDXddYO38hkhsBIzOXTZ/V
B7P09wB12MFwj4zsi3AYkvvkoeZdm5H3JUzVipITTcvblJfKIBhglaNnja4hU2LhfRswkPCiLdrn
bdRmbC/bO4X5NvUqyPxIHMtfe1r3Ue4/OtDggzRE9tpvR65aVn0T635RA/4KNg1M9m6Dtti0sIQa
uZxVlh4SEi2MVBMq45U55M0QWAfPB3lXwTFHu1an4cEcGDPHd5P/87oOR7HgUEGbzrPCYIKNRJO/
tG5z9cnQsWz/yCBra47mhkRt5ptLP9wvcFO9NNjbowMwutzypp6rpvr/+UphhLDN+jC/fUAOZ4Am
ACjJluZs5HRw42DTVumLA6rcnjknMRc6xvnKW2queTY3t9Ti8Fyjk0z9J/ruk8exQL+ARHK5lk5g
iIxbdPb0Ss4OWcsWv8+JOe+xVdafSUXbrMasxNkH3vwl9jOsJ/ZmII/XceuzQ7cUsXACaTV8oxq8
hKnzvmIX5T/SkJq42Qt9eXXivNwV5AdhzTtzvffSygnkBaUe+gf2eMjrJTi3mb0DK1ZNb8StAhf8
FMweOgPnqKQCbYungT+v55Ajs+/i2y6gQ8JG2R2ae7KAjDC3t2EB6xqEccZuQvyw1T0F4feKhaXB
6lIz8udPeAnS8VEMyXNjh7elgnHPSp7y4WYMJ1bL8WG1OG1mtq5AWHAenewp2pr/H47Z2eYg6YJ6
j/u8Y2oxJ94mF7T/qCnCGQ4R3jWEI2gTyo1nvcEnuJNNeDBnmjmz8jqEdIWSlU84xQB/e/Qu5bRr
6TbycDUEmE8d99sCuWDB++kOYCc5PszXyqq+Tf2Q99C3prI9K8c7NngtzbX2PFCOGeTCya2eHNli
QMnsg8Ns82YQOKEbPmqqQSzjpjVqzcl/0QWLmiG4jt2ylyvE6CYb8NQ6YjumMV+/pU6OTT+8ZvyY
sFh2vuZuWdZTSIb66umDiNyrBo/tA7d35R1Dom1JbZFCw/ZDdK5odwfwGlamDw6hwKbu0DrdML4E
5OkepqW8lJ2/MS/cYi3YGxNmdFmiaEiWQDJhj+5E7R2MgqDMu2s4xbir8H3zVZ7H5TSN1Rkd5pvl
fsfUzV3r8EHFmlQxyMEuGIzL2cAIqgm/b1Ow6OS09nho2lmTyY6Uir+bCplDGGHoVERfPgEINyM3
lnyYKysfVjPXgII1SsZ9HYiL+br06WDW+/idGPP36NLRA5ZW8LgsAj1SehKL+Kha9VjgJ13pJtJR
n1dJjYJR4GIjdc9axObmr1ax+mDZeXRQZjKOyj4LOzqYr8qMWcDNutu+Mid5s/OTP1aRXV1eckPj
Zmq6NX4j89vMc09W3iHMntnw7AMeztIfXswVZtdy9cR6T71/6ErrT9aTYath5Hdh9ZSo6MmYhs2j
ywrppiMHwYnI5ZP13pymFSc8bOo7CTTD/LJkDdNNU7CAapxTQeCGyOc/yIN4XXo+asxiJoBZGrSp
w5FU2m+YyO5J/d3nHcZGNOw2lEerhPjsLc99v+AYKq9NDSExzp19jl3FHrAYYLFjzTHsCuA+XkeO
OBFpxnc3+whFqSJ98DmTHHcdEixZRKcqHB+B+uwnRRRHCK+z9rcNKkRT0cYiONoJPTnmJWdttsY/
5Cc4GO36ds0ISa6K88LltwImwpQLE5M4BBGkEWN0IpMgTJMI3lt/G04Mis19SfqR7pCrbv44B2XN
MmLu9ZPorOvxuQuJ5qCMsnxAlXH1XVPotp18TNP02ZwO5qPpe9FDy1WrEX0whXnoRm/bT+M5ouIY
WXswA0TAEZ6JXqaAyl+Ba5+ITIamvm79wdvPbgzSDwYUIQbz7F604ZogoWf9v1/wxfs0dEhUOfra
Xcr9ruPizF14yAxU3/01n2BQEEfjQCQO8/9ae2nK22aEo8CJyybrpphhLppyG9NbzGd91f2n4PPU
Dul10MiTeKSgDMKWNKSI/CD1AOo+O2U6v1jI7xsqNt/7Jo8domdw1yJiyorqWpefQx9jqpD0vSTs
EIu+18n62YTxfuHcjHS3sxnlmHLHnJt1ZrDbwAj4rJM3ByEDnfsY3o05ZXLkbZp1OUSJ9dzm2TVY
UwKJSNJqZQYkj4BvLFAF51I8e5eFT9iML9AYKaTKziQ6nb1wOqeTGeQo9peMf1Ed3BWmviOa0JQ/
Iuov5iYbw2KazwcIaRvFLNcclIVuHtt0+ojXaIdS/8wnh+xJ92uEYDCE410VeyfzXe6L4h1xgKE+
sCV5NnUJ1I9/LTPUYaLQXDrojuWrTd0vrLci5JokENd9AQt4fDMHWQ3CZezZPfAngqkyNzjoo1tz
srAqPTOa+WujZUN7sDffUuxCxJ2QZE2Hg0TzVifj1xi400GCQRmK4tMyxBieUnarJ9NihLraz3mP
zFgiFgR27JUz21tkMTScxN3v2xyjCkAnoh0JRIHJVimwdzXLEHBA9OlhXJ7rCv+r7V17SgLWibC5
018xOlRQHZPI9cBZoCgi4Tbt5eCd28Go45F6g897NIf/UJGuyv+a1nJQ66VCSwkB+P/XJSXsGWTq
xbzWbIdP7DTRDLkYE1vxHPN5b/uFMJ1oZyr2BTiSwylj3nemUg8OLuCbLuKr5mnMP3G3V02/H3FA
MrvcDl14O4bXlm7K+CRVy0ibfLWgQVKf598hlE0hq4MD7dORJEjMd0XgP89rcGp4f7VNeMiq9+Ho
7ZLA35uGTyzzxqVL031+adkihfR2rAxP84gRCdOeKBE9FyXzZ7WP0ubeAk5gvmg98OKBHyz1nSkD
M57TDMVeQMVYDHSthLVu+Sxvao58J0//sczcmw+veVpkBsmQu9qjazTPaNq9+brfaZ8WM5Fwyr2t
+fNc+oiALqlpcGfyjqJEv83n+IpYm/e7PEZyZEgmjgH2QRZwt5JMpKh4aaA+mUeBRce7OS5y3n5p
P1Zm2PYfZ2fS27ay7fuvcnDGj3hksb+45w1k9bQs23GbCeE4Dvu+56e/P+ZOsvkiCdBgIxtCwqZY
a1XVWv/Grdcor0+7n7Zs15KiwHLGegWwFyYztXXIcWbJiuoTa1I2NfomQMTGb0aHiNlU1EMLgN2m
S+mE9MGeYJ36/d0kfpCy5YqleCvrOphydTX9Pcx3lx54ftkAPZgcp5DgJnIt9iIp2IojjkBwwZ0+
Rr6EOnl4Y9B0TqHGTkaxSKzgGJZJTByDtWx8Zv+txN09Ssgc8dKlmof0Ef2lgfEbtTNshSchmUmP
yp+AHFpvPk95LQnsLXOZiWC5yvcq7e6TWj/oIYiX7DBtc6dllMYodFzkK6eRZnc4ogkH6YkCjJNF
A29hqsxJd/gBnWVv+XCYEsaSyTG9Luv4Tu+sO0p1CGYKDA6nLx1/dRReYoWMXT5mabeSRuVWth+U
NNiwI2T6YTqEjOPvTUrVG/jUfqps+aXybsqdTW08jkq4mnb9EikxZwbmZfdScorAKGyL6+bGF/YT
Zi88tSA2WQoZ5CkvCw4eGFhMhxqjGt6nQ6aUDN+mS01BN+2MXLYsKbW1aTvFDjAKEDkrTEFDorrj
kLIuw47mqktjI/b2CSWf0kqOtEshTZlLOfoA+L5nYQo49Eqm5gDwOEzHI1tgs2skS3USewVIPI7K
l8YpHoTxpyZVN4yKHafbKb0qY3nAb4fUaJc7Fuh9wFqL6j1N2HJj4Q2UVPKbBiXaJgvayLX49JgX
OuU0HcGpPLXpH43i07DHxxAcjlnS+MgOvpDuffQRA714TFhsaQ7tpu9AO/R75Oo46/j7XoTvJhoa
MRBBGsgbl13ixAxn1hkHstBq8JK3qebA4dlXbEcO3dspIUwpWDZ1ao/5ve6GeKKQ8opp1+GOayoJ
MfqCU4GBZsQGpssWaadd6A1vKiZttIyOtEMfpwNYHnNm5buwSVgLUVCYio6anQJvsjgr9IsuGV5r
AR6ckkafjEc/aX/g1LupO0B6vpk4mp2xD9P3qSo5BeutXRRLfwxep90UgBWkd+rk9+kYXOx0cjeg
KyyyoN00WfKAHfAjvxuMF9Vou21vO56p4X5gdx5Vu1hbVESYE0gLbqMYVUPoAQjlIaYwup/hRAUn
QKuSTSkb7jKJIvrHevJg0h8pdEW+9XV7C9SGRpd/kAPv0NTpD+pRW6P43zKFS5KcyFtTTbAarS+D
E0Uu1+yi4yMb9S/Ru3vFoiEesMW3q+o+zwsFXXNzH5XjfSJaZTnl28xqPhUvOIBM2avoFLi2+c3I
mn3lgldCPnUTUoOgtrhUE+k4lRanDWDcJlu6Nkhp9JTVXBf9Z1F4d5hwf1ourXsguCTV6qXw6eXU
FW1JuVePU6VGqfTltJ2CBIsjispSmGxHJQN3BxFYtVXIBAVy5KHjUstcUEJfDSSPIRPYi0XfaQDt
Lat5pLW0sGT1obAlVvXq94atQV24NL2XKRcKuXy1M3jZVJ46DoE++jPTBsRX9WPj5j+nY3jHekmr
5l7UzR0qdzitEedJnK0walmCD91XEU1/S0pVWkn167Q9VmNxBLB4S/I49F34M5X8I4oYt9xuQ6Xo
nebl0qCEgKjQT5PTlya676nuY3ora7+GsHqwiONUFfUW8idehVjGwm+5reXkNe3gaermtoiGo14M
rCa4bts689CNfw8a4DxHyfWdjU+pHDi6aT5UoeFIUfsMGPNAR/ajQyr395m7gzCGCRnLxbQZ+L1Q
o+OJnfy9XOcOAkrDGoenZ5QEXwzwgjeNGB+pMi4jSYX6FjlKiSUmlXnBGboGWjiVP1TVx4Ez3rYc
aCfp1ogtd1Mj6i5NRShWKj/sPpUav7ipnkf+R+Ygsqnl5TrI8UF2bA9mjQkcZqHqOsxb9zHI4bPW
7H/CApCrhHhtoq8VxVtVOZAVi38DBPe+qoYnDMyYNWxUzT4LHyQb/g2KF4eymeRKdO0zkLRt1bjw
Jm1pAWXwNkvTW7cP37oWxaKanoJmcdnMx9tJddji76D4/E4mBjT5KQiNInieTlRxJx49ZktS4EdB
n/q+bronxHwNwP3V3VRTgj5FjYCj6XQ2AspKX0V+RA6OaElG6ussAbqBQp/Fupw36RcHiB9SiUVS
ln5vh3CLMh6quQXNSxtBPajoTmeotyXJrBGVucihfSKimW+8uv2SjOo5sOtb11DvdEpBnWWvB850
Zqw+wKTbgP9cTTMnMxFp1irzoMqDueoy5WdmRA9hUC5rOxE4nY5HlTJi53t05or1dLZBif090Fvs
vzm4alr0kfbN0qTU2bU2Z0Jt76s54McEERMFXWt2IxpoQ2UyHVcEjEdUQdCowp58CF57Qyj4aKev
RQhUCADCD7BbTlXxea0oxB+oTd6sWHLg1Lx0Hk5fhoQyk151m8lIAQUi9dEFI6SUwXMPlm/hdVRJ
cBGBhdPU4U3hw4VMssrlrGhjDayEX6Mdv8Zp957oxlTTQFS2oruM+HHA6Uj7sjRM+6Qe45wg+5nq
4NpBNDwbeKKAgIGTBL5jEQAZgOEGLSKtbquBZhv4NqQXi+x9MCqg0slLZpQAiTqamKksgIoW+LCN
fowtpkV3fsrxpmE/G3oZbotghCwNOoiWhyFPJ2fd/jJzmCG+BbGmGj5UzlSAk3W6G/LKbMe1GLRH
U6nepnrYtCnWANGyo29vNSRepbRdAnfbDziUmXa06VnMaDlTLOI4PJWY+yIltTEtTCylFW2HojU6
zzVXNQHbxAJBtNR7Rat34+nysAz05K1s4hejxR0XdwJo8ABXjBJlFPIn5hQb/nsLfXtTlghXRiyJ
Ej0FD7EvC0oLFBh66RHYQ5rBVoWoNwUizmE8Ow6cyVOmqJvBtJ7slsqzDcdVSdBVMcWDii45mMwt
HjlULhOGveLckvrQ2mKUAE1M5uKxhhPV7MGIuEuRFgDeopojg7/ByhyfIBxu6PAnT4BnNgpLBcUE
7usvLZpvTco2KgtvBzO/F/jt1BgIRK2OGhLs5pECO2eYTKW157IWi/h2Wu6DrjtiRWIuQKDvWv6B
rarpSsrAk1MuTqCOrad11XPRMApru1tP26ypIgaXYgd+4daTpE2fUVHs7QRpV3/XWS1REW3luN+q
bK2nOzL7sLbSo/uK7XQmDVD57H1DjcP10s9YNQ6e1m81vX3RGvWjT1DStxMAwmxBGts7eDCZJz6r
v/BGuNqJzBnbMMnwU9MJGS+cwLcJzmVuB9Rt0mFqobfcVDrd1omozux5xTnmfghbf5kZ+Wb6h0oi
3kPksnapbO1tlCeoxIdHjx23a7FttQxUCChOhQZHG0rZeCEWN20+0QzJRqjbFDdWpZS3KBm/NKXd
bFKEymB7+w52FPECT6O3QHETFkA6sxUcPmoJCIYX67BqUsBgYX6rDKW3BURZPHIwCDdJ4LNLa/xD
o+b7Sg5+kZeMqYJcPVqBsapapd36cWLuFa16qRF7Rj1E2psxRmzCDO5SL/hSWuPbKEvIPsDtnpQU
sbt5T908RrGwuG0lgfx7ZeK2SCQfqD6ufbO4kyr/YZIIKa34HZ3/bVB0jzGSGZgCHgvN/cgEJ2JM
qUA8u/JLZKlPQ4zxX9ObHMMUXECmOAxFhljMuMUeE1COiWoQ5P2bXkbhlP3ME3bqmCBwvJXr8aHT
7Xs2ElSENe3nWExM/yZ9LIPmq/K7TTMiRhzolrqM7bG7n3rJpUc9W6eK0PBJIO2XrfHB93yPG8Rm
I4S9OPDi0S59cDBeW0aFKyJb/7U2uPfF6N+GQfFAUtopeXXf0Oma6rcm/SBfjtMNlgF3khhpCYoY
Y/HwyJqKkGyPymxNBVERD0Ndf8JUQKhE/ZIL/7YKkVFUA5UurxovQemBuLFINf4otlies3zQusFZ
4xtlN8QU8UGKoBr3FjKWFCi2EvbTQzXsoW/cTEeyaaa07bB2vZLtC461SgxjfeCgMPjyt1xCZkDn
tDe1RcD3pAsMix4SWuOwK54HD4I2i33Y0UtMorjYVpNwfZOCzxOdt05a/xCJaJWUzXuaxp882bfS
YBuCB8md0GWkfutlVRe/whAnJCoHSh/t0Ls+Rq2K41TOPiNSgOoNqaluCglMspTt5KF/hMcPXp9X
1fHtdYu9zp/95FZUig00GY6i7bYfKbMRxFqHXJs/SMiLRrdm6rM9qT/zjnZuFfjKhJ0BRIDCG828
tLbu3VQ+lGr9nDS0JYDrv0k6e+GeNrnCmg2bYtOmMBm1epvawKqGBj4DwDD1qBiKj5C8t7PYtHQC
ybTKsrFEbXbhtMeYHs2vPOpnkz8CGm1bF8ejm8KLpgKf/Yix49rPEOUwOV0kIeZdUYKwSxeS92Bg
rFJfeyC30oo0JzsuCALoGVUBLgeVzCE2NT+ARcKrsX9ElIIG33AXfTrNhg6hVqPtsdPQ4nxn8M7i
RraSYucC2noBHoHRfOfvhRbB15bfgiH8KUUaRY1I+WrDGOiZpONrUgxiEeRUmKWE1WyK8Ej496pQ
tyKnTKFYPZU4OcK8AtlXn0K5oj7mofFR98UPGrBvQUsVHNzlMfBMYwF9V79tlZQK41RZwmAQz5vi
JSthjihWQzLQwBPUiIsZRf19FKq/ABq0l7A0TIX/gBPvI0UKF2JLoCPCIhUcwsOvaQHFbC6hHRJT
RcvzZFMP8Vqv9JaeavdsoHJyE+lhceMa6AErJtRt0EA/U816q9hJu01yoMH5DmwOqr1R3LEFfijR
OKSaINWTJhHgsGkPO5bDd08xxqlO/dBy0vRbNpu60XXLtmnuatEcRdaiCAfrFFbaE6O8E0Hx3Mcm
FZ0WkzJbplpMgTGWlVetAkRc086wTTRAwRiabIfS19Asv3FS3xgwYFtq3W7g0heQ4pdSBI++FO6a
wH4c6GoNvrSqJM5/paSR29EwpauHSkwOCyzU9J2Gh7JHhkgL+VtcgzVzW/MhbvQDErf3qV3uJcnf
0Uw9jNgsTdCPO5SaX2AuIfjjZgcXWU28w4wb8dslLViJhkoU4Lu3sNK34K7v0tREKyz7GMn/jSG/
d7pF5U++ZSH90o3mKaCrsAggGLTCGOhXGHduHGz6kDazWaDAQbssjBEMy6rnstR+/Z5rVlysapGZ
yILL972q7u2W1gIo2PbGaCtMDUMX4l/6PWzCfRJLt5mpAEMY4XU0cUIFws9W6KynC462xwSbEJDP
/ZOCa/pC7ryfRY+1q1rHN1DOeGVZejGiNFzGg/oRYOV8sCgUov2w9aDu92kGXgRC+qY0m3bdQu/O
PBCzhhDYK6apU2XWrzSlcJdErUzVV4axhT5mBoLFDrunLlf7TaOoL0kc/8wFks61bqZMbIvuV+mv
4IEZjLoJ1ri3kPRvmzdaAbeRKXbDEN6z6fHvgfU2sIObd8Xtf9Z9vlYqGe/ndEda3UsdskvAVRBU
y3sWqLTCr6kzQWxiSNq/NChkLPxE0X7kZh8fU9+DPN2NRLYloXxogQK4xybA2vs6MofjJPRuRDEl
SKuLsC+KS0y6xkJf485QfnT5oP4K0Y5xyqCIn2KUJW4L+FzRUkOiDmSyS5qulIZPqkd0PbCjCcen
FK+5Vd14mJGgNPRZBpObZB7ow7sVZTlQGPA3OgYcKN17+N9YOjAw03W/kfe7yQlCOpIQu3esdWhg
E81vmqpl+6EYvSfJRD5AFBIS+z66mKjghLRCC+SpQera2UudlfVCaVrpbagMfYODoLfReZKFbxs7
PsZdZSdolhpgTcDpwzNE84FeNjs8bRw+fbujn6+gwfpKJXWj28F3uXC/eqtHsokjGUTqlQ/nUlEa
xyNLQ298yWguhF11RHG0IJuHA6tniQ5GQPux29ZwcVE7WBtFdEw1Wd56RvUBlf0zpEQOIfUeJ+AX
an/fLal/YJuwbRXpQ7LFU5NAp8srS3fEWCePCYS8O54u+NZW7SMmXsgzxlgXxAiG2Qa89VxpnwmQ
ZFuyY4A+wNaUghHWeK7Ax8IOkLikEmuzP1/IGlqvqEw+2Cpc8ixX1Q3/QyMvsj9qbIqXcde8gjwD
EGWMd5ZWvofMlLqNXgeqZfDfXkQL11ckm8JKN7FufLcscqIxSVNRjkfICIxnTKOBjnU7guJmQcCj
1xBYBdBttvTh1gw5aaqGvOrz8K4X6GXlHfyhsLWOtY41Mq5Bkc9xttATY58KmRO2kaIoY6S3XlAW
uKmaU/1OLdBspTTrIUUd4KAMvOen0tis6OZ9FxcYF2gH2fWg2YFLQRFFWRiV/Mg8gVQf6Stz5NCH
khQV0JBzl6mam4COhBuO+7IyvgV5etvKxdJCysu3SEdy2X5DanFDVtrFev6UGOn3oa8fbV+81/Cg
0C1R9lZVHahVPmDvvXMZq85C0KRN4v5ex/uJXXSqLXpq5lurU5Y6HS9qJvoG4RF6lSW8EjmRDrWd
vaWgNmoIBC7uwGMBfCrXeRy48rVkYaXGX0dP/8ZEyFON1Vszc1+Qud3mQUBOiYdjHBnPpucfGwZp
gSDHiBoNBmQQuoEnS09yoz8ZPsKnHHOe9Va21oZUYGjNP8jtp6xoEI3JC7rkw9qqVRpDlDii+NBX
8hEi90bJrFsamlT/LflXaEjbHmQYIEmmMMg7ir/siSlD5o3u2LFrQ5bwV1AFj5aUfaWSNt6Getos
o5pyiFXvEBrY6GaLmBusbHohBRw8t3wzJe1NG7pPu6bZrqQIZ5eT7ntNid6SlyGqoxCrJ8e17ElO
/a0Yxi1KQA8KQPAb7JDuxxpVE1pO6QIENLtDq8jRe9ShGSbBw6CBXPS9itrrcJAKHV1PqfwZG8AZ
u2QbG5AIqbyBcJLdd63sNtRs30ilR19qAa65DJwkvkkIZQ+422W4JCIo7wwaLfipy6wpocxhMNwx
b+iO1C5tIZCHaYceh0opFXnGmH4HUDKDKlQq6DBikB16z0FPpzdoylukwA+NNUK2rqHDVhltmKD8
jorTeJP21rsQxrcca8sF5IH7Sd4nH2S4uMmqs2ARmDlF3sHA/sPeUCl4DhJ0wAB0Yx0g0c+yGNgg
Quk0s77DhMYTI6/eEQxxoqh9SoMAZKnvWIX4YfXVWyqbT0zh1zahjaW5JshZicwwmMf/HVDBJ0jH
dNIueSqHztxC1jOXpoLua6+V390qBQoQdjKAvZyGClRJEqP0OpSqhGcAcjuWixjnv//1f//ff3/2
/+V9ZfdZPCCF/K+0Se6zIK2r//xb//e/sGObft39/M+/JQH9TjNl2ZL5/fPjEQ4nf0n5P7XXyWOC
o/1eLw++kR9smq9FrXycv7r296ubxj+vTkXa4JBdiH0F9RprOLZbEPcW1118eqU/Hn20qRF2Qy5o
IYXvuVE/NpnhXHfp6X3+uHRQaUitxNhQ2tBstn6mplsVivrq/NXNE6Oi/vPqkpKgiB2VaF3HCI60
nNPlqFr1hgEi16WfCMHp/I1ODb/45408yZXdsIzE3quaY9Jph7DMrhwh5Z+XRlaxEX3ui70Ws3Ws
XGknxdgqnX/uaXr8ZVKas0lpINsUCmEp+yxxf+SiWfnUDai6bE2YIBfucWJsDPufLxBJhJqtms0e
1doYiV6sTEnn55//RFAZ1j+vraqIqQhoM5PI+xcWI+pyHGJ0zMlsm/N3mJ7yLyNkTFPrjwnaynQt
0iZT9rFvHVRl3OVad6uaLsX0jNqUv52yHnTE3fnbnZixxiyO6S5wNg70qeyFHPyAQivH+FIqwKkn
2Bb5387f5tQ3mUV0qUADlUMz36typstLtGFTwIzxaC6vu/503z9GTTN1ui9Zme8NJfoVp0jbYTt4
4dmVKaj+9klmUd1HjUUdA3tnPewdK6lBdVVI4Xe3aRHfFCIE3dVuWDv2sQSC16UfkUQsJNe92fRQ
f7yZV6hUrM1o2IOEOSK3jVZ0Xl14s1MffxbqdlRnhqYGAzhaJDbKdFnWsJ7iaFXgT6ffX/cCs5CX
W87oquoNe5N4x7iiDNa1heXz+aufCEh9FuwmmmCFqKR+b3pDsKl1Nbhp1VHdDXbdXJhbp24xj/m6
MKnHNd2+ISlCUkZSYxDPUHGjC5/41A1mIc8XHotStls29zXlR1xFKzSnzfru/BCdiD19FuKW6kZV
rVQt5mhgWHu7x7NuxETl/NVPPfz0+x/zM2gVdEW0goevJe9g1nq2Dga/2JQVG9TrbjEL7sgK60JX
q2Yf5ih61q2yNWhhJHm0P3/9UwM0i+/Q7pOyK5Vmb+gD1L42llBEQ7vy/NWVE1GmzyK4RJgLs5Wx
3vsJjU13PQF7wgTkb7fM0nEF4xDsF5ClaJ2b4Y1UjzfMB9hpaNAGQF3FUgaleP5ZTr3pLOAt2IT4
txgJKmvyoyojmq1l120I9VmYS15lRa1XFns6Pf2K4xSGXepwKcxPrIraLMyROtbd1oAsXbsuCOWA
9p3nIS0GqQ61IDB5WfddUvFUF5FlX/hwJwZLm8U93lij0KMm32Ntai4yHQVXq0OJ9qpPoc2C3lJM
sK4ma7qXjtZCq4HVJWli35y/+qlJp82CPq20NlRQztgr2NVmw4fF7r9hv8VRamf5D6Kqj65/yIZx
WQQIV5g7lCGWCcjoysu3lartNPp+55/lRIbQZhmiQdoxaVrW5nAsDpEV71pXecwnhdjz1/89Cf6y
PmvTB/wjBVlCltUh1LP9ROCUEfFMm6G+QZ6vtI72oOeYgGgGEgOUmL0Ih2LI8qhXjjGE+B0qNehP
p21EZQAfsy+B0AuUk+KXAYyJop7txXrqriPLVel2BY0dPtUjq85u6Ma+ekZqX6Z2h6hUgsy5TduQ
tqPIbe4ypK2Nprc+hv0GOrNWbACg62Axe/UHEkuBcZ/lOU3hPs/yDXp+AS2RDondFp6GLEys39AT
wyWz9vupLhl7UMUi/CFAEr+CfAsCYL8dFoYeTggwxrybUW7S+nufihCA6zh2mgvH1UdiC0vhoWg/
kgKBCSzMUnBIF0b+7xsjbZY4a6BAma5F2r7ONCAHoSj0YkV5Vs1X191gljqR064rOxrUvWpzNEdD
cOAEJQ24Dlx3/Vk+ZHxzyky+use1r0nWDQT2Nceqvr6wOzmVQmZJ0SCqE2RAlX2linG4T1I5lCkI
DuhWXti/nwgudZYY4yxCwwWQ1T4NUHuCGKP2NB/LFrWjPPTEy1XjpM5SIZWyQVWRjdvjItYVy1rK
OmCFpdb5F85VJwZKnWVDWLCaikrFuPdQwKp3VWrAhRW5QLjk/BtMee8vOUKd5cMibpoMKTBw7wo+
zTLGFWjo4qRQQYRYuqpVHs/fZxqRv91nluxMFMrqypBpMrdK8lSWCTYtrchNCpOZD3OosPADS3EF
9QLRX0j2pwZv+v2P/JeHvopcUjbsO1eNt1oI0Amxk+fzL3Rqgs1i3JVRX2iNUuzDIQ2Rl9Ut2gRY
Y0GmaJUePZLztzmxSVJnkY50Z+cxncRe0TFx6JsKQ+XpcAoL0/Zo/9javZ1oxfv5u52aDbO496MS
U7jU6vcggqRdmAc4pHcBKLosM1fWla80C34pAWNYVTj9NbKEmAb9MP+Ql2MP31JXMA+1dUdHKWd9
/pVOfCcxSwTA7dxcK8p+D2zG2gYp3QMTNWNHwWTr+/lbnJhnYpYFPBrB46DgogKUIOpA0pjBLz9M
qtvrLj/LAZpaoelVkAP8xg32YxQF4FQiP3o9f/lTAzTLAFXaa7KSZN0e3uzYLLysAxUIX2W8ryDz
mBc2I6fuMv3+RyyacVv6jQBySxOlX2debb6ntQqKPtLlx/MvcuozzMIdFhwMcPA6+0ni9jUSOgFp
UZYYL6STacb8JYWJWcQLoZZ2giI6Xdx1r/UIWIWtvC8SyXzDblt+DHDs27dNORltZsvz73SqxiJm
8R8XqlYO1tDvczs5REGJJSSKXhtMboDi0QZFYN/Y9WPlFC2QXKmzhmWGIuM6co2v849walhnOaHV
DbTCK7Xbo5LRfzLEbge+GLTGhVf8+8ogrNn8syzTRhGuEo5VQ9vM6CxImA0gjPUhKrENs/gQevWF
e/09vwlrNgvRDzTdZnB7J4ay+wo2VIbhKPpXv89pRZBbQeRcM2qc9P8534U0dokfl8KRpO5HhEd8
BbLmukvP5qHXlVk4xpJwMk7ni0zp1PVI7+3CLP/75xbWbMLZWJKphqUKp1BhRGdyQTIQKF6df/ZT
H2A2mawO4evBrXsHu40bd7A+xdj/bKRyI2t2c1WqEfMGTxqMxth4pnAmEkGTFIeqw8kY5a3zr/D3
TCbM2YKSNCpnF9cWjgdtRW71QzAkBw8Q2PnLnxghc7aY2ENhWlFhGE7c2Dg7u2u+wEoDfrTAWvu6
b2zOVpQWuW0EwjBXVHz1vjTGbwhqXagZnRqd6bX+yPM5/uslSzj1YITWjqjFSShxhOxXUc4e0Gs9
P0in7jKLY0PBnb40NaJLL95BRz36ev08sceuu/wseIGuWL0VuIYzVuYxh1APXRpWTOptz1//1Dee
RbBkuIGCeK3q0I7BLBRI9+i+Cd3YulB3z9/iRBibszD2TQRytGwUTpQhc41f7S8/1i5M0VPXngWx
ZrWxAeS4dzCYIWP7lbksRzY+559cmfaB//86K+a9MCCwiMK6Fo+uRB81po2Y3rdPQSNtC6S6eiPf
0uPftSrwS1t8nr/piQk1742h+wr4Ysh6RxcGMN1MkvFztCq82qgKX3eLWWCjUgKKHQ0EHE3Tb10l
fwet+G7G5oWt+4mPMu+PeTFwLbT2hNP0raPU3XZA5+j8k5+YrvNeWDHqxmAPrXAqRgijJDW78+vE
XILnn2wumbfn73PqI8yi2q77qpcUPkI+9Dq6C0a1NxKhrC1TlS7c4tSrzCK7oIVeRUbaOy7AHXhO
obTEHshCXSnPlmmFss/5Vzn1NWYRrlDaq5SkGJzaV7QFhKQOhgqio+evfmqgZsGNGCHgdh/rosTo
Qsc3REmzPmtA3mC5et0tZjFea2hydcAAHJTE7xDQ2eeoVtiu8Xjd5WdnQLuUsfYxpI6TnmzvbX9A
j0qHVKhU8LavusW8AwY/AxBy73ZOOCb6HnKYv6zUwN6bGlT687f4+4lA6LOQVmwt19AfVx0DUSp8
xlAsXaHzjpTDZ2RLN2a1oXlx/lYnJpQ+W7Krzgy0oEoGJ0pRUNRaM9hKql1ehW1gpfnnqp0EslFU
yG47AdJABxC4IKFw57nw7NNV/pLQ9Vlcq4XO9kXjS8hNmy0rs5zESZrSsTP8QzIZD8DzY3QiLPRZ
cJtt56O5rnfkD69exwa6x7CqYE4OTXkhf5z6DLO4lusyxpoZhfuoARyGHpA/QdGN/kLdVTn1CrPI
tgsxQtA2FUekdwmEJcANCBq/Tio6cVnfeIlYJfLLJHE28eMLwLQWoDCkNReReemQdOodZ6EfSy2i
vammOEM69JhGgYLXjODS5uHkK85CH0Nyv1QDLu+q+LJ/Iku7ULXHxIP6jGeZ5R9Kk2PH8FvOhHc1
B30N3z3Xu5erZsm8ZVYC6rDLukN6ErLMozyWKCBEATZXpuoqFxL0iSGct8jMoZFNxJs71CTz4Vva
1N5XgojShTc4dfVZLhhqNRsiisyOrrePUih9mHZw3fZ93h4rDL+jL8TKAvcdKyltM6atQ064tHJN
mfEvqWDe8wrtTis0fFAcy87udRl1oLoxVqMsjmz4PhoVtboKm7rrvvQ0fn+cRXQzntwritbREgIF
JircPsmWlkZeFtelnHmnBxhp3riI6jh4tiG+YPg/ujLdVJb6fP4VTo3XLB+osemqsM87Bw3bTaOt
x8x0+APU6QJpWtj5/ZVzahb0+PTkvYSQg2Ojd7/poxLaba9nF4bp1IydxXyIq4yVyl7j6IYbObnh
vjdy1z+cH6MTF5+3esq+64uY7Q80xyrbWVYYvGos/JfatMo0BH+Zs/MmT1/FOWqgcYePpZTcKb3Z
3mKEjuGUAm8mt4XxnKOVP/kGhzeIWAMKHpU6cSTDsC9E5ak3nAU8HhqDq9OpdaTGgsSGnxsqZZdw
GCeWnHkHqBqAUaSp0TptUGE/gswEHLJspxTxdccHdbrxH2GYZ3oMi7hrnYA+O063R1kKICbo+77p
L3SXTg3Q9Psft2iJwCTqisaBNRuvkgxJIUy2Ly36p0ZotugnTRYnctt0DjDndo2dEJKvlRIjVYyq
03VzeBbn2BLgXaEWHXlRVCspaVBPsaAFnb/6iSyizoI7c9uwruumdZCFustNtOzlzEnU4KWW1Lsw
sHc2NowX7nVis6fOQn1y6kKpC0BgHMO+MhmtQ9Nq5qHuDWvZ97V14ZOf+Cjzvk6DKUDXel7l4G5y
h2THrzwatoliv54fshMzat7TSRVoXkVEVOAu46/zMmtuOhBL1+0PxCyg6wS0P4gdSPTakN0J3La3
EQyw6zapYvo0f0SDbfsya9/IPjiFEoDFe7ccsSFdXTcys3BGqQX7p5Jcjjcd9hEBXh+HWimQIDx/
/WkM/pJuxSyWp92H4dZhiy1o9iNJekTUDGWDy/HWcJWfnhp9nr/PqS+s/nOULC0SBgqtaGfrNsTc
Uu+Wuqv/uu7is3iWkVtIlI5PYIeaWMGhNm6wyTUuZNRTjz6LZxSWhQT7sHPgmaY7W0rQ8ig6eX3+
2U9F1iyCu0ZVzKqNOjboa2HCaA1G7BULq/q46vrKrICOMldEVTggtLz+VkPyrku8O3O8xO84MTjK
lAT/mP0EFhqkIUOfiSRdVaLFHUBzpeuG/jeu7I+ra2mQoFek1o5pTUyGFnU0b9Av5M5Tjz4L3ERv
IqlL7cbR6Ec5GbBLYNNZd11a+H0g++PRMVXyAw/vSydULXld0QTYwCq7FLYn1hhleqc/rp56qdwX
SKA6Bb4vq8BtE7Sqg6PmuwFkJB+BkgqPerTlL93wVJ1YmQXw2Kqcxk25R4TIHBEDiLENSwPkh/xS
kTZGIJArRdPhtjGltkQ3TGmWZadeYpqciJLfDds/3tdE2Sg3NKV2RFhvSxXj1TI7Dqb/cD5Ipk/+
lyz4ezP6x+WbIdHiTB4nRZoS12ETgfzEQpECfSs9v3JCzAIdxm0g68JnY0b5545ua//eN23+fP4N
TgyQPAvzWhMih3vN6Stu4R8a6InxG/pLAK8vLBWnbjELddHhrxii7eUk9EAl8MKIE92ruLacf4MT
4SjPVmkcfnIh15TTA2OE3ohD0FpTuuswfEKeBTvEtKSOTboomZ22v5pKJJ8lzPvVdc8+Ddkf88cC
5p+JmoO8jWT2J9CIcScSuIbnr35idsqzYMePy5KsMqc0oAQ3oM9/hGb1DZmI7yXGSBc+7qnRn4W3
79q2RHOBDV5alItQ9NAqh+tmvjxbnrNQo1ZYswQVhYUoLeg9NAJqU/lxfnhObGHk2focTYoaOWa1
mItqCIYpg77QY5weq1ggpK4Nk8TOhcrtqRCYxXAKRktHa7FyMCP4H86upElWlYn+IiMUBWVbY9ft
W1YPd94Y7044oOKEw6//Tn2rfrymjKhl9wLKJDOB5OQ5CQik0cTX/dNCmPPX7U95fxXQ1f5vPwIv
OKRpBhSaS6f+WjF+bjJK71lhD89dxtjLVZqpFOSSAesLM2Uap4xm7ZH7XR/F6IaPem1epAIP0JdF
zd+EGJMNCn9HiOLt/an/dNs671ofcxg+qlJIXiWOwBwdHguJP/tblITIdhmIWDHSu/sqpjBcFQri
FD3pnndRNB1OCkKl0BfKQGmdl8sBjQs5dBaSqyhC7d7jUpjR8F4OVfig6dzlslTpI2HqG6hegRdv
V2rc73oUhjc8lgSVp12l+0tL5v5LAqgUCMe7lQWxWMss7nLJhigIm/5SD1639xUaz7hgkGUA6v9Y
jhpkVxQ6n25e159vu4Dlc8xSbzvhmDnTsLukEYjLM9FNHz1nTO/B/nmu2Q2RCg3ie7fpLioRQ7qb
moh9HxS0Vle8y/LrzYuoIH4/17x3QEwfCdD0OuA5zL/cZxljg2Pg4Un6tm4vwRj4qI9Bd2/Y+SOB
DtntCSzRZxaTOfeVgMZxFANff6Ci3YBnHfSOYnd7eIttzPYJP2dsSXGovUze7G6LULu7hoKc8Pbo
7+4RWFkjdeTFGOWi9KKYO5+z5USp3Nfeq6NfxmxauatYMmBgpA5W47QioEYbLzlQ40vyBJHe3cTS
YVMNKwcBW7wZuSKrIg49rApL4JYQPCDPFF8EbG8J2lB+0iEIZKckWCn52BbEyBxBBZZLEJE4sUNT
qCBAMh6tR7dXwzK0WUOufD45o0ucONX+hymcX2Qb7u8b+mq6NyexbEhAV+riV7MSYBkP1BpirSfa
EgBmdwAATyEwp4sTl122dwFcqXX5R4GB8b5fbgSwmzOd1qkLozhQFUpT9JhAY7O5LwDMsrAkIDdu
C+rEXbacSV4/LAsIOzI0r43iezZMKxnUEgT+dcXfmJ8OnAVhNzixp8D/M7f9YQqdI0oDMzRP2fY+
SxnBrDXP0GcQOHHtjJ9R29iKQqzsxjbPNIKYQJ4WncJY4yaqIb5JT3m5dr+xuY8RvGzoIMIe4VcD
+LoVwyev/9Khcn7bJJb8ZtaBNSh2qI5mJ564PPh4VCjDZBNCjxOHGBAy3p7EYhyzCKwj2s5Lgtgi
ffCsW7aDmuzawctiHbOKSnkzlxrNu3Ed0GizjNNThZQTuOFK6rQYiFznfeOYgJs5cuywsGEIovJh
+SCT6NRU4qkH7a7QIG2+z0ZGADDqi4IBhxm3/rjFprO7+v/toW0mMtyeJS2oNnLOY4gdAYlAc4gd
Su87ut2y+1KQCX8Hn2XTQPMVXlRPD4zi7RbEdbd/vM13DO/vCqAQnAD0I31Y7dsKZC2crBxxbUtr
bFRkcUhHwaD0/5Q/V78lTunY3BWElujaq5rl55tVVHQ4iqFNtBPPOUQZr7shKJXX3gTfr615rllE
DQpBez2GHDvL9JxMHuqQm9Tv90OpH6Ba+izCIYaYIPgFx5U3TovNzMJqgy4nXpd5A97KDkKf+ps3
+J8DtKZu2znYQWZ1f3vZLfuBZ2xqKaKrB4C7hfxf6W1zP5130wDlBVGK6tz332/PYjkXmbXWrkV/
pkL7/CUN2SMn8k8HlvagB6p06o5Rn72MY7/yQbapjPim2O89yA2ry1g5caYJhFnarVT+R9H1D2Cx
j/NgDSZms50R7xTKwIvOQnWBfOOTqOQzLyOw/EJsfsbz+G3L2fzA2O/qIkmmgszqwqmod0tUfvYY
iLCFHOuDwPFmcMEhd3sqWwgZGUC6xB+XMoXLedPw3BcCNFyOWzv57o7xwU9jnPzQkeMw8Oy3F6dt
foEPZ9l7eJW7M16MHKPqcFJB0KhLAMjBN/CNt7KG2u5Igw/OAJ1exhhywu0PsbiYWcpNtFxm8JWo
i19n4D0rBneHVRrOuV9Ou/nKR0171W/KBZytt2e0LI1rmA4cFo5YGFUXoKgmwLCdNoeOiR9CDOW+
Ca7u92b3zaJZh07rYHen4mtGQTXKu3Ht6GD79UaOyaB6NEZJU1086Gd/yEPqfcQTb/J0+6f//wTy
n7cBz3WNk0MI8Q5/WRJEO/86Vc+8IA/zMO3DadpB0HpgXxvvtakOwqEnVjY/cGbfkTLbD8ErhQ5e
oP+5nvcmPNgWrrcl9CRT5xODVk7oolmDpSBTXLse2gxx/f8bKytVgJG3F2D4XTyOhBSNV62fZQXf
ZUkVrpGOCINuT8IXfekFnMNNLq1THMFl/mX2wzPotT/ftrcl65nFYuE7svQhd3jpSPY4dt4Lerte
NS8eO5b9uD2FzU5GJhqrPnersgVBKFh7QEsLqXmwHP68b3AjU/QtAegO7agXALB+JS558qS853e7
3KwODwMKMBp0EBcg7LLniM/zHsu9Rl717vpidCMJ1J2GIZxIo/jVQc3BLcFamIGldk+SMgLbcN1v
m1EHX+8wE2YzMkKtPDm3AQTmVARZ5jLIZrAOgvT69ujX2PxPzGJ0IyV4HigboMk7X5ql+AQBoueh
ybcDG37fHv5dH8XwRkpwUg78Qo/duK7yYwj02TXgp6g7eylkYW/P8f+n3Pe+wYhm2jQp83SWXmRy
4VxukTf2afIrK0+QINotkNJwQIQ9Od+yHqKd1bjrC4icrl6ybd9ohHsPknGtx2S85MHwhJ7rvQJX
CEmjb6wr7rmTwYzk3/lqagYQlk4OjxsyH8Z2eslHiMhmIAqReGGJ7is3YR4j3vtsGcBBU/I4zeBr
cw8B+IzLu+qiGN0I+AmkL13fVv1lYdFHz1fPge522rurgI9jDf+3kaBFTCYocoHmtJ3kVmQK6udl
snYtswRKZIShH1AcMtlSXfykeRpY9QVaQmBaHJ9vO7HFicxu4xqWL7wcW7M7sj8KMK8tWrwgCNVB
v6AOV6u77yZ02MiIR8rRFZVAG+FSJr77MI4C8uyOECs1LdvoRiBCFHvsW/DFXlgFQnKON1gNodXj
bQvZBjfCLJe6EzNX+aUImX/MHJAwlyntHu4b3YiwsvPTfNRpfnGDOjq0XMsjUfrz7cFtvmOEFXQK
o7Sq+ww7XXNxevWwaH2O3GUlO9gsY8SVouD4AKlSdlFSnqYs+A4+pHFlf7C0RfD/tBWXSraLjrJL
P4Pul0N9jz2QINg5Ubajab5bIG+2SH/PwV9eMpCT5w8QbJi8b6j77m+b7/89xu8keLP3mBReWLSh
zi4zRGVkcwJTg588VSOUwvCHjqvmNDcHP3vq6/MsxhjvCw+gvNhoZ9lUCd8u5S/gMrcELfz9vPWK
YTOEr6J/rfoUAtchVOT/yEJfGd2Gtj/2+fcl+DaO39vkeSq/Z9VrFBY7DI3JZu/bgus5ZoPCFjSb
lv0EnuURNxwONZG5+DSTdA/5y0PbJi9+AW04H2xxCVTRANSQzWZqDv0E/d9OXfARID3cRORD4vyd
9GUmH3sfkgsk3WlQiCZpeyqmwzCfZkedRRGenXY69rUHmuX//+hWrBFyWcjHuNl3fWWVd9wADoQW
mGOCDylDEKn78y5YvvbuVSz7HwdIKfxiLP4ioRAyqw3xfo2gn6xB7+CLtaKgJVJMmuKwyyAll9UZ
BKyVs+kGyBclFVB+QwU67BVvev/EE16nfnP273zVQjjDTS9tinb/BNKT+bRs0sj/mOTh2YMg3e15
bJ9iJENIGYQs4o24FDPkDXofwl+Q3Dq14Spxrm0GIyOCsB3yQd0iLjqALxQ6e40mSESwmn+5/QmW
xGI2ayfAReUVxSdkHERFImsgO8FVsLs9uu3nG1kRtG6DswD/EGsOd4LiVbHTNAWbZtGtvX9YdlWz
ZTsEOGR2yg7nmRq6FkUWj9T5KIvxHDKyssyWKcwObfAoLrLOax6jyfKhUuLBCzWYI8u90t3LXYYy
SYy1ZjPktLIonv2k3UNOETnHe3Cg57wSEpaVMHu0gyArC2+uw5gFSIHd+EwKdIeN9cr+ZBv+aro3
EadAfgPZIgGVW9DUbJpJR9f3LuSycHvbQO/WgVzOrhO/mQBYFx7Uk5PEjgaRoCiXX0W1QI0ihDDI
8AHcij+BL11rWrAEBTPiWgUVeJvQrB0H4RT9GLIO4qSQBpj5ymK8X+PG1xhhXSvXU2OaB3Hf8ANw
KP8UTfToFuRvudSnCk9L21Yn52Bu90PB/962oM2Lyb8tmEBSyhn7CV0Xxfg5y5xT2DtbPJM9dCpY
ORxej+HvbOLMCHeCZ9ScQUgjJhKMiT7klnLoQizzqRHVoXMWsgnD6Gs0tmtQQ9s3GceioXNzxEgx
xmPHf7l8PkYM0qRz1D5nUFJbCX+Lb5vd3MtSJG4dXc8cY/TYTsklYezVxavN7XWxDW+UGhqeV4EW
3hhDCJVDfDCv5C6rUq6gpghc4MpH2FzO7OKemyhCgTvoY+0XUA1fDmpOjklfn1K0r5XokC4m9dqn
1TYJx9fbX2YJI7O1eyiFK6Fo18e+g0Od7y9/+Oze580mgK8pkj4qJOljmaUPXQ5oQO7T5xId8G2k
D/f9fiMNNLn2tet7fTyW/cMyOFCWHlby/fVK+U6kmOg96jRCTdXUx2iv3tKe/0ByO+ZgkZEkeAK2
79PtL7D5lhHzUOkOppbLPhZVdWAl/3ZVp2bZGkWYJSmbcL2s0/2UhLyL0bLxAnW234TJA8hBH1Il
HwjBRYKXKwazfYkR6dzzh6UQYRf3fvB5qNuTK6EYrMuVaqIlc5ngvQIpSZV10sVl5U2HoIDcfTPN
fDvKhO3HdPiDLSF5nFhIt5VXFyv50vJRJoagkUJzF0j7uFrkB7oM/k6wsdlCR+/7XetvtpLNrtOP
kngqxov/yYFu1EbiRXDTL/LOLzBKJs6Yzy3upSpWCam+k2UY40y26LGkWbUS6e8bCX0Nxr7FvHBg
yk/OhZ8X/qNu3AhgC6qS9ENQhBDtucdULDAcbHLwbimGiJ9ZoZ6CDnKOTuk9NXJZceD3kyEzYV6C
Rw5EYVp+FhFkcQA4ZptOrz5avZ9PmG8cKAI/KaHUGUYwUrnNp/AbWcSr7Ph5ycc4Lbsvt41k+wgj
n0Rt5g1p20RnVlcNXt2ajpGNnzrhSr56P6Ews1sUDO8yY6MfnbUrfyct2w4jw9HLkx+LZvxJ6/zY
qLVik6W5mpkwoQQoZle2ZXQmU3Zp/HKve7V3IB48e8Fnr+13Sw69DYgSZVJvKaRHb9uQvZv6mRn0
3bQslHcFbKjrn5A/YxuaZns8ABwgEPt0ew7LOplxzziHEjDoDc8RhML2qVyONGi73e3BbR9gxDwf
QcPkzgq+1jCgh8irmgbo0LOu2bU0WDk72Ca5/v/NeT9AoXcqBTwh5CmFvCJED/0ZZZEJfUjHDpLb
KwnMZqlr1nkzT6lcQrpguDrBACWDpmn078VZZbW1DX/9/5vhkd4pCYQKz7h2gWW6+jJxtbJlWfKi
yQkahVVLUqh5nau8hDKr3zzNAuqHhbrTT41YZxAxw6uOF57HlH4gBQjv/PlY1eELL7sPtz3JZh0j
tbMw7ZnISXQepmr44QM4/5Qlc3q4PbolmRAjozMS8GVCXfGc8e65cPlRlclfouqXa0xD8ybOxum+
DzERUUsOPukkwVQsW4pNkpaPIkcN8fZ3WBbaBESNfpCSNGfhuaFoC4M+uoQGW4Ln7deuoajU3Z7F
shYmCEpmPAI96RCeC5rR5yXxvC34hqI7DWSEcwRqITym6GtCikpcb6bNIFS6v/3TLZufiXhaimYA
Y17OztxFFZem3hEcZb/LCu29BG24+r4zKDP7TPM6bVsG7TrU9YXYSNZvpYtqB2+qh/s+xNjFaZaC
XDksMUHuvoY9OsOKSPycZ6gQQHK6psty52IbsV0MXbMEA6NncLxHZ4gO5S9uU9Ur4AibwxphDal0
QvqiDs9dmec9ZLE7lNi5W/+GIFS/Jltm81cjuofI7SZoY9JzIB0BbCY49mUp3RWXslyXmYk7wvUy
naKxCc9ahI94hv2bDtGW5ONz7bGXcPLPS+F/ZoOGdq/6fXv137+DMBN4BIIyIuYlpGfV8PqQDHWw
SbNu2C1hAP1E1wsevWKs9gHUwfYVGPJWnM6SJs1WU0nS1oVuIqJnysNX6HHOu2Jeun4zRYN7cpPi
t+q8ab8ErbgLYuVSEzJQJ4WbS1bSM5MVdLvcnnQblkA+fcW9LQ5o9rembgKZmMilZwgJDy/Q63F+
As6BN5kqWnvotlntOvWbjT0THmTz8oCd1QzqsKnoHnhfXuYgPPhNiEaCpD9BBPa+HcDseQWw3Jv1
0tOzrlrAOCkUkdVFDMGn245nCSUTzCTdTDReT+jZ7eZhT8nsnzo6qt3t0S0nORPDVBRLP7j5jMX+
DD2wDprh6bgJovIZMOXT7Sls620kHI1SY1OUAT3LEAT1NAq7wzI3HiRVq/S+Dcw10o1oK9VqtBSe
x6nsD8QDNygfxBoc9P0PoCaYCd3wAYE+NPKx43xKanIWMznWiXvXj6cmmgmYTAmFK6T7jhUutOfx
SulId+0FxvbjjftA2/Sp0vVCz6Jz3F1KAv/Ex7Hc9X6yRq/4vodSE8JEoek9Z2yiZ69n+O1dM22V
gKLsbfd5//xA+XXWN7GMAgmnkyvpuenDbc3aM4q7YIfzhzMbfAgVpSv44v8Dvf9b9aPc2N/nSre1
V1SYyHe3XiqLh6WrPkPVWCA15Z8cIY+ZmrftMLBNwLojFQ1EE50D3pseIWLwgmcuCDTfRyNBTcSR
WKirxoqSM3SWnaPj1OVJRtDfbq7A+9uWtbmGEZghgWAESQg5z736A0jBJdH1ZWq6lfKWzS2MoATU
iCkvWsjZDbLx+xjK7utUav3z9o+3jG6CjVoFWi9AnILzJJSzLQs6bvTYLPc5nYnQDlwgYGnpBGco
El0l4cOXvk7/RC14CRO3/RXOYmXzsH2GEZ5+CyC7OzbB2c/G/qqT+IFVy9N9JjKO9Q4oQzt0RNJz
75QpZOaZfOBtsVZ/t3iPiWTK0jbxaI7RKyyC1MkJTN9/h6r6cd+PvxrsTdgPlMJ9WE3Piev8afP8
O3Q7Xm8PbfvlRqAnqfD8VuKXk6j+TGYZR56Gcop3Xx2OmkoJ/ZKklUozcp5Alor2yDR7rHi1Bmuw
eYwRtTJJxzAPFDn3dTtsQPfZQ4dB/rltGousCI5h/zY7AHwUTVqJdxbM0buoZmDkLXYdkaeg99Fm
TrYQEDksuv4KnPxhniSYuOXayfP9wwg1oU5ak6WY2jqAnol8bvt+z0n2u4bkPffTtc5Ay+KbUCY1
4GqucWc/ewG/ytmg941BG24zKn+tJGBZIRPNQ6NeAeagg3PY9dXRbyt37yNzrGQM2wcYUb1Ab7jt
QJcKjXLvt5/Jj064/EK9/eW2B9iGv/7/Tdy1WR1xlL+9M5Snx+8uwSqQMIt+VGD3X+mCs9nHCO0W
Ui8tTjzknLnujlWFC8Bwmq2Yx+ZDRnDX/Zi5iaj8c7tUJ6iibfIW2lF5hBcDV971GkFNWA64F2ov
gL+c3SV4Qi36Eb3Qn8Egv/IJNvsYEU70mCeiGb2zh5vLHqxlaPscerlyHLeNbkR41fCMzwGMErl4
Rimn6p88VyuGsYxtYnFqNsnC9xoPlQv6hwuciergcNsvbUNfr3pv/LIiY6iatCUozM/Z1sucP2rw
jrfHtvi8Cb+J2lZn/jiTsw9KoR2EIrtdG7TAuKbNGujN9vONqHVKNPc3hfDP3K+e8ob9APPm19u/
3ja0EbHKb5Gq+5Gc626SG9dtgO6Z3GHF7pZ4MtE2EHaIWh5JcqaRKD+rUoT72aHDx4CS9uDq+u99
H2GE7dJIYCvqgZy7BBoeVed7GxWtXoJsJjIqalMzdrIEWc557CE+34KNx+F9vmIh2+BGuAYg92ny
psGGjLLanoMo7TCx6s99djGidXZbSKWi9+fcCXTzpsFw0tP85a6xTehMqrIy7L0e0cqzYJ9wt9tQ
we+rYgIC/e+AxT1ZBBm4xs5C+3QTzfRvpeu125HFK028jO55yRYwvJ1nyNGewHv+g0Z82Fdzk23d
bO0tzZIXTIiM6EQmQNjlnmkVnYPMPwRDsAeueeXi//7NFmIl/7bQ3BQjNDzHKr7ealsvjTmpDjMO
JLL2XibFVrbb978iMncrwOmjDgTkdezq6lfb18cK/SuRHzzc9iLb8Ib7d2kbeKBvV3Huzxs9/Sjo
l1as1QrfX+fIxI+mmV6YQ8s6Hrrwi9bgxJuDz2r0HqALufLG+H6tMDL3rCKjufYqreIs6I+ukp84
+ALBqV1sMpA3lmw40mqN8sWy4iaQNFGjqFSWybgZAOAn4UNLunzDsxzyef5HyBPedYKI/rOh9XgR
FBWrYgVJ5XyTZzrPcItNspWrve07rsv1ZjPmUwgiYXBPxlEdVVCaGH46UX4BUPwPb/y4hyrMXb5l
4kqVv/ARd3wZV7I7OkFyGof0I0/9w+3hbZ9xzehvPqNNl2omblHHnqv2vaifqrw/oIHsu8/VBy7I
7vY0Fic28aRtL3gvUIkGhrDLIeadDoDxtekJVYbXRC1rpJfv70MRMza5vHYHbHRJHTtjtnzMRtWi
fznvVzYiy5tLZMJH67l1yyghddwW4kyJbnYdFmKS+altylftL8dpYg9N7R94v3ZTsC2Qsft5s+Ol
kRYqllX0IALvC/okHsDs+gLqxL3i6cq3WVKYuREOaA8WTpGl8RjOXzuaH2XVvfZAq99ef9vwxk44
VIxqdHSqmLf5Hq9i31lQPnees5LAbMNfjffGi7Ne54HXIgHPMvnmpM3nMKmfISq2kktswxux3hUk
DOksVRzJ4cu4kH8EQEy+G6yUXS1ea0JFfR35KGTUKh5U+pI7y6PumjVYvW3s6//fWMZHjbAoVani
KhH8J5l85/NI8+7PfctqbN9UL2XWhVEdq+oK4ItqL5kONJ8YeluLvCufbk9j+QiTzG7J5RiMCfj5
wZ72Qzjlz6pMVvKfbWjDPjNYd3kyTDIeGagQ/SArjmA/X6u02EY37JPhbJnoLhRxUZP6BAZ+evDH
YC3bWVLDfzjswN08SlmXcTu03rEYguLYlFN+LMLA2bkLBZqdATV2ew0saLTIhDk6dVWkGh3mcVaF
xRNIVZKPmZyrvS+CaDcMvtiSqAu3tBrbQ1hX5Y6wcviY1vOaBJ7FmCbbZ0TxnOW41RUrWrubimu6
ncb7KNfcyIQKc5WBnpchCHPHaTZqkmg88w8VRQ838T7OvbNiR9tXGPlcczTquKJQ8Yjmlk0OZZnN
fG07ur1Kln3WhAnLvBIkCYsqngf2OZnDA0qZ+7qsdgkP1+r1tjmMXF7XOkRREiFDIvKlHtvNiMPO
VKJzZ1llTLe5tpHQQxBKD7WgZSy85ltaecBbLjGUOCBxCUHTRq3sG5bFMCWdtJtQb+7nMp7CotiA
YJ5thvXFsGwbJmJ3AFJGuaqq4qWXHzQI5jeKhh8kOMFuL7bl15uI3XkOWZ+UtIqTReqjcmf3GEQQ
ZL1vdGOZ50RVpJ1JHgcuWNaTpPwJ+biVApzFMiY547JIArKNtIhnZwk3kQ9p9bT/B/xxz/f9dmPD
ZoHf9gDb1HEILqlN59dyWybhGhLNEgAmOyM4GR1/SgV2vQZsfVBs+Kd11AkUdeWmIvquxx/cRf+9
cXdQZiQkFVUc6qIPdnQCMQKAe0P57T4T/Wdruqr0Sa9E01D2KpJ+p+ZVDU6bgYxjeDEsrBhJX8Zg
aN73Vf408+WJg111485rWDfbHMad21NONZchKWM+80PK+Y7m0TFv2TnzlofbJrJ5qZGqWZhfL3hB
GQMK9JSlNRmPXcqW+VMNiqTk6+1JLEFsoq1Btu4NLmCAcTb0HspbQLTWz2PIZH/f6dJEmcoKHJlB
zYq4hJjrru3LD6gerz01XJPBfwEDkYkrBZdfxopJlzFkwKDN5GADqGU1nUVfRRuNk8FWCqfecrkK
CrDYywSbZpmPrazOS7DvMfp9TIP5g3AWvZKYLN9j4tI5EVmpG0iZ9RLNuiT5ppU86dnZDSqP8z5/
VFmzhqmxfInJL927CwvyAHucBHn6Xiq24Qtnh/vc6ho2b8794BBnTl93NahRdXp0SSB3WtI1BVzb
T79GzJvRm5Ywf6hUBQLTYtx5UP3a6blbo3+2xJ2pcgTEp9/jWb2OO+4+pUJemGjYppH+7rZt+PtO
awLTK2TRmYUuzs2QQSkSuKenP3Vzd2jUuGllBYk/8dEFN8zt6WyfY2RDWAeljxK1j7akX8pBAF0M
eVSwsq4cYmzjG5nQ1ap10O5Sx1lYF/uBeIDgqcoHSsetf93+BEtYmNjrAjyGpdszGae5/NCS6mvf
uGfX1d89H/XIdPxcpmsSWrapDMcdl3SGSM5Yxs5cfxNLeepQSc2D8iPzptegqwDPq4+3v8rixSYs
O50C3UZJ6ZxTh096Mw9VCz4XUFys+JntU67zvokSWaJsULVIjvNSQ0e1OwKu85ToFv0uzqNP6R4X
phVEs+1TjN18Vi2nboIFKkTyjQv+kVf9Gluxxb9MNZ8y4QQVm0jGS9n+yvPiJJL2Jccn3LcKhvtq
nRaSVg2Gr7Lc2SwCGLIkSue105rNNOYuDqs0Y89l7Ibk2jA5Bu4Ghr9T5jQygdiOm7vAFcE8bdP8
ghIYisHXe0qRf75tH4v5TdQ1Gk+y2S9QAA7C8sBntllAI7ep2uCf2+NbDlImvBp4q6auF4zPiH5V
VfCRqOlL05NTVrdr7C6WNTDxzo23TFmaZUVcDRxskq4sdtF4Zxs0YNP/jjPUFmtwLmQ4bqYabf2D
GjZj1rKVe5DN/kYUR2D3bMs2yv9ffELyObgMUCk/u/MOaoKbBy9Pi1qIIgZAA0oQlZds8Bi29kpo
+/XG5tPoiDhejxzkj+kuhVLJhuW4tExslcvGtrZG/NI0bUY2YW25GwUbVtXfOkFXbri2X2/Ertb1
qGQzF7EqvPSQBUW5dcZlwmGDrHU7vj9FaCKbHU48P8xRRHN6b3rqsR/slWT6ZZi8Nf4q2xTX/eHN
PqCgkQHJshEr7HfTnix1tBdk7E4diC13t4P4/UUITYJGsoCIqvMqXKiLJtBbSVQICIQsQYx0e4L3
CzKhCXCWvE4bnMDyWI902YUBm/cTrejzNIJDETiIbltJHMXvm+xqyDcG88NQLDoccGVRyZm54wZq
INumko90ki9U5yuZz2a06//fTKNoNXTRpLO48dQnVCL+tr238gW2oY39+MqOgbp7W8TpkGkQqKQE
5LFdurttH5tDGUE9QsnPQXMubimK/9Gk3WcB/yDd4b50HZoUjHMVcIhP4WZCgvrRB2P7BhpOaw+z
Nk8yYtpFQZyoEadvtPFB+dD3TqiMPQ5Fclz8+jyE7YqRLEtgoqNdMde6mXB796L2T5knA0jA8zX5
dNvgRkg3XtGETUiLWOeo6C3jt5znd6aL6Gq4N245p4GciQqKOPO7fUCCD4kvvuti7eHa9tONA3Y4
hKRvFC/AUIccMZYj+C+le6/VjdCl1JkXLnrsBnS6QowA/ORlusZMbXH86PpNb0yTlF2YEk2KGDX6
L1FbvYZF8q2T4dPtuLKZxojauU7zKAedTkwY+oCKpMl2PQW/3H2jG1HroQzP5hzbwAhlqdd5Cdyv
HhnlXTeAMDK2YU6rKsWNvwROQOkzK6PhWYx1P9/5442o9VDAmbohLIAT4DHu5+dmGNdeySyramKe
q6ggmYpgmGZwv4manVhFP7n9WqukbXgjVkcPheYS3LVxUxXlJu/AWcXSf1ix1sZt8RoT69yCSrhH
Es5j3MPl/KgArY4ekf/HNbU+2wRGxEa+MwEjM+F8GzCxK1to6oKJdy3Z28xz/f+bmJrqRXEpr6ks
SNiuEsp/0Dz57Xbt39t+b5vACNqy4RIqcFMR99Fy6JKFbfzJfepQQbhvfCNqB2jLqWxxEbVT6+0D
z/f3BamDna6C+a5KQWjix5hoKaUsxR1JgkNsI3hG/6D8nK8Jw9tW2Ahep+I+A9CriFtQe+C0g5fB
hd8lJuWGJoCs6kCtEbS4HrFCPHuLem3qAW+C04NqsteSy+fby2BBx4QmikyPeEDN2g5nnj7aLrLd
6zb8qVt5ABF9uvEc6GSm089Q8HYDmZ2H27NanMuEk+k6WhgkH8u4S1xvF6TK37UeZEsBZl5Tnn7/
ghyaSLJRL4pk17Ocm1Ic3LtHABv2DhFPDQj+bn+FbQojwsNBS/Ag+1h/IugLuOLRoIum1+OYpvRl
RmnncHsem7WMWK+DOWuDHLUWT+Ku6U3tsO3YwPEOTUJxH517aMKlKZshHxMovAmQ9kvqtn8FHlhH
yr/e/gZLrJhQshDno6zJcNWBKMWwa7oh20LX8t4fb2zSuYwG7GxYbHDdLA+JO7gf+kGhPA8w78oi
2BbbCHYfjcz5LHsgIL3sIeLse1Q4l6xiTzX11rZUm5GM7VqQMBWwTBGLPECLA5iEwu+QJU5fb6/B
dev877NPaKLF0L8uG03bMm7E8AU8LOBpJCR/7DoJyolq0ahuN+NR0pGvBIjFcU0kNZ3HfMh9LWPI
EIgn8JRnz2oRxY7wVSEXy7KYeOoWvOpSgp8PdTxwdnbpmYbDDpSUT32h7/yK69Rvtlq9FE7KAL+K
cYQddzkNyhP1eLpjSt1ZCPgPlqxF25UEpjpOenT5h9VQbuf/cXYly43jSvCLGMEVJK/UYtkW5d63
C6L79TQI7iC4gPj6l+qTB2OIETraB1BYqlCoysosIV96e99t22Bc5Wk4LEAYwX9Ago3vmmj9Ocu2
BZPm9O32Byzn1qQdbJu1ThOqsQnJXO4cAgbQoF/qjSDWtsWGcbsC7QkNGctLweJxxxfQSoeUfiko
B7TSCzbiEcsD10QSoRUlCttyQUI4pQcR93u0Wp7bCrw7U5MeYrFFaWtbK8PG19VLFj92y0tQCtge
D/vd6hbqeHsn/hZU37BxE0pUQuUzHiIAnDvA4SD2elj8Yce9Dy35UPh65/S/yhma2n36jAbCkzt9
0mW4G4uvfVedGrXsSjE+rOFdaIjYVBKOB1cPSL1XFwld+KeUx/WLLFK5MVfLuTCVhFeISPbSRYk8
YcmxitLHxFfPUTWe3G6LidKyWSbSaFo64pZBWV8a2g3RThDhRujcH4KtxlHLB0xIDRvmsg96VKlp
2O9j0h55sAW/tBxoE37JtdKug742VP+QwwJ9LdTBePkQkcRTbTb783h0/Fmvh1oHI6P72wfQMiFT
YrjQpFubCtck88hjWXhnL202KqaW68vUF14gSU0cb6gvE3Ur8LHycS8CiGj5tScOKSi/dstQsF0/
Bel9DwgTqukHclAVx/Yva8pBJ++qZ6UTuoFasC2VEVGAt7GMx7JHmhwSTCcSMZDwzB2/Lytiwtga
QZNZ4AF6WWXz2ECwBUY/bHW3WH66iWGbEz06/YpUr6zW4JSwWGcKolyHu85QcD0Ary7cAiSAHZ6H
yLx3y2PoqROIXjbuEtsPv/qSV0NHThyXgcAPH4LqtwTUvPE2g1CLPzIBZp5fI3XZdPjZhIHXd3jq
CH8gqvxL9nh7ZSw3uQkvc0GIiy7wqrqQkhc71hbzjvp6fEwB2vl0+xO2FTLe5SDniwJgCKsLuPTZ
Fz2gBpv5UH/cIqiwjW/c5sSjwRxyyi+N47B2N6+DdDM3om6xEe1Y/J5J9pkEzUJkVJWXpKDnLire
ObI59379AMnwo17u9dzGPQ5ZA9ysUKy54BHWHCs6NVkB4fD97V2wbLSJL2sn8HjguXENCDtkLkL+
lMbVHxDc3VWii03EVAFuzYjFMb8UwBD6Qfd7YaDhQr1r4272rsfljTjEhEnxAhBO0CbhckbTcxip
JaM94io5X3RKf1zxzZNTf4WI7x7cZOfe83fh5P1p/Prz7QW0GONfpcFXhh5DTjCtB1GBJDxKfoId
B0oqCY+Cl1JPyXdKuqm8z42bqsdL2CQMY5YX7YPWArRd6Zn0Y3xXY3psoqrmslkcUJXyC/OTotlN
kHj8oet13HpyWtbJxClEfjroUtX8QuOe7UQkf6Mn5yXpil+MxBsXt8XkTaxCDL5zxaaUXyKIDp4i
AmS+EzS/b2+0zVIMf8UUmlfAfFtelBw/di17WitQcNbBxvpb1seUa25J36nR9/lF4vJcB+fZI+G7
pgx2Y7iVibbNwIgD/J4B4pcg072s1VHNyLqpMvxfQof73q8mlDRCLbNNJ0DC0csf7UFz8KFTqJHI
Od54/lmaTGITT1pqskBYxEEuPfXCgx+53kWySf+OKZkP/eQUD+hjgPgEFUm/I8Hi70ZfoDdure9S
1XZjE1/qTzNvpp7jjajJV8enHwYQv9w+YJbTa6Lo2mBNRkLwNq+V02XdHEzHBC+Nw+3R30Y1xqZ4
cy1EWdUCm9NK1AY6X/xmLf9V8ytoOfq6aHIeevfHWtdfbn/Pctj+g55b5nWlDh4c4RBR8OL0wVx+
ocj8kYOY5UI2PmNbtOv/X7nfxUcW0ZlWLBrtvukKwJjeYcnGDW8b3DB58DdHRTMzflE6/dzLdc2i
CFSP9y2QEZ/EaxouZYNsQyrc8rgAp7lLW/K/RZAtaJLFpfy1oldrk3igABPgbf7rUrxpeO8OKRhZ
0w8UTSZ3zsKIThBkqSkBufgFLBhd5rbDkSTsZXTdjbKB5RiZ8LlpCYEN6xDFdTx6ApvZPxDROUVx
tbHDtuGvS/dqiWY6o3YGcbHLpJf44SoOvPcn6h1AYFMdb++zZRdM+JkbeUscUawQem+Oqp8PQRl8
b4mTE7rFzmI5p//h19TQS+xXzS7RFB6DLnxw9IbHtf14wwICSiJdoPh00SBdWOquzXgdPSyIssLJ
ufMbhiGgl64Zaw5yh7Gp9F6OIDG80uFm3AF9IHiit+TRk7cjRde4/hK5CCeuqZOvYSsA4pZ83waR
OEYEKh9xEo0QEkVbggZh4oZx2PbFMA6griIJC3TyOiIfWdK861Lx4fapentoEOL/++BWVeu3JFRO
Ps9lsReinfYd7zbSaW/vOpjS/z14Mkwp8UFvlsOVfmtk0QMQ2L2DFtqXtk82DNs2geur6pXlBX3k
lyIYnBwSHDSjg+9ljfS8u1aemHi0InZBk7a2Th6L0DvW7SgPiE3kRqz2ttcgJv9vNEwBjWZVXILW
PzZinjOZzJ+0WA63N/ftlyUxCT0rHZAKTE7FJSqGpyGAxGLVPYBI86NKvS+Tv5XDtW2BYdxhIwI2
+0tx8RcXWmTSnaBLkqiNRbKNbph11wjduB4mMXZ9vZvcod+z7aqrbXTDmEM91HhqY4MTvfKvFSCs
+8QndAOfZ9tgw3DLQXhuOZcORC15BDak9l1f9et+Wt0N87VYmIk+g9IJSJHHGKIwrH/ntNMzWqMO
gG+U2exuVWMsp8hk6Cw0mhDTonDyyau+QnXxnCz9qeuR/BuTD04/3FXPICYeTU3aJ2ruiotD/FMf
1F9DuT6ztlFg+qdyXyT8y22rsGy5qT+c9Kxsr1iOy7Is+jAFgTy1qeduRAK21boehVf+KA2aJAoX
jM7ErzH6vfJfPujlxmQ/0j/3/f7rvF59wfEmMIJ6iCYRBZ9Bjnfikdj48ZaHEUkMU+7nuPGI5xTo
56LxAc/I9OC5gJY2SN09Vc4wApTiindDnc67IG7LA4lhj9Mshoe7JmeiO5BTFoSNDFQGwqsfaZlE
J68Yov3t0S32aMI4EiAGE7dOnVw1nEBXDhr2wM8ueyAvutPtT9hOl+GuxoCBQXNlxWXtC4mVKedj
oJA9uj26zd4Nd7USyHKtyHMCIZQ8ze047QsFgs2ye2bJuLFIthkYTsvxcHxFmBSXxOWo9c3NsKO9
v4Uys2yBicIjLasX5oTY4LrA4/RDH067UPP77muTczSdllgtnseg6t42GRv9r0EhNrJCb8d9xATg
ucAzpU6FsVVUnpZo+Y5yOpIFQAGV8fJljJznOBm3uEctG22qA1/1nqowmdgFOKY6m+Bm98iuir1T
zsPzghzYffZmSgSXS+OoCpIGl3j1pl0EEopdmLifb59Wy0mKr/9/5amqitTMn1p28Z2aZE4v9W4a
/a2o2HaSDF/lOT7kjRWWaBzbT+46ffVxH81h9O32j7cNbxgy69JGhHXtgCexLR9Cr2+ewbOZnvmc
iI1Mje0ThjUnXjssjTuzS5tCuTvgl5mPZ3TSbAQHtgNrGHKHyNLv3QSxfaP/tE73Lii933UUHRu9
vBTe8D7Qy4bPsMzEBK+BAyFdKs938hECgtlcMchqds+qUBt3tmUq5Gomr04SRGdTMtY1uwSR2pdu
+Ej1XGZYso8xVGcq0T6w5U6JA5MKzZ+8taS1n4L2d83Wcj6hH33jfrUYhIlZqwLWlx2q3Dm6P7/p
lsbHMV7u43dChu/fa9TwZF6qYk3zuPXaXY8i+n5uarbhWW07bJgDgDihQAXVAZW3PEC67ytN6mPp
6vsKncQkPWugwzyAh9/JUWKJP3O8nt9Bd97ZApZb/CkxbGHlS5xoz6F5lzK9g9gkGgaSqdu7q1gh
ar/VVmzZYBOxlkDesHF6xOMraYbHoOw43ovOFkGYbfSrdbyygknHjNcTrKwZJhrs8NpSxy6tN3tm
LHv8nzp247kDmOzTvEGPZoz2UjGpXOgthV+LEZvYkZkE/hCi3IToKzn1fM5Ux0+9o/YMwoJcJgCE
+xue1RKFB4a/IKUvA+nhU9Jfn64Aorlw87GXu8ahD5Pj/L59R9hmdF3IVxsiXFkOcoV0FHFRjBog
EybW9IW0/ppJbzrywn3Q7tbuW46wiRxc1MpQWdM0L3ACKs4/Ul40med3T1RtpXot62bysBLf95PE
c8DBCpQVbJJkY+g/BGt7LGjxDuCcYcOd2CZjrBy41lquILSWx5M4tqzcd0J/S3iStzO5LylLoqsZ
vdqdqzRnWrpBmtM+PnulPPoLfQCa+vPtzbdYiwkiHFuncBpSQikVV9+QlYAlyZ1IC15k0xyEG0fM
ZvOG303TpRwKKLPkc63GXRcP/yTdsvUesg1uBCABkvlQ3JiTnPoFgQBBESia9W3ffblviQyv6w1X
AVlgkfKqQjmNDoyedCOio+vJeqOv33JiTfygj/cPH0aS5n2dXlIGBVHRtpkI6btrZMBl8P72VCxL
ZUID14jrda4nmkvhhe6OtiFbD60cOrYxEctxMtGBZdqDXoMqSNVetX3EULlHhdJXpthM7gv2TXRg
7NOpDsFCkbNJfRgc99saRhuZLos9m+C9Rc/VWqLFJ0dR80Tj8FcH2Jl2JRji7rQ3E6nnoHuashnK
wRwi3uC+lxmoArMF/mLDJ9m22AigtAbnatB32IFiaHZDX7O8j7ytwrxtfw1DBvymreayhPuGOmMF
9vi5K7OaNwDsBrGQy0aIabuSrpN75fQKLmQ310mSJ15PAP2MH1PolWrXf3IYO+pUnq5iTrdt4u0p
oTfJ+BYAjr3f1m4+DUm1U44aMoe7l6EM97c/8PaORKYHXwZfCBVRDXW5oiHZ0q3qeZwU/XTf8MaG
N2NIk3BxwTo+9WF5kEKCIg4XUvrnvvGNLcejaEabAnOhCAYU8b6Py2g98Z6o+1I1kYkBB59GEUwp
XXPQ0iK4GV3B6wfWtbS5y2NEJiizDUmyMK/V+RzV/5uC4qdQ8UaIZtlbE5I54sU4JFrqvJEieAIl
1gyEVbBFimM7msbNI8CIWlQq1XnZtvXBH4m/CyB9cCpaPd13OM2bp+0pAko0GkJ42OHgCwoICPE3
5YGuZ/C/eDTgaf5tW+2cpmusPJ1zpJORgyi9Xdet7V4BLHhKXFftNIm8bHASsV9oDzH7oSLP0+QP
EFGrYhQZogB6ancdZPNuchsWMu7HOscDB2wt41LMT2XTtPcdBfNe6vUseFJynVdeUnqnpZJhuCOA
NWyFtZazZoL7IPHKXN0plZfhDEcFVb5nBZbcw32rY7hB5g+FnGuIF9SoAgs//CHQZryx8jaZKPPW
Y55C3auCD3FRTALNncp5GB84XkxuXewKN5RZL6unJaYfWYVCUwn4h3OnvtJ/EOyOF/dAw+l8LMg8
7/uUKRdo4d6fN5bOYqYmYB0RdFrJFTbkeNUZ4NRTHSKf6t8r4WSyCaerHguedjqvK/2nIf6Bq/CP
TKJ3t3fe8vPNB3Pt6hr15wI/n6XiqPxuOJY+1x99PDzuu2PNR/NE57bvwV2fh7PUx7CX/XGqfecw
j+s/tydhMQ7zrVyNwu+EwBeoGOtD5UBFvUK5Z+MA25bo+v9X8YjbVH0qwkaDcsMZj2U6hFk4tPOu
QS16Y4nejj0jE2S+zE3ny7pSueNPaq90fSxiP9pN3QTJ8/uwMVFgxAprUPCmKxqVV0pWOxlw7zRC
0XkjfLbtgREpuM7QUFfVyLb4XS5g8nsVyvvaviMTYF77yBtInSy57xTs/bik3QOkSrcqFbafbty0
TutCqr4may4G5fzSQUu/Eim3iKUso5u48i5KwsZ3kjUPWBzssMnDLhViK0NgG924ZJ2yDrvWE3OO
CpR3dJqaAP3ibZ1Ly9E3Id0MzN5+W4zY1FoMyWEAG+T7AA/W75Ik0X0dX5GJ5qZJsIAKgk95HcYy
666ZCCKajZq8bX2u/39lvGwsZKeAjM270u/ROKyKHMa8BU+xjW6YVBAuNaFcjHmydOwIqm918hp1
Hx9HZAKhFwhXQEeeyFyQ4LFq9RnAqb2zVhtLY3E6vpE6kUHqj7oLZS4r+nvh/aeoDR+DUF7Sdqvo
YfuEYVlho+KZ4o2VTyXESovw/TKsyGw4x3FxN14olk+YQGhn1siR+aPM3X5+7uL1wv1y14/ksRKb
Ndm3X6SRCXVe26GMUFTBNOZ6PUpRtQefFP7j7CXhOalElLkl976XbnMfICk0+XucGLB9RXSdB2Vf
HItxTB50z7ekhWxrds1EvTKKevagVVVgzQKdeFnVl7DqAjLhoh6TA5DDzcbN+XZmK/oP0jode6XH
YMj9rkxOKLVEGbg+xcMakCG7Xm4t21Jxt3gqE2S9ko7xDrybObQX/oEERl5j6I6MG/G9bcUMNxK0
lSe7OBT5qsKPlPos66REmTCtfnRxe7grjPnb2PNqW9A+n0JdCgYJIZI+47NTQQQDMNnbo9tWyLig
O0B6qePM2AyInzkje66ZTrJU8a0ClcUZmiBrL1jrOGnw89H71F+C1EMczzaZZVKczTdek3/JVF4t
TiArR7FxGXIRd5+rennu2vIFaagHTsqjVtVx6jrQ3o13JUsjE20dB3WnU1D75yBd+h8E47ssjfs7
L22zAyiWw0TkTESuSvC7IFJlD2EDrszbG23ZB7P3J3A8RonPRe6X7k+5sjVTcPR3Dn41kFfboHo0
xl0VDPN+pPwMkndSZnEVip+3f7vlkJoQ8bVQcZQsSuSB9AG2LRipqqOfJmDcD5KS6o1423KYTJg4
WPbDVSdpn3cJDuiwpu4uhrD5njtjm1d6SI9+nei9y2J5UFWa7O+bnREuoOLZVQmeQrlaxma/VuEf
5UUvAXgob49v8VKuYeLuMpUoS4x9rts+g0bHMV773wGtz9A62QgabIfLCBriLoIOUBt2+ATajpS4
0Kb4evvX2/beCBZWBWWkyqv63F2Sjzz0PwCn/ouLeKM68fYvD02c+ACizxX6SH2+sP67SrjIQifc
Kga+/dtDEyfeB9JJI6L6fHIW/1D0lcoIFL2PIAy+L0wOTQXIkbuzSJegyauERVm0Vm4m4uC+RHho
8qJWUUf/viVy7RD32Mj6XdWw6KDE+v2e3Q1NHHqFjsepdrwOVcAAWiCyP3idW2SJuO/2DE0oet+v
iR9xMGN2EU9P4xg0jyxKPt3366+H6pXbQ9AiAd+NmjxNnaOSeu9M9YfGZRvAPNvZNBwD2tjBuxnr
Ni9J8qMJK5aJhX+4/dPfdgphajiFijQUcvVrl4eJ/ymqyTMP+fPkr+OOltVGkv3tADk0eVA7qn0o
qSqEqy4IXKFp5X5FF1S4BzFKmwGO22aBiKcv9eqV+9uzshmc4SxSNYVu7ZM6JwwVRmcp/MwZaZQp
d926pS2TMpHpRdKttPXTNkea/MQC9SHW+nvksE8rF8cR7Zx4/X2+PRvL/psAdb/0UXNPgjqXXHoH
sOt7mM26xeZjWSsTl86or0qJzs/cEdXZ7cR+iNlj4LGNK8G2TkZIoEvwcwwThlfIF+xi9AbnUjb+
EbVT8OCQAjzvJCIXOtyXbA+T6zxfGSNQpWtAaYc0U+h8GmK/zILU2Uhj2dbKsEQXGq4e81ibL21U
ZShaPMWNeNJgjN4IoGwfMMwxQh5aAcmIa4gQ+d6RUj4K6kZnIkuyEQbYTpNxR1+pWRlNeJcH6YCm
43QKHrly9X33aGJYXs9mvSRj2eaNnj+y0fsygur9LjMwkdVF52okBqomV37Dc9AS00OpArWx8pbW
gNCEVpfVqHqqZJ+DX+Yr1I/Okyz+R3X3ErbVz+pasIFkcymgy11FaENZvtyelWXHTdR1woPYWZ2u
QZ6Fd0/rKNNfM3AlLxLczhtTs+y4ibVeAAl054g2ecm75GtKZpzdGqGUv3Gi3n7IhybG2h2YzwaZ
dPnSoUzu8OIja4Yn7lfooPHO9Sy2mEQsl5WJt3Zq8Gn7DT40K6fN4no4rq6/D4b6y6T8LRO0rZZh
glCOBm45Srt84NTJkIvgGdjZTrd32zYDw/iqYe6lj2xaXq10yKBUtUKqKuyztp36vZzm6L6QwSQr
Hf04kNwRda4hXCSea6ha9sfAbcSdZ8rsYxmYQON639Z5XbsP8QjJi5l+vmuNzCaWRSZ+FXRLmws0
MmWg6b3UkYaYSVW8jMmWXoFll01Ad7fMruw73KmR3y5y53geqh7OUo6fbk/CNv71ALy6hZqprqjn
IQJRcpl3U7XKHXJqW/qUttGvzuTV6Dg2s+eufp1Xcy8eunLsTrHcbMKxjX79/6vRQ+5EaTPKNi9A
3a3Q61g2x7mDyN2Gv7C4PBPIHcnOXbSY2zxNxjQjowwPQR94J6/m/9y3+oYNhyzy6rFQTe519S8S
eE7mR2xLV8u2PIYNj+FVJIJi8HbtnMcIsqP70BvLjXZQ2+IYFygOY6pGyF3mirf9AfFY/YAWk+HM
aLturL/FCZkg7iaNQckkvSaP+vHR6xAWh/SXVOk+VM2n2xtgmYVJNDqmy8odvBPzmbB/mmnde3o+
SUdsRBmWG8eECsuyh/AQevly6kx7sDecOyJ3bjTt+bD8j47k/X2zMIzYGxlhTPVNPmgUuUR6ul79
yqk3ttpykEx42SQcqdm6NDn6ZXvUc5t1rbK07vyNS8CySib4oJCsJlGlee7IdXqoulgfvAnMDbFy
i0/d5FRPoLvfip8skzFZWaBpzMG/3TKUSdMoC5zmifL0vuaJ0MTJzc1MB5R525yhH/55qjsQ2NDw
zrDCBDrPSasJKhHw1VD05r48pYP3IynFLp2bjQqBZXVM0WUx4w03rT0cdrq0++gazbdtxA63z6lt
dMMjqbbmMwfHY14jub5PSR8fKlklG8fIZsuGR5p4KtAtNOGqVCBJnRVo4Yuf6TD+vOvHmzAzxkQx
shYCDl3z3KxoM2hQbNrwdDYLuD5KX91kvNVu3NG+yjse7pwi2BdlfCxmhqsG5QHIat43hevnX31m
WqcSYaNX5q0oZFaLTmWeHI+3B7d4axM85vhpOFXxUuZdHzS7SIpzXat9tDqfmafve9ea6OZYgy5q
0h7Pp7p/BEz1AS0SDyMwD7enYDmfJsYLqRfey3jhecPjqc8gCzLX+zIJ2y2cqG2Ngn9vQAqhpZau
E89Z3ezbBkLLbefynZ7Ddq/X+D6YYGiirSJaroxDQTj3wAy0qz1O9gPKug/3rZJhZyOtE7RLMp63
0foI+NBwcCFBf9/gJhp1lYvqZUNYHtH5pY+mE5V6SxnBsr0mSswD3peGdcCARYVwXCt0uOtXsYWR
trgfEyBWxTNp53hlOQ3qB+V4J+X3yFFtcbDbfrxxx8dTDSUfABCBoIs+UzlcmqD9dntDbb/8+v9X
boGGDHK+HCj7eklOwxo+xsH85NfO/24Pb1GKCE1cGKjWIQLFBMtnb/1RtTLThGWR/Nmvnx0RZABs
7CZoBq347+0v2iZkmFkfKNHTznHOcS33SyMfg6jfsbXdiOpsW2FE7b6zuGpOMHyn+jIDRfKclY57
Hz9oaKLERAkYLlhaYQFF635s12U40YFvxdS2324YL0rnU8f91DlHbvuOhyqnU3K4veqWS8yEiLFW
so4p3zk7kQc25USmx6YqP0VOoTI/he4Um+hGwGuZhclC6k8La8a+YHkTuvRljJsOwHXebsS7Fi9t
opRXJ168tYtYzmPU17xWfQv7+Hcp5r03kbt4VEMTk1ZwmFwDYHjukbbsUNtOwo8jWI50Vmgt7rvP
TEwaEL1z4k2Lc2aLnpZ9gZuA7pPwTo5RaJP923F4DjiYsEY4TCwG8D1pIDIysU+3j5PFiE3ZZk/N
HoMGlXOuSna8GrEs2Lt4mjYiXdtpNYy4oF0EfAo2WXbdlLkgUclSp/42aXpwYwo4QHIn9DY0IWph
IMmIbDnunXgaXkDZUjwsXDvHaJ62VF1tBmGYNaETFIBH6Zxb5cksKaUCIGqLedmyEyY4rQjTmTuF
cM66KqAPOD7V1fDQueK+oM7EpdF0DMpmLtPzVQ5dEfrSLODELdf7vLUJ33KXVZG5xcUZuutTEJM/
TTpsIUstnsLEa/m+kpyIwjmv6AgBdP4JtHdFForxeUzaDV9nW33DyKZwAMsWW+i5qprHipGHqNDH
dRjvXB7jrpRFHIwzC3CZ6QmFbMbZyQm6LbiW5VyaYtKg22wEkhLpWQxs2CsKMSgRFVujW0QrQhOs
FdY4lT7aWYHMTKA11u7JXB3q9EQnNxs6kc30vZdU2drrLJ1/JMH0lIZsT+MXP3m/Vj8JPXL0pN/2
V7apGiYYpNDXGpY2PSd0/ToW9F0QkB+3h7YcARPGFY4jpwpU5+ey6ManpEnHvceL8TS2xdbT0HKS
TTBXLSKwlVWwcS9aXDwOIS5BwxeHtLX3ESAZkJWUVynz++Zz9cmvAs4+LKQngoCea9U+OovzqEuZ
J2qrjm9bLiNUZiKgpW5SetZxfZRFvUui5jug/X9u//q3YVehie7q47aowFZGzy0Z+3/Khk+nCVdt
tkL06hgDuXlAQrHcNW3i7lCp20rN/L1V/4sdBK7536s2R6FM2kjSswp51ogPw/qNznxPg+XozM4e
nB27IoJssur3CqF0U8e7qH6o1LEpKpQncrf4EZB8ZvqZURDajx9kkk9TsV/CeX97ZSwmYALSpOqH
SISEnj3hPoCX5OOCSHzDvGwH1PBTHFJ8FZ+H5Ez0+ilIGVTlHGDKw+VreU1H3p6A7eQYSww9KKI5
1fQczeGHuUwu7eieq2ULsGfBGJiMpXRGjqROZXIeq+FD083PpZIvzI/yuQyirICSIch3f92eim0v
DHeUdHHnes6UnmlJ6WMBndNvy8zURq7t7d0ITBgaaWY5NQI6CRrcLaJleMhVZ94E36hSGxeT7RNG
TmzRgBFXDknOXTI9LknxLHgTHVlLnhbQ797liQITMBa5SBhWhU7OZVccWC/Wfc3ceu8lNNw4Um/v
Q2AixljHR6dAQ/55dkWVlQP0YEYVfbi9yZandWDCxSI9dl7ljvScMPebV7jtuXDoH3D2DTu3T+ke
yFNx4iJs0ZYSDk8jgyjH7U+/fZYDk9O0Ro5Gxb1LzxAE+uz576LlI9gW0XnbQjfDO4jB3fiQbQEN
wy99NxwKDne7jqncKVoMuzVA5vj2NN62eMC5/+1U0bXjC4LWuPPcAum1JOjP9zUpTrLztpDMf1+l
bzluwxSjRpEmHhEEjW0JtsYhg6b9zl/yyn1gYZstcXVIi1zFV1/N049B8AuwqR3kTnZ98xKKIht0
ukOYmfnCfeLq6AlsbCP2dfDeWV6GINl37XfpbXH3/S2FvPF7TciY7OOpAMc1AvLu0ypQUr1cf+ZM
6sMk0DKw1CcvIsh7fF1X+SEeyAPyanhusEvJwuz6+9Kt4+1jF976JYYPYKXHr6zz6TlIqkf8lJh2
+1C/r+GRw/AruhmOuNE8pvdRE2exs0Xl/rc36a3vGgHKVKihWhvsWFXWwFRfgB3wtNhXmF+tjnHh
ZSO6G8VEM80PKQv23lCBr48cZZdzoS68jXYNbiX8ma7OofI+uNW32wfWs9iDSZvaMxArOtpLz0v9
cYVyqDegCwWW12m9r0mX4c4vq2Pbeg/XyCAKjgJsoWu68Rqxff1qR69CN6iItFO4XAP6NmgyKGZV
WRGXW7ZuPXrXz74aPqk83YpSQwlF/uzWn4Xr7bzqJ5UPJDiOUX8W/Yd2ptnc/jMmeV1U+35F7N/u
cOpAIrqRm/mbantr+w2X43iCBSCWuYbyKC+4XoYfkKY6a5druu9r5/EnSGM3jYvFHw+NhgqmOg7R
t7Ti1+Vf6RmvDey9V31DJ0Cm6W8ljmiw2+s5ebiGE9dD1GoQn4bXI7J9cG27c7WjV8vH10AqNMXE
ZyfuTmlfyV2ZFFvocNvghquUSVnUFWfkTCP+Mq3z0WfTfV7YROOpgpOORAU5q7FfsrSJL94kc3SX
bIxv+ekmJK/3Ck9pXZJzJb8AF/FSgfD0tjnaRjY8VCM76sYlJ+eaT3OW+uTRDdt3t8e2XLEm5K5J
te8la0/OwfigkjgjRbwT6O+lP0QwI6/tHO/7zjUCe3VqFPWa1vWw+tGY/nAhiLsHK/SlruvcdX2a
kYU8oaO7z25/zbZihgepG3AjDmtDzoSXDgwoHkELAhqF+0a/fvXVXKamVn0AxPy5DOu+PvBKt+B/
q4apv/MoGb6B+rIBHU4Qn8sR7EHO/zn7suW4cS3bX+mo5+ZpYiTR0XUeSGamcpAsD6Wy/cLwoOI8
A5y+/q7UOfe2zTLFGxnhskspCQQB7I0N7LXXCpGcVS64c1/v/krQu1QeH+pSiZhM8kLq4dsYsvt2
rP9k2ODqKNyY7bXxX5hxCc0CSagSFwvS0HvDuRt0sWTB6y9wncVfuM4loC+L06ojUSQuTc/f5275
3u46FCSJjUPBSvNLOB/48qs4k1TgrKF8y9J3JOQnNW7JY6yMzRLSZxkkYYXF0ftqTIK4AcGYm7m3
lRayJZZPqUgWbpeg87187l0VeZzdxtfNlsSsc56RZuqBy4QurOW5qklxO6S3jkkry3JJxZpT1lZ5
jzVz1fDojhGZ3ChIWzKhBgbQnIehtp2te7S1KV5YMHNcJgeVi8tIPJzy59aDEM3ri3Ntehe2KyNT
iTRH07aUg2f3GpcIU37bypeLvTfsmt62VEgveV1d5qR/Q/LiEIkt1uu1YVmYbZLQSreT4ZfOyGBS
5n2Bx5Bwq/xhbWgWZxQ3mYyEGAi72H0pPKss75lO5W1DswTyYbQT25SMXurEBLQzu3Dme94WG82v
9P1vIL5a1J2oJ3rpZ7mbW36MR7Hhj1dG/W8APg4JGa1idhE1ir1TVrh+MdfFbs5ovrtpUS6pPhvk
LXPNLXopmvo4k+607RTWen/9/IfNsEoHoD5AHIp1os8AQb9TdPb4EB9e7/mvU2hsiXYj2MTV2E/k
AiWtp0zE55LzHTR17wY32lk53wjH16Z3YbW2SOq6JmSCxsLE/TGB4GdGbbKxHa69xMJsLVZTi8vY
vkxh9bYERDOc0ntcogRiNseyujHCFQvz7ZqG5dzMM8y3n88W2DdBWd9GQQ31uw3vtlIZwsTChkU+
zrGp6Xwh0+QnMQnc2DlCsDP3Wp350oLqCa3ftaE+SB6+h6TtRpy6MkFLZFzbtmUSuc18iUmafHBT
OVEvLEDpcpt9LynYZtz9olByGi9Tqt6jvPbQSL2xtlZmf0moFtICwFZoCFyqrtmVFT9mYfmk7DDx
rKiqfMfcuq0t4XG2QnYIGObhopgTaLdD6FXL70AsbnGErRj7EhunnWnOIHOGUTLFgMI79UbV0xvc
A7x73drX2r/O/g/OZM6B9AKz7ngBRg5oGrvKLiaruzsW0/zu9UesLaSFpYPawSik3UfkDzTHsbnt
gzGPtxi81lpfWrpt5bSe7OEiKyf7g4xclJ60HPcmsAVbgu5Ac9gI1+6Gi1ZWd7ShAnWWDbuNOY8t
CSDVbHjMRY2hAfG+TK0DyEs3zGtlYpeQO952VQ654/HCrCrxoPviVxP5yhxzW8y+hN01eZWORZSP
FxmpNxOxHjX0Jwo9bgWMK/O6BN6l1DRtY4rx0vf0mtDN+v0kcXh9fU2ujc41JP5h2Re2Im6duf1F
umXQJu2bMgtB9HibCDBban/3DVNhXZj+Etu4U0U1EUpAItNthC8rcfsSeSdL02le2+1lFN0+JvY9
MSNSHdObOG5uyk2zJR8b5UL2+Tx2l9ToyB9r+y5yEupFIdlINa1N78Js+4brkU5We+FWFfk8ct9a
aTzvXp/dtcYX23LjQIQ5tavukhnzFYo7Eap8cWt2W+OL/dhSvY0KHzTelP2XiurCs8DX+XrbK8ty
CbbLM0iBwjV2lzLDTXDaYMPSM1x/uZUF+HWWmy0hdjmfUPkURh2syrF9nkLEsePvSKgeE7u6cEiX
pwByeLl1G7E3+xvqbiyLqO3xRmp2kj1hhXWHgs0t6qOViV7i7casAltNj/qkzu4eJSffiNu/fX0q
Vq7plii7Gdm1aURl6SUs+kCN9Z0RPLCb7sBgbMxGPUK7VSewYs9LwB2u5rDLu0V7sdv0UkZib0BP
1JfmE02HP19/m7WBWuzBuH1vM/C6tBfqxPdQOXrTgNDx9abX1uzCko0I4xowTfQ+HsFtMTYuaHN5
hopJbm9E82u9X9hzDiL1prby+pISkb+ndZLfXRMmtxn0UhB7TGWVi8iqL2Yi76JyvNPW8On1sVnp
+BJjx22wqudVVF8AbTC7JO7ABAE72Oj4ysgvIXbzXDfIZCF/0rXxZ6gRxR6xxw+qijdMYGVdLouq
nFCpErqN1QVy3cCp7Vsz7uQY3ln21g3U2vhcn/zDNgxfkyElO5YXjhzHpSZZd7ZJcRt/LFvi+Oph
vhYeD/UldlXoOfUE9QLrM+u3aGPWen/9/IfeZ3EmQKDOy0tuj9nOxDM/RE6f3Tj6C5MNoeMLZAdt
LkOtvYShbktcnCk5z81tVrVE8ZU9pynSMyVuXWOUe0BTp5N3IMqLti7V1zJuSyCfkymJrKrGE0CB
krsoDwj3E3iV9fSxV8zj2UlYT3b3rSkpCF/aA4mhqJ4c6kT4YFrwXLvc5R0gyOOxjQcfK5Ax25Mm
8vFDvIgDPX7B/1lRCvTcO4wL30rHrlnWYo+nophT3PTmF6e10Dun8CRMoO42xVNWTqhL7F84zTmZ
LVVcgOnYV02459a4p6I5krnyQav78Sb/s8T/XXm5m0RXBTKHht2ZTgR5OKuN9bPiHpZcbmJKFA21
LuD4EWGZSh7Twfk8yfCTa2dbPm5toBYeAq7ZrSuT4g1M8cxI+jhZEMVSsINcMhBJAFy/4U1XuMDZ
EgHYjzVUEJyuvFjjg22Lk1NTbxxeFlshnrgad0P5lskKGdLew1XzjcO48CJA17kqHbPyMkUF0rsk
jeQ+m3Wqn5uRDPU38AdulYn8esYAS/vZYaUqRD4Q9PUgEOk/OGX4VlXOQ0tAu8jVbYlAqhZuy7Fn
XscikmetwVzXQs/FTyOxRdj+a8OkS7SkLhIQtUsznQGfxl3LUPFdV8k7UPTfdKylS+RQK8A01jmE
nQfhfKolZAHC6SJKfdOlGlULx5Lapo5B3sPOliV3fLTfyD7Zqo/69XZElwAfMkeulKVLz23bNLvR
nbO9wnL1XnclvzZE6FT9vHZ61sFjqYmea0NQxNR8bRPLBw3OrjP2E9Svv77+mJUJXvJBpaUMS1ZJ
ek7qcEJx/XB2eNcEKdu6t3ipEPhFLtNeLFDbEIGDFba9WSbeddMAssaJvQy016xxffCoDeyJsvTQ
c3JI7MhLp9RrsUPl1eTZ09Mt78mWdIgxddKJVGF26SxrF6bqo0jboJ/jb7c1v4iYCz6PDUnVdM6K
U96wd+0471hfbYFGfr0YmL1YxglzexZm1nTuWveU8aLaJQY1DDInfwgU3aAKMyY33eXSJSZVzdnQ
G5LOZ23vsym/aFPu9WR5k/2VRPz5luECZ+fPi9vwsEGuLJvPsoYcFCshCGH1PN9HtMputPzrUP4Q
LNoVaC6mqZjPEDVp/DEf8kPn8HQjWFyx/SUeVQ6hhRhXT2cR1fw85GDpm2JqNq4l1lq/GuuPfS+0
69aFAPEUrrtPKqsJpJXmKXh98H/dOlkOPgMNRUFdCJqaZOq8LhLHJqMbq+fXp3jyMxKY/icrJtrW
Ulbnvs6IxwCoozYuU/4z1tc0WiOg7BwS7RMJ1giRmw1fufZGi6AlLKUtMpRDnMvMAVNrhWRQ0YXT
4fXx+rXxQUjl59lQtipQLTyZM9GMeXHO3UM5ZWTnFK1957hW8W68NW9PliEDm1RfEVDNnKeOhG/y
xGrvqOYoL2iyrRqAtdFaOOTR5qa3FDFnqNuazBMsMV9lypqNHWWtefrzcEFFwh0A6uvOvR5cryIW
KADCaUuf4dchFVnGC1IWVp9Vc3uG55qgwlyl7TkLjXVgbtwERHK5cZWwNusLl2tVVmlmNxrOJAEp
ul/zYTjEfc/8WQ1VYEGF5c/GbW67fSfLWALsCDUmpSOnshpoEBvIbNZVv3G5vPIqy1CixY1+M849
OVHnAfTGQe6wN1cgNOvlZ4jI7183k19HEmQZSQzQ4gOkCE/p9eiFTvYZBSAQvPjr9dZX0rJkCdiV
LZNgjULzNTSCgC33xkIcksF4oDzzWK4vzRUtdRdH/bGrjq8/dGUpL8kly2nu+8qh/VnNQ6IhbJdY
5yZztso/1pq/fv6Dm5+SREYOl82Zl3VR+FDVoCPQsaHZmPcVW3EXhp5BUtweCwYphCLaA1T53djU
A2fzXV5WN+2DxF0Ye1y0IKmPOphjoax5r8Z0NH4Yob7gNtfuLgIrJ8sLAznG/gxW1zdprp9kuMUv
vjY8CwvP6Djqcur6s0WuOjjV7Jdz+5FF4znMovevr6AVo1hCZtNmBgMn1/3ZHchOTPWlEMpHpHNT
oECWLJaDAGagVE1/FsJ6q5PxbT62GwezFafxN9hsGYe4SW37s6Th9zrW90kO/yrGYzQW5zRPdq8P
0IoNLNkqe0IjKUBOci5V9b4b3yZxuOHA11pebNs5FCqNdmNyKlTxJgrHHSvUbX5hyUwZEjbm5RSR
EzDWOUINcTfLYiNRt1KMRJbc3hnEjWIeonHIto8gCIs/DNCB0jXzFHTYTJfsLav2u3bcZ/mWWuva
WC3MWJJ2skGUlJ0NZJu8rnEVlL+KLfXCFUNzFjY8R07KSJVcW7d3oA0LOls9z4n96NLwtsM4WSJm
mbGtOnSUfQLx1nvFrT8ck23EtAru+O8HWISmP7vppJJDCRAoiobSOnyIWSlRldp8KcukCaamSIIh
L0f419Q55MZMG09dmZIliJZpu6xmJ7RPeZfeAU4QoET7j5tsbomg7bJOpmC7I6eQyA+a5WcDhZkN
f73i8JYI2tQaJyFRAHZi6fhVanWpivJ+asMtXpe1yVhYtRXWMiojDEuhyduqrd8ACP9gF70PYwmy
AlRo2XiI4soJXh+rtbhDXufnh00aLsSUJcULaZByzXbxGNbQpLRsdZiZPPBS/DnkziMvMj+exwOF
Qu3rD16b/8Xm3YLUOm1CYZ9Gbn2J9XQwkzrc1vTC2hXorAo3Q9OQRW+RFSCgdZ2+vd722vwvbL1q
eY8AjdunrAIdrWDvaGL9KSFz8XrzK7uSXO7ZrAa3gsvsU8/TfTu2cOzRXRcnhyqs7sF9u3F5sPIW
S6htMlDgd1u8RY1CGhFHZzc1XtuJjbdYmdsl1LbtmQVOHDSv5jjgsX2E0NnG9rFyAF9Cbe2ipH1O
MECl/YTsj4knr5r+SCHOHNYx+Ms2pnntDa6u/gerADWA1SDcxxJqsyeLuH81w/Dl9SleG/uFhdMJ
JWNtgsGJi3LXRA5UQTt/yOTu9ebXen79/IeeR5OJBa/b4qx7CyyBVJLdHHdbUgRrrS+sFgLVcjAZ
BM6KGoIWTqRiPyfRlkbv2tAsDDeO6cDsNqEnZcJPkmbv2KgPlTNuRJMrvnWJrjVuM4ysx9rRqKYr
Hnr93tJgQwj/xEkuTr7xzNlwQCtWvITYQnlSdf2A1SMbeayVOE1Kn0yuvtg2ee+6+W1WvETUKqvO
bCVNdaZC9cjyWdlON4Pa2RbZAs2vmNsSVAsBW25bBcGb5AcZ2jsSNWcMXZUmHmhRxtpsXRCsTP0S
Yuu6c5JW2ZydFSqVcT3ufnL77q4extu2myWwNk2oDK2owPE6BB8nymq+sDS9TZCNLEG1ZTqGidtb
6Zl2Hgk/gltp7D69bs4rseWSbNKhFShKRjQ91N2JIZkr7N5vrAFJ7Y3FumLSS9Vg4UI0xW3MfOpQ
/xZA+i09ZrPLNraCtXldmPRo0SwURKXn3qT3Hc3/mlFm6dnJFv/DWu8X+7Hmc+YkYVqeW1oUsTfl
Ud55EWDIT6+P/1r7iw05t4d+yOwuP9d5Z91lDKzMso+2SshXZncJqh2jrFOiy6pzmtafoYL4B0vF
Y42q4dEZ7256gSWuNreAsS/GckbaBtDRifa2RxN+22azBNXOTdXjWFDMJyecd82YvnUBn96ItFec
6FLouHELGxqsVnl2SfhHLuxzoSGTMFH3oY3FBzsvbvOiS2yt3bluBXI3ekK1hfO15Fl3Em3qUOhc
4jb0tkm4rq4fNmUQ8MCrkTY/tyXg5GCXGve1o7aY11bW6BJcO+aW3ZLIgQ0U1aWi1V9F0X28reML
8x2AgwRgXUFtEDXsgFuOjk+7YYNBca3fC9t1UUjGXUgQnyvKv0OX5I4m9o1NL8y2BQdGSEZTnoe5
BtYeGooHgKu2ynRWzHYJq3W0SMcRp+JzOXbVZ1UV9rmzDFirvVxJ6BJDoydTt5nYEmHLYoMiDQzT
yYRdkKPg1ANVuNiwsRXv/Dc0LUsmwQfUZLkGvAUa6ASQNGT49/XVs9b8dfx+WPYplAc1anGRiePw
nh7Q/DwF+WPj5HniNfDSzsYyXXvQ9fMfHuSAOceUdVedHQUsp9uqOIhDMX1Kqd46+K9EQktQbdgl
Wdp0GCpZfFeoaG2dfW/vqzH1o673uNkq4Vhxe0tCy0T3vVYRnsOK8oiHtOVeDh9lbt3H0ffXp2XF
7pZaywo0OfMEdZCzHOpHIeK3riW2vPbaTCxsusoEmUJhZWekRe9oTCCKRT/O6sbtfomtzRyL5qFL
47MWUKW3rFTuwC+1pcm0YtdLeG1BR6esQQhwztMEUtFjrwMJTLsnxfxXF0I85PXxXxmjJc6WubZQ
YaySM031JwdEOY6Wh3q+raCALGG2UKZnRQ5U8Dmrh78G7JUz4RuX5isrZ8mSWfegHbaSJDljHh4d
y848pxi3rjjXRn9hxAX0nHhYm+RMpvG56tujS80Be8RDDUDm6yO/1v/r5z/4iZinxLGKwTrVaYKL
D5OQgNTjFs/n2rwuDseRLqwpmjVaF8UfddnuHGZ2PDcbkdza+Cz24iSPIZYIafdTTKPoTV+n+0SE
nq51fGFTvb9thBb221lTLmO3j89Rz55M2VCvbfXWdrM2/Itd2YSj4A6vo3NJ4zGwyvieRs28sZet
DM8SAguQDY+kYeRkOe07OtDCt7XTeWGZ+PHgbkExVuZ4iYAt2SArC3e053lMclyTggO4oqHr0Tl/
/zID//Vt/O/ouXr8181798//wdffqnpqIUOuF1/+8/BcPXwpnrv/uf7W//upn3/nnx+qAn+WP/LT
b6Ddfz83+KK//PTFrtSJnt6a53Z699yZXL+0jh5ef/L/95v/8fzSyoepfv79t2+VKUEy8O4ZKuTl
b//+1vH7779JLKb/+rH5f3/v+oq//xY8l8WXNlv+wvOXTv/+G6H/cG1iK+U4DqXkmi0Ynq/fcP9h
O9RWNuGuosJxr+jbsmp1/PtvwvmHIyjUEqjjCsn5VQmlq8zLt/g/hHApUQC3SAk9BfXb/+3XTxPz
vxP1H6UpHquk1B2e+fOFklTKFUQo1LAR9EO5S4wq41nIOdCXvjXP06mp9NOQ5uyuc0Toq7Ind401
f+nLfN6HIfJeQx75lHwoo865a7UV6FyGJ21XbzqtXX8agHcbCnNx87DfcwdppVKBO6ot5v1omnsU
usc72aQF9ZD520esmu5Mg9QZxObL/musmPCbzD31qhx2urKLXRj9yWQ57zuTNt4ELrIey/HQT8k3
Vj7R0pdT2e2p24BiR7Wl3yPcz4qy8LpO0oCzKAnyfg5PWVt0ftK6k88pYEhKyYM9NuFJkLI9Yusk
Xsm6UzuG0x4CqP0zJKBTr64zj6f6Y+Ya98ynBwQf5EJS60ERgAGwT43ePBu961P+DXVpw2M2P5bq
CSyeH3IWQoxNMMjWgQf9gMLlyrPS8BmXhMeEWV1Ac9oexdgVOxP6wtHho23ra2me5XWabhwPX/SF
/jc95tg2FziPSGa7ynZcukwYW10LQiJov/qmds9Rm8RHU3Se5s4BwkSx75I0fdBVVu2MPBcxb48y
C8GolkV3wq61P1aO9kF0it2tSXdDDyAthCvZHdi4Pqdl+LFhRbSbNWg1+pxOu7IL35m60rvU1W/B
KgdN9mLUO52lF2mXf7m95hdVW591bCqPh+JRzp2EOEIn71PX9WvQ6iNk9SsAshMnh0xi3m4E9S8p
xx8HhNgcI6FA+es4oBFYXk1p1P9auZ03vlNGqRdnuQ6ENbVePlhfcZ+HyWL9sxtCME7FhfCnyS78
KZl6fw7doHF1EoyZ0AHTwMVPs0X9AocD16nUYRCVJ/uR7nRuglnjjh9STJNX4PLFuBTHKwLmZstA
qsyo/CI4aBLcD0NVMe/lL150qTfwDAaS9dyznT9nqEbuxIBKjwnqjgHlUwGujjEYrjYpk6k9DrJB
/eLsND7KzJLABc2inPUONAyo0IsxqWnxODuxs0uidAbGt7l6/GHPG36plJ0dupGFwVQ1303G2vdx
22XeADkGa2jHS2OBWGGw28MQjm+7yGmBMchxwd23MQgb22bjIu/liLCcGKIkk8p1Qfa55ArhVoT+
xbL2Zyeb9wNQPbgX/hB3w3xXF1YS6AJALI6a+TO0vI/CcD91us53RKyQWrR3TqlUEKnBHCrIfQw2
OzXECh95NWYBdUXvhTOWNot4i1UNarsfvP6/veuP3vQlyl52n1LmCkcCHSSWYGAq65AAj9SgZBGz
Q4GZ9YaOp8FYAp6IPaLbNeHcHl+WkrRm8AqRfVox1ArGNfxbWDw2TdoHXQ8ySKg+6xRqp12k9VHa
/cZt8ku66ee+CltQifJuR7iOWjJxpR2qN13T10jPDrB+kAC6huQ+qyrbs3PnaRCkxwGxy3dUBjNY
i+4c2nwKa2d8JGn1IYyht9vbABYldeFns8UCCzJPeyvKA5dORcAEWLab0k19Aa0kpOqyOJhJWgRN
EVTZrpqafDfO9ac8rPtDIjOvkC4/VgXQFJZV9QcXFABThUVgwz0PODJlOlOHvv+qp+Jz1Ei5j1X9
jlwdKWHl+35MZj/NTLRj+XBvi1hfLNd5krJNvZJKfWdV5XcrQslnb5sDSNPLoIEQz0YEtyBqh7aU
LZjjSEGBBHc5Wa4AdwarShQm2kfFbHsMa1x5pzPdQZsw82dp2lMXn8LY9XIvL5p+x7LJ8TM2f84r
y3/pq8tgpK4zn2dl7Wgpgo0l+vPh/F8ddG2HX10fyl7IItJPuIT+8+R0/kvfmjCu4LM490Jr2FnE
8SxOTYBEcb8P5QSpTAP9GsGQ11Jg1nXDgnldqz5APOI5L5JPdc62jGjBSfrSQwwgliXjHMTLSyYI
6SYhKOhC45Oqua9zoPtU6XY7u2/AveMIRCTDrgEPhVcx+2MC9QBPsXTasVAzH9L1DVIvkfFokT7Y
FItoAqbySgCn9jL9I4rNuWdzBhnK+WljZH+O3v/Vb0bF1XG5gNstUyn90Bn0Nh98LWNsF13215Al
oPJJgLk0bzOWs53UrfRkCSkddx6yvQiz2q/zMDow6zm042nnjCIO6LBFyLaASLz0zaWCCYSLBMtz
SVyuFfSMwxYsfo6skTfs1OBzh94PSjWIwHKBYIf2QR1a9R1T5i9fML11C/hyI7dwOC7HiiPCdiW0
ARaH5Cafq7o3LfbU6sMIYdODY+AvUEPzIRQFknK4x9bmwYLoMtjpGI7PYj+g3z60pVsPShS937o1
5Mry+KOT6/HRcYbwdF2MlUJyrHG6M+GmQYyKejjsf5p1hR9z5sfZhpt/QTL//CYIl12OicaIUvdv
uQPiDLoEis13U3KMS1DEQhtIHbhxHgZTfUO0eZQhPmi0gwin1IcMcFW/FVTvXj7vszD0wJzwOJj4
o46g3QTGfXWojPhuwSV67TWqpjXIWEmIyMnNdRek9ejloBTz2qagPunVCFM9WGP9TeP84NkxsE8y
dL61VYJwuYJTzF1+sS2wo0r9piDjgMgAAUoeNd+4iWJ/rtK9M6bAPNqFOkzN/CGcuuhtHBLkYseO
B21VPxsuvTK5MhxmmQ5oaX94cQFISHp5N2RHx4VuvD016N8Ex53kDGXdYzb4IGKa98UwP4XK3bd2
Rn3GI8h6XLf1vI724L6ZvN6q3lYWdkpH6L0VFw6uxaiFIEt8LntG3kH8O/zUReGh4k16HyXY5HOB
WYVSg+UZI5qDpe9fJrsdIUtSz3hZxdq39aQEntduCs1erxAWE0+vHp4ymLlLlukKDH2a0laOPstE
79uFBYa6RqGGUJJL8Rz10bvGafgDlBG+ioHHJ3pF2xrLGxnr91XX6Z2AJGHYy/lY2vMHlql5nzmT
32uMW0LDt8g3fkyvi6WwMY0Z3gAh0RA0k/2d9CDfLVN1P/EWO4vIUh+pz87r6Wy8UU7hLhxA13zd
MvvaaTwXh65K0d7vQ5eARphvFR7+ItqR3HUIhWehDmdLOKTSOqpUVWkfXNLjg+mcYidY8xDOpfey
4McBQi7tEH2hLupJctaknhxR8u9MxVe3EOmuHsVHkXe9j9prdUgK52DxBoUDySZE7Lqr/TRxEnE+
AstroAPnvCyWbGg+pm1TTb5tF9LT9oNb10fikvExiTq1A0C+vWtBluVj8Ou72i5jP2bhByti0BpC
ScPGVoEQ5RcdkpQiTiSKoTR0cSNGHN11qQ2adAMd8nd1o8UuH5gGD60EhKSOvFBo3FUWXek3gqDu
AFcJX1+iyrGbuiB2JeSmea/2kRhxGIghbdOW/VPXwOzcgt7nKFFhnfMRFSs4pkb4FeGoAEfYeJcO
COgIWGe8rs7YsR2tt5mBibPwa2QPjWeS+py1YxnoclY75s72G7upjpSUz2kbochcDvBjgw5PpMBi
c4qo9q5njRcfmFZlFlw35kk3b2rWhG/GovI61qhDiTwTdkICrwapdW/qBzcoIH3FIeh77qrsCxj2
7POA47aX0dL6MCnnj1qV8jxBXu+uSYfuzzIePlXFoE8vwYuhBWAdXTvjDIZzeCrqQyre4chu/hib
6LtodbnrsrQ6S8LMviPO6WXssPGVnulBLBLJmp+6ZxXlzGds6D9S0z0VlY/7ivx942LXwVkEooHj
X+NM9i139LlSrNwbq6g9W2XNuRVsV+RsvoxFX14aNR8nAeErZ0pjv5+d6JFH5F3VKHtXmewOTIvk
ggAZioAj25VtC8uvInFA7agMwOrxjXffUAKd37cRzpOFHaVnV8HRCwFqnZlaxR3Ozn9Z3M7uxUAP
IrkG3lIdBJ9KQIPb7k3RIv4lffzQyukx7i3j4QsV6ChygzjhKmhAx3h6cdhz2Vo7weN9o834ACdD
tTudXryp3UIEnLlH0WL3bM0B4m0K+xX4SmmaDjscjy3dHl+2XkCR/aGowhMoTXHK7bsAT+4BuKQR
cg/JfWZwSzo0k96NCQ65Ju17v7z+WBqnx1kUApcD1oeeFZ/ibhy8l2PfyxXE0LHei6bqftD8KyDK
xYG77XFsp/jcS+vCKZRhMg2lMUUvrNv1fYQsYMN93M3gCQylTT3//rLlgqLUq6pyDozdIxwLo8pL
cFrpB9n92eCAbiDI6QtL6TN9yoqGeJXqsJWF14PIdamzGCFmabkuCplydWhL6z5ry28tikoPEv9B
ZnkOOuhU+CKhb1G42u9qq1Geg+OVN0XD0zAkme/kzcNLw9aseFAlwwn+aJ+iduLi0v6QKUACdYOc
X5mVeBsGUGM7z48RkIjItRwG43wSlZR3DS7SUFiDLbq3vzWD3qc5tClknT6IunmMjLFPJC4tH5TE
e1tmuFCziL1v5vl+znh3KEcpdlPLPjS0OmQ5jx7BfHsBQ1oT1Dqj+0xGfG9aUFyKZvQlyhiOcTXe
9Qbnwyhi5V0fdtlOYvlfN5qE8sRvIhmonMp9bvinlCsc+Pq8OjRgswpmY57i2onfMB5+K9iDaab5
0PYgBxTZ1Hu1yi3ftGXjOe107BjdlVSQi3Fd61iABkKk8TvmVHMwhePh/xB2Hst1Y9kS/SJEwBy4
Kdx19CLFEicImSrYA++//i2APein7mgNNFEVxXuBY/bOzJ0Z47J6y5Xkbcf9OjFfRL1x6s3jzziT
8jZu1b0Ys0s9K9klL+/TzD6BcSxPshAjHvbJF8Vs58v+9tde3FlGa1w06g5TnsqhNL9w6b8bW5o+
1kLxk6ZUgpUrL9yMdPvSatpdYTAA7fSViPRc5J5JEurFEfF753TFYz7cWR29RVbHBn384lxtqjZv
0pRTCaByl7TVjdzs5HkyjPYqbQWXi+Fe4if5RhQj7oxa+lXFxCbU4hD1I8AU9lehkNqK+ugHFwJH
vjXm5H3x1I0+0V/k1LmnfC+QjsMbW/kf02jYoZ4VX49N3Dbt3/jifEDGah5C6eSSN9nd0WMiXv6p
KoBuHVNgp3O1MfDtFPL7gRu1thYNFKfBWoj6Og9OiBW1p9XbddXUJuiVqg/iDMMJWxZtcGBKi7PX
fprzCtR8V8+NczbTzFPlqESlpXahFmqyXU5quwTjOI0XkQyXtBhIFnCYo7Da6S52puVBX/TLMiVv
40ChPBqj5c+8B59on5CsPw73/Zay3RWnT7sJjivAme3nfDamcCL2DAA9YtDb9ruFsofM3otlbdq5
U5TO6/dTCeMY4lC81QI1O75Hu/+P4yCWUI1LwuHc/KHE9tx39779QGnK2jptssrDtOp5n+3filz6
M1kqzknmHA65boHscQJemNX/iFt1YdKxfRjdXLtuTR6YDjsrRxBKtU6JP2JwaJnT321eDOcm/4Wz
XxDHS+pjKX4vV6e/DlS6w1AxLler0ZyN7knRnc7v2/J2tEmJi3EkeKQ3uF2QD3kZHIfcAbFm6bz6
RRKf2xiIMp+wzdqbiNZd7y1nS4JJ5xxOlvFLoQ+Nl2L05Pe7zODoAAhGl4+TC+apGtvslRu1aZ4p
vMf9cR1Io9JRXMzZ3do42+U4G3Vwjaslavse6sOryjF71Nz1VEkpTzvXwT271xDAiJ4h6RJ0BhA3
C6WG2VffpABPLBU8PQCQL4j5QY/yWvhZjbR7c7JfG+1HOGyNBVjhiHNX5T9WtXD9lLm/LVu2l8LJ
zwq7nCOfgr2MGtcW/jz0MtClcaPsdE9qNT2pioFJCtFEmAe1l1WdQAXiUvMdIN8NBaS/2DaRxnu5
Ksp48VuRXwZCSLxmGNJgFFN77ouB478JxDj+k0/x61AsW4SLDNOnCXaJo4srtrJGx5phmCz22i35
e7DkZbJfsVxtTozG/pIF1lcG/l1eW1JZ2uTQhWYzvpniO4G7djhuBH5kXXTUOlIOlucuK/NXxs+u
XeSTeHa/bChk79q+opzSt1ctj93T8Y6Pi7Ns98nuXNFua5afml7tomXebo3e9STopFUgHflutLo8
TXNzlc6jmTnjveksjxQl81XThE7nb8mTtnZJVOl5GpjDEpW04Z7W5OW10bWHSpZr0KT9eS84gj6Z
4itJaO99o1Xc8RZRo9twbqts9Jp28mvVaJ/Vuf6p5CTh8adV1TWcpeFcpdH/KPjTqsXypMbVQ8m1
1m2JTpwBZ0Pv5t+YKUFDsrMHeXzl5ZpnOStpsMyXUvAIljXTSSaeSH+Lq/1jjBtXhvo4V87Gwwwz
mzNyGJa/q2a9OzqqobYoTgZjCWyBWnRO8td5ScaLbqqvU08pNTdAEKv4NUpNPyXgmH6rOdnLRGvj
9ssDQYvDCYCK0Tu19I5NAV61eo3S1RGScmxGgO+q3LZCbuzI3Tv3fkb8JyGmHxIzu07r9nr83MjK
u66OYqBZVe4zpCHntIrPR1mZJswAD7aQ/lYK6ZUpNqtdWQJqqApAgmRPMWqRRl3jZIFtF925xj8h
dnIqh7YLBaxLlDdpdo/riXOKXeV7spLY144DTbdZOlGBDMzHyEn3jmIM6xVPV2fpu7FinZ1Qy3Lx
JOV2JsV1KSDqO/CIHWkV0vJLq18pdYBvVcV8Tte0fjCSNpTLmkeNQ+dp1zll2ZCe6oFCb9lx5JE1
S4wTh1BH10+xniyu7mcXs1b+xawUUxNOi6YEx7niokG4bHF7ykiTv+Fpf69NYxoe20sH3vtYhvp8
3GVJt52k1hthXxJw1lpEVQv67Kmj41idTXgG8i2nUJcXealbCtWB7JvAnGLCTPa3U0F0ZunSf27d
YeQUyfPs/tjNHGnOkNehyDauofjWYS1xqrtC+nu5ObsmfGRJrWj31mVzctMXphIdCHaHtY2Pv4r0
F+tjS/rEZ/EOp17I++O/9wNdy9aUqr+JrQwy5tat3kpOs9SrYFrZO+Ct15HTbGhM45OszET1nILz
PIn+cTDd4TQw5+YVpvjoU727xsqFSoA+sMyFbzMS+nDUUvXgtXPmGcWUfhHsTkRayX1iJSTxATWK
1UDVmdiL7s/afBprh1K3t4s7ZUoIRhGlBILC08QUdVQAZnzN3eUEg0exnZbxKRbx/bGvnFz2waR2
W+zr/ExlC4Kf8zo563uRvZdlx2sVhCp5Syk22rb+DIreUM92p8FQLuUyumc11nkh+6JZWXaTdBds
x1Qfy0PxYBGJjdeCO4dStN+HJM2uCrmP+QhsUkBxLWPCuZppv8SGbR5gKEW/3b9rpN9Ftjvwctzy
11B8Wc1YoHmkiknEvAbV2L4QVzHedZsyBcMKPXN8Amwi3ZNWcw/ZNa1a3ZMZ4z61wr478BdNlqRb
uPH91CYv/dwj+VnN9640Vy/V1e5ijA7cJhC2YVwP0GtRlviqzC0hcstyyZrlAXslN1Ct9HueDedc
XU9dv6gPhR3DdoCJbaRvekmfl+fcnYNj5XNNOaCMbtj3xUMKd8e7zr8AjZa3QlsiwzSkb43Gs2qK
9z7WU+pTeJXEXdsw1kpaxKx6WZuRr2JzwGbmagetatIixLwzY5vSwCg2I1Bx0/CbpqppkJ32CiJR
QVNW3IoRwe1D1OGBMeBb8JBt0+tiZcltNGnol3q6YCkxRkrBLDKIiuEVIgbXKtI3a6F0WITWnOLB
xmlVdK4/bLPr16WklJtrI9rcdPbSzgQI2eFbEI36vLnG82ZiGiCVdOYTmKWvNIsIcBAJB2Ml/zav
bQ+8xwiyMds8kqrOotmqwO0YkT3uRBRHVoRDFitWKeRpLoFR4JfO3aSeJlr4u5YWphBdULa8Nt1A
Y6DZ1W70sNPc6fRrSkZ4JZDT41xRE3FfqeKWFKVCN8oG78VoBGADtzVOt+tcynelTh2/Wtf7RuPc
PGrMyqHrzkxUtvu9NdnbU1mpDVAL9Apc+usqppLaP74d4F/RkcWw1F/b/efHdfxC9NISOlNWB1Jp
8nORGb9o+d5kxzMaNI5yE+I9mHVR3NPfaedybl+auKdRnfXPY8BaXJLTKD0fZAySTOQ4vZ4jrZNG
8I73vNd9pzTRZ3yry91+BvwQD/17wk84BpB9nBZ7fiy1ZvJ7VbOAaBNxtuLY8rR5rAItTodoy56K
ifsoK2jUda30ssbWfSQNItp6zDhz3ThV9EEAt51/FC3DaJRRuu/yCkdoc0YexjtIc7qdKm9Lsud+
1jHN41rnN9Xu6gfaqz/QoAfQ9jsyaEM4k1quq5b6uyyzLLvRXQaV27DqQyaTKUvSn5qmDWEBZXKt
cXy2aUT3y/+Aqg0XG0Yrs84HE2pk7jeZI26WkPRV/lWxleRscR8v+aB6uOyn16bQv2WSu1FNJitM
4Rx90Zb0WERseL0eN/5gdk/lKos7of5prOcTkv79+0FTCKEiMBLi9+8nUOhos6kv/qLbfyXT5qWi
3C7q7LzmGl0bBKEeaWrPTbehhzDUgtQ2VdzXmtFdcpdTXY/7q1JZXVhNhbgqDnUPVpCPs50Xl0X0
0TLI4blv0yRIRmjdLi0j5Wxag321pvWUroN5WVO4gzZLLkcN4VjLs+SC2n+H19TSwez3lpl6HBhg
RMHe7OxCA72VL2CP2mWQyOwJgwlTZ0dJ6XjUzraDsbAUBCvWwybGt5rp+MhcstFXJ0k591TaMWjD
mlehoqi5n6OuKWU/nkhtorJKxvZWVMicFlobteZwr+eWK76Y5C3uS0LmK2qvCZ6Qm6F4XnrFrwvb
SwoMkiZw+mvbW6/K6p515M5nN2lrHzrd9Y4e3VmEb8bO99IdPw6eoEh5/KJbNRJ59nRjCLbssb+b
pTu/zHX6VjlxFxBmukZJUd/p6VxgUEa1Y1D2NLouvRUnRG/qNhX5SDwFTpVNXu+s9+mcWb5p1eZD
Aynt15OLnsoxf4w27fexZMu8uYDNKCdtAsur7CEPVm2E5c0Xbj1x0o2mPgvqzmjaJ7N2w0W7YVRb
nSi4E0I0BENJYT0bn8BgtlMww3qdtUIEREj9Zdjpn0wn/5P/3Zlpy8EqXhAygKQY6PzflK5Ccgxl
4Kb+cYUAPUsgti0NFwVLpE7EaaR1i3dIPopd3IVEEi3VvkGxN7/0O3RaqyQfqXYPATJqd/kynUp1
1WitVFSnufsLIfYY9MvW/oEZNH6z0oNopQqwIER2qZUl3N9n0rn/K7r9kcYH4PYptUcrjNeJmtpd
H/oyCcreab9IQXUzKvSBXCCLTzcdbfUAxNSxjvaGioWm4F2I33y5JL+UrbQoLUv4dzW5NGJdnsYS
4AJJlo0vW/sS57l9Jgrl4AecHpnL6GRW2M8zVncC4xqtZyttV3JmlrDNnJ7s3K70kv3BzVb5oWx0
t3QP2NFa6uPQAGoyJ76XXXA7Zb5w1yrntcX+WIgPXWmenET+pc/FCkCevOW68+H0I6j9TlwhYuRb
UgwFrPUTwbMaii6GOgcEeP9YFKoB1P+XdBnuKYaeWrf104oXtcnPcrypLBE4ffKUUOEHCcPFniDs
AIj8a21ppFn1cxB31t9NvIHgrt83xavAyxB8FO95ixFmfsFqYgg/kd9iZN+Wurej0NHQuGmo2M9k
+pylwZ7Pdz2U0byX7OQQvxY7qJOrzgCG4dIYgJYOoXCn3Nuq5mxOCE4+i7C2uILyjbDoxeLnWPoC
4nqfBWWmdRdsr6Q3DwbVyE6JHhBkYwKxG8nq9y7HT5XPYAdN1Xgorn8Zs2HfaiO1gyT9u07sb3kS
X6ayyNmk5fKw0TYwIfUvcL3QIW1Xcz0Ls3tPCxi3o642YzW+2i1QVVGAoe6E7dyXVKBN9jLuoE+u
z14LouRrs2175ppLVgf4LBI3WpO9D1qrN8Cp7Fo6TgC2noWwF2mg6sZ6G7bWawCnIiO1nkckZeej
ge2NSNfJkPlso5q4imI16tKJZc8FqEKDoufnd9G9FzLXw63ceSL9w8nn7pRbA9dtnV6Pn4Y1BXHq
pte0uVYD/wK8tbcOqnVxK9X15tnfZNqcoKAAVtJYIhAUtDJZptEfoKIzpzuXYGMzs+dLyx3oxQtr
oOlgHKHXnw1IldDtypdkA946FKHKyHloGfIZ9n0Ilf5Ow6I5YgMRSMhBnIP1UH7gAdB3k+9w3H+K
6vJ93dhay8V1bEPHviQDMsmtcaiuqFtwIS8CFVeY1h0o7XpWWDcYaaBM8bdkQz1TtH3sd0RqenXc
2X7caelDu42IKN3XyYS3PxZZTC4mN6up+CLBqvL4O0ukt5UrKlKq6VWyOAdigz4b1WMRHBCnChUb
NOWYMMcL6acCcNcis4Ks3f/BGNTGTFAL7oiZQAHuz/HwEA+c6rFVDV6huE9Lkqkn3Z6nc2/Il3Zr
0petit/UhNawL60l6q34PhnM5gqX4+XqVN+quv+Bu0gzoYHMG1xCAfSZGaz9CVToaUvB+4xWVV7t
qf+Vdktx683uUwLrqpXwxsEeH9Kk/5ZhZvxZtTcZOaOLpr8wdPjWx1vq17J1A2vFaq8zEsy5B1Zv
WnZzaE5gnYma0j454+MmrfpERuMQ2C2aAjkN90mVXuqlM7+g+oyafAcfGxFHDuzhH9Vf/388YD/+
XUMlKxxJlEBep/42g7A1+gzPzXod5oTg6x2+LVahPWgqcdbTOCz0FW4fyZ3laPLtI20N+WoBtDGy
OV9nPNQfkgzgyuTWTwY7edWwVFP6dAk3KTX6m1y9FYb4aStLSP9eM/msjexS/a2uxDkb0O4qBc2D
KzICvnKwZ2fG7UBBn3pWrLGjSDXfFOUjyTIzAEyw/VWmeVQBs5wafL1xO3uY0DU+DjrlSrHZGA7Q
tdiro52zAgHTLjgtUiEipbM7v0lGEeYMLx/IyPEfxcTLT6aiuzajfJlntG7pvu4N462ZlZJrBpBO
N8trqYB+9qmSo7Hty9Oc1+9io007MAJbBrJUSj6uQYRqZn3UewdexmoVEFzf9ybpBP0WurserSnN
OOzaDtwpWU/HeTJL2vgDxB/1wq9097GnFfbzbJeIL7AEve0nJuV9S7ppPVq9b6xFFxya8Hm1YxrP
MpA11jVb9qCbYJnH+W5UvbyZMUHJej2+uXkz3ez456i9tQWXR2ZOxgl/y2kJJmOHsdvHai/qhBBQ
D5K7scaKptGBXQaQuq7f3pdkakmIbVzPUZIIjfBRQB5yCpRL420V6fNBPx4MqtJMc6grxcUV7o8m
b1PMZROBEl2F6YqJ4VhB9UfYcu8gjNaRoBe9Zz5uMYYuKuAnE3MIKwnGUsiRaPaOvTfCyh4QXULm
DxLQ+aJz1D/EVrN5NUZjp06toy01n+B/gR4JbjgD7DtelmFGsO3KH6cAZkfhcteqxuzZu8iI+bNf
S4d3vZJoCDom5+emL5ZvbF3pV1nKh8mAI+Ki/UW1AxMR83BmY6z9VkYbThfnWLcTX7aVe8aztPiD
ActvtubsUtVCAof60cV91Hb24Y5/rzDHoh7WNlEGP6lhOqTFU4UKQIzJHaMAg8Wm5dxVav0LxCsJ
SxPBz4ievUik8gcluvlfZLgWamGNeQ7b1Kgef1PFlShrRLxQqGzDuAYc2i0AK/gHjmLgNDADOMo/
bkp81uAZb/nchLNrj17VbOCb+fhYJtX3T5mpyHrSauSvvjwffZZhjJR3273FZjzBKtfeoNRFIOz1
56KI2ls2eK9NHZOoF3Y4xa0daMVbbQ7ohhTV8pol+XIwQ5ts0tOsbr8Sk/PlILE1EMWuEo9KNjTn
wjKbwNpCqx/Ox62juMt3yxma07paNldEehWVckpQsp/yHNsYVa5RXCp1KAtvY9jJrqrAgi7VmVRF
LQzCj1Hps2oAaSBB8LSqmi/amLbhgY6oCaa7Xboq90khfthjM3qKrj/O86LdrXW0l1mLXWZ3yMi7
kzI7oSrKy4DY586SrKdVzg8Nk+w45AZtV/3I9XK8ZoUVTE7c+7W1TEG8YzMCWSEtVWxi81V/KZTW
DDaLYWzIV7Y2t2kBR1hrHVoavfiR5uiMDz3MVIrCH6XyAWsobopByIMyof3sMaoNCxfIN6n+0XoT
T6xmWSGZ+xdMbtA55/l3pSx+6sDlaof3cltma7SVbu5lE0wjEMs76vC3uegxTdY1pleyjqyKWXs7
eD2jrkpPONUYGPZwPk63VJkjEFERINdIbtaAezf+XK+qYBwlEQMwGvqxQ9BX6cqEde6p27uPY/CB
qMU+shkCMjPfUKbla5YlIZYJPpukRpabfxJ6Ct4hwB/irwNw1/fC+YDl68JRw2HoUVcQGZFWdADr
yjwMAljMoWheioG6K8Hl2B0ZFT6W/IEkK5UC7+ZWT8fZYsfiuR2QEG59Vntjqte+zHLs7vP4ps1I
l8kX/KSkD1bhs5Ldhf2lqfuD1onTIS3rdpZTc1CeFRI7eN30HetHnfIJjlIfhp5iKvt1lIdawTSU
o+7INB+zF9aLWk5BJhcg0F2cTpP2Yyy5lrsKqZC06DHp9NweJO+TS1EdYB/YK0/r6AMTVaUqxIEg
b6s7ugn10k4Fz2CEjju2EjYCb4iDsVxnpvmxWfqfo2V/aI0mkankymXtpvDohEf4zIABvtsKZu0Z
5mC8wZiTdpYpAXCn6me8zpeKgZHHVhqndnYeUXPIF3NvtPLlZ7kmdwwnMA0h1DYozK0Pc7eefRRL
ZmRNz8kK9ssXL0NhFH/JHah0tvahwHP8vAiaxs6ciYjd8tNYpUmUZpYNEwe6vmg9fZRm+vD2WHam
3HsAK7QvDavb8oppRZS0Ph63q40948mNsxwr0lm7i7vYot3TfpCt8y+5jXRQv+XZwhDXDtIrE0Oi
Sk45fixLO26TQJBH7+nk5XiK61h+WyvGPYTAK7lsyilvmojsQ/DoIaFtznp+39rsMtdkDcbFZDKB
CZ+96HA/W06ZUgikDWRUTJ1VMgIeJCgxKtX8maiK+PyO494Ub/F71rtOOGbJfRHrTwfBcty18cj2
NzEI9mGxn+1t+zWuuqDyoM5jVEoJjQWRX0KZHZOYofcqLzBlo+cjoo7O2MaTK7i8s2Dc0cYDA5g1
gHosn8DS0l9iRVED4MASnvofqJNZmbhLoSK52UUcHUCz4nTXcWvsq9vQnxwcwoR9ikfvhzDMVoIc
aOXZbjrPVJoKTBsVyk5ZmsQVntWVwSNl4oRGTEE0Q+y3vSPPR3mA7TXdPDFv6+iKcHEz9wSiynlf
ErynLcYXY9Su1BG+1nZfjiLQ3j8gIjGoynUImsntHgyH2TkVkGBvuilZfEXNNOA/naetrx+bhFob
dlnFkMUv7lLfUnOyz0mzfVNTcPWhWzTfUpMlcFuwZk3p/3Yq+yUD4QDfRDzqgP3RVGpRPMr3zMo+
+lKEx3FW98690NHzHLdHtmmXRNeiVVhOeHBxxxHwrw7rsdpS50bhjdFSOuifUjV825iG6ueoT6Gm
Km3svFSVPw964WCGFpuTDOQ7P5GluEYM+ms/+g7V1rIxVAhBeBx2x+GIqf5rAUuKbdr0eBR6ujSz
U1kaf5VpdV+3yAVHh7thZxw0U3p1GT8spiiCY3LoODEOUKKr5u6SwdQc8xgJii8IjB6VY574Zu38
PKRBapG+yh3GHJDJqwML7jhJ2owCw47R29UyFuFRcbfUpnPbEF2NWSbbfQxkpwAu0tOWe9M72tPX
xZrqz9P28wXv6rjjzJz0LlIbDQhyPyEHFemeuogoHYDK9wGc43A+alvkkHHnZnDPMFAtyv5LYVEB
yFNad9M1d9PcA5erglXpb4tTpkGlFh/HQz5Ei+quh1/yhCgabfkYxuC4OA4yYVmNx16di5OEg+FX
L5ib6+rZURi5UPOcXZeS/HnQXxAMra9YSNebXUlhOHaAtivr8+qKmMDyEiMfI7u0LXTVY+dzdwAK
1/el25LZ5Mi70qkJis/tJ31AJzmBbJkCzoVndjxKRn9WDrVVopK1z4xzl36iZJHdUY+BaEPRtn32
OfU4Da2IUL78KUlY+49GVKWsROmsmUz3/qfguSjh2Rx3GnwlLvVX0lv+YgIMnovXM1opArc2wbov
QZiayKEDVUdsgSTTz5wi9WYTltVOlD9NyOzI7f/jIvhQhNvbLs4OVMK/O0an/Z5/O+0YOjOJvsYQ
FTyp2UZJhni0Z1gycDft6+wAH/V2FuZcutH/Vl7/J7i8l/6E5VD3MwRq/O7mbjSJaeZSDH48MT2S
l/Ftsdd/RCme55VQtG1u/WOo9zgPOCeW8zZ9xeEXNcIUS08flH9GQJ8Ntj0R41ei08HzNvR+7Sqv
3WzlLzZgzv/+0P9lqMxyQBYczWaizLb2afB/71f61ZlXsc47ubFQUa0s67GY3LByKkLApJn6faO2
PgGuTzGmWWe2W3fXqVhaj9l9Bql172To+CS6jaQk2FLmk+MZSCL+9+e0d9H6b+/XEULDs8/g0dr6
b71MDf4ADZsyuWUv2WnruPe7uoUiLfvPMQ24pBtv5ws5Zcz1WGodzNi4IyeO+0jtmvE024DiKx0c
o6mcm0uKEtBeKCrH1vB1Z0PGXQJpWZv1edT0rVyD2JxfDumsaMTP1ro1HYUugd1DeBx5rWMO3kwq
xDFH01hZaOhoRQDDENuOqS/GVY3cmr1f1LpnVM5rI/Ui2CYHxryPx5ORkYBVBnYNqrUlf20Kwqx4
TY3rvBk3QV/i9xuEvYtIqM+V0Cq6r8d1mjUFHT3yWQ+frkDpEniTKj1PpukdSssG6EZr4sLTlhJF
Fu3L8dcgYhWTH38Yrf1vJ4JjCvwGGFEzNeP3XJR4nLMqdXk5h7y63vGI49w05pyanYIQmQqs3mWR
PwaTRI2Rs+GAHYqix+At+8NQurYvht8WC+eARn+rg8iK3xtfJq9lwfgfM9XLZgZuvSgBndNlozuI
UNgNXqdXOA+Mw3nMHLTk3d89uuV7sMIwrRldE9oOaSPJ+9+L+L+MIDMjh1SC0VhzJ3F+Awda2yKR
gYTxfTJDhMqaoXuuhXcwjMw9VYhmURvsDaAqmvaUuMV3pzZ3L6VSnqDF4WUS4w2IZNj/hSly3s39
rnM7JrCyFY+53iV2DCb2Jhtu7//96RlG+o/HypCdyvg0ASUG+MBuAvVv7Fnb183iqP3ASDpCErUZ
g3XvoR3t5LRgZEpt/HUMagA0gP4a4nu21ExolfnLvEumekuMF60aPmajGBCRV0HTlOt9vM6JJ6cs
OZWGPGUmpQPKwvq9MOjp+AXf0DOqu4TJQtbhbND3azQXtfXeZTWaWuQV2l59HDKhzez+GZmY8j8B
gaR7QVH4XuY0UMeCnDIJXr12eUDm5hm3hBep6NemQidq9fTWsr0/1PjDrj+s27d6F5seNMPRMOhK
RSSieNdM442JH+2uIrnIE2r9mnb235uWGOGQz6MXt1S1pjKwDfYxFpG1SH7lducYZR0dMr646O+E
ttRR7aDvkVS3/lxtb+XfR6O6YLR7MrTEd4zsqa11OxTW7NzZ2B/WRkfPTwGH54MRJVrzLWv66Khi
NDGgwxhomgtFca70NX91a/Hi9It8dGhCgtQ0vsMFjBHjzr/aXXDWpjbuGJsToTn9ZlTyT3ktmn34
Kv3/vWgbhq4aiCBcdBDOXk3826JheoAC0tFbv6rVrxpoi0tdBftWMpbiOOMdjeXi4zzKSLY7/Mhw
1gvgkIaHr+qkjQ929qHGRRYW8BeYDAxnXdPyx6G3P7VchiqQ1MrAtegwdl7mmBPP1fxD3aaFQYLk
Ms4Wo3HtcMkKhqIPvxDWmzk0TXhcBl13r22SBqC+HQBTA5droZur9JiWKT/DBnJB77OFlbIpgdsw
LrxDk4diHNTugvDOOc1Dcc0rhmCNXvWJM6wuc6f9UxN45claAG4jzD56J2Mi6DiBRacjSp6qBATl
qDObeSyiPJlfJnd7PG6TSui3jaAWLyUKGfMCGoW9E0ScmQV6n7wM+tsxKNHZ6kOWEVYjd27uwAmE
0whgiDa/W/TiMufjHI7JUIYziV5doz/oGdoeumM3E0RRD9o3t9a/SbtCl2An7b9ukJz+r9fKcBx7
j0tdDR27YsgNoCI4HsBR5Wz4CiyUvN42M7XYKdroV2733nfameyUeyRdSpTayb1Nk3M324iOFfc5
T01E9dqn9lPdtrBpZBwcoExpIZHf9rLaSB8pk7U7dR9XasjuZHq095uCuv8A7Gc3u2abfkfLJBn7
RCBdrFG2rLUnjXWGIzT79+NzCrO5LQY4a51uDdwCR6ybMKvmZr3wyTfOwgPS1FulC8e5QQLv1uhQ
zKYJ4O8+zNZMAgKRF18TSxscajOEoSNSCez6DM3+mAQoSd1bKRxvFuJitkY8RkIbYj2aCQ9GghlX
tyJLuPixHGn6hwxqMGfiCIEG2qP4VoIA13LauXn62h6FSgUZlRhL8qzT4fkJdOdJZ6TJcybkGocg
31EWcJjVCFttUaMBEwdLLQa0k9oDA336Bevd6suWNmFjnPVZqC+6kfRfZuJd2wFQZtMAVHeERUun
xvNGdyujjkAdLxMTp7AyrpCmzo3xL/cucbfzpucNKY3FHQhYF6bD6OtMEAamtaJ2qFySW7mIzEnB
3AU1uN+oXeEXs2rDB6LLVEY0cyNKYDlxSy1ur12sjno4OzTA3TJwl9WIEI4dCZWFQ47OPHbRtthD
UMVgxfdlVeF+ts6fdgLmmBJLmvQiG3Pw1XkuzscaOHqwfXqscpvi/6g7j+24kbRNXxH6IOAC2GYm
0pNMOonUBkeu4BHw7urnAdhzpqTqac2/nF5Ul1GVMgkg8H2v3TJcy21bVfPWazxeMgsao03dvp3S
EusJ1hTpmQKwNEv89YcRoq3ahimvg3VIn3EkbLnfszp+X29P3S3eUolMaGVOZGPv+xmjEHDJMbUS
dt5lsjSKep/1uscseEMTiEXO0A0/rs1DaqqQD2Wh11okqNq8gTKqeZXikm4Xbhgc/ihqXA5Wyycf
LO2kjG64x15pN2Xz2KszP7ZmM0Dab+NFeDAn1IvCQhCII3CAqHjbiQjOGNZPlejktGWPNsgyPld9
sY2oqfWlS+Vj1zNaJprtAaF7YA5Jy4Q0ayfg6Q8pQnBjTiw/FNOrw22xutV6tGP8K7YuOXorWKNK
d7rE9bdmki0Fnu7WWiZqu+BY9moM9gBU1sEjK8X0Fn1icVtx7BVLTXKFQAOJ13FGNUjML9xWz4K4
5AYgUsXZ7CTZnrnbIxgZTUv+Vzc61raTOrBsMQXHBFYhrYZ+Q4SD2DZxlPvrz79LdYJucuPFsyHf
tbicfc20MqB397ODLRXSUxT7PuqCDYMa8BL2lfXlsR7E1WJyH2bgwaJoXpXZG4CtSh70uEhxtbKt
RdO9PVnFORzlS1KF3+0ZVrRe9OiOgbAkRThsYpDmpSjxfJC7nKPaQJnL7uS+pLpcLgiIk8fING5U
ozx0fPq3LMdKlDaRPM8d63QQ5kiSl7GpDLonaDBnPwBf76IEwffibdTNNFvs3ruJtWMXlc7ZMeIS
msVdcoFg5Iz2QeSi3SSKFOICEzLLCCr7oc2eVQ42vygzSmE4OBrx8y5SCou4MGjY6D7AmLX4JFLX
eG9AuT/eeNFYxSek9Q36hO2YaouGJuZtjUXRmQN1KxUFYLcp/dHGdbTJJwctkWyewmB4Tbtx3uYG
ZvFkdIrtGj2A5vvc56K8r8r30NH74/rI9QGArup/FNkYHTHjmBfHa7DSLC7ckpPcGNCEtgtYlsSV
gmXZ6Po2i+87o43BlmTORV2MSSt92wgckqahPtDw9ehuoZW2Xm+B0rJmL+RI6cyDX+rpqbdQNZQ2
esWm1NJNtVhbkij+GhTLlYqD7Xo5qJRFp2qaJxmnt3p6S7LQ44KGi6J5vpqJSaNxy3k4FR8W0UGb
XsKqfE1yxpP17WxHybCljIUVsYJFR16GrlOmr47G31Id7gGdNIo7y43uhkIV26KncGHIcRd5Gc7y
RJe+WRoZay8vTXNqLshPPh50py/+mhzDhfliuBMdM1Meka1iBOZEDsiuHEzwoiyoHzvvr77QuSdC
JpRp9N6qwLhvFoV64iUItg3yK4fFEFi7WU5byML3waU9Wpn3loZTfDbU60pirP6N9WuVo2SPtnUS
JEkv9nMFEJtrlGEnGuK0dYLqx7E8FS1baOU02l402C21NrwFuIAOpkR7EUxuho0jQ5gSkbHP+fxv
S55jZF+4xpiz5EGYavDdsR9w89DjkJChlhTh1mHYvqcG47PmmcE5Y1LEwCoJ+Fmeoige8mMbAhhU
vOMcoPEAf7VyW4nkFM+pKEhyQapWL/jloKZdFffBcT1PVtHXetqxuMDFg8tAVvPjWUxni3NlXQU+
xAEZvo3AxLWeOMI51Mf1KfMeagKiDiqhbT0R2buUr9rYON/HAQPU5G1n1FCZA26+Ig3r+rwyGCWu
400/cGjWjonTXv9pI27cjIQ/of/Qhu0H7TF9m2QFQ6JAWCeLizDWZn/Q+bDYwICjbMGOZObBKSl4
D81esakdGJGV2dVL+BXbJBWrU95Ft0UzMewFLxE1R0zsymXi6N/6rk99KQHWrBwKaP3STgGlT5Hw
aZyCd+JXIh/VEtaqheVTqzDAwIJea5+i9cZX6Nyk8TXiwVoAY9fFe8T4esxcMhrW55AIsq8q0r7H
RVWeGtz723IhNLo8Fn4/RKTMd2iapnZvjA+Vg7Vmfc61mkcYUDjfjGn9VOnd8MFxK+Q8/vxmOerb
Iu/ZWgXHzXrAR3hcqlg6u7AX+o7d5WB8QmrrXUGMIYd01He7YFEauHn0CNFabpBgAwr32Q1IYdzi
SCd4hf/aSmPFyruZhoF2bKH08kY7yN4U2zm2xC4Mip8tVEGrkLgU0BW+Pjgvw0QlI9WiLJLqxdHU
UjDV7GZ0K5toQUj/bS6le0MN5C3Ex75CPdER54T/B2TFq9UPGfeIkj6uIoSMPrwmc47XYKF8sKZw
GbTyJVV/NSmhC+USgzKK6S9qYXDB2rzIpT78KGw93niLwKKEE90WbfksxuQ+bWMOXs3lg8x8STeE
03DwizZkDFQt99Wy/KRZ9zAW03gcFyZphcI+thhyZDf2UN2jIPGbZaIZhP1NtcZGClKfFuvrOjml
S2DHcpKWqdvu13/fm6kmdRHprJ68UPbfKkd8Xddu2RDvIm0dS0a/uJpI+57zFC+jjPLjevYkqffD
zhuSrRH5c5aKXW10P9dHErv+N+pZ8m05zOGm7hz8J30DGJFuWO3CuyAfKSRBf9Jzahxad/B7ke7z
tmw+mx4Tvt0ZrxOT/yo1WTF9gsbSjWMUewsyGOP3vF936fWEwJtzrUDxzpzJ/W6akw/HTxqZiiG2
T3YFlUUktRXOZh00pjYl1BDjXySDl3XEjJfZYR1GS2jUC8YAVCRfErAWV0uPq+2tiQmiK8PmPG1s
0U7bSmIMd6bPeqkUYEP6CX+ge+rr4ce6EjqyfAhipjy7cYOzF/Xk7zQYV8IQ0zI0SACe5KvYm8GA
Fy0Bt4y75B/VQ/KU5aw0iQPCMMMJdUH1luhFuTXQ5EPg4Gt2YNHHhRWP83Zb4rIvRevuVpYrLv0M
eRBqUCAOq4n28dxxjxL+d1q5nFXYlc30ajFrXMJVMVy0i+5VEfFt7LHqxwc3MNtd1PSIWIy6JNKp
w3xsNA9xpr43LrCuOWi7MY6bU9d2fqg5KQZ+Ye6DaniWQdiw9iNmGZ27KUcJguKSS6YHz4Yoezw2
3mvcAcVSDXTAzz1cVEEEBv+CNowHAg7aS2wcEoP0yhI0vOJ1dbR4sXYROhZbxGpPTtQ2sgp3s/6H
BQ0DuzAe3Z0gHmxn9oAGq1i4izFPGzXTbdOFr+5EftOqVcPMGeMbRtPX9Xq5TczkbX1G5hTzaaCJ
13VQKrXue5yY/cntj8YE0K61y05SJMmxSvPnj02FNkXW7/bRGzhHgmXqt6f8vhj6h6FjPzSimPeA
K56sNtk6Mw4CUmoPmpuLa3jwFMFsG51hi+LedKtXGg4FTznYFRVNxNzdVxWSe2jamrVJZCvvdHqe
d5ODzNSfuYV8ZfICEgBJu94ZNX+eM3NTdYwPk1aySLrlY9PbLsKAutyNmZFcbKyzZPu8xCQv8Eom
WUaLsBMGI+R+Cy5quGTAuF3ebauJbKKknnkMFtlAQkrqNbT7Y9rV4ynl8FOEm93WH3NvtEyztfN9
Us5yj0GykuDChMrXI2yhf1nnRlXmz2glQsiYBklPgOy079NzNlgvlhWXn5XrtSgEc7+ap34/9WN/
1jQ73FSVsvfr+lIaE5eTY3tXp25B0GeGLC4fBb8Rsg3CUgnfg2s59KGr7RyV4z+viCZSI6S7m8YH
FKptVtS8MtgWh8WyOgdRshPokDeBW4hL7SWm31mYPcAsEPCB+Xyy6/hMtmb0lNg1hnC9u3Mm0iQY
yjdZH1cHBJnuw9TYX+2eGiKAKevOlvzzPIluchbNRsa8TdPBaK6o1ofQdU9KzT+aNjlgEsFWwh2x
19NKIPl0DcTsiXOJyvFck5oV9Fl/nnPjqkDUjhgZBStv/NOpZIr9BVVyNSv8ODN6ddwRp/Y0TVa1
MxzQUi1FiW8q/g7ZD0Ng0NrrIssztNHzw356cAu72Q8mCQtZ+m1YgglF0lonDwJ1mqaXVFTkpxL6
c8bMwDF+Z4o63Q/uYB+LwGMTyLmfraYAU6ND+UFreh/Z67yx6kFduMDYLknxlbZh++asZZccFGE0
PYJxHR1Lwqye2fiHXS94X4mIm1hzSVZoivZxsGrQvroeuBqLRz0tun0eO7zymuEkJ6/+VNYU0MF4
+kYwE0vB3jXJzP4M6ZSnnzMvbd/mysMzu0juDPTr1SQLCiOjjUWtJEKTbjy0WCh8ocHlAHkeNa1K
8cgUX4wldRhZiN9NUQ5dormMesBQFkmUBz1R11ZFbwE0/GO+AJ9uXr9K8WgTueIb84D0ImjnZ90g
28ROrylj/V0UtPlrW6Fuk7Z2yVI9PObdbL3MxSWcExb6uo5Pa1YJjvhoF2djtnV6+XXU2uixdzkK
kFO4W4Ri8W0QO6shOjHT5xCDD4dxmnKwJ4A8cHJ9QKmr+Z0IgXQf9gUVRzo0WtQrEG4UyJhmLine
4yZcHuYEdNAZo4NbR9pLJnDSuia//dxmt0kVwcko1DXsm/qQFQGePTPvDyXI7WYMbZ47Y6qOGF2Z
kenbXVJGZjQIeF2c6EkZ0NN9OtwlHRrlTs/apwFdl0xOph7F15zupZ3uBO86p/6VRarwJ6UdjaKN
HrJg1jdL8uhO9Ja2Hxoy8a00GY+6avPTiNHTkkNDMOigQ2hZW49iwiNMh3MtzTLw08mYMAKPDqaw
TiK7a4+gFc2+FaV7tlX7LnFPoLGX+qGscFuQqBVtQzlPF2wg10xzzIcJ0OhhLoMrcS1Ldmkn7lhL
+k9DH13DOHNvS4RYDDA3lcq79kOibfMg1iFpHXFQKXPcApITU5k2+y7yyMeoU3le/+Coam/USX/M
UkMiUTaIYUjhReMxiS+aPqfbPmky1NBzcJkTYnQI3MsOsBwcJk145Q4yKRLhYs0EFh2zMOblXTX5
iWrDAYV39NTM5IoO3A/7Av/tc5qRHayNsj/mM+NmOBnzydGQKEDXLC+AbGByMR6D2cICv9w7vVV9
qY0RcWFok4vV6j8aTyMBRkfMACft7HMpxEYL7eEe//x4n3VRv1uFQU7Y9fuRe6CzDO3mNprazro3
3ydJRGRnEDzniau/lXB8Xoo8KAlycT/X0W2onPDUk14N37uIXPjokYXlyO1a++jGs7PcGqcmTpob
4NFLO3FNwjAxnkys05PxdUbS8bDqDru6jI9VTcKIG8jgU0os5jbJnxMCQp8xPbGZDCI5zE7L2Tgv
gURZnl/R7UaXjA0FlE5sK901XsdE2eQNjMcQ1x1JdvVuVEG5VyE+QjT5JB4tchg82mdwcX+IGco7
A9dBTHRY2GrB3Sj1U0vhJ/kttXbr9RhLUP0djNgkD1Ns9UnGdwT2P5NA8zNKEnU39YXzCH8EhNjd
yT6Y7/Kij0F6KkwQHVKP2eV5oLvyIovUOAMH2Hg/MIuFBVaEJsDWCHtwXf9MFSyedRalh8JZpCmr
KmXQ0ea6VSPubBWLOyN/wV5ZXxKbBuW+NtHiFZQouWZFqkIUhTNuecHZzT5wZaXeowiAaHdK/eAB
YVy0qmYZQIZz7Gtm8SSONoSMjLcEhI58odNUtoHvzN9t2Nb7LtXaUxFiY+hq6yoQb+wjd9h4Yfe1
1OfkIeulQb4hZbKRLeS9wJe8s+pKbmUX4BvF8M4jKMcr3OXgNk+MAe3TXKY7qfk6jWrP44jwSAun
EwqYxQyDarlRubwjzDXakDqeYhsvB4IeBrUftHAR3Y2xX9tBf2DBSB+4q7eWtBZAwS6OtAEF9wgp
gntzcTtEqRpP1dzuWqfKbmJsSTxTTnqxNNj2XtnDHpsk+mT40jKNv+W2C/RJRiUMN4l4HjWp9pJx
P4zkg8cDN6cu7qoR40QRjel9a4C1pCz5da/yLQpWNsOwrk/rNEVAUr9puwueAo+VICnzdrdad3MB
Eho7xS4bnRHJCBMxHmGqFqGMd1CrdnEtljxKp2ccXqfTlaCFCHyphsS+o/7ofvZAzVCJaQSH6N/G
pDQ/D6S+09UYV7rxFDlyUfO7na8Byftgfle1+Ny8Kr1JNpmGqL8fvJnBJHy9RlFULSLVFbEry+mr
5fbuNatm94Pa6Tjgt7X3YC1WthT77WYRvMGCah4mqfLdsgrrkuQxDB0LqpqCU2vkxVdoyggfJg2w
uXumhAD/uod4ZMD93yJn6vqmOHqafuJ1ULG/gR6su+2kL8GnYCebsqzeoKkw5SeE9cRo5bQZxa7I
bbUto2O3eIqLcAyJIKh3qz5j1pyXZlzYak9vjmk53RRdAtvCvZmPQSu0h874abvPpqLbFUdS0o4M
VbjYJisIXnqXiK5+OHVkNZyjDDaPpQ49QQm01U6Wi5CQhJqm1z6je6XVPcCdb9lLAM0cPYQu5NIS
MFNqfLfMVh7HBLetXRLNpyNGI1q6IxnKGclz5gg+5ekL8pODS5y3ORrFnXRHn72DMmR9uBvd4iCY
tR6XSJ4lXibwVa+7G0+F4VWz8AoZ8gG7e3kym/ShqqfmoOv9z3QWMzOGhXUAHgbWb4stR1xG5HMb
0vmCbUTXzhaI8I0m43Yf07mKcDseD4JCvCLs4uv6B1vjPShG9oY+hWZDlrnvNES/tbDy+zQgOL3O
9EvomPqFnGjm0NL+yQpLGSnwi1ZH1XmUXeHLFrl40OBGazvxyRVZeDMKXK4g05XfjV18yIsJQxWZ
PptQG7SbxuicvaZtnvqGVxV/KLgRa0P3r1Q6x5xuYS8R3n8QmCUGUJuOEHW7IjpiSMntzzvM80ug
nK2fKI++r/lVtyY176RS5Zbb4kmLrRjgecZOGCT4NrMBLVEfoW/oe5RyzJq824sXUZOtahZW/WQS
b3eas7TYrntkUPekLIzl83qSELD1NXP792LkbUVfr3sUokFAHVXaRkFSb/K60hffzl91IOBXra49
4xGONoS+gAemGJ8ygUSMWrhjkHXNg9a9Ma4g2JyZ8BxXzSCOpnZIVUHBRiTe61Drz4AG1wyuZROW
ALZlDbOVC5GdVtBt9SMwxBu9Y7wiBu8b8UVYWIVXSQh55MyLhX1TjX3C24A9QJbm43sW3eEtIfrJ
dC9maWccPGQYZloJ+pHHnyI3g8PH2DLV9QKaLp1dM0Mjcq2Oro504HCPJLKs3gBEJAT0EBv9e40b
Y8NoN/iO5YC3wDw2VsjLn2ARC0vlgywaSNA6OyNMTvgTsJ6AKXBPXFo7+dYYeZdV1dq4xs84m97W
v/Dq+Q3X188VyC6S4GX13S5aQYSF6G6If9mtA0iwROUghEZfVX+QLGEK9OJ0FmkuCyTgqHe78m7p
VEfHodSOYpSvvI8xPxMot0nNCYIpqiHn2QsckPyi7Mxtw2t1NTXHafFuiwnMfsEXXK4lfd9i55pi
9AECn9d0jYoQTEK4os99Ip6GySAOKzC+hwnpu6uUopflG2TKHpjlvJ55mobOEUcjA9J4n9rFC1m1
H6yxUVjaUVrND1sbrT88TeY/BKOOY7qGaS7aR12a3hJm/3ddSuS0UWRF89ZM6rMw43Gfp0vmSCHn
TSmxShHO+5lMhIIROHw2JGmiiyMQqDk4ZoleH5Rp7dfLw1XziUz8EfV4uGym463rIbrHT0+llkBl
hoQCvH0V8zOHgAFik+tti/+YNb+sdPZ/V2r9p+AR3TCJOTA8h+Pid1FnFUHAxGY4bGPZ35VlNLEw
jfEjXX0/AkPrjrr5ZcXwV3pjhYXW13QMXLTFtn2NMTtj0HDwbIjvJgrqRNZ/jUHwbU0JKhWIb2g/
GELlm24BgMvya1b0ZzWLGpwbjDqrmTdqrw82MIzlH+SGxn8IONZNybVDf2w69ML9eukUBIyImhYS
rZw+pZWjdkY9ENk6zuHBKnEO24t9vrUPK7C0Qsirhkvmi7kwrMNTuoBnaZiSQbEZiGI/mEuCYCvx
SaAc3mZz9P2/X5J/SiQduBaJ8QuZPkn1ckn4/9vt1uS5x7sM6V+k2cc0mE/drF4wS1BG7mX1sZwD
DBNQj5MJfKph7vUHa1KXTOt4+0TgEr3275Dt/1GV1n9uyfqlVuv/qW3rLv5eQ1X/1f5/ULhl87P/
vxdubbtvX//etrX86o+2LU1a/xKmcLntTMk991G1pbnWv2j7saETubYeGjd6sJb8Sbq2DPNfaFBd
1G+GXJpQFkn4v7u2hPcv13BMSXWXo+s6//c/6dr6TXtu2/wO9EM43GECDTcH26+3FwJQlE+mRJ0o
qcDW6PDbZ4El1oaIBK8cdnkMzFotPAbuEjUivSVEfIbd1UsqFEMkh31irCk2be4M30cwP6dQaOYi
62hX5rG64PrOLtKd/pT0/ttZtXxy/mdzEqPVtW1T/+2TR3GRNObghYe8t7ceO/BhmLx+BwFzpYbV
3U0N++3iCSHwIwfqCR1cZsl9Hc7FdpDBeeKLn0avpDEhl++p92BGoDBul30vS51/koaFb6nqpnvJ
/MnK513tpG/KIPDQagIce8s/NxyClVHCP9vQ4dthaP7UZL3K0//P6LZ+S76c41hcHhfh728y+yoj
JDpscm1fLR+qmowStAixnDEvC9OyzLF5+zV89QEnUr3P57Tasm7irCN7LBAF6H5LUro0yycZ15M/
F17uD8uH14m+1Rcpq+uXS6cd5xuBKq6flX8sQ+em/Luwev0aLveXTrmb4er/sDiMTezklKS6CNxA
VLExe3ujiMuTHtK3Fbq9diRLxkJ6EhBRaPTT3dzdVG1NWPQ1wbqCMqpo0F71yroaqPBejSXrTpG3
MEIWviQL/4lyutxUpCvsbZeUK1lH+nVCNocFsP9cVlP1kGjUxyiC1Nxq0u4Ti3SJMHWhke3CA/FX
BMQb7T1Jh1PK33SjiZzr4dbGbk6QOwYeT0MBmiYQnYSpNF+0AbWBa7rJnYsE12xxrvMieDejM9MV
v1k9n2oi2Ek4BRGJtRnlVTy9Dc45K6Nqw75eX+PoPSq76EU1pJw643ztqFwg15DIy5+dlX1lAY7u
MxKRN+5ipQ3q2rzPteQZ6yPYRIbQyuJ15sQkmxilo//BCb4Gcf397rN46WDgQ5qFPt+znN+esbjI
Qzph+v7AY2JfQiYTuw3cvUcn7T6K0B5T4kLMroZB7qV1GpsobOeACT/0MbpAxJHSvd5qdtr41OT2
J6PhQpFcXANA/klmvvYC/v3T2hgJCGgiMY2AMBNo/tezTJC1QLwzwuv1LJs5HQ56X05M6QkRBew+
m7KqtGNhdNWBQIxvGKJH4OL4mOrFMbXt8SwTpKbhMNl3icg/kUpl+VGSC58csyWgvSNnQPsyYdyi
iSEGghZTe10fTLDId7IatZ2b07OmgoCqDxOMsyfBnTYw51hn6K+TIJkPhSbVyZjGT2k680STlu40
ATh9PLJVusQBUb4z+IjocIfVXrDjd1voArC/3jI2c6Dblwk/z5kw6k1b6fGBx+ESI79/HmzqDkdy
I+rQAjEmSSrHAkzMtEDrvYB9AvWSPUUdrJz2yVQSwBUV5BWnyM4pidtUku0OP0x1U3oF6Dq4LXgA
e42n53ehRCyA8Xp9/JzaOjuJYV8KUduXBjwHeWWVHPosbvy5Jg8rM7jrU0GboOziN7IEiYhY3hhO
V/pFWadA6dGnvBjIUQQ1osndhF+v0WK59L+cGy1Fxbk+aYYHZZCHEqEhmZBbO9Ksc27XTy4xMXf2
yCCeeJDKpFtzrhfwX0lgTcdhlj24X8BjpReF78aCgPYitq9Vn51bDhC8MuMNC25Ylu5jP8XFoc2n
HzrZAHYl5WNtjt9BZu5D0wUmi/nJi6ycznWXvcX20ZC1uM87rOTY6PHnkOe2rUwXxeLIXqMiRU76
ZL27cf8km87YZlRC+klKyO00NMVOc7XmuL5lOsgfe0aRrdlvg9uTJG4l1zAvDjyOwcV1pns3tejA
DDoQn+VHTQQhgflWEZ96PXtdDy5l9c1Fa4MHI0dHriPYf3Nm7yk0SuT/dV2SLpY4bBwDlk4rMfde
A4pfTv3VaYWJylzVt9rKviEPcXZ5PKtdUmnpvvPitwyQCfOwrA6yJL1GH0kUMej0Sa353pwEpXWo
4j7OhtwkrlOCp29KsOpdUBF4vZVtnP3hSFp7jH57yJlSKOEypQ79pv82D09IXdKx65ODOaHW1sh9
IYk2MLfE0r/IKZgePbGDZVMny3W42yEm7MUNZXaxvXe5KREg8u5DJxqD9CzZIMLhKYzQUCPt2SjX
kX626OKSnjshyvjCdifPsZgcf0NOPIMBARdYtNQdzN4z8Niupkr+YHF8Hmc5vQT6bb2rR0PFf9pf
fjVQ2rxGPUsH1wfLt1jTfh8GlvLsIpyD+CC14mqoqKCyCEUqphqUMNG5xTZ1puYrNSWifhmIQz8R
KC7T9jaMDUS0NOUjMpFFFzu05LEBLlQ163STz/Omw1KwGQNElbM0Ptejnl/zybb/sD7bv08CNspQ
BljPMPB9eSTc/HpIm7lFmgfqqEMWwNu7ikxBYzoaEIOHXCu/0EB3y+lDPWGSr7Y1OZgPKr1XVfug
oDSfMiP9bkG6UtBgKabMGntT1L2mIiRknNKCjyPELB08sGMPsm6TDJToR8uVbzUMyKa007+EIo1u
6rq3Gm3lxRuSb6goxGZu5H0lB3t51bp3s3EZScm6eF6q79f5VUv0LyEpWjGiPJJbm2mnWS6BT92Y
nmq9moDAMVO0YKWMgyATdXcglToCQuQEABOlSbQLnqx+Ebb9wSBm/7rZcmfwxrOWbjqMNMKx1jH/
b1si6vUolCmEKPtFtasSeKrYGrWNwfxIRwHJtHkw3BpNTLeO/ocqISXXI68JnUb1NO5rpMYXUE5v
KzK92xvVqIO2J9Vx7uiepyIS04XVyIyGnKl+6mpvN5rC+mSX3cPQVLT0DMOhzK3vfVD0zxXan51e
BJdWxOJAuZQ4rENnmOlULAjh87LimJ+jZ9NLBx/rJqzkIg4ReKybbvQppkJiEntUVmbhUztUCbFj
wB81/gSf9IG//ram3T7Ojl8aMpdb7pcjRVDDxHGCz0hHtu/9Fu4I9lx2Y2iYe4AR3mjj+EVLYduT
Bkt8LJjMWmGc10knNZ4rc97CQ6pT6j16Y2idBuKUT1ZS+7qqxj+UMpn//GicctgjF4ct+//viIUE
dpRzz6E9aG7sj8q+ZhGsZtublD5011ziM+CrIfElMZ91pKOxcwANjdWtsm5rCUJJUC2FsUihy/lV
8ZY6j95LGxrVI0D+l8ig+E8nUUrDiOPbVlPuuxEPgNIhqKmT3FdG1/v1YNL5ZOn3YzRavLAT6xRo
cbbDr7w1Aib6/35FfgOsl9uZb6azAns4xqmA/m3uFJ0JXFsUYt9X5XPZZu1hJtnL0wyTtbM7FGqc
TtCPu7zriCksrHMWmH45h+J1pKIGozw8nndwTbIotawsDgj7NtxH+fcqLq+BNL8SJj/cdMQwDIIk
40Rz+zCQIGxS1NFbtXO3RLmHuoXmq4/7ixs6n1xytvx1QPE8mjWy3CTaMm1fPOJ9mii8UOLlHWN0
Ix1Z9o8Fppyi0aYt2SZqA8ESnCxahT0Sj9BnUGS5xsr1nk2gf8vYhnAcsRKhKCSeXE17bEE1teh+
WQHMnkBn1yVPy07arzoOg4vteKRO0l7i2O1RTiWVGVMh/pBIZS8/5F8eC6AHngnP1oEiLEf+5tpM
x0ozB1ZGZJZGTEDO8IDMfCwC84TIuCTnPzSOkkiZNYHGDvLygpRmPxAiLyOvv1JJlYS+nQEGrqry
wRjti1urhyLtXqwiEGCfeJLSkrHDrhv0n0Mqna1orBevQulTLvYvq8asCLEaL5XGRISa+BLCClGj
YQ0Lvz4+R1iHLtJxSQ9gglRWeZ8FyE43lfMm+HVyipqHTvWXFHvRHZ4YCpyKqaISFusHsigXNkPH
k2JkhzC1zT8kOTvLev77z9ByHMegOJTNdjU5/u1cJhJkEqNtjB+tKTOepp3ZpadQN5+T2bR9BRO8
nWrnU5AgOoN6AbeAxzopAp9a7VLkROalFcJCg5IsEpbacj+5IxtfRZJmozfPqYznU94lI2hzKch4
ktW+gWA8lw2RulXs0PNa4PyRAd18VmwvtTVdiUxFQ0gaEm2vUT26m+MwYHJUfoZD96nsgiO89CM1
AHAzElxRGKmPX/whKbrvQ5ntncwb7uaQ12BJbNeO152FUBNTimTp0LzilZ2R6zt0712YRoxc//uj
rXukqUOPWEBNvPFjrOn8O0E1v//3M8TkVv3HD58p2bWEZRqI5j3nt1FjMOZ2ahnO9ragWCVUWPTi
KUgPkZidHXmgMWsB2WNdE9y7Ea/NMeS7eGavILcK7+qZLdF8A5KINU1JA4Y6lyi272sdm8ocdNEp
6Vh8cLWMN4i/cJPZOVFKtEteKWvpAie6b6zyKRuSL8ie6sewbKIDHTE5ZyYSsNWVFHekNpF5BRIw
ebt0CKMDbUlcoEnn9TeO+tKeOLJPz0r4QVsx14TFN6/wdAx1F8vOtYuFsmATjnlMOqhJ1JaiD2D9
TNXipatp14IZ0+azLtQdS0P71DS0mici2GeLVVgvSWydsIedogpmUOHlONSm8d2rZnn7+G5VHPi8
nlx/tBwBZp6R3VYEqNwm07hK5W4dFpwbtB1hkJgC9aaJHywd/VRRzyPBmmNyXH+idWM9IAhNr7hO
sWjXsKgh0ErE/lcQf19UtE5FnDfLY1mQ8vm+/pmS1Kasu7pF1OL64x1CLCiowcI7RFmk9mcAQT1+
xOM4V+/rd5QJSQEj2lgkDsHxf9F0ZstxIu0WfSIimIfbmucqqTTZN0TbsplJEkimpz8L/J+LjuiO
tqySgOQb9l4bHwvOzLkDQstd31nne/vlL+pGwdrIb24d+qmjHqoNrem4rYOs3vIGIiSrs0qudYKH
kCHRzq+GSzgS/Qc8wDib8fBTrxwNpk4Kmoa3Ihzz6Vxn0UMja/CgteyvY52EAHaYwb+LEllWevJA
Xe6a1jHeUKUVJ6/VzR0G5plVmjXnKCe3Op1JhaluEWuDsDAq9IwFd8QUdr69ROjee7P7ldHaEixj
vLaJ/TJK0m6ww4fIkm8kDsi/Qb9KHVy7DR7wwRd/7TjuzkGBQ7BucqYatGqUEjavniFBcumad7wg
/l7T6xf2jd6GFuoydSj6RKSnR80pzVlKJdZwutA1zJ8+MSByT/VFK5mMLY9J6wRwgRsKwjAI/rPs
JFmpSmobIyFnZr77Sno0EiQ82MBWsaEozze2xBnjjExNloHGpLOpRrC+CoJ0OPYWmvTKap1zW846
QO2QBNUnl/HGD57dC94NYG8GwFcMaswE1QETDp6u+YKiJkE8jCaDQz/LeQI6aGVh8VSYmLe88yA3
daLEFVWwV1R9etYUwkPdQ5BoJCYxfDL3/uYlPFBOqautcYUbFuIrvyKWJ7co5XUHGho/1jqwO6y9
ne6AhHefeILlxeWFt1wu4DENMwvvx5Ah/6oGYhWwNW/01jduulB3nSioRI7hc8SNOt/3y92o6DPY
n4t468qYvJimLU6FPvCWG81DaiTxtQV9tTwnlZ6HGyPFHSuwulsx0kpu3JuhGHcZhByvZR06vCHG
L8BVzXl5qg29wmet0PAt182ayGucEK9erKzZj7ltkMNDQNCmyIgIWP5I2Xn3VrnGS9b8svVrF1fW
My9cuIWjzTOtsj8SKQA42O5p5J52QMxEuuo0HmLLtd4CMjuKngbcAc23BZpA49cq+I05Ae+STLxW
aeYKveYnzDPi2H0KKz+3qn0RY6vNaC32hcNQQQ6YVT1vHPZRmuwClWUb11LxU1naD4iKU7fSgOAd
gtDL0NZ2p39qc82tgA0yYan8ptgrl4nzANGzNfbchtGpyin4A1rWXYAgje7FI3YVm8AKfMSHDBiq
xdIWL1EW/CfM8D3qUQl7kx+SoZTbj3r6Jti43SR6X50CKfVdCX8g17vp6qBFCaZZaxuOP3vb7zcW
SdrsGruDgWZzpTSsyq1FBpJA0HMQyuT+RfdFmo8ttq5VfRkIUV86q3Pxl2N+4TWb3xjJ/OksR+y6
IJn90SokiM1/8RQj4Nzz/XOROP7FgQM52Eq/2NN0X0pX3SPaSSt8skgtaqgR5ANYTUlAcWO+GCNZ
tBaPNupBBOVRPMLfG5xX4T5CvH03YXbFZpp6nJI1lvEzaIgnGH/jzatdxHd2Yr0s4wPCqUlidrXX
2h/y3cBeYwsJtrlbOIbxO8z6ItXRApcjVpo2IZtx+TKV5sbTSO6DP8R4mAYCe2szQAee/BxqwqKW
D6XbyL/SMjZvVjidiFGR29gBGkm7sK994R3GARVl0EqGpzkjv+UAiItenxXsmO+6N0iI5cGNkSHO
w0Y4RfcswdFZ9AjpyZ4qTzoLhOXLXB3AjgqD+iUhM0i/+lo7HluB9Lib3PFdBdmngSqPC0uBZGl3
pLxACbVM3/S6L7eN2e6tXIu2btuFN3uCCqfM3toRETPwCT3jYBJruK7Sot821WBdc4mwff7NL4eg
Yw1/U0BhK+yW2mvZE6wz6e9VajXnScLBiBjteEbd7rEHaKuFW1Vqo9h3QtcvSxY5tTNIwKo42MM0
3PRSEtzMTGr5qxI3/jX0WCkjjfmubL3NqNB/J2bjb/5dRKMBbV2rg1cn8pDgkmRkvUrqidnhVH03
BePsQQDJl0HD5zZBxbtsltaosZxto4r+4JudOlrQE5oi2UdTR3kixl4/U0MAuUMcLBFHPgLcP7j4
JZrAvtr4OVWF6O3uMDDY2k5yxsTPg/u0sLKjplvv1KXtbZa6u0jyEotZi6xqm66jEQxf0SHi6ozP
DYlFx1DHnplbh6IRzgd0+efyg1VG96VifXjUnhrXqqesQu78jlQeT4dVyZXLYgNCKIaTuMH1uvxm
Meb6K83ESyKaMNoLk5/UyNRnQt7AVkrvuzStj8IufuglkI3lS3JhNmt7QEbWdx7ZvoSEvg6QBdpn
oZvGWz94FOV5CbsjM6jMddAKzbBX+GGQHw3H1MVUb5A0QxQxZ6Nh2+MtiPkU3pR8xeQe7DkB/yYx
FSWHXg2ARosfVNHeo6F2K1J72Auvn1O6OQQYe7rknARfNtMcxHnxCfmttrOqiZdR3P1qyvL3nCUy
2J32kXaQPVhd2IyzPgM/KwELqnY1OTZOxwRal95UCBkN8cnAYzsUwxenovqM+oYUy7DoIQiCcm0w
zO1d8B+HIkqPue2N5Pb8p6RHLrjs1CuKzbXpwVJpTXTYENCIXPOFfbLcuN0TB6dtgb0jwerw1gjc
tVnzJWyH42/M2guAiRjvNsevKcEXQG8krrvOGVObnERtxyg6E9Ow0+ZA8gFHyjUtpg8nab7IKogu
/uDthKBlcS0aER6MEUatKP4T6YCodrBnnvV0MaKcBrO9B37q/jTNaJ1BsVjhFBoeIvwQLg+AsMNk
JwUPVVvF3BvBUOKNYWgiGuqiOPh2wxzKQcxSc2DseYgmb5ek6ExgPySvcDzxQpBlVQJNluJhoIFk
n51eq1iBbkIhukO0/BqooHxSlVJXx+Y1EFn52tbOfeGpNZX+499Rn4zqkGHDXMc+K8LZ+S6AOlAk
Jn9qxHYbM1Ym2n2cQZFmxHsLZpvUWxwOk1v8thJoLW4CsMNgt8KG4WhWbbGO4ti7RL0NXoT8GmFH
Lrxk/isCSLI8S6QORUYq/4tosUbvbruFTYZ8us14sk/hYKbbEDgZwW/IhYNqMg9C6x3WCP2a4bgP
KX0yNwDXMAyDvdqjUiM120CxIsbPEifKqoy8H5EsgkvvON++9XMhHuo5TRCSY2w9Io3IJiNATkie
2SFwBMAdQqQUfeo6y8iZyQmD32Sd3W/RGVKycULCgcIRNWaqZECQb+N8gjA2Dmfg5UikC/NseOrO
KM85iJ5xmszxGbbIy4ij7n0iiJtfyyk5phkOOVmd9IH7PvO+es6tq6TPXucayRGTzmw4j7AL++wG
NoRqnaTsmqPMeQWTf4v1og2zDUlu5qbN4vji+dFummdBy5/oGBEcu/ma+HpiH5kNVj9yGtS10kR1
nggsRwNY7DKLQibV2cR6oFX2jonn2YuBmqTg4tZaPALsjc3sHbk81zut/7LfZ65asokD6ObYe61V
oJ0E/Id5NLLcS6QEa+vJsQTzRomxzOAt7fCEJ247+w2MXcIdHJI5s4OEM21SODxRVaafky8/o2H0
OCMLjdc4/+VwbbRxbK6hRr4eUr9+VfnE5wbsrypDr58W8xrRx8N5aPOPvGVkQeNi733MUaNVOKdA
Sz8av0FpkcJR6Agx3bN/4fwBxArgorZYi8VWtzasMj9mVaqv+s6PL4XWfzBM3VdlHB79oL/34H2f
wH+5Saof5P7GT33IZ8c35vkeyec+EoLlrY2II/5eSqW8OMGI+o8fOMQE0X/U6ZDcIsC9thTpLhOE
BEdoBA+TcK+RCY4YZ8aduVwES+JryBmiW/arZmYf7XwlrWT6WOKfKK5/MstnI0HxsxztNsQ+HASu
deAZugSsMzb4dK2jxM431OBrGuuw1CNtggJA94M/yYgxkzBoBnF9Gd9SlDuUsu7VKRvzbSx84y3K
Eg4A5Rd3i7FSl/rFI0S7/694S20sn7Zb9nfRDX+mtnCOtWuGSBzSXwCo3pfXF+WzPOOKfZG+Hpxr
OM2rerovn0NLzUs01mT7pcRao+wO9KN+YHMYXgTO7qmRjEPmPZI/yvfJpY9t6UJPnV19DtVc7CN7
OtYgE/KA6n7pI5dBelW5s3iCpCl3NKwt+A/Kz3mqkQ+415adfq/DvwomZ4D83/1yKnF0sDJiE4qO
cW2Y5399k6zyI5aEb8sT1r7n5NsMWaNOUKJxNWGeCz3Uc4XPL3gOINLcZLq2k7Yt9MbYWE3Rb+gG
xC1PIB7NzbYGhWffjL17cXrUnvkk/U0vA2+rzeajSaWEb0vzlOWk/4xm/gmVl7t+RpymuW3d88B4
9x080vNMydUfow+lUQDxOoO3mI+X/B563t6rf091FX6WnX0oRoasQBzPme1yhlpgkvrO2ddmRZdk
8pGlSTB2SeeGGuBHNJS/oq3dpePDDnt1A284AgOYjDcTMuiYYIHWEXkAPMfHbriTfUNU9UhQ8e+b
KhrPhWaItdsDKNsT1uacwgSF8RhOr0sVydZ5PzJiHRXvRJP0JcASTbsXk27z2Ld/ewN7iNJSRDMt
2TiES+qbYpbQZwr3o4KZmFDGPQZrTodGLJLUtr8fu/woSNfVsF498Z9MR7+dcE51WLcAyDirbrxA
MGemoJWYHBr3DfMk/9/PfhqkDNyhlBxHL44OWO/jnVQWsJwu0dZDLsTVm5qvIrCs/XJ88n0pzptX
z7o7HjydgE3wfhpGlB2Fs/EyPX5kuNstx1CXcYRK6jTfoLC9Z+7ZPEOBOA1On93ZJ1DNFt64hsdk
r8C6AV1MIVTpfrWAEJiDB1X5pg3utzZ73E1s9nJ8s9BPP2pqkB0OX7wj6KrJvCkAjqtutDjrCZZQ
LVz1XLm7pOCFWJmzoMiJvy3WuPcq4ET/X+9DDNQa26LYm9iBdh1nb8UOZUW4APoJwSs/iNr8bjR6
DQULyzgswrssxbcWtc1FJ3g573tGkj5hx23sit0opi/V4wu3W+DFle/w5FXYPXKdw22pBwQP7FbI
jumD5hY7mUPb0/S2oIMbGBjhYnBeh3rYWLwDHOIz8SQON59Wteur7qA5SJYlCZ1zdEHrKvPYt7Ro
1qw0dLFbb4A1DfusZcAELkeclr1524no4Utxc81dXAflvTQht2GuGHhrQeRjr2xSijc5oorpv77X
95HXvXiNWe+zmldbGBKiyZvA37jk3VkDdXPCAfgiFTUzYWO/2yjsdrzf2/ehU4/QhbM2pG+lVRnX
MuggiZhrX5nRJS2Km2Qv+FjaMcwpiwT3BzLlYF/o1i111UeMoGedjla5Z36GN5g3LCYD+kprFojM
9vXesfzj4NUsnDULbF9Lvl1jFLg38xUy5x194CnO+vrQtz86o6daiK3nEHt/yglgsxKy3k19X/Cq
YIjVGJp+6/D1rVHtLL/GHGvVPFCF+ilWixKpNEE39nW9Kl3vbAeyfV8UWJqbE43j4roTENlojnFO
ozvhGiA9foH0kvN4erQXWdi8V7ZJIeeq9p/mZPmOWUBi1HKFqGmiQ6qSM5kp0uqcczDb6Eb5KO1q
gDWYkKNh0X6xUsCPdqxkeTKzsjlV8fRey9C5iSg4lBNRFwNBGL5lVltiVghE85Lq5d++9TNyUX9D
KpXnqaI9MmLFJJdUW2Bv6lUNkIJdnlfuzGAzZcNP3/XvXpa5W0Yqzo6Cl3GKmjc6rXgRZEmyg1k5
mXxJCmQG0Ar60urPuA8kdiph7FuiQElrKh8ixaIcpsQQJVhllyvpBUDGAB90q7giusJ1zKPQC/K+
S/OlKZmVu9Jydv+kSpJuaqdZIqWr50hvZp9YSmqYLehx2FPUmyLFBmWm44fFMfaBMurTsPhsLt/f
iMwPKfoXzoaXGtf71k6dYa0veq+8da40HOkGu2a49Uxc5pG56UM73ntWP0c0JvtaRnjaWsNZ5+yt
RTA/BgVe2TZ30gtWnhfG8mprY2nYOMWfxRTm0Hqu8gQ6hTcjkDQNulxbw4GDYxvfAz4+fGJGbqnu
exeH+niYjGA3Dom3Gikrt0Kkzn4y3bsbpozoCp+S3cPIEgfjK3+1cbaB9f67per58UvnB7HRMaQH
FU9KNBbvU1U4t7oIt0Fh9A+e1/8YwSJBqSsmWuSwoPeJz+CHBBRw8HP9xOIEfcCjrdvoZETaWTCy
PpiVzaqmJmzOli4AmjZIDzYRAhzDtty2kFN3dkkiHlr4bFcn/gtWoZLXCbtyp/9/lPrSXXhVJ67g
q59aVwKfaXzUWt5UbtMiuihwB+c/elIFx1hj9OENBghGXK/5qiOK/hQ7/BvKIqbYnLzNV5tIdWTy
FeyG8nvxuxvq3TGIsypkccgTGOPVJjVE/DpGCZYrZmSFvQFVyPHoQdYxkcKdemG/1jRgW+I4rFXt
EHcx2mZ2J1L0u2pxKDMQzu9xFmRrHy8ZhJ2k2Anil9cDot5VIg3n7NjVO7uTCrcC7Zg1m699TpYN
70X2jJnVrz1+MdcRigbJ8Ng2qixvDh5ScNMd6YZBQxbRYXB7TNTwCEb2XMzMMTcnCrijaxjgwjRn
rldxQwVUBySCZoTTt/ErmWqF/StLxXRAtrVyDRHcVUEIxjzuO4Y+fB0dGiMOol3vYeqGv2teMf4M
sBNzB5SeoVY96+BtGTz5eaKtcLzmzUjH/BIwGF5N9FRvjhnap7bU/zBw2GkEx38B0RlJR6/IaDPh
AnSB6ax48aeHOqAcTApCWxMXnaFDU4NSmM8z9ea7UbXgd4f2tyE7/ZgJXC0+tK9dLpN+q2V9uhn8
2LkW3wmjQTCDOY9A7/bUO0pbOakl9yGulpWGpIXxhAYzoaF8lXA19stZ0jQ6NJ/A/47b7m2ogHx0
GfCZEjn6lvVPDpGW68GWYr+8czI7b4+RVbOb6N9iD/dun6eEILrmv5vFTfET2o5frJerXDjZGfcL
hv3e/hZZH+6VnI+9hoziykvIRaKx8gB6LDqwyPCijRkJdt+xRqVJdPCKJwaDcen3V7LZVjZCVVJf
HR5q39rOOYYnpZcvQ0XxRY9whxGkA2qFQWVgbVqebQb63UZGxDc5bamgXQVIBDz33Zb6ScNpfVrO
GcJt7xm5T6dysNvr8lJrbK/emrV4dQUrT1lEFgI8OlP+5dQk/pGGt3mJGm0jSao9BYIs2c4f5GEG
19WdOe01K7mzWPhR1YgzIgXjzDUin7eR55EkVzfbym1d+viAMhTPDn8klHunaA/akPJO1EfnXGvd
bUEJRKn33aP3AKiO6q8onIrd4VQSmAcGAyVt85gKEe0qBOfcNm66swauXR+T/cJc1d8Njf7VYFbe
6yJUEKVTMgTG7G8l/ZgYQNK9rLGlFZHpdbk1iHQ8+P1kkNvGD7iIZGvpn7VwMk5LH4U9EdYn0MoF
gtEn3rdBTuCudCLoJ/N0NZ0ctUMX9NuTlXOObePBMH66UBdvxnmjgwFlu7zYpUMJCb8x3xs2oL7l
eynZ2pfSZUEaJ0Z0dXpOZi+sBt5p/u+GCOAT9YLWccjPWxbphG/aZPYnBlqEFjcq3zl0V0ybiLgx
YWTsythFSD0QNJLUP9EqDDuOKe+MoW/FtJ1RDZSmkt3Wxkw0j6myY+LzbeU9xNOZOmw4OyOQ56qx
Zmgca9e+laz1JklBwc3fe8gC80j+VpGbHbg28VpJ/UMnfge8X/thhDzCtnUxEM2fF22vb0aMDVE4
7Bh4daS8waqaTS/HRULo1rb4oWx1gO4mz7Ut7zKXEDnyQjhrIQIG9+5zcGrjqXE3r0ejecLyHJ/S
5W5Khq3HmRJ0nfp0ScTJEWOsEGh2O9vRDoR2Ms+EOtBEzsdShC23LHHuO1BZfDj3EBelOHcxidCg
tB4Ap9lEzeVjBMFoV5rJuTfEF9bk5l4CDiDfPQP+LppjMHlvFZr0Ld6UT0npeXMQtGxEGv71WLBs
OdGM7VBFnz2YzmZI/0NoZey8Jgg2HdJjXbg63pbJ2VRKsRVwNXM3cZCjl9qWJuyy2ibGkSEV5+ts
FzFV8YwA5mPvLsfXCo3gupNBML9X0AVqCRiqhjBXDOD/xUVjAKxpcT+OsbkPgFFv0FT+Duq4unfD
tGqK0Tsu2mdjMlHeerNtNu1Py73Iydmdiokh/LyrD5LoUlScr0ng/0ncrtvUAoUj0qpUBO09dsiO
qmKXW/FLTMCsnZ/1qKaz0ZlrfAY0pFYYXvvUlYdFdtJHEFBR1GAJnxznrGwf/rWt4equgJ7luIKX
Z0QkydGTWrdZrMDLdRNQnPjRqzMbWSA9RXUIgtD5xXJm7CE7NzYBsvEEu9Fi4GIHxaOdELiGaCp4
2JJhbUKruzE23QsnfYtDy7rCYLeuzeADl8ubSxrr0a32zsjaviJWmK8JEd+XLlcOed/rJnvWiflc
FBC5H2PlQfkGxo1drM6E080gRiOf3elje100DmHrjtfa+Vz6AULV87iYbSV0CEvPwJBgFksVb5rf
bAcAIvhQYtdJz9A0CZdUMIEX4b1iyH8Tev9mElD+XkfyndZcbn1SrQ5kVpF/gJkHA/sgjj6odQI3
h9zlXclr0B6KautH+jvFiDyEdjQjadBOQ0r5rNNRX+PuxLOQWSc1tj8DZARvGfYs4t2yjVLgWHKy
TC+Uvpizg8G5a7hhV5nrPrLQrm8AVoiqsfNdTgNwa4y/hteUV2lCEW7dStv5AQMHaRqXhuSLuM2q
11L31dlwo5e4tS7mbPfuKkXKJWIGCDnQ6AYNrWsYkfkOEkmmfXOcWG6M85YjS1lOUZcNxd8BRdNj
edE5LrOnyMpezSR6ydqkuIKe+cCxV60ja2ov/u8xNb0XX8ye0h28CrBclmdswukJPTUnIRuWlzVr
umRuX+IJ72yQuofAjXdt1yFriTrnUrFI1kZNvpdEtx9SZm19OP1eVvEMbrjbEsiHVoBSVS+3CXXm
t13/rn0SxoVffRB6j7kfYmFpp5A4UOecMs6VVTtNAWMBPqlE/VRMBXs2dCQPydT6WFqztKkP7KNn
6pA/yvjLbjSTgA6ttYCWKjiM86qqGor6pJnj1ciTZ7VIUqYmgVtokCfvZGs56eJhawQi63NfnKjm
qmL/v8zHJJ6WmMkdfcLPn4cH1/CvEKVI2548luM2hUfQjbTYUHBuHru4NUukBjyoMb++rT8hgfF7
p7Hjx9SesFfBfSCQ7zcTHyN70kwIvhx0EPLs7mHlUXN0wcmx9OwYRtH+XzOwGanmMKTKCm9taJZ3
7VGFrgbKCAoL3uFSq6DBSUQfziyk8Hk/b0dq400WufHa031mQD63u0oS4+IAbG3KB/qgojwQaiEv
pe84nyoZcAR3jn7JdeS0cCWyT7vjtw+Ss/0eO0hTTJewCycbJurhNeDQI+7asbeqLSm4THpZHIvR
LnPSEaJfJoh8BRge6jSwaUVLW9o0mJITFB7MqxaofmP3yvhhyulbBoDJZvmL4WjoxxplrCBS9buQ
zIhv7DsE/o6xuFWjti3bXF2iYWJVyXdfhYFAeGm65nH5+npkkRGXaXAf1BUKHNoNPf+tdEQcVRcZ
IAFAJDT5s0CYdMmVfsZIEOwmNapjNMSvuaT1WVDPNrKGNYCnndXNVO55Egqdge0vS63uA6mJ+6KT
QLJfgmKXDxcb/Y/eHeG0z/cBCdMkGUo/P1ZBhkjdd+RhtOKrrjfmtbWVcW/cVSziM+ne6tmHXXic
tdIRCB/MfcAUVMZqaobeJ335NAg2uOOt/cNPou3hltj7lgj03A3KYxe348VNSrU1ISg32MbWRsGB
t8xzp4YGEEaZ2dfDmpex/CFV/7ej73pYKfVzQ8Ljzm0Zo1CzorRUhnswEQgDkU1hXEvB4AmN4TWU
9gFN3a9CA25mxSMZx5PGeCeT+SZiRrMeGFg8YQQlu0yzIiDcNr8nIzsjof3q8bW/92BBp87eQobz
7i5Tw5GN/GuXWS9mCubMwXJwSrCLHERcuPjIAPvkGlT4yDLuVl66d2M+BJMoP/C+so4RC7VSPbz8
AhzRu9Z1B+dbpUT1UnpualCbR8Bm666qfRLhq3ZX928hA8hb2xXDquxYoNRCHG1j6l+8hMXlyFq2
GPqLLFqA9VYEq8UYN26cNJeMmdE/LZ5koHI0mI9VOQopCEAxzOZ5EJFaYX5jUTWaxWOZywQjq99/
y4CJVc+2tvTsEr4vu4OeVmKtzz6/DmnBv5s89gd2Y5W011Zg/jYm2F1RZekfeInhnscBGDnffV++
V11HmMrCKNvpw0CXqAheuVARUdwuyrgEGNXOm8tzngMCLUZCBsnztg55l99HAl4dZuXA2vuJ+xd6
4FpqCGGSzsvv2rfja0wYa/eV5el/VZTO32kUDGEm9rCdlz1Lx9kbuTrCiA8uWj9vOxwwpIgLmIA6
SXLTw0I9rDDg7Ocot5BtvmmFcWiAc2tlzXLCw7y3DLp7QqypjEnfsFgNfHg1izhv5Ohueo7Q0KRI
sE18ZcNBU7461Jr77gGsXXZQeDes41J5uqT6jmbqXR1JK1h0Hjpknzll5LTNLaq4IxuLMxlYM43E
rHgk+yX4xE9X9MVb4HoP4ZHsE1EVbIcaL1LbjDqCPMPcLiXdUp8YvNg3FIZIQFQLRRzc4p40j2bP
OPhbDuF0B8/91AWmX23AFWw5HrtWx7pa0A0sROnEsGMHYIUb3Akl4DGdtYjekL3G2TYmTfO30abv
lRrR3IXtsYE9uI5qiyc5DP4EtrKeoejPOWOFtyKYJ6Ac4Cbo996MxkeKZQaVgbJv/3iGE7O8ig10
fZbz+mIa3Obg+z/SsvntZ0N2aav2ZzH7GZEnkBZsDZKfYyqaUzxPXohHSGw0umQqTOts7FgVdD8q
XLXb2DLbo+tM5LLKPD6VXfp72dl0hhhulgojygOrhAg24zatF03YL1ofIPlFOLcqZ9m48qtvjeMB
bCFrCbNJfk5OZbwQJvTb7/5MiR7/CuLmlM7VUtvSBE3BUP1onWk/zU1hFCagMsM0Z8FCrnXP5GlM
gyM0zG8W0+OxT8iC6B1dO+UKjjR4XmebdRxrds1kbBlQVEXuXtze/Ytai+OVTTGCn2SaTUgJOx7C
lHsca5d6VmEigCq3oBk5GuLDkFHeLyrERbqp7OKco5/EQxlJjjx0YmHliJdFwzn7A0Qr1xkPPRCt
Ztf5hnGN3ah5MTF8iSRCqOQjFOpGvLSZiqs9A9p008+Ki8FFxxNlqtktrzEu0UueQmAh7YrJYv4y
9adilhHXMUVXJ9UXRygcD1xiiLfmtz8m3Qw8FyJyZQKRR4bbUqHNktmoJsKpQHp8ZlIBM1R642a5
EZN5WgpSge/jA7DWg4KlCZSwdQLY9CWKroYeVBtISgSIRKwtsEsW3qz9BRB4UGHmbBA6+f905H6A
1iH4w3lIcyxqhlLz9lFVKH4QXjWkhibX2hy6HcpD+6dl07Tk40FLo/BQ+vE3KmIc6p3lP0b4iKus
TUkOybXkald1ucqBoTw9af+JWv2X7fvpzYx1852F+q9AH9ObH/0Ap+u9jMoAg9v699JGmWu2vfb0
4t/L42ffahi4NCHmL92rxc3SdZZ3c+2BK0rfxuXw3jpZeWCoaK1yU6aPypNPU7bBGlX4X2cYMpwZ
zbPXXMqQ+JWUIJqDWVDfpHj1kXFZt668LE8mmOFu3gX7J5Ba5+Xw0bgT3ba0bzKBMb98nYeOy548
f1e60fCybMlzSnFsFR42MnTEq45l6KbzFPqK5YNO7p0VBGJ57UdtNMmhQOywSw2zPgW6YjCoKTTs
8wmDYL+7hPPKMm3ocdJgVYax9rPMho8QaLnZv9ZaMt0WIfhSddi55aDT4JQMVUKFra8y0z6ARbRO
ZWgDZqyxYNsMq09ySFF6zz/3CNeXxGNX7Ryb1M8WA2Q5qE0wb/VJWfxBfNdOE+poCq+6SJfgjNoP
GRuM2o/SAbQm3IgHgEnSlVYIIpGdEtWc2cZZ9D78bYtygnxjucYBxmHK4Pk+DemX8KP8xvrQWJEg
PlxMXNtCVefltToE2i99GOv9APvvquwRlcf8omqAY62SnDFnKxv7DE/9NaPQvS0/htGriSAJxoFL
5RQJlb5KwqBWITr6LRTzvoCLm0G/u/STnu8914vJoum8XZjGNlDexn10aCfncgACKDKhqd80Pgvc
vujPwjRzbMoeqDtN2Q+BWYUYu++kyYqvPtwkYwsem/DiZyKDZDMNWoe2D7KQbgXaLUsDoOAuDurW
8FCYGO9mNoo7EMyt7o3RfeFTur98lk6PzO5ZhtToMvrpiXAK1auOa9IJzCsk2L/zP709Z4e0jvPK
i7uGow3Rwu6dlCfAAdk1tRJ8CkMQWcTXwX1GjZk+YEt3gSsvnGQZnuNC7BXMQQbO2alkOwvZynqv
O3IXiD+Xff6OmpqdnY9pIkxD49rMOSxDVTsYSabwGDFocWP7ii6+3QmHZrDK+vKYJxPssxbE5r+p
Bzag6cuDcYyK5mUKfe2tkDH/y5qYDwNI8fW/jmmpY2EiyJu1mRHquxINKVyD7srjUTGtGI1NGeRU
qEjD142lijdfl5e+QtPqIn4kVinRbwTsfTQqxEBtZG9AkNNrlqfuOs7oZdgmVDdbU6+9hfknYBO3
R4viriw2fzvPTV8yXApvVUxOHlTXJrWT/zk1gmC3dAYI95oNWtzkDWxCQxDXfC8aMUbI/2PvPHYr
R7ps/SqNnkeBLmiA2z3g8UbuyGtCyKRogt6TT38/KqvxVzXuj+4G7rAHNcjK1JFEE7Fj77W+JZMw
2vR8xQpVFD3yunBIlFbXTaaJg8YC8Ls47LAVbEWDjz1fkPMh5IFDXWScRJlNCHucdlqfUTwNU31H
0ApHmeU7DAj/SeJAQqF5Qvq6jp7mZ7l0Wvbin2d+qPt8G7JkrRjQQEdPTLVDmrABVvuW1EN50TOI
IGBSzj+lkRu47lVqDOkhKNEzxgMmrkFL5BWoNwbKXjbsgN39nHYeDU+3txxNBAPLzN15tArkEgWD
i0bF5q3qJtuHkymvvNFeo2Lr9hS47bpPq2fSgbWzx5DrpwD7WcjM1wjTFOhx8licmspmOcDbkGr3
OUofZD/adb4I0QGcgCZE3HHWgtfEztxtWqO41ppo3P4c4nCWEPZKx+MudosXwPF8k6Y9VdHZnQVi
l2STNrZ9kFpwBl7Z3lM/XNFU+c1V1gSNlxgBGkM+T2NAVxa7sL4yx7EG7ixTFMS0k8NR3Cihiw2t
FAWF5dhm+vtPqZq1xTERkJ1zw/M2nXad9DSNzFYL1pNuFMuY8CUjMPlMWwl4H62Encgn81YWTznb
8do1IuYecOOs0WnR+ZbOwchMQIcd7R8idb70wOo+yobcRBfTlC7dCwolmpdOScBiav4iWye9HZgu
gR5dU540O7u0Qbo3OMNiMSKrH5p8K1Fw7OYOlLYJVLg3KvJXccwOGNbIrEg7MhXwOYzhg2oNdWeL
I4O16zZW2adAUOJbwRyd2nbi0AOiGJ1dzhoQhzdjJRpfC6zvaSjts9YGpF+OxevClIsrWgMaIijH
Sccjmd8EZJfeK0lAi090OkeBqn6jCf5/I8H+Ke3rvwUOW36az6Kc6jiM2ubff4hh4a9i/d6+/+0P
dC0YBd51v+rp8osJRPvv/4ev/PNf/nf/8l9+/XzKw1T++rd//Sy6vF0+LYyL/K+QL0PHNfvPmWCA
kPtfefw3LtjPl/wGg+n2HzZENxuiryt/s7z+hIPp5h9g+DRwSXjSwd/iK/0TDWbZf7gOwDDN1mFB
EFzND/AnGsySf0D4BA9hSSif3oLv+4/f/E8bPBft95X4889/s8VL5+8GSvLQkOIZOpWf1CTiD29x
t/7FvUrnlbFbDvNFcVJcL/6+RMM2mEyApiw2gSidIIL1jG0FkBp/asAE8LjVN7VQox+0dB0yUAsx
S9Qqzpv7pA5gIHqUfGj4MVycrVYnug4nbrxAAFDk75wof0fnRjuTfrzHc7DKhTczSyI1DJ/LJu6E
2Kc187804w1rclYoC5lRSL+tEdiVYN5NpzxW0E2K2yzImd11KEh6E+0p9QsrTqJZp2GmgZeQP+zb
WbeyyMhbjxIbfU4Wssrp07lkw4E+8VjuxXgDo49gP1OuYx1/IxFBjq8HdKSC2Do60kz8pAMFXblb
pwRSZTkkEvY96C07NTkq5e+eJNrH0fTnqCHLIbFSJF3tPo7kr6HEVj5KaPwNVeekWRH6Z04vZopX
ZhhJwwBvnMVGDOcUaqJhVtbGtANs7oqQcmZtxF4kB04q7mYIi9zXy02kEIW5Id6SLq9eGswnc8l8
ukXxypwGHxit7yvPqy8oiRGm5xN+1PkGIhMwGJMhqW1yLxi47j0ncKnXBkwLOiFmmNj8NJoJihZz
vwU3VawKG2sm4RhkSw3opjSLrpS1LGsyIzUxB1lQhCxYw5K6NJiQn7W5QchQ2Bu8cS9VEu08PU79
akSk19evrRYTPVBWD6MbM9RQDFuGQfwyRPgs2vwXCo6Ka86eLSUk9JyZwFDQkmXE/VBDFBsSd8YZ
xq+ptw2XgmgGtyGW1R2XQrjor/tG5iRnA/vGy0F2Nj7LEJkpkSjCQbiR7fkVl/BIOhht24GLQoy2
Lc0n+qglGUIlFA/8ud5UP9vjpqTF42vMzOgG4/PXYxJFTOweUc3wy7VggXcePfa82FmpJIF7aF45
9nlMzv1iRN+cxAzhKECuSDiiCdLCdw06zp5x8NKWg3sMk9E5zSk2kTqpSZWjaUS8wnOeNSg7qjUy
gtTvpHjUVHAFGddbKWO+Yrbr8VSM+BFL9zowZsPvl6heZn2XvJsQcHSokwrbWSc0yP3ZJtiUO0MI
x5jYl8wIY94DS216jUE3z2K6bumerStIHVyl6a0jevgYTSUKD/NJZOqm0xCnofsP/aUz4tOkxFJA
xNI0Giif2erHPOdpF9mRdDMQB2OWrGKyOqT5NuYVj5abPWJ9JMSce9vC6uZ4hq4xhL9g6GOEdHjJ
xa2IEuB84est4Q+NpFEgeOANN391+7DzyxlBNJv8rrdMHt0yM6GRjiui32l9ZYw5hTEa68QGbDyR
BQR74rOe9AiUFVOQRhtX5gz2O5U7zYUorzvkT1o9+qrQu3N/agcdxOAIuFoZBoxnqq11n8yj3/Ti
GMdzvaniDgKsR5drLIwNAQRLHss1klSKgUo31qPB82jVoHJLhwyFMFrhQy+3kgA4Pw13ua5/Dizy
u9au92lGz86Qy2B7QoFn0IebEt5aSQ4nttIfJDfv94CTZrLdOxIHCbJOI1Y3XTtpkf1iRXh2phwB
TONSVQ4UoQEx8QpL+QazrWrwwRczGYauw/vMhVEOM6B+Sg9RYHuo3mgno/HEDuQYBwMFMo4JSvkU
YH6Z4DChqZivlEVHURapzvT2C1ZQs8biU++qnFvJzJbeYGn6pstQNDSHdkX6ELU4T3fjuLbfFCwz
pDjdOWH83BZXUB7znQJaiAz7pYiTpx7ogB/QN6Ohrl3CXEfJQe72nGmfiTc/ICDEdMvjWcaJ5Pfm
d7Oacx9vzEFiG3T7+zkjDjLWIziyC4FNeRosdDA/dsppo90yWYj3YfBsEzW6TaNoX0Z9vQmycNua
/HjyTSYbHOTklkDwZHOLP8y++Qpdc/RNRjA+yjjkvzBvj5VARaOnd90Mjq1zlphEhxiiQEMGRy2m
reM5vq11bec2J6VxJXhTHxx3QISH3Mc7ked939JLLS2Q/GGivjzWaWZ0GNrrmoZi3LMDWQN62c98
xkstjf4sRMAq5insLM1zxiNUL2MrWguAp8vytUtD/HN0T2gqAeKHOu4PHQGoccQLWGtBuS/bnYVI
aBWU2tfyGcZ0CRuycxBvr0qtJX24FeXCGSRDOlY7+pCBH9nlncw4xUekOJ5g6udcWv0WCyISxA6h
gB7Cb6wRqnVT+JB1KJ3QOvKr6FgKm8BT/mQUDyoj6Rwn4oqkJ1+Qn45GERwRxDMCwVi1KmNJe9IQ
MZYKN03rfhDhat1GyOQ6opa6QuPNTG/cGHMNo43qXAVPFAm7FhDJtiAsggoFawy2J0ALhCAms7jj
LQX6UV93enM3w/tdiYF3P2jPpU5Tru3nNxtkIcqi5JXJ3wkLEDFSaFuhmZwqzM97OepMh+YeZ540
7y1FwMSIvRVW30I4cK8zu4fqsla7QoAqN6ziPU1GCamAocVsY8mFjYJ6maI9jJIGNnZ4PaUD502T
eFA13Udp8pK1ms/Blw1izK51MzUJLTLJCnBp74epc83YkdevixpeOrv3C0XSBxUr7LkAVwheRPBs
6tROWobkx9s0OmatGB+cDfmdMN2Q7r/qEWZMV3mZ4jgOqE3KnpF/T0yoQTaaEbY++R6nZu7aU5fQ
jgSseUaqh4gX2WhiqV0CAd6v3JIny6QbYzcFE+JUQ+tWV+S22sNra0YwRW2bfRtdJNQ+0OQ2QqqR
5RiZxWKqtrPsNnak7Yu2IChyxt/pJnu765iU8TI3sflJL5ZyrCCtHDHErkftOmMyx2z6oGclnE+H
MhNRbikHnqEWS3UtG32zpPQxbPWICi8RZyX1qjNLd+2Q0bw2loaX6+W4kTmsu1YGWFQV4tImtJpi
wDLJkHqvQQHohExfs/Lhhyp0QAy0fwL+aNhNTtivZmYpghbrYeIEz3AC9tU4lwTkzbmzCc59gFg/
dlDUB3PyPKDrf8xTyernem9SpT0AF4IHUPwOW8uqb/uZYLC5R0dVQmxENibDFUbAVT1GDcuhYwKZ
JYwSk/p08Gz1q4RFuFEZyuTAqMh9MD36IMSBLachv6Szt7dmcvqYrm4Zid/BRWrwtOswLSwEiVaI
8rjetxbDH22wSqp3H+yJQ4Cjc5kC7yKd8GGKsArXMsZE3xmISRV+D0geFg2WgzkR8KpDudxW5FCI
IGHq5u6dRuFAm+S0w6Hh+TKWIBdLAksNd97zlagA6fTRUBofnbSj/5FARrfGI66OedPUZEbgDF58
sRXacVris6L6TWLaRVqIK7VFyN9HwcgWK3SWeHtABUCL3Bjpdc6xR9sJkwtInpK1+rOaJfFyIJTo
NxPl6Ax3ggwJ+FYM81GILe4zd5cMOVpeI9RWynPwrw1qTeZJvs/4l+bifK36qACkMJ1RUTWol+bA
Z8jhrSMXwd/Y5fWmxC6GfJ6qsik7AuhNUjF6puIaonTDRpSewzxHpbZGVgtYkuHWWi/uYw9wbyRR
T0ApXWlAQBbcgUfk5LgiFLbaJOGLTKgDmfS/GFYc7LxePbFsX2fadNXi1o2dltAFcDmLR7mCeOPr
WA629XQTpvTGxRBfGvSXjyEELT/SeRYQc0Hwifaz5VGTlESNlylRCZ7CqoZB7OCGTL7hjNK04zWQ
3rU5W82h6Yd2XfXeN9FYNaVM/VzZ8zbRSiBc5kMjBBPzOAWcVaMpInSIT4AygzpI3uLnoMTzREmf
sVdv5kBvLxtKkoDCgfBA1AYusqdpnkLOQepOmuFd17EBCjqcRUz/suLGet6sbUoDowNaUQrK5MHq
tKeui3FeDdYlTFxcxtYhSrMY6ztlYt4V3cojxNRK3fxY8Hkz57Id6OS3jiiTfEA9wvJa7eJO7rOI
l1ovTmJkytsg8jzoo7Zy5HNKvs5gecNpEjRYi54KL4uyLbUE655CeNhrxR58F6VMiLS2KCaiOlEU
n81RAGAiC2jlWKRGpuAYTIpEw73Mjb0L4jgh6RDfSo1QiHSv4nbpdmOGXrxJnH6rks+OagqF0Xvs
aBV5lXZl9CxvmAEWfBhCzzBP+6shqOVea6trt8GOQ3Afu2pObwwaH+SeecD+W1HAFOb4RTBgdBXx
GplT8Imh2N0b3GFCkdS+5Gt7lpG9alqc2jI0joZItrYXVidYQmIjaoiBTa/hIkCNy/HO81F5Tec2
6Snvcf35A6rZfR1BbkpGzHSmV2xUsGTGMdEXis6qGYm1mcg7Ejy7IDceTAI5qpguM9FF+87rb3tF
d9zrKmM/Esrhqj6/RH2uH3VBolEhvqY895jfinU3jfo+LpiBRDM6iHp0PWAp/SuIUbS8ZJuuvdk1
fFfLh02KgJKA1voYGwVKtAE7UIXBX4BEwDiFqCidKp7cGCgKrl60bSi/cICsijG5eLFR+nU4YZSr
miNgjcNYluco9e6dJEz9SSOEeFDqMLZ5xna57H85ozwdob2ziiLMCYmXI4ycGQsy2413mj6eCEgh
4sdNaWCM6dmMrfswAaDsZlPkm423zKE45BreDJdaaLQAKai7GtW3oRg+QCfyJcQWCP+cRp3dJLvh
CpcodXulW6eSkK+iA3NJdb2yR6BnxrICN/0vpMP6TqTDmfnOrrZ41+GbkMGlAl93Ocfq3UV2CEGH
qX8UKBcO+YBtYpJIOgkPm1znKJgErj0nVLvYQnnaMMge+sLdIz8lvtkElzlmsG76Zvqau5IUImha
s0lhZ5WNhSA+eA+yKVwJhhEB9I6qSZaV9MJByCdh0TmxuXlOFRxsjZGODRgXAabDp/C2R0W8Sc3B
RnNWT+gE3M9B++xiq94ZZnSn94AppHnRTGUcmG6i2/d2hA2BMzM5CgZdEWyMcdMOc7ab4pqcH2aZ
tEWcbjvDIqNvQlgHOlH7pINZzhTFH62lpOnEOU/Cx6Rlh9EM2sfjhMK1HeJ4pSdYX5SLB0XQJts0
JmqoMKgvMo9Cmr1sK3Q62GByScGZJTC3cLuspoSju6TGqLXxZBD8RgAz/LzB4HTl9uXJTIfvEf3V
ph6VPKGdRT8Up6iAhjHYKpKKsGxWuP2vq7pivBftJZCpNJo25eT+WoK+toBNB4KtU3DSiw+DLnux
FTXJmEF25GdeVxP1iTCGbG209WfmjXd1gPGn/3QZso418p5O9wBUjatqzFmprZeurh+HGsBQDy00
GMgsd37yWlhcCDnZ6IXWr3Ps90TEAYLQP1XHKThpBQilUHhrq44fpdfvhzz9AhKGYChOlnqE4GKz
PQ4oWDaT1l0bgn7MrCxckp7Ayo2aTRGditIl3gl8LLHZwVzTlLl3dGOLi+qlQUa0cQ48QGgDcYLJ
qD51HMHpG74Dg3nVtcWRhaBmp8MDgP1X00cKJMS1EhO4F79nIr0dCbbcmtFi+8YBsx+oyM6ume2I
uFxNzK02lgEqshAjWJCJlcEjXP4+smAxuh5zFoE3opOl3KQ17gK9GBBXNQRSdZQzjFrGkAjEKb0N
bQ+6YIUreJTTWulaTiLuZN084zKFWtXh4Qr6ajtrLYSOfHnBWbPEghTLSgjz3Ohz3do3CovDEb/x
tVL6heOq5DM/DLdz/UwQyI6IcTTKI8SH57pYS3wuA7IVCvl36ihvlYUICVOrQGM7XFHg3JJDTVFL
4kpnaCcRa08lfvMOw97KLloL2SxOxKXXGedvjg64jTrIV3mc+ZH7UlZENFXWxHpQB/sRLtAm6gkr
7QbnJhIacUUoTNeSNtNchjbld4KxY3zSxoQsKfd6qCNtpZdPljOjMWUDQQFprESDw6eh8GHWluNS
GtFSOIPi1Rsvc9QR5uTehdZwMznZfnIfI8KS5HyYaRkduBrEpNf7Rk/PWQLCSNThiyp5qxQZS3Q6
dHf5NAJ8Md61qyJJa78GvQMJgd+ddmquh5DsqPzNgZmt+eKidWDy8+0auH9MRJEmr7WMr62K/B5y
8UYV3dVpCCHYVS+LvA35E0HKRRrfan3s3mBS9ABoOON8a3eKKirI9RUOgzeoMNFZZtY3h365TVvI
RJ6B+9Cz62NVdu+aFeNAbnlqeeHY61kjuc4fumOfbEw+ypNfnRO+R9ju9rHdXTxeoV0UIpRxtQRR
JxMnXSqLceMYHBydhSu08SAR/bASTnulWRk9mty568y525RRIPysMB+GvH2MSgSjkeo27lhqmwyh
nd/jqMPxgB+gHIpvZIAvrkCyz+p+5YX5oZ7ih0LFn0NsutC4yl+zwWSME57Yq77KOLRnO33O4odU
SCpvWcJude/ICHV9NdJtzXUSvbFIw1ppeSkjw9iWuCz9uk3ebZszWjA/TqKjz+7E9z2CgtV0jDwz
Xwd9Ldgr6Q5azNYCJ+yOY6UtcDoab7OZ7BPvka5quHZyWippUG2jseZ4KctyBS1oF4jydeoQGAWV
WDEmG9aJ09EBi/Fq0hcauCYET6mpnXZllVxKrOyrYZ6NjZmVfoRUlC/i00eTmIyxpgenC30HVPdB
77lgVncW8DNAiaZ4PYMbU3IqK3M6iG55m7vaK4bVj66lI2biyV41y2FY0+dN3zYPnIAIqxutxVdB
mwsb7b6nTkexSkvS88qK7jkxcYV+1zf1V5rCAWT0Dm7N5mrALv9S6dGJEL5AZIp2CuZE6CTzphbZ
7Y9uwvWA1jBfgidB9lvSqOdStx8bbquPU5EAIzWgDTUfaQymq9nj1O4U/T5JmKQ3y1i+G1aT3q6J
EX5QUbrpR+9sdk774CWbUezFgC0cchT9GtqcnPFI4RZef0ejHbwQWx2xKrRjbLVFBl6ifwAoLIYB
O7NTcIbbZHr3GoXhp2yidWX39wEBw35a6M+46RSYo5w+DmBm6hkaF5Gd8ngZvNfYnC5pKfclB2t/
QAdl9pSGMXIF2+CdiLVp8ikH4LDTFxE28tOykG8TUBHNRTCVu2m90Svyp0rtBQniuGFn5uTRZce+
6uqrNDLp+fJ+1kyueI5rxh3sANBUwHehCcJ8ibqa2RXPRkH6KBRTGHCm3CmbC0HnHRQYMuOktl60
Ds4vlA5ro9hNsjF8p4XN9Kdo9jYY7ZUe00MAyvKzuNItFKzidnGtdcbNoMHOaYyGQMUKCAJRlrov
w+JqxMeEmr7VVjy2HQ38UNb2QcSnFFMFGiHsg6FusO40X4ANkcjaHnkWZvXsUr34P5PM/x35/hcj
Xwui/T+f+K7ep+w9/5dDk77nX81fR8XL1/0e+wrH+4MZg20h2mDB1wln/EcolP6HBUlV00xJX8X0
lnyDPye/JD85UjL7NUigo8ll/GPyy1+hxIY5yseSGWg5/7NQqJ9QMXokDAgPX//2r/C3DdOzFxa6
IUmC083/NPhlm0lmbXRBL3esf9NA/yVikMC8aUv5fK7a+QtyT71HNEdsoYvHVaVY9fpiV1kEtXvZ
e6dNJ60YA7rzvLRhO53mQnsi32yHdeq+ZcqbVm2AN1w7YfXyMw8BZKXqyjclJQKV2F2nEy9jjvup
YAyFRZmM1KOWgOjvyy+rvG/VDNwNktTUHIFpEmbvFaBg4M7m+smU1VWacsZCW0gjZKkuOrjUgkaz
X07zU9XatGCnk4qpNgqRrhy3UTR52IXZBX2i4j3yPqanElrHmpCXi+EOJ6dAJVUm8yknGV7SBO7z
L1mlF1dxZdqSRSsbsfGQ5Te0XsvEmc+dW6pEsnANWKF4Q99VbF9rStx4zn1oZghGa2qhVsvhu6fH
JYQeJcilc5j3wdY4BQ199xEE+MKlQ46/NWx5vXz3BtlIxj8YZH2egscJwHA7InGdCWX3GEN0F8Ms
z1J/ymLr2S2mR2Ogh1XNT5r3OrXeqbfHJ9DUJ0TD7wIzQq/3F8C/T3LWnpC9rX/A2G4F3a8fT0CM
3rOqW2Cce9tirDNE8XudR74DOGC5MIRg7DvL3CfFcCFZ4ERvmtyU4VIYA/kaufGkIo0M8l0x5u+J
i7hneZQqpIF0WE5uzunIGE+dTU40/Sj+aDfdOhxtXB/QLWZ5XTX8e0sxn5bDVxzN17YZv0Oy3DNo
g8s+EjjuXI/9e5N7ENPta8Q2TzkKs0jrLnXO6zpT5zWEGKTJsRlIeDFpvMRwqUXhvak4fe87NtEs
1d4MGR+6RbFeN+VOcZTkaJ58T+V4MUN5DbVtoxp8RDzbJM9u6dScLJx9As+SyudX19FQuRtn9L2v
EWMIzDLvUzg+OVz45TZOVn5tu9+S4+5ak7Bj8i6l4woRd/z9a4jp5OhXmj1eLTdn0q1rnIEnkO/H
iVzO5duNpX0tu+TbgEOIPdk5jEwmg9o7CnoVmR5maJWS9zzjlUG+OVjxdzPEtN3Sd20R1jbDbjTJ
x8IRqmVk0wj7Won+Ka0n7AVUp+N8tdzc5SaB7eKijzwX5scs4M3znfPklkEShgf7BBwQ3E6UX0Pc
2Hbo0bTZvP55DyMiougZjxe95tcS6ftId4uTxdyjgk6edGSNdfK9ROPQRCVlS7sbXR6qprKu/7Lw
/j8ELO7fkzqXVUzqrJQGqQ7StaBq/V2+Eg2kEadxpG+Xn0YVCk5d9xg1iwpWfRPr8UTf/Mk2wG6I
4tB7xT4iYnHK0u9AjBwM1LsY7Gusmx9hajPId7hW6jvzsJc2BJwT0R0wP+XR9MhbxWjgdz3e7njw
brTYOGop5w9cEt/LN59tGFtefQxc4m0bTl/8t2zWfT9cnDr7NsdFEJodimWxXNYI4HYBg1Kyas9t
0xfraUTDNaPUaCO+s961X6IINz+LjlyWrqKy75GsMF5pL8sysCxedSp+1T0i/npikEFTLY3fSSxg
mYrj7+W9HeR8UzGm7/l/ywLVojy2O95ZHE9+E6brRg2XLDYp9XjzpfVfRMG4yy7y911mgYZ7Fu0i
A+Gx/Z/yupwoDotGYHJctofWxi3iuf0lsLU7164POGoVypHxqdCPIvUeC9c8uEyRB73HMsyTu2wo
g5g+UlK6kmXxlzF5PjMiWn+sX/BXvafWpjbq58EaGW6ALx1akBYLTGx5GBIk/LZ4WO6/3YNAhy//
2WHOKdnbvQykEZ/jFOxTy7G0Vdm3FBCUCGlNJ/3Xco/AQzwlfBDWEY7z6rnIx32m5NOyXpazere9
6L3yeM2j7FsBRfZ/3nkrlAdmiVeifZxRkv/8g0BychlmA2FK0J4oH9JVjK9/1SoGvz+f4s8tI/NI
JNSJCaHWBm+6Vsbfbhp/B/z3c18LOGUMLX3d6dZV1V/+t97770j8dMdaYh3+ecl36vL3JorrP4u+
v9Z8f37tn2o/pHvSA9DHyNcGpGYS4vM7ClRHuWd6HlmcCMcdoiIIfvoPuZ/1h9QdUF8Of+8YlH7/
kPuZf6AV1nVyoCgWLRKV/idyP5IR/vY6UlZ6v4s+C38KdaS2ZAz9Re1XFa5tCD2pH2WfXMz6wKr6
0hq5S8fBodmQpJ+YxD8EMGxOGsYCfI7WKOEYtWgMIUv8NjtI1alr0JBIvPsGNQmHmmlHOy/H79Ae
6XKg6gFqNHB236R0duneTvdtlc9IH/p3mXpvfBuNpZDAe2ZluchpvM6oa6EZncKoOhtNdrAsWBVL
MWOZI6q7mimR0KsDfV7mUW23FykR24M+fWZ0J3ZT0z5Sz/Vr7DLMd1tnmzZ5uXKRKqyRbABPw31p
d3eCN2oGcraCyevxM7+poGb03sDVXzrmg67el/9AaJ2GnCluYja9X1a6D1JqXmUU+ptlULeoxDK7
pBtJrxBwUgTT+JneR7PLHA2PYZMxJQ7ZbuuyxzNIIzTBIwJE9RInxUPufUV6Hq9mrKxwFKu1Vj7r
nr3V4I7n8yd9mLeqQQjduTUdY7s49nxKiQVwD7TzQ584u86vNOt3Yx9tvSiApRB/xA5FuptnsCW1
JysCjS2abEtg+ms1zx8xzSKMp/edl54FR2Rf1jE6IQjsxFFqeHmKN2c2KCrr9KpfoPxQp76wPjHz
w4Dm28uot3GZNmcsS2zis29nLdxXxRYTHMkSgnzYLuArDgaoNb9EVhXrWKoPy4TZtGybTVTcw3C7
+qkTnEW14RoxJCTiTxC2IFlMPlDmECAwvPPNPuIMaFVX6mTYYVutnYvT2/2qU84+b+70Qpkbwyo5
7bfpqsaGsakcQor0Ie4PNX09K9S3UdzreyLP9FUuSXNy0uQ7pUIlJRJ47q09scGjZLztieoq5uKD
5G1r3c3Ts6Ez+YEsiGBxGdpLZG/byAUoxhS6UxXPmj3eltUb+Ckmh2n+NhrumzKiq4wzhdQQdNdg
o+uXBK3xz983sLLdJsSYXN/nU3gK5rbcML4f/ag1vsL+Mj39hIdhZ/gkS4tG71hfGJTwQNHda2fX
9xp3T/Pnq9MFPio/kcMTvd9lsG8/dHn8JWxc/DDX3wREXzLL5pwaGoL5ZDTXA6mFm0YL11MryaZs
hy8q03mbC+spRnW+pHvYq7I6MGLCXFcTZhTm7rUDjlSlQefrMZ5rqqQvjcfOqrAZZ328qkJvJlPx
tpsZcfdhcbbF9ERPt6xRKNYq+Q4scSRGnlpeyHth35CvFq1ZMf25nl4yqAEKGRL9ltfUwCBkp5HN
DYr2g2F9jLT01zYWwH0PSqPmzujHajb1M6zNZF8+6SOVEuBadtrRuRmEcYdaGBCJ2SB3pbkEG5gG
a9lja2Z05tcGdzI0C8aQVtjsZMMPYeSms3EmjbALK+X3xCblVMdaOljAhvItQZyAFGuY9lplnkbd
QxmDhsEv6NzGc/dSDnJnxJ27nr3ldBIfCjVtaboxUwy9LQoWAFJhhCGxtNYlM5cm4MajwvUd7dFM
8vuGC5RUzUuuIZKBXDhLzN85p0IbKmkQYM8uEEwkRvZhztlFMXQmueLZM/ovy0ojrKaQ99lFDimQ
R78yGN5yTCuIiNiqRoMfjWTUTuMPUgRPWSSOUV3eL7Id7Ebojmafk+5jGPd3ba6+jEI+6I5+FxTh
16zdFUXKuCYr1Fa51a2qk01Z4nNnCIfsO0O5TH4M7eZ7rJdwaAzqmc7EhALnfY1yb4KaCi8hyc95
OgnfqQnyzGr0s4kB91HbBkqQKjJnewHuy2DG3Y7o6ki6ua8nFlSRbdzEOEDTgjOt302WesVzsjH7
Dh87n2fVGlE++bcsbe4yWxK/Zb+zjAyhVMOsX4rkw4zJQTDzg+nwniAtZNVLqLpx2VyJMbtxG0pH
u9TWggpq79jtTTX3l7ii8qcnuTOQsqEvCF6gsBSroADyL+ZkF5UIpYZ60RAVK68dCpKFcxSSNZip
ZLLu7VkS78r5ACR2djtWyXlG2eCPgCKIKyZUHt087MQsxIwZBVdY1nS4k+vOydUqTGuWn0Ul2A/Z
7pUVAbxUnt95iotXyibcZA5Lbpyk5xoNYKH6hF3K5TjYMI7K4JerD2D1X4nH5MJYuqGN2dwIXqo8
ql6CMb/9OZaHw9Ms7YNpMW7JUf+RZRk0ydvoMawnZOpQtY7kF+LUIbXiujMvgfZrkkEM4MxC5ySo
P5fc00AenKg8L6UnZMNnc0wOm9IMk5uZ+HmHusFUGNrIprGsChhNnV9SFqMdglrPjy4dmEHUXvzw
yw5koNdZaQJicjT6KWGea8vTrjRA8r4xOjtum+YXLrdgOTgzc9xF0ph9XElffTxccaa6jUqmJzrQ
FngwPYpiCuo0QX1rIUgLGlZfq0LabmSZvkKDF4lN43H6GMiZxo0v5TooX3O7fWJnYBRm1C/KDT80
Vbwp3G5EyADBu+NKofzEUbtBRbivSy44gJp1BFdTN/kyS1EfKKswKAcWr22rrWtyxqnR7ZVLQLkf
KO8JCrrgHFlo63KS1dGC/8swdVz3IynGrlYzZbfakxljva5AB6JeWCnXS9cy58cHQevbBgolZRYj
s1dWq7QmoiPFVKoDNjlo8QPmaRTVcYX5dt9W2JLtulkDKS6XtRguCeowgFVbG+FZHy6ytaP8v8yd
yXLjynZFvwgvEm0CQ7PvSYlqKE0QVSoV2kTff70X9J4jbEc4wp55wkuWVLfYgJl5ztl77VLvV8Eo
v4TO1UUqcrambX/SXLoiDtpHtlLnr2215/97dfG/cwf9j7/1/9AexDn+f64b/i0Nvqv/6g3i9/9V
K+j/8CTaYvJe+Q9afn7yz1pBc//hSJNWknDJlZvbx7h2/lUsmPIfwrUh8wiqVtt2bX70L2+Q7v6D
jq6gm0uYpC2kq/9figWHJsp/rRaM+Wmhy0bB51G+uM5/rxaKsig5eRzMIPgDI3CXtdkzE1zU0goE
4pCW6YUuKJtQO5z0jO0266sGc6+eb1pnxHzInracRth4E8z/ntneKUjuP3OrJhhyWBMmtG47PdZy
8jEhwhxrzfyiDylE93iEHS2hlY1tyFDNbyIUUXzlJQFeYlL9knk3bmKYVrx/f4jLcLauVXpnvrPV
Lqzyz7gl/CiudhNrDTl1fHWiVqSgswGPMLFhEgblADFBmFyYaW5TO/3tNwLZlF70R+WpDYzk4hKM
5j4NPLIe4jI5t957GlcH6U9AF+xx3nPZasDqlBe0XdoGhSB6ahS1F9E7+yLr99iv3K2J2+MSKktf
5rhuV1FeDWe+7Mx80n036BejmU+f9DwqVRrraRZo/ty4rTdcHCfgwE1U8MY3jLMi520Pn741IAdz
pqOlUAMr6f5SwQUcmnhbVSnzy8+9wKC/O0HD47jNaRYtl7ONG+rCxc9bEWaVw4858HeYCxchrsR1
4mkJnLJXH2fD2Uyt6PLz1qMrKOaZWr1MExCzJJ1zsG8652wU6b9ufh4WDW3EBGuWUAlLUfiqZKbB
7aIaRKw4xqvCZhv4+cNk/gmgMhZqIEtNPqnLMGI7SRTCg7yurQNOkz3qFHkGCCLPP/d+YE5FAO59
QFfsCRQRVThq5zFzNQgP3Pu5ET6EJRe0GFIlemhyhHDZFQUQpjb9E2vAjU3RVvtyTarw088LlAnv
PBcdmx6CGbLhufm5hzN4myAXOP4832m+cKYS169fGcxD4Oki63OSmiJ1fhzw+uCusKWD4PnVVl76
0Mg9RyUzDE/Mvi2SLtN8CfwdgXbl64emRQMKSKG5utA3ViIN9b07wAxyIKYtCjzQv+KqBgXrUtkM
1cqjCEOSnoTHMGjFGo1AeECNbYLjbrw7HBBrPYhenZ0oyA6RS5iCGXb9ofCt19IfqW0yS73PkC18
rN23Zv3BUUxuNEem7ew71XuZ/Q4H2mGlDxDVA3C4dZAILoHgdM9i8OXagfd9zhzUWCrlmELeOIQf
qbpzgJMJLbgXkMJDULuB2v8ji561rr3gRS6xD+EXSOfXEWr+LWYe9KmTEr2MlFdswMsBv4wSb522
OpzaOAkP0wgmrgURADdkJHsJWy1QtPKJY/85cGhglq2Xf3kcAb3h3tpou2YY/XNEmNtLKeuDZU0E
mZe+vJo1clYzcUngSuCReco5V70iXTQW0b6eCwcz8INlhDQbLkaxZn3L/jZ5dnOz4D20B//JcKYJ
FaAonkacNtvawlbUz3/mYn44Cch0i7l1XJgI5omllif0eZDR0CrRbi5yvHTZPfBs7961zsS+/una
mfs3C8Y7gnH/xYP5NQR5h+ze0G7CFcu6JPivHPETR/Ns3az7r8jwx/0YyvBSsIjBEsizV1NT4D8a
guVq2wQ0g2PGk07110jDl66cykeAy3yVjPHvlCwH4G8cct0RJaD9yBydNCISONLICVaFQmoI6u0v
krMl8QAY3GTzFWFrOHS+f6s8Ge6zsAp3GrHPrTZOj6bNgnXh4r7O9mOS+aeq7QRaTmP8HIcC1hN5
H11cv9hz9LhjDs6T7gEGDZrwhseekJYCdIgUCqs2Tp6wDJrTiEgAp5q6mVR3I5bVXWrPy40OlCrs
w3avFS/N5H94GWHWftjcGOuET67dnUfsm1KJ/mMqn7Keg2MeIuQkh89+xPHrJH+j6bFfa7+0T8re
iBaxcB6a40PEgoTA6ZaNHf1oV+mXqmVBhEIdmPiUdLFpUPkQcM2VzpemUcV9mqzNVHNGLAgDZ1LY
jczceAQkek1QcwRNIA73YorDNZKi9tHT7+IK7Z0zBUz1qvc2n2ad7ssC+b2IYH2mTFh4wjwd0EUU
rOQ1j6PpnofOCbZupNwV2dg7mZLSXaTWBPAYWgFVU0GnWIGqC0CBhqFwH3pa/VE9MDShGeXG8Fz/
Sans/vNiWjsPec/jW5YgT41lMzysZHwzey9/ijTEw1XdsZdp+WsyFPpDyMLe9Ojkt11h6o8uQb2S
Zrfe1simVJV2BULC8NXgaxjlTCJxdJ/Z/RQaUqdFsQEmS9W+9u6AMSto6PAlJhFBH+vuFJN0s2wN
N3iFo4cwEDwAb4x3nBw5vgvvkrvzlLkjhqanHtuTCUDeWo2HPpBRDz8AcbsMc/sMlty4GjVImYr1
0hH9xcXYyXbsDfsk5Nlpg/uNRojRTTCSIBRrydbKqnoROlr+0mjTrksw0wFXWRiIwjZw0elZwgV6
WB6bsY+K/pIJ2W3BqnSryADU4QntAcjP2wI/7NdO91r+fGp5/+WWenErG2ipdez2+6CaznCLOnIw
zRcHbdq2497aIFZRd9NH0apvOIztsRuHsxsY1nMk7GvM0vUwJM0p8nNfBtOfA7x4+iRrvGZjhfCG
+UPYVuZZZtHrKJv2YcIf2AJSAv0nSg9PDnzfNrJ/+fXU37JmJlL4kDK9hJQQ1iIqgk+vCv6IKG7W
IVEtK2G036Nq+ydr2hm19tnInhrd0IBxklP5hL/sSBzK8udZ+wPg7yqQG89FWxZEqfGo/PBX5WTm
zYPLnbiRd/EiGmx1UD0oC/0tTAiCIUCxIIkz5LubTiYt1So4EyH/yAfXvvr5H/pc/Y1j3mc48os6
0qR14NW4PYC1mdROjwbB4pohvrnxa3NTzN+e0KP2K3L3nCghFyLjxeFOTJ/KvnnLnaMgW/7dAGs3
v+/lpo3Ii5R2AOTIHOEfqoqT4MB+quCg7wEgj/wLj8kIs9NEg5eGQBQ9wGVqq2FUb/hC87VUpOCO
BB9u4tp7Nb1FYmb5G9HUOJ3HXMExN+6W6jHbtAlQYBcHH8Q6ff3zfw47n85TGNP71Q3YPYX2anDR
+nEwPFJavwjRp70zYdu0nNJ6VwixwaUMx2aw7UOmGd28imUUpu8RhtTJaeeeHc2Fsg3Thx/TotB5
nqIWDjp6S53ysE6WcnRPg1NkzxWHZuycnD4wfP0lBb490UHgW+pKJPxT0u3KUIEjSeMXp63ubmB2
T56mjC0sx2Gpsga0q96+9wAVaZ6QM+VmAoVUDnNDD0YbEQOXve2E3lHVzSJvpuHddLcAF5mU9cds
auJzbfY6xr0So6auCAic1EJUrrtSJHOnFg6McmzKV5Og6kCaWzKmHTqHYLj72PyI8e7uaUzRK3dY
ABKPSD29KNWjMhDX5iF7JJuid5QDRwGrk5iMOt4VjOsHSL0+4YMVme8FgW00JIOVT3/6IPzY2ZI4
hXJrjLd24vv3gc7UElB7Nyt3P0EIxI8uoqvvprna9HNT2QmiF6HRbrBrvoOh6TTvkqketsyjh0Z7
OSkVnb0RsnnL0vNesosBXpViO3p33wvHt5D1mcDA6RpXInv1sm7Z2d4bQm/z1nNoRNSCz9ycPy09
CqJ1MkHUxhAX0xk31cHoasKz6CycOgUXJR3NZ/Zp1uVOHIKIRafUOVbaiNQPXCCgCQyvg21LgMRE
6eG1Y4pQZf5sNOPboq17HTYqMco3IqVQ84p3Vsm1ETXe3hNImn+2EPyP7An0aRfEWlQbQUdjY4jx
JStG78ZwHreHlUQX/A2aC4dmXAet25/qklZkw6Z5SUM6gHmnQ55KWQimfCq2oi78Na2ieOFlEM8V
J0hmBx56Tr1aRx3eAs/mUONFcXKqpMFwlR3T7933xCwsTvriWwsKgAbDE5nCi3JyhktTa1/MGJKr
XZa/9ZbWdW4l7XlsW8mpoEgWuiD5pvOdmpRtVe3aEbZxbOBmVwHAwdHoDBwWubbAdkQQs7UqDRLV
wphWnd2FiCysbx0dws7WTNBTU9tvRzC2GytEVVmnjX/k7N8u1OfQmtW6Qo2+LOjxrxPBb9YkxpnF
czhmJ1uU/Rme5qotAfjVTYbVv3wKbMIDzSnC8q6Cz7BuaoJMuSiLYiZHDYoJlluaqC+ct7yQ437w
dMXcng+avCRJQbz2crAdoyS7YKg/lZYw4XIS85gVwyOaaBl+B5XS7j83oRw+HYK9T6oNhmVsumIH
ydtcCyaW60IftTsWA/ekT/ovQ/O1O84yTClW8NuQGl04OuEkRUOgiLHrsFLnRw8e2lrM6Z6xCe+Y
zwv1exUe4kKic7T+xtowrKk88FFjVUAPDqmXOo/xBzshrmczr48GbcWCkR+R0Cr6xfb1GevCeI7G
zDimSXednIqwm7oIf2V6f+g9Yb0Ks0i3iRCM8cx+3cO7+LSLicOpqC4JGVJGpglK9GhO3mtoATb1
I+nEtIssPDArr0zuQzKU1xgvl4Z4ZZt3qbV1Wq1/MpPyFZnNEtcTTpyZT9/ES80CHF3m5QadP0P6
LGfKg8nRFnwETaifIi8flkRLsMaFxZFo4F2cnJ1JZojqrJMMxARscXhuwtmBp43Pse3dIFJgC1Xd
C/YNBzolN50KiCsB17KkfQrHZOby9rihNp1vwcQXRrC1M80hbjhNngWat2cbPyjQpKznY4QfP+F2
wCCiu7eK73r8ysslt8U6ucw34Ajou8wWfwZ7pmNxiPFJwV64TmRgccGeZJbJ8GS5XQPtTYfkPYpm
XUk8kbCD6948EqpnPFWdRX3k0CrAFTA1xmtGTuCigQW3t1v3vVdNccoiNMXGJJF/QdtAUUwI4tyN
rXVMyTTE1lWQhfsCUeCgaSQwxfmtiMq3hnhZhsc2X8j582xzucaujMIoxztX0AHH+tZry2pMmzsk
66NQUCUa3D6LEsDqVmYduOGu+Ng0fdY9GVEJv1wLApy8YCo7hw0phn4emQIvl6pWzVhqCNv+46aw
EAP7er8VDgA17BpXXoW3VnwpdhDN5Eq3FY3Urtpasif1C4HdprK3BPR4G4EqBStXfDZ77PYVCaVl
t24BcB+HXaUHzbMnBpbKOeAX9gEyZUE2VBeF5aFsreKfN/V8LwkqYngB7C/JAGj3DUZ+efYz5PKF
Tds3qi4RqTZ28yIpQw9G26BLm8PdDqPKyKnsUSkPpbOuadL58yiKsLiVhiSbeCOnPDTRXGCm5rGy
h3UfBW/lQGyEHg0Ht45PfkWkZkxARlvDzcB5+AFGJbYIXx+14mEOrKowF/o1YYTWPu4i4h8mn+Xc
Y80c4+juiuabbMyM5UoXJ0Na8PaCuXtGBhOuumofRVqyaSSplXpU6EABu20bJumfqWFykZqjfoct
AaHDcEd6XfVSluZq6nTzhWPBmjVIfKnaZsZVFz2CMv3bGRK5dILh1ewialfCg57ttH1qI6Y/pXEO
s7F+m2KX6QspgS/aWImNqfXjoXBZm1K+Nw2BMsQZoaZmCvACM/kIRiN/eCb7RBs73pHTNImQOvaq
qMg66l9BykbVLE2/QdpHoqfR2OXRcuN3F+39gs4a8nJfr06T9NU6UMwV0jQ5GQhtsXBHzdOYZx9g
zK1Xre2qFVSmrWXp8akywnxdkV+E2ntK1nwIlma/JrqrXcfwuyubs99W7Rf10S/PI8nK6UigrZCN
9wAF90lG0E8SwguufOxvelIzIsNMehmb6dLPZYHVTg2u4Ekta5qSmJgEKWR2VtJi0eXGbCy5iLyq
33klnQCkbceyj/VN7oXPPcfillRvAC3RAU1ztmWFd+GKamQI+P17UTD0ReV8SjsZbDUEz892WRFi
H+yLluGb24TBoXOdr8aC8dRxInSnzL3HvSmJztYxx/xkJ8Ura27o9MRb7JD178KpMy95UlcrG0YG
ycTO11inxo10BW3pDdET3/1oiTtjPh2435qZcPSg0fCaJLshzY5dTHenwB2/dPw6f258h5qlJJQh
F8d+dNXKLcifTOuxONfjjFmg5tczmpG289ykiQEGzjzKWv1G7JFuxpmjAkHSPIZheup6Bveh7J6h
7r0FkSF3TSPFKgzxYiDKw+aitfdB9e8EVBe+HDYU781KMvbCnmjvrMqeASpRjpy50SmLGNIkdk5T
1ktiuReFfRtT/B2Jn7wGOa6ZzocwZaMcGyjKiDibACWz2+h9tzIGxZy/968cW785hs6ONPy0Wdkc
B5U5K+Xn3jaJZILupbdPoSmH1zAjjM2Wu0gbMwLAgCSl07C3UmerR4a6ZIb9kldOyp6afaQDSMKw
qG5loNnLGFHpqnWDPblbCi54l87DOn1TwOjVvDJb9xVrTymTZ6siEwXLz35igrzOY05WSKLf2Ezl
Jar6u5EQyuD2BSCRZsS2Qv9Xb85Gnb5bKHu5FsNnH1zFLvKtB6v3W25OhOFUc4ZtoxNtEbRv7MH+
forkISas5YbrfcWJJkNjjHfJ1WFEEB0F9WuoFgJ/L23as3S5HNixv+TQDcvRgime+Z06+8WfTDLH
qEDdrEoUyWvmkAA1y6DbiuYrnpDa0ifWcATT1tESlMA2PEYdKVApZtPRLSpnn0ikcbALTSz4CIPx
/uHWt0jx+DXMUPuOvpSyUszXRnkHfdAwV2dX1SPtQNgpbd0s3kGN1Djd7+pKL5aJ4dARtD5x42w7
YFmbNnUtOtQ4kS23QjNvTN8Oxwyyhy5WF2xSU35HSRlsVORCXbVxOgPmwgVn8pRMizVetsFMuh+s
7eD540WrDQTjnXuwaqODJhG+Yw+6E5g2nvaxbnP+ZCFZmVlrPNXD3utNEDp6wgGHgJhbmF7t3h1P
heFCp9LHNYY0SrdUedfC/N1Iv7nWxQT4EEDHsiyni12k4b1EInp183xtDlO2aROQzxEr8jX1RX/9
uWcVhbHSkuTqVRZhK74cz3yGalXUmBRgAnkHfHj+YQgwUSsHiVl5MYJSXgHYLhFnIhuBtLqAYNUd
rVpr/3njEiQCLS1h8/NDIp9UnG/tFomD5T/ADaSV8VVT8mHUQZBk1FVwMvopZ/sp4ZPwRh4r8Acd
yevrwOj/CiI2rkaMpzmC27qhzxIdPdt+C3gvZ0G5sQOOw189Ki433bODPcAieO2AtuUbbyl6IFQ9
U8VIwgFIBmMoe4qi0YeNp9ylRy/mgNzzroDWZWZu7FVFCh790l3KOG0R6w4BQbIbDm2SDYfQ/Y97
dBLGLRFtZ9/TXKTypXfJcoiS4VCefv4IjcMpaorxgKUVo7Qjn0CH7vWOAtwpzL3B3O5SNC3TKIC6
LKKIZrL5IWmVYmb5FGtfWjycb35+EIIEWZipO2yktnSTtrgUJQNmGtLk2KKG5fwLZqdBJv/m95F7
jMc3+gRIDsIwebM0klenHIIHDsBFVOv8uDzMVryCCvxlqhNjO0kRrZUfqZvuZNfKmpodfYG11s5X
YRxEbwFNuJ2l5c0qnB8aTl9tUWgwaegIRx1IMX7xcyLCVfQ9IdklL1wabybfTyzAIDZQB7k3fHuH
tBjuzUQutx9+16n/3Lbm73qwgnfTyB5ZqgULSRprg1YB4gA4+VZa7TEZvHWs6fT8CSkiH2/kOs+o
KJpjXWtvNpE9cBuyl8kiLbcfhvEGLbDfNHZUniu/sHYRGrK1w9JAIpYiqZI0os5yTv1g7aRF0kTv
NAUcxr89Jx8CnsZXyjGH163/ZnwY7Run37k+GyRHt48ARAjlc4h0Gkz6wiigDkrbw/CZ/dWJq1/Q
g9HQeztyOQSKMre01C5MxbprCcLs5hw53yOTBF+I78qPqIwuYUP3MbQwMyYy/12/GVZQYO2eSPXN
QnrcRaBvywJrsJk3JM4qZ2WbNojXHLqCnCZOvHGDmQcXMygmRHlvBi/4OsjkCxRMK7VxwcmaeRYc
rKsT+/kVm2FKbuh7QK7SEAuyuVvntY2JV/650WVEQZjf2Ib3ahrx7Aymcc1za9rUlDiLflvZpbhF
WcloOndsWENKXTyNFp8QHRHNZn7CubSFUjBsKw9daB2M/SXPSaoFHk1738UgO3TkmsjybsrQuNIH
0/95E9Ib3xgIzTlElasC5RhYlvlXOgXgznOyjRMbH1BYG7R3U3JlqoHfxw/p7yDPO2aefLZIFKZ1
PtOqj37JOgmtghmJa+wkYdGg1i4NBx/cQoQ6sD7EUNSuMaGqpBVwU4a+zwdliZVl6u6Rouckiibc
gt6d3X+VuOZp8h6U7Zz/waOfm2IwxHUy8SjQtj5FwN1GfZhFtt6V5RzDP3oakEQTDUn+xSYZM/Jl
9eEa9+VwdbvYOeeZxB4+qXWWUB35rahu7nyjiUK79PA1NSsvl3ZumSguGfYbdY2SaBBEzKl6S2Ln
DS3+JQoKJMKNh6uEqEuM2i4BrjaJxkiqNkIb7ZuJ3Wxlu26x7jLfvhVDMjFxlAYU8bC66H0gFjpB
jGMykkojHyOJj8cqaf7zzc+f4WcvF0GkQztpYk4NY/qUAPl+ThP/5gtO423vPjHlHVZM0ONFE9Q+
VuHGpSB1MtAIJJWNMmsug1T9q3RBXYiMdLZppcwU57kbBytX6rTvYeostVj3DzonzYdbWwts/9pr
JNpyF2vF78CDgjE4YNcD09LWtpeLLQcOHsrhHd6edeNcG9/p/MzTt6MUlfMMsK7cx9LUV14rw4fm
ZuWyZTk4/jyc7E+b0/EBrr5alq0eXjB81osWvvvDq6s5C2Uqt3T0g0cl7C8Vmva1x2ZMbdw5B66M
dYRc+70dUvMALc3GDdz676VHeEJep3Jve1Z/G83oFNhZcnDb7iC7ykXTgeLk7Bq+cRb0oVdBlSKd
9XDChiNx1CYdjhyW9QE4SMBgar6basQB+2o6SsYr96qDUzIW5OuEdS9fNSO7FqAaNgQCWXuz7A30
I1Z3s6fBOMYclxFNht1v+Fjd75KeAeZptQTOYB65Pstb4VNb67yxvxXsG80L8NwVoC37Rlc7O0hT
QKucvvS4bw+BY7VEP4CcC8lm2bhZZVzcwXgfXCVemZY1x6mx9kMUvnaqmV59GgzXPraefh4Jwhv2
bgXfwyMG74DdO9xDBeOw3PlM021kC701M+ZpUlQNyHlV1uHWGJ3kLDu9IjwZKGFjSJgFYBWIphHe
xDDTsg5gdayDzwaJK53iDTfg9acKrmX7kFXOU4t8VrncWXZeHR+60c5uZi2zJbiItSz88q3KfTJG
CzFcOTKUT2akfoV5NRvL/RdGn9oK8fOhSICZVXZK1H074IejkUfcINsinkTeUOeFnLnhFFv2vahS
a9Pk9V8Cz1DVuyPEBisXNHmcs2ajD666t2TcZloVnzhS0LgYi6/cT+0Tg3Zt0U31vaoOtBILNo/0
hbEkENAppEWpoz/0wHpHsHyHQf3BWdnzAbE01nGwHUeBPt+I46cM+E7N/35JW7zfUSRAhkwqotSE
AyPf8xZGX6XrMWn+wJI1aW5n7jE0zKe0MC5TEiQn1JjOyrFdJlOVtkdRrO9BMidcPOa0811BIsmS
MCnxZIVNwypY3cGbzMxOf1x3XZWeBqOvl1FkwdtNe50JuVogvnJ3lMEYCULm/AgYgrMz34ylwjmB
mzyIi/bY5vnvqQH3kTgsSjAn3hi0d+ueiacm9N/SZSkzZIjmNcUeEae/y9zQD5Whmbesz94Dz9xP
TmedGnfiC4uuKZGW2BVa8KWYOZVeec4dqN5uBgVJ9xIAGRHqDGVNl8bS4I87hcEgL6KemMU6beFE
2Bz74ZSg6bQBKJ2rWdfqwqfvIMosO18hbhmgH5Oyi8oVaoHvARKx418+JIYsLsw7tMWP3Namg1HI
t+BdgtbHS2GscnjUq0aTdKXhsjhjVuzmOEt0Vizs3aomQnthimFjkXsC3qj5kxnBdOsepNAmvdbz
V7sva4QPkPP9BA6QrVpyvHBXZAcccmzUZgjs34a8LFR/FwSokRhGl5EKfxEyy+pD82Uo7YFUbOq7
xq/VKhAQbJhPsDHn8BGlNSYH6oW1F7He2aZaVCXnfJ14EhDcA80WKBmhSh5NZUW7UptAvfgkDgM6
o24jMW/toXtetR7efwK9DS485yJjmrbky0TPBu5P2pesUYFLbtsIYCFrkHEzDFl2bW/CCp4xjqG5
Lsv0LzgbIMQAO3hVtNdpD6XRSpHJuUQO5i5zksNI2QaneEZ0T3JqOnIJNhSstT5+kH5sLgPFfKHk
+Jd2NKrsELHIkD84t7n3IVJLR3+K0Dc954GBil0PGQtVX9Dtyj26IUZIsRKrycKeQlfnGPG2tTpp
Y91zqVrU3Onc+GcL6gJyRDJBo2ha0KIPl4Le88kN9ae6ZrLq9k67r4vmZncunamYFIJ0qOd6Qb7I
JHtFK2Qche/Q3cv8J8d8GSWzyypzGQdDGgMLxECHuZ0GqhiheKOTFkL0SIEOO2/cU1OGIBsJj4xA
VCxj1mfE0HCUhPRn8oHYI2s6aUnWkE1b7FK2RKM0jSfdnKqLbatnpmNrn4i5IuCMVKaHiCoLwCDN
ZkTe5sHMyo+Usf7GJUrjWFbLgRBrRADmRK9sQVpS8Ip/vN/pkf+36DOxp5sMSUt31d4JIUeoLlu0
mWq3JRkKvlZuLKauGDxiDlWgILcRGpoNGTu/C218pHk77aoAFmWUBEygQRx5nnlMCtOnF0XxPXmQ
fOTAhWrzqdM3BSkT3B3gzCulG0gaTcOCN5iPWKm7BXMY2MyEwdxUCdECgQwp0BWFFObOzTiIpYeg
biOMHsJKzUWbdYhuYGUjwg830oQq6+iF2KW1trbKjAOxii4mm8TBmKKPCi/VJu3r7diPH1HeqGsK
V7GOEVRg9jgW8S/dssIT4/9qGdaoDX0ngIQX1dVBd74RN1snrtoVWEG5LWuAhuQOfbrAt5eiEuZG
Z9lb2ZrjbdwIJLCv5Gsw1fWhyuw31JKUKJS/Km62/ugxvqLbYNKO6Urtw3UjtKJd9qX4DkG2np7t
xr6HvGJHFS8s72c1jKtWGdcmjPJncHqEndyCIJNLxVWwGUysYdaAZSkXXL5520PXIqMpSnAJZ11y
b4P3qDB0hoMp5Frrb1EaUOhaiZwQNaGeBtgpeghf+USTxqnVTCc1ST4R1So1W+SdzKi2KFJLXOnu
hGavIU3eBVOW61G+j4z6rU4EK2NJGBFOLNLX+i21CPagrG2XttT0TRd4DeyPpgBh8yulV16Oq3FE
LToIeCATu7vhK//YBf3FdotoWbEXZlWI810rae5Vi8CYG4DS/lOBvQtr9z0dpU/nJwFL3B8ix6PP
7jWso3E/Ej3r8vzbiaFo+Vl12kozi2w1h2s10ajWyrXoqYOvinud9Hnis3f+QNmU2fo+brDQ+ikU
ns4YY6rIixe2IEz0guxbg5bNHH41A0zB1q5ikkU3pgEUMUib8dVJ8D/0ww5SIW7YW+cjq3WIOiob
ogKgcCtU/jaZK80OhgZaPlITP3NGIEDy1HzUghNhghlMDPYD8lZx/IzyrZFMI2o+69LFfGSETLk5
supxlB6lmYE1rQN0DIDavNI9qDzd+dmMcVdYJOSpmrKDN7a7YkZfxgEuDFU/A7qPNqUTf4yReq6T
8uD0FpAak3NOkHGUVFw3Z9sTXyTYrFDmX01CfcIAipudbmFVnRAVM8vNcbsQWD+6b2bQmUtslN9o
7rkF5dTRHwJHrAUy2eBo28YGmZ25jMK16R3aVg1raza8OTkpuPjeNHEKSnUJ/X7fS95gFxcm/1j8
6fhQfKu2ep4mE3UMCSO2rmcnGpJ9PtLk10SyFoIR8kR/Mxgi5KSE9Bgi2AS6aFc2mYtEjiGyLoDd
ibKKFviRQYaSI79AfrAvmFqwgdfteci42GtcVkmLGphKEAEx0mHaIRs7xdPZu6l2lCrl9OqfDVJs
9AgSWqDVJLtaxNPAPqR7p8I3MHiKEb27AZkzUpcjSIMR7dAstfR162Wgm+eboSUGBTlSdCBJ5VMh
+EKYbbkh+t1yo1hprx7Mit2kJ+Yyq7sh2+PcNE5ka2rbnkyIbUBnB2bhYB/RWk8YMn21lXZVvFSe
O+yBitNzAIX2ohf1dMN+uTCx5wQzzNSERH37uUeA9ia3i/H886jPRklYOcu4a+0yAyJF4TinMB64
EuMUoY5DdMYG0Gx0s3rJO8w+Fc6PVPQ2VHl46N0h3up9FW1CEX5jWNW2OiHQixpzyslo84/EsMdd
OiIHTUPPWkwx3FJT9v02twysOiYdzakT23qA7j2OM4Y99gtGgtFOm0dq/87VeSw3jrRL9IkQAW+2
9ASdKEepN4i28K5QQAF4+nvA+Vd3w5A0PdFqmjL5ZZ6MK26wAw6E98Y3w2EGeJyVRhOakXAPDiFU
t3B2sZavqYO1PnQ1yjfmb+uZs0LpoVYMHtTH2k+yTT3mzKnHiVsAzK6bGGl6iujZOkwlmTSZMZj3
BsffQgsE7diMVFT5tthiga1D3IbYC/0bsU3nhdGYvaZzMQEsVUI95MqNI5esLRwkzkbqNHLJOeFd
29jDSFgGU+xajgUlm9L4JMg57nxfvAI8rgjy3UufJgCu6Yx9OZ3fprZB15bthHs6UffZQDzIzTjY
O2KevsfslLqCevQpox7M+FqSMJkr1Fkg46kUrF9F9tagfRX4FUcg1o9NPWEpYoSZh8i9mwFexQM/
ozgDPmfCVW4SY6wunjrbFPadKwKeQ48DDTgBl2qhRbdueVAdjU02TYzbVpPM3juWK2+pNINsXl0N
2f/VKW+jKczVbpqZ3FPIALAMjO6QKp2D4pCrT3c5HVYJoyO8QRUAj6YP9j6ehRN+iu5kLA+T1T1U
n+e7Po4YCmj1m5tNYWZ6GbhvEe+QIu9F7gbnlOmfYPgOeqWYD30TWbuurj8mrPCgpnjjZJPRHqwM
Vb/yzw6WN2biHThbnjo/xKZqkZO0lwq5YT5lKf5fAB4cdHP1o7VYULQuMk94VGan7fdRAKVVug+3
7IJ3bbC/lEl5GYFjqCwRtvI+ZjBm1EA7I1D8uRXf8qTv383S3BVw+dbJ7CfQ7Mz45i8PXMP8TW2V
+SZrsD7Fij3InGz1HkfzweXN8/L8jo8yNQuOy96S1Dv4wv0VNHZ/fX71fFBNds3dtAgbge9M6hBD
qUDAqczsF4+YCcOZ3sCMEtZ5N+eUjBrdNB+tGlMSQbTyXVrkBiL83uQjuAXQ3/wg57g1HbalsSFU
a/iWcbGmQzBG7bcxxbRiJvYHWIdNY1TjyhxotelmZ5/l8j5gU7A0Wzxq5LKV32kb+hWKu4Ek/V4q
rFagz5ojrqz8HZT1Cz6AmjFH/SIrTx2jekiuiTbiVtO6r8LxYOahloUTGlkoctPfJjYoc71RPAlB
0V+boIJQj0MMq6NHfaTv/6SCrXrnLyqAy3k2uDyIO6Vs35qiKreAQdWxc4V+GWwZ3XRZ4SPeTeWM
CdOJG244Y3RVfiYB5c6bQaTu1pt1WmuAzG0wbaeXxINBzPCkKldTdqK/w31D4b4fpWmS56bvQ8Z9
e6r6gBOI9PfdYtZw7Vl/cWN5wxEc7fUWy7NtqOQW0KF3cASLWcKN+w12X14PV29S57gU+km4eFG0
iSKJVT9pCSYcPTv5kchOVF7+7ysPh8FxJGLX5TGZ3uUBP9V4opm42FSgXLWZyB6D++huQEy9UYW+
dOF098rpxD3vM5rc+IRUS2konE10iVObCqIxTE+5EErFaJAVJWmB9QzwZLZ1ZBKc63v5EvszKOBZ
O7ZlOSNIQLjVWrNYDEBnoXfdxdCmb4mGdhLLw/Or5wP3T5jrz6eQe/UHG2l9qQOWHajLVaywEKBa
dpxrgSsOqy0NxmrnUhbIdUGP1clPnbMq1G8OwDT1Ofn4ZsqcZSYdNi5Xqh0pJflJV8s9DqhCHnH7
HLvKFvcyG+j1yYLsUFYDbX/P72ONN3neJWitwIrJa4n+Kh0cWst3vZ98Fu3U1GuYBx310F0ErcmW
yIgUitCzs/zs+R+GIAbta8w+uWMLQmCfQpsZ2/lk5tp9kLU6j8ZwdYUh7rZlc5QyIOyxgC2FfL91
vehfdKN/iZvRClmErNCpnZ6G1jkj0iisV8P1Ilol0OB4qae1YxvcFQHi8Qa+OZV+yYj9YiHlwDCa
FtZxgLUXR4zFRWP32OdQCRED8kvCzQhYAh4239unqRPfAv2WDlCrXBs3MS7ZAur3SFd2YfnnZorN
fVLYbFRpaxwNzJ0rT4166PSQ5WFuqNfl7aYKDJ3edHtuKRjRrUtUjgfTsG5WPgefA9ftAwcdYyMT
jPSYYa9Upta3ss2uUem74X/fqQ5UO307UumhBwYfCEMHeXLE+7VmXCPuoNJKDkbrNndJOgT2KzMa
C3AnT1GXUHabG2lyaeZZ7DgTsWfZgX97Phg5HTPPhx71e+3go91yMAwuSuTN3lVkeyq5nL6sUh7G
jrOlo9P8onH9u+ZR1109fGPZhBYm3G7E8S6fIkNK3Sa/q146euj7Rrp1JqCG6GIzKp2NJTBR135o
l2ENFEWcnDxIMzFWXvYW6EQATZTFbtVUjCAbdjyZ1xOXa3/njqI8opU7p7LXumMu7C0RVs56nrxx
3WTs6jezwEoRQN9scOzULSyksX8LxoFu0Hhx77OnIVW2JRP4EWnOR++bRdP8cZRgOFEXIexW7KSD
+ogHanVilziy5tpEh1pzx/s9WPEhGxg8+jMpc0krBLPqLwfA6cGTRH2svr5QlmyG1fLw/KqZDlrv
jXfwyONrG1FSgHL7Ei3vksFmUGFNWrADa0QeZXZ/11pPW3Ak2i3v3HE166TfDMhE9G8E8aGzvDrU
nC/PCNp3g0jZxxw9FMWTYOYpWmgwhVdiPcBH/kAiF4fJg8evlQQsJekMOl7ozcq4upIMzrwLr7p3
gUTDBVubfntdgUUZctePAp9d7ag3H8d2murZq0uKamrbe4vp6xA1CdY5Fwy6nA3rMMiW/EKF9dv1
MhrPWzVsyxKeFJ+iHMN3G1/9CYRfxaz2qMVKveqKLDWCwxWLkHaJfPqHCwbyJOSqD1KkTLhqt9l7
Y/Ozsf0JM5Y+3xNuzlmkWxe9H/e5IN/lJGnCh/o+eO707XnJpYAtHFOU+BNA+o3UkvEYIbGsxgQt
rfJQRWSr3tK5MjEha91+yH1w65XwHtH0ZmfihVa16UeD2LZWfbKd3cm8mqlKX8Zeu8LS17RSfese
mIkkrtT3QCfVamw/u2xq3vSE4FvGCCgb6/L9eXTwuB8ZTeOTgUURHDkZnZfB1YGw/yVw+xtCIsnD
UdAQE2nxdY5gBnOCm/ftxIVi6MyGu9sAU3CAQoy7WR6kZkIoxsN0wLvo7r1+BIOv/rTYuvc1J0Fa
Q7lVYsn6aSxtGemYMWL0c1pGApgbMHPfuCqcm3IbpUnygmIS4BO1xSYtVXHzI85iZolVq+PVzfDN
KT3tdtHkXzNgyKGvRIilHFvUYOw59TSvnBx5Lmb5KvUB8h44EAJJgH+bBSGJlH/z9SSC66iqk/hM
bNd4zH79IXtJnamTRAwS1PjWZgpNaaRyw7VrD00dNG3hUZNsFZTKMidEcs7mc5AI44ogbnDhS/EI
B3sxus5PSyxltNgfTymzna1ppdiulZCbmMlcyG2YTrSh89d4nP93EMftQgTABHYmZhQQ3L4HLgMc
MHLrHtCp8y1q5J7BABDipUsNm0vFheuK+tLz++FzKvyXZAxuGH1p8o2x7HQD2czSm3Gb1hqot8A+
YBnexCZ6MsgSeS1E/7eXNgJNFkEoCf97JSzdO5Gq+qtoPlz10ixCH3rP3dEHcf9/P+Pjqi72oN1L
Z6v0iIYfV28vZPSgxhB9XAk7v+vWkJ3T3Ck2oA2SMEeNYeqPyt1lTnKIeRIumv1lTIkboi4CfMpb
jh0cx/qhhxJoj+jEOU0KRjSTAEtYRLOieozIx3VvqVuS2dSrpR2WwcbD9xVVhyhq3NXYJa9213iP
2SKk5zt8dnHkprgQmyo0SYOumsAOrtqoxp95VV3BO2YvtclrNSfGEPbkdnw+7OfKgXkmPL/ZpVZt
rZ+HOLsfHxiUvBPEPy7IcQ72TTDfkCknRmcsl23uO5f0UfNWLl8jzfyS05jsl4kYe+RgZwfdnvdM
vdSpLZcwd0GqyMtHf/+8hWVtVoXgY34ayqwOhT9zjU+9DcMSiiRz/jkzg/CyEPFLSq3kwVb0p/mI
eWXPNNz2MHoEEv6LLK19YmA+jw1jPCtKqKFd7NiyAJYywtoWCa2PgUsrlKsfaq1C47X5HAscXmzk
jhv26czYeNeM3nyHJQbp18Kjwn35ly9oP+OQnYVlQdeHjP/Qo2VsGD3S6TQR10vRIRGx0JTSH1lF
QjJyN7pJxZJ3YD87RUVZhaKh4idCxdvwpwGpOCVjDgHNPpvydedRHhFM6UsmlPtmRs0nHCuo8cUJ
dwzdJHV5w22AYWCFndXYdoutPEYx7l0uBEFG7TsgZS0JIMGipWKdZMZsyyVj6wVw6pEro/HPmMTQ
gtrceK29OeFcV3FNYdYewJmfO2+bAsrhGgcq00maoz5QhjUXfrvtvSbbMWyHBx67f/PEHPeT74g7
rmGSgqUrfwR5cxoIJ/5jM9uZUb/XtepmAk7qiIuYQYOtNt2lk+9uLab0X4al78EPNL8F2HYuFJm5
aWfT3Wm0pcX4l9eJ9o9IuzzoI2wP7AwYiIV30XEQn1s/iU55wZA4e+EkufM4vVhnPw7oQ4z4OKa0
Q/x09dSl37EE4ToFHVYm/hU66gbnHqqTuMmv2RFOacrcbWIEUD2JgXPyA1NHxP2HQLT2L4kCnYJR
eN1wKO1jwZpGgKyoNpYy57cI/+S9xaLCm3Z+KwzdC9087lYp9SjUBAXdsWV8AVy7ZcJcuCPVJJba
0OtsvmPmb0Nya+SunVWRNjtjmcUID4JkjAnatECx2NpHLJnh5UlqcyZLaT920EVNy7WJlrvRn4HS
8QPdacGVCzWVAtigtqOQ+tnJUi7rDRhXUN5kz9vuRc5ZfKqd8S9jvi8/T7hIdkn54Wq0mLnTJh31
/NB3FpujU8pVHkNU6Lv+7NEtPiE4UpUwnMdlbyTpkod27t6zuX5tOSyfuAnAZZuwzoAc+lsCk3ql
4encRMPi2Wu3CM8/mbZSKsTExJuyD1FEu66MAyD8Cqh/AeZUA7O1LGAZcNOacgKPGiewLm1JV0SB
p2Fup3zXNCLgs8bWnIj+WLjs+UiW67EM9mrQ8XzP4iNqo7fEFArx1IzWPAlYntVVa4S2cyIi1iJx
dy0YebQq90cP7Xwt4toMo8l1d66m0WY0bqI4OPdp3O9VlDJepj6DpGC+maxhAz3pBZvgSzUwUBFT
PewqqwSsZjBf71rObrlqq7UxzF9ZzowH5epdi6EpG6JTWzNQb96AYS7xfzU5IT4cHCvNi6+tgWuF
sM+NgG26kWM/fFoO0B5jUOo08Kc2baWgMPC6rXQ9c3/kcvgj7Jb3lotyhaf7V5XwquFo3MVtF6xJ
oK4DDtclnYU7cnjNgYMRycaOfkUCxlTCq7ORYFtt2kSy8yrofKl/GAYs0fQPZTWuTdUXIS1Nzkrv
+RRPy4P4V7npW9bZvEOLpjtLdbEajagZrZ6bGhH4RzPH+1n/Em1Rf6u+1zatn8pwoLjgY/Dg0uX2
DkeW+sQ182KaNlsDSJVrokfGsejLaE9TVXYHp18DmH7tzdYMXfMpgGPSxqzNrGNOj6koJoaMerOy
XNfYoVmBfx+miw+5NCcN9maAPMFloL9MxN0tO4lPKHFLe4VmP7i8ooWTBDuY02g/hJe8DYObE8QR
ktiF7m+l4+y11HUe2ZgoVnvfQ/St3AfDbLmZ3OY6j0ps3bxsbj03PYvwxm4auJ/RNfQbWOH8Wkol
SZXwzE6W8aoD8yPkPReX2Wb+Luo/EwwIQFctA1vCrWpO0k0UQJm3033cLKZAFTCJkbADelTHtesj
vnE+2ChS0UOaio0d9/YR6+HbkMYLFr9/i9FItuBKMLoWHW4MH1qEN9+00UYVnBTmUZm9Fb7PsGL2
FxnEpDnPxzYg9co5jnWdYdhg+cQWyClLbGknRMCagu95Gt87thdafDXrnHpqn+YsWyTLji0uuDBI
zM+091piHCnIhnEIwljf+ZgwD8prSTFhdMPbQro1K8fHOP1wjPqXqmG5AZ5a9WXn8ct4cKSY/q+r
Gcj40vjn2wXVWrad3ZngOGe9B4lYKpzGPCmw7fBcUmd8amQWnPH5syIMidoZU95ex3nmLiRSCvBs
/VaJuWBl/pl57HOJ5PNfB2DPMUxQCuY3l2S+xKk9ni0jmc6+21tbhZNkBfdDnpI5BQ8xmwjckxkS
ZKXLK6iRg/MYFnA5bDn8VKFtCvc8QoU8s3sZeOWW0uOgPTDPmfbS4UbL3eb0fGCX5KsWeQLv1amQ
ub3Fncgc8I9RwNDOCY9ujZ40X6m31tkouCP2ZulvLelomFHpZdX7e6brfZjWbXUifhaFRYY7I9mO
xSRDBwLWnpfqN1uxf5qGyT/hKRKmq46atXNj2wllMTihWQZQrGmpJsnD72bFuHLccrnqoYxXkLj2
kgzT0TWGz5Lj5730AvXCSgT3QdxNu9KOnZ/8y1xzuHkz63bejruhJpdN+Z+rCnFOqST/76HiroFk
Kaj4Ul0K0lX+SPDi7RIryxDLvN+JbjPuUlS4rkvRtEh7XJtTNeF7aPIOBT1xNlgAMaCjgTMFxPRh
VX+k5/FMTfGfsS2PBbZh1Mfs4TF4TPxg31cFdTdNAb9IA/MyUPFE5GXNBMhkfhsvgxQnXjUjYmsd
uS9q8I7AaOh7AHaOATojaYZvad/oxgf+CW9TuLIPW87gK/ORNAbe8147DaDHz7HlYa7m9kzp61/y
I2QVpgkgXxevOZurdetQ74oZesuRANS5hQEuafAqBJQWDj48g669G8PSbZ5zoZl7DKk5Kz8DEOs9
y8Fa0wnpr1vtPpMYWMNZvAREdlHKejMMyqzcUmgBuaRwTQyZWehVTXIyuCpeM3892g5pKodAV1ql
5sUraUVN2htDgR1sAC5StoOisXxkOjoar+3vvuel6yL/mtZDvwd9bezrJrvk3kwysRxmzA/vo4Y7
Xje8fKtgjwQ1Fmc+KjatvZiGuFYmiMgjTl2yGq4N2ly6VrRHjodvmsrpRkYx2cZPHqLR7JlIRlfu
C9ORttq727BqJx0oGtfpHPLR/c/JAN005M1v6XbF2lywUEYn8uvzK73NfkzQAg90ErlFZJ9qAzou
SYRz5U/WLp8Jf2c6qauCNc3jacXbZ1Dy6HWg2zhE2OhEoTTJJlmJfXaxBtvtLZ81OByZ/+DfSd1k
5oW8aT6VHuP1GDHL0m2th4MJOjEDaV0/wwzyVEXFMe8oKbWDiaMKyWxRxemB0Ns5By6FoQJZPHVx
75fd9GWm2sMp8uwY9wYxyQGCziSfFWXlXhbtv4A56mqc5G8a9cx1wyVk4KawwvGBQdTxb1U8vMWa
T10Ons29b1R7EtavucOAebHCZX5/BDzibMcFltqmGYdgOlC5a6hNzauzYne/92ZUXaN2Y9u1sfPb
6QzyDKx6TnaeI/6iDm17/49WBWI7gb/eZYW2r2riyLS26gda1JU4AoaaeC9EEQEosboG2CuPMmWg
0Jq/QXRRKKYnWMJtLO+KGTqYl/EQ5TjUnaTbW82iZS9EVltH+9BG80XSILpiwq0RU/fvcA43YCGw
uusluT5qJkCfzu9OZaRHq+m+kz5+tRwQrFmnb9zIbcgNDzA+I5dA7bpL4tuAPR3Zmbs0HcoYJjgj
9JuaySJ4Y+2XIMtfdvPBaIRxjzmuxfTaZXJnyMIB9FRDhDXyKaR2ukFlfI3zzP1J5SPtwsU6Zz6w
Wq7azGrFS62ojm5HJAwaO9hhTj3lgLdJ5+KuaY7caszsZ3pdbznquqJdo+J2lZmDxa5g4hseTEww
mIKnyen5IPXxLfIyKnlzkG0yfQgzsneV901TcTHL0KQEB3Jypb/onl5QpeHfp8qWq0DQjThTNQlb
gwktYWmcfsxrEQaitJ/fTPUwikTeFH1Qindu6Bfl38RxrbAWy0HEtk6DzqdsYAy7jRjigTWlRKiZ
gIimZfampWTq9Ow7lVV0ZE2lhVvQjAf2bPqBaLtrPSiJPZOlcxUBeBU2Q3M3Au4P0SXKszccJkxF
Pe2duAIsnNlQu9Zuf3dBq3Y5Qxx2Qq6NPe1KdAXvezMQsDJ0hnVN8mJo3csksArKtEOaoRxrhS05
3gRgNdcmvV10sC0ycpUthqUpwZ2z7HOzdGnpshJ+2Iw+9ovqRhaIaaxbQItsjGUat5g7bRT13pZb
W1CtZcc0wga5T02cR3VoE1vBNVpW2aGir2oyk1/RAMp+pI/RnThGYKbXsBnRSQUjIqOlzhuOXhDf
Iw1rVmaV7zVGBVL88rvtS4MxpyQGvTz4GuNuWolAjADgrHzMMY4LRmeMBb6QmuOeD3aURkrztSt1
VB/9i/FesaUw7miUhXGug6jZVGbLoYEh/8YNXMZeYPHuVUFCkWI6sZk67VjbSfNOnmzHS+yfee7W
QvEZB0NMxYz/IM1YrPqCTnHTMyBviBIhYMIbOxnREBp2F5ysJnjLVcfYamiPqcbeEWlTf8wcYCeI
JFdJWnnNTIMZO+V4XmGLd1UO9zQvCPIrf+COWv7wDbMnSUgA2sEih0WXySQhx3Vn98xTDJ3jJADF
LYLFv77OqYl0yu6NX/Jc5cxJoB7bG/dNWg5LEeC3bMH1USCoySgIdW38wui6h01G4B2kh9MBGcuM
rt8FEZ+7KMvNG6msfxZKCXNwIpIR2URT8m8igkk1WmrdR9oE0VKNfBNVC3IXFIcW0DUfN7gyTQkk
qx95e2CzXHW61F+A24IAiXRugP4QYmm2695d2zT0bc1Z5McOjX6NXVYWWXaEKfN7bACBYGkj0TKw
zycptQ+9DwexA5a7HdlP17HLstLAmY4eVuR6uyaa40vn0p4DL9HeFvpwkHZc72uiBXVDA7iY6EEe
tF6caQRk4S0o6bQJmIe5Wx/Ghsm5otZrMwoQFxTYHE1df5+5r29mXQ10anHgmpQEnkxynFWaP5/T
ob6jYoP2td4ADmYZaEvCpLG82koa8JJpSD8SLX0bLbAvHEGipb4EEntDSSFnHgp4XIsme5sTnLHs
w6mzHpYEgo4zNLQNqlj0tiByNb5EQ1HeFtfSjn83ElbHRI+Brb8Zu9II6zlgYlUmkr665GscLHak
OSf9zTo4+j6rlm7v8MmtpRLGti4IVJWBZKJsm+/krdaCCeQuwoR50Z0YX6aLi4E7/coKMvvUT6do
mKYDT/JlVsk7h/VXhofvdsGxvh99FrjA3jma1q69IKHkzW/1ta458waYoc+71sXsUOVddLU74g0e
rtLa+eVwDZv0/jhD/TPijOILahLXkaOVbOe9u3UsxW28ND+eZ+Gi5Pf2R6qAK7oaOdxF6AUt8PlW
QrFaFHHcd/nnSHyvQD1fu8PWJRJ50Gsuvm2EydtBx+5rq8BYaj1+40turkWZ1CEpkLBXgn+mcsOa
N/E+IOG4/B7Q1P567QTKczDPlaphuZUN+pOfsBcfu9gHCcVAkQsSqLCBivdonuePgc5QPNYtUVe3
d3dp6RO9NOI5jG2fEQO5J8+ml7e3khdfybekYn+fWv2zLoPlCJzT5mK9zxPHWbuF8RSnXsHHIn5M
7CBLJNgOhT0eCa85B2JIXE6JQFmo+G9aztEtHnBjqYRJEXoJPRw87e+Wou6cNT1MbJZZKFUSoBAE
m4LlkrrUfqL9WJ48zzVuItM6xgfFgY/pBUJB+6N1qZRFaYep40+/YWu6Oxo/IoIy8s03+uQog8m7
EOnZdlUvjoVNXTXQRXOf6pQajw09wGixiBk8ITIu/FNSesOhj1tUcx/OkWaHCrLR3mh7vINa/Ktv
voXW/21mO3+3a2fvDHCTiR+duNwlB3q8PCr8yOa0RUqOB1n+RUdhnlAKTtJOA/rW521SlNYPTyAr
wpwWSYLNFY9T2fiHoqCooa9ZmiX0Kg6X7rtORojxv/+JyzTAakuu0GlCAaHgR0VcLa3TsDVV/TdN
KM6a6z2gpuFFEuG8sdj+cqgUykrHuVILSYlhbmorl5y80bMOa137b9bs7jrI4h1CoD05zmuPqN2N
LkFZ2JGb5y1RYbqgudW/OOVfR9Xeh9QKcnjVCKXHZq0RvVte8oYzGHJA/xCQEdGcktCl6eWg9Jd6
9Awio1Fzjk2/3gG8oGO3rMEHefiekoUq0FUCJxEApLHKWsgmeKsJkFLY6o/Fu1PHO67uH/6kcQIw
85hzXqvdGHqdvCz7jaYIbt3nD/UxpxS2GxUwXvWT5C8zsU8PY8QHg0Xj4GTMr6uZlnNIlt2hgcn/
WiCV5wNbCrpt/0rDM9kZ5pQG+0dVtzqXEeSCwVbUMeg990yEgHAu84ZWVzkh0lR0m+pV2YXPh7hz
UNyeX9b4yUJf2M2uHBCxZDWb65ggBW7nEhkTH67WLR7Y1h2a8Pl9zdj0QBxmZzUzrRO1Hm+Hmhv5
8+/svAmuxvK3TxEmeKDwRDPQdR3Cxmg0fEWuCHfo83vlyFwnNch/+u+nolELuBsrf2bGGqY2Hpwo
iQ4jofLRNt0w6ZCW2HuPti/dUCQDMcN4jEFc6zgeYw/3RacE77vl++dXjTDtfecwM25HFSJ3jeHz
q+cD0M6MfkjbIDXk2UDeINGhgB5boUefgSara4oFYWVPnfOwSeLvqDGadlae+KQnseFDTe5WU435
1S6j8oEu6hDMfiSVii+a1yzbduo9zMEmwyzTjcCrtfdK4T/cGohJ1Fq3Tsn43I5QYbIhQmxv9Qf1
09auFS51x022luVsPHTHZNRip6gky7et7f/zUP5ubTqU756Jlan6ORLZeTgIk2cC8CyWy7cl8tpO
JJFgHfHMB5pOtsK6euxGVZ6sJOo+qel6apLFYJvAm4nZPBVLMceUnLA8ruqGtoDnExBl9Ob2KJCA
fbMzNTY0Xwx/J7oPHuxnxnWuyMEU5IZEbw0vdmZzIJHIl0lbZg8H/M22TZ36wHHMJW9GYQFjH8Tr
wKJ31A6A1JC1+8zU+/MvS3Ni6rNHMOb5rUVAaYuvSN+TGUj1ZnggSf8xi3q8DYVefzQLNWsRTLUR
XhJAsmAL/oxmVpcbSs6EjfyI1W+mqjSPJAyyL1vEwO5wqKm2Tl84Ov4K+iG6dBp3STFBwR18bKbO
EvK0Hfg3nlumt7oV/rtHkbW3/NxEBFDOyFAKpWBjW1H5NVsjobmk7E7Pb1OkTMrSPpNOtlsaQeM1
AAdvNTSa90UgB0KIzJyQ+aT9VTDj4adpZ2LyofOi80hXKFGzR6viiAiVXAkVkh3GmvXN3T+c2xSC
YpJ+S98A0qHTlBxLUBIjifN1n8gTWS79rbey6dq30KncTPpf+czF1dAsHyCJ63+R/a86W3+4SalO
qfJMzhh18KXhU1i3VWqdHdCGa2wEJkef+pCnDR63giqSuTePiaecw5jHcovEEay5j7Pu9M28Ayd+
bGfYTLHnNi+mXfw0l3Cs8j1uOiL94Q80F2P3jn+kAVh7x0y/ytQ8EJJ84dQ0bfHN8KonQ/qdIomv
+xIx3B6ROGN5AgZXrH1istBh3BuOUwAKgnxFMFUHhAbEFQkvoR7+dho9HXU9z+EM3wbzVOReEa8J
tak2jIbK+mpLH5koY2KSWY75ZbT+b1lPZJr5HV8zt3uNe6V9QMXa9EXGac9AGjXNAjOBlQfAC1Kd
CzWmZMbUW94xbx0D1asINAa2kQ4SCY9VPsF6zrfP5zqe7W4zk/4hNcpTX0YbIZvitVPVjbO0OPtS
DxBxHZs6W7kRTBMhMwXusXX54HpYjT0tD76JSXTrKR0X7GuABNvGr341MvB0ls9TW6grkZXqlcjQ
B1GE6TuZ+Ti0OASxpw2YUzWpfbGbrbuZcFGRghxiJWD0v/yc7m+4IObYnfU6Lj+j0f7v54mZ6Hsx
g++0WBTyvGu/5jR9znroOTI+sTCVZ0ejv+f5LzMER/bMbpKzYVveJ7I25iLs3OWYPBrtNdW7aKux
jh+sWshvhcfQFa0X+kGJ3GYHb9LLSchOKkChjdxvU+9AiVOafUn1tqGSwv98/lyams2pwqjCxBLV
oyQRFuMF/Nb1eT0kjGhiu+m38TwNoMFKwT1nUruh7I+p08QfPbr1ySnoT0+X/4lhAOPErnFPQ5df
MmuoXs0ounjw9ddx6+gnc+D6o/x4OBCVHL9rkuCatSUyH310JXV5GnIo+bNk/rbq/IXPSIXRyAFa
0liv6TT8mbltmxy7J7tmqpFE+cr3ubD38+vUAWdiLhCv/Ek1XxiWewCTONBYf6y11reoEa746B4C
4v9XgcMDrz3CcVuxeEZ83BxyF1Cb9X4vrP6tLhgje0jzjK6m+pWS+0i/Jtn8Zrg49F2ImJtKb2Xo
uyxXRnZttRjMm5X191yy0PuJec8Fi/Ywdn8gDjvfOZqZ1fHaaR2K9FhVOjtxPxGj5n6QkpJkBd/p
LQ6CboheEVoksDyQO/3y4g3L2Lifg+7qprF7JyX23YGm2uvLXmo1vMcte3HnQOJg1/O/M+1fLOvi
q2TDP/a6UW2fP9aT/qUq2v4N1IkPG6eC51//RGRNv6OJggs6FfEFZ4P3UfDrmc2cfAeJs4XGEmxj
fyQRNQQoRvHB/j/Kzmw5ciS7tr8i62dBhtHhkHX3Q8wzGZzJFxiTycQ8umP8+rsi+5qkKtntK72U
VSaZZAQCcD9+zt5r5x2MeAY6LBv+vE+7yVpZULneUHzj5Lhde9tGnGHdbFAN2+bocjCvIhdITWS8
jXT3dqGejDX8lBB/ffcWpzT65k6M97ET/5wLfUcjm2E1ohZYa0AisPnBbqmzBJBBZ29IIY8WUARI
9jGq9ybCIj5nDAALd6zeDWN6LCyvedDDEB9CAVuGk8wOpTHFic1dF4OOcmS7Mw2rfB88LDfGCb4N
7fiGzO1iqh4bBSduqsQutmLs5iqYSUQP70Inax511/bnhhn8Mmj6+Z32xS0LpER8iX3l0YGy+vv7
q0FfjGSIVyxmqzymAdvgk2b9eyM2FBkIHAT8ZfmUmevRLuk/SNN8wwbeLEOGWn1iHW3fkbuq5P4N
Arn3xkPh0AJKHJ7krlHzyhkHyJieQ0Zlww+PbmNMnhwjxjLcVS/N8NL74Awq5qMHhHMjz7mn34MO
NSclFkiazzrykA2YuXuz8zypvuB8lIpp3cI3oEVovxtlQpUN+eP3d0699xjlDRRq+VT05o+0BNwy
oU2vkrbfjEZ25DSAGCCZfk5pvJp9kZ36nlm3Qf62FefHyg4R/A/Vq+MVpO+mSq8TIiMWgnYY5RrE
yt5p3uU0005IXfLJDPsrSVArRLn1yBydJ1np9Nh6bA1uSoTZgHAU2iVjXbEbJ6NfR+xl3mzxzlOs
GQmPM6nJ7Q45mbOuoZzRUaIM93NGpHHAcTlQFbYsxD/LBC7qklKqXNQtxgtDSqxibOMaN2HXc3Fl
FcgjKFbnSTjz4fcT5Wf4saQMf9R9gIa2yLZFWKZ7Q7kzPei1hXYa5wOhVASi481owWGHT14CdyuJ
5ZJtJKHr7fjHJGue61LpB5nfxrUWp3RztKz3MKivaVRyjwX+IvBQzd4QWQOH452lxIvo0CIyhKdi
yTEetO3epbpF1xCJXc4rGm7TA9eO+3Uy+Q/T5C7LdkDHSKeBU1+i1kM7jiTbZ8fI9ZkAw4EYNQZo
etVSj7cw9O6FZ32Lru0VW+cryIoZ/RUirKCc1SUEs7LQHZVP0Y5QDZn2l6bTLpM6owU/sUQz7XkO
K4PsD+MXJR5kItmwTUq67oMHTBT3G+iKRj07cb1SMjIftVvxbJoMELosXOaYUwHLOO12Ms1smzam
WiPMYQfWzZYT9MB00DT3xQS0VVEZc9TGiu8OKSCcLPzgIHfBSkc+hxgnTBn1xc28Yp9ZiHdv11iq
JH9vifeKsQvgfc8PiH7OrsbUwVN9SGeMyH6GMsKTKxqQ+LsAVsMCFGjwb//cPbUF/tCwv/XvmBkm
9rOlDUpvwztEIbryTHbueaihEeLAzkD1cph1Ou/Z5zMPb62MQI2v9RBW69BJeR+gy19jHxY2H1VG
7buLXYKtk6F/BSOOrrmEABfhV+SBvQ1ZKoMMcAwF6UmxGnk3h8J4F888Bi4xFTTdSoMtlWXRZo77
4XoWHpybaXti8ZyFkTK9goKgrGcG9M4mUtBA6R6Jd2mA05D+Ne2N9B4xWXmOBRV5apbBh7aslyjL
SlIpOLmYLONrSAnFbTHeaafpWQLkuCpF/dZapmInc/KzzedjpIgO45nemNdRKmEAJhvEcOOFCio8
DSxGUpEYqw0OJnbe7vK0b/ELmxgc3CxblV0FoNCkLqQLfOGzPjE4gjfqzZihLgHnQ8QPkvScWMvN
bJQ4ioHrXgjk+VUAUz4YWjxF+JWvNRd54YflubFYi/xBOUfZVO4R5ruCjt4fGjDHH0Eh03VrTsnB
SjK1Z4sqV7rkvq/jZpEUY3Nf9EKuJ+9ME6bfgaZqH28+f5ZuMcT1xe4NnggAVLvWLRpqeVusYLAf
MUCojZk+FQR4kt97rAMfXpP3QQ9kgsHBb4m6SxgCpg3plW/DOSET6EXnQ8+tSSiWV1X2ubqZzHz+
xdka2AGGyPgKwniVl/a05f6bFhRjRFfHabI2+QFo8x9h7e3CuEhOk4PxjngU8pHYPFUMjiOsyzVV
YLvoZEfUtNv9YuQ6wPnwBYACxdS32gVU8csBzMMi7oj9aEKLNcv8YotYGh5jtFyhJO7i3WxS2waM
DxZ1X8T0zPNPHKP6Dr0hHOPefLoJ0pJbLdEh1tNzjnGM8+UcuuXH3JnL0mf+Xwi2hKkH6jXG6lCb
RMMnNt0n2EhGRZ/TbTmIdT0LFGhRQW7IgeYU1yEwfqYc1TdM7cFZdIgpx5IIxaYEpmFIwqynYcdo
GzI2EGDQb2VGvdARWshZxiIRCexZCLHfeACz3V9aqbqFwekArCYqhGl+EI2yzk0f2SjL+L/BDUFn
rXpsyTiqod3MBi5Mp0w8puts84zNmcSIkqz4MVxZSJbo/Bm48WNRvMsYJQyW0mpnJPpV5XawIRw+
Wyd2gWFV7V3DUk/k2uhVYugrRb/aDDTd8NTAiO1Q4SrCPe15uMkiDkYWObDApu8qXE1Mld+tEMAu
zZqYKQMRJ/w+bltsEJyMG2tgBUurlZHTJLaYmZ4b/IqYiZFp1sCuzmU8lFvH68s1CFrkaxTqBgOX
Lf5GJMVD9vD73QVoBW8LpFP2w9HIRuCXghmN45saunGDfiW3HuqAtEMOCjibb0st7TtgwO2SDKr+
KPuSm1rSWPj9K3BCXbXjLKVh6PtsnsT9VJtfrUird4fgDRpLCxk46X7MBwIoKEsr/Ncc8gyKytvB
3Aacvfh97v7PI2KGOuxopnO4pEwpmnoPNyVZBynFf1epYeXDoHsfm4wlR9bepW1vZOAIpdrttjIt
BJJDQYVtWkO+He06evci4wjza34cGJ7irAnLbZlglf5dWEE83xUGEvPO81B/WNBhYqBxkTzwXIdn
L7+fSrzs4xhaq7RfmUZxpFPnr4NenKjyUVfraoUhztq5uqy2deufNMvncZT8gZe177uvpGTKwapJ
Bl3sco86JGxrhJOw3zsEIpX/21mKpiU3eVO6IxEKzEjV8feGXyQYKduOUcUhKiduCIt2TxUjew3j
5qL99BeUPubhNX0II7Ie5n5w8Vl8hzQfduQSbaZJ66W2YVt3ZGJ4GUOtKGiBbPU0iNmXkjZcYr1P
ll2LEjYIq19Zx8GRJsViQqC0jWOj3DJUw8UcDcsWSqG8ybJKWgK95lL1gUSn6fBHWlx84oiDoW0X
a3fMZziF61k67iYrs3eRJZiOGMstNNljVG3i2gx+tASO9Y6j3DiEiHja4nFOFfcfQy06WVwyo0Yf
5AnWPD3yg1KKOj/21a418hblFu2QUmD0zAxLbxIu8g6QQkrE56rB5QYMpEU6b/qCURfbrcAbtQKU
y2vIUfiwSznIoGd5agGzMAwhajj0S45Zc7Uv9bStdMIqkEpIa+HDSJzp2IG+6fIhOLIbPMO7xl5j
TRSzJUkxXsKRFNTSOqJL9e6AISsbFms7n1BwgJlegvJZSe/OGLJxnTZRvamNEZuKeEPG8TBW5crM
oG549pCt4n2UCYQgDMDnLGakZHfn+TYJMosWvpusawTDepl+SB2CQynd8naURRpro4pKbxMzJHkx
dcYyJ8Zn8dGjb8QBaDNvjetn3C2D09M6l4ch8D57kHMUr/6Oof88+I9uNKMwuE3BKqe6GUy9RVCr
3Vik9302X3G4vVB4r0ywwZ6uPlwXG3MVhed+yvZtd6aztG4IRpEWHEo352wzZqQ6AyyckghiBqGP
nTY2jZ1aNO7wxxc8uSZ40AA55sLOczyizX3Y/iCtoNx25khL0nMOstI7tHPF2hm9aaNihhMB5+kh
RKhJMk5gwib2mnYz5Njlev0lS7SH5eh8ogX/ObL71k6KTgk7JFOU+zI9guWv9nGqXx2k+Fs+QniY
7NfomUnrKpqjkc49uq4AUYymEaeEHg8Nx2weDCjAVjFNp7Ic94nF1fLCwdnHI13rFLscBE/TWSFQ
I+fMplznPRBiq/21J7tjBeeWPN/2nJKBnRTEviZWnm/cvH8oLMZN5I8t6yQB8kwbc1EPwbp34tvL
Mtd50yMlnCFWwWnxmuDWv/DfRjf/4c7ihLGZlpzxRgXZ9ZUNx2L6ZKFUC43GaQVRYVwwO31zkTYi
nYrWAOdmbuYqYbt0lv5As9DEjsO8pyI8a97ayt3a/lAhguZmgrVHganGVTRM9MZFaDE8wyWNupa8
r7kON61dnHuyjA4OPE+WS8TMrK9o0Hn1oq6RiN4+5AideMthohMCNbiY9yN5gASlXSPWeWNMfxUe
sHyUkAeExy9OYoU05RjFROzq3Tu+gXbZTD+GxADInSluUTIFMs9eKx390klJpzue/CXwJEo8GT8V
YYS4EzXMRlSlXqAMnxBnzdc6yZ6Godz0oKG3rqJ93DvIwmgMksqqjYbidws49rEOxmTj0mBdVRor
2EwZl56j3qLBhmdzFPmhz4kLG6QmdpROZClN2noIz1aJhvIUNj5rqI0MPsS1GEzSZBjswXqv2Lc8
2sWW0d/79Ai2qmm+W99ol1kEkoY4JV2bSEZb5hYpVewsAkS7+gxAZEVQFwMFUS5K4X4R0NUu0vab
mSY4JwsUkhybF6Jqt45wllSgT9IsP5VPuInr/ABp1pknQUHQOOgh3dHbeKZJ1Qq3cGUqsst0vLdb
9PFJ/eWjPUFciis1nLA4hMY+aAhJDoCHRAzYXSpOv3CeWzAyDMGPtZyeMhwCHncRdzB7Sl8AEU5V
ETA4MlM4XgXoQnd6AeQm8/St9qgMrcEC05YgxJf6sxhUxWm1rJE5uN+eEUM+9Ra1ZRobmy7CEgz/
sXHmfTTH64QfTgMVFRcbO1GvC0fOP/PIe8zH6SfuyXaRl0ys0FpjM4VfT2v/yyFfarGrfUlpCoGA
WaW4dIA3ZZnHXETMJQ20oQWK+ymlL0rni2KAxDwWjxjj+8xccP4xOd57HnSfGcg7N4y+jb7gJ1no
jxOHt9I/eyNeCXQczgq8MRbn+cMRLPvubbgJf4KZT7V1GbafAuETAoRYVhuqBrBfRWsz+oFapAEw
gKMW7pa78Lr4A6gbm1lqcXczre3sDmPrXKzohqiNM0j4Ai+0n5aJG9RognGcWnHAbdiorWl36XYW
xaG2yb/FX/hAUsSyICpw2UFf8qzWW01zeBd5t56rDB7MgvazZPLOLjk4zVIjoSnu7Qzrei9uZKYN
2YWHuJdfTJjualmqMy27aZ8X1pGHDsk8TXiv/sl3wJ2DQR/bm1lhg6plCsGcCpOV7sdY2eNOga/r
bbJ7E55KDrZGeIqztYwQvE8yKlYE8ZLbKWkZVINxSnMMTwUiYqYtJbmtK64QHjSDBDmMNAXZvTuC
f9kToRjrqPzKMidfXWNJ7OL/PsX3CS9rVfz1D2m8f//r1/jvX1U9AfqM9d//nxG+f/iu7Xd1+Sy+
1Z9/1B9+svr77y9H39XqU3/+4Q/rUiPlvXbf7fTwrbpc/34V//c7/6df/Jfv3z/laaq///aXr6pD
CMpPi5KqJKr395f2P//2F9v5p0m/T12ZqD8m/f7+F/+R9esFIJICV9iehPJJau8/sn79f/MIPyWJ
T7ieCQ3cIWSXo6yO//YXon4916SzYjHlDQJh/mfUr2P+m+2ari0D2/WE6bn+/ybq1+Kd1EyBoqq8
vTMf8ABJX45tQQxDuOebfwr6bcn0ixnmYGtOVYnyHe+1aYm3mAwqRAHGuC49GM2c2254HlaSblkk
nkQHZr8wI3X2qp6q1X/JSb7/xy//l7Ir7quk1Opvf7HM//aaeMM21aktTIma+xZO/PVJeGd0++5/
tUEy0P6nspalfmZ06Z+h56RrzxzzLcqHBrtnByFGkqs6j1AZOmGEy3/+GuSfXwKCQki2Ulim65iB
/NNlmeOMIYrGzRHFCaRS3C2mtNxjFhOq0LeQEtk4/bVy/Z///Pdavy/4Hz4QV/De+fWe73hmYPl/
fPPCN0ui7Qj0kJnzVNUIN8O0tTdouEGn+Ul/ELr5ld/CC1CyOofSQRyqaXgiSzOtAyq+6tmoXMJu
Kp/DSCPOdhvTkEU0PnV3UUZY3UgY7mir8a7L8hvDIyUy3rmfJ/BKsx9Q4oI9oHxNP3yf05dyf2ZK
u5hlx3jTGGy+7m2W5cva2eEYUnfsFXqlTPOewVDBABN+kVUZzA0G3exET9mStkzS/N7yXmhJhssG
S+jeemmH3KcT1yE3Kfk4S58TZVybH0TekA1jjvdT0N2wsP2xFv54n7icWC2SqO3Y2IXRh3Wjb3f1
z5A4t62H94pKMH1IJWOIibLBnl7YFPxDAhvDRB+3MAmS2Ms7gDzGIulMWlpxl2+Eg85nVvOX6iz1
WCYJZT+AY1yYKCJvIA3biIB+mQFEHrKoY02aUDEZO3fo82Nk9HLdmAnXlsTPa8McEMBM2G/MaKqf
AGp0h5mB6CIAAXj3z++TwPvTDWoLX9AQdKTruiwhNgvEf31GcjeKq8mLM5DX4q7uzOriG/KUEt5E
i+I4xmZ5C+57tYz21SEd55oUUIdah4i+JJouZGiqhVWF7VL1Dl8o6UJNhfFhWGFyIBoFSSlAViaj
A2kUdaxWtYMnvqZ9tDAjJ4XlmVcnWcw50JeOvS3qTlHSia2ZKsFgCtgPxmtal1Ju3HTt5ALha5l9
IfpPtmb/JLEzYxWEXWSHQXr0aRLuLSvYOpHza5wN79glsX+wNHZoyH+4Q3uyJzM4eVphngRonOzQ
u2w03KUjHtKHfroOzpzuoPEshKERX5W4qMpenQvrfobd+d7+zrFBtrMjBlBdHTKuyJ5jk7eq4WpW
2Xtl1dekydS2a2ocyn24dfFgmxF9iAz8CzFm6J3K1AuPdWleSzKLOdxrBxBCVxKEXEsSk7projyK
qC5wV5hu1UYcm4luih/Vq8B+pN2n/j9LpW17zp9vBB8YuelJXEyOYzue+OONUHlq4nAuvmLfviZI
D1Zwt9A20qzadrcEREIjTgUIPij01l0YTeLO3dJwBLI+DxZrmRUcalpmEBf1B88SwBUzPJuaZ0PG
ZbBCrIlEvSOgdHRIAwWO2qeZt/CBPoIRQGMDXXVh+sOV4+IOOT/iUsc0jsmcXceUNqVt6Z+kTC5s
rB3vXWJtMBDOa4GA9eAW0Fa6OLLJja2MbTslz2bkWjtgxRApOPKh1d1Fab6rQ7gelkkU7DSPUNNz
8k9t5xENJ5Nm9z1J7PDOoUzeQP0azkkI9a8uHJRdwXC0uvIVPtgRSz0AF7JirgOuF8v1twDHM5wA
7bIN7OlRSzqgxEDOnwK/aizpnmRR/O5HuQ3LMdxQ69IyqTqcIZR2LumfTnItHHhoEyqNRSRQJOJN
3peMnZdW3o93ZDE/VmYr11nj11tPp/1ez5O7skA7PBjteCwCmxwi4W7QjsmFXfI4lHYJKZocWvTS
UbQ0aWYh/+FVjhZwKWJ1tfmJQoj4RFevgHe2e4tDzK0d1N/Zo/jFYkEmQjt/lrBfNqA6d90IPsNC
3CKMQ88+0GajsS3sGrF2Ke/p+yGYDJgneckyG9W7TKtzRF9+PzqgsXpP6309MTsITgKp5l2AWO3e
DXVzLuCMe1m5Rydr7ey5YqQTquTqAiSwfBTb43Wou+rkUVRbqX2fW8N4ccwk2wGfWmH7xmXCa33i
oJRd6uEms1Tzk+77DONj88MOmc0HbnOgGXNjmXjRBuvaEgYTJ7Ymuw4xprbWj4YdDoqlW9Zwj4G7
YflBMiRyQqlzRGhSHL2ardPTMe47zAikRSw9L90lNDnP7AcXh9wFOsAQ7zDPLtE0ZQucKJwBhnFb
q6xdQsQpOXbLd2a9v02m+tT01o6EdMWwkqDy2DWB8uaQAdT8o4776lmNLTHDQ95DH7oBUexmYUJj
dMl66sbUwD/WKrgMSFJBO9PEy8rXuiEnZg7LHJH/2OFCyo61gdY5CVBztgG65Ty708Fs3SEqgTF+
bYlP2RKY4jfgZMz8AvdpWs1D6a2K2TXvWx2+5xOGh8rEc1lhLV5kYBjBCrxMvSl3M5mWxGfcCYNm
Zpp2e9orKEu8LEUu1zQbDs6cPfuX3kVYzmmp2Eald01So0AloAhpcp4KGAcLCL4QvaeQ8EkmLUaS
cdXydEePtD54vvhZue+wFeh/pOa4rGrWdYv2Ly94gy1J72ONTOJ2Gsx9OKV1d5fZJHu1PCVgNvBn
oZKgx2wn+zj87oOaQe8kwcqTPqksPDBualyAQACMp21BTJOoljFxWRTi+akmxN0wRHg08yRf93E5
H1Rrmo+uml6cOeI8bLv3rhhOieUNS29CJhAJ4G7lNfA5IY5z512zYP7sOIVt+wAtVtuRdg4A4TUO
jXOkyJNG9cHzVXK4BQ1wMWxCU0YvTe/REr2Itn0seqSpE9Q1CJScKS0C3Rl5iceaiNvT7EG78psL
AOhxUQVKA0xaWhZsTcfl/ccGGic+nZqs5ENv19CAyZkaQhms8xyO8hTYxFgZ6UOAWpUT9sjzDNvG
JLPFJRd2o5OxuB/iorifI1JtgxqrQtPFxkU7P7Ww9SVmAlv6ItkzmnzGmf8KPGXVe8l0KDtgTjJA
ZmzU+lfmuv7FKu6qSYmjIzNGSC0amZRKoh9fyd0iSQ1imtORs2s6hrXFLD1uBPqfA1aRahnSLlzq
3GqOje0Vb9r7nqsseR7UFz4n81zDjKN8Lcs3bI/vTIfDk8xcQJ11Dnkhf+5g02zyzN9OsADXmnuf
2gaUqUso3hKCKfFKPZqvRlhAmCtnS5ww84y+BMQRSWvnwG5fog8SdY6q3QyX2YzUvyisN6YcFjOP
dLh16MKThzUBsla5dhyyPUu/Rs+BCJSLab8Q4SK2wkSYU9rumamjM1FVYxlUTO8PiBqLhQjq9tqZ
4M1AE5JciC6W1CgeOiYbhmD2NsrW3tsprSe7aat7shQw6wUOw+TKo5mTz4TU9XpcFWG8Abbe3wAS
Ah9DOC4RxjdHxyRxrc+gkIdopvLEzNd0jouFU7P9GcHbHBWbxK8sxPSHEFbsRujKwtaPdNoYjU3g
5vGmdcqNXUICrY9i8sy978phzaYH8f4eiUd3NzkXXPHThtfUrgwm6C+15Tx7LEkkd7n+xspp+Jrp
tnDT/CNkQUQrJajwjPlDTm1DD1RJHoFEE3LLbA4K0ONk1/7ZrsxfTXnLSGlRHKOCYAhiPWRGV98X
t//EvflzJHV74U2evYqZSW/rpn/qAgMhkx+cDY7DK7+JvyPtNqs+V8XjYKkfczswd4DhzACwQPyX
KQJCSfPNpSrxRwTJHigrw5t64zd5v7YZbGqq9W2YOa8RIdWhkVWXYvaqS6XHJRYUvPE1HTCZWuLH
BDKkI634OxrEy5ypX9UQWLtZ+tPx93+Q/WyMoWfkG4sEEAJwJmxhB3eAN6SU3Of5TBrDIO7UrWUq
EveZBlj8aKXhqu+dkqCGmNgBEhGw5YDIyrwGuync02yO1F3btOrOAzx1NknoSS9em7WbtoU92mjI
shTwshskLdw82LTUK2vEDjaNbhABNctJ6oAG5yb4EfPpzJMfHaHVnpCLzVvZwLmze4CTGHNbo+93
mOkQ4Nfk52WqJtdXZwGHerM/QNzC3Jnj57O93TR/WFPjH2di+RgNkGmrI/kTr31+LUpDHZyMj49d
bNzJnCGVTwc7cCl6PmVDEWebBqOiQRCPqPKXtFEkt9t4kW4wytYICtCAes9JlirAEKtWZnrpiooN
ncQnoq6c7pqXznA2LZPoOKKquWej5ewW05rIoJ63CqTBT4iBdermUnJyWnW6jTeWKMShtmiYB+nQ
v6mYwVHFw3wsRNqtb6mVa1sIepxp1z/j1YNwN9b1yc8QI/tO85rirH7rfJfxWzLA7maKya8AeS2i
A8eB8NvwGP6XKraerbAemfJWay8ipFG2DDAcuv4/WbAXsWWOn1UZIgxJwpQnlACqwR3CXVOPd64l
y2eXqfdDmwbgOTJYZVkHshZF3zmPayBkHa762ABk4bvdBgPcr6zX09G16nsnV5Cl0VkyktTz0hct
Q9ceIgZz0g2sS7GCVwGcMwxWjt9VvMfu08PBFuSR8TgRpn51iSKd2ojcIVfFd8LFsOZN5Su4wEOu
LXW2wwpqh04OxDgIym/X2UrdvDGh0YcC3JM65iOaOTvHEUCoDLi+0nrGtTHwipDQOnBSK+7olUv2
9kpBbL3GnSLMhA5SnaZbA3ntEiJycs1g7UZt4l3FfFY4x40573e9kSnOE5KgEtP9ocXk78M8Djfh
kEXPJYkXEcaRn+NENpu/m0arfOQhH1fdXFsr0OHOyfYgtAxC7oQlwT+61XF8E1FgnF1I8Y+uxmPt
5g+e4dv7sJEYq0LlH0qa7r10EiK/J2fLIZNl1ozNTTWSMg0yo6Wwc4kFCTv3woFhxcMJJsIXCjBF
VZ85rd+jJg6PEtXKTCziVli0tMvp0dYj+nooNiBRYECaOdhTkNQOLYUIPLzv41AVJZtbMVr7eH4V
2EWOvdwV1Ebb1AjtDRQfkzUuLrZGl/8IiT0/mIl5coYJOSBgJ8ag4IzaSGNHB5e54bUQLIJCkgzy
/BGf2caLmwEQG51y22e2aIM+o9M9gAdukH7WddGdaBNiw+vK95SniI1oYKY1KEKv8Ajf1UTJLhTw
0XhgG58VuoQ4Poe9wuos8xs/htg3LOFfg5nF+9mS5Lyxcjv9JB6wtG3Jcw4ZlItiIzPsUoDKnEM9
pQ9ZbQSHRmEDT2b/QkJT/YSIyjAJeZRwHos8eyl6ckYZ3bmn2vG5vZ1oA6azXQ6esWuIjXiMHQfr
nfsqexAynTZr0tbydK0KN9sVHdKy3kounj/QR0fDaMDug3pEdLoebQBfINFhdD5KQ7+AKiQHnpVm
7SQgzMegfq/6ER47novF2OtkKec+3fTxlN3LnPOiR6iNqrRYy0Yk9405Ev/o4BDRKfYzp5ZorBD7
xXijthJk5EnQaFqQd8IFqOLx0HuT2mQF2KnB6nBCdb63j6L5sUBSBBvMRRE27chRjKD52NGJEfxb
O3n5xbaKL8tsyl3j+8jTAVOt5Oj4d1OOOmcCUbYUdvxlq7L4YRCkgtw9ZmEt3H3Sp/Iatfo0+G5x
IhLvmaqPfAlFPUMxfiQYA5e1ZZ1U0dhrQkzJqc3aw+/NqYhNyhOm/IeZWaUf2fl927vTtbIJO8vE
z9yP0yvx3D5xJmTgYEmcUPdJgAxxvnRYW3EM0bTVmr9vCpRVHXEGK28Ah1TCRho5kP5I2e1uI5Ci
65/spCJ8JknG0+ghUsLXd8115C+j9LuZa0WUwNSDU8jSY6AvfWDbewas/dZOanwlnChWlsqcewuD
/z6SzjsK3eFQ4vglJeQWBdNY9TkgwfKuhUK1FtVtvGsMXJgyvpgoQZDPzD9hPScnulgmaOouPSOE
e7uNHa8q9DY2qNytdvsI7AzWUmj4S/R/1gkdv3GInO49LyOgAJHv0RU5116DT7u2PnQ0PLieyi4i
lu/lXLSnqmfZ7KYpZk6WcrNOOTmaqvueXUAAooK5lOI3x5NKCZFN80nPZN4S6bsfbi+lUOPVInPE
gIkBqK0z2DxniLymaS2DUPWHCowQGHnvigoKQXFIc8TJKkCdrg7o5ZjeJ03PhaVs0LNY+QuV+Ftt
ZMnWD936rcMm5r+xd5lfJKIz6yx6/+KW0jv6niuWkvC7PHXDC+xpb98PfrOkGn6vpF9DSy0AKZGt
dSREZQLgBSyM2N44kDuidWcSrVteInKJS+nH21mh8zBVlx7jHrRYmnsC5i6yoyolpUzs3MiOLzCN
YwwnwljyWTe/G1gbxqnmMqF0WZtK5+uZ5FPmiHpV2+C0UGo91LlNdBUk44OMQqKZS5QbleqnhR0P
d0WWJceYd7nhvsG+X8zB0RB1cGw4oW9iL0N4z8xUuJocRtImSDbrt5ytGJPOdHxsXcAXq/Q7uNru
bp40o5SuPSs681jBneLNaeN6rSzVLEJ3bFdDEM/3CoPOUpYFE1YYD+e2K/sNZpRm7QW+JOyLvlLh
+XTcbB+lZp/sA1VHIBaj6q70gUb3MaxTA7ZHOHfGttfi7MnaOKdjuq9TF34hLdgqFvN9Ytju0mb+
icB8mA816lxV5msDsugKNeWLFD03zxhW9/P4EbU0VFMO674vnicO2P9ABptxdgxMfKcyG9yjLvw9
018efSmmU18yqizmoUGRlt0RUpbTzRDJqyhpK00IkVcqzonZDOgO9Vl7X6S53GW1Nz2Ry4JhYAGe
Pf3mdInt0Czu2tASS0wI8tXs6iWkNTrISbyKaTOtRkk/lbJrE+fYGzDIDCtHopGO/Q4qWz74r91N
0emHGPhIfzJP9OPlvrNzQrsiB3t7YD0rS3cLGMv5Ma+lscjajAxLkD5rZgAIehDiLPMOdHrrAc7N
xuKjsAzxUMVvBZihU23kL0WIVd0RdH/hfERpuDb9CYxMG7+SN/+MwJLE7IFcckSHGF1Hp4KqHhJo
AwJob4YPaYToXHdx89ApmtBGWEU7YatV29QkVgTtNeBX7wMe7uP0f9g7j+7IjTVN/5U+vYcGCJgA
Fj2LzET6TCZN2Q1OiaqC9x6/fp6g1Ecsqm7V3FnOaV2JulSRCSAQ5jOvwWpWn1vwDG38Xu/Gb0M1
X+cI0Vd5qTQzvjXqyxSXz4MZGDtP0yBh5diepLCnIscjgkv704RiklWzRvNJgysvqo9m31FBS2x7
L0+dbtuX2kocFMO/1oBFSq1cjoAQDJ/S6AyHvL0leMljrQ7o1TYvCwCPslkoBpRzsm8EbBS39cRe
pmif1OjJSWjkh0XpK+Si/VAPlrdJJ+55SMsS2jNmlUULtJdS8omdbHoobedWzljPEop+ptNVnXqr
eRDAih/wHL4rSRQwPJzeWT1K+wJI+UpSq19NRfloL/azNblkx07sneXSJewEyD9l/ZkjeD72jf6Q
9hICu51+I2D3HmCx3unpYjxhFlivG6tM74Fv94tMdlg1DKs+dZdT5NFDQkDHGPB07bRhOhuw+a7I
BbDJqAq45TpwooGXrNq4VmbWdf1oCuLyyosfxjA7pmAurrhtRldrviXU41daGcldbnf6bbSQQVCC
A8YstI2ljbNvxzoqxyYU8F5V7gpJpRseLNx8EERrY6yUJ7bVXEAYJ9hV9fEJO1Z53wKVoBzmQN+y
TetcVgLGVOy8k3WX7XSiUDNYFPAit56Kefa2hhwoI2M34o6LcSJbiVahIU8NLq9bva9tAriECLpD
8yFu3RY5hzlXyILVMurZO6Orh0OMuQ/QPtqzyu8nIqUDi4saXuAB5kF0uLCTg4WGIKtLpyqI1eE2
RfxjMDR7lWAqZDvOgOF9u4Hn119K5Tw0aOCQlRfRLJBpW5Q/kYiQv6shi3t6HxysFlElvekJ+eQ7
XGwpo8cNvNs0+DSS8fiI2cBEwIoMR8FzgIgJjsvt2myqB6mckwwj/Oy6wCvgHoKAxV4JhvIVle1z
iIBhY96VBR5XogsnX+rHEdV1n7ILUh+gmJdFR5/ImtBNoYyAkmv0FY4KX4Vye5pcxiI7pzDckSUq
n5dwPnvtLlQuUTKtzhm2UTb2UeiDP2fKT0rLcZZKFb/eHnGb0pfyWATRQ4UNVYIh8Ra9qSHAS8Qj
GNqgXLWH40xK4hEe5H8E2Ui8Q6MLUXdEDJL1ILMQuxhk85UPFj53AueX9Wxg9+gsMYEp/CkX4zVo
aXjSKz+tuFTukCP5RwiJ4TAW5dHRR+tz5SCJhl/h3pSow8kx39E/BTGfIFuu/Lui8oac4iFLq2mP
wOmI3/e7panmzWCM4HrncIPTSuXHEQOsiTupfMImpteadlIvGN2g7ChuDuju5li7eMpnrFaOY7Hy
HqMxckdJA8pr2eYk0e09mwCWyFiWhe4nWzmYUaLi5xJczVrlb8belm69EQ9dXns1xNrWsIIPWG6c
2c7/0Axc0vK6WXUWvmlJBusRI7UMEtOafQTH1jGADFauRuW6Nin/NQPqVIpVR/Ol90YUEZVPG0Qj
A7Ma1h/HCaPDkW+k/TYmj926Q1vtIyzfUAorDwC6MG8sL3pSgg9Ng/Ek4MVrSLqw0a5AmkEpEHAQ
4yyjlq7asLCV13bloTJBsV3gU4iAbUcvThrfatoQUSWMSxd+yLGti5R/XdWAUBwXTF50vO0IVpWi
rk7oUCU0R0B24410h4roqlfeeFGLoe0Avgux/cnBPS8EzNfZjz2melmt3PWw2aO8pSPn63zqKsyN
lROfhyVfhjWfiUVfacO7N13x3vISirm5fDeYHI95Qb+ItgKfPQOtbTOjUCSdz3MPfsxQnoBaDlJP
DtY5ar46HfoPSc0S1LxSgI3EU9AmgT17+ue8rXBIRHNqorMXL3F+V0fjJ7todoWJ9J2BVaFQnoUB
rLSy12BYYOWD54G+N11Oj97EiHNIlHMJLdtSh8On/BBd5Yw4YZGYYZUYNTGyDco9MVM+iox5cIPC
w0E0DLwCCNH0VC1MH3FgtCnFb7rwEZJ17mfVcHGUW6MCWaO/JFEL1sbAnypBDQwdHqg24anG8NEm
LNmXWEBGvSq44QmJqABdbuUTSVUctRKKtlXTYI6TQ/DDVNKOcJeEvE1glwNu7HJtOcS99Q2XlxGG
dBa+g/ZBiY3TwZgNZBXXehjbJ9CFC/Xb+hMCJeZxVj6XgJExJI1qpAEwwfTwwkRHw7LzB115ZBrK
LTOFJG1jnxkoH80BozLIM0Axlccmuk0UvAQQvsTVAQJEl145co5pcB5ED9U9yHzSAVrXQOBKYnun
oHfXcob7xWIMW8doSzbPp7mT3r0K+41SGifIK+96035CetDEValHwxxhFF+vm5teIefljiPmhOFy
3wIpPcfw+4BQw4Zo56tXieAytzJ+jIMdpg39tk0exhgxauy92nYKaUCEQBEwljImFuXkmdWhmcrn
KgzPljNl7Hlh+FDX916d4ZFYuI9dmn/Mre6Rwx1IMXaqUMwysJ04rKb5+GlOetCSyn01tCBBqbee
2SDbnX1b4dOaKcdWA+vWxUQQfWF3BElPTpv48RR/Y/WZ4O/hYrAuWLAzjkFYwibKGxbmWbilhSo3
BsaxCcYPD06iURXAVLZsGuJ25TOL03GyycuIum4PWN0uO/xo7Q5NRWeMCVgihCg6qAQO9JjEwMm2
ruvbbNCKqKLOhwPoF0WdHkskgzeTcsKF2yoJkQvccSMORE/j7B8d/Qm6y7nLWk5xoPgr3dLu3ahn
lENeRYMEHjkIro+Y8QrYRPTUAY0a3oDyQzViZNk9A2ccN5pcJ+/laMy3Uqv/GAFpHxIknV0PI6EF
AfEeYRTHCw5SuQOPiDZWAaNmYYXF5oLcm6trh+hDEFjvxxBSajjXnxbpgouQ+SYQdfKFdjiVPTDx
gy7XgIL61ZJnFw7wnO5e95n3DqkN8vqlDe21mPLpTE7Ghh508dUgx0UEJBH+BP4SMNR01aIuXeF6
sBykclCGfkao3S71hd4rfcjf3XBCnb8b1lVY2UgS5RaJpjjIFHujQTdvTt/hpT3Gv5vYNyOVgyUo
2x7iM8vvIURo2/R63+uEkjvomJklvRk9+30MtO6UBjDHskB1Z4V2LtUXHbTEunQA1KAk7O6xoViV
5MTrGCEYRStt8WiJszN4tNmPQLWhlV49hgJiwJyL5R5IcyCWLTIrC+1rC4CAtPQDMrSHOTAkCwQX
7Fn5YUe9fgV1dl+nATYK0hbHCfNszmhYt8pP29Odd7CXjU0PMnClqT0ndWl5JgMuxcqRe1Le3INy
6R6x68buGccRmfwRZohOuoIiT4qlJ7TdzdAAjglE8hQr/28A1rC1H3PlCw4NxD73c4WPNXGOstE6
uzUB4PQ+0ex1ENoXLIJ0f3DxG7eV8zjadN8g+VlbIAqPsrTGs0RSWNA6zJVvuTT0buuxz6w0jFE3
aWn2azc0j0OK43mvvM9DTNAFZui1ckWXuEHc1cop3VGe6QXm6aKFXNArP/VeOasbymM9xGwdlw/9
XQM5oIvS7A+JIXumnNnzLgJjUQbUJkEiHF/+38uXERr5Eb44jcdqzIUvoVrRzMfw3Rng9Ruzk16y
Gjv4usMYfnawiDepBJBPepTEKZDQj8g3WelEh0qJeyGz3WE4UESHXhnR8xPkftDzXr4b4+jd3FmH
UBnWj8q6nst9kEUDi7pE5ScvBQb3+SgBC1oOSnFwbP2hM9DhqsoZg75weJ8l0UWfIEsjQWwh9jnX
N+lpQHmmfF3VAaq/UzT8XqovMYiYjbVM4lQJa7iJesThVTjWoUQAlr5jcRe2o3w3VWG0BwRh7Jwh
jR4D7NUqpbw3Dg0636SpyHMYL5Lfde4PktRqAWm50WDGrCH5io2TJpClJHrzF2GX5kX2w1EDR3JE
6++Mx/Z4K9pMHioPYzEwgMGHnixq3U2ZiRZURIxHwxd0gnMcQtos9NHsu1q3n8sM4lFSLcBDW/CG
nYmcANsLbfbeoGKE0NoaJY7gONuf3V5GH7sRkmPgcj6+fBtL09jYc1wfHL1xHtLYOVkBKVjTJI+m
k1g3zZk+mJ3SEfJKfUdFRfNHZ0o+auoascbhT/601zr6nJLCla4EcIIExf3SDa31i3wQoiwhTsJZ
eoSLaepF+dFxxXqU+fhukkV37RpJzgOW6GMsO9dvQygIFTaYK5nM06Yb3XtPF83HNA1uiWtED4U5
A97rkvek6uIIrQbBAubEyR5Ho1qlsNaRfB7kxwITIsBEnBghOY0TNddhksLH/HNZ0wi3b5brwoKv
IQQs2mzfIoyFansWpxpuGA2UEipthyxxhErlLp2mq2dnN2vM2x1osYvRtnQfYkeNr2XSL4T7OuBb
G+iVhl2Y3tw89SVPrYFgfsk5tOiv4Sx7icd6oqNgTHdMTNrui6tgNGJX6EjzuSPavlro3U2wGBG/
S1e9p2uQgvGgn4R+N4gGMXwmg3YAMPNBE41+1zhQL5eqi6CexOc51oj+BqToqog6c4yO/O3PL610
72Z31TSNBBSkY7QRCAqxJvLbrtjTVqVpkXt3Ue3FJ7OUZxOPA08+9Jqjn4YgGqCE58XWGqkNmBZc
cajfn1yH5iSJxToiToLHiBCI0XAmh007bGVoGncvX4SMxJ3m1I8gQ/vDVOdIpA7ZuiD32zWwfq+1
R3+wSVqwNPQb0coqz5kOvsslYTI85C3G0rH3UYHYda3gWMOuwb+TxQ/0CxMTcZctMM4Cgxx3Lm9A
hh+6xDLvXr4svfNuTPSccB4J9/AD45Bd7STAO6tbyrusMppNJ2FllynTMn1ml0bK9ymUwbclobHj
6kl3dJblwaSot7IAMG+b3NmIsmOFVTRHtDI0dgU77uEF76rA/kD2/wKFg/Z/TRF48+3/hnfA32/5
Aq9/4/8/6oED3PN/vWY2/EVLUNSJ//rPDX7jRfz85TVZQf3Gn8wDzTEUVcC1YB0YkEalAzZ0/Np2
//Wf6o8s6an/BM/ARpwFXsBf3APD/s2hJA3oHR9T2paS32qJIKEl8EdClwpvDPTYoe/v/jvcA1sq
kPLfWHfb9gzbACGiPs4ypWe/wboXqacH0llqtc0D19RPVTbten0+DV5+AWuIC2xyzJDeDGl4h+F8
MrVxp9N9sHp5zSLtQ3EQ0I9CPf2GRzSE1S/a1BwX0947GKjRd/bNdIQp322Rjd6pD7PtdlvHHoys
j+woF30edxjRbGccvGj6gUTST7JG3m2eT2IEzZOylXnTDj/nI1SBm2O1vttK2gAtmMh+Q6Dchx8D
0frof1LZV27WlNwhTHt0R6S8uuHCcuhPJmRKJzZutpMe0WGl4N/6NE72RfiMrga3120zmwR1WtZq
HOKy9TvzFpOX5TktcJ0yGPBj2IiaMe1G7miEQ6p+qwX2qkZE3U2J07e3NJR4eHBSBsxatqk370wD
mBmkqhyoNv+pRL/NjCj/qp8BVbrzjOWEFjNQoZhkDxSjvXcjBnzutgEKermdfesLJB9qSu3TeUim
HajerasMLHg8fc4uo1CaOf0mSbNjYiJ9zu0CZiyGp4C3SHllF1p/3p/oeWjNZbMNViXl0qXnWQia
0rjDOu1phFMJghuLdl50Mj13pP2oB24zhaLkMfEMQfKGd4svvZsPGy+F/Yyw5VwzSZgg6nHRsvIT
+c2G1KKGGrvMLS5lGzwBd7kh9o2FDiZTw0DdQo1A1uunlxGk2hniQrcEQEx5W5q5r7xh02RokhbK
P2jYqDerbjSaGSEeX71BNQRC/jl9A7QJ6Ni9vAj1glpdXiuLAa4R0mCrnprsqKawemnSZBhD9AdM
SBseDjsj3TZrT79urX7s5WOwaRtRvlG/Po0tVR4LRBtGLFgFwTJcudp7GpMgVhlCfky9FKNpNqHz
PCTt1i4bWPMCC8F+U8DrlEMPxsC6qiEbZwn6h+fnlOmDehtnSL5ShQm1q14mR5ypL3BQVjlogxbT
H5I7nMzosdAsyb+oW5tYMAblNTU6arq9PHlOcBBMJ3CxF3y4gUFhb+52m7Ged0Xb+JPdkCW3lIz6
TTp226bGkcwYNqO2L1BCkq2xFuWwsYd281n9bFkxmkwT9W6b6fee1hnJsBrzbrb2uKLRzOs2eaLf
8B9cpUhUwxoCeB8fIef4MrMvDt2lKOtuNmxBz0qPELFe3ocaZANPnaFsfIr3W4936eEjaFUowTXB
6uUO3QG1g9z3vP6JkihKiPBtUfZYmvAE8XgdBDP8YrK5fjj5GZg32qJf1LDEMbUn3qa6qbFiAGfM
cPJlTcPCV+9BvT0Jih2K+hKeswwSMAPnzM6Vs/qoBkY9cDB12zxKjuoxjRx7BJqPapALbLECut6l
O52UDtEQf1VPknBB4HAndYdJ1PhDk33p5+WmeeZek/N7e262cmQZivgYaQML4KHM4i9aDbGnzb55
i31fhU81SM7RG54WOJQ5Lx0HCrCxzTbn7Wmlhq1E4/eMmWF/6MgfcAi81kw+zZ5PmoHtGatKjYSa
ILkOPo5Pf3ktrLSGUciDFMCnfsqUiuTYbzLAdi03LNls6OGdjlXV7Sx8UTENNVhSictN43JRYTu6
oIkCBuOUh9fcRoCsjVEYg5DMSqQ15dNT9Y3Iojv8u5qphIBIgOonBHjX6fw4qzybHlyRPVcZvLYJ
H2f2SotpobHBTdl8yhnXVud+2N2oV1107hm6OcWAE7ojW4t9myxYseB89NqB0aAZwWuomcOUbtZR
AMqVPVK0Oait5Ai/xu8sk+J9emymFgEzHAQQ2qruszrYluywgn1AQwbBZXFTcTyqm1nUvOTBwRj5
U9dsIvN+YLaoH3Pq5T0erDf1b3UBgaj20rV+bt+hOrFDB5im2/TQZ/mX0rau6lOaKkcgqN2+AIEy
4IxYs6rH1m3aW4P1kW7GU5nlF6MA5TRgScPv5WrDDJyPSAI9G3y8Gg6oRt+sgj11MPfY+p0whuHF
wTKhOSk/otFySvX8okYo9fZwofcI0n60yWTULxsTYnaWc1WPCdWRXieSu4D7J2juqYliYXqs2YjU
TFPfq9dBPvBEv+dpoElVIx474QzVzDdjME7FNL0viRHCprgIELQxzHQnuagRxsMXWZ/uyWJHUU+f
wbs2EuJwWmNFP4N8ZBKqfbdKt3ntrAVrugtgYqjBze29B8466XA5Si5q3gZ1fAxxH8w5ldF+WAPS
UIbx6jRWOwRh1V5zKfUD1Zu85Sa0jJpG/yAIKP4n8v2/It3a0EL/deiLbxYuHNF/vI9xUCn+49Bm
X4o/2teBMATSvyNh6zchdVPqQDNQ4LFM+J7/HQlbv7m2LmwJf8o2bUMRqP47EnZ/kxYgbN0wDAfR
PfNVJOz+ZuqOEK5jSkdRd8W/Ewkbik76OhBW4TQSVXyQ6QiLlgN//orxaiHboZUd2OA5Nz63WfkV
n4ZD6lhH0IEUAo1nEykthDgpG1bv47Z+eDV0fyVXrxm3Ks7+x+Vd3USUiOvDP/3+8mgmeIggpwHE
8/BdkDuHVsAshWsQNO5hLINfkBfdHz0ulg7YTzGqrjAUp+3V40YdbSE5YgBsZ9ZDaxx7FH4lPBei
hAehQ1G1iq/061CWKfZJDgqtaHdyDvbuYl8WDG10Q5yjzLvSL3iKXaTSB3MTLuIECp+ajHHJStT1
P8x4o7udkko6t9iGx06Kd7O1kdSWXATklyDez7iQDgVWckZzDoEIxIE/ClREumwTx0cvRahqeQ4y
jVDrMNjhfYs8cnIcRbJPInlQPy6wFZBS31Z5t/OQL3Bx9bWLYzske0OEhyTrSGjqB2mcUf0+lEZ2
3y3anZ3koH+DveAwhcq7SQ0+qe92tbSOafSxRSfH00iH+NBWCqitFlg099vMyf7vv3nPEsJ0XIfJ
95ZtjLBg32Ke5m1EQWQ0AdAwN0l7DjTs4kBl/b9czHakcE0PGu2bWa4NBWXXwQYLMuN94zW7cjEh
+CpFyU2AAtvPryZ+OMscR8DiZo7Bl/9+lskktu1+NLxNoqNy4w4Hnh8BNpTDg6NmUo+d84CDx8f8
JMNgG9/wU4eBgxYsH0JQvwTExtn25udxMS+csSSC3rde/9ViYA/5x9ojD4dt7uimA9f/+7uMAPHa
BX3XzVy625zpgrXPUwFqxF7yT78YEfLzH1zM1XWT/Q6gjqNYxa8WnmV2ViAzLpY5+Q2dyV3VcvKN
eJYh1grYfoPm/zb0Rr9ICEXD8drrOzNt70wW5czRlriQm6kSGkV5MyN+vcJDhLS6bc91i5evZe/T
gcrzMFB3G050UTZW+TWtw+3UpHt4JSsH0ZMSfUYo0dg1gmZY+LEW7fqG/NYFmpdFYOyBOYYlRnXL
RqC/GBrgRYII9SRkvQowbRCUbIzgMD+jQTlvoimCGBH6WmOvqbBuO5Usph9BHQArNY8m+PCG47zB
4R0kfm19wphvXTn2OtUosvFhaUGSjLIKYKedwnAORgaJHM9yOp/ZGPkO+AfXBigg8j32FqRRECiI
Hxbo9GbVHUDS08ZXvgShDyQUoMAHT7ufKkwoRz+BV4uGT4k0imyhL16dCo1AFGHtGnksjExRNfGH
dtoSRa2QQdQWWus93SEQBb0ZPIgiQqUmODsSLySoGJQx0AkkOmli5PHnzUiYWpieP4OHHusYBuBe
GKceEUWUgT6Gs0fnMfaxQ9zOS7IWQ8Qj53ut55MYq2TSfIPOgJkOPr6hpxggW4paX28g95RFGP5Z
VLXjRIzXFroc7Z4d9YN6DTHzpNWdPEwyQztAIBg1giUyZr2EYolXca6hGFmi/z7l+QDQP0F6SX/K
AvRQ6hZLEhvRfHzfe75nPOjrEMMn+6nLN0uubRGZWKs3gPKEnxXIlyJHYcUoedOpCvv+NJTR0UPD
0tDGa5ZOV7SYNhl2ruDdoVTBbUfVPDxyzt91OPV1rXUMayYN5evGw3nb6g5qj+9LJiD0nawYfm94
b9jOrGMKwAnDndqT3wfbKlw25eC+qxQTNurXAwbGc2ju+4Xxc7/B7ttX4YBvAhr1Y73GGtrvK2C8
If3xfrrW4QlbtJMGcgGjxHUNdqfl3aWL87gU45Xy3s1t7oRBzlrJxxFV35mX0HYoSMVQYqDXqSdz
MwxSNBSo6gA0LnxfLLUiWPyoUkd6tDfiW1ksuzjEc1NmWDLPm5Dfinvz2MTk6QH5C8spasI/Y9Pv
irKv44bvRQhsghZhOciUuEJH1RuoxPfbSYnta40IALwV8Xm2hq05xWrN7H++bdlvy4QvlzGph5uu
axieEkN5vWsZ6ECMGug+YFwICiL2NRJ995Gz1jAr4qke7Dw+dlwX70G8QIDD1FBjXaQ6teI2T+NW
jYpXKL8SfTP2aPDxZ25og8Cy91roAChDeWz+JvtxlUT5vsOxsYpBTBraVkafrOR9bwXvkeCnAqMx
TdNzaGfnKQ38aFRlRTqCenaejeYu4WZ6VA/beCCRyzYVzPG87w4l4oXw6n31s+Drd6BwUUmjqcXk
xBT3ZjSRr6W4j0Jk/fng/SO0U68ItVzJX5zwrtJaebXjC4l4RqsxdnqF3G1YbGqRAXqz1yb5k1oP
P78c+jR84HexpCNMKbiakA4MAfHmiBmxccxtlK82KI9TS8XKcBm3epWActuKeoaZaiHH7mELpepm
2Tlib6zm6CjQUU8m9x3YKD7hvq26O48u9YTGU0OEJFDvTgDgqE0BRU388PJNUrM2pXyEXuYPbPZu
OCO7jG1MBSobIVtoZC9Py66bASvo23TvUv8QFr5EfbZpyN0s+/eMeqBd13dILxyzqtt3oNCCgqpG
pJ1zAX5Hh8XbWEeRwkgW+1nrt01aHXwtH05qA7GDdYCDwNQtu8iK7p1pWOdpc8gobDQItqo17GXU
qzK4H1Xko9ZwAvW7tj1WJTUmpwt3ZrPsejDDbpRtIocDLULiClA5/kp6nSiO0l5rRh+t3WOJG5Ju
txBKs7MEhKP0pk0qVWiKo9h/lCJ8pDV56amFzAXfTxmNRhVR43nBylngICPdtUtAyI64MqiPLubR
V0czwf92Kcx9pkmgVAkKeRdbJvcx4+DCdI/T6MErp21ojzzoypjsvS3B2c7LRpbpPin4h081Zvui
sdNY6MoAp1jhoHedEooAIrm3TO9DGTZfUNe5UflbawdzQJph+FQWxiZUt5BP1wSvu7xE9qoZrmHm
/Go9/CPeUgvCFjriL8JigqoF82pBQN7kVNM1l7WpPyO5+ewpyN+Y3c/huAUxjbSFs25E4C96fRex
nTsTsOIyoVCr+VNqHwuN45YyqlN/KQ0HpG5tA1YnOIDnacveR9t1M8ziGLnpJ4vYqTIUXWjZBPq3
uOFoTzGNj9915XLRDGvf6O2BQsK6063VmEZ+wdZltvk+4M9UcDBInDPzk9rTB86VMAAGp4G4o+Zt
FJ87lCKSaDpN2reo0kAjZLQqHU7UcAcdCdQBsUkVrdPu5urWOkHrBuj4PsJHNR+Y2GAxRiTJFMbO
NZ51N8N1qVypOaN2UKP2zj/fHcQPNgcGn1Achw2Drs/bxK+d4QHQld2ogcZ64aRNyy5nww66dx4w
oGWxATROVMKzm2HKJ9PNLuFOxvmmBpdF7Lhp2mSFZjsIWij5jXXR22U3ARP/+Y3+6MSRBoIqphDS
MHQVR7+aJGWKffOceC616+APgzhFIPXnolSvXk8FfDkjfUis7Bcpi/WjA1WYnjRfCgv/aIhBo3IW
I4SPU9UlWPZ87875ORXJcdI61J8SvHhj30WEqwX+1k6o4a2xnQYiqKKrbi2Qho88E5JRAHRuvqZe
+hkl7bOMIr9P4u0yXGvsUGQ3XgEYrCWb4ehl+zKPgJ8vuyEzfVEdyoGIN2RCJ/Oupb3m5CGAPaxT
0+VK5Y9uFKfuSBikZ9TvfnXaO//IUVig1G50S5dMEFRdvh97gcrqWBSVB3c1PtjmOgTr6eElXyLq
qwSbHTUbEPKIdaIxgPgZYqj8DEhb4IykMipcHKS9b1CX6bqP6ghC/BfNX/syUS1G4spXbm19nBxT
JDQGULLlzL8ThLgz9ueMHkPxNTaMTZAOW4EbsoREibSNX00jnJmM/osGIJwgK0z3auhV6NgWy6Z7
p/RaKCjuOiPb6IBz8JzwY1adji1wDfw9wt4D0CtGG3rrrunnbdG83KTtuAqI6kdkaEXUHaywO+TT
ABJX/8UEEz8KBzjILNq6dF/p5H4/uBnesXotS5yQk+KGVMMaae6tzRHUGRj40k9zewZ5UfCHPWi3
ezkvu2TKz4BQ2C/EJXMfxyAEaGeihFkBiWYuqsF3WyJpUHkj+4dTfFZbiHrun6/KH60Ok/DPwINL
OIb1ZlVWqMygPQdNWsShD9LCF6j3T533i8WvyhBvIhgOImSV6I7rVA/Un79a/E0dLlNrENUaExFB
Zu/RqPr88ycxfnQK0ZrX8aNxDRrxqnbx6hqaVyPEQ/9b6b0+oMACupiocDapRJBCp/Gx5FTBVdAH
Hwt2lgiSyFOhnrUEaWHLuqCZ8YvR/dHUeH1L4vtbKtCut/uAW+qDHhMBez+G8MEAjsK3ofI2+L8Y
ArXXvx1mSp1ILVGRdWznzTDbTh0GHRL8m7GMHjBxh5+VroeOnSoNfXWY1lVxM4mSdOQKit6hTpHA
XLF+ERC8FBv/eR+I43kcjSbSCN8/N5UqYwDdiRQHZYRBy/GFjXwVAMQ1Rw/qJBnHIrSgAlXNVCOY
gx2AQNLPR0Ooq/zjLiwkHVH41jkd34x+qQGKD9EU33RtBy4cCF8wXUsKHJ43XtVkmPGgxhoWOl15
swxOA2R71KpUJ5JW9oei/dwOeMoQIKjNGy+OXwzUj85E69Udvjm7m7aqQG1yh5C/Eiu9m7GsK9uP
M8Qk9MFWOYQXlWP/fFxetB7fjgtlI7YsivPU8N9sWNFca9IhoN8EJkouuMiqeo1V4znLUMj0rN5I
wK4fdIg819Qf7MvP70CYP5qoEtwLdXFdB7L9JmIcbTFYS82DvxRpkN0djMhvUYdTWdsMuDNKwge1
fnvQ0qONy4mJcKvykDJ9bCbqDgVbYjB/KcVNBZlguD5hp4uTLa9KKvo1b5x5B6GBhjEuO1308BJV
uxwz46kLw13hZp8MLToChLy488Ga9QNMTt/t1O6LzRL/qOKZCvA04sAu7Q4hszklatRmzFXIlRFT
P9TVlgRgZTaan0t7DYnWV5M9oW42KncIAsxp2Hui3CYW4ZaKGkjiVP3MojDacUKqMCw32oOKSUxm
YdWjtdWcTRKZgBSk6eDVVgQhnC6oMr2b7PRzndvHl/qhCB5UuK+SdY3oA74hGgQUN9DOApSeIAGC
NiGkTflE7gBKeNhdmwiLqzbnWLkG/We1EZSID6L0PofkcVw/8dbCTra2ZgClbQ+hM23w/MRLlMSe
D2w6HCzalTrEFwMZdmorKUpIei83Y4u7JrkVaaieZLQIzzNSmwY1QGSTK+uoQnfnKVpAfVfpHj29
s8v+Ixzq+iBD5oHEryfSwsZkIBSlLYx5Dw4/TxUbdh9NVIEotDUOfnoDwuIkrsCKQonoEiFB6nH3
FC6d9I9s0talFqBJvuwQnNwmzK8uZzJQ2aOEsa0HjcreN93RNuq3HPbhpWwOuXWnQnVUQX0TVIjK
HEI0CIYAeW4r2QeNtsUgwoeVsRKzRltp9JsQDAKqUR3qTgQdpvtCxUYEatjaWb/VdPkEW+hed6Hm
Gqh6hbsmBrOMs0maDNtGKicw+qI0NtRrQjFuXXfYYlooZmeUw7ynHgPisHkcnP4kYhLDVjF2zEvS
jdtgIRYyPtU5sx4hEBYKwlgT4tmohd+yOX/JOWzOACwgOfZASOsXidp2sUCSyNvtL5b0jwIJIG+2
AcrNEegQfb/lQzANTfCcbLZDvi9caz/EWFRDOg6nAKmBYhNZTEhCSt3EiS1El8I8OiNtpHY6mg6R
b9R+JfoMvsTG8FWtIryCNh5q4mrnVaU4VXj6+T3/KCpGD5h71RHpNV8CilcBQ+vWWgeej8xJfF4m
jGTspxq7ioj6o6oMdmH/i+1eIQD/cSK5uuMgMwpGDwOL7wepNcrai0K2vaaNUWYgH4gKNOYznKqA
LBE6Zq55UbO8162j7lJ/4KBUtdg00d6bVLvhVe8zM92XrII8cM8acaRKOcKSKYSlpfK8lP3JSUff
1GvSjPtMPoxBvjZrlDMQwpq0r2GT/zmQ/4Mk/aWINS/wX/fTn77gwfNG9Zpf+EvDWojfYBXalHpV
zcSVLKg/2+cGkFCPjjF9XMp+po4a9X93z4Xzm0mfT6r/mQ4ZLTHuXzhSof+GFLZHw4uCrmvanvXv
dM/VRPw7RNBUBGm5BgH79xM0102SFnRtL+N9IHbxDvmb6Uv++GoUbn9+zOsS9/fr7u8Pf9OWm+LA
C+IAS44p20bjyu7Id3YQlONn9q6fX+L7hfb3JdQu9WpJW8U4zUHB/WvdvaZ96IZfRC5vdLT//uA3
kTVUINNKTO59iTYaNkiwH6MVUt6y2YIgG6HxFJufP8K/vNSboDCr4xDQHM+QUelb/BkFI1phv5vQ
FrEysFb0kX9xpe+7un8/1JsAecJlR3NHHgpu+PQ0QCcgpV85d93n9m743P7+88v8q3fyJi8TASQk
jt/sMqcIdxRXrb7+/IPfBLT/h7PvWm5dZ5p9IlYxh1tGBUqyJVsONyzba5k5Zz7939Q5394ytiBW
+dZVJgRgMBjM9HT/+/uJZwakhsBZW2Sw1m/AiaA7Em5BvCYceRGYOaPaBH/b1f2hfgbs/4wkE7cb
qAb7TKwwEioeE7gv9lDUfULT5/Qhvd0fgXg7/TsE8RKPSwbHGuKUO/9j+ILiwLf4XT9C6Bd5TM5R
v5odtzASbS7EGWfyHmppIwZCyrI+V0/MkYUCus44+QImhbLhM0T++hBKkLHPEK0mu0CCPmT02LML
DoS6RsTx9rQ6l5M6RxIdR2MPUgxZQq8nSAL06nt8Ej0zkkzvZYkY/Gdi4d8dIc58zirpFE3A7U6h
i7wVmDnQ1Ymj0k/H+3v+M3b6dwDipHPQiURfcwhKQjSsO34HXt7E81mwEKCt9XdDEEccbFeCp4gB
hvDBG6W9pwpQMEvM/rTfT5xsDazzLIsOy52iHdDhXINjE424+v1fTvODZNKyZnu0BMj46dkXkyA7
D+CznrzwX8qj9wrSpvujUC68S5306sIIIgHQ0ymGX//qnrjP4tt7RRr6/rcp5+CCHLn6diM0XQLJ
umTXjDKKz+B2Ba3FwoVE+zZxiEHBC0mSBt9OtC/kkAHauv+bKTZPUp9DwZph0C6f7KIe3dOjxnBQ
aUCLazCkjT4NqX1/GEooIBEHWWtrKQP+INlpaCp/gtNGp7gCeDrEnaqFnaUNQZzerJwYqPFhZ5Hm
B+VLZrMPWrYtPpqFHSDkPv45vWThpSvyMGDn0ztnavb1R/HAHNG0Lrwjv/6mrgxUQtMFS6K47EuB
+NqSmCrzlYuj+BYtZi+70jcY1sylSjPtEBDnuEGz7P/7fIvPT6voLNvB4/2NptkpcUV74AkspQGH
uOTELxAd7voqWrAhiqmSL06kK4BBl7D+FS5liXmqoSWsIhUD+eKFZaf8eDI5zjdpw40+F+/QSq4H
Knp9Oev+stBusjnGv74jg97jx0SZ4h2Ylz2dl1KwVZVa+VbXmWZJY8nZGWh0UckGZB0iyQ3Id6p2
G7Z8usmTJt9w2eQt/ZZ5L24E/RwRechtmydodIiQBjPiPfsMkaYKbf2PwzM8gHN/whQTI0vEZV+B
0xVUYm42iAB4VpCznpoRJKC1FfvNSahAKvm7kWZzuTorWiOGRcVD4sLTgBMt4/0UF38TyNwgTbea
pGzBsCnuRSSGEWUUg4Vitg2wDoH779V/Rn8NmJbGJeubfeGNbbkUNq8m0mKLp5mRZ6dOjFMn1Rp0
DgEU9O4vE+33E+6xTcSKKTJ8fUCTbD58tMKDx3zX6gcyIeCLXgoRCDj2P15SJGKcGiSpKgjXkx2q
q2D2g3I1YKAQTWi/vFdwnaA5D4Iv96dEcwj8z51XoEbZZgwHFZ8o4NZpEqLsgcRThv7hqeV/u3CE
s8zA2yrwPUYRd4A7tSqqwHr8MPfLLIk20dwO4TNFtD+BSggjtM155tvohwXMAG0zhPl+uTKpTO49
qRXx5fEx4gFQ1eW/aWHzqLsnoFFC75dR5QvXL8V65+6A66Gkuqs9ISsRWKFm2yofjLxt1IV5UBZI
IJznFJVMGSm4TJq+BJ/JtzJufmVBc3PC9Y9WOKDB0zhNd0oKpcphx1fI3oOronv63ffnxbpaf5Am
TJ1coj+orSK9nDYVGuNncnNoxfxuAOJUBxxeqXLYxjuAreHFucoAYawFnog9iPbP98egPbsvxZ2r
WQgcHKwahaDvbKoxgc8LxiMHbpmjAmUvo8nTFF142riqtTyyWlwtAH0CyQXhUwbspF2/vf87KFZw
Kf9d/YwSDBqiWKXRTg7Bj4QqZ+fOT531/a9T7JcjjgpEU9Uik/JoN5U+gJ5p44VmyQmAE8NhLlXh
KXEdCfbMgECLpqBEhyQoPFJ0kZkDeJSRJUHJpdWVYsEqKHMRCJclQUIl6OdgA8w6fukq4boTFzaB
9mnCV4FRvGD6nkHXYFrrjAbNqD95e7q/BZSYgQRWBGh0BTt6lu+QuAb8t+FER2xAogchzTc2khKr
UMAFdn8syjx4wl01cZUWg5SCba4evc9MDVAsSRv/IPXpYnWcEmddgCRXBgtl9gYExDBYFP3QUxx1
Rg16K1FvoCgNyWow2pQLG06xK57wY2io6UJ/wkgzCwbILP4MoEICLwmEYiCk+vd3SzYv5dV0ipIN
CtDV4vwFPWBSTqoMptQu5JBoMyAcGTrCY/B+z4cbmB6wm3OQDQEhKhi49QrMKQtToI1CBCe9IjUM
kArRLj1LEho0oJYBlg/TzyCRa0Cp8HcLxf9cqCRrSjFBtWenevukfWhAsiQupUBpNkUcbUizc0nk
NxHk5TtdqB+T8KwM27lAHdevYIZB32tsgO7kVzPhiC0PIIA8dUk4uiKQzqEApaMeYs7j9+++Tux5
MQI6mCjC5PJ9ve9KDjvNgxxNXdgGSsR7eYpd2auqgAC4KvnB9blNnFmznjijc9IWAFt5Mn83BWKr
KyDlfcTCgxvUT019ChWQly7YKu3nEzsti1ABiEBV4QKUmLIGmqxUTs+OKqD77MIKUW7USybuaoWG
TlEnPscKdfF7UqxjgD/uLwvlwyTihE0H8DVn+DCA+cA8nprx6f6HZ4d2441EgkpbqeNSb14UGeBA
wR45qH9Dp33hZ9O+TsSZjAySKnbwR5cpd3Hs8APyC05Y/+7qZAknnaXj4GseFsUTHr364LebKvq6
vyzzeby1LMQ5FbJR6BowlLmjUoPQFxwegD8XabcQJtM+P2/zlZ2kmZeLLZgD3LF1GcSYMfOmDa+/
++mESwbzbcxMcQtu6PidRUqwbNCddf7dt4nTCQVKMR8E/G61AtETeg9GFW+4yrz/dUq4clGhvVoV
xRNEKGgOOD29guuK1d4bJXW4AmTF0HiCLsDL/XFoifH/oOuqPJj4iYXRj+jKayMQdQuyfAB8ZCsr
udsJwt4LS2ScAT7lReCk7o97e35I+v7cdVVpq0nkg9FloUsmCxsvFE3gC/Xce0afzcIglMQYeIx+
jhJWkjzkLUYJoH/kNGhtMaBzAuE/cAyboDdVdpAvY1y5COK9N0LpLlPa0VBnDSVor2YG2LCHBTO/
PIv/e4xUjTj/ipKqYBVsR3eqcmY9xRUkBWWQS36WpSru+swf3ytkFkAtilQdmEait4yd0N0QpqEp
Vmj3AIdUaQOsxumFimYaaEgPqyCZEOZ3E5AyYFt760sRzVRBJB3SAATAXlzURiHm0Fdr2nI9SYDK
JIhGQZmWDRCg16adX2bqm8iX8qj7TJG+hILsg+tXU6Aei3SlPoJ96TiC4dKGykR6VMoo/75vAbev
IJUnzqbc8QN0cnze9fmnMPqsuw8BSnKgCvfkQley4/1RKIl18F/+NIFmbt2dEoZztRM0dBVAsvbA
2hlapcuvrJmv/Yf48LvCLnqaf44Fbp0sAi055wolVJNCB7q+0OvYphCg6eotermNPuMWrpPbbhNy
fz/HEthREpOkmND6IjkT+yGMPLpYvhZWbV6dW8ZK+HxmGmNW7qfJLTnId/aiIY7PUOAAw59iJ+wb
O5Z26zkcVjFJechmLvhUSk4J7AM/ZzUOfFMwjMq65XgIeUhwiq9DAgUKLgXV12MhA4f5R4VQDsQz
FmY6r9etmRJmCFB1oRUDRkQtNt1nT5DdiXXP1R47w3O5DeNkVnpgnrylGHu2hVvjEfaIViI+HTyM
5+/Hc/SQnwWzWEH3YvqID4Vzf1K0ORF26OGq0NqxG90RxUhDEkHoDB6ewvZztESWKf94fxiikf9/
6VhVI97rJTCQQduWrKuc/CPokqOn/ls8D4+lKe1nubnACm3uYdxku96cpTbNbLf0VqF4D5W4P8Af
VAwxKLvcwW2Pie2vAW97WAqmKJciJER/mqHkyQC+DxGLntFi0/f1Yzx1RiKVViuGhjfrO4Tto8cM
f9OxP91fTNqEiOsBDKzlTPIxuSzoY7chJJZ6VXKg89SZcgBCIL8vgBSqB+13/kMl/IcPUYYqh5Sr
i74/G9JlByFW3HQQF0yQ4p5UwoGobJu1EUhD3QnAiqzbax0UHCE1f3+xRMopIltAZjoYjkvweUEH
kdT2AFkldzRA9r6PIQAq2SB8NdI1iN6M3mItPM501h6MfWlqjvZY2qdUByzaOlWGut8kFjzYlrHv
/zTaxAl/kgENj8gmwtljWYCWu08QHuzrMf1VnK+qhPuQlZD1sioZXbWTTdAdfDdeva/CYiFKof16
wnNUGnDlDcho3b51+2DUE2YPJdcFk6OZOOEu6kHtgyjwJzcPNCdCcFGBjhpSFWGngcf4kIlvv9qC
C6vlVexcN3WOC4zBSysqDEF7r330z/br+x+nOT2F8A2aGiZNO2EWqhNuAR1id2AgW8VbECVkD9yq
saYP9Qt+6Vl+aXb9iXfr1f2RKV6dhFMOIzRpJymCh6i/Jq4x8xTq6sMr9OkWXBDN7SmETxhhuUHN
Y2o1mjhbngV4fKVW4JGVv/3yqSvXsfccDQuv7dlT37gIZ8jq9bsPOm7KoGpwQN3EgJ4NaqndRx9t
ZW0dSrVZNH/QRW79buWIqCKsciVXympyJyXzLUh4gwLPi2SIcBUDqMazceHRdkld3ZoTcfjBjTwy
U9hNrlcdwb8BIQ80YHwwMPUePQVu6q09iEiBjCRBu7oLvTcbDcwLPpHoVPrnNiY7lDpwHoBuHhGh
7HhOe87WwMMb0GRfeSftOVt1G9UugCOBGKTFrKOFUWkRm0J4DDgkKKd2Oe6RAfTwtejVDhONqM1G
KViZWk3edgE0JmZlNEcD5f5Lgb5DR0mK/nh/cy8PhhuLTpZuxFZTo6xF1B3u0Zq5kczkqXDVTYre
W8ZInzI9dCBHtUGgv/afIFe21UxlacNvZ0wBcv5pxLxfQRyvnyN+O16x1l/FQau/w6ylhQEEikMm
4RQe2jp4LcYAqI35+/As2OURrJKbzBlXhVmtwXj3gVbsLVQ8zswOIl1O+DwY3VnbeHqw9w3IKtj+
TnHKdX5aKm9QTi4Jv5DTDnycE34Tp/bgTT+k+feAFuSmfeDrT7l6lZNx4eDSZk84JBampRSNxIEQ
gwehAYQG0r+VIi3cR5cKxg3LITPQniJlEHsCi1R5VqBftG/33rncRYe41FWzfapWtTttwjUIe7+h
kbwqNryNJjK0EQcOu3Cf09aScE3D0FdAoeIn5EDwmBKa+PSh4V+nDNA1TUVjGfQo0gjvyGKIzvcP
zPzp/84aHQM/bTZhYnYADR9Mqldf4iC3wqRbeBFc7P6/31YV4ooPNTxwsw4+CH1vKxZnrbeKdWaj
G9iQ8dgOPkAhq1cGNGH1hRNCKSCrJJq6bpm0qVsMqTr+KjA4HRrdhubwprDx7aWojugL/se5Xpri
r2IKsHm0qIbjChk3/V6zwaFkze6lwn3PWd/MH0gZbbIln0rxKjLxFih9FtDJSEXwbLPQ2P1o7c4C
w8qLDMd93wZoVz0Jq5Y76C2A2xtaXfxbHz118nskATjZbHlOgkrRY1Kcul5cOGgX07phFiStWaZk
kLRQpdGt7MFULZCr6OAR1hUTYgAmlPFM0Dkb4Oc2Gz01/DUoptey6cTr0JiMYoNbSwdXxsLLhL9t
/6BJ/2n/vAZ+/LSTkRR0wQHr9sd6V4KuW8+2kZmttJ38Wj5Eq8wqjFbnHRTzTPTS4x17f+Wpa0HE
CFrfARKbYXNTq3xnLfXtq1735prT5bOdbpRtZEOuTx8sdZXpD+DQMHjzizMaRzHbz/gzMpQ/93/I
bEy39oRwA1HHMJAwxJ6k7ceUr/NINjrp0KKQnJRLkARKyCoTwUEclVCcDITRlREGDH/z7MCFu8L7
e38GtK8TzmbMVAaNyUgFNQJEEmXoXKHnrX5g0JN4fwBacEMCunMOtCseh9+fRtNmaJODL8lmUqVg
s64gJd+lWzToIW/EV2dIyn7JjPS7dxiJ9pbkKUiH+cAkBer4TIpHdJfzb0ygLiHiKVcrSe1fQhTK
UzUOixe6afDIg9iq5r2FhaPcaiTwG2qIEIhJGFSj2M6zS2jb612rCqD5hFIaBD26AfwmoA4Cr2kF
pbswWzjbty1CIbEpqSfh/SohXijbIdVHdN03dYyG594uUySk7lvF7YMjk4l8yfOgBq9MnCtvUPgx
psdhly888S5olP8eSpnM6mohoE5xUnMuv/Hfc0feTLZogLpaO/krkM++xc64a3foYDchF5kdmcep
0iMdAPutbOer1ojKRTgDwQn0vysP3Lc//aQXKZ3IFfNvGfXgwT+NRnIARbupvKYf3Qv/inqaakJ0
c8dBONjggFc1/URvlYVlvoS4t9aC8NMVJ8ZqIJWcm+6116yDeqjRuRjx7JmlkWxL17MlS4SmF3TZ
jKXUH21zCe8cckWCpA0mHUc9CJY2YbeboJtYqsciWgj5aBEL2a9Q9ZocxzkqH96OOWXrz8h8GL/A
R2dklm/et9FLLP7fxUOH8M/NCydUrqZ5jN4QncbUYKiBiSBMBzbTAHO6joDl+f5YtBuN7F2AtlGt
QOgLZKzIqoHG0Dlztr8CDYPJG+BVMAI7tSb9L8SPH/Gwt1S9cEqrMZ8Hq3CgwbAO9NP9X0IxGaTS
f866KMMoH4X5ZXKY3N6SHdEoDqUBljqdX9cmtLnXymP5UOyipb4NSk5LIm44kCEWTTWPWJnpcfye
kMwvrMB8kHXIf5ig1DcjhBG+WS0NOH/41sYSl15YekHXob3P1Ti9eRpOyqp7Yf5CoILbxQzSmfdX
kpZMIPshlIoZ/KrDMJAKTvTBRTLDGWxQ9Jr1LoQgp93ogWbgVb0G8buVQMv1c2FkyoqSfRIqGtlk
qGBzLqQ8rHSj2dDBchK7sDNTdSZTNmU9OI7rZiuapQt5tV2Dx5j0MDrvwPAtmDTl/iIbKniZb+GE
8Rsm4W/YQv/UZXgNiLcDJKi7cZUzS838lFuYBP7nWiWLEB/k3CJ8liGQnvfg5J2WPCjFVkjQvx/L
SjyIHmxF+2Drvyq4WnsJIef04Em7VPvkUsTeNdgVBWZpSMrTRST8TsNAAZmfkzHCwXsuzPaDW41v
Oa9n+6WWjMvD7sYJIJsA+JErc4h88Hgdabawgj6B3riIj/TA9hxGfwIRiCka8gbXM1yP5gTgXDEy
s7DlTQDzUXFPQUbCRM52Nc3/BbeY6b0JBQpD1DP9Q0DkD5ZnA7fuoceJShxcba6ng1YLFMeWtk6c
dtVuAwvlamupvY9y26oi4bqmBGwM4DOFI4Hv7NzWap0JriR2WBQwPFPbVfvwQXytDHTCOrKjGqF9
/8DRnraXGsvV0xY9Q0gyzOkc/5x/9Mdp3X8PrrKST+xX/oRmEXs6t6fk7/3RaKebcF8en9dsIGIw
ZNB1rTy2TW5khe3ln6kQGFU7LhkiZSCyOyFkSqEpZAxUDito3QPf73GPSnWKODvuCuirOBVQ0WyH
3vtkP/pHFY96Yc01axBrldHSttLe2WTnAgiLcjaf3TVE2KEPJxvasTgLqclZ0S5cuOxvR70q2cEA
xZRABbEt7yopu+KK8D0EnLnOY1PotNf723Y7LFLJXgZOGwZfnKfRp6diOMvMafRwiLxtMC5lJCg+
95IBvTJDIfUyqQNPEFJHkp0cSgfyAlZstc++9YJnsAOdExui05t6u2SLl19/w5NcGFauhmzGOlLl
OXsLraNcF53JVvHaZvXSAoGPlR4hq2z4dm3JhrQSbEBIrQi3EO726oM3c9vT2QM4C7coLQ56bi5x
AdJiN7IlAlpd///2AbuQPt95kHE01ScQcesQVjaQBTUZ+09g/W5rCccTQQRi0iosAqSA5zSd3lhL
UQTV+onoKGjDSeaK+dvaPlf2XGZ7UWWk3ToeZb0WAWk9xs3Si5ZmQIRr6ZgimbI5ZJE3kjttUR61
otW0U5aQIpS7muwgSIWOw5MZ31cdwZxMf6XYIVKN4PAGy0VsQlXVWkz7U+ZCdhCIQjg1YH6fgyDW
ymyAHM6d3m04fXKLdbhC44glOuCgj636zOESG75z1zu0duoOVuOs0I615k3F4W2UcK1+Fax9W1k4
qLSfNruIq0PD92wLyqZ5GR4582nQxYOHMZZqC7ScPNlt4Hv1qFbzBQE4E96/T8cJt/OgH6FIhFwh
Zx9iA+hEQ9V5xNa1dfZNz1jq+aOCxeatv5obK0BNeJh9UI6CXbqHcrexlh4t3kys09L6CZQQ6ZKX
vBpEVn2vkuenGZTXkAiNHN5hHwczhBCBXq16MzQUS0Y+EFqxuoiMaGz8fXv2zdgGwwaUkPRydf/g
U66NC2jy6ndog5SAs13FSsunpN43wEF4f0ItXPArlONyef1efX6aIHc7CPj8FIkQrlaNnnnuuaXe
NNrXCc8iDaBh9BWotjDSUa3eQ/ahBG/O/YWhZGHUizu7+um+kqHZv8PHpa/wCIWFtWDz2Kg1JP08
K3sSeF1+As/fAUIFz8gHIpgs8BzalziHVrPLbcZhNtFCJpAWnpFwdyGMpolpsY79N/hIdniNCa/R
Q5Tp4FWG1uK3sCmO1R685sf7s6c9okkYvNL5ScgN88Z9Ma/TkwSQPWo2fyK7+OiApDkUqRlM+rgW
Tv1a/Cxf7g9LK+OyhF8BGDeZQhWLfuhO+bGZi3D1c3LozXQ9fWsb/5Q5HQgJt7kVo9UUBdDyUDwv
Jd5omV4SPw/Z6FipLlvOQYBZ53f+sbDjnXhiX9G+zp3vT5Jitez89yvDkrocdZ1G5FxF+eTK2IiV
L7TtLZgt7ePE0wtC8ODEVvBxwFKs+Clc2BiCb+5/eUCoUP380clYi1AoxHfbTXGxBZ6FhiKa+wO0
7Wy1I1j2HW7Lg8OI2YUPjCk+Vl/1NngvHnEJoZldtiXJZl+bTbqrDoPlbcWl8oJIcaUsEbskmeyD
CQU/DQbjBpErTqBlBYwzPPtb/iF9L0UdRX+jP7Av3ouyadD+BXmutXTs+xV4sMDnOXU60ntQFdkN
38I5gRj5Rv0sJLN/kRsYW/C4BNyiuX0S0Q/VzL6JoHDkZmvtNbE7pC15HVqmYMiGos1UrBi8QJFZ
WTEMdB+OGUL4QvfffHDKtxaUda26NMsGZf8R3SmKoZjhQXi4b5a0iJNsApg0JhDLGlXo0QpXsjHp
gQGNTFtyIKRn/hWM+jBDOZcuHgqECuzKPy2KGcNaHQoMp+ihFeJ9O9mBLeu9LZsPhS4YnRXpmgn9
eBPudreUE6XktBSyG6DstbIZcgwrO/ymWYcW0sb6XHmcUHUMPj4+2NVkTdYcMBULT7PbZxJEez9n
WvFgBu4TGGiTvmWgHArLwE4Ww5XbN7hCVguUPoJGWY8MeVkYnC0b6hoXeKwzR22fbbVH3ux2nZOa
VbMwm0to8N8HEwShf06nkAOWa3tkx7kvUdSLwmQ+fXSGn5oN3zrpF+sZU28ttqbcjjRBrflzNMja
p0k9YrTK7szRgnwFPHKz6j6h8bL+io5z5jhx+C3z1Cy+12kbRjo70IpMhYIl7fnxyff5c9EKf0sF
QKKuPJVBtpf62uHUYC9CS85PpmNaR5ZfNbsoHo8Q8FjoWKXtLOHYoJvb5m3YICczCVbgo3NJ4nRQ
Nuoy+nsXDj1tqkQIJaZ9AKqelnNFZ7Tq/bDlttHJR46M28h240S+MW6XCnPUI088zkIxB0/rPBgY
gjfDqjpA+nQTmYAe76Evtm2s3OwP6iqygg2IjvotClkL05x37obN/gcp3jBy5OXYUTSAHPKPctM/
+4+KlXyor9O5e48XrknKapKQ8Snwsx6kqngW8VBn4xCvQ88WzUcL05gdxq1ZEI5k6HiGL5kC8S7w
XYAVMtFJ1c4aD03UJVYdCnpRISHhkJSVUy7AGNWDgEYpQFvx9PTflWO2Gjb8l/ChNpBQX4QO0lZs
/vtVMCS3oO4fyhzey3+UeLBFNqEpcEsneXYStxaMcB7yxHeMHMwHmdmrSN123RKahRIgKyrhI7gq
HCJJwjr1BnOIkS2CotEKfh1VptEunNB8UwzfGKyl/N7tVKZCYr6LPqrDksFCabrgMvtwrerMg3e8
fz5oHye8gNaC+MobMRkBxTtNf2r00l1qAabkfxRS3EpUoWKXsPh4g4TJuAd5uA4JOYvH7X7/19NG
ILHeou/54zj//NLCe0GHcJLNr4HlcdSF9aEk5qE68dNMAfCowZCOEUQHSHs3WQcGONHNydAQp8hA
LuEphoK8DjXQ52QVm+zLUsBCnRxx6EeE3jHEb+bJeY/xanaUIfJNw65fcFqUzScB3yCFAjhn4LA/
HA84e5+kOtD/pZ4rQm17clYfeimVXiEup60WNmy2qxvnkswki0wHove8QxD2GB+FF9Rs9GLHmohW
9D/3h6D4FTKRPDZgTGdrjDAfS9QvFn455YEKevKfhsArkBgoOnyXs8+djQnsmqfSiY7hTvoE0mWd
u8EqX6c27q/K8Y1ozy1mxSiQAege/Ry7Tko+TwLEA3EBoUZ24vdR4z9DL9lpBtHuPZifJ5gSg8Rk
jYLKVLkerqL760k1Q8JRKyGE6UsPgBdJgA7ZU+4AwwMNn2I7QEd9GywkOijbphDLO2TClBcMRhH6
wipKbZMX6roAY8f9WVDPMbGEZcxDEBDSHjjBSJz2j5Dw2Qgvw6o1Y7eymlWxGs3KkDbQscYDgHWU
p6WMH+V5BeW9n7tXVqA4KudznJ8nN34XzCZEBV3ZTY53KhIdFUU8QfeNE74tUWJS8hlIhP0cMmYL
NZjmPeuG0uxH3xzB98xMEN7kHvnSzeNjAKm3NDKE6fn+AtN8CRHhxYxW+8qACK+FXEAQsHoPPbY4
OnJlZnZAFGppshALUSyFRPx6PcRo0nkkRsNGMrWeyO8canr35zHb2w0HRSJ9IXMYxVDYweOU+ey6
c6QICx+mmYFMuHMIgiSxmvcwA2uqre5VOfCb+AgVUTteT4/ANZ2afR3qxUdu358KBY4NuaSfVjD4
gxL5LUYcbPbcntu9vxH2yFuakpW70YYxhS8ZIJzsyJpLXLKUHDo0LX+OmUtTWcZ9NK/fjvuUdj26
6yLdXwePXqrXtmprLjquF7BUFKMjsbyj1KGSxGKw0SpBY6lLlgS0yt+lXCjNFgifkUdKrTJRgpSa
5tlhxUK8LVl44dGMmPAJYFGO27z28WkBKrtaq2vxizA83t94ysuZxN16sj+wasywbtcaGnJ2iFA2
+boJjfxhaeVpv5847ppX9irIn9Gp7UFuaTyPDJBlkHe9P4H5SNw4hCTwluMnKH5UWB301TyLD9Wu
XHyK0q4zEluraHHIMNP8bVc5em73kru5zX7630u9yZSUvUJiazmfHYOixPJPh+HgfXTrHlzcD/Jz
f/TRTaxzzhDroJAEiZb8+bv1Ig4628UiW3KYE+oU/Xdy6jZeYizpFdA2gzjRol+xQxDj4/Jjuw/O
yNMxb/d/NuX4kihFxY+mlmXxZchglnr+zDlQqvlcpKqjHF8SmOhJXF4kqca6fHbyhK8kX6JQphg/
iTOMVC4JmAK/u7aGz2QbLD4tKdGxRFzbMvjvwIgYci57Dp6gbYPoZLBqsJXvYn2xZY+SXJKIozvW
UxlUIDtCcRkpfAD+wRLi/WEflFqfNhOIQL7QClK/9Jt+Iy8NStlpEk+Y13Kr1GDdc0U5LszUi8y4
K3dT3Z+Eoj5WHmQjO/Bj3Dcr2gEkMYRyrWmyMmebZiAqSLk2ig32iG2IfDakzN/YbfPYOIuUx5Tz
QaIFk0rjIinDLRGsRat8VrbK67CON3yhyyWqg+CaC7blIelXKtIQS70JFBdPIgeDgp9EkOYgCFIZ
Q24bu6tiq+ufPGbSq0bSh0zRm+7p/oJSLIYEEqaZWIrtiNqFWOzb0O7qt4IV9LobzPvfv1T3b/h7
EjaI0pXao/ccwSPANmBX3/BOjCSv91RsWxe1VWO0ArvZBHt51a/aFWOGpmaKQMEtKWZQXAUJKsxS
X0tBRQQf11SQHIUM11JAdGk+uDU34qbP067S+hif5jcFkNASunyghv6UPShbgJw20iOwiQdoqMnQ
PzdYdDvJdmgGgOMAvXJWt7UF8s71Us2ANk/CwSiMUGtFMuIVlOS6CmuMpYWAhtJXpVyKdFf5vIYB
aVWuDIAMu+gGtsFUkR8VWwN4sdr29qAXTwh2kDWRH4Zv/234CA9Q2a7O9cN9G6KcQhLwV5Stp9R1
z7leb6IoMWpG0x79SEfz9f0BKEtHQvlaqHxKTYqli5vnRsz1evi6/2HaL5//frVwIyMzlcZg4dTq
Cwh2vayeIHnWT2tI/94fgXa+LkXJqyHSwm8mvpLgEE3xeVrzz2ysp473ILzMJDcoEaFneQS2DJrW
2KhNNOcvnPcM8clSAptyZZLoqd5DsimaS7VCmOq57DbJC5Mt3ceU24WES8VjN+Vyho8rjGqNSv4B
KiuzT3joMqqmHFbbSeN+B8BXeGK3Op9TGXbAY75AlwHY3x7SFf+A9mR52zwvtpvOvuGGz7js49V+
tZkqBc2crJAz7VEKoRjeVitFG/6yVbxPAp/XYz8toe5bHbhxdEomtNNB+91J4ol4D0xv0cD2GBwU
69VpFiHXdPGzVRbOEc0S5vN1NbcQJGU8o4IBiYnehQ7CVyjItAt9C7Tg/pK8u/r4JENZMhPx8T5a
S56ZPncbYcNZCMUHJM3vnybKbXjJMF2NwWSK4vMawsp09C0ovP8pFdEGc9x60MQlDBJtkQg/HWUc
m7JijEAwRgtN+qZUgc72Sxm9+f16y7yICNCr6lKaIlQUAEGz6mO7S3d/Gx292aa66nbB0lGhDHNJ
S1wtVDskEaOAfB5Fv85W9Fgv1twqXUc21M9DXXtIluI9yvm/VGquBuLVqgnEPEBmBXxkBm4e8Zxt
VTdEC/GcZdOM0JksyK1CLOBNWXi7UK6DS5bnakylVPqw5pF6aAQfPft7VTneNy/K1l+C2qsPt+Ds
8kD0yELdIrNq7Q+DBEEgLRwQ2q8mznbPF4zcMBVyucMLw7xmwen+j6ZBAy7poKtfPY4s3usZivX9
Zjiom3jngaUNIjYJzIp90R7GhdWhxL0kajGpJ00q5q5E1qhO8uZvt8k2nRM596dBW/vZH1/Nogpk
JmR73PF+JztpKlmq2rpBv1RDoK4ScawzqMU2moxfD1C5U7joP9kK+84AgnzuK8Gde38aF1d944Bf
3OPVPMC7Cz3GGT+QrXmrduINY/kWOPbfRBMAGwjq6tWWXyuOf0qc6Fl5YNaBpo94FGnr+7+A4iNJ
1GKaJFo48ZgozybbJhqNekDWs9VOSiovDEEripBAxV6EODyqczMgW9zAS2KSou5Ceg7YfGlpEMqB
IWGJ1STFqjJgJZlVrXuXgVKj2wB6DW6C0YwPSxAJ2tVFQhABOwFOYZ5Oi4bF2iiNuacJBJXG0r01
Ryg3jIJEH3aTKAVjM+HohKHFqfuBTXUeIgS9ZrVAdt7feMr5ZInbfWImyJTxGKSprfm9qE8oWIf/
x9m39kiKa1v+IjSAwYbR1f3AI94RGfnOrC8oK7PKYIMBY56/flacuRqdjqmolI7UUqtaXRCAvb33
2muvddb31evfb3Bji17TEf26Hiw54wZ1uSsBOA7tr7x9/vu1b+3Pa0JhHlamnR1cvG32prqrHfDT
rE/hPWegGFF+cutd4z5V84ZhSq+Tb3+/7a3e1DU3MKx5ZyOy4cvoyLlz+ggNIg+FU7XRW7Dj9uhM
pT2SsY16Afl2Z170Wj59xzC+9UKvkoGaTPk8cqR7ZXM0y1dYzxEVT39/sj9fGza0/4ynrXa9oqjx
YIP726e/ewbG+/Td1rwE5f9/PdNrPt+cFbxqRlx8eRwSa1+f3LS4Xztr349AiE7/sye4OhFUEVQD
u3ReG7bxLBDOrDO8gb7ZLH/OW6BZ+M/XU8IwcMyLS5TEqEN7wpaPA8D136RFf96K9Fqe04K1tqkC
XH1Y9R8eWI4Xkrp9+E5l9AYPhl4zq/olX2rIJOPXj0ngr4qNg8nYqLQjWPBNQDHcjRYJhczfWp6t
yzeZN3//JjfwPXpNtqqlyFEh4c7ldsDQZ7ceDuKp2FdpkPjrYOWUUfA5H9g3+f6Nxh0NLgH1307T
buH/kzQFMsrdaHxRq+CRYjIngJNIsuxMzJ4wFYxRke8K9htdNNh7//OWE7PsbL6IH5i36qUFKQ9i
0Z80IUm2Nam9l6vvBKhuMPNgJv7PO7nK2EXt4l1On5DpKHXioBmdx27K195dubJi8YIpazxZeJRP
EhNPOJbS7w69P5+u9FrHUy2lPakL5Qy+kJEZl6htvsMUb136UpT820cTnddpQS+Xrr8od+Ha9R1K
fwPpoteELAnbwUl4KJ/Uwf0A1oS1/2o+yaqyo+YwnNtj8YwXl8IK7VwfXL2Bf3C589/dw/xN2/PP
JzkNruKG1XpN0QcISgOlUTU/9cyLrfKxwOAJY8k3m+xysT+E12vyFs9Rzbqw8AbNDb5nq2G/3Hcr
EjfrbvfdsP+fs0R6zd6awanJa4pbhHc5pNW6A/lmy94IrNekLcun7SBM7R3yRcVDzU9N2cQCJENX
8aPvk0OwPPz9Nd044a5VOV21dLaYFlyxcH9bBoSOYIYSaKM+/379W6/oKhDAXMDlDoPQcU3ICoo9
cYCZiik3UWmcb5g3zo1Mml5rcY6jz4APdig5S51tyoxCqBKY/7rmg0pCf2xAZ81zunMHVHV9XXyy
gLNNW2fdpjRcJbpnOl4mAG4lmeWJ5sshD3yatqS1o94Z2kg5+ZDwPlDpUDiY47OGfNU1kkZNJ1XM
WR4mQKMxFuHn4a6c8jY2soCeTWmxtUf9fi3Gmm20JMhcl7lZFdIh9xDqz17lkLnbHBvyh8izJQbH
Inue5raNRoWYudwvVihWiw6hellMPK5aUSbclBD5du1ga9uZt7Fq+IiaUflr6DHMUTU2Am3z3o/t
2eXrRow6znJTbcds4qugHvSxqtH1dt1ufi6nUe6px5rHsBpIVEy6fsubxazxMyco0/Tdrx5AQZoJ
r1prHPigceegw4AvTDZWoDrYEkxualusgUpWPaZeg7PUprUVZ4uu0lHofOVqzKnjpUC2WIbVylaG
b4pmqKD6H0KIjhfjfirLYW8pP4iYDwXzyUg7XrKepnXAgyhs8NvKuYa7vEXGIzzO8lUre3Fn5265
8Yx2t9Sz6tRMzbQRTT89eWhix2ErithZkMUbKDvsTDWCYCYE+2bh3do7l9D9byHa9OUk/Usn3mVN
zPWveYTUu/hOAuDWzrk+AGaFpXVp0vbmU3AaeWojw/VgfbMxb9Rr9JrVNTTEWdrpcv0HmGDjva8n
FPLqiCXvfoOg3XpBV3FeegJaYxcaRB+eSvFu9Gco/sMIeZX1917N+h5+tAfviJGfxB4BC7iJ/A+p
v/SapAW/LciyOjgj+QdkY6x0iCc/4vGz810D9EaIv+ZpMcE0n13cQLR3kxfb0xOUIKPcUrHOTlTc
/z383sihrzlbTtYPmZ6QhzUuPAm62G/vtNfEsnkviRMRtldm+KYYuLWgrtlaPLCbTiEQH6aijxzr
fZ63S3d29anxi9i2utXEg4S5/xESSK95WtlYFborJ+gkjTINswNxvhWBubHzrllZhU2KdpKQQbb2
2c79rZ7Q+NuxeF6VJ71x7usnJaNH8fz3L3Qjz6NX23ypLBoYjuegDeBrLDIDtv/fL31j+1H3n/Fp
1FYYhLJbDiWFZFbvJYrfV+Xb3y9+A2ug1yQtq2CtND6EIG0ggU5iPTgbBS2a4aXd5uhyW9+A/bce
4mqjc1WWDtG4TWAeqvFurnlcYtL8m4e4sT+uiVozJWFddpeHuKc78R6sgScena2TyN2wL++qI8oF
C8Jf1Ze3/y77vfHFrwlcg9P5c4l24sEzjp2MFSOJFpiT+vsj3Xhf1+StgIS2Kmesp4IHT3OFcz2w
k6Lyvvkct378dT7HpFkYGeHbQshw8uHVsZqyMfumMr71468OjGwE7spkWB/lQoZo7Ny9T8yXZfff
gG+3Sp9r7ToJ44WmC1u49tTa+yKTLtIGyysxw8VYUYfDqvA6s4ZhWBChSnJ3LCfOLoPWzjYfQINr
baojD13u2OkqJwoWCSE6MspVUXUY+6wXN8JgqEkLn5ZprgP14I2TDTPWALOz3yzaG+HpmnUWQmgm
r62SHCoyjjHPL2wPw/UR2Yi1qQfvu3HJG1XaNf3Mq+D4Y2ctAZjYWD9oMI9xOQm+4kqbx660qnVT
hd+dHre+/FWs6oN5cJbCkANt22pTQWMpsqXHIjhStuu/74xb7+0qkvSOK4StLHWkPe03FCpta1GM
VuwWs5c2gf2dVdaNmHLNFdOG0IUy5h88Aetw5rF2iwqlerMN7DSHvA5U1HaO/zBJDlqQKcXX35/v
1n0vmca/paNKqXFmPQM7jDf0kWnZ3c2FJ2DhmVN5P3Qhfy7asDsE4Tyjm2nMt43SG6X2NYOs9XJ7
Lonr7G17xIy9TVx9nOHjxaPCr/OzM8I5DO7gIUBoX0OfJMqJ1/4KFlDt49bBARj//Q3cGJGm16wy
21qggQLDv73B7SPT1I8NhV1B3ZGvUA/b/sIqxTepO7WrNfTq+goSZZJ/FVW5qlAI9nVYIf9CMqmW
l7G1P0luVxsRdt+RjC6n+h9AiWsm2pgjTPC8JXs05aws6ZfQHtJOc2YiSKfSDXU9wdLOz+0A/4HC
zbKUxGDswdbmQIlnP6PzPd6PMCDY5jU+Z+Qxj2x7S5qPSoZZAFNbDqI0ZZZ594p5lrAuKOHeWg9U
pKoPuu80cm/spmvK26SD0pVLMx/6paJ9NEkxp64/NY9ZXlh3PdHfwVX/0gH70zu7ypCGRoL5CjM5
0JHzw11S7bKLTUD0M3npNtJE9hqa6Xb0asVghH0xHe3G6LGHTl6xLmK+/s3jT6QMRzSLviOh3Up9
rsXuJFdLxcIRusqRHf9cXifo7l2U4e/HCHIHyd8X879Is3947mvCVh5YbmcxTg710lgY06vo3is6
CduZUD7UiwUvrAlLSLYkRs8HgRNJcBUmdd8eltpPeOj/sGxBkjKf4UhnAkgFiIuSMZUsEXX77JBL
g96gUne0v4NPH1QL7BozUrQDs1u4j5ka7n02GNjaFRAskvleDvItrASM2klC+Lyeep42Wf+7KlkR
6XBuEdkGmfjFWES80pguN9XGorMfkYGLeGnCI4FQj9Uu4tgs9HeetSxulfsdN8fx/yUe8Ie3di0H
2AUeD4xxodkNZ494wfjONvTFYEdsacOfytdURRyIQULlINDey3mgYyJc8bDksL9U/QTv9mWuzo0M
g6hFd8MDFCP8YTcYd1rWc6EyUFRZT6u0z6GqBYQiB6quwmmIC9GHJiJEYqjScTs8ZabCoUl7Oo6f
VtXConbOzKrqOPSIGQ66Oc9hOGGp6dy3wp0S6QJXiZg1uS7wGRwgD1k5W5sQl3qHN9/FSjMP3wa5
2Ot68d01gysrj5AP6F9+yVv4BLn2J9cheNcNFgCyAwhHJ4ogKq6sZWzsVJfO9JBLWETCyQTjmAKq
6dMsQ7Yu8q5/BUvQc1MBk/SNwW+x4oao/heOTkumzcILOGmiC/YKw4LhYDwYdre+p89Z5+wnq8Za
K5wwCsJOburJ9TfVosrIh/IYWIGjp6C2HHRN0sLo/WQ7jN1zDUtHS+GHY3+797lt6SpanLo+aFeV
68bx7DVksCEgp0tM1tf+BFdP1SIeViHsREAyWnGtqoem5v3DjMqpj/wx60+eVYLvBYklQHejr/KT
Dj2AVkRNfSTgVPHeluW074XDU2tuRzh4Tn0yChbsQ5jzvhOSYQR6YRTS5ZmPufEGzJsRa8iDl1mM
xfRuZ+Cdj3XYAvaDprk363Ohvbuwm2BeH5ReNEtPx9wjh8GDX/uiDMQaSwrSMRMqtqgbRGQMj2Wd
jTEpBv9A5ehCOF/I4POiGgG5MMvW+36wIQtFrcp7Z6HFofYJW8+HULMvz29+FG6FySSlwyiz1BxP
mQyjSrUfVkf1gIEcGGAVI7o8YVOfvbCb9xPNVQIFkTwa3ApcozZU2x4gxGaCH0obsaGYVh4TQSxE
9yWVFe4K6ofwP4OYNOE5WTs4Y9IW4znR1HfV2saXfM966Z1ty4ZCliOriGdg/eXkNBoGks742LV9
GVt+eGzG8qvz2ckV03zOuwZ+Z7LydkNvvyu1uLF36XD4hZg2s/G/ZsKR/LH2zrEHOFXA2S2yfOE8
6DZ34kEMlzBo/SDUb7btbLNE0/DeKbDtuorJuJ/Fz1I2Z160djIbYm/rEaRyRctu5ZVOs/IuPHNC
u1PTwiscypCY7e6cz7YVfZrVOC/LcD7Wdvhmt/WEb19726F37uFk8qUE2RUlQl2TL7/9YIR8HKk2
k8+WyG4ytbEa+gIaAdlOpoUOTWnsaOGYgTA6h7o5YzIt8crQhyIv3YKZhaHLi2Tg/Zln9cmxigZh
EvFENNlHO7ZzROxKr0JhN3EushY1/PKu9NQkodVsuDPcE8OCFYBmcIVbzwxrEo6nJtOPVj68eMSb
4mCU54yW0NnrhfiAehvmU0N5ZtR5mVn2KK3ikYq5iceM5GmJrxnPA5nXsvDyY+NXVWr5Q7At62mH
vIREDQhj29l1oFHr6l24GG9VZr63nVF0bqisrXQhfIyrAAqbmk/9JwPl9G62JISWHAezqxXOzlfl
DHacufyjzNp2z2aSH3sZfJQFJsX7nOxgrC5PtWT+URWdFUvO5Mondr5qXP+BUV48DlmOSN7ILJFF
sM/z/meelS/lkr2FcKxKHJOfmddlpynM2703DvD6xPvZt+KyPux2WLe9b8M+UPO7ZeLstcnyvZ7H
jcoR073Cmp9hcAWY2bFQ92jriZbNu5vNaENnxY8xsF+Lql5eHGeRP/uqmDaObg7G6hpYfswBtphn
sNhK3ZBU0ALj9kH5UIfcjuplYLspszFhuow4jgs4vEbE7fNoXoKV0bC/qpCOFmQ052AM5FZYCg7t
vfvKLV3vl9nxPwrFmRVpGFREhQBp02bVXvaE4XCHOIgLe7p8TtoFQps1/eBDOcQtg8a9mB9732x0
Z0P/VMZZC7axzGIyOfNKoWMS+VmIMMDE8uiIrE+6PpxT2w74qmqnxws1NVaDt/OWYS+8YeWORMTj
WDdpybBOve4ZGilmrVin4yZUWIqKpZOA6AMbj9zjm7q0E79d+I7qjn4G5TiBGOwiZmsBx62sjaui
7puoVgank7HWdKw0nnL6rfxaw8NtaVI9+3eMlfc2DQSO2DkROU3GoU26Dn091cWqmGPSmbtiCdDi
oQvUF9HB2XkaLFq6xJ4Ud2VeH7iZDgV2CHNQmjBvfCt64IiT1W7kCHeCgnsY+xxbzIro5k1bcwY7
0ALNoAnS842O6tI9gZDevQwDu6gGcbPpsoy8ysA6us0M9UNC0x4qvcuMmSQBFiE8wld5zVJZTdE4
YVfiBJa5OOKR97okcP0hY1SU/ISV8V5PNoT5smaDuPAkLSiDCfhASOrs61btLd7thhYRM1Avl2Su
pHyVhd6U5qOt1pWdYQKqcJAasizVE6vRepGrFtBirYe1JgYbK/DoWUzjkiI/2uO9kHUp9KqwmtQt
w501lBv4aabgpKZBX5zRw9nVWDhFp9KZ+jufQ8V54SetxtNcQDqW24k9FSTleb8RGjP2UP+MdOGM
CbHdY0PGCbrEOY1qY03RwDo7yjohIduQtadmyqD4BOu5GDjStgzAdw2dOxe4RmTxZT20BSR1KJzb
803VQS270fBM6LZZE0RQJ153rf5X92kVDOFpDqVJBMtWVYAQNJbFsvHy6Y6PvEtJX509upxb2JEs
UU1kE82T/4JRXz9u++7nvLTqJIcRQ049bXgkbIvHIXjkQxR4wcHuRRsji8jRm8IgVFGWOup7Z977
0oCv4VpozwTzo+pqHeWjCdGm9b3kwrN+CycP4rckwJlfC7G2p2xrFXk6BHO7nkavSmzH3StLbuBD
MCdMyhKvh4AAjt7ypXxrkzy0ECOx5cXSkTVr6b1j3AcWZklTKQjd+MuuZXW+6i9jrNnQv7F2fkcx
XsCcUvexGotjBWHleihTNBGLZ5wpkJMTuBHX3RJ5zSihbzncF1w+LpaScMseMxYRx9ssFNOe4Dl0
K1tiqzITQpCumZHKwUXtmPklhMh1Zz7ckoarXMGzoEA8cDnU9d3MjS1HIm0RVfcMO/bpuV2WdZlN
K27Z5bvlWf3aB7AU563txDBlgzDQ4IGgMSAaklq3Z+mArMRd/7PrYJ1G6JoNw7Yb1WvmsWNh8Y2e
FzzEgJl9PxT5JmdoRmK5pVXTrdoss3aFUlsUMc5aBs50yozzmI/5iSgK6n4t2m3jZRkKbuHFgaWx
UxiaIyiVXG3SsnOdnbB69uW7mIbrXdJt+mzZDipATsY3TlWdl0kMUdVU4AfhmKYzXAMzkyN6z6mX
05c6I3cBnao4BH9UBs3LTGk8Nd4nqfxPPqKj3+SzinsHeaAeFVCAIBMRZfm9yJcnT5Wr2RUpHJ+6
rW86jFjxcEBGjfQnKNSPBWtQKm6tc7+Dcguxx3RyuynVdOSJT5wqrceKJGouRCochubpK5hyn8Oy
HO1hPOmhT5SsVmXYgvsh+087F7tyzk5W1uyXsj46eNiwc9JOTA+ZA6cg1A2PvhUWcT7jTFhyHKQ6
to3/e65Je+TUS7I8m5OZEwPHZCh5TMUWupTW1s7CcgsI1NsSzHkoAQPurq/shCOFPpK+5Ilx9Jc/
YZaydxMh/FUtuJtatv8wN1Zad2aOmFbNYx10/tkKmySj/ilvkBpywPWYIYGfLoYk1BgPcD/G4eu2
e2k6dO5HnI98aC6Iy5ks1pO35OvMHuO5b9JF0zSbhzSYO6RYbRG5dETaV3vJrDFh2dFdoP0nzzJi
m2v65JXuAe+oRODp11KFST6JpGJVWpBwtbRwdpjH1NQmNqZaodqaIoeMHdiQIN6FjMMm1p8iO6Sx
I8V6Mfix+IoPwJoRQOwBqeD4UzeKbQr01SPWZWTHABSCLoHxugrSaSfk23de3cS66PakkvfaGg+h
IiauF7VenPCzcM3vwerWrHAjv2c7VKy/A1X9QgiCu7Bo35a6NOt8ts7OxJ57G8R2Ptar0AwJfCiT
qiex4jzGfEXid3BHDK14MU5KBvgQ8/yLh9kR/NhYKkki2k9R1TEo0HfLqcmbn7IqAaKLGabGYDz4
g74PpJERJ16fZC5EZRpoVcrG+1XnFSzCwNXSlDh7lM8bjwRVFPbmoe7KDbRhHgdWnpy8ihkULv1O
J6UlPiUbUYG1RzfUP7y+vROoweYFuhwDUISyw4hJECIYCkyUhjQroPuqhrPqBmwiTIusnLklkSbl
07D0PwM4cN8FOf1JJncCKw4sCuoCEqnDB0/XLlwXPC+Z8vws7eXEAv/oUOc4Gsj9c0VXHlEmzRwU
WKHv7BqQSYilm6gpvbMrOZqcAvknzsna/dH449Ga5LEizf04KDTg7FjNPzWWRGXIfT78qgjY2OBl
EvLDFJ+YQbhXzoef/bKyYYkaVE6hbW3dFrOI6lc/BHfKyl5qXX2JskELQMLyThR3nDoliIMzdDHy
GlHFhm9r5z4MbTsnbpNlWB0+it1AogUbWDOIamyDGB8XZVfGuhaJRxhEv8a8iWs33GPkE8593uLu
FgVCQLd45DwFy3LXAzV58C7He1v9kCgaldOmrXLSxbbXuQXwo7TvQa9BVQ+HJxPA9546EfLeEyu/
AGW+FI19DOYpmUjx5S7dfVEBoGm6xEzoI+r5q1GgLtcmrQp69iVDK2WSa4mSLQvhSD07ZjcSewfV
BhDLK7pRg51MWZkw066wLuLJ8BSoN5BcVHq2vPNaspm6du0pBh3cOVxTmaOWQWZX2IhypJT+eprN
CEY0lrg77pZBRFIs0RJ0Jh60XtfqhY3gCPGHceHqKALsXRv4GpbJXWHXx1zKlNvZikC4KYJBbzwH
qFxriI86Ux1lrVqrBnmQ9YxEdmMcXyYNeYCMLsj3jkxlP3852YRUi6aDX/yYdfYxclTJE7RGyLL2
yy+GfymLxH5J3nHGoYzl1Q+S9V9V77/rpX+hIXkB9z4mlvukQMNOhO53NANuVbf3kLAZeRN7WX7H
xXyuTRZZtLdjxyDjynPg8gohpX2hOKZr8lt74tnNg0e7yiNhVCKal4E/iGr47em3rn/uGhcE4tcx
PPuiQGX4Ng9f0jfRpGHN6z5pDcfWABPBYGI0830PAcriWfA8ausgblDzz3mI3Qhyq+l/5Qv55EVw
HNUHlJN2MwrrYPjCdO/JaXTiz/mRueVHjXIOfnXsIGd1mjD1hSH04OeCMckVH8e9h+81zlAT9E6S
u1XCUMq3wIE6vS8o2zieC9tJ7ycnvxe6KQfzVMvnQrlvmtXoTgAVc1tc0E1MABW0Lkx8/H3bfiDh
/QUU8Ps77cgYcXtLDfTxakxiIVq5vyy6Y8RPYTIOulcPH70ayLtzV+sVcdbKHk5FT9V2WuaED4ak
gwTnFqqKQ87TejnV80PnHkdICWhMheMj8Bw8Y7OD8XrcQrO7+21lT7V7nzUqgdBKwqGyK+p9N3rb
esBvLME5655Y4cWkMql0f1G5bPhoRbg+x+LLo0wja/PPl6ccwqOFKn62H2FumgxlsNH6Nxs0lFyR
XgYwiPUHLx6n4S5AMdi7Zh+AQJs3H55odQSB4q0b0C2nczIysyYSFhNAY6rms+1k7Lv+b03pGorm
myJ01z559eBdl2cGqemULN6Yol71G0zsiDIuZ2hmjvI+DIadrnycis4MAhkQaLEt0LisqnrlMixg
ChkchDEw6VDSlnCN9IGmCbLugnHf6e6xn7tI5xP0fSdrk7lm6zL2MQDzQ0hZTSM7DT6Wc7lEFgq2
ZoIDJmCY0Xt3SogWj+DBsLei+Ky9LLWJ/1RD5KfRXyhHsHnHOCvprtPZK8WIsVkwhA1Qf7IOmeW8
OQZVpn6Zqo+aFUcXRiX5TBNDnrMGyyjDy7dzZN5F/dgyWPBUIZJRhM/SHHjrvszF/KORKwIL1qZd
QRYxNd7Oaus3kbn9iqBe5yYDBu1j4fkki6veWVccjNXsfjBQTrenwMaxm79YoPWj4K7uC3pHpuZh
6HtM33t+PHO0y6vqVIuSxcry0d10aKoGgyWR0+Gw4I3u0EBAc2waIj3rpLdnCOz0O5P/cntMNPs8
f1FYPBkEuaNwMhC9J8OWYkeJfknyoIuXJYt6QIDgF1AAUkOFT8H6qC3BYspKODU4p7G62DQVqTeW
QNTbiHTQ7inq1Ab4HVht4sKByl3qZML3zTF/GNAzdUEqRD689Bfl6JVfBVArCgg+v1rRIAPYOt5b
VoMBhgPQRaHqdM6gJd9XwDn6qPaRshN7LSXbKP4Bp/k1m2Ra+2dWNXGZ2bHt/JqIONKwWLeq2cA/
8pmqNfwVj2MxpcCdE08efHuIs37dcfdoZVgl2sTe8CloeA7LnSxeJv8DJS5ABHX0LY30N1clJkKq
uBi7JG9hwAofSr+izUpUUKliCIIIhF0Beia327WbFcfa3eXyq8mOAsMGiyr4pjNnFjigrm8b1iWB
W8ZOde7yuwybvgPFE1rITR9BhiEK6gUUN5xfY/cZFuJzUvMzDoP3ZsSHY+FvWzePk40JuaGPiMHO
l8hhAv0hCWSr8LrRGoxDB5Wx0fYzqqkqAX8Hrmuk2jPggviiRZ+4TgNUn7+HHomLWr9IbyUuqIzI
vyxVAKMA70G0L1Z/1yvI6uvMhwibOIGKdZxAOIpzgzqQb4uwhLDfl+OjfHXal8Z2UlNaNOLcSo01
77g3wfiKIK+Xtd5bmew2Q/NViHkH/5hUEnWCcWFcZMV95Ul4Z8B8NVPkEbzT97xEE9uG9WYt/YSC
29QFsOjy6XB0JT00auRbpaGrNoxesPEc+933ljaVtXoNKm6hFfrQz6+Q8E49X6Ztb1PAESN8loaL
h3CNaggN4zwW9r3D+g+7tz+zun5vketHga+epnH0Hlw7xHTIeWh3g4fzpQ/WTG5n1NttucsA2WcX
WwfAk+3GbaaY0Sd3eVyw3203DTBpbWVqzQ3Eobiyo3mkK6zyZwcWAlOE3BEJE5OOvZJh577xyg/r
TdB7lruSy+L728FFBRuHsFaFdFxRBL+rpqfmgFx7uGs7Np7nYgBLheV++RrINv8oPAuIS6EMidwO
lUomrWYVLMZ9Dyf73HLLemUkJ8/Knm0TBazIasDTANV5p9z/jJZ0ra6B+tA0IfrDh0k/tcPR1vdF
8A3H8QYl6Vo5wzaLtH3akQP3+U6Z5QnElZdverB/btdfW1P1HRcljEQx+QDgBsYKKCAWsYRxVdvq
/7Z5/9fn9L/5LwxKlDOvVfff/4U/f9bNrAuem6s//vdTXeGf/7r8nf/3//zzb/z3+ld9+qh+ddf/
0z/+Dq77P/dNPszHP/6QKlMYJF6/9P8h70uW4ziyLX/lmfah9jncF9pE5IjMxAwC4CYMBIGYR4/5
699JSlUCswigS7u2XkgmEWDM7n793DNM1y+2y9ofx8cVHn/z//aH//Py4yi3U/Xyx2/PZVe0x6OF
aKj+9tePtt//+I0eZQv/5+3x//rh8Qb++O38pXrK/uP3X55s+8dvWv/OCOMuInAN59Ice9/Dy4+f
kN+J4ooohBgy4pKjTU1RQh//x2+c/C4459oo/ALEYUdBly2744+Y+p0jE56AtM8ZZwLKxX9d109v
5u839T8F4MASY8L+8duf1u2nzWXXFfJIhnhDsUkcWCa0oLRv3Ew2Vzavu4soCsCsb6q68AhMTuEL
0PaYIQdATl/GjuhywRrrrElaIAS5RpjaMgApehNHU7w8cl9WddXW+xzbnUUqp/TbwLt+o+G3A1gL
G9yXLIrlkrR55pcDoJGhnsdFQFwkb9SGbOogsedRCTyoyFt2L0ReHgR2sT7rhvGg8yC8mbNiXoYz
JS8pGpaLBL1KgOoECyUvY5RiJI/PGqnTc0gUgJeE8C7F1rSR2SVMqOhzITuySCCI/jbLMXlkSdrI
pSo5UHeo83YOpQnxiljp2NONU5zJgouzgpnqTKU1YM1YdPdDRLM7WMCicd4OJg19ITDZLXADDXD1
zO2v2TyKzO+6yHlkeYOWm80oLqYp53gzy24csIim9LzDX7vWMweMkjMZ3nW5C8MEAf3DtBARn7/2
Zdvu8txB/yXL8vghcNN6XBKh9JrVNr6OezeHTyH0Yp6g4bSHqqH7ns4t2VOVz9jcO4z5cQhiVtYz
5xK7Xbqtk1nfl4LWXyc01QGpmkSgS0JJJn1J0VP1Kh5D3joKFxGjdIJKHXkjCYQmtl3oriRfQ6Ox
eLAy0r6JU5Rr0agu+4z0DZqTI8xXwp6l01KBRuGCSYOUBw8e/sAyoJ0JZ7RHcvpUawbkbwpNi0jc
nkb+wIbsHgVWhwyyorkKpLTIA6FAAoGV83bZIAtpEWdDnXptOrF10vTNvhJO6Pooih3p97PpUDaU
KfUYULszFzredUbFUC4zzku6imQHOCCMo8Yi/K/PUAxRRvzUGPOQuwSpI23tvtRhjko9LacSG2zV
z0i0gkkaOt26hJVwP4/ktbR47sCBDHpblPOLpLUgKOhCgk2QyTn1cwOEwgWYuIO9GsDyqRrcb3VV
iocYf+uQRMZ+S4eghA1rLPODG7Sp67cDs6435SLecdHUoecGPWsgk0Knuw1jB8xOQqln4eEt/Lwa
q61ouLuFm22DknAqBi+XWbAbYb0R+LRIshllHKco6dNpWGW87u+R/u6UCABv0VyNSZiiPFUKdDFO
a6CmjCxpO0XlKoEQzPoO1MLE1xMR924zoyMmK6kMWpeJEH7XcOzcDUhnMNEaiF4Guu8eNd7EpnBE
jyYR/vOqFElYeBEcd3cD0zW9cgwwYTceQdsfpLzNkhLOYU6t413b5OZ8DIQAg000Q7e0YwEyKqAX
GqyzYmhfXXAolk0THXdF1KDfjWhTV6ydDuuwD+FxWaLYZ33vl06B3yS6KL8PM5iwK4Gt7Kps3fHW
9JH6juYMk9sShGIUZIUy91msa3uWNjrpfJAXzJWak2ZYgeEHw71qYs64HGE0NABdKo0fAOSdPBGh
qexrVeYXXHYYlArUlBlVVjy0Xj9G3QuIAiiW55Rz9DfT4a5Iu+axVHm+dYwszmvlauBWI1PXsqyS
mxzwx+AVo4xuq7AuX8Io7VczYvTKvc1HdUYlaaBqidhxOpNlekFqAWwudMr4wpmAhAH9neNo22Cu
xQ4kiMS2SydckmyGki5qtBxvKSvKl5i0zUOL9s1VyEO+S4pQP4ssz7+0Mi+euUvL3guKDs3FkAOS
AizVz7s6BtNz4WaEjau4hmm41+f9uFfSdYq1EAOw0zKIgdXEsPmnPgKyjMCn20NDimjR+ZnmPWBz
Q1xxr8Hh3IEGW00elkX3AisHOTgNTx8ay+tNwbMQmFDUH7ciTYWZAqQIyOyBlEdb9IxGSDyBYC8A
6lPmU0a59mkWtwP2J7IpfA3EYwfqSA3PrFL3CJ2F9GEGvciiYZ+AneChGUpT8CMDsAlLx02ixRwm
Nagn6PtvkROBIBU1JnAS11nxmLZ5XG+C0Th7qRKTLfqil0i8IrWLmcGtgmwZCnxLXihpvIaEjjtr
3kmAjHGUd44/8a7osNVBgxksEykwkYLpVD900pZfJXhMy96ldjHnTXMGvlB6X2ed42ExYEswWt1v
BIrGp3A0/FGVChH0YGdTHBpQGNRsLRgGxvQ3lDbC9aMeawTahRYbHpDXjIAsb0blzGIrHwtRFt/i
tsNcMeQWG8+pjoNvyVQIdl7rJJu8mTTj977LMILgqwb4qGfzCzZPQeHXZT6u8tyqVVqp/HVSDkBP
BMLc1nzk6KjH0wb8adCvnCYbrTdBGPnVZXQ6NEFRPkmLDrtnYfx1M7eYZRbGRmIx45EspHF5ukyc
HlgjIojUMwUZSGP/LOjl0CUZqgQSHBl7c1de12Hv3oemU9uGAImlYYL+EXCcuzmpq291MVetlwub
rBPDBTYxUwqpbEuMwVa/qOCt1+sav9FEBRjmyI5c1i4dlyWkC2c5PgPXc9IR3edK1es+FNGFM07q
JkJ/aKXAyVkVc0lzLzAqf0rcOti6wzzumjbRu5KH8VK3M70ZWRIvHNz6cm67GH4bKTnkbeRcIKdx
xEwIyspClk71fRJNvEDLhS4K1bDBa5sESlgVs7MhC9Nz143JtZv04HYMWs7bYC544vVlFYDiBg0q
cKyZ18uynodVjc3+Q6jqbEtjDnBFV2zb9ibdyHgkZzFsqNfwScZAbkhAAA2gb3los7Bi4Ks0QBtD
rGsjQKaie47EZM+5C5tiIuP8AhSm4k5ERa9RRtHmdWAzoBy0C9HcjO285lYWgS916Hwl1HHv0VJG
x64WGZgLrAE/MjV8m9cGrjq0VhtJgMAvbDiKFi5j0XiQUREjOM8KKOrwMa8ih1h/CsJsxToN7Dhq
nZe50DFQeDKiKwgf6w1L3XkNpCzmi0kFyPgEuH0uwV1atYD8C2D0KXscczpelSDnLEXRlOelVMEF
SMnyvLRTtg5CSFlTNo1LV1TzKutoeqDUKY9UIwuBeE/2aQ4xKog60ULkCYyyk9EF5h2VEj0JMa0k
6GqrDpLUr+7Umb3OKlxTZ4aLigcxATBsm35HJb43T6OYAUeI9bK+7nnMH5socc9VH3RbgRLOx9dg
rks9g/DGu05eghAxh6hw0HrzWhM1BxFpxO7RUuzoYJpHY4JmOkutJKCtOjk4HHVZFldJQ0hxr7iO
vsRzVttVSar8NXQqkNyAxm1IOU3wl6XgF637lh7VqNRE4HGIpv/CZAd7ExNMeK/Qw4CyOHRVCyx0
lJeDW03zjlcpFhWm6jjaZHkLAXKAMh8ks0BNxVLMVb4ZBMv3fWsmPy0ViGswQiWbnlC7m7IW0FrU
p9egZNLzOqOdjyI53NZVOh4MyCGlR9uaW3RxdP+lCup+O2bhsAI9UzsLBNFEVxb+tLVnylZUnlGO
e7yK7BLQBL+c2hgTY0IAV+5FP2BRAAKGmEQ9DAptuaKHlRMPsITxSMEgomtq6kOj1iPlzLrdomtz
NARIjSjPYmT1BisTyJIxQZRs1hTttwYVWvxdisBlS7xci7BoA7aNh88E3FjCph6pdvEgv3SVlfdY
1YcGM8A0nHWiwwIZ2HbbE8fuO4VWiG2BkPbNxP0OjSaB8quxL2h+if3cWZh0NlF+GVZK3OWiS6/d
voD8QDQMfcbQZOJBh3bYRhMZD7Vbi40baucChItkZ4OOoy/RhysaQ6CKXX3tPvJeIcOn7ChIFCKe
g40ALEMuaQH45LpuRHdtgIRthQuWXdB2+syoqQHwJMAy7RMg3h0/YqMmLcObdFRVcEkR8Xc782i+
i2wEKmo8JWiFoLBFCxABQl7v4MX3jZU+xN1OiTo4tXcMyxis5scqezCSC/BaS+e+CeZ0GRc52GWh
bZe1kBajPAHRN+dqum/yIt8PAt6ongMsbVeCXLzIM078HkNjP9k5ADtECP5IIm3u57QI1pTb45Lc
pOo6LJnbbk2kwBSf3TxeTzKeaj9VZTp5nZwzUMNFcktTTOMoIxBBKGmwtcgaqD0HqQkLaAEBxAaQ
W1uAthdFwI1nEor9Ddzgriwb7O0UhaDqZS1iFINJlUseqPRhrGZkjnB8G35Ce31epSwDw6YAPcer
ihlwbNrZ7hCDoXIIKQkP9VyG1QZ5WPiieCTg6nCc1TwUFuKAKT5AtRzJ5NZ2gqGcn2L3wIAWIOWG
jQLenWm1K6YxOaRVNy9NJFHtEbe5CaMpfdVDO4GtUA/fgPSjdovQEXGwKXqSZQ/OLnYr2YI3dNKL
mFbubQ+kcFgYV2FKybA8PKlhdnFbYg6WZW6xfhLQgIjP+ziOVywr03tEAxug3NhVHqam759kStkV
/PmBhKZUi5UqkuEh0aXr+hyrxDLUMMiMgjLIL6o+7pjfO73joMU6Tuu5ItJjjonOXYvcFJ2MxZlh
Yb5K4xlQamzmBSwH5ksmid2LEZxN0mDWQuYKNs8/cJv/n6ErBXHY+9DV4alr4jbu7E/w1fHv/Alf
Kf67BNtGuYQqRag8Km//hK+k+h0xd8q4FAbDLmNHkfRf8JVDye8cuwViJHYBgKsUhC5/4VcOI7+j
kyYk0syNxCcJy5T/AsD6YSD+N36lGWwVqIR/BmQTlFJ+qnBG+xtfQeaOPh3qL9gKXAKKuxZYr73R
2lU4x+5yqmkNHxCDKiqut7yor1RdZ+uygQKFOckr9vKq40hRZN9c3Y7oK6QejaJlG8zWK2b0gooe
/myVvgiDJ1AvNmE+HjC/nk0NX0TgGmgN3r5FV6MaASp0afQEyhPSsaN6AdA687I+SBedQjck7jVW
HZGuqggUTas2lmq15DXsNzo2L8G7rL0SPOw3r/Qv1O8tysd/xpP/fEiKCLxIQ4TLyYleMHMgN0gi
dGTH1dRQBZI90L2eggNbD5jhBj+Cz1hJsCLKDpHCIejN6hx0YEyhA902XbLjU3yYJCvPpQ4OpGi2
VlSbIa9v4nlUC1VUazzq0BvS8SYoHYbqIDiLYwg6ArfYV7Fad0F8Do0pJAHxbRnZ1cd3SI+iyref
gcCb55owJTkz+LhO4MwABW/NRVYtwkDfx8aeu3gTBEhkpkD+I+kia9CWbINvoLusqyi/GT7zjD4J
+NEMlyAhgUQqnKFKotXyM6Ja4MxjFLrVoozGS5TdoNHqjazU0wsrLTAuveGsB97eLJm2n9hSnARk
/3lyo4imx9vn+jQ/DBUFK2Ouq0USqFWEPTqJD2T+Ciqjb13rY6eUg0URFfXCjHoZhjCJAeOlIc3K
Zqs5j27z1mL/jO2ny9CxBAJVoXM5XIN9eSSYwjqmvCHQBcDPpDTLsvwsa+okjPevGwD7VGEwUyZO
gxzCSSWW2LBeEPvcUEBHQK7OQxGj5YRNN6CneiPZkTkH3RI0n5191iDSACU7UnN2FqxjBrJcEIwL
IEDosYVn4XMp9RcyrAYHFZmdL0sXAzuhQ4Fd6jqf2Q1qxS+1+dRs4fiif/oWXQb/LCHxMjDYmD6O
xjfQehHIKp6yrl2IQh2Y69xBMoO0SHnfhvRp4mzjdOSpc8NXq8QnavP/HAcQqyMhzgDSN2gTnML6
4AyUlIJqvTCgA3mM8McIBX/Jj6wFUDBNvsUWa+9Gw7ot0B0ca6f3Px6K4ocq+Of7B/sRlyAh2HTh
NHhUYb+5/zlyRoEZDbNJDLVU0hevmKSXWCueTboqXfZoc/7odD0cIwd1aeoJADOBWKRz0Ag1E18Y
0CDQJe5LTLo582gdLTtn79TjqpMN90G3yEBCbpYNLKUwFp9RLMUL2ybfABj2INjA9slBfeq1Nt8g
iFq2EfEjEwMSaPBFQ7mKuiPdAZVfDeNXRMkXRB9ydjwyUc/CJBUwAoCgDNuhHKA0OEcWkLCn6Dj7
vVmNMi29pkPCUS8eW/fghONhyvl9OKS3tI93lU12ecke20lsLOcbYsU3zJzRfN72+oDo0EerUMjI
6qI0LXB880w0sLFWPScmvg1lcjYFN9oiEi3or0Nktfq2qzfAxhLww57q3n2FNMP6guCDL3RxeZQX
9I1v8uFLjQNXzQjWaMof4cK/hxrjumb8yYU3koP46qZEwDKjqzlga1vr2c9AkVp0BZgfHfXNBCpv
ZbaFmEpQrpynGmScuMluB/RGsBtpr3tZbDmobNWA38ilvqmr71HmLoq6XEwyvUX3ZxcRcxcRREBm
cLpt5KEn8nksETaAf2yCLXomN2HIH8Gehj3hokBGq5eH/N5YNE7yEA8urL/183XS4OcqjcEMPj5N
64/ceRj6HF69QCjBbU08SeJXsDMg6RTTcuDpeaPdu6ST9zYlWya6HbLkcZ0Efyfr8+9FC55He92k
GBt53WLRhmcc2P6bkndeSsA8CWWVbmJKHzt32VXirKrHCZtVvQ5Vf5lFM55CHr72oL5l4GB4QQ6F
g6CPMs3RsUDPygP+dA6tYZJjrgGKVkKWyZ+mkrzYMvYSBP16yEO9dkF6URYISBzhpD/uUSbtouHO
DhgOmOTxLo8KMNocvRU6va1GeQ95ymWpzvHB3wcq2dqKrFSKhOCOtD4+nhkpC/I5AdU1zcF4q1m0
g7QLpu4BxjpDI9+x0Stm9lc90sdZoT0eyjiGdg/x60MJsFSx6FVLTPfxQBdoC3uZaG4gzANvaU61
V9TFRVlDnDO1e6Ax92G4kV3VLWvAJVOY9IumOJK1ZmhieT/5MoTSsBwhT4kcQKAGFD6xl5ZuRI6B
OFBY97SIF2pb8jQio8mL5jPsaDMSLLittkGN03ZO5oDhd+TGBOOtJs+NC3g4GkaY+HHIpU0Eb9aK
PekOV2+r7GxousCbdAfKF1+HmVsvxr4K1owggiBEJ6qIzgw2Ll5cRruWHPUFoYHQp0eXxt1gFF8B
4nwGRLUHwQcr4UDW6FM+ATA4lJEDVi10RHQaeg8KLi8W5oxH6bx0c2yEQd5x/RywdzQuYJrxNSJj
58Mc8CloQF9uE3Le80ep3DvLRjCY1RqUZ+0JUfY+xFwJf0QuX4MwnjHzbcrOy2CtMvcZa0QDUZ17
1wx6UYhiEUrESSbJFTQKFPT8Qrp3oxVPZZeu555cxYGAHBQDDdT/wopdNOK7n514VzTP7aiu6xkP
a4xWRjDUQ+K5OsYXCNnBFtGFdGiAGXXQtde4zhvsr6EBXsSHJB7PQSb0QqIuI0m8UYMZphmoSEmC
llqXwFtuCFC1aoTEQOiSkua6aviySKHy77DuOWI55e5CNc6h7rRfjsErDR2/TWLs2BmEZQFD+gAI
hWENISdyl7YdEwegWRJ70agBopOhvyCR5IzrBB86H596IFRDBp14gdgZkJNH7DJQvYtngy6rV2SA
i2Kaf8s0bj8IEvgqx7RFSDqWhOPSk0ODGvY8WECP8r3Nr2X7ODC6xREvwGgBLWgYEjw2eQ8rzENJ
b1XewRetuKhTfTfGeEgJ+tNSjbuJRut+NNd0wlDlObBN2wg0OQcoJnrKF2E2I5S4hIzvuOa4pbkr
LC4JTaMbkSSrgkeOPzTtuAIvBsY5BbCwJO0XIIrvx7lNQMJOvsSuuRFVdgl57UKn5jJgxQUF25LJ
tXS7m4/XbvqzZwmqMDA9UUaiiWa4wsb8xHjD1EOHdEiKMIIou4X2OvbdSGDxZSs0C9asV4c5hNyK
YKSb8SIR8zkHoRLuaLcZptPI5U8fX9CJ/cWPC1KMiB97TI3wzJO6fkq7uMqDFoBUwB7zboJugyN+
A6XdOSDo2JsDChwJsyOg5EddQX7AoBzWEKMG4FjBuA/vE2zbCwKoH8sGeqhZVmDux8T48ZVS9bO5
DC4VO1BsQDQVFEakyhy3KG/KHgXigYg6YRYDmKJNXX/JaL9kPDlrkdjkxXqFnRdEvUO8yaf8pnOm
gwv+QJ2zC0As97Qr8AWC3JYn56IxoBdAhCbRzinD5CKBes3lPebd9ovU0HSG5ACh/BmD7K0BD37o
waKCPrrW8Pxo21eVUHyYzTXcpJ9CNd4xfisiO3kQI+3dsjsDnIP/QWtoTrCqmbXT8xc5YjKKHrti
kNC5j6uIj+cdsC8EIHi9PmudbxNkCXNwFTr6ognyBdaMHQggSBgFNxzUMNPpZanCXcPG157oVcgg
w0yVenSg16oYeLuthiIK0nkxQhURdc8ZGrTEFIsYzF2wQv34WLRNqx5jwID55iRxgGiraDEauhtq
fGNNvTFt9QRyIXQnCox4QKStubPZtHJGqLa7ZxNkV0w5+5pG+2q4I4JfqCrDeqKhUbht23hlquJ7
nBZXHSwMRCp9QImHDs31AMo/RLBiTt4EzhNQfD8ACaIuycLN6SIb1DaHXOqVFGwVBQnan86B8OnV
FEHvz5zvoQ1XcL1sdYoeKqQ2YYPFP+lBJlF2BCOFXvEa+REN3j8gkxjahfCAht6iRiuya9Ozopn8
LJ98YeRWp98ZJCYwlO28+ehFwVLoPHh1VreQEZbtZQEdCpknIKTdYayTPdit53aQj6DVXbEc5QJm
KVo3mT9MxgUlsN/KGjKIH5/8fwWW/T9E4kJIz5shfSSJ/UTiuoziLIZsp3ixb7GwH3/rTyyMgnuF
uZGDa4E0A4X6+l9YGKXqd8Pgpq8NwE2QYfm/sTDAXZhKhTn2LcEyAg/s31CY+F1R6YJiQjBJ/sny
+i+QsOPU/Peuy2EUuy0FBOToofRm2hlgB1p1ModXoRq2ArCGdpPWTzoFv9BEbGHQplfBTL69eTa/
gJR+nuz+PtvJAqGHJAzjwEz7IEbZ07b9vnADWIY44RVguPsqUp+4s/3Sd/t4Xye7SDLFQNlpPcLf
TEzzEqwFceMMMTukRM93xkQ9yiR0YKEIpA8lYKFXSgU8fIYEpXhWFuRaE5miVqHS+cxL8+dl8u+7
P1mNYGgCYmwTTfuBNnCJsZBOsSZLN8pN7J8kyp84lG8xu/ce8PHUb17nKIIcPi6Mb6H783vNH0Q7
Zz5cWy6dY33d0Cj5ZOU6XvSvPpwTmCICNzZ1dd0jqbROnjNg9RunpwxMjyo6F1EwfMKXPVnL/35q
GAFvb8kNc+zK4mrYw3dnfOhrIxdzWqLSzQu5jErbr+Qo0BLSkExUaLc/Ab1JFkGiIKPg2dSfD2iy
3gZIkoTYOZLcBxMtQ+eybJHV4gagb4wYgGthtbn9+Cv/pQHo8eM7WcvRFuc5j/B1M9aax0CEGdbi
kNx2uJzIQw8VzXCtHfO1bdCzRgt/AJVtHOnrx+f/cZ5fvRvMXG8fWUCbOZBO2e9h/QF4ObpEi/S5
JNMGxr8oC2tfJPFBjNhDjTPo8oPnuijNs+NOHht36Mkp1etBDj6wNugJxdUc5ksGouIMaf7H1/je
WDiBO1tq2jgP8YjQTKzHs4mcN84naNY7hz5NqwKRKxic6fj06ZkJ973cte7lx1d9/Lh/8WBP86nA
zU9BfsNHX+Y3UfYQyk8K1ncG04/AgjfD1hRdmqeO7UHYgtrMvYBzDrT8ALbmzww+3zvD8c/fnCGE
RwgktrhyHl/P83cbx/5onyH9+2SYvvdkji/jzfHdMQ805ltM6NNNWZFFDQ+kj5/5e1d+POObI8ss
tlXNK3eH9u4lyKg3QYydfyfFnaP7z1wX3zvJySQzomCEijcCjdcR1J+jdlVkKbgE+lEhouKTb/6d
yfkH+vrmTnreEdd0AU4yK1/2D10OlRGMNyk8q5rc//hxvbOg/+gzvDnJnCDW0M2Y3qUFiujaQC0G
CwfkhkDOA7sxv+U3H5/ovTd+MoIVB8fHkUDP3Uq1qzmFRE5XIKz9o6Of5k61prNKVTj6gJQWOHJp
u8i0ff744O/MEKeBU0mHYKO5cd2d7JqzSdRfeFUvoWX6pPh47/AntUc/ZCAFxYG7E7Btyti0HQVE
lFX5SWjEe4c/GcrYew+smHD4ohTRhvXoQ4pxAOpMQvWJp/R7pzj++ZuPCBI7HcNkSe4yMDpCYNyg
QXuV/SxD9J3RdpotZW0CtvaAw0ueAKcp+9gLNBheaV0gSpq8fvyW3zvLyZh2ggnGAtXxLAFsEsIG
Bkx9dc0g7vHBQ/rE+v6dMX0aNGXn3tQ8xUnKMod1ST5CnYB01gGAt5V8Qav4s4LrnfF23I68fSf0
SAXWgLJ28KVDxlsIb44UQPLHz+q9g58MZmwy2gjMcbVTmGvPxoRVvnSc4ZOjnzQ5/6rhjnuWn6/d
sWaA+RoOj2cvO+rlmM17GAQ/5PXtCLDhy7CNP3EW/eVbx6lOthhF7oQDQqDxQthUrGGKkUHdDDNM
0EeTdaM/c1j95TSL05yMcdC+2FDMhdrB6YUumJs/gG0IikpwbSN2M1muvUg3n5QdvxyOONnxXt8M
R2vdQKAtAdvLcji3ENH0zph5talWH7/9957ZyXA3WdBwUsXuLmyfC3S8IcVA4+EBErpPTvDLzws3
cPzzNzdAzMB7zFHuzgTzWunwOiPA9z+++PcezskwT5oUbmJx7e7G1C7Koig3IHEtKXfN+p+dgP18
8Qz2Lk1pQ3eHLc/VEPM78GahqrH5J1PIew/nZGCD85vAejBQO8qAykNBBQFRmHzS4n/v6ZwMbMj1
hhCGJmoXt/tZ4qMRdgGVxSel9juj4DQ5LHJEMuSzo3YJEGrWIXJWNXCRCBZQncN7L4Qf5Ms/egmn
0LLTgkyKwF61m4n8EjT1w9jJp9li7fv4+O8MAX0yniMLebmUSu0y97uCjcjQkWU+HqU0tf/xGd55
E/p45jdjAFAyvJR73EEZBca3vAiAgcIlc0TZ/A9PcTz1m1OkqS4V6fGyXdo8MRbwR1rW8a0iXfXJ
GX653LnmlJwgDLHznOAMWXINcz/PyUADYeiIF7D4SspP1ov3XsbJkO4TXlE1GLVrLLRJVfVlHmEt
5jbIHOmdzyrM927lZFgPkYG3K8Ok6uhJAKFtEJaeJGcQEFWRRtMicP5JMYVndjK+YVEZTkJV1R5W
inTdqICveaj52qjUbj/+tk4IHP9eYPXJMA85vCM6IbN9EGF770JhsYJfDUy9gZJEj+UcDI8TsfUh
C/Ie5rgmAbRlCJyfvEHH+sLA7fWTS/k1+OCa0ywwG4BmFMD9bd8UfF7OaLqm6BDbdPbriqHTJeHC
ClMnuBLAh2tuWLlGwJODLrkwh7F3xGUdDDByBbYEfTYsq9w5MiGI0V19SfiQ78qhItD/BM0Snsm2
hprDdfZVX6N1/fHDfGc+PrUm7+zkuKosJxS/1Y0M+9txsncfH/qdOeDUKzwFr8Ht8bB3zbQboJ2s
9MMIRd3HB39n1IiTUVORcp5bV4+7XD1U5de6RXddwqI1aZYfn+C9B3MyYuChzmGAhquv3a68sXVv
tw346p8M+qNw+T/BFdec7soGty7A7UdjdLgCG2NdXQRn8OlY0EXkZ6vS73dmKa/Zlm2hFPSeKr/w
ozP01i+qM3vBNoUvL+Unl/JLX3Ok2ZGT1SCLVA7TQ4E7BeFixRfJSm3JNtzaPfQzu8z/rIr8ZQzH
8UQni0IPOwA92gEWzLxxjpgwc/3A9vE+40mwnVHzQU0A18R7pAVAUwtjl+0Y2m5FJnQKBboy0NQF
/YGDF751yyDFf0GMqzI2rGF/iVjDiAMByHO45E4s24mJ55Bh9whYakAz+2wqfacMOE3pg7P32Bit
m30bcfg+VaCucoigO+dBQtsO0l9RGPwBnJDhBtvkEF18/EH+GmiFOv1kah0K5SD6KJ7gD921j1hc
4Uhax8I9cNb25zDvHlcugSFFE9hoXUewCIVrZvTJvH7Cj/3XpKv1yXLLo3B204rhK1nWS+kR3/Hs
ejhYD326xdfbCB9ttpLfynV6AAFjZxfUTzyA8C/ZMtkVS/x7aS6zw2dxKO/ssvTp4jzrAYJLCm1Z
Me5kVkE49zAFzxXYcEeX85p9yyLrB+bZ/pPMRIhO9cmMIztEfobo9O7C+ODQp0atmuh/OTuv3ciR
LQF+UQJJT76WUzl523ohpG6J3nt+/Ub17gJqjqoK0NPcwVwURabPc07En9NNezgZ/uemlZ+ezDWF
aJo+ivm2bXBHJaAubgJYcnVnUOSbgOr6MLsfHa7s6fI8SJu81oInGZTM+HU567XbQdV/tJjY04W5
9/J4DCmO33EHQRYv54bozBf6fi2xp+tsOMZmMqgNX4g2mJFpTzo6ZWGda54ZXd9HXljJJ7MggF7P
KYw03pclkCZDg7AEwahQ14QBFlalwsxyLlsWZ/C9W6Fd1pToD6q6csiyLbvfVHRdRBw5AlPc9WmT
Ao0h5ep09/j+5akt+XenG5DqaLd1EO+9FqZxrRfGptd0fR8mwMBPP+LYImBNh7c5RBJATLyX5HTW
V50bwsENYktuzJTiwUXqkLc30zutvhIhvF+oeKSLtHygp6j1xksrVijKFG3zefoP0r8fEtNZNhnt
NDUzuhIPe0kSAMnRT+TYDORpSxvDQBFGNrB1IE3He0DHSX7/mevKY3/2pKmAFPph7fNnp0a7FP47
ipkzB+fvO4E9baBgyO2SMng2DKY9E/IxEW/Z8JM7XPr+4W2+HKV8lyhPneWQsFIyWwMQNhckvcZL
ajfb5en2PLb4H2L7X59BNSSZM5qT7v3Si15Tr8mtmeM02QcUhfiV/wTsCiAuQc6gXaEvlCvdAW9q
QW94cg2iZro2Vh9mhkNtNkjh9zM9bipwKY1GtniTw2f188jYQd3QbjMQIy+UDOtbP8e8RkZzPZxZ
CP9G1r6ZrKcfa6hIwfRVSUPM9a26BHW2CvHg5btyme2TDfWmq/DS2hRLaA9nPt6xtp98O4PQg0NN
Xr+rYPNrb4ZyOXYPp9vl+92MbU2XHrhWnqvTrbzySo1IBSuusqSdt+pbj9PULn84LiZ7l8o3G5fi
SsaFBhWtv2bbd27NOZz6vmuPyWnQSlQX/Qnr8os6fwVStnh4vYxmT9bs8j3Yrt6z2SqY3fmLD+TD
CN5Bga6KlZx9gs+fhbPP3dNtPH86/S2/z8OwSFT5t4/L0RlVeFfskSjIfMlvusvoUd0M19HG2ka/
4i36gh+FlHnUoT2/DFmRoMDNEnqholM4pD0n4jrTHs+8x5FP+jd978uPQy+WRuv2/U6lMtZNAUy2
XOKEJeAb8rSEWOvQYxz/rbaUM0vcYX78byM6027oGXYpY8qn93F5rdXJQrSffnbjdOdiPN/PyxTi
/fu5GltWMtCTaG+XGQqLWDUvwfvnZ67hj/36pAtiunDGJsyifVuSmpdZ8TLXGvPMp/l+c+hMO5UR
lV1eK2m252JzpWFrD+JkWVmUdGjXhv3itpR6Uwxyuum/n2mcabfSvZ6rZJJL9p6pz9S4WKbCnmGh
OPPzh83UN8087VhERqxBmLBaynLto+EI9r2+hpw1K8Y/p1/g2EZm6qMFet/XNd9rn+ij8dYBEblo
zVyBHTyKtQH39SWGoL9XBoWEYluPCV/YmOOoVbxoSze7SIsyeT39t3w/t4It+7fTjX7atGlYjrtS
EDYJe/slFFg/dDPYwmfYqZW3ppDizLr0/aeV027SEb+ozDged4lU51kCAANOqstyXlSgIc3hzHT7
/UCV0w6S4SNLkWnbW+FrFC0X0J/gVMJ6BLqb55+nP9yRGz5Kav/9chFmM42KbWtrjtFjposHu0KN
5SmY2ym0njmuufZzrOFD0WwHv3zTFPEA9v3l9OO/H86kL/779MDIqTQdOguaNYCEwRw3oohvT//2
9wNMTgXGVA/lmtlZxrYZrVlBqK5s302RL07/+rHWObzRl4k78mwbKZalb2U0lPOhj1aODJetgDNs
dLk485Rj7zDZjlBd2oTUQBvbovND6FneVWgF+1Sq6ZlOduwB6r+vkQKfUQeryHbQ6NE3UY+gpQs7
OCfhPvbzk8UAClJfG1Qlbiu97OflECqHIrZkljvgBU43xLFHTIZ+SSZ+TTG+vnUVYgVU54Vpu/Dk
3elfP9LMxmSfEdd5Soa9wb1KR55f0/JlMB882ODYZlyH35x+ypEZZWosNt3WgZehHmAL4bIQ/jKF
+Zv575EysFX/OP2QI2NtKi7WlcGQtpY623QUC73aWuP/pV4fzQ499suTUVwMDbnzsBggdfcrzcqX
8LceTv/RRyZ249DqX4YZIdcMqU7nbn21xhB/oFpdqc3SjOWsrX8H1f3pxxzpRMbhzb48JpZRXtdd
B9qwNv1V1BjOA4iUmopxUf7+2SMmQxn2tZ6CkK13vqM/eTacI0C+2CrC4UxI9lgrTIay3XtxwuW5
u83M4UJT+ht3SM60wrH+ORnGWWsrWB96d2uMFGZsLdA0HSAm5zXWjTPD+FhDT4axI+RIrYPjbvXm
Habegn8gW4NpWFFe+9S1T6db4cib/K0S/tLQh/roIXc8ZztqVNx0fXg1RmSMa+FCLYIl2oyffbG/
gIgvzzGpuRnLUGWwacgyRnRezdz23rLxw0rOXCVMyqP+/54YhMK/ndZWcZfEgbS3SolGxBJCvTK8
CHHokESLMbTeikYv9wiBa6R2pksNH/cvSUGZnSvc4CJzVXcdUa2yQEEkF6e/75Fm1CdTAZwN30dy
keyCougWuYhtMvCz/DeQSDKXALhea22iegsnOZvIeaxJJwMr1zKqpCVIQAwdd0O2VCtyjvXHSJi/
gdxWZ/rnkRliqqTtZNc5SW3b274nrdiiVDPKP6z23L30sZeYjDDFDfCqAvHc+p1OEbXarcpKKeeu
xhWHALoGDKtf/ayJJiMt8TXDH4di3AVZtwXDla3rOoqXRe5dgfKhbGikhkgAsjz9uCNvNqVHE3lN
XGyg5jbK3dekJC89k90sRqAGqzb4iAJx5r2OtNBU5xtQH1PA1cx2YCghYyW6vqoDK+BjIks6/S46
I+u/hyo5xVVjnVU0xxq5gNIxTOdiq5jnroWP/fWTgTNGZCBoo2tuSZBsriA/Uj+gJQk9gFLx03/9
98dbvAv/zhddqLXA3ZpqhyHIwy5ahgbFvfCnfA8pEWQYiBqD8nj6Ycfe5/AJv0yAFuYBLwTUs3Xa
4Nk1UriGqvFLGzjo/uwBk2EPtLMdfEpxd33pzZsYSls1R+125lsdPvt3La3+++d7MlFtiMnFjpqd
m7ZQtk0Czl7mL2OvnDmfHJkq/8arv3yhzgzgIGcGBdulPWdang/ovWL2xar62SrKOunO8WiOvcxk
xHttYta1F5U7p053vdEQsyNNg0VCWj9KvbX+U+81lrUWZbZX7touXXbDbRb2uAUqMG9nLn6O9Cf1
8BW/fC0DzGaLobfcKn23oQR/JYpPKeyfzR3Tsq5cZOA3Sy3bNSMmSgviuI3UlktZdpynu+uRNlAP
7/Xl7yd7N9HdXmjbGh9uaNaLKr8d7BCAQT8//YQjcTX5Nx7w5RGAqAHrEbzfNVv9It9HARcSM2Nv
rZO5t0zXKpej7jW1ruVVtuovk+vmzI3zsaaZjMQKskmvQ//c1UhChn49kAYQEfA8/VpH1o9p0ZPH
SpX4stW2eSZuizJCX6FChQzfkHM8Se9cysSRyVGdLMCD30KiAtkMJ6Q1rhK/LnaiGF5yH4iUzdFp
oR2EGzn5fNQwZ+di/UcWlL9N+aXJIGynHVujYjeCCjLDV9c5M7kc+eFpsVKHwgn8a5/uyiDdIbtY
ibxdn26QI/PWtFipcwaUlsmhuf1+bujlMoYhlqELCwVGMlATkADPdOkjiRhyWsBkG1ZlJ4Npb4da
bQ+8Y6S8tt8vIyNV8cE0wb0+EqSzofYtraxGppulxZn3PNLxpkX+pCRCFXMGZZtSZ7Ewk8AASwPA
U2efiS64CSFmD87PVrO/e/wvHSHqE6JDcSV3OG9ntb8LuXJzo5/NnX+DKF9+PA5rTaCgRdHYJGsE
mA9pqG5bLX853SGODJ2/98Nffr4pFATA5eH4r2KgzaCND93a0V4zOCAoH6Px4EDrzkw2R7vEZGV2
+yiAN8o5OuiaZ88y/QWF97BsgvdIs+ZFWEPRBEZRexe+lPqZs9aRKW5a/dS6lqsYyA+3ANbw0OR5
eumWdTN30qw600j/W7XwzZ7j7xt/+Y4AsSOrNxK5azIFqXVQ1Ldy0Bz3emx961dGCh5xXEI24ypV
clAIonFjSBhmTx1NpkuANDX1lmGaqgFsz5T/aGY5APkiXYc6Ej3Thndd9OasUyOxS0Gtbo24jnam
j2KBDL961mmluuAyrVyCC7zpHNRDlg1zJ7CijybG5Zk7TrLP4xjOCkD/JeHrBy0Y7+pC/EIu4K/c
Ir8x7OaPUxrqomhKgBGhHOeUP3cwWhCPFdJ4UV0rmEkJ7bMgWTlVhy0oFyyUfRIvan1MF3WfXPqF
/xD6yhPXq2Lmw32ZgerdRAduGHyxP17Zk60ZUW6q6goJbRQ0Jr7tgU/nTgVZ1w4U7K3pxMEyEO1O
TSNERa0FrpwzYqirFdhWINY5CkLy3H6n8BRBew13VHYfqnmpTuqGHp+01kE6iorh8kDzmSkdKejm
2GvANAp4n51fzMtRvxjL8ibDYtvksTeLdO93Ezqf3dh4BwLPK3678iKwrGIWK2OJ1DYz4S1gq45j
so8rPUrmat4MS6rlk7kY462i17vGbk2gy56+LlJtl+beTSzHZoXtGrhEFVYzbYAWFRqi4ytkv/28
e2kirlhrDnXLIOZ/pZ19qUF/X1jp8JFAv8eEHaKibnEKI/yLRx9wfugLssUTbj4wLPLOlUIIKhaL
otYd2DGwiuLKheLRZ/eRGwK47c2lkxKLLAQNkaotYCa2+gtkz9ivR/sgTeMqXGmB4sHffamM/I8y
ds+JBkxbG7d1Hl65jvqsICRAYlpscMLe9cMhf0m2nx45fIhaFbpvaN7Ltn53Wmrn44DiVdt+HfT6
ljDBtdqzpoWY0OZZI8n/qyCl10WwaoS40FGF4Kvv7jTP+MwSYhYJeTWRf9e1yEw7fbxMh+ze6dqX
tqnQkSSYSJw+NOd5kDyZ1PfOSF7Gr9ts4C6AWg5v9VaucX6ImWlAUSfPjxqWSLyYqPZmTutJqNwI
Xd1UCRcaaoaVFfsbwtOPsYdV1QmQ1fpadd3w5rPE0eDwjFB/fMO7hi27J2+XouncWspRucjJvII7
XeZwPpXHJih3hRDjrIfHP8Mpep9Ug9zKQG1meqqRI6+O2O/qNp/Lmv18HYpVkFbhJoqD9oIIb/Zg
5dUBZhuDFVNlTv1KT2SHG+A5ccFsmRaUeXECced2ih+UujxrZepeuNRNJOKhU7/ryfi7K2GF4N1J
l1lt7PTA+TVk9VraNQCPwR8WgCf+gE7LlrrRbtUievat4TYN3a3H/QUus+Ra5U9ZspA7c9sfNkEU
rMMM6Z/Q9rrd/VLKmrot291XlVnO1Ta8ztTq0tWaTTvYKs64plmRRiRJZcA20SBEmZH61K/4nrs0
6m+IoEPMsk15Ab/zyYWStIv6Rl1TCLgWkk+N0xyvctetelnImZ7Ja6PVNqOCtSMf7YZSA4DI9oE5
ZVuIIl0j9DGBWhp1Af112cO6GnomBRMkcKui2Ys1+9JWyHQxgSmBM5HtmkjdE12RVJ7c4kYFb3Hl
oBdz3Y5kycAr5gMpXmTE6+q2t3WSZ9EIlICWr8RohC/Ej9Zwx1mVdZpWghkvdUUs0cEYS1v3L6Ks
hRNX6ruW2v5FQqDmAcLaxrHkTW1W97aAOyWDZmPpOAi8xnt2e8JDvNvjoNh3DvBFaD0Z3mZvpGoU
2aZpGNhyzVclUe8BaP/phQ8vI9qgvdeBZzD7BNJ8zxMuhZjr6HKd3WyM0H0h7lrMG7c9SNdaizlD
Uyl59O21Y1J8VxXBuNK7FqleWV2pPmpN3c/eK4/SClFH99FIL8W1amGMCT8LV9Nn9Lb7MG6yVUlm
20xN1CctKR+tWD8A06xfY6u/NDrevLAsr62qk7Om7D8TatrnJOp99L5qrZKBEw033u112KI/gmVn
L3PlkANfOteq7VOgJFLcLdC90yAg8IEVZzGK5CKymnDlQibUysHZGpWh4x63ubO0+o0b+PtQyZ5G
J7uWnoTCZw4fUdV/YJJ5H/vq3kBZgoEYipIdvveByC8Un/uHDoeDOnrDnOzVG9HFb22UvOam90Zp
F9s62V2kVbEMQvVPO9ZXrvSe66R5UHxMdjkZl5rEciRHdNNKpsCns9SFIQ4ySEKLi7a1nvrQgAo3
BFsjEMoMomXKsWQkYzvNXnybucKomGbYK185LF9LUCDBReyzrLZhvyUkgGBVydt5GjQ6HD2TAm7P
fDA9/TbL5LjCVuUv2DOZuBzc4TIaWM2MMbwTIkcuhXmGa4OGPUJIRbZubBMLqOIwPgVFznJpqo9R
r3PbM952inXfeyYCoSwx5kWU+gs1QqTg1B4KgZb7rLYQGez/npTyzt7mvQCA7+Uk3rvjIRn0Tg1k
i4xPhQEVjOpcs+M/IgI4giFZnRfewQMcm8qmtzxMd47WzyWEq1nA7DErmBSQ8tgCHzlrZZCh4fSM
g28GJmXRN+mcUzJLnZPuEGuxYCb+JuBnyi65tVzDWVWFry7JYkvWAANbcszN3yzKz8jeb6xAQLXq
WX39wJmpaf9cuZDnG+7cIeW5C6tVb0fkF0hSoxuly38PsksvMiVL4aHXw7yxGmrDfU1bBpwr0Q51
9k0Sl/W6ZQcxL21N3kRliJbUznIoWq4zK+vykvkLtWoVXKledxdExaMOpnkrDMSrLvVRW5uhufA0
BJsGJ68lUm80QLn55NoIB6DVKXInyQREVZtnlIy7w03QhSoo3TLtZ3Ez3MaOW90hSzHA5PnpZgTj
9DtKxTqt+mrvh5nKTiVvVxXIl48UwisIUxHqq1LFWpGNdfZb9YE9dn5bXoqqGp5Jxih2XCgq13kn
rBskAM6zqYinVnTjDbFOw523plpcQLYcNhqm+7lr5k+Nla25jxpWaR85q7BXAQ5GGYUIPV8O6uG4
dxyV4hyRylVWwWr3e6O7b/D4sI005WJ0mAjsvr9NBoNQuVo99RnoPrY5w4YSMmcxiEBZ+zVlQ6ll
N8sw1HGUFRniVPbFfV7rl0pqKOuutT/ItjCWZTO+lXgUZrUTsxcrKm+u1UqzAmT0aMo8pCPl7sp0
TTSs4CYPf5Q5dwVILn+0Qfw1EpI1u+eVa9fGKi0UG/4rDuLML5yV4MZsIVLPWCDdiuZYyNzFYBnG
RdgNrHqtyejNzWBWCQFE1lfKdSoy5TUvOmdvqtD8dZGpc0vz4n1qdsqjUfXeWvcHex5DJr+Cm4Gh
wZL+olDt+C2Jnai+iMomf1YKg7wYgNG4LVrnM63Z1JS6OTCulc8YDPmsiPB2E4/mnROvmtcxmlAz
SDCuW7q7ArJ40HgpPSCy+MPvChVhu+5tKd571yPsSvS/Ymkag/JHS6V2rVvRb27+AwjNg2YcPAJl
Bu67rJgGWyiNQczOWyg5m1YwkxLU4BrAWrTAwvEaCj0FRTj0myq2WGq0lrLGIRZzPaYGHhxPcemE
VLJAwUvWPVFolAgjZD3Vt2ati6/E1UWxbJNSmavFwKwsDTDXyEBWVHi+GE5wmyfZX9Ebe9m45XTF
RhwvF33C17s3q8Gk6439TclZB1BbfaMXjAAmqE3Ul7DZqvq+bjyfBRWMXBxnzSIIi/tIcpjxMlEt
7awL9prBLVzllHdmYGWXXs9VErav33qoOUtRW5BmbQ+qe8xWpMsRnOqueJFJ+Xtw+IvNVn9QwLXN
rBAljj8WzcppkHjFnt0vDOlwWmvdD7x3Gttti/9/rAyramC33SjVQQfMs/2o+sXRNZtXlfeZtI2x
4lXCmTDiDfXHyGIP8rWIrIMF3lflNoyGaD5UbF4T1Yp2VmvXcl7LIF0MIbRSV1KWyZ9Ugdvsw1vH
7TwcvINJdw3q3TBiqBiFjU7N7IKFzTR62bu5nBsONwFZhjavHgtjDSQamr2qlzdM1y5Fz91l2TBR
OaY+sCgVT7AcgCY3fYhANpOoWkk8XREz3EuviZaEMbRV0PafuBApkJE+Nj7TZGA35TM7lvLCdBA1
ZER6r6yUmdY29GYW1MmfPM3i9ehiz/NMmERuW9/3RWdzqSNrk9xl/ZXAV3/dGgqH25GTgMELPjdt
fF8g85mFSO4WlpIebJBgHk0n8ecy5j56cJN5avT3ocREE2t+RVx/jGlQvVvoHToTz0nTWZZCEFfa
Sr3xPZalyrZuDJU52eKYqvYHsK5GtqcV1E+F4952o3uvhUM/79LwwbKMNzPhtIf2smP/L7O7dFR5
aDcEM6Mg7hHk7bsTZ9m8z6XDTJUlMzt2LPjVhblpHc2/CTUhtwjB8I5EeEW6RnwWTfF6iAZe1FAu
wWvKy6ouk1WZlp+9RAsi4/dUc3FPK5m3CPF8/CGnvV3YfHFY01FyRZkS0OMkpF3LOpsP7P7nQsp6
hTCsXRoSM58o82TZ6pSfpyX7B7gryqrFTXOdIq2aeYP6igOsWPhISZakbOnzVHqHThQ+ycoucsCn
iHLQfhtvjRcH60CNwxX2cJU7Zg6uYkTEVJlad0leu1iX8djTH5UnQpn2cwkS+HBDKNemWdtLaskG
9n51BL+BbWhMlP4y6XvSEVUWMIUVa5VrsnpMTU+x5k5JGUaqlPHKxbROL7Pcy4zLlFdNJmyBMFrZ
86DM3H2f+/07xrn20cBYMrdiEsIIHACg7PqsfylLQKUqn/FeqdJ0EfVttUqlH7x4VRjsIdOCwMU3
jna9HC6kOxp3oVv6+9iQ0XrMovyzTBuseXVPYNgYnWSLhSeAvWbrC6WqaZZUxmu7cvKLQgV2OXL1
fuEn3F60XpJvmyhod3Hnm/N4yCxt7Te9M1cqQ92GfpUC0awitm9tbXv5jI3ESIKW0+k/u4Well4e
GrjEF1vs2qpYGC396IcXctNKSsINGNSagHC8oe9j1WlAtPfUcxufp+80j1z4yUMY58tdXCIzIqQO
yax2IbZ53L/YobVS63OAgyPRIHl47Jefl76IaZ263NVsaZhFdq5yX6RySX7imbD7sReYxF9LXfrg
vE1lG3ckuJR6ssnz6Mrvxa+ffaDDZfCXNzAdn6Oso5BF0HEKxnGvwZbumY1/9vOTmBJ2brUC5tgA
ieb+UR+8l9o3dpWDwP70A461wOQaeQi1wC1kUUPm6qE4i32kN/fcp72qong7/YgjMZgpWSccc7cm
F4Fr99C41NmpD674c/qnj9Rkyqk7JStdl8XUcrZlKtc9W9xRWncGTr3Yo0M5WOsyHeCrvFQMoCue
1pyJyHzbrbAoTJq90muMfE5lbbl0D/GGRv5KpaiSI1r3o0wIHnGIO33pWRETHXV3Q7Yb9PyuMbtf
XZKvhd+dmZP+xm/+c83+XxEE+P5AqC0mQstp07WBiHChJX2x8tpSX5q9HqLn60E6i56dPPD/jeom
eHlapZgh/csXeizCLZDg5DLV6uCpikv74XSrHvu4k0knTx2qj9A+bGu3vW7t6oXl35uZo3nm1b+N
aPHmk1knCvME4h2ZUtjYVO7XRLphnnOfYf5nq8pCYy1Frt6ffplvo0I8bDIBqeTzxbk62lsKqvRV
lwfdFnHWIfcA70XaDteWl68Cdlvw+NN4c/qh3w45HjqZNuywVjqnD3Kkw46+CWy/4Cgkwx9+v8mc
kbDH1IQRyi27v8cwzq5H7AHRmL8qGgjyfPw4/RLHmkn5dwAYpY/8rs5QZdbxcxC32wYwCqSrFWe8
zdCOj6cfc+xbTbJCwEWkiVoJyhj8vnit7Va9arIafPPpnz/yFlOGz+FSP+s0j5CZipid89QlvflW
cE9fkm5Outuv0885MmimBJ+gCSJZJ1JuweO9BlZ15bfdTkGF+bMZb0rwcevYYHsbUSDRvkID8C4I
sZhrjnDn0ieOfajJqMdywJREpv/WaO+F+QGxfZ4PrxG2pCw4V8N2bNKbMgVcXObcyijDTgQeQRZL
JOlzoNrjWwJ6Xy6q1C7eM4YOAujmYIrXtZAbxpFct3JGwqB1TWxS/YjgPSM4HZRnu6m4bAtG6Z4p
uv3+KyjT5DQTA7kvPZTIWZCXSCrEGzJWdMrUD/nmos+Up9Pd5ftejwvp38FVATKIEFjUu94jdaGW
SXKTgkA/Eyf+ftJTtMn807nqEKkirndWuFfDD5mpC5Hfe9QiukU6V+TL0PyoVN3EsPXvi4xSDcB2
sIEpCQDfelkLZm1U1R1qAvtMBsSxbzWZiBzqtd0mqNFUc5WnPLrs8n7WCNOppyzJhDL5Yb3o7ss2
WEq1PBNG/346UKbg8aEr0a5SZL2r6n0TkV9V1zOKZ8784cd+fbI3kdqYdw5s6J0jomjdHLJZVaNv
IPmXH6c/zbf7UlOZZqLFGkf/KtTqHUmsT65iYUaTG0WXF2rknEmhODLU1MmE42tF2sZjWu86/Jpe
+Fm3n11+q6mC4h/vzKx5ZCBM09241CbsW0X0Tvyis7xuUbsGG9NU11okM/wolTXzyuImRt54pm2O
vdZkZDexQThW4cvZxMvK7DYVzSKLRoo4H+yk/uF7TQb4aIVOFY8y23Fj8AQEZ1e47hWnFebCghgM
NXSaHv5R2/jcWx0Zg9O8tKxuhpRoG3m0+a8+vK+N59P97FhPngzBzI66KGsYgiJqtqVZrJCg3oRV
f2YjdqQb/yf/zNXRdmZMhH25hvk6Kw0qT/vnWA7L03//ke8yzUKjKEgEjenVu8J+GbhWE+7n6R8+
slQq05wz9nNcvKdZvXO4+TpoyeJZhAZ2bWXtpsS+ZInsqRvqP1bTLNNScEvtLDTbuw50l8tT7puc
4b7M8rvTf86x95wMVtuzBzxWzGetQXA6PVyHnZlpvs+kMpVpzhmwWtW1VVHtcH8Xm5QIxwW8jhGF
UltdKGMjVsowErtj9rkiw4aodtCco28f6X7TlLSmFr1vVjg9Nb/8lXnDOmI3OtOd4uFnn20yTsUY
+PFB1I4YzH0bleBaN8Yz0+exrq3+u/CKfgjsg6h+FznyJevzOwTlAx5DJ1nkXXMmp+7Y95ksvaqq
EtfWknqn2vemuOqMd2c4c4o51qMmIx8BS5e3FSMnp8L9gGRVwj+nP/qRP3oK1+78UfRE2+tdqmYY
ZG7z3pqLn/74ZOkNTJPb1dhn6c1/Fd0mI85hn6ke/9vr/nsloExvE0uZkDeYsaP3XK+fJ4LcETtw
6n2qVdUm9c12bhWhNy8DzwZLaeXXUmu0FWH5YjE0cbuUdmY8FI5+DrZ+pItNbx9NPR0Gl9ln1wM+
77hs1oPfhUGQvG8Xp5vqSCeYXkBaQxuRveHXO61W10lZXkqjP8ej/5v4+d3nPDz0yw2OFWnCGTXW
rI7Dwx+QkIR4o4/qF9K5+Cr6pWVzN5kF7z97k8lIr/SisPOWNynIMlz7Ba4+M86tn22BpxxuUwon
GLlTILf1xraeXC6aT//Zx8bKZIAPqePkYeE3u5E0qTBXMLcbpOicOx0c60GTQW4NAy6+3q13+LNn
euvOFazQqDZWhWxWp9/gb13Bf5tZTu8C1SiGYdHwDLFuV8PcvZBLf54stTVBsu6SerzFON93+/yq
vorX6a36HF17q/jMRkz5u1397vGTCSFiqWI68OOdR6Nr854YczsW1Oxiq2vamYZs5ME3yfpQ+4JK
lLZyyHcgI0VchWZXvJCpYpjzMQqHa8WPin2SBZaGKkwQVeMOsvMXbi6Gbcu/c7WQE0+3O6ddwFJ2
/xgKmRVNWavktSXAYwPTXkVmbVz0MekIAbGJRWIBZkvCQi5HRXHYk9rVNi0ceZUork14WaQ3vVVZ
n1rqD7uyzbWXwfbDla7F+o2nU19oaGSChRgBZ/Hg+LeUexTLyit1yLXUqqxLvUfhm9fNpjAVf0WW
jbEQdhxfm0rqf459W3szwLDJBZfPJPsMUfBQaRkh8lHWEfm5JOUkSulv8NpzH1BWRncTGZp4c0Vp
7dWiVciaSbwFC1H9NFZpsuxsM/wTpLqYGWraPjY9KOaQIq9ZWB0yhrTOmZMvGqGIJd4QpW29U2Kv
3kbt4LEwmmW4sLo4W2Oqcghr5fVewJfIl17vuRdxEbR3RSbcpVpk5nXDZ8MTTYqFNH31Tu+Mcqc1
gwTK2gcx8MHYmRXVEJGCooiLsIpJ9kmkR+plre7kwXZOnMPZBIK8oiIxSC3DdawvR5FV2mxMSvfZ
b7yDBJHMjjVZjGTSNMZBnpPbQ0/lYNZdClXDb0rAMDwkUMY7rSqe3TDP13leO+/S8YZk58e6NiM5
D9zAiM353LA6TFzf9evD+ebL7EkxKwra3qFQfK9d2xf1xljlq+6SLEVxFVzmu2qFLvmm2x9Yj+rO
37pL5+GcA+L7M5ScEuGLDLFmHbLtkOX4Dp7moSlq4FtK8NYO5W2giLfTc8f3y4+c3kRbnUefrpg6
LHQDavVS1Penf/j7aVVOb50zLUAcX5XaVnfSeBeSUon+cgwH0jl1Lbk4/ZDDDPNdC02WnNKuE1U0
ot61iwjeJikBlzDR6nSRhWdmt2OvMdljGnhhbXLEtW0RMjoRdr5XwcE4UFlnzmfHHjBZfqw8GVN/
5JAT0qzBPTk+M5Hdnf48RzrR9MbU50+2DD8Jd2qz77VxTqIcidZiHarRRTgkZ8bJkTeYcs9DskLq
PoNG4NvWHynKQ6L24+AYP9pWyOmFKXmdReaJQ5mJUl0F/8PZl+xGjjPdPpEAUrO2GnNypuehNoJd
VaZGitRI6envybobf/qdTqDRQC+M7qREkYxgxBlauYV/dPTz/FxY/O4qPZqE1cuRd/1+GaQ/a3dA
9vz8w/8uv98szLVwKtIJePHCq3NvUKOb/LlWZhkiLuEUy23GH85iY4s/QU7XikYC0aba8HZ9K6FG
3Ocv9VBsDM1hHzkpaed7fH4EO2HaDBX4EtQFM/Xnx7zw5daaHrSqDHvpNQlBtcOsAXl4dKc/P//0
halda1UXiFRFudjLTtr1qXf6e1crr3y1C6t6LQAwNKIGXqJiO91kPQRmAAtSw56k7aZxs1hUwzXN
HPv702UtPlx3zgD6hMp3AMRv7ewvEKgxmutg91xraXxfnCPmKjn0cqwOa9CyndOiIWeTxT5oUDve
gf6Bm6xOnfwN6B37CVcdnD5amSO1+vn7/H8ZuO+WqP6/0Q2R3aH1MLG9XBRC2uA1fE4EGmtWMLEy
G7ago4xYikPt+Q3IAYCMlyl/hcVhf1s0YK8wTpFxSqO4P8vsJ03dA99pLeQZqtbkM+8QtIQnqueG
nVFRtoJWkm/RzHvW0LhAOB1IecdddMgVpeWxccwadAzWvCndgbJ5KhozqbqS3wzpo2a+A58FEXge
jQCQ5uoXTJoDJpaduRRb2k2RYbQgH+hADz71jgZEURPy8a9iMmnYrvVoYOD206KJi5B04woMpwca
PC3Qi/E5PL+Z99szjLAcXtEECvEREoDfo8WlYYO8S8hiTlhpPjDRAJELi+f6YyxMfy5OabFNxzd9
GXzhYAS4NSMfg+dDkSznOyk4L6IJdDiG+3nhoKzTbj3FwMnRc6gY2UZc9O5Jn94IrN1HHc5kTrZt
mRc5WfvUGXPiTPmTDbvHutV2TsH3gLX6jekgE9RCb5k+gGcvb8byzQFa2SoAL6x21uxU/lAtv5fG
uHOWCYClaVMJa+fk1a0n9XsYDgN4qbpIdjSqxYtHm1AbXL/MFdS1kaTZcNIx+TupcE0EDpWmJURN
jo1+JzvuS/y1F1bgFkvUqJvSfGeq9s9gRENslL7XSwDCsh2vtGgxju3MA6Juh7rwW/uNeBJ2y7af
l/AXVjHMbkpkb26ipOe70tkuUBMqBzOozi9fxnAGCKfyoVFOmGawRNKWg3Tkph31qEBKbNIxaOw0
FoTBChMVwilPchs8nTYL2oGDWJBrUTvvWuMzh0itnz5LmAMXB6FY0IOtWMJg66SXR+j43swfQ+XT
FwVnAgKa3dHofSid3tCNMJ7nvW7hkf1Fh7/4aGYB/UOn4pO2wz5dHhuS9KkW5FhxloY7ws7LD6RM
MiDiZESMFxhL61aQPrf50SoikW7kKeMJFQfl4U4TiEebb+p7MMJaAdxngJ/H61HAwremPCok61kg
tIc+29kyKUassGB5gDCV4negYYVgcqRO0MgjWnRyukMN/8wgMkk0wPcyJdV28WAq/ey8OJ62wZqH
yVRYOG5sJgVTz1AdYGZ2dGxwKF4H/DuzTtlt3mxc71kHf3xnmSF8iVA0DirzZf7UmHolnfrVW1gZ
FWzDaqm2BlD7vkPNuKx3XLvLy7MKW48SqeFbPTZX7DDbp/yZTA/ZcpOeqC39hdOoL4uoqKYEFHz+
1tloys0B/Z2BnVeKzZJlsWE3gWycCNujW3alhKvUtm7uwVn0UH0FTBakX5wM5oBp8ol75OR2UFvJ
Hgg/LGbsOQI84cfUOKKnlU8PTr0ZmlPv5ljzAZjxXXXsZdiAP0SSqn5V1aEBGLPN75YFzjC6jxVX
aCesJ7CrPQ9I33DOE6LFy8b0AljZSz0xgNedo/5+aGBydkATp9pxGhckLiTM+NTHOCbArxZ/ChEa
D5YJ4Z8Nec+WTUsj/q4a9HyC1vbN9/YzxenWhlruO9gv7tFz/uDZShXP4E1ptz08ue1Xph1hWuPa
d4hB6KOMz2DY8PHQDodeBRmLCzdwu61mv0A5i8KWbDTvbRKk5s0C3LK9ANi7aZbtlLWAKN+yJRrF
joCrAIy2g41vw9fbxR9glJcHk+PzRwP8t57DpDrFsZo0QHw5+RHY8MKAu2l/cEH3AHAcrj3YGWEJ
3nc94VtFgDiBh+Nn84sofkn7Lp3aEGjznVPiyO0aH5YHJ0H0rUsAgqxHn4gu4KBY4CI313+19rER
750DAlR6XylcE/W/BCzU4Q9R1FcZtBSoEXioAsD6+6TBP71yXsRUJSUSKlXsafZ3AlBtcttw1N+U
seEo19f6i5H20QS4MWnB1gQxqK370J1uLcAs3OypB4afLm9VLkNX3HAAPCv65LjPvWn6I5eHwbyf
INGams8tB89m25OEoWhRQDPCao5tUwbQ+0IFSeDJaiAgT2YLkDJAeNXC/Eph+gFVrorZ97SPikE2
4w8KC9TLAwLiK2pkvBR+02cBa0lo5Y8DqUHtcDeNBWoJHtzUDqmFtUegCZSDaQwDebAW7OHeGQ81
KSO09kJA3MOUBKh+BJnVB406AY4aztiFnvZut+m2TEEL5onRY5nWMYDEoPoUgJreoyYRAo2de24I
Ra6og3MXWv5gaUUj6Ahnvq2pgF/r4XpAjXujKAK3v1XZFE65iRt+IQJ7rgKRJpw5cW6x3WLjMy9z
6xNTJp33AKrLHg5Ygek8SNcC447sq05Pejbe9bYdSAU11Kk8OON00wBTr9ck9CwQHiy49gIo5UO/
awOtJB80oAc7gw+MU8BhLJ1Drft0IDQ1oNbDzde8POdQc2AsIMYYJNA7N7FRbkAKgylB64u8LkRu
ZyzhymyChvxywa+03M/cfc0qlhBrQvi7N8Y7y/sohOYPM1Db1gSvoKd+gt/byKKeFvgfSxy6DgRp
7whCEyOHlNQHo+F7o7Y2ykaS3qbGJ6F1xADZHrrnim9R1ghbdwQyVrtLTVDClThV/OChHMNwvgED
36Lth5QHeQEK24Hih4amQUvD1H0G1hu1w9kE0yUy3TmBeJrfe9BFWZS+NQvkSS4Ym2+sMCFp0rb3
RT8/kAKUc8+EdUDv6GaA5XSonDQC8itJyzMn3LxzdHzlFnxkPjV+WYs7i75o2AIZ+JRD+zmU7u2g
FwHlImDlTTfdgbQINk4Lyx7wrevh10RZ2I/Zzsva21Q1t6UwX7mLMnnb57c5BNZ6vY/YAjrC2P8p
O/E6gK0H9vvRTat9S1S0VPofiPBvbJDqfSvFgd9m9BX6WzcFZwmo2iHv0s9BjW2Qu+3Oa1PNN4W3
sbL591ANmC1+a0h6pOBGj0Ve4CCp9o7pbkndw9WlcnvfYqaAP4ZAxdNd3jzTRD2R25/MArN0QYIf
uxlml6IPHwvb+Y3/MUsU0ay4ELxL3GUejtCAAo3IwxYWcpF+70JzsiBAq8MGGnU11m/KHM4H06cx
gBFBtGBmlGxGF0lPSVPlUzreVgZ8xzyQD008SpjzPOQgCCGHhVdYVbR/Wn10d0ADaVEpERbKtmnw
DewpRifn08TpXVom2A5ds8lB5gzKugPOXpAthvurJqYH4OdDGT4HpwsOxmeoa++GpLHMqO46IwRv
+plQ3uHod+9gHDaAXOzBt2nByhVDwxNJa45glu1doYuwMYATENSJXC8dE8N2jBusoufGbFgkZK12
DTX+Zgy02jbLuqcWfIIQnt1DqJVIBJldpa/1aOj+6GQE8hlg9ABt/9ug7KhUhzZECayy1do4fhT4
iOgadKFX4VndokYOXAwlzqVur2q6hWAC7uYOWOpytg6yZidI7W0MA0oJdS3BexzNeMaMhe4Aujpu
CX9Sd4kKHExSLiHqintmGbhO1ya88SjlwSC7GEyGoOZjsy1ofTdjz496Gg9w15oKtVHg3W/MwXP2
oiMQCyh0ZwiWBsdeCS5F3C/FznAymHGYxIy86Rz9U7EtZS6DDi3rMG9xnUo9GzlYqZd3kwAVYZRW
e1sSfm+0aczA+Any0kUq2M3DxtPG7GBRgRWUzVa1aa0SRt0L67bmUjsvVk/rTat17qFV7ZlawNwt
qCFsXyiBi0tvwxAee8Jp7+AC0A3RgI7rHnJ/5k64XpaAEZ69AR/BHsuJwNrQ1RBym6lkkI0flB33
lWlyH/4EFSRkQAgxNG7fwGW+B1lZ1jh9eKZ9oAoqfmvaDNoUXNePVk/Af56KAeGrGsNMs6b3ue94
lFo5uHC0sD6E7PKbXOpkI6tOvWWtVZ0QoZZb16vnpAW1HOqhrDlKz3UeKnRB7xX4R/X72IA4i6uG
Asm0Ebb+8vN190KlY20nwsjCiAOkyB6nJthlw6DhBMc9DWSYK4XUC1WJtVcFO1uyo5TSn80YToJV
2xI3lFHVJ0S326pz/ltZde3EAKd5NuUSdeHpjEiulyVcZAfhkCuwuUvztCqoNhWs1eHuBLRQLjZ5
B7YkEvSFW1dKNxeqQs6q5mCURQ0JU8QDlotjpmm73GFXnvxCscZZ1VHNwkSOyRTAIvPRxK6dMDWi
RPwenv/bElrVagqtU96sDWjUIthyaG83HroiV8ByFwpBayVz3Wqw7ifZ7FQN5+KKaWLb5xZJPN7B
Hq3Aldhk3AjI2DQ7GHM3VwTUL0yau5q0FCRmb6qMfN8v9kPVGZ9m426yFq2Nkl5ZsJeGWE2bQpLb
aC2Xuxy5CGJRTwNvbPVHiDnrT4tD5RXY6qWldZ7ZL80aMSk7mzqj2ON95qisFgP3mPG/LtxVi3Oq
5VxmNlbXmEO+1YTqC71S/790bpz//uW5ja7PZ7QVsCW0qY1d+KKHg9eKXVMxyDYUqAQXM3L9/7SG
10r21lhVY8W9Dgb1cj/Le0YhHiavwHH+4bK+qSjaq1dJaxDEUZuq9jWrzE3pVMYHb0bTR0HPiKHR
7TxR3XIih8nFCOaxc7SNqOCPcNZ2dh7hGOy9s7zRUQCAhYCA2kfhGQFwvBMPIEFCrgH5jPPS++45
z0v1y5RnNjFa1nK2d2EDk6FsJea/YGhljyluDY3P4SSwz7pujGmRZkcN8mO53wNyBWGgTtvBpclJ
Sok7AF6k/k0UbMjDDhSId8cmDcBpPSo+C9SNd5ax5C89H8d3dK3FW8UR5nyp1fmNZeAzN1qjQcTE
GZ+6osfNGs1VuTVbmr/+/LG/33lo5/7vaxqVxThkMkYgP3/p9XMO9n7uIGe9//nnv++90XWLw0rz
ebBn6MvUS5GMGaQcSNvt1CgPC1ScfK6UCdpl+fbzaJegLO4qdDSFCYvBBYDftoRSqiMBeu8N78Ug
1YMtAGYcG+eN5sYz85wN4Nc3eZ2hTYfSDQF//edn+P6QpmtDtrY0QHfvJgRH1hQxmKkq7OlovDEj
b4597+U7yXognHPcIUAgSLUrM33hQ659weAekkGNCzPNc560uODqlJyywtmUXn4lMH8f96mz2roK
+q2LoVvlfhgyANFaXFIS1xrqmwmH3ZXpu/Qaq21H5yKHyYEa9+RsDjBxdYB4xzOKtkgyu/Ga6dal
Uc5v+GVz83kAI1kugGl2+gMsqyYU8bwbXFKOOEOu5HqXZmu1s0BNs+y6xhhmz6K5q2Pm6IBsX6Nc
XnqFVVTWeYPkRUdXW3GXoNRWKWg+CWvYsaLNHupBWHc/L+h/FIX/exJSZxWcXdSCRIG7+T4VKdoZ
VtfVgTMPLOj0yQoyp3XDkfdOOIGjD0E1nncJMD4sKpkswkwXdOOxptvrnrXAvshLI4QqCw7LWvoo
UTgBGAXCbCXRUVLQa7Z1s8r5q9rKBVBH1ND8MbztklrODSFYbx0SkdMAyji6QLMOvRfJULbx/v78
rt/nB3SdYbU9maXd9RMkWB5s8tfL9CsIgUs/vEoN0r5VEHvAD9fy3hwePciA/bcnXu1JiLvlqPtA
r5HIY80+Dfea8dSF5WuvNmIqvIrbmQvKqoDjpgtL+nQMW9qFPz/3pZ8///3LDmw1w82Zgd6gtOFg
ghoomok+tOavTMuF3WGvNp+cqlaamVvu62rZjdDqQwajuk/LrYYbq86u2cpcegvjf99Cz0uGPsk0
7gVr7ygqkYJnj7Kyo58n6VI8s1fxbJzt2c6BnNiLiUBA0MQFP5oYFzt09ZyE1gYJ22HMYuYO/OjQ
sbjVR2dJvBTiu9ALd29syJw8//wwl951deBgQxI4QqXd3nI7eHKPN04unkHN/U9XM2qvTpk6L/sB
wnX9vilhqdY+q8VLFD1Z6Hb9/PwXtuDaG0ZCr9uyCXJoZ666YGhb4LL0PHv4+df/KVt/c0quTWEg
8Ig6zQgEShctcbsdt/m+2Rl7G1Aw7tdPbihD2x+jbjse5wf1ND6ZHwT+PX/ZSdum0fOVj3Te9t89
xeo4mHQLLhPQmYAhIoBI2kftooXZQSo0/7Dgz/Hzu1oXdte/v3/ZvK4rIdVjg+WgqQk+QWaJJnhO
STAZRkOxkw3Uv8eSZlCf6zlqYQ0q/qCVfuQ6Zds6m7KEK4Ga92JVaJanXqgZDhTUeQoljmlkd2qx
pidaLGjG2CPMvQfU+3S0IsPRlsa2dzrcCWYDxQEytCe9osZzymBkAVESyj+trk9PHQTQNn0zjTf1
4pWgfblajm/uiDAFLTimTY7SYobOaP1SEG/yQtaj0Ifmk4yNxegOQHRM2zFtUG6ruGG3PidL/VwU
RnaCOge6xj2HrJpdeVHNWBVQVKRuWU6Gk5vm8prI9fc7jnirLaGB3mG5NmB3pneUQ2hDFtz+T8cv
WdN9eTULNZ4xcbhDBfARi5imQRvnyqXiAleFrFm+S69DKAzY3B3gPTmDY8mIMjJP+9Rf8pxsFt4s
76ZhlK/ZoGshBHjQCNNlfW3iLm3184R+WZ8Nug5U71H/0s23waI+XdIrh8gl7oG1CixF1XpOZTnY
YMYg0ehxyatiQ32cuWmHGujmUQ+xilCChBtVmZzDJk21kEOoHuCWaXlStMgTiD2VV4ozlzb8KgLV
Be9nmSJCzNxO4RYIjRyva7UTHJvr2GZQwtEzSCb8vPEvzesqHOWtgUyjwmBGLzaFZb9aab1cOVTo
P8TUd2fXKsDUKFrT0syBl4A7+14TLD0YkNZ56BWzXpeJLXuOkvO2txjuqSirP/O27T7cysnTENA5
MYJ7UVe971lsgCSpy8IJPjoHCUxsJDPI3qJNWCYOgth+8EoSTl2Gdp6zUMgGktQ9jH07D75inbi1
c+gPFb2Uvws6I1fTyDhtVQpUAEG6609EUwe0z7QDn1sjZmXDbqlq+7t5qJ3bM7LpF4eEJaTuICQM
43sKIUKrb+a3rPHa217kVtTJZnoGWw0wpLlt3JemICCSL4okyzK10te6rN2wiRUMSsxeHZmdro4y
A6Q5g0rRe5aS4aErMm/PicxuZ+T84VRDTAm3jmJfpYyfUHFwfW7lI35rhhaS3qYBk6PqAsJR3hZD
ifY98HdJLSFTmc3tO2eiu8v5RCHO7op3c5QySgtjiEHDzqNK79G8RXS+dUWv7ZUre7SeO3M7QJsc
xicu2uGElrHqF/MFetDs3fO4C5xS64QQZjV90kCArxvRf6NT2kJVjjSJZWRNCFPBKWY5goattdNj
DnnioGkXD2e+ie856V4RTfoyR+mUtyH6nlZUpKJ6IAKOK7BJQ0fcdmoMrBXboUBbPm0g0IhkMn/K
UtpEkNPSb73cgdpvqly4KwFZUWlCRAYZXwtvbBKjMZpQIS+MQR/qbomqix3Q8sUJPhBe5MKqK0zh
BR26BdqZ7tSfegWOApWN8Qe+qdVrX6byjyCTjEQ1Dwakg4dracuFCoq5Oss02UoH7LtxbyOF8Icp
AvBkifJTec2Z5dIAqxMN50YNFjaCeUbIHqraSZ7LTS30PplHxwoLYsPOUF3J8i6U/+ga8glF/rnT
HXfYG+YA5V6IqANp1GVbQ0qohlmjiGmnSNRDffSxd4Y0WQaTQ8pT6ZFhmc4mpcg4qgmsj4WaQKcM
GTQnNcY/fj7hvg+5VF+dcIJ6stApeLZkAFTBKUqFflslLctfvAGQvv80irUK7Hz0MuZ13bSHrayP
vh4VaGWWf37+8QvJmbmqcYMl0gLa1UxwWkdnGetwyo9MZaFbXmlDXIjudO2WhpPIIxYu8dAD0NNI
5MvbMPTbFrsno86WDkuUllOo1XRXa/zKoBfi3No9rcna2Ug1hHSjKdWNQ6sSPm05BGEdIMlKRN8I
aOLq/b9N4Xlqv+QPVibdvDELBPkBRz4gp+kDBOJoPM3aGwUYJ/p5mAuLbY1RZhD2nyXI7vAYPJdx
nN3SW69pUV95i0tTtoqntpEVrW4IYOIBGkPoiEdob1MFGXUTSqBXbAwvnR6rpdxBalIB4jvuURAa
ggkyrVDTzhPLMm9zA9AF057ehaN9/jxjFxKQtTuZkeluS3CR2c/9b0XvXPX88+9e2DNrM7JBY7ae
QmZ+3y1nS1J9hHCP3OuLemfDeKWHc+FrG6urGWWsBNzVHvcKKokQpfIh8BuYgBD+/Ar6v9Pjm/zJ
WK1aSJRKKIfNKKnU5sYAAdyrDoNexxZEOiU0CGsOteEDl29GHqXVbwEAVJ6rCJJ5vrHITZNuzBwp
Qf0IZVQ4qSSG+1gWVVKrlzJvIuUKyCa/FP+APN3GMJOutQ7T+JBCmNcuwzM1qK3eM7kDPNxv00QQ
6HFCfDTrY3NktylQcBzsu66Xfko5qn5Awh1Hc5Mjqo3Q0gNecAS1oQQOTrQv4IsECNaA49rQLjXD
Rn4W5CgIxU/f9cTv6joGfHPhO6Uvm6mMHGuTZs6tOz5O7NNqljuHLoEFrf+SbRZgS5dO+aV3SHvs
g+lTuDGcqeJi5oCf/WlMKK3CYGIqIlJVoTcjXUOBUT7V9fTMAQCfnFCpNyjvwMIilzOY7yCPI50S
EXeTqdqpGQBx85kswPg8lo0EOP5NPsOtAXPMAPYAbs/ofK0FrsnWAlWB31jouBAMGy1FD2uuQ3tM
apheAGi+AJUC1PRAHiq9Cua0B478jzRCMRNfpjGtHxgcyABzAeCRo3pNHy0N/w0k6x0tydEe7OVN
2sD0zoHQvHrXCxqjEutr4g4mQ60PLHBdOPhqcWZvKhwGk2/oaBgoKHXvc3vb5EBvQyEb6rhNmDuA
AfaR7TQ+FTfOhMsE0NTsdgbhsAYIrwXLsQXCbKjqQJpRlqGQDsQ6/eism/M9W2Ml4AclMIBWONRQ
DO9IzND8oMWTEI+iHYPagoZ7VoV04YHMc39wUFt+M2uYI2hIesegJbtKHmTb+vV0SNUvrTH8jN9L
PWrOeLclVjO+T/U0ZXvHetALgLA5SJcEN2a0D3zAGVs0+jX164zjJMBamjRwgVzVjQkWTpMPrXlY
Ydz0cKaobsQfs0qq0s9ejcHn3qfQ/tL8LymCydqncgyLzLhy9n974jjwJP7fEAMP78yWlskPpJeb
waxu66Z4tziS6wmNxCtHwvmk/z8nAgZZpXaukNLKhrY5TIEKqxjQ8JDHZuTEICwEbghRaB9VjmRM
2hueaCELfx73+94pxl1dSlPapqauuubQhzBKiT+oPyQSrmZN8Hf0Xw6HoxG8Pz1MfhZhCfm6//Dn
z39SPMTQqwQOYmVo+DVFc9An45DzEVD3obyj+hj//G7fRiD8/iqopkqkBlGqOKAKK971nKK+BZ7u
lSzn0qpYRVP0KFO9H+vyIOynVN+1APtmsjxTQK4siW+DkOOti6AVNitFuaI8DBoa5pU5QNeHAxLn
Qmf7yhAX3mFdCIXqtdNA3r48TNYcjjlk2FUd9e3tNNz+/AkuDbAKpKNr2XbnVuWhYzcDsJIu+Cap
ToMeJmP/bYTzyF/yP0K0sul1vIJFChy4KCAhc0IdBXQFeWWWLqyjNauuRSm6s4uBH1y3uQPCZaPh
jvnz03/bgcY3Pg/55em73pQFtfMCBQ25FaaT1BXyGagcU+AjC8g5NUKPJgPFgp/H+/4+gAFX251B
kTAraVUczNY4oFABcX89AC44pEORlIjfPYr4mgmLL6u48o6X1rH+v+/Yp8PIkfXPe4vPx9oioPr0
G95oyZVX+jatxSuttjltIfbQMPy+e+OcgEcNCwmmQIAUxf9dHOdQj1ngqMCIss014MD3pUWMudr8
81CmVZljzLryvdfqrdzBZcC9BYT8t/EJc4GeBXAtYh8/v+I/ibJvgsP6nujMDmcMOMt9Hy5hGVUx
KC/RuEUL/FSFy+Z35ROs/bB/xxEa9H95goJ9UARpVAXXTqMLntje+iZZO8XY6Nr5M/pWDEJTmEf3
tzAI9LstkCJ+lVxjaF8caXVo0BzXRl3HSDIq723oXoBR6JcB943ACGiEPlrgXgnt55/8bmJXpwen
eutaEyZWV9qxFw6qc2Wc9v2r7YpoggnQlX13YQ+Yq/UC8Pdsp14575H3n0wpnsaxfRjP4KSfV8iF
I2p92SrdWjfcwVH70h39Xv8wimuybJd++bzrvpxQqQFsyeLaag/eNiyXftXm+8+PfGHq13esEYzp
uVjwyFRoW3SRkJWK7tCW4g8KtVElp2tzf2mg1TeG+UsF5aTK2wuQEdGK8o10P5fwqQM91Uk3P7/N
hUC3FtmUwilcjcBpiJQ7pe3zzgUDYT811w7uS5/h/Pcvn6F0gMOTXYffTw/t+FsX177vpQdfBYSx
6zi8fka1N5Gbu0Lspq6JzTQPyms5wKX5X53/8LExOgKC6B72or7n/a5dEZwJPqgOgF3WXKlW/tM/
/GYrG6swgGI/J3aLGWpjcG/mLNDvrK3csCPshvbySYb678qKzVMXe1H/Ud6YPphwPr/J/hpvP6+B
fxJ83z3CepcPReaKzlT7bNvrPsq/B/i+BTzkISgjiQOqJLyd/rixjHlSXwFp/pMr/GbQtSxnXQ6a
29mWglZQF4Hp7Fsb3BR9LfiL5X3ThX3kIm0vQxgBBm5ArvSyLqzHtWm0ge65CaaR2oPQIPu3ETfs
nyfx+9aS461lOheS6b0n8T6l34fgIgSa/1pta7/xT4/R/Tb3P6qYn5SfHN7e55AGB7DS/Pfbc4Q4
X5IK3FTyWAvRE7ryRBd2yD+VpC9bb5Y0F4Scvyr4L3BpNKxXJdBlzq5ptn4PHcErn6PGlxEg6QVl
0hEjLCfngd8CCnDjBCKaY2unH/QNv1L/uxRY/8lNfRlHwLBTq2Zd7cdYO8H0d5/fAe1wUDt5K+Ni
l5+c8JrF74WAp6+OFapPA+xu8BU9ZgXWGEvArDXzyuL7HuaGCVsdKe3IHVCc8OsgfASvKB74oEoG
bpL9KW7Zxhr9+Wjs1T5/gqvSqTuM72Zch01s77OoiGg0RrqvhdfWx6Vt/29nfplWfTQneKYhRE47
cYAV2nFKmsS5x9gPTrIg7bQCmMdGVWJt5+TnXXLBkdxb21tnJmuV3mDJgBUb0gPb87gJnKCNJmz4
/MASEaGy54M6GjHwDa6kSxe+6lp71Fj6HrYB561ADXCdwYqC510N368rb3Vhq62lR4sUEIOlPH/X
3+wZtB7/fJ4Z4XDMN2nyS/pw3opGfwyGUH1C1Xv2gU08FL646a6EcXpeQd+cpv96YV++JTKdQR9y
ZCXCgoUWSze9tkDICh4fxRDCrIDZXazrCuan1tbixYORPl9590sjn+fky8jgE1tjZ2Juz4pvfCu2
bsI2IESG5Q7ZflIGXTiFCqt32LobHonkmu/zpRN3rVZK+DBr2nnkKVjiISp97YAeWmzgnzmagymY
8U+x7cMGXwQekxEKhD70uXy0Vf0K94AmEJt+N/z2fhVH+zeY3+cvg5V3LSZcum79+/uXuVFwfILU
7XndQUzp1D8KMNRf7FvnCUIF0wF+R3+7D3qlZPE9Oszx/p3SXwZzW4eXqYtFaGH5pYkelZuz+B6o
wpv0kB7ghB3CCOQGmgD4DEWkhWnkRoA6xUMAhNKVoHMhvv5bn18eotdg14UESUFF6i3tE3269nbn
A/i7Bb5KkyRQBUUHi8M9qLgKgZXdOzEwMKj49RuxKfGJf2m/QHLOjvAr8qFMu9ce5cYKf17ll15r
lSFBjb+jdovRyzO5MicBABJXZuxSFF1rpI7ZCDNngUViJuknjOLAPUf6M0beZ/fo7puHa0pulzLN
tcKnacBsbFn+LRC+de/Ua3pXH+2dmzR+FsggA7H85BxHfwnQhHjrQdGNtV33iKz3yjl5YRbJ+e9f
Fscgy0LBVlXB2KoM0fMAUO7h5+9zaaeR87L58tP5pDN4CCNF+H+cnUlznLwWhn8RVUICIbbQM7Y7
dieOnQ3lTIxiEDO//r6dla8+01R5k0oWgUbD0dEZnped7Rf1FXmS+/yignDXPie/necJ+YAVb3np
I6528N2bKCWu6YZ4U5hmmx54AhTQrC2FhbAa0RZ5j9IU4SiGZ/9QgIskHhIv3+Vj+S18vfY1++O2
3k18Hwb0DpLiB3ZcGb2F80vXDhpFI6BYNuOW9iifZvgkf/NX6xt9rSGIB9Is6uABmQZqwzOOxso7
P75dif+gQqGgw+cUw6jCZJNEFRQcEYWKfjhA18jYXWnGW4gbCl06yB0g+9lME87Fqkew8oHWSN4A
ZwChhqM545qTxIe0kAcXzL7bg/nx+hDu9YPfrY+EjUK4HYEXV6YSjJF6O1hrkMSP/RihwxgjY5Zl
1mKe6ultGE9E/IrTtfvYx2tA/AfAaMm+5xEmBOk0EBDOENTeAO9xZJvrGZL5w27YxA/V3+wIp+LN
PRVPFAGtq3sYrziHCw6pcDX7EIYpt83ZxPL/NvnoWr9PTuBaHcM7w8Udqd8ae3JHNwX80RxZn6fb
8/XPtf/vySJ0haC8tHnhpNh0nd9sjbO5sYNqNx6hOHseD3xT4cw0TxO+tbifDvLMD+p+jbm4YPuh
ufn/iwXK2aGtSryb75ND/5Xcpxd+RH/KC5ArZyQC1oZ2aVFqhgUNa+hntLENRuGgfu/Rzn/eHr0F
x1PoBcR5WvWoHsOyGc/sPJ2qo+tBmxy+LjlDmvfXyls+jpVjA/3/OBEO8CK/Gl21mV+St+iBnpJD
sTMD48HZGvcl8Kfxk3ooTuHKVe1j5r8j9PLiAQLtwO/ijfHduON7+yU7sEN0EnfJkezqI+TP/ezs
rtiMhWCI0AGZCUAMczLBaJTb8i8DkwWUNtApvlUX58n9UTw0R1x0EUG2H8cTRDR9HqQrm27BDuvQ
zDgGwI1F2HO5i2Zi5M+bBrip7EuKGtRxJt7tCVxYf3qnTyEM6LI4WH9JGae+lbWXxshXXMMFo6in
ucehGFLRj2MwCQZKmUzn40QgMNbV1bByMC+9QjNMLi5U9Qh12wAyqN84dF6KIdnZ+VoucGl0NOel
kgao4lF7HR3xOiq+McN05QBcmF49V81RZFmA74LDDqLdZEx8N3zlAqlyY/Dt6tvt2V04Ov6TsG7C
BhrnDjumNThRg9n8QiEyiluGEcbAXtNaW5oEzQdHIrMNh07gLSXwSISDwnafj93KFlx4up61zqCr
Dt/UZcdIEG+U/TYJ8Vex8vSFEdIT1hGBtP2chMAnjvajcvk+pdMurJ09hHe2tydhQQBS2Ncl8M7x
qFGajDorgx0HRa18O6UNtprN2/ocsQEof7MrorMrG/vKz0RSxHDKEmg7u7jQJJQrv2Jhvel52jZR
AuHGxDkqRauXOZ/aIwCa3SZ3VfSrnM12L8t8zWf52F0WtnZ6UtGUfd1AlHG0uTgYA/LQbsitTRvH
JrhpVnbEl9cvYa4sUCyq7pOnkd6blKAOHY1vmXXktEKhXazy0tiJVKSZb3UjnbY5L0yEXeI2P9pj
lHwBD9Y0d27UZa3XUxBlCHXDalNBkAh5f2hSReDgeJFR5CCJKXvXTU30fHtZLNgWvQggAtiigOyJ
OA6p+wVq2GdS9yuPXtoy11e+W3Blk/AmN2P7yKBEAuoWFIlB8vGMdFyx7EvukZ4i5x0hCVXgDKUz
ym99ULQUCrOn9NBFyFRPEPi+cwoybWpFzJ3ZJXwHGWqGoK05Q/6nyTaW4Oz37YFc2sKa+SlxgKnC
IM4Rcb6neGpfTJHs4vaK03PXQL8Lk6Xny6Mhb4cQwOUjELZn8Pq3JV2T+FqIPQs9D17YNJliswXb
tJcbN/wJwpQXzdExRillNICYhNp4869dmf4QGz5138x08MGKI06xn8HdnJAdVPfCvdB6L9HRVXfP
IZB2xRGyjp5ln1MTzNbia5V/d0IUYzlQ055fbg/9wkLTC7OHnhUiSg3rWI6kvWQgh++6Ni02aPSm
K0yABbtlXWf93VpO0bFDbBFjpZVgtiWXyQGprpo8GT3b/adEXBx0HP//S0yR5aPsbOdYCfPuyifr
OHCJWQxsklhJJy6sUkvbk5Zh15YhHOsoege18iFkVeqptSDEwOYNWCIrr1k6bPQeizThU0Jskx/p
iI5GNNbF/BfrCWs9aFONQIpwJA+qwdypuWs3jCX1pQJ9JfYciqb6Fa9yYV3o4dXWDOfJ6ZUKoEYw
dRVaJO8YiB+3F93CleOfTXq3IvCgui9N1wTerH4co/YKn0YbVz4jxWVwuWGU/wLPecWWLuz8/8RN
S5IUKCoAxxqXg99pWcRPeV5nK9O1tCq0g7Jr7R6EiMkBc7V9VGhTZeOPyTXv8ubt9mAtzMS/EP27
wZpkb9dtL5xj35LAzdPsijYFGdWK/t5+wdIXaNY3BvorjLpcHOdsfrQ5EqgOPydhtwuhy7Iy4wvv
0ItRSGtxNClJccyc1K+ye7cz7nqFalYU/N7+iqVtozcBxIKXhlUNcI8m9NYDO5gxtqVZu0+rLyr/
1UaPJaqi0678VdfZyhVgYW70ghVTcdTKuoV7FDxxX0ZeNk9cWF3kUdwO/tz+sKV3XIf03fyPnBld
OnJxjMxiOIVRjji2jVy7Z0U1Fyujt7BH9FoViEOGaULR72dXwBvL8QXQ3ZX1uzT1mtm8irQORGDq
nVb4EboE8+ScVw9Jl+1vD9DSb9eueCEng8wzNHzIrglyRb5HyfT39qOXfru2uRE0bsMa3VFBA4lF
YLst9wU6BBnIUVW+NRvyKZyGI/RCFQALk47U6PWBUxbwnuyqanio1VpJ24Iz/6/Q+90SMszUbWdR
TUEncu6xot/NJu5IRXEAbQBOtiC/wyh8RcPgWs70Gvz6IPCnV6BAyKvIQ6sxg77snLuoD4uvksUV
CPAQFnpyTcdGCrFrK2TKUsPwkOGtQEF2c7GNO+6sLIyFnaMXpMQWrrDt2LCgc8gLq9RbNk4vkpSX
Ty0OvSrF7QE3yJKBBais+2tCsa7LzKCxyGuchpvbr1j6Am3vQzUks+LQpZDKq/+aFJRUc+rOqLhc
S68v7B29zAStv6QTEHYKBs56iCuM05eRdmsVQQvnvF5cwkYLsFTO66DIhQGXctgBr+f4JHFORXZo
C/F1rsvvnxsqzQr0E5CGgtI6iJwXKGh5fRVMw/PtZy+NkmYGbKsh3ZUPEiSdPDNX7qvKXrGOC86x
XiiSdVFsRJD3vqum4WeYj0+5lAy1wtPrQMKj6eDa+rlv0E75UDRd2MUWO2Zj9RwTgb4lu3u6/eyF
j9BrQCCgXOQmhG2CLo9gTbJ9XsaburH37mBv+fzz9lsWjLFeCSLyWM20UCyo6se4v1Qg8BLnV9ev
9dsszLJe53Ftiu27tOjwfB6eIMbTbBMWrRUsLGzlf8HwdzbY7U1MqJjNwI7SLyZxnhoXJV2Kr1jc
pR9/fe27x7cGGzka0rqgnN1jVLp3rm1sb4/7h7+cC50x6ERpkwBuOyPBcaUqcF+l+UGyNRO09Hht
4wLVogxrtOZAGIr5c9JEO1mAMh0StaZe9eHg4Au0/dtOooH+TaiA7+pBu0PqKw53twfnw0WJR18P
wHfjXs6hKizIngcDJJ0gfkOFvRFJB2T22vj8q2D7z1mKV2g7t3XsMLa7hoK7KB/nxElfoB3lbJM4
K3zDlBWQCvVUer1ZJQcnhRZK0U/5rkvRPz4iMorixGnct3WFIoSO5Syw5rxEPiICZBDdPi0MgisC
AgWuty4yrDtqQpvv9uB8XJLGhX4Cd2jDdw0QKU4wmpB2gQoNuhFs8Piv4HPZeHXGtxLxftJkHkRS
PT4cpeWCv3CmVXkSHQngM/hVfoyvhrFd+VkfFz3iZ13t2LtJaxAbbI1Khqdhsv/UlbGDBghDSBVa
hlwAWzqmR1WLbdSQjTlZBwKBojaz9hUuExkUIm4PzsKi1EmTNRER4rhgPRWq+Eacq0ZTm6984cKq
1GmSgwNCfZGM5mlAh7A9Z7/rLj/3o3sep3ith2fp92uDGPauHJpWVCjnTPoHlZQzpGvCtXjOh0cK
FzrMu+scCLFTXNoTqIpYlZKeEbGTK7GOoEMKfCwh+9vzsDRWmuU0wbgCz5bPgU1rEN5F4jGIQI1Z
skGWcu12uvSS6yC+W3FZaoEb27gzdHPRqZKoARI+9Fw7ziGf48y//SUfuvkYM82SCpoDIBqViBKU
glyQOSoM36wkBJUTaKgeFRHTBTpYzQw1jgGKnBABUSuvXloMmoWNkHgAONskp74LI19U6mfthitd
lUtLQTOxWTmRiM7cRJs2h+lg7mvslmALh3v4eHE+hiubZukbNDtrmRKKIWneBRZ05hOT/oKU38on
LDxaB1NWOIDKfkrJqRzYc62cxotpYW5uT/uHXjYXeptw1I1VIRsCynPTIfyct88sLR9BQN50QFih
sX2AbEWzJsi+cFzrzcGMtJMlp4oEFtq/0LxZbycWvQ5Ot+LIfJyYwOdoS0lFfefklIqThdRqKfm+
6Axfcv5a2O0dAZ2Np+42xfFqFOnbMMx7W7a7Yfx9ezAXFpueb53LrA/DcRInt7+U8ruM+Mbm8JWh
3SPHTwVX8YnaSpvR6ZWFs7JOdQbOQyMt455nTotW5DZZWRQL36HnXM1+GEpoFfPTwN1jlSN7h9T3
kGwdhsN0zelcWAt66nXg3VQbuc1PbMy3UcR+5SL/YRvp2iGwYDX1tCtidVaWiCQ8ARME7BUsFvjW
gNl78lONSBytx/9vl0kiqGsWUQj5wHNRCQ/UmP2IniSQyzekWcsfL42TdsTQGqp2PeusU9G+MI6W
8+vepO6K7V2a6qvReXe2tKojVpo3/ORYigTEmFDOGMb0FfMwHlIFuTQH/NHt7f3xcVESRkw7ZGo3
AayrmsrAdEANgTTvth8U1HBcqzhA/lHkoILHaKmSKfSlZcg9Shq5VbMF2aOWoUTw9u9YGFK9A8ee
OWQlVIoDQBX7YQbXghf0V92ugawXzlI9/922yBB0OGJPqKmls+8WtjgMJC42mbLKvVs1bJv0uYUe
f4f9QpVJv//Ud+lp2T5VWQF2fRlw4gBbAcknaAP25RrbYWHY9CZl0cdQZ88aErDehRLQEdExL3VW
CrsWHq6nWOMch/Rc4OFm/sOcn4rmV7O2T5cefT373q1xB+lbCN045ukKD/Aa1FS5TEB1DsX/t8d9
wdToedC0iwk6jCGOh85QyHsNR6sr0GfmyBea2Gtu+XVHfnCT0zOhbYjana4rsKgyI0b8ZTi2c7iS
ilh69nXk3o0QsTuT9ViyJ6tt72QGRKGkKymuBQOjJz7DiBuDJDY79XFXtt6YAQ+GwFT2NHFZ+n3e
I9tNuzWS8NJUawbGjoUjiOjcU8ggWAZqTiYJ+nPXlCGWJlpzL1AXTc0YNSInaoS1D3H76G6OBBrA
ejXts4rmKxt5adA0r7VsyihHiy5Bwy9qzaMfoq/3sbjEYPa0Vrn73KrVHAmweIvOYh07xUlIHubI
rTcm5MAOVm+Mu94Cxun2exbmRE/fOWp2irizrlJc7cUJoztEE3ZQEF7pQlx6vLa77QRIVgc6goEb
v/Xsra1BNElWXO+lZ1/n592+oEllNaqyyyC20v7IZSLuTAb1Q6Me1g7gha2nk7sa0eLc6ZsySDt6
4Ve93DH5cnvgF1arnpebWacQ8DFUENP6VQ6Q0RW5e09RT76hAJGtbPClMdI8CCpCUZAIPj2zoRMe
ubhndyj3SVdW6dLjtR3NoEXsxiLCuTBm84+JDD2Q2jjn/EnU0ffPDZS2rXElyfp27sxTVULUmPVQ
qxX9qYrJ75LTlTr+pcnQtjSoubakUL8OajX7fTFvaoTY7PqNZ2p7+yuWRkrbz8jFSKMS/0QC5zME
AVNvrtovFa9WSnEWnq+ne4okL7KhLqZTZrHvtMXFELUR96B3P9/+/QtXUT3hg+7vRjgJT4ICiRhS
T7vRcEJv7CG3OteIAFrp9qrwsjJaC/tObyiewf9KEhudl3No3iUsh54SXdl3H1eNI0SoracwarJK
zG4dCGLWewA501PZ5GO6pYVM77toTHNvli4kjPDJufLt2eqDWrTmNoQ6kAQANzUy8OMy57myWmhs
TCmfoZnZZ/ngAbCdPratqvoNqv4juam6GTCTNp8+t1L/xWPfGb02igazolDtgGCasU3L5GWkEviB
GZCWeI2ys7CY9KwPMEulaEtzhA9cfKvU4CvIrocICN5eSwu7TU/3QFhXULNi4yk1+2YXk6Q91CZn
2+iqeZoJK15xnJY+Qzsg7ITNZAjHBnFYyDsL8iDAnh9tteIU//u9Hzh9euJnbrswrOB0nIYhPQ6D
sy1qG4DNN5Nlfj7dFUye0ckKaRXHz2boekN0dqTP8QiZqP4pHWrg/H4YZM2X+7gRiAu9s7cfyzCD
TNd4MrpCbaIqV4dBFPSLAk77AJvZbUgRds/uHKKExmqTAthHOu5MJ8yPIaJ8j7K12i3Lq3AzOMCi
K4PIneNAinpoKT0WyPq/3F4A1wn4YOD01GidTZkAZW88hQOzAiJz+QA5x+ZgNCEYVWgA3gKNqVZc
kIWXEW2/W45Iw3BK+0DIeJ9dOd4QwzHwVdz4OtOVQ2rpJdoBksLHbEOZQFxKFQ+mbEofV2fhzQp0
Em5GJwl9+dtjt7SotRO9jKaGqdgeT3n1Gs6VL4zJy6JPoYWwhrQD3c5mKfOakFNYtb9QAXWu+k/e
IfViPUOiRDcuHURKafM4hm3i9Xm0I518vT0wH3ct4rdrc+Cw9uo1U3JqoXArnfEoh2GfpzbiPZAq
NcvOjyszGIHO9KwMmvO3X7tkzLSDvW7NroPkK5DKmR1kA3Tlmi/CanaGsdbgunAY6q3O3DBFOWdd
EphGtJtbEShqrByGC6c60dxziuJ6aY4uP+XU2jWuC1zf98x6YnDT3ST2YjPyPzVK5Lpv3h1bBbHd
YhwAniZlAXhNFg2oSew4OPWgukNKNF75oIXdQa6z9O498+xkVQe5glOSyXLjJrLd2pUChNYQn1Nh
RIHz/78iq4iKowY+gU2Vx5XYUwJHyFqTyFj6Am1/D3NfhTIFLJjzSxh9a8JdgoTO7VlYera2u9kM
GWVod3VB6iZkU5cRMEE5eyBhwlfm+eMFRXUlOpPOg9GNyFgkQqBxYnhNONCuSZS+TIa7GW3IOOPW
vHIAf2x0qZ5JBBlzbLoRXruc5FZmht+6M64f+akuba8wV7yVpbdo880mbO9RkDlw0m+m0wLU/YvN
P2boP6h4zYh8PDFU1wUOK7MgeWtIxDzL08QFuhgbM/c6u10ZqqV50WbeqCHLI0o2B0n4UFnurm9H
z3G+uu60aSHgXnSfOmypLhFsF2WduFQS1H9HgIY45T5LIcrj1MGcpQGK9j5196e6XjCZXFVPKKU/
jWgr8jIrfG4d6xTZ6Ni6vVWWBkwz60WdudnYQChHgQteWdObVeT9Szhc28jLptiYObQQvSnP1tBe
H1t5qicSzSwxZhLWJMjK+Tuzy+eJmrvb37KwunTd2CHJcmaRGJqxpYtKUaeQ930dz5cJh9fhc6/Q
7PtsQ15pdhJxytOu36k8/8nnsNkpC/Iin3uDZtmdIu2gWWrMAVfITsbSerbn6msMSYCVFyzMuN4R
K2wAqMOaO6cytd9S0j0UJX2U1VVkj8k76rQ/ZcVXbMrHOQiqJ3YhL8utGlDEEw2p7YWRfEjc4j5K
O6DT2wN0ah/rpo88G11xt0dv6eO0/d8X6GfhkKA7uQJo6fiYqR8hOUS26yFY6k2k+ORSo/9/ONKp
q8u5QqwaWRwvxSdU1Z96+qSZ1FO4MolFWGaMnJJ8vifllSo4nUNjrbZ5wdLryVsX+nkI0eQkSCjZ
oMI1xgRAqsewybEEUB1wdJSn3J6PhS2pJ3GRa4v7aK4Rqx6ZtXFN0aB7DTDeZODNypQvfI2ewlUF
LaAyNTRBVn3JHOYjF70lgIdBXie0zU++RNv3sWhJqey2CUYLt812eLRKek8jdQRM/rWTas0cf9wD
wqmezg2h3uMSFtFT3KRfsjQ8GB10+6xLYuS+JSFIW1WHKUe3do1uI7v6nFnT+0BNNDerIQuTAJ3O
d03BvidDXvhulK9Ry5cmSfP2IKtlgGQxjackvmdzeC7MPfSgwHLpIcK3xrFYqDOkemYXEsSGBPC7
DOiP9gVghhNIHd3eDMLBa3/yr9aFn6Mv5A6EnMMlv4+/JT9vr/KPUcaYNc0cVLMrjdbCi8ljdTyX
lX+GMOaRl/7ZPMRwPgN55L3XdN4JrCHf/HPh3y/Z5ZLuw5X1uWD39KQrycrMjks1nsqqDwqXvg0R
KuwhSvbIq2HTZCLb0NZcAzYsvU1zGirWzZR3SF0DsubP8x9L3NUgNefhJRtafwzjFS97YdXo6Vho
s0vmGLILCudXkyp/oukmtNMdwhxeb6y9ZcEj0Xtfx7yt+gwNkZCahzzg5ProY9nfXhgL5k/PyRpp
nLpNQSSckWnDKxNNA9WR8GnFO1yYBz0bK4oi6iFtIsH1+90UOcr+IH/c/eTizujNQ0ajldNu4RjX
W1OzxBx5nF8/A3Z7N8xiE1agLIx9fhfNOMN7CH+gYKPcxrAfnzs59JRtWSMVBbULGXCL7bu23qY9
/Sac9nMWT29RRTY+6uqQVQGZqye3YOd2Tk+hsJ5uT/zSmtIMQgHecBIZYxV0iElaBd1B8HJlMpbW
lBb+MVjTWTKZKqS55hgt1pBniI3siZLJWdl2Sz9e297WYECMyDKwIcppx3LlgRKy8uiF4BXV87D5
kLGkiJsuyJPu0Y0t5MhJ7bmt2OSDOkrWHSdr3GVMPvXhcLw9GQvLV++rjEpIX7stQg1thpqRFtJ8
hKD9eWY7pzGPSkJ+JFTRprVLubJ4r876fwO/VO+qbCbu8imD1BI+VnmIokA+MnzreyCkVlsCPhY5
4VRP2hqAiZG2wEKYTWA8oZQERbKYQfEXddO+6gzzri2L4eA4Ezs5tcMO2WDXB3AooiMh0HGuXdXu
BxTwoYA9Mn7GHaFe5NrJvTV0nZ93sr2QgnbfeyNND1diuqeckBwhNZhvS44C/TqFUJ4do5V8BhrM
U2PCn2yHFI+3p21hoeupvqHglSuzqgiill1bFQ/OyI9xwlZCBUuP11ySEanQyYlNGUATeKPm8KDC
+L4y6pVturCJ9NSekSijHsMQuHSoTA6ymfyeQKH49tAsrC89t2dC2BJd224b9IV6pH27KUgaQ/Op
eEI1yEqIY+kDNDuDhvwJgw3x32Zi+6FyIKUyfrv985eGXjMwyM3LXs7mEMzGV+rG3oyLGl3TdFh4
uJ7US5rRiOZplPBl00tLnLs+HS5qFTS0MCx6PcNUGLmy3Rj6kfUsLpbZ0RyOXRmujPqCy8O0VWlR
c+JlNedA4oNp0hL7EkVpENLsYiTxQ9H0n8Jtwnqw/7/BioxPlZrQsNvTL3VebxvVrTg9CyOkpz1R
aiUIDGseGHPNDooZE4S17LXqp6WnXwfuXeQ7G/PCFcCDBmnUHKBX9Wo3/ZrZZv/upR8Zbu3cNlRT
ZwA7qEClnbwoxvnDEKbA+NThND3Nsh96j6qW7Zva7DJPlUOzKyh1X7HX6aUFoLC6SwEKOLW4xp1L
iyVPgwux8o2ZTewtQgtFtemsGYTfGOV61r8r1mGoa/qttDNS+MIUIG3PNWg5hRov4O5P7cbto1p5
LuQRGr9qSMyvSgPdIUeXX+y50u6fmC2jx8p1Cj91rkrPKFwgUDGRLhAibWyi5aSGWgF6smW8M6yi
8hn0i3/kCGf9SNxOPveF3XxHB3r5O3Sr8hny1cazmlm+US1Uur1eus1uBi9+M5Bh3MaRIU/MNuo7
McJtJlNqPzhzZd0l5SDB5afo9ocgcu+I7dTahVco6rYb23aZ5TeoCMWvAXfgb22zDMWpZe4XKFa+
A2u8hpRCIUE8SlxU6fVSsW8ijMlT0sXT19yh5gbKJsnBFe4Lc/oaffhZ/6cw4+q+bC13r1BJ8UVm
8wXNMN8HNvUnh4HbPCp3AtgetQQkYsaGRt2RuKi+72ZkYUOcln6IgcA/c8OrFWTrlcvYLnOTHAqf
6DSXafmQE/ultOfIg3P0eO3h3HJ3eCKxEwMHRtQOLYbs3sxsBExdyLjXRQXskDI3FZCKftybYgPj
L31Bwx+cAw0HgaSrBiJwpiIDOXVqZLmdY/SWGdBF38I1+W4U0LwD2PA+5rMBf17km9ZiD7Mlpn2R
JqEnpao3EehKkPNLJ69RyvHxf3qPREO3McxoAOSuRuGyISA+UoH73Nn/PtD4M7cFKvoMUGwGNzkl
o+W8qDG2vbSxWwSzUYpc9CBPQhi6QeNFZicPNAbAjSfiS1737TYsjXDPhYFe98T8jcCU/JE6cXRy
8yTfV3KMBr9WozgnhjlfaIOpGUtuoMDFlg9zYZWHIrH6PSHRn1RaZB+16cMYWmdZoZyndI3HuIU0
dGJFmU8mq9jTyFbwzqJsH9UIVqF629k3Dek9UWDdCGq7uW+6A/qeIAmOkqmO5FvLhfL4kMkn1vB7
TEfjl2Iq72dV8fz66O+laVx4xsbDJI3mi5MRaB7FkXUyyq5SPvS4f2W1jHaTS6SXIfn81pPxpTHi
6jjlgn5LZpmiGgiZEbAm3K3JahRJYvNZftqZFRyxWj0aEJf2iWo7v4X+/KbpIe1Yd+58iC0QA3IX
upWdaTWbyWrnYzOONiS++Pciy3HLTXrmzf38zMrIhr7LFD1NEoUwzK3nE+PQa2SRzPbKLdGOW88m
Crny700/GHtaoKs4Tsr8ksIE+bLn+EPErY+KbwgaDcmfsg6fDLdsDrQSid8hc+w5aO9BhXhU+qZd
PU9h/cqzmh9CZUKPHEEVX9GGerZdOffTFBZHlo0R5qYet0pZyYlzpyb7dpa172a249tIRt+NtWk9
45Csd7zs8k0xGmAVR4gC2gqFD0XouCdHTtA1MU2ohE/RFwgTpbUnK5iQrLQggxoZrDxldZ/cCxQj
bTkT1s8hBs17qnvA1EwTNZCsVFsc98V9x5LhDZJ4M65aWX6KnZ4BNWrR+d6cZPoIAZOOogknRwNW
G5kd9jxl+wLRtk13FR81nOFvPKYU8DV8M3xk6cOMOz61gClC5St0xHtl/JqEm4P9UWTbSQHDOKi0
BbEStTaZn06JfbEGlRcHOxT9QwK8XQRlx6o6g9yVXkaTQmVZulm5h7h7uGHVHD+3KC/bxmXeohsM
Jg/WqN23FuaT8dH40/SGWfrdPMRoNK0o+SpnClY8oezQ247x1vB4bP1uouyrVHbFPchtWLFfoJ7z
wLiZV9sYMDpo7pZGcVc2nOws+C4I7FnQoHStqP/CWh6lHnO4E/klTSvEVcIBbJ6hcQvlO2nEznEs
3R/EGc2ft52/Bd+VaX6lG2OBOiMtAkG/TtUdATCzR0TYntcyy0sv0LzLjru5aXQ4mKr6a56+yvQh
tkqPlOaK873gYOpkkNBucHCCOYSNRw4GOi+3Jmwv0H3qc/lrdIr9v48TF9f2qnmWEE6efYoA3sT+
5FG5vT0BC1Gj//QOl7aTImDYBWGWT6B3x7vahmS9NbzmtvnWsUh4rAcj7/bbFmZDb3NJFYlFasjh
lHf2cO6dOXrClE+b0TTEt9BNPoVJ5VQvUnPtMEsn83rfmtq7OGy/irL//alP0AvOYuAXzaKWVdDS
4Rdaa5+HSp0cpEnn+JNBHR1WNg2OiRNNQF3cLuv7YZyyr+hyCYO+4tlKxGvhZqGXPKUKlY5zkw3B
ELWQDpSbOIbej/kDeCOvsr7fHqqFvfGf4qcQx0kTOX0w89/YhFC/zTdo/t/cfvpCIEevfBJlaiAq
yHJEBNzzYLevOYv+Kmj6wtBbG+hbH5savOc8XIlALN01NEtidkjHTHU8BOkweBGqCSn7dvtLFp6s
1zqluMZUDCX3QQHhZjf83hrPn3uwZjq6vBeNyl2Yjnzc8GLYjvBeP/do7eaFcjxrnlBvFAz1w4yy
NsLWruwLNkKvZopmgrPHbgY04v8AS8O3pi/1EPuoe/+cydZrmSjInF0fDTLoifWXI1fhWdz5jZbf
p9tDs7Awde2KyLXCdh6SIZDNzzD5Szv2VVnA0ufT+V+JNCm8tvlc0TjV1SxohiruTmBVQjvG4xDs
bsjKZyzsXr2ElIaAIUy1jTLw9s7mUJsFep693R6ipTnWjn3TIUoUiL2ivIiWlecU01R5SVhZlpc4
aP2UVal2t1+1cMDpghVJZzYJxW05GM3m0qYgsov+qYnm/YwLlGE6J2FHaw1x/xoD/hsxQOTt/8/q
zBh4NsyqCSrptvd2bUz3pvU/zq6jyU5eif4iqpAEEtoCN48nOMyMvVE5gshBxF//zv1WNm+4VM12
7AKuQqvVfQKa60GPS+wLUJh20HVPo62rNJx6XlR+Ir3mIaoNHKZs3NlJYBURBjtNM3OICtDqRrRZ
aFj1Q/pdo9zx0NsGPva9zcs4SNiMuwOvuT47eZsLXPLdLS7W20GJLO0wtFU6cVoP/YXMkJOH70AZ
8cfbU/L2BiFL34tMsiGNI4pHxzZAX/10cAhY0JTpByAO0LVMQY2WyM2rusk2Nv3bK44s/TA0A0Gq
iQCIjscKSOiOPVLHBuiEw1sscjeSqbUxu26lv8pRXg+tmZpMPYLi75F+bcUGpn/tude///XcdiRs
6PGpEFu6F8U5Tn7dnoi15y7Kfo6IJCpyXX9Jx+9V/6udtgxJ1x5M//3guommZGR4cGV9SMo0iONy
Yx7fjkoQVf33yTRSkUCxSZ75jPuJU7a7MhU/5vZ9GgBkaVKhwVmKxigyF9F8jtWMau4UNGUR3h7w
lVW4NKeoux44OolVmPVud1fQeGcVEGCvaNIHbGYbyd3KGC0NKWJd1Y6cm/4iO6m+yDQXl6lqrWOv
qbsRVd/OH8nShaJwYmvAzaq/oBh4bjG7PZCb8fC9zdywV++S8eTEuw7jX+veVLElOo1AkQ11aMhX
W/24PQ//QSHeCNTeYqfiuaMuG/QzBtPqz7jk6jsgkMmpUpV19FBXiXxGsOE6j8A/pCvox5m08rVN
yIgKTQN2iFsnQZIq89A3SRNmrQu7wEjlBxtKTMd0tqEhUGd8T2prDqp8Kj/H2rEgjz3ok4kjsa+0
1x76RpqgnN3BzyC2uuuk9vbGQWkqgoWBXwwpPdFewba8z4oP2tHmqR0wr5WKo0DVTrkr2jG6Z6J2
r7QitE1RkwarpLX2E62570kIJQx1WR+p7dlPumDjzi7GFHVJswXqWtnqS8WwItZNWuvInJu8NkEG
qZ6jZc/l6fZErfB7yFItTDNZ8L5BJCF5J469l3cHndfpbrbJtSgcjbAiY/mw07B8hzFUU++rqdeh
6+TViZAZNU5aFeGM9rvvQP+9gJ9jbgXxaMEoVnDnHhIc08a3rozEUq+olN1s22rEtqPDZy2nu5L0
n28Pw9qjF/EUSrl55QBQfslaNR9tNtBzWpktcP+bTxf/xyGhjkDn0O7IpWEs5EgmeOdtXBPejBN4
9OLS1FCSwlzBIRe71PaT7CIZZl78zZEDOcLJGDaiDVTJbg/SyruW16h8tqRJO9RADTVx4OgC0KD+
kMcNjCQ62IvwZCt6IPz8X/C4svf/DUtdqlUBB0VyKSv+jcTpB5aiLBNTR28ccmu/5Pr3v+KeLSot
jfIgYzqrsDQPWRojBUvCyEWTyE7fNzfLi1YJ0Z6IzBPYQcP4QbUo9FGSnVI+Hpoh/ihtLvz3Tcwi
2M5gEiQmZzbIpw9CNWFMUhS372f3ayu36JUra3h56UqMVWZ8kM2lJMld2XnHuOk29vWbNwhM9yJL
ipWd4ztd+9Iha/XdxKpDbVwU/Mh3lmh0A2ML9qCZ8546A1632Oum0j11YkMwWvSDsjN0PNqX903E
InnqczG3xQyNvprUJkSRL5hVGvvlQI+VJo9WQ7++70WLbc94GpfFDLm7vI9YODCa7IkldVCNcbWr
4+SblxVb1bK3p0cs71xYWdLrm6y5sMn5U5qp3AkyPko5nkwJB7N2pL7RpbWxlt/MrYRYXotKVkPX
U0D3NGFdeYSCwXwSFupMUr1PfwGvWOz+sY0xdLm0L6qZ7PtUifwky01t7jdTUDx9kVONqIa6mUSw
l0X1qa9atG64frLz+JN0p9+3p39tkBYbvvCGEVgnl1wce7pEXvcpz+kvGU/vuQ7hJ1xjwF/hMWqL
qouzgVxZI7shhkUjTNDe9+WLvW4nE7MaFzExqaHUgp4cGX4U/VY+uzb2i61NNamTmWHxFOUHy9Fh
htqTnf+euj+3v/7tIAhj338Hpu8ghjhGDTDOLf0yquROdu4GeWNtShc7up+mvIslxZQaGtCp/mTS
+NDpaAO8ujIyy4tR1ceqEi1QeRqwAYLELumOA6QeL1le2sdY6HwjmK+9aHF2lzxzpawbSNPrGsYG
qKP0ASTJRWilozqDLrJpQ3yd1P/PEsTyiqSBCTBRDUZeP7T5KWqmfgwmAGMDNEWLnQti+R5d8+lP
m0/WfTJ3c1A0TY3+3GDiR8Z753GicOEN0iSuzmaA2rjlWNSvkOM/lFxOXRDJ0U58g6akDJoWLlN+
NBG6pXa7MlJLoiFJqcyQWpsLeoleIPK23wPHFoVuNsAGum2ijZW19p5FsGh6VMh4M9qX3I2ebBDA
0IEcIz8j3k9Yj268ZOWQWHINhYgme54ZBO2T0wQYyNxWPjpP+zgfcRmCWEW2kVSt/ZpFAHFM6soK
3eELWDrfjFefr/A8X7fTnwSL7PY2X3vHIozInnpVNHYNjvGvDZoR4Nx75E9UbLHO1gZrEUZYUamm
ll59aWYeWHMEeYrX3Bn8Asp3iv1ptkTpVmLK8nqfNFE7iRl7MbV5mLsGkAcTP7C2+HF7nP7TB35r
Cy6WlsmayPGcYr4oMUxQ9Wq14L5JWz2FqkUy7Se0+QMvyPQHj4Ck9tF4q/aFbNSdO0z9kc7N6NPB
7ndjJrqzV42/PdmID4NoxqBlluOXPHYCnRODLh3X39GuSL93senvLeGO3yKOKQFDsJjAzun+w0ZJ
gGFaGCz6hM2jb2P/nrlS9UmUpNsVtuJPQ2fyZ4CR8ruaSgg2VyZ9cez82hdHayvt6iF0skTv+sSi
ItAyyw85yV8MLdxLidxhT6uKHkY5uuemy+wdtZ0qAJhGHgb88D2K4SqYZpQsitakAQMgJ7hWlEOn
NMXHemYJ8ymUY/f53IsPRSflfgDG4ORCKfrQALcWgN+KHhgEwZ50Onm7ppwHwAXiBBbGVexmUwBg
WVGdaqhEfpiHVj/VcaoLH3qGLrAdY9/8vD27K4edWJxIac+ZY5VIZvsCTctSkq+w3dgC/608fElM
zSInb/r+CoisH9z+GcHbv/3Vb1/txJKW6mYCJlGY1EvUGj/33FMlX0BL9RP+E9trf/sla1+/yCDt
aNR11dXm4qQW3HVohSTP22pvrezapUGrgQR63Y09KqRuT0PgU5UfVS4al8ROdu/7/sW+zVpIDgEp
yi6eiD4bUFJ97m41W1f831Hj+TdJyjMXMvLtVTieZvmdVWu2a0D/CCExDotq2o/HJiHmWEXQrClb
e3iMZS7CRlf5N7ez6levIdNZSsk2Jmsl2i79CKBLlrQCwoAXnTrHBjSxeWxxYhS695MEGahbj40/
6i0X3/9a/G8FxcUJ1cL7s209y76MHFWRhHbAw5Ce8u+8Mt0O+qD9oVdAd2b1NP3KdGzvIig97uy8
T/Zz6UKJkcv5+fZEr/32xUlWTU2BrBI5UmlVZwrjTb+zzLM32nuP8ToYSsv2jdiSC1vZFstSZWsJ
O4Y2EmT/dAFIau1P81bDY+VIXpYpGSrITjNixw2j9W2Ovk6J52sIsHt04yxb+falvH5viDdVDs7K
YVL3Ttt+Fo4Mb0/C2qOvk/PXdaqMWQIXZLhCwRzqayrox+wqCHf72SvBYimNwR0e50ONID1Z4nOR
cuKrZHyBW+4W+3DlBUv97r50qqTBoXWxCoXCK8ikSfmTC7bFwZVvZ/F8sUJdYrcmIXy6lN6wa6fv
uDBfsowHKXvudLJDOT/I0noj7q3GpkXmpbUxPYt7dgHw+q7q0BQnulSQC63Tky6d31ad3Sun+A1p
sn3vuT+qsQUWhZrZZ1kS+0TWn27P28p6XrLCmzkCSWLAh8A84jek93cqdV7rfvgpjLNxi1+ZuSUb
XGZFyRpWupe5A31wsP1qyv243qI0rBy0SyZ4wh07irmhl8xWT70zP2WF9aOQ/DTV1RV4vnVNWglh
S1FvMzZDzanTXUxvTtSwE6sGuHQ6rxC0/FgP6mWELuvtSVnZqEs6eJ9zS6OC5lw0qe5i3C79rt8y
SF6Z8CXpG+i/pDQRd9Dm739bZRnaIwSSDKCj07TBZll7xfVn/RVnCqE6b7Bi92o7tSuj2h/rbu/O
SBs3q3NvMwqFWJK+bdoaMwPLfqlALDBZ6Tf2oRLXgaoCpwQ0LHnmgvrwc9uYk7UftYgPgvAyEZUF
QbdZs8CbWBNUyvtEvWHfMPP59sSvvWQRFq52n5AawFZJqukTydB+LJk+ukYTXAC2vKrXNswin45I
DRT5DLbLSIhGG0iCStqiFgPkQZiN5QuIIxvV4ZV1vGRyV8Oce97oUNwvk0d0XH8U3NpiCq/8iiV/
G/SE2iuzFN5mmXuhasCVJvnOJxN4jfpUl96Xd83IksttBDy1XNgunXHHFCEseQDuruW485rags2W
yA+33/O2BIQQS1a3S/MKOppoarWyrQ65DZnWhjf2CwWJAt7MWYFLZENPScaqcOAq8o09eQEIHOzj
7S9Ym6xr+P5r12pcFaFCg5rlRL0wKrrXZACA7fazV2LnktbNp2FiVSrsC3xOn+xaHp1EnwvVfByE
PpjM+zPZW83ZldNmSfG24HzW4BifLyazH2BCuwfa6ITr7MYoraQJziIMlEDhNwVD3Vh5GjUmG22i
WkE7IN6lZQy/DdsuQjMpVBwkC983eIugAOD5SIEVmC9TR9QHbaR3F6Hg9KrHKIESIwPbh8d9XAQQ
A+Vbncm3EW5CLF3loOUPjc22qS9AJPW7JhPkUTfd/EhjEj9zAPi+pRAz3Q0yzh8zJH2BHVf9ve0l
xREgyFmDVCXALQKyA2r0Fr3Mkjs+HL3s+4ZUTciJco5qqN17D0zNUxPD/cFJ8EOBDiysjRrd2lpY
RLq4kwPouBNiRG11odt5FFqvin/FtQ8oltuzs/KOJbU9Zw5EMTntLnGECh0MS+8TpZMg1fVGRXNl
Xy557LzUpBddk15yBgGqmNznGchM7/v4a3D9a8+D4USbqRMWoHi/LIy9DaNz+i4+gxD/x1RPB/gH
0QQ6HimohyhgR3kX9vmP25++NiyLcNVB6LIHnHe46Kj7rbV1SVplNs76tWdf//7XsFSoXUWtJdWZ
4NPv53aYd5Zttuxd10I9Y/8+vuUszvLW1RdXeOrgdZSGaG3aKO9CNqDRROO2DsrWF0C74ruRtf3B
QucihKv58PH24K0cnoz++wWmzt04nql1rrsfhhs/ItYu1znaCpFPqm53+y0rUX/J+WFD4cLJ3k0v
LO3uWZL/EoN0oMRQdsBodNfDy7zY6ElvLOa11y12+zTK2Wlkp86z/C4NGIjeE+V0J7n0SRY9Fe1W
2Xxlyy+pQG4iSuZVeFFTsdepBd6K80fPWFs3jZUscEkEsnrXE46DFL3IrFPCuy8ahi1DboW2mTcy
s7VXLDY+rezBaTyTXjJvgh64Az117ecJmIrZ1r1sZRMtKUDUGy1FBHUuTT2yYDB5+aIS4v26vbbW
nr7Y/jlpjeLoj5wFNeDPduS1Z+b37WevnPH/HYl/bf8GpjmjaqElAPZ3DCKLij/B2Cv+eVUUPtiZ
PX6UYHs/guTnfZjLAQC+2+99W3JbiKV6hBiqdIbC4HihXasPLWnkCVJ6IEG7bQz+tWkC9GbbfVp7
xZ0H2tYeYBQLEted8GucwweJtH7PXY8NPnwg2yNjeb4rAMCGCVURbcV1Kq9h4o3Kor1YPVXCC1W2
KrmQjgNKWUxtWHqKBYha0dOYuB+9Cf4n8Vh8UU5dBiVSg12bUXB6aaUOUpLhzm6v4tGWWyVHAFVe
4iliQcys5xGNSNys0b7JUvvOKSbiw2kwB9EZSkeKTW4YKedPnaB84DrNlVpaYotk8UXFkxeiAkVR
WoBTZ9Sy7zHEUUA56H84QwSl+0S6r8zYVZjWJguGhHFfJG4Wwju3hN2cgdj9QG079muH8h3+kwgq
4xQQ+vN+z1AlsRGbQVksPVlBu4IUQTuDi00nOQZjLKedU8PiBwSHxM/KRp8zXY4HWGD8ye0OYqe9
F++btlB7l7V5EAkIdVFbcnCueZ8HMClRgAj04/ARQFv342hZ4N/2nip6f0gnkQWTNbCjm0Pxy3dn
OX2BG1LeBl2LzBq069lqcQuugViqe8t9aJTFwOmmbqt3DU+Gz8AUSgj/M1d8TacCNcvO1eK1FIYE
cZLKV1hz1y/wBuDfGmMgcSBBRgjZtTJtZHtKrdT2HVCP9yVlYq9w0obA03Zg29ncl1WNSivQU0Ge
G8A0gScDzdj2cDsKuzYavqZdi1lMoPhj8twZA1yp9GurXRucCcMvTRYrVMCnDIz4iDThDO7Vz04M
zcFq5Xh0XO4e4nqKTzkAjMckm5tdLwGTsVxrPKHADxZ13IgHzkt1P+sKTIOuTnh757YEOggOm7Ab
WG/tc2VXfiqm6anRGQrQnh73Mm7Lfe+2LKAte2F2rAM392SQuXUUygipPRtnaIN1qrmD504dQi6X
BtaYt8Ou1D3K6IRZ9sHVPRyRtcfBX2pyZ5pCWF8l7U4SIpJ9USUy3RNqyTzoCpXdqYnNpxmQhDqc
SMlfxFDEMNnJy4/QooKnLWQkdlWVcsxNjB58pjn70XJRHGXMsyd3Lkv8+8yqEyTBae/XmKxdG7dQ
th+L6KxQJ/3Eu9E8IZR4992cVwH0SiDKAetTkP9oX4CHbhhhzyBJO0+SGZqFgrjxpcbW2YskCRSK
AEfIA3o+h+7CR1eJ6iepu64P+SRUkBv3Jy/m5E4YmNzCX6wDJIF2/YNSTXNQcJbYxYLKXUrzeFdB
sOGZiD6dEYZAnwZHO9kPuMZ8HquUPDfouHwV/TQ7fote3y5GudDswDurTkxBBSy2vA7dWZXNz14O
PI1TW+hzZlnshJYNVyJnommAgF2iNds9waka5maE5XvqwoVsAIYB6wGAnGg3wKH8ubGK7DjPsT7H
hFfBFEPZIknTbxHCpVt59+NgN/4APdGdpdGq8BzLgLg9JH5DAbgox7g9UfR8A7cWXoCakBviHKow
qFBrTYXGDFjCT6b0gxocdYDuALwmVfEFPjIwO1JuHcRljmphZw7Etngoeo2cWGcvGJThS2qV7plg
74ajmF7jqGRwDBxKX4/eC6BcBThCif2jK2v7WVJgBnnZ43JV6tCMFZrMCR/8ESF1PxRpfnZtGfmA
UBPoT0ABu0/q+gn6280fL53wryKN7sSccETKLn29fYCtJUaLtLKL3dyV0eRckPV/t3O4xc7GfVSx
7N6XmC+tFbo5gmyDydTZAfzlsa/oHI5SD/uNz19Ji5f2IyMrE5o3eryQYWZQ8OcjRGwyIsIsG9mr
C6RKaGY9HjLdwJDEHeYs8MzEjtasol3NoPnkq2co3jo+6sTwTIHySfYnmRwaEJVOO7DsisJ3PR3D
jaXxgh44zX0WZeOBSm5/bFpmLl3UdLtR7Xrgy++HaC4OscnMj1QBNpRPfRHajZWdmtTMx6GzoNhV
1FX1GmmHfO10mjxFnuve8dRyTk0ypAjpML2K4aTc+FnR8AP1YKE9jkgvdtCqsO94O0oBkAzvnnLb
Kk49iXpgXLmtXtGhkHuTeNbDXKpq04dxZY0shZoYm4GpFdUExlA9IRw2pznz/EyxsKJuCB2xZ9YV
aBWop9HLPzE2NT6rIVAyR+wzh8MqhrV8uT3fK0nwUrIoHy1qTemkzpk4VvZdbqUBIQ/U8K187nqh
eyNPWrLTr2bFxBs965xP7cVq230/Q7DLZjTAARQmuj6PQGEI2h8Y9iqJOeogj61V/bj9+1aW85LB
3pGU22ass8tcq0vWdSTI7O4oIBDpcq/zUapyN/bl2kguLsxNPHvjmKAaPyr762jyx6mAXvnglj7M
I7Y0oNZesrg2VxbS2SHS0UWQ34z/grhdkNCHYot6sbYwF8GLuL09zcwbLsgO+h3v4F3ZlnCygtrG
p9vzsfaGRSFP9HnRDuMgzz3Wm3pKx0+z+86lvLj7KtBcBMgJ6hxl9JylJKhxl0v6p5p8vP3tK2tp
ybmICumOgqFSVNDyU2TFv6yi/6jEs9bAb3Z0q2Swcq37P8aF0DWgAniNA8zJByL1HJQRGT7f/hFr
T1+sIF4gh5JeIs+WIEhNs5M36o3xWWtILdH8bdQYSB6hKDBSa9/X6YGp4s6yoc07za8RjeHelz3L
Evk4zq/3bTt7saA6j6Etbs/W2Z4fWvvVqetDn/yGDs/GgfifsuAbAez/ONUZbicxypkXyHWqDyB3
dMrvK/halnM8H1jHpxBuverLjMtAFrLOxh3ASLB7Lbc/NUU/70zB89dCq/xclkh3E49Zh9LN587v
7Co/wc41+Ti2ZXWAgXkcGMnpu3IRvkSNRdPcQ/tn8M4RggTL5ANT+mSLdHd7Kb29l9Ek+7eC1tTF
7OGCDkHADlJRjodWSe3maHEm3uN73iCWrJ2UW3U/aWCVwZaHoNOwy8pPfFOjeCWYLrURCkf2ZZZn
qM3FIyyIP1YCzQs4vQxbPqJvD5BY8nSkNLbTaW6dSdscCzJC5I20Pyt33NjLbwckvmSDtEqnVCSt
c7EY9W3zK+0BYvxexK8p3xKo+I8k+v/LHzedfyc5YqSgFsuKixQju9ftUH0xkEjbmbI0uF7PQ3ZW
cqqPyqHRZ00Gb58pqwsaRZH4dSU7pR0MECw+DrsC+g0PbmplHyICaGkYDbQKbdsWtj96w/AVN3a6
TyvQmyByBu8aX5iR3FveZH124ma+qyRp7r0YpQcJOC3U98S8bw0H/W00496pm/Sezmr6lA9lClEv
OAUdYmHbO6cbXsyU0k99Bxf11rW7C/oU9evs1ZYEkdfzEn+sCqQfJS6AdzSqxwflDukO4sv2bhwt
eW5nOf4Y+QTWm2Quuavg1wpYDHpfkeV8hRsUP0qQ717czuZnOcPXUHSZ2JUxCq4gWdu7vEV3T04g
xA4MIhBDViqAS1sTxvYUHWcSFYeaDNVJt7N1hLZXAjVx0VU7jxX8zuHMHNFQg2AW9tudA0Wk3Nfk
Kv/ImgHjkTN3PjiZp/aRk9IP3uSKNry9Bd8+L7hYxNfIdKPtJo13zpXccad/ksl4etejl9yfrhiF
pgIdnRlmxIEqXfpkG6qPt5/+9uaD7PC/C7fu4sKZayu9eD11g6loLbgJuH/SWVnvAvVweX3z3zVS
zYwCg+Mq0j6GMOYOkuo3S7ZKjCuVUL5k/lAnmk1CBYbnAffx+HF4nr5TWAp+0F/GJ+sbffVeh8/m
yXwARm7jBH87InK5SA5YPqLNX2YSB4b5OFn0g2NNd0oULwmJN1p5a9OySDHL2mn7ktveGX4yEJDr
oeJHVbfrunwjKK69YLFg+7SVZNQ49JR6sd0+SOYqjNLBv72qVrbDUjKhhLRlOtSjd06qkfulMwyh
Lest+5OVpy+ZQZAfdFVVlfI8EBpEKejeqCHf/vCVqV3qJJQdXBDADPDOE6KGpz9cGfkerpI6djfe
sJL+8SUJCCoBwxD1A26uInNCrfUfMcAYohE/ozJ6zQobir7QtI6mr10EGNz7ftdim/MIYXCGQOLZ
mzocgtS6L2fIULK47sN8GNqNNHPlqF1C2adK1qmJjXemVfkTJT1f80+5HQec5LAjEe3h9q9ZWwCL
kNLbUe/VsBmAUA+EF1GKnT7FrhVvBNyVrbFEX0O6oJ3ciHUX9NPHEPXMyM9p9quwtriQa4tsET+S
FkOP83y8dDT9jqL7pTDAbIoa2g2seL49RGs/gv4bdQUcX7N+wkJ24ErsNndWdm8PP28/e+37F7GD
paaByoIDwRXoIQMkP1UBGgIwK81ZhLJolW2lVSvLaQmhjhJbw0unci4KYq5Qc3hqvelDeeWfTMNp
mrP97d+zMlZLIDWk0YVnDDZHCX7W9MxydEicT+979iIxlA386z00Bs65lwfVNO+S0fHr+uX201c2
whJLXYxTXxUW9c51nn3oOP0B4bgN+uXaoFwn/69ju9CmiOwy987tf1Yh4OAJVcgwn8xWrF17w/Xv
f72hHyPIuzDiXKBVdqQ83jlxfzBiC8O+9vjrmP31eFMRFhOGsdHJKSlfi+z3bL0P4gns+L/PprYe
SRon3tl2bPURPoXzuRaK3ZkWkp9eMqjw9vyu7DSx2MW4J5SAbiENoN1VeEij/QXtPtdH7fW30u7G
W1ZGil+3318jFVMRu6ZD1I6oOcwy+VSW1bGdhg2Q78ouXrKDUmOgRE2QwmTsj4VLTw8fTwqxmY5/
Z2qLH7T2ksViSkVaZ8LLgUmEqLkP/e5fg+2UgSbuMbHQauwH9eX2nKyN1mJdwSs676/61Jde/Gq8
z23xLd6qOv0HmXvjGrmkLhA+kKZErebSv6KK33yVL6hnW7nP79jkK7+6tz+P3z5VT17kzxsB6vrZ
b71yscQE+MRD3uOVuUmB7/hTbymUrc3I4pSYEruBijzK9ykxB2mpzs+LyPJRBIIBEVB/pbK2wGnX
YPrWb1jUNCfuzrzJOExjWmDIU3Ac/eGKIBeigkVe0UJHDhZf8CPa2DArY7bkKViqKWtK8NM4nEkf
47riB/AKsj+3F9jKwC1pCk1kNVD2iaPLVPwRXgT1Jygtti4sap/RGXjfvW/JUcj0oIbEQhnYgYQw
ieuQIJc21ffbP2FtgBaHR8S8rtTCSS48QtO05I+sj59uP3ptdBYb3Zpnk1pX2xFtksTvivkwIjQ2
LagPTJRPMyyub79o7Tdc//5XVLR4ztBjj8bL7Ln9IWnc4oRGcPPrfU9fnCBz3MBYqqAYf4purc77
eySwSXj74Sshamk3NzIraz2nSi8xPPSaAkTM5idIjht3ibWBWWxsVUnFUWmS547CgqSMvB2FwNnu
fZ++2MoZ1b03prK+dBWAwaKGt1QbFNFGsFs5T5c0Aww6eDJgg5xzeT/Juz6t/Uw/FdmPd338kmmQ
AZXjYPt65179mEgFJAAk5re0mVaGfckvGPueaZkgk4QSOlAwFXQCRRrc/vC1cVnsV1eOkzspW56d
/kuCKgB4bEHG70sU8d/3guWuHSrXOMRV5y4jeyXASVc2xC7a9kWqdEtrc+UY+D/ugHGsmOTXa6FR
fZB584yyanwZ0/ob9NE+F1b/SNvm5fYvWpuOxQYGRMeNBwTqC+HOPhvzA5n5+yLPkjmQzKZKC1kA
HEGL0LtWInAd3YKMrsQGZ7F7q86bk4q36iw7OG5MRexHsHH3oetxeN/ALHYwhOO7xo2VOoOH9AoL
iEs10o2BWcFD8yWEPuPwskgn6Z0Bqfjct+S7HbNjN3o/LRt2JFRbGrK41ckryJ9rJSfU4p110iW2
Phn7pk89F/e4muwjr7gHyu9guux9NQd2Pe3+OmzssSODYCAPpaIH+A7Cmeh7VZ583/ZbAuwZs71o
6FGhR6kP5P8sYNlvG+dCSr7cnvSVU3npelUpBy47Ue2dedWfHFr8zl5K1wqKsT7omMYbP2OFDAs1
h3+HSUDaoiEtkWdFq/jCaJ++lLKIP5dxA8HxOEZJq8sq+Hh4FpBpmjthqRKAYAidgsgI92uBVtkO
TDm1UaddXZGLMDDNloHliIPagZc/6Eg/kAYGJIWevhqwYXzi1KHtlbvalDvjJCevVhsJ3ErIXgLz
kV81kojrcdC/TFXmO4qi4fqDvg+hhXv4v0NtWVUl4IkxX1zSPc4zoEzKBuyS8o08biUO/eda+PeK
d7N5YDlMXtCd8wn0rUtHA3MpNpbKyuOXyPu2BHvV7ZHf6vwFGi9+kz/HzvtC/xJ176aJtluw1MDq
MuOpsKroOAJysnFdXvvyRSgoAfWiXocvn+WDDVBxZkv40DgbC/badX7jqrTE2nOexECIFaidJwMU
HKxx3A0ZaWHWA3soxDbnYLvTcG6thp+NXbdbmrBrv+r697+mm0pRtY3D5blhDW7/WRjNzzPpN/KX
tacv4oJKcdePBvQbTPpFk/g448afyi2Bv5XgtgTbe1GqytKrp4vq7eRJw9vgCKVM/dHpWxm4wygO
QvHx+XYkXdnX/wEs/hooVavRLm0EFHf+H2dn1hwprkThX6QIEALEK1C7t/bufiHsXkAsQqwS+vX3
VD/11O1yRfhlJsYRU1QJLanMk995KcDJ9vsg7qANDUTzxQl2srI5lOC9no61SvhoJWHY3UfWewPT
ffni2juJAJaysUHlIvOGbp4UDh+J26t1by4VGc5EXqe6QFV2RWSOtQwpu7UOIOjn5OeXBv9U59cv
RU1b0qKYyGsWB5XB+dGt3QDupfNFKO2ZN3zaL1m4mk2ei/EfgWdr2nfN33P/ipfuheE/9/nHv/81
gzo6CavRd7TP5ne/Qadh16TDKBPAoi8stzObyKlckJC8qiyQlAdSPSl4//bVW04fqHNXOTfudLuI
Sw1wZ9b1nzjgr59SGLosY28FekJ1MhsKxlab39sMhsmfv/BzDzg5vilF5/zgVfaQw7Q9GSK7U1Qc
JqbfP//8c3OV/vdd0CIXZZfjlC7UuDxWfUi2jsq6r5XW/wQlfw1P5VVRqXHV348L3dYLlDNN3m1s
fQlYeOZCdYpqFk09AEQ0loeo27YeqH8V2iKyTU5bdBBH8MA0X5tQp5pBHcKiDnKwEiU37ZXxkWnx
KmCagYoJGVWc8Sq8nge5HIgvuw/qL+OFG8WZrf1URThGXa3Qjo3wrQJ4GuQ224wrSI92SAsE4vHz
SXBmkp02QS2tBPhM4iGwTolHtwBnTWzr4os3ulP5F+8HGOH53KCvla5GamEPCQNJyzaff/sz28mp
/qtdBsOImXHncvoXjl6LvCgOtCufwP+7EJSce8Rx9fw1j9Gs43A9cNwe6GMb3IwSZHZs7/RS9fvc
CzhZ5ej1gkOeKO1BF3ArDWbzMfL8tSzD1deG6GSV11jbMGnDjo4rXKxm2GRf+/p9giT4888/d+85
lW/acNH9CLD/IZeluy+oP97UHtrV5OiMNz5v8ys+VVHK8tK/iiqb72GhHiW0mparfMoAacCZuQpy
xS5cPs4Qw/zTGjmbwDsulwUCjxqdjrhcjruxxI2Y1I2EfE/y67EehtRZtLfuI7SpOALG5iabwZcW
eL05Kj+X1N5n9thT6WldHJ31AuxScz3/AMkzEWV/KWz992eDA/vfmenqMgejJqCHBagGoGEhaWiL
/O3z1/rvaemfigb7qvMLjxX2MFfkzS/mD/QYvTSLuLC3nfv4k4sEqycTdTByR7IEjp8dxFHFa+Nc
FF4dw8X/v0n4p8ox68OaSAMEcmCNzj5a6jRvAXptnuqgqdq1ajlFAnTy2wdHN+8F53w1FjaMUc4M
nr42fscf/te2wbK+ICMxWNYRqWL0FZhV08KInAA6+fD5I/69M6HL/r+PqNBhXynlh/vpKAqAGU4I
79rMXgXhhbPhzANO5WtZx8BcH3m4B4U9qdRmgVrG5a/58KWtFRbK//0BUhdAAxQEpSpHjbtAkyad
SA0JkIe+i4kHxYVQ5NxCOdkCo4AA3gWHwn1D/UPjRo9Q+718/g7+3LP+NdNOLixt5/fHiYTsNGys
t9DhNKlvQxARe+YvtzxwgqtqMvI+q4tgJUSj1rADGq+V8W2sueNueagqNNIOaBHUPPsxMbEk0lVz
H1cNWm/h2ltezcZ3tmErXZL0ZMEwUTb0l0LyfwdSaKv+71vIFnSG6xFvwUS33HhxaZ49J4rBM9nP
w0cuL+Xxzyx5fvIWZD/gLWAVHpApXeAwXS+o4zdAfU6FTT9/G+d+ysnLEEPQSALZ1R7t0jkYpRNq
BsDmTOKtd+qj+udlcJoLk/fczzm5SJa29uYqGuwhMNF2Nmj3zqaUut4FicuZtXeq+8lJO86TrO0B
Rr51vEArgLyoydHI2h060Xz7fMDOPOVUCwm4Jm3RLcj3vdPBBPg5Gn6rAfhfqy5EB5SdG6eTU6rL
msV3OVyAaFT0qe8JFEWtI4E0RrvPr34IyIMDVRuIymhNlQmyPuhGB9drV8+V+h4xi1yq2Flj6abx
6++2iej1EBJvEyFXHCQZH6aDkAM0QKSGbi0m2hcumFZqhMFgPeBWkHdeexO0xFy1mZNvIFnnb5Ez
0dR3q+qxCkS+DqIhXwt476zRbpiveDRzdGJ3boYuetFVca8cfBc/a5K2zs1jhgzkB/Q7bxbIuWfP
MA/3TJ6hFj7P2v7uZCSuTC+cm6yK5oRxmJYuMPa+mhhTa0TEPB6oqba58dtN5eXuW996KhEOL9Js
IuUWAYPahkv/w20Gvg7Him48aoetcejPygKAiqxYG8+2rXaTJN+nkJlvcxuatQdq1AOIKC/Z3LFV
Tir5u5VZjtZ60q68PjK3Xivw380Cg95sAasxmDCIQ54D9l4s5N2raxSuwXddib7tAXQBDdwGGbjM
YbGkDZpdIKl3eAKagX6YavodygbgHWg4XDN0cW/RDdykRE5yh5sxGtCXUSShcBYwnIMlcVXzE8zl
PDXuBFzLHJZQC9kKbdJHfYdjAR3QLQPswadyX3dhi7qJHJBgimbIHpPGLtFtsbQ4IvxhchI1lBEc
7mHlibQFgFWNZmgkqN8ZIq7U8wcGXaeGjXaCrCiqSOCRbou2W17KHDp8b/b8XeBNJGaKdmukyj0S
t7Jo1tbxo3vGGuLGvGDDbUWQv2d9l93OtXHXup+mlQXX/gYa2NcRqO6dEUo+k6x11y2o1ffdqPVG
dQBhxMStzUelmRli9GV7MWdsWlHqVavM1PZ7SfRvD15ad36f6xSvZjAxhM/eKgCteCU42GiZ7c1q
XjK7ZuBqxx33hwIYBRPe5d1U3jioKT100gee3wfdASNRgLPJBkB4sypr0J/qz2+A4nhrgP90XLSD
u23L/rU2SG+Pqs3uwOMH08J6hb5diFrS/NjtHZkRs2SuhytdumJN8jFIuJMNCWJ5/jQL9AzPGVru
AQ5b0LShbQmtCW/qN51zvat8jTbzfqJDEnam2apW8JVXDu+okb0pPcmkbNA9IUfo1CH16GGHxdwN
nJY0T0g2sFVLh6KL1cSiJo3KyH0cMX8kWBwmvBcCOciEalrr1LXzfYkjeB3kTQ+qQdakKnxQk0s2
wKKXcFtvmxqKpDZco8lePQNq9dgoZ9TxWOaqWskIpoeYspCxB3md5CAw3FWtfrE0sEHKiyG/BXcA
HnEFwZZILDpRsZYyz79iUVekw8CaImVVPjXJlzbkU9EkVgoU3Z6BMHAM4wGlk9F3Et9/LKPnrz3g
eBL8FZcGPKo8oAr4HgD4OEPzzJz7sWeWVJLfX3vCSeS7sNIBYQHRFim/+1DYu+w1U7dVnl8YojMH
SniM8v76BSO6kSfb2vZgmRxgBA0+QkPhl5aFJbkQR5wJGE8llNE0lfCUUsG+L8O71q0ePYgmvjY6
J1EQDkNCpJIBZBhNBgPz5TfMRB/LGhdztMpduAKf+/4ncZBdvAKyRiYPlfZiI2F3PFyId88EDKf9
iJGBQbWn6mAvXAnOyYvtReou38R49/nwnHm5pw2JMA/Kharq7gBBLweTJQvjJvLEqvSKC4HVuSec
3Jo03JcKp/T8fRgUO0nD3QBg/iiWCxmpMyHoqV4VQCHX9/1iOcxBt5ZClWkpg3ejxZB4UfVtlPUG
PJOrr43WyWKGhW7uhMM8HcoxcHA6C3UY4JaULFlJL/yec8N1/Ptfq831iRjZiBeOtmO4Fvx2oh9I
rl+IDs/M01O2/VwtCA9J2x+YV89lXODuc9UVTfXw+fCceRenDTN+142UQWkD18+XyprboF9SC3IP
2AFJh4inGdwLG0aI0fjHLfC0b0aMx1C9xVVcAwo9oXQoiucBHCXuo+7uXXjIme4c/9SABJ05BXol
8RRI/5K68JOcDKveocDKPHtLtwrr+lvevmbtpezVmZd/ajuKTTavOwclJzJlB07H95k2r+DpXCj2
/anJ/N+wobn5ZC1GPnrGaFBnu8V12TaURVDFrG68e8ct6hu0/tG9l80k6dCnvCNtpxPU+Od1W3cG
wB3H6VfwiZhf4IJrnzJr6IWB/ufPxtc6vuW/5nwBX0kEWTMuWjQ6KjeGQ6OXKwcH5efzkh3viP/6
3afr1pPT3LMh3CnYOMUhm0HVyTNzBc/W+q6Civtb0ZQoEwOiK7YSIUwaUCyNeei0u0bnDLt1Qg0C
SkHcLUTZ7q5qZASDC12lsm/NlS8D8yDzRt+MRZv/QtcLr7B4dXODvgnw1zIVqGtPUb2mEKMcZUlz
n2getRZdtBXf+lk5wUZhZDD6oH65MXJW8Typ/BZCCA8t8bSY1y4uaLuoZgiOB0ioXz8fm3+P/f/1
fFK3dExVT95+mNokRICJtuFEVV/q2kG/+8l2Bu6t6UHzpPsytJvAemtcKTaDHHctWFpL8CWdBB5z
3PD+mkGVk2PXHIBBgsgoZguPZchjmKl8JQTCx3v//XiN/uzaZREYGWJZDeIBCyde1Jds3zD9T8YI
3uozR2MN/JRwr0i16nfI4i8wgO9wfwAO7cKP+OeeicecjFGDeySMHBqssuxhzMuUZb/a8p5BJifJ
/VcmU3hqhWmHOZdZUHQH3ytvcMffVEP5GHDzlWAFv+AklqtC4FWDsuwOJL+fcXM7UvpncyFp+c9I
Cx9+EsNVYxggx0ejHYzAnA0DQPfR0B7tKTPr6NOyeOOFFXfuPZwkspTrBmVOBN0rsPWG/BEeDaAR
YOWjgb2ACPzzV/GHFvT/e97/kQ6WYYFrNbd8J7xK1okIFn9N6hwQNNj54oY+KngmS/M6GVifxW6T
TT+F54uYLP0CIXfRXssw4ClYa0hQ9HkLCgC5pBn491j/HyGhA9AxAi/c3ed5O+56XzuxdAJ3NR/B
FWjFv5RqPfeckwnDGohNgtaj+2H40dMbGm6WyknySzWbf7/J4NRPcVyYYU2e0b3Lx5VldSzZ99mo
tJ9+QKrwpcMxOE0Z5pW0Ix9bLFsj1gI0EkGCA7qEdxfmifvnmP3HTDltoe6nTsPgaMkAbCT0FbhB
FyL+CAxZM+ebHPWTFAXHdlX2SNeBZxwZGIf72MFl16wdPSyH3o2WGxKxuUvEiMO0Ovph6RnFmNmP
yjuEfc6auNWYQlMBZ7IgD9/8Kpxu/MmAYdkQ57poOYAutLIoyHpt0lVU76kv2Lof6RADvndbeZDw
MjovyOssdlMuWYF0dlQnZYfkUhAeiRSVrmHe0M3M/dVE1fJjsqFAxXEQ8Whh+byIsbtVDVep5Dz0
YMxiJyfF+M6PoGnSOwK55mPm8A7tjQztnywzwe3Y8AncDXQO7TIdhnthuuV9bFiVqII7H5IKJ6a0
ndeZZ8JfDrXVJlqCGgkTI9U2Csd8GwW9u6Y1bXaOrNFYsxRNwtRgaTzBofRGw+FotZS6f+BjNKFM
yrrEDmGLAKwfNlNAzE1Q2vADfMg+6ew4rTsvGFbcAk4OZ4QOCcPZcx4JlvtPEhTlqgp0dR2Vyr6x
sO53nMg+jwcpnKuRhhkk9x6SMTjnabtpp75Dz1KYpT2V05SGWZ7dFIuIMMBueb/UnnNMuoggRn6k
vA1RUfs+dE1wHfp1/73zVJ/AHlFvowhRI+Kh4cPyYv4Ba8hmQ6u+gPTA1I9LFC1IHcHce7RBd21a
4P0qkKQTjD/ws5H2noq6twitR5hJ+A2+GCh5OWYTpJVuWikK7NgUZitDjrnUkttk4EbB1TBSa3Ad
MSxcOE/eAjar7kR2k0lkP3qXBCs/hPml4zTytQxgMEx7Ej5DH0xTs0zixnCvb1NY180bzcZ+P/Vs
AlneM5tZeQxYm9DZLGNOD6N0FyB9gaDmI+23wN/5AIkEjGRp07HiHQijKJHVxF8VMN3wcxz4BkxD
nOQg0K46UT7LyKHPRuJ/43LCySKaO5aVEh8fjri2LCRGs4h3jWAUvdOTuZ37ckm5AHKW9JWdwbzN
uyvl9vm3qIcppR2j75rxu6iaPjAKI0DP8N7E3PG2DfXIWncNefbpaG7bEOEQ4MQZypWqeMIMLK5Q
NsP1D5XmBjGfgGFDSpuhSsQQTjELGv9BgTd2I0AiPAx5lR9YMBerEYSzGIyaKAZFJYKpRU/R7z0V
q4k2SDDiEc8ldOvwDQPcBlxPor9LPjVXsIWdXrIuQto6bznCDlGueaa9l1EN0c3seRmyk3CKHbTs
VoGeIMrIpwgtCQGypFFbXDnwz0kjaxAXVwuwltbVMZiIIXzPvbKOiVHNs1vk5CEkrIZdYZShG9z3
eHCr55DFcG40rwCx95A39t6N6d15v4wtoNWYXvDNAFDYSLdds4kVyQTQRsoHA2NLM1fruRTDqp6n
HE5LmW2SSpdi02p/3CwdX1bToultXjTNb0/CudWLMn+fQ1yCbQtHJzSock0rU6xKKFpubQFxM+uK
HNlkqTaBcpcV96s+gcGZ3qCkUa+aqBNrx8eGVmXcWcE5WiWSBP5uCf1xbY0D9YbJycbrBpuGWhOU
djooXEen/0CQXaWWNsvbMIztm+bldO+AbZOGQymvIrQj3bm6qvYCqJ9VUbsvs+3GuzAazCYjLAOp
Vy5OOnq5OCgBsyjmzlmS0ZEntnd5nMFuA/6O/B2OU2McKrdYF6yXcQhI1oaacgtIO/yc/fEAUa+9
NY0XbEIfgPhi6kxcs5aDxjv0GyTSe5TnqwXlQvlSEOkhKQdAZUNw5eFNJmPYGJmfObPAkJYFgF8h
Da8m+F/C+FXx5cmypX4nYeGki+eApNl1ILrCHHgtAyVQBem7HY6iYcuyLgf6tMu6Dh2BAb9HcxH/
1Xq+TvhS0HenrchG1tqiRkbYOves3IXSm2MBYMkGHcQWTQPcgU6vBQwVlmrllhHVpgUo3thWmI9C
qp/BhRgEpsyr2ZF8Wa4nNfpvk6ZspeZxfqrQ+/IsZ7fdZQWGoewrb+0jWz4g195iz5FjAoxwkNp5
Lreu8MqUapylaCiFz5817sZot0mLWlZxSYc81UxYHIdgE1eVvMoc/B1M6VuYa8ptPqNG1c3o3UFO
DBsVJDlxIfMf6HedUuiz1GoZACDtnUgcQJHF/zkBKeK6rnOHdQOLTN8/9oKo5iGflgDrtHnpefFK
CRdbNpTNRo5Ff3DxKgFGJi5qSrb+2S+N3owOmobKOvzZaQjZeN2aRLlwI82Qk7sqenzJokTfx+KA
Qg0AF7bw1kyxLIR7T1v2A6H8Xa667WTRF+xbpPAcH4mJYjZz3POFwiUvEhuCdpW0bxG7Bgolw6Wl
ckV7t4257kG/cmZEzxMu1MtU9/clrGnXLEfhDAkMDZiNQQe1Cyb1EuZTinQwHFCpcx302BWEN2yC
RXkHlOEeIB6xNz3u16uyQVmGVlUO9Cpcm1oyvuoGdYfRoPKSoTJUtSgURx5/zLNGrSLuvUdz81y2
/YZ17EOaXICHHeDk9XKNEMH+QjyNyynhL+UyYvctUOEIxjlAe88wrpoqjNYGR/XOqwBuHYuf/mya
WA9YaK6gdJXDWrfy9DcYwj9QmAVvWR3uwAO75i7FKVShC7Zv8I0Qzzy3vcO3Wd2h9BRhhKKISvTC
1FABUIIlU+U16tpUPNWoXHbkD0G7Q0UVBcqkCgabFHZuY9shGTPb4bsel9esV14y4pBcBWMEgmYg
bnMSvAIR/AY54Iuh6tUF2GWb+TNKmc2CLXCxAs6RnfMLgPMiDbzgEbyqcR1h671RzETvVUDJyoW1
4zqcgzsBwFdasO4+CLLXqoBfEcsrHEdkwuOwS60zxoak1/5H5Dso44b85zJNIratamI6DLcRRdOI
LGcdD2H0Eyl5xDjdgHZp7P0I6DQaVqRBIapylyPLFgWMqgtjDqJ47Ev/TjTiFzQYMiZhhcpvZ9y0
t+pGAUqceqScIb7nBqB28KREIdodVkR1WxDlbtxKTEnkFr/rJfvNyzyIZeTiUJv1jJuThT+KFz4V
Wm65QmsLs9kLm+uHgCFyRIG52/k4fRLqwiYQU+5dTXWWBiEgiCxy7wt3qFMNDFESDSjh6mj61VkO
6H2+INJtSZAIFRAUlKIJHT+apaavIPBq52fFHL1yp6FMSoGQhRRVt8V+gVi4pL99Edk9eqLeGpM7
68qg75tx0yIlmD03DrzRwFE3K2i7nxYHz56QO0C5BLXlmTcjulAcnc5BVqYunacEjmPfg4niDteh
+zosw2vAiacNWuRmGP3AZQBFYKT1hPduvOwOGJEx7q15YF74QXruxyz029XkIEgGkAjWRHDGiU3t
3rk5nfaqdwagzKMRTQ9lkOgIRjNLawg82uwHsc20crU7xspXHcJr8bsG3g09Evl7S4mPx9MspuDn
JgF2ElgIDmYVZk2b2iAq4zLz3zzfaRIC4wHkWwycnAfcIFAV9NeZ27W/ChHlK0J95wp7MMAkODjW
yi1DFEnpAwoZXSomK9KJjvoXLEkQJoRDNKdZiw/IoZh+1KK/apUC1rnpnbT1oZMH/vGFC3tT1jls
izpRXXeTRx6asGgfNKnIA9q1B6B+GfgeLn8IGS1uwnpsUusuYl0MZGdzn15lnvetrFqxVpqDVV5L
CzVCUK91NOK3T2QrLAr10Gx/dAWUBXU3PsCBIVgxt/xmoVBNYJlwnTcIdzo90F0ezkOSzfMzyNVu
bMr5u5iXCRYZyNnXXRYdnHAqE3/pv6OZ/Ea3I+q21a0trYdr14jtH+7sUg5TOkWm2VVQAfIiDHAO
BH3a5SXOQ9yUkmogT5zKB1oVOHAmrD+gnNuVmaQfB3ApwD+GD4Q59c4NTXhUE3woNdyYhiCizJwC
TUq9XIsRLlAeGfOU8PYB7V0HM5soVRGTSQFr7hTiPISIPXpaC56tSOl8R5cfWave3C5DNaHmDSMn
XwKgEHVuvh4Q6sWzq7HdSlMmPXNU4o/NdT/Pdi3hbTZ5XrHzK4ncgZ9PKzY0PyOrAB5FPJ+0VUmx
K7pyPecZTNci7CG6h9QDLP45kahQpLMEpj5kOPYJdQBllM0KmGqzijyrdmGWHbGvk0gLWO4Cwojm
vUF4r8RiJuezjx9AAVoMJaSyQYfwpeGgpyGWw32YZe8mk3d2bNUqQycqbMuW25JpmA0M45IwUpMY
Oj9xR2dYMEuQA7f5WOJg0v73oREoZAXDkoyooGzUjC/UzEW4L0DbXvtD0yV1M/HNEpYjispenRIS
vuVF58EUo3kdWxPFU0uxHeCuOhXM3xi/g4QFCXG4AeECNjQtYPfMzTehdAFn7Pj1JNoA+pY6j6Mq
QgW2wKZZSW89CVUnsH8c8Q/U04YIJh2sHQD474db2UJQVoum3PgZIANF1TZ3yFnMSea19UM7A5ru
Ic6L55b0KYVtzEpBb5PWbiA2iwrZbkYb+6amGr4LZWZWE1/AZVx69LQNDw36MJLIl2+ZXe7qkdt4
nGZEEYg5dqEzv2rbPkClF6303Dt3cNvrcaArTJKeQEQLwvtKDiXZ+lLN914ByxE1EBySXJqkzhDy
VQx5DwZE5WZpVRcHatBvGbUOlCtwTqKI5rHYmjJ2/PDIx1XjxnNhRLJky3qE/x2Y+PlPOWm9Go+v
V2ZjdV3CyeMZtvXjTuH+FbulUCtdmj6NargWVMt4iFggUr8en6HuQUMlzDS/Ea1KqG9hP6Am52Gx
ukwzheDbq4hCyMtJLMhitmUBKbZY0HjMFQ5GKWwD07XqozTlW+B5UzyMbvg09/oOMswxUcZzV1ht
z83kAl9PkYyA3wWDbQeIK0jJZzu9+C+WK5tCwFTETiiadU84vXK1E8aehKgDFROZJxoyqXZbc5/A
VaisUeRQIkP7MwRZeZIr7uKuydwHYUbvTnuLvarRSn5bOnq8DooWhyxusGhizmiISeeMLSv2xjPO
nE6GmCcxh+LVCZZmW8pZwrzeFTdO3xexVKux3AjivIQOzBCCSk5XhtceupWDesM9XFuWiuikNmN1
G+VUXUkzZGsCN42Di9ZFdMI27bo0VbARHOqyqNDtxnOov4LYuk7nMuxvoqgccW+rj/2bS12iJBrw
tUtQp5wCjZ0OQcSa98eDDSUh0IlEEULN1NJvenS8NCgHiRyAyiGusrQ8kEZ6t7AxGta9Ex77uvxs
Bw9bJ8E1+XgWkxFuaWO1DQnca6LA4hoD2eehXFT1Quoqw9oXch0UIgB7gaEUjDmfKr8ttjC6UBt/
mSyA8/W8YVGBxFqZ1yircjYnNK+9FAfUlFbCUfcc1A8YjY5cPptQCuRhhL3ibs3hfFY2q1zNFXDi
Q7FHLTG65+Pi7Unddrje5u0Lzh+dQLQEucpRkvxuaO2i1sXL2yzq9MYsVOxneSziKD0E8Tg0dNt5
AqJlH5YuaA2eu2sra/mNyahNJeXBvYvA7kr4pophL+RrBHY+4LaEQqw2leN+Bl8vBcrP/VXOS/ut
JEhYBfyYbDGcrX0sy5VwIvh0RgAHrCEI5G+ZyJYNNnII7Cokq5jiBaIwK/eLJ2rosUqmoJGbxyxl
bVReytv/u1YZnBbRQy8Poznj6hCCS5IVdu+ENwRhGy/NndQ/82j5nfP5WZbPnyeAzxQAT0vp8wQv
GRJO3SHQkGl1HRwV3bpUMWvqYvP5I86k4U/r6JAdBFFeZyg4iHAtkQaE7CTFxogszsvnTzj3I05K
aIMA5mlwPHWw4r4L73QOV6TpQtXpWB/7V3r8pG7mwauy7adIHWTh3Ba03zS0uqBpPjcwJ3XFqStG
M+X4aNPfepAuHLHPvYEXUHOh8n1uXE4KINXQ45oJwuShVTcEhGsWIAU1//raoJ9UzMKO9UREmKku
9HxlW21C+Oq45MKnnymunPIeSyd3fVRFo10FbOJL30UkXRzBH4aZKxI3SCbgtjeG8oI24sxI/Z/+
W7Y1agCiO2jyUk4mZSWApcuPL43UaeeIXWwEt/ba7m1Ww9hHJXp+6HV/oUJ0ZoKeahjnqIYbS5d3
UJ+VD2CnX/vUXqhVnhuV48T9q67ezsi4ZR5RBwaLuRV8LtxYocHqtg+Qy/za2Bwf/dcjciYaGgHh
cSDQ75QIyPAvKX5+/uHnhub4978/nKtsYdy1cA1+b3SA6PISB+DcyJws3RDGtHpyChcMmNFPOkC5
jxeqb1nLvqI1C+A6/t+vHlLiAum+WLis69jHxZpoG4vwkjDj3Pc/WbxC+7KBDpvuNZj0E3lm+Tu0
hhfe6blhPylx81wCvzRDLxGhUhWHvX/rShNd0DGc2TRPJYt6QNqSS8/sPf4BfGRKYVFoe5gcttGF
bfnM2JySiyOXDryrcr3nsPdqAI4JRnYNxs/q80n5x3fqHyfKqWax6qaMVNBL78aQOasAl7p7zyi0
yGU2QdW+Qy+AHQ/MkBZbnF//RudG3PvBdlrsHZvvO+C6t4EbBE+onTiPIYN4QNdO8zQuUX+Dlqds
Be84e2Fj/HfHVRD4J3uAO+P88zIgCLNjci/JbQdbSQ0d+m/e2QYdcMEof48Lz4/9fG711lt5PIFb
9Tih/LANCpdv4N3kIDWwIFuPoJ/1v8QIBxjOvfqbFpG+pqwc3ujSoKzJO/ZjCkL7o+0CZDE+H3KO
RfOvET/5DVoqlxOEpGgqbos4rMODLO1NPZEXwFqeSosbX6bQmvD5087Nn+Pf/9p1UFxyuzAqZ9QT
YZgE38PveVG9qpxfiBHPHI2nMk40XWkZKmv2aCS/mgs+xNYX99YBKso1zq9BjRfe/bkfcrLJ5bNC
D0XbOvuSewdgMx+KKAek8BJ3/txbOdnixmZCtmwsnT3Ty1rh7qw1jkb3oWMw0nQeMu+CxuEPEupf
r/9ks3NaXJRhuG73mJtVguJTiBxS56GME2Y2LQsSoIg/TuZ+Qfy7iio4TkfTTB4tGZo1WG4ZblNI
9FtI7dPCsmJJwrFFEZ/ZfnNUPD3/j7Mr65ET18K/CInVhleopavoJb2lk7ygJD0Bs28Gm19/v8pT
x7cNUkkjjdQzsgvb59g+/hbqN9ZdM2buqUGg/iFdXdwwOE/cGVUq76reyMrQqYzxYYRZ5i/we+ir
BWXxny1eoEVU5H7wOvt0OjY2C36ni2NvscU1yVJVITS5U6auKdwzrX4MQLEO1n8yGELY+O7W17om
1atKhGUOVVLO0MFoiixMuuImH+UGJ1r345WoFaPhUGnZgO8A/N7m3wd279N37vxc/+m61a3sUpLn
U114xnJ2ssncCXjg4ckIHqR4bWg2bj6aLlRx2MDnfKhENZ2bgMuIQCQIMiljgZJK129sh7ouLsH1
MdnYSweCZ8/PCQ32XZJ2+6Sixw50yY1spolSVR12mGjrpTD0Ow8jm3/40PU/esSff4GNxB+5AEzE
y4ygjaZ2zL6tz4xmUXmXb/3wTcIhlUl4x8/l4pFDX9P6wbKqq/w0sKFdev3Qej2SIsgy1zz7ec33
DQ7m+ywwzqTMN84PnysioAc1b6aQn4bhqTwLmd9DB25AxS8cQLyrE6yx3t27wOVY9nJnw8/R5rAO
DX6aoCWvj55me1AVX4eqRZkHzz/neRnxND+GkCiG3nID4l2OWbouejwlp3qWhJ8sDCTOIwSR+hk6
2/g3HNI2Vp1uCSjBCS+gygNAwT5TC6ZrBgozg7Ol7KRp21UosjmMiOd2xtEagASYY6EY2W6BbHVN
Kyt3HkEFhK24fe4L8wiH29+shIbN+rxqIl2VNC2QTWY2oe26BB5Iwnmd/ILr5UbrumSrrFlA5cCl
B8f3bFrJeCggngp/Jnt6sKbZ21ewYrv2M+x/w09kKNG3kKeBmWwe1vUjd/4r2ZYqpG78lVUZCAou
MzBOZ4nXHJQkwzF7vm70lQWZwFqhxM5gnWeg/fbGQH56wC1Qg27pW31ONyH/J2g6+W7RD8D/w/MO
z1FJOvwAwiS9NehMwEjv0/op8Ixht5TQn74cUrKnmQB9sf55n3snoXdlH0GRuywNr5nOfjoUd6Ws
IP1L5EQOECLhfyana3ajXY9PddE63xKwi9/gcUX2wp0KCGJQ/4bDC/OQmYG7Rw0CWnIZHlxTCjcp
MFKd9/VfqVmkqjQqy4E7mijHOZ7gSRFPHdjpLCg7QF5njjLA9F/X+/l0GVFP1d4PyhkIGb/sISsK
OI8pf1R8y95V17Sy/Be7TFhAQHaZSYFTL6rNezMZl43c/+kA4Ycr69+nvZUks1EDIfzsA8VVMKAn
JMUbk73Rw6dZCD0oceCVXl3gxb6LUZ4H/N7zxmg05ttGTsVuffA/DwTqqacmAmgE5HV7vEROoLpA
jhKQuxB3YYmXehKBNo4bz3pXmslQ5fVJHwAoVFPvDHh8ERopGORQJNrQ3NE1ftmfP5wzKiEJ5N7m
PM6Klv4ek3SpwmC8DhiOUVJOxyg5udD3GCV0oP5rph8FNgXgH9bHRTPJ6gGM8F4anZORczsSvAJm
bXAocwdcbEuQjVnWdXEZtQ+jk9NywguSCc4sPOzqX2V7b8uv679eN/DKVsZMo8KujsdT03qol7tq
+b3eria41IMV7zoj62q8kLeNhTdxWGjXd8HcBWGdtu1bIUG/X+9INzZKFOOZu2S2oCIuaXrD5/RF
NtaA4p+5sTJ17SsxvLRdOdt+AcMBOgB5xWQHVzMjSyLUeryNJaQZLPWQNUjTkH7Qy3j2yFOQjo8Q
W3giCztz3l1TIqWeerk1yqkizeLlMU/eAJVfhifrOt8vIG7/XZ3LwNymausuziiIakngn6pA3BdO
vfHTdTnOvQzbh+UPHyg+QHCliXv7D/wDbzLAz7tq2rHGCXHjCnt2UaejY1R7b+uL6vLT/68IgtG6
LIYPPaYjPHe5kzexYdvfEgLE85zaeFfkzD/UVSybrYOMbuaVyJ6giTIHTm/FY5nduEXzaE3Ujgh3
ojYxmsP612hi3FVivJvrNFk6W8SgqZ4S07gpHCCG19vWfYC6RcuiCJKeNdji2FchkhsOTBfEw5+M
5jrrc09V3geAKc/b7JJK4OQARkQ9R7m5NMe6ghZK4tXNbv1TNJH+lxH7YdIbqy+n0vMrcHT60KI/
AFMKO3MjH2oaVxX4wbkpAp7ROk5SEY7Njyybo/7KLUg9j8rUzeEBFsi4Jb85+ESJ++4DH7w+LJrV
o54jXYcLj2YzOVtFel8H5VtWD1tieJo4U/X18xLlQwNEpbgSr8Dkh2J6L3EZKdmzCerR+u/XjbwS
y1UCaMhQWHVcul+d6Usjn/P+9bqmL0P2YcWwjgfp4qJpP7gPvNck/Tl4P69rWolZA97anjlAJmOA
FIcBpagmEDtebxSNNFGriuD3LRAgsh27eADreNe1GQEjKUmBA6vrHUTfNhKPdckCn+RRVQzfpJkF
BxG/if2mvKsK83SBl+Rzd4KKSQxcqQQE3UhCQEoP0H25Gbqg3/mGs9G9buaVrRvWWeYwpwEAPV0a
FWA4L3DtsKqt+sWnxT7qqVL5udX2btlSbAdAboagJd04afYmi/xsBc0+yFAoJ7PYX7UeVO180H8Y
BxFIxiNEKRlUHAbyh5dbcp2akbKVLXx2qd3xbrAwT/xnUWfH2rdtYMC3lDo0601Vzy8sBjkF03Yh
zfLCwAcQPizRh5fB36rI6Obi8mEfItGfPQHH8KKJeZcnsOdY+qhtPMZwEOyGmxH114jnhvNYBcmW
HLwmL9pK8FuFKL10SsgZrLAZoGo3DYWbPq1Pt65xJfyTTPqWVQ5NTCS4EYkzv12IHOtta5KuqpRf
SDYXNfFg90PBpvSWqbwh+WSc6wLlQ8EAsy0hV7wRg7rOlON5zdLeHiiEwhPAa74U7tieBrv2DqOH
OhaEyYOboS76l+u+TAl436DSlA0wQsFYImu6sn9H3NAdLC3ZV5bU0x1Btxs5VBMzqpx+ai6uE5Se
e07Zt374Y0HFDJj29Q/RxIuqpw88sgeD7rKJp/6bU972Mohy8GBE8t96+7rfrsR7S8qaGQOEhsAI
iYT1Gvh+mJItyrqu9ctXfQhGRB8BIwo07CSlt24lj13TjqHwxPv6r9cEx1/Jlo/tOzLxQb5tY+Bn
n7nb3Tty2Lhr6Jq+/P1D0y0f4GTgocixeE1U1uce0bf+o3VTqkS0mOcgNzIsl6yGLJu0b7P6fvbm
M0+2rJZ0PVw24Q+/fZZT47YV5J18Cn79DFx8WPe8QVnXjEgut1KtboiUiB7B3OjBqnDPOVDgIw7m
uyU3ryp4g/OoRHDgNb7Aa4Z7LiEBlyXfGViNrfu2PgWadamq5Wc+DwrIaiZnieUu4ash5l/m5jlZ
swWpgkH+MpTJYtfJOTGB6vcvUpFJ/jxX45FfKF42sBMO8M/XfYoSwNboGHwRgQvB8v4xE84rN/q9
U215kWmWkiqNPwQ4MbFL0cOyQNUtut0gwQGboT9evFz3AZc5+rBYoeyaJNJsaUyz8qFaHFCuqxz1
dMDmr+tAiWTBvA7OWiDaemBrW9Wpq7yQeRtgD82upoq3MFgHDAEH28Vuv9bzvTeCYJY+MfOtza68
tqgCLmY+W/OQNGbcOlAgII75H2zu3x249GwMkG6OlTgeUhBkGQzIYqc/Q7W0tO674lc//1offl3r
SiDDAnSq0gqKxsJ9b9xnhwfRkv1ZjKugkNRVBebNpbZlwosWLrndFLYLy3Zl7vNDa245PjmfpwtX
lZkfIUwKrH9XxYHnNA/UdbMj9IjHUwFq2M6D7EfkDTk7JYbTvQTNCBWioSyKsB3H5FgVPt3h0Fvu
/MksLZA8BnnjgJcSNn3vvM+yxOMUDdi+dDPzufYt8+uSVeMvYhkgj8622b9OdZA+gbhqfWN5kcRl
kLtvQ9CaR79MrAcD3OdDIQcjjYKsNF+SnCBERe3TrTz/+Qy6gZJi5NzJYrRgX0KGJ2bfkM4HzfVJ
1K/rC0Q3upduPySAEmy4Gm/VJAbtDN4P7wm0IMb6ab3xz+PT/T8pLbyxG73de3FggYdaG2EboFRo
VxGncEd1r7qju6qSVivLFLw9m8TMq+rT0DjloXdm+LGXVbZf/5DPEYVY58qxoeICEM62FfGFRHWa
hkkcutyDO17hZ+kxD4LstaV0kk/gKS5PRZ4FPCJECHdXoLAIlDDW9c4aLlrmdQmq3lyDxNZDDqPB
Pd/iJzJmwdEfnP5H5V9QCRKeH98BVIKN4lK4SbPxHZ9vjq7qe1FT6eX1nHoxHjIeaw4UMDQPeB7c
m8x6yCr5YEiysbN8fj5xfWXEJlMwwYvaixOQ9+u0PvmWu9G0Zs2qMvHgpeaidJAy2QStkRykJP9n
ASHA9bnWLFpfScjuyI0mcTtcwiFGXszZN+axU1rXR9sGpb8iG0dcTVyrZIE+Teq58QozxiM2Rf2F
Lo9eVoBq5fcQGymqLaFXzWCpLIHaqsHOMhISJ6z8UvnZ/bRMIJ1l3QZSUTPPKlEAitoFK8VM4mJi
Uem1oS3f1ydCM0IqScD3qnx2LLQsQevhEJqR9zl97iDvsd6+ZqKpkvpGb4DMkS1BBqkhYzMDPSnB
efbLb0vKnC+l20PdBGIxW3UqzUAF9r+ZNhO5xxF2SIbpz4WeC7J1gtDMsKrpBR0FFLPn2Y3L/JbK
NDRn5waGshtnLE3KUMW8wM0uaniEunGaTTsKcTkLimvB8DYL7wZlViv5sz4bmuFRJb1A4CS0mlI3
rpzgBI21H0Djb2xDmgFS+Wn+1MBTKMUnQFDwBtRglFeC6c4As3u//tt1HSh7dCIgugdZHCvO/dfC
B2+6/gqNtXC9cUs3Mso6zSHalLjZSON0hHAW/eVbP1toQcvkeRnvneG36X+p2ZvZPQiQ9h3jjcxb
ttd/Pf3+v3DsququZS0KGzAiGbtTv4MWY9SP1VdoO0WN2bx3Y3FY2BCX5QRlteG38Jd5B5rkSztl
p4YCkTUUx2JxvvoG3whZzUCrIBfQF7GPVpMT54kEUOS/goOEP2+sQF0+uHT64SjU4KJCewlRElb1
YccgqtA4zzaRp2q+Fcl1grkuvczyh17s3p0pdDm8eBh4VMGiIIBsl7nFKoTkDdr5ZMpUYXKIXVkU
RFov7kYr3aXSIF8SqN2ciU8hrOi78n2uhPk9AQG4xGsGDDXCmXnJFzjHQMNiMpx7O1vIUU6ovAh7
sSO3D5Y0Gl0pji1YBzuoMcw5EqW93OQsxRXehCjQgWUZ5JLI7J6lEWR3FATxXemAP8yXKv0JcrTc
W0E9HFmxQGh2bkB/9aDxcpgCiEYbrdE9QxDBO8ASR0Bw1aVHNi3JbsYD4x583fGQ8JafJsHkacB5
OOyznu/gpyHiRsz03oJm2cnOKwg2Q2rt3HeiPJPetW4wn6APFi3fldUoH8w+N/4r8/ErUGPzd9GO
6dFoEyeSXgNJJGDTzq4E1Baek117C1lJscu8aTqgEOjs/dSa9rAP4fd05N0UtXlB70erHZ7d3rlQ
eF38/Kqq96PX4GhST/ep+SNYzBOUM5OdOXvecQgqCF5Bp6kNHY8k4B6nfzju+PfuAksS6FDMw07w
xdmPpBsilzoJxOu5+wyZtuYxK2ZmXSDLvIgceyY/h9SH0kc+sZeuKIGXdXrCZJh4kEFxqqw1d5PZ
WhHIQGI3j8SIptGFZBZQeF/8rMzJLnEX6DMZFLqDG6lKE0FEyVSFubCFTUi0Lbwd8uabAXE9uHb2
kE6SsAFez4cXyOsnC5woYZq1pVmPKcSPsHSTyMrq2QsFmFR7iFQsRwwaEAlTBt4znETDZCRy3Pg6
XfJRIndOXFmzZLRjx4LmH9QGu9cAaJHT1EHbZP3bNF2oDLqW+ij4MIfDCWc0T0vTB18GmTn73vKX
t+u6UI63S0Eh+0nNOW6AV49KzkaI7xS4CV+8wbY2Dt13KGUH6CFN0C7M7Jjm4i4j9oPX4oQ1ih/r
36DZEVU+Xed0xJ4h6hLPrQVRkPTdYu5uvWnNL1eJdCNdOt8ixhy7LX8yBrEb0uowV+zxuuYvkfMh
+1tyDECUN5fYZDOondmutX/Y8/t1jdv/Ns5K5halPzp4YqflM7zf8rsGV9k467ul3diBNcdBFa0p
zab3G7eBvqTXHoPJe2tbE6o/8LgdC/4b4jA/gKT9dd33KKtoMZHkgUV346CeosJ1Iqu59/otyptm
EamQzQ4KggQSiB7MxjggmqRkIUm6DbjaJeN9kqRUlOYEQZamhCFrnHUvmXmbz9XRxGuA43Ub61T3
65WFNPi9CYkVDwKGU3knxPKSwD1yfdh1v13J4rYvagMqPC4eMPiJ0wwSRwt/vth42B5kk9Y7ufzO
zwboEn8fAqHtIJnc+kJCrXNMwdD2g7fOZMaP2akh1gNjqD+w3tpatLrBuvz9Q2epyKEf5xRWTLBz
hNJx78bL6Wf9Sz6n6kFF0fm39aAlZpY6nRlDCiGEWu5wB3xDeagevbfuB3Eh2rYPBhQpI+vXGJOT
u6tuu5N9wIni5iKG2DzV0CcBmuC5hvhi2L+y+WCGW96xuslUcgK4XE4H6A2U2qfnDpiekdJogAh5
sCX2rNmOVVKNadHZkmVlxUN5Y/Eaj4w4MtZ2OPF7Y3qtKv5ctDfrI63JzZ6SD+oJaSZltRW7WZZA
eWb60gv5lKb91vVCM1gqADTvmFWCq2DHTW4+T/ClDacasoI5aAPgCc7dRg7VfIcKAgW4bYIU0dDF
vlfvPBd6jqZ9lNWWxaGueSU1yBRye7SocU7h1r3XJWeWBnc+q7+uz4ImmFQYaGr3DrQwMUiD2z9n
lf3UmfPGBGuSgor3JMnoD+1QdLFlOOH4zfS/Lc6DSCAn+L7+23UTrCQCvzIp9AUvkhkmg9RPDd2h
L03ShCaYI+s9/MWdfJLYVJRnWsjCQTz0MRTsxYHd22c3ghzgzoT+X+SGUKofdsYdbhKHJDw/p7vk
vnoj+2tXsBLuSZ9f4MWJGUNytotwH7vxITMK3WcK0f5+gyyoWwHKETIPak6JGXTxFBQuVF5RBZrT
L+vjp2tbifEKgqRzSlIJCg63o0wm73aGoVtvXLO+VPRnm4oEqiOGE09mEeUpFDFTGhvGHFIDkqOD
u1FB1qREFQdKprFuIbHsgrHvQh1+CoXBwzyDEImAuumX4gK/b6qNb9JEu4oLrYy8TW1r8P52VsP5
YOBdmAVbpEZNxKjQUAnNBpG6KC52RleFuFKbIUgFjw6TcK4Vf9bnRTPpf5/+PuzPo9fZxIRHZmyW
y16W4pQ3wUZ5Wjc8SsRD6bwCLoKjHAIeK7V+GQD8tjCKXP/hutaVrd928CaQMcx0lr927S/XJdD8
/L7etm7klVCuCKxJvQo+Z8tyP5J97y4vTWvfWMmWWZRu1JUwtkpIs3g+nuZ9O3G++a3ovi8s2UJ9
6lpXArmcmUmGaqzjvBjeLDABO3c2N9a8pm0V8lnzsmmcBUf3wLdu3XG45R7byD+aGVUBnmOT8Cnn
xI1pO8Hske3k5d9s69iua17Zm6FeF7Clm0hs8Dnsp4OHk2Gav6yvGN2wXFbShzCiIKEzLnEtbpqs
CaEQsfNn/7oQtS8f9KFtVKGy1hlIG3dcQnM+hf5f4W+9xGiWuorh9IkRyIJB82vJ+y/5WL0P3Icd
hyeOed1tiQLohl6JVQOa8m7e0iYWzmRF/TDmUQp30SjncovGrvsOJWQDl9MZEAQeQ7RaQi6uDGK3
H8enAR5zt+Msx1/XTbQSuUQuDTEWaMfxFPhtKz358NC4rmklbMckcfsFZ904TaGo50P5/XWisnpb
b10zQCpY0xAwNxxywEXgJPzVgHY49MPJn2XK8gji11t7liYOVNgmg7qyBV8gOB3ieLqHI0V/oHyw
N672mt3971vJh0iQpeygf1/y2HIRAJTUOXQRLGdP89besdY9JmNq7Z1AWruxF1/XB05X1v/rmfSh
1xSFozkYWjtOvCK4T8eB7IngDirfpXma0g7ups6A6oKJBRfRZoIdhOlN2dbK1gSPitkjNYQjKTRM
Y8/Oohnqt4iZYt7IuZqakgrZc63Bhgo/Gm8ysS9yqJWLEtYkEHX3zagZQLoQW2UH3Xco+dcvi9TI
Fx92Xwak+QEd8GkWGfNGAta1fln2HyZpMLsGHGwcBwJrnt4W4IkgAT8k0AX10isj6NL1xy4yPL8k
ZonQL6ZnAm3gkNs1dFYT4+ymm3xmXQRd/v6hl6pOecV6r409s37pHXIj+bRxZNKuZCUPw7N+KNsB
9fuMTH6MvE9vUyhgf6tyHD52BspCM9SXS/exM0zIhMMJN3jNrYDa+/VQukz1Jxe0vySZD98W9E6d
TXN5cTCzUrykeF97qNk2sLyIGml/yzt+ZUdKlsZldu6rgM5xVf+h/fcJYsIwpg4lg7R65m10cpn3
z75GyddtNRnTkvkzXLyH8uuMCsmB9zCpCk0AI697lVDd/gB065gfUGiWVyTZweA3PZnWmO9rIbdk
RTWfYSoLDvm6NX2RTXEAbR65RCS4uai7r8+4ZtdRYaJBJobOAUkobozKO5SDtezLAUaoxlgVh6BM
t4q+mqhRsaJLKywx9cEcMwGsrheQ8jUxsJQ3Tr26MVLWU5AOS9+WXnDOqteePvfmnm3VRTQxYSqr
yIakV0pL0zgLN4cbCniXuBAbVn3D/PPSmRvzoEEyOCpadEhII7lDjLMz1fuqLXbNWO3x+Htw2dk0
vFeavKVMnKc2ZhQwbbjg5GznexvX8s/Hz1GBpIs/WA6kXKa4g2T10KU7j8TE5YdrFpmj4jT7wbKw
Q3cyZpBdzIAvZeWeuhIP7wD9HwFRLTc6+ssG+/+QdwJll5mHboF9d9oDETrOEIOCYPrewlaJGgOF
GWNDRf+Vwl7jT9kksIQTDTZVY6JPQCDZyDwDP+T1suy7DpJScM0o8EhssK7704n68kJeOP/BMgv1
t7lrxiiYi/GhShiejgeYwpsxvPY8+K0FPIcQO50mGJlNsGJaH8TPZaioo6KNmNMVgwuNozhLGXml
sGKD0hTYS1nk5wEeOqrBxeO2Ifcl1DuOvnCDXVFASn2AuR6k8iGebrvDt/Ufo1svl79/2CgITeu2
H6bk3BP/NpngtVJUR6ygZuNjP09LjopbtVohB9dM/HNVjV9aq7rLcvEDCmVPdm39XP8EXRfKXgtw
gt/ayYJnB+u71T24OCDWw9dl3sqsms3cUUFtuC3kcBmZ/DOBIEA7QHEpGC8SRuCxVbI7pt7lGJrH
Kc5d8FqRG5g03cwombBJCNYFNP7xWUEPZxYYaeR4aOn9/HV93DQdqGA0L5CNX0PDNF5ktmNmeYIV
S4wY2gjhzzcKRwWk9dLqLa/1RGw6oMSSHsawZTVtPI5r5lxVR3cyY774qFhxV3U/ibCsO5yu2oMn
hP87FVB1XB8iXTeXv3+IjlF2IEfCYjim1OdH5IMXJ5/4bQVwzM4OBNmoNX++MzkqAs0ejQR+WHhe
KtovpjTDIj9agRmy6b+tkrmuB+XoQXKvgY4ihbKIZ7dnu2mfk0ZYEWck2afm/NJsUuB1Q6ZEY2Gw
ohhhA3qm5tdW/gkKEo3j1wxn+PUp0a1a+98pmWqDVzxDXT5Ln0gCRxUwS3GBIhtB8fnFF8LZ/zZf
mHi26uoZ5482f8o8MPln5MV2+Ubn7oY1DKaQU5FDVWF8XP8eXYfKqYSzwc1ENftnPKR30C8t5GlM
EzaFheEYN7PZFUfYNrkhD8h7X0Nkab1bzTCqiOkczj2e7WTYSedkN6GinhXL3nDSjVOQZr2pgGlZ
MqOUKLyieedg29CEl/AvL+wuQn+vcIXZ8qjXZBkVP+0GKUq6vumf29bdB5K906G+rsTiqNjp3ITH
ELQU/bNIk2OzWPdV427UvXU/+zItHxLLAr5A1kMMOrYGo4kYHf7AvfLtuqlVYt0whDU28xicYTn3
Rurq2V2aByvgz+vN67ZDFXzJspaPyQJ5AJhHcLh1yosZqyl2o+HSE/d6KwpcBqvWLE1ugCRrHysE
7UZdSpNdVOwYJzm1Um54Z9rBx7CAtWpxm5G3wdiiwuk6UOIfvrag1kxlcob5XxfOYnyhhYdzewdh
B2+rSquLDiXmAyvnbXkRsul6GJXacJjzUuFGTUMhp8nai4JkufHarIlzFUWWO5bvw41wghbTcy1v
u+Rhzh/WF4Ku6Uul68Ma7sumnzpmgMyfSh5CEqHMwgDUmyfqZmSLUKAZKnL5+4dO4P04JlB7Bji7
SemBwILskLA0f27KajlX7Vzc+CyVVw6Wst0z4YNPN1wUkqDtD6huKLHAy/z9uvFSYh4e8kHWp2h9
WurIgpSQ6X6dvK2Mq5sNJeplgiItsUycISZaHu1g4vvOdOdjb0/j4boPULZ2u81qLzBoF1ewo4L3
cpE8otI9XCx5vY0Z0ORFouzumQNj6Pny6DUWk7kvO7uNWgMqJ9d9gBLcjHKMkGN2cVvCsFhQH1qw
jL51cATc6EGTPlQVxgQnBE7aYIldT75ZM330a9rBT9z4whrruhyoYvqGZfA8tuAhuRYuPKyXKDWt
Xd65kcW2qPEaTgQ26n/DLhthcNen1AVIhbsnq4f/ceb36Y+aNdmvekr4o9Fb5Cx7WMOJovf3kLwB
HgoUQcg3Y4eIGy+BrY05LK9JB0ZHRwrYrM9CXHc5Ut9YJqPoYRDn1LHrvPjJU9I+CLpRCNRkHFVX
u2wsOFylOIx3Y/oGhSvrBAvvICob2u6YkfLHwthUNNP1pSScum/hhoyDeOyYX6SAx1gDyIaAH5n/
Bl7JxprUxJQqGmkYMi1dkBpispycUYRwzrruEKkqdne2a1CfXeh9nO/phB3MYDtBtwipmpSmYg6d
KbWGIsXeBevqsLdfp+KEA/+Vv13JNFOQ5B3IDzy+iHbNIcwe52iAQNTdAhWRjaPSJVo+KWKpsEFQ
Z0ltcoKa8mIHwN+gSgqD3Vvap0BROuIX65MkhH3uaT29aZKPCh20HBK0tAUWrjXOC4eBNntximln
jMF+vQPNhKjQQQL7TMu51H47QBNHVKqcOgzgKLjeumadqohB0rkNDxaG8wSzvoOwYodebmy9vmuu
Wapw5IgiTR4YAvcdeDBGZkOHiEs6PJggSPY7mjfizghAtaiGboAxZLVsFcA0Y6a+03q8gJObD9m5
0SahDywsFelOJMHGoGkyiPpQm5Imk7TBI5YAWyAPXR9GhpNpz4eAu+kJcvfy3jLbftroTvc1SsKC
IKnNXYbzt5M2EiY4c/Bg2+P0kHuW2EhXmlWsQi+zjsAkkvn+2cIVfDeUE7xaSLEY+DhaApWRFdbG
JVW3Ji4f+eFsyRwTbsMLpAwTyt944sF5mHZLWM/VbRp40I5z4ATqiy8uwcPz+hrXjJ+qFd9MEGdk
PMMrMKzgM8qiJZjCvLqyXqXiMkk74AgLCcUz7FPDEg/KI6hrlQXT9q31pklprv3vmI0DRKwpECBx
UdrLdzI17BF8DxOOvz2ArMZQ/7Rr4+Lns3RbhCtdXlBObZmX8DzNuA+Ir3wI6HDj83G/Ph26FaBc
xIBoH6ypx/uPny0vHV4Jds3c3vOMHdIU1LYJ/BVZy+fCLn6vd6iZfxWcOUPT16cCe3Hlwem8yrzD
xKyTmdd0Y4Fp8oEKy7S6MU+auqjjuviRDq9GAqg+7cMU93PfbDYCR6MU4ah4TJMull11wsfFuBW7
iQsRsVyKKEvm6gBJgezomvBpzW0jfZzqrMbRw2W3aXdhRQJ5dgMTtfKbSO0ygiM0jyZz4YBEukFo
ElLf9vCe2pd48z1OkIyOhATwB0pW/G19DnRDpOSwqV8gD+ihnJ9iy4dCN0EZoQ6ep24IYfJ+XO9E
s7JUtGeJN4/eaiWPG9eEO6sJ7+Ny5zk3TlEfctgWS0grSutpvTPdqrpEzodE1kmRzrST5LwAhAt3
aUNAZqMl9wDTsN16F5q4d5x/u6i6pCpN2P7A+PhMxt/jAJ/bTMB2+KWH1YXBrowPJb1kACaCrwSJ
eSqeR3o34a3U+L7+BboZUdLI6OXjCO/UPobxV/4sKSX7wCi8Q+MFYbrkAt673XgWuaBHOMNbG7cJ
Xa9KhhmGpqUST1LxQL7Bzjj0m+zOcx6yCZ5gi9zVbbPvt6hkmr5UxGjjOT6s09IlboP+prUE3CGN
Y1WbtzUwVB084GfZ741iq1qi2ahVFGm5kGZ0JN6MbF5GCQPPcmyi2f3p2RuBqlnWqlJoWgZsFpLL
uBmf5PwgWR163sYlWte2kgQ6NxhIwcUUM9AGTuCGNl8Cz5NRCcvOn+sLTrNvqWhSx58Y/slgBJC1
94XrvVq58bLetO7XKwEfdEFegVSORxBCwhQIHxiShIW5teNqMuTftP8hn1g93lN7ZkA/cGT9ObNz
KOU2GJzOmJqoxkVvb+dD/nzdtygh7/jJXFdjRc42ozfcqX9ZS3lfNPJxvfm/paNPLmF/3R4/fMzQ
ckppgQoiGB3e99KEh5szGOSxqGYW0TbNdzkqZw8erA4BlmuTXbrQh2Uy04iKReBg4037gDDrCPtZ
D3LphhFOwkbJdvKKncVZ+uD0Y/tzqhL8Bzin7z3WO1Hi2+xHQ3z3tJCiP+QemeOgaeposA1jV/X2
GOZTkUbJYkJcYGH2mdSlFxlNQ6CLVPj7dOiHxzlIcbFmbXsmRgZfdgjdR1T22NP5kh3xfwSvjpGh
XmCO5KaHBE6GCBnrvZu5Q5hB2KUL255ncIB3xBIGfvPFdfrHspK/ITQ//6gTU7y3cHKaQ+nmzh6Q
cwteEi1My93/cXYly5HqSvSLiJAEEmjLUKPLU7vttjdEj4wCAWL8+neqV315LleEt763odCQSmWe
oWs/mfOyVQikLgAGMRP80CzC81vLOVWVUlGu82tJz4XtsBbphDIJH3PaQvq5eBkd7mvvWzdfq4Vd
2Ax/cT7/rB9pBJpMFeRxKa1u7Ml7VIv3ZrVW1EnvTVHNr2RuFwSs7b9wkX9e1DPe0G5BMjrZNN5k
ctioMtvWCf9WFHnnCzk8dWV/yr3xjo/tviym+zSGcfHH++RCtFojBofBgaSnYjDngH4MwAdBHrdX
Yu2lR69OXhuebrUrcajb7s+JwOP9+eOffGnaVwsrTWrZIsWaAeCUfgbmjgbmKS2vScte+NlrOPDc
VloyqE0AsTs/Q17868KvWc1eevSqvKqqiUJ2T4uDqbsnzOGBy/T+40G59OjzMv5nFc2SQafn7P6d
DE0MPboaLkzMXJnJCyO+1uocpWr7ZYFkqliSQz+TnRi4nw7O59bgGoOpGw+zqCikiOE6egdN0AlM
r5guPz4emku//jxk/wxNU8RLWdgOSjH5m4vLMUg7/lk95OOnXxr4VYacZD0X7eC4h3hW6kRVtuwL
4FQ2Hz/90m9n//3t1K2TURFYIcba/LA0jQ8d41Zo97yJPveG1S7t2ARJaw1LirGzI1nJ0LPRtu8T
SD1+7gWr7dq2yUDharJADE74XbX4aWrgvXmtGP3++LM17tL10BJAz5kdLa8xm84WBg5Vc3al2fl+
ssvWuEpRYCcZbVFkXFaw5HZgcGR7wvbd/MrqvPT7Vxu3VhQuMBLRLIN+3UggLlMW9JrI9/vXN7aG
U6IMvdDGMTVad6zeJDPtNjXkHg/EGaZfU2/BmGF2sz0Qw+6vj2f7/csIW8ti1nBmY0uWC4S25c6e
8lsyqSfVgINMPCfqtePToUkDXsxX6obvn9NsjTScvbhx8S7n0NgPAM4FuhJRXL+18/eaXHNGfn8X
Mrna4zqlOZyAhXPoa70BP+amBYZbzNfgtZc+Yb3JUcPVpQBFrBnJ9660f8xQ7oPa7xDYGfh/TpVd
2YqX1tpqr2tFxzTlZwJU3t/V2XDyFvdKvn1p3te7vEZR2HQ5mhA5tHLh+EG8sBte4V0Brad9mp7s
/NpXXNiTawDjmM75knTdGY08+3Vqb7z8zU5MUOc8/HgRX5jvNYYR5F83b+NGH0WiYLM47py5gbH9
dCWoX0j52BrGqLJsyisiAQVfGuuel+DU+xCsqrci7ZMt9mW1MUOL9ABbd0sUNDSmzos39eBZP2vZ
9Ve6qZcG8vz3fw5G6fEUlssT1KYICzv13Ke/qJcHcXzNjfrSC87j++8LbNFCvcy0iM188oFUOIie
P1kz41DIvYaku7B7/k/3Ffo/pCj5ePSyhSWROxrz1HV5+6yo7G6mKW230lRq+/HSeHcLCfJ/Cl0T
RDRJ7XXHgncDroUC5xktdh8//N3xwsPPL/1nvGBdbufNbLNDE79446OL9L8jX7LiM3sUj1+FsaHu
Fg/nendMxhldnCY+LkV7w4j+QnN50ImGUICIUQP/1D7CC1eBbbBja+ZIuY4p/92Y2p/T43iNEPzu
HsWzV7HMHuZeZ/2CiQCMfgCmP6VvZrxG53h3UeHpq3AGnYupFnXcwvJPhbK4A0zyLG4Hw/Yfjhtf
CTMXpnuN6Ji7KTZTBTn/tJ22tF7eZgVqIwTxfsblVd2XCwt2Demoa0aMMwA4O3Pr4Ir05MhrxisX
pmANmYBmoDRuFjfHid2M1rOOI92/fbwTLv3qVWiqnBQ66ODqHtP0nopvlfX48XPdv8qx/1cXEmQN
XgBXSi2FUUD6lhn1/IkY+aUumnEAuJc1970B+Hdhot7i/yTUX6bZ8mfD+thvKEuOKjPs1SON3Z+c
fBBw8Sa66HZK6q7y0T2q4DcFscZfhItm8gXKLfgnjN/WlPDSJ7yaD10G32hoCLXVrqhzc+w4dHhd
cAWhrQpulVqM/YVaGRwexhGu2DB3t7ZaAh7I1dLvvaYntxCIdvajihO/dqpuMwtIr+TU3pZNyx8g
mptBfZNNLzbhcjNDduq2lbl5KmC48A3Ik6QMNNey3LkqGYNC8DpsYZf04ubFGHaENrAYte+Ekz6i
PDAFuGo/InKUwZDZKH+4aRrhM63NpCW0oOrR85u4nsOFtjFoEiBs1pOqIBmvuk0DV0B/HsrZb1J7
2XoFIxuwSJ3NYnHlW9xKI1UpGcKTw9tZrt5Uc3lI+7J8zLz+NzTxISeezLfGspE/zgi4k6Bnj60K
9Z782Ron1O6ytgnG1uq2rEzfpGBQT5L9t4zG3r5Q8RQg51FgWsK02YZVSVA24gst4Y1ypoPxtJ5u
WuaeeFO0AVj/ve/2XrLRMd0PM63DwW5VlBry1avIG+S4R7+ae7VFZXE7MicFogAfmBHPjRTaxX4K
1/oN65qnfEp+9br4I9v6hnHxRHJabT2opfVD8lWN81ahnQ7xJeR5tjPZAfPMTR5zASmmloRmOvfv
8nizGF0d8rIUnQ9rruUJKmJYFTy+qc5SYjRtwlqqSA4gWYAT+cRyEeE+FMrU2luZ/MVZ9qAqZziT
jjs/yRIr7MGa8RfuBZLAKnjgOsFRnG7GWO9U4sZBWtkHM+dAxsjx3sye2o5l9aVZnP6WDX3vK0tO
AfTZXmVe5zvPrbfcXg4WyeFaWSQQrnXLedOjLFkm8m10i5Nd1GCkdeU3HMJHR4o3yGi+JiUM4JoF
8mu1DbNC13RV2GuIIcWsvFUTfSm8+JnArcNwsMA8u4tyGW+F042QgPHSDS+rJbBVn4Q46EXoMjiu
mazZZNSKQws6S75guESJMWchH+zvxZkxpvgrH2041qTJD3Qx7jTKu/6Qtydj6hvQQE+opJ67DcJX
kGnR1XQcBvuxy+RxKe3fU1v+YF6S7G3daL8U5tFryE3p5HfMKX+Bs/PKJbnBGB5q6ejATR0O5o69
7Pu4/yKLwfanBKbGcG+54br+Lmr31l5EEtZZ/TMfPbpzHfDePU9WO2W3cBwv4xcUkoGwXVjrE2bc
oHCrGsUu5zWr2CGHVLFvl7bnw7YLSbZ2dywjUdxzE1kJ+0GU+NIW0zaFYm3Xi1vcam7iPK5+qmEk
kdAKIGp7/Nlmld7koNP4OSGnPLFw3KXAXbHJxrsoEehXeU+qstqwyvJXXWIh1Rln/hK3dpiZroGV
ohvKwX5L6fgke72Nu2kT594xI24ZeB6Xkd1b47506iySfZFjZZsaJQy0kBPFo8wbA9wcgIb3XjrH
ql+UVdm+bHkMhxv5lS9ywc6N8+89QIhBuTCyHYYcsbXG6i6KuoD4LorpNnjUAa7PEUSCAUMcS5/h
1oYVAaFmGSfPvdMn/lKJ30PL7kGRhkNSrJKog3yvzxNxN7swNLAK9aJVdwLJOPUXliaBHt2vPHV+
4ppehSqWLLAT191Q1EyD2ZVOOA4ljCXGPU/bIVrgBxg4gu/oop+MVbcBBCfkPRw35mhMyF0+j9+J
KqpQwqLDN4WGIcWyWCGN3YNx1B1C4Bc3zyGxwLva5yOqJAj3OJqSMipU0fsWfDuCIp9Pk560X3VW
4duLrP1yMN8sq30mefNYiP5es8XyK6nbAGLFeQBuYYKSRfMk+oZviWv/BEHvOXHPhl8JJPpZ5oGd
bt4ASQnh8OSEnGvqt633xdjtpu369pil3Y3t9KdpTh6Lqr7xJHpPkBWeQwB3Xp1+eqkgPhiO2j40
3OsDaejrQlgJvWH8j7ibPc2xfKua8S12zd6JUbs1FgOQLGOvWWzp7TSPb0tCdRSPeRdNphv2Nlr0
cwdb0KoJkmWIbNEdWtIBCz4TyP1B4tevubir4Z0CRFQTiHROfauRd0bh8YQXe720XkBgORDOtqVw
NJcRwDiunyXVGHnT9NuTWkcMqbG/kAnYOS85wLXyDY7qo99P2R8cOBUcDEbogaF2kcuBBJNsVOJ7
ueanWfdx2BkngV4zW7bQ9QLp3ws4lMMtHLYB2r53llWIjevxwk9Yv1ni4g8HsKHtZxVWjbtDxSSD
KKQM4qo7cps8CeDTkHawAw6Gm6ptHV/Z9bd5WdINGL1FMMRuFYmW1zsyW2UAFzcrAii72aaqygPL
ApvVTDjD67YywWJZP0xJhgiK3CpQE7okQCdquNlMaEKlRm9sTh6qxCahqlvXh2L1Q1ydubSkDZEQ
JVv06Gysa6DjcFBnb1BzxrnVjlNoG/6lNIr5k1ATXlecF0a5FLfTaPp7cN6do2Uw+uDsFnc5BHtw
THW7PO9ul3ZKsSyy6Wka5hM40qmvUEQNl579MV386CQ9ZBAzfSJjfdcsqvb72uw5IFQ4YGGRAK71
j8oW055BUOGE/06xFmw3AFVAICGau8iKsyJsKcXZzMAJlqPDHsAXze9yTYuIjSQOtKjrl75Vfw+w
JGyGw1hrXzllWFmZukktmAybOWXYD18b80cpUJ4bKAlXZoFJnt4NIn/oa+4Tt6N+0kKjYiySLaxN
cJjb9VvRg+IvG0ypYeFSdA8w9XjqeBkUyRSY2PzqPdvPium20g0Q+9OWtYb6qm/QS3dhzdyb26zI
QrOkEdf5U9LejEhRSzJuiVWJYIFDiPbsbUXroNEUUtTVrlzoFso/9zYgxJBIjDSAOjNAODGaVpSN
N6Vpt7ljfGLHAZSAvzlG3wAa8FbY6KGYZQalDr1e5oI8ThBzcVylQSusrXQXeJkNyYlBSwK63EFp
tS/VmG/AzdghQQnhh3mPYhuAp1OERuZrNooH5f0ECMJ3aXZfzhZ6qpoAblGchqS/WVDCBhy5CHgv
Huq8QG8TxzJMgHGPE1/7nsmIExGKfBn2ZZmFuJmeCi3D2bLfaI5fZWWdjSzzd5rkVcArpKiMHLNM
A10rDxXtwsbG6ZUb8tYi11U4mjoWZZqZsIcYO8vEJsnUzmniJnTQCvZ5M0BueT5YxZnLEi9PKcSR
R1AcnL46GiRX3LYfctDmfO7VOJHQZY0tCOkXDo7fIat3zvDC2xc2kBtnSEPUpGRkypL4aKzBFK+M
y+ZQc4paTsPhrdOUG91IN/Qatp96zbeiId627zq6lZ1101dF+idOPNjZCrs81AMcn9D4P/W5m2w4
7ZfNEA87wRjCxNDs2jLuwnQZnMRPhrEIYmrRCBfLLqp0CTGFYTPkwKCiCf29kON+6BrHz3LvtIBV
PsIayrcNRs4M9NAj3uuE2D4M8l5hT+KGsWLf7bIO6Jy1IUzvIejl2A3CDQaMwUdmA+34Wg5BC4Px
PXeT7GEkM2p/tiqD1HAXhzqCcGM7bcS6GtSX1Di+1jXSKu0kr149dk+NPbuB4AkQi6023yurKu4I
Yd4PrMt6rz18EqpkyT7tFSrKRZXfwGWV3GQgo2wT6XUIqUtj+0Vq7CzoJp08yBQZLfQ8ug3PYdDm
t0In9o5yl0dpUrS4p8H5I/Ptiut430+d/l5oGN35rKvy247O1aZvWMlB96bZTVGSxdwXBrpD0UjA
x75S67lww11DAmcIaeqpNu5eQvU+opXX3XJqqyvtQHoug7xzzV0DAhP0dVpnNulR636H6r9fQmto
ViI0NrKL3L3NldyW875M/iTMXPmmi289l1P+KWDNpi1Qy0CZp0LiyBaxx2UPCWTsK7c8JARKB7rD
NQi3TPfOc/i1j71QrVkLOQLvULR1UaTHya2kBSu+lMa7nM2UYC9azQt6dE04KkWysMiWNsfmFM5r
AiWjX0kH27RgBHVx2GXEGg+1odarPSeDiaBlN9562TT9/Lj4cKlesqq/wSaakPzMkc47eE3QCTiQ
WSS/XcWcKxWld/s9KG6sCm5QunAz0IO8w5BmX8dk3k81u++avvR7j+1qFA0c5V1pCl9YwGuWw9yB
beo4KNF07TMoB+M1wcxLo7QqvbnnkEFqKg/jrKLO6uAw+lvpz3SLBFlTGdJp4v0oRXOsoGCmocYl
7i34y6gn7nyKPoxXnOfmnz2wLJ0jJwvGlnGX3yyxefGI9e3jBfR+4wDPXu2v3hKF1Q59czTYUhFY
fkWQhuqreMX1FwLsoZiv4BcvTMIajT/XQz13KZMH+FCUfoLDBAqMp9JermyFC6XPtRoy54rPY+HK
Q97AoWTIwkQ3oe0SXOW/fDxWF2LCGnJvy8QtYN/oHCTFbVWUzduihqca4g1jDLfLGUYbwcdvenes
XOgJ/XfCEyi6U6NpA0Ck+KPb4idNzaFdKvnJ5682NWCkMDouWnZMoSDjD+6ALYc0M6ogz3plW7y7
l/EJq2K6k84TK0vIantynL9ClCLblcJmjf/xCF16/GpLn6FUuLYL+9gksr71ejEh4vbOlVPnwviv
NQ0yJ0cuwAQ8Eud5l1azuzGWewB35HNkZLZWNagt2+mMnhmaFxaKNt4vVZrCN5LKDT4qD4DA/VxH
bi1rYAaVsqyH/BGz8sBBcTBHoaMUL0rtP56Jd3eFy9baBkUXIyLx+qxBRN0Haxrbe7C5sj20A2Lj
ozEZoxaLC+Xn3naesX9CYVNm3lz1qX0kir5p3twYdFOYGUXQ1M2PhoviygK7tATOC++fF1GAMlnP
uX1UY36Qrvfb480v4sorQi2XHr/a4a1TNdVcdDAGsew7I9zIUyDXtaWttx8P1KUXrLa4BtMIhaLU
OXYE91HUfGO7CchwDWDwFwr+f9kgpn21vzVraQUTWYhQB07gPY8njsn+avx7+ElFRdDu2KtBC/oL
2agQpePX/gVluB/kEUAsN3T3ZVBeiWWX1t8qEvSZtUwgpvFjWr7VKNqiHL5Nq59Uppva/vGpwVxr
H3gcSOI8d6GEPrIdzK5QXWhyGLjnr597/uqAh8E3VMrUAAOg6o4JO7C62dfOZ7Iql62FD+ZBUwuk
NwhXww1u76J4/yToHH8SO7F2sUqk20oKzZHjmCze8wwzdJRvcGX15rIMW7uvoo/H6MI8r9vkeUcZ
J/DPQEbOQXfIYJ2WkfuaofBj1VMVFLV1JVO5cLase+ZNRZUFjW/7OOf8V0vEHtI6V3blpUevtn0v
EvhlxHC1dAobFfYWdYyhSa5dWs5PeWdPrpvjZatInEIx48gh474vGrNEqlBgp1R2vsNFQewTI/pd
kSt2qktNQ9fOux3z9AAbut7+mlCgdT+erUsfugoP3MvJgirdcJzyMRwh35/KJPzco1cbnnV6yEoP
4petN90qiKDCHPZza2zdPl9KQOKlmw+ALoswdVFSnMet51pB7v1x858f//4LkXndPvc8UcAdAC+p
0ZOx4tdW/TGQFvz44Rd2ybqBLqZiUZUHF6uBI2tJ3aHegLFfbJuZqrd5IsWW4fp5baO8m3O76Dr+
95AEakqzPM2cYyHhjoYcL90Dw8vQ+7SWXZJOcYAeCqp5HehDdQemEo/z57igKAS3Q/EQ83PVdjhb
ughZ+fjb6Dc5eAvgh8/PQ95U+4S3ZN/GdR/KXpnIs906mh3jbTRaGT4XCu5+LmS00OVFfUhYzxD9
JPvOq27Hztj7rCGvyiVvuZ7JxnXim4VmWDBFQXZgHf5eEr0ESjbPaHw3PlRVE5DoY/DqmB7DaRDX
JAIuzMqawFM5DXEh32iOzB00ckm1r2xaBr0VA4ULl3Srevh4+i9su7U0fC/MmHQFBPOl90O5X0d+
BbT6fhnGBcvjvzOd5l0JtRxXHal07Q2zE3oynSsfdQ2zCBf3BhWhAVYWfj+gX5WTrkMzK0Y/OJn6
NrmyuC983Vp/gikdj0OHnV+d+9r5MqJUKz85dGsUh1Ub0FqhNXJMhO6DZdDAX1v98OXjifnLvXgn
Nq8lKMaajOmoYTRKSrB4nMozQBpaXhfYFswz+5R0ATjj8jEVJLk3Z5XXxGRWSIQ2X71psIKuoPXj
xz/mfWQlXX9qHtOaUHuEMMlC+rDvE7QZ54xtkkaKY+K0VWhnRfvkzXAA9jOYgv76zHvZupakhQOB
/BYWGmUcj36h3MiNhz23bBze5Y0eUJkB0J37TDmbj994KdaujiHYdcCKIYbsokw8C/teyZu+jJOI
W9n0uUx+rZVR1zHlrTz7gkwdPPEI7omW+wvmqlcm68KiX9eXrBj0ps6GgVSZDriMLsbd6InwKwHj
nGG+syzXpaWqrFLVtgukfUe32455/WKMPEk5QGg4hZT83P0Wo/7x8WxcOC7WtabKFLmJRTYch76M
2vo0zCRs21/Sfvnc81fHUd2mFbBIhXOEaRVwDzxguvILIzdm+aTkLluXmaa0gWm4cXqIkRYmGPli
HmqVqsfCDOyUCwlXdJ7PyckrbXerlOttMpEVUJnrmlNjleihZ+jWX7k3XFob57//c0mFstwgUEyG
quhs35VFfzMO9ZWz/cKRtRaAkLYHBZBMqePiZYhFiR4ihxSwKgYYdgdZX2CHXQ83vI9n7sI+XYtB
zK1bamVIBVgvFLVRLSBWjHbcdCWvuxR9nVUcMEBn9JCQdY6zae5cy/relOM3tK4H9EcxV33s+YWg
31wq94AQbGKpvsgJFsNnNuzHX3hp7a+yVrdgAPMo9FirokMD+xZcxpDIXXptvi6M4Lr5o2GhObl0
co8x7BS7WuwgDAk0x+esm9i6+QNh5yY2sYcGvJOCyvM7Kd9Adb8yNheC0P+LQPCpg1Y+zgXIOvQd
9Fm0Gzj5G6XAPsALzr1GTbw0SKsAUUkGnXPbclDsNn5aNYAYDH7LrxIvz9nQO9F0rdUw4zzvZIkG
+ayKIZA0hRaQI+uwBj4BLkAeKG5TYQABtODeAiuy4b4UHr9JNHAEAoilqKXYxVdG9f3gAM2m/wYH
ChFNAR5TezTJ/Lt1mj+yKjYfL+YLCcT6O4FZY6aPJ7AZ5Jzumiy9FR1Afq66s3uxUwt5iof2kBlY
Qn78wkvfsgp0SGEyaFdLeXCcpXhcWuA6c+hihJ95OvtrVfpPGE1zUOKqAYqH6GT+aOF3Aiaie6UO
fiGO2qvEeQYH2iUJ1raXtH6fPWih/IGpwFPc7yBb8vEXXFrY7L9zbRVVDLcGQ4+APQFbBHDFOPql
9Tk/G2avwmcsZceBOxbHHtiDCfuG2KnfmCu58fuTy+xVaDTjwGauZnO0dPVWD+lNIbprO/7C8K+V
LDoJA8upwi8XwERRCsIAMI78fNmrv5C8vXK+XBj+tYBFj3hJMugYHWmVKdx+DN8s6I4HMGy4hoy/
IJbL1hoWxoEpU98rfSzrZvjV1rWzMdosO92PvxergZ+BBfBbA+AEIXdjB28NtMmBzbvyiRcmia2i
ieJDvCzxYI6Ahr4Jmf6AFsKVLXJ+xDtRk60WrzPEICwCzgbDEVh/UuhPAGtmYGNJ0ytv+DsR771i
tYCnRk8lIBz8qEP7CxQSAnXovro/5FHvu4jfz4ETFVH5JXvwXskXeQJw5SbflQ/lW/UmWGRdiTOX
FuNqoUtIHAkPxYwjZNwi6pbPwLkhSW2sLGBTvHcLqT4XD9aqlkVNzQAAdX90l5HsYEPpwSG0YJu5
btz7T4WctRwdG71aOYBjHpeEOVEJGeVIKlXcgxvQbj/3ivM4/hOXtZnMIkaDbZU6dySfN6JMUb28
Jn/6t1fxzqpYu4RVvRwsRUD4sabmlnNWjgEoczSF1IVn75Vh1oNJRP9HtJD98GGJ3Z1wfQUELNbu
TQn05xbGwXnk9cUcJNQUWyhHABFu8vR0RlBvdJvah0rO8YZq9FuBUsad2zBHvZolV+EZURPYbTPd
kbTqg6Y35qhoNm6XZNahVfdL4RfgBAQZ80QY10pHwgzV3uPAW5m6hCxPA0VbB16D9x5J8+eiaO1j
Nc7JXQbo0t7LBA0p/JsOxhuWr4BM5YB6MpABYt74noG2jze3xV6kSXUqci/eldzpA0KKYl/byI2Z
zPhz0WTAvrtjEpW5aqqtbDsLsKV5Gv266+cSQCvpvjh9Szxc41Wf7yfjuQYGsX3j+SatpU8z8kwn
+5OtubVIhyohFLjUogUNhvzWJZwJPTXfEkN+frzsLoS6tU4HcjVAF2naHQEbqQI0miVs5Fi6//jp
F4LA3yvKP4u6omC1kNmjR9cmh64Qj4KmP+EV+W0ckzv8/cr2/Ht6vre4V1G1ZWdzJbWw44RzDqwI
bZyXGi//Pdnesmv6xb6d5mq443BbC+Km+bkw2w0TpyMPVrY4YVcZ9hvgtwbdqJp/adMccje2Ozxp
YonQGbPp1JIR2nZVQX5L1rtYJEjdO5KTfd8Cs2rN7hLUMXqogWELWgDdzIfNkiTFy8cjeSmqk1V8
gH0DIBcNhtIkbR3iddW5rpw+9mW3BA6rhRO0xmvCzGrq+xxov5tOjNmtJ8vpxAtnATgfQn2U9ZAm
ShPYSmeeesO/GEF1ycuA6KUB9rurgeD0PBoAq27eCqceN9aSVxFsT4bUd2bKgx4JS0RMM17JiN7P
J+i639jNCYSeOYLFwh8VH4EmfV4A2fx42N5f3lSsmo22XVnMHqfmWJYsCSy3ewDG68qq+7sH/3/V
0XWzMSEyqRvZoATjCm/fZVx9o6TK7zyadQeeL/NX2orXWbbZsWnmQfkUqMHbKk3bU1lI9yGfZrab
YcLkt9BtvfKr3h9O9reo/c+Wg3Ia+l4GRxVMnO4WIr9YZ6uK9BpE7v0BZX8ztn8eX3PUAHlO2VGa
VG2EuzTbvCbyyl3rQna0Fo8ZJ9IMQxzTIyoikqH50YR6ek2naw6Dl56/Wg6eN7HEWyQGZ4QMH5hM
v3F+fdMd/0WgLvmZJQdczn8P8kyXlaJp3x2Hbvg5sO7EY2/38aMvhNO10gurWJIsZh6PFOduJBPI
u/Emq5/ifPo51+BX+toqhyux+8JCWvvu5YrzWtswC2q1vIU4l+M3A38WPLt2z700GfZ/B6qsIZtB
B9wWp8y5a2fvNneL34o6FRpc4krR8NJHrA4GzxEosdQNPY9Ytu/70Zn8RUj2rbP7a45Ql2ZllW/b
VQLx1vP6YXwZjyJvvUM3F7BByNFT65Qz+6KvyZVS5YXy0dqOL6cZm1mb4URdWrExkMvbQCIgDYdx
ppFhqn/yEngALDZZrrTD3h9CulaIwZaxoEOF+Jx6S5hO7n4Ayb2h7pU1/f4H0bVETOXpMudtj2Kb
mO8dY2iUt0NYIGHw48z92dBsO1jXGPUXajlrJ75q5HmbFDZE3U1L/CGuQUgBN0Tx5FRQ8sqxVnxJ
zswUec1D6v1VTtcaMq6VObPU53qLKQfUrtu+CAuP84jWIDNLbIJr7XDb+Wsm886JtJaPqZaB23rR
EAuiIo3KmSbPDURk9xVnxZn2N8NDtyiPohiTV5MBx6lnV70OViujGKSE1ocWE058OPo+VUsGBpla
QPviSz+9wWMy34Mu2N5BsanUsE1o6R1fxHSzjKBVJVZswe9LzacSsIKdO3G1GUgRP9np0G+Bps+2
CiYY4ZDU0BBflPckZJ1scq/VNzGHvaQHonHksHT0XVp6tyBxTPvZJeAskrHXSKlVTIMcDd8Tyttg
U07g2mXFPN/r2XQt+EjSNEHqOPSQOu14GEA+2g1eB9V+1bDl1pm94Ta2qwGUtYQ+o2xU7wdQ2B97
OjZe0IwJ5JUWVQ5A+Rfxrimpe69S0+90UeYRGOL0m7FjvQVVFhZjDoAeS93JRz5BsiqIob87BfCk
tZIo6yBOCgHxzM9tNOydOD2rH41NSDt0EGqZ6j2uDF44SjZ/jSEL+TXFUG+L2GSPGfhUhQ9mNQu1
Y9cP1IG4oRrdsKzqL9gJv0vmJNuKtM9nRZ3bkpdH1rZI3v5H0ZktR4qrQfiJFCF2uGWpvcrl9u4b
wr0MEgghEEigp5+su4lzZrrtKpD+JfNLTCTzFZlrlYB792ZdOpS1lgWv2XFo2HFhoC8JY45y4eoN
xeJWMbUgWDsMggLu6LoUonO7ZCS/SUdIlblhrJZoeA0ITnvE4v5yWVKB1uHnRA3zDuDPf5Ge/kOY
jXsBiKU74K90cChQmi+wC+7T1r+SdfmJapEWizIvvkvPwxq+0axzsCrGcI3DjAxqj4SFWF01D8D3
Ffsk1c8r3zCxwt4pFxkWJF0vvhXMGEU9ATTf0BX76kAl+y7TN5NkAMIqqg8wSrGHJQBZ6kYPSwH6
o/+xyTU6GdT9hRZ+MW3UoKmOZOF7K88T3iWv3rBBrCGyp7Wl0XeQKFjonZjLusvEeXyA8ZCoTB6f
EwDBmegLabJ4L8RkC5YEs4Rfk5kWAu950eVKIPp91N8ojyNpduk2sJNda28vgcQ5jg+Ha/gwEyKM
cD3QxvllzYBc0vUokPLRjYdmVf2JymE6Bjj/qjWsUSTCRvGO1HKz5fPmk73Wk82nIfAPdc1rmEzV
ADXJMOpfOKnTsu/77BxJkVbB5Itrl3JzT2X2aR6JnaSDo9WDImXjAbiqXVDCh/bqjV1FvA5Rat7b
usKuZLvuvwHg4tdgBOIB6UEoIIP4v22QJ6Lr7xR4CYSFxmiCDFxWj1jWLmh2DaqpAUmxT76Tr1BO
LMjlFPtl2OQhDCh+xqSu4JQ+UCW/sHa/ahOUG6v3go03uW1nBphpPKbgQjS/4AD7WWP+MtPs3rEN
2jq7HRQLMWbYVleZYDsEk2Y3BItct3rYKapgDF6rVeoXL0lgkWs+7WL23CUlaHIM+w95UhSu1k3T
y1x7h3UdLiEXZwRTHpcgOk5KwsoF894UdR9Ns6KR9+OibtAaEUZ+iYbAuusf09r98oL5KZnj98BP
dwugSaL3ninbdjJp/7OGPPNgPRAePIUJeRngQi08Wl+NTu7E1bvaa+6LB3ulTVibTx679mlw6oQ8
DM2wq9cGjtZ6P7lNowGtVQ5W5XxIYiQVqPpv+8CTe90bn9Nb58Qdz3flLP6TwT86w1+5wiC0xWGV
xxH0BRvFw93Xu96Mt0X4f6NEn3mfwHJq2W6jXQx8x8SKJNF13sIaijHJ1pRzl5V0s78VXS8kXK+D
nE4AaQF6AVQ5PoNX2Piv2nkckPfkvuJu7l3/QUJMy2U3fcQbeesj8ukpdQUVA89cAGlW9F0reWsj
DDshaPoHY99Lu3qvyhfIuwnx3CZzWqlhukNi+dFE245k0QU2dFrpxvvCojQrgodddyQRInWykmfb
ISX6LBsgLIz8lfbJvoXQAXPh+ADX1BEl2W2m/O479QG+Ge55av9gYy0LE483wuczo9vH0MMUq9R6
F1bfQfF57tYfluLOGMf0bqW3Yz6sqq24OBndur65xMA3NAy/xdbTLk+b+K0Px2sk0jdQ8a8pks9g
kq8LcPoAh+3Cj8xHDC44BH8TSCxt4t8kxnvlkEYvdFz+W9f4tcHJwfu4K4a0/gL64AJSaZ3HoX0a
wvQXxj9QHMkXK2HvbHW0b+145t7yBEnlGyPePRvTncvwDKf1J6YYF9d3TzGBColR+QlM7r8sdvfY
ymvg5HHEDYytnKzGUO0ofjI2ALsC29lT7ZvD2lB4JPg1QwgTdl5+kfEU5JTaxw3K/yxmfPKkhAjR
iIvPJI6JYalPHghFtyhI5lMcsXEXssCcdeDGXdzUtFgm8YJt6vvMQbBbV3fzELKM00udAVs4s1B8
mKwb85Fnc+nD5Rvh9dl0Jyv5W5k4eE5hDTlA8uYfbJP6O40krcOaJDeYE0Vexwb+dtG+ew7ponM3
b4ets/2+nbEV7uOtxS2QqMIEiXs4Y7EzqLercvwl2lCTB5L+i3s8efTBlUCmPQR7if9Eg/lF6ebg
kRF8iBER96Ldcm2nEyJAr2vWlkCiF7afP0ysTnXYhblTEc2x4uZQ50V78LqQUzbhgyai3bPWPROz
uoLT+d1RecqseJr65pUEwce2ta8LurktmasQeeOzRLJF0H9FcsBsyfafWz/eXUIuILnwPTfqOjjE
KQ0za8o2w6Ry9tpr1IxVuyTwY8bLfg35sXOdeFCtD1bLQxal/5IxKnGu+7vAD7u8VR30kpTB7oE+
UrkjPG/wSntVN8d277eUFlm3PsEIohHayYAakOfVc/gwo+BXKJNqIuQfir2+qLfxTXX8M2vcaxP4
5GmhUYLHa5tzhKnfw6Q/NMF4ycD5mMcJpV/athdoQ1wlgSg/oe7Cxd6+dXa7Tw7hG6I/2pW/aZ7K
gjbeLcbD0KzejlvzeEnHb2yW3xJkOztPHMxIvpRVJWoW1IHowUBuUcvJS8ZDMOo9U/YMNAMwKvEV
xAmgarLpZH179r3sFebyZ0N7lByUAWiw+Bzxb+AHwWqxA33jPFAYf9vx1Mp5A3tP1d/CEvt3SrX8
UlOzWwAfAG7a6NLPyK1rs72M4h1wGOd6tB8rrNm5BTa1cAlezklmiPCMk0PSLBzOaNofUwUqdZbZ
x6hcBgg1SHFiZG10A00J2AppAaSgyi9bXyc5SbMYBUh66rT3QtbIO44yDnNgDvx70+jp7iEQs0As
N9IxWjzzBoL0kmu6FoI1tKjtSHLr/D9YiyyHVUAkJAKsL6JFs8It9r2mY5LDV/rlA1DLMwAJlngS
ZSssQqk4mQt/wLsugD4pvWlGBQOXdx62DleoEjca1gf6oGSzIc5gkgXPLeCTyuE3PzbD8OUCO1Up
m35gyP5Hjb/iI4MvMZXE5fPspzk45jj8ATtQCfKOx2R9nhiOOkjZPqKge18CPDIGL1PWAIC4BOyO
0Zbd9X3M8GKb5KKow5Ol4i+S9a8SrKQC3UEGnnF8DyB/PdeNF3yi3VELCkUsLQxW0iAynYDAeQMk
y+Ui9PGbjc3XonTVKXNshS7GccDOyiEPilXKSw9x6i5Zn1W0w3fd1ixHrVc5JcpYayCP9K6zeNcw
GwH7xkMJqcugCQpDwlzG/X/Wc7Kah+UUGbWPt+09sm6f+fYjisFdTMn2BhTWJVuC3TLEN5J516Vz
BY7+fca8K7LC3pK+jkrUe+c0mGaIOPDbbGLYYwVal3bBIYcN+wMSJTjc2vRjrpnOo0cB083i4MVY
YAcCMQp6goWbuSfrNLYt+H6KsRFN7lnzwWtsCAPx49sRJ6vdqsUq72tAWkE+jLwtrW3j3QoxQunF
Jj7WnQn/rZqR3DEkJqmRzIcNUst9otf5uJEmKScNzB9EKLh7gYeSd1pv87+VhgzxJfiOdmlP412Y
0uaNxzoCMIAs6AzVMh1IOo+XOumns+kA1JkHOaMDy9x+oWDloIT3kSCOX1rhDCxsGkJIbbd2j7o5
emmTYbhB+bLsNXZcQHSR7UBog0PWtANwrU1/cOO87b2HjRVJzkNcZmk2vbpFNMcekIyXbt36l2bu
wJmwtS0FWUiZajEA5u/TB72AvdSh1VVcywE4MJdATigiVzBh/e/Es4BAzf62cxHEi5R4BtAnM/tH
qAGn14QCVAV9I70mCdzVClF2eL8QAKGixVy5v0Ivg8n6FcoShoSCLngdUd7fUOmo3Ygs4C90V/ET
bh2wFMxo6NUz3J3SxY0g5C9bbjT1C7TT+jADGnRBPSvLaLJL7oSfFrEXgoVEliyqZtSBRwMH6cuC
zytcm/W0SHyvDSICX7ZwAZ4HcnqM4dG1zpcxq7snDsz9oZXtcJnTWaJHSmdv5+EhuqOsaCCU8tKt
8HzGjkhwm+/YKwVHhg0fIOPC56+E4b3n6JbO6M3Q4CmdXDfKACVroKIGbQEUob0wdVBBQ9ifWhPV
5Rp23b5X/iMDWdmTsLEomzWqi6nOMIHQiOyMiR/vUkXSg0OPtAvtpt95zWHLykbzmoXyJxoWm6eW
kxfdA6wGq1h2B8Nmu6CiduU4IAtCmzYAu2YNfwHny96iJhA5QYbqHud2nQew81ZNqpobDEe2Gh9p
V4kBByz1+/QXeEjLSzPMPuonAMqwNJJwB638t1gCUoBSoPZeLzvoorwUCet46+J7RgPf5W1jUZQk
kOXnCRv8YlkZLxYJ2AQYiUG1PlQIOFeZhId7tqToBaJ0A7Z6L1bM0SdKtz7EO7CgLGBq+IwC3V8Z
zgntNh+vb/2URTUCHpvfY0jeOVZRVeZ338Dc2F089CDCIbQJa863wCZ733iF42uBb+VgZewXD4AQ
Ls1ePhFtxyIEEgcTjNCW2GuMBQJHDzJaf0CCS3MyJ9eEzOM+lot3HNR0pSKoCLjC2FBN6bkhgEHM
0GD/xBPHx7SlU9EDD3mTJPELv3Gu9DVSDTKq5kfwQjEN9HXg2Y+DWheo66ipkAY4Yy4ygRlikUGH
mQqgIrL9zAzolVtjT0u6/QCe8FJvCAnSdoChBSMXuALvmVwBoNX6D3SyDFSfNd6ZzQGFI8SN0fWb
++jm0BoWte7xniwzL1oDEtsokRG6peSrN5uFcWMwoHGYm0+bueT19Axd2AG+TK/knt/lYV8/NSEr
Z54eZ5yyGG2/orxDak5QNqgeCtRsbxJan1yugUNccf2tA76TQw8Ym6g2Yz+mhbzSpfvatEOnpCIM
3jh8JAct6WfcDKUe44eGvXSYweYyrJ/i2M15EqC4cbO7LHHwGYjtp0u2w+j4eR27Z2yyn8WGbl2R
RzEOLGo4AaMYr+k9qieXp3QxrwuiHJ8m9CUg08hpPjewGlRBirV7hi6dNOkVQ8p0J+JW3rzE/4su
BFCkWttStqK7iCl0RRaA+mGzjT7j/htPWOeZ42Di5EmJYUEAPMOrjd81J9LPgHeqzXMseFzi2P9j
vHX/4JuxEOUJRN9uZYUe6K4l/T8r6XNM4z1wNl0uF4daO26vEwGOQvHsVWn2QY24YRZx2tx0WAMw
Izez9ODfeP8sFftw5btNdXeuUldRIC0KwZubF7IexCJ9lSEeReONR/pw1gZhj2GjaWkupjnL0w4I
tXqpQ7QKg7f3Go0vxJsvGpUICI64oV2LxtkbRbwbp44WfExtiXmQX8QcJQwQYp7bZYEa3ra6D69g
0ScI5BrfdbJl+Zom1ylJvxuO9z2opzE3RA7P1oL6EnY8yr3Fg2hOaVpGmf0Gn4PnAwbvmD1VPW0R
fqZedax+VN389HH2m66YHA4TIukbpd5JP/4BSqe+ztYfijAKD5HpNfAh6Q5aqmciyUvmhUsOQhqY
ME3hMgQrY1/cg4444mtA1tiEE4IJaMvVyI90Cz8XkRyEbayC63QL/rbpZo9+GMeYC3KAo9QYAkFT
dzjbozFIEAIezjoHAXO4ELRyJ7PCIIO3T75HFAaCqelrIO42DCrFOn9IHpgSXkGF+ctMrsPSdzdc
f/KQ1B6F6IR3C8Yohiw4tdLWFC4m4EbZhYZRUXcoZNqUocZCEM1TvPjIAJn88N2DygCuQLTgGFWl
bMDO0kWvSGKEAtppv75FqnNhkTXh9qftxfLVw1P7H3LS2x+aLXIqkgxQlBHitte6qyViG5BzIwMR
P+lRjMDimfA1gvDzimmXuJqgJSXysepDYBDcm5tppggmR8ua5PNI3avb1AIOtvF55XHCtwL2xbHZ
rbQjJYr28G31IwwxebT9N1kryjBI1s9uGcVLYGRfFygl/SeguxmAWZx0l4Es4xvqDcwckDyE54PR
/ocGgwdIvN93fxxfVLFh8n4M1mnENCQYn2KQuQ8UcYT/JNr9Yor6zM8HiDaPviUTND3p+s0GnFBU
gVsmsXl4ES3RRzIF6ZyPPgy1pakbgPWwHkzoAbzKpS15RKLtpmHfqGo6o8ZYRTu9kHg8LCjC3jF2
GYGO0WO/3yLevko/1TQfUvR3vk5NXw6TiEvchuEOvyMtY28ilxDQKQtUVQayKEX9hR9pFvV7glXC
zpNTfGNEjTPAWwwUvF6F6/M6dRt2RX79T3eIowIOiWHEjTqojDwgYkPhb3tUpiAlxeCNFatU7RnU
NoytdI92hK8zQhtQu/BmFwiYNnxISra8pwB0LjwazxCaRQfr1XWR6NGDkH7qLgpX1O8BiUdnnw3h
k0YQWjVGUl7BDnIHQrTBVzun+0nMC2LLFqyBumkrO1x11bgG5o6gxLgIEXN9pgkfi47F6d6HsPoa
WrL9WG9Ce9O1sud5upFpR3o+PI8pduOhTUxcQMzfPdtswg27dUi2GrX07+PY1yXDcZeLUfpDHtfx
fOyWZAJpUarjtkzkBYWeg3UcBaftpXtDjZ9+moCTX9vIUMVnbbOWy9yn5chIs4fOnp5mt8j9KKL1
FQ9v9qk1Zb9cqxS0XvgJdp2/NgkiE1OY/by2RYYf88gnPI3Jp3HBWvJQWSyctC9xjvp2qcgUsbvC
7vqvP1qOD5CpXzYNMjR/a1IwzVHdcQ1vb9KuN+FNEoFdNks/EwVXngOt4uQ1I+hEWk5/lKL8MCCu
eZ/UPSBvCrIdiYnCzg7IbxboY3/TZJNhIaYhPdbexA6RbcyFMS88gAe6FZRTFI1onPcsWNfLmsDw
n4OZ5795dLE/8zbLnxoFDP5pgoiojbV5WfCX7U0H86mcoRnKhYjSj/AR5KhTYNR8KmF6QK75h+Cs
O8H75l47SBy8fJn0DBFRBxNDfdQoyX4NAfZboMi3XOahr7OxJEa1C0CiNWRp2Pl/98n2lroAwQxD
F3zAFvVvxKasnBlJkyLwbQaNb5phyjWiRQBqw6Y7G4XkDATiWnVRr4GHtbr5a0nLv2i9Tk+j182v
G8jiImd2/u33zbhLh7atIt2JnZ4BMKFxm5aAmz1Kxiz5FpvF0lCDx8krLb0gekpjbmYw4dCQf7GJ
cAbcr8Rgd+3NSzZyhbHSYyYiOgzs1gx8w3ydSBFj2Fm1LUurVZEFyLdMesfa92Y8svggMKVCvM85
FI/SEJupHEsp8palHowFFGp1PY5TXwRWjngURYY+qg2eaoUToyA1yGgVMtMdLgyRLAGobnz9jWNw
u6boK3cmW36nHnCJ/RRMlaKDzQlDpnUZdYkGbrEJYJrF/5Ljc+3uwBD2n+AWhzcqZnIGeyt4vGj+
E6kFahTA7e6sBzUjNy7q48fuGEtIQppfiOA2BZ0nv8L79briMj5Etf8XVECYjPrPEeqckhsM/DIF
ZuEkvH03D/dVYydkgkOUmEsTOEyyOUexaL/MSvZdjxqr7g84mXXp0uDVrYPBgKG7kVQtV9BQ3b7D
GAVqMPkMjGdfdib5xKKt0pycKX6L3IULL5ldwJcWw3e46n9h+OC/10AJQ5Lkym2p/1sywJ5TlexS
qZLKbySa/BCo0z6mKLZF1qPTjyOcuQCxSiobzBbEAX+6RmAau9AJJJ+H2CqI3FS1sb3XK0txLpi1
ZJ4PkUKERlWZFPC7GBGCCSaKjfTzZgm/6y6SOZfelKc6OXuY5qLJIxjMrfSviA06A4RXFL3LvkGM
zNB41DhKkS4PUqTBBTKQutgaDwhaELMHE8IuzRiK4vHdpOHJMXgvG2yFSrybv7GNA5gpw6qjTw/G
b2U+prgZGoW0EOcWnXOkauLwtyynw/RnxYUK/QvC6iYcMhiCAYo9TwvCtjvABAEUeMuSge1p2HQY
zYXHvul+pXK+ho1/Dcbm9zR3Mvc8lIro+WEWBqEzNJTlsdPTTjTUO+Dbbe7OsuweNG109CA3PcTT
iI3GhsJpDOSzbhgcnah5Kp+Rbp8wTGhDL7zzNim1J2jRTOtU+r1/CXtMueqwaXLJ8SeEcfaHriB/
I82Bl5Ax75bMTTkEzYCF44rE7VrpLRvAUEW8J420LnuCzWzUy7/o09HaG3gKGcS2WHtgLL5hJAZ+
jyk1jdJcJPHfgflP9QwJdry22WuDrNAKkHf4EcP5PRkhQBTQFrSC/9kyEu9aZFQfB809QJNBA/fB
ZzqCctkWimC7KvshfZqdWI7Ibju5MUHW89CM//CfAuSogB3P0Jvn+IWWSq/4DMdwaXdeN3EcmS4C
T9lLdtqLSKHYFhXBbNsKF/wJwc7xYXP0ZUm7pGqjNrtqWOwPEL4+NUv8Jrd2PtBhDY5Srh/1SMxj
u7uUWIVEJRj0CgUA5rHc9wxk7NSWCKSfC56pvvJW9ep3wEeDOgnsMp7gioGcWko2yEr7oyxFIFJ0
zNM18U22Q6xlAwqqDp9xgZUh7zOoiWNyHHxmKuwxsfNQKZjkkby0DumHuEh47i9+DSJurY/9RATs
OwOysD3oEtrQJYeYtd+KTacNm469Cgb5NqqEHeK+8bEuRSSFmqwPtwbetDlbs8IykKbD2hbrIL9G
aLBzE7gtd5nCvnKza7VMC8ZEKkL7wMUfykeAID39nDIeVHiT5EvmsBiM9fQbXxHJdZJ6mNzQrxWw
JwyxAGEFV/hPDD8yAKfAroNh/svvlrdtHgDQxNas2FgylLFCcmzHFr8Q9YJZ+gpKcBN1CCxneM2i
AJ8H2BrVitrkDX1Rdw5JPfxBo3qJnPx0Nnx0oMGCaUCW3lWL7fTcVSpIyaGOwhncc4Xhj8a+H7t1
V5oeuwEfOPNqTd1Xqmh/cSAHHRu/mX+TZMHFkyDCBUdhe6J1iJafirjAQ40EShD+UYsPhfFncJOT
yJZDq5+8oQZmTwK02zqGMRPeq9ox7O4Rcbj3w/laU4+XAQVkN+pR8PbKS/Dq0h9UQ8N1I91y52gu
kIwB5QsGT+89wQsexno+16n9qyDzug2y3faI4ITCeMkuZmIO/2byn1mb8Mk0KJMCvw3Qb3J06Ru2
VeMEHvG64qtWGhzqZjZzGc2gaa8UI5AIfSbOnccJETdo1gZq9htEL5VL5O++5qBLqeTbz5L5Mme9
uQkMRjnQKmVLlv8SX+FJifFgyWVCP6CPajJXhhcNV8c4VwIHClZXvnyXA5bMfeix0s3NG0gZ18Xf
BngOGoymw/CfjREUEeLHs6t8DeZll4r+LCV0V7TGjY9hylvPIEnfXEfyLor+4KP4HQu80WmK3pvz
/o+Sbl83XeGF3b9WxhgLjojRcJPObW+w01v9v5m3VXxWtgrMyvZdqG6REfg76bIjS/QMs9pZ2L4v
hFB8F6+rXyLPmJyHocfSxcNLHnrbf1sw/8dWdxkdaqgHzQBKARVA4TfO3PuHBfyMTp1mLRJDh8mH
AK9uEO5sI6/Cn+A/DZGOdxvE2znSTtHOO5TkJHPNnsaNN+w81uJeDTQUTzg/gP8ErRYlWpl0zrug
whzOHNSCXYyd9SsbenfhzZAc9BSyfUIpEOxZ2B69jukfoCzMhTqLzPdIzC9b1y+ncUAVhvqpDmA1
Gm1ymviSqkKPqfhegyX8R5ZpngEhh16AeBa3+TaCJh/FmINphecdF+Es0XXPf2WG8NfCJGHzjXdj
QjKG6OuXFhN9zLlaLg7zGrnvWdZYN5hIL8fM80dR9u207DPlbzlWqfMOKpo/LYuSs/WjvlQIFb8m
oqeXuNf+3xQYlGdMvXSVxi0EQFPQ/8aG1x6WbVirqUtHuEI27+BhynP02xqBCagKS8zK4HsPhxrf
sA4kVFZ18tmQcT1gRwn+rRmafTjM8y7ZZgfjvwr+rpNxJz617MkRvewxpgBxcubBl8Nd8AfgNfbf
MgXYtcxWVasl/mFZ0+HAiQxfVoaznSY95ngS+pY8G30DDdiCTLjG003R64SpMo0dwXKuHg8SDgEs
PaAJ6HLVI2eBJQn+sY4434nHoA2/E9klGQekGM7JLW/XgbdwMaTNbSIZK+uE6x3wwf7XKFVtYKbJ
giKbRrhnWuV+YWcs4CPGYYkJ2xj5+4BM0/JMsYeq8/UR7gNdfw9L+wahHLIogy2nngIIfOQSJY/Y
mlMgveib1MnGCxqR7Qpti1eA0sZeMo7tW6fD/5BIMv+Hp3QD/R3NoWgwG6nHkD4Q9JjqCouQY1Zj
dQdYOUoRQ3dB2i+fcV8jdiDQdjdj5PaadY3cJW0ABR/j7TUzafeyosq+plkXfqIHDw/tpBHAEiVy
L2xKLltv2j3kCIgnYMg9wIUZqFCzUkXbVm7QfD1hEkWw+o7i8GDs4L/HY4yNpJ6wbLpCXpA95udr
j2MHg43+MdQZNxiSOce8U9dHk4GbGWsnqqhdzb4JUCjBpUBK68MOhJQBlhyb2mZgv2r1h0yhrrZ2
wUEh6Pj+YNw8zz7zj0OYLe/hatd7l2CgnhiEBS71hMFmh8EaUmBUuAeqakCdb1gVq3HE+O2RuWaX
2BwpLnYYU4L27wJS3tkE1Lt0nqdf+xRRCyue0ardBjBoVzmVejFenrn5oM2gShu3PQIBIZQkQq4V
hEbbC6pEyBJVMs2HqeWYK28NINEYDtxUhwsmH5MAjOy+ZwcHqdOaNwlEi6Dn47fivX+Pp9XHFKJp
dpnXkksKuA3mimRuX+MoXh503GmfouA/rma2BW8gOOLBaG8xnEr7YKv9PV+At/eRsFOZrZuq+BGv
PDVq+ob+1sO1kPW3CHT4Ct2J2CGwzc/TwLS4eYDZl5AMIS0IUSQQIzss+EZxyLgD3Amqih+Ok/IK
Lniyw6venCXGGrsQf+cdMq9H3lcKq5bFNbcM/gS/y5zFZZpwU/TGAUI0sfV79puxyFaLxGPMdEuW
Im8kQMDyTjaRmcquCRHPijcU5bMLKY419Bk/6diCap9hqKM21jfFjM4Ruj4wzbyG4GxN/Wmp1owB
1iRWVci+RYPQZfzo8NZd5Ni0v4I5DFHIDO7MW5NitzwLeKL4hsSQNXxCe6OhApj6XcjT7iuDwuKM
GJe4MMphwG5njjV39BDhY1/kFgNTKh9x0rJtYs/onBEc0PdtVsYJ4kxYN69Vi1S349ouU4EPHh+r
tXKPyRp0PV237BOcV+csHJDKyFa1j5Jp+O577B69abMXL4Q+Mk9mxp94gjadZtF89Ltsfdt0EyiQ
cvv+ymu6/EZcU1TM2+gVsBQ+EgOAnEEuDKbiEAliXvyQstL0vG2oNXyBoGyTlYEBvT2c8A7X2TPB
/2G5RHIyaFGhhzE3Stxm6B6T0eAv7wX0IjPZj3X7jPyIPR6REic2uoDRQC8qkB8RnyZCqw67OQx7
dkOjqj6NTwn0f67pyqAzp6bDBlsAqSUi6A3VSRi+y5AVWG/dZWR03NOWVKh/m93/nJ3ZbqRItEV/
6CJBAAG85jzY6dlV5RdUIzMEc8DX35X9VDdvpS35oaVuq5VkQhDDOXuv7TdsZXRqn0Cc1xvPNPpV
nrCz84rsIUA0vGYrtDccG4mdl9wJgoZcev+09WzsPYZ9ylR+H5OjZhnDUxarh5BoCld197XNScVt
1Ckwmg5hUuLs3SLKV/i6oKakwalA1n/0mMTWY9P1+5zO8TI04leqntssSW6z2h2XIao4245vsVVa
i8oMvwxjtzFtv1mBIo13tBHJmHdvUfNG+9BBbz7TGAyQwNHFtXeSfS+qz6Vyqhd8lebNaBvWoYna
aGNmg8V0EmScHzP/JW+JL4qsYThYtTHyaon4FciLFa78Yap/KQpXRzdPbfcmLpXW1EoQAdP2yPx7
r8SGjWDRAhpM40x1Ub/s0C7TNVD+z6AiIT60Z7XSHg7ahUuIywp5nre1PS/H5B05h8LBzymE5y0L
0uG3Kd9lFbn0JKFJsRYW6Fhii3ZkDueNJqz09W4IYeJS13DI4tHqpknRuNocXm6muhhZYzObgmya
PYtuelMuCVzxWTuHWl2+hCTpPPmu0Kd6RoXQVE2wT9iuH4ZBEjZWxGgoKXuvLYuN9lC4xAfR3tlH
voes3fDyH/TUz+7JcwmFZB4iazDC7i30bVQPnWnTUiu7c2BfFQVnwEXEdPPipMpf15ynSd6wpn47
JzlcZSQ89F2x/S6nRAxboUy2mFKLeWfVQ4WokjPRgt5CMzzkYWP9CnjpHtLEaugny+Im6QXSEzlk
3/NEe49FJfpjEBT5kYQaAoNEFRVEZqSdxxbPN0itKZrWWckm4v3zytnAJWh7qF0ifZygQtKXARZD
n2FBTOB8CMBjPXge2TbKaLt1OBevwqKfTV/0PvCzR+W1dDv8YJiJKnURb5dSEX2Dypk5vp+ZBIbq
YCT0jxZ6nvQjla1sOyVz/hLWU4lMqaJShtp/NYbMqXlJF64NtH/Hmgb3Xgqnui0TNv+tyLKjXweU
L4apXybAHzNKUZZYxVVnnEq7bX77LM0If/pw66hc7cEPp3LRo6tZ8sokpyb3yw0K42ox+l341mF+
zeZQbineB8liLNPxBXFm+kuIOSNfqsMXMNP0zew+OsSl96eJ20e+W7pLnPItCSqYvGYe3EwMkLsa
cyu3wUbbsjK47T+T3oPuJ9L7xPHGQxH0nALavtrNjVEf/Dkr9qb0ORbFxKbRX+/XUTbma52NejOF
cbQjxGOCNgdtO5VBvp/9ntigsLPRdM0xqzWqXSGi+Jl5pEYMMNV7q4qsQ9DxZTkl1+tkLNVrX7bm
erQmfQhJ+tkbk371hsDdQJSMtpUDmgN55TMVehT2PjtYsArFqcjOWo/ZDR9Qfg93dabLP5NAwgXZ
Si7Heh5Xjef6WzKeib2OcZiU7D6Xsi3Q58SRu0ltNW7tZHKWs0lSCo16+WTAF0XY76KKdenwtxwz
+j7lVF0pzFLZlJ2qzMJE27b10h16l2KmY1NemGF308117nREzk4FhW89YiA5n2GDn3VSe5S4s9/s
Wtk7NMJt9lpOw43TKpQIlFue6AKiEVVn3NucFzvD6eXCGMbwELhFfO/ls79MdeMtB+pkr03s949e
45g7k0TXW/WTWrDcCMXL4DcUO2Qs7JuGtuKj25O/1il1dBvatWVLwk2b0tA37Jg+hkkOSue5fNXa
y45jhWQrs0g5J1niqUtH1ABqtB6j84bchcJNLZI33J2sFxSBm0rUj8bcfkvi6UGW3oMq5HYONCWK
PD9kyKUJyXqpDQTclIdOrSdNPGF2tdPSNNel5dAxOndgOWVYa9kGB7u17t1+tKhghX/GOtgU3Cbw
RgwozzxXMjt7y+B7zI34mbmdXhFdviEjniW22Nv3re3eksEwrzsHBaAsyD+2NTsa25l3pW+gbVTu
jh1fsaLVG+9IEn+KBh0iZWQSD4sUx7ynnz1l/46K8mkwsmOEod6UNEpmGnznmY7u/dw9SMuVqz7X
8c5CG7+i/1iebUN0ORONb5mXHa2VeIiQZ1sAX92c/B0Bm3M1y/yb2VGoTQyKHR5tvcWU0CKIUppV
QvDe9E8GTcpFmHbxprdJs6qnlE5A6YNp9i17YdnRd9AEPSUMuMdjWoaEtZzb37y2dQ+2c7R9vbZt
EoaR3IyLceio4boDNVFkY1/7suvWOhHEkoXTN7MspyOS4GI5NOc+WxOXW9JJ1TJr3XAzuEFERdFD
HlXiabFkpM5vMpp8Fq/bMTbGndeiSqgxX+04CVQ7r7TvO8tDgYywgJvp34JJOAtMI0Jv4jDZFJGP
cp2+5CJJsi+i62oKEPar0SZQMdr+EPriS5ogdamt6Vcruu+uWacLdrN4DVD1kJTUyb2nSlZtUQwP
qVc8h5X8GrWJQ/7NgHJUeHtHRKfZmFgCShGfOt2U60zXLr18HoMbm8NCEgeyns5brggczUKm6CQb
NjsHFXfGAiHCnzB3GHmIFFdIO2c2Cmm46FpEtWOWnELM64uiQ7RlDmC86ZSbxCpSMG1VQhqKbh5K
J3pKxvBkGO5bDGZozvCMDml4IxSYpJy5m1+I/vNsH3KxOdz4ZOncsY0/KcdYVjL7Omf1N+akmlpS
42yqULc3iSSisyxGDPWIPkUW6p2w2axw1NZ3jMhvaZ+u40k+t/GMcEQ+2417CmbmDV5QRKDZdGym
cg9DY49Y40mU3g0KEr5OS7W1z2jgCt2mq0yn31Ck7RA12isxuiURK8MpbWvaAOwUNkFgUitNxv1s
zwINgUbhljWcayihEiDFVpunuKZhzBnbb9aNrX/WOkwRR+j4jfe03aZAPJB/b8YRQnWMkikw4zvD
cccNKpd0ITi9EYnmvDAQXnzJMMtN/WTRlwq9mLZxKx+Nan5GaByu6VysZA9IKLf8nljNZjUG7mtj
lrdhh/pZka24CK2cQMm2Ycx75e9zD29ZZ9HMD41YF8M7MtfSxTgCrghE/ESK3yGy5Da2+pUUxovo
0OvLagMIdO9Q+1p6c/GdRLP1ODtrjsdMbBnGnK7yXuIJWX/us2CHqHPQ6/NftX9XYE9DTaPZV+Tq
nnzTewLyDlNHUmoPicPU4zK13K+BhpQetDvsWLRMnT2yR+YBc/paWSES00GR5jlHZM+p8LbpA6SJ
c7WtaOAd6Cez7WhR/3qIQI7oY19oRFKG1Q9tk7zNEiDKgDOHFz//Y/bIDQbTpgRZ5690au/oOodL
06boGNUt1ps8PvCa/2qsYastfV7QUSazyOH7Ic6ydFE35ihQ14RO0fmuOTsrFbGoCmvpo29epBV7
23yymyVKAh+tnKa43RfGbZoq1s6Mh+X4dyjxO2pj8kszoGrz2EDempDD78LRpfWCO31NXqaxj31B
JaEITCQifbcpSatb1YUf/EAYY+2SsENoVSPN96biMIzc4zbw1BoD/RegztR+w746BBM9yowK7r5Q
lF2syZ43bWLStVP1b2kVoIuLIA/vjDnhfY8oXbR2jhyabVvHK9+7xl3bUEWzUt3dYqp4HAvyU8mP
w+gn01f43dVbQy9rL+y8PDSh9YYZnR3CHIoVJBjeK+jGWJ/ZEfeVgQhJ0WrY6NqsNxTOv6R2tgGR
zNFivp0Vh40azZHwpgdbq982CZSOwQAz56ZeUNd7ngxr46Nq2k5gpQ7UVsybcp7cw2yxIy0H6kVC
0hihSGgvy3AiegqZr1DtFu3VU+1V+7qYHs6g0UUbsq+zNea1xOhPhWUfDE5Fa5SEv4nb5SAYRc99
4/wQBhW/rMNO1Ht62oiM2cQ0um+xlYYrQR98GTe1QJCTpEvp4+yM3fb7RGNnkSWUV9swsLdgJ+ik
62cq79ly8pgr6ACxjdO0oxVytw3VhVUfz+OyyHKi/SSdJdwUEXrdSB1Apu9pKU2YKkjX82chtx29
p42BqyEJrbvWTX4QY0pn05vZrpmNQXkEZV2gYutPrMZzdRu/axSMBH6mUbOONCbZWvtUz3qKxxHt
yKVjWog9y9x4GBP+pW+3WdnfT7mW9yN2nkURO+bybM9eDajwtwHugufK6e3DmeW+rgQnblcYNxHe
rokdjSFHsZpI01zJ2p0WXh1u2XOfqiGBbiXn28rWDyblXYJM2q8+UATDg9c9BWfV1D5Aj6zDfC2j
9Kgq4idNelVMYgZKBF8+M1c+5oHzGJuVe+CZlAs4CL974X6dVJ2uqKLfact+LaiJbOi6/CmjmU1s
wXuN4j6pqicOVveZbxHySWW/YkpcVFO/iZqMXQ418YVIO4iJuvmGIY5noFBM+Zm1NC3OkLM536dZ
RRFCJTccKW5xqk+r1hF7dDp/vHG8lar6TfMUJf7AclYnzVMcdGQvVuyTrTHZofLr4A5AX+6HX1TQ
z26gyKHGEj16Bt15T+mX6Jyzl1bbSTq30mXEErJp2sbtLP1vXkvn2YLfKPLWoC+PEDUyzJvU1A9l
wXbXFNXN1Gvi/oaSxjP1dssLDknM9qg06LsQEETxuiNo1fR+WUn/rTw/QRHShMKPLCbnISEJaTGS
m2bxkpDxajyJyrzrPOsZ0cmzhrNIgXpCctodzqpI+HX1cZ7FzUTKYhMlB1tlN6UuLTxP3q6nxoOz
/daSZ2l/frDgUE1Mvs05j/kcPWrWAxWzskCQRtnIgVa1EHXylHbzL1yRz61TYd8q9akP5c9WBi+w
hNjnk7QTSbNaeiG5vnlE4cQ7m2ZOjSey1XRetwrPi5aZTaNclPSc/N49ZLOBhrIbSyT3Vpq4jzVy
iM2gnXFnpJ61IHazfZWZp+5UlOLtQkyF2i1C4TZ5MScit1gThczZlqCZVYcI8JV2RnsjZWrdydAs
/xhN1T+BYClSPMrnS2tl5Tf57GX3gtX/p1HM9aM1stlydWH8aod+2ERqpJVXMMCcqpRrYwjpi3Yl
BeEWxm1vY2YmFBP/tMTGvh9qt9+3iLc3XmK7BX12z9jMQ5ocJGHe5ZpSdBlj9l20J12d/cXsVyg2
J48znbWzKDvaDLWylzgB9ak1PVqzqYNRazYbQgPTbHK5xPSHSET2Mo5VHCtCRQ//Y9vQwFKe0JGd
LPUkTU0veYjcel9Nw+v7+JRrKIYz0+Yvdg3x3lEyCLR6adAd03jr00ZaSRpDS6ecPgWjs4ILqEnN
ykLO62QdM8TWknVs7sEFvLz/A66gfa3gAmcSZZ1j+POsjv2QuODO3GIfzC6FaLKWqXoRdhCTBPAn
a9rxRMve3Mq0GI9RgVDSp1eISqeYPuB2WCZ37V+siQvsCb08M+vtUBN6lTxRiqcg5yU7ReNJCHdL
ru66aPLzsvgrFob4AEpzDeBx/jJ/PUI6Fp3SsTEfFUvGiGcPxSJ6qI09PWuEQsj7VyAT3r/bV8An
/vk7/HUtU5kusjU5H/Ee3bCVu6+s7kCm7tP7H/9vkpLln4Eof328LzFPONA5jyITh7K3Yf/OOl29
/+FXhrp/QQuTAVu+hMbB0RwiXGCmwxRDXR9/hAqw2piQU9+/0JWbdIl8dUyz9w1tEjKNdd/r8teU
0/40ZB/ALP/DVv1jlPnnH/jXXWLbm3IyIx0OK5X3NpP5SfB1lHknOhC4dLDxly9zjCcE2/RZ3uWC
WAgyZmptfBApdOUX+ue///UNNKHMUeeX5jHqYrI/CT8l3zzwDrHU1gdP69pQOP/9r0sUIspkB179
mJWo4Gm8NPgPP/V8LtP12p79zSiBExHyPVbfDYED+flzH30xGUlTTJGRYhpnA/GMrnw9le1zi17m
/Y+/NoQv5pfatnsPGQK21iR+YxE4+XGBMb6kDUcz+/1rXHu2F9OJRVUwMKrYPNrNg0DAa+G1ZjX+
1IdfButFZRnJtgrgQrEGZO3b0HWslF/f//ArE+FlqN48WpVUWIOOaZUcopaA5CyljEN8q3ZteNui
3fm18Wb0+gMM1JXH4V3MKJwk9FAGZgY6zaJk3G7s1PtqzwMhKaL9YDK58h5cxush6K/gKoJnskZE
+4O3zOsPsFnetY++eIuZMhQ6SjkegzCZflkdndYloBLCa6OOdGutHf/b7LQBqdpK4qjo6U45S3A7
MTgDjTDM7hvpUySN3U0YYg2eZIoXEBP3bVSxti48hJfr0kN+G8xo1dLe18U2RxR5cixqJZGJ3aLu
y2mHf9ZH+yyc2zwZ/e+I8MJvTt2Ej358Dp3G/weYiFpaZIzBDtlSuVSmTfXFawMkeN2MvF6jjqCR
WnE29K1ufM2d2NjR264ejKxtdiodwpWBrJukq0o9BkNHMHmnnlURRGscfhP08ip8xT/d7AEYIvQJ
uN8qDeKbGifcSqB+2OGNyX55qeg3ssiDQycD+Wf2UdjRHKDK5FdK7TyihjiOeOldOFfVUWXa/q69
nHxvRNzzIQftMi2cwmsVldKk/GDhvDYSL2ZLRAbuwBlcH+eS9ILp+Sw6AGawHD8KGv430M36j671
13Q8l73rzcrQx3C0Adgk207j2+mq760EncHFPxju137IxQTamo5A1OUAMvdR74pa0cNScqeb0F3b
nf4ACHntKhfzqGVaNfxS9hl5k2drjqBUH+rDoKjZOoZIP5hJr13lYiaNIPeYgxLse9NxGWX0vawF
SoeYSfX9Ce/KVC3PF/7roUBUAYqc1+HBMc++NX+JdhLWQPK5yfoyca92Ez+asI8dco7syuHEjqgD
btcH3/7K7bmM2dN1XcaeHKZjMTUJNVNeZYUha4Gq4Ws7eB/sjq+w9KT9f+8R5AlE2lVz/hH6t2XW
q7RPOP6527Lunx0AJQZan/cfx7VLXYxdpAHoGPpyPs6txAwbSL1tWm3BGoOH/EY9Yr5XuBmshaIc
8ftz17wYySLKnaLRTEaC0tqi6Eu9Glrz+8TpskNOKVP3peiQvL1/tWsD7mJE47sm9cG2/UNtoAOF
HHhWbaIJMsH/fPDSXLnEZQRfqql0ztoOD6Kzb0Rk7ezWX7nu/Kk4XOsyfM+qJYrO83n3v54Cwii/
/Ubnf2EW9upT98i92BQUqLQMP3LPbEgaSeh/JY28gOrs+x9/ZdF2L975HGlsVWOEJTnYs6kUN/0N
6BT9uY39ZcJa3IzQqGuNJY+Gk05Yo+B3KDv6zJeXrnPx5V1BykMsRmPvxNlvVBVf0ZKXH4zNf94Y
Pvs8oP6aDCf8yeWcVdEBx0C8dP0h/RnJUb5+4rbz6RcLrEOBM62TPDq0USNoo6TO7WzmzQdHun9O
hXz6xSSVjN2chEL4e9/DKp2K9DnllLJCRAersP5gJvznm8VFLqYnc0QKbqoyRKr1aMlbUz137gfD
5tr3v5iFuBumyeJp7Euz+CG60t/pCoJWEsrsjW2Q95lXi19wMf34avKxbPELiurk5s+59eCN395/
vlduzmV8kkTPpNt68vdySHZB+4XkuKXERvf+p/+7SCXdy/gk7Rgz5s2Kb57lto/2NjAeGorlKdw5
X923Vejg9pfel6r0QR01ViaPErBBn/nBF/B08slhk7V9/9tceVr/1RX+elNUbg9zPDbJQYH2TDM0
pCamYom42vjgPb9yN/+rj/11hUSNKSj1mU5DqlcBWndreEyhmr7//a98+iURG0fN4Ha5GR8CHDNF
RRzQr9z7KMPpn4u4dM3z3//66j4WpASnZXxwhLwpE5MM665+g+nyExHnPav5qaeb9f4PuTJlXfLr
xxDvDdSV5GDq713zZTQ/OjReuUP2xRqUZKKyJ2TK+z7/MvsPIrwl7PT973zto8+D6q/7Ew4aHDle
1X2oCfWdw4XKxYKQkQ9m8Stj8zJZStJ0dAGQensrBG+aNovAGhYmRDllvH7uB1zM5HlRdvPMWW+f
jgaMyuEtb1xiPsQnJ5KLqZyM2biaMEpSo5fo2BDJRIP9W/nuBy/vtft/MYt7XeShEIwMOMQp5qWU
5jetZngK79+da/f/YibvWtsYCghR+5rm9zJkUn8k8MA6lFHdf/WQnH3wM65d52IqF97ompGX4/Su
QFfkFf3mJoy+lvTq6qxQn5uHLtOfXJVWVdCF4b7zEMK7Vsq+hl2T73hvn7pdl8FPYRSqLg5EuB9d
+s7mPJzm0rDQhqDhPtu+PneVi9c5qoJMpD2ePOnMeM/suzY3X0t/2FZxs3v/EleGlTg/p79eay+I
C+lHPA8FwHhZak2rkuYJZKzo6/tXuDLZXWYg22NSpL2mC0fndRWkFtLojwru1z764pUeuiYczdFJ
Dq1Mju1YbCIz+WBnFvD7/1+tXbqXucfColAT9UN6yID2omtrLJMrtN5THtnhi+qT6SY3reK1Qwfz
ELd+8UFp8dpPunzNAYP3ScpPwnpxYjIH4z18sFm79qgvXnHDtyFLZTPLv7hP0IVBogN6W23ef8zX
Pv3ixXYt1lQR2MkBAwct0YZ/zvkonwoKla51fk5/jVMIwc0Q9iyZiP4gwhq7vL4vAdK+/+XPL9Q/
nvZlplVjeWbdNWN06Bo64kNun+m+0Q3CQxzrBgTDZow/mJquDCzr4p02CAMDBsImDAdJ8WQB9HCX
JeqCdh3KKbnHma/Foinz+ktge8VvOzchp3/uV16863HZZEHp1Yyt4ClBBlxVe7v/nogfTWV/cCOv
TO+XEU1RnuQq9VRy6EN1E+flPhjr73bMdk3Dtn3/Z1wZaZcxTUFg2Goa2QYW9S9Ad0ur/+FZ6Sfv
kX0xzhJC2mXNDyiR29agJ4jymxcqG+ne5unS7K0PpsVrQ+7iRc8y3di9RsAh+6HdOgg0X87EnKPK
LfsZixoCM1mW1uP798z/9wC/DGKJTCTfsBZ5fcY+XPSAqGz0DW0x/TDgWZ8HO5Rp76NUyiuj4DKb
xextH3ZLy7zsdL/s+Uc8oNDKubj5UQ3xyhi4DGSpfL8upHbygzM692h8bsao2fdJ/fL+7boyC5sX
o0D1nUhrJPWHDFgiViLHICCr+1QfUjqXKSLIdsFJlmFycNU324UQlLfo3az1+9/937fG+X8hIkzC
Oo551HELnQRs5RkoYFkfbdSvffzF/KUwT4V+wzxfDsbOquZNYbqreIruP/ftL+Yo2ws8zMrsFlDW
LKA2L5zqW1z+eP/D/z0unctIkMQfs8KzmeZROb9E+GhPDcbwhT0ngNya8iPBwb+neCe42JYQAx6W
cq7jg2smX8JCwdzgysh0jWNk+49wVVax42HXcj565td+2MV41ciGc6fr80NpRmW+qOIOqZOUvyZf
WzepK9IPdkX/fi+cS81NzJk1G1KRH1w3qTZzOodvxGMU399/PFeqJU5wsUNRoFUE2LXkEDYM2fwt
zQXC8X6ZohgP7eyt6J6FgZ0KU2mH3BTjylHmH62O/54ineBiA+NnSeOXgp2XYF8UIQrJG2uZOPfV
fF+ZeO3gN73/M69c6FJL0xRWN9kkOhxaWyg0mNgmiKaG59g02aojOIWy+rnrarLevH/Ff+uTpHOp
r1G+YdORYsZRcRYcYljXmIK9Qa0GO4jAcpjuGkBMatH0d9Oza6FGeOfNqdx/8AVs67yu/WOLZV6s
dx4RmXg9ZvvAJYJvQaunR3Mck8dcjHLGaJ8VPz2MHw16RCeFBJ03/l4E1dAsKTIqEBUl8JCd03T1
S9WVDYxhK51XTHXzA1tyFzosXjuAlCLbE6KnbnwN2mhROImLgyLy2qekaaWxQKhY/CxEhjcl984x
N5HEsF8NIXh6Mf8oOlXc4YHhCNdaSblx0PW2y44QGNz2YTyu6A7rFu6J/drZvNgFMWQvox0NvNFD
vRFuam7qFn9mWcbdtu0gpXq+QHuWg4FEgtxs5kaQgFADNuGhlKvJNUbg+l6Y3CDVno+BN0EHwCvc
LpupsZeqHwVoSXd4nlVRoBOOQJyeeYx+6LuHxLfLn02sipuomc23/wweCWLPxz5s5e/QkdGx5hDz
pxjUsPP8Xnz3E3TXM6iBZQOXbl2qYrSWXk3GjR2HEMutoA3vBKsTLCT8ZPYixxV12/g1fgLpZTHN
8zH47QyWQINi/Klqg0TRVtONd3xjhayQQyqhG8tZnY1A9YwxyJee/BL6qf2zxyyAk1fk+h5l9fC7
cjz/0OfBtG/sGuJ3rOEbdRwetvRlwe07boyJOBpXk1khgYd8gvx/BNDyEHp+thQGBo2EivMDdEz1
5rhVec4U8b7qET85JPU0W3l1WezSsM1+BH6MDyAl6BJPUIZsfmVliEazzjXXplRi2dljQVLBqIoH
IQnKUR2OFDlmZbtU+Bz546QS5OVgGhZTOPcvRjP2L1XJqGjsKd8zSlsEjlZl18j5rXndNvX00JVp
cU9Ua/wryaS5N6sAR7QIK3iOuC2tldMlMQxPxvTXZDr3iyF9ZUujtOSdlYd631lVe/ABzZ/cscJ/
GfclA8aLE555kdBisrHPoHhmQwzEAbL69xYUAv6ONIAsLVvKaPnUpndEnSfsK+ts5ScQ+Rc+im5g
Uj0O66V/BgkHIj8j2pvxNgxiNyYKg2ybdW+EwC/BloFBJ9/JRmSBlW7Rtxm0KFX1zyQs6B+YHeY1
Ttfmd8OBHO1zw21bBJUboYuo7EXn2sRkEcGFcao0hxApPQk4UV+Nx3h20+ci8L2bKMube5ydEu9/
UTbQaotYfe+UR/e5yLr+Dz0vM1lYvmdu3Ew6B1r27joAK/IkzDnaZ6Bm3pJoHCBzW9/StizvuqEY
dhnMZWybhnPfRGFMup5hkpijoUpT9dorcOabmNdqVXYUrZ3MdndDJSr8sq24S4rY3GcGzARRdPE2
J3poNchSnvTgbofRAHwXFuShJObQ/PKzclxpyw2fsPlPlAtEuBZIVLd8TxQ1IUum2xbJbSGQgswl
lggH3l/QQWGzm0PArvxgYdwdFk4fdNsQ0ukxlF4Zw3/U/5ECkNsBY1VrIuufahXlizykjO8n3ghB
vhhXUOUdb6lCQYpH0ykDzC9sST9Bnpwk/W+o2+4uEupPHUh7HU1tMe5C/KJrwxc2hT+U2aNXuoDO
h9J/iHtfYNUwnD91qLMtjQxymxpR98uphYc09pH6HYB+evUnG4RbnBZHIkaATrp1uu44962CfMoO
pJarGwJnrNtSQX7B52hiwwjIZ+wcKe5KKLkbg/3LzpXSf7SdycRzYJNdnRYz/4/qiq9QruiJhb2x
USMEBDNi94TwKHBX5DEhkB6w+vk2u/WUVA9Sfcgp7pUbiQWQjCLd6LFRKWFH0viGh8B8CbTObmGS
xVvtD+EXi6EKtakXh5EI05OaJngUNSX5Hu7Zyu85GnWRCUcBBNNJGSSt163nrHnCyVflpybqJ7vf
gLypb2a47QBiUi2XnQ+DbeqFXGG0yW8QViXIy03mHjO07IeB6IedzOJ6a8jY2yQAnfZGh02wt5Cu
TZFdfeeaXo2BJ8huyzh33wJAdw+uE3kMG8we68aq02eHmAm8KGTXLPu0JjkOdcNTlYJxjkGy4Wk2
sw3JCt4SlVrwGg1O8VgzbTwYOPG2Bh++8aQ2bid4l8cEFC6+nxj+X+553ZchnlNKzedSEQiM9icp
G8bBclP/C8c50Bx9Gn1Blk8ryzWBeUQ6vYXuEh6paVS7EXj0TlMYfQmASp3Qi8pDaVT179BWyQkL
e/LNURUg0GEUrKKRtZ0y19rnY4wQhOjDnYTze+rjdPpeurXeNDKroTWmxdY3zvFkdQrCCPamhtql
yJQCuNe/xbWhtj68z2o1R6H3O028ZpfYYCdAcacnnZVY85SSpMnpLjg11YzMUVXRq+nHlrEDTOs/
arxDR0wE7lvvDPPrWFC3sBJNBSOWwatIHHdeJWY8jiuM1ukhEnn61UOJtg7deNwIWxOHXhbEZwyJ
WJvYMvc9BuhtCDo2XhjaMTeBzObV6EMPH6DcNgU1/cYP6gP8Q+Nn2LDcjd5EZpJukwyne19svCgB
MwI1axUbFayiWDHtKxjiI1kGT7NR2fBadEetMlJoXMr4i0O38VCYRbdHBZOuptapN0T6NBQabMxz
2MQ2KYkfa5Rd7d2suZc+ORTLsqmqW+Rput/ErQsrnKCflc88jYkwto897itstMNsgCYd2CLUcAcI
FCKOZxHEoYXvv2rXY9JOR56wqkCGW+2xIlGnhOstpzsIlsyQNgwg7enoUUc+2Ql9gEZTN2AMYPlM
O9VnJoSKbPwJwxJxuxU3RxEB7NSNVLddElmPwmQL6QoR3pOnHiB8k2MrfhYAcrd+qrCJtkjHpriW
d9jOe26a3+7IIoJdNDk500s07CpcPVhxQRP9wjTT3hVmzrspRidYGy3eVSxm/dfa7c6zgpvBhGT7
DMnEzKkKmtLbsOFIH70hLgAU6KZyNjXIVLwwCdQRE5fUHLLyFNp2yQxxY8o6UwJxd/BVN5KaNKqv
IDnpfYRMXjFIt8q+byc2ma7bMMHOY8eimdTV/Cvs6+gEeGNcep2CmTE6KStr68NWzvMkOQXQdNXa
D61iyxarKWgLyTOpyZjG4KgcQEh9sqxz/IFdDJAgbzN/R/BNVC1BVohiVWSDrTdhMrrRRil2VYu5
6slUmgFsQxP3sq2th+QU1TKgUmiGvwrCVuCxGcaqEHb/ABXIJE0euns1/5dZYE9nypuV3NrwP+Ho
/S9n57EcKbMG0ScigsIVbNsbea/ZEKMxeO95+nt6Vvq5ojtCW4UCGspQ9VXmybA9ua8FzSdGiACK
Fak3AR3GWOKEyt4gTNiPQi2dA0XQ8skL6wz8rIkjBZRwsKobo7jjR8tjo3ZOumKdLF9UTRmzdZ62
wdtJPgGxCujZ2oly0lZkOd7a8Zj/MRoVuHIkcvGnblrrZnDb7PT8RIEIPWSFXobGKYGtqkgBiH1g
waHE5moOFBaLVtHx8qfqFr9wepSYsFY+0+EK55B/YC1cJ4TwYGUDdJndWrDygK6LjnURqRAcj8b+
yNFfUkdXcRA9ObpHzJknxK2iV9DwdDs3WTM3xrPn41E8qgjIWAHGjbEiCyO57W0dzkrJTsI3BHY4
cknDNZtT47lmR1qkzcFHD7ErasV5UxIvB6QGcPEeqKN8i8F94Z2T+rZsY9SyWRo8SKjGRxWw0jsH
YWMGvgeueGEE/TtRPrjFg34Yf7MyIi9PZTfwwwDi894rIaAQna8w2BFdv1KBszwkFdgknzCdBw5d
AKYmZgiR23IHfpHP2tkILCIc7Qh+iluEN3oLIygv+51uwufTq+xGEYp94zhRtVUaw6UmWJGnGYJh
WfmWVj8UlZJBwGvHVzqDsfYYJxtiN+vd2BTDgV0WMQllkcLuL6tNDl9sXbFhu2p6UjuNfpAvXdsM
d7EdqSBGjHYf48JclQDLVwqpI6QIddpBkaQeZBqJqYnqeMuS7cTSyTQSdKJ42CSjqucL6YBP85jk
n8su9gi7G5MHzmOcldYbeMMdr1kz8fqbIh2yxRi540uQJ9qRzu4eI6tx3tjJe9A0LGfF6qJArxCW
93rcUkQmMPgQOpmxUsgERdNdjHu/Gr136SvVY4HiGZgT/q9dPbIrrnICIRyzFB9A9NBMq45Wy6Vd
ZeUTEuLuqAM5vGU1RNyU7mNOJ5S+qsmIZSdK/GaxbIdSsTHQSla3vR8RrEcuWLsFWZbcElghrpQc
NO0yHBNxa3en9SLj58XsfWOjFF31q0517wPXKruBBurgS24H3kFVQrPjfr1s1nQK/4rgxOw26MN0
p/sKvOpSOF2ydlvKbSeAHrsV0Rb+NqnoBYHT9sNK7aHFphD3+F+9+Qi9PHshqiBnxWY3LOZSAnVD
1l+pr6xLtmW/CeDsH4wkJUUODgSJeomb6S/0v/Gllybudd0pe1j0TMQFG+7GXRLCVB/LlrhLO/Uh
oDhmw+zb5Vul5x+1BhIugQxjdkCyPeyLFBjygkR65aoa8mE1kG9EFoKbvyY5PDYN77kORFiFKZtC
84IpFmY/gWcKYuEgSAaWS4qftEzymmvsj7XVjHexMYq7WIVO2CSh3DSkMC6pn7XkqwZlvyxJ0ljz
PR1/ulkTYhcKjZ0a2MatKoT9s2L2pHrXNDcxXA2qk0CBNg40dWtRktiire2E1LwVTmoiVzUvFCz6
EDcvIdsrH3oQ9dmmA0C+p2jBF1kj+9M++TphtzZOP/6wYhu2ZivKdmM61RgtyY6xcX5bLdZvjTga
/Mpy2Y12vG+9wiQGLY8One6r2zYLoW5HBuh1vyYS1jqlpGFzj5cGCviN3QKUgbAz/NJ7EpcWfZbL
o1cKgIJ95AHvs4tN2QhnqzMJbPAqDW/kfCpQ6SOK4J5TaFdxTccKREWuF2YR6xQOCz4NR0dFpABg
Zt8CcASZlvfqY/VMrcaGElXB5Vrqlav/9OmlS1a12bLuDNQehoSoDAiekCE18q9iN253IgLRCUW2
edCHoj/oHeHMxQgpbNkZ6NpVSB92f2L/J1W40TspVpL0ri2ldQHAQEkqovDKls9TFBmPHBUIejMY
tdT1yjstRSWvBnHwEpoJWW5RFJJn6jUvjtHAw4TY/5YN1J8g0cp123XDgXTRGFakaQRA74PgystJ
U2XLXcALrc1lB73rryM14oeJMQk2UePiahEVu4zecyMqBC1O5Dwf9GsD2MB9n7f6DZxU6lR+PBTv
LJ/be60fgQHFtZ8sy6CNr/MY+HcSaM66Ydu+d/g4HoI69fZlUEWrwG4NmMWaAR3byT6a5iROS4Br
PxWuqd8FWWc8y1BitBfw/8sq85Z+Ar8xNZrxDymJrbJUiYO4SkiB3rG80iDMKdGO0d2vkEK3xwCC
1KsfBdZj6usJa6RQlxy3oXyz8WMcg7r3AYFIa2kCF3s04RTsqU7Zr9ZgFjdW5HkH0ZQBeByZ/VC8
TryOpsQtANjwD3U4G8KzoQAutLVx06Snta+v+mu9MduCPfPgvcgSHmyukPjkR1ryVHZG/jGSp7GX
bR/txsAP1kVomMdmlOLBjEeSbTu73KfFQGgvgUTLtsnElW6axk2ZWj6Atca/JYIBg1PSM2k5RXxj
dz3rhiz24h8MafdmoLa9AhyPibuwSrbjDiCkRB8l4yeuNq7nkxDgQLiR9ths2pxVY2xmf6wcjrZC
2fDGIy9pa0TSWBEiVrw77KU3mKCrv5HJd7eAokX2XhiwabebQ4hD4FYPCdgomqD5AJ3a3Mek7Bxh
bA07nwS6eDEOBrUT01FriEOZ+uCkjX2rx0pwKMUgcUc4pQ+RXZEvwXhC3cvBesC3c8rhTgzyeNV/
6aL9CIDFDxv3MWNb9Tfw0+SB0J34ji23v+wiI3+R0JZ3VCi1ZZeIlmiJqNy4bV1tkyJ0xYIQHPNg
BGUk2H/mLmEHWbsnno79T9COxTVs4HArCyvYaWbEi+tt5zHtk3wF5Qe0Z5Gw64tTl+wTryaDJzTV
57E1SsHMSJFrKRPdJgExSm/VLBfHRIU/oap6Rygl0lWfZtnoInd2RGtzZhObbFfFQBuPVpnuraBv
yVWWFmue3mvxtysqZDyIGkleAJ7yWe2UhZ3s2w5RVmfp6ns2wA4zg4LAvNhLfhdkyuSEs0TGs11Y
9jrVW/YAVZ3epcPo3VGEUiOQ1rl30KpaQWNsEWXNIhNLf9806SLUunGlmqFYdX4oX+GM5NeiD5Ut
8uEaPhzo64XwIKBpmuMPV1izyCanCkKUlm2rW7UI2m3ednx8C4VYuhx595qROC601q5+6GRZvXY9
y+K+0LwfbuI3TwTVeVTilPy6acRpevfcdYtJ9xo3VfPI181npy/jfUcp5kqyOSaLLCtSjNUE6rIw
S7VdbWb5nswhdu4aVW9Hd9yNaQt2f31UfpBUxeKnIUjBJc7lqHSR8+DK3H+02prkARs4+mM6AK29
0cu82NYOJ1ggCVryHCyRwVWX5EgojOusLpIrW6Tegfxn9Q6rq/+kcHh7myuGszelEmzwALbrJIBA
PaakNMRxmkJJgsZWVLaPqioX29zpxENJEfcFJpVKgKTWvBKDQ5MrEL2AG7Tg1MACPLDntXfUaqqr
KmV9JUlJfQ7NcbinSt0sUo0CzgjB/Jq9XLDV7HbcEAnWbMvI1T4AmJLa2JQUXQc73/dV6a7YcYUP
IagRWB4sS9GakIQR9cpL2Gn9XQBhedPT3v4WfLAVbxwDPK+NjZUlKxI369oks/oQliKw1ixw5Qfk
3CZemnVjvSeqlOodWWwpuFMtdV8AWsO7yIzojQrMAM81ZR+yjfkAWvgXa/PNJIQiZyC3SKBFZLdv
wo2sJ8AHyIRrUow+qDiaP2k+79lWUx+0nx/LW81pmpPLzngOhWFwGJD7+otq9O0xL1DNgHlQX9wR
GnOUWwsLXseL3ubQo6uw9Y9Rp47XkM2VDRgLbQ8tN/nbxKp1TCMjDlZaAP60GnUg84xjfedEMKcI
jO4fs770DnQl5bVt1OQZQh4xCKBq9HvbirqdNfTRb2I2yO3KR3tkzVqRtUztnSgjj3TiO1D4zbuR
adEuCjrx14TXsjRJ8ttcOO/6+qCUiLX/ykhAGCaFQcX30BA5khHllZfWb2kTQhgV1rHpiodAI/SG
HfNVollveu3SqfXfhsu6t3DG1/M/Y0Zjok6PNAOL0jdUloNWyqcoDW9jF35WMxrXuak/AjO/YK75
+j7G1GGfA2E2RpunzYxk6chfzJHg/wsOaCCgyGZx/mnmjoen/ndqSWrdpwrlsk5vDj2LZ/DLWnxb
ZmnPqZuoN3Fix+ioHOAvGUjdMMzQyxZ+vhv46i8sEr5253/L3BOf1BGf5GjYmZOo8330JzV+DVnY
xTY1BmfVF/0JUQ56rfT0YXv+ZjOn+/ZET5CPsTJkQxgfVAMQi0s92BleKV9swfpdOJOeUXVMrfHd
mNnwAyl92EkVbBtLgomhEhpsDNFbl+SaM7oIe3IEbOdu76qdTtFXK18JTtuHuXptFwPBWNELfXUP
seWXXcA4Pf/evh6Ehj0ZhCpwc7slo+7AmSBiwfFn67cXhBBzTTIZWai9UxsRdsQySxcbTp9OnFBZ
38aZXu/rCCDU+UeYO7mfGuc1r2Hmoip+oPxAJdn9rQobyE4ir4QNIdfIWEya4U0S9CC5SI0/f9uZ
7jB11HO0zIhObO+QcHS18LrqfrDbl0JQzTx/g5nxM3XQa4VemLqhhKfqKlW4uqhyvGENmZWQWpJd
1HJAJUDnvH7vdqdm/DRcCWWJA61tvYPXI7dqW4rYP+tqhACWrjl/u/BQc2/t9PdPdxkpexSxdtK5
Veqh6bt7Naj+wJu4MOfMdOd/dv5Pl+cLrCAbqFjqtNmVY7ns84mXP/+C5n76REAkRR2YKVVlNvl6
CX/SA9kuLRtCLNz/t+/dYzL84xztv27x3QZXiXsnUW+c8IJqbGY4yslI5zQ8rZyYSzvQlqrxOTHM
LQuvhaTW870fPxnwRqhEwq94+YmW/7SpqxIM7r6TIyQutMDMI1inSfNT69qZGnpKKr3DADTGszxU
mk3/oaqwuMpqXJ1/ipkZ2DpJkj7dJJZZONQ6GqeBKnnCbV5F8laRusGdFx3pBmBkzt9pbuKyTiP/
061K06gkFVBkiESZUKN3ELNwRr0UzJe+l1xTDXnyk4aQuffzd5wZHlNTvJSaDAab0dfa/fjYjCwW
KEiP6v785WdGyNQUH/pg/bqgpFTlHog59Qz2qoQinb/4XOOfnunTy4KtMBQZBecD2KOlE+joP1hB
jO+Kd0mSO/fzJwM8byBvGOGAvS33EMHYVJGfGmid53//3NUnQzvoSAsC3QjO01EXibBu7PotZE/1
vatPRnd3SuhGCuMf8oSM4HRXxNSn1eP5i898iazJwNbS0O9CytiHKtxp1GIaUN6meHap1RWOvz1/
k39Ggv9XvxlTd7sFcVGwxdEP4PfT24Fgk72WmZwaMkYIeAuUfUXtEOL2kKzGPtZRZA/yXS2QAC3E
SRIiCALZ9dpAJnWmqfvOopIT9ZxZLELHty6s42eG0NQk74QjSfGjUPbEmaG0ses2vMVPeGkxMzP7
TB3yY93oyUhEyB6q+V54qnKqIKHdR8nj6O+cee7Acm01ymDn3/pMrzQnX/3K7y0IhdSAU4P6HThX
zojYOOsXGnWm55in234atKDWwlC4lkuqTfPoex6EbRwpKwAjH2pAhckt2s33HmQyPcjWpv6W4QMT
w2PBsdkY733lwuCamXrMycSgCc5h2sR295J0cy9tNkY0Rmslcx6VBAnf9x5gMj/Uqpqdkr8IGCKw
Bv2Zh4xMu29jI7pwgy/bQor/ewpZVpyH6CRx6A+W9+ZFZDeFhHwr8ErTC/bjL98U95g8xJDi/tfr
QD3W1k/boLrZbznphz35nfUR159Mc9J2QFV7oHaQFpDO4C017yMi6O58E8z9+sk85ySG4jB9gKGJ
G2UBz4/aaqRz3B8h8vGs4OH8bb6cQhi6p7H/aVCc4kESU6UhbCpsJDE9uuYlz+XcpSeLl8YmLihF
D3EMk+pVi+UrIa3ehf7z5VTBzz71q08/u7MJZXML6Bqco2brKrfvGgtAu9vHzYUd49wdTu3y6Q5J
oNsegkVxJPRxmWbWsbDw2Q6XcDdzl59ORnXaRCDJxFHqZk1Sh/lHJVN8Q9XAufCK5l7/ZBIi/EIQ
WFoaR8UYKdpZJTErBIj//F6/mUxDVWZQNW4b+9C17SO7wSc39r+19qFxJwOXWl9NXjk8I1zxCUIi
Wdxo7aWec+p9//dl5+KTUQsnrdWiEc2gRcBNJ69kCECCs5r6Om6zheZf8IXODN8pAiPjsCfxROcc
oMosXalsR+GTEycXsPXPt8DMHaYkjCKMsFuoqnMwweIQ5k1y4IPuPhb+JYKNOL2SL17VFIbR6jqX
t4hk9DmlaSCVDY2x7ElDq2gN4Sqo3ewgWQVxaG1OlXx/4UG5Of90M+NjSkYAeacHZN+Mx04ahJE9
ZY2OHvn5/MVnhoY+6WARs3Rt6ZF7IAjmprDydd18yy8v2Rz9d9owmrZ3gk46h4Hj34xXhOb6vaDy
SKyYcWFkz72byaeBEOq+HCuMIXFWeax8a/Pa1FMK6DmheN96Q1NDvqU7ZITgZ+eYZlzhTEIaaIJn
P3/xf4DVLzrW1I0vfcsc1WgIcQNximkDqrr2SI9ehOQxXJkNVAkOznTSo+E+8UMswAP4fRe+4Y5r
vxX41zRJIqGCMDwMSUlCWJDcDE5lHMsUuVGtEfE1JM2zXZrDKtTIfGuVIl34gacsWrSrO9NUx2VM
9tPKbAxrRXJLdFMQo7nLAtf5ETUehN6gSlhTn39i8Y9u9NUjTz5YxMKqDFeCOsccWR/C/Oa2aweO
2WFsyjRpieJztJvOLHtWi8P4GrVtfVSa2N2geNKfs9FIthysFB9OZ5AXpHcliGKpAZ4x6it0XO42
bNvyCtCBHy1Sb7DuHT1zF4WWVofM1kmSsqxm28k+QcCeG/tWUihahGXg7LKoa58wG0VkRijqPZlz
2lrUqvXH0Eb3Rs3DZCPaUzT2iJjCyTJ9W0QCxe44tMdUK5HtVMw+OlgnktL9fGnY5OWoLvJiSc4B
KSQcRh17NBJwJhvlFIzpbvW6kwTPVeHB5apbolf6fRhbT3UoTqJo6ayYAeCBckS6Mrze+Kn3PYuH
KDTyLVYs900DCX+Uvmo+CzeOb/vYJnq0y4cboavlTjSWfzWSFBATuF3o24xossduFOVNF55ClTkJ
IyhP9K+w6Y03JXLKG8vzYxggmZLubH+Iln5jkRuVYsrQhsK8UZwme5BxzZlxXtTjk20YI2vJUoVM
Pmrp1i308cEYgvKgFXhtEuFqBznEH0qRc2AOrSu/0XQFawtJrC8aJpFrK81jinacbK6btvI5nBTx
QiQIzGKN/MjKVcKVwmndtcwUp2Lr1Tmbijy0U0JcssSOrKx6pYd0jz99hRYlIiHwFFih9F6y00OR
A/8MwxVHhyUWHjdeKSbdRxcxQFeylBGLDs6+bsiDHBonP9Y1WmEnycTSxJd7o6SuegUd9CVwFUjq
mEiQ4khiHgkyLRaEiduHQTYE/o056tW40i/5VWc+a1PAhZ/6VeG0wjnYI44UqGOBSoq1euOFF77M
M5P/lG/hKSQSsiyyD85IaLFW3lulc6GkNTMxa5Mllx+MaabZfDADvEyLwCKowCFRMMX0cX4emfvt
k1WXLlNRoeccj8jf6q2ZK8OmKI3gOyUzKbTJZ1EdFbUfDakf/UR6W2SSpG20iCzbcLy0pphr3cnn
cXBF2hgoi4+Ws859Y4F+dqck+XsXhpe2lnONMPk6mp5A/UQm2oHzxhWyDOTD+ouCZfDCXD7zCFOy
BWdt+Gu0PCRpMN/HtfEUmAohN5aF7ZSYxfMNPbNKnQIuKuJPSxwpw1ES03hnaZ2joTp3dRgDY70K
SZN8Kd3UfA3iDkzZ+XvOvLgp6cIyGhZceDOPY9sGkFaTNR6ehDRj4V+4w9yrO/39056KCT7llNWH
Fa4GKKwRG+SPWHCWwvHX33uG07N9ugOaZc8ZW8D+nqEXWzMJxRqQxbhTRgJGzt9i7iEmgzxoU1Ew
6BjkulyqvXtAgPrT84ebGvzx6vw9Zsb5vxP1T48xEBVVtwPk8w4FOnoe8eEIeWFjO1N6+Wf4/XRt
vGSVkMhHOcojPDl4S2S5QHLLouEWbvQ3X9JknI8KLgdDoS9ZvPk1Pai9ss0Q64mHhSpRK/dCe39Z
opRQEf7b3q30RzSEbXBE43cFrzzCd7YaCXbWg3stCZ5DR3EXJKxeglfOvLwp0q4tnT5DGEs2gQb9
L73Wm3RTBtcFwhnnm6jYKdnONOM+SlJhHzSRfRh2fF052H8SiOmLyNDRelrDMky/RRmSYsq2M4bI
9nUloquRu9YO/QZyI/mET+c78sycMuWY+Ii+pFcpwzFwbtx47xkPY3x3/tIz43AKLcGbHJtWZUtO
bzsOjh71nHq8fo2h7fz15376ZJx7Y5kjnbfkQZP2HbtqEuXsFfWECzusuctPPuVSpK6NYFYeYkv+
8OzuJQvk7YgK/8IInLu+9t+RUTdaaeBsBgEsCcjMvOom1rXnQJiXAIxzN5gM8SDNFQujBEPcHG+G
Mj6qbvwhdO1CAeDrA0k65mRoazY+6ay0B0S1MDib4BglqvuWGZaBWZ+cR8fK3a1VaCWxmpG2Cr3e
vNA0X/csdcp7cQKoC1VWsTEzfg3Vc04KZq3tA/NbE7A6Bb5YQADGLGcOCUFJdfFRjx9H63ZsT0m6
f8733a+/H6oz2W16UlXD0nVBduvhgawPdBTVt0Y09Z//9quEWKRR5Lo8kIQULuI8AKdXJ6+Vml/A
ns29/VN/+/R9SgktLRFqS8CemBeV90wlGdu9aqILh2Zz15+MawFswg3Vjik8vxkhXo2uQdnvKPGc
nX/5czeYjGw98KtIM8L0WEZXSQyNXXvNbbw+xeP3rj8Z2WHthOzaUvsgyTYt9Y/BxOhkfBhFsjp/
g6/ZH1Kdcl2yXpRhqwUp3ae/9SL/JvAAeuT5LdJPsn2VJ4/ZheDKZE8c+rBslOK9bOoL+7Ov5xV1
ynXRSKloCIkejr38FXCixQww+JckbTOzijqFuVRKj4YI2+qxiqN7ZRD7ormX9lutx1da6JFLuuk0
DImXivAzfWEKcoHIaTt63dsHvbhv1d94e4mrBY/wvR2nOlVy1gHuKCPK5WGsxxJJPgmh5MhlK0oE
xoXxMtMeUxUnVAmBiaPMjkVg3WqW/tPJiqvKMH+d72z/iLH/XxlTpxlFY5OZg4vS5EjCHhZYNcTc
kFOKs9MOq6RMnXhRFEKsekh8N6NvdPVCbXr5KAehvjqqzbGPnVon7bdhbPB24pke4K6vs1ro9VaG
ffrTDwbUirLPlEXgpuG1a0tvTUR4uO6dSr47pAFcVdSRtp0tnb+5oZV/KIdAJSDHBZqE3v6qEVit
ifVxrnw3VqkNqvLCaP56RalOxaLYzzLb9WxxhM+wb2uSYUc92RLP96Oq2RMDMLgwLc2142RaGuKE
Dt50w9HLT5mTxbIS6bLQPs4349zVJ5OSiirayStrOHbuXRPfOMZbkL6dv/TcGJosNHKD+jNFFRYC
2bsQ/qo0+308XAfhJUCh+EcJ/aoPTtYa5HNYlRr68pAMcA9CkVYry6mGlZ7U+k2vDgZW98Zbj4Ug
slyx3OxoD0SXhk1j7lQ9HbeR9PW3kChCon9wKrUi0hYkh+JKQnlPRa0VlDmaaBWWJ/FWYAJTqZHr
LiogwbdE6cAQ6VIXvFNvHY0yD9CTGNiXejTnvgzSq8qCsqKXjvs0unZ7mwxFsYMQVT81jXQfBq0i
fyW0zXXtEBWa5JmzDdiDrVXokUur1TqQJGAxiSX8cKVWU5VKw/2Id3sxlI7NKBDduvbS6BiTMrgZ
yqp5djJlXEdalaJkldHGx+WwxFozvMBp8fGyw3jAnONhuWvQObDa2FuujPaKl3DVMpXRTQhw9xVa
kPdRj3booOw3nT91JKK9gc932yb8/FqX+Olxh/qbIDPajSaTftn5Y/yihmO7SZpGxdJmpVdNKTCE
lZH6hNXUW0m8pGBcterBI18eeAN2oLgr09fGcv4qgiBnTaHOrsCAZGWI39ZPxnRn6UICh+rUo2Gk
+hKycbLH22G9Bvhofxau6r9IuzVXbQi1yRnUWz/OEOz0cbSJzUbbNVX4p7A5P4j9LtmlhtPvQUfA
49Ht9C7SgmEXpPWwKitdrFXEP4/1UNPeYiBBOcARuTYSZunzo2JmwE2FxqSYWy0pu8lRGZk3l5i+
laWujHBQ0jEX9+dv8q8o+sXAmAqLRXc6bslOw7qvww0sA39RSBBuUA+iF7Juvb9kYf5xSuu0xCS8
tLBjnZROMpyySJLHm9fGbsgt5+DiC78xvRxwv+kHq4Cg3t944StMrTGGOjsZ7swhIHfRdgFF2UTp
Vm3sfG/N+u9Q5tOSsmh11Bu2aR/UiHxi7a3VIDl02uL8S5qZn6aRE7BYTAAH7OTcXMlPHv6ivR9D
v/iZk8yLrqX00+W37jStjYd2Glj0qOoYZJV2TEsTBDQj2XqWVpr9lRLsz7duNJV7x17R4tCph2OT
31Ro8U9FKPuHb7+cv/xc3z29yc/t0ZWltLqwPHbEnvuRe+e15UvkFZvzl59pEHm67afLt1Ido7p1
KJ562rAoRF6gue8f89DI1nVhZhdaY+4pJhsJTuhMI03YZGERXVhkRbcBWciX+P2nq3w18iaf67q2
ylyaKQtVvdwU+KT7OPj9vfcz+VYrEMnJhayIgRxLxsGH7+krnFbLxgxW5+8wt8yeCrwrP4y5GvCF
tJT1Kmfi2JgIsHD9cJ8ABsoi7rH+oMCHblwJfyMwUl+YGb/evlj2tHIg8SCnhutUR7NJOPUl8C5L
QBGCP8O4EP7uA2eTOUyZSbLxY2PbSmeE76FU3+kXlpyWD6pYosEc0pia1+jtfCUQq0Lx1Y+uIRD0
O3MO9zidG3zq4qlTk10SVvXRtFOYf071WOXV0wlr1Pb5heOgL1em3GNSRIgHp09Go8uOYfyjGThy
5LiSvMllmCsLPn0X3taX/Zy7TOYCF0yLauNmPtZJuOakdZeYzuP5XvjlAOXSk3kgryC1wPzLjl2g
v5DUDUyxeQuSen3+8nO//PT3T22A80Ivi9xpj52vBldubym73uy+Fw0ip2HMUSySNG1LMipLeacO
WYIJHf+ciQf3/M//d67zfzMMr2cyDYQcv5MFHtRA63RQNv3Y3GSDCa0OnORBG7vyiqBJLN9yTMj4
xjTfsfvbhGqK5F3XmoUOF+o1skf12PMutjXwpVvOnocLVbiv5xBLThM1qxH/DFHA/L5ulVcrjoPr
RyvbVFd1tcn8K09c6IEz3WT6uWiigImb09ADbuhFEGvLsa4XHsu68+95ZhhNbUBJb3hdAQHnUOf+
OqxMhBrp1mGpEw8PooyHC8059xT6f3ujSqI6y0yvPEjdeTGBkBKDA4DCvHQkdZpZvugtctJbGg+H
LKS44lAPsMIXgJSUu2HIlb+BpuNlNwUQHzbYmbtBglP+Pf/uZh5qmrdVmMIzfFVLD1Vd+3cDu4GD
JH10X1TjcGGWm7nFtNY12IMHy7NHb6Dd1/pzLd8U/Zvzz2RXCfvC7LGAN8cebKSq9DsYKauLpZ+Z
6WdayWpUaeqBnTuHpLzLy2TlNfb6/Fufaepp0UrH1I8CnKlH+g9FUpOSEqEzGhe6d2vb5SoNtAtD
45+y4ItONS1fGfUgnLBW6mOzrNb5Pnrwju2TWOH63/gbuMarbpPtnUP1ZFzZx3LL4np1/hFnWn1a
1IojDT4YCsqj7ByAefW208u1W/gXOtVc25xu++nT0KRhhTCcz3NfXif+izb8Ov+z5657+vun68Yl
sBo7dOtj3QUvCYQpu/UulF3nLj2ZP7AaJbkugDA1ntiLk8KpRcF4/md/uSDH6TKZO3LQfaqpifqY
Fvc2XzPro3D3kX7hZc+15aQ+1LpJ3WcWv1wrN0TaUT30lq5zYQc8NxYmY7gbNXhORl+Tsj3kq7Aa
orVvar9HX9OvvNYzf+tZla7B0+gXVq8z72q6r9cUaxSJzVcvHzZy3MCD6fw1VNTzLTHzrqb7eQ2s
ErwlNHuONa6qYauXGeD2l/MXn/vpkwVjqxGNKDQWFB6kroUSZ0/C9Z7yKtp0nX9JWTDTT6c7iyIY
MrVKhNxn5Jm55W3ov37v109aeojrqqxNozg0bbCkTy3i2Fgy5Y3Ohdcz8+6njtGygsCUZJCD43Jf
jM9jAgUuvzShzbyWqVO0aTXLdBytOFRNcQvB86m0sofzL2ZmCEydoUNMFJeI+d0AWI4nOLHbOcky
a50NXNV9EfWPteFfOHSfWSxNTaGtnwcqAuDy4EsQwMg34bcudGgk7UhnuhT4PPeyJtNz6IdKOo4g
XMvGf5dhtJed9y35GaT00z0/TdF5rlqNkQtaeazEznfANjmhV61kGQTr8w0y95L+b6rWvTD0K1aU
Ely7mtp3iiPuhLCu6rbblFV5ad6ee0+TeVt0fZFp8GSQSjY7UuHVBZj0Swnic8NhMm0bsRW57JTl
vgRznw/xs1uWH47lfefYinaYDOfO6iPIdKPcQ34q2o9gBLnmPZ5vgH9d/4t1y9QeqqiBh/DAQOxr
6ekuLTp7V4wabCu9L5toMxidBq58COxljqTjl4CtuPZ8t7uqOdr6oYINIi8si5VFGobYrU1bvS+I
BkDvnML0hixzbyQQnu1IyX6ZQJM9Dgpy1OgFYS6kOFY9ZfHMC9Aew9xdhLaFybCM8/Jal8aw1EeR
7iKhYUMtwVPvukoN/hhGQEUiM8K3zA/CbtGkoA8WRZ/AyjNHZzdwBLIN3NIYF1Y4OE8i6oZf0unB
D0O4woZmC2tvZWa0JQcEx0kOfvo58YxxlVonMB4e+8cO/uWdpw7AXaFTriwvKZeRBI+v59UITrqo
3z0/PPl1XZvU4thEs11W+TM0f39lVILkBoQgR0NYxoX5ZKaTTa1Eet6WhlqM+WHszC0xA9GyacZ8
0Ud2+T/OrmNJUl3bfhERAoGAKUmaIqvLtzk9IdrcBoEwwgjB17+VPaqjUyQvclQRNUAps7fMXmbj
bLOSHU0Orj1X0mpQZ0ka2pe7ikM6mXnZp6Wfv0CV+p9FLfdV0W0c0lYi32TkpkEFZWCP9Amf3D6y
HOtRVEsZWba8r3yo2rfVRrFw7XHA5OKquSRL3Q7+XSU0rsOpYvwnHJac08Q69tx2kC4ZfVElhdfq
56q64J0DkMrPWeXOd7rxamhQoR50KKZOHFXZwaMVzgo7CD1MGz9xJTmZdF63yhYh1HwRGnOwZjPo
GrdtHpyuh/jaSBtpHN/FLbelbRLOeFRzUhU8VdCOgz4SkS1UyIeKnCqXbdGG1pozUjrzL1pYKLHA
FDtr94hM8ebUVCcoRy4vA/Hr51zpbmvNrrVm5HUUDkUGgckiCeDdjtfX7yiQ4/m6z180iMsAi4FM
cX0Y1ybJSPLDAlV4ABSqhGVwus/TUd9DEnBrCaz1w8jxElzxea7dNpEZQZ2JdvxYp3PzsxXz8K1q
oJKuwpZsxN5KV0ymbKcoRIQg8JgEooXDBoxqdgD5LBvH/rVEdUkv744N1O1Lj0JzPAlIue95drfQ
4q7Hxfv6PKx9/jKC7z6P17sBUCSvSKpwZo+6megf5UHr3Sd+sAHYW2vicit410SZ50tNGnhNgXzE
j/7gWGcQtsYjyxx/d1svLk2/a4KH81R3jAmo+jpwBtCTA9OZpggeAmwtGzvG2jRf/v+uDSjvA3LP
VJVAm6/eQ7eh2xe+tVXBW/u6EQ9TCtmuHuJ9d750+I5DpHDfTk6zceZZuYCZpNMRK0h5eHpIgMiK
6vrAvC6aXIAHNhbpyvdNyikOH6JLOwhfEg8iwfeO6nczlAmbaeOGtPZ9IwhQPZ1GtAAzOQuqUlE5
L91XhkA74mxQ38PlJJ/211fSSuYw6aV924bWYuO6BE/YBIeapxRgcVd1d+Wgj3babOG/VoKCXnr6
bjWNVToWg4vH37n222NRze4+VNw+UA5jgutdWWvCCIphktSfHDEkFo5tAg/X9bQPM5gbz03nfLve
xl+vzg8OvNSIin5SDpDiDLfuKjhoDhqlLVG9hWz4Ik8QY4HZzFOH4y7zP8MF42VKlwMfX0cw6q7/
gLX5MvZHwKEmqifcqoqmFD+beh4eU0hCxp5VDHEeSvYlaGBCsNHa2jo09kdIZi6sTidgv2a4vkCx
nuT02WvTPZvqw/UOhVgAHw2okQiCUqWTCqhMZikihtrGxAfYb/a/yyJ48sIBByf1R2bul+vNreQd
auyUNkRlKzKiOsDmvH6gLctfANsOXq5/fWW8TLZwpVGmGZGaE9KNj9KHkr/dZOe6sVEuyrOtPWxl
yEzWsE0W3qelVydekWZ7NVf2vvM6K5qgAAxl1UE+KHhCwqXKB2pqGopwY9ex17pnbJ6KjIPtgsiZ
4K1PPy59oOAKVCjoo3rK0ZBkTatXkdvjwySBrq+4aj7xNM9+W/kY+LuegGx8LDIungermX7g6A6e
EIrBbGtTWRHa9E1cCORkew5T1SbRjaO+NRmcAjwQqDPQexYYIw4OwAmMKJbAPWN6sEhXx8QdggNW
QP0cWFCpgRHUtLFJXJL1f1c2M8vGab2AYZ2mdjKF4x2n7GHMrDdaDvDfTnftxD7ls3UTF4v5Jpez
grlJCHnaLPHknZTnvPtaKAGq+vfb1rWR9XhH2hnvaJCp8/XeXd6Uzo/2/Dmzf17//kpU/oUjvtsd
usGHO+cEMWRdfvcIBP5hxXb9yyubgknllF7WOXRSTcJ5urfabq882D1UTnz982s/3MheqBKH7pKn
VdLChuBToQrrBEneree5lWTvGMmqLVgGeUCZJaz5DRH52ArFiQRHCqn0uny63oOVATJZnC3r4EI2
YmpthEmZ+zvITnFy4yOgSd+sg9Jn+QRWdTcVB8ASI9QLkOVfb/vtRj6StOp6WUwkWbLlu4B9WQQR
1iPMl7agAWuDc0mE79alCzlmCE/7TlJRdqyKIvIWdhy7LVXDlfk1TcddYH0sKA/Lc6d28ydYx3LI
cENGX+1vGx8jbNMldOBHAfVs5lc7nnpQiiBQJehuW/wmOTOAeCyHXL08L1g6S5PGeZDf+Gnj4FEW
lmWVE45Wng3IqMrgKqaWeeN2sBK0f2Ve3s1qUC+Qi+yW9gztAnintPC73FJuW5tRI2LHRS+A8dAW
euWPLV12VnYAb479cPE4dX1O/wbmf7cVkFL+vSZryLNNfYC6IV4MO/julXZ20tRtoI8Nn9YW4yT9
Jw90AHhudbz81CyOuiuncHqZXfgmxcPsA1qfVxasD4FsDthY/3btbI464CajemAkyvsp3fi5Hx8Z
qG+cV6Eins1hq3Uidfa59/OzbNtXvKY/aLd+vj4iH485NQEZfIFCodTOCHiM+7Oa6bFq8yYK7IZH
jYDnw1ynNxVYqVlyG0juWJYPjlTB5DPUE07lQHH8TjdS8cfnOuobiwfC6m5lEZmfBYxhxJAmAS2f
JtzDGlk+c6DC6qw7ypT9uD5uHyc3apbhBODsSwfZbxBe3R8TrKwmEoiIDP3W7eHjAxA1S3FCT3gE
LmGVCvWpu1wVYF862Qupethqlp9rRe5FZ92m5EnN4pzyPdSlyTgnHbMOUy7OIUyK4Zh4uD5Ya30x
dgI6dvBbkjOMTYV8mVT56JbWF3QP4jMlXDeh7Unky/Wm1ubl8v936YmOqFD0stFJJ7wvMBwRqP/x
fyDcslUiXYlJszLHl5nBvMRSiVNN/i5LpQOTWJWoUH8OMq1vi3yz7gQrOvho1XxKZANOuPeZgl4o
JrFzUFi5PlArgW8Wn3IF/xSeiTkJuxZqoomPW3bbZns9/uJderreyAqIlpp1jSYfeVuQrj2HwY+R
P7f8CSScC0cusgneL9wF1QaRNDacb9hPQvnGJrWyCswKRy0Z3Mng2Hu2bB35ftLWD9Wm6uTax43V
PEN6wu7DWidOAypOdt9aaleLZr8xZGufv/z/3QoGiYGOXkbr8wCfyYPkQZnIHHS1KoSbVxdQ+89o
QY1qt8xFgJIKLl4a0N2ZkbiaHefbACrfHaUNRDF96X5zXBfmXtd/2sqScS/h/e6XoWC48GIBJdVB
5b5uhj0lzXNH2zcCFz+YCv263szHJwxqqjIuoYW9WQp5lrV+Xqi8Z/O8sdutJCLXmDoOy7tW2/N4
DuuhjVKA4qNszH9VoYrrliuYvbmfypq/3dYRYyZJ6jplMIAA2yp4snF7n/fN1+ufXslCJlskzfyg
rUEDO2tKzxzAYQcmdrLMDzAW3njCXmvCOHx0A+yPhqYdz14xv07Cfuwd55BL8acOrH+u92JlqZt1
1bxJZRhW2XQOdQd7PlrPeziyksNUktsAadS7LLJ3a9aCw5MD0UFEUzfBqbVbstgSbnC43oEVhWdq
KtCGOvQF1DvaC3g5Bn/tqdEcJw0Np1sXlwboAlYa+lvdbmZjMvW53MG1GZxnbwdCKITIsp0PaUqc
NHfEpxs/auUkZCrWpkPPXNjn4Te5wx7ObTuoTz9MU3UIvXlfq+F5HqdoYRsPxyvRaurXOhrsrIXq
+kyEfASi9jUbwEi8Prxr4Wo8ELhVvkzK7qtzgPcnaOXDKO+H64KhFt57Q8K9dmOpr7VjnB1nyx4E
eMLyDLRlEeUpxNngzAr/KDBM2iXKimnjDLwSU2bpI29mWuRtC2PWUjZ/Ar8JHoaMD49uAzuKarS2
ZH9XJsXU3AxGukCzIajPYVkCFAvrP6gTbgmrrlT1qVn2GHwFzijMJs9gcqZQ+u8qeEuTAGbPU/7g
Q04vSkNmxR3IOfE8FHCuLqzDWMpsH7JmPlkpEXGzNNUOKnbhfVkJ98HN3T6+vmhWkopZLMkAlHf7
cRnPf6ECENf8PFfwv73c2a43sDaJRlofW7i+1hli3pal98MCUezk8Yr9wXtBETtLtQX/XdluzWpJ
DZBlHuIF4oySa0za9jek1cooF+q3Y1vjrgvY2/UOra0WI9NnJPOFVTVz4oO5sUsH/wC50S1e49p0
OP9OwC5Mi6EzljXnDr5k4onD1rRf9P76L1/7uJEgPFGGii74OBFDTIsXuG8d5E3cOQaZ2n//cja3
S+XCCSmZbPIM+C7esMCLvemHm7WO1l5SX4/ImrSzm99hKfKvdCY9j+Z8Cm5LNmalg2s2qG7G+nFb
/0+dc0C+yvHJwoNlJNPqf9c7srJIncv/3+2vdkYdNw8nlvD8G3wt++91k0WtOPfDbfd6syrRhbRw
Opv0Z50KD25u1PUg3UCIA5a0XxxmqOwcqRWCoicoCph7CVjbxmlxJS7MukDQcM0B1AGfn6IGwegJ
yOQf14dt7dOX/78bNo3HRTnklEA7OH9Yhvklg9rYbZ82otnpgeMrqm5J4ESYgDJ58vRWvXvtVxux
TNMcdkowrk68KsUFWAE3Cnn5Ib7+w1eC2TGCWfRFb1McixJbTt3nvvEErK9nBl1ej55ua8IIaTIP
Tt8XwBlrVX+Vi3VqLOckc2fj8ys7g1kOYDUyadl4+dkZ4fk6fhf1Q1FOu7bdojmuNXA5wLxbNmkB
30JnJjpJeRdDbSBC7QFiuvB0Bezy+hCtBPTfTf9dExn3CtcecbSS4WvGOSxFrajrAaEm90r4G3l7
rR+X/79vRFLOm7yU51AU9QPTOWgX1QIb7lQ/OwKFmut9uQzLf197Qc83mvHBNbOCRSfuSFQ819AW
nngNyI9tf2+Ji6r5/K3x1Ea+XWvNiGm38eG04FXtubDtHfw1Z4BnON6V4YdOl8NCgzObNpLi2iQZ
MV57ZIKZNWofjQ3RQlDZZn960WP1GMI/0+rcLYOwj8XbGTVlHrOy5LhOYIMdR8j7xZkFpfihq+s9
NJrnuAmIhIFUTe9lr/JdCzz549jW9e9q8MTGU87aqBpZoSwgCa+ohVNQ7hygbhI1lwWZ5zvd2HfN
cr+ocSP/rLVkJIfAcaYmz6F4DOQOAKokgh3uZNOndAaWchHRNFcbMfZXyveDhWmWIXCGC2HXimFl
z909P/UR2x366K6I03/guyhj+rwkfmId6/1rnpy8Iiq/6g0A4kqW/Y8uZKq6cgLj75wWXCOyoYGn
Kw1t5tLbEl9e2SZMMciFM2FTH7reZcFRE/nDrC3OwkreMIUggxzUIIipNGdd/6NC64EOfTSW36dZ
fr2eMdYaMDLGyKtwkDkfz3M3+sdqsqY3ycN2b5djfuLNeJO4BNyhjVxRTYrjAiTtcya+OuN37edH
r3Yi1d1mU0SJkSHmSpS5N3Rhkk1pfZZecER9JIa1NaxxNIG/U+du5PKVsCHGoUAC7b+AZkAT3+MF
kFxtHrdL+Yel5M3qVWIpAJ0JhJc2Ts5rM2TkA46r+lD1KQVFCUosODEH7M5Z3L3TFbcdoEzhB6hC
yjQFe+GMmy/9VKF2sGs6r97YJT4ODsfUdQDZGY6ouAef3Ym+uX71vAhnI1V+vCs4ppxDITnth7kn
Z69WS4xXHkifByWJxhm+jo0ryn1X+Zu+vJf5/W8Oc0yETjeJwF6ETJPQ+QWqyJ7R4S2dy1NefatS
HxJO4TEU6aeK8idXDnu30DfhaRxT6wGiAajw+Lo7p7w+pHxsIu6PTyjA/PIGf+OO/3GWdEzRByJ0
wzvdEcRndUeCLG4GkoQ22Vhia583wn+BY32IhbCcIVEYtc5DC8M3xbdKh2tfN2K/hRjSaDk9Tdog
/5Jlo7fjY/2FTtnWThmuTL0R8p7lDm4RBIBKAb6u/G9p8RM+bhGkv8Em6QA6tGOoSsXXU/LaqjYC
vtPgqSHP02T0aR8NfrpTkNyrS/EHcnFHS2xycNYaMvZ/pUU99BenKdg1PHFoLlG7AK9Vpy9Skf1F
2mQjha2kAJNzTzLoZk8abChZdMfCBsDAyU43DZZJupcVmBKwQq/Pi/ieZvSuLj/NEg4Q87PuxEYG
+zjhOybdPh+XInPgUYC6gxN3Q7XrIQFuqzYSEkT7gkS9CDZGakW9wzEZ9jO2e1LbipytnH/WVPD7
Xor/DZ7cq0ydWgl1+VbchfN44tw5Xh/Dj3cYx5SS5PCsmCyYmSVwJPqnI1524kEOfV3aHyD5ubUI
VkqjjinZuLCSe7MsnSQd5kdJJ7hPKqZi7ZBiJ2bO3jI400dO77U/M57rPKK47/WQSJPE3trqVpZ8
YGSKHELUzCuoA0yqjKuqIQc6pm8wh7kb0uaZ5WK6cV0aGQNPvCEN3L45i6JrYsF19hakC32QQ8/v
6taGbkPp6Y0JXFugRsZYdFotcI6BMBh0hQ+dEHkczIzt2hBQMVw8rR1h8J6q6s1z6cqTuBMYuQMv
eS7uJ9h6OVy0IGw47sfP2R50xLhSUfY74FH70DzpB7EHFXzjEriyTk2Of5ZmXq7BaUh05y9QKGPM
+cL8MoDhroJ+QZa6W8CstbX6H8K/GErhzlgnFrz4kkzZ+UnRUTzPPnUfg0J1r1RL71Pr4wk8goql
/wYMMfkCJUvxNGpSbxxwPt7YQjNk6tLlLbFDkpSwq9rNObARlQMLoMWBl8314F9rwogIO2sk8+2F
JhPq0P/kA8EtxmPq7OSl+t9tTRixYJUDPGChj5G4U/obCu73XivhzTiQw/XvfxzUYWAsf+hlZqTJ
lv6c+t5O2F8BVokcC1CB/CeQ2hvj9PHiC80Fz0mTQlYdD5jCdaKge3AmCV96aCF/u6kT5uJWley8
VhGSDL37UgTq98z9n0CrHpY+fIY6xMaKWumGubABaBgtQlQB983HunCOsw0D4LHbQ0x3f1tHLrP0
7qmr7RzmtAVImHXXHCbP2vugaTTDcwNIWm/dOFqX7r1rpBZizG0owcJQ4jnwXq1WghItYMYBL6ph
CxC7sq7+o3AVCinrFK9ptvWDQVAhb19t91sDDW8plo3UvdaGcTAmFuSh6xptlNXXSt534//8xYpC
/juEwOv1Cfn49BWaoMqwqAM7WFo3US57bSg/lm65QVpY+/VGZGc9F9wRTCdjjZPQ8LudARBibRz0
aoei6cYYrXXAiG/HIj2B1GWOohfrD4DfujHsyTZ159c6YWxlwAGC/d/PBHRYv2P7tEEFXKUhPAjT
ZXrs01n88fK+Pvo1NuwCD6unea68ezGN+m22qhCOeOCzMtx8Ix967nFtKe9UapX9mHCo2i+1Zd8V
qN889xwe03JorVMgoHIU9XUJIclRwTjE93KYJZTBsVyEfbChdBAzl1n7gdosdoTtP01d6uybQBan
1uf7wat/zXmoD54IsicQYDXeBUIGUAn+WxxhVF59A1eZHAtnUDs5CLuJFqnTs6um7CsJeuj+ytCO
x1EsByAV09j3yRzbC+wqw1SylxoSw18dwsC2pMBTyWmiOz4U8miToNj73A7uWhHgjdlZ+hZlC9va
w5xu+GSRln5KgQTayCYr25MJO3XyLmh9H7jAyX1bLnZv5DEs+G053YScZniHD5oJ5QvbgoOysNpx
D7vBJVoK4iVsYNPPmyLQRJu2kyz7VNb83KT8bE0+bPC21CbXxsdIhF4/VwNvActNlQsdbPdo92Jn
jVl8/ZevxAa7NPsuzzawNgtZipJwWjvnLqV0h0XlRUMVNBHDS8ehyoct0udKmJtA054yK08dwc/c
Dh87nzyRzUy+9mnjkENaFJ0zcFXPI/TwIKpU72rlZhuraOXOFjIjCwYwWc1EBsG6Np9iXlTDfZPN
7i4sw4Pf23fLIB4YH/8Udi5jGwlzIzQ+fpQImZEWFzIEoCn1cHhZLP+oRrt7ofDrfG7HTJ1Fi1xj
OY0TN2oe7zodbvEJ11acmS5BJKiWHGjQUTsvPR2/BV16FoCDXF9xK583Ybq6COsAlEUvmYb8beDq
BaaLv121xTD4+KoUmvhclZa5LMcBm6HvqNcgZ+BhwanhkXYQ85Q0g1hEXkMyhtAt4PxfvP9/3w1D
E5tLOlIGaYgelSoYoXWaV7FSjXtoXBAg1QQMcA8y3jGchDiVYyh24nLpBXNXfic5py8OtIB3qYX3
OKZTiKjbfv0IL1v/hDJG8ThoUL5xNdEPXolMPIyz3llFujw2FmvvOpCPd4uft6dAV9lLWHXklPpz
8wgScnDv4iIFjIQXRBZc6z+FlQ2etdTlvdKqOyztOB0CHoSfYQ9R7cY+VHsBrvmRZ50X1dXsQXGh
Hnb9JNiu4/BE32WKu4BG4ULoB0GPpGG7r9BOm+Ke48XCYoEfu5J4sUcnfnCHaTwXVpVGM0wQIuVW
w12YueMuzAEPTCdZfwYgvPuaTrZ/amqSxwrmRQf4OOrYCd3uUEOPJl5GmKxAaW7eiKq1aDYlXHq/
W2qQUBzg9NO3Ae3AYwAQx7FX0ZTOD1WZfrEaejeGKd5iZP/l+rJfSbSmLIvvt6jGQZ0YaqruEzDk
D1Nfimj02Ri3BJdoYW8Vq1ZKnKGJEG1hlqWLfGaJ1jIerKPrNxedpJ3q+gOHbXQIVwQn959EpeKh
Lzd0Zy4b0kdRYKTgbg5Da8Y5IenLedwFi1Q7rwifert5VU6/xXdaa8VIxdaiWghRSHLWDdnz9idR
r8tcRWHZbST7lZ3ERH/qvp4pc1tyzmGGfT+EvPhEc8va2G7Xfr6RW3nQV4I0U3OeCbwDeHrXz8Fv
x9M/7Mp7ub7QVvKrqceCVxIfrrcNObfZjyCfo7CDqDhgD7d9/ZJ2350Xgk5XozOB5Nfw6Q+DFXAI
y9zJ37i8rv32S/C8+3rf+72Dx0A7aZfOjwkpipdgmNJYQih4o1q8sqmagPnCHsJ+aFBGBK2GxQ1c
iPLIw9NI0vtWMe0a8bnE+yghNt6f3DLcwBSvdezy/3cdKx2dwzugJlARlc49c9MOntNijsPMsW8c
u8uCftcEGNl9FcAjPBmd/CENpsdgzvdaZ8frE7+Sv0zJ4RCuHllXOPXZLutSx9wKRDySFsbjQa2f
7IuwG64305YU00qgmFBFGLkr0bIMbrVl91nD5Ntz9B1EFuPB3QjFlUA3AYshzMx1O7s2pLok4E3Z
myfAhLw+WCvPi6GJVMQJpxt6nNgSWJi/wLDvzRn0fma2dcK+XrxQruAz1LTDQSg1HkJOnSe6+AHO
cry7cckZmZJOiz8WGjbq2nuZ5A/R/E+Xv653b20tGAfTmUhWB8Hl8dSug2MV5l4cUrBz3QEWRIzl
/M1KWbjxKLzWmJEyoZeUIwfkyPijuy/mr4y/6grGYe7btjfyShsmil3nPU0Zr+xkmDISVQDN74rS
e+3s/r6qynbPpfh5fehWEoGJY28dYtNO+GBvNP3OE99S39oN9ZYI7Fo/Lv9/lwNg+cPC0gNBfVZF
+yLkBSHruMNuVNn0SXZZE+fZML5e78rKSduEpY9ZSODa3jko33yS1VPO7LvS3w+g3Qs84KhNiOBa
p4zcOcNTyWJaOIlKH8NpiXn9CPeySFVlNIqN58a1aTGSZ+4KuCcJ+PG4ATQo824sXvw2qGOrHrcQ
biv5hhrno4mNtgexESexofT2yDIa7kEj2OIHrg2SEe1gBTmqZg5JNEqLRRtCXDVp0v4wZpDREc/X
Z3wtKZtxLyAlN5XYxQKvT4ayvvMzGAfxUt5N1Pt9Uxsm/NoPoBld95OdeF3/FgJXbznzIW/9+8Gx
N7LzykyYAGwHx+KKTQ7KobbV3I1BUX/KiqE63dYBY7lmJVNcNspOHFgha/tXX2nQQctombfwAyuL
9S8G712UL6inWvlsL0kx8COCOnJGOwosa+MEvDLLpvpKIFmYDtorzguEKdsy39s4gS20jaqtetFa
C8ZiHacS8v/SLc7BRQnTKYF+1FFVjv8PJVokvA8uIybymrPKgsdYCjNTXCOJ3UZ+0O8C/09abVFH
1ybB2JbGyfIKzfV8doUn9o7Dn0E1cSJv3noUX0mvJvRaqgkmM7z0ULT3n9u0vrN9S+OZIDtT1/1V
u/wehfWNQ/FKZ0xdFm35meXzvD3X2kMtx7ZeOVDrjRSH6zHxsV8agyn7vzemahkgRt+S4ewe0yM/
6dcmGR6nT/YJSI6dv1O7Zecc5nt2ECfoaT+SU30cT2zP9tfbX+vfZSG+i5hqDkmrfRSzJfkOdceC
fNdq49i99pxgQrJbhid20lMXVqbZToyo6vgBlrLW/qEjSwaJWMCWACaJZT3eQ5dgA7OyksT+KtK9
61KvIIxEAglpES7u24x81RI1+duGy9iqyi4fWCUgHdlpqE3MeJwiX0t/65CyNhlG9Je0bwlUeeuz
1lZc0TyI4DPyufHTjRlZGxljl8JTwKQmBu7joqSzJ3CUjjwfd8rbxsaIe5Adp9Kp4Ioj8nnfT/Mj
nDq6SEEp6fr3V3KjCaRurQWVT2tezgO8XZ0RXoHBY0/bvQRJ6HoLf/WiPkiOJmB61kypwC6DJGXt
m+I0jTDj3idbZvR/oUXKrwsJu0dolYW7eQzlfiwsoMVCGe4m4eiELCjsS7cZn4hf+naEIstysgRh
z667aBUNVv3VoigiXP+5awNipA4IGGde2NMlIe0QF9I9VNb/oBZ6Kov8tuxgYrClCjKH2TVJ1CKy
3aw1xOMV/UaW5cYGLpHwLlalmqHOWAV+Mo9+fSi9vjjZrC6w5nWzkcH/ppuPJvUSDe/aKOzKorLi
5Nx9o9/kw/JWJlOxL5to/KZ/9I9J+I9bReQmwGr4Hyy2V1qZ9LiTZH3FD6A0v+WqDyKUV/80i/Xr
tok38kTWUkgVZ5DzgqRR7PX5HeqCJ45X2sWjG3fLlVREjFRhZziTg0JFEicDTs3We0/xQ9HIjXlf
W7pGrvBA8LN82ZOEuzCglmAGRZ2XDofFA9gnt4m9ge39OOMFJgK7GYJlmbG9JrMLaLpUxQvQaRt9
+HiIAhOC3cOx1x4XG0MEcZhAQbSFZDHY2Bvp7uN7S2BirjPV9lYNofgEdmARLFV3dvGtL9pdPn4P
nC3bxY/nAWXyf8eGS0aLQV2bJa0DawDxG5jyHbEe+/n39ZW6NkaX/7+LvdkB2FGOC0ucen6Doe7/
HBgdR5lMN4J7bZCM2J461FpKt+vPLqEPaWkd+4Z9kcN4KlvIyWfNbeqIcGD/dz/KssnCOizspCuG
Q+35+Q4lyM99b22M01o/jIjGkXlqrCzzE3uwd3X3xoASoyEQjFCyKVS/8fC11ooR1A1XC2m0AzS9
AL/LH8J923qvdRe+5joFVa4utpgba/NuxHfXUU+DO+8mWcfyyLbFV89pjlrfWKoKTFy1yvKhobiN
na0R4mURzFjKaW/pfXNgQeThVrMxMZeF9N/NIzBB1r1DyNJp+I25IummmJW3RbcJrE61GqwJZrZn
t/wj828TewqGtzqyp61y0NoPNyJ7cBhxK9WAi295LHJ99U8/lhvr6O9l8aNRMcLaY/0Is0kG+Lwj
oIIG8aL5p8+8+kshlHduNB7bwBae3WW3BL+zgchf+VLBBq7t713ajoeiCEgbtyp4bQNHfvd4Cyyp
NcEaN/LGlMWjLqwYiMPq3Iq2P1zPRSu5zoS8kIHNXEyQPuiq5tDV1S5XX6beuXOr59sauITdu2QH
ZkkrVan7s+LhA6TOQJcoiwiyfsnibMmrrQSWaXc0LF3jDZDsO3dtk4zjCHFw9sma+pueaAIT9FLa
ucNhx2LDfYFUsT176tdYkyABkrs/sMKtj9eHaqUbZolhhEBfXhKBfGoFKIL3mP4iJE5Ue3m+UXX9
+JWAmY+wXhcspZgmlegUO47zjdvWDn+G7B9Y/8DAPoyvd2WtHSMWZBpCukY3faJsl+zbYPqWjvPL
EEIma4LIrYVqL1+8LW/Qj8OamUIhNM/YuBCnSzKX0sdBWQIFZdHedLCEDsa/V7BiuRPOFhkTv/ei
AsZNNn8sNIs7e4tO9PEWxKix0VUd9JfLNJVJztr8KBfqvNqQND5hW1p2s6PLqKJa/XN9aj5eZaA0
/7s7DfyUbHfsBsRf8eTnw6d+Dg8gIPy+/vmPEwqYnf/+fG/BbJv03piUUNZ8g7BYGy+tYz3McshO
DOz9jXveSjfMYNFEVR4XrEvqoRiPc0ebOHMtHo9+42/E/QoygplluZxhyx4LGJy5wv2Vt+luktDm
UjVIIqD8pe0YkaXVUTlUeSQrZ9gXim/JLK6sCfNh24OXkyJZB2HFgj7PMARoddOeRmgK4QV9/u5C
RHtjC1h5kmLmA7dcajcYx1bhjX4uojH1fJwS9e8LW8UK6AH+FN5JL1YCdcNfA62/XF8oH1fWmSku
YksO4X4Cuf5gWKYHuBrlT0Oz+Dsozs73gKPIY83a7g8d3O4t9d1wY1JXMpP5Gq5kNo79AAl/bo1t
3FQlHjBr90nWDWqEHM5pvIwhqrPx7La2So3cUYRK2L1NYBhQW3MIjX2Xx1U3ZTEtKcC+10dyrUtG
+phGWXLglccEMMy7DpLEO3A3h6hNxUvqkZ/aC1+WYLzpQYv9H2fXsWQprgW/iAhABtgC15avajsb
otoJJIQRXl//smbVj2mKiF5OTQdcZI6O8uTJXEPli0YC5UnYGELB63XOnbsaznDohNirhW/E8rVq
uewnGUIU11wHtzjXkX20KEW/P04bk7GGyJ1lDKiJRng7j9WTH5RwoZLVMyv+jqrI17B4U5ZhWSn8
9M57avnnyPuqyw/v//SNqLoGxEllQdReeqwjXrKHOUCbSeM5+ju0ffszNHq8nRRkI+r8693wW7YG
EZ6RVB2sgeQY1kexSPV9qVjpJhG0Pg9chvON9fpp521bE/L299/eRhaR5UXrBpdeusfeekegHSeU
03euExu0Cr4GvWHNR0PVwTZLtgikQlF7AtexT7RFbRj+v8UD7gLsOtQ0PE/jON90TmTQAuPnxzac
g/T9udsa01UMWFxvotqHeQ1f3OpEJ1sfXD5PHws5yFthMnp1nWXaC+ZvT/3vLYT/Oxa/jSl8izx0
CzXsMkftvZRVKo1/gIhJQnSLLsD6ItAC5dSQ56nJozAkjH3lpYveU7zdmtNVehFZ4VfAKWEJFFL/
CMYPO0GHQSW+zL2dK8XWK1YpRtFPuFZZt7xqDkmW2kB5D3gsnK4jsBbfn7ONV6xh9UBA88Kzk4Yr
XjbGHm/lqQaNOg4DvVeW3Tp217g6DfsxEKMMLsTMP1A6YVCJmO6VLr4NZfXqzvao1PhhtNEP6dBp
56zYfOvbKv1tfUA5V+D+rqprUclvwN3vp4Y9+IOM0VOsU6yHr3WUpf7CT0GW75y5G9FrjZiPlkGA
NKgk1gSD8kZexn0WAWqumyCeybxniLD1mlU4oa5bFQWiF/Tql3NBhm9z23+KiH6h5u9awIAW/P/o
ubnUkOMM6ms3B/cwLvjleVme9nAcgOy9ChLU2Jad4LhxEP4HNB+AB0BWpLrOnvYuY9aaKylptROU
tp6+yhnmNrPwwHTq67Qoez+H0PysSd58fH/7bD19FQREK6DFtIyQLouih2ZBo0vbPr7/6K1JXm3+
Js9hytIEMCt0IOohJ8vgSZABiufNaxbu6dr++S2wfP7/eS46yYPCTDB+aT20rrlCJcJRYzrOkR/n
3u5u/PNAsTVcPqCINjmhX4FO2vMWUi4qeMK9OUy9CbdL1y3aeFFkPkT1MJ+EAjMB7f912sy8TdmI
5pVlZjYZIznsVEO3PnwVHkDE52p0YOhSZvxIABLk7nypnQcYLe1EoD+HVrZG10dvKqd5gVtP5P0s
s6eo/uTRndz0z4kwW4uW+CbTcgq66lqqNkNzw5AdRpyHN2qYndMSlLaPW2eOLjasx9f3l+PW17xN
7G/hdMwomr1VVl7zCYhiWIcqDhg7wG04/bsXrLKHyox1ZykFNkANPHxG94chHkmWcg903fqCdSTo
u8jXQCOvfTmKNED6nRgyk5jl0c6a2nrDKhq4ftcPXo28u4/MJxGQV6Hlk86yvS/Y2kSrkFAUc+7n
jYSrXW6KR+WH6jBUnb+zqP6cvrE1qM6nTHkOgU04BSU7rgfn0xjoI7Vou5c1j+cu3CnbbGy9Naqe
Q6DERIPRV5/pB2cOu1vDQ6Q2k34V/ezsxM8/X7vZGmO3fJRFUQbqmrsuu80A40OGGISqz647WDAI
wu4XrHPKpC2sHWIzLOFO1rb1eW9//22n8LFz88nADZCR59Z7KMIWdPYnq/aaNzdW2Vq1xPPH2QU5
LLjw5lPuPEXDnOKUO76/CzeW2Fp4wWFdMExhzS6V6/UHkfHp1E2d3FliW0Oz2uPIlod8IMgEyyqE
k8JDBjaEEzawunp+/+dvjc1qj7uL3+i5D4JL0UKcll+j+le1hydu7Y/V7h57P8T2FvoqbOu9EBZl
b2fxfDCtLO+4ISSGqeH48f0P2fDog6P7/68iFdKqMmELSwjccUjs16xhSRdM4hTy1rRHPwhGk5Sj
blDuYjPUvmpQHotE4Fz7qfJJHRx0355nPjR0566wMQDr8gCHxFiPEYguGRzcjy3Pu7PbSnmCuPeQ
kIzMx1ybPWmXrZetzpvZK5Yi79viOkELWPQ6hu9tzHoRUyRCjtxDyTbW+1p9QsM8hndO2F6JcAza
uaHh2Ql/JwRtrMa15sQwLGPkcTDB86I8iaFMQ+fBb9UO5LaxmYK3kfstzojeD8bA5GAEh+UPH7ot
Mc/1j8UJznLXWm+DPsOCVTAbgXJTD6yJSzMG2VmFlZfmU0mAJTYRe8jqwTupIEC1DnznaHaQtbH2
XLkSzfdOAMJfXEACC4pG2pvvoPbAdy5aWyP79vffvp0Thts97iAXDbukPviJ7q6khrXw+5tva1Gs
1h76oCTaUYPosozqgA6ViyLyL5fEKgJC8VaiymXCi3D5pTQeOlvmu5Z4O+F7IzFcm3xVYU6qitXh
xQ+6JygzeAk6Ts5123+2rb1bHJhIm9l+eX+Ytl62Coil5aJtVRhdwm5qo7jC7f3Wk1MNA5vaScHL
8LOYtGq81lOV7yz6jVIF46sB5EinXAIBSogR/og8ldBlRI9skxZCHWCYBg+g4lCORUod9xux5u8y
u7XnGFdZJUYdAXVG3/ID46V5JLAHiENZ70WirYC3uonNTec7c0uDC6wyUy3LRA9fYWYdS/bBqr3m
ro2Ysa6Ce9yiu2ousfxKMsczZTeqMk9jMyRTk+8c8v8eUf9F5tha9SELLQN07gPtJI53uzjobA48
6SQWnhBx3ob5zwEdsceQzpD96MGh1WhvPA5l4yAb9MQHgRIJbhcYjIufd+LQ0ax7sA7xkt6hOf7T
U0fXGQlgWywAHSjy3EEH5Iscquy5z7zgzU/IudA8b+4VbrcHN+q8tOTCYKW6LppXhD4u3QSzR1kV
h2zI1Oe+D98IdVF07trWBV7Yig+zGodDXxYBJLCiAuoYtu3j2oXd+BunrCugR6oL5X5G4d/msTtM
4DJIndcJHUX0XHZkueddKU+j0sHdYltUIY3rf3BKuH8srhaQDNdWpV4e8hii0ZQmtAPzwVSTk062
bc8YvyapoOM7HgvTcBJrPRSPSzBUbUzCZUrHvkX9g+l8+qf3IlxiNXwMjvUceX7ilaW9XQIIEBXh
ON9PZlTHfHbNzubfSlDWXATotUB8zdHBJa89mOiCjMXTno3zA7RTsgufjH/TDBWY+cWSPwTjDI3S
rp2qIdZdmH0qDO568RiGe6yUjZi91qJwGbr+JYRRoScEhEc2JGEQg9nJfDaOm7XihIT8YCTcwrmY
gl2UNeksoqeoiHaC2tZvX+V6BaWlm3M/Q7uQ/6xR/GBueXo/Rm/88rWqBNERicgShuiSuMAnJul0
DcGBcWdcNsLJWlSiLyEKYKmbAWt3E9+8RqpPlX/vyw/v//qt569SHG/QpIX7Ynahg3NiHVTw6WNd
TofB9XaGfusNb3//LZEYaW5DQ5fsUo+9AuE+g1yQtffwt/lmbf797z5jla3MmIBcMOlcMhgm1Rqb
ZXxpuo8VjH7ff8G/hZ4/hNy1tAGvYFm7DDa7uBmswpyJkFu/yEXiB43sYDG+uCnMcuT3QU/2WJU6
PyygTl7a3Gmf7DixQwHHtFPg0GbnwNwa19UxrbRX+ZWPT9ZjkaChP837b21Rx47cGdMNfJ+tza/a
DgR9fxgczBzw0Z6CpCDz7i6Kqks+8S7uQnq3zJULyzzRxL5t965Bbwfyn8Z6lfYU9UR5UTXOJdTm
S+4H3+Be1cIVVKOfoupTJ3OWeJrmJo2a3cr31jZeRYi5dZjBHsguWf+tjHDXQy+Q3RnJjan6jzCC
bUS0dDUGko/TM6ctfDlkERQxqE1+ClXWPWnQrRe95ZG/7TVwPLyJEZJdFvPN8J9Z5se+91hPexX1
jUFa2wnWaDJy6hnRaHSsm4g6HF9aWdMHd5j34JE/p7x0rYKREc9Mw4R95kcjg21A8NEl7HV4ixa1
/+gF1ItV1OzcFf48XpStJt2icQ4NVF526esemUuLxWZpUhWhjGk2/h1MTdfT30V8zDzOskupcEpI
rRKIHF27qHx9Pzb9ebvQtZckqq+OycJSXIlvngsdlsnokyd3MY+uL1+RAT0KMr3CfWmvA3FjjtbL
IIDWSjNP8GdXStYxqlgftBrvZitvvDF/roAL9fUeE/nPSTtdq2ZUzty3aP51Lt50o9TPwrCEkwIW
C1DC78f0/RHcuPNQujo/4OJLhzcdoKtb6fCcQyL7HmpHzs2gRZO6DCLBUaRsQpxgSYM8az6XdQRj
Qhaaw/u/4M8JCl2bUNatZLwAh+Faa/pNlD2saKJqZ5WTP29bulbQmGtSNgO0v6+10f41CotfvsOa
Y5U1zXUC5pai9HBiEu0Vi4/W83Egr0vttAc4HICSNjUPjhskHomeYdc6JQZ6q+g25c9FZ26hCnyo
fTgImOYC2JmCCU0gawRNGRXKL8yOUB0KZkDA9LaVxU/N53TxqtMyEnaIrGvjEDYvyftjuLVUVtBk
AR94Bnwlu2g68yubSP3kjFN7FjUV52mAG0jZjmQnrdl62eqMahaBAtfUYl0CC0odNTRPjlrUNXRC
c0MXPbwI+Mie3/+yrdWxilOkDqm1Pr6siQCsK+9m4fr5/UdvrI21AAUtVB66LMguAZH/SJ59n4i8
n2HS/nePX51IFa3qIDAoAsruS6k99Fp3t+UcvLz/9I1JWLsnIt5VMhQiumioS5x1KFMu+T2X5UsX
mSGuuPfx/RdtRLw12Vl5hS0UDcJLZm67RsSkatMc2XLkzgm80lPT/F2PKv13D/92hM9BU/OlwpHk
10v5YWZOmApi9OfMKmdn6W6cemuOM4C9iC+UQWYT28R3ltME/TaUo59Yt6ebvLWqyP8nIoGaeQ0m
HzIewf9p2bAkAbTzE1OjS+zvZmS12VF5YqxqcAb1Rt7nxHxXZf/gaXIHf6OTn02fFdkT5toar9VW
txXrGWqNuDyWUwJx8lgli9cm9bRnM7c1WqvtXdIR7ohugwRB++ZjPln7WbASMtMyKKKdJGEjhKxJ
zhAcdqcIXvEXm/knV7Kj8KKv70/Fxvisuc0T5KVLtE1kl9mc4cUYD80/RH9GqrsT1zeGZ81fnlDj
tczDDTKYXyIXumLtj8L79v5v34gga8JyMVWG1VAovJQkTwaC7vnpO6t+CqVj6u8Ej63xefuu37Y0
OvJmqSLEwDB8yesvcz8cK/5CsvLw/jdsTe3b3397/mJ5QRq/w+ngVveLzm+gK7ITKraGfrWPZUbC
pvXw6AwGVzAwS0oYpxfFsjOzW798vYnhSIbuReysavAvbBgPhdwjcGxN7GrTloDMGEEnxCV3e6hW
DrGYJNiac0ybGkD6Xql46zWrrSuGplBOL4Bb+b/EOMS0/GYYXhR1wMn35Fg3ZmHNNqaufUu5MUza
+olbASd983DG8fP++tl6/OqM7kNYz/mcAkkYzAuQi0+sxdXLLPP3v3v+29j9tj6HxoM+ruXOJRqj
e+agpaZUGgRZk+8so40NtqYaR6H1eDjUGSbhZxA8+2yJpXjw5512vK3xefv7b79/FsvScxmJazYp
mY4h6Cez2wDM8SjZQfQ3NsJ/6MUM2j11CPhzUMxcioxkSRWUe6QA/20//RdQof8izL99AdJHOVo7
w4mhXFxYgWY0jCtvWIZ4YKI9h6NdEghIy9tsgdyLjoy+KwLBzp7Ou4/KnVji8KG91m45PMLuEyKp
EPiPZy7GpON9Baei4lvTZ+oIp+z8Zpl6dXh/6WzN7CpANHMW9WMPhleXQamlP2PR33cMTpAN/bsI
9++N8LehicTQm6IBMlyVxYVDIhM1XrSwtX/XxU7/Bdd+e74KrOzJhHMXxVowjL28SXvbubEHE4ad
QdpYn2uGce7WFRq9WHBpl0UkxMIyKPRhW+LXfK+qtfWKVYiAojErOm9G/gtCxmkWzdvsc3Ia3V3L
qK1XrKJEGWS6KyDjewmi8GC8LPbn4exB1eP9lbSxw9bE4ShqYRSmImD0ff+lGPu018ueA/XWs98+
6bc5hpy+CZwyii6krh61YMg//zL3XLOE+1q41eAgtA1VVDxNg6o/lQPnd8Zv3OfAusEORvAvp+EP
IWLNESYAc8EByfXVhKqB7k4fBl0yNhX7wYuWJ4U24bF1M3GqRMn8REbQdIT0IhZc7hXhXeE4zkl1
kLemNanPxKH0bBpiPjMjcVA1lSlvQicoURZdRkg4t+U/quTlbd+B9Xxfhsr7TKd8ilXpQBSmr8Jj
NHvk0hK5pARFzmOAf3coqrr72nTd+AK71NzGdb6g6FVzw5DWOmjOKDryQHnffcNmg3FHaVxzCRYp
0zknMK6vJ6NTZpw5LWFI908zaqIBJ471YzAM0XGsb2tlPP9qIKutTmjPLaGdBNVrCbJQ3C+zf1K8
cKCzVMM8tYCr8qceITGpq3G8GQm2Av51djNUunpolC1OQ5dVMp4ilGYln+iziSCnLn3tfFjIvCS2
MOJChB1SKvhyWzsa3HnaDzduZfydw/ffQ/BPE7sKoZZTkTUiF9eGCP4zjCb31kShz9HNAYTTZmBK
cLYUaUvRHR65QZQUDN4STlGhjqEpg02DKkoZE7sMz1HejZcR2eZOEePP6ROJVukTq0rHGzwVXV0o
rcw8iDtVJz7/VUxRDOvk4/t7fyu0rHLBLiy1yNgsr7T3x6duDL66KHZfVE3ozhs2zqm1zyV3PI26
el1eF1OkWfTFjfR5yCUcq/ag941qDFnzyDXNprAKZXmtBmA2iWe88uTpIHustJVp6JEyTHwll6sl
QfENDULDg3GLcOf6+OchJGt2OYVCBNIFr7+xapwTuNBWl3oJxjRrB7ZDWt1aC6sDwAqAgpGZ3Rv0
raD+64Eij+JFL4OPS2N/ibB/+pvVQNascUVQ7ucRdJgxxh+4m32kMhCxoHt9U1tDtToNbGmcytUl
uUL87QxH5zpx+uwOckUf/u73v51Cv502lWOHaS4tzOsyXyCkdc/WkxfUU/f8qLYmgqxeAMZ7AXgT
aqQM0VJ862mRBKi7zQrcQEcf/u4zVnFp9By3JVC6uoF/QdKjE2EB6D1Lf+dO8OczmUSrPZ8XJmC2
gpXuUGYmFp46wYf2+f2fvpFPkzWRm7Vh3YqcmRuBTq48bWvjHbTXkz72elUgHy549qvmc/izy8GY
gomKvlbTlD8zIOrwklLTdMw6hCAaQal5qqn7AWXjqY1nq6p/gmBQDyLKSpks3KEn8EqaG38eg1/v
//w/ByuyZocbg6PdlRW5covjL+cdPZXgUMdhG/2zROOemufGPljTwyOCmgYLoThvW7Twmxm9L/wC
Nm36/ldsPf7t637bBmXbNE44QJ0ZlmBxxM5+XsUu34lFG6tnzQAPFUddIsqrm6lrX7GzXh0Hj3//
h28N/2r/Rn0pprLVLpT43XQyXRyBWjxmL4BVdobmz2g1WVtRtqIsxfCm/tUM0de+8k91PVQwaYLI
sOZ9UtLuCKPMPVHbrYlYbeRiGLif53DAqetfulbHJTqhQX0nSmwde2sHPhgGapggsukqZmJiIsdT
VJFfNtAVStvVfe8CqRNN5MbYlEcnd3aEzbY+apWYLNAA4cQK1BzB1v9Q5i10kDgrRh1XRTns3D03
5mlNjUY2WKLwDBI97CUT9IQkS90dqnGJLawNSAEIie9BSMEGm4ysqdK5qtGWCaLflXtLgwZs1ziP
Yxdl5x4ucY/wBKmhWxnk6jiHpP1VTs7gXtDEPP+wTTNWMWQTUD+e/aH5SaZl/pJXXd9By6Gm0HlY
+uLLMoTTP2+hDIbyoVJg/kEpSrZCpzC/AsGcsXqEKbtLHyEiHByX2vfPQds2MLs2/q2w/fxYoQvm
Eeo7xU3p5P7Hhqj52CkiHgMaiuOEoheyVNf5EjC3flUjXPl4775xNcpFPKKaKQ/ovO4/5aXuG6ht
UVnGXaG6eyiTg666BPpUeGY5RHnuHCnzFeygCvkV1xl+QJNhdsyaca5h1sWrU+HbtzKeWh7CUs0n
GIyUP6cM7PJ29JZHt+vltRxAfCRtGQGOy5ybaqH0yXMG4oEcN+prLUV3tH073Uu39GUM5r49QtBY
H/nSqwcHbhaHSVB9y5eh/jr3TnNytc5/+Uvn35LSfJLg+p26fLn4qrsbFyVAyp/cVDq2SRG/3xrL
hUi8yNOprcN7EXS3PGuqOHPtF39mPIWO6kvdDLBfaeviPLkz1EJDNl49X9VHYFrA4bhrj0zUt6WG
lYkR+uzl9rKAYF6y4aIZhK8Ha3/AyOwun9uPnSmLI+HMgAc06BRE4RKKF+CkB8Z/0bhYx+CMurFR
ND/pPHoES1mhIBx94VR/dz1WHauuoThnfOi7LcWTUwYk9mD3k0hRfYL0WxHnMPhwVSATWkVLippb
AQnVBa+Bd3Vcw/cq0c3y3dPNyfrmZy/YV1CkHwPRLDFm/QJHU/S7iOLi+9RPeeQOiT86rz3QdxSy
W5tmb1WbxnKSWA92bA59c5TI2wemLU2F07gPbMwA4y5wlagLdlygk4k7prl1wxI6Leq5HarHqm2y
FL5I+N/Sf4XD0i1sez7QjtbPsHd7xQ2yjb22bJORVdAvdaFaulQk+OWa8oFwUcTEh11F4Rq4NDiN
gzEuoqsIKIiDuZNkCyicfERbZj0ML62FTUi9VBfkSs55KscAFmnRr3mBhTYV9XNQOf/U3J+Tpulv
OROvESufZ9IkHe0/5qH4pAb2A84jZQwtnVuvCn7MrpAxc02U5EWPp7lgDy+De+JDaOMqzGTCaHmb
1blIPRSyD2BkolmNe9/VUic9hQMq066Eu2B7n1fLhVH17EzyPKvyM053mXiDOYo2utOlfXSX5ivu
J3cddea4FuO1IpjkkKpbkoPBESrXP0SQEErRv07SsmImJTm9R3L1LWTseeb+h0bQS8eCR1yT66Ry
yR3YNFCzQkk2Rs3yMsBF2vT1g1+1z35v7zhQ0yYDgQdFx3NhwzsSzB/altz0VXTIenMXyuWjL2HR
5qJmEmsqrpRXT6Kbz04Ow8KMHkurfvQwhkxYVx/9pkVzRYcErXd/ddL7YuZOYzgUSXDhx/Id1Z0J
anN2A2gKBmzKYqFBQGyNHJPB9x9cEYGhK+2tyaLhyEEES92BpDTgLxBmTYEVmHjCekJM8w4gftiD
dPUPIDG3fubeY6lW8TJpWG1R+lnoLIU47jFSooVYdnPKjIDPgv8YLuYL+nohyxDCW6ZrSBpQAcVB
PzwstP4BbY9XNOadlAF00xUiLdl8RN+2e7aGx0C3b7i7HGCaFMV9P0GEttQHH8jBIyhTWQIZmKdK
5DytYNCXBHI5N6z+3pLym+3RhTI1Q55AJPIV3K2PkpToUzHQAlu8+VV6GUAYLYK3g1scgze/1tDN
4OoolofIyy8NIgXNJUva1sJ/LAMEkdXZXdFEZwLE+jJPerkLqqqMS79/zJrlwSERyH8u/9Q4WEC6
iqbHdmHx4i+Pjhvdob8Io74cqqx/6Yn/j2od8tLBJPtVVwTzA/W1uPMlYKqpvWnH/Pus5ueM+yeJ
xKiBu+FlMNmXAQskLpb2bkaAxEky/3JcdKAJ/+PkeSZhfnZaIvheToFzMJzdNBl/pnrWR28EN8bj
9cdiAdlBtdaN+7bUx3DyvnrGuRsK76aGgScwFu/IYQZ061NlD16BuN2L4NBY+CxOg3loPXCgmRYX
0UXovKi7G91iIQLUQvAdcPrBNyi0ztfBeLcjDX9YTzzOll4QcL6ptsEag3FIOJhP0QC0g8LknWbD
KafyYwSbdNjC+icK37a4A0zA1OwmSrILaXBNYmY59zid4wpKJ6cAMjQxWVpMwELu/S6/gZdzjh4D
+5rR6aV1QX4BP+tiTPcY1a0fZ0X3xZ9aOH/4EcBozb+AgHZBSgHUbHRvoe8M8Tt3cAHDqenYy/In
6cCa5s0EYVo4FccA4n56hqDKzp07tM6fVGhvQyeDdMWCBMLtqnSQ4cvI8ifogj0Zht8mMqgONnBD
f1PuTWRRkhtTNlFi575PQaN/EFgtqAkJAh5C/o2NtI1thxN+CZ0pweBTkIbt0yS9Kh6H6otfUPnB
WahO6nx6gM4mmEzN0fHHS411NftvJnJLy+POK7CqG7idjq6SSeFXYaxt9rk3OFwBpGqsVP3Rj8y9
mOq7ElhmYernvCkP3gib1BHEzKawZ5mz4Kw0Wu+gJfkaFOxDAGEcrSEF0VGpkh524bDBE1kcNt7B
09mzjvh1wgZOqFt4aN6r73tetmlnLNr4jDslxOugDdMMNeqdPni72ZvtT9TYIxYPHEwW8Xl2KGxz
YBY/Rm6SBfXTguSiaekPPs7PZe748Tg5faLQYoDpNh8sKjuhweZr8prE5UhhRYmDJLcBQMtQn1rm
8bi25FOTe99qym+arn6pRiyfKifpDDDfVxz2tBFkSlFrNxG8X4uZkUTA4HXSo40zAdcEV+VxmdGf
edcjaRzInYBaSsxNg1RHDfowNvWMNite3hctrjAFgOpDxxg8oIbivsra7/4SFaCvB20cRLr5CYbp
xNJ2goUU1nhTvGTSHIOJw8207+JqKu5ZEKCtcvhMcv6lRTtzinblu7GfPjeD/9JyfL7rZM8e1WEy
0ukjkLCvkhQTpOnLtEZPdzqFHSZKakjK+mAduW30aufurgLRE5W8W8nBsjE9ko2iZ0mGasGRQ91z
jLOGVZAArKr2qco8dcNVhcUR6u4knLZ58AOPT9ACQbjslcActdAgj3vJne8VCWH1KFttMjSzYNzz
BYg1lIVpDdby2JfgSRsJ2ag5e0OIPAtjFpe6STcUrk2gcBPoxCDF/xwOAZqbIVGM/AAIUn1apNVP
JRv1nU9J8QwkXtypltQveQsrLOWw4pl6cFGNCwjdZ4l2AlxgqXKjx9KG7efRF82tS2TXxwQJCxSY
yPAoaTT94EpETZrX/tAmOTKxMwBMc4HBjsCIeTbjNwFct6e4cbPggcCP90aUkMG6WG+Z2AvpnKZK
ahyen4osj5LWhuiuKq0zenFvsCbAfvdylVaUg6oeQmnnu9fZ4T5r7YzzE6Yrjxa/9DNr+2gHWN+4
xq/b5LwOukFwnZ9BfYQnFObQ+AzJZn1ltf2rwjNZd9xUhR7kIul8DYiXNmqKTTgcBvi/vg9EbNxx
1z03viuaCWa10zWz1r2G0l9O8OOFE2c7yJ1r9MYgrQnWXo8LYz23zU0f3ckZ1x+aLOy2ZntsuQ2o
ct2h2+OaCDm8aIT9sXiax/a2lqjqNaX+WOmiPgEF/zvFZbJu00XogPCWsPmNrPLxtUX2+4KycXlo
O7unnrgxH2tTeFWEU9RUc3XTqOLXjHtuM1cvPjc7qNC/z/lvJYgEK+AJhasy8os+vzGzKF8K0Oc0
sjk/P0F/j5w1EuxjByPho5UF+xm6oPTDukScIqVA+vWY86GjozkL3Xhn13QtGq3b8WPkheGjHPo5
RIN6ODxGYz54cZSJfIzbnELV3qvfstBFBTEPmYQjqxpSSUaZTkKpRzH49hAYlAuZSwiCJBn9U7mg
a60o0E+HjvjgSueJxMCZoJXBLaBQ0rh3mptBJ1ELWeqQTxc70DQMnBSt5fpeOp64sSwozqGdVToU
doxL9M2eF1/Mx0H38lDOkLQuVTdDO4bXj3LMKaxeS3T9F+NXGHUXZ0qy+ksmy/o0EXQcAi+ll/9R
92XLkSLblr9yrN6pC/hI263zAMQ8SyGlUi+YlEqBOzPO/PW9Qpndp1Ln3qpus35pszIqIjVFBOC+
99praMamCPOhyGEQSsqth8T20LYc6ZMY8/Z27OJTEmfNgtbSQHdMsKGPUbXsPLCn/vqe/W8u+M9a
AiUkyZK5KHcdrDUuLvDiRc8s8q3IDdvOOrYCp6jNjwXiP76N/yP+XkLPNcGp3fzzP/H8W4m4RgV3
709P/3ktc/z3n7ef+d/f8+tP/HP1vTy+5N/N52/65Wfwe3/+3fClffnlyaJoVTtduu/NdPfddFn7
8fvxCm/f+X/6xX98//gt16n6/sdv34BrtrffFquy+O3nlzZvf/zm3jxC/+PPv//nF29v4I/fro0q
1NvL2z9eird/XMvXl7j8t5/+/mLaP36zuP07RaoQEcA9hOvyW6jv8P3Hl5zfPYJUPdu2MR9z5c1A
ryibNvnjN8f5HfYVjHrMdTFmgvXyb/8wJSLC8SX7d5u6HgIJiC0JvYVv/6/X+cuZ+teZ+0fR5ecS
ecjmj988oOD/utcZ81wY2AkPGkQubZd9dpRw4hgtnLK8gMuoD5taBhLwDRQUj1meP4M5AndxQ9eu
YH9HhnB+vUR//GnuEeJyCfoVGGq/AvQNVwY1JvEC4IRNgmAnIUbfGdmajvW91YtrMaMEzNLpMaOA
BuPBMX7Ps84HeUIs46rf5HkDxnj3dxSHTxo+xrGQOEJSLilsYYVr3xbgP40OYCcistrLItRDDQWg
Nl3iuoyXHpuytZfbaMcaNygZQ/FLjd9Y4ol17sscV/eoMZLQoy4sUVUpAwqkys9MHXLSvyNbLPZB
FOOg7U5BW6NcX9eMxCEML7utBuieuHkDqvgBGc8alOsG49SWZtAM69gvqkgFmA2cICrkAC82pvyG
UMs6hAnAWcj4UGYZWj9lIExWxw7xrX7FRhs6tSFeQO8MLU6zYNhmBboNUrI1caMtSsZXxyvvsWzh
G+UxTczTONqPwnMvUQp1vdLeCh7ngMICVN6vvSghIqf0wc3Q2XqVu69nIKAfnaeI5yDFKsut4hv8
1mk4FO2hrpC9w9VbmkskjAyt9kWMAbTMfOgeZUjs6DECnk0LOW4st1mXhuyH8Waq3Y5JgJV0TVi0
7Rh0i9zJnolxvsEsEWNziQ+DuJdE00vP5nUO4gmywfHrowSrPiAmv9wJtMVhXjHL72examOJbI2s
SnzTJ0evBeKjFZz5NSKuOZZEjQYtJkoHBZwsEHrc4Udb3zXxO9TcGCa8ArB7y/P6BH2nE8wz0ILo
hv3wqLV9q2ndRRJ7ll9gw1rnrQw7xKj4jd0dUih10OqrhWAxbORyN4MvjncVwPFAweqyZUOCXPNk
wZTath0urSQV6aIdd6whZkWrJuA9UMAmthauadJj/DgOuMzy2PYCc5tugZ+ZLmJSRasO0m+cKesB
jn7+kEB/at1GO2k5hzJlow/4CX5LFr20rQmKtH0xSfbuqfI+RzBg2MWqDyKDO6wv7bA3nGzKzmyR
P96srT4+wJ7Z3cshOuTpAOMArHloN2xc3dhKQ9ZGwHcZwXnnPiCX9p615TbXwg1SZxE7wNrR81F3
PfDp0TQGcK1M3hnOPpymTwS54IB2IKuPMlUvEDZ1zRwawGeHhimd2CqXrVgNyIfCdNQKRVnFF+5R
uqiSGH+7yvVuUuaoXdg6c8+EOKMZutYKfT8mQRNSewPUNGxwVzG0IEGmBhNQkT1n0XcUod9gibmf
humuivGewTvy01kUfpFN0JBm3b1XgKbDZOUto+lrxYt50ZjZwTgxNsfpdoAz0RFm6/mahIiaN2AL
eKMvJ+35tiKHZrZOBeNL4Wbf2vmoPVyXrEon3JcWwGYn9pMeP+Qm+fPtgo7rahsBvCojjYuOXUyJ
xTdDBJZy4ECgEUVzQ3LiaC4wl52rBQYBSK5Qlt/27MFAEtsqYXydiSUoPbveA5etgm245ThlmBsg
SQkXT3Fn4ZfWSB2Mda/93p1a+DBU5yadmR/K8g2tCpBk91LqosJHils3bbO9k3zNubYDksKsMHKw
JJdWeR/TFm+yNWERjY92XoRssJ4izK/8iuC1SzL4vQY3ZO4PeTnZ+FDwikVZ3g92ukpIt8GIRfrw
ITdBJmFG2EeWb8MDorcuqZef0QYb30Y5dxvTy5wEhdVeG0aOjnAu9hxJ3ybvNSmuYCLAHr3HjV4P
1kIDGo2tDPBsIa8kBcI812QpAMpiWbpajC3dAd8ib9dmUgzHetZL15BL1OtnM2DtHFR/5kWEIS9U
jC0c/sALXCATd8ELrBx5Fp+Zp5Z90Rig0lmFhKAiSN3yqaLj41Txo9ty2PhPWBiwV2RKvym7IphF
I/+qbBcTw343iq+FXe1KgzeBTKlXTZHfNshHWJHDJiORDy08QP086WRoOnYHpfDORspYig2Rt3if
yv7mELEtnOYpSnGSJb9jelbBGGFJK1tygvJ8j71loaCxGUi97RG4bken0lFfihwXKRQOiR8TDmEA
P47uhUqc7kjSVQcLBF+0zZOU89aQ4qTSAuG5MzsLd1gKTwDTsMUVvD4fyy3+jm37Ka4F5HI+C1e/
TsCbsFwthIVz4mFZreVD2j5EAiYZaZe8YZDA/XhMXqvJVUgmhFOG0T7StSvsdc5zlhT7IsVGKWTE
fFrr5zjaMgfsh9tf5mWBZqSOcDtgfqiTJFQjMWudewGMt3t4Yehnh8HSrivNyYt5GUr3kcUMpNEC
r1eMd1MW8MZjoMtjPZ47cgR7Zclg0YztqvVz3K12lJ8xJhsWzL1iV0l8FVeZL3v1MAps6X1bruoa
2FRfT17QRNmrwjhAdhwgXoTtaa7z54/dvmLod6YuLKzkHfMb7EZjdHXdHMA8DSeSBpJ6D7LvDvOY
bVDqXFOEMgYzq92AzjjP7Y2pOBUyTKsgbfSbxocXDbPEIBJjygKRVBr0asydnmvFgFHK46RRItgk
aQIVt7ubb3dfHybAWY06xqM+8dZaFGV5zhMaLyCUR/goi2/AqvRh0nftRfIGPcq5L4tQefWLzoAq
Ni5WgLmHe+9E4/ec9SZM9NHUrRsOtx8EOORrpzybHqtkD9YKSux75V0K2svQrSSWAmmvnGpCnuac
YHgGmIyosQwd0YVx1u9nJNIg5+CASlkFCcHo0shmbzp3qUl5tpxsr+aE+/D2vS9zuKuoBIINDBa3
kep2FVboxZQOXvC1zErUiSU+LBgUYH/HLsIduw/gYb4Hg3TRSsvBZCx5M23yXvHukPdoyCJnmRLr
m4vxiJ8DU4dRoXwt9eDnsLTmae3fSqOhjbCXtlhRLDVdx5gf4El0UDOuUj5hjRNFvrIKAJQDGJS+
MNlzhGkgYc7jRw1QFxdarUXhnGJuXmjkY5RoVtC8HV2ruKs4dhwM2KtFPKkVV/1qBP9eT5gQwpdn
Am3iNIBBtHUNTQPYec+muC+d2lo3A8xs5mEMkxRrkO5pIOG7gwdlHuhq67XWm0aXK7rZXeAPAoYW
NvOdCHBU4aVn0M8X/ZDdxVnxIF2Kj2I4uHXxnM93Ohpwb8wYrxYarmzpHtaBeSDLki5NWWKYlJir
rOZN3Si5GSZg81JNK9yfW6Uj6OTJMhkshLUOjymG+bBfd4NujokPl27Xb3LRrytbfSN6PoAc3S2c
qD8CPTA71IqYTBU+7GSqoBs52gLLe0Gs99EzGEuORt1vzZS9ssm5ZK4LvBrFWMait3xjsqwLpcGE
fm5gTwTrs9CpDHY6rH1+y1ALdnmO9eHsdW0b6BZ3Iy1hIpSh3okAv8K3L/QGlvpVT1+N5+HMjiiV
8kY8c1Jf/9Q0/mzG/tx8fW6BYOosmMuIEC6RyC/5LCt3IyMcr2sw08VbDWaswG2GrZsT3GsNvLLn
tPUxmL6VjJgXn8WI+ghK6lXK2u1FiATEJkdckwhuoX/9yj40eX/qC3++MvQ+knDb+TdFiMd50zI4
kOIy+tKUw5dmjt+4AG2nwPC5bMQiRcnue+kVLNZ3nXZPKoricODxywRdn1uW3pIOKcdtU+wr4Y6h
7Mx6brGPK1QRXaefGWwufHMrTEyJHAnv5l8zVDp0nL/zDPov3wwFf8DxkJbpSv6p0wRTRTInQ+vi
YhwzDygEKhjXOVjTw6ZD+Yp7fo7YPVfsBBj/RpjFeDbZYunYNTXf2dEUVFO+T2tslemIXYqBSsHs
+JbEgjckodmLjh21wOTzunNnk008F3vAO3/nEf+J5YTOFBcMNL9SIErR48AHfu1Mh35Sdj+DLi5G
EClaz36cHWz0Pd9aGb8I8BNCYOVT4BlcxsT6+tdXxQ0A/HxRoCEnDgX4AFTjk8pDKtPWHjJgAwSy
HSgas8oif5MW9Su2+eMNAq0mwhU3aONz6uLUVVM7UMBUbGSrrKHH3ra2psea+tdvxf3Qfn96M/gT
1HYFcfFxfiaOYf6aYzHUUZAAq0SHMD067KGcxq9p3x/mzNoWLPJph31auLcl3YWwN6uNDCVmO2nt
5b6T4XrIWgwnk7xYGRHzQNTOI0+i+2yqV7iDUM42yZuV0UsFqZSPBIhd4mJmhr8A/fN9Agsgv47y
reDgc5nB9juRvmfm1NnsnHT8KFq7DKNBnwoe7Ur8AV9TwAC84cu5Q1+DDekJPjGYtpjBDWYsHcXN
8XFs6o2N9MLEYmue5hwEU52EGL+/W/cwfA1u1c2t9ee2fnSKQ9WW9zxK5gBUHXBT4xKpLn1+Mp1E
81DsiV3fw4bxPY6T9wJEE5pF+4K2T2kkN+n3QfawlQRQQ9j82KIwwoYRXQWpcFWSDEXd9JCin1bd
U9IVQeWhvR0nsQQWu60TvaPAyeMIbUFqbZGHtYJArPRJFb8jfGQZR0XA2zJB64uReFfnCxsOb0ZW
ZzbAeNLL99bAjxXFR9sm5b3p0FTemhSWtbcNOz1jbLSS1ALa4swwwkziYznX916JsXsiG8jEZL8g
XbtNx23dZuEwAJBNy8VAkEib9vKa5qiBsWFgNh03JzM+eR3HGI0gsP1x0On1dg+0cGX1OZ+OSqY7
j6HYjXK8yUIV99CkwbP7u66L/VzjBEU59C+D4w8pMhJBplhYJb1MNFtgkP8elfki6eoa2Hj9FNfd
Iams78VYY3oaTw8URCfpdJi66V2fZqDgcESZzI/VrN4SC9PwVoQg6R4piV8jlPG94lAyYV/wZNMH
pHxHI/+S+Yh7/ZJ3uNBq0h3AMEbBd5t8t2YfV8U5VWgBNJJCGLoRMAjsIOlbn7ZAIZJOXNO+fJq1
cwE2/1ooVIJOjdIguTVUCn4ucwIP1xo7NhRA58zS76mJroXk66wF8BXH2ECgfEJEid9wcdWY4ftJ
hjvLzbGi2gwdJFpXzHn7wEPYp9/U6q1DayKL585unyEwemxslEikqVesLjdpj+6lrMVxivWrOw4r
OTrof8r0rbErgAbJ0UrJA4xT/dqt5h/Lx/9rxPugviGYr3xvP0Pev6Dk/z/h4hRA9H+Piz8Uqv3+
9o+dKuK3Mv8FEr/94A9I3PldeJQB1XYlxcxS3MJcfyLi8ndUQVD5OBwVEfCS26L8ExEHjg44Vohb
MYKKhN2GnT8Rcer9DjtFZFoCtUWkmMfI/w0i/rkoowxgA7ZZgNLYFyhyOn/dY+2eKI5wvCHIuvKd
JQS3wNheKIERreNHrBV7976K5vjwcYATeLWuGpYfC7cdcMMkw7aqSvZoafVKorlb/ekD/S9qRmDy
v+7CeH3wYif42IRwXAL8/NfXl4J7nsElzwRJ1bcbIGJFkN/CVQQhZ6AO1I+IiVYfTz8OsN/BxlVY
TzWCHiDOB6+3caQV1JViIHQUuQ+bFPLgUm77XltVIaIAq1Db6fyce+mlygC+WX2zx3nLr80EeABz
wmLT9uIUs/FbPBgbxmUYL2lu25skJ0NI2tzufWKlalmzAVCCUq8m0k4gC/TIiLh7LVncnqQIhh6B
fci4Zmi0xiFsKXxqEa6nV2Zu80fXs868MS52WeMgJmaagJh0fEQnC/hsU+XprkQ9t5EpYqsRXZme
aoUZoeyd51Rz9aorbLBFLchODHjdXsweHRorEOuy0HJov1O88MKsnNNHYCEKCNwgwqq1nSWpRwBw
YlB7M3j5dZggQmEdpjk/31vD4xuZD0u/zrpnUtPxzPnTpBTogl0zraqOw58SMbn+2IOPVyvr1aKw
z66b7jvlzrsNGd+DdKpoMQ/tJhFELSvpnGPhVUGMQhOUGgLbLKSBXEFI7iPIKKeU+oxYSdjzUm1m
3uTLeIjvyroYcBLiu8RrJ/Bz3WTNW37NINq+1LSIg8KJs71bVsWyHAq5Ml676L04WUEbMZ5bZGCd
RzCaQQgrTzkB38arlHMlVpNtMxew88fTlMf5ybda7+T23H3gGgnSvIGX9u1Zh1CpfWKjjJng4zNV
oFhNJWy8kcxireqwEA7DmVVVskvdYjOnacgRC/6gQbBaUQqnnHLYeWBxHdM5NqePQwFLxGCw1GE0
8ZAEFVaSLcqUap13YjzwThF/yobpCTkbbmhhHh4wlgGuQjeEYbC5lHQaz4jKQZ6trsE6GuWBRiis
4DkLwouy2MaKq++tIzH5bbNiCAREZbBMiNSbU+Xw+LPlk25TkFujLERqpbh3XHqfapqeqq2C39h+
smuzx+mZt/B6XAPVKfK6Sn08GAqBB6CAIUEDjF1YaOKUuczatRG5dlLP60b4hbscag50RE/fwBS7
gLo9f7WAEmEiHsOgtbXvGoqlRFHWLwy6Dz8GWJIutbDNckyVuFT9ggOYuCjaiguHXfEBdKFDXFvt
2YUZ0IFOZeL4GJiFTuzesXE2u4+zlcX6jauH2c6jvX07fQX+QXtpsfE6c5RVJXak4AfTUnvf3Q7e
jcHdgfgaEie3dlEyzStVmCmEc1O1wMAie9F9hTu5qa/2qHdwXIL5kWXbD2M7Tr60tH4BWnCOYR3x
+jeL4b+vhcK7bRnEgW0hxquf1uoo7Sc+iaFBgRf1+wnW1/s4cbHyEHGg4wnew/oUAYl6iPs7qyHW
Yy2rLxjN1SvnAua6d6qpJ09A6wef5hDCAHBI/Mmas2+TiO/TtmQPMovqFRXpJkJ00aIuh/Egsr/j
pzjs0zSUovXxPIdhFIxtzAUi8Ouq7iBAToHFVgRNY4PiO2q1+zjUg/n56F//xvoG4caA1uk68UBu
xRww1F3Hjk1Bm4txYrps+inHVAmJGyBxg2Pu5uXRrRuk5OriPGLKek/IG0eOwd3Hk1524ApGERQb
t6/xiSMCqklQJw5OCZU1hiYhzsAuVs24jkzmQPYwlCFU5vI0c+7sq2Q8Cmnifd4qKLRpZCUBk197
CaaENnF/LZI2WlmzysIEa9jdmNaSb1M9ABcU3WNmDXDNGn3bwG4ayDp/MCQVT53gMNVz1XQhFhCF
AQ3vokJhuMzRSOzpGAdDDHO5fnKeZkSogf84uuve6pp9O57qLp52RdzKleXRlxGbyh0aCuuiNkrZ
+g6+tuCiEwu4Ewh6d3TIX2FBNe344C7yRqXQQqTT7uMAgTQg2MgdL/Vo2/t8AFEbGEi2MKTLr44b
H4dRrGBygehQKPAZzk1TBSBsw2018xw/0e0E0gla9BAIyMoCbfLH3SwTGiRgpof2bKc2NBFwwEX+
ItZ5rGsP+dAouNR3XvBxn/bjrDYNA231xxpsl2YFujhGlJZZWtS2LiWuBnDJa/NU8+mZYPtau12G
j0Unatrmjm4OH4cBfeNyBOgFP+jSjP6UICS+hPQBSH497WZE0JJymPNg1iCpF5p3S1R8gYB0lYR9
n3BcRfmmR3AhNCBTloCsXo37nAEUh0/VDiRQcVBg9C7jOQOpQHfp2ssMBhyCyDDHuBjgtGXu3Bwj
p2HsTjlcwPy/Xhk+eRky3E/8VhAyRoWA9w3/RGaacVV2AoKZwMyM7arKXUNHYIWs9pJ7VmU4eJdm
lAtqCcRN9tged25al8faatIt6JnmpGOdf6M9J0ssxLBwo3Uc9jUQlrqVxRFo027unAc5zvKur/kj
+pHpuSptGSSjgWLGtldVpbO70o6WbqsWU0Yd13cQr5c5jrtU5axgh8mmv2HSubeF4k+4xu2NQ9RF
b0sIYcz+TESLAECnBhQksFlbNKOmcHBsIHGHyvW7NxTF1aum4VTOsBEoxzEs7OgGvSK6Kufll0kX
xS6ey+de6vFcF7Z718UsdHLIKDzlVitGS3FIlCcOHXff//qkiU/oD4VOy8UqiP8Dl7kxw35dBNXo
uLawsBi79VScy6TaGEqGQ5O16pyJBwWVzwGp4g12sgyMqxTgh5Xv5CSBxOcYBuUOFNWljC5kHqJL
JQVfTx1mph//1lmIAGHNsYz6dhmzyfrxqKQjXUNRvhlu9/swkrL2GaZluwz5mZhoqTLsRpGDTOoS
eFCgNHWt/vyjdMiiIaxwuxq0mK/A26cAFWoWFAXiWBLRioO+HSZXi4O4EdWKrl19PPv494jzHraa
BpUCxIkwvdB6o+Bq8KWDkK1kfbWjxnI7JCT30fqjlM/bo6RGnCBLo+e5KFJokGBI6xWevU/HiPs8
q4pFNdlYmVj71eV1hQlYNF157oTtkJOFSSp71Vp/l9PhfJjI/nLZIa6KCYruTcJk13U+7V+zAm1v
gKdsMDdevgIxdTsSa1oT5UC/gsAI8L/Be22Yds4EXqbLQQC3rJE7fUAogXeMkw7NE+/1Q1xJqC9S
DT6Fic4pklsBDBADx5EW3HaPwi+jzfRGt55cNzBFwlwC+XWDKsjdxyMH0oxCe2HbWd4KA2z3IUFL
GeZpDJMQPQUIvJ+ei9tG69oKmBHm72EjnzN0EAKU48vHwba4tyPIlge/OlcH2nfeZbCmbzmCXp8g
eALHQn8tEgXVRgVIkFQwo0bypH4a1UvTKaRa13o49Skmy1AJe4/dDUonTksBecAQG8O9JpDN3D0O
lYPWR+X13hbZa48cxrOAOwCu+xKfgvPYCHfXgVX2JRvMHCLyEVYqXcALG/z7EY1A4GIUF2rMcpKh
LWEgBItYJSMEJsTjrU0Ca8InEcZeuJpBMe8x9T/AhwkLewQ4Pht82aGyRwjAqqlcurFU5O7bPJuW
mFjml5kMCvB47wW9yDnEBN2ErBvp+ABixKKwMhQfSb+wnF0Nh7bXSTVdoOFhHuIGcBeTE5MFcjLz
83B7ZKFJQc8aZ4cahoZhLGW8LrU2p3qgaZg4I2owpKwC+MzFVhQSHK+mqI62cfCoACpYe2skgJCg
t5FGActa9ArZybbSBrgjkmLgvHJHYKcUDFRgz1M5XVotca6aJGC1RfGwHmTtXKsMAin421qh15U7
C3nfZ8kwl0MwArQgWoZ/vaY59geH7s+3BnhknDrSsz2ESKG8+3Rr2M7IjdXRJKBe/KyEmwd1MukL
pJv6gtnvtIH0MvNh+6IvxHj60kwq3ceOc/r4jo9/gvBUYujncR/kFMsfCZgGxai7FeKAirPEhrDx
BvHt49nkRPupyPOV10WQQWIOdqzpfTdv4nYiZ9I8fayGjYdSaPJKuWUn1pyquThgrdM7ETV6x26H
j0cfh0rAQh7KXFBgbdlcFTYEUTSb2LVWiDbvd6Kb0kcrTXJcyRhd63Sc12RMp1C2lngEBfFND6J5
15HfKjA7Mu0hj2QUbGmylD9qCmFG38kFvseswdcmK+TnQJ7anZshcTcVmV+sAi8d1yE551hrFznK
yg1MrVp0MG0dTjPy1RVunkuMC4a6Gnuc0yH6RrhIYHTm2a/QlIfxLOqzpXp50YpAOyrya9FzC6Sk
LvWnCGZlOEswiYPRF8AI8iVN6ysc9N8VIj/ixou+FSY9FyhmfuysGNOiUUujO2KXZOUxe2FlJlmi
4qu+RhwcxaTodokDBZ4cwM9DmEG7sDzurSgDSo689um10jAHwt39pKXDwqK3gy5t4qvbYIGmsA5c
5ClDBItJUmh1cJOQTiAilHtfmUyHM1K6TxYsnxZN2+xBaTYntPc5LsVdltp8N0+zc5/Y4rvd0wta
V3C0JRQbnGcrBYoiSESds04mUW3aiiGJwGIAjRBj53XKLGY+e18gX0Mp33sQqvaYODqtzk86AShv
j3F+B8gHjLlyrLZ9xsuDpQ3zC0t0D24FHN5kUgctTy4oNsbNYHIE3FA7feCejvduDi+k7vZURt9b
12Ebx4Xxuc/HaACg7vw8EOjANlUJdDiFBN2kvY3Wuax+PJ1u/xa5ulzMuUvCGvnMaEGbU4yYmpXo
szGMLEb3fTXQfawutsIEwEN/dIy9tjnKG1vs41EByVkA3ma/+PiquH1LA8n7su2wStU2P6QRpU+6
7EeouAjodxNx1paHqNkeI9KlsXN6URbnQeQm6ZcmR+awqyuGyZx3lhaCWQrm2ivaddEh6jeqTM2j
0N3eI131ykUfw/za605gVvA92KM5jMfG8hXtN2gqkYAfVluGHkvmHdqLBKMmaT2CC3rRY/MW2fmi
g3DmGltJemeo3LnD0OzyGF3TVHnqCGzsrqtuo6hMLqOIeL5TinkxpOW+7RtxbepIX3klkzsnZc1d
hs96PTbAbz6eRl5q7mBfTcH7EPW6y+IQCoe7DmZc9x8H3WSPQGaqw8czD4jT0rE4C1Vd33dI/d3a
cT6CouRAXdhWELonVv/jMNUFKC5Qnm29iop1ogy0QJrW136stwr9EbQHcREOpOr2Px52EIrsBJpD
MCSqTQljbU0kOH9O/2A3zN7UPcLHm3Z4R9s1hikmoVCvSXvX5rO9g1Bign+JxXCMtMdC0PuwY87R
sqyMBXtg216WdW4CICvy8HGIRoxC6myNyvnFQ/UEzUv9TnR3tos6/hrlYO4RO4WcEbpgASJPXg3O
ceaZc+zmcT6CRTLYeunAUAoEoaS40pqX+8bFRCPqQc8L0mzZt9V0T2+oKh84PNA6CiJY5qm9l0A4
32Tureng7UpVGAARsMywwHRo3NBNPszdzBaa2v2SVOK9nsULrQ0ulA68waKFenwGPSWguCXdBHdo
aiUP03RGzJl1dmYwoOZ409ap/sqAimpgXHmUnrpBdNsxRT6AnXmL0pqhjMAMqHAxLgMD24DGA/KY
U47Uj2vEtNhwbYNitgL5TU/Q6tWwjo/umnQjY/OI7UyEpiNbcJGGRTEygZWuWfeZfV+p7ht0oWvd
SrP2CJ98UlZqaSSk31aZd74hIFOni7oRoPpS7rtOOcANfpNPxQuZ1bC0dAywj9DQYDnU1aHIyIza
fnwBI8QFwFBg+AWTMj+aI7qCaJxAenmzsGxCmXVYp+sKOHJffs90y0NapUWA0uCLp6HX6UxyouX4
Ymdoj60U/ElICEAfcd4z4OV4YN0hPfWBxCJbRZ64QOs/7tQEr4xe4fKvy7cWDOqtzSj8xVNiFlMn
4mVLMImjEL1D+A5IldRq5R3IDIWgTIlaAKhMQaTsoOJyINokdwCesUXCHQ4+kFmyiKzBCaqSVMcM
a7wPRabtgyvwYHsojD2bzUsonh3Q7RYpeD0wtIf2FNUdYIZxN9L+Ja9RJHLBvvAJrDIg3xedtN9x
D0Lquu7oaSD80pMJCpc69Qfg875tNf+TsPNcchvJuu0TIQImE+YvvS2WN/qDaJmC9zbx9N8C1Dem
pb7RiolhkCpphkUCmSfP2Xtt5pS+uWa7KNcZLSlP5OlGBYKQNyhieKEhPlmufwrb6dIFVXwtcjqw
SjmvkUYDIzcFyvi02TSyvxKTEK1oKvWX4hynTKB7i3yBNm+2Rpiey5oOSFNqKaZrqa21kVRjlZ9b
239ycOgf+4n9Uf2wm/GcEMTlSzfat2H9aQSDv1ZVfUEsi++do+DKFu629D1xmjzGC6FlrfrWeh3a
LNjoonvgg2drMxBsJziNdH840y+HF+3Q+QAniXC8dzYO3+imKpt9BIl5zfRz2lgDsIMEWWhLGFrF
/JiDCLZLLbz5kY/yOH8ZzFCdUttsz50043UhJn4321wPRo3VmRHCOvC9L177yZkU13CqP8JqA5cc
23+1HWwl1HrMh6FPljESzYNtY5DkwB4ZziyFjx6s4kdUofXVJs4LVcTlMLmolHxgKOu8btuT1oRU
EGhDx7h8LoL8L8z4m7JLPmvPmsBu37udPHCH5Yc0MIsT3bWjrRfvGJPEOrbNHYTZeb2gOV9YLcwX
Ai7Cxxgm0EqUHX+9HVaq779yetLXE/diJzu1p7Wyj6sqAhFQB7uAluSOaOeMMyecFJiXtEEaC1N0
johUFZvEYcXMpRqekpG476zTDoFvbvhK7Q1q5nyNHEitMndn9e2t95NP/G4oh+vWWRtjdLQVff6G
0mHtdJW+UvSUixQ9eZdwlXVq2JpmzpsDzYoa7+o6YboBjXwa6pzMJ4Jb1zUTMrc2jmmor9lvtzbh
RNvWcYl1GWNUlM4JCOjNDMSEV6Hsd2OPy1oVapfZnr+eGh8CT1IdR2nQ7vb1k6jKL1O8zzMwPDA9
WO7Np8QzP2UnukM6le+lPld6Rs4ALtbPgT7XLiUssLGLd4ntEbbe+C9mNm08tqpNBGSTBebEVB2d
bknypWqR8XP06aDChMwAaPrsLdCSSULgZ9sVdyhb14y2kDgH1LuO/hlrO/qHJdgV7LCTsA8Woafj
KGhnFOrNjZGbVt6wE+jnD2Zl1ls/eW8E7t5kYr32m7PIjWFfOKXcJsOEQd9r7ENvmUejru+asrHX
moW+KEoxxw+KXFVde0prp+XY7/urMUayCL+gXlckWG9EaHtIvKpP36nwkXBEWufK/T5WQ381KvtY
AalRsYEAJAMiYOWfSRBf8sLfR3aMMLcej12JkWLwD4FwX1Fhsw+FDJaSsNK2PnAJWiPpk+NP9sbg
9L3NzOqvQlrpOomGai1GTC1uZaF5pw1YpsJnLdKrdedRtJkYhY3QfpO9thkHFa8CADr7dEznZmnx
0FVDsjJdzAI2qBYn+jGN6ObHGis1zhyfOne4eWH5SU7pLW4abNjdThlxssNB+ZrPoBSkovQhCmoK
PKi7BCPwpiJLbTdqnUJ1lqy9wTtRu437uAi+Riq90lt4CH11D0v0nhoCj/98aB7ki2QN7FqUl3YT
nAYyXFlQgjc/9/4yphS3i/VuBPHW0IJD7/pvZcPvOETOi1YE3wqLjcdgFs8tiYPekDb0eiQZMRLf
qGq3skq6o4kfvMUvcXQ9/5Tb8glLBXOb0UnXXWCyzLIMRtmJr/TRLqwn09D0S+jHF/oifkJ3Aq8P
+nOxGljQVNM+dE67j4fPJipPtujUlfVePqLjIZZUR7NkEs9jk/lwLCy5Hp3oTbeqPSIOBlDlHiAm
zoAmvtbRrLtHvdnuKdVMOw426ASHdZUqxnyYfLLM+BIyIF754zbSEfi2fVDzu2bQ1Qf85aKqQJXC
XOn06Af1pdwyQ7iZFMItnB6MVZ+OQ3XadU11r/rA3CjXOCNB4WKT6qvZ2Ksu6caDLULwN1plsB73
CFo5CvJjgBe7yUwhnWRqT/bkG4ZzsdYax9vEhdwVfgL1qQitA1I6WrCZs2e7puJi5zFHDp/lprLN
17pJP5wRFPyAKn0d6wzO4+YDqxSJkl1bboyEfdSFgGAN3TkeMGI1EwqnPGSjxilG4POhHMkZCmJl
zgX/hyN67cQoh16iojeQGX9pqeFv3MBdU+gGwAUi9oTM3wKR6hHt0GMqiuCT4L1HHZjgZE7rvqrF
ljXaWheGn1AJ5mo3pvYd1ah1CURw4egJ9LYpCawDDeN66XoYOHjYLGkdIXgUDWxfljQPlUGjf4zQ
ruZMTJbPJexYZ62xb85Mwj6nIvjCLUueqKwlUJhyZTChx5E1D3IsZ8+AwdmJgx/ZFc06VvwkVwpV
8dmIfljy3EROhW2xPnkdJSt2GAuEo73tSngQDHrCE5LfN7rliKht/nFo9vm2m7x16SvaKC57jl58
C6d6XDkcw1ZO/xRpcIvQX5xNvf9R9wiJzQBrMhNjkELboLLJB63kuzdR1jj6+AZT2IJt7kTHEvNY
Wmf6k6Sb2LsGfmDfzdZala0ii2zcsALFaeD43TLixhbIGT0YSixmjmZsnJhuO//E8kxz26Fxm8CS
QY8RXV/vpmxydrHyMcMULl1TtMzKLo95k8nVqBXffMdeBw3XqJFaRKDGU7ui2XuYGmlzqqXuCZP2
s9MAl9iTtkfugfjdfW7LPLixBOO5tvG6EFhDo3Cr9IHeFEEpT61e60eXBuNqeVnMf+ZXLGFgXSM9
fEBBaD6PNhg1d7D/wFR0ZvTmL/0yz9FNZJlSuMKAKDwPff9hv9TqHu9l4ETc0UKD4lS66wRv1apr
h/yk5jle2tfJI7APqRXhtgS2dkniXB2wDvDbMbCsIzs61bk7XDXH3miecYe/SOxYA4untGmhlmko
L/zRs3ZuKJtTbfGLw6OxXpaXlT/i0ZzpJYN38dPEOEfa+FwWmncXIoCDMwZcSpqzlL2zO5B/g2Nw
b6wKYmhRyBDZZ7nBkxx9xAV6mZxCoYdPyu0eiql21lqqx0etbO37hM3H7WCVhdjcVumYNQ93yDz0
7ThrG1QtPuqlPR2XZbmvu1AcxzaWe5HUJogl7aMyuvGu68qPsJLyUonh3Sn7Al1f+veDk6tr1Fp/
yvwWv39DmHcx983DaoOxu/u7RKqrbK20Grb5ljI59CWcIKW5l6nu6yNu+mE1DYL5bJm6m5oobF3n
KCvcpj9wpAkZ3FDVIo5I3kMLPptkPyA088OG5vYGWgB+UTC+QJseb6BHZ+sM5jbz5Jhy/GLmrQe2
rcm3TBqfZJ/U+6G07Z3WcMcldve1M5gIuKrNjsiBHkwzmC6BZeYbr7c//NK+yd4ND3kZRH8IZrB+
ZTTO80ac3B4SBDmLiflofr1oR92urLFC8Z2l7aGgZfeRD9VOleC0EcRa+6g1dZZUOlGxkWxSEtzP
Oqvnpqsmm9Ihjy864s+dpcuDE5nYKWgJnhOZWkduEO9BGxJON3LIv6FW2VchGl0EJ9UlTXXF0ioO
OBjrawQ6autj3Ny5HA82SW3pFxOQa4k584w7tTuiY2XNNxLgU4i3T21ou3+AkSC4++3+5aOYJeLY
3YVg9r+kUv/j/u17Tw52DNcY0YpmYUCKp/65ynC2IMXqd0ORyLuuLj7cBO10mzU08V2r2zM2vh+j
IdgscrS8d7zD8tJlGHiOLKDsHk1xFpy8PJZV0XIOx5IaMD4bW0N7tf20XdW4Ea/LS0b2OyHMV1vR
BByKCDbcVHrQ0UTfolmNAUAShbgu7DrcVSmbwv8T9AV6+BcsN643x985lQBeZmfiMUg0ccdQzXoR
qLOyut0hb6TRa6gfnWH3NPdJsNrXlrMCyabWoB7CC1ALkxRCX9y52n7RH7W19t3qfHVYpkyVyoLd
OHicjHr/R1Uye+bQWEZHzbb88/JAvuG06xForaa8G3duPti7JCyKt8Tdmn74lGWB+JwbUcpujO8l
duui6bZxHqcfI6f5VdEp4zKFHMdGN0+OHXsqzdwoP6NsNla55WWPGdLiCrQImOjToowoWUe37cBR
eBFNxDEe5V5jCw2MkKZnxY6D5Cuk+TIvzwrG8YUePyyrIRSvKQFDm9QZ04cspfAVmYPqm5ntLnKs
+0UJgs+vf+40/HQqa2563x2CJk4PqW1YWwTv/b72Rb2JmOHdSNDV957Okru8NMZpm5S6cdMLpe1b
VPCGNVQXz1ZHx9EAvLSfhRbr259LcxYarEvLe3Symq/Y7cv7wh1wsHVS/1AwaYnkNeOznkHoyIrh
e8KA5or4x7/8HCFBtAOTd10eWIO/+WHbASDxyAIds/7OQHqEbM6lM577DtjQ3LvvO//dAlmgy7h+
1YPwBvEw+JCJdtfL/qK15a2u2uI5knwFtGGJwmyab1hRh/coqB70ILWfurz5YoROvpUhOL92ubiW
133j3liLMaUvW48rR21rzBehUYpHzOoJGKzCeXAgCBIK7Z+j+WF5xnyvJ9yIlk5DwsDOdZ3q6CWc
qlU3bDW7Kd7kmDRUuIG6yh7UQTpW/bqsI3OLfkY/LDMNjQy7NvBxLFQJuQ3BwdK14Ec8OSez8h88
BRtT05zkVhfswgS+rsZlDtdxHR9VgvahDzSxLsYmJTwgEfQXomFrp7O4TMmcy6mYGsB/nEVF2yaH
KCm0PSfmYyXNW5aIZFd4hX7/85tJIkhw1nz8iAPhrNKypu5tISlqxmCtNbMq70NTA18YRa/KqR41
Mm7XRGQPr3lT4Wnj4rJPBtrRc+3nzkOUcDsRzcDJbH5po0166BNIVFrE0ZEDT7Qxilg7tUliXJrY
osOQG/FOj8iq8MHjXfGQszxrL8aHD2uAM3tOUyT+A4fp39uurc/SZ+bryJyl7v02SMSA0fNfvH1T
b4yPGqun0Dr3DqG+s0GO9DWWln60jcKjLcVEzER1ujWsMts6DRow5PiICisgpALiuaA/+10ySl8Z
dXZXjFl1RRvAcEk2j76F7QEHcfkhQXJHMAAfkgGC9qwWjCo/P7RaW2Fotr+k+B2OTaILa+Wkw66f
ODalJ3ueo8djVBM2beBumCUjzSwKUmDM/vSh/EsCyIdioEeA2GE7jvO70KdJqtY3a/ogTcnJ2MCC
cp7mh2iiDUjdvBSMox/2R0gXw4piIFk3HnNFwwYRmEL4qeJWPNX6uOrSNHoQdn+Ckmi9LD/nMzwM
Ge211nL3dtInF8Vu7Mjmfkiq4BplLT4guGcoORBm0DhtnFq76zZJi6mh8a3wvtZ1/1pOxbai4Q5j
EFFR5Nv3xKlmr5bhhrCOrLs2k+XZHo0MWnk47RvdTY7/PYdegjr/WVWzKzvUJlKYFCmYDn+7eAw9
1E1r/pxCXH9fVWiWrIPMxBDURo+p3jdrO0CP4I3iLlNGyd7bIbId0vG+jMqtp0F1ACVcnC3+d16Q
KtqrQVruEVYvVo26ufW98Tm6MXYPFprtEDfejo04wKFcxvCacTOJitqsE9yqgZuFh6JdDVbWvExz
3T0HllEibNMMBiFikP4JrDKKMaIMjrTMVv/9YZhYDH45YswfhmuZjOO5anAN/KYO63MJINZh0CVn
fVfRjsUF4jmbaGrwBfNgCbmZukp7693yu+7Cb+YCoImGY+3hp5jK9fYLRtYN7K1Heu6KCTG9Jhsj
CxiRawiz9TjYWXPpiSj+g6hA/Fst6hmIvFC3CTi3OAJ+rTYHbQi1suF8PozTX0q0sBzAF297fdci
XTmFSpebMQrxjBNx95Dn6FDaEJqKiFKkr1HjI8kBf8VEtd05bRheVVM9L0o5zq0Std+gn9JA6qfl
mZkLtQ+9dCTReZZAj6pXN89OH0UDpdmqGf4PTr6pGxpqboB1qqzvQ2iSr4qeYLzI0DBMr/SpSuSq
H5Q8RF72aTZTdsvHd4XbYstF25wdq23O+vzMbIF//vd3vmSw/noDoAM0LK59w2Td+n317MUQ2crE
O0XhHCSnKPSnkyX0t0QLmoMOl2dD/LH/sDwLPEvuQLX4OyNVW98Z5KvFFnTncCzFXjB8usbwkbfY
PjO0JneqBP/igdLepG0qn1JN34mmsZ9Bl8cbNol2p81pUoZV74ypi79XjcQrCsl4Z4Y2NxIe4HvD
zuprWeQ7AnY7Dz2ClfypMv/3VY+mztMBGyF8sOUSAfSPwnwISieQfZ9Q9dIGKBJimnrmBngNjHVc
oMCYcgu+eyetKw1xcTU8L917LjuyN8beRUXx+yK76UNHXNuCJSAckm4vo+TuN8XIIiXRlP/639+h
KeZj1C9fomNALGf1EnyH0vxd8I2GbAhYYREeZG6HSAlS9LIq2681ZvW3nrlRN1YHrc1AjI8e/a9I
oC7J7c3gN+O69736YXDiJ4rW1aIYSbU0vacIK1ZeI/Nz5EU2g9mofQT6Guz9VKKonTU2fmqMGyMU
9lo34uYBX+OpTKz8ascHq8pyZLx4DfmUaP+0fYQ7LWnWizzYom1xPwpzN6/3qskuPSOr/TjpNxNz
8dVEu3UdzT6ALNX6Fy2emqtjsBQRn7OSo7LPvhFlz3VHlg41Z2wFI1yM3t7m8TStaf2P17yCbBAZ
1l2W28lDF/i7vtHkczs/eKALqijGjVR/pUHdPDR2qtZBDcrThb+zYehu7pYtUoaC+bdrpptURazV
eviIijLdQ3lX8zhuivX+aZwf5Dw/ySy2kmlwpkNoDohl54fc9N1NOIqrm8HsaOZdQWWWtss1vwA+
EvY3Vo99/b0PbO1CRla0xppD9dVXB7/QkisLmrmFOVk8Z0Mx0VPHNeOyc8YD3XhQ+RfN772TT539
8wGOo3bQcGYz8C02bSXq+7Icmr0jIuaMPvEZalLlbVJWujH90juG/XQQlQCiFQevrZd3F6pYSe+n
yZP4XSWFuYkkg0tICtBfingDaDz/0Ee4XyaGgJ30uvyDBukjWeI3ZiDRRhOoY5La/bFI9woYCD24
0Z0w6uowdYpG5sSkB5GbLGLvafLG8sP1Tft1Tp2BMK6KOyDHswenzZW9T92B/3PTMA9L9QVTlZmd
iB9SgCnnYSo2Yw/pqXQgJxgYZN+0vn3VccOsxsqptotbgwIA3ZWfIPr1tCDd1hOcnEDE9jmCixJ6
VnE0ovykpy7ODtPd5JV9t6ix/5Zk08Xvb0Pgikfp2f1dWwpG+9H4zqh8TmNLaUTbxnORusVGi4m3
9/CsHnIUbgBje/WlmA+/gTthgU8iMDR10B6FbL8mfVPcCtBLWDbznI50kxyWC6TLGeKmxYpeVr6L
5kYZeP7hwWI+O3jDA4FuhFG0ovg65ogiGkvFz1qHDATh1pe+ssKnDsHuNUCpIvk0tk3jOtY2ciMY
RHpfc6IKqlNZMJObXyGU45Sjj5JOTGqc5SwQmbymXrlhIE6s6QyzQo/dyVPvBb3y/1697H/1iBxd
t+YGkcBV4nm/79qxS+8hEwPuXYakNTQW930MGe6OhvxwDeOLNeiIFBmEPTZ5T1ZAqa+gGbf3dR8X
j4UwmWdlUXOwRL61wRBd3Ea395KrYdaUJI/4tuyNrXqx9T1dO6gwLdbLNTEkZbKHtc70NjMujGeK
U8pEMJZe/DRW/l8SkdLIlPIxBKJzcfJw37hWhh26MU4AVJtH5enPTQAxh/Gx6TXOBzBBUMVdU9+y
vsULKMrH0UTxHmUTvfpFbA4caBMkugSznjOmxx21+ambayf7G42p5LI8OCkjnLGp+eoMUzssNYia
b5NozN/J5R0YrxJZjCnTWKv5op2S8U+lwRKQ++uuotNi0tkW6Tbq7Cu/llPRiPBK2OBOZea7W3pn
4oVYkeOohm99PdGeNOya1rD1zRnGL4MeRrs0IpAOXaTFHA7doB9uihKGDmkw/ZOKwaVKB6cHNNU/
yPvlv1qvDrBIKBY2/AdLgnj+9a36NiqAHF0xzX1qhoGveGmXBZNRnpaXwvVAknZ4opooMi7Ea3yX
ZD3s9L5U5+WhDedJQe68gKDkTFtGBLsklbHn6NfcpipYq57G+rpo6vh+6COXgzwqIIIkrsQiOChK
k8/lFSAdb4Uys8UgYTY3dgDvzrFS42EIjCOrlYZRdEU7bbjJeBA3iAcdVdcMVxvq+lqPKlonxtCv
6/lj5B7VNmmaG0j8eDnY4iWiir/qbtseNe1POTdLcPdvX7kkf5fAD9fgP79XgzmTg2yoMmh4i7lp
aLVznSP/mUI8pfj/1kme9gCGiuSYJpO2TaZBfeGDWafZQxil0ba2Qh8b6qSdrFGXH7Iozq4OTl46
Xbhdjsqh3HXMp/++2XFnCX96aybxByrH/+9XgR9KTcQRWAcN+tvVazboLkxNpNwfs8UkncQ8KyUE
ZpLhtSug0mmB3a97KqTVOIzlY+z42GH0Es9S3jwXna+tl2GJ41WHJiPoeWmExfIslnVqAsUDQ0M8
xgMKlb/reeJI7nNyI9Z5oazDfy+U5vyOf/1ykFELkC3ARnSPpsevF3lYT54fmXR2gU59iJHOcdr3
7jmwUeXpkrALAi4Ybuf7vh/MTZWgngtISjtrpWNCfuBdDuMZ4Lt8JeGt3jiqcG50/7uNqaH80ob0
YoEY4Psy4j/dn/PJ8de3Ph+wOWk4dL4BEP52ssw9WE62QYhy0MuBOVM+wEyzo0sxtD+CMELynkji
jOZnQYB2rq66ZjPYaOa1dvI+2jrdcSC30CmD86ymKdsTwalgEmHc6STbXaEbZxGBzKNNdCETMbgy
LtszMsG7NBuTzMqtNgYK1I0wlIlZbSpXUlPh2rNnbZFVf1hA0TYmg88NJgr7bspUu0FWGhxxSD31
QSvfIeO4a102c9Zu8SqMNVpk9UXUc/yDff/zjin1dNxlBPOd4x5p5vIsnZ9paKX+cD38e9Hjsmbo
ZMw3quH83rtgtoJ9SS9Y9CY6B5ul6alDMjn7ztzBsMXXCr7sJZw903mtvVlSOYdG81WxcmtirWXK
BaRzY+u2S1tztK6iQ2CnFMmuy5E+r1AtobM0/zDLNP7laKI1xdthVma7JnyC3+5NFbQ1ul1drEra
AqVv0Wzy5kwdCYOqle4ezy6bnlXfaaYGgCSQzXz0woE2VZI2nwYRLrQPVLx/OAsav58F2epY3pls
m55D/+D3LS/hYvBgLSLZTqLu0LF6kco1vEmnpoTVVUGemk8j0866k8ij/c9FLG58OiY6as+E7fIP
37Lx+13PW4KCzP2ONJMz+nKA/8fx1K8sm3yxgQGgSUEoVAf9B3wzWS0MzJxpeNaH5ptuOCccYPej
a1hXC7rmeoKX+Ie3IuBc/XYfOwKPLnwgG7287YiFKfWPN9P7fhioEURVomGl0+vxrud7GLpi17az
MxpQ4akOgruAxJGzqhNxBiNp77w0FA9uiulcZ+yfYjfeQEb0wS96zbXKuSrHjq0ys5ujKYwvsh04
migH+CuQTwgz/NCC79ZwlSc5WTRFhOuWcHPrxZlQFS0vycR9dZ2BlCGfVj3jQQYiQER3wi/dXW/Z
b38bGbnnJQEp+H9wvleEfLFZF5Td9HRIVgqwHrhMW/Q05NI0em3bzHSV+e+iuBuQLeUkZwx9ua01
5q0CtGLQOeFXr+uxxNO520+pl+0KqeXbWHZzEZepLQEhIYEvlOM/GRDYid2rSjrvps8PWUcuUpox
b5DVg8y0BzPO6My3Pp/rz3s7MF1gRNulqGFSEuMQ2BZ1qZhFLa4ews7OVEgG0SxpeNCb6OoME44H
hipysloO0Ibx7Nrdo2C5ulOqMJ4RCbHNK4yCvgKj6RGmFOquvpM+p9HM9yKiLaTaanpbgKDFT7fQ
AyZA6atqrKEY4rNuYVHdMn2Vd0H9YhRMlpAdehegwQYQu9pHW9jmz47Urm4Thrcav8Pup3yBJIpw
N6Sacx963sa1I7JnQkE0Onqe3Gl/pHUsjr5puPfQUqITpTbXHLKUdeIp6ARNi1wbE2RznQJgE22Q
XwAgQWWqQYwtz8ILMQeXyQLxAMYMVpHHoefi2+V0HQu6O5EV4fDp5JHbh95/YOSPu+WROqF49Mjs
YNhMA7EF8ndwwjHbl177RdH1vYleaZsulOKE912e4J9VDHusI+lY0p7GK8cxeehDYK7k7Enkj5EJ
GpHZjuaX9c71cvdoKZfJSyNSQh+HduVGMtjGpsuUT3fNF2JPAqwtVbbnAJCkSfUxxB0U3nR6tKui
xuPDhHwuY3/edPMzTagHVenFYfkjQ2vZOJ3hdfTi96mETFh6PcSEQi+ubV0VV6+l308zjh0gwjkk
Kz3nMOKbVK74oaFITvR/oRXPKVHt/ZC5p5+sEZ9MrnUwJMN1dLP2IU3la1Q9yUQFiLQqZuse8Q70
xy11NymHjJTMTOCBe2emY8YjhZHxqDRhkQBTJfjQhM68hoeOrNwxG9T98kqX6KT8CtFrCMti7iRi
mPLvlmfsHDZxQvoTNENqZ997nuNpNqPswsMk7Q9z6cPXT6pBKYc9z9nqeqZd5qyGMwjm9My4zb9q
ViPWplMYJD5/UcmmV8O6KKzkPsPu9gjWFYToKKab23SEjKYYzv0rvpzmzBjQK1fkdwGvyNKcjzAj
NS9M9tU8yAGyh5swU4jVC5ShG1G19DfjOOh3kwETz5vkeC/NXofjwn6HNz+4+f0XGOHqFEl6Z0hv
0UYtr/Efk5Sluu9L4z3zSr1bWYm81gVIzVT0Es+rxeg7RStpO7W9bQRo4KhWpwUi02u7ZlHJyMp3
8Aam7aOSKCLr9IFIhpefP6MZ8SVYWlTZOG3s2lSbFFHaiitW7gaBpH7+d/UosodR3QONCq4Oesxd
RDuf98DLROXhlQIo3dSJMraQwdprik+AqY/x3NcyfaryH0pmLEyzIagdv9ekJIeoAJtd1zTaNz9H
Lqp671ZSVd+BWqh2/ghAI559aHU0qotVih+G22EO4ZbX/IPRONV9AVfzoXDS8qa5XLnq8X9/qrlm
eC1ZiquvCG3Fys4ZiMeNccwXOgKZPRtfhOW+xAd/sKCYQ6kdPjy++Xfa2yuHY8uXrn4Kce4+JTKL
NqCMxkddjdE2Mtpu5+sq3tbJVLKZzYfHpi22Zp5p+1yQbpRCcQWcO7oM2frB39nE1/287/wRjYlV
jqj05zuw6JETYEnwVkHmgSRp0c+dqDcvWeVQs1YunQbI32jL0GuJQVFiuBqmkjwbrxhAx2JvSD7I
UXVfcggEP93Oi+XZmX3PyzNPWIJVpoc2E+TmNU69YI8pMV9JFLA0U9uaNtYYJeZFlU++bwaHUYvv
M+5vUqp4SEzM7qZb7uK6xanBTv5cehqMG04d4IE44qMVsWMceDhpPqE9rMfede+VZn96LeQRPyiG
C17Jbptapk5SFS+XHzR+++zS2TikDs4O8huN5OIijalDpV0p+GtCzShx5AJrGQY33Gt0DFNFL3Yq
w+4FLnSzLg2ruf3c/5jE6Id//lJVAoO+z+FMwaEzriOLjlotT83uFenhNp1i66KnMniNCu+72weE
CyzatpapBbxo7SXoSuPr/ERPrPTm+7LYEPMIdM/uXtq6m26tLPedphDQglUZKtlNKwu/wFobbCqz
PJgwGme0h/Sy+ArWgKJb11Gpx3Fd3orPWnwPh6H6aKPeOMQ1N08/eShX0cJtmXFf+9ybnh0RCtTW
cZnsRJVOVwaV5lZvzWDbdBVzXB2K3bLgh108bsa4QWLuIBLo/PSNHMR0kyjpnjPRuY+iUC++WW06
rcpPNnc5J4T/PVUe2vFKd95/nhWXY+OQCXkKfD9npW6a7iCX1azRvRDRv+ttA03We2Wb4KSjMbtf
Wr2NZqmbKP+q4sx4xdlELGrLjj6em0Br7qWBSAR1GkEyUiAJJeNmYOnWxbTJiXGji47DM72bJfl2
uGsEJhbSy7zbInMhEK/a9bRPtynZry1sPMQFVcgkQivr8AkBZLyyQsu72EspTiFvnDN4K3bp+Wez
0UmBC4ZTOqs/wmE0WRMrqkkwED+VLP/TtLTOh+++wXZ0zyJwcQboLOXLy9Ru0fQmggnBlBraKmEI
tLd9jEZ5ajibOJX5CRj7jwWPwmlU/QSlFKYznvUofU1607gYDipN4aGUmvliDajrRzjyu8Ybb0ph
/HfsHqJK0/nHssFstbwkln188IwJNDCNJyNNs/fK0D+jkbHMz8sDhTc6Vkm6KhY5/IQG5P3afsJQ
5PiwrkmvmyjUieiQp7pEOt672tWPNLJ/g0J9aVONDdczKG8Hd7dIIoq0AW2UkWy8vBzEUB8iUyDx
nRM9VNF/9cbafTNQLmbUcaflIZmfqah/6+rQuqI8jO/JNPpRhZZ6D9hAuYo7cy/LUr07EfAXPTKx
3vK3kKp8LcxrGBfRtTKS7U+ACjF48RdODagnfDYuBKbi6DF13OlAMl4CRVTrhMni/8h6s+XGkWXb
9otghr55Zd+L6lP5AstMZaEL9AgEgK8/A2CdXfue+7BoJJVLJVFARLj7nGPScsJtS6LtU1qrY0m3
Er1hnn20Xr62TRgFHdP1w2T2074q4+QtROjIYuBeGvrOt8gIYjrl8XMtRHVsxmab26lxrdzOuArG
bdflZUqA9UqJ+pdJn/kJzmMBVK3itGwxzF1eLl/Q2ueHYG30+8OowGJa0Zj/meS6NXLz9zQMfxsw
KAsjoSmTD5/S6SXNh/rGAc1aYSVMgVnNGls8+vW2bl0LkhA5qZVLzm03ujoqR9JAmm6ctqQ4WViE
kYUC7SjcYscpDgdfA4er8GCcTKV54kZ91E+cCtqtbo/GOgTmeSvB+O5DD8Z82Jb9kaBFsmSiSF1L
WXX7MtLVlXNVt4+1wdtlxvBn4i67ciwmzqQzm19lED8Z3FHvfSIMvD8mRgJBZQC66y2uNGKOIeUx
RZqVgTngDlnovJwPZ8tXna6dDrDatJ2ke7el1d7PJ3vIXk5ofGiJ+038oX4zwsb8wFS2sfNmeG1K
4hAbpnyrWfhy9ucKR+He1bQ2Oy2vlve9IbMAr87/BP3W/33q43SONsu/6vRfESHHJxKl/Q2dnXEV
CC86Lw/e/KxMmRmul6cJUPD/5/sv36MO2r+aUohO5+7S0meqMi3cDKVdsAsCAqozQERgss7hZIfn
ESNA6/ruU+5l/t1A4bhYXDuiXcEGR1s/8ZrncH5w8qFYU3qt8rysX9I4xa7Sxr/D0qlWQlrbEeDQ
Tp+1PAsVfHlYXnJ0VOuuhCotvNC6NaZ47nJdO9qu1sD0rrQzMo1o6xh1v2d3tt4Z7EVUsCVhBEF+
5VhW3lLbVesU/eO2mGCsxql0tmjEo21kW+PPzHOP3Dvju5NXB/rCkva+YWGMySuGg6H77XdY3L2u
+3TQWEX5WB8GG4I15a7z6pDpmZHyeMYF8owFL74sXC7ugj1+Nq59wxhvTRpNN9iX480mLeYo6+A+
/68Q7p3s4OFURqH2IY32w04C7ckHN3VtovxXCGYAI6j7bdvpP02Wxe9Z5DJCrF3jZPW7gAyld6+/
g4utPgvEvre4T974aLd6WHt/q5ZyYSZsTb75RKqjTqQ5fT/PqeUaAFWL1lgFb44UapuLDG9xkQVv
lhGIA2m9xHZ4A4YTKuK4riiYItwJWZVDMpktgMqsfthQE/fdDMUSbYuaM4v97dK5nGA0nUeF/Qfr
Wv5m5cOwiooR9WtOHy4ZnPxPpygg0EO9d5rzp4qbT+CwFEWM+CkkVUQHKgcVjJT8hQ0h22Mi0/c+
ccY/4cgs7KXlbSaPcJcClGeh079bWfRDDUp7woRhvz+YW0QOW0eMYPbRL5OXAl3aU6DtGVMAHErZ
qUXY3j0oCifU+ZBrIgY6uAnCFzcOyo+BSBD2WpuaKiniL26LcKVNXsl63gUrt8T/06ghg/5UFfgO
svZXPKqDr2r9Q+9oFRA+Wq+jqvoncjT9CXEursn5GepiyORMrJ8otnmv0qnCM0TtCOZYWdGr/Gq1
YEMd4H1jYYIOEdQmbg6iHdJSuxpWGT9Z6YCT3OspBEbgy4HkgMm89pRJvpmfRyQIeXV0cByNFa9D
bNqwIhMrQ8KyCSlMOkZKADQeXmee5nTGRvZ2eumEEHu7rH5xrULYM2KSGiyxS4fuNE/NPrIcyns3
TP2Z5Tn+MD08IYmFqnz5atXpv1XpFJcI55M/H9fD+SEajAoHDS44cibaXRAP3T7jW9NVSIztQubQ
xhfMcMnrSHt6k7plfsz3YkZsFQlUk9iq+r2vMj7kgmCWsRrT/eg78lAYhvk+0K0zKPl+YzIAHlmM
+ZOuj9cBcMkOKsZ0LEvlnqKKQ1vpm7ti9OTenOzqWnmDvR3YCl/DICaQxtF+pFlc3fz5ehDz9UAc
af8az/o0tOmrAYJZ4BN+I2YIo5l52r1DnjEmHTR/rR0Af/L/cYP88N/pbjniFWZ17hcyZJuBwqhT
tG5I35NibcosQWaLLDnpe/vFDDX3UpfZm+dDNy6ToNnDEaXWFkVJ5m/jlId66H41bdC8kaEgDjZr
2p4q/xDjI3uSQc55yCiqvzF/spRoPS3rV+Ycl2VXbbEbyhi/kJaK79zZ+MSSp4md/2ohFGwA0OeX
CdDeLUM5vXaCLP/8d8PW/SuQEO3JHQuK+7qm3k8y97WYrPA1Cow34qGsq4y0/kpUhLby/QsSs+FT
K5r84rqoTOuw0T+YwKNulh8LyLMNc7VxC1x4Vm68jnH3IlvHf/PS/pLknvgIW4MVoDVe4lo+OzPE
TeRDtw6tcVuj1nnrPbn2g74899S3cGYa1ExlpyGCJt/lHNlhsdec1Lkabtytk0xH3zNbCHQtOJSN
2ivcTzWtIvpcIII6JyEhnNyj3fLSWmBBvbI3v0u3Gq6BmZEgJS0XrkhZwnEqfa7VKdiiPauvQ93J
DWsrJ2KB1YC/idprjcQTU9AJc8Dg7pb5RZ9lfzwsMA7Zkut0tLgzcaoQrc4HhnLkwSvNhfWd+31P
82zSL5XR9ccpad4GeUsriBSryLnRxG2P0aDXJ17Ey7sE20ZZ5b7TECC1qfIqpmN2fAXQWX1MLL+a
YN1wK5mgpo8wNo6t82kESL/s2u83kT/sUeRPF2Yi+kaambERdhbsCvzBDj67HmLuzEKz8g5BVeFp
u9RtMJH2/LaGAiyTmsk3oAAwINk1kjS9lgfuAhKNbLvchXLsX4IbpIfwbqTudtkSercqnttGh7Jr
a5vEZicfB4hs4CH57qpu/zQjCMi2cbsDI6LhYzD6Ywtf8peeMDvrLaQQnAyxh3BWWh7K3oJsDv9t
u7xERnUaWpiP0lIImhY102BG91yYO8nQ9tVwmP8TofDV6vhPw7mNWeppc2PEIAoodFMDl2Ss44CE
M1RXiZs7p24hyDqqz65wA2vMAXF4rAMH1KQqxOnxY+H0trnFS9iJfkO2jT01l4rLcuM3FWPZBdRF
xZbR2pzv7HzMs0sLnktXcAwmBvEcTRWGNJldH09tLcuuwkAiGSqW2zrBaBoluXmaZiYOS63cVGPl
28dng74e0QJTQz/FbLRtN+vfGOzJK0q/o5yFR8tDkBJk5PDDr/97r3OD8Upe3q7RaaHSXGcI0ONm
2DjJYG/MfGx2DvvqhgW942CT1ud8MJsNnfLfVWfFl4W03NttdWLqAHh61vYUhlQoxOJ6X/qY1Odq
yUotvMVJWm8si7CQJggoCeYRy2CRXV/ZhA5EesipIgR5Nhnhm93OULxsBEm9/L6T6UNGiaNys7yc
Uf8HmMPhiiCGZmdJ1aOYksZb1lTNCU816/rYF8+VSsNTSagx2Leo/01VvZ0y0/1RhV676+YxWBE7
bIZzcau4EP/XQ2v299zADzu1+h/R2eFfPf2jkuGlZYc6ySbbVCzK58TgBIM3gVQfG7WMMeTBbhpG
9uehTA7IUOLnNpEPySjpfPZr1zJpF6BdkA9igM80HRu0i9OdZurygNnnWW9nHZAgVqHlR360N93M
Tu7LIVM6PxzhiXvnNN2TwjTJ7hed/fms77nEjj1e//u0wp6UYZC6Rn55badRv8nSkKtsbINTInVG
B7Jjkj1E+B8kJRl0nxkyVbd7A/HnCYUrvbq5xK1HHSKC0rILw67XuBkDbuwLY+b2CZUFKPCpt/9h
/ABDopDxZZB1csma8LdfNFSksh23jWfYq+wAfNn8Wwf+q6fp0zuyon2py7/Ln6/lePRCQNHKnTuu
83X9HFSssvGG7EAICJVGRHjQdr8N7IGrNkrFJ3J+wgdHLzspoNSbFA74MnXIoCrfzdw8961JcQAx
Yh30I/JXv+uhb/iM3MnFg8ZQAoGk9wsImkGMxm8rIFRd2gJvqpNF8dcUzErI2rLPIfad1y6gviQO
8FmvwviS99Gnwe/xwXGdoa4tnpdXBKwPQ5l/iFCX8HSxIPjiT+wH6XcocOuNmfaZEIm0tQe3gwnj
1LcG4J/bJm+Lj07V9u/EG0bgeBABMlRH56nGMuATUEe+PYEWpCX2L4WoHKB3U/+R6nQ0OwIMCUC0
xBaeRX32PHQq8zlw2c8a573uDPVu6PofLQ/mU0NCMdtfK/8ZUPj4jeuUCCZVm6+wj+jE14q4E7vY
Nx2qYJt4h0vqBTNJG0jCup8UTJ35zeXLkeH4l5LWx8qeOiDn/+OzW56RL7vzfKKBhtrRxDcChVyr
tJMy2bCpKObHIhjpuczvuir2d1MrSZMK62th64SaDWwqbtNiC59fLl8YdbMeCJuscbTUTnAqfbFd
vvrfP8kUw9xm0N4VzOP7iPfjqBXgVIqk1nAY8R7x8fLKn3GPOgoGvY7GMiUPfe9Vk7yoGUu1PMu7
L6Y/HczrgEFB6fvy0grd3GljhZFdVzmQA+glEcP4d4HJ89jGtOGrQftmvgLnIqnIbKFKgYrixmct
MIk0+Z8HK8Xeyr/4XhqOUa7PXi3Mo7U6j6VlnpXnWmtndGX2acaWfFIcGzadj21xWU2cksQuDGH/
1Pogj32bkEYTcZHEcfotSEPCCpVaxyTDcWnr+C9GRzb7ZR+S0skuimQtJH5XIIJi61oyfqVHdizw
oV4Wv0c8dsMeuaMCHcKqEGCnbz+7ePAPvXnq7NxcOyzqX0T83suhmPglPllTTpEHJ2ukXiEcjoVa
jfTWB12SsOx0h6wMzaMn+6NyTG/dUDmc2gxCcxwwotDHTpCS0zVffiSQvuruZnJnYaM2Vc++ROE9
c7bEgKIsVRgKvSG9KiNofiFm416ojeiasvfeHY3PXCgrPFqkEWwX5dNE9bOyXCYY//Z+qeG30mLO
lySY5JGOT1hE6/acBjipZKiw07a4eSpLPRkjkKnAA4W57J1LA9xUPlw6q/yj9Vpwrlz/LFMGbHRQ
nTPT5d9kAo9MTGYyMXkEYNXsGqjrrxC89n0kLG7d6ulJn9umzRhWW3CIjA0lQwEDM9VvreRXrFX5
l+72PxIB7jtrY7qrnVidaf/Lq2Zv66hYJSbcpgf4c3Jp8qIG4PQz76NjFzMPjv9U49MQNMeHzbXV
S1wfoIotoW5q7mQsbgYFukBaiD4jp5CbHk7apdEoPozRHtZOmbwPg5L7x7Bbij45l9ZJ5o370Y3I
lLC8BwRMmGcUT84R9gozcLpjZ1Y2uus5vrvWxLI7/9fCkg16zGlgE+LjvC7vpc4f9skBMVIe31p0
KWs19tDBCQVC5lVvG77tLkod523uNh8xySM/nl8mY5hdnZQzn9XuyD6ktFJM/inZIHzQ8bRflIkg
ff6q74nobLWcUZi9G68l6uqgC5IfAajJYzrAgWAEYZ5IOBs2DlLdzPWy90CpfG/XeXVkOOk+EyQw
rYowCj/cyD4gxjPWolf+Nml8Ldtafv+kes3ZKml9anOXLJgflme9b5ERnZqk67nBB9KN6bn13Oxe
Ew290kh++NKKuNgWwrmENI6uhRHiLMO99BWEdrBWkGDPXR8k7zqmdyMMjdMic7BS4hPo2JjjgW3N
4uiWjvc+1u5Me7QPsxm/hjwL35uQbOk0kivThUcZuNw8IIT/LfSSAO7nfwfqpeeoFcmwhxz33vrj
nC/QaupYuMMzngG/Id6Ica/CQhJxoJiHf8uz3q1/Sp/B1dKumzwjurn6eXC12yJzZ7KySqd4WnEs
cC5VNhyhoDWbJTUk7n3c2kbx3Bm6cezm2TP9YZyEU/EuXfhwyAR+qpo0jiY0pv8FV06MCVl3UbQ7
c9BhhNrpYOB7gOYMCfgujWbiJmC9jLS6RKUfTfUlKfSzTxwXwYzwzA9NGsyx2012IVH+XFadeXD7
PDy1FOL1rF9evpYjWbpUdXurwsaS1EPhxIqgo5BC1HLyW/zWnS/jvdBgfrBxvvkG4UqPrn/iW9Ma
zfg8K/M6Ez56Hm01v/+RxgYrov9bG8ULVD5MnZZzJKEC5mqLyzw3o79WMlKS1WQgOdU43vS6Q46Q
ZqRBh0NkH5dEkhEjbq/l8SkoMsTBJafRRjPMY6YjqF6qU8+f1P5xqTyc0pjME3oLlDujGNqdNZFP
3qWVt7aZDTEmNblDJYNzyG67BZgRAXp9mV9ZQPXvj99L0r94diP9uR0wazsxCQVLnUQTftgvPnjl
RmRrmHq8WdwjFn29S2g13sbGa7EOQ84nDOSTSxxIFLfz3CSs3rRyLD6zoG0ROSQ520NlbeMp0o6h
TN+E4rJ2WrWLOsM6L0N1P6INE+XJdKyq7K0Qzc8RX8OTIVJaIJVOqCjjQkrHtj2A8MrPbuWCf2qs
Z60w4x+tq1HaUy1MgqHiTNxaZFikGifrquvAw8X178qkfWpTCb4xP3oVRlweA85UeysPUUXRHN0v
JH9dkIaz3JDdoZoH+tWE/4efYwOjUv5QiXp5fHkOLBOaDzCx8rSVNXntEUfQI2mo87QPwFbhPgYN
ZEfF0W1N9xsUIUqdYxSEYl/jSKe7CFATUydBbE47bTWvCz7UAICBTA+/M0FLGe291C/2LOCxymUh
Rd/8yE9AlhA86nFXOfG+5pPYTDBpN2mmRwejyD5EnGg32j0OyeJTuNVsyD2qZ8yk0nl+APSqN5Fh
+YidbvQxPnTR5vfK1+5+ocYTTR3EIqqqv0zcoKvlIS6lt33Y3IPkNtIWe4ge0GRB/+Dss4pnkspY
O8ZxsSergAlRyGwSkEdI/6LxS+Nqa3t2gPLWuubRoQF4XJwPzH4bJyr3WihtmIz6aZk+LF4QxqtZ
FHArz2ONPu8HIMH+uM8QZmyTrq43zTAAPC5RBFlJvFVRCFWDgfqjFVMjITrGjXfrEP/8CL1RbKu4
/xeJgJkrTe0YUmdlfcYlHdlK8+E24KR6xYa7t5sJ9IaAtbeMInTQW0kZodBVNC+13PlUWp5+xwIl
Sk8ajVcxJ1zsxiHuuF3HNQ8fCaskfOP23DqVs4lqThFO63aX5SHW9Z8mIxGO5C41XkqO6DGxkN4l
IdCjUl09lLosgDlZQIt8Uk/d0dikDUufQYFSS728OWO1Y/omuNty+ykI9Dt7p/u83Fpha7MzFuqp
DTeeg1XMk+Fcmc0X5F9fpuo7KjCZOoamsHf5E8AxFM6PayzStXSVW8C02D2ttZxbEpGZi0MrYCPV
LNerDmTPebIq65A0QbvF5Ar/hprsSN5B+6zFqFeWl0YFanKhnMRRbFySLn8OMZ+s2ka5H2gDjjTj
6QLX42axlLTUIVuN8eAz/StzvXw2VcPvlOVyz0dDuOyTRyzk+aFKFG7/Iusg+F8v+QNo++V7qbwU
NIk46yoBk77s3fQ8NfU/yxVaIr1iqqFojc35zFMTKaALvnXVyue68ZnpK6sLjymgfjFrdSAONhd6
XpIgghc2AOJ5WIeZWFs0+nxYrb4J1iAY4uCO7fcPTZm9itC1eEHsndNK/jbdsN09TmsR+5cQ2HEJ
6ykvaS+iF4arO622vjsH2ltqW/9XuJZl9kUmDDSLxmTULHAb8lOTPJMQpl7SC4YPb+c5EUeNQUR8
L96qgoYs9B/nOLhFv8tD0gr6Id8ycsze4rYQryDIsU6gfohp8z2kU2kmo/Nje8lnQpJUEMotHwJI
PMcj/HtALek31EKzjpYiwsuYszgaA79YRHglvXrxqsIu/q1FMympt2a8n9+fEssBITyZH17D4awI
AsKsPGvAwcJx97+HRc6wvCyU/a7NCQVGVEMITqoZaOtHbxIn8z6pe3Z8W7q72GSb9VJg3Qt5fDLL
VdsCyl8Q5EGHJqTxWTGg0sDHF4V5GxvwwwoNYkeH4ZDKMtn1JmaleUkK4pyo5SSNtzHkIYhhTUWY
CgB0dJ/VHD/bT5QG81CZteJcZWG5b7E2fmX1WxOW5a4sB8GwJXk1vFL7awEDb6m0V0ZhI6xAaEUv
f25SaaFFMOxAR5WPHSaZ1kc+wFaLu2bu0cSkn/iVwbZRQbKOMOsckqIr9qawtXeYPc9pZxtoJwpC
zGlygsZpI4xBXmHvKSOeIMcg++5tTC9QQybgJH25D9zYfqvDr6rt9b+YOr8H/ug3DekwJ9e2Xhck
wr0vz0jDa+hmILg+OmatVovFX7qsQY09Povc7V+9jiXCEdmdS1VDEMmQNhrcH00VmIdutjfEZv6M
yGE8PnRkNSoL7vjoDOLewVZojj+nDImpPmgBbDPp3aRbOHQB1yamQPaDWD/CqdE2WZl+xSQ6zDn3
9Q/fa/yLBw6wcUdItm6F35TzyG5pOtne5B2Ujj/ajbghbQy5OwTs1R1MAnpr6gYP7vQ6rgyxK2aV
VgTSJerTbrtotjRshrvlWWR5YqcYnq6jevrZu3K41r5I9mGcQR9PY0aiffMaVujNxtZgLdeEdwKE
Y+5HYeGzLhhU4KI1nss8NZ4zE9w+i50Vdua+BQe7btktjklAPt6yACWD90s2LvZM5vsveWBfvan8
o5OJ8JRCR0Hwm3G7FIi+M9sLD520Xztihc8i7nNYyHxDXQTlD0hjf0qbcTcUmHWcefFLAlBwz4Ae
ToWnHwCJ1FR4yd0UTk8anfhe7Ka9a//S09Y5DJSxiACJk9A4F0P/z/I/We8fINRlP8JQIrkZmvJU
kTq4ah0nYvpDY6Bzpl9SJ+c299Nxkw0DJrc6tldmBs5uWXxHH3ZJkTZ3g9Zab/fmu9CydNNamndk
eJ4TYZTb6wEkO/EgsmIUjgBkM1kBebiyGV/pQO+yDFUVQdXAfsiLvScVCEagEe4WZYr1riVEF+bx
D7B4hNmp6rbU9izwFFHqVSv+qllNlJMqjQ4tp08rPVrKlrbHR/MaiTZ7g8zFjTnD5h5LnyvN96Ul
XosUcEuIomJpiRPYt4ZvvTf0Wh5l0vkfbjZuUYiPP90IiSXiNu2oSQtKUOEzAdbtuxv5zcYEsXbm
EBW/2XwQ5Hbc9cjMPnORfFR5OnxNXZPCM0+nV9sX7Zbk6F3Yy5PXOzY+TuungzKFJnQX31gx45sM
jY4C1i33hV5izAZ7iYo779/iDIEDARA/BonoS2ez2+jBdGOfeKmHmlYC7rPnPPJRB3tev5eWk7wK
GNtUDleT6K71GBACFRXa1yKrf/QJxqrSgXP2SINlnu/8cbjRUMx3KMCJzpM+doK0JdBsGur1EHTe
3cUFthYjhIU6B0eao/6/WlpjP4tm+l7+FuX/vK8Y1QGPTJgAROQ/LsgVaqxzkqr6szfUxXLDX3ZX
2DcR+tZNNyHw6UZbU5UhYizcng4fV8eGUye6VrKpetq76FVw71nMChM0uj9Skh7XaQ5P0HZxKAxw
A7Z2bH5qscEIJ2nc+AJ73h/GHw5Uo74v1aHvunRfmSbMCIRmN0knKK3yWz0k3VbZwAnGebOwclql
6LJJO0tM8zj05q9Y4MY0a25PlIHFDxADE87cT8PpbFz0ZNQopys+omACP0L7CudOUb4YyJdXmTCH
U18WKMeqor2kYf6chm1zH1vQcZ7M242GEHej1cLfZsHgnCwK7/WQhBjnaJ7vG8/2tlXQom9w3U+j
9psLzZL2MpiV2DGdJzYx+Ls4V6zZvpIPbbLi8gnPIP1CcJh7YGZiWzrWeK9T6wMNbPWsC9BNphn8
ccg4PYQRusOlD/JfW6Q3tV2la5fJqehPDtZeGLVBP5KGkdYX/RNg33mOIVCqe1H1GYBySGl0Ac2x
3qlavUPm21Rro4c4rsynw9KSj1JEt2n/UUaUA8l8WhRlYx/HcFBrv3SHXTn1LKMzswAmh1ybfolr
JxF3LfbiL6I7iLMnFE5r/32SFVvdyKKPVOvkUwwvE3qmpPpD9EaO48qggfScjt1X4M/trQDJZhSm
/uVxKkftOlNZvHKV1La1bnRH7VzGGLshLsVryyk1sKJbNcfIYievLs00mavlpQGq5jAx3d54RwJB
6gJ73pyEM4QmgkgyDOUeg3Tzxhyf4Wdul38t7WVks18//DiPtchOWOdSK9QvvcjzTQXb4c0Kyzcv
Y9SAtOSn58cc6jK6NHWNaKLPqtflo0ECt0WQd2TtbJ97enKAcsQH0zvrfbJmqHEvueC0ZNbRdHLP
YoXmGRDNW8tfZ+tprr/D1w0JF3fwJSH/1Q7Q3SyWCUqS8JBNgHMzK0FbnBY97avCedU65yjafngC
7UY0IRAo5s86IumW+IEO88K9LGw0NnSHdeb5xzFPxjvHem/T9U6AVakjnYH9bu95PpN+F/J1o+T4
/BidhRBsN1FJsFgnaH6hemj2nD3cHefucbuYLAhW+Pel7Cb5Pt0XlhXp7+46nZg/xHMaWhqRxsV8
DK9Qjg4CD5tqn4i7vfiunZ+XpkdURdSRfGGdL7pepE312k8SDqNzpxexFUHaGO3OqQU6mjDLBzmi
pR14U4v7STcVv3cIsjA0PdQ4ggFYG3mYle30p+XHwNtG65tN9wroZ2N7pXVZqKJhDXaxmfyb1eA5
LIoRvLiRH0aoeTtSkPwXTad8qxxWRxkd80dVHaE88i3X4T9YnmwVp886/hsE9nq/LXIb4RPDp4/H
sxT50rK8G2aTraqoRDwpGvcl48D/ADEsP4fAGb6hxzVBIET1YijnzGytOXZR/VaW+lahVSX+0Z02
rHbJdzX18HjrXp08kj1pegYsGISQm2Xgb/OOwe7SpeYEuXl8PtK3iVecdx4jjZANsZucBiPcNUbd
fkwIQY/YQVuO4Y65ThTxQalZb10nCv82tflS6d5bVI31mx2IbwIYs19Yor7VUO8yZagvzc1P7G72
ZzoC6mTUyEx+iNM1MMkNjHLx3FsxTewxwKTTDfq+KF3nVfqwtmacQZgN4qlHDQiXFpK7wZ61A8fw
j5rDrIK4sQ9BG5BykeZ3c5gQ8lNhP7pmelRILvbEXnl62H9GVOPII18eaFhf3ivLJ4XdncQH5TSf
XFE0T7I2moOZdqQRyGajcfB+rYOwOUVkm67qWcK3vBf1f72S9L/W8T70WtgQu9KPCMsZjrza+gxM
Amx1U0svhhSUlXWWIwNNoPwnyPY2zjwUcnV/PDzWFlLJ0uvCzvGpv/e4mM9R6Q+rebP+o9RXKCMO
duOEY3tNhTIBCa/QvuRmT6fWyMzXwaN7nwkymLOOJnxClA7IFTwG+kyuobJBuDh/loTyPPloVc59
1cZbvVTmzz71VlKKck81jNJ+Fmh4LkkLQ2j1B2vZJrCTWWVkvYx5qa+tsM+OUfMKcdp6DyOosxkz
6g0WJG/fRClVfTJmF9vndzUKTz7bjWKGZFfXSRTaJqxAB6wMX4ynx9OQYfGWdl23RuNjN0nzjRqN
oI+62HexsKEzM6ud10zdHCW2kZsnK/1WM8rfK5gHl8cHqDxE/V6K8LJEJ/xwBjnEDDeuZW+r+WFh
rCiSHnTrENCJOf4/AvzM1IvtQ+c4xeMt1zJk8wEAn/9mSR0TD2IzmeTMlqdcDoBUOaQi9mdwJ9uX
3EqpnCpfrgTop/PjJwsQH4ezBGlx27TxVAD31/uNvzSvhU7GBbDgg4qFt4rwV19sW0SHjFnm49lS
COF2aTkRV+1z7MfG2eRwid1bgpeYnZ1BgUQrjse5bVmdFtpQqBPkEkXkzaRGjtqi7mnluuTaTHEY
fYK3zFdUTM7vECFfwG763lfqB8FTGOqLyNsubb5l3elDs93Ug/d7crCK9I50XqxSiLWflex1tnVL
Ul1f6y4TpNLCtGAgE2pxYXTrYKperNzCaW/MEPdw1AjUDqxvgo67Ux5l3SbN22QvrKalf5i1FwEP
lTqbSNbENMI131y7tViDOVtT5dNcOGulm/+dnxQAp/6OWXdmTyqWd/6/X9JU8/g3yz+m/cXYl9i6
0iDjPZ0K9x7Fgo4mU/EtMs6W5SF19lapDRe8LUizaEJ9cUlh+yWu6CnwU++JnljFTMPTvsiN5TD2
Hyp6eeZV4KNTb+uXT75G5mlKm/HJmTVRKPXbi2X4xTtqwBhSYh9f8UqF564of4bUy+flIU1MGHHo
gSA92sc+rjBv1aF9xAlDL7Lj5N4gWXjPPMJWOpe1XgMrd11eZp7+IxzgiG0bl+MbPNHiy05D9FnI
J0ddC49ilo3g0JSrMSUCyVbKulQmYo+0sdVeSEIjglnx3+b9h5B58NKopNnkeusfvF5+plM1nDLD
T2mX6PoLmVYksdI0N4ftAqykAytOXJAZ6UYNGCIH/QWN2q3sgCct3WTPI5VS4hnneiQ+zEWyBP7N
4gKu1lDeGMabvZ3Tjw5/jlZPtiyaZWtd09zY9031T4BD7ueoKSzbQFgfNlPpGhHDXhpqqNW8DTEn
9Re6q39Cwc+ihHrRm0qsY4XJAxumWJfYx+okfx/mF1rP28s/iJSTPp7990/1Sg5PVlsMG+xW9Sdm
4k06Q0yCznS3ohnEUVaioX2nNpFBHxengCKrgARp4Bb0wF0I+XnRs0L//15Lu9q+trlpvsvsSZOB
3HhWZ90bb4RZEE9/ylFnvag0/e5lZXvSyC7ZpQYinZDB8GHQlVjBDkpYgCVUH4O2tKyuQo+nGR0a
bUvJIZfYvvRTr716BeBkvCZ1nn7GCZhYi1GQb3Y12tjy/zB2Zr1xY+mW/SuFfGddjueQjVsFNBlz
SKFZsvxCyLbMeZ7563uRyu6ynRfpRiYCCklWRHA4w/ftvfapcoLkpSTWmWggohbW3/Kr/Evn2/m+
HMg0MR3CsrVlAlkfWj94LLlyzkHS//mt0mjvoSP659SZ2WWGZnCHEyO5Wn8/kbQHPrxhbcjlSFJu
9wD21ENXA1RMJ9M0T4aLEFaPUKfvL5lNV5J1T7Ixl++xIPw81CnQ/3okmgtrL/1xynYJRR9anOgO
h6oevF7gOiIzpH8oGjQ8utVwq4z1bpV+rA/tkg1qGzgG4yyZdnn39tFxHMKeyPKytb+R2WJSSX6v
YnReHKrhsUKD6w6qHh2UEX2JszwogwHa0goox+CcSnKWDOWk3USZIY86NUm4j2g5hq6Xn5MZ2BQh
As+1Po4UdHttm+HGPqmVj+km6haNnIwluj8hzjB0qRq1g+OtT7HuwdXKJp3AEafeFXE6n8eUoiDq
44ImhmhelbKbOQ3xhjXwXWHHw60T53S5IyoxhLUATWYkqvUcUyZQonV52Zh6uI1DGHhmqw9X61fh
+lQwNeh9dkf13LrXgIOZQbpvnfumUg02MTz0RjmfRXWyafZ4lVGwt1nRPzim7xL8rvs6DAakX4X2
OvW3+izsz7E103kRdy3RH9eS7j4GGow/7lAn4W79phLW4X5SEPUmZQXwGdF5VcezqzppvtONdHSH
tilOmTlhSU4ddvvmdVT22gb9Pl0d01giOBanGMHDL2Hj6ojAXhPFlocCvLcXlSIBQtiZ87bHyl+Z
DJltlon7Am7yLqwr49T4/nQt9Bq3YGzMz+TwvOmmorw3JudIUvi1mvirThV0KnKsxTjuX5wC4MSQ
OTdjJ5aQ2KWZHTiwP0Z5bLHrutpC+h3BEB5Lcxpv49ai20onZapLdsu0+S8K+D9qvJF/0SWJ5MYQ
N6dJEkdHqWjyRN+mp6iR6sLa2SYUKh4Ms8n3QekIj93aFy1K8CN0FNjabDJOc2k2tx+VoVIXbj/P
oCLInMD+BseqXZ5CPHU2Mi2MfRsAotb1vjrjbubotWjgsZCqB6L81F1TaPDHI2rVvjDzW0ILIxIi
YLmZSV+/Rbl1tAb8fh0drH1BDPB+GoLxiDZL3KpTE3m9JqpvRAhbdY6yzEmdK1JSSAAbo+KId8/e
q/lknbX2fjHIv9WT6m9mNAPnUUVMNenzsQFfc1YT2nPgs6KuxGwhx/ZBD4IbIzfGV2apqbbRNS+b
ZoSF9QkvIV56O3BuKkPngy9ftdL8mvX7PJ3F1WIEfNaL8Bx2oU0mr249UaIKChxLOMlqanK+7qUD
7NK86/NdoInoOtH06ajD5XCxw057resLd21Fo48yrgaENK6+nGRIkLthDIqbEQhfFN6vxHf6ZKy+
/X6jWFGF6aAPHtcHFcEszsuH9YnECYeHRzN3QbV0FzOSlmTRa7sg0SfXXA3NlL5pKaAi3f7ottXZ
r3Vsqt06Nl5FHRkvdakVB4W+NjMxTw2K8F5iOeo5rvwrfS4lylqks8yNpGhUx0CZKMuYX9ZJmaRM
9apSp9ydlKn7EBh2/WIpxK7sisUTu1php6nyzzlDgOrY+YkAxOekcsybsZ+rQy9boOSB9L21e68k
0jrLGEXKesh0kURnswk3jjner7JFXOrVVT3drLh8/DvGdTFW5/UZGyOiDFfq/Me6Vhq1CVGMeIEJ
rDKGvqTYrcZ10SPKhXP2min657UrGS7a0VTBfEG+IUbJ0jD3Xd5RjV1m5RRboUizh5qMn2ZWIeQR
WLrzM+fSTaZzNfVxfJhsuznmmlJtKr2nVU0VqarK4KUXUKMik0AvMG72PeH029XxFBnBruvb8rpJ
o1tlHuUhVlRQzH7TbsyVMh9qgklAFN8/nsJ4WRrug09Ol3MhEg15a2cgyww7a/+xpCm0/mEtdJMo
Znux0/Qfhe55FnyQOaLKTlVnMMCO0wnaE/97V+KTYV/Mh6RMCDs4v4pReF0p5OdQv12+tKn/XvnL
A511e2+kzXPv+HQuZIxz2DED8ojglTfawL4zT25avWGvkdbBmTIbfixjVjbQGbzUBm82LtuMLIV8
WsAnpZpETdsmnPSGePLqMLVKt29kQWZkkt9GrZm7pZzMA8ahJ2EvjWmlDR99kn5jDSFyjRktj2jP
Tl1amq7RQpRAHbB0qLvZ30AyKmu6Xlljv3yIwaYoTLdhNQo3GAIC35HFay2qQpxbCIi0udC2H8na
g3m9bAGUQi2/RrZyH4jWf9P8ZzYy18h64m+W3r7hD46fUhkFexpL0eZjSnNm4nb7hmVWw0b1KzfV
bYhL85m/e2rnofD6StZP6TTAaVBr8W7imJT46Wb6m5ucuRAPVzvV5/WhH+SfX4GNe6DEOO8L9gnW
tU1s65VTWBTOncjZYk7BAVIO/XPHBXJYt7tWUprkVRCEyGH5judAuzWLLsb7ZcvzJIyXWA+sK1MH
OWDOOvEn8+DfrdHUMZyFXLIE/TgsqBwo5y9o+/UBoY+/xyw4uNno//m99QeTTDHNIszwunD4zMiD
fl1W+TnJx+CybnYLiYJVszDZkm2+9o5GPbHuohTD8YKkqdLhuQk1Ex21Q1nREcZ5/UrtrMcJDku9
DQtQA0lByju+Wu1FT8P3lrC1d3avHo6STW7NI+5FrEmxhaIR5f5A9OFidfYjK/HW1zQ6wtWaFAwQ
r77tetoneR5JtAXke36UdropJLUqzT4XiyuWvQD2mrzRz1U2wrYIM0Ajc3bGXwRLev2SkYzOl3oi
+dG47mHFUItprlZ5WGXnE/sic9wCuCQyTiaCsLFwWtIlJeauZtyObGVM0pOG8GZ9aPTw3ODlP9Ng
BAK6b9t8hw2I+mBnKJypFEQ3lscpk7tBVfuLDLv2RGIrdfWqv0zLt8Il7zdg1Ny0swFHuQYkotRX
VdRPV83y0Hfp8mCRKQGabTtaU81sR4MhN603U1MKt1CZbYOIpDM1DOiYNDOTjsJNlWSieIlUBL9s
6271zOzPtODo9S4FnSjpfE+t0WYllDMeYOa40TKKYAgLrpBJvAUhepz12X++r2gj1D1Nukh0cMOV
9rLdmgwiJ8vERu9L00Ghbv51jMdbCOfya88XYcx3cJRbTGUZmWC3rZ5l94oM7lZhUE0YD+RVVjJo
E7IHLa8/qfVdRNn46wioxLOpkl/UfAZqw91u9Gahu0j8yu3oBMhwlrPWxpPjxiTRgnDJrBvyWGma
Li1RHZWk1/QFCUwrNjcmVgfYD0GYsIvzgR1lBR43lMaEYkN7KdAIuaUoMfni/yKRtyIqVUNeEHRs
OMRMNaaiX3ceHLaBjpZvxsworrXBbu5jjcYm1/+Rsu0SzarR/qc++lQ4jHV+VKIy6xjwIL4ol1z2
17QR/OeRvS/Ma39Esh/tVo24PdX3QUqRZRUYiiE/5gQsl874qbGEv9Gs4ltgK9UpWU0XVUJJb8qB
V9nAhh1Nya6FolyVNCgeKhm+VZpmfzzTVAQZNtZ0imT8MAmj8Rpp1/P6bH3okchZMxDS9ZnMNKI1
8yVQKYKrlabjXTlW3zVK13FMlA5lkJe1aKsS/LwEEV2HCoKwihX/Z9bDXrkEqWfKwEMch8gRFM2t
fLToHlh+IJM5dUsz8Wn8EiVvQnw/RdLqdjq0M33esypLua4t81zJ18HADLOJl4Tp1hoEdcmFvxbT
f2DAorOX5Si6VOtunm31aJrOC9bSFHscedksPYfr1s4+oVu3T/ivsp1Bv9Udxz7YiyUcgESF+nZu
x/q269XfoQ1X1PrPpEvpOItqSToQc9VfcX2lQqqtUSLXTHKKeOUiGev9vcFa5dIZOD06MgJLth16
DC9qIceESFZZO4BydPOm7Q+NY71itjKOhPXR6HcaNI00u3frymTMMvfvKZKa9pfUhJWPqkmpUpUW
UBdh/v3A9Ktbg4C/BuZr0UvzydHBhprYgO7Wr/SAcB/Eope2qlWKi4NKsHw0n5WkbC6NZMdbx6wD
m9JoLtXyMBlIdsdW6t49jSk6i1qQ3SN4OUADvHA2iNexSTydFs1ApaZsd/XyFKgpeX0MJSRmWlSV
YF0h/c5vrTHLUZDwvbnVeioutr0xJ7ZiUdhO3tAmj7yF+upjKA6XaJsy3Fbj4L+3osL2iVVnSea1
g3G+xyB9Usyw5Rqugw29kvxULpWJIAI8pRs18SUZfO7l2fr9XhrxPpU1VukUow9tTfu0uvZlPxwM
tSIxN+otsnGKiP55XXsDi7ptV1bhflxSykrLrFgMFemG9lfhgQR1bn29jDcfqNgouDfo1eBVZZds
khO3cbJ0uGpGcTMGpAcRLUI44VJkTGm4u04W3xJvYz00VOg27Qh8cr0X9csKiEoUzUIYB79t1QRx
TyaX4WRTyybUfIGDWoJMbEGR4fIhExLdUO8msDgHtY+Xjh0lMJmnnyhYL+l0McTcbCGwRQGtZYua
XkI21b0aFeF9Gk+/i4n7lWQq4HjTM9NU7lVcf84v+GYMuTn4t5FuQNrdKD1YpAA3uTvO7KSl/lxq
wXiqQXwdkkTAeQ2sW73sWeULQeMPCO+TxGIwxY19FDoBwatLVa11QYfxhIhgt27qwjRI7pdnqYV4
ts/L17mqd+Zi+EoShdI9TaGtIZJlzYaV7Xe32XIb/Tgw8BkNGDAQgXVhCmkvaM0fbjNVppPPnYNx
sCixghl0SOGaBq7VZnysPvvC3YlDb4W2KV2+Habsw7lazKq9ZL6EgVfrIX5/i3DOD8+5OvThYaDB
RBYynSmIE8SiqezGZLfPNVtCfVLQ6sU7a/GGZ9UYPlgNdSSaL/V+qelaHSzoTZiSvF4T5/nBKplN
aziYrOH8mCprp7GtqbVSfaTdcegx0nCHEclpVgOQkt46CxkcpnBoj+sEhZ0Tg4WptYeVCqXFXbgz
VpF3yV2kz3N3nXU6neAFa2iZHb2hsmgomhRvUajmSPD4tQqT10W08gv78ugSCVFfqNd8a5vuZiqy
4T5h97slqsU6YXSYb9qOuR0noa3MD9B6EozReJ4KDhulAmRjM0RLRBjRg9X1FC1Coz1Qs3+UXVTd
hJgV0S8INLKmg8+UioLhGhGsKTjE6DXgae0i7OifSgSncVHbb6mGlS1okI84m1Er/Pe+UNg31fln
e6qefPPJWKQHZCK4WhfykZeCQgQj9KiWizOFteGHoTrrqnsW9dvBXhzxE+qr7d9fc/Zy2/x6yQni
F8kGkVx22i+YXbRYdldIcvwGJ33srOK1wqxzbMYFp0oWrGf3RsQRDHYOmYXf83E8qdjXz06lFZCQ
EbN3edvcFH2Qn/pgtHeySZpHKwuuoe4cZ00rX4qa0hWDjXanNDR3UhaQJG4SGtNL+SbGDFxWrOZ7
zYzC25p+8SakqcousUCVUVdsCfU2OsAiyg60Zs94NKbzehUp5UASACbHEw5bL8m07BHTA43JnJhw
u7PwuRMMUeva97Qi4W017s1odI8zUp/N0GrKszmO14QRM3TOGMBKliT3Q42y3U61+S1TO665IXmq
rUh1ZxR15NB0Uw35okKPDB3gqFnUJUiX9e9YZvp3Xc1mVNW0S91EKNRRkT8hVIpcpx4xXC79Vx6a
E0lRPGiFoCDZ948pG7bb8Vadfetc2yZxuGEJTGx5Gvvm9Js0q78QwhljSLIAuQbUThh/weA79RBQ
WVcTL1bq9rrSowZmgRpvk7E177qu+dYKOqgrv8bBlw8gSzka5sylOiP5w7c4qJuCbsQxMHiHiOQ/
Z3Oa7Fch9qzkb+gW5C2g78TDUpXv18v1v76O/yt4L24/Lszm3//N869FOdXIidpfnv77scj4/7+X
f/P/fufnf/Hv6+hrXTTF9/Zvf2v/Xlzesvfm11/66S/z6n++u81b+/bTky3upXa6A/0x3b83Xdqu
74LPsfzm/+8P//G+/pXHqXz/1x9fC+6W5a+Bv8j/+PNHx2//+kPXmSr+68e//+cPlw/wrz+e8qh9
//aP/12/ffnHFjPTW/ve/OWfv7817b/+sMQ/WXbqtuSOl7qwBDf88L7+RPunZRiwmw1iEgzdXoYC
0DRtyMuLfyLgtJl4ucttYpAILm0KdL/LO/unMAyqqwZkNcpFMPT/79v86XT+5/T+I++y2wKFdPOv
P36hfpNZw5ZER4nEEsK0bLm8ux9nQNL7nFLGSkFVKTawJlfXcWW0ruJYd4bp94cZI9Iu7Gp37LOX
xAwXPQj7rKANEmyDbY/+vLpLyyH4DVhf+3n58fHGTMsSfESVWtWvy49MdzILxWCBdiMFGBhZS5BM
QlcrnW+qXrtXLPtFNQ0GkRppl4WzqwrM3yDyOco/jNV/vgeOiWPppoOE5JclUFXoIhXgHzboPc2y
zc4VrQRVifr9UEdfZhSURy2LrQ3iiN+F4P1PL82ay7JMg/WJai+09h9WJl3dCHPIYA9BEGNn0gXD
1kAytZ8QkPczEMOOCa4ouzuSEKLffOxfiOvL52afZJrS0vjYQq7RVj+8eF1h3aCBTBg40A80RK+j
k21qVM87UYOH04gnZRJm5mh4i27Z+yBEo57Q90DfSKrlP9xaf16zP12jyzX4nynz4+0I3UD0Zi83
xK+nQc6GkeClLTcDjMED4dIXq4yno1M12nWUF2QRtfsgx9Xn9i1EDnXIXRKyvKHEzfP3b+WvZ4Wc
BNUwLCYV20Qn8vNZ6X06h5ZlNRv4PtTUBpUM3ayuLjP5aCRaJce5RRCgGt0TNpff7Qp/Xjmsh8G0
DSYS/tPYyy6c/B/OCsSufpK23m1QkSm7qTa+DKLBKBCowQ6PT3f5+8/68xZ0fTnBNSAt7kJtCWH7
+eV88OZlrobw5AKTLdEA/Yoi4ddOV591CmJ+4FS/2XJoPy/HP15S2rwou3VpqPpy+H/4hGE/yDhb
XMyaMWEG1m2aeRjq3djIb/zGjtwAMGcvDDqdgX5VYK0pYEvtM0WBoEhNQ1ec/jexCPr/cNRJLHFs
lWnc5E39EvCRsvQsZwaZjSMtuW87pTmDl+CBPDLQijEWmnLcJxamOPjZd8IejWNiN8/EkVN0mYqa
CtVg38JwKSFT4dO1ydw7w1ZZWK8hTq7YVHdpadeH/h5Y6QxgWrKgEl2DbI1f//uTaiwXyU/3Eu0T
op2IYrQZ+Z315z8cYtxTFbiJtt6UJEF6A2Baat7JyegyNvqWbWxqbXzL9KXFG86fnRJLdxbtOwj2
x6gVh1TJSUAX+jNpc7UbadkbGo9x10q7cs1O3lRC18klhsoCTEOSoGjBW1KtZ8dJwoOeqo1LM3Dx
9gb0L4cqoEI929cGaMUtcpvfrLV/WXpxPXEBm5rBJGloXE7mL5dwJnRlHsJ22GCNVnYCkcWGIjZL
L0WutSAiCezgJB2i4VPNYnHr6wRGg2ZuZkXfQUBu4XQsnaGIja8isTH7SZFDrDHDr4AP45yA3rwN
+1tcq87HyuunhdePo94a2/DzmTJNilWmMBltuP1+mZnNZT0ZadGwmcKZaiAVb8wS9ytvCOmrdBXV
ro+21XxTtDZyrV5qT032xShTlVZJAr+mwvTatVWArrTaQvLTjmmGIi0oLSqjUwWCYIK2HYff8gnE
dWMPiidGdm0a6Oqtbo/6Pim65jfnZD3mP38s7mtGc6E6LDiE88so1tFaNM0JTGVFsRX9bT57QZgV
uzkHAlDoVv55XL5C0ba1smQ+f2E3UJ9GfX5et8oUWYptI3R5AsdB+y+1H9nhZ3RNTnXwSR8Jh2Jv
cV8lOFtVqSGQCtOjXuiPCqL3S011dYeFC5CjE/gbgfuCrmGw04LFLEbRzwubJt6F+UDkiiXibVgO
4c6iDwNVyomftHr6NkfNCa1QQVkmumR05H5zi/4c57FctKqh0qthk6hbwB1/uWitMo+ATQTtZp6a
fleOEm7c8mloaSHbNiOirQvej+2MwW/GOuMvQz4vbZhM/xQcteXx5/EXFE5gwjBrqW/HxS6ewncL
87ehIgsvfeV6yPtw25Iiu08o1ULVUHIvS9qYDSRhNYFETthaKUbEEodjT/16W8A9OFt4ztxsHucL
qdDUnPWs3uBVPmSiItCehXZrT+IygfURFrlPcZUjtlMUpNtF2eAmScxjlGbHoRPJubSZ4WN7zHa5
PYCQ0SvzNxfougH/5QI1BVs2RkmD+2+NxvthhARCKyJhEzRUa0Z/HUNbg58DE6yiPUgT2Zsd4bjS
Qu8t7K7ZwRmONlRqyx0Lk2Tz98P1L3Xg5WIwWJo7tBUhr0lGyp/PCG7AISY0CoH4qNEljtJ7P82r
Wyx8zUu2rLoJAUPt20F9KnFcUstMjlYYfO51PXUjUSO2oEytW/hBeomd7e/f3l/mRmHqIGCh4mJY
AeywXE8/HKpJmhijUqfdQGM/inQBeGhcpAlKo02PSvZ3d8ZfJy8OBGGwy7rUMP9SrkNpWIy43jsk
l8ZNGSlHZ5zlXdAp3V0OaAFzoz57fRQlp9iOWjfL827bG43cDBpWa4NSsBV2yaG35XOEJg6/cORO
hlZdy01BLZjeiV4SfeMfMfrX13iLaHrO06e8LfwdmC5zS9+DFB/fAqg9x56w7GFZFlB7IRciB4J/
sUxtCxxFvYOxdvR9M3k2CvOqpnDnwSD04ZyJe1yG47HXyMwYZuynTPnzUzaWg2s1ToWVWZgsLqKr
VhTRK1AQViamq0AnPo4GORcaM/jenFBLSPiLVaTHJBEisZC97jkEAd1q43AV9WX+YOL0GVviU42E
r1qNhpivP0mBitKWevdAPRTywkIXFOaSNYwK4IqKqO3VZpAdca5DJMbwznJi2wZhicEWHzfuufE3
p/WXiOuPaVpY9GbWmGhQAD9fRunYVoItJOLOKsYOu1i3BAp+alSjLr+Ntqa6emoc7Taqn4KQtq1M
3ovMV29qCXIgg9dqNQnRhnAiAP2TFRx1W7tyquuodz47nZ6+hInxpdLD3Pv761+Txl9Ha0YKgZiR
8ZL9gL5sY3+4BTIkwzbkG9h4fRMf6wibcmPH6q2tV+kmLh2qYmOSMFSY84GmMdDIKcBtHJrRFuew
aIaLxg7QFUpzmWn1e4GJ0GiMa4qh8cVuVYFMwXHY6ekZ68vB9PLOf8hjtJW5qXyJCxW5GNlKXjkF
N9g4bG8Y6U+1022wXEYO4rJITUom9tQjGG1xPp+kQjaW7lAsTr7bY0w0Ru+/9Eb1bA6V5tqW/26m
zhdIAIpn9Pq3CG8r9Eaj30IE/m4PZN31YcByz2/fY704SE2NN7XfQsCAWSRJKjd7RJB6kd4ZM1S9
auy3RZ6ITe0cMdtZNjosxbTtg9XnL4Bc4c8IOzmo/vSYYSy5lp16htrtxd04bbuYHKS4zO86Zbbd
yVRhMhIYPpjA/1g/fIeJA5g+taxNAa5aDIAOmpBGe4+FtIuvmk5jli9b1KBYAEdhqUcCpalNvqKO
XxDhjxXleZyMANRb5aYnDIY+m5m66FBGt02oxypjNW8nIja2c4O1ILOL19nHi4PoBCmbAFqfZCyU
nHEfT2lyWIBX9rRFrNgAk5TRTp8EaAJjQmJZaUCZfN5qbZEzsZzspD1Jzcw2rUbcuFXBMBoCRirw
MVvWZq2naFqOfLfZ5/M8HdK42yZoQ0+4HwjWiVk327QLAlHjFdb2tYmwqcXs4PWWQGM0BW4TO8PV
oGWoiR4ZrejOYIrcz0pybFRM5XmJVWkwbM/Jinv+DhiU0nExwCFMSV7lIbLyb1ls66RkxIDIzOTk
9KIjWWW4Zvtv7uJA+U77ZEPLpEQsSxoUhSuPf7EpLJYoKlB/WObk1ZXVQI5nNCa71jF2pV6RagiQ
OJ6m9mDFACcDsYmGbDf6zcyURarWCIl5DFgpiATODJIlfYjQHSGQHup7xxhhser9d2UaH4aqP5tx
WiCOsu/tsOohXAw6a0QqynUMQStNnnMrustMzCVwNrvNWM4I/ue7WlVMT4siMKl6dioc3K/M/a4Z
9+G+IwNomBxyzOwy3hYYX1XKsQdN3RlBAWMprgP4XmRxObE4EPWbeYpiJJ5oir2J0gIXONldicDX
OcI4rdEaeMUYurPB8AQTARATMkcTWlZRofXCn1ZyMVnZgtd6SAL80AsfiUgcf5MDcoXwVFQbkOzz
wSGwfIPgZE8UX3LVZq281MuDEegPU69+ouumbeWgdzeZm+f0QquJvmEbaZDcck/txfdSBZLUldiQ
sokx1+wqtxuTQ0YvwK2LmdlyBA+vy+iUWuQYdhV8IOnswRmy5stoWYJBc7xe2gAMcudojw76KhZB
vTzFnfG9iJIXpVLYOTnw34PSQ16RuczKNaEUbFj0u1xmu7ohxyAnwQQJduoamPE2dQ1o1enLl25G
LcgVNEOhq77WyYFYU2Zz4spcR5THKESdjryQjlSPxSXk+JGoeZwpbruBdJQdHVG37TERtA1nSbQb
n+kLcWiQkL9guKSLnvRGh/YPScNlS/A2Ws4TUKbeBUUJHXSRuwSZFhz0vnvcFWFc0sqDiVegM9mB
REGk0j7DG/oms+YRdJzq4lLdVkVVuaILApddZOwC0So8FKwjSeWnSamWK/miZ0GAXLTEd112RwR+
waHHugMvyaE4QEEhbyiqmTOM0AoomOPPs0tSeBjWmNcDbqbqXMOv3aV1/4zRngwfhWVP6nAIjA6D
gp7FpwJMA7Bq+NToD92BkboPtOfWFMjrE6w3OVC2tAojwtPlzVAWr60abrFf0XnG42jj+JvKccnU
zVzy89iJWfmLVZQKKh7IG4N1iUei5X1wuhVvzzNMmDIhU0TVlOc0Dl4xBbBVJZJ3oSBsQ2v8HKlw
79H/wg8ZHQRgyYVBD5xHQ2dw9j/XjZ1sBLlnrt9+rRFlb4ikrxEAjdtUp2OC09ZTWpVbNXucY7hX
ecJHRSl7LkT53TKUxouCl4AIWfjQGqKYSOTIuLRrvydCtYXY7o7IDl11tk9tuK8jhdId6FnoUe1d
ihTNjfz4Xe/8b6Vo2h3h28bkECE0I3IvoTmpI1HxQEnlQHz1OFopdRmgmog1N3XGHSznW9HK58an
sR+xn9/WdRYDa6J445CMsRkthWOatk8DMUV46z6nKDSI/f4cZOxBCwvQchEQ0oDOuCZYqGcBJm2L
8UZCaiYvoyoIGJ/9gcUcYRBt+rkh/QiDzAhwTUB7tcB908ZDRSnGvVFzX1vJcwFyozW+lH5xbU8l
9uR4cLVpyj2Uw0lE1KtipYdxzL53XWTsCE7oXOBOG6ME5afaBUEmsj7AaL6Qn/08VRHD4guOlwRY
3MM4ovuNsjzm4RNiD53rXy6G8+jK6cgVMbTUxBZh74hK9WSgvduoyNzR6B7lPGz0Ur8tJ4p5XWJu
8XvDMas5dYqd3sQtf9h30sSjxEfL7JS042HkwtEGyVxmbEqY/xn2e3fMdYKeDV7HcN5T9pAYMlnP
4yDr9YIJ1GbIsRDx6QOc13F0LLCMQBP9irHT5KTmpXLDWHyV5VB1NEg3URZHnm/5qVejYHf8T5O0
bkbCEJbfSHS8BzHVXi901FdLi6i0nBBCunLEHKzMVsM/LfYEoKGKpZ2HlHYmNQL5R7DMR/XwMHRQ
BAKzdfUuvgl65j/tQTajzqxJQHYD5iUjfs5rEwSY9ZTTto8eoNA+j1gjJHg7bILz1xoeOLbr7sU/
EZlwhMP8BaF55vUZMnY4i3sEJFejRfian5iTZ2f+dWl+5yL5DBKrJjhEb90EvtNkgronzJFjXHRe
ZTWHCWvGJurGO7M1Dz43X2AO0ptVjAxMiV8lqZRKkjVMH8w7TvMk84b9UabX14M6OoeBbF7diGks
Lw8tOUAN7eP9+qwJUVYZZkCVoBS4psJYPeEynD0NoSkxssmJWsN8YnC2yBBF+ber6AG4a8JeOzeP
dGeUK4J+bDeYKAW3y1Kw6LeBrln7BWEzWAS9d9aCedIXE2PMwCfFo8px8jo81Mi6D2IS403lqoM1
XFVBwzIn+MRq6LumNdFRoKkhBadTdhG0bDfkVoFFNNmuhHeykdWYbn2W4Nd+K18jktWJOo5VkATS
d4vamC+WQkLkEjOT9Sx+MGxnu4TqIfgZfqGDGB5KuSWPut5lOpgtGd4AqX5z7ESea8WoGIvlexvU
9tko5uzkVKV1iJM0dmcWgDSJFwQvrd1Y6Jtcj8Cs26lEwiQffJyNV/bzGNj9tciihwa+7kNFw32L
h3MJXLA/Wxg09rIlaUEzbkGWmxdfg+VeleAwsgWXjiK2Q3qdzSK7ijORXytNll87NRu9Sgxi19vt
JV6QL4U5bKPYTs/GREJer5ZXydAdzYRXW2CPLp6R/Fi06ojfMiMrmJvYZctAhvTghYUQRyVkGZUo
A8U7YFW3uVHdkKOGUo2oCpw4w7xXOoJhleAucMb3ZhzkVYfH7VFvOuglEhdZ1aX7IijUq6Ehz8IM
+L6qFuEuB33vhUzJxHpg/Pen1quztCFnx7+iqfdYtpAniZAcHmuYi2kwDG8iDc8qptG8MO0vZr2A
byJ1H/gJEWOt5Y7gYz05E9yZTaF/caZDHpKhO3Q24O241jyJfDrK/OKsVTNwDYTchKyE7ZW+mxww
a91UkM1hauHBYBeF8FUv9iMDvBXkPtjN+rOGKm5D1fJJL9joJP3wGmjG2RFYWMoyfkXoBRhOEOqa
WAy8xM76BKYXO5Jbym3SpfomtCJzK5r5aAtE2GMXM/UN5VkJ+lfcsWc7ZipqE2Y/dc7Z2MM8TNXq
O1Q/tykh7CjczCi+sT8N03AMO42GpjoFzyr7hERDbq0es1HRDprRTU9wBi66Pw+HWVFTor64mNuC
El2AT+COfDzhNRXNAyNDmk4PtmMO8d/grf8f8s5ruW4k27a/cj/gogMm4V63wXbcjkaU6gVBOXgg
4c3XnwGobpfEqijFeb4dHQoVRQPCJFauNeeYzpUEhGnlEmZ+CHSdbRyAkLWqXZSi7fZ082a7vWy2
KdSch6pKIhRC7PgJMz6WITAqIXmDaKUyIsEPsOqNkAi55e+it7RDTfTwbmyQviizqZBGRfvVLB1P
13rJzdBQYoTwoTrWqceYitizwkGjSYwwuw8mubKtSWWahALGkka0jVvferQbg6EhLlBeVX1+slQp
N0prY/ivql3nG9q2z+PMK0u2gVWBwsWVkfZcFrg3SeCkZ4qKtCBQ5DHPCAGm7j8S3JF5FG7uHyjs
wymb3kh7vFe6Uq5rK233kUyaT/B+kZq63WtRXGvQQMesxROQ4PN7Zu+5zSYHqLgZIPhDoqlalvJA
zhXW+Y5yqHP1M8nghBV38oFxh7hB2evKDIc4esH7VIz2Nm3m4JMoerEEVIIeXrZiVfQEBxXMzGSe
S/C9m1oSYJUMBREr/CyPCGhjP84Zg18XpbsYsFLWnXVoaqsA6JxCgaNIw8njCOy3Zn8vxvjstHm6
xfk+eUPS6GfSyVCb4yN9YBRmAOhoMMOZlXmbpvqpHdkpRX7ORjaKsSgU9lomlcKQiaspcvj6mNs5
f+E9DjPIjfoEWYLkm3M7qF9jmxb/OLkQ7W03esGmEb1oKTZTy4UQ7qvjkWqQ1N3Rf8q64Qsls3wk
ZwFQkY0vY+uoAUoiDLejLpJzPEbpucvga2tdAtAx7cyjMMjHHAsLa1ZGZozvkIxqovFfsGBm7p+B
y2e73PDtXY7Fy8OPzWNQ8C7W1ZjKAhjD1gVG6gFfiq89IKN1g5zdNhX3NgJcGkP85QtKRQmxm+tg
EhRMHqsetv+bFVF6O3l2qxsrmbsOMeSTpNoGTEA3+qCJK8ELgoLGyrYkysSX3iguumLrx0z3nc0U
JfEhKSsMx6JF+wrf2Q/n7bE5pHu+rUV/zzZ2Dm9TUJ1Nu52ZrgD1gj1QMuVhDLIvKFIeY9JeruPG
73UyR0PRHNnkfi4K2jwtjJ4nadn9weSUs8j0wnnzRz275ROZKcQsEcKFXiFpCfRIRgf+QyRLjxiR
cq0LXoECMhvrI0r4WurD3so1Uogd+yWJDHi0HdrbcpTXtDStY4tGkhSntyKYoAuOKROZzjE9Q8Tu
WlOpryqSOhWkj3uJJwvrUKeu2fakYJJR/4pcRSRBmfKQBPqw1nX26ywXlCJNzqxSdA0racDrtDDv
oR1JROwTNnydzBmYgeXKAUG+NoU0Dw0r4KlU9H7bhqDWVd4wO8vWPrMvh1zXIoJ3mgGAXsvYAl89
db9P3GFdbaK0fa5JNSZLqzM/jvQQPdedXiJLb042ZqpTTvLGQZrd8NDYA69igyeVgeaezB8CClsj
uIJWoz6lTveMpmRsWhjpp6acvlZdFqw0hXVJN9z+NrZ5f4smAJZ9HD+7WNaJyXi0y7bZo05NmGe1
HY2IFnKL7bg3V28eCXDk9TV00dadHUGy6FmvhxIkGRVgYsa3afhjwD2hJ0O3CTX5OZ6TXexppUj2
0b4ylQ+MoYhrymOE5klGygqArlUWZ+iE1e6ArLK82gE6PgOAopf4/eBpPam8zGMfyv+CqfFL3xsL
sVEAJ+Ns5aJYj8ZMY3FA90ymO0EEYnSLvDYiPtrH4coz0GCOPeevJVAuNwIhFDpmfpjqknyZIVax
19PxBI1/9A03v+Ujs1scTvyO3OS8yaNDG03y7Ba9VwyvDEgfKtwo16kOa9oHOongFZBLq3WVo9Kz
mkfdinINa8NDkRkwWUygNZY2EkTjuGwSsbyACtfWTMrUkz7CCHESsPqFGX5eYgoiehmG4kJ9MPPk
U6fox4DEo69JOu50qpOJVBD4KD4FduXo55LEVddpngvK7gGt7tYqRyh6I7SQBi8TLJCohimvaDfw
U3eMlNHDNFMDQnsDZpgYCcn5z4EiA6XEqWsSvBNLWRzMMaYdoouBVnqLU6ejNBY9a5O0y+pRxfXV
jSGQvu4ZLn18s2o3vo8QpDCRx/GLgsDCmoyvjnDqLaOIaoU7OQMnH7LVZIS9iVycSojvyg8joYBx
0B/JNHNw4IlHwTvvOUTT0badvnUjtihqogHcVl0g7rrNzLk2n9re2PdZGT7YDta4BWfaRQzbOqVf
odMEtdbrCmNHtjC24Fckoo49G8TTnTu6xmPevRDbiO2ybV4s9sovCrGf0Aum/mBp2UbhY16DWJtd
e3lnuP+VTXUK4lSEaJsE0bb+a05SVpaIge5bH3jOMk7qVJyZiQZxhxqxiagqimhod+VEFp+L/0tt
DGTNWAujOvePaZrQxNNssOWEiJwyNovcPESHJLV4rdgFdoQl2inA36xvJhJqSDQXZJH71WCeantk
oj10N98VjWcBvF2JvktP3SDSE1FEVxUj7bFoxYCf1Wn2St2A+zZ2sGy0LZQvduX50HmxUeobbR4M
jp2v7f0m9je0aixPqhX2F1hv2KPCDy45IpuUHS13RwSwbmyV6zh0Cpas1rhT2X4Qev2gJ/SAMmjb
HpKmG1ykYcW3h6E1hCm8C105VBMCJKUGswJvqGmeUE2/NSPRt6oDD02UwCt707I2Q1nXqy7rySsM
pbODuPzW+1MC1tzsbxgMml3sJPGJkNub3gruykFXrwx8j+xSg+uk91/CtE1PVI/jnRd9fidhR3bl
LYqsj8Qe9nRuBD38XN31pusf8lD91PXUCKmQOhtDRoOGAKspC8apoZI11zKnUyXgIXstRQOd3gw1
ThCEwL6rLaGp3ZH5J962LAt3UGEFlC6S2tGo4gDFoaYmq2WHS0AuAxBFjbYFSlCuEUNFTacjgZtK
P3VOEB7od+EkdQztccRMxzB5jfAuvxnF177JeU/FersLKu2qWIYPmzl8q9nd7RrTqVdh31XbDmrX
huRhxv6tWt0ax3orTMgjEOHanUnRuO2q5EM/vyiUicYyFSjpKSC+7HPrhO4RjtDGBbx1Xv6Y+z9e
LM3ymDviDl3YPQxlHx/cxjgM9P5S6A2OPC5/dHVaHt2g1/CBiW7HiOJWE4r2XaUWYXQSfWkqW1/h
Z+yf4MOUHlHc7ikscxdkRVNSstndk89clelGEn0xOQ0VEFh07cGtcpPi0+wIYZSlNTcCKlN6D/F0
CIe+vwy5iksfvs6HIlc+T2PEz2SW49gm/R76qy2TkBegF/nWHGsVVTmxcoUf0wED3gMA02zWklbM
H9EYn5Yjrq1wx6ZNvOlkl8Nk7ttHkqtdj5dVfBqiQDyM0SjgmTCIEnkIYlSI+mvF8G75csPwX9hT
wFk1xoLo6aK7Zsyo96kWOPuIh+e6/MPyKRhlPrTzWaonGsGN0Xyly12vmrKankeaVltHSMGGmx9s
OJ3rwRpuHpfDWg7QDOPdcpbGGhq1XvR/2JnWrHtHNPflV8yiujwuv3ZY9PkWm7ROZCh+wNyqxbcK
6vL8w+fz5s4ncBStsTHLdMB+P46HNM6yvUUMw205+Yk9YkLguoLMZytv0V8HWvLjD9pYDyww5I2w
5R8ehvkPexy+ZpJiGqYH+4DlE5d/+OtLlr85pfC3xSCQic3fcPkGP77X8tl/fcMf/8zbYhod4BT8
iOUjy99++hnLBw0x2CtrqhEZLIe1fDCaD3P5249PLyaFFkRlP/31zf76lPe/Tmw7e78lveAfj2o+
mh9fQR8zJsQXZvhfRy4Bm3EG/vvjl2+R4KU8agou/18//tMB/nTUqf4HBNV89/6wfvpsY1C1rSwF
vb9fr8xPn/PXbzrrY7DxPETL+fnr4++Oxg5dSGq1CW73v1f2p5P919dB6qdIYYb+14eWv72/ng1q
is3/Jas4FTnmuo06duExQc95wdoZs/hvM7uInkX/mHV2samZj++Tiq5Io/QgzOb/DCdlXY1Dv+/r
70VNVpVNw3xFpp/5AEI5W2WAh6/wNadjENJkLTqcI8tA/09DwZ9a43f+hnf/+f+l3UEz/tXu8DRb
D/7Pqai+vf3scli+6ofLAXnlf1Bm25aGg9lw0fD+P5eDpov/WKjJZ7m0w8ZiVm//6XIwnP9Y/LPh
6Agc0U646If+dDkYxn90BFiqa5sGUjQkVf8bl8N7lYZjcGguR8fGFu0hm6xfVRpmgshvUpTgxuiK
GBrK2W3p29N2KGoSR7HQBUV91pkp0J0UqBIHJiYWGoZ09mrCJsBHOgSrwWwuCXAhD2U0uormOvbU
3itimfmtomPVKCGMRP69GYLvimxafMRk/lXDY+ZLa48HPdmGtmTwibVOGrD3uuSoztWeHe4aAt33
CjiMc2j8RsmtvROpzL++g/xV2OSGYPVYJG8/iVQqGWKzaKrgpmLgPbSoGFdw8Jq1RdvLG89FVzlb
bVIEgeGRdqw1+Pc5Mwem89Uno3WORqyfBoqxoCfqRZUWrX3ltzIg7Z2ajKOcHTJcIf7P7bK4uH86
yoZmTyPsNL0BrGDalpkGL0ac9ZXWx8e8jF6YQuqrFDDohgAluFUZKKtu/M6YQtmG/fRGbmu1D6tc
X3WlFf9GnP5euMrhcePoLl0Fdf7LfIf/rPTBqV+XgV4Xt0FzxwsUeTLah/6zplqMbIFqPDggGzZk
RT4UnJyr1XQnF7TgUU45r/6K8M62DM4mXbrLqBOwnpK7EBf1wyRl8CyHZkPk0jdG0t06zIbvzLeH
Dbc0oz/Csndu5xxJeSpPig8ssvksmto5q75qnkgslY+VyYAKPK+2dhymVHiOhnsFZWBtjXa5o3Bj
2+QyCYZJQQM0CfKtOwVyHxjO998oot45JOaz5OLC0DGuU0zP7qRfzlLmG/XYQry+5XRmLnjR32zA
D4hfanR3xliuEz0P1lGVZntMHMYmKuzig2sVjWckcMgGNyB5rJld1ol/6Uk0RAdEj8ixgMoMYIP+
/XDfK8SXw8WahfuXdctGVfjr4dYqYCebduqNbX1x4MnZ9KRYN23YedM4RrvMJ2xWTSX6odoAS7Rq
XZ/QaP87kdDFvnVm2YDzOjQp6jhWF2BIW8vqo90wn2Orc1+FocW/UaiKdzJdxzBUPDko5my8Sahv
34lCJ9QY0myK6GYb+auSUZJEcPfu9MS/VVYZPOOH2KbUQCfYGdqjCm3yuZHVs0G359IZ7ifm0c12
+RK6HNTPQSH3pY/XqAD1RtOs+rD0qvumZ6BuP6dSRrt+FA8KchEtMMNTNl9bA4ciXTkonGCS/am2
aWBxx1XElm9MdpwkczHalXH2TIcb7Eb9oJbWeGeuvGsHNEVIrNYMPdH1DTGqTYsO579f3PdKXs6T
JlBRo/y3HKxtzrsn1lRi8n/bxrmWUi0OhPRpl6YjiBYCG05u+n6a1nGJ8744ZLEOdUBarwvFRS85
D//rgzEsG9U7im5EUPr7B6Oz5BSixtKuqHhmKptIb8vWehAMbFo/cTF55oxlM/dpVAyCBdUguqTh
nta99Tt/19/eBwbH4ggSGJkX4Gh6d2JQy7RphYDlaluKh+GjpfidpT6JeQDSdbYHEXihVqOCEcm0
T3TqtzBCzj3WzPHVqXb3VTJooAByfxcX9goczwC4TU1/d6DvBL9cQS6ezr4YAw6ux/fv7UzPlHo0
wU4HshNrRnebQELQbdVaPURMJE3fP5LPUBzGWNcOvRJ8iCxi7B2taz3IpV9+cw3/4XDmW4kqQqcs
oZj5dbVobC1rU8Xsr6Oes3K5ytmHqsjqn6q8pQiQsOhZrKP5zHXotLd5wD2uZAyoXP62a5T2d7fV
bEv92c8znyHuJiEcU0Mezgv010Pyy8EJFOkMV70fH+VMNgGudbQRzCJiA61R7hxM4HSyo7VRdTYQ
rEZ+ovPn4KCWzAhLipPJRRpiEhDTJ/kGot5aMb2mQyAkbQF1Ce9/owAtBK9p/kb6+w+PKOWdZSJw
n+X26mKC+emdn/EYSl78Knciq6ZwFGaT7cqGM7gnf54hJRQEfM1DeiZsEZ2Ks9XVpgYm0T3/+7XV
50XzJ9n/fCKhnGKM4iCw4r5fLDSzDZwC+cM1qaz4wRQd8kx6pahmuviSyAQ1ZK0CINWD6ZShXhLM
F70CW8ROWua6yER/TdqQBML+EgCw3UMZ4eSRC3/A3bKNZDjM+Xhz4pDc6JFp7I0oFrcUPcG//yLv
LQPLL8JCg+PJslTU+e/uiFKt3RCHmrjajRXvwJ2l26lJvk7KwKLv4pwAJ7sfMaY9GcZzWYJxCHxk
1CbB69OYZy85QgFkYyaCVOlrBx102ebfD/G9p24+xPk0Y4YXHCgbg19vWhVJJiFukQAcgezPD9ja
NW6DFM685DDjSRP6bGtWccAsHe0mtHtZIfNzMKbXSk6fKvyPdzRIDOh6Y8tQP9t2kFvpyBbyIUSg
DiXF2S4Pm4gIcBMpqZV6Ao416Ovf/Cr/8Pj98pu8k3+3cIu6pA/FNcusj0EYHTU3/k1JtdCJ3t2Z
JpsqFhwVZMTf7kwWs7hyAke/6m6f3oowsAj2QNOZxiiHE2JQvE5gNp3C8nOfBx8TJ/62fNSl/73S
8zjFYMXuuWPqsRuUvt6rQXWJfAI06p7mk5bJXRyQs5Xh+4ZUaK603iwO0pZv84O77yLw7yImGSKu
Ko9Kcw/u6WNjGDdNJRqjtP2c70HCRKYYv3ko3xtClxuFZ1HlPU6t8zcvDpKvCcVxbFyFbjQvseo+
YYnD5ltFdKSmiE2A2qhehW1zXQfV5wDIyqUhPH5bkFix0u2J+VFeid/5pP5hrcAKCWtJ4/8Eub8r
wBSzGfQcmeM1t52HknDPFyxZwcpC4YBD6T5KSz/NuZorIGzJrUyQ87JBpQ2eGzuhSGMlW6Ecg1ao
j8jtloLRSKbPP9JDoU1vIJdXG0djnO50GKznx6BHnYR6AgREV5FKtlTysd2TUVkZ2d5xRoo1K0fm
agfuh9ihomuy278/t3NT4P0ayQZ/dlRqNFr/VlAxijN7U6+1q54CfI5G6XiF2j80pRoxt8Vx02aI
0OqpX02CAHQ7AOMCGgp4T2FeIoVA5dZC24X23d4aen11fTmtGbcxYcJZ1gJLOWkCGZyOMGDf+s2q
1tPpx/s0LnFCBD2o61x+Wc5YTFJzZisoFMv4bpmK9ERoOb+pIf/ptUDDADaCqlouxIV3D/jkTJrt
J/zKmfwQd+VI7IraEkcSKhefZJhVRNaV1/mFwRAZpWvrfEEm05JlQhdBhMY5iu0vCE4PtgsVN0j7
l7QSzhbRacHFpPrsVETXNSBNdSzfIhRQZIA5vymjjHk9fbeC4CIFX6SaxIJpy877p7cswY2TUEpN
vy53DVdL4A5VIAHHfbANglHFKkURrFU20kE/rg6V+giVhonhoyKS8YZjyVmpxBbvbTLGD3lNEg9w
INIZDO2xa1tzlbV1vG2SKH5gSXyzmh5sdUg1i+QQLQASh4X5moaIU3NaIf9+X/7TMoEFB4scZa0Q
7nuruktTJlCGWLsG1sdQMiiHIy49hu2rZqqcezgXZKyv2klt+9eJPncVt+69rfUedUB7D8vfFzZ/
2wdTYi9tr4UuZahzCf7TKTcBW+oloKOrS3pIAMrrZCE92yiZ/kXrHGftWAzr5Jj9eHhmMYqKsnec
eIyHrquPcxpJQYbK2JBhMLRmeE4p/u5KYZi/uTveI0DmN4tmw/oSc5fO1cy5L/PTodpt1doGBtsr
SuqO5rGR7EpfurtK7ZIVDa7S07C0sZC62TaJBJsoYIOXpYugKSmhukjV18EU6TsdyZ/379f2HS+J
mdh8dNgMLXbKaMlnEsovR9drsiHZUb1mqd9us75UNm6uyk9dhweaeaCx4f1QeibK47VfFl+Qgtnr
pmdPmjmZfUxr/zQEuu81bSO9gl47fejE6w3ccB0k843ZwUiC+0PrJHk1FE1+GkZEauBIo6IazqqB
chRdzFrMImWj7vt9YDIxJDeAtbZ25Kflb8Gg8YYFangw4hKpTlLZ1FlfQlovXpjlxYm95Z4pjgVt
sTprVp6tf+xbQv2GKJJgM/5H/pvF9LWiRSmS9lxycrzGxGroP0f1s49Mb69OreopFPOIiwcyD3hq
ySZKbngi7m7Xa54tM/nJmdLwocuZS2vQfjsJMhpGOJJbkdAIClIwS/AI9grSplEhdBppCszhQnvT
IgTYpW5AbFQsb7nEToiehSRGsdV8dxNHRJXVZhX85jJj45xvs18XqRnCxiOssSs1rPftvzTvyiRo
+z8XqUkO4aUkt9Gm+WCWf9Qm49bWlvJg5xavgmYEVaBkNA4S+RE/8NaKU/k4lNaWmHj7EhjmR+Hz
fsIbymtTZZVNnUJdGQZJo8Yw1FtCUgwAoTJfDT1+hhJZ1nY8LoxjkjWQDsrwOkXuN31OmKCUaldG
XqLLIwBw3bdacahl+aaIpjjpbKQK/Sx5Ld9axby2laCh4GcZkPWhOwVNug+SEjrq1N2VKMCcU0ra
cQ4SR7cLWCM7becrWe8pbs1+g6jnTejH7TkZS3nA2YSXYN7iprYCZDfyFaSFhb1VKqvhdkjih6FC
FVoV5CV3cqT+KD+TEAlfrB7kprJT0pltwNPB7FzNU33XJx05JLOlvan8b8sbQVfH/osIg4DPN1Uv
wjtGQu1nkxF1qhC0SzbfZoDBl1eZdcEEvqpMNTqzemrkGwZZecGCvzEDM9kptRMQ+JDfwCvW28Ix
QD8uB591PGCDwleO32WvTHtHMDvOu/6MYP2b4gA08fP8JW3UY2Pxnet4xIMyN+XSNMaoZlp4f2xz
rQ9xuA6G/mzNGMZBT7+S/2TeRBm82ioQSigyGppOtuE6sqxVq7rdTReYd/pQfc66yxJ0qPvth76t
SB3s2m+OS3WVi4nO3/glm+LgABbga2ujYC5oJm9Hzu2hKUnAs4Q/7oKI0V5cK/F2UqsBdy5pDkN9
COdcZHgFq6SgREPHoF20mt4AjSCMwtnExwZl03YZxzRV8mZmkH0GPCH4lnfL0opeRLugJtKDMfti
F4HHiHkziBxt7txMXJ51NY0mBPh4cUyZ7NDdIUWa4YgITi7LhgcjWc03BuAAYWNlsRe4lOkczpgP
b5bT5ac8kAMVFetnM0Q7UuTvYzUMuy6FK6RUsPaLpC7WAWgClJz4jHp7b7c25zUInJ0gfGGiLpX1
vaXrqKbg6hpNPWfzq2koOwwMJFGvnR51Mjr/dT5o5skgaVaSAIFMeoWU86irCrlrDb2IVu2wN2nZ
h9LESBTiYz0YE/o5gu22bdpX24meysVW8aYAplilpg0Qzg+zNftZsdHhv+8at+zXc0VlTD5SvbSD
2Npow6txc9wMup+GTLdJws8GmKbHoanDg1Kk6TarTS9rhXkypXpmC02/RqXnVaRJ4oWJqDecoWBL
9K9hr7O5/emq9Chts9lXvEdwujTmCQz3gbtUW7tlPOFobaEzmOprHovqNDQzqHi+C0ml6D1fDb/o
PoeS5PiU4fzHK5obBPs08aMRDheDXsdusjR3488VUuCTL1g5TblH8T1eZJ8+MFHQLh1iLhaRZ10T
XwdMU6vemp5L15Zb99BNs67b5R6ff62wbhSoozizhhLTnnkxEUi/Juzl18bc23SjOMBcg+1BRt4c
XWxXMWLwiQwxHqmrHyjkf1NpCH4c43aDFITJRQUFMjaYtMNyq8Wa8HdFrZ5It0K6A09qQzaViZev
tAEN/1G0H92hwDAepPulYNfVSvWSJjwU841PfLKSrpY+ua0Zwwbg4ndYmfjUregBy9OxBkS2meYR
x9IxRbbJQ5BVPonT2kCzVP8QsjQ5SvsBSSh2O5XuhtscBlNH68q6x6639b0YnbjasOr2hbtbFrtl
t5KReCsJGT5ieMA/mZ/7Cv1pWcrz0Fvlyh+wSYVB1DG4uCe4IdNU517B1ztf0+VRnCZ5Qayp7EoM
7vdSFeJet/nr8m+9Y3asvx2mCsjoG9wZ30o9mYBJBKdBqp8HU95VWURPncs5yJOkespJkIOIY4ir
ETcqABoGNXmrGNvcYc8xddkGPvd0XhZTdQ7/aNKMbAU+y0/yh4U3a/smWYZjy2XT5atqxOYd193X
svdpTcXFN1rxHu22CVtohEeYHJbHKTS3yyUgAfgzmHK5km4mL+6AHErM/belLcf+s9oiY+IJ8M+V
g7w6abQ9fubSyxLrmyzN/KwWOnpLwpZUu/qzOAxD7RwUSXLDfAGuQ2Tb5XjdcJK7pkJkV2Xah+V2
7Yv6JiGJaUVTkkJr12cSWWiTIe07ZOP4QrganPGsPesmB+FEwnpqTd86dgbdWjrlr2mIUSseYRQA
vlipQml2/qCz3dSJq6IBGWDMuxU22aIhluoTqeF4AstUG7iW+ngUrEjTpI77uBm+FEXLVjrOJi+M
ss+08Xj655a9KJtxJVPhAwbiVpyStwVVgJWf+Pbm0UZue6wQrEaoio52gKxynJwZ9auABGhJxuZJ
HZGU5pWHtolxYKI8Ee8e4MCt642e9edJ4KhQlOFEWUHEEsJEqK6MiM1Og3Slha9WEXK/hJzKG6ap
c26b32sUhselSPJ7IMTKCHJfT4v8OkDbBCa7LM083MU6N+vqbvMtWDZsfdME9yQNLYLahDj7UHtX
WR+nRx0F0LHrxm0gzNKziomxt6IU+zpJla00ExTlNVC++VvHyFu9qsc5KrsxwRA/EF5tBI9JlR20
2lkntP4OWV4+pkFg7KOS27J01hlvDxq8FVF4lXsWuf0QmdhtOnOiYo9aLEfzC1EFpqB/556yMZoM
PpJLXO9VQlylP+zqBDBYz85tT8bLQZJDsTHMXP64LnZctF5QPBluVm8b2ka80aiRAWZgA4AqUE8b
y1D8lUSGdoviqv8C/n5XzWLkzOixTIDbowM8HtOCx2nmByiqsxftWXOH6BRmPdj7BMcTLa9bhdm/
TBGR/licdDAks7J5KKzdsrlE8dDGAGPa7C6y6G15zaulvEAlFcAdvrAW6GufEeh9ea7Z/RwCC5Xb
0n1eHj2LUdlNgZwjRq8bXFyVQNfdH8sQL735v1o+LP1SPZtmgfe0xnukqVF/VXKiQ8hC+rZsNJZH
byL5YBXWstpGpKjsIaW3m77/w5rTMZaIDIdwgJUmiR1FMDtFarRfVssw6uyDXql3t5ydv6V10eDM
JGqXnp2gxlcXOuugLcZjT8nNuxpphCi1Lbtiez85iXYZS+0rKe3aRukFji0uZtRa0B3qipXcqPyt
5TYm5i9M5PJtJEb35IQI66n9X/ycyXrr5t7y4io7EeyGjK2AxG2fNdgKy5SqkB0g6opV1zH8WCbP
atMcib/Ggq0OGmKPPj6Nwti10TwMmR9nYApINjBZDxzXQekCkn9o5zhSwFNhWdVEzyukkyVZa6Lc
NyJ7aRj8r/BJyZ0VAAYuZJCdsrozNl02AQDBHfuQ0wYJtH44R8EnnMlMOUe3R2SrihUG1E/Uk1/E
wNvOn+dBfuTv4U/jVFHA24XPYOMIuEAHQmhDetMiXFW+lMo5SI8yq9q9ngTfJnOQB3TXGYQELIGJ
xUNBzGEDj7cO8M6OI1PcNj8uNxQOZghAU5esgxgEL/rrpu+1S9DIExPackPDcT+mYffYBypXqu95
Korm0XXId1uJSiavUawRnVlixUKJzGxYSORbVnbOhR95uY9NAAXv51J5nTQQRD6z6Euv8FBEisMG
1NljqyRAzg3CY9CLO2T+OeKq4ywGFNDLy5RWtuLVlu1N83yWWkSHtqCwq5/ftGoAixqtbrA1HO2r
mSuo+9sS2S/Bs56Om1Q18nvXPGH7UDZ91n/zuYd2YYkJoTB5u7uZ+7VgMhiiADiofVv/2Lox8LIS
hjkNU+8t8Z8jQZv6ExUVXoLCtfZU5u1uaTn3GrdhrU2uRwIKYG1V30oILDtKDrj2KrATpeidVd+Y
w8l0E3KFcDjGMf3NiGzJx8lui/WEWpgG2WyUiYdwl1Q43SWA12vsuC/LiEMjogQAa9Yfl96DNUXb
uq7ETU37dWxkfPWIM7Uu22HFivE0pdMfGUQHLEBFiFHfeujPy45jih6jNu53SRjEHJ2+C4IkOEDw
/KbA8krHzD2QdUMZBT1FDRxmmIpf7DplwjKr6j/GLQ5smVXHpnRuYpSAurpjQHRzTTeQs/wpgE8R
B+K15IguCNG/2cJ+jhiDHRvKGK/O3QuZxBgODJWgzcx6Rf7t7Jg4I8oxhOREF8a2NMabdCJSZ9oQ
lHiRNCvf/6YK2XqGKlViaYoPmvmxcj2A19ZemVE0kaE/kmvX4SKZ5IsSvYRkjjlZ9BoSHLnp/Tx9
apgUTa5ZPi5VY80UaNUL90Gby4EgyfL1pCsZ9BX2eybzp0uSOGiYi+THjj004hvp9OKihvfI7eKT
wrR+KwVkFlraozdGrYn/IvxM0kS8yxMUPRUM77MMNJ2Y11J6JbC4bSq0/rDcO7Y/+0LJPlublS68
UJCf3vllsCtV44uvpCTQmRmAkSC5T6TFHaKCJ6HJ9Y/UrahK5xnt4NhfzREDSEpYwsTYxoYqgckn
2lYCavoPlYmZvEUopteOAoB0aT7YfdtsZETk61hwJ2QZ6PxR5PmDETrphZO2DlXnosghge5EPaGo
Nxb0AKma4lFvGWzoarFFgULVECbpBjImfa6wKdd9yTlrItkd9Ux+1s3KvRam/zURJr3BeefbZ+pT
EcO4NksRXNiaG+DaWnqs8tgMA1miuVbvSfaxd34cPUkleIOnOl4geberZKxzTgANz+UCtr35h0bh
eg8e+9HxPUVpSG+jZ3BZLmEA4rUZ8/HBhr+Y5P4GgJrpaS3+GqiIWzpiSKaFoOuOj2KLDp1GnMQO
KSZ4I4jk9yS7P4g2Z7BFzPQ1Si6l4nxN8SA86W3+CWuKvxZjAxoyFufyf9g7k924tXRLv8pFzpnF
vdkXKu8gGH2jCFmyZXtCyJLNvu/59PWRQl2k5YMj5LwmRubBaSKC5ObfrPWtMRR3uC+eUfOtWlvk
3wP4CZPpPzM+jx/t3ulWUBYNM2zoBdSVyg94pzTm6e39iQw8akn7C6pRPETVwOY9cY4NGUkMSsSX
XK9/5OTO3EtGGQjHvLsuTceNbvScRUnNwCMW4XNMcAJJpqM7xF1xX/sxAiPV/NHrPTWS5M3hNd1n
RCZcr66f7u3BxyGrAi41gvACYcs6lAnJbLFfjge+9oMvm3Kj9F7z4KQM/rd9AKCsJBbZiOcEgal+
hWpi1dJ8NazkGRQL6IQ4+a6qX+up2xW5Zr42k/lceY59n5vKxra8co/9MdymPFSbqQhwdMXJV0af
Dgx3lGvz/0NxGYOJG9pt23GThSSb6UPMfZOk2yZq2nWqpNoGv02ydcy0x3Cuvz1Oda102wFFvIGS
dBuMcIfQEqXHOAvgYw33RWwEr7kYtFUArQ37C6Y9Xb9GqAlXqdprBzw6dDX0N49EQb9OkbGfOBHP
jYOTM+UX1YPWcsdyINfZDismHc3PMfT5Xt6oMp1qnst5HNXY9YGlZEn4J3Kosm8QKQSOdYyx1vTd
kNxNUvvljUOxh6aIjzNx8KYl/hWQn9jg4kvOVuhAYBkxBCDTH17VQqFkssyV7Cpn3/dy51HIJyzu
Z+a25C75NSXFbYyMzyHWQ5hBseuljedO03NfanA3zBAjqFR+8MPMOJBCXRWEA1TjDwskk0KVoPj5
HkedtsEmc1Q8r6Nvht7BhBj8k/6pYVV/baJ2GyT91zYn6ou9Z4+IsvmWNVG28qxUvfB6mlw5bo08
FJiEReXWccOkMpo2vIT9DTGVGCYjmud0iC6jqD7pNTFHXenQ+eTJsTLklyh13FAnKc1L8dr5UnIY
h59LmX6uiB3l3RyPa827lQ3DqFajW0kY9kHZ7NSYKsIkOBFrNDbIyj7WNuZWBKEIAPo1VD7iUjIW
TpNWEKdG5FQeO7gOLf1pNJJ0DWQDkxcrWgM1kaswCl6PCX2TrgRulEjbTYbv9cSj3TdFxw8bXpRA
++XkrL3MtTpg9tE9Z9sRzr0qePh22Tg9ZoNzs2AuViTduFKAvS79dJtWRF11vMDWyoRxqkISfUhV
FtjcaU5nPAxMi2GKScKElZB7Fw5uyrQ19Edx7KTzlEhnZ6cASVjh42KcW9exLrd2pAq6DBs666hC
JKB91cyfmMOgsnliPWjwSz2QHuvZj2li/aJEEshOKMrIvTnOi2GoeRUr8YrGJtZcmEJPiEj3OMJM
V+HoIckBQLHMs7WKs9dTDAdc7PCrDEhHgfBNwmaDRXscrdNU6g/44xjiWVnmJhabLJXEKy9nIoWo
L911BhG8Q3r17UMVBKgUrZXTxNW6yW0knf60yXoHQAJuSABmazvvH1Pb+cWUkJFV/RWbO9cjzs0V
bR7BGJJdYo8PN0nxhs1xvo4oqXRt74nLAze2Gx/BWz5PFmyh1OEa48G9+hT2dKvbjFvHdRQvpvse
YldV67VpxA91rf+Kreo58MWD39Vu0JCmE6jhV3Bz9ipybpK/E0OYLzehJh47FK0zkMFYp4SQOr3x
1WyMCkSb1JBDV/beDrAJBWSuYTbjF/zkW4HFKye7lR5usAg8Ux+rGLokmJDxK5UEYFcBia0eMtf0
4gd/Ato7BuPXFgbrusioyrTJUjYSNEVwF1KYbgzb69ehoX/OBzVjzBPhFq/qn0lUH5oBGKlaN7/M
rsv2A7FmiuNpaNbz42Dmn9XUnNZTypeysBT30obCNop7O42vlhYWhwHaUw2s04mp5weJONzW44MX
whnD4TuDC6Kdp/MBBQPiY66YLwLT+pFb4Vlvywvc5KQQ0c5iUbRr+2xnOJiw8y4/qo3cxkzBV35b
r3n+5RrZeLvD+xar68gZDpIGFpILhC5gl607mUblOrZvnSK+VVHcNbHUDx5vxz2b0hUztq2pqETD
qSQshhjIV6kRfBt4tNaebp6UTEnd1GuzfeQ8KANxvEkNzbKsLHiXOrVCfVBkeO1UGnZ+TKhbfXju
AuNq+sgokmw8mWl7GklRsaIfBAm+OIlgMeepu7o2X3wR/IR6kZgKU/nUdx7LJLdXEt6t65i+QRxb
mNwnJawv0X2LNUnWU25A9ywiccxz+EUWSbFCb51Ta+THiAkFZMpqF5KUeZNhgwOSnUvOZK/OQ7kn
VQePp+JdIiUOdnBPObAK7mJ+C3yOaQMrq5zjx3UN9KOfCF7e2mswdN4BwzwVQhGd6bPqI/7MB6Nv
1MdccnrmsQTL0PlHUyvtvUIAzAZRlX32sv7HoOTpnVCJozFfGqiKl3rcCjY/AAq7hOzWAv4c86x9
wq98Kuj8Y8t7mHKQIGOrB7vaMEg90itcDjluXUKId1ZHZJ/lk10ZpYZ1C+wAKctAdKdZfRMameku
j3MyOyZURMe2fb/8gf/QX4PSxSdP9uzbXxOZ/hNgh3Fc/lLlZQ2e2mlc+7IwzssfFj37uSm8EAG8
R8yjU5bHRHe+L4msjGNHkvBAZZoDmz18fSBOjEahiyvDVWj1bPtG+BWI+JkLVZLFHE783sqRyc+j
gnDyGHDTJ7PZ6H4Eets9sm1z+piIwFw5LVLPWIwAuhSHZIzxAaHgYfYKQF4zbXyEOdLU9Jdv1gyQ
fM40Z7wZE756Ox+eqwp5VeEXbCVpyEat7y+KfBAiyHaYJeAuzZP/RXBdq42z12hZFAazcTvB2tDC
p4qiWstcWWr2PgvB15UxChu7bn6IsNyIKi92dlUARCPb+aLzNmfGLBif1vCL4b45WffFBrBFnMwG
flV130b523+BUeODU6BWtA0FAZ1pkDFccxvXRLrnUQ0twEb2PdvNZF9fZVX/aI2qO0LSWCUN/KHJ
0O5AEhzSgtGKbuSPi4wJfzpERsmWef4WQ6/8tGyl2qizlws+QLYLPPtxUdAiddIuqhqiZWVGcXIk
HpnKfE6VTmGqPx49Vd50bxhPDWys1bIjy9oA3BnyxTdJFauUJjCKB7LAOR/x5b7N+/yQbfAIhy1j
Y7V2GP0cs6QhrL0G+eA7MMS8xO7OpsO/FkbV5NZ0qOt4nIa9oUgIqUr9EMVTfuB/JLtSaECd+nkt
z4KsnayT0bKsYugHE7hq8sRFg4huXtfKY+/0bPLz6aCys9PmzbZZFJsyq56ckozzSMS31mon1yyR
RJl2w32zrP4aozj4rTDPhu3c9Q7itzCrKnrTnDrdbOM1IpFspXWq4UKnCRGa4p1Vcv2eqjrZLtua
wo6/1ijZVpqhGQ9KrvAOr0+67VF3Ekt9zDIqeLOwjR30IpK7Ajw36bjtPTO/MjQ6mo1vn5IOHGA4
VzIZrvx5Cu4Pdrf2kjgBB2THd1UJ3F+Gprft28LVRNsd8E2wjzH7h9TuqLhq/OUkbjOoBOB98Wnh
yVIg06w7WdrFBvKhCas8ilwCem1JLkbJAZfZKh9tHhFTa0kgHrKt0lv6GRzxlV/U4Ql2UlcEk3QH
Lf6pB021bfxc8s5lb+pbUM+mNjV2Q6D792+/XhDb1yytyYCiFVvizQ0ImP38jfBb3BGYzO6BF42B
jzKziPuzlOCklPqhN9riNBBZvmr0vt+leg0vrUEAoGsTWdnpsAk9k/45eZvoFiV6HtX7PCf19krr
sMujH57vnazKr1ox/ATZOZxlicQ68ohb4LSZpsw+hWOJ0N7z3dKDxF4WFua8VmA48WB+BXW6dYb6
zG4+vagV0MzGb+6NAuK93wRXG2KZE5XMNwbgoc7KCdLpu52Pn6OYy4Y5czgWIw6DZVQAUsy7bwTA
1bcDz58SyezMie9GnYaWR48heJhj0WwTMnnR4CA4VK17PN2boDMZrNTKOlHPAP1GyG2swkYr104i
wjA6u5w4BuAa8BOtqqQuXFtN2UfO+tLQCBECqt16eVZFVPLNjWobeIhVylpuezu0DwE9uGehuhuQ
nD0EDULrrI8vCDt9VwssLqxhoiBIPV7MCNI2dWPZPMwT3O75WjJKIMcP/sCylCpL9YmVxZyIxsnQ
UxuQsJWJ9XKbMOyx1x6Dl53Cycz+bYh2oTq8REr+xUy1r6aoQmg7Jv2TVYAPjTaDsIe3TaiV5ywf
vLLJV20oNn7Cl6fJBnoSbKghpmfC58ibQHbjmKW5k9ZY7ZZvHaU1ws75Lk2yrN+Dbv2uKFgq5huk
FTrwiskpzjSOKexl0sysBPWHPzm7lpLlYTQQGY7tJ41ucx9HPaBD0qSJdgh/NPyKJ+gVXLZBrUl+
m3PPBL3ZIiKzQlGt4Qhc88wLwLqxA+E+hagbavT/wGuxc8wSoXwudc2b1VWvy0BLn9LR9b0ctKGe
TytZqEQX22r7Fp1XouM/kFWn0W3dLOZYrudPwVY2PnuB+TuOkTaPUR9hchlrWTkhFMwS1f9E4qM1
61cDbQQhk6YgAJucpTa3x2xbqxHBDgOwz5hY6k4WSBQTwhoFy17BLJppISQE+BFsUr3gZNQQL1Qw
il2RMi0y1DVHqk3BJ8ANAWA2b56NHgukgXxU0uLsGd1h+eh+yHg474Jxhwsq33RpiE6gwugEPV/A
AfzM+0s8GD4bc6BBB4NBKSXUmG3Ak2yKWeTiT/j/Oin2EQBJkO1vIl3kCMSaDxyjDFaXpU4o5HeF
8cI6M0tuRCtPDqFQSFgcM8q80H573Tt29DSVkgKZsTE6rQwCXaGcJUoFFxcBkTwIw7YMtUdwDxW8
CwaNGE5WbVZAELYTNrWaYN5RNp+9Or7WTI1ODmzyvaXktzZQh1ui6zebfOrIzp+IuPwltJr5Rmr2
L102vDQtqDBWRKvlEZ6qFM1OXL4MZqwTsWEMtwjNKZndrGgFWQPCI8IDtwMUu+egRPehFADsGC+w
54hT6b5tuIqI88u/oPVaaUVlohOOPLe02vFY9rZ5DWFcvL3KO6mr9zWPB57O8rFqbyjvxF1CPPrk
11fUbOG2AmffcBJ7FlDAhNemB9+T4JC03VVGC9QjJhcF44C9N5W6dlvZcfl5K2I/i/oXrhGdmT15
+8RX75S4/G7GNSm7db3DwbjPBy082XXFanGy4N9ZjZsHbbcDEbEl6x0UYdLbWxST0xbFNIiwns1n
KcWLlcp6zb/XPyTs/dwwJiE1BTaNQvtX5Dsp0AXmr4Y0WWOF460v5A/CJsOzrBGWZKWnns24pdJY
pCx5mnxCqJYjy4kMRCa9Nu0np1fvxPwHpAtzFXzyVUbxdhzAfeKF4ftOt2lnsfjglQQgTqwPZDXZ
jxOdrbDb6IklhrZpB8Qhgkd2gxypfAiqoSJShLav5umNgq+yJ6KFBE765cXPWFaJO3pwliyFH6iB
BUosN3FkPUpzENY7rWhNvLlmfUAvv7F0JmXIRvbQozQEl/WbwDiqX9K+zfdly5YkYWVxsJJjiWZs
b0AcWg92DbpaQyfjwxlzEzhGa0Cc4Tr1SAG1A93YyYmNi5HTpxaW43oDtShKwJMtuwcRkL+uSVLs
1ALs5TiBg1b06k7p6i/Lq0h6XeJOfmIeRATScRrsS1xsLMjtMfKBUC9Yc3j1oS8advJzTSsa40Lq
rr/Kuw7EZE7eTJvL58ykvAXKkB/barwbJvDjeaK/nXEIw1hyauErIXH2vZm10yoJYPuDQ3w2+uza
+YbNEjd8GgNtuKFCPY2afopy78YXjVFEeW7R1uKO4aK+sij52LTjfKDZ3US04YXFrrjh+7tTLCiV
DPOQKegc4pSA56VqrrkH75yyME5VCanf9hmIkIt6a3PBsNXI8aiRVce6D9mUYn3mZiWGVcPc3uXF
XMlRQmK5Ykuc1sNaDUqYT6X2MMdRHyQUkdyM7tJMUXZmw4Cki0W5Q3DzMpUeyvX8SJR0wR6j/LLs
YANNB7gFknXrpJhFo6xWDkPIq7BEtHk0KXddpqYL1xx5BSiAU4lgYQ7E1QPDwVy6y+rcoYedjrZw
njS1U0/LCwzGD7V1XgEYs9/+U0sx7eTRGdFQuSvSwF9Vs0p5vrLs7FHWKOTLTi1LEnnIPLIREtBT
ARKhO+v70sDlwB6TVN+xtovm5oUDLFOiuex3fWXyjp1Z0TZzyuud/AIcTnExPNCMeaCTAmtM90me
DNC1yc3BnlTOwb2mr3wXjtchiYJNZUif7HVIQ3uS8+g2CpWsqZSHJQTkx6iSbiDNo+FMA/SmDfZs
U90NlixhXTstyQJQ+3pDt7Bz5W4JHGxrknC7xlnd8ETSkSZG3bomhMMrV289Ync7LUvzyFbCg4kI
fVZJzaHl3VM9d19LkVwCOt1rxkXDc4FYq5EIObQOn7Me4b5jIkfRBfQz3CRGWbuRXxzIXdMoT7pP
VSmzQ9T26Fk69o2AM/P+SwPLf1/bwbixOP76vGnOfUsnRybstCoCL932ZeJfuIX0hnksGVhnb/AO
bMj68zQgVepsDicOaDLWI3oTw1nXVuAm0NOOhSOxXlJV6mIg8MZDKN2rmU5Pokf3oaq5HIDNjsu7
A3lwNMLSPwVR9BpH9bCq9WYAb/XkE2JJLRG8+IWdrHPa5iMpvyhSNPUYlTVD3qK6+IM8K904/wze
N08IJiMDcQpmlz2bwfA6yS7lzdofQajziHnM6I36zrOALNdqWe/G0v9G8lF8rs147TtWuk8n7uzW
zPc6j9qbfdpHZk1/xry6RDpYgpnbsJNF6YGQVC12KT6hOwabqCL0W5bm9qelj3NqjDImO1zdmCU2
QfHFTwLrNAxjfjDtniWb+ORh1Ca6ozdQvgWCKgNbpaSA2IeS/QrqlPOigPAGJYUASWUmEJPtHRDF
JLAYI5+KsGBWasLVcsFCTmOWAykJXET7wDsHiTJGeQYTiU4kxSEKqXQH73umkQFAHA1m/8KHB0uS
w1Rtej/nuZlAr5kyibaVLK70rg7TDhFvq5xcdvRq+Hm/eyVheH/vHfgL8w6eF2KCDFtohGnKdz7D
sqGyGfNGXBfFYQwI9qqKCEfgsUsQmzYdjZutMpAoBR0wDOP9ojoAPWrt7ITBc++lAk00FNPaOHFB
V7rlF0/mKJ/aLlA+NWoosEFlDGLYmEUU6bH2gTvjr74D7l7V0gxSqciDeuc1a4eKSU8RT1dVThbi
divbmmFeXPyS7odYBObNPisP1LIekRKXOiIkpKuCnGZl0PcaMY7bsdGGbzXs8MPeHlk9WYr3q7Wi
qweH41lRzGJlKEPwBNNKdWUUfSDtF7NF6ndhP+wViDDSciyBaXp2Vf+bvySsnL5rPQUe8HyqAk3N
115FQlgmgMZHGek2C8gCz8KERgAEg1dBGY11qG0f3A9/+retOYQZQoWGTUta76yxXV13UZH6QOLm
7lCBGPolYzE0alm3LrOsRMIBIV8dACYqMVVAKgYmKrSrJ9sa2FoMCE7F/Ar1kWpX1fckZDoWm8Os
DGrcbvYTwRywV6Wl7w3VqB/+/vMv4Yzvf0mypNXZwyWkJmd/3r/9kvTqzHmaSbkWWrEZOT+vXlFq
K1sOxn4pOJjtrAPkw0whODydQFE2S5cv8DKuGIQfFcN49Qt1M2TgCGEEH8mJCJyseMraNtpm1pNT
ddV27L0R/LkHF7QG0OcVnFJZlGeoCQXZ6Ch3Dz6ARzSkFkhRcNDrMbM/gNb8iebQbJVhC0YIvF22
ob0jiXiJkZm9VepXNkD0fKiM7/poOk5zI7zUestF9KDqMDgQEG/BUgKaHbaohRalXcb+eNP200Ej
wuOUkXcjYpSjfRb8NI3XpR9RGzs/fHCR5s/1+0UCjytUS2ikaM3pxb9fJCaZMmlsqV0rDO8bwMtr
K8cBjs70QWN3Q8gFampDc3a+LFvoc1G96RU2ZkmIdGw0vyzCj5G/9ZBJ9pSGHgcrHaPVwd8tzVxl
oPAhbMJk4a+6b56Rpa2sRcpVCyXbH+GdKXh42Ob+1bAqZUPP+aGN+y+/KeQB1cEgSWTrO2tWrrN6
D1IWKDWHvGuEiKnGYnqVUQmCoZs0OiMcjqDvN7ZTHQnb6be+GJJ1DbFwJUn/26lDz5iFQw9drFW6
SxG0iFmZ8uprJ0a0lbCnbNmBfHCV/jyUuEokoAoMLcQ+vcdxwCIqzAz25xX78VnNQ4aMVZi4yQgG
pU3mUU3bp+dY4+3YhE2+8SPLdfSaRp3OyifEdB2pVbhFOmOcozpx7ZS61mPvhjKRVIok0T5Nqf6t
KMpfSKsMdnVwMjLsxFv86mQIzPOCUscvluO8qXsQjTMw4u+/pPjThGirc4QhX1AzDCzzv9+KM6yi
J2xAIv9umLZMZftNJLG/wUFFttSkeye9W0v/GNTSvvmzdzyw3Jz13S6foL2mbVwdq4ZwrV4NP/vR
GBOEjcI5a+3hg1f1X7wkbK7DfKjx8GiW+u6pUdROsAnB/RUmPMJxy0+GGa5DW2F7K07t4qjovO1k
ObacdyzDIekma78HYv7Bjza/UN8/vyb5uCS68cJCV/j7j9bLUk5Kl+BDE4jngiH81Ti1diG2qtbU
tZEIGx/aVJNlxhCb1dIp5oVcpofl+DdrWwFNWeUfWFzfZ+Rhg7RVzJncrVJ1HN189/vgyMLhkXGq
dBYD33SWGSNUFkM47ZHek9c1P2oCAiyafZ3Ksy+hU+g8XQY73zGoXqHGChd/X7zOlRaKQGnBZ9WG
iyQdYJer9i/c19hFqEM+qGD+wl9KQp9qcFVnwoapvntrUeTlhtrX5nXW+yPbPYIFblZOgc9teZrs
js6gxDzM3tn5mbMNFkWov41Wk7p9yGfbd5Kr/3ldwueyLBxYc2ECRuX3C40tWdHTITauy8MorQI7
iyV+DZPuuFqDb0OfCR2FUrIan+W6y4xPZDT/f3/H/dWbjvc5jIf5KJ0v9O8fRKkEebCsXuC6R+NO
U3jjRtohoihj5Q7ZgQ5t3Basr4cppsqfhbE51Rxp6yZhlKq1sQG/874uAM75SreLPEPiJy8uy6TC
KHteIrl10WvL/+ij/8XDwienNTcFzn1hvru2GjhAahHTvJp6KU9W2T8lWe7YK0+tMAFRYwBoYhUV
pC/ZoAYnz8acU/eSGQLOVQVNw33WB2Rjzv93IpcGAl7S7xBN6vu4/ZrKnCCwhOijuhQPmUPzqkSt
epy9bf/5NeCHN3TuT8lZ+b60KnQtVXzNsq+B6igg/ZTusa3NT0v1lAXpE8zYa9BDVdFHuWP9YG1j
lRoyv+Q9hpKlk35D/uTdntBAvcVmasbDXX+yMLf0xJZ++vtP/Ccuj6IIpB/gH9A/s+bt97umGXKd
EXprXBexZGegjdRJWYQgF27RlLDYnswXHAoexqX0uty8qq9fUoO5mK21muuoY3Snh/GBHWf8wavn
fZTwfF7htOQU1aXu2Cj9f/90bQtmeYr08LZoNXOPhSTqAW2jJPznnZF+a7CQ5piQ8ddV2D+UWbBf
TgPPGr+wQewvLQQBYgbEE6EG3rEyQd8y1Xf0lqzqgvBElQm4Sl6w0kDb4z/1tu6rIbDVsTHeKxbU
8NzYLQaY2GleKGWz1RSTv8evQ+iBtQtFax+sWVT3waX5i8KIPme2M88R63/wtRKj15WhaCKG1rwf
yBh/JK8ORb0j9XWA5mUXqO1nu/KDkz1J77AsP5JYd25+9AGqhIOWH/rd68x2TBOokcXnocD4/UKg
gu31qZbBbamrfKbjhyIFS5HnbhtnIJUYNlcaM6x4sq51JqgTiAaikgsvQwFxXmKF6UwBn0+dfZER
fprmm8eziHb2vmjLEOnHsG5L9UtSmP3GRFi4Xf6YNIRyokmDDeUF67Im/JTpDHOtrpvOQiHmbCQ1
zF2q+Hy0W2aryIbjQnvUZnF2PWOoJ3OE74Vlpw2JJGDbvwpUq8FVx8QB4rw1cOQpMXBKLHPSICI8
0L4vZ0lmxs9JmDGQqMQlqXNxF/gEk5Wt4jpZreFWScika4lgyJ/bjm6uZQOwWqYoKukRQVR+dcwR
D26IinYCkbaKg9S8J5boC+MU5JOkeDVD+prpyVVBiUuzVDNjzc5YJLV7P7O3i5I/anDaRnq5NjB9
AvZuBSOyyT+nlv3J7zpKeK4cawwkySkm5QNsdoFJuAiPiOx+GWoFo9GjEXWC1zDrjfN/fp+CkJx9
09DVVP39mxknR4wPj/t0WTyL1LlLiaN3k0C+2uqAuikmA6YiNu6w7JOXM8Ru6+rQIRb44LPMvfe7
+9ShRpUgDSVR0u8pFL7D1paVengbiINfiWw0N4t3v+jVIz6ibr98hIVK8lPiT9zRsJZuFYuDk06P
A+PcNZmSW48QGzzF8fRBw/AnQ5UkB1uidDdnptYfU4zOqLWsrwxwPkxfmQCREFnLb1WKbbEtyuqL
mLwNGUOgVCBCEvyEOjzgfVvoIYgb1pRuYWs/iH3hFs4L4RLZdLC66MOiZgHS/P47ksbNuxiwFuAk
zX538EL8d7qcFNlbQFIQspL8rMx/WGK81aqJ3o23VmnkfFi9Uk4B8g2sHHMwS0cckDNaF4x++F/J
tlCTpiFZE3jjUiAtN/TSaCqQb1ZGB/pDRdEJhxzsRNLKJ9L99IuGRe/eAKYYO+o6l4W58c2RaN6R
cCsnC7+kTmqfrLp6dTLtp+C9vlM1iOXFzeweNKQom8Kb/EtiysdBo/3tC3oNXakRbXckK1g1N8fI
MDNZkeOIrbPS7YOGotoVyK0PPPBJ2BYHs22+LMr7QsexqhAqp9gd4oEy+izIg3FjHNbIn6viUpHb
Z2lOf6DEE24eJR0zwAZLVlF4JwbwP6E+BLsqGvItO2+2KoFZXYKyJ8WK8FyDmIlPuURYKp0I4mWB
/5g8V8Sag3bpa+ZbCqBWUhMMe5coY7GdOKLXs5lxSJp9Vtwq1RyONjr3NbH35z5HDpxEGBYnpwRx
34/TnZ7Gp6pp2n0XdNFW5z+xigZLPC1D5KKL9Uth3LowI77OqmtyjcbvSY3KcpipD2lRN6sqjRkn
k+VLuxBoR7ty7kc1O44RY+cxKe+XZcfQa99U2bIITfzHcXqaVC/Ene2cGq/DfEpJPLB7PzDV2i1m
4xxxzrpk1djDp9/4xjRiM9dVVEt+wdbFO9qhb77KED3c9GFg+J/NOwNFAWTWhsA3j0V/f6f5fa6z
u07ymx8oTMK1WD+pcqRP1M8Dew5SPktjZY/6iWWEvBIqqKJWI2el1U1/G+Zk/OZVLHcZuXBBqjw4
k+eyEZt2IcPwNdStldWzXfzggPuzVIaapdJYSkBm8BPetRtmk5RTokTljYluw6C9IEbWdE6jGFEz
CpjLBtI7t8xC9Aiol/VCxbnCWwpNKlC26rM0Gu3zGAaf//5zaX8MCVixACsiOIH6g0rh3YERoAkl
sq+N7iH2IVMjckIS+741a5LCiULCNtvelJjsq5ny1cUVG0+JUXKegwTzH1ZS7E29eEo4R7bqTFqh
TRWs3/z6tPxdaLnSPUCwAIHAjBDyLG9D9ieD6BQzoK9vEVaE7GuJaSJ/4JPZ6TASTGRIXlJuG2g9
iFLGRbou7szJoF70GE8KkKUfNAHCes+g0VmfWbCnmURQLv1RLFns+QujJcthGZwtxX8xGnDq8ZEa
fbexS3KElCb/2jZoRlzGXvbZL9hzLWZ5UjcQ1VnhfVutSnHfcOo6ofklCJK3QdzECPUYOP51KcVU
/WuuN81+OVwDjz2tKDkHvKjWSfs0UU1bxnBsqILXeHDSS05ainJaytmOhAgymSu01rZC2ZIFA0Zc
ROAG4qtj46UXaHi7lpXZA6UcXsgImOLYEJ6Kfcq6JjRhetbsUbOad11v+uts8l96OQ4PoyRvY7a5
jOr3vmvOaAGJ3jNadtxJ/k1q+otm4PWDwpev1XjayNxvt4vxK7IaBiHagGGjo1ZLWyNj8JmvHYtJ
V6DZj5WPZFFDPuiO9ohWwdZ2dda7TnEUinRpANXPy/2ROmW2pfX+TLQWgBZHHMKQ3OOlj1gWBaau
HCQLmctS6Y0D8ShKW50tpnRxMbJuDKx7loTJni8Qbss2ZFlTXlRSBFd1NWqbPAl/Ktajr2nHGiEJ
nCVUa8u2mMxjdov6Jptztsw54JfUErJ7cMSx868BVDrI+rWhJ7FtzonutWtd++C9TERy5OFt7Znv
svxbSlmQQ4m04rp8qdGjavQzws8yZGop4TKrrpHlQwh/d27RBLo06lGSCWN7eMbbVGz8BjWNrFJn
BQzaRXYfHhZZhW77s3IqsdW7vC5511C8odFFzDKMyVkHZ71Xw+CBQFxxgG4N6EbepGj1nVU1n9q2
2i99amCYjxKy+GMX/kSxoW7t1NQPWERx02Q8z357VvQc/NuQXbM5fE3Rk3OG1+2UyY8GRO9bFOaw
Oul7AOpMOGR/TMwNp8/GSFTq1Wv7YF9bEDynGDVjbQQxzx2eYi2o7yoBbo9XVL+3k1p/K+/+f/DD
41j8/Nc/XvI2AzH/6acf5tm/RzgYDGz+13//n5fhf/s/8/Vz8/xfP+cAo/HuOeUfwzvMX/kUvjy/
/2feUh8UW/6TgQmTK7Ck7NNodf9f7INiW/9kqs5BOl9UXi7/k/ogxD8ZFCHYsExN2Oxl+WfIR2iC
f/3D+Oc8K7BJAVB5V3IQ/yehD/L3w5wOwoLSbPBuM3i2mZLMHce/bcuAg0GkZiW7VVCRnMFUmF0K
AlA3z1qFrEmSyVkkNqkqyETPoWYA5anMR9Q6/rkb+4s3+PpBWuVNKsoIrbd9GstJdU27sNHb3IOt
wrAxlnjBevWUqTaeI1P5ar3+2w9+eyvc/ytr01seZk39r39A4vvje7BaMRiTGfzK8yjl3aDHzEss
oCXCDFqhjeH5VJu1GNfk4Xr7oZe3JRbY98UuaDz70hSpvikFwbwoXL9GamfsGs7jpMj9o5E6R40e
jEIQ1lCNlM/l5f8rJpD0lKAEByagumFQG2tLd06OE34l9kqs1QzNyeh3F3RsZyIL4r32f9k7k+W4
kaxLv0pb770MgGNc9CYmxMiIICmS0gYmUhJmwDEPT/9/iDTrvyqtu8p637nITMkoEQw4HH7vPec7
SEu0EBhr7q68knN4giThGnc141LMP65TM9ntMN90Nns7SYapD3xqVXj9Z5zWfyqr/YqkHgJsCn+Z
jfXR2d0S4UACXTmm6hkn1NXN9LsjmdUWVi9Xk1t+mphfPjjHf7OozYX9U8yClhFxHWR2mThgxRLc
NWyrziWW0FTr2v6UMEjAuGT65lIxs9tZDNhWrU4FPtgpdkr5VkYp35k6LOnmZBciDJo4/Wxz9FIr
jNFrLzURGAp/xLSxTSlQ19Hg+CQO+iXxaXsisF5HuyB1tMCK7/b9Pp1h0TXeuO7Cqlx5TUa2vaNt
YSzPK9QIS+hDTr55F7237hxvkCrBiBmx0WKwkiWJ07iyv0zRO3v30DEHH7mcizO4QCyG9j1aNF3e
lD7Ls9FitwowpsVQZztRQucR4VV6wS0YrQCKB2ELZKej6SCVYDPMeHCVWtwLFGJG5xE1HKmrNaM6
dCay1zpgZV7dnZsg/dY4jL7mbeAY2CAGsool2Ez063y+SBG13DQhEshkozqGWn2usKK1MEWx4z2o
p8kWi960CySGn0bnR2BSjekSPFgQkHbet5J8rvJ72gZYSlDhXOyExm9a3CK9o/UusKa4itqTcedG
z2mLkIplMOsBwBj1RDpaFr0aD+JwGsRgokzaSV7FiRMExTWeantloXksMhXfGnDXjSBZII6IXSl7
WX1HuLajU5ZsiHF1NjIC32Hk6M7hA+xMTEks5fL3gCU1FejY2j/WkojoSbLasGwGRgbjNkx2jARZ
bZNGBkiBkHHlxkF+RCdUHCEB9Fhiy744dl2u7WHYbKbBA8tRjsEKcrA3r+tsaLaytv6gmo1Olab7
DO/OLnd5gw10Il7n0ijJK68OF9oq/f3qGgwxiceTPJdz/F03vUulMytu9G+BbH+QKSJyojLARNHT
e7Xr7DLZawwSh6EntjKK151FlFKUUC0a0CjakfPCyFnW6eq3oDB/KlP71qjiF+d3DJS4y5N+H7f6
h2Eo8t6ab0AMcRVnLX7P4IBYXV8n6Mr3MuMbO3zadTR8GyqSm7qZxwASJdI2dzvZzpngOuByrAHv
rmXcpNhm57IQJqftJV1aanFarXkd+A7D0Laczi0zD1zC5YmAFzIJRuPdoHG0ErJ5buaOMrMovsgU
XdGG6avirc7FfRh/VLWBv43IGC8FnurosDGDNenrcpUxckQFz/xW1ynWo4z2vb43Q57CsQBwDuTP
16BmrbVodnBWf4SSBzcy3C8gZpEa/DogwT4xvi8COS3E5qUT8sudLJDiOjeb2PS1AcIm6Kr9mOmn
vEqgJZk/+kFd89rewNtpt0Gd+CKVgA0w6zeMY/eO3byOwkFitoaL4Jeg+9GV2CadkuFcdONOsWMw
/FCfNYHBkVGX3DDncxhxAfJ6Wg+K4EBg4Z9aTT6cY3+V+GOdOiOurjR04EvLnNeqxVrTjIsdWTcR
dE8yBpNUVo5axbL5Xi1M6qrLMeZHdK8SdqGS7IkTgPhqTzPNBa3qzybxNEZTPAtMuluQx4y5lzej
bhnygCVkscna6S5RceszOoN20o7HLC7zTS8MSCJ2O+7B6NE2dqE/hakAs6dIcSzbme849C+oI1y2
oMY7p7RmoT2RWVCECEeneav3uUO+WucgsEfOH0agitGdRT+MwfxohV6/lIilV2CqVvyoM0o/nNHI
t6KXeEQFqHHg3s+OWd6NdCAJuAokdW0YHsxOP+bEpN1TA11Fo8aDq8EfcPhpMrrf12LmhT2NPI4q
Dve6J79xy16Vq994mOQZBMlhtiZ5y8Non1dKvyu3w1LBzk5saS+PYW2RZBBI+e7Y4ZnYv/goZVP5
Tmui7xTtzyzAyr2cTl5R3zgbC2jYBvt/vGlSNVxNtdAw3DL9Edbg2wW+iwtdYdJyzMJb93DptmGh
pqulpITCo/eXLOuzvdPG84mZhrNOUhADuhvgUExDdielR5+tWSEkKbX+WWXafMwxDGOOwj/BUFEc
48B46ty8fi6IpeZJFa+zB+iAgM63KcACPmcQQ0ZTuJuG1oXfZDdh1e0tHqS5qpmq7XU7qS6Q7q5t
X4a3BCu0g3ju2dHZZcdhFkjXfs0gWO8xpoZneEiFVzMVEKj+zEw1V1zwRG120bwdqig61m78bFDo
4MeKhw1MOWgAy8kLb3S0deBpZbN5KigTWFcuAehzToym1Py+RtSlqRASmnMwVWWC0HTbQz1E8NiC
xIZ8mhurtLln+FIjt0Ym/a1QQ3zIKx7vppC8AOKG+IBx2JUp2oPYSIHI5+lCEHkVQ8tCA5BX8CXI
hc9z4Ia4iICD0p6c10nb4LdzISWp/txGAkVqy8gBss0W0UQEOjN4qaeCpDtvj/KHMjkTvH9BmDdn
O9S2wk5BJmEq7x3KZDPON6570d24Rf3NsYOgRibFuwHMuVdF+o5WBRgVNnYlvYMVESTs4dBsQ+tm
jcmhQnZfe/iqC6PHQDJkNe9f57MxunOi5kto6J+u4jTpqV9o36K1Q2G4SavyCEOjxrQOtA/eKDHB
Gg4TA0lM1P3C9YZIL1IRBnybOQmqs1WaRhUq8ZjurLalAQbvtDUurZm9dX3Pjpe86GlBMWxwFOkg
g6eJGa69YCZMqXG2IWzGTq8hipnnuhorGF7aJ6q2P2YKxUk5DtZTMzuwRl+rqOfo6A6beuxf2zjZ
m9TLI9SGEszASsaR7+JLLYSVYpehT0wHmhY13fiw9Z5bM37JVWJQJse05bGKU74fjcg9CBMas9S0
XxAWf+HchhMENGRlFgvGwiFUHkCHMFrMa2mqn6rmxywzIpuvY/Ebt/m97hSR6g5aelme3STdl2Ht
bsDC7DogrevRTr6cqkFgrzuvs8FZt4QZOkJUZET6Bk6Q8AsteR+FddebYV9P1fvUqByIiXWEWvfT
ea50lHcTQch+3AY/i358GbX2wMjBUMlXnHExqTfiZZqvTTldeWrBXeIhMy/IwW/JojZKQ1g48Yyb
2I7ZIMK9l4pmDRABtPjYQ2YCF9nE8TYqiSPQguSuEmzy1dvsYDVDErUuKr0lXwzzq0zmvS5aflXn
oO1sNNIliblgC5CTADGxUg7LaaLd6ewN0IPyN7UwQep+MjgkTs94hu7JxEWSPFHV1s4S9UJsnY/S
bI6c8Ei4ZwbDquFKdNuWaL69reWkf0ggNtdGkJ5hmIPgPDhDLVfGnP8kbU3DOEPMaDGpAxugbti7
cVlOpstvxE70NUG1OajQiNgTX+U0zrc45a1PThY+5R6yq4bfnZMjr7YOBhPWSs2psvvQh9pOr117
0wSBPLU9r+ggr933VvbhtgFgtDFLCTct3+qLux9XbLUMALu7XmaXSOOuBcr8yMLSPkzSYorZdPIj
FbOf58V7nM3qMhR9e1OWfKdXSBvtPUt1MuLgYyNI55fBgKbOoDBxgNkSPlus26Lt1TofO5Bd5viE
f3tdW1VwD4qgA3eG48lOhXenpY3jKS0mX1NmsdNsjbYpNcAd6hf/4jhM7R9bPk2/3zbR6741hefQ
MRinDubTxJ6NIa96qfvfWQfwxtPxyEfdbYBr+aIFc/HqPY91+ktDwvs0pZ745rjVKzH3ra9SF/Oj
XR5rY+RfefK7IH8Frk2cPIcGh/MZoMPeIvv2+fF7fUQQYjavxkxiazYxi8iYaa4XmEz8pHoyKczX
vODPEnZRP3lAMMHwPpLi3dK9osS696b31eS1saJ/+l0VdCz72fbDOagpiWbtOxhkwqrCpHsiMXxX
T0O5IRSZID2meJ0dF2dlA95zRj2j897DBmh2uag/yqGy4cLCGzYG8V6lXbdNekWxIb093m5ha+e6
aMed3sMqVSLR14/TEfpjNmJSxE+pgaQ2sEastJinIuJXiqB5FiwjZMI84mnryBdOvA+Hlak7kjW6
RmHXH5oItw5Am9dEbcs8JVEyzJ+crB1vUwCUP+twe1QTtvLHHy2gmG+S7o9RRSHvsedHA1JzBMgj
o7ioyOt2j9NaDLkA363vBMYXzx1dNpXZu6Yj7C5MCwg/Grb4orhNpKz3ejre2TuLdTWnzW4Ca2Yg
RCKUMEmd/FXGb2kINppY1ktQYB9OsCCuQcA0CGsLB0IymHQAps0pJcCkYPUUuXbnw3A3oqGVAfU4
3UH0wVbcGxBjCL4+9Igl4Ezr8qkG968RV+EtB02ELlRQU33NWX0XksvyYAX2yPAbUwCCh3W+74IS
aImQDqC0Idz0if7hugZfURj1Go4aSJ2KoKVhyj8BdP7Cr3aKBI/iUq8yim/WTe/NTy2f4qji4NzE
4RXIm/6q5znfJdl10pyPU7fEtE+3LPRuvdH3pwA9wm6uuLNt7T9u/UB+0qq31AQysf5VzIRQ5FHq
kQYITjNuI46SAUKymB1gNiccii0Y1VTxs/91HyWHgXx00lNiDURJZd06NhrOPJyEw04M69DtwTXX
zu3x265t0jOexR0yqQlLh/WFg6+H/sWgNAnUuIlRovhqCiij6pUYc2NtJQ7yDFn8mUBVrYvZboCp
ozML8vEJFYJ3htf61cQAMjTxWluvFifwdVh5lCWZZm9lWEV/rbkGXTBeUawR0gTPqrUzU1o32yq0
oXAE5nYP14Mmd6ToPS2WrqGOebFO9KXyqH8TUnFEqLIPMzc4DWYWyhKTzMA0bk/JZHawAyrnQt7K
MYJB43fYTg7W3Ac3ZykNYBh+0Y7Uz1qqCl9ydNbIiMNcna0s2gHL/WK4XiarGZMmU0r5psrIOQ56
tu85pONhNo4FHtmPKav3sLz11wlqyVp3CD4dLOHD5ATn1mny6THvNp0S906kBTh3EhgAy5aQR0Zy
qgNmQG2bvdj5nwoM2vnxkKOKOtcyT88JjTGrRv5Vmd47is29FKp7iZD+rgiTSNf1mFto7aP+Ms4I
w2PpADcyF/NBotsHIYrfj+u3Ar0hOMCCfv1RjtQ8sYNBD5TMCyHO4twtz04+s5dFBdtSOXoms9po
YRXU0Cl1SmcxipMKFMAx9BKr2JtfsUuLY11a29KQ2gVY4y4WLVEC9ktYbdxeykPdufMqqmdJG4gP
Mde8z6wZj+mIUdOwau/KFo5tLenMUykwHFsEG2hNf6xI6egdkD24Wqm21V0GUXfSgulXC2fiDFad
wgOHW5a6T5oJnaTVMVEZTfj8GDBas/2ChDTfj8un7M7g4DL90ATq6/HZs87em8mQ92yuluoM6tVs
xzejGig+vQ2oNneTjcBn+nx6Cj39T2TCiIKj6W7MLpd7TRQal9fAwnNJTfKq8pKJzNc4RN9B0myL
wti5vGi3hj4zXcvm9gmT6atREu9RxhOWWKWSLXJfX+8adH5hizxIH5dMYYMsiiw9I7jybhTQVCIl
6PyYdsOyb5tReXLdiHLNQs8zBqG5jkFurTXEmphSneDZaLRVFswBHtam3SR5cEhdzqItSt4vZR5c
yRQkSM6eVuurSSUN7Rh2eFlZFU81TbIq+3TzUV3LKfOnLAQVOg7TqVJtRPNX9uuitOjwLbvEA+eY
9uYJGhpxwHbsnbP5T1ZL7Zxa4UcFxHRP7ZWA+endDfHwZBWVhCBHWV8wqBvK9dCmAdWy/PkgEIcg
89raCM9y0vbkr9R32BmuEuPtsa9nrbOttYwYnLRQm8KNcVHLoV0/bujjiRGcqxNwOkQMef7UJ5kv
teSb1OhPhnVxCrWouOm8hzbQY9yz1Xnn0DPTrZdzIKXvah5mJIBW2rAOehjMDdkWVWLsya+IfS2w
rY2OToAWGLauIdDalexFApk6RDwYS4K28giWXGbXEHEgIWNX3EatBky0Acy6BoPsbis3CTePpzHv
EFoX9jhtRFJgyqz6tUwKRgJ6/kk2CCEAWVdBfx3Uu+EAqWFybbZN8jJ8SpM0jK5wotdA/sRb7K6I
LMJvbJvfnUE1zG0LjinRtA/od7Gxs8BjNDC0y4hM7UP1mc69fkEXYcJnpRXr0X9Z9iN8Ydaqpfb/
6xMV3cBcoB267eNIgWB28DEXQxN0I5dFYTXHxw/iZlnk83Bedbtvvkct5qbUMwhdMKdwM2Slfkzq
mMYLQ4NTJWi8xaYWvVSsf5ZfiYJlCIsDMB7QOk5dEj/BtD4JeFMIic03mV3SucilWGW1DZxvoDxE
lvzHgpFy+UtBQprdbs77juxXswNLiSSVFpkPuz+9CvaKZ4ETc3Eh9rUcznW4VPiU9+uk1ow9y4j7
EzfvhHONr94hWPas0NRvVbmBkxc8RQ6UVxoy1xgf2HEK52dJuMPj8DKa9ncK9e5Ez19uNBX1f6GP
2BIO+OW6WzS8hkpqb7TMbB50niArI8w2I+7hKx1+z3VpbGLm9rfC1lci9MRbqnDXrqdQK5+jSdJ9
tzrAApr6gXYdym4/3nDFUDmjiV01+Qy5eHHV62XlJyguL/GnBNr8NDdYUicHcZMwq/xYaHRnvE4l
68AUxQ6Ijjh6kpOBa9BKZ6/7AU5rHViqhppE/9/WpwxmF8DJmSxpKBJb/Nn6Gbz6rwwF/C7A5LqJ
8Rev2oZrWd4bD8eNE2U7WH/cqUZy02t7bfcw1c06eqtrGNPiAvNR3cHcvOZOgrM6HbQD+nIHGKLO
NxlgdqxVK0t67TSXY5LOCjOu90DMro+D55R4zYkBCieBmXOeLX40bfFU0lPePJZ5EYUwhZbDoyBk
8CBC+quuIHDNnRm6oIA8xClxReNUfSUZr3WkG2d6/ME3CAFPbHD5sygp3qRw8PKlwQfNdzr6mbGR
fW0/iWa4F/Skctr70HXGr2jwxCHWPMrhh1masJ21REy/+YtbIQrkG3POJNoyaWC69oyyunXuyQIu
dUokE/K99+r2HpTpr3BgPNPomOEeRwxwJfKbVfHNaADcHj3UVhQHYJ69LwbwO1aqO36Xq42TzvSN
NdlvCVB8zr3hjDcPfmQ3XqGarCxAwe+PrbkFK7zGiJSfQxp/MImakDsJ8NNpIIUpstfQddT9GMNc
N8fbOOaDX4li2uZQbgyZmRfmCT198QTo3qQjMVLJ8XFlygrNN29oXsIhvIU0NU9xYlH5pVuzG3D3
LUel1EO5Znrhpd09VCvmD2Zv57GZvRO50EyZoumUegxDZrKZboRhHjNb5rchZe7VRjGFuQkrw5zG
WxsrDtoWk5e8AhiRG1rMixRlmutd8rn9ldozdLHlsRjAQzmiip8KiPyg/yldmwL7bSN3mWBd9qSl
5LIj/yQ44bWBGWPS3bcGbWYKOMGX0r2GhmWkULi82ZpCS+N4YMW7ptwNmWchMUBcnFrY7fys0uvz
4/DuMOjeje42cYbQtyxSrI0gP9VNJKkKmz+ynI19ZzrPsVlXB2RaE/4Qq/fHOF4DQg9OjkGqNAGA
O5Sg7rqVzbdG0M5g+2AMujxrQi+jDVNKoDmVHfqPMzxDPHTsperm82S3HYINKHOWIEW81603Sb28
GXPCIDrrB90c6xveew6PKX01o3eqQ08x5Gckeh1cDnudG46oYYkOM7XKXFvLQ9Ck/QvVvjzo1XA3
S3Txmae+D3hTtT6CtVI5xj5O4nLLuz7adwnmIqqnxxE3amnI9tOTVIsCENLh+rFpwYIKTsWaZSNt
PMj/ftz9sGT/t3x1ManhZjARBZjSwArmLiq6fxraz6Fnm2nvOlt9tvbjqI+3mrGBZcf3yJ6szeMs
GkrvmmoOXqfB5ACwvJD75RDzuEZtKdMMkOH+yPxqCTTAfn6aVJs/D4ylHpf7/2Ujr/9eNmIiXvy/
y0Ze6vh/nH8W6b+oRpY/8pdqxNX/AfXW02yDmzv8btr/9T8d7x820X5oSFA6LHpEFJ8Fii40Id4/
XBQkGAItQLIU7QYyjv8tF/EMguQeJr3Fruc5/096kUU1+t9LD7WJhbbCZhxGQrth4jr+16WX5bVl
aRTDW6/UTg0Dg73Rc7ZsLI+RaA/12HPTbrUENTzKjH4MN5kzmGsynWBnCW+XVkut36R/SGCwTqa6
ViV4Un7dlTWNRmZ4xwY1HgTg2z99vP8HkYi5SFn+dum6RDpve+hENDSx/3rpqS0mGD/w2XKvNziG
YIfuuytpelABl7ynIkchEVkcPuYG3AwSiQ340Ddl1TMkSVXRB8xe4SN7vgEQEnxi2e01RcKh6vg9
2PyckcYbRNjCH2bXf/z8RgfiLEhbYNM5OQFN6EJYhnRLsBuvYtBju9427FWcAkcDPs5H+kLjkIaL
BV9tyJnl5GL8Ae3rxWjT73UXJXQu+LyR9AC0Gm56Y8MNTv6z3e5f9TSP+4woiQWoS51V+HdHTNMU
s5cY3bhlsE2mQ+q8yCRIKOvb18HWxpPXDifwx67/cHUpL36iSxogzORShrKk6/z4SCPnG8r2P96I
/POB5rAmvkBvxZ/S/R7qeNmGuftqU06/fa4jqRkRzP/7+/7weP39vntcCv/oruf9XeLEuDNPRSsH
IifQps/O0amt9hmNhOfPOTxK13B7pJgQVWfGJTRJHL9QeX+vM/Z+kVs3WWxtUaSUNszl60qYK7OC
Cj6r5j4ubt8oOahsMvZLhr1WZjstwoyjizSkSe5RSDv9acE0/oef62+Sp8ctkgYaXHQM8Br4339d
z0bauDbphNiJFLgONIlp3YJwo7iPFN+/kQwTTOOMyiQ9i5BVPsWq9OnI7mkdkisjCH1s+wQrpPuf
Akl1dpi/P22YchyygNmy2LCMRcD2z+8oCCJjYwM62Qa4VADWdcemaKcDOrJjUNt+g/vibXTApdlK
3yRN8iNKSXxzs7w6hDLTPwuaq3vAABczYoaBgISsVUotJmQJwSresanq5tok1gmoi3u1O1jsemy9
Pc5sFkcFlLfRc04vemcP4TEPbioMCeNQktj6gclmoa2ADV2lxXm4Ulm5aR2YGwbN813k2uHRGd5V
PnziAgf1t1SQ2EEMTrtDvRr0SezDIS5XqDDjJ+mCMiX18TcNsWKly37ed3P/0diV56cTrCanfLJB
nGYUv+CQkHRnnn6c9T91Rzc7dICzhvW0jiwCN+nTYC0aiSyECwXd06yxVHeFXJsAGpMWkQQQq2br
uGVLs1FNezvWWzCxnApBs3yGHUyamu9b5lj9SAQBoUn+eavThplH8riqSt06vfuZOcatyUS8Fyr/
Tc6v8J3YzXd9fU9oYGzcoiC+ZkSGbHskFGpAw/qQAWaVBx8wVo19KPKXqJphl3H6dzuoVB4ca0yw
mAg8ebI75aGy6v+6AaaqXwytUYjtnmmpu2hdhuvgcq2J1Y0b2yTyEsAs3Sdbi478JQJTFf6UxcMr
l68neOsc2+1z6QKmaycBgGr2rsVIxAywz/0MoGIHuCOhTcyMojeFtvdsr9qJDNhQAGb5oqvhubSs
LfMg85yQu3006dWuiESumUJ/0AXsn/JW1xd7FHPJ6mkIP7rOi+96X1yswSUf9/B4tNjz6Pa3QNfy
AG7kHCBFsgZvO3p9vgvMV6Tb3eLew15a8Tcb8MvizvPNhaedKzaIdhhzP5Ld9yzOf0JLJ/qmwK7/
+FxEdXl8tUaafGebyVPihMj9YiKl1TCuzVAE95RC1jDRDOWpJEtgedyXTqfoO2ifc6v2JFfxY9S2
2MSTmE9C1H6WT/MqQQq4ZQT721D57CMvlxcaWb7AdvrZSB2YXlWeNbeujw6pTm8wBUhGWbJZhfcV
1OVwTCtabpLqZa2TgnS2R1jyHkNTX0O0/tJYGtNo3xHxBOzaodmQ404w244M9Bmo3oiRxrIzKm7s
XzQKpmZFzNRG4Xy5wM12V1MGVKVnCB9rtrh0qnF2DBuHdayIF0ElRlnSp4mf9kQUp6Y5rbi74lwx
0diaeQLLDmQTN5YmQh7+ICiPISf5MavJmX6aOXGPQ5m+TmH8faqZl5AODH44TLtjCT0LYjh9Dr3K
AdnqLiEJ5GU2sqtWCVoaMuH69zERww5q9rQaO7e4zuMvE0JJ60qDGtkhwYamx1+ec6N9xX5LUtFy
Z+Jp2X+Wddws6wpdCbTjlr5EydoAvssewVOhlwic3FHtaApHNmIrUAqr0lkW4oyWQqubV6IozUM4
uF+AQpb/llcn8cp1Wycjzgbmzi6RW7fB3eIPBAeqBYe+ze+6cme/rBdbmMR/PXrHkiiDc4meblb1
K5py5Q990UEs0/Lt44pnZiiEqsKrT7v+2A1Nexyi8g0ke3WNPXXVIxKl7dyaVlM7foNWEV1s55ax
kg6cjL64MhojFiFmYzdgAR0LhgzGUG2CNn9RHHgYFRM9bWlJfxoMfDvc5ktkdwC0BF1usOlwLHbN
lFhX0x3aHVGl2rbU9G9DknJKG4wfAfPC1NIq3ABoq8gK/VFnYfRX2xEGjtoNy4s9GRZCVyWOj889
q2yybjyP5WZlq0QbmZgsrhwUDGoH+8NCh2pfHrdAYfvbaXnw1HaEFY30JPxeb5IdDkanoNGrBcFT
KjMXHZP3ngalvg8d2t4Oo9gtgIEa0p9cmXb3MS3TBb2p7yDKwD3TTdkKXK+PD5kW91dQASmbJWfB
bOSYN2GEPPMWBRlNWbDC5MYR1OkPGKKcm9Hoz0mOMdyF5ONHSClCjvqowMr2qSwRPsxdROKeZarL
lMSIXcU4bhSE3PWsE1pTyNrYmyVzGJKVIWIPG1Tf9Efweu+B02NokqTZptlIsljx2WZkC3VGXvwM
4l+Wrg/+RNDdPp6RR9DDtFHmZdou6Ob0OQpT+I9m/FHKjBa5VYEHD8XOmrr5ycjBOibLZL7Jppc5
7DnZVgTHas5Bx8rwnGtTfyaxCYgVIzfuWfdMD1wdrap/TkW0bznAX/WkJ/XKyCs/g+lGfro1+nNY
/XIly9iBncmMesEyQr1eHrK4SFGqu7F4K4zh4iTpAVtf/YpFc9mAAJN0M4d6feCXsxt1tOL798iK
7e8p7UUtRq9oMpIs80VYlglfGPb4jpdyy1R9eB1a4LlkXP90kFO/cR/llnTSV7QC9FCDabg2Nf3z
sZ7dpx4/wDqzf9BnSb4KUI8kpqXrYZibp6JhTCGsKvHRgVdbzNm4y1vzezxa+VeS55ekatdj1+ev
ZooCE81k4buh99Mg5AsZVtytW4xzb1BemByOqxzl2huJEIKxek7KltBPRoEaz0CO0+nIeaOiSH2P
N8SmYYOjVEHx0ZJb36DIgYLLKssJ3zBd1nCXW8E9xDa1ypta7bjNDgEXTA/svC5PEe/fts3FPpjB
n4dl/NRWVU83ueX5tNcDCucnMX8PvU4/BQ0aRe5T4o+FolQ0xmGNBLTemWZ/67LuGMt1Vqf5+fGs
jkb3s01SFOFeK/d9m7DBiU2ZFjMgTKLt4nkS8EwZHzDnuBvu1BKUhAaKe3nnxYUCjSFAOJBbWZvO
iR4/5ahTXKekZ6fChQqBa7ROKhY3wngZcKPqYe9Su8xQarPAAR/eTs/qLjX4dK+lFjFF5C1SnR+V
tBd5e/Q0iKDYhCp4R9wlyUceorVIEOMsh60it57LuiwOVUcMfDhW6rnrpwMhjqlJS7Soh/xg8WlS
Uy5n8rTcWqnsXugvfQqvPCvPSp4DByA/aueXDNCqDQ/Dme+QEMp1Lqp6O85DTDN72A3s7fcCwti2
qrI/5UT/b9nNQ2XtOh7elxLQlNtlBaPIHrnDsr9ZE7jSkUb0pRvT73Yx67C9uTav1Ys7I3h0nPzl
5MLa3FG9ehI23xUH9GqySvcbEao0ty03oH8HRJJ01v7aNbMftMqhH9yRyq7XV1rhxa50CD+qBuYs
c0taENIZ4tYKUJxllJvgPf2cJsUB6SQ8/nI82kE87DOI4CuSxdrnLGHyJvCnK7J8iZO/oTCedyNy
rBQZWt30twxrMaDz4K3TgMSmrXmcWvsJsC/sxCwC0QxEBKBnAdl3an5x/EBKOrO3zHr1Pk+l/pqW
7e9B855razSPuIIzNFNwfRSYBsPTv2e6KQ8OZ+9VZsCL4REKFqXewWt0WLfMf9aTgZO+jTtxL2NJ
nEr4FtQVW4jZfTClJfZIc8WNt85ZphajCEuExzEyF7ExE3grn8y9gdlPMxl3DcubBVHqBL4chUQ0
Lva1KoxBQMwXT2jZNxSYIsSBXmnhZTTqdN1SJqPmA8c40yHeGAV/OCPOeEc/GPSugzmGhaChiifB
uiDFIDFZu7VAblxETBx6nfEnc1Fiw7gNeQWrj6Hd0Kw1i2r28RCEsR3uazIIVv2ysDOhy7WMY1Rb
dRdeCXs4mAE5zEmZLWhgxw9Vjt1MpiNKconAqzV633QF08WWJFv3s+zzPQEndEHb4DKlWn5D9AgQ
EJTRUvuYkMA0jxAFi3zJfYOQjfbliFug+4yNLH5ierZp3AF5P9EwKlVPgwbrpm5d1xfxa1s3ue8u
L+U+tb6Bh3T35ACQzlvuYltmfmbZ6hDp+XPeOkj3mm/jWCVPARYOhbmRabe1NfL+Nc4C7Z7P8Qeq
5T+OTLOLToD4KgClBc6Vv8IKshwDD7Lh0Pkv9s5rOW5kzdZPhB1wCXNbhTIsx6IXeYMQJRLeJkwC
Tz8fSnPO9O6ZiY5zfyJ2cLeiWxINkPmbtb5FgsRAOMTezRcvoRP+0obZJfZTArLz0PH738SVGOu2
Uvm26i0PG0D2Ptt6fyg6NAN+HO46xJjrbCSa6Db1ubWQFXLk0kz1/SD8dpdVBRWJWXpn3q1d7xyq
yCnZOKfWcU4IK9ORGgvDrz+Hin0hgKpVmIbO0xgnDxGe7w1U7GqL3is+9ZmRrBP9V2vY6n1IMP+0
JZgOv/CnLftTbcNRotY56mpWqfEiYKDoGStVrx2UqOuiqD9ucxx0J6w8PXn2c/IDULbeD7CKnbij
UgFXhtorn0+3oYiMaHmw6uwTOXsng4eYK6fh1EYVOHvlvlTeO6YswruVeAXg3DJQsfV9ZklYy7lQ
WIx8ciOYyGSz42yrrlQ7xAKIre1HUeDL7QGKqTQLYKN0m6ExoB42k9zEcMyJ2uQ9UHaEw3MA9tQY
VrKxs8QoKWFCHrfOejCnpt3bbVYSBzyR2RgOKLnSjV3ONjsduAFeAnncufX1RI55eZ+tyfh2DpK2
kosSj+YmlOFD3oEDMubEvLMVVf04+lvbZEYxCtwKhpcTf9DE7/xh24rx0tYk7B43BCUUZtnrpFGn
3nRbTmyfQzvtglmXe0/rQIfbprG57Z5JiBxXoGHl/gYpvxkK8s64K7u630B4v3bkct9lOje08Lqn
tm2vXtH7h1spZIZjvdW76DFsFqHQog9XTq+vKpG+3ApdN3sHQesc/hSkVd5sxughDsv6T0Rl51A9
hgSFrkIHpfaNCEvo/EhtQpgILvxvpYXHW7e64IccxpP3nCOvBSt+NOTUvhi9OVUMu9r5Uyg3NLL8
0FJdPOllS1xMthijzekn6BWW7nMJk6LDxtCJU633iySs2xao5O+Y/qCgsQ2wa2yu951KT0bkZ4fZ
tD/rwR+3Pg6BVekNR76cmni51j1Cgfhq4Hsv9XuMBGTWUf/OS3QJUfHK/6XMtNw1/ROBr02gFSYO
Kqbay16N58dZ7v7C08onTbbOUTZ1f8mbVN8Vndwmefs295l6RLwzPmaF2wSYx1HqSO1odg61v8XA
ftclNEg5msJNmSYDfJBxujjY5ekOCqbjyCwXqxT6mJhIOrNcMhUMlxZlnLJztHyQRV6RjGDrmz4W
6XGU9sRt3g1rx9QoXqO03nq6imrSWqUGIBxVCpxu4+Ry62Pn088FY4CrLrpVbHfVDuN4w1a1CS+e
qbP2T6s5GOkgkazMOQp2DCGTZ7b7NnSeC4UKcWXWDRlxLOQUJLwjq/BNBf8QGhRt0+0HNCC8R94r
8rPIAV87lXMd5Pw1Yri8Ulr0u9SMYIQ1RPYM/bCHztWdxnEbsu67kJZFx4MkA4x6QVLE8u6WTplu
NFcS0sQsXimiMdZ3mfLuQ8VlHnpfzBK/LZPfKJm3sw2Mm60OccMjnufPl2aP1zASxXduWXu0POVV
zyNmMNAF8G0/GPaQ53j9pLnSo9BeFzrT3TJ3/CtZEKjdYqzbqVo3UTdAguMAUzKpn6pE7DGGYD1K
UfKL0NcIg6ijB/pLYLhnDDHlhawY64EZfAwQUlyykc8OcTp2KkzlYNExluu2Wt8u/HIS/b7U3QMT
HI2jYCrvbt9MqHMa+pP8q5rHY94jQ6AvGr3GeLZhEDMm08iPMa09JWcIOj2b1hOU1pVwNWJ3nMtI
2t0ZsfZjNciC1Eyv5yomK2QQnbG9/QXKSNXG8hp1srTh4c/FgxY6Tqj7b/qYGr1QUwzjnvMC+o7B
kAUOx7es83hrazXBOaAK6pLvS4Tyc1UViqVr332lRh6haEHgAjEqOywi3kQYWO9DdhuSAcQiXvDX
mlGu+VIuHPGsDJTd7zy5t0Veb1MCnFJIRm/MIMWgY2ikwtkKZV6sJq6PkZeGIFZ6hAYNhvaG8fwa
218U1NE8bOIpri6m+37r02larmab/tZHBsapn4fYYohE1HvUodYyRI4TZomti3awD90WEwAuLtyA
6JB4/iBuvOuYnAPEZlNA/Ce4k9RCs+oOESVkuE595gT/fzN6c8b/w2bUYxnwv29Gt+3P8tfXX830
y3//Zy3q/wsAC1MQHBA+a0jfYv/4ZzuqiX8Bz2TR4EIohHkDq/L/rkeF8S8idnSmzwsHkE0pa9b/
XI/axr8sPOMOOBPLsGy2g/8v69G/YTyFzfjYc3WLnZ2t86u/g6WyRqByQF2PQ26c9oOlnE3YGagR
BjM+jaibT7lgpI9Zb3giGk6N5YeVjhQWXkcOojvPZGVM9Yh/tY7+aV/07xsZPhvYEaZhCbbDiEN9
FsH/tpHRgeV3spIDi0Nu5qjvy4A05GvDjPOhosRFumky8hytdFdyNsPFGrQ9EWo0EZwoyIcZSN7y
bngvjOAvP+H/YTl7A/v815KOT84xQdrahm3yU4J68Ld1UdI7bhq3WrWaBuJn1rfCAoLwOart+VyZ
LQAcl32szlA6WV76IjfyzSCW6lVk41ZhwFk1MFsu6dzg1pNWFyjVT8cym8RTnBSffuvc48S82m3S
3t0YXihIrpT7xqNvxbtoLKYlB4EI3SU7Z8QevvZFzmYqZxdjltFJpnN2ucWg6QYO5hp/KL5wkwkI
WQSGIlRmWVsRBfsi43K47wgWBD2W4PA25+DW4/uZH+OpxeiLxSpgwIxFoJ/nf6AZLq/AX/bct58z
LH9b8KYs/3OXFf5f1CEI9xNm+mzh/RqqlC0tXLvz0F7Cko5neh9RbV5Sa4EM1Qg0o1oj5U4TJES9
DAylL337s86VDQysME6tOIRgF16qMKkC12gatLQprS9ElzvFomGNBKD/U64mk04MOK41mJLOAcZN
u9M87Y7JgIdQpyAvz6j9k2WM8f3tg+9H/jbhiAYj/890yX9f9i/fBB9KCjoFgUjmvwOKrap3YAJi
0fvzV+uRDuF88VhWbzHDlUs7Juzh7Gdz0aJ5qXE0isa708cc0+oihC6knpxvMt0sJWFPxMbjPzzx
/+3HhLTD54GHf8l0wfo7WddWdlWMDqiAGPDwAEfuUQo8jLfbdV4c7rW4InYtr22LLcPOqui+zuS3
3hD/0Ttyn2cdRV3hU8qGrf+IYL49F47/we91dj1eEMJH489qLuXZUNLazEPTYufLHMygNmpF9t3/
9daMFk+yn0LXvvkQlMn97zBjtW3tHrTsyYoTcWV2nM+iujA+YfMZPmPibd5nwD/rXjLSIJgk2461
2bEoaZJtVt7pYAoeXad9YK1TQjYunpJZ91cO+TaXWJa//Vy95J4yDpHoo3/gNrLg51T/y4uAlIyl
OEIVJDHGIlv5Ow668LADKuFkKwMmfjApDGNt51+UMh+aDEuuZsxkLk3C3KGqDEIz9jfafAkzGo6o
OyUVIxmNxftpqo0Pj1RuEQ7MWMWv1rWTcxgzWoIY7GIaxaSd+O45lyZ2TUBNwVAbny1WurVQkx04
sfkdL08fHNN3NeYb153742wYGnKTbJeBTMQVOsmgrP32RK7lyopBxRH4yJDTME4V8/sjY1OwK9iL
Wn0Z9opHL/VeYCOyKtU+Gn12yJYxvUC16Uvb6UxmmoNFm1iQXyrYlKxKUbD93ohx2rT0QauEchG4
7DmJvRqimXu0JYg+DVmDLR9JA3qofcYM09ycTEfmAZPTjZV5n3ma8iPLn7I4etPIpzAIKNRyEkJ8
o161kfEimQ+5xhOuKVKbfZdIagNIyNwTgGemD4UzYJ9/lAUsjZmzQmaGui/i72FM7Ffi7Fcuixad
w+04+8bV05Cg+zrgwpoY9rsxmWMimER3vlnK4tzK1pBWyoeyPJu6lz6K7F7RRM/XEHEcwRRQn1bw
O+uNUfJJcFgTO6UtGgLHW6gak7kxwORRn0e72tN+jvg3trKd7rNsMu/TuvzPD8JkjVwK976qTewK
QzH/MCFyuRixMU6b9sEmMCvwIzt6lHE6bnofaIgLOntnkfF2Mirp78umvArEHDuE8+wL+jq8ep6l
YafJ5RuxnN9x7nm/Rz9dGzlqCVgVUjPi+9sHvwvtHdyqehWRXWYZQ3gaSHOEF1naiEBzidOmDglO
upXDVTwiYM/sLzt7g2eD6dcsajqpKfpdh/l76vfVRyIksv68sl/DIlH0UGJ88qA9sjtwTr1dyouu
0yyx93lmq8GmiVChkxsejNx2n2N9eLf7Wl2Q4JovBRJ9qKRHIsKGa6d1/TM2/Y3pNPZbRgeegDbc
Ngl5U40WyRfN9V/lhEvbBvu1qTGxXxEbr3y/Ew+ocub7gZFSx2Lr0vQlcdREQAQAdzYcn96dP8xo
MZacYtAJaj17Vrztp9p8arsJNi/P0IsdRj+Va1Yk5ZgPeIjpsy2BfUsb2H2WvbGxu/b79iuZerX4
8y8apmjlaB9mHQcEZDJLO/z5YGqXBk1xzNkhgBIv73iTwJ3N3fIBEO/VhIdyjxa+OTHDGlbgmf03
P7zkICE3et2BjPDnQyX87r6TbBWqEP8UrLBpa0lz4MFeGvhkIIMbeJl3+vNBoDeJLawZmP4qd901
fYcH7P98kJh7majGRC80/HAWkW9kZuOPUOrOPuVTYQcWmwdtaMITGU6QPnKb1FjTOGVxrD+kWHtW
JjC+OzPvYSr79mtiYJvqvtwiardgRkCN4yKEVuIcRWYjxGCogD7e/OkM20rFoIka+m2zm4Xc2rwA
O0YP2amubXGwsdvcflWidgpqGzlzbwlg5IN88KzEOKUDUXFLfHLX2EeZ4FZLMh1qSAZDOBMzCmaS
4wBJ0HZieFtu5WrtNeKtgtRWT7paQqmnH/WsG3icJzLYyN0FEEGDtytYqx9QDHUHwxumvV6QeAki
p1iJeXyUKZCKCLMEOUrBTdqrd+OXQRhzsiTYxRZFpSFKSh5TJ2qPncU6rAvzIZLloV52E1niNDun
3fnKlCwnA13ilc+j+rG0bGwsftVdcUF313ZiPmyGZki4eukf0PpE2zryCBsg39yAOoa3r/h1Q/Wr
NDTvTFI/SMjTJ6NgxN4PK7KDkx9CpJimHEZttouNE6V1/AMu0PSxba2ufBZDp7M4rrRNt/wyKzAy
VrPnPvpT8jX0iwd0nndGoaI7L7ZRMNfT8fahd11zcVPkr1bnz+jW+uqk2hzoQA/qK3L9ZmcT7RMM
yqKwGO2hW6cJszAGLD8ZMlfnGajjOUKhxCla2htnLPU9P+VoPbX28GjigTq0LBdXNoaVRy1dxPh+
/sYytH9kiNQ/ugX1JgYZ+B+LI2aw4+buxmXHUButmrTIOfpJ+hsR6u+mmOsav0d6TDRbYgZe/vH2
69s/eWVJxoWRbVTVR1c4FYjIly+NFM/81NpvrdUMP40UfIfH2kzyIx2jFkNEjRyqTjICcChe4DOg
ZbIWRwBvB5v1jDFFayhte5MqKC6jbZGGBFfm8GbaKWt3qBnFnxZhzvFv5WRQ8x5vBnM2z1Q6zAv6
4hVKhvugqdl98HOPbels/759nTrBcH3qFVeXi2TtylZf+4nbPsyYUQPIIzvD7AAJj7X1Av+YJrLs
NzfzGClqpiEaxo/5SHCSVwJfwxtWz8PhBi429ZIDdhqLFVyQ8jmEuEWMBcNMoo7DbeRGTGBi8sYK
x2qeIsXszTIebytVHBCc7atUtgmvdvyMbefElTY8puRmLbYDIBep91BjlkQ4MZZ3cYMBC4dKvxux
A7e1jufFi46S3LNTUjibmfS798XiIIYN47qXqawRWymPuGkP60ZVAaHqPSu/uIsjqyYAdRuTBu/T
1Z15G6vHqPzqasN5y2yGwqZS+bU1WdTOsFietIV9UKrot44Ob3v7z4vWTA6Rs1QfcvzsGcmfGCAC
jcyMD0hiw8nvkvYJHtUWph6uTNuotr1XPeiUpEE/pl/eDLGgt+9Rh6p7wotXiUOLzK1ST4X8Nafm
b2us4mdrQZvGto3RtxcHOQ0XQqCalcuI6+zmWXVqM64u+kTUKM02Gt33JIUAUZtjturKAReU7qO6
IZSFPOVdbrWPNhfpYQFTXkyJN6QbspPuAx8TXrqK68Rk7GWtzeQJan8a2x+2SqO70fT4OxNKRNzD
YNK8e2sEBwZb5cLc1scRWSRnmFAm+/Uz8+7sZeqGsxyqB4kglXkDnqaK0CHY4FVQNdlrakTiJGkJ
Vx1g35WQ5pMDDxOxrzzyvSNPZeso3Jdp3h0be0oONWwmUAtDre/CaTpbzO82xC8UKzI+P33+HGSW
mA7Jf4liPFYF8XkKSVGHBRCIBlt6DeqWtkF4rNZuX8BOQ7i3STo1bWZoPQ5E4oARYFBiN93bvb3t
iUlGd4kHfGxCFLXiYPkssvzeV5c+ekx6QnVNX6OIJaoIFSQuXhSZu6q611H4ebWMHnKXdEvRCEm9
B161f1LRgNZTfS8Z8Nshx4EYs8Mylmjjgk4hA60wYw4JM4LY9Wn60MmxeLSKHVn20IEe6VwZ4eqW
uTYrPpU+Hh9wv2wVKR/HLqu3HWkMBydZajZ958e9S4h3eU8rwm0I8SFoj02ikz8mgpYeNAA9UyKV
Cp+cUiMumQV9VFdd4Pj9hygXtVSRf/VTdLEdVBeKwqxVfbk17WgBvAVJDVAQGsQMWOv37JPQGcX6
qbTm5zgS1b6poJergTOsU2qfQD/tJ1ZaBY+ly/6cxFjlsD8cn/HqIkzw35HVMK9KCJaL0SDvQ6N6
S/MYFYWvJWQpUsZkLYHM7UcLEZyvIUy5D98ZgHBKwo8aEoLX53z6AsDH1Jt06kI3XkVBlmqaJi1M
gfrc696DOepaYFphTTxicQaEfg5b48XtGO2OlQh3jUzvU7YGm8R0vhnRe5sYcS5/L9XaZLyXFon1
3PA/EDmix65Ev51qACmeFm5BDuRBCY2gcSDp0JsOpykfrzL7NTrtBetfcT9ln5qeeuxjbPVUlPqH
/tLz3JPviOM/xnRWMh1GyB3xxDbz6QzWGz8yOpPelWwBS+e+FwqSzQRa0E7nT4KL2V834cZomDY7
SSQOihS4CV04YwZaqKxb57XItkPcKIyz1qMx0aBlcA2n3Frq91JwXHZ3Y0zgK/wFF2R0qV/SzDsz
RUeqNzQoSq0L0ubmgHAXswWPs9UqSW80EY1uMGksp2MUderkctTrAGUgPeJemqavFCyeGQnFChQQ
gQ5Wo3H99igJKV01FJOppVV3TPleksK+Tqqet0OPXIqUmq+UPUI/NWKryyLalc+umVvruDM/ogrr
Q9PEDqJ/jlNgc3Mvcc9PhncAxrDGf+Xu9ZltoQmyLYhoMYG5PEf4joswxwpoSe+EEQv6kZG2wSBS
eKPtocDsuoNB9FJqof/kD7BaUh0gSAYpZ3I6H87f5zgjRcFLYa2dmFmTmjJkBFmPL5XBv4b5a2TF
0jgpL0kGWEqAqyGaJiMKkkcYL4KGGiXEl8fl7UThYzqw23eahj1STc7HwPkf9zrIe1/7WUYlCAh3
JkqrKY65hLiDDRGScV9+J8wWgloXFdJKbe1m3gnw28xtYB2xrpPaUzsPFFW6qVU/WVM9KDo4s8rf
QGE9pNKJVpYSUSAWRPXkUY14VhmQ0VKeZc4gtpB5g5GcZmoWoDAajwlWZ5zioflVAQMOTBoqnkkg
331fLe66euWqKl0nbp+dsRGNG8ogq/KRohZ9TbGcw5jr1K9Gt1ndDM1dBqcmmOvCRmNxwQUMHnQA
bmiIx2iqsJfMlNiOFbEXr4hSZba6qA4o7sgUUVYzrXlC5Lrz+bbGIZ6OqjpVcuaIKLM08FKyvpZ5
ROigt8g6oNpVzJ/kuCN61eZspKG+J2cG8klm30HRISagnYy9pQsWlQLhcBuVB6sT7wwFKhBGH9JQ
GYKUHKkosvbchP3VCB8uXUiArj2zaZ2LfS2guZU4I+v+LXOiaF2Mldx6s0B3SZkcUcetlVkKzMHw
PpRgwV43BmejgZd8jPrVFMtpxdAOAxJ0pJvyfV3IgsG3QfKgWSDeZ8cGEd8e1svas9TGaT16ak+y
GIk1BS067XPQehNOQ73lZzAhLNFX8TDUn3jXeW81E8auQY5fXPnbmgpdqbm4g9x45/nj+6AFYCK+
pqSAWNCTtRCTFpDfVS2iLDQe7hzTwpB1vzaQ89hWMQW1422beDTvevGWmxmx6Yt8JPPkLtWpX4HF
rccGT6w3+eEWiOjOZLDw6NbTQ5QSLuxlRhYUDkeCWaYimEPOshHKVZ+eI7tRRN6EiCJG5sKi4Sry
oHlGqZrXXWWRECO5ux2tu8skPUtd2dxjti55sPssMIi1YNfvEQQSxnszFHcGU0DHiZlAsm5IvCY8
pEO0qkWcv4yGu23lTL56btW7JVM7QHfcBwgdDX0kgkLuTMOQ27Hgu64KP6ApkEdGQ86Z6X07cJAm
JsofkTG0t/X60HlxsnEN9Tb5XPB1yfeubwGgEQ7Ks5gECOKSwNNnrhTTOc02nCDd6rsNOWNVQLTe
RD5FdBwhs0ZejV81b8VCdq254IYhyJen0sGmv8E2/IGM6Ij646NMCFepSo3PQODAzhv7HNtVUAwM
yj3nqZsMe4tOCS2mB/Y8jNcme/VYLAcauw3blMFoecO6RWmwTt/QVn/qmtsHSdI9F5P7hCT5FXwJ
2YIDMg2apEBM/ITF7KJCJvJdI6Uw18Kzzf2w9UK197rR3SOI48YUZbVJhf5pMvoKmtYAzeUsZZ3O
NiKys6duCNkUG6D/HF87ozSAW0YdxIYceVGN27kdcbqKBGGOWly9nA4c/ihtWqTGoQkGRbrI5DqF
Lxw8Dow38wUXL2SDetYo3dzyXJA9PfWlGRgaCJbGdbUD7tqG6ZPBOzT1R6ngvTgRtoFycLV1aHGn
FpDvANYB9M1AE2c6v0cbXizW7Yc44r0Ss4GAXmaBLGh1G7Q3kQDqyu/fy2Qx1uF7Gs10OFQheLmZ
svoki+oidXgFvrAGNhD87XOlzRuh5k2hRxcqfcaBNkf7CFev76pkXXDwjTM3IaEntcUAp64VmuNY
8jd0zkLwCex6em+88arXTFeAeGBcKMUDhKf72MsOidABEGpms6HenEJtl5vxImmzz07YH1kSCI60
TO4ANsiVsBNwnaxTtoYz2xfG+Bva2Wff8GbmadwlPEpNw7oc633QkM60pt+TBw1JyWpu05rjJ3IO
aBswCGQwVGTrlUejnsujcEMCPiIOwHb099Fst8BoO+AbaR/AoKQVM0O1SaFFBpne+tuFkKJD1zzY
XfPe8PM5K6u/y0R8F2plBaMpNs8KodAwFYtdvg4io3lH4DYdsPhlq9opeOn1IlppgDJSb3q1wGAG
bo2sUNBehj0HsBwi7Up7mewzUSE2kLmHBh5ve2RczDLDDQE+r3XmfsXK76qcazYrARWx+44cjFed
E18wcpEWO35C27zQHECr2FD2Xghj7YJ4qH5K3eg3rWddKDQAxFZoX89xb/9A2/PTzWJMHZjEQnSr
kihN95cCrb2ySPv2nOnO68e7HlNY7VTPfSN+UY09ZvSeXOxD7nyFch+zGXivecClZW+8aHiVZM6u
ROQiqEDM3S9fZKPKZ1Y8mAhgTzrjQp3WZ4NL2X0nMdRFJ0V/LNKvvkgfp8Y8GeiQwvJSh2IzTDlj
ZZJzUM2gdGc26fyqR/tTDrDB3SitVkZYMa8tH6df2CebdZGrN1JunTUlw3MnaVvEdGdOubGmi58C
YjKIZZ1HZN18mZlv/I4XQK1vPDMC47njHB8Qh0ZjiH8dQuQmdvgk0ykOUCHxRDUOoLEe4AhZkAFD
kybTX7pKMd/XlxcjubevQ1XWhzCsJAyWcIB/lD93bnevFQ8Qt6hsxwVn6Kdii/NQ3IWN/pRn5Wvu
Im3CDHFpM0QesE1nSj/ail5Du6HbJH4AufiVNd2rmxSMf4thufxszpXhKSyz9ixMbQ8d29larrC4
SAZ2KAacul7LzfUgqsMo44gWz/hGE2QsA5d5pbuBO0ooa3IvW6Wz/spYatouwGFKvxV0w03nE72b
KPuTWkdt2/iTddLGGj373v0lxTJpcToboSnz8ynJNji29XXUUpdq7nK/ppeeKvYuHdnBldwuK+WH
nPY5pXnuq/CSFNVXN4d3jgJVoSOAHMVrx/ycz2fBglmjAzwUWEKqhy0mQdwBRRUhYzWrjc4B9lA3
IXnWVzDb/TmPerFr+L0dMTN8tcWpxIqjJ80HsSgQtj15r0u4Q8rOUUIzTtCznyHtKcW5+lHTn648
6TDFYLmMyhHAFMm4Q+DjA0wJEEQfT5xq5NCUV9bMLtmcjoUMtbfQyrauJanBQi05CGd8s8fhiFYc
SlcVLwIvRsCN1T1OJrQ3zYB0jvMvWXVsyk9yeOEuR/5beVvIjJnbfXYyeXGUDesIaB8Dhey1keO4
m83XEv7evR5PObVqyyUp+Z7ksYrpclSydVGBcEr0r3FD+xoO0z3T7GQ3xz/tlnlq32bZEvO6Iv7j
1S0beiKA4QF7fR4yUzYny7GCgmQqb9g4STd+6ikGREYgK3B2TlC28RMpdJxYdTqs+H57T66b/5ao
reYmn3+keXhENQmneTx6FfpP3ia9c0+oDX+oyWIc3D51uSCEz8i2ADu0qz3jIZU9Zbg9hY/SJEEG
GwFZWSwAfAlWMGtXLW/pehqK8RArtbONjvZ/cT1EVVVstRqmH/p9OkGsbKhH0qARPFiWaxdgzeKD
7xRM/YzxMrj6welf3KrCgpXNAo8SaYJd5DNZ8CiWhi7oAKnjVu3SbcNIxeuRCrAyBqE4ECpY/1z2
jKH9w4rqZG/awPOnSCJTA/roqnAFI3opE80A3c53F/vVvpi0F7N0L3k/REe0EUQelbQIZW7dt9rZ
6vtD0+vbaCAJHkJPIFswSqG3LYtyhSKfts+l9Sjc6Dnswx+5i/sUtNd3xFiG9GFOwm5ctRonC1rU
s248FIP4UQGvWdNQqLXsMBOAlqUASKnUGZ/Bi9pOBjxHDyQNoBOyVHgQhvlxqhg+U8e+Oy61P58x
ZEwoxwWISIxeKxQ9P2zJ3NI5G4mN65awm1VnMcXCPeU1mKnGaRSMJMat2Xlvmd79ysHOZh4e7FrK
nWR0tFaeKXdjUl/LPA1U0gE6DFOxRm9XrtSYHYchfXbAXlKTAg4HcNjoItx27Ou2A1TkpX8ipSHe
miZhz4AhmCeNJtrSsqQc8VCnt6hUTIugeZSt7DztvtpUfl6uRIcPIKoRE/WZNd5Hdcl0DHV7Zk4Y
Tz1mMiWHroLle7JkeqlKMn30yV0rd7BWStVNwLJ3lTFaRbUKvRXi7xgO68gdoCGBSwU1GpMk5Ia+
sa8YSTCW6FMGswt6M8WS7UOfaQ3zCQEEJmyNTSVK/2efZiwQApbYPLUb32bJZ3Qx/q0qvYPVS2Yp
6hHeX3s96NIN+DLzQOeYh/KsdshzRZBJJo2YDdW1LuUuUuEjaB2+SQQ6QyBC2sG42jeS+U3bFhJB
EDM/Q5LbTTvyKDX3wzG7b44GF0JLTNgCIy1E8caPnLnyGmh9BivgiHWuPCtovonJKEl/nlzSQzRG
Ac5kk2KUY+GdhxO22fB+xOYNsPfEIBT8vT2HoB4YY2arJAznQ/Jp1rmxq0X17QzkR/eaHm4aFT30
HIm4sIFmuLm96rqldXH0u9ijemUjCiCLhbGTJZybBCdo8x7XwXdkcQvrCSO40IBwn3I6JbRiKu6c
PUgCRefKy4+WcwFM1D1dB7uU8Dqa4Se0PVTOFWO00kESkEfztIvk+JHq5aYnjnXliaY75HN2lBO5
Yw6Pw0H16lDNtnkgpzYkNTlbVZOzc92IImWC4RqbPyEJ8KLpLF+c0Fgz8UO0HuCXAQDEZzJ1v1DA
DcwlfMHYt3+JeTOEQZXnmpN5Br50inF7iY+czfRrXDTXRiKSHg3d3qUMLjdNqvygtwbUK7qzy1TC
itDloMlc8xJVxlIbvwsLgNRwDTscwhMzrpXq2mcqfpuL2hn4aTjtmrwm/a62XYsFk+IPKzXMQ0By
hJI7az6Rj0gMY+GjE4q/KzZL0vQZGVgaQMjOfiqJ13KxmN/+X0E0pWyI8Vm3b1qT04nZeAdwVK21
oegOgoCNnV/mT2SQPWTIxCmZ2I6yZdmMyIk3ht9pWzhbjOS9wmMpRqbiGtMrU3NkOS3xDPRBOGm7
MMkOsnijgiqP/TgcClvHMM8SlZc33c6jdlc1809RDSM5v4vWdsUSZxUVdvEjk+yBM/NCR98M/hng
3qvhRL9iAFNTDMAldJAfJNx7Qd8ayZYtdrjyYw/BWm3zRKIBV/YXLXcgDSb4jEIq7aFxfqSR4aAb
ROXR9bO4V1G+w6m+m/Qk3Pot3FzfeYqJIlk7bo1XBPGZ35Vyr/fc5BNyELLfn7swzDeeXw2bycNI
R4eKtjhvv+q8YZTWgDiO2Cr6TKT5z38Y2Ps3xkKE7r1Bw3SJCAJrBAROA4Pnc42F72zW/l2Wt22Q
98BjeJo4TH4OeXn1lA1he1j8Q3gRVkBgqMHNfOML3pRMxqg1EDXvRNycke9pp9H70cgmOpkZLp04
jLCfNf19PqLj8J3fhSwXfIj8GflPcbVEsHCNHoD36f/B1Jktx4m0XfeKiAASEjiteVZJ1ugTwvLA
PCSQTFf/L6rji/c/qbC63S3ZVWQ+w95rw6Mu3ueGz2UCfB19RtzfIII9xw0TjtbU5mdqF++Gax8g
gmGJ6Nj41nfsJMzISbtdUS3/yUrgavKjNZCkQEkRwHhOdj2fzcxNL8TlRbH+BiFKIReiU0yIMYe5
nfwpJrTJTbqKpKxpzPsz988lJ9YcBAZnddI2a3dy/jWxDx47n6MtW4+1Cmo8lUl/K10QUqrKgecO
JG3C4CDuAE/ZaFiHAGJXrYfm6JQjq0wUAMJ9guJh/EJ+nq/8iHoqK9zoeQS77nPcsyA2T1mT9Ke4
wbsmxnGrO+8MKORUaGtV9TbCCKf9kCWz47nqSG3obojgdnVRQf3UuOp8giiZSRNcAze5xaFD02s6
fcxEyyyfLSQ6K0uWciUkdMy6IhoOjNsuy8FGOnFw7TyOcmFE8yYpilXbetgYSiM5ltiOWDGeOxIP
hEt7VdvxuKngk8jZ+Jenyd2aYtw7SNhM1R4gMyowt4pnY863jM/EqhuRtcOmV1D9oFgPM2aBwEcR
V0W7rjnX2fiT48qHb2o/wzjnHshgKebErZAX4NvXts1uWd7xo3Y77aaHwU1A0knKAGBFagVfnEuH
mrbt8ngNI/OSFva4MKfDTfs2pRL8bv49WVG7ktq9CiZ5G2ROqKWYEa/7ZSprZC2Udmj/nt8dY3d6
MysQCqzmMqLgUwNbeehv2xLJYZ4a36WVkh8SSzaxtHSxCqgKJh8nFasLCMMbK4fY7Ybjc2x0d/bG
9t5W6S9YDk8BYydGNBHTWru62JrAGEdfW50lG2EqxCc5k1Npfo9jep8qkpEGOj6ExbSDpqgJ2JmS
TWjq6+xQh0ZBczMN82ym+uTFDuurwC7A/IU3lFIvIo72VSYpu+T8qXmjq9g0V8Gnt/SypAPA3Fw5
MK2vpeyXnCjiE6ylVe3a7L3r5pvKoS5VzKTsoXkz5hMc73eOiXblN/a2Y4V4Ktsko0zSznY0Oaxg
0wFOuToQZvKRtW0LalGV07Wz6q/EEJeE6BM8OcPr3KflyVHNWQNuPMrM+6OcFD2cRaFbMCtfkcoC
O0KQBx5E+kPaE52q4v4l9SNeV82IJC9EXxOJ/ogjBN96RhZ7TIAB0ko0sQZ+N/eSeyFuEmjwKFL0
AWb5AZozZxKyrQP9Lyj+gLynUbTbAUQRu8qiWbElUSsnqe6umR8Isv1FcTavBlkHbEkKxEYUXatI
cQ9Ys4nTysH8Fxs7wzGhG5WQQrRj/81lQnBYg76wCb4GtWjPlskpym+yZOmeNKK8Eh0Ml1HJRrrQ
3FOecW+ktZcjMkjCO6gbuceQEJwEYyTGjca5dZqPCOIwPwheLajix2mWjE/QwSTulCMFCo9JNGxK
TCb0F9RnRdDFaC3dg4iJNESqiL32N5xq8izseg9n+cxwJ6QT4EbDU7o48aoni7FnmJACoysXhwnD
gTNUgHfe/JLplwm4uHdeBleSoA0blCk5HECkD7QfGD84eXGRkgwzgn5lORpuWIav01EBeRkIlUmd
4lwMV1cjB5Dz3yKxrpzH2IEQZ/IM/Mxa76NzMc/5kTjGmt6ys9Jt1CpF1V5QAcY/fAejuV+Xv33o
UkntOJu+ZemkJoRImbgpI33uuxmL4JCwdnSYQubGnJHUAzXB+Ie7Xt6ZyAL/3hesS3ODQrpjImwR
KrMq1jOurJtvFkAvMeY2BTdHF3cFwGzwFBPOfHtED2WHPQ+8Z19Sd0g3HZm/dHDA3P1fs87/soJJ
V0A5NQqSfIPY/kQf5ayrQXhrMyr/qEa+wi5ghyz4ALL03MfxL7gnAQ8QbKk59zuOoUgfUgm1guQS
MRf1E2PwfnLVvsnJ2whEiNA1G7vtXy3snVdi7+mkxbbC1w6YRoAfNlNEdj8MIwA6c9UEJYAJHldH
EVZsMlKTIRGgEVrAAbtO5/EzO0n7JqOh2Xoxp7diu24M4XNqW6itluLU8b8bMRIVRbsaoKDeeno+
VGZzzub8H1l33q4FOzJ35zbGJ1cjmUbi8gdmOOCZ/ovCDInSMGx6pyypIFumaep5TNNvaKwY49j/
EWdhgmBsFJuX4GYn9K3Iftj7LJl3wZikTP7rj4wxoxkSOgFczmDCobdaBNO67Bw0CnZVHJz+Awp+
uEWvjbOd9GiVBOUhF9V5TChLCxZInWf2mzACL1lo+5JJCEemp7d110yrSquvKWAdVU+A60XQXQwE
/63B3NMQFD69fFcsyVmRfWbxP7sbo8MwcKX38ffUztWagBJ3I7zwNw+iuw+TgAFh3hh4KQl9Mabs
n6o9YxNXck8Sw1PlGxtkt2eIPMVudPULVwYHXba8XY61kbX4PXkQBWhs6HlRoI9Q+OYaMPKye9bz
W9HFBK+pAYZwHH9ODsGEddNRlVlbtvTPnR3/1bFxnvGwoETx/hGe4DZ8EHSnERhjvceiQTs/cjkQ
xwVB1lmGyGb52ymfm/fC+YuY6a0ZTIL6mHGMJRQYz49+sdIbghgdbap/Tl1AqTrmSO0VWRKygRbT
wyXGcBqu4gB+fiokmtrszAiKpEKfh6ZxfwUxpSZ2pEM6SULdjORaLAPxrkyt3dDBLu+88V8G4Z8Z
Svbp55E87LyZH9gdm4BGyV9Vgfr2HfOrBde1L8VIeVEHpH4hWauk/M5YHgEJJGxcoROA2r4DSTch
ASEHuy+tX3rsnkKkiFbjNUdcev2WMVDNFCx+D2EvWSifNgbPZxuyftHT+K571mj4IdrtCxLnT3Ip
glXuetlOjWj3vJGx62Q6J2bxyS1JjRd7TDYuDzS5STr8eOzDW2P6YXXjz1yTbWClXr41dfOX7f87
f2v5pkN/s5YU0Pw7yHSuWYXYGgprvR7fCWF6ClIL8nTm7cqA8V1Zu8dKEJxRsVQj3dHM97OkoWXF
W284dk9GxJKLutWmmKlYB5BXVMx9fLSz9L3M+ETEQd1vEt/RK5PKZN/y81Acxut8kp9BbhAvxOlX
9eZr2VR/ei5wgof8Z1j04UYHw/ty1K6mqy+Ax7S9y63Ibocwtg/bqeOt5Xd3SMutX73YHfM1XZRf
RgXVP+z1n7mh6ZrtvNqD43CulapgJ3sGjBEHAI/QXKwzEd0V8Wu9vqV+9E9GzTfTwpdBLyDeRVvc
iDlcGYUwDupqinQZDYfZZnLlyMI3hRCDLCnrSBzsKuebFAbAv9zcXvvMRkuvCz28JP7eJbT94vuS
7I0RGBF1d5iV8SocyjfPA4nVuuQ+dRBSmuRM/CCZ7lnMo2Lm0DmhWxofRVn+8DEhM3We6XugyIpQ
ndN5QiMDYMvjT0BwTAN2hIDjaBFb5jH9U3doouwcAPs1a2Ef7FoNyMroKdtAQQcDzY+U4G5OSGtY
P59M/u5nzPSmHKMd4Hmm7BYzX6HUW9uIb1RgHK1xwN3flOxfC7ZGkl1EGHCuJSmc74n86MogO2Zs
K2NdJOrSo5br+kQfjWBYVkSsYBoLLmMWrwPIjMDJEOWkid5HlP8L5+klLokimEN6iEp69xLtvePY
6cYBg8lJqd4YwDMznXmse/mtOkU/MTbI8nDj4hSgykhTIJ7pCz6il2RJNBBmwxRxfg1tse1rN+KC
ZXqCmew6sENe9SH1BZyl4EllBAfMMeFk43xL6vS9yrbsRxd2Uks4iu+fG98+meADVhKfArUKl6v0
1bno0g0wNxCAGHkXn1uybvVcb2wvb85ViTxWG/1TjawfdheGegfwlaJ6cs3p1eZ9Mb0RMe+orHUV
ldFt0UNXMI0FkI+n2TcoYrgHCXRwphhBP9d26xA0RLrNSoIZOQcAOSwxy/3gA04YJ2TxPVUoV3tu
oruG6L7GF/lTRRqQjFEy9s4qd214yAFSSx995kwn6ZpXB9tuNbG7V0GxGdL4WwrkLfXSWDV2d+8s
mi6f9SR5FTYIm5atVVdfPDF+2d44HDTmrD4CIlm66lOFxU3mQbSddUndvKPY8ybrWju93vnw/KGi
Wtt0yknvRXeMSaX5WS/KfjS+ax1DepVuS8wjVPPY15uc4FqbBMHTXL47ohx2fcpfNFaDu2xkv8+8
vt2I8k+Luwf7UvHm+vOPdsCobvt849mEIkgTh6DRO5I7eaCDfu0c+8c8N5iHMwqdqus+ugnybdI8
JQo/B1fCNhys9xi6XK8UazvTAHFg1Ecl2S/1fbTxYu/ds4t/sTN/MSOP1xiVb3k1PPmgBzkpih0W
onDt84EkuIY3QaF8h9i1Dina1ibYhlQ10Db1h+u5/RVVRLCeO+YevtevATMcqoLkEqBjA8qoluiK
NnmBx8N74E1bPzepU/GI+pQQq8nRG8lJv6qpDijJxg8qKQxjXGR1xG3am4i3CVSM9+U4IZO0/rF4
45hKSAZunQ8CWYiCEkBqsuHFShh2Mi4qL4UIDkNwMxp2XFJjkjS/47x8lpkTMWdmytirbNVMwDEN
VobbsCLcvMmND4m7aUfgzHcQU14LP73GvjqqSjgA8of54I6s/mcnXo1cxoyQgmLtEc+zdp3rECKz
7xqNSLCAVBdIKg3JB6imivVSuDctrap2ecD6itRk8J8WkywcnB1SIsrVuT6UCAkiA25OisZkjQzm
t+j8W6r5SEtnmTKeGS3GKySWCNGQnm48RaFctZHcw+xi7JNitEIUygyCmL7cGJBAiIyZ+9wGi/j4
zvYmgT+T2WtwtrvAsAmfAxaRhvr3iPFyVxr1tyh6Lvl/5IM/kq7jdQNzA8dnYsBmjyH6lZROS/lc
GPRKxsgmQ6fJya8D9mD5xNzX+Y2NxQAUMV4n+vcDev03FjcslrwtqCHEiTkZD+0t7lyqQLiepB9h
Tsmfszl5nsrUOYk6/dEbtzEYXzw9VXRAyTnOpmIDbWVPz0CcXJV8gj3zjyPxwkWTwQAiHVw1sblD
b+GdzSoN95PTGgAFOBYM8ZHZcbmn3NzXZbfFYHiZ2CnnLS1v7d5yhI2ws+K3XmaA8kJmMu67iyts
n+ec1wGZhT6Yfpxz4xNANXTT/E3BZCVamcdRzpsmRFgJXf+QRFa/cbAprhyiaBfoy0sRg/X3Uqxs
sfczzcXByYqJQRByr8mfr+NAPIwex2+v3ocS3EiUR6eBYfry2X9xkih5ZhLE8+cfyxFaqd7nXtrs
woCBjU7fxzlpt/6wSm2HgFftX8SIuIow6GPfI7NhabmN415f/KLdG6Re7gFRAekHzOO3yULrz6Mf
pCjR3E8wCEm3YNTP8D0uTlP1lsya0Asp4bbG6jIhArQ0iXEGuAMM2091CAHHAVjkdOYZfQ84Y5mS
qCmzbdISdFHNjGNHomNjpzzwe2giU9LQK08wp1nUxSROOrvc4rJPff+qqNYXWQwMrWUtUPf6OSN0
r2SZumxLIU1xBpCcgVFCtOtkwouDuGJhelhipXX4s0T/syaX7AvTS4BofAz+eW4h3jvWayIFxztM
7p74Ngih83QF1XkvTIfpTkOGIY/h06jd1ShIVgQBZO4CL/pR5Jk8ioUAV4lfWeIzbrBMYwdfmuQx
nRzJUZDbVG3tsas2+wabwXYowVL4C+TToMfIzB2J1SejS+75TMJs5aXLvpI3DD4x6b1sXG9V/csc
3D/gRZbkoXlnhE5+5mdCW+na5UEywafJx5DiMwgYzUNr1/0Z5cm+DMrfCov1cWzEFojNY4L5G+fE
S0eFByVDMLajwHYN/av2NnO/7NYbr0XWPFrbPjDQDo8UyPCNwW4Wr+zR8Okvu0w1Nd9NUSEGBblC
GUV1Iop8S+xnvbamb9+m6UrwRq0UqgS2CdMXOShEzOcN2d94NMIlN4Wb+eByacNaYkTLEHwLzb1Z
pzN7xpRII3JdkvBcUGniI0cCHAPns2D1gA/t1ogJBXgZawdwICLJvUY6aDnmjqj1HZgywklJrNrO
bQ4wfZLZuvL4ZoKSykZvapvVL76bE6XUJSQXhdF4MIMWh8400C3y3VYgnK54W/IaTaOd2X8MAuMB
Mp1KDh0+a/PeFPeKaR/zJZ1s0FAM8JLjN93If3Gm7ggwzDFFJG/0zW2OsbxzKhgDAtNgPKuBHiIh
vcRxtnHLWkPGmclep7uarf1V93x4TH7bnOqLFerLZNjNU26QymtJSrGsaz6tyhdbEomvjJQ9dFN6
4k5H2Ti+WtR6pKxSvxm+erFZN+xDx0N5kTmvuPP+psKJjw6+KXphez/ZDNcZpuI+HAb/Kc3EOWD8
f8Dx8GUgHUNO5NvpjaxWBJKTpbbArbNbZLGyJZ/0bhmwPw9GibWlWVyjoLrkKpBMVbK2IahZctUs
3Hq3r3hfg6x8Hnq8Il1vfvc0mgyP4hNqkxpES4iAF17XEPqEfEzZc+V015BMGaLRurbmgple4XkZ
bPeZj7CqPXHFqoMRGnhK0AlNVncmMqk6BaBcTZJG5hKHXhdENKyFuy279G+RecnRDeZx6SiJe3OR
F5DX+ULX0yALGMo1rvnkp8pA386DMz5JzOm3rBM/HdbiZX7hs0yUR9b8RhcYHQHGXR5cHnYY37Uc
sdQslJ7e7deTawfnKqtB4iVBtOuZbIcsVkjfGi5qHBBNujXSrIYxTozgdssEBIUivPhtPxvlqQNc
Z6PkjPIDkvhgxxaDYHWyf29ieXn8qrfM6NT04fV//xzgXrHHiJ8fAJVncftDSSw+Mwr+tUb4YiHC
eXFGlESZOe7/o4p1NgFpPQvCmMTNY9418V4FVA+o0LGowjHYFJat7wgKfayv/D6cR2xcsvRXG7j2
lpLfIkg7RsC28OwZMoUHMuCm0+iPR0AWG57n4hvVP2cdArjMKOXrBAL2GIql/24999Uug59Nkiz1
jz2/i5yFgWllyc0p6xmYankgmqp7SQZPvkGBekj5WG8mzwKWxOM/qWDvX4YpIMLcbqYXmAZ7G2TQ
yXNRIZKWLd7+vy+59m6G8t4bbffPRXMkz7J8cZcXBB3VEbHPt4lQQkzaucG3q85iGvZ9NCJTs4Iz
WKropovOI2NIQHIYw12JCvMcloFzzGzztchmIVdx4Z+GuESLT6bvNejIklOWeyZ4Bpi54/AXO3Lu
Jrnnnf/3MvaZfyYME1GXlwAoizgphO90R0x5zkuZaXmzPHkAa7XkRTTDIZFl/lbjbs/CUbyMA+BG
gCo3JxsE8Zh5fJN2/64m3nhpauvQdMYIx86oifn8yKZ5fGknMmOcYiQ+1E69q2FXWHoxc7S9/1K7
RVhT6Yd/QJ7tfScvTg54mWMGDHblKZ9oMOl1Wwme8+AuUiYP3ci2ozo5kNuuvuqUi9Bvig8MZqeq
D9x9htFjU4B9+kowi68qMi9w1ZJwPwVWgL6uZXeVQMcX/u8H6mSJBsDm+wYxCqMqkAIPIzGj/ylA
cpnZbnkgYjs96I7UwsdLx4fov189vrRYAZCJXB+A7uqDMQQBUiiUyEHRvwVTHF39gG2Xi/Rho53W
Rb5nZjusESZiGjm826pJ0ERrdZRwZmNd63MhXHX934sX8qEu1fLnLY+WLyw0Iv/3Ei3y1CEwrw26
4WP5sMijjAV4OUAzkCTNQbNjp+SEecuKt+suaJa2GmnJLUv08setzzJi5bgyK4xEZKwkG6RReXyR
RXvAkh4dHKHck0ESrb99/LInv7PAT7tuYSzyrFcEAEQ2F4QLQ6St2+cpR35HLH1xGpYMQEOG31CE
6r0FgvfsDzMZf8anXUNO2Ab9EL5xsRsrnuXumYYNHUu6wIKQVNUXdzpPYVmSQcpw1hxt+KFumT2B
ARXrmZ2DxW3z2CSopDsVuJV3Zl5fENbrv7Zwr17hyOfKnD8re6rXjHTMF5/zbcFobotxNva2e3uA
4PnDgad3x4HgBGtTpM6HlWkTz2qOXcLQ6I4Vk1MSk3+NECjPLrZxlgsTq8LQ3vVEQB17LASUDSCq
gQRXi4vlCJ8Gud1oOU91XfoHCM9knmDrW3tlgf5u+Xt4vEQmEhytxl3rmJQfjNbPvS2vKOoBLy4e
8ChcsuMS7HmWNbfrHL/KLuu+/jssSKaESpJxwaf5OxsY5gQLrEehKNiYc92vH++8Obca6ngieQsF
An+sROrM7qppD3ZjvWc4k1h+ieLOotGBmBnWVERSbbJR4BEnEzg10njrj/F4NvHdrIdl4tqynkVq
EpzR+oZny8b1OqclwcC2iUU40y8IyAEtKzd6QTF3HIEbHoxgLq5VbFjrwPCSs4GqYtBesoqaPXBe
2VjN838vQ1U/JV6FfLgckACo+8AM5J42M+FaC1e2necvWUtx6Fzw0TalH5My716ARUaeo0nKCOf6
QvpMxUk2HtNa5O+8UfEpInlrhyegOOTKOg1CmO8bp+jgyiYE8/kV0Zpj1Sjkis5XVg8MCCW5KnAg
XhsZ9W+116QbOVNXdo74sJIGryBXqgNBfw9SoPphuayN2CwknaHfvYxxL9xoNC958SlGQYQ4vLkj
mMz3RMwgICb7R2MNyS3nQxTBe/mec+eeMq49RhbbHT8bsg+HGmtrTG25QyYHIXzOz2L2cxpRkKMa
wg5Kc770la8IIe8OzijWFbCV4wDQHLP+cmpXeGR0SfpnOAE79jz3XimHmfDQEh9RKRisKMGBQObz
DRMJP4s2/8BdmrfYEBC60CJsWJkXlyau0SV5IAYfDKEs96M7Yz0cpQy69jNJoq9NMsr1I0igIJbm
ogxg9U3iUSoV49kBwLXlcWSplXbTLfPfMS8O19J0jTWZze2GIBvrwlPYBvF7Z1bGlUK0fxWGpqmu
n3sYjlsGRtQmMnYx9UxDdhh1a60fH3srnzXLte6Xa3TuDyf9M2iKX5fBdI3oAroPXjkbISTnRIxN
rkhpdKv0qhbAAz5U+/zf4ZOBX9ALrojB4StDV0aJ4dCixomrJ8dCdV4JgjWiavopkXzYIsi3BOQS
2gk0nJW/lQAolXnIb9EW+5jhGBeZeS+N7o+VI8uqI2FdmqQyqRgb94dN6HyM8xphVv1lOlhXPeXi
9ghGYINLDvdMYMnWQGGD0h+jgWt1/7xaoMXiT3mdTHJMNMSIQ1OIl97GdtQ2JX6hqg/P8SCOicwf
NmQGeT0wE+mb0GEqlzK+hApdyoS0Oqz/FRqTFRYy+7+cgdDvX4Q54INXxXwO5SRgnPpEglie2HJg
hxiICHLsY21cYjGVy+HAGNRsp8tIduMCDkYy0da/W5tLPqIJeJxQmrNwRwX8zyafchOnPriS2cNr
0Pnh0YpLY43jaKYoHjBATC1G7Dj5iiBc/KgiBtgUf97Roz9Zmz1xD48Xg2QMVsKc0OlLjyjpySeR
qHU4+oxA5DjFyVyy8tw8jTkT8hoU2BgDrrAYCT4O/ymes7Xb8hz4OVKLB9398TLaxJL3QVEyhIGp
uQE0zJ6+Mdx97AyfaDgwhzUxZ0jgQkeKO7TMvm2dYlaJ20mO82VYXqDitqeOUacbQmegj/amU7qM
9DKR3iSzO2lQE0Vshp646NvVaMrmVKfFZw5K7oq7pDyVaH1WrZAmDylhyNJTPZcsCgoXt98+b9v5
NlVLGb3ENw7EJ1SR5fzX+7SAvt5K4BeLqfEduIF77S3ZPpfzoZFUf48jZ4zbk6s7aNlW/hROxGy6
YmAwGDfjzVwozj5H0b57MKnRvZqrZXrMOIxVTFhkGwjM00FH9UWhB3hBAm6sa37XPoJICYy5lPtS
SVCxFB9tn3aXYJQDvVj+o+Dg2WBoGt4paNQuh07NdErC0umnC2YXY1+HrbvDAOK99D4HxJwtPb2b
0GzKJX/cTvZ2Ljdd2MM77uOXMqR+aHEXV6m3nlXSXNoGDLxY6BfG4ycfk+HnuJyAyHfvs2tTY040
OKAjYkA7S4lnIA9WKSa3sqnHjbk8MhZGjkO+fCnyPt5PRqLWSE3CM79QaNYzAM9lCvYCVbPltpqK
r4Jd1oZoNzuGgolpI9OI5r2sEX3jfM4urD3JAFDlB5GY036MfQJXC5le+D/S/qrauZleHm4ekdFs
1d99nHIH3II5rT8YHH9COV+Hc3RNIXgFMr/0w9cwa+/JrZhfmEwqI4x6T49nzrNr4qe8zruGg1Oe
YtN+a1L7NBij+TEgqNp12vmBibZ5cphU21KC+aIqXT3SOmVe5BulqkXFi1ekQIFsET5DzjgMpyAn
3MpUPKlLWk6CleXy+FUbkyD+vXiBZhklT7i+5N2iLL3LDFWfKs9jHlrIfP7vHyOPA8wEdi0fCZDN
RnebEud50nlPtqdwq81kGnszkeImOxZjdArikPaBuFut2k00Z1emaPtWpfUlXdCGWBDI4Wz0wfEa
Sh7YFpuybzIoiFF2NdAIcpxtiNaQr2bV+2dMP3KdMMf+mnpvw11HfF4pn32m0nvdYRZoZF2zr0zC
C3Bbdbbnpr/7aVUcfWr5ldVH/f3xoixxjcziLyHXz07hsfMmZSggu/KR591PLRwqF6VNMNXnRHbn
KnXLcwMO/NmVw+5xGQyzgtf8+KzqyvmEbfZETqBzs7ose1Wux5sR2cBeodPs4X9mRxG47mYEAIWu
mcChptFrvx7cs63JBEUjrLYz3qdzVVuszIOW4g96HnJJu3wBkWx8Mf1kZ+ESREpuAgnDBWYq1aSL
k6qJbo8XKazo1kXOdGqyhjwa1qpV3UB3Scn1WSWC3K7CTo1nnjxqiSx8CSwkepZG60vGg2JhiGc6
Vda8WTKSt0afZC/Cec0BxqHwltyHQ3bp2JLu7cpnmFKrjBI6c6yztlj5pBZ3dcPQaUrjKtzFkyF3
Hof2Kl4+03hgATeAwNhKyo4maoi1Tsb8Mi4vUudfHAojV06SnWuvUrugnjF3o8N4nagatKtZkY5+
u6sHHRyw3TzL1iJO1qYDdJBen1q8p6tk+U5iEeEpT/0sAc2dXaFjElU7JJI2GcF93wOyQTy1RzKE
Mtf08LEzatp5IICQvor8Pkjn1ke5u3Vj2PRN2Ob3wJK3Bwgq60e9S3pzOica0VaVON6+y9gJSMKm
96Ip35VWQ3R03ZoU1LEnNKPLSSzxCJ/sg3lYG/ROq1p3/a5mclpWdnErCGuDls8wf0HDIB2yr2Hi
PjPiaX+ImVlGkuZ/KX2Hrwxv0mDkOUA8eNkLTcmwJnovO1cnC+B/Oonm0sWKnIuAvRX73flYhijN
isaKN9bkq7vTmt7exJ95amQM7GKKBJN3Qk3SsngqQ9ffGKkNsKvx/dXjR9cMtBlT5vHm8SUGG060
MmbO2yGtQICUbdySxlBLbE38TFc8x4zb7WBTDa5zziyvwj8tkMJKA+10SDZD5oXixrEL+kEBW+yX
dK50NNp730EUExFOj7oL3oVDWdHR7W2smch3cpsydo12Iy+Ua/LiijA5jnHxQ6rqkIVBcp9LK3ol
b5sLqE2NvZUjGaysuTmbcad2ceyyj/flRpt28omKFDAFAs3bNBq/Utka24Lg7fvgwc5eeGHGku1l
yYEBxDN5feZZejPhhbG8InVf5qnLnzLBdOJyp2wMC2HIrEX7+qArqfw4BKNzg5TkXNCCwZnwnOjq
2Am7/YBtMarUTk13R2biKfO/QtegemmGtWcb8pAn+mZZBROrju+BgZClC90LIxUhTlN7rotUgo40
NSaLZ1P3bEGXqRZdy4qJiXGzdPcjqMOMA9P9bOU0H90Y1zH/R6Dt4khfG27+a7TsslnPDApwvwTR
vvHJVGX8UgwHi73lebR9HK6c0wyTwTWK+ec0g9V4YKC0HdxrYUbnInTjk8wp1aNWHu0o/6t0v4nc
FJ003NN26+ZZz8K2Cp7sMEmvQWIC4KD1beweMIMzH9oAVQ7C+Goz0LqcHtw2KbwvNTdsCnFjb1vl
dxeIo++kPMgbGQy0oK18IvCvPCl4IiIa9oIcjCcegAHE0CMeoY2Kk2olI0cl/7R2BW4hG+If07fG
zrHLS36nYWqi2aTeej13TA2Hc+os410JZmQwnyL2oNY7cWHRHUhS8rEWzJvPqrHznY3oYFekoLMe
VuRyKmMybeQ6L3950D06C23lurUS/+l/XxbK6U8OaKb/yGeZ2Qf7mjUuTp6c+EC5LnVXv1k22lsg
69NWA2nhDXXatWN2/t4OuHzbDFlytRQUfaYiUAQprtekfjOj+WTEKaqw/MeiWL1h8E/uj5dsoiCQ
WS0ISW2MN8RBq8Lk4+3F3wBbWcFG7V87w5vYG5l7sKqRMZuzj4eI+RGMKygC2P42YYk3UxqB2lZG
T4Cgrhm4z5PuT+FfNVT9qVFd98mGmmfV//RajKd1HhY/Ar++EKVIH96U8y7MAgflt2oOrtk3JF9u
Rs9a+pTJ/KpMwfsVJC8+QS6T1/avWdaT7WIAs1NIAvzYbU/aVxH3jjtdabuiXeSAhwulDk+IwjHj
eFANhdF8NpHujyH6qqeE5ni9pFzuitGZz1kS/mNShWY8CCCtcWhyGKM/I8nWRzuky5sxntzBVGBZ
oAMbRs5uiGqYVEjySx0DpkdhyV+lp+YXNxE3MKtEg6Hst6Di/vdVjkFWWDnRbdAJPufyhRGq91W6
JsPUMR92Ymy9L81sCPak+8Y8DZuq8wEGr99Wkyd+/D/Kzmy5cSXLsr/SVs+NbAAOwIGyqnzgTIoS
NQ/xApNCEubJ4Ri/vhd0qyvzZllnV5uF0YIaKZJwP37O3msXKVRDg/H5FRQDMLDMPLskfxPG1BwV
Jp5NyfpeQvl5MPBBbX7+l6QMCn/+N9Dyw587bB2NTDl1E/vu58ZJFIpBiYpp+VA3+vnNMpdVns+Q
stFXFIvFvS5m8zZhx+5SCPprdnCqZTUBHOhNdGLLzRwAGKAXrdfUFHeDV5g7J2P+D8euQqKDJd9H
M3BGYiQJ/QHR4A1xcCzi2cJJw4lAD4L5rzFck5t1JjOcUZRNOTR2Rw6n6ZWzVBPNwLEnUNmjB/Ho
DQbJCz5jg2IAREVi5fo6m6i+B+bzB4JMm53boGAXUFKwQsivBovNbU8pXUeftB6Tu58bxrbOIV4e
kCxFcGt+jxLLZ2JE/Z0r8CTGdOzvUC1zulyqsmyEr1KRT5NGafE7QwtLj73NLg1mgg3n2t9I3+rH
3ui2qOVghOdhAD2MlBi8jbcuyjOZ94TOZRVpKsHX2BblWcioftk4HcUUglX/3tM8ifUI0qFaLhKi
w+44XkUffU89puBAoU9o99Kti6cmZXKP4sBCRp0gKgRXYc56O44GpoVW+hZ9RgcCzOzyPo3AF+gJ
+UfegxvsUQ5uIa+655GglzSTzWuGu20t4i+FmvlKUSG4RAOWJv7fnzq4r9obaMgcAIwucBBv1R4b
JQcu03/HtoxsV6I6pfcWbvvRTK+aMUhR00uExgOrdF8XV9QcV4yEdjBig2O8dMusOa4OPxtHmyBx
Cam8t7lRnYhfnV4ds9TrtggYd1BcZAak5nY2J/Z+dHqzEyA8x1h+woJF9pT+MomOWg1joB5d1JKQ
TYor2yoMkOlbr4mGVU4y02laUrYk5qRtqltr93O3t0sYasp6AMMFD9Fnmu7Go//R1P0lEX31PJBU
sm8NHxm20ulj7E/vorXcmzZzixX+M+emmHA3lWhqDtWMZG/Tka60zSbzmlkwzpClL9pUbXu3gGQ4
N/Ixw43au9H28hNsIsBkieRLIm0cCJleFYXREfg1ToAF6YUWuXbfzXT6oD5t7jWq5mBuLyx39QGA
Z4GUuG4vrWSBMeak3hc2vXEaUTiWk1Q8OeQYbYEh40Kc6DwPs/+cGuK6m73idws1K3LsHUgg8566
3bpHTIHM30R57QRMFCSMgTtVLTLIJsjerarb9w1FoymYPvgqm8+9IzEdLU9rIcer3gcyJJDQIYft
7F0tmg9sITgDq+jI0uOfYsa8hIbK/sGkb6Mw8b4wxEXAYmGRj9rUvqLFUmxn3Li3Y/3lMwJbwwkZ
XigCYFNL2Th7f+QFTqqq23V2lVwDOEquyZ1kUvq3+6JLH4jH1oefD/3t4z//q2LNTMUAqxQU4bAD
ZuPibjLnm7/dyBbQtvTCz9SI9OHn47HXjwwJrC+TKCHjMNGEvhpRL19NXmsfw86x7mGQ9k/du7JR
COIgwKmp9HTLM820zjfzFauauoQlyKRAB8lrDx5pE8VOdrQWyLvS7QHT18EcKS0gorj3YRheszlM
rz2DUOoMC/hYFTyQu3Q32+KzEvgqIrNznuyUDT4Z2oNngf76Oa8iyXeO3Sh3FXNbLjdUc21Ay/Cn
KdGYcD8mPDH3jTD0XRburWf41N3verJ6smLpJlgkQl8hpeDt4MGF7GnY/dwM5ghnA4EtT/gTbYFj
UHXBtVxujN6szc3Y2t+8L519FNmVufnjMzik9+1gLjFl/+erwX3N4AJmypC+rW+J2v6k4WEff+79
3DQgow9shzU7TWXV2KHQcilvvPIsVW0cgeuyx/mLfECJE23zuzYLncvPh35u8iq2uPjB7fzDJ2So
nyyvuaga9Lav4/jamEUEcSV/8eemO/Vm72x5dmcKLft7SKfmDfcS3f858o6NWxRv0yZf5peV41lH
qepbilU6w9J27lvRc/qeLecZxQzvMMOsnxJZ3s/K31VdPf0avKAl5plTfAmv7wibbjfh6H2Yh4o9
mtTO3U91nZZXqKTXVRKJExmr6B11bqzySYUWTlGWdHpVn44fcwKzS32IJmQScOS+4VgtxjtVQbcR
6sU0zaNBCh56o+oBIku7FjX3QI4y9AbUxAh9xjK2SpVzm6XRujHF9+i90PrnaGrLdJ9rXIDUl0iT
nVQgmO/Tk7CRThsmQcyL+5iRFilreb6sqWhUJW0EFb9xrDCx5Lu0g52OHCXKojELNwU8NIygs9oZ
6YdgEnwQiQ/ojsk4opVNLCGpeinu84By00czx3AbQ0cNTBE0S3VlivY2HDSSpjau19WEtlpzgVQD
aWoyQBLsGmI1NQHJo3Ei1qglCfXqFnsaXTpk7/rOCxuG4cs3liA/aVFk28Dwf5dL99PpEOUz4l93
loLbwcFw27TUbHHMGXmIPkf63y515hp/MFMaIMWqL5sbHFcwjWnvhcFlEkYKENP3j6aXHRMHZAkD
0PqUu2Lvw1RZ+6oBUTKe6WH2lwLzWpU6REzWs8aYKm10hAW5uy5H6w45WmC1ADExvHgpBRQ72XsU
0raJ6McihVisn870FiJ/W5WmVV9PNVLlyNH9QWNHzgdsoTQgT2PrFHezZrlImOfWDq2wxQIfOOmx
D4tz25XnJiLgTlOnr2YhoGAk7JH03zZT96VCYjKoqQHsVtFtZ4jgbJKKUfsdQJWeU35S49SmmqFj
aRKP3WHjjSWy825JTjL31Uhah+O3xq5yTbA+ydiw4GPqcqHRr3XR/DJNABJ53wB6setwGzo1X0Fr
07BuEpnV6zhCw+qhkh494fwyzH4dBm26bucUeLDVHguUHIcqwaHZi9uY2e2TH5NfFU8dvTak60Ii
WnR1eItWmOb3QhSdQ2ORXrGjcQjamdkQHJvevtCDyfcMI1cEQjEFrpLk2DfGRnGm2fjkDGD0Ar82
50BAptB/i1Wx1o7Q22F25CGpN3H8FeIbvw8hXA5dnRznDlaA4/Mna+yBp1LjUYhSa5Uvsm+8Mq7G
PgWEdtOXMjsPEBlVRGJ5gumomTpwL5EcAbcyfp5WpDYq1BPZPXQDJldF/wnG7hcQDnIAC6F3dTNe
xhqTHAbRfOFYWiizNpMc33wnhoyYkQSJyvnku9kTgj0CobmctlNP4Tq4XxyitrbtfnpoIjaBN1PS
jDtnzqyd6Ftir0rGWh6H4JXd1Q5WsmJnij48hQ2iyRxgHJM+cIsgCBn1zRRxonjKDEbHpYjecKjS
aqy+iM1xdnKwu4tARyodaIlzrb9wnLvPNQtlFYj9PIcvaYFZVE0MKl2MmKcxsd8MiY2u8tzbKLEK
THMYsI3Y+Uqk5JmOjV8BjdJdOXYHGfd3NVRhyuJ8lyl8FidLBtkl4IRUz8HZ4tj/S8R6n+pUbomW
jkFF8X5zmq/W77/CjCkkmSHduo/IxKinZg9a4D2W5cfo5gsIZAEjQV1fx6i5rqvlUvBNYW1deLKI
Xnp1BAb8MrMt94RMbDv5WNM/uIgUAn9kg1qAYr+z48o5J0mIcFqNAFQIFmIDYKmyCc7rBLyvBp22
N+GIMMmFW7UVmRGDQ5JBv269+oMEn5tEePUtZHV6ximAI7oagCJV9tkuYB+POSJdXIvoQCWRYLtH
bRodgeneZSqdc20hg2dGdOuT7rdygjk5atsj8hObJzICSg6goCgN+uuObKpVliL9NvvinqAjPO9h
/atv0GFMDSbQcO6bTWzb21mVzgn6IaLn9KoEPb6oeW5GWd4GnU62tRddZY31bdD62ZZDfciG3Dip
yQ9PHpceTZ153mDgH+jsKMqOakD43aFGBrz+bQB/BP0VXDXaT9Ckmy+8k16aBG4h2rmd78FBcVpL
cqkNJXhWnrHWUpvKRsXnVCjSDBeeSFd8wlyDVZisyybCTG3Z4Haf2xqgbF50D1ljBCcdXhqF0xqf
SL1GVYoKyWWCEWQgB8dBXvIGIs0UDWjgWHd24tZo2TvoMUX3KkAraTOQp96zj6I18iMmQ1z8sTqT
xBfckFKUbEOfsAbnvotIgICsfj3bXGuWmtJrYzS+x1xfatxn+9okPmIarO+6LF/ovKCLCrPvuuuf
yKckDNa+ETFediw6tYP8mYpwIZ0KuDcBh+wMkrFq3kYNmoY84tdm8uTJavGmDXwcYy1c25yKcba4
duJqOt0Fc8UgXpvloZBcH1IfmLBv5ZBYV1xaDwB9OGXkLYesCUMBhDjE8/t0MoZTiiTMT0vvCH76
7MnhxkP9f0KnABc8TE5FMJJQEeE00UZTnrok6XZFyXspw406TpwzwqYgl9DbYWT4nCPzVvf1xYoq
+9pvs1OjooOXlNaLv8hDkOnkyKWTX0GQ8KASY0OgvPUwhFFJ04plHc2cTQt3VRlJuhtFaN7Y09Nk
TYhL47MrTcSJFWuwLbAo2Q56EfjphnmPDw/vOm7ow5iUHwEcn9To5NbVxdo0bbrNdqX3vk3l0RiD
uQ6nCH2Zdrcd7uZrp+b8Tlb5xlM2chEkI31VfNEi7G+IC1/XDhkKNLDWwWLHR2S5gc96N3vEX8wy
vesxgYXjedYfZU2IROE5u7Yw93Ue/QrN+rN0R9RMYBFovcOFsNKb0nSyAwOFVUYGvNHR4DWifGvj
v9gzabnrDfsZSl3qVx92Wv9Kxv53Pbooa7Dk7GjWDoiZp+tBgYiVef2NI+87FeUdbiicCMwEDv5I
RdjrgPF+kNQna1T1iZqJEfJ1g/9lVQcQfoQiXwAhokt4ZeE+Em//YkEXxspdqg3d5TwEvF1mVYjl
eb5HXIuDOisPWQKYNO79uzRHFB1UAUgmYBRb2x8QgbkoyFzyYHU9Houe7qwkgZTe4GzfK4fZgWXC
sxw3WYqtnNHVXWKBQ+hon65dN7rSqnWOg9HvvVauPeXPZ1VkqKtU4F3cmu7tfIkRyX72g3GHAXw7
ENT2pFm51AKgtL1H3tbtTYPMfs6h/Hq9vxu+dWTpre0AddCoSCqUwroP6mNtY1ZxxvicthU3TbSX
2GNn/FrXAcXVSmc9+Ra1t1NuAaDRMN/9qLYudRGaF/Dd2jeiQwBD8mSV2Q41FaXPND/HM4RR5WS/
sPwYD47V6mOE2GU1ht6LZmy3yULrngaChxjNzQ8oTdzD1PrgFIjEkVwlBwa10I1ryCShGIdLgau1
KLQ4cVz+n/HAYMjJFoSKLndgLYdjgxc1jUj1mUy6YDDmEkztBg0RlyzUmpiYIqpvsPqJR6+qr3oJ
DWsUG9Q9tkDOO1qXsYzTQ5nII2fpXZUHDFcYZR6ijBSFar73spCDvEPPcdr983wyy/vH9Cxf2B4k
pcCStgv5bvn838XIIbyS4PcwaKuZpBm/A5wTZ6S5+yTqMP1CVyLZERENRuW25alG3YxCoOz8B3ty
P6J27duJYGiG8iRLxpt//ujs/5Lt5QvX5BdYAjukxwj2z48OVAxnn0nz6CL2jSwdofVHeXjXuTvM
hTyVrUx2bmFui8yZ7i2hUTYkLySTXrPtGLu2hqpH9+2MdcACzcJKUtp0lgvjQPyH+TLj48GLXP8/
Qskca8kxrPIpqsrj57//C123wDc935aSEF5T0kb78+NWrQf6J+9A7/0MTODQZjf4vdGfBZN3RqdV
3LM4vWMlLQ8zFdYfmhh4OfDBDIfkINxzDK7dgT6cmnbGpLzT4AftSY39FjVS9ujY2WMUTMUuQjfM
0KrbsYp36B0L8x6Lo3nfYewyWhh0M2ZtUiwgI5iND6Qxf+5Ntz93ZTrgJW4Jr9VuvHE1SFDMSsAg
HeIMqgq8QOgnZwTfxVVUzeOmwUVBoSS2XdhUt7qz2geeAAdwFwkQRg3oq01rZuEWHcrcLJOrBO7h
Gv0cKefzkLBkjzBpdJqwKkJrO7RguWDI4X1qat/n1XWhsjXY0Dlr6au+hExEqPcy4IW7WRGyDIKN
tcHOglOEIRDiLEhbfoaNz8k29mkl2uvZq+K9E0/ROs4doqVRZJ7c2oDBv9z83AWj/pyiY9z97UN5
XMY7emfPsBqYi+mMNhqbBHlUy3f9fP/Pt8rYI8eA3BgnnOOLt9w0JRZg2+7OsyIuvaw4mlpgujf+
VDLeZMzEGmD/bobWv0Xwv2qWZqKKBv+B7hDhHhawc5vTT9brCUg6N3kLd6JzUeZjYLv5aX3VlpiO
Vo+UJKKRsR2NMqcE74giSWy6ChXe3J8bz/Ke0CM7e7xS6RY3TwVppZGHoDV+tyTg4kOG9EFSY3X6
uUtm+mViHOO35niai+K+025zoFdLH9W4mTW5WLOwr/sAKSgEsVeLWvA4xQJiu1WnJBqA2R/bybuz
VY10wyfpAexEeP65KZscSIVswZo6sXEuzIqa2NQkx1Bn3amhFk8JQMXASOeHuSQGuqlmexNRS1lx
JH9FgT3g2wKBIqIZ5uLIqEk3w9pLSK7J6Xgz40ThP/FaBLNza9fXmR/4F21Xzm073cjMMXZup4OT
PyIoGJQGXCu8kSO1K06k0UB5r9V0vh15V57xKCtUzm4EP6BVescIJOxWs0ycs+ZcZizDUqxe+elH
h8lmSwdmvhqNqLwhUKxhfKi+gI4SwCkLjSejXtvNYJ1GEeAltSfjnm4JY1G6oWtalCmNauIUysYa
19lynejl6ii3QeTlB5L8qpe+LrNVxHhLqKK+d8AKwsmYiVJYQAJMlIKziwFiO7Cck6jVQMYnYwyw
rvnqW4AvnN7GngXH+jaPcAtUZSU3sbecYZIcWl8rEbLNRbuWclQnG7vtiuSFtmihyyofI3WKvoJx
bHKa/OizZYdAnTKd59lByQur3rYbgjK86qj9VB3toKY0p/t1MKakvUnCFi9phZIsbAImJsvHUtYb
8suwnqjW56hCCY0C1G8aXldDXEkjuCFoLuPR1vEZDcXv0M1GhtnXFA3OOXRc5Kt5+cYc3r2S4RBB
O1IYArO22CoHS+TE2TNcYkxF7XA8MUsi1knh2o9FiQDDsL5QU0yv8YJLD6rCgS04MMCBEdy6xJ6v
UIMXSKnQefpB/I1r1z4wt6yPBRTJzcBys24nA6bnYNa3qZijA5bZK5kH7UUkyqVYrbOnjoT5xNCn
yinyM+LCdNe3vnljSNocvgryk5CoeJ1quBa4wLGkCkJdqhSyzXTK/DR96xaA85R1khgDi64Gegfs
6Gg57LD7+PEBkVI6r1LjhbiBEUbVyZ8QBcGPdbtn1L5XNNyCQ1CMcp+Y+ruP++IuycfmprRMudJC
dDcoGJ3tpEVydodsOvR2/1b1dD76AbPwKMdNgTFzCr32pS1fEwfJbiQ4Y6ghr6hPIGDm/Y12u2W6
YlR77Br9xfeCUxhb1wkRKpcwdIzjVPqKQJF4ZYaC2gFq1g21FBO5mVOHNZQG/jfV74qqW57QZVQp
MKYZhCnQ//c+a9hC53SAGqWjaDip5cahg7buetvdQjNhB5WNdWDYVjzO0LkPkgMH2UCUiiIEzZTb
MIZAYx4T8jE2Bu2CD6M/gNgpr+jVNPvCDed1NKFWoseP0roorh2ehZdiCAGahuF4YlBr/xF7/L9+
j/8afVX/kXvc/vXfuP+7qieV0Dj8h7t/fawK/v3b8j3/+TV//o6/Xie/VdVW3/qfftX+q7p5L77a
f/yiP/1kfvt/PLrNu37/0x3cd4me7mg4TvdfbZfrn0fB37F85X/3k//j678TAG651D3/9wTw6yr/
rPr3v48A//mOPzLAhfkXUlelY1qkTSAidAm6/iMD3Pb+4lm+9AMOsqBWXY/fUjI1jP/9Xxz/LwA8
LC9AtgpO3/EpzJAA/nzK/YtDSeYtjkocwa6w/r8iwHkswZ+LPBgLPj/QJEuBX2QKf/n835XO80Cw
Iw0mcHjDQFMmFSQdYbZEv0TVZbpoZUuRNhh/FUqdoCP2TjDWxBCS7djKIE3owIbsElsbqTCtlGMv
djaCtZWd0Mb2JmvXhlCJ+ItAQMjhnqaptY1ZhiAfdtdeHIVrSaJtM7r2JqRIJvNE3ioIM1omExgx
hRIpIEX1NaBOPUVIfj28HZvQKQic5ITi+2AfkBgjwhiPRtg2JyLXWZJD5EoRg7ZK+i/GA0K3cQWF
FYChYxbbpoc9zwR/I2xG+3mMr4vX6YgcfjyMWXOkbmIUNXc3oa+/HJcL3giHE9b0TzzHMClGyApB
TmgxoTq4M9/IXTqQBYGfRD96OrjzLP2c9ChsSUs9wA2wdmZ4U8/TK89nT+tjiUxqkqe0bBEE5A+G
BnM7LoAQAyMtfe9dv8RLNHYUb3JgCSuE2ROzgwzgE8OZvIsutt+KjfCwucIP2ZZVv6/S8rWNqzd/
ieItjH4dSwsRHnbmbWf2r31NTVDCb1BRPp9E4O1oji9BEqTjWMuMq7NPpfxy/G2EVX/rkK+z6siK
8dUzghO5ivGCzUHi4J0f4FX35mNXN/mhZsZT9I29If4RCmupPq0wfKC6+xaIHVdVNX2gzXqf2ulz
iimmGAjI0LRQTS6+ANNPVqrtM5CO0lkpNGhA0DHBMDRV1VSuAjY7HE7IAdhrIw3uPTXUEoW3Mf16
3QsCsPqK0do8Il83i6u4cWngK+QmaPxBRxZotVsa72aHa7v0rnNho1psW80G2xf7zB4Re8/iGE+a
MtNy0u2YFemhwmK2QtfpbtuUImaQ8GBNz7YPTHRA0iFNvpG1hYXcP2hd2ISAwSv0fXnrNTSE9Zy9
9WKeiV71IRVWag/sP6friF5MzyWaEv9lmuaPRVbBmKX0V5itBFUnFxJlEoTd1EVNRxTHVkGe32kX
SDjbx6GAYPOkzpGToPAr52Pm9T1KHP0C3/M3kh6DIz6pw4Uzhkt+c3plzrm6d8Lul5PeNPOYvmfY
iLAH4l/DiLfR5WTzupZyh9Fnr4JOvRa6eJ3htTUmsRdhlROjNBYvqghfZqWCjUlRSdpdfCqQKPTm
yYkZQZqZmu/rqTpEvgFcZ5hK+jUmZX9PUxOhkQyLe2SgzzZmCeKrSPdGjrrKtax2WQiuKh4xVXiV
OFt1f1ZN9W0P3YPr6mwzJ160FR4Qc4hxZxmTMjLAsBXunO6SBDOj6xPc3YmEMvdoDE5y4yPKjEf3
MU5VsV1Ec1XWcXBbxKUDAMiyZInykd6cajQuf9xoXU+YB3wmeY4CaiyDg13SCyrjZ9APAeGD4AnE
d1cgvYuSL6zf4E16l76pINMhBavqDy4NJSjoyGjhQZEY9ktXADcU6UHQrOQ2C9jdpdhJBGurZiAD
vSUmZFTQAUe9yT1xmWsPJdyQQICISiDiAK1n7LxFyag5Lrxf7YjWzrcu9JzeDRdklUmT0CK3J87N
947h5Wwg42k+0xYAy1DhOIiQpLmxPdwkLTVi7S6EtQ/pTc8dIXX8muwkfR2dpOMix6CvxuohtPWx
IKIqhvNg7MZTHeeXeorJhXUZsLrS38DwORRsTdjCsJqGKYCisGVQmuOjQs6HabHlT5vr7Cz9/shb
jn5V2RnIYJxTEHQXBKfvfRKuHaphkMmrOomvUEG3SHmKx5hWrqg5IlUAzzHVsYIBTYaSOqCkRueI
bUrMV0h/r+0oojD0n9mQKM88RD4515LF4++E5wDmIAsz6DZFSdRShHBrbTnmt40OF6xIf7YRka2Q
i+WmvxOJcRVNGgZMF7z5YqTNiFRqlRaSaRgzYs4h0a09Z9MawVuzhYfTIScPObMn/XwqKYa3cHER
0fJszHi6ROFALK8ykJLJbw0Q9NGonpASVgS+Ibxz/BT3LkqKdAZ71PeK1iVg2dDw/K2ti2+mW4+h
OHhoF+99x9oj9vhwmMwxXLbPRcSaSUfmymlQ8zEYdQ504Q+IN+6IU0ofjS4/F0PBOcuBS0Eg0HyK
fP1S9bGxzUrbpZMkn2vaFutWM/ZwmurOqlikPQ4vK8fwoRJVt91XNNSY+PNBbo1OWGu3p1/mJTYq
EVu/GRzL1qCOHpvZ/S1rDtWQB36NTKdWkqQJj/ynDbPHxxrqUVXAJypA8+5jIV4ny73rWrxfyVDf
6U49ebQaq6VaCPWFls3JSMZ07TsgbnpWCShH5lELPu8MXIK+qzYQf15y62BofTvwB3Nt9mfETfBK
1MHjjz/QVU42hktoaqA+oi6+yuIrxNXoY8W7F2EMywrzhZHYW63NYt0H916hezwigd5+pstkO+nd
D185e5EurKoYwXpKnMSWzddR8a2r7eRSBA8s/cVl5MTqcCoph4oK3CtBCtVlQMSB4r2ad4QSw8SR
NnrikcPBEjwQ2/MFTfpLAMXgMNaP4I7hpCy/qQvIZZpwiMLaNksQbiM2bglSsPQR+/SGA4bIKc6i
SoDOFMNjAfbt1JCpmjS3omuxwSQeUWwCyitRV9DHb42epr/TPyTzDfBJ9JmcDKhoAO7FFpA5m7VX
DFAGYiwOUQXDCyHA2qOuP7ZTd/BjdYdLjB02il+qJlnSZCD807eMwmCzGMOODltPEYPEisRw6Je+
tGfPd6g5+m1mMQFNbXdc1aII2NVJyCPsyJqgfQVlTIwBxgbbtx4NZT06bU/vSUv+1Ho3aoSAifGp
5uac+f2t7VWf6KpPkVOam4Z+WACRzJjr+8r1xabUTGdnc581ZERluUd/POOEy8uRhvpg6flg5xBN
7b6zD640rshvcwD7mO2hDEd4lAg68FqviOZC7chxd+sqRy/852QtGC+uMEnabXqe5ZMRDXLV+/F3
oBZUjEcD3fKitzrsN4WZfs2S4tIH5Mba3hFIiDKySqppMzOQ3Q70XTcMOppbn3BoupFDeHDSZFdF
YrcgrIWJPRzn4Y72Cu9Wl0qQzLzHC8x34nNoHcDEWQyoFzY9xZZGQJOMJmfflRFtMzv9zHJ4pIm5
qIQVEkHNQCBWBly3UpI9XjVknw1vZRLw6OrqSVg+IFxvqa1gEjMyrDdTanxWMHWmVj4RsLJLFQ2f
ovkI9HNk+wVMhyyEjiRTztabjuB4RorVUzbSGVGD/Kbfez9P9EpGCQhZc/Z3S0BycYbQpuRdUgNX
W5WX7qlL6sfWrd7a7GXMKXjcsX4YyuQSNvZbxUUCLXX4mvG1eQB7cpoXa0TLeJdHtJQ5sA4j5QJp
UqY4UTq91plQx7T6jaAEspEVkLrB+xcYeXvOEU6WNUUMYpbTUE1XdiaDbSYsTeeK1K7eNVetCUDI
kHchbT8ipnL2KQsHfh2+dDYCozoZWCDm5jE3RPGDLd8HiICWPcljFNVzPpizztoE4wC9puz2aeSd
OjGs7N401sBAUGku4odH01m0T34Hc2mE3hO6wcolQAdvM+7YqHOv/DnZjVmX7n3+BuaLC3RXDnis
R+SidL5gOIa/LVsgLhRS8FsrhQ0ifnWS9IGR+CYFmbBCHQJc3k55ETOiGKaoeTXmNmOImj6FLVYY
4uExpJq/J+d2UGVFx3NsEVkOLymnNNZbx9sSWXwsPAXzGlB7ZkBnCMTRTYmvib3x2UAmB3B+HaU9
pgL2T+1zfAKZujOYjR0r0o3J0yu2q8SgvEwSHB7YZwnyhYJtT78TQvhWjWfuhoa0CkxUCYYxXrOm
WCIPAnk025Jx9DA9MrXGI5sM50Eg1DCw/TWiL2/dGhe50dHidcmShMOwk7IZqZy9E7Y6xj0l3+bH
I+InAoopm5FN9Nl3F9w6wfQx8X6v5vyxU0SQtRLPaZRXz6aNUFYaqbFpOpfBHk18/BLdysvrx7S2
QXjivoBmpJ7iFm0xZZaC93MRCNGB5o7nKBIPZcvmgEqPBJq0PoKbXLzi10bU6e08tEeM6kBZYHnv
YBEn9LJWlaLa6efgvTdf02zCCgJUFVIWQhAom2uTSTFhB5z0bLd/7pv4dvA6/Nz58nYoqNmHAZPe
LK7cVDN0aYkVBDu1It53+QpLDV8m0SX1sHedBtf79BxGTK0D+3Vafsws6pJ72KSFmDdSdNEGqY+1
h1qhdoWB2gowlpmS7BOQx0Bk4xfQ2QSSkkt3H8kfSAx4EVGEjDLOrsSEZKqIrGvUnQbhCqbYEAxE
UzhHYWOUYMM90Gz15NFT9lgFCWRgbAtpbQF16TL4TSTAPfqKeDPwgpJeTL1uqGOdRgwcMiYFNXTY
VTu7h7yipZtrIkk1strJJa3G8dW1hvq2nkoQa7FHeHAMRYgxAgor+t5q12bEc9tUbESFzKR3kviT
oo9aiyJ6NyfAI4GRr4uqAkbGf7GrUgSFjrnCB/LUdenrFJDcay4YTk20RoIHmo2/OXvpdwSXxHeb
B/QKOBMKxtJZ/Kg9eTe6wwEOBjrQ4RDk4edoP0rGyJkq38tBnLPADlhzGZszJuLY558mWdV7ijQA
rhkrdGqkF6RtZmMDc0A5lDvGWnUJc0ILHZonp+hI5tUXDQkWl+o5pLmzFg2nHSvdpQg6Nq564zBK
1t2Q31d99s4EQW1cb4/Tlcsu7pET5MU+LKKn0be+JtRv6xi0BshXvTWD6jeQdbSGaKiLZIOZltTR
Xr16LYKKNi0eDRNxWi6DfTjjnDMzAznT/OR5nkEI/JuF3AuLdHioM3M4+r23r3wStckk2WQql9uY
isE3hk3R6dsGY9FpSLtPMuAx81Amx7wDAk+smGDzhnN4MQDSgKUhQEW5prWh0cqhhjWqaSMEm0xR
QWgX/oo8O740zE9j+NiwkMNJyeJj5JMKloW/lx71epojshWzcz/LaJc+wrosdmyOxpZVCYWpev3f
JJ3XjqxYFkS/CAlvXoGE9Lay3AsqcwvvPV8/ix5ppNH0dFffzIJztolY0YUUksh0uE+lG+CUj9II
a7oYH74gbj/MvXaQR6LdxxIRbAaDYUMTHbLmX5Wuw70/UY4bU32FldQ641Cxt4oOQi4bjmI0CNRk
LJCkeBkkt4eK8hAUWib2IdFGOdCwk0w9J3/s4R4JKTMxNCYX2Bz40hQ4KLjUEtaUQa9oGsuu5/0U
gv4izNGJ7tjG5xWRaTcK7iC2+0KzTjnTal7cE6Ow45oQbgetzCEmdi/RQErwEp+ihnX9YNUXBB50
5Jm0iXt2haZJ1llGFJtIxtjSGpwm//FtgGBkBKwiUdwadXBT2nDGCdaaXhjP3tQeIrRvHtrP2Kbm
/4ff1obt9iTfM/Sylb+RmAr1/0tXUDqOsBb425RnykQ8nQ27HSEuNu2DSY3mSRnf4xggdR4ZZKHr
7wnGS+cfuDX7WSXUFz8EW6xrmqvvycocmxGubBK+zHzSfiHCKnuLOI9wSh6AXcSNSK4IHnPRqzR6
6XlegScFUkVRnDYEgueY3jKEo8VrlyiirwIUtpms29asYc0z8p6K3toMmYqiCUEqETIw7yyAKxT6
uhMOpGslKzYbssCuawH9zMXfNMxQUZr5pDTTH/qYZjPU0zGd8b1NjfVXSD8ol78sRfyq9OWHBSRg
6C59GdWKhNOm2xhIw7wSQEhKQgl/kvBYdaS7RuCLjVL7wdmVOEKMiImVjE6MHiila5cjfKJADCvE
RiNiEL7DCHZwWwFS13/igOoURLfdL9jayNSTIUIHLm+QnRjhvR/VF3wW74kpJj7k1gB+Itv4Q1cb
8H7jEYr2SJ9mqn4Q6JClTXrfXDNuBcq9FEC+bXbNTQWGWM50iM0cbLqZmIBGJh2BJu0vx66I3Tba
waqDeRTksCrS8CZqOkkkJaKlBpldKv0q8fQiZcxMw2x8RxYMAEFR7CGVXnVuepC7pHkRwP6XxonP
fvE5iv2jKciZm5lsekzx3hk8FUS6L8MOXpQjrlMFFsmEgcgGO23lpR+jDXMT0ilXnGkw8SjSv/OR
snVTZKXrQBr2bR2AxKAEFhvWW5Ml8wh1wmWQKLN6zt98ImC1mYvKSeMIL9AA8R4eJmGF0CqamsqX
dScM1O64zIrstwoTQTJWvtQJQAsOwx7c1ogbjf0MeQkTd2vTuZpZUWIX5WovufdVQHnFy8oeqN/F
fK1wkohOXiviCcaYCYD1zkZ8yafkkHYJyriy3xMjdcPGTArYmmWgMcQB8VkeAEDjQsZCMwQMO0WZ
6RmDdEcsuciJoat3CcFYQ8hYBV8/OmLaTRBfnjU3ylqPBwctDS56L3zkFVOiuUTnl0nLfWxRd029
eGv48JuZvDvWxiGga5SgCVPIzU7J82vJXHwnlcE2RL/oGO2EXLpUITaw0GFso5D0C8/Ihl+j+4uh
wBZHnGtLAn8Lk2EfyQd1kzB+6HqeXsjiJqnZMI9qM7NGrsOZNAXSYYYpZioyqT4cK6T+dSRvVJVO
oBeZHhcxoTpBxSGjCbiTcNg1fkj66TaD97C+pyFosIMQXXID0gi/GZBYHUwfYU52kLKuMkqvfcwL
VEOWPgV1t0tytdiZppowViQfWqje2m7wrbyuz6VVnEss0hxzXCySJVx6KXqp5mxwWw0NZp7dBRTl
AreWNDQM8cLlT4Ztjy6M7yOraqwZebqSazLTb9rYq4V5xDfQbeIqqn1pkmtn7NfrQWIvqmiSP1sj
5W/53sBaEZMXC8+4O/Ss5AtBoPNJCXYeFhg+/JvTmguC8PoDowrDV/v2h7MX7XxkbeSMSfPYVHeE
KvdBkw/isLxzHBWYesXXo1mnMpepFm9ViWIKji9rHtEsPHkdPSwlKKZy4XbE9Ijov8AQqkLULuet
DmJjkRJ4vULDfgZLK1rTaT7OXb8a+R5DBPoVSi9a7hz4KIG/8Y4F1l7Ko7vEdHxD6rpDEVWjM65L
Yab4Rls5YxdVQlHeVCxYrVRAp9DwnBfFRCxrTATrQKkpCMNXH5ksDsKPemaEU4mc4GqTbFqd7IVA
MfxeLy/AXzCox7iKKiwAUEUQ46tEV4S6fm3K4Gj0JFvkKavlzJCwu98sWK7OpJAezpXJrJBxOPlT
8T4VUAHietPJq+w7UfbqxfqnxAmb3h42WiIbrRcwtxX6SPaaLtfcMt7mAuzhnrhzihCEjmNsrRnH
dquZ83lUeoq2GUBzxeCnNSZ/mdQrK30gEta8V+Ku9+gaNzJaD9LnQGabmJdsMSf0xopA8GDR0Mm7
dWSJJPli4upTejfo62uysJOfDbdVOOmxHOxMQc99MdEEN1aT1l1U+sMOnC9vNNpPqZ+UrRiaXiDW
Cm1TlnmhaRfyRZrlPy3kt1QaBU3BhIgqJoSS55/lTdH/E1c1O2Flqkdt4JJESkYA6yzS+0J6gE4K
WE7JFQ7jLj+leexoa6ahasHdleGzL2E2OBYT5z40CUtZf98j62063fZ11hmS9bF4RY6TbLtk8dik
Uimu1aNFD17F74pWZ+6kV6QVKz8Tz3eQ1qxIgq9cVp9Va9znZBNIaDNLiMTsQMhniRd9v0jae90R
3lExQjNoJk1pfu/APbeFqTlVl+guHoEUTE71ABsquSYjHifLv6bop2weNWGR3cWE/WYek+GSphdV
zZgCMIcxPyz5QeYAkoJrKL/oMMtDYnqOI2pnJqXGoRe3gn4P6nO6XYb9qD8K6Z7RseId1h6KdDei
o8FqQA9vowzPwOctGNgqSdrdNB9zPttW/4aEVeJrxj0BJ4taCWtGHDtsSuhkSS2c2H3VTEq/LfJi
wVTAOSlvhTEjC+LiFD9MqIcyqu4UvpR+Cgi2Zqq0UYInic9jJDnqsEorzkV8bxmCjo+5gDP3OVCO
5/NPoYJNW96V8aVQHybYJ/UZLH+B+qoZ73HzUqbR1lo+9XG1498FgwyjQz84oGWxYUDQCTBsNXHn
R+ZxCvdgCJeYNgXH/Xuj3kXkxTrZQQtk2zTfzCQFYmQUO3ox1PCgYJR/yFcS0jXwzSA/k6urqB/k
+kcsXw3pX8HwqKzTjZ6f5/av754lImr1HlZ/ifpa4AmUeUUW6dwVn1H4DXma1wjyMrL2FEviyPpp
1vlvHunwQwNOG7zI8nfACCjAbindlaAE93CVExL41OcQkwvNVksCwLZmtHFIxfmyTU0eM5C4U8EY
HiPHzJaA9HeOE1vACFWTyppVnxLWii5+5gjTjJS3jHJ80n8L4VmCGix3MrF4yJ6j/pCuYh9f7e51
d5yta1DygJ9M+RnzuKmknhAr4RT7dPT4MjHWdiMAstFOcVZb0Y40TiNG275Vwl0BtTY9pdreMC7E
5Q1MiBgEYCwZXWtptnCxtuFQudW4poWiGx8/ezpRSSJ+JrFsFFN2ULPMFj41TneR4b9lSUhTFgdc
DQhABr2hfiB7wJPNALNI6ixYF1tmTrAL2KRuSYlFy84URP9CLUFFyiONVWEgXUAmLZ5SKkKW3AnV
Zh22w5q0JzbOLL8ByASkxuPR4+ibO79ekNKD+12ukQoDE6sGyzNvkd47+R0EvH4R00uGPKv5DMXI
nwzQzLtuIqpqs5p4ZmWT9BeCdIcYlONulF6y8J5rvKRrSsiPNUhusKDkP0bTTZte+D1rNUvtx1Zr
MEzK7yIu1JKpRIShV5bvuCBr4hGbgP9jH6SX4rYGT6yhVUv+zSsiJYe8fkjVp5k8JvEvz/4k+Tdl
nWcknw3cwJBhQ6b8iWwmMR3Mym0ev6Ya3CcGSIkLPWYIC1zEluInF6dk7WsA6iqpGGxz0iUg6qSy
df0T8ZzJQB2qXgWTgYd1hmpQ2zATXZV+RSYKgeda/CnYYZcEWnGauVYxObESkexn0f90ENiYBkpP
w83Nl1j+Gutuw9fIntjlqyDfsDT2KbPEJXlV+py6A9EpfKp4/IeeZBNPvybRB8kU7NWKuOh5NZl7
61Ne8Uta38uWM6fjf9eI6SOJfWlwFKGgynjL1OE3yE5G8zTqP818N8W3sj1l9Ws1XyrpJSnO4fSm
Bl8wEhF7Q8iy3qpRPgBMcvuAH+zGIaVUKWIVuvG4M6zDyvktkF3V2ASJUmUtdvU02DkZyToCFUG8
G1t0rLyUkbtghWqw6430tfqQ2NPAU/w1dl/s4DfMtmxKAvU+G6SWMe2uIpVdz2T3a0weq4LGF/Ea
Oo1lvtTKoUVKES1vJsY3AESkgjgpm0iKLZtgL0btX3H3l7ETIQfLlmuEclug+IC98Ndw9piQrUQD
jyHBpVFHAvl875JNSvcSYN8g0s4leJ4h/shukzIXx68Uma4W8/2SlhXF/2r0IKyXSwJ/4F/zuhGq
VlbiBukeRpPYDbt8q7XKpuRtUqmSBOBDGLKZrQY25QUPPmExLIN6kpPJErKjOafgw2SbUS3x9dWt
U1IL6cWWvHpg6507BZPHY4dKZEUUV3g08l28Jo0R+q1DvUAhrbWOpUUbUXzO8rzHqMWjv9gl+36V
0JxBUNxer7xOeUMUDBKU95xpA8uija6u6cgZ4oRmQ/YT7QoT3Rw+P+ElafmBruSpDlAshxpry0YT
arzI866h54FPQfaMUd3yDsVxDsnAQotrFrh3tdSP0TsXCojKFUc2bzpgyCVDiCx91aAJLHeh/UzN
nLqEq4gQx1BD+vIYqbvIiiTVevZkVMIy3LyQ/psdYN7/WhBajKOYXEbtU+E9LoffmQ0CnZojIDVZ
qJhm9N3z8jGrBzFevFrZCQtQFomEp+F39U10Vb+xYByU1odCOjpmHWfgohU5QKu2pC5i3tR+y5CU
Zp4SBq2AvNDgInOSGltSqL04HrMkc62MmOZZd2NydTrMfQQPeCN6dSwLzsAUkGwI5ovnlm9ksu7r
v8fM3gFbKrwp69fbzeHGytVtB+UnHxjNrpFvJDlbkIEF+RROV7V5pFSvCaWU9dv0H+bIOa3yqVmN
ywMR4Cb6IAy8GWZUi0dKYx04KL9VBVTJeAnEb1H9avNjVPH86CGPRPCXI29SOJoDxsg9twPjOcrQ
1FV4wGO6mGxBBLyqrlmhh3Hu1ciqIaRwXqleGfQ3wIROGC83gauCFQlDnWxFT27UQFnL2SOCqscY
TkTdrtu+d3mUuavJ+rQihsSEtezFVjgRfYs7DJTCUDkjNEU9YxiJv0sNkfAnlV8u46nXtWtvJXyS
3HwmZcodtL5zMrA2ze8qBmAy6jdNdyf8grXU70sEEGJIug/hkmmlO2qJTmyIT4JRHMs+OjeVuBfz
YIvRcztI7638DWaLg9L0wLWs1PxDIIkvaQwqfeQpmicfLQGfddzo4YQZtt5XQLa16o43kaXSgnnK
0yGCwMkhbXfxBzX1Zya0YUahI6snM7duJsk/RTOC2gUbV5GMzo3dd7q3oKcTOxN39oNO/WzGI6FO
waM0DZ+0sGMIu8EY0juQn5OMSL4M42sdbFR5YDk8iDu1De66JfmG1p47uT2jWZdOI3O6XE28rp29
fiCpjvUffD4HDjc4DWJbWzycxXyUsKlN0zpSSxDaESecozOIy2cVjPdOzKjaIcMsufSMxP69lg22
pfmpaNtjWIcHA5evomLVi5j3mspbLYkfYmqdsYY90EUSGKD5ZfYJ8+Bbgydk4PeqdtiDbHyQBykp
D3LE4J3ClKjI0Q3z5VVWrWtWwAZK2YrQBJxAh1wF1qKZ1G6zfdfUn42Q/NWaiaY+fAFpqlfNvdaN
f63JlR+OTMGSUxjghJCQiNR6/ZVZTJE5PjLGgKjUdCSL69k+kgGdF3RvXwBB2LRLLhised5BVNyW
9bfIHj0l5DQjVAPZcDn8a5JD0JIf4OaWl6OxshhY4jEn4TC6zdaujfx4ecQ92xE4DvdEfkExL7XY
Lx6x+hMT21pDlCza46C9N7wuOXjAKGR0oB2gGcCe8M3qEzAY64LPUD238SuQSXCKCQZchrYM1ASH
LRxTlYligf/RyBfdPEl7W/Il+YP5jIstHfTCfSj+EfvsQNTbgFxx5Nmyn1Qr01Uc9oV4SZQbu1VH
j/wcOJfHvkF31rFE9FdNt2rklnKVdCMqz6T95K3mID6BRnANKPynhEtbwriwKGdof/qGyZQftmde
JZzkDTFdLMoRlKL53BQhiiayfwdKBRPd0hrqqITPVgY1+pJxAOcwMHvlKTd7iQEpXJbCH3sfaRz/
iZWjDmhdmz4rSdyJHu1I+aekb02MtnNTmltkB0uyi+pX7kq7IBhMv5j1CSiRG8EGcRobmepoi9zt
J04X0/I506BxeA3KOuknY3SCGHbwawJEup0CfmFTutO4S0KUam7sLuk3l5crROeOAV4AZL86KUg7
peFRWXsct4hvwWnNRy3Cd+swrjE2Q+cKvzhSdcst2oq74FsZbuBRSTb+TDku4ts6MuhXH4W5nabn
uBz0YGdJl2iDSlG/UvGboNOnfR59TPJDHV4hnLUYqIWPWH+lP2qWTSduZ+tZUc4X0qkBumubtDNb
Nvv2VN75k3uRds3TE5n2fbKfvN6J9QP5Gp16ryryPNXFa+eL6JAGb7g0IvN0qSt/EA/j8Mo/liok
qFwK82qKLumB2nzpQWu4iEF5EajT832y0ZxF9jKfB6fYxdFxYkuJAVwpfvLln6A9cGtkznNGhPUv
Cl5b6R7FfxTro+Ur0S3ttrN276mlnqH6OxLgbT2pw4FQfujSWdd9YXrhMBbNm+EKPPe/lRtsROOc
7DpPKC5GfQr5szgM3bIHP9MB5BeW/2LuP6n80BmMT17nsiiGclKyzym5svvqZ1Tf5+5fI/gGOebq
WZv2QnJYao/MXofHvAcK3h/E4FY4z5z4DZjbm679rDSqq10V77v+Z6BQM0g8gbpXoIUzh0einuR6
m1pffP8bQ0IJfZuk3fqr8FNvRLgMu2r2M6wwnBnkwvsCMBM4FCl7+SBNuY7eBk8jouu6ULAaNucR
VI7acOX10+HjbfR/BVGD1TWkWOytN6mvnWG4tXS58oQcE0kSGJDR1+EkD/VRs1goYwSlyqteu4B4
tW2up6j2uGt9bMdSbIPno7FFOkCYcOvnTCVQLtvGLW2Yg4sXKdtqhPGyjtNz3OprLq+M+5jp39K8
Bu1pit6K9mt90opp3JgxWaUM7PWBBZfDX6UoqepPuTnEyo7ZmK3Zv6jKaUzeC/UKdTXOTqN6qcrF
LuabNV7a8BrJvW0Im40cfIXNiZaIvgln9+y29a7CHtSdexSW8NbFw2zdu2piKVnbDaLGqdzi852F
PwMtRiMwbY9/R+Ff7OOTA01Mhdkr1678WT/gx1WUX5sanS0Sy6m9V8W1rneknLOM0XzTYml5aJqX
tr5isLPeUWMPFsfLrhVeAbbatHXDiX6RT3yGk+6k/a11VXeRPsrgJDfvSG7Q+9kdun0qF46ic5Rt
+94HJo4Z2zYVoiZOCdMDvi8HPgid/n1udszZPAA1dh3sIuHMtxDNX//tp9npyX4dfJnyUWEbD2sq
VHCNe8O9b3wUodl7yayVmVV3AMUgkt9IWrpnADbJ4iuItnhdytBTUyXbxSrKnu9B/CINt4jzRefe
6xGwUXBT7JX6PoZ5TDYAmutEPTCfVugFUZSW+q7rv2VQ8f3eCm8gOmf7S4R67jAboZloD7ieWEq8
D6kfbDhakZt7LQsqt4QtS2eZtn/tpnKJQHBUFBsCQcSoZG0wCguy3fkoaGdd2+k5Lc++posc1V96
JTG6E27Od3k3Q78S0cGyPMRDdZCCI8wSJWXAtZ1wbFlnLXqDJ0+yqD1sRm8pD0npo/mXhgu58cyB
3tbA4SnaFzjE+OJL4SC2B4G+OUl+wuWnEJgKqW+rcpwGxQldYLn1G6dzelOCbW+5qxyVDzC5cDgd
6rwjkWUImj0NOepiEvzRcoPjwMJO4KzfpvKkQA8JCKguCtvdYXrO0YbwjS+dmThVm2/tKp+0vpnz
XPd/n/zuqnAHnNiq7lbpaALsh6fMaQ5HNSr9obq2jQsrMgz985VPDQjVSTpPzLwCFWbF7ntfQbDl
ogs0P258c0MOG4plbFfhtk2deHmttZ3VnHNGypZNnWNHNwZ8NW2vrZWfLGjYFleu4UoFIcJ7Xlxc
6kyp+vQ0xb4iO8MPQiobC4QHpmiyv01XZel6oYxuCfvVDIL3toPCGJ2s3dfU8rLsmnDlkLeYe+3R
tGVb9FB1BKyDXIZ19Fb43hkbXSXjaHEQo8DimyjLXZoxrL1AIcWjCvRTe+uyaz+cFQoe401XqJAs
d+gIHvroOspZZu0+gpP/T0NaqkRzeO01hrB0VEuJlXptZYU1eIdMrItibjgWsxeDimq7mnltoaV7
3laaA1CSvVHoNSjOrhKnQXrQu0dWbmjYaWKQcwNZvxnVs0PahaCKVuIbSC4y5W0pf0kknplM4Xpt
L8Yv5nzngB9nl0g2Udk15isKxokToziuIYKUSiP5piM9+6t816JDIDoEgQQbXo+8dtZSozc+hOVQ
bkClL8ZRS87kUntzwul8mLgoAg6smdtjxbfztGFT0Ro4jYUda5dlejGAk2S7KHvrXqljNo214ZG2
C/NYRDuBzTCI0O7BYpopoOJAZOGwSOhm972+R2BeV/si2qacTpgU8jMEJh7ICQnGVaH0FcRDJD9y
6p01+UvZ4iOh6LVkn4cxzT30JkN5MKfzaO0XB1C16CMK4OGM+WYNyMiDWbvh9GtMe8s4hgVArsAd
VRKfMUB0wcrnWnV6mIRqSiWEyAsHVa3Szman8g0JuqUf29pPWYkqW4UfEmz1yhennyITXZn9jkgc
4eCZyCWIROgdSKpKdyG/2Cb2BLFL4BIZ7TTmPyX4AZvRyTTesblHC8g66p5Pl87TUGPj3RVRVsn5
AflIw2fIPvAv2nq5r1lybUiVCX+5ynXNJ1SwIHA2JsXc1YvEiYYvc3wTKVeVdVDG5kRV77wyzhj6
ZrNbiFWZ0q0hniZwM48w+mqnh7CcjORtdntXyx9rEbd8hu3NjFjBeCQf2gm0n72cn2RptqPxohfv
HJeaul9feD34EHvGH/rn+kL1Hf4DR0Nmm7Smvd68us7LEjDsGt6s6JgJO3G+q9rnkK41ZC2eZ/Fa
yHstPOnmBfOUMm+z4rA47JeDE22C3VYs8zskDG+hM3Dt2Tl5dMEGtI9dLJcE+iZBWogNKdPhoLhz
41MNuhljbo4RZZcobyUto8YSp48va29lMH6nSUjCjsr3bZxPZvWY+GVPwwkCrdlfleTQq1smVP3K
4/Q63qwOhn0HxktC2cZns2igg795uBFISAu7leuddmuEayqeq2y7foFq4GG0COuUKunDGm7ajrdR
BuANJyvrs13b/1tHp0L/kS4/PRbWbPpgweToBN5MN1V+VsIduQIeJZ5KF2stn03erpeDQiaQetch
0urvqvwiU6cNxUfXvNfjZyLAHOPA7OwxubTjmQOXGlehRZFdyO/S7PTzNQjvkfWwcNPNTmET7xJc
B7p46UgzSHglwXO2Eb0Bhe9dJrgM2ovLsjdNf+iOJanXNjnduMvd3OXSWA+gOb6M2X8Vstx7PKBh
htqfb6D/S6j3tuxSZXbZBHYJr1K46zKCqDaLcCbb2O6Fl9CLNhwvOjVpL7zT8NIrzw5bVvQU2IWt
c4avr75Vyq/KDiBjT7BGTCYIn2XroZZnuZztZDwEFWg72ORU1G9InAuCn7KNVjDW28XmdyPy6L5O
yb7+0e0O185ONGjwDq1GqYQrQVT+MUocxYlyr4d0B6Sz/Jdr/8rwTOyVTcydo+AE4iq3wn9G9Kur
2wnf2bAHoSPJtxiAa3p8rlvSU0gQrXLTcNSk2YXcCPa9x3g4W9EvSgDxW+WGWCTi5dnIMMzgklBb
Ogm3Nz8WBahKeWSV2GbILC6w6yZK0iV7gwYmC99ty9XFkVneKR9qq2KOgsChPMrNQxHfuaIKnXJ0
2qqtn+lvCcthQbivtwyagTbfaXT0LA+eg4oLB024yChbmM6CeBzr79V7lzAZJOmLSf0doOZOhdtu
XdPxp8nvukmZcAosL9Z9hssc5V/gS4H+Ls5I4+OSHklhio/5a8l9VeEPCd67dTM7dvAzcWjIC+S9
EwYvYOHuED2mcCdrvqBfA0o4memsyYMkMkXF28VGgrAuLAuenqB5OzCt6vpTXr3pK5gAPa8uIgpw
mKORTZTKH4uLmERJWZve4g3aTuslyL7T+tl3n2bn9bqXhAdF+RuLP7RKA8tF6lhN+V0btjzbC/bg
kgidtaeRAMPg3MyPtP3W6vcWh7r05BeihPsl9aF4Sco+1lZNSQQG4MTuQIWNjTahfiWnh0/5jLsb
LVBYMjYZxY2Wv+bVjiyz0SDa80uxY0w9qEaPjUuRpvz0G57j5En2MLcFZ4Zyk6PIqQlxZ2nsjE1o
j3DYhyNeTxb+f2N+oDHudarTGUZfg1Br/I2hVIJatNPxl+6KAHW+EftX0F8nD5U7KCimIOFW90Hx
yfFNRXVShg+Mpk5Ie+IA8+UfmCx3YvYDPZU3lvuEtVj6NTGJXf8Y/DqkaJNBLdKM76X8CIXrKN00
6UhsJJY+CNF0gAMzY2nxcxwywSq6IZtb8aQRBf63bkbr50aY9Z1Cn2vfFvjCXVpuovKeouFZmzVF
5mQlFrzsVD+3/6Rxn3KuBLxi5354NXk6Sj23g/HVDFB7FE+BtUVGEM8OGRzX8m3WL7T5FMnuHNAY
8RNrtoF1/JKrJ2ubVCeD4SJlMIILHZEpSxniF6IaaLhTBoC9f3kvi+lFYEBHf60ZVzJmhD9z8dKP
PPbnattqu6zNIf25Wn+s5TMJfctfbm7ZRDTKiTdBkveNuDODC2cAp8KMQUOiY6X7qjSe2fpHHg+G
+eiju1mdRn3bVH7GlWio7w2jVg0ND60ccVjsqd5NNlljeQmmAz9sgGivb2d6uZoSNPzrmUvHg7nR
AXa3xomBTQ1G7DDT9FfnnpGktKvCG4JnZLISw9OPqr0Sbc81ajhhfbJuguGi4SZLwAKxU2ya5vjf
D8fwNb2G+Usyn6L8px7Pa5EMzgVNNZHBKN2m8qmNfsoKOCruFheMlgDgp8pnS95TrBv+OG87apuG
Q8Zm6mEkNmhnJyIcDHpZI+wJno3NM9C+DEBp8ynHyFneVHlTD35rPb8WJ68vnCjRpsNreKOLBNe+
HdP3haVcwVlpZN/jVtcubDFLfYMuWUl36Yueeet3zsIiNu+YWZxIHCjaQTpui/ChD/86/qzcG46M
mo0hQKRziVZ4398s/nKI90wfn2K661nLzLb+Ca7W7JDMvMviNyX7oNplv+UOrdIdmzk827v1aRbk
Q7MfXoVPTnNQXJ10UVqKTCivLC6M0u9KdIDHdaxpAELMPbPdLdkjkj6oFaR5K8eHuYRGdUW3xOr2
CYvNkZrvXvsxFQYl7ErWBQbqxUnYdMpt/ReL7A+S5YPfjFA+DOvIvnhmBarcJvGCxpxvhJHLesp2
HoplZFefKzKz6z65BifjkFu7cPEi9j9fGVasXYnOgFLVHVjXucnsxFws0JeILkiqJwPl0kBZOl0x
G8bChUCZcfDn/Fj5yKkCtzRv6wipTt8Z1unKqbJOpfQhFR/BqWRyQIpDZHgSysh2+UzYx0rNi5m+
CdbF6Hx5PjUEj+PkoEIe0fjEQO+0cH1VsuiUVL+zGvMNviqMSrL2GxQwrj+2Ts1Rt8kq4cb65JZC
qfjGrx2o5NrjZWeibsHfvK2dM+D/idogYtaIlgwzobxDV8axuocSg9T/s022OaMEIftKClBWqGcw
5vT0wcYemg5v3HaYblzX/LD15mw8fTMYT5od/L8qfD86nzKE4HRZj0et20blrTKXTRp6hvWEMofe
p5NccCw6NuvBm2OvQiKZ/ptTCFLgj5i6kI/Sr8uA4JTHHy0IThwb1DrCV8NfTusPM/9EnMw68lDW
lzz61lFYTQQ2M6AxwpcWhbtq/AjirhQuOqu9iD0KlYrYnkT5HrtfEytL/HVOW7+1BCI5gPjDy5B6
652gL7uc2dDSa2xGvxflX6C9x8Gb3j8t8Nbytsu+u5DqaD9V30v/KQiIf7nIo/9m2eRrROKnFjwi
DOfrdCCV3tZWXlEfYQ325MGo2SGzgf5wY64y1S8kYLYJ491gX16JXDzctjl0n2l6MJcv80PPDKL2
V2KuRohnxXMDnjM411Kxw4fq5JzU2RpYhbN6oNINmHsY+Sq5+Ft3Cv1EOWg9xflNF8lpSI4NYhuO
ufp7jDrQxM+d1V+7ai9HqG2yF4HXFdGug/2xF/yuQZ35LzXXjS6s2YL3BqpEAGklCXk8+fFCeBpJ
u8898l3IVI0xOr8OaPBrD3MULcf6vM3qp1w98vZcFr8W7Kqezi1PH6L4oeHnC7QbD9qE6EcO+QMX
9y69po9kuQGusRg1i9s1cbhiTbD2PEgY0LiFTPP511cy2xDGJMjWOfemH9TMrFUZbyJcrBLo6c9+
HRRBoB2GN5RdlAVEy9xjESfhDg/EJitukfudBRhEBBazWAA44sm7FM8GiqeJmAJVCXHzWo6mkn6r
blITLrEzRVcGQ3S5unXI6LcbnXJ8xFAImGM+SQpnDZ9rgq72sb6JpXgWLUZ49JotI9N0fiM6yGnD
sxrs1pZ7bRK4JngQufMZ5JC4jBISs5EdSB9WvVsELwksZ/0AMlNRnXXzuIrC5ydkoGF+IFW2leqy
zBwaSHx39AV57kPCkiD6msd8LQnQJlT/Y+m8dhvHsjX8RASYw61EisrRlsMN4XJgzplPP9/uc4AZ
YNDoqbIlcu+1/thfTK6qUv2npd/A9pZ6qItTbmwjjI6yOrjibhjUBRBuNyv3CbzB9gqf7bBQNpl5
lD9br1+r7R3prucw1FY4cnJedCY0y9ya864yX4cG/oiPP81vWvfUTEySm6w62+qf+CTISdTG1yJ8
b75is11lI1e0dGIl5KSSlB28j/qWSgfAyeffFGPzus0B8eYjQeQWi0f4E2rbBs9rmtERc+RzIzx0
3aswAKsRgeXRGt/J44rmDZOF6TBY+8p4tpszvkdUfARo0ZBMHSqOwDN1lWG3mQiZ2pPRCulAcBVm
9BSjkB7f+HoVNHwt6wNc/IL4spDfQ+cWNA9IBqKhDtGwHUgtONkn8urb/thZP3n8Pr3UNLGGN3ve
UucF6VShTGjtm36YXos1QJgMAIsQp/WZlByViUzGlvWZd49pfgkY4ZIJzQHDa8Hu7NfbkYNdfO+I
CwW2V1oyas9/loU1s7tZBq0EBz3+K9f/ipHFdwZemHApn2p5Zwi/3ilikSe8c62wSGesOxZpTqZv
H4aZkPT52SxfkvbRm3+o8oOByLB/WoUrZAX6Z7ypxFMOT8HnBME78LBmwrwhSfHKRzzsk8nt6p8K
jxESd27QRkckYJ86AktjjipdkHmvPZlR3M2itCze9AzwwSFIbijuBOdjpRsj2M+e6aN3k4lU0V8m
alviPw1qGO2/wxNCWzcQNEdSw2vO8t1EKhEdxh2J2bqhqBzbtkJdKEOpl2107ryXktAKUe1rApvJ
S8No9VlUH+JwNbsvhQtmvKkdbxb1XTLm4b5VmRtD/Kp32wCJlskxRDfbMywhgU6J+rTXkmsFP92G
OyL9s7CwLp3jkn0FMkcULJGpP7VF6De0z4k86KT8ImUY5JnpIy/doeBFDT4U8hOMSkJpmK0dAEtt
xun9GgY3RobFhsfAMYUdt6Mm9jaXA4n+f0304ownfm4oPoBl8MTHtGlc0fYlHC8DJlE6RtkGd1G4
T7tDipoutU+ciTK+9pkIPtv6VpH3lCZHV3VuLWrGA39KdxKUpOZ2CDyxXMN8EoSNj9HS3nqYiFjo
VUDdEV3wH0gximtcFdhU1hCbLHfyMQLYrMFwm2lHsjo6K03dK8pNZ+3Ug0+p/kc9Tq0eR3fcJP1R
Zvfl/o43XCjGf7sM+JdBeEyRnNPhKgTaQdet5WpXm89BWcBto7U+vWXB2zyww/850ruUvRe1Z8TI
LraTTAGEz8i8xfjaIl6ad4bfbyTk54gxsG/wCrx9cegav6gA4cyzFYmaTC8w8jPur4GrAkmS3rxR
EOai3jPmd7EX4kx0movYO+vmX/uXcoIYQFoLWqGmvGgNOyQPy0Eq70p9yJpfIziDRZWkAhUXXVzd
4q61aQbDxFBbd+g3pb4T3wbZsomBHwCqLDsDk/xWKWFVwmGjTDWydDyews6HaKnTkPwN34H8ZTuH
SFMwuf0rzDOfDDtMzFmLA9gV8h9Qv2TxVOd1QpEWcRuIRAN1T8iJi4NFfSM3X9cuVX+iSYgXD3Vx
+UbrLC7gkhgAxnGZWyxiAlSAIEuss/NRN/eaerAbIHUfUZyOXhanO0iiRlVg/KqNrHbmNwwVsRG/
r+hRrXdn+IqNn7FG9mf89MxYpMGs54D7C+aeeHB2ZH+mzNWlb0fPoFs9EEqGK2KDBiTshrw6Pbu+
diswNgtOJxhoq6wf2Jk66zgPG2h6Base+rOe6pnozndq06HbMBolTuG23SmbtVX9UXBiTSTS1cOw
qedfE0VMBspa99eGrb9HeqfYELHZV5NfgvwKmEmNpBuRRtEhhRon9GtU/DXLVXBhyUsn/Wn11xLu
Ei5EZYVzjDBMKWXcmIkCBmVNFG5pUvMLHr6w5lU1pnWoAJIeWvlcvjAHpYhKZNpEIFYqqic/qPhc
BewPBQke4qJKSg7GD7N0e/rwwkIBc5+9hJM6q5lAsh71k0dyTRQSZbcSNVvKlnlKfBuVdhuilrM9
ZP1gdxJaWBtNJYRz0h35g/w48AvCDbPPjINkFeBN04jxWs/Gtn2ZWGn1DQC3Yxw6hu/4auHXW4yT
w8BHOTp7HtHOK4aztVUfAFdMfhZcMWv0pwx2usgyYcMI5rNSXsXznpHTkdcvNV9+OZJzw0tQBTxL
Pl9++BD3stCbwF2p8058+X3w1pKCFpdsstEIQkEIAsiOc1BlVvaIr9EC1GHa4ao2nQ95IfjxXksv
1Gqo/T4oPjgUNM1X4+cCt9EyeSWlKztAmPSvlNhpu4oRNyAJvv8gG4FlDwEoYKZwveCg1aordjzX
yA5i6op64mv5mS1uaMQZ64VMMSHCHhthTeIXLwm6GSHp0V3i9jOKdKuHpifHDvC4tK30xS/S1tcJ
q1wMQeohaIUDKsjy0TDWp67aqauGq0BsWWbvrIsjxiSAsUoyDwEYqsPMNFGY4XLAA3/DgsCZQUNK
CsroO2mHvhoeKuNFTtA9fNWNHzDsdCCg+LHor0ZJSK53F5EOJx4bEEXqwz/pWEKgSknFrV5ORDbp
lHAlQ+YKUWqm8h2hgq6pRMh8YDuS1ZGG6QTX1JDGO/4KHNFNfm30/QKm68jcfuY3qwNqJYsXd7Af
XfoXci1AHdA0kV07HcwVjSpepsj6rLHoaxhSnPmfkEWNvcfpzP68KaV9wMjLM1mFlyXfxvNjch4z
ssRogEpjH7imHAHYVRHm/RGmyolwmJVnQ81M03yXH1r9alRIQ0DSzIkhH3mgsdAeIN4qYDHZJhMi
5S1PKEe8NhHsUHAYwMwGEOLCshCm9GBlVBV/GsCOI7U7FqipRe0MotR9wbeMsbj4DTJyzNOtEjzE
YSp+UPdLbhsIHXktKwssnQNkiDIKdVUOx81Zyputl6Qafakg8lJ5+YcJegE9VNcF6U0uMdrJdU6f
ukKvREgaA3OMTWg69EB05cJZomkbap+KhLO1+WyDjSairh4tCg8qp1fy+IiFnwC6n1YSPkI8QUji
BQDWxM2qW9MilvkM6d5snCKY/UZ94yXe1s65N98bxBlzxjgXoh7nFZltfshk5o2LPbQGKBL+JJMZ
/l9UfEFAtPqW6UEKoJQ4XDJ5106Hlh+CJmFm4q9aQHbWQQtZukST4MgW0iLHftfNWz1+8ybLmYut
WpUIvRbU2mtv3Yyg8GWiWSqMdQ2t9M2SAQOPLm5CQnwwdsHVWTm8w6m1iHNBrYJGl6AAN/IGajAs
r3EBOjt/dN6ahCWhJVmY267dWgafZPrJEBkv2yW6lsYpzCGjeDo0Jhpn6V2rar9DBNk232CaVEQU
/gReuImLXfBlCC3loQNb5uNMkPkhe5EtCbzkQ0JfbIX8hoErIrPXvZTvKpT/Nn4UrYTZ1rhhYAgo
4gAiLFeAlEgT3zkDCRR+EsWiAphfyaZb3GkzkIjESw6lv7iFwNwO6cx+z4qsyMk6YTqcGA0latX7
Z8evusjkKq8yhXbx2vGMWfIUAMC2phyBt5gO8GJBa/KtRh56cqk506a6krg5s+luYHao6GL8/m3a
K8Qsf9ZHhgOE3OfZOaU409JHhPDKRr1h9ntxWqvJhutopStrCVMJDnXnTyNqiKhLhvVwLjZO8FPK
rwIdUpqZyaohaFf1ep2bgJ9OjqhbILcLi1J5tAZAwNtIxXXSbmYVJJpwyN/C+sgHr92EvlZcxVFA
mxh5js0aqY2zGea9SohFdFNjV47OAmLDYyH0MSgjt4q2Yh7zYvJz4VT5R7M7zIfaeqeh1zYTgmuy
Pc24K7t4OgWKBL58JE3BPUKJLFwfxUm1b8QZl9ldbai/UO50bkBcoz9BND9q1YFAz7Voi7rofoPm
fKt2R34lNhWvV085R2DLPKlmf1r2FRCr8VNzpYnvgSF8jZltrt4VhQ8zJ3jFVRjRy4s4N7ry4dRH
8cFWqW998LyJKyDrb7l869Rz1dB0aS+7qCp31iJ76UIQMS6BSi03dNwA7y+p5QUFIQC1ztCEIlCI
TvWf2Zs2CRpQHKTLb4OKzDJ2bfgeai8Ngue0oxci/5C1T0Rn/3104EooXh2ZzNJ5x96mlV815hQS
LCSQ6Zgk7ARsabLe5u4WYzIi6NaiUNfn1ate++GXmH0WBcYl6myr5+j1Xgr4hpeE7Czo0ktVyTRO
3XVwjcq5jAAZ9VsS/hX0XlG4seaMzqdnwcuekYU5NZhEF6TuyrYpvNp+Ldu9ktyi4U/DFV+GHZkS
JPcondttE1aNYY2WSYt9ENqVOpukL04sVYjzu2M9ol1Z8HQUsGWlX/TH4Vby3ov7UbJJ0XOha4DE
W4/wD3oW/up2Y8pbEs1slrl+HSWvdfFjRi9h9j7jVFjAj4bxJZmI9ZlvjA/OryJ/yvO5QadQvZIP
hFpwaxPu+qeHfvze27cfLD3aI7RuJPVg9ji3871MbwRT6v3k9rChMfryoZU3tQmmsPoxmO5MHCnF
kwtAkfbAfRwWG8g4bLkH260JGuMlZt1Mlz2BGqX8Seh5kDwywqgh3rEtY3ZhO6NS1HhQfEj8uG8k
O7XZ0eLmoZJHqJrqO4tfvccG60zvhoojAQpMPF6zbex1ss1MO+TfRXEhNt6OmbQQUkjqHQnaNmYZ
MTV5VmRC38fgpYGFrj506SQwK4emM+QXSXnFxUa8/SVoPaSYQi4kUZAZkQlDauhNnGBW8CmbLqr2
VSrsHog0WDMshisTT3rDEZglP810EwPxlAMgNgPQg2ih+4CLdX6r9etiko3jVUxMC0qGs4P0wTyQ
mo6N76derlbxLDA/1nK4annpB07AgqkHizcAKTP52iZElRStk4qbyUZ3wdcisa7idAx8ldYv64By
slH3Fu4omIX+x24/IP0djO80/m2B/9tqWH/ZnDkngqpWXX2c/4HZWjTCBM1bgzVBp0UPuZpJv6Bc
57TA8emzdpjtX8RvvLRwQJKzDpcdGVRY4NDGcLn20xVbaHbXehwdqDvRBpJ2y8BJHoMFIWx8NNC3
4hAcasxliLHNPfdMmOwc9bm4y0atrwGmIxFpNtffdfWt5ttIe9j8JPRhrPA3Bs1p0E5YA7ndeFeQ
giL8Uasdi2CSb7v2e8FGOUDekgWofTu4kc3mcyzvYbw1yq3thl5LjwwkG6LdTborJoRFM0DPf6fZ
BCoyla0nYdajtggKhVapqGcYUl5q+xLrVxrSJqCRjdx8KQS8ZO1/RKpR7k2XfhGYAk93K5KIGnBq
/liPHDLwgxT1Fol5mHVWhJohvWHIwZ0Mrjoxk+wMZFU5DUFYglOqPq6psh/HI2HA5CW9koxzCmK6
Ys9VXa0tFhabAd3BRcgoXyrIXXsMYZDoCnj3cWk30/iKjZ+mSMb1Di8uNMQmRpyvr618Qz05f++v
40WbKPwQixBbUFJsNd/w6B0IkiMtfeS5pzbbNHElmwgAD8gIQlTuYR45tmDLStsro4+nCvzMfsK2
18XPunrLs3dww0LaimVX8bj4TPy+oDJKw69SwzWZzC4k7Q0QokK/PDJcZM33q4nvs/DATkf2sK9h
/Mq1P4dIt9lTL3NIUNdW6n9bSLzE+OQ38QiXco/Q4g87vAO+0Br5rtrbag2vmHnyGyiGIW2b6I+s
mzUx+Kv6EfF91LEvR+Qo/yXDj4yYHgwo1x61ee0ZvPlE3EzbTfdc9zjUAI02k7wt6URobsTGka75
MgN+iFnRUU/k867T9oFohLvRxHdFbq78amhXwL+EGQhNLrm8hCfLEQqi6OurYAf3dPOb7RVkKpo8
+taN+Bz+dVC0izTxpWAkQ9OQze95vxmcZ5Q8o+ivMx/SeC/oa5QZDS+zL21q41Cpxz7Hfsn4RQZS
A/RusnH2cDoS/I7uVcoxxprKvTbSbeBTUGDqF1W+jy2pQdcq+qPBEXCrrPci6PhfXfvEdmGs2zLG
unC0arKzc07uamfZ925pcZUb6yA7z8OddBHbfquso0bKH4QntBIWy+VZmS/OtEXdZhgvBiCXUR2M
8WsGuK/Vq5XvxS/OPDYWNyHlI8G30s+NBqhwVziep+hHhUodUIs5XkCXfQwvscYZbqNy7Z928SJ1
X4PXeDmQaTrMKCkxibFp6zyntBdwqRALp5+WidBxl3iYjmc7XPUjrW0nOGoXLyI6pIl0bVdMjCmL
GXDLWAFSXKaMWvEzT7kRXwUavxAOwPCnRWe1n7FdNV6MTV4/qOrFiXEE7DUiYkA4uzvxsYC8jwR0
YlFf+BxcCT6aCf936S5Z/KMS8zRIf86wRSgtNNEFgI09/gQ5CLPxOQH3owXUJ9JmuCgC49MZPpST
oa8cVDMO8YInmbRWJC3SZ1qIt2S98FYzbbrAckgZ3Kj0BHXf4+lCQpVIf1SW/sd0U3JVei2dtL1O
OvOpkiUxu6AoVTkwRCzeZo6+SmhWlO1uSEjamL5q9jsQSay8xR/zvBmlTVi+JqShJ98j8T+OtsWd
6GGSI4H0F5VGu6m2JVIx4x3sCl1Y6zCb0l4EN8a4Q65Z25wQovLCTIRv6EiiuMFN+cz/IlNjrJnI
donzEVRfyfKTLL+8f67THkKgT7XfAvWuFe7kTYUNjBEAH6kIbc+2AvPkFco+ZeM0YC1nK4avowMv
8WstW0dM16EQkyrBmvwVJIk7NXupG47MEt1zdon7XWkcawJYnICSmBs/nnKykMijOYidmwyjrozO
UTC/FQQNSIRZH1SYCS60SOBA9VOHqTKSL8f+Nw6MzZhnSo9M3Nwmk2C1DCekmIPxUXRc1fKTtKhV
omy1mKaP5qSoPt2chAggVTwUPvJ5fVdvEx+avTtZWnNtlVceF5j9RNsLEb/hnK9Kda3ki5x9QiIh
Ppc4sq30MALfN9LfLDP9SFgjuVgUdMa1/WJJO7I9cURjNj6Mmo0yekBg/K0b+zG9TeW6SV1dQ/iM
0Woqv7JTxtwcrDtiHbK7OALm5G0ITq357jQ7w8EM6eqKR4ANmDi/W9Fc6xdb/wHgSDl6qFsR6hYU
pWuDnhmEDjjQfChu54N/3Y9JCRzQ8ZbZqVbpDx52KX4D6uOITHDI6ZYysMqFtF4j960di365QXSc
/+nlVf0LOGqdA1LJOb6B4K00hT3JuaXxb5sdtNgLSx+GJSyfOQL/ZeJAr5mOQXyRptIvEIJo08kC
3VA02Jpx9urGhSSfyE/8BQ99h/QNcToiExeKIVEhudVhEzaAlvK9YOjTJpRm44ZASAUMjk80ZLe/
S8MTYQU34QvaSFfTPp2ee0Hlmly1Bi3tfME5aDGFIUwYc3qEcHL7HxlpoIAx5m+Lr6kPsGvDXjLO
pnzkYPsunvR0wwzkd/pvBwwgME+uDxzoLYQ4YaKwmCjQI3VrB6/N8OUUPym4vAE+6mXzwjmA1rnb
VWyeYbWbx79eJx8dFQAZL+mNeK6IiYLBYkDNsKAOxtWjE4ovd2CRYeOP6i4m3tK+peo/xb6aOb5i
4vRtqjilYGDqAL1WzqH85jR/vb3qt/N2nI6E66SyPy6nwR1gL+6y+GqZ6QYCDWiSlDEg00uNfnhx
AfYjxTd8VfuLfyDVBHWjB5eFYTF7zNgyQmAFe2MPXta9CZ9LmKPwD8EHThM/NcjQIiGEO48ulFG7
G6xDVh/q5J6E78MIR2B6GhFjfNZBeOxGxCmRB/6NzcVj8Gf6SIhh5KQaD435ny0k4GCCAAO+fxSw
zcimuAb4zNGOnJzduEWolyWexKcXXFOedfmUjG8sgdSOSyYBHKCCYC7lzKaR7Sxzg5oKUTWohaYQ
S85VKPVPkPW1WW87r8bSeIDnGzAmp6xDRA13iB3ChhOsVNzohjC+pwsHdtT4SLkRIvkwzVchcUy4
46JOctP8Dxo+6vbk3pN4Aa5Kp5uKwLknwYVdN3aw2BCJWSBFR03TWAfZ2rbTZkoKoU8mVK1bdq3t
m+HXjKQilk5cKVn+psZ3AHhk8WyXuBVz5p1VXD/sDgEhGcst9baQ9fMum97z+FJJ9z76GLJzwrvR
LkcQjnY7blvKidgPyowKHab7k7pG0174hfZrs8qU3Re9x3Cgh4w8Iqb4dmsOtJ+1J6vnl6s3gXTg
7IYi59nMfEfevBN6vJIA5XkmwdlXUbiLCN1XvHF8jsBd44BcI7yILAvNPDsmsXD7lLw8gjTnIHct
9SODQzQ4ASeyByidZ/h46+ZPtX3XN46PUEqIVsjmB+hEYwVEniiH2dgPDfpFM/cM/nrstPDKYKO3
hi17qUPMl1tqfYA/LOmM1xiQi0eOpIqkJUocOVV3bJ54sAg6bDrUxJuUxr6eSCwOLn95cheJ4ccE
nS4RKcpNBCnwy+CFS7l8S3b8vxo3+qkKY20EMK4IyLDUOEh/Ojc3hMnxR5iYiPzPT/Nwjfu3bPgm
MxDzQAiEyHuGrrKVg5XUfSbd67RofOKnoNszxzc38rJHLrsRNoWxoYL8T1d/kYYaj2PRV/0Q9HZi
Bwvzt5DzhsENiTspFa+JC/eANHK4Fia+VWkbt6sSBIydKHkwNJJzmuBftJ8de/r4Ijbgcbhq1hVD
oCh5odbO+O2yfQa2orBRiL06xwIFmUbUSDBD4CJrKYJnpHBCLPuIMw5vUfdZY8PV/AmDPHcvv0YE
PJlv58GbVH45Fi5a0eNrVHnL5IWC5V7xBnoTDeSC/dAf1HsIjceQfdc1Q3l05jEfFabZYVpN7bR2
us8QfYxMgOyPbGzZneaGTY0SO2fLmDC1rzgnOZ55ARCRkV9HUdY6quDJ+RqxUVZ97Wc2fdIrtEM0
WuUAWfaX3Z0cXciYAnfWrmw4MgwinitmDQEKhtHR4SEQoyGpjm5DH1hK/EgMjDuUd3IESSA5U0U8
fXaZz6+vJ3eGBrXd8T7X5YfEcjk0/+rkKPgpG2EBCforBoM8OvB8id1a7c+paQEW8XEFv/E/uk2E
BEuauT6q26QntJxEa2p72/5qj39YFCREGsnsR6n/Glq+8FMu7adKjhBBpD3zvY3em6GpNf8GrVhl
FpEH7ELCBcCwm6QIU+6qzQFEhHAbfwgB15cZ52tytXPnEqV7O/+YmLrbKkHbgBcwexOoA12A4nWg
K5r6GVericQbezjEb5nHgYurfgAe4+TP4jfqdVajk3KPYVXgrolxWykfDbdXW7CGhDfdIMyJpKoQ
c7kYOQUFhgRSr/YJtmB1AFa5J/Wrqr5K9VGxDwuaS011Gavy7LNg4l54+nPjXkEClcUHfLNpbmWH
wVl2M24nBlFEBtUnDL+x67dKvy2dA7BYgUQKLHX40WqgA4MiIbixRQFJEWN2VJ3jihVA0TEDN1hj
Wcv7p+n2bb62eWbqtKdUkEfD/Mjtr2r6LCDOVnARLfjx7FqFhSYElljjO+H0zE+miRdpPIlTniNP
mIVLrqF5PsJvMcMQk0Svj7pJJs4Uqg4BF34xbQrPzKTqbnOLp98emSSvK5FHcfXgjF5rrYWXzWGu
umPTwPiXL3/iLUFFmtq/hj1y/XNZ8XDbpP6gl26Y2Edc5ut0pGL6wJwwi47jAfAOPEuEvc4iV88L
XInZDWA8U25iS091zjvCrWLQ+BARQTWnXihikVFz4P9Y848FQiK+1OHJj8jEGPzjVoanmbv9V4v3
0J8QnQCrBHQiptvEPMg8EDNXGpIKDZeT5kD+NZQlb+KrgQhc2TEvjxgHUUcRL28eyxjO5y7mnARE
50UIPfW3iey8luZcfa+zv6LiR9RJwF7iImcxfMCjGpEnw8oU+n15JUy+UzZL/B07OPs4aOozOhQZ
6xFC7aL0F/sArTkO+wiTmxAXiW7JLYKZNbMXCAJmRFbjQ5GQEHsB+oflKnyogl52ld79aN9LAkk0
5OTqOnLepQbjBLEMMipHY0IMSZW2RaaQJPP4XxPrpSdhLv6JlH+BTXr6Jtm0BNXD9rsC0VDjcz+9
SyEoLTMIsuYRXvyDo1TIknlSsUaKI06yvKdJx0DHPxKhdfEzoSLCBHWLjIdpXvQ3GXeAoh1yQqQS
0oCq6h7xbCYnnNy1hI1l1zUHpzYJk+q9fPZt3a2TqxkfwBPJTl6NG2sNvMTPBfv6mIpHwm+tRvKa
Rq7Ryl09EcGluzg8mwBm6y+GRwP5hrXprZeEEB1gAhMEknwHxg9ScbqNat6l/G8x2Lxzj5QXQilW
Gkf3VPpQniK+IP7Pm7zgXT2O885ZNERPxIzcehg3lgtQbG/o94moXzA5o6+2dJXN9wDi37lAClCY
4kz7keNsltdQ9F1+NmU4+eXA+RYaiN1kYWZM2Lz/4yIs17K+HHq1whGcmxiayg/as87NytImUg1d
pTpLCTCFknu5TlARUB4WZpQhPBqvjSNts5GioOWYIOKOueCIdotW7MlhdO9arNE0GajqUS8vrFrE
2nGRqmh4LzLqoGJHMIF4xHS4fajKauCANfp1Y3kJOE0QbaQEHyEkwF73TQ/A1fiejWBTkc6RgIUk
xKtlEBP5XRZAL+fv2DxkIL4IYeWdmK9QYoZJf3jc5eoSOpc0eG2jf+XQUsy2OesDXgEAKuNagLKk
FWUI/Cz9wn+n7xazm3owUKO2dADQhyxRO8oXrGDvq7WjwZeGm7by8RLNPrLtfvonDtaOWoeovhQS
rg86KwpGRFHBS7vLEc+tSapAVf+k2rPGfvw0x7faQrdN6Ia2fARQZkbxo1lw0+rintVOWVnzp1hU
K8vYNOrNkffgG5af7uA7urW+qRx7zVxqTLtp+hCxbVnKjoik3N6wAyB64oV7jsUzwGOZm6xuCn+t
lm0ikhIkZl11G41eQZi3Ga5rZrei+1Qti2AxfsWAw3czyi6uwIkpiN1+MnNkJQR7d/uCxYTKD/5Q
7u5XHjf4JRHnpY0fhvJOOA9vXcCSiRYFKVp/B7leseRxQBikePGrtEwYHfiqxatgE1Izff6HiOaP
RKKM619OBPh8ordUmz9Qmdb2Dqe/YT3CPF/NIbCf2AnzrzD+1gSyGz4jJJB96+DJh/7OL3l/66tV
S59ASYKF+KPxuWA50NuXdEY9xiw4d4S1xKhX3h39YbE4mdaL0Pk6+UWXP0byjyy/rkkuJWZY2WjD
iRo6SfHhjWLzO+NMm2MdfvmVIF20LPlOGxi96zfzB0O9Tlp/G9MQxG49hjIPTetSYLYWWBIIisS4
psjvvIdiJgPAQPfB/UQwGLVjFSZU1YKGQdu1JJ+V+ke6SNAc27blStsuxVcO4WRoA/8fYAygQyTt
lNXcwcgYFnvhI90N9AaWdO98qkgNYuPbTD6D+jbPqHgZr3rmZNkfHOAUOtnw37zF7Iv1SNLwCuKz
d4kOhb1ZOBL06FybfPXV21x+VbS+JegQ1a66KMNzFPzIVpyOCvxONCKHtf6AUWhlRA0Sr9p/Kb7+
gLjYIOu8WaWYADfSwMl6GEb0/Mxa5zcryFwNoQf/FjcKYtibUh0aeV2BxVjhVvoJaiYYeskCFzhm
8stmV0jGqg6/i8RhJkYkhaC/37auAzB6EjSYQ05CV11L/VeZaFSjU0wf/IgdPVhgHeuX1PbVqz7c
Ov1SFtLquySMqt8JH5NKtrfzBmi3assLb7ml3sxmIDIPDOVhVvtJQvfldu0+779q4tryvOR7Ijwc
3SSlcqUwk3uykMQejP4Vw4fwMO/f4NaFh1/H0zytkABCJYf6J8wEcbuOMF/tIV11vv9q+q5RBAfS
t1JsBQAM+B+lj3mj+SET1gs1XoK+TqLfeLxmzmHwxwR/p1ljsGETWg2WBz7UptuJUzYxGfX9WLmp
zlUvzqw8GvIWBMxELKD60Hl8Yzvg0gbpQuqIYB4qiIxqm4xADt1gEXFgTNzxRSXYi/bMFJ0Hvihk
NHTYrogf+QekF9RuPW/w85AJdNVMFtfmt9Deyw58V+43sxR7MQ4/BG1ERDCcMXDwvfc4zxoRHV49
JLYOWT5oqoJjf8Ea+5Q70v0P0j9QeEJk4vYelt+0U/JX8RGuLVxpZH6CqnVnWCL+zGeV/yCAQ2JA
65JEltQlRMnAw8Ts2z5YwQUBHXRXwZ+GACdTfHSy72p5+X+8L8J2HSX04/mEFUrpP1PbhfRHVVwK
ygejcrKbfWs+g5g6kD+LH5l+m10L3VlrxpFsuX4B42K08iO2U6XtNs4wumZGloV6xd4G6J0DiAlt
kGCOhpzP/IrWvpQC5kb0V/HeFtAvN3M/tnx7L5J9lLIzaRewnsLsjPdaP9TKQ0V8ugAVNlXnJQiC
VJ6Q0EtID+LZZQXreQf+YwjHjaiPst2K4CoJMWqFO7OrxYK0ZolmBoI2SIT0XPomLBdBPBsQbHCO
TM+ymfbTc3YjgD8jIySF6BwfQscHnqOmpJawcnAeCwNWC4fFBIyaQuMCTG756sYIodF+E3+TEsMV
PqQWck7U6SRB8fmKuRKshdo1V6pdxlWvLA8Cl6alEngpC/6pNS/877S8kY4LK0SSRsYPUufvSv2q
sNe1FAgswhLGxZ0RtQXjWuAePKr8wfa5I7FaKz9LzJnVEUZ3Kn+NFiOnD2vSBssmyD9TGS8jSx8s
ncUbrS0iO5OyMBNrMWFQw0TgIWpShTCsruTmNVlYka+oXDz/CTBBM6M3lnDOck4JErkmS16rOrMY
TTspnE7ofFXld8wQ2R4685T7BHgVO+rxNoNFEJ8vuDigGAXwVex6OUvBTHhPwROKVFDZCGeOIfm5
tlu6E653fMLwa9WJ+Cw8IGbpFSLqmUiEo2Qitdn0NSEG+wy/h2zcIxxApJ0iKHXWw+Sw6N5rUjMg
TIHSWmtHDhWmfK+dD/0D36jNGpZZV2LbV0F/AF0yMCHZnDXbBNmW9NvSDh9V6ZqeMXAdFOV4NLA6
lHcOll59ic33IrN3Kl9gAlHOwwlc6PfVUZeBCQxf5wmwUD+p9jPGquJAPN85u9M4X2kW58n2dVlP
wz2KiGL+Z5OmXbSqS6WXV6ucdtQdyCYHzPvcbsGdYvuicbmlZBk05bdsX+TRlxRk3m5qvzcMw33P
M6YdSZ/b1GB3jIebgrJWj/dy4/TPpHpQSUESXreuSPRcEngYsm62VXEaHQn9KCgn4Vw1RyNxzjtH
fl3+U3GJG0V3LlBFc4CMiENVMOMISy2RnKoeQhyxywwMXN5iIlLtBjcu1mmcIPKpSbaabPGA/aSs
gBKpM83FnN7bgmS5d3htKUGQrf8VGtU2AJDAU3H4PlZn9SuqtsRtEN/ONcAuUhKNt2mlCCDsiJFn
FQyHD2QC/+LlCmU4Q5y3HI1ODFvX3ubqYqevo/2TDN+jvGwpB2BYqzJkXtbdCDkHFGKZznLvs2Xn
AYM59SE6jgAkK/93wQx8fwG3o+TyQJAwkLSaSNV0u0TxAjvCWXTrN0x7wRUleKYBWTPTQzyow+//
GDuz5dax5Ir+SsV9NroxDw5XP4gkOA8iRYrSC4KaMM/z+Xov3G7b0e0Ihx+rpCtRJICTuXPn2il4
lyD7yMM3CQhc9UAihRxnEF9coCY8W09fo32AqBYoPwYZrs4lksU8HN4N2OfNXnJ+jHavmhuVnQDv
5mgXTfrhQhXZOYox/axttm6PqrpgkVBjP1ydW72/1hKKAFyIhOnOAY6E2VGz3nyFOxwXkTxupEXk
ltGSRnI6UKeujleOH2wheReBcaPu2MnCr29M4/bmLkvutCShShtm+ypKjRID7z1Kzyz7FsrACP2e
qjvZwugDUmNbDD2PX8ZCGJRImmDKu8ZOF87yN5WRZBsQDfpkMzGpADK8y+FO75caaMg0/FI0FtGV
s1m1DMzYghpfBqZEYjmsyiXmjGLFhWiue+b6YXSdhLORYjRk7GnRXssCG60OpaxxC6zBoHybBLEj
pLg0G5T3K4znWagcehkRCpHRGSAcXCxOgpxLJWF3jlMSMw1lOeUWWo+zHlc8o6ceSMtcNqMnsGaN
UkL1Wmw4E7pwhUgfi9e6Bia5z7TnJL20sATCHds3UukaXO6McxbOkq58ao2A2VNJ1MUlpWMm3IfF
uYeexXj1VgXttsJFyQxoDoQCu/oAf5Omro6uwF2G/GdAFbHoM6ZNlUZF7UvnNvk5CvefgddPW9fb
dFxV5LGB/Wlsnt3MTbzmI60/O/MczPzVIL6CgAwVtg/ihWM8Uly01ctvzt0Wf2A7HUCUnfbSS6g9
tpgYCH5AiPwO6NVssi7bQ01TZeuruLgHw1kROXfepuTii7qd4t9FsLfvurOWRbAz1WrhjERivdYw
bqcBNZNkHrQTLlGucVOaB8nBWDuR3HiT+wn8NBk4mWmRIEUZCZnTf6Skl1Up9U1rUp3z6RChFzGg
CFymtQZxmmjZMaUFqD2oAmz/swvTjacOF3/ORKyoVihGhurqzHfStiIzOydYEeWzXl3hgrYLPrKi
PBksaEFLt3Yt/nOVdzSliZe7FxksQojDb2z2+F1nHe2od5q6F+jIk73Z7pbTtKUiFLIyuA45/yul
QCbqn2JM+DVOXYeZbCxxY4J7Qg4ULm8VLAK9XutEFOZflQ42Q8J4xfEluCQ0i/sy0ElJl1afKNzI
zAsQkH/H5OjWx+SjawjgwE+CDh03l5hiyTe0J7p8EKuzWmNB2GeJCC5IO2DAoA0hLKHp3jQcQ8Oz
BjDcJ9ijH24V+P6CjeC1dssBj0UXQ0WHG09q8azQgxeUCvG7ABmIx5e6Ew93dRPk7FDnoFNrPNOd
aKVXi6E56dMgYioQ7bcTv0yDqLjtGOKqbw43GRtzymoaHMQcYOAfbeNGICTz5i3zPPqqfWkTNz8v
4YVOyoWn09XS1GnjS6JvGT7IJFu8+MXb74ePPOL23PlcSc5EeKB95pMCL5jorhohggJY7NfeuWIj
383kLa7bVn7O2vVouV4DW3JVevy4OTwAVCYt2XhWvDSKQ0EvMmgy7mcX+VXAy8p2He9nwC4g6yE0
3cpc/kygCsLwgvC9nywbygSoDwy8fN6LkxysYb+Rexfw7oR7wZyJQyMoyIl89algvOdqJGZ1lWJF
KVfiij5DftIwR33neUQjFwXHlluvjj+s/jOM5h2LWzWyw0sV7GXzXBdvWYlfajlBDnuXaq1l9lTW
PSg+kGTlMrddeFVlgenc9bw9Ykgfv2vTrnXIpJnlW03mIfdjDGfRg9uQGOp9aAw/FBZD17G1nmba
LgjUZJjXakXJgHgd7Mf6xWZZA5Y6iacelwlghgSKxMbnQtT3NcfgAk5n8EAcShgEEMHByhA2fR56
OuPcCXFTbFiSCZuXWjmM+s2CVsFuH+7Q2Fv63LAdUt46LzZi2GThTR+Tlam/5+qVq1NVWK/CyTl1
sAKrUMnZbrGVAqVmECuwt+BKjsyeOE2nlkuwC9PPSA15GtWPSmGvy22LZ4fU5lC9DMpDxWtSc2+H
7VyY4cyx30YKwZjQpJXnbZpgr+lviv8M/lX2NoW+T8xNlOzN8OZYLxjYWhgVb0JZY0YOgkuMjq9Y
J587QNtwWRfOJUBW8RFFjU9mRWO1l5qdQekMT0L21iwzl4IMrVFxMx/rkT4iieK6lO420akD24ku
QpcO86gi7Hau0xAl2GV07TZIJyHWkn5XMcMkKFeyhEqbvA35raDbyrdA0+J2qi+6wF8wfp5V1wG7
sNx/8YZKLSkS2ww7kgy8viILwg4hgeUvgfxDXjcIx9rcdMHKKxe5PoNUvQELmeDuy3FwmvLJA3Lb
rCfjl2cew/4gMJoYyyx/jMpitF9ynUp8ziHLhMtuNrayky+AMNX6TQtf1PwqQHExYJGWob5IYA/j
l13wCyh2Wx9I+Rs6lEgI8Gu9Zc5nnaIkj9jzne7DC7gTFiIhoOPNBktgzuXU7U2WEnidZcduHygH
FK6oPwfVaWB3Cqdmh5OGNhLYsDnuBkKrK5AjCKtSyyI9C1fRCbyB3w7s0i4c664klFz7IGZjix2J
HIaGzeqi/9DVn4jX2rOAJ1sfSC1E5LjTPV9YMPxOCQ4lxMaFra1T+UpQ5NicAD/Xxh4ZS5gnMhRR
YNmlgnX/27gd/CQ9N7MABvvIx6+Ehs9MicqQz9hn8dK0+8xrZvNaugNKYksky88ynJP01lpfgqtA
ooJPJwtjf8WfEIZUOsqGoORYvU2WOhu06pVfSQ4njGWGcswEGNIDYSm6BYj1udcfp7FFqqWzSP2e
ckIi5TYGL3ipNR97LhSAfaccqwRZZK83G6mh0p60uvwrZbmFQt+0VjwcppFWGwLsvDowUXmrFXFP
myen7gkKYkDD8zsIOAwcpF175zVbcmj4tPR2OTX16sshSGEEQPvnJ8bajjsHJIoHq/E4ca5AYjXT
pCEpn2oEsqQ2Zg3HSmQcUHgGoEdK/5ZGxlMygTH8H44/OD9DRDZJegP96YuQjIaDmTwn8l0XQL6G
l2gj8cf1m5wEW4bYFSHtO8qroDyNaFkNTW5ufjkUV71/+H3hIP01W8VHyOeWJ+7yJcGKPnjfGX9W
D8J+GnA30o3BfYln2i6xttCRo7N26tOgdAgNwCsuqVsN+zIjTcqli+Nx1VJa/Zb52nmL7pECwwOE
C2xnGzPdYFbvFWuGHmSjiuJU9fj5OQnxXsfJO7tfaYIZe0nmjqdPH1bp73QYECG739PzzmeUxLun
mkdFWal0bOxJs3RSwTTgwbFX5e9JCAYMV0V3zT7wbKuBiML4dd5VVinr/B5IyO9A2ofPRGfREPBb
sKqQq52t3t1tXplyn0aT1vTsNI6BNTPoq81tSrXG+nO96VWed9PG5YHLRMRrpks82ICIUNGQlouY
M4LSJM8GkyKM4RsLbcA+FYhONo8cB7U62yjyljc8H27kp2EFCnjX7xFeeKr7vd4/xLBVKuIaFxSA
towQR9wDo76q52f3P2UPzXSJyOOVuBcZkG1iCoZhawDV3okBnwLlM9ImQomDyXBlrQNuue6SJ9+G
chm6BdwT5xvl1cq/y/wYh+fB3I7tsml2OO17PIM1HjBpP+gvDjIoAXH1i85twU5u9KPICIA5slN9
E9nF+zT6uR0yad/ZwQnFpMtWCTVNi2gSkhSUfxJjy5g6oY9iDqTrWBLhSjPY6OBY4WwEO5CuI0IH
k8BVUzyZm4j0EuW5GZGLXJEtWTpoJSw4kAOxTGnXDHN4feniUxi9jVhH6hjBQXRPlXFoJExBLxm2
B4B+OQPKy5T1gswjNedy3E6wdoqegYCiDVM/y5rbFVPxY+ifPfnWlB+1dg7VLymElY7RvtjGdF8u
vzKIThL7elW3EN3K11elxW0bQ4vfexnYlmtS4phkTRPNultzQ8IMYwIOshh87VjfBwr6CihLu2Q7
g/V4f9ZML8Tsgk0FxsKWzx2YHB5GI+rMwSsgIq9Nsrr5fIanhp0Jd0r2bbxhlRHsiETECBIRhuVd
deeR8iDvwxDvKDEl1spSXyLp1eHxD2p2shuuFVS9euCm6ZcjYRr1jx4VbsW8xBxXzDlStg574EAr
1XsZ8kUrk7mzjHsJWM/eCr8FfriucIeRy2BWFDPqP3aJimTN09d0Pjwmk9HVTlyCWsxyQ2y923AW
h1AE4DBit8UMRvRGGD5KaDcs7vflPmyXukm3uGMZ1UzPQ52ypTVZ9dwscAu6c4s6ebw26WevchBb
Bl3ThIZi1k+1FRFBjvqa763uYrLBXlcfkrawh8mnidmlgnlhdidTxUkTHUqdS8tm35PFqJ0CHCCG
uMzuI6vVoKe46Ty88B2Wen0NR5P2QSfXocMgySoIWJdp6pgeJSkig3E3MCFp2RUOu2vDyxcGe5xz
uFXdNYoJQkUKrEH0CWvZQdAul92wAcblR25snVuHyof6QmGzhC3ADoZYgBmTpRZjD743tZYa5Ieu
20naS9F+pAbA0Gtfb6QxoTu/MzCM2I7hfEoOGGEbbW/gr7HOxBAwIOl5dkIeT0MuNWqSLUEu+vhZ
FTsbhbnizVr2w1YT+2I4jtKnNKV6fyS2i35PBr2QV3r0wKtjyYBNWOOG4Xp0xmXO8zFjyUBjgdu5
lfVl3IbZvUe0QKOWUd+5oMzmByakCVizWnCA4t9AMUogyY+v/FKUD0C4oUzr2P/Y+Z110hYFLPjw
HC70TQIgQ8fp5RYmPwmOBoVldCA/02LaEfVHa3geymve3zLumLqAbDR+SBYURvbvk/AzLRYQay0+
s2DjNStJRZqxPm3zbCAr4iOnZcA+Q7xsQSM7V4OzaB8G4BZFeSHxoLG2udg62kbP6hk+WbmezzAP
ESUjY76fJF8A84Z9BFzD1ZBhuSDopcEkcSgA9frIdQUNnqnfevkisk/i9qYqp9dWEofThBWMWMth
fl0xFuVPYvye+S9jfDWtj+mWRYuNXqc9auIfZyX9CsMitHajOlfGVlGfCf4S0zOCHRkrd8PwrcVq
lXLCt3T/SYAuGr5NVShbBzS/MM78FsfFj0ebDeVCOXT+azp+J2Y070NElsEmdO9ocBPniwGgVpIC
AT8VBohiu7qM45lk15QAj/iDTwCeNkEOPXOagcaKrThcITBDcW6aywTQNv+KGzthM+cSwWkobMJ0
1z2xxhSksf/hYMWjGsXuzuVKQ8SHUqnwYSwP2fPCm06oG9UzU46Uv6k1mDsbU6TEo/aeIfOmNU+7
dexcS0hbUGTUryq7FYwpLOy08gt9YwEEksl6vuYCL/RXXn0SbklB5z4thyMc6YbFQ/8tJQLMg6LM
FPvF8dl8Z0vgWWPbHPjtNEWJPuv+m7ex7U+WvQ3Tq+wsEUWpNu3wnKon3ipb2iOQBj5gj33mQLXe
s44puXn5XKL1ev22lY6oeiPqk10tss5zpfoM4relt8oPPIoJxkYHxixc1dO4hWXn6cLxWQvkGaB9
8Rikw/aJSQ3ntQE0tXxq1WLbpQ+BJMlKkr8SPXiFXWjcFOSUlgFDD5yHnTiLEwxq2iGIQQrcJXOT
+jliCA0MUF+NSQODoQV/EYxWqbn23VYsRbThVyfDdaq++ANhUEysE0Z6JaD9taqfKsKSu29l3HnS
rbCOo7Ori53ZPTNEAIoaj6dQ/TbihjvwuarPUX1W5VuRnZJ+HqNTZVga59wj/kBGxI/i3cz0pee4
C5aSWAGZr4rXPO5ouxhr+cB7WSJpmAFqVzs/j/apQPGP0mcVDRIfr/4RwH4S7FAjy8PZf+/EOhaY
llZ0P+zt5PIlKg9TJq9B0pxAV6Oqws0MZVnBvdzBG1211tXAx8u7zOM0STfycFKVAwE/fnTVPbF0
isJV44gw3WOPdV1DQYuoFPgdfE8AUawvUR9VjqJwkxuPJLVmXm8f1HqgM9wowLG1tVG+ayDsHV1a
Wy3KvPVcMvsuWJbj9KPzwutCVC9PEqa8/U8nnQF36cFxxGbCmu+irC5Fn8ylxmbw3a6RWc3uC3gf
5qu4c1u08Qb41zIGuCRVDRamr6H4KjS4EG6jbRM26MaRVawfHSNA5n/jypc8Vu/fu+KtbdCB+dOR
ZI8U7gZTLZxy8dIJ7jJ8PhV1mGJyITK3inYNxC2bWxvMqGXSWD/7dKXjjAHFACdZX8sKzUWMGus9
w9TU4gNrAHW1S6wP3SAqBR9jshPFujcPJVK0rN5j8CGw9yB2aovE+Mhqplioi5ihHBi3lPPx25Dc
FAuKOrtuOlX+SPYdYxMlQpLFRq+cg/6tV1fOQC90jR+5jUmr4akTAIuqP42WokV6CJaOdTwl1gQE
6rfkEmNmsivMO27ISzYqzvkK489nDXc1YnloxwOoKHD94bnkIVOLg18+50CSJIOWSHpP43ecZjQq
BYoFlj1UGIfkAWZzLNjhSiijhcz8SC4THl2bnlSvftVo7thuiv5RTtpNgxevPQM51JwOkXnH2ech
XCfUb6328JDBBLrNrOkZwNNGBfFtZCfD29rpqmpXpKtwKHKocn4FGQYNDYeHymWovBojhWJ8biHO
cG4xWvblw7SkmGEVYVbLTaYisROJ7k6Abs7N6fnq49mffPapsQ5IpqCA0Db0yOfevE1bEfIKVhic
G+ah/GX+8GwOm6J8zSlMpA6Tz/AxWWui2iVMEfWfo8HD194j4psYxLtgWvR9lSZMhvQZeT8WclaO
/2ifd3fBkpSEmtryOPKGi67eLOuSy6gZvHcKigwPQJJHS4xyjJT0A1nFEybA49daToM5BxPyREki
FCC51xK5cOsofU3FK8Pqg0hXvlHQir41+jM1Fa7pmrNXCFfnaR9Ar0D+CRyCQh+iOobmhotpMpsr
PlvcJscuqWe2ROY49tOKfHEuWq2ZQBolkttP779XIdItBv0UXdlxHQIAyHS64lmLxvswbGjcbP0o
9c/9+FWVDyf89uhBSpPsAmuTFax3XHK+Tn5I5wB4lvnkMK5Op5hJQMWyCbd+c5CVBzLYpIkRPf2k
rPPp6542d3SfmLMYk9urVCnYfug1AyAdEmIRMxEmVtH91x9//dt//PVz+Hf/Oz/lyejnWf23/+C/
P/Ni5MUHzb/8599eAAnk6e9/89/f88//4m/78LPK6/yn+T+/a/mdHx7pd/2v3zS9mv/+yfz2f7y6
+aN5/NN/LLImbMbn9rsaz991mzS/XwV/x/Sd/98v/vH9+6e8jMX3n78+8zZrpp/mh3n26x9fWn/9
+QtKx+836u/v0/Tz//HF6Q/489cu/Piuwsf/+hffj7r585dk/UUzDUV2HFU2ZMWSnV9/9N+/v6Io
f9Edw+D/GoapOaZu//ojy6sm+POX/RfDUCxHVjVLV03LsPhSnbfTl/S/aIap67JsWqqjqIZj//qv
P/2fPsL/+Uj/yFqy6eEB1H/+UnWVF1D8/bOe/jjDMmXLARvmKLKpWbJhGnz983EOM5/vV/4N74Si
Eqs+a4taPdcWIprfp8m2G3JExJwhvMkrxZLCAdbL9qdnmPgGeloYRVVwnIqazsgsENw7snTNPX9Q
MBMiEMxY1XyROlgsuoqa1GIBSIsqttBihPQ0L3ZG5X9rDhWlmndYjK0LceObQGjY3EM1WfbmCNCl
lJdFZC19cg7t05NQWYVrwvY9YtwRMlKsfTZpHDk8yRqsXUegBbdh9+7T5CPtz7WQltsf/dcQ/EJk
pa9t6LuaWm4tRPTQMMpN3dDhdAVTUrUrVFd4rhyODtk21l6gw8uK/t7CCuDOD64OJjJPOM95K30P
TvlhydIslctjYA8lY7gA6dI8tPzx9KUpzytjOESlTeofU/kauSBPx2ATquNNCshLgFfMiNIMXr2c
6UyjfGpM8+Zp2a39plrCoB205KpmylUK8UXZCg5uUbDMoaiXvEDGkuBRtLCmDdnikFbUR0cUpSZY
iMTp4jeYaDTFBIPmIL7HVnAfEw37WJ2u7Ao3ez8oSMvjzae2K+TSWLSjYF0t/dLqnPYzLPlYm3Lb
xNkyzUfiYU2q04L2dV5royuYUyllStAGO4dy+47P2mz8fuY7hCEkAixcWx9rthea8Njm4pI4SczQ
0otmvkUi2buvMLcUPOU5xW212hZxhKW0VReZmrk+9NZ5D5cpY4l4VdvjVovHi2ZxYcVDy25oVZHZ
7JfZnLDGnZLBiIsMbTv0ICtLpIVFVmmndlnnxQuYrwBWkvMgaYJyI9okyW4wJMoHtZ4WPAqgMGhM
acbFk3XDMoFGo9spqxYm10uYz/IYySiI8FcM+PR8Xy2eDKbrssOBoCvSOwigyi2157IuCrxfprTu
8VRZGTiFhOFZw+i6CRcFWTmumeXfLXw9RV+nBcztANYm5xldJ0u4vdBWauQ/S2o5jXYiDmOH8VSI
pKHFu0jk1pPQ7XjRZdl3wMmXquBtnH60ZjLapD+0RyuXTk7PSU76ITCEIj0ouEykVC7mjX01S+m9
shTnKcEX6zZj/7L3SvTPQIKCmjD6q5St2nD0e8J65LJ/DAImoG3yLYUZ2BUlJUMHj5Idxl8D8LdF
Y+s/eVjuysS/9Vxc5girRAp8bIYjFVpfIL74cfreTU0QFUCZpMx6dOA4Xgv/MMSxgNCoO/yDXpJ4
0tDttT0GL8nHklcYw8LQgmvCn+mWuvkiVIbR4Lm7ggFy7fa9/5UKop3tlolZmCRsDtTbKq6OFlBv
s2J0UrPzWllZjGJRE/xJmrfKFmZaD/jY/BLVgh1GZ8zpOJQE7QGofz+ye5MYt7jRZDwyxoXLfiOn
wdqC9yk7BYdwuSqLiI8wJPpmTAimq6A72BF9dW5v7djnB5Q6+212YMypDlH6jSy7Nm3AotUQXy0v
vwSxdrIV+7NNJPZUTQov4Z+nL3Z1yrr+1CV23Xbs/ddAqe9B6B/zCMOehL2JpNDJKI+0QGjcxagh
5VdKdfU1zMw6lO0au77pUcZbhr3r4gSCaZovZUX7HCc+XETIXm/jE0qbcpkGFRiIwSZspnhz9Dp3
Pcw5TVNh3NMbXEBMdxPA39rYtwyfBSYyfU4UEo4Hom0SaVv1NdCZyH4VI4RNu+/eLY+aOhgRYUsN
GrpjYVyV9GU5RiWE7GEvOuFmqTEtQ1VMakZ06HqdJX26i/r0TS8UvAl+f25x4+I8t+8SW+V1PuBq
n5gM9UX3C0H+HHAWRwovnmzvxkrdZZP2Z4pgRgF7GiQYKWGjfg+VvkrNalcxkLWSZsk5+mYnBDx5
bDqou7BlAz9NBcMJQnPZ8NFf1NRZ+QGRR7U3XppRpi8iRnHImq3tdEAuLHzwWIgN/VIrFNcSe3Pl
MD7kvDFWjSE+g6kMFf2xsqt3KVdOqafdLQ+rRsejzRi5q1MP8cr0fiqC44qWiNKRJFprNN0yAAcv
CjJha0l+eAZJAR43dldrmttCbXGDvMHPkHdEvGYljly49KWNt76GnVZC+3mWyn5rdsfSRPp2Uu8x
AuFUB/w7Sj/tUYPXG2oZnkTuvTXjsCsy9PCQgUU2WivijXALKNopy/Q9oLtxUXWbXtc+A8nL5t1A
TICFQyeKVPS2LnKNQDl1/iTEJu07SDHVrfIcCpjK+dpdOsFiuzTBLbES5jnJPIPms55sMbgIOm0u
CtjYPCaQMvwJDc2yt2YFFxMzQkztGg/Zl6Ua6lySs/dUyb6VclTo7JmoTjbM329olWunyojeLbWP
F5LM9WYNQJHk2h0J36y5zmemohIMBViRjzZ8F0Kgds6rIKVjt2weNlK5zlLpkiTFJNCHLLNgdIo6
5svq+HAqsUSM2lNm3HqPkBb83U+eDRN0YIZFIhEDeP+oGN1FwBIYCEPBfotDbTpv+qVOgjVBBDn2
2ZxBiAq+qJcMYoRTRE0GNaEqlVvbV75DSGB1TbvWgV7nso1MR3pSS5TCFkRpr/AOK/g4KyhcC13G
12pp1aYtmH6BlJkrcnx0cshHdrNKURPLeJzs9P5PEmKSqaRMnlmhOLe5TC6t/mo6aTD3ZSBVWibm
9jCJ1+NNaAOpxmZyzNLqUhk845UM2FSxMnOElxIyS00CgTTYtzrrb4UUE+PRyl9VPo/N2ELgx85i
hiyiTtdcK3Atl5yNnsHzoJFvlsRlHedgKmJkJwdQiTCYW2Zslcgt3olUz66xzlCrt7Or0tfYy3Lq
lbyzn3lCHIfAY2m2DuNlV5j6rMpBKQzCwOHE9Kfmn9mDTOVWIZGLCGfumABEHtgyKHxqRM+EGAh3
1QU2eLNtwaALN3rBpDc0kdjKKr/rvsrqF9M8RXcIX7BKRsKj+VHkJe71PD6XSm0y/f5IknLemxlY
I5M3cVTZ6LIZPRg26xlmvApMpGbZbrehr4CgjV9TWTtZ3O/Qa45EWOtnCXajQwKJ3FFCqCF6lkMd
oApy6UZ52HIlsnyB4N/X4UIzvdfp3GgTsRX+cAkYaU6fUFnRefqdvJL0wWJHV7lnhNcRf77vK7Rz
NYK2aVMstD2PcadKEUYMYOcjMdI9TXjckLgwsMvRKIiKWXJRW3I4osY8Jr21GjwkyJhkrMIu6Y+5
Q6ePJIfSXKDwKNSDvg1HwJxuFxh0rypb4YnDrnmBbaLjaUh6t3HoAi4AqVe/ezYAvcLY5s2HWhjf
VkclFAszhTOzrTNYarHmdoCXoZ6n4E9HenpLDq5mo711beu7ut8em4KkRTl68xxOMBV9w1zrql9d
cVD2WgRGJ2nWfYWBuIG43rBmnFUVNiY5hG7eTWT/cxAlIxsLDGzNKMOfpc0soUfzKJDOlszyjMNO
PFcA14vD2MCaTCnSpvACNL42ppWwannesAiZ1Kq2o+2YaR3LjV0BJHus3wdYbKugMdFn2PKtoEyE
lfVKxzMbncKa+5RVcoJQYHCQGCVLRgaLQeTcs3jr7TMVjBHFuFQjfgsI1woDq1jTeJuijVJQLfhw
PxeeSEy3iVgrZzFRMnhlpWhcKePRHyvOp094KCShU6FqOT6xlP3PwdgItieiDGEgrRVj4aMFZI0z
i6J6lercfX3nvBUSp0gTM94XGlEYOe3cJTeM8UnnQQlu/qjoyk5qyf/mQ2/Mga4iSwEobjJDXeH7
XbDB+W2p7dZkXaHFhtOSK0lqUJnhYQypkPuWJchY8cgRj85he7VClPoIkbAmLa/NVHCyBYVfgHpZ
UxwkAgxJMYSvRrUeHevG3WVhA9Du3ai8ClLNo4SmxazRdj+VnqKAM0ljhd70jFlmdnikhxyr90Bw
pNQxDVkpaW2T8Vjee4nJYXPKMR7Pgi79kHONjTcDJ6Jt3bQEe3Wk8xBJBAUJXdh1+kWV3t6ltL4G
MTkSuf4SGLgUvfjj9zO407ECjuq11SHgCx9YSJiuTY1fXakwngycwF7BUkpVebcoECdztHbiLR9S
Ih46mOqs5KTOvub29UqPIjQXzSLJ2cMl3lXgj7dHSaxlf9/aVHkJJURaKjhyNk1RBBvV5phIM31F
65PN+yDU536CuzrIYGinxMsbEffwwOOrpcKLn+O2BRAd00uEkrF0hDM3ivynIqKyNHhqVh6DO9FU
FCNsnUfjydedz7osrrZfXWwlB2w9/Ji6IRaDAlA5ylkDS0gi7nT1IswWg2n2geP7q3Q8BTHA/k59
eT9GYpX2OckfwwgHt/RhLeF4j4EnSVaAnNbRWwnc5gXJu8NgAhho74oanWWNYyimSmMBqYmGix8y
XPVbTGxBJGxyBkqg+bwyzLDyXqauIXpQvGcGSrNk+dK+KHiKNNS5eVNcO5Zfm6on5inBm5el6Vdt
BlzuPjv61mCipTvWu7bVm/rMykH1sIv0wyjKTWzgjYl1N9bpzeRhxKLMlkyAlks0VQ0kQ7nEhtqT
k6eeZKO9NAEehxbTRmHgDe/1MF9FyodkGKfA4dnYS1yhdHQqpj9/5ZsvcsAH1Gr9u15zkaQpKdkd
LmJuszTB19xrlbeOionUZcIMKlJvH6bi4JkU7UbNG6AI3gptYKBoBODXe4EVSA7cQeMzHoUeECc/
XBMatWNiJ6usHMqNHjOQa/AOiazuXCuDQ20PD5qNfqE23d4nu6BRP6vedDvPlu6t4x/6EEKRPWUs
WhwfTcmOL3uDPt/dR6ykDEnCUEgu9ZlR2tFehXvkhZif9VTmCR98lbH/khcGk+AAC25oyIumJb2u
1c09dqFulU/LielYOE+Vn3w5XbMQWo0zf2SX02xaim29jezNiEk48h0YAqyXad70Um1C5+WVFjgn
amOxxNZoYltgte4rdQyW88aCsKsin2vGXBn0h++JeKMqQAgZH6wCP4MNgHEujH2yARP1FkfNVvQV
a2dDRVqj5rh+h33bkvpgzTCTX45NpcX+oUfYpJNko5vjuy359bvNLF2xRqDRGegCL4GfojSEJ/jr
AUqvM8iXWASI/84AJSRu/WUOBdE38x/FubRFRN6Ed9N8aZiXsnW0Ou9M3WPFhuSGhsd+pSe00xAW
z31X3QLbl9alXxxr5GLdGTiq0paxhIfAJJtc7j3VDu8MGw/URF5JKRV687ST6hlwo62naOyNj/Y0
Cw0oHXuA+XGZsX85tnxceIkDm4xE1T+PGfQjDqxCDuDAV2DES9bABBsFGX1Sbpfr3NZwpfqPWnde
LKW4xtNMWqtYW+hndjqdZ3l61vuWnbUgvye1fOm7kBKQdqyxZlWdB3PP5F5y+vLhF4rnDp56lmOF
OatkkG4EyMlolGeoIjK5PC31jmdDthSncTJeZmMDCVROMF/U7BvZEgVj6FufkjIGc13wUP9P9s5j
WW4ly7L/0nNPc4dD+bAZOq7Wl5zASF7SobX++lp4loOqGrR1zcssMy0fyUcGA4DjiL3XDjtCDdRZ
ihnxmLuTpXkp8ORUffVYNlv0LQuQNeLraufyWKT9w6J6RvvrtJya8NEP55s1r0+dWN3DMja/A1Vx
Bodb/M7aXEfP6V7jZKbwc9ZrrYBGFR2B2oPhdQH741Qu3XHtVtzydLbawNh0CeCqvEuUpT9DSJso
AfsVSMZCrFaDE7NQJrqbGjg8I5OzWCPpUq54J4h8TwoS45DI4GUi5nCdeOOzVDrOXoQVLVkh56fo
Xavw2Q9cQpkG73ldcT9WjXen7fQ50ijXi/ennDAEx+xiej2dZOj8duC25KZ+FWWxQOVr3/PRufqh
Ts5r/uGo3p5LJfctY5rtUrLDIsM2LU+BN/BeNP2179dgl6I8Ctz8bWsydZYROTVUJQDAIT0PgnTf
KR9RTBPdzVANrEMMEHvRjGiyaj6HeUf+A1PmwwqfMPDLv3M6PtZBc5lWn9Vz7K8cPTGH5LrNb1bJ
Agp4eosoMiZW0e8M6Uuz+0sOU7Cru5D6R02POo42Dj8OgnL41U7lRz7McBYKETDjDcD+gWCXLRSy
JJ+POZ6SSmnztgAhJjAR69zMn33IGAG3Vt0GSfE4wkDJCzI7nAJY9cie36sjBA7VefZRK7cuo6JU
tdfYFwO70hIpgf9nDsduhxOa/Kz4vlsVMbjM55C1kIjY+zeKudg+oQKIa5N8c+v1dqDPtSuW74sk
9Cku6ujs9T7HB+XEYJFHLaVgT5ql76N3lzqKrej8aRT4tcgBJggtkvxPB+Wi1TvXl6eGSetuGDue
dVXdlKX6VZfY6z3LZolJDDoHTqlDon4Eon9xuu771ClGMy5hYlOejafBz3j3joBiigTPSOhr97QG
zd32XyXocsKmwgPf6NOSS3AZy/AoDT66qX/ocVZqlxj0KMd9lSJwS50PjVamGLkRsmVj+CLKjAR/
IXqVi2/iryEOXtUCLoS9VlEEsL0iutyWQHNZkbiSRN952t78aDyOGWPv6ajTKNhn2xSlD2tqEUUy
YAyRE79tsCDj6Xy893/m0dcHPG2cWe6jajoUvxXT0wp8WVlVZ1vJJzdAYRG6802aD7iuwnsV8aDU
jUOtsEKKHDuSCWkBd3etwzhPCY6ftArWfTYjrmiK+ZIOT13tYBhlO0FcaBWlzu8CfGsyP8VFcDPl
MLNKrqUjqm4Xr+a7u46M9JMfOmVJOpfNpWsr5DWZuCz2WhVMKoK2O422fRLjdkx21UfvZ7dexzEf
jVTxMTdzlwds+BoFHTS/mBoWTVog8nOb4SXDgHDjrZU+p237MAYax40ZOc2MQBwEJsv2DKzLNdsN
BeOgYZl/yfR2bJm1hR0z9xX/7NBtYrWs/PCn4j0dkYll3i8hAdtgsDcHYQ55gP4iZlkueQkhqEje
46j4U7jKPUunu09mBYmyhm6zMH8xpgXe2CfZzsHey8wJGV3HtbfNVKGol3ehdGq2CTXzmgCKvu49
WhhsjjkyDkk51LuDg2RtcQ5qoXkoHRdpV4jAdXio/ZwIJuWSLOw999rjdncUbw32XN+8hbepm+Ue
LglgkivvPtnWV79WBcP+FEikHyc3KlSn5E/VNS9jLtledHiIB9xhaMO6IPgKjBvRr3VHua6fo1Nc
BzQ5pYlJn/mxMHJMRlRUifr9NVYp+RbTY9+oR44O1E25RKUud+NQNsyRYJUoAdOzCe+awQMM3c9n
p6MU1wJUmPH/TiMAkWA8qFrBo0/ZTWR+jqXkc5213mUx2TW56ki/rVZ9rKsQ36PATJL1n87S3ImR
EXKzzstZ1dBJyyhG8JN8VNTE16nlF8osJ7NafhspIjHy0tAKS1xyOnz1AzKk4Y8mXwkWSk6w1ly8
l2W0XPwGEZmPPiAO8ycGX4itBY26iMLDxLRxGNofaUPzM+UVFKGenxMB4CEvR2q9rMzkOLGn4KI9
adCdURgUErtVXfroUeevdHKZxvs9OyWc/w4vtz2bJgoqb34IvAbfbZPce6DGIQRRGpR4RbJlOfQo
OGoxXEbPkhri0rJsExCGOATU8HkRTOc3vovkP066GxGkzTnBFRGv3qPu+A8erbqf7pRXPixz5UGt
8Mn1rM/pjFp9mof7eUtgDHz9O50oVDYxzZrxcDUBT99S4Mb0FggXXnBJmBaeGMyjtFcTE2YxwW0p
GSxFxBOkPbTJXPXfw5SR4+qF8Y1fTA99SeHvIYMO6wkcq3S26OKlbdWFjQ21vdgM2645L8tXo5If
sZeXh7gOzmCxnJPqb2mk6x271Jmxf/V9qJcXvjZOfDtWRw8ajDLDT1MgdjApw47BST/KkVfyBI91
4iVeTaivByLhCieKTiMJoaQNdQ/SEvIcSWYR1d94Bckbh7eyCAW3WI0weAbakDL8KSJuypC3YRfE
Dckzrf8eTjD0es/9LPxsQY1OUpFwxkPTiQdZI+OZ4/WrnKOj72nERAPI1tgtg4vvN/g5C0tRSJdy
jcu1IUZcIP2v3YVQdTYSJ3cD+PUt5V8bkV22DP1nzarE+HIfF+uVjbnLvqvECSp7xpkVWNuBBTCZ
8Oh5etlQrvW/Ct8rr+HMbKCrQOawxiHn2Zfg5OWIcZx92vex8655MTRvC1muY4nscSQMYyI0XLn0
2X2/vMsW0GMAZ3rtl2/dsLwsXvgn6Vp7mnBGuhS67CkAkuAqTxRz5aQYQZBtj3xbEzrjvY+YcaYt
dN0XIQbLRW2sJJxjEaDKvvUBVgawWCqPeJAZ6HoTMpqsXXkZy+F17sxv0Yr0UC/Jy0TccRCmB3Kx
zl1aXYttblo5ERo9q+mdkvyv9N3yUAfjZ5uyu62b/Edaxq8FXsS8ZgibMo66pTr1xu09bJd7zgzS
JXqOJc2zxMP9OfqWiY3cS6V+5bFoj1YbArhrdcpdwR4pQHWS6+6AkrPMhomEIPU5VqDxvJiTrL4u
q5XnSFh5pGzs4D84rFcbMTENbMVZ5MOzLnBZoiw4IK9hP25YYQYmPiXxVJNS0r8Vuv9k8n1uQal7
BaWlocNikoRsPfLvdAgBRtb12drlpYmmn1nBfdcBGui7gokj902aeTfG67Od69B5OGnw1SZmV7jh
H56Q9VtWrFvbrTA5uC9zkWEP7dB5ZTZ5Q7rB8NJC2Houq2agI0CUYENkdS3XOeVMsRYzwjyd1yB7
6CcK+EW/DgloYQ3dTr6ISvzWA2UxddAucznCajKYSngyhcPvMJvud5fxmM9oZrnGPloktNxMGg6H
OPf/6JLXcrtN+pTtSEqhxdEo0Ob4odU+pVc33xcludjIND6VIBog8pZbCu/DkrfdPffZEvSfWZBF
pN2F0MaHhnFoLd9XWZIKwC1Irng5Tn/XanwxK8Kx1QuuIrupAtzcOGSG0euvet77KFRpTaCaDxUn
B+2e26CMz6MbGVJoJaC9/bVloWQzlojLndCcanXhUqWEiJDb8Zm75qb0Fn2OYn7Ydmx34/IrZj/H
Bym/JQZ3+1C0j2Prtbjsi37nT9lwY0V5YxKH2SYk5lyPtzpch1cAcWVjWOkv4UoGr39bjAH11hbT
0PAkvxlUAGvAhFvqov3DWtAg8hMZ/DPhtPIhk/6Tq6bgNnNEjcvQlftl8qvjkE0ApZ2kPpnU3Mla
zjQYIxVALQv0fjP7bz9+aW1cvgX5yBRW8o3HvGqVN2WvNJvZ6xKNP1ee2Funz7LXtIpgUhiBWDQ3
GdiL5udiFBOFbPwCQNu+/PM/Vb1+78J+JXGHH+pF1557wx6sdNmihdJ944AdCVebsjulW/9JZXxx
A39+XXnDuWkQegVgnR4n3YQ3eb46eycKnWvlINDo+hXo75qWDISb+DYyyF9MSRfReyK6FnFD5maJ
z5owkNsUjPw0lf3VjZDvpKyrz07Oe7Zy+uDClwF+ZJmaF4uP1gL6f2SfdLAmn06t8ZpD6qlmbw22
9zIulxOyJeQW7PPukhZmquz4p+2H+u3/Kd+7VNbxb4dA//vH67o/NnLDWgdxdc4G0MUyqeJnHYXn
tc2K+3/+iZoH4mPCZidCDXF0PfnFgkrdycl7SRxl2G3w+g9LjJi20NHex6r1zgFEdvca+8euvFBG
qY+0gUsSeQbNt7I/EdDojcc5EHTs3Fbcz9tT7sDbkn18HZ2geM0DycbdX38oW8PZLoruxllJEm5c
q086jF9MnxFFFo9YtIYoOereQUwaUvYwJK+OwYqVGgFxvvCdjm3mX4YqAQ4c0znljP9ZX0moYwVR
fr2y+UXbREL61j8LK1hTL2HNjVg5R+XGvPzletOzTD9FrmyPXQ+GNlQd6QZsVEeDuWOcHPTQ9ehc
6mQi5tQmh9ix3t+l8G+6rmLmyoDqgVoqgNiJ27HMSKEawnkvXCEfFr++FBvF3dZavjcr36eTKxDD
/oygkertJczvnNkj3KwQsDZmwOip+7h0pn0McHcX4UDuX60/4hBrnqRYy7s8weLjN4fuYWyXiJH1
mqDk+EidULzm0fg0iKl4mPLPCCkTG0ADwIjd5hVV1Q4lV0ADYL/pdmtLo0VwVcbfALp6/rWbMDfX
kFQkNPIZZpOEuX2/hsgne9L2/Dk/dpqNja2D5dYPO4LotGb6oNIe63dFyz9kaHJWoUirjOe954vg
zPeeHyuAeGMoquPSgV9jUk6vF2A/zKPOHPyMnVqz7X053t0Xlvt8sDV+hhpI4lGYOGdloLbYIv2i
NesRglFj2/rFcnznbmlODIf3o79BhRvJeszWoJasRH4zeUiA/fgGNYEisTPzmV7H7EIE41xHOPc2
as1jp4vikHmeuzfSmkeRNNFldWKESHMGvzcAAjQG3fg60guecdOxhPBPEAt21UzEhEor1DUOgG0k
j+tLkaDl0z/nIe3+Dkm9TRdwlJYEciOBi+8J2YCD0UbFcQgdFDMyWW/i2ADc+Fk61qdbW+Mnf+B4
TTxI82Fk3+alja5o7uZHb1DDpWjdmf3gRIQWI1pGIvYOyQbsmf5+QWnzakQqgG6iW8e/VQX2Z2wT
D80zsNTaOg9lVBKp5IYQYJc+w17NzHTsK2IfeE2NMc+OG0IH7Jg/PwxVBupe4gaP/P4pzOGLjFgc
kC34D9EgDdQ5C+HCaXkv5Yt7VVHFIFM1GEG2D+IyWYvHCv6IXXbZYuUtwxeLVs4nfirc0CZx8qPt
WB5CNJwDco+y7DgwPrnvh4aJCx6jcRIYfdh2u1ge/vkOUGJPB4OWy59Y76JoqJ828H6CzPNhDkKC
fNDoRl3QXsg94mhBfXx2FZ2xh6Z5LMVz7VY0xjjrliADRHXILFFuHWUfsvvv5ZqKV5/QTg81gmtk
yfB28/8V4696oYbR67Zzy75nKX16Fq1oxdfmlbJ6fsy6tIM7w2XqFdEN/6sK/v9TBf+/RMH/d0A3
+t9FwUiE/9EEq+BfyncCxzg+GlTP993/829NsPmXpz0jje85KIVpaRDr/lsS7Jp/bfJhz2gHwa0K
A3S63b8lwf6/dEB1ILVCBCkDqf8nkmCtPfTN/0kSHLBPl4Y/Q2vHeMbVgf6vkuDUJpxkK9iXCAnf
NynL4lhDFl9ZizJHK+abeU4PoffhzEhfMJdc7MKwwJtvolGhpAAwXeVVc0JRQdK20fuFlYkuYpfe
LtnprfML2SMFQTfs6gC8uErgpuCUpJuPHqz0n/shCfcVyo3By18lxECobWjLiEA8TD12sqmEvozT
dpgSgBU6eRrd4mlewU9Zxwl3WTLcLnb6GYXEUzsTu0f8bGxusFR0U5PubkKas0f6AA7dsPXoH+lY
C47srGXbjBZPRBipGgt7ogJFX9Crt6P5GzIh36e+7S999VC6iDD9Ut2HhuwnG5mLl0CTNpp9kqlT
oHMu66OSQx13F5Q4Y+BZDcQiWjIZayRkz5NLegcUcZI9jrVhVmFiXgDutnXpm7uuXp+ZfQHGju9n
kAdF2UQnZbNPFUMRpU9y/ak54L/YeT7yVCLEt2gYAhGU8CnDYZDy/p6tt7KPaEEhI7kqouiX8mF6
hu1069UBmzMdNvteDsT7sByqbAVErO3pGJmo7zzUiXt/Yv9Rlmz6XWe9rce4ujg9tod8A9sMCQjK
KYNyy2y0qHOGXiHQub6ITgBLUMXojUKAEvnbGC5PI034PtFAT2KhECF+lTlMNG9LbV5RMPGehwOV
ZYyKF4NFTVcOs/hsQezPsoPVLcC8lDjkrEj3Uaz2nhnmXRvRJLZtTEKu6CjBMF2kEZDL0VkvlAhv
uoD4kCUUKlGlzmob8hkNojTsFzTtvl1PY9eJM2NDUuX4nTxQSKsYjy45EmCcsZ0zbWCuD54wDbHu
l8yXfNZ69ypOX+fIPBd98BzErLeAqGY+oDBvxL4G7tE6yHzGAPSh8MkzXQIMtYQOhk5pjnrF6KVB
THR4HDawHwK8nnxaWjnynErwWxSaB2h3fyLHLBekzhRUrPsPAi3OqUzY4dI27NBmuwSJ0km3/egd
tduigp+nI8FgLJ+yfMMumB9F7mEPG3r1Ztb0Iw4oq6lbURXcuishrWaLWE313OznuY3ZHDBaXqj7
54C+ZDC9vjYJBUVGZbFnJuaCs0CxyuZzn025+R4nLBoH/KtuVgGwdosFOy++Na8lJIIHZ1fWDdQe
XSMPQaPEjsQeiw35DTaflhRaih1CMBneBFeN4mlGEB6nSM3LoHtdIM0PDtUfHS3x5jD2Vc5WKNG/
HadkVO2PZ+2nGRHb8pASYe4r1sUCwcpjNQksQ9FEPUJ7jEpjPVSSrJeun6IbUyPBEg4qZgljoBYr
U+gpqk5Opudjg0U5ZOi+RPUzQ7r4w5fZW8rlQ3SLFq2VyRN6QACjPRMAs1KFNkAOuFb3NnPPsyWM
sx689iRCVoVxGZLSMmqIaMPGxSXHo+IY9D2odEvAlKkJg4H4Nu0dyij77HLMPqYgrFwXXwj5yn3Z
o9Kc0wTVCgO2vYZ6YER3YIqndilL2jj0LYMravm2eUZrDUcsximVBdFdg3dYg8do0/RSs5bHaXAz
Nv2K0pTbtWjQJXkjuXs2fXUEqvqao4H9MdzsJPTvVeHK49DDbOjnaV+aLDn7SYpxCwVwZHmMwpDq
cWG1GaV9zsCQLooSqYFMmDjeLkgBMVQsqPhLTmBv1EM6kyE1cpeJDutIC8vO9OwneC185Blk/REd
bmTgBLCy+kmGkNlFThCAXbcfDdEZanQQbsv4eR5gBWRYtG6Jeoi8+pqlhMFKB7sCXLt1aJNjN5bN
vkKWQtMzwS2zAwSiqGWAwfZGckiHYRsCT0ofvWZCZ1FuXsBEk5tME4jXwzsHZUqesFZ3UVDDCnOD
D1UF4mQq3Opt30CQrzc1I0g/SAitis45ogd+Rt0V9EP7MCfVUxUPLTLdvQgxwi3KP7UhXBcBN11G
2+KSDGHHy7v3xP/w2paNDqJ1LZvyMlL8knnVo9K3t83C2NtJkWRPpd0P2nuuxuavbOJ2W61sVBJ5
C+KPDZqBrTmLX5VnFmRBHKUpHUDtAQNhjcsVHB7T4Z87K7/S2wEdqJZd2S4PouS16Xjpg4/huVkm
Jnj4HVHavkz9bYh66NqnC7ergwjYC2bm8KnHPQRP0ZQ9H8DZJE+okIK8XXBCkPHuiWzfySA9Eq6g
+h/akl6/LoG9mA5xYoVcncchZB2m//ZuXuNYVt/jjPmyZpltu/opadcDtLVxb1j57ewynSh8gCVY
QO6MO/fFypvb69BqjONnkrjNPhtbor0T5NZyg75EKcKTNCb8eWVRycFBKdKDL09JqkL2ENffWURc
+tw7q0qYUwGqpBvIiQ4GDYlmRZzap8jY8upNqrYkdpq7IE5IE6pKinExwjFUGxUiOfWF7fZrgv+J
m1W1W+Sx6p42iRBQ3YNb2UfbpD3J33tVDG9uHRFCSRqJH8S/tEe/imCj2lHoo4Ybm+LoQnhebDZf
F9e7RUL/RpWVifRjicxMK1dgVzTXWipxiJHLS+n91B7qyjAafqJXZCAT3s5h0J1nRMBTE1zaJLzk
mliJpAGD5dx2pagegw7SfKU+ljZlHrFJNMosvNRjD0IbfLWuyntd98OB3fpNySZ4P0WkdHhMbDLm
E99aN+JMcnH5j86Qkiz9MDuAfIpeOfsx3Wecg8y0c3vu8+o4Tv5j1ozhrk+wNugFYHrMoIAr4Rxn
F3vujAN6VvlhsLSfE7rgixiDIy8lQankp+coCN/lR+jnyZnJdXg2PgRozGDRiqPLs0CZk8m+t5Ea
jmmRR4cpWr5TwwCDsIKVT5p8rNRAnUVoHUdlehaKD550rP6H8q8zji/WToA89fImu65lcWzBCxFB
lPbs0tHQ7zI5fa5TwSA8Y2Brmhrk7oShmjWGd3BVvNyu3GCL069XmwSChHrcJTrluZxcnL3FnEIB
UYVF9ZnetDliMX+NMBwTt5NZnEbOmgOKj8uS9TwQ8txP7u1cOGfXZQ1VsNTGm4PM2gen2XTLsJvW
Yec7CMviGhu0w7T1mZRAYFIQet3SvqNFf0N9LQtrr3NwMX2ZHtMpF/8En5e6ry/Yp4F6KCYUpe9d
VWch3aNdrzoq+Lplg5orDOI4BvGXcQbv8/FU1oE8Cd+8Gzt9iRlrNjLbI9Jn+CWmuMRIg1HJlPom
FfTMjR+u9w6ODoA63YOQxaksumNxirg4Dx2LJ7sRS+amyE70x7ZDKTG0f2wd3rZVzbJE4mFJ/Z9F
L6Nz0EUvTjxFDAWyPc5ggi4iwBmt9yEFSKd6KB895aBFqxXCr3Wl2CBZLsrPiM0/qjISVKckXsnW
rfauBBRo52NgqvHBZXjLTZvdsTvUCbs/YmeTve7QtQkVd0cScvESGpbtUVGgXHGTBc7tTcnL/ZsV
wQ2rIgZzgpc/A3vnmkv3FG6OfmoyrRi6Z+7M6ZiCI3RSjsfJaJDzLPZAB7S/2Q+wbljxi5S0Cokf
gB7jp4rJNmeGaPUJAePCSJuCWOCM9jVnCawid4Inm26QQ5C2kxkAmgBAaAPMP7LnS4vnEFRiQa4D
Rp/dNMaflWREwAa87xh0uki8Uo+NXtLPGKPCkpHKTLi8KvDjjBWmjTa79S1HXzZIzmWyA3KWrUUJ
zEyjjzmMwfIpx2LCDkFa9FA9iA56QJKurygrwYdMoOWTJUUnxLdg4uTKHiG4ydwK8jyu50b/Zln8
WjghUXbFZlQS5sNN+19Zw9sQ6ZZu2K/oIvq71dlt0//Ncalz1mDR8yonJxzU8faBOWN4n78JF90C
6TXPa49yxpkkpVy18a/Cd6dhP1nCXwgWCx+xHunY1MuC+g0zRMe+3ejHTPzFEPxjbuwlpT/wA05z
Xev7oLhplhn0bHGbV+PGye9v+TorqJlYIVt2/712fwo65INvQsLZrYsP331wCvusA+rZsYXG000/
IWf/DaP5lCUzgueWaSwmXWAmFRV4WdUQa/mFjaYeTCTvrLkrsG8hhOMlrHlJrD/yUZxRhOWHZVDX
AaJ9NqXNZczCCHY5T1kbvSGCYxg6pcwg78ZsSJHBSwBugT6YUUF6181zR+mzt8Qx4OgLz5MTnys/
4BXcEjAnv+vC59MAidyPCVc5Drw/87Tw5xaoAjw2J0dkhcveTKui6IH4hYW1JzuixgBXy+dBmYkc
AwTr3cDCGU9iVJTrZbYEhUtnhcfCVngOMCGpRXyGXvyQpwNHaevyKsr43UYIxbZ/anWPtTZ0b/GL
3FsTDA85wkJsBcCkODB24SunodmXMdF3y+pRfuIWYkCm0AF5ISKD6S0iDRBpGSKD0m9p3toW6ehC
V5yOMiMZ0XMPDuqDJW6rExF996r3Nlw0gTujHR87KvyHZnxVjPSAQojXiRvq4G77B1fPv4cgvBeu
euwYKHr369DPVy0iLqsFIOcEW1ZIND1rId/CvvqtWzifMBFQgHKcReNZSMbgrLte2pyHJyzC31XQ
UhXkb2LtOW868hQTnocGEec3Lw7jvR/M4TfNdpSlOHSvMAovE+zFvVjZZADdrhIZEUakfwraDIRW
Zw8ceOoiJozgQbZYH8oC8J8IFmA3grXzghYAUvFVSyTVTjm4u8pGKSPM07rZIujZidty6V2F14G2
KOurdYE5zJiRkLoC9G+1M5yo2178CP9p1IE9qbQ4tCr7rjSbhIEIjEOavAqGsGfb6xeHtFKrimgf
6Lk49Hl27TglzmLurrGs1V083wZzIe4h5wQ1H6ccgdHU5padZ72bMKsek+sa9ZoHvX9qklXd9Zjl
6pDG0Sam46DL7poE4MnKNWd61Fzkl41Zydj0ZnFi55CE4uzH8JW0CvKD603podwuip+EmDzycDus
qeHDjGhFyhm8C1m9YxXNPrC90XhjmJ+rncyCj2wBR5EGKIyWKl6O1uAidANI5xMpGiUVFxgOECug
5V0/vNVoNs1CJYWE+dQO1OJj49MdpOaWXuSCvK0++gzskRLzliKkEM8tkRcVeYGOdn/UPsmgAvDV
MBgyuGAhe21Cyc377ptDhzdKipIcf3jeEH0upxalEBp7DBTpeXNtShtd5vAoPPcsUJhaku070d+5
EtLHpjSNbNWf3KBgRzWSgNuQt8JuedpOfXfF79LX9FJp9GkTLnESRQv+kOUCO2DjWpBm6ZufQz7c
rd2C3BHMxZDzkQVtO+POb45qP4pLFaHzQ/NAUqRHWo2tDy6NHqa4DSTgmlNeK7vfMnJrz4ysQFiK
YC8Ak5qtu6Ak87HpAKz549uw3tMv4gEn08FdMRbLMXjyE1yaHFf7PBXFkWX0w0QBjJeKSjhQs3Pw
7IzbDwFDY1jfmJi/WsTLXMSMzr1SPfdhwEAuL39lGaH3cULiYZapl/Ip1dxOVZDCkOuPsZBPVRl6
Z+OOW4pj+H20JZJL3nHRAhSHJpHIntns1rbNbyZs1ZEJuE7G/+l5l0kPP8IhPpflALN3JQDC4k2q
1CUoyERcIUGaAk1OxxM78YrPlI8EQhNLIfVXQSNFb5Ks/SfzIvCdcjlIcuP4eMdUVggU3ZCueP4V
LnhUEwmjrmeXHnMv0WjhgsmdfTly8sbEMbHouhMCebTrZQ/cr2ZfhKfKHxDaicE5dSIlPSH+u/g9
62+RfxVR8jHIZrh6ofdXuIgEGL/NqcI+n1FErhGYQNFhAzAGREEdBrSekXd0yXgt8k1ekdyEdT9j
VmuwhDXs6d0SZhr4gFORtexSeMHKAejJkmXPASkqrPHsVW/EclhL44OkOl4RaFsBOVl5uiFGnPok
9XE09sp9HgL7UIZ0cnUD+3hUaPbSGD9rG0bU4zjZbU5mXyiJ7ozsnluGwQTUw3ah/HNeA4FDcKo4
AFqXXNa+pN4KHTAHECDFEsJf9eKLB27WG81TXs3q6prpd/bo5GUJJjTdEQm+CSz2dSuxSMbQ7VlM
Ud9nl2GJ3t1p8xeHxBOX5AnacCUTUjab5bxeD9ijYl5nhJCmT74ZRtzYSCaAg1ymmHkzL7oCUi8+
BlWxgxzz8sri+sew8mvW4bdsuncHINZVQLFltteo7fH0468gAH0u1l/uQGKOv+VIFvF1iN8b/1Zq
BKpLw5pMezhEqPDvpPk75xDXrHA+azA6VY4+owoaF2QE9x7pl9oZxW6YxcHlproNGLUS7hYfcNaT
UJNCbYjrcj33A5tUMaEOay88xcSoi/A7H6c9cfHZgFcnPKQcs9YcAldddAZQtuAR7CRa5C1bbIA3
XRp2X8FEdp/l82kFK8MlnEQ23M1ZVf9G84h5yek92Pe8ONXyldkV0VCjn5XFe+fWw9+moJqcHLyc
SYAasVyucl6hUIwSO/GKg9aGHr8j5LHZE6/gReCiZTd9nStKPPO1WH0YcTeemmmkVASemWQcAkEs
p6e8bTG9pV0BrsT9DBkv3BsMXX3CnpOJzrBFqGSK0WDnjc0VLdm+6332nVX5VGTT97ltfrAKF+K9
GVAyTdOpS0V57hAfr8njKABDeDa6T6P0zRaMUfMo3ms+BDPwTwsLFK/yr6BZvtt5U0gTTJf572Pv
Ub7LhChpL7kt+uSpG3RzGB2spcaUd6WYv0nGubh8OI0p8nhaJ7Df9Z8I+frO9uwKCim2ycl+8OK3
dIC+hJHaJcP9+xA7w2512KIXHcNpTTqEHXFRqUI91b38apjXFy6SA1UmjxVZSGK9XUYJaHrzclQf
nYuSbRwyuVuRks2oimzV2ku9UaTLiZcDBkLuFzY+fTnduHwbr27uF/vCyzVX58qM+TXnU+YDYHqc
gcQ4xt2PYvboHwLYmJWhsynUdfoP9s6rN3Il3K6/iBfM4XW62VmtHF8IhRnmUEUWWeSv96KuYV/D
gGG/++EcQK0wUjeb9YW913aiBUQCqpaUIraY8BOVeV7uSnD0s3zFZgvWAdiyCdnm3mj8e68sj0mz
vr6ejWjc11cGFMsmXGrM3D5mwzy7KR3jwa5rjgpuJ0ja6qPGcVAo7z4kagJtLtO1zxD9wGTNH14x
n2tuOh5raM/lztVAq4uix0ngLca9U1nTobPp/qlEHUWCNKObtvRC1uPi2mcshdO/6/1nEf+q1orl
hBE2QtSzYe5y9Cx5tjmzMCnctqX95RsLjDw8rqM17DT/eYht4j4HlDFep5bbQ1nvjXlsH/GhzABD
03GbptcqO0xVzeQF93Vu1v+qkGxC5glA55FA0mlWlzzkT52GA/438zZYwvdkRPGXTqZNgonTHwrO
D5tpymMDnHFhsraHPWv4PPOGg+smwUSKY/PWd9W0zQofmU4LYYlYHoCFFDeCwe8fslGYDJx7tJTn
kVpdY+djkDnfFaz/pojMohLNFWbo4CFs3AfppdDa7eFOMCQ/VTkoZlX3Dcb95YqJPWCwHrzbplY3
srX2Eulh0xDdW4csRMa+eJ+G2IfEzo0FrHHVOueaADPPnJ9kMDqviccgxB9Vsu15MnplHvwpe0zQ
Zmwi6d0GXRovre1elAtMolc++3xYJ73AjFuDSE7fmfiTntYmzBDZNWAU/spc8a+1oK+pXh/qZHoN
Zb8NO+dviAQ3QgD4RwmLfASVXcmYUFvgLkd2TdZl0cN70Hc35VSDv0v1xxImKDQnChWju7WL+sBM
w2LiydZOunLDfG0+QG9BI9Dq275nUFN7076zmjGG/52sI9MnjUb9rtPcYjQn+oGhtmlCfnAZ6D4I
Q7OqwUpo2rxDSwSNvwtYP4pVWXvbPpNenGEeYzfqhgzAqyoNoV27sZxDi6N+Xa86h8n0UrZOz25l
kGbqkhhc/zVglRoo/iq9Id2uzfamOU2w26ipuurNODpCpHGpAm+7hIr57VgxauZ6Hdl2fT3avhuc
gQvUO+y5p6YShHnAUOq6fK2NXDTkoQaiQEk5cbxtOYzuxmIllqat816oS6DSFdJb33c1LnpH870p
i1+n8qcNAuwbGBsPlTJk3A4pB/fQObESHTXfwFzSIjxItZ8RNoODDwYrI/aG8V0pLmjJR1oq9zkx
B5/RTBEiscmdjcjW3Ajf/naEMcakhNl7I22zjRno/tYyA9Z7BFVUtRXGmHWo2KAVAMrv4lF2A6ht
XfFbdj4b2oXQHVTy5WdE/W7Vcm9ZETHfDOXVmH+OHmkMitOb1qB4tRmtYxDFqxOuql9ZY6RJze+5
DfZdQbxuLzH6UW5fhJc3XPleTdZOe1PzLGJUcGCURKRiRfwlnFUGPJl1nFBzDyzNQ9Zi4HBZ1CsF
bkck+TUJwyPJf0+WF74SB3WxJHZWaRcIX5Fbq7R+GDzzWkvuJlJPJ+75chuOWC0Z1342/uRdUCPf
kCJ0W/Oa4jkCbuJPKW5Sd40RRZUTGUfXS6/1HDJMN/oL7WVOTC4jEGV675PFFSyxf4gE74goq0/e
O8HWVhwpk+Xcoy/4cVthc602txm/Vsv1n9u2PDUKG6HvX6KsH7c+mWld8AHQjCmVw4ogyYvvJpd2
HAq4YdaUMi2w8kd0Gv3GizIuM/S1vL8RtrEpPXqVe2w8kxjfSONCf2Bd8RoNMHUzzcgtWAD+AHKD
T2gR4pIZaH86OAR/srrFM8M2iQ6ZMolTukLUVtoxm2hzx03/YFkwBXrd39dZ9je6l9ktMtCnJqe/
wO/1wXsBIlqQPxoQu/HZ+JBovHvDM+hfuEYdqyIgwMZcxurvdQxDyLCaYWjK9sDN8ojuAfpXPfT+
PWWINTUW8TLl25y1DDMjyrPZWXYU1cGtH9lv7BLxAFvmxanyB4UzJFbKZLxkL8Wpmc0jI8b5Mjpp
RdMKVtfEbHcXReIQauNdRtwnJFurjd2YIRFC2b3JBPsunyj2SguXYc5baZNn//Jp+RgSlCRT6Hz4
dq0ufmBQ3KXN56jAeiwaZDUrHdDYg9sfJw5JzdObLuJ7icL8UEXjBbAMDATg0nnWOW8RV0bvVi8Z
PIZNjqkUkHjQx2nuVtx/VyUZK/kAOdXk0x0YJvvohkT5IkvfnfYIIfOJNgb3422fe4yM4XGRijfv
akP8wMfB3+YKEiShoMft2DLSy1Y/hN+gRyfHinFUcrE5u5axBMzEZMBkNV21XXYm5gKFWY9+CwPD
JpmtDW2Rpuqa0zjQA25iGs9A+HCk30uAasdKOMVeld2jTAzW2w1EYlNFpA3Te2bMzBDTJ8kms+cn
p7AsUrR+6srHf9F+y1Q9NRmVLJUO0WIF1YnbmN5micxH3HAkZRHKNOYtM1xZAX8rbBATNfM80/Pq
U+i3cttpduDVYDwvkrEjsJBYzxW+mSJrY/QpDDn+OMnws4bxTmpsmY+sKRbwa+OyBgQjBsbufmIy
NwrhQ9tFhd+18/cYXLqtB50DcLEqBhNJSf44C7Xs/aLf0wzaB45CjxBaU/rlFkvNecYjPtTTQcqS
I6fpiQ5A0ryhkANLnOEJtSNl7ki5WHZW1J8qCVFDW4DKk7o7GFPzrbUx0e5C70tdYip7RQpNBjba
ROl4Ks2oxJaKzAYvKsoIl8ljVtBcN033DRLYw6EyEuixCoqwvjFPdndk1vJjLIy9w7p7LPEZJy4V
cFBzfYaUGz79XIoSIXGt16lM0PKhR9ihkQdB683N1ij/DuBhThbSbPZ7X8nCNanbBb+oRsU0eNaN
Lud7JMUU5OdMV2dKYAQEuf+QR87fMSFPtU+tk02c8lJ0m6Iyhu2y6hCGGowt0/n6NmyCHwQ9uBuT
NaOXZ00Zp7ArYb7Og7sT6jhI4msGm5GxM4IHLPG1o6CBvdDDMZrtBB5ErXB1UBXpjPJG8ZYsDOb/
dcnuOWDeoKCmdeuCHHntn4UhU18H3HPE/BUhrc2sCh/AWpRUk74sjfG9NK0dBw6VV4ZubGbBT1dp
XHkJUFofESU6bAdWCj5hgnPpgZmyuCc3lhv3IvnMSahs8WpNLMq20chytqznrzTRr2OABNqO6kPW
dSpui9GAE2IClNOaRN3KwYw7WETV9BQ2fXsv3Uwzv2tPi+fme12tmpERoQ5ASXszttymdL3jOtqN
M0FObIfSTer0rxmnwTZMCracjkNk6Q1QF8PtHr2FAXCZauYczJc1V0EJ9n5gi+nkILqHyX9La7ac
VSfRACwFCZk0NV2Dcia1FdhiPFpsbrayApLMxqs+Ril1VV/52znKiV+cuiYWNjPthyjp+8dWEFhk
XDKS4yAiLDGEwQYQwBzW3l4Z6h8zKxHDb2Ma7FBoYxXfFXPyU0vX5qSfnssMfoGL4kOwFsETTukS
sj0vShyV0AbSmFRN2/fkOag48S3wzyZDmsHDME6HP5yFUWOEf7EqQnhoh4c41FzihZV7R/QRp2Df
LCblWLpwkRKhzQw/fOh9+eBY+bkoA0JbOVtjspt6JoEB9ylIZ8ZBFjK6icjlMsCcggIDczB0LKgs
Jj10CkxY2uIuSox5Z7Hu2+QBW0GHLaTRYpURBsHh7FWrrRml2J3mOEU3sWVaLMmEyxFVPBQroM90
LSIiCUJnX74ZlyKNo5yXGaHfPg/s+zGfcF5wzHGSzGeLG5DVinOplptUgoiaVRWcPMAvbDuqB2F7
/jYUyyfcrXmfNeRnlPUl0xPZOtMnSLZpM1WwDlQ0XdijHtFVYt73C7EZHKYxEi78YhsrrAD2QsCN
bzaoq5NhivvBJN0AGHpL+YCiYl1TFqvGP0F0Qn8V1AZXxfoWci0maoYHhzzJ8q+oDl7w9UGxSELq
FqM9m2n12HXpv1kF+PHr0Y4Li1CmRKEi4YUNE3v6QKX1bRgSPw9Pstlg5EpLyVbHaT9NRF/azZzY
TsGywmzqHQjuurVXiER13ydNvpdcRCXnPZN89ybQ/1qXISolr8VYDm9R3ZLxLIGnoJgWDDiyiLDR
FZsAmyep4DT7IS8+Yar4TB7mcdyXUbWrpuJLu73FGZU/dT26UOrVDfcN8GT+eBJe9pKXfXIui6s5
khKLG3/EopaQaue7V5u1CvmeuXWezJGqrR+9GJHDh1frLRtcUnnaSG/ARZ3ChPR6/NS4CLGxtx2Q
W9+VnLx+92wL+ne4hI9KqkMAVInAvpx1rDOhowYPBl5BntJ650N0uY4JHiD0Y90eP3YMGQrEXslr
EFqZTQzMxHvfd06FeY/tjNubVzEj6tKAPOj+LGwD2Ru/5DbBSbVlOcDpG5U9iog1JTRN0l2Ru0eW
uWS6+HN5Vpx+o4uYLhkUkMKM3K5Ck5+gTR5b0MLiucbJ4JouwY6f4wS23mPGjw79YPtjGo8+oz13
aiA+uulzgxEf8b0H5wjfSI5+SJkgBvwuNsLFuhQrR9wn80eGfFeee7R+jk0Mq7PtQjT51uC8+6I6
eWiAkX59z6ZJIm6t92bjEgtH8Rb4kLv2wh8eGd02r7bFHBmVZR+m/bEv1SNix50dJlhPK/+VKwBj
fLn8RLm+C1L1I4KS3YNpZgTJnTvuuzc0ZwaBlyaAMlQyJvXBdFN0AVd9Rpe4au8tF3hWXdevE/Bu
/go25aHrob5kCz2UlxCqCzXBuGVrcmvY7NcsfAJ9yLIlxKqbVQ2hwcUXoUAExvQu6W0z1XmB+QQQ
ArVMB60wiI75xOBTkxw4NlmEcpQ+YyOZCG17V+i4WpsFtdIRU3ZJvtQEVkvkyUEIWl631b2NxGzJ
ZnEM5o7QGE8frHDm9mHq0+Bcx47WG93GutQKPkvZUoMt6BVY8tJLE97pUygZTbY1jaXdQI74ZEA6
nTP5UK1moh6r07BkcKjm4JBarhMbimPcTcALAbUgrCI6h1iRgMaEd0FHQqPQa8qZKy4L1tLZu0mq
5U5UHVEivuUgpaWvRs5AdE+anfrMURuDjJ0qnGQ8UqNx4NplvxtXqUQefHblwKuQwYtk7r13EuHR
VNoYhTv2tIPfXuzZlX8m0ZexMrEM6ncIPI9VC6bLs5B7G3MPXWEadwNnekE3tg8st44R15LlAv1o
XbMGEBR85CLLQtmt1+OsNbDHdus20osIrrUKuaX8u/c4v7cmI2hWD/k5iTLj2qDaOzgjgj6v+hrK
tST1NeDMCBBxRhm3Ae8AKsUbiBi0eGOxPt5K6pyoAbQnx/s6Cv6tn6iKQpO1oP5qG2tU2uK5y+zp
JVpQhyw5aY9N6eyXigOjK5Ey8f7ehiWHRliTFef8RUq77ButEcwEkIgpEZhXN0e2j4jo3GogCR5V
UJhFV+bjm6qcyj9JQjDlwOoRDr0NkNLx8/ENEzhWbyC5LVfqxkysS9+Cxxxqd/5TioGroO4rJlvO
Td7yd4QsMrAtGiaLz2Xuu12KWhqsjPmSax38EYL+Cyf10ZmJXkJt7+5Gm3dLvgaAhH21myz3KVl9
VksKYaR37TPT9RZFqO0wW/B2JWUz9WV/7VLSplB6AIdtTqUuzm7oP6YS1+biX+eB5UBSCMVOWx0z
xKUHtB/8cbXd7VrXtLbCCPcUzgEqyuonx21sy/I4aBfTH/ZP4AZ6HzaHKYRdUEZwtjBVGDszsA66
Gc29Uwz4YshsZcZ/6NAqbvJUEaAJ/Gaty7lBiG2Umf15tpR9CIR3Kjw4Iw4F6J9MrkYgdlE6squd
HIdHb8WWzej/dw5APD/EGdAKWez7cXxFg3VIaeCWHn6eP0vmthaGM5a13/DNxFHY6UuVN/IesOPg
jfDCmCIDvzBZ5YUROZumDcFg5BAAUAdn1onnhv3kiNRiN9jXtgzSC5fvfeOVEMMy3996c7Rrp8Y+
dIoNMruF7yRiFkkvTri874sbylmkEJAdhskBhOYVbGcimo3BD9NdsrjbAam1YCPzXQQP7lh/DAPc
NS9t2OQb94pXcIvsk0hHYHdb3uu2Hx5ysmTsAOJEFI4tts/a5dhMUI7Am3Tc/o8MjnUydldVjx12
ECPbpw6xTvz2u8hviYmvqwcOsSru/DGe0+7oL90pg3c76OJN2taEaCfkKAMMvHUY7eIhNP2tXQ0v
Q05TgjJi5izRJOioTasQkXWefW+5WKbc8cVm6f2q0ExBsrhxZlaoayHN6N1/Vas8YJFHHamLO/YB
wg3bhnrI6F325hQnJruXyeGE88U7fcaPWXXdURAzXJj2c9KwhM5rXSJBWbaRUmyiM1QGHCJUBG43
oApfMG0DXT1g/i45hZEV00Bepo5NFLs744SHO2AAGj02hsTkLY70dRa/0vSD4BlBmAJkEjI0ZSRE
1skOkCDulnI6T453B5QRvArD3dl+ctDP/LF6bV2DgcpwNexQVckG0eOAeGmV+ExheQc+ItmA8DI3
EO1oCrgzDcgu02L6GEroAoGDggud7x+DVVviGO5dAePmqG2PKQDWx1g1/aPZqFfpfZdZxvgi1QQX
VZ9lmK5zC7Hvyv6Sw3E55aZmjJXON5ZOv2DPXqCJlTGdwlcdApua4HL4vS73bIjAIEcgY9qSWc1S
cmy20sSDYaMKh1oJ+d+339WIWjZBEu+3jse95KOFkQOXLEdB2iC4HZYZVmCYoCPFM+6LrcPEf9cN
9lkuz8rBUGIkmWQUfZ2GsN7h9LhapoVgvQn/FpPK9qFNG70syGAyOyJ+zZBnf1op7i0WHqf9Meam
oeHr8q3HwJBpLlZqr5I5vapL2LhObmcHhA6rIU/2L1RLNtABKKRpiLie49mR/bhJrM7glKvo1fHd
pkgylbU82Wr1GzkAQ+vJhveSj98MscgWIpCrsogaEq38ZP9NOEH0WYH4vJ8ajMzjMnGUMNpVqvxa
DNiT7FvePX1vZi7J5kh4JAA0npT6zBXW3TI8ffEd/8227ds8FO95LcrH0l9JfbzH9n3JUtR6TScs
WElOm5SEO7uDipbnRGBOBfrxaGbrkfSTvqFxyGhb85z4BrjamwjcyV7n7bj1OLiBWB8FUwZSxIpD
iUhcTz1XdUlksceccjssUXagP2t2Ec0QU3XYw343XI2agswyZ7RoIZQogNj5Xjha0d8E6YZ5JwPY
sQfTtObyVD7PbjMxQV6QvuMa0ft+HXFEy1Dv0hmiH/0JV1VlI+xzp1XHjQ5YB32wpRVuGSV9+ZXr
x0aTM1jJWJIJkBR/LPirx8ZobvKSyXnpuvSKAiRto8stsgUGYWL5SaRj0VQCpjMiE9pKdetWwNp0
bpI7Op3SbF44SfH6zElcZ/3eTdb3R4gZ35+ajmRPRA+GnZ4djW+psVS7m+YWadKXnSln3ytMq6HX
FxuvqNXGhTCAIKnB4NuynijRSang0mqnPTsFS9wxmdgzkQtY09xnUUHIXCSj4zTNO/aavJv0WMVe
V/wLDfSIo/KAROE5P8Op8qY8uB1k8CrsoIuFL/KdStfOrufCKYriJUnxRvk6f+RM4RHU+4OCOFJp
p4ZJlTHN9IPN0Hkbu1fi7NxaDJg2q/FnIk7gINeZkts+hiJcUCTUPx4XqRdCdmusiLbvFr5JdZca
+AISotywXhNZlt8FOPbpZ6KP3qiuUZQBxbI9tiXqxfIl+bVmf0oDHAOp2X27OaYSKF+PiUEaOObr
2JxMGB9LVMU6MbBppJzqbog8dza9H5PTe5qYFMyC48U1a54xA/JbY6X1TfDjkmUn4dduKlYwuKH/
tIub3HCMLW2kTgkYqaqaxeq1QMhrmpdIsIqliSPg3G53jCVBo0bZqbRo1ZGJIjaOgOpDXyRAytPv
zgrFiARz1axFxQ5YnUB3oMu6aaJTY/yAXAOsNLKLDsqxeZgsjmrcwwdVevgLovFOOTiAmxk2J4qj
mqXrk7kcZRXc105GkmkJmcGYjkXCS2xHbZxrVHJ4Ydj2I3U8DMVkcHRB/kh0O1/SkX1gA3oSqyIp
DnLNDTMVSLJUENVhFDsWq5xXPflaCovZIUqaXVbWB0Yi4IXYzh7sOflOC3+DXoqlqqN/UuH4fxpy
0emhUYtjhEbdLlHVmwHZemXbX2GieSzFxvFGekAwq4qtjTVi5QqFeWNbmsTm4DmV+V3Xobo1mVJt
BhGsPpKM8bFq70ReE6wcogrwmwIVA1b+9rEuzHk7+yQvIRXDxEUNpZE1aBllF3o0KtQUVvfQuSDI
zZb8PH72/zc1/9+Ymm3L/z+5mh/b+rP6X13Nv9/xn7ZmjzwjlJ524NuuZ+Ef/h9RR675H1EY+rTZ
YfD7KQzH/93WTAhSFNrMSQKbMxytE78AHfOadGRY/+H7a2qSaYYBw2LTCf7ffM02P+u/+JpDywpt
0/SxNFthaIaOje/6v0YdObQDoXKxKld+UG5njzlYVffdB8ZMHL6hEd6aI4YFb0gY5Kyf4LdGgAs/
kDShtriPFMbA3094jQk4YEzsi0Tx+RCM8lkNfvfRAaEUgr312BOKyTI/fBaI4+y8Nt59S4idJAD9
MCRO8k6FWIGmefdQYh06KB/x78NlitaSRfSjRe9TKcTW/MblHtZt/tybxkeRNsm3MRu3zA2y11y3
5Y69MhgFbisw7lEJtVWD7WZ235uegbrdlVvop1m81Kp8MJXWF6YM79IfYqucm48mr/DSNhko7hkB
XTsE2TaKZnJ9O9njuJv929JiLV840bqodfqXxkgeuScWPx454G4kIK7wp5+WaQDdxqh320eMT0fk
3Zx9SEb8fKnfx8k8BYpRLYFP5Y3T6LNZF7DWLHrd1kmZGelcHuQEgrRw6+TRGol0IPDG/mYvd80Z
Wr0aMq93obBGKO1Ffzc6NWZyOJjKD75C+S1nMf1tPCpnKBHZM34GNjFhY50D5kE3bhTU3F+y5AVF
xuvv16Yk0Vg2GCmP9QmWIHO6KwvLPxipMxxGR+f3clZXq0KzZFpQGh1R6uM40Yi54VDFaA0Yw5PU
Qby11WwgPKOKCeuXcJDzOZKYfkvOwXuzbFS8uLV7q+m6d0aXRzeNJhclD6v6Yo+rMsmP5hOm0gUB
FB/+foI6FPimaUc3A1abXTOF7q3ATR43XufcT+vGvy0M7xFLJEm2k8xe2AEgkNChfPMmlMR1E/um
N73K3DQ3rQj6B7/z/LipZHIzdoZ1WGroyLnhkqYgXGNne6q/G7pxYiYZ1M+8toTZFK79UfXB/QR3
8F9ivPIWZ7bmjw5SKz/4Zuj0b5r99G0scJcAFPPJ6AyWmH+7dbLqSkwkYxFV2OdWe8VpGfoCYWTo
X7pwCnesV6PbwGArOkWjfGRjCoqHUMFX4FqSwmLGshbJh2Iu/L+TASLNKIlBGZ1LBduLLZWbnmxv
Gr8DkFSs48p35ay2Tojsz7YEkB7Jdr63RhHFLaXkVavUwG5qxL3P5dzqQUFbnlGWY8xBFrXYL9UE
uU5Qkn0RAXLsPSK//kREZber9c0vhztiBaIPMaN17kySl8tKkHdLvsld7vkdAsLePhP+hcszgIUr
HRVcQeRB6LLq7GqCFUA1RmxK74nvoc5PbMWS10wGJZSBRrBvWK+4EnfrKARfYbqsoqf0HTmRFXuk
XK3FGgnCYRdSklCPwVkQV4V3Nm4mr33IKu4CTtm6L35HkQ7/0vnEZH61yDYDojW89SUCQwYFRUxu
gffgCUwKCEy/qkIEr8zego2YHOaVSM/3VpuYkFknss17nNFURs5dQt21RUQhXo1h+IcRM/tb4/xY
imAdETUh6nA6mtpdMAbUwnxCzM27BFzJ1adZOIAaYF3sQnV3+ya6812kwdITwXdPWowRRNPnFLAC
KjxBl0kw8oV3iosFxBIfETKoGsrXt7fy23xH+/ezV7XHNMna/Uhb8xx2FojNybyUuEm2QjLFT+Ys
ve/7Irwx1pgvxCLzxyJdTNnYUO/TYgxuMEH/b5+wGg+99PodhVku//kddte+DxNEQfhlsMc7+ZVT
Ub3TxqgYDEV4cPRQvvsYqNowT189h6VSZPYswFjHvBuwMHE+JuxImSM84bU5/j5OAdXtkzZ0SSHl
p+lZ30TpZ1NEzdUMexfpFGolenUWYWbqPg4V3gggVO+/n7TXr+io+8Ixj2h++QK85CK2Bi4Uoxv+
zUwv3gYHMGKvQ+9WDhkBusHAfzyuJZt0ixX4/vdDR8vLkDKi9xKtjtrD5mcaaOo4w149Bp28URyD
yHWZvlEyosxSdnubp3n53LWEFrlhQyWKZ3Hz+x2AJQSSgMY//n6IWPPgaXMNy9L2nau719+H1dQl
MH5cK/79sC4Q+1SEQd2Q2+C+ti+//xr6wp6MYi7UNaYQIofhfiihXkFhARswsujsirTa/j5eV91d
6fjNU6Ci7ZhIosYgVd0kRCzsfBAmd56TFwjEDfNBBuvgJDG7Z52pdNU1MctMy/fURH2uih+zZl2U
phk6uLohExUU467Qbfc8hMOH0k7/LtL54S2b9fCiWp8QgZIWx5XqxYg89zpH/X07e2fPzOWpNLR1
F7ioU9HEIAVZtbeF0ulLSquyDdPKuo2gtWOiIx62NMLp4lqy34nabh7mCOVG6bT5e1HkL6gs2TRg
JnsazDusRsXfbuSGFWBSe4YzMMUmrsqbKcVm3s5dzQzENOBNAELwxqT+7Gv3sDje+C+vu6ON4vXT
8IgrYbCYbWTqmcfE4EaoOt97KtK2gzA/ei+qc1fAmBe8ecGK8RjN9FM43tvg9913Foprhgtkt7ok
zjnSPBH6+mMcx4VDhGM+dbrsxqOr3y5+BDV/9rc9lq7vbOIVdQDXP4SLcRrWIwAsUnSGBaiPs9TG
sQ5Zi4reaQ5pXqEEiCJrJ1ztMpaBekL7Wj+0M8TMqkiDJ8dFqNyMg/Va/Z4cvLwffcU56HYh0JDl
1JotArt2DLDuGewWsiGWIoU5s3Cg2gBi8Ji75YPHrgU/Z/hXII4xxND/FQStQ34JfojLubFV1v8g
3rttbH7uXOr7pq2G77kmsimqoy/C/55VFAzodce3eSQSCZXi52zNI1I+67tmSP5ZFMs/HAv6o1mR
pULb+UdTrI0hWQ5nQJ9AK9aFVa7FcIlCb75NpCD1sFz0FxTEo+dL+cqNqNhbNhWbjxwuR/16S0ON
vLAU2SMBUkgeoqF9LV0oFTahTJ+sxa9O5TJ/itbcghSbKkHRzsZaT9autx+DWnkf5E6s0BrVvLgQ
F8lp7IoHdwY6kvrDcBV+kR0Gh2VvQhVUBn1/QtaRHErdJMRGFiGJg5F3C5K1iIvCNx7mhaudsyt9
SEn1NHv0YA6K379a3tfplP+oUjGZ6nr5wB0XrUkp6KMnDx0KJrTXZGGrXjqoDBxcSq9mWJ8SLsUH
aVBtS1ccf79Klqo89ybIit8PFeT/2FSUZb8fcn0wPyID4/r7YUc6Fc/TK2xVFkMNvAbKhWNvdOPj
5E/Wjgso3RMnI990Jt+R79h3SHvmB8curr8PZ4BFDsgpsQVSlwBizzB3IOU4maq6kjwCckMK9BBz
Zb6XdnpMucv/zFbyZlGWv5g+Uqwp94bz//xSih3Yw11qHrOOodGis5/B6HFE9rnBTYrI9dbgoBee
qh5lD5ju90uYv+yYqi2E0ifc6VITnCTpOjfElQzIToPkw8k8bOL8tBQOL0PHMXuYJC9WqkjNGOu+
fJqq7sxBEHtBE70UeVQcxYjhkroyerFmvP/Ruo71Hc7HhAyVDzODviqq96WeZ5Re1Cy/D5P2zQkf
zS9pKssTKoE0/s/HFwpnxb9jJSI4q8Y1/vPH+Dr5dLQV3C/o2m+MHs/dIpbmAwgJDuMksG+BENq3
htMh7dPObu4M/yH1befAtgA0CDesF34ataMdoBELp+4ly9suri1XAQEsuhdN44UWseuPkZP+QKGo
b3JqBVgGLgAS0cunfAypexG7/9FN1T8JwnNw45Q7J7HmU4JFiZljLu5mM6Rokyzo1o8SYgLO5ehf
VBI0lwi7xVG25n4qS3WVk1LXHjbtFZb0ZuoNcfl9PGJZFwZjf9dVOUShSSygJ2Xy8Pu/NtccUkZz
V+BD/5PLaeHps4t9Iqh0G7SQj+FoFI8OVBvLF8nd70eWR9ioLzA5EUCT7dKKOD5dL/rAILuKLah7
r2qsKgbpjnFOOAdfdYkLol/ylzabHg2SbQ9Lh0TMU5h1bBHZaPMtfU1kre9bo/2qpQ7fizmUW5Dq
CSWpBctIU+Xmbbk1p6p4XzGVhwwfFkXkUrwH9vCGRn+4z1HK3M0BLojfL2MIz31A8Y7CbHhwhTIe
DB1gTSKn+icULwsuw280Mh3S0NK8kwMRUuFqR8M0VK0zefeApvD8+/sEhfLiqaqCQ+/K8R2w/+/D
o3L7AzLeauc0RfheRbAYQ6t5Fj1C516iEgwsqcBC06FZZq6O0saUYiTT/GKXARNM16p2BYlILG5D
m7+QPLCxRNNiezgJN6ZnEB/kjjjVfefaAuX8GCLntmZ+/hixzTpL+IDrRoOBWZoYNU1hGh0SDUQ2
csV0E/439s5kuXFuy86v4vAc1+ibCtsDse9F9dIEISlT6IEDHAAHwNP7A/Ov+1fdqIE99wRBUJSS
SaI5e++1vmXnzUr6TQ8OXRCzlnvloXG6sxp09+K1vkUuSX5KbMoQ0ebuYagNMieanFt/iTLeTbk8
tmHRHEKLT6R2gy+BSOUt0JycOC7XfuxQxeJAj5tLTlNwo1Iaq7amNhVJHO+Oveqj2n5zZzAZ1l9u
vC7S71zP7bPbGttQmmCjou4hCkr/B/H0g8v6ZaeElUHQUO45MZBM2QS8dvOezyhw17pkmgSpSX1n
U6tbUTO+abW2q8i+fjSSTy6pMXz1xEW0Gznv+A9TRrFEcBUojhZYFbyN67Ic79JAra1W+Jfeah/9
rBfLIuOcvl1kzcH4GAyh7k1W+sKcm490h36CxGuutZZ9YnTz6RdLte04xNaSyB3Gwcb3QMmByHee
/AX9Lh7j/JC26hmVTrcvsYmfJti3HiNpZLQp2FsVs9f1d2ae9XtYpAaX/goYqG2Pb3JM0IcbGPd9
89MetI/bg5abuV8W1kVQdNL7SUC5hoAgTZKHsDeoczlQqHul91XF3IIIB0AiF6nhEBk5yn7dTe+r
UgN1pdId4pn8FPn5dNF1dAK96/ZLOGvmUPp7AE7pQU/EJ4qc4JQik7oHdE+Xfm5IjVGEDp9/6DQI
9D+swlaJrXPbj0yxq6CDlLHmr2cd8drN1Phq+EjJRNrbx9uuYtxcVsn4LD1IewRNfdye7mpn2vrU
x8vMbV/s3IZz7LvlQxh10T53R5VtK9Ndeo4K/DskvjgQYectDRhplW73Mzq5P+Ys04+33b839e2n
xfA1RUVCCGjzy636cRc2rn7NyHs6UvSfMNLpV39+CqZwvQ9TkmxwaKfn2io4TkzqNCG9Uxx8iApu
wG3HUoRZaWMY4U/B36WvICpa19vjaMzqbZ+z2BO4wK9m2cTXzEhztDk1N9nGTc/kWmVnZCFYJ2hb
L/DeXU2ExI99VlrHQOcLVdQDH0KxVhcS/U46TpzguuHcO/h8uV6GS+7Tzr05P1WRiXAn8xBkaVFN
xwA/4iJtG0StLvHUf57jnr20FPO2rsnak87BfxAtrfqu9Q50abwjpAbvilEp59RtuhVEgArWHa7G
QzOGr6HtyLOJGW5b5ykEDL+zSMlj1OqFXn4eC78/U46DZgtNkhXT/EXzk8e4yk8Fq6YHOqFrw9Lk
wywCxykfCHhK7CKJFNx/DQi1wVQu21Sqt2TjobfylF7uuz7ABz0mJzgAH3rzXiZ7XU3mhrAUGGGE
HV9MvHpm4MfP1QT2jBnlaqwzDalSLPfYXiU9QcNatrb2lucNb1aa7q9O9czuzdmYk5whg1SXPglL
IDFusUsn9Ska7eQLeRii0VxTkXhL/OrqKMMBZ4wFJCLAEcG8BSP1pBmnfqifNS06liCYj2q03FOU
VZx8cboDyiuy9dCkhNA40bHvtFMjwmJ72/t7g4gLuHXO2wqByRyQbLFprPLgmw1ONIPbpek0waWd
pGJ+RUKNZQYXIAVPlD3uabS9YNNomEANjrRnhdUb8y0wFIeA0HVlwXlxDMFqa96oKRIHpvnkh7QQ
MPs2aR/cqcfnPHbhBlZh+5DV9QckjnFTiXE6JBosyDu39tVKpSmKORpdSz1joTDoqHPSsIm3NABW
tllzLZvfppjfnUMcxZ+7kh4H9jo3hLtMvdp9B7v9OtgJgYOMYM5ORYjH7floNt13BreAfNCuxpQ3
51CW4YJTyPzCq5IIj1ov1n5yx7b3jJ/sfRX29j5oyVKTqeFvxzA+4wEvLtVUt095lapFgAsSEKDk
5qjceO36bnbR+WQKu5AICepsbYcxY+UZAB2R9YhrCZ2RSLio3ZhtpWviAJw3ED8AuzgF8sVUTeuc
BsS6boLpteKOhzFzkCerJy3F57xbT52cTlnSM2im0MR4x+5tk4Y9lYJXZVtjfrFObMieqMrp1Q9J
VMixy0VGQAaZZ/O2h3aE1FC0z73lE4JqF+128Bz5rHVxROS3tpM5WXoaYTQ9yr/WOzLtmwelSbKe
Ig9riIw/XDKGFvXs+S0N1JPA+c+3DbJCdVc35pdkAb0sarN8HgbdWmseYXgNn9qhHrRwYejti+wn
87sdaHrWffyDDno1zoN+cKjWHaCQd4tM9fMwTMULav0DTZT6eturkRmNoo+eJuW6p7TqLpbPlK6q
6AVW9u+RaELO4dZB2FTo59HT5K6lBerWRH1M4DXXvjFn743IoZexjuGN0mZcCNOQ36jCq66K12o+
OR2/qwq2EeLgWHqbcUxZZ7TkWJOhpTEDdNtX8xsGcvaKLzY8d3n4Qy5ffajM4Kd2amOvZ7bBRHCc
8OyCpQqr9r4LbChl41IkhnWYU2kaC5qG6Uj7kHSbGOg+X7dBiVEa4xGoD/lBWnd2IWwgGvD7dVPk
P42rxi+IKd9BDZG6CYPvAPHenJ7Wv5gDw1zdz+LjbZdAy5eUaQe4Ns6WndUXzmuJBItVljq5nk40
FN/kqZ0q+5Qk0a8KMuFmRI9MLxKB458fBMieDlLaq9tTZlyTxx4EzlovNY1yB0+oKsgb7cdJu5KE
E2yIRcc01OkuzDhA73e6kC8ib5vnMuqHezevDkQ2Nc+BC6JFOYBwXMF0le8929phLi+3TWoqeWky
7CO3H4SoQNbVgFhJtHXOEgk5MHw/6z5S8B6gGBmIOLoES0GWHF2R2Zu0iFBxk8v0OiXqxxFuePRp
50ZNUR312qmOjtv/tbk9J8p7YxTLMq1oJ8yVt19leXr3Tg6MtSEvANJfnhB4OeU/k4Cp4ASpsW8N
o9wRtgeQxMOsF2kzka3wFAFYKA9zdHkbb+wNHf5upS0M6imu91lH6g34HsD+5LoU2XMqDW2TeYV7
tJ1UhwjLqElX2g/AWuPQlr/tgs5E6Pr6QhIxwBJChOsuJ9/Z9Kzg0OhtsilpLdyeylWzqeloIfw1
ilVnAR1ZjD1Tr8hvmYTpEauLBI6d77nGYhq7fmcGkfV82x38JwSm5p5JXvJYG92bMvXkk/GaWJj6
6J/MHrKkAjzmp/ohnIZHxMIzB6YbjreNTS+zu0uH7DVHIH6wFY01ZabBvggi/wGLNHbLUX+bkM9B
8/WGGJUIbVI3kU+RgKRchZ+m7PUlqXVkCgAxfDTTjxq48IOfOfbjNDgXSuEt+qXg06EPkXV++KJB
ZNl4QTPikPHwasz+JSrH6XzbuDHohQk4h1Qak0IyoGBgMffy4s69962iwamD8g9wlzr0uZqQhdYE
HYZ1slFczMDtcIOJ67NIRX4wdASPkCXosAXPBX7CR82nggE89GI2obpnvHFJLbrW5hC+O9LyT1aR
EoUyteWLP9A6t6xsZhu65Yvr0I92Tcpq22zTVWFZwTInk52Bgd5NByS1MOwsdfIY+61JDTAWJr72
Z4DGW497Edpr9jjsHxoXRgAsIVRUJgmSDswJVhMDxAYiNij5CvJZe4QLK3cAokB7RxxSn9gJa4bc
1dEh80XzIjEFBrITr27/inWtPsFbbk6F5dSnmsCzE4i7+fHt2SYli04lOCg9OzqBU0A+noCFDxiO
Uppns4CP/2nWRDgkzWFrOa6xBfdEGKoe2m8iAFMiZ7KABdeNwWVImziriE3kE4IWjU6IGJHPOATM
AQyeRKkQY4wIp+hUa+URWOy4raJ2TWMkAVQQ45TJyp0s7eZKuka5bkb7y25QkRqTHz1VTdigVjs0
RZNcItdILqHDpgHmGVuaeyCQe9lqMf1ph3SMviVtoyHPKOq9zl1bhogWzEvchSfxNGeFW72Se6ru
pB4U6xF9/76UMY6p/M924g5UywlUj9/3h7oRah3nQ/eYEzRECGqlf3Pi4R0P8h+tHrkwjx4GS1p1
lmTAGfO975F9+0+9B0WaQMJugzRNeFF7oS0L/T/LWSTq3qYpijcnlgHkfCYTecOgk8Z09SRiiKn5
9CX8oN/GoJ9UODGuwXD8Am9w7Qeyf4ALPi+9tQFmbg4YhDcMkDzOozza/U0zoFv9VTCL3NIndGwm
h4nEZufft25dXPp/boxNSr16hD4zkRZG+MvfGzHvynA81q1ubiBU+aC3HH8/YWF1dZY2fuMl22Zo
nEdaBgS9UGjh8iWJIu3KYKv34C98a/yUltH8dhz624mTgJLz/bUUqvm28pldwjr5JQmRY9E/0/fC
tE5ZZ4ZXdOaz/pv83sINknMQI/7INW57bZx9DoKreo16byVpme/GvH3iCmB9mLQCFuioyAGjcf5Q
+9lH14bmh+9wLqYkNZ38wZuuaFR/WODRbVPy2a3KX5nXjx/4ZJFjx7J9j5gH3MXdIN7oFyIBTK38
lWtbBJNoRKfWFs3Cjf1ulY+QHJGXf9oQqX6Rl7HpZCU/tNzBshW1xtm0dBN1KupQWDHeEzx4ZrZO
mnzVVrSwgmhtThBBRidETwaPfx2PVfVB17jNx+rTiT1/hectZmKNCRyB4ePUZem2noD3BKaRP/bp
xFROJKse3NUux1+D5tDDNdb6rwEG1INTWUR9wSIFeeBBwp7bg1kwEN+KAtNB78sKeyyS8Z5yqDs4
XjIeG6/STpkGxM6qGGZArGu3BphI4Tk9oeGtsTSHHOMjpvLNqBF+WDQpYR2D/dDZobGrdA9efGp2
b2ZAXRdLgbyLoFVZgYzV3cw5kmNJoel447MLVLcZTe1tnDAwCFqWK8ZJ2pucmi9/kM69ziLu3prc
j9vTrPatlcv3vLXbDNbFEK3SOtGRtiTOMff0bNHOfyyRwbgYemY+TdvDPIrR5c9/lbkLKNCyyQBG
8DI6IAwfaxKOgzoMr6H9o+vFFrglcVIs/DaYsZMlKn1rE/jBdpolMlC98MoEcsFgWZ4miq89krsf
WgVcLky9eC8GfS6IP6GgdBc7M7UVZUh7UI2lyOiy/VUonJ3wWeiF1gIx7HikBUz0b4uaxHBoQw20
lneJSOpNZM80WI1QYQ7uaNMQI4DlOtknY+zvwdLkC+WICMiCrT3G8lvFob2lUw7AhNbeu2bhM7EA
Mt5Tuc2qT01fMtYuEJuqWT88bYAI+3O3vPplomlGjKwhiiwFX24bXsvYOosR5w/FtLsc3DMkZvqe
tpVzgEfbQZbWRhPNLurDyzCZx7ybwpWTI7UOgUhcohb/R20nH5UAFID/fhMCP3joOsLR8hA8YB/Z
3TrM7Wk5WVNzAXvAcK4i31S6485novNw26SKjDFuxeGu8QAojb0lzm3LwZ8TUXow6k5g9+RwSyfr
F2Uys094WSpM8k08WL8yGy2+FreE83F9fGi9IVtrO6dsYc8Qdb+RM9BRfYEHLfaKq5eW0DiQ/pWi
r9z6CiCmDx33zoqNYoNe5DX0DOehi0L7IZzAIUUctFvChp2HaTDg6BtAklnQHuMo+7k97c+vN2Fg
5NmjodRyigd8RXSMViyu0Gir8rcFvXzunG3TyHhWhoPqEGCZHYS/HLO7RjWIxFQEWB0V7kI6ebiI
E1B/yKrSk5cX40F6KEvRVhkvE4xsCkTeqjvJU1XYJMSX8Wfp8N7g7BNKC5UQxTsQiIJ77MpKShu8
HpvbI65OcjXAdqUsAMozSDGH/+rtOc5GfVWxaEBpS4CdhwR56LSfAsnLnZMQHU1knpEZJrZybnTK
iOOlFAOzoIrPLgrVxo6EPDcByIaoC3ciL4elzQGypA92nkwz3ceVBzXBNpY5yvCV6IbsMezvVRum
e8OK+4VemPcxvePXLFi7tgaerhHTxfXFr6iz3xVryH0x9mpH2dNgCtEeuWegN508qEzC3LIuoaVT
ddajc99KfA89MhMZ0SOTwur3LPRhEplJv7Gz5nNyStB3qVx3fXRQ2L8Cp5zuQ0BqrB89/7HHlcVy
LKAsDOJnlqmE4pVJ9UJ+J1k/RSKgJw1vWbiE2OZhNvPiJ2LrZxcrLmm/w5yIRb2EtxZOL40wyPYY
reStGWBFOA55WxCqyjUlBbfAerrTzNY9xkWS3kFyATzDGkq7L2OXarbM5oYuyMWIqCQ6Js0b45/P
suy3girpnCCpw/U8S1iNakF1qELvjDZt3Gut8OJFmetLw1MPVBIk/5DFcIUy2F9z5GmED4vN6LMM
hQkbB3dt1cxy29fEl+Gm3sJRK/eDZzzpWuZfC62OlyoyUH/DJ/dJpSVxz+zvQ2YYm9A1mQ4BxjIm
5V9temBXgXF0xfHxwYykvotm/7oCkn2lAqOOUC6WZsX3Man8OIXUuF5n22teoWMxdy9ATN2lG4C8
cAfrOcMHf5C9KK+9phsrnX93edvVe+LdalrPLYtRR45YKpAjcHGZeQ1QRki4MB9Hu9bXNc6sRZFp
axzS8bXbMlty7nQzyram7fmn0KHuJUrkGs2MsMlKGqqVLrv2aT1sSC/IFkLg2h1bXW1ITqLpowDN
WF69vGVkTfbwqw77fM/oCOpL6yt34TjN1bUMd2HULb8UwTyiSy6vQ4VzVvVc4BXppmBEiVkuqe2v
Xkc2rRU0EhCq2BZjp6CWkaUVN47gjUzakg4dZiamGeWgxAU4dX0VDjktTBHc5W339touhf7r7FIP
MTgkovqqWYGL7mvCtaDSZWxgOPMsyORVC7NQgwSwnhghRZSP51L44dkm7hSdYn51644ZYu9emC4N
p2Safa8FUpai4nrYfA8idXfYfmAVg6HUyGS+xj4bv3LtgyIdpmuGo3v7SMhTlzvdrj91jBZIIql4
Mfon2zaylxnDFXRbfHvCwNngxOmL9LsRsDU4WZopI8jSTGM2xyZw8/LYDs0ZK0x4RPS5re3sd18W
QMAGUO0Qtd35ileROoMLPDz7Vm6sh9iGRkmszDUuiuQSY7RNfb28Bo626+Pwt1ZBIsXuf8BZ0B47
ABW9TfokFUiw7mAZXctBr/lTCZnzv40Z0+v6ATLOkA/fSnECjON8EQL4IRHdXhOyhGBTdv4O/0yM
lu6rb0yHZcIprFnqonYwoKoTDpplw5sezmepV26kU4dXr+etg3kpN3avm6gSd0FBUg1wxKOektGV
j6Paq7Y0V9IJv93MRpZX713gRKdkMN1rlvpMnE3Z3fVZ4l1vz9VmqK14ftP0tnXnNfILrKYJC4Rz
dXIcc8XSzV7eds351MVzQ0cS9EoXuJuS76cPkvteUaG0VU808HwlIP2SDj915YOjYFdEDsHetWCy
+pgjh9SqoPrIQ/sXhgr30x+C5zbo1LdZjOc+SovfTuRt26QKfyyYRSGRJJBM8SJ4hOgSGPPmh8JP
7zDbNUInpMMzhgVd/BHxIHw52SMWKYwGK0KY/CqT9DEYne6Li+FnXzruB5QhvKWjU71zP+vvBqex
X4Hj+BhafPFiYehYkCbtP4Fs9fATtOoxwb2zTDmGHhI6ektkwoTGCWzt06hITOuzZo1WQJ37Yda7
FHF7itLS3/i1XjNkQRNgVugTtRj5BIC5eh9IOTLrc+QuDHqyqPQJlkxaT0fbs41NazrGyR6xQblO
5p4dxMhASU3tErFq4OD3y6ur0FfaZaAAxObQ4qPMe2wciF+eqsrnoCSVvkykgYIYqbVp69mblnIH
Q39ovAdM4e5E3YJOUSgDMdJ8EZNy1Zua1MSWqZ7ulz+9m63dNgL2nQBw4pxm2pz42zRw+dxj4ota
vlmMUoQhYdvDAVfqK6es+x+/yveWHGzSxsW9GJvkm+T4V7Jlu0/XZJHatLr3juW/4S3ESFM0usOe
nXkv9NLJ4hn09pn/F+s0nWrfnimNnuhNWHsSh2jsy6s1gYPAwZLfO+RVrvsw0c5g6501diL35Oj0
jbRm7kLbmoRmjdC1bMxqF9elyVCoQC7VzagsqIqHgX93O4WIm5M61DaqkNVpstCjjZrTnOsYbzx6
gOGSlhQbcVnb95mwklWnWdFDzn8WR09TP8q4DxataWCGtHJCvAYteSlqcnSlG4+vBIUMmO69+L2b
1VMeys8PUU9feh4WX1WbPtUWEi0h85O0q/G3Yh4rYkF72QOkNHpuivZqfP3zucNIYZ2AXhShFMcD
q3pydwaulPQ3u4JJot/+tiLrFENR+05N7ynBWPWlOK9SO+s/Ro3RILEpwZs9zThVw2tfCSWHPeoF
4XMnTPLfhTY8AVWHQquPxaPZZ8Oy7tPgauoqWxXkFd5LAqtXZWC1l66kIdLZY3XW8RxsZCPyk16L
ZFulYXKsc0olZ+ySg+Tms2NUn+4dxNV7Wt7Fbkwi51CjQtpWBSrrpk4Vjjs05I1GdnzXW8kl4HIM
gkuv7lE816tCuOrKTN9cViOa4EDJGcKV5U8o7CamUvrw3M3p3zQMtBdisQGy+Vb/RponnEuHZPiR
wzryjekzjfLXhIvAN7TKSyW94JeN17SKHf1Hn3CuYvpAe1ayPsNOMTM2Fn8+/sCl7RTOYjgsRsJr
PVRq3BmVFSY/lBWHjlzXX00bXIOyNL8qO3z30F5/NtqAWTM21HtjTu2d8mVEtwfNRN906qUIUDa2
SqTPjj7AyAb594hjHShYgRA+aZIAgtuUXrntDCtbIUXwfAJWehjlPemUhz5t40OXmH89ctqW3m7r
WYu/n7s9cqUPF+vvV8v5V/7DT/5+eQWfc8Zq//Pv/ud/RtKkWU+2cf3zF//+vdvbue1iMCZv3CNh
BXByfKiJ7TlgtPhr4/3zUQFT0V00LYJJwU0ZY+E572g/iTE+WMyWL7luyGME3uq2h77YBXnfFuUh
96ejGcXdZUKSCx2ciibwLnkHlJr6kTAIYrAuUZogZxZDrM2dnGhze9JPjl3iUAuXer5v4/BXzCpW
u6tTLH/1IKBw+dg2G73gtlqJa+5nFrdlwOdWg8nWivAu5pp3tfPoe0BhvIL4i+aEAi0uxbPulS4m
a4wit11EhO65q5ynW083wNt35MgOz0TqvorY958z24vOclC/mh4KRW9M8kBig7triQJemk3dvII7
TRY6OmzYOMXOiDr9re5h5Ntms5wUGSNScV65JfxXMKEYdZva2nPrWJmxM/4QTdExQpcWCjlhYgYg
Y3gikiu7c9uYxCrB9ZvR59uAHFvGzNX9lCjEAQcyt6RzfV+gJF6kE10TOb++anqmNd4zKiqSWFk9
bg2KIQrH9gDPFBNetbY75Lmwqjt8ADhPNNWkC78OWAWTGr8KnbheGGWRILjKz5plB2d7vuybY1Ru
q4aLDWtNIp6imhw4L9FW5LlJFjsGY2eROYvKzXYALLltNjVWEXs1dAUAqX5M4Wo1AgWmLvZ137fE
i0gE+uU50WJt3TlfhtafMxU9Rnmscw0kcKunB6bH0CCYstK5Mq4O/YOHxPsqWceshORJ+n3GQ1Sj
JWrQyk8A9RZM2l/RX2H7dXGGmm31RseJDpoix0sOoF0slqtJP2JwmtHTmZuuOHvDO4NkewjFYkXU
iDyOhvfmhnKGzlFymD69JWYnTempYx8ob1WjiiZvKIfql8J5xUBcbjO6NN0YF4d+qouD4b8K4sT2
DirYg2069AXG2rir7daiFge8CCVhguoFUayghd85ZMXBR1WouuelveRvWiThEdKygnpYLaxafYgh
W5V9DbxDkdKYPXuJq37nk4QXKdVHNsmWOIE53BLXDn7PgAQC+r13NKdBIqpHSzzq0ggueEimtXJ8
Qicl804d0k7VFfadK3du1H3g0qSDLq2nXPyEif3htROYSG9yN3XZ7dGerkBh70TXVa+2Bfq50KsZ
bzc+IKExHn0TCBAENJb/2XvbkGKlsfpo9A5QDpCQReFFBedjQBq441RfXQbjtCA2CxPwAyeI3BON
gUMD+2povQ5ltlToQj2GI1+2G+sLf6yis4hR9Fg6Q2QUQM2XCRc8dGv5livYXmFbblRidluVoGEM
W4Yl7eR/RLWhsGhpE25iq7gLS11/cG1rL9xgF6RO+1np85IHJfG9TSF7hLgLrikcvR3NFmM16Npe
F7b2bDW6hlA6rNdKIo8V+PNZ9NBZmRicdPJSoJDaJXhsnqMkOt9+lsC8Jh6tFqcK3Mx919JgrJun
KtW194p4t7va650rUE/toAVtvTTHuv0sQbhmRGnrdsmCy8m/EbAR42Jhme2yggkLGQITqITYZpgm
ssR+Ht3vCBU/dZizTvlm8Dex+jBp1vxw9B9iwwi/fbT/MspbFng1N4CC8cl8w21j8QJqcvyeFyey
0ypag21z7wXJZXJZnQRT9jw0evYVlcVXIH3ngxw2lvc5DTDf9od1oYxij5qm2N8eqRsS0k88WvTz
T/7e/Mtr/uX3oI/++6/c/sTfPzaaLNog+Dy1Xh1RPEfwgxNR7ZN5A8Qtyufmyl/7t0dWF1WkaPGc
SY6Q2a4yH/YS2GeiRFjKj3vTig7uWLYsa/Jx3xOyuM9IplhqArJEXDnNvu3qBvxK37rLRo/iRf/Q
5JZ+AJZDspoj6qXIaUqNjzbohT3cBzjA0Ziw7WVe70XafmcO//BA0Ed+13CT2jtdAyHl9rAEzb+/
PfrXn3SO81+8/j88++ehOWqPwjTqdej1w57klWEf+d6u1vkvic7mOuv2Yn971CUx7+e/eO7vl7Ds
XVH+1Vsxfzayicf9NJI+1uUz4rPnXsHCaJRcuyrZ7K1582dfD3SYZnra7LU841XpWLEOitQXk756
r5ClA/y6fTa3J0rDpLyy1sNItIhRRi39QEvu/dSJlzoxe5zS2c4mhWgVqw7XCn/89o9NI+gQDOtc
HMPWOd0ODyGTcn97VLFm28NL77guH/gGlmWfWWuJTjawOU88J/3zKd0+Kgia8LKuikYeN6Rq4QVG
tBuqVZwNBUk11bSfNG1EeeXlWBdGuKuB0e59CaSR6cOdnWkBXEuN1A6ZXQdJfKaXs4JsJdM2s2fu
5iKP2pZWRBVU54dKmlCLPWZgSaoHeyDLvgc4S491YLZaDeVo3twetUNJ0RiNW/QZ3T6OFMkZpDwS
Nzc/vD0JOCXc1tV1RmnaqLx/Yd3EVNr1X52jJfCDgNAASMoImCyKrVl7aPJ9QYhfMH1aqfc+6cZz
7TQosCqVHEcNxpQ+hPK9t7y1g3Luu4fmx0w/HR6MWTgwuNtI9104Wpl3bSwaXw3ssNCxGAh2IFId
v+QaEaAtVmACEjsd30AK76ahKJZi1PRjRd8cGoZgwes4AFxrWFwZNQUZK1b03SEwaEP70zEGF4a1
f5dpbnTqimQ4snBCa58PGa58D7dSDnUjB/Gj2RIGRtG81z5Yt0wz6xMAguRitPWcEIyNTtXDey6i
pU+uxt3o98EF6+CmSeCne0myQtAnV56mXrIUR8pgh3AEm1OLEH+hvLT+bpyzHjD2C4qAMGPGm8cY
Mc9KL3poG/MReztsmfP7y/+PCvi/QQUYHgHk/+N//8/v4d+i39Xys/38b79vv3f+LH7/r/9+TqLf
/xqAPv/GXwno9j/Q4eguynDLpvXh/RMVYOL5921Eo4xNLAM0AB79f0cFWP/wAwz8gWc5hu7ZJhSB
v1AB9j9IadCBCHgOty7L9/+fSAFkrv9nUoDH0JhOouv7gWP5MGLsfyEFjE7Jrb3hulFYRzKmu2Nf
ed7Bq7dJgXHKzLJy05UQiMrKlvcHp+vae8xbxb3/jHeg8Re6NxIIM8TpQJx4yOJYCn2JdKNB6k5t
RRhhCtDUgVc3iVCuZWC5q7a3GTekVfmKah61LDikLyM07528R4Bj1fQZjKlSd4p09uNtw+EfH7OW
i0ubYipNEuPoluRIx2xQRZoKeReCyEywyANnY2ukfTbDXcCq9nDb+APrPAia5dM4fcCils9WbQ/3
IJZ/wYMZTpOPxggdc2MfzMyNjzqU35PRaxR5HaxlCzXtrf08Yk670lK/x2EEJBBJwsXKwuhkKowV
EMJQpzk5KzCB7q4dzHCHqoX1P9BiTXOtJ8adK9rMAU7ChhwnWqj7yOSo4M7vJmtQUzR7Cm24dwhG
OLqyOOrOXYVHG2dNFf7ZYO5E2UIwhTtcXJbRJxHqeOeFCE+3XZqJppzak2Hm087zhnPeGvJU/nMT
WHZyEsFd2GgM9zz3mdmHk52gBb9R2KJgLVwWTit6yBaBSOoXBybIWwur7x0pE8HS1sLm0/A0bhEE
jUcm0Zbc63/TKVb7LpHE0WI726H97+/hGMyKazKfo1rbFBO6gMB1F4PX9RtAwu8ONSoxRF679QlG
v49aSo0+KEoa47FXgVTRYedWaQXdkEfj2FZnLSUBvRzt32VHnlaFDCdobdbKcXGCcNPNiTV3vcr8
VUPNsp48TPyRqT4bKQfUM9Zjq0Vqo5nqWWvAv+tjfYwgcC1rG6IS1Db9hWnpQCEbwC6N6+axD61T
oNXFjoyYK9G78DjrINkxIv0/JJ3ZcqNIu0WfiAjm4VYIzbLkQbbLN0S53GaGJBkSePqz+M9Fd3RH
V1fZMmR+w95rN5t6DvB+UdDnyMCWBTsIKUqgMEsg64vOOpYl077X0TK3kDbTBT4FeUzmxsVYbC6O
RoAWUq9GIetEoUTZqAfnXEJtnok6AfQ22tvEAa6bpn23TqP+ZjmBM4aR6Jtv2QCgwo7O69KvEsCF
dYQqQpIY+WMJJQ0zRo3Q4NIEw2/RbZxplXjoO91y6t08uZeeJsXJVATd96Ho0XLhZTtiu99lMMGI
H/kaVYLCNi5Xh9ylsGKSm3P91RqMi3SbL2Qqt1j/SjpxrNumDdkmUPfjCujj/qQlA/VSBdihs8TF
rJnmLveRdwQlryCMBh2V2cQMS+Fmx2wlNrn9G1u4OAlUL45tWWzdCu5fZ9ZbFiZoA4M+DdNk+Kyw
CUtZPVu9pAIKMdfZT4k7wn4lqKrtyzsKbZ4tH71XpllHZP8ffje/8DU5EdftLww1IxzVQMeq1l8T
nJMJH5xyVyMMWWmhLIDbi3l+dvOy2DO3z7ZwbjEPONl4WMbuDZl5cQ+Ek9wm7WFWZfCE9jSUlFHH
GTfssHjvqAWnSHravzr5NyNiZlNXLhsjt25lodnwRuslvKUt31eeds051YL3r9oBclyjGd3r1Udm
Ne1JDku9oYB2gWMyoPLEwMQu4VuF9nLQTbkLyuVZt3gDkHyw6ZmmxwjUN9RKxa4F+Y5mg1otXf5p
IRHohDxlx6uCWnEo97WWBEcojnzyWfwqzbpkMsO3OWKGYW/WJEyHYqoamFpNDHnVYEJAAMeftA90
jAlWaOcglOZsCEssMylpizwkt3ZyIRikA/FN8CmqCTiDEq22Sd354jFYmFM0S6pkw2Vnj8ytbpr/
yGLmUW5a7yYdqKiezMROzu3DmrOX8rujImY7kYWuWguwRe/2VS7DoSJyuIPRMLkM64K4UFtTzC94
lO2Txipub5o80Y3EPqq5cbs3ScnT19z7zFr+VlY37JyUmRJEsZ3nmul/qAL/tqhp2RQ0txrB9RY0
OKpy3nFbBURoLMAQzNWdpjvQ+7yaN03PlYkcqnhofZHfzREPMKoYVDcWcmHHII1HQx5emN0Ja3V+
Eg5pX8I1/D0c7oQfPL7CusSY7Rdxes3qwg+Dzij3WbJLkn46LgL2LnPYmzOrb2l1/U2q0QgH34sJ
U2YVYTzjRULk7JltOHaMbgqz3acNaFN+jlHaZtlbErvHJMD+maq2JQSTWKUaH4uWl/Kd5UZObAzy
F2/caF318KTzTspoFCftlywvxhJsUp2tDaEE+Hu9d0lytWmRww6b6qNh4cyRfZ2Fj7bLE1h5/pYF
KbJk4ejGgN6+acivZrJV2jJqxyUaMm9PJg0qI5bxhMSnpCsRj0xg28VFR8OM0mQIJ4DHSqN7LuCE
GiXCOY3BDjB2S9zxfmiAnOmkrbKlKZafhFftQGl03ntd6Q7geS8MYr3f12Xwnx/TBPnWD2lrCxKJ
Eid1f7QryDpxF7Vlei/5fWdrlqFPsGvoI2G76nrE8ZxG5jgliFbJVQi8rlt3ajVBCb53towJ8W6b
/Ra2+wsx9IGxh2wWHA6Z8u/QEA8uO5KtbmAOzicidOfxHATDbln5qhOnapfab8An9vMkoJeSYCLn
JeoHZhVo5Td9XyEiJhIQvHVnoL4K+k/CdwWpgcUbejWxcX1PhZL03mT+x3m0ZqqndTjOActg4L5V
vxtc/hhdKVRCBNCX1hxKI3/BNEtdQYxviZeMoU98TnzBAT2MhxkwBWQXcJFgjKc+ufoxsAYt83h1
uXmJWWeGhnXyx5kUgT6z+zGgu/zf72rKBmnpQbbA+IsOfXbxadjd11gC6GOfAjiw67QQ6/GEoUVb
BWnT5e1ar35eH1Y3DEhuDGL4mLGvS4w6xaiOGPfBXvsMLTUFgqHzOHUI5zujYkspjftEUcKbTKS2
32O7CdJvjVBjtCiZ7uw0OEypLQ7A+KPanE5TTxSPN91nh5dO1zZCTm/9xMeIHBuFI7OPkncznCtW
340RTpOTQX3zUdo5IM3rQGZbXXJ9L2MM0HjUmm3Z1ncjsz6hhxb7iuiTnaUc0iVYBG5ty94EhWft
esdfXtxJvmbkwKh6+cEv05NnQAQMBi/sYLCB2sCHBjuzLbJ983VxO32ftfgTnIb9sGi0gWLaRIwn
eAmnv1q9QIEzySQu2oKE34wJjz5ZPmhKHuNxqcMFavL/jleenupbq/kNFodkFXdpfgT2aoo6YyFP
mNQgw/kbd+Zd4W4NGu+kN1h223pble2xY+MczgQjsvjPSeJzNeuRayst6OTrCI7Uwpg2PRaIf6Im
8N/VVN8JjWwiGljWinn+6L3lGnhNZOiE5baGZW60JkleLYWEgQzpfENIUB8Y7lnZXZtvF7IcPN0m
ZkJ39ktSf7irrSrrzb1L6NWCyhigYzTmcNfnsU52pGX+Ns0/E3UBoXqq3lqmMWOWzsl9Qy8GtR94
RSUJ/Jx5/F307lmafsGWBCcKjlHPEzdMFuM2Gr61rXsqHpnQrbCuPapJ7fqi+DKmczM6JrImPgA7
x8FsZXPIVRBsBY7bJ0eSDNGmOgMZzySXGMN/IzPi7GKeeLYGR8RAFwk2i8eM2MzSL1HkFVehNz6Q
MOzjadkeNDUTRkTX1S68GGrCh1jov45J/qjpP7NS1A/gkUi6SnyM22DXAyoW5LPuveIaRbNmHARD
6tsy939ptY7E020TOxnPmrFs3cLfDZNJ9nHe+FdY4Be7tjHcJL9KqXfUk26IupEQNI7dtiBrMvMg
4Fg4LIaJM9h3rMPYk6wDxR1fEoMGJgkEjtQbVQAjrNmfsU0ZIIkU6WPsfAzkIjh12vJqFwVT16H/
dZBarKfD+vKlxdbH+jYEzjfDuiu2SnjtCLxI2oQU+5CG8Cl1028g7y0vtPHGBS4AijGQIhTnNWEd
u3HkmL0K5T1AKnuXVMy3ubQ4NuKxxr/T18g29nSqCXEW2UMRwbPEdokXcjlo0/il21CLBZF+RLR4
4KZHcicKwi5gh/ItlbugutQshTbYVto1hfBZ68jPwn09vrIOApzVbAvvVJn6xfQpVfvLmNbPnnDf
DXWkpSb8Ioaeu/iiQZa4NAB8lnxfDUiWieENnZlEstYEpGW09pNqfbij6EE2g0IrqKF+Jm3BDm3l
vVMpHvLJfc+1/gitAr6ofg8WxM99q+2c2iTiAx+/xFIRddAwN21FBeLZc41q032nhqs3jst411bJ
L0JqFC9+czRKzvimeeXucsh/5XD0S7XTxqvXkIzFIHg3YzNMeCrPczkM4YQO/f/nfsQSMfcznI7Q
dPyYbTrrGEoLSBB0KEYdW9ts7n/QiuDBof1QC0IFu5Z7bZ72WssI0STyN2rZXBP4doM2gbqPcLUz
y6Gl9PDbVVd+9guJYmBigZRt62GVLPiIlabBpRVAsrr17YqWKMcRxVGoKiKlZhbxAFTAANWnYN4p
HKObGSUGGVrLK1aYFkbfSJOQZzzCSfATF/VXUCPHFX6Cbz6h3k6I9xOgk4bqNOr+NR3smo2Hhc6+
lqeZD0GCO+0NgL9sFcKc9kxzi1cNo9MZuEZYoWvG6OUcq94k9MQo35dcvYwNG07bP6Pnqy7tkjwa
YHfHPEhel0RtZ4MnxzW4zxK9/zHy5AfX3rC3WPiGtW+qsBl4G0efY5RqV8y13HrQVTcZi8TQ7ptI
m1DRN8nyVsZrI+4YTGeHFWSGyouJKvWdUU7nta72tZLMQ+e7h8FYkNTLAy8/ZxMFdmk5T4bJOMKz
2pHjVnwykalDS6JE0MVTXCEbkJ0VJha7SYaW1ob4mWbrrVdBkDafUAneuOnMM9rOyG8uqS7+0CF9
Feg1NiOTVIRnwwtWup9pcfMz3gZn4xAFDpjimLiaH4nY7vbBB0FjcxQU2jXI66PPE96Dd44Q4oA7
jG/aSGR0vbTFPiE7EUs+sxzFHWNb3vvANytWUlaXklSTJv4YCVmDMybar2HvdyoG7EyzfzCa4MsU
+QTflqpiKuFqBCkNI33grSv9UxMYXGlZGgVW+222xd8ZpTgpKom57y9z1YCHHCxEZ2JBt9VTKmFE
HejffP1a9rxWkkw90VMJjtROqBS20ra+5lQQkFM0P6r0/wjyIEMOBRb+M0rI2O0nLKFoPyH5g5Rt
jd9WyK/OcmKyLdfwEOttdtoIX9s36Rs4puf1sB3rT9J+U3FqJMdRisxgq7lkVmDRhhto6/tF8cuy
nkwfGRu7xG/ws8mU9XRWfi8p917CPINzCQa6yoN/xC8su7z37jgJhzNNHCUHT9BxWF9JHxMSA61d
zcqQl5u1fRHkeP3bioX4EmPTapH84xLw9iMST0DKlISNWIJdLYbmkJDZzan/o4qEvW2Qh60wxYmB
HKEZTlmuG38LH/TasJZfs80orhXOeZjbX6Vlrx0o0i0dG6frUu4XX2ej04s40hfrvc4oKdsZ3B7M
r5TOqlwOeFC2KhXmjt3Mf5pBljU94jErWW7/72/A9UWEdIgEeSQBzmyD/s1OXqYe4EGabT6wlhes
K/sJsUBmGuNWJ14L0FmLOcFMiMpgHiglBvbED476aJF9hWx2P+KC4Mu4jUERR9KSEUA8wJ5wVfIM
sLfSTEKqYgulmsrtcJLqBjsSDYVLtoFHN85gDc+rjRwNs6W6wgblQiMLzwCU2UweB7wwjzExeTPX
yBnh3+9su1eir7B7AztyC7rHTm9xFNOJCit4Z9f6tx6HE/IDXrdG/eG74uCJqauXxofcrXNXmCkS
RySmkC2ql9Gs4B4A4K/j7FNnFOKtqfRcgcTElh9T4/wiI6LJ6OoD9Bw2I1hWtzgSD43jlWfIedtx
TjlQG8Tpeltx2ugMUoT405kJQ82yzBHdefq+bYk7svxDVXm8rGNKMd/OLps+878gldaOtXl+dVtd
HHtdv5LCCGEom5xQQ9QZeg3upNAd2vk2kbAQZ0Gx1/BXINZMjwyrIKdR/Ub2QmwIYgS1mwvzbLi0
7Zo82h1dL+HQ7bbtAHpZvAFqDrZGWd+5FJ9l+RfnbbwrB8YH5AJdTBBz2ESyMJuRjPcQMig6ibbT
SQVvzNfMRh8we4wIM6M7MTFHpz3htMPiDCJ0vM4Fj+YqR9Tj5skxU0ybMGM2CWdoxJXMUdiasIoI
72XJFLkDeXmEkUIvlDNxJPKFtJIgArr/mVX6X8NUVoisnGgkNCuko3fMjtJLVngep3C/lnXTJU+Q
C9jquw4WEpxfywLLFFidMGeVulGqTZ96rq5U07lurbdEoSrXxgrev9AAnnXNQVb4DZqu7AnMXb47
PslOAm/BQMmDaRqkb/ggDAGxhH1nRlKhoIM8xezMJ5uURPCQewTlOG50GiVk+StgRSMeChnyFqpW
ubfpIFg6uivbhneBNyce9SDEXERAUUamiyC41kO0yLVe9UxxSWqWbf2kks/ES6Eszqjo0nl8+J3z
qck0woPG4j/3BwrPNsxnhCiTJmauOiR1RJxcPd8hI6pCKmJA2mHqGAU1jHIrmVjRkYyS+801H4y/
arJPLuaSCHY9Ahm73cE3+JIeozjSOd2aVtNc9K9RJnG0iOpJlVaykw3KHiIqtkbvvoqeXhD0rsCk
Kl/GAB+mzfRXDMDhDKuytrYwiiOhrsclrXbeAvFYR2+IxEQsT2vr2OiQHds7YigGQMxhqJorMmbj
/0zUWhkIDBfEkYkAqqMg8D10I2izu9BGDob6EY0i7bMJxXhj4STVSVVv05iXxcEu1sq/DCWPo00o
ReWZl840RNgO/k5YRkrDi51KcQqZ5nJFYLIQr1jeFJBI8irZtt5kXzGg91EoVW5wyDLEKKh+/f2E
dMZedqYSv1nxm0xLtmp0gGS11Q6bH4PGEc+VdNxlqzzWx40gdqptH72V7uu5emvG1NkH5AqEbm5S
28zjxi/7n7zPoKUn/mtmNGg88yCqvABBlyClIY2Tmz2ZfkhSJUJRz79jefT4KpFLNg3gTcRjuhSY
eHjBd0P3vaB84A3g9YRrwYjSwvHmD9QuA5PFBPMl4uGSjyuIND14Y7eubwzLvTMNZ4dUugYJKdrZ
Y09Fa4gqrm1y8FoKtRinRJqsWYFaI3aA56MhcSDsauV3QWTKOt3luJKCRhLul1JUBMsI2IgXwGyH
/8h8/URXjYHCObVBE4eeEb8ulfxJ5upkNu5LUI/JzrHyry5vyG1UxVbU4GuEFb86PSRlA2kUooAN
srPPZcVZNHSMYc3MZXDzb3Ce1M9LvGzGyUTHRmyiRziLqTM34eNBBxEZ9XA3JrBRs66+bMd9r+fx
W2/UXauTJxeu5TqLASaA6JVA+S+NsmrR6hemrzhBy1uL/DgUAdqdHCVgKNyjabVWWGogwzK0d/zs
bbFyX/GPcUXFI4FlDmGpqTeXB2TV/Ftno+iv+Tz7quLdbsQFsTUzwZfJaZmpDaQ1JKmbRZbZY9Sp
0gjm6naOsaqJykKFCFx463caczSv+lnOE9wKwc+XnNvp4eDiU1l39/I3NpPs8FoIDAhve94NToBq
U+8aNrSheOvJeyInCsVWEZ/bTCBTS1hnrkkupS26fWYTpW6YTh15uYokhzLekj6UlvPejRqhEvm+
b/pr8yhV0B8DYJv70VWMUJrr3PQvwUDAgRTymdHKZKAm6+SY32vojAR5ldi7YpjfQU1JaNBX73pW
n0RQM2YsfeMZEjn9Y2pd0Wo0xWQc/SrNNoZUzn4AMF2q9smYgvnJNf5UA9mztZ+yD/D/G3HsSB2w
gmw7BdNn2JKq99IvMxKGLGFWjn2K+FcYgBbPuz5QfiGtgAFR0rSxKTpnknSOxpz7TbAacrMR00Jh
fKrO+ctWGyeRx+foWpjKUbGa/sDBVL4sncEv64oinIjGYsGxwhJbLUpwnh46XYQiaZn5879PeaVv
QYYYFFkgoavp3iLNv9i9OPUqENHUcgUgZYJL7pIv1imnA5DA44JQ86XtpvtE8kgEbGneFpaPQS0G
u40vKo3YZ0MaMBCRGakftgzqBiL/EOZYBA6L+UNhGt/U2vhdNf5W1Zj0mGPvLbf79NDbjIxtGeDF
WKflpTEGkHFW3++monkLmJ1eSdWpAv/emM6n5SffiZ3/B4oiu1R6+RKj1pYBZ7UY1jgu1AGtDX4S
aPkUaUK7E/NFIHPLd2JaebBWBgn/n4+2zwGHwKDoMCODrVny1SYDazbzV8I24QZIDWGl9pG1vJID
6bmoQIXakPK4B8T3z0XQPlFqQcZmVUauhhGyX0iQKA/dpWEPZrV45/Jr5vyBAjZs4nf+M+kytY9U
flWNAeWMpqomHSTw0UOpKJHGV4zwbO9pAIZ5Rk+W7I+e6KttoaynisBtws5z42L2qwi9vmNAfMGK
dIKg1m08Tx6GatvHkMXKjB7eZHXp9wNjgGrPTP6Ar4bZrep0fumCG87P/5RMZ8x6TDcQt1/13khP
aWGvBhz2tHP/CBwi4xa3egeK/weWdrkxnfizbKczNShM/ORzGLkWc/gwesqj3I4xSw3vbvbySEAc
GBNCWKvG/bTL4WfOq08NoHEf+y6aMU6EHqk/b/IEetX5O8XpRSQM0Rb1LXp1m7B+4SAZUVjSWCfd
8j1p1pckL5V6V/00WVXvJ8nyXx5oZ8aIpS4G6NQ+Brbd3AR45R79BDF3kYxLjU5gnU8GDB1GYoL9
0XtJUUpkfsIoHr9xWJU1sQjZidBN9hkBPvqE/Mq5F2TdAC6FlAmac31qVJC85y1zTkScQJDJ4LF6
4gfb0Wg2lfR4p+khpT//1h2cpnWKyqa8vtqtsCKdfbxr5CzrW3efk0c+OQO0obT0o4pUt0HnJBBT
Pe09olw4Qmh8lomsA1JHwY8wyJ2IGAtmZGgFl/xlyAdvZxv6kXGgWHWOmOzoy0+IiGHaZ4cM9+7G
0dNQA1e5rRQ2YXuZd16wuMzQMB2O3aet6/k+KCfUazRIhFUzzJ8Rsrq5dzAL9mwzzhj8inArMx5i
vVO/ncPWfK68eltrCwdzyQgkV4yhvDWFrdJtRKWcAz60DEKG4REZOYCcRmez6PVOsDP62AutHHUK
4/16Lant82TKj36WL0XxmkiVEfdU6htRed+Oz0Vp1sanRCFISuOThcD5ktCGV4osBodFRN/fsKwz
Bk0dsmqZgBiQ/MICWUtolc7GJQMeMwgexYbWyJy39Budkf86fvCh1cfxf1Zw2LOHxlWPXFrNSRAt
IeORUG7b5b11rWCf6U28CTQ6AP4BbHIOoHaR9bkBDYQXGkNLjg6+ArZGpk5zkXzuM/7/JsmeiBMi
xLatr01enUnYIzR96e+ENq4myMSL/No6YjpsIrMT3w0jyMnxLyBY5tAbcPT5KenFQwh10+FmNu+z
/aar9GspaUTgsbVEifanzibDwJisg23Sag1WhhYDy1eifvMy/WMk586vt0qMXzyvK994frRMYZk1
JAcvSFfR4toiX3ACn4q+J4nPlBtv/mkx4IWKFNBNXvqhMUIT8EV+HUTw4+SMherg1xiDmGRyrUbx
QPWsMXv1GyaCSZ/96wOaWnusGWWHdZBZEVCLMuQmDYG+Pxm9457cRHukk/mMafdWJfONlTrReC+z
7mqboTX1rXKe+1aPZl98UM3kn177PLtnbGOfpBX3DONqSh2CB1Flb0eJqNFm/MaKfeiiiiFKi+7b
AKE2ekYZamzleZbKy0itUcUmDgbvE0sXYLj8YHMTTdJ/zTWU90QGPIhVfikCdUwzPqpFE1ubYFZX
n3ep2X8Vs3+GENEdHPBCqyB/r4Z/wpAnr881wglXkuQwROgBHjzpz6VmmVvCabnkSvWwjfTJFMOH
mPVzm8Sc7ixhe/5c3BSJDiXc/JRW/IyNsyPtT4ErhViYoNHFQ0Rb+ZJ1eKrxjFFl1MsDARjqpgF+
0Tg11oZjh9RbBmbBp6ZrTFYwtk75o1sGBo2ANgXPqp15nNOUKh1YFxIUiP8cb6kkH5CNLkth4B/c
xdOmC6azg3Pf4LtjWNn6J1Cwz66PQgqW6soS+U0MYBtFmuEBq6/VhJE8TV/XjU1synOiMT7VtVVE
nYw/1fiGJYXo3xIHiJlDVeji5Vm53ZtUKA7agHotmY2feZ2srM99OhgesW7Gt8JN/qINrnV1VfCe
2GxpSS/oM8I2iEsnRnyvyvHUmHSRiB82elV/5FV3LJdiiIrOYuXu9gCvAty1Q3wYmvhBgqCL34v1
dW1/dwm3/SKZmDA73eKCIF4smH8yvj3f5oG2+Itw0i25HGHPCB8a4hJEeGCIDsRNv/gEBcYAwbxF
p642e4RvAzk28p+NiROogDq5TfDNfOZijf6nnhX/eghbS4U2ve/P4Fa3TMSvNuCYvkaBno5bI9Pu
ZeJ9+uZT7vWXWEKikgsqPVNzmYhoqwYh2Vk617iyiQWjw/3iMC4Pnl89Z6p/1EQF1wNu70U+Uq19
sWKOgAVJX/dLKamD8y9JYmHoUI2IQMhop/oYdO7DSUNdrB8gbCI7QrBDzVs9L3IJIE8IsLBgXuHS
YOoZs+1ktw+CFv+VAupDq0p+6BMiaBrrCdlx+eJK4+bCbadnXdA6+TNmxt5Prq519vzOOGijCdwA
HkUHfoRQeaoIw5c7X8s/sgrgUeue8lbKEO9ET5dt3xGZV8fKnssn0gKq3SDGK/FPb2M334XH3jU1
fWaj69+SHAmAk4DunvqI5748oBRknmI3Wz5MmlRymq6Voba1qJEayc2os/JwF+1iVdUVtuCR5ISP
HEnCxuhTa4+W8MfUtFfp6t8eUFG+d/EH/p25z6c0pu5o9knGV6nr9n+tvg5EExu0lVZxnBssmdpp
lrdOzmpTnFxXO8Qs7Lgfd0Qs1dvWs28qAeFX6r46ZS1MMBwbq1CIOYFG3+FmRv+tTfo/XBj965Q3
GLxyA3VznmEIIfU0yG9BnWXXXGPmXY5aSPBz2BjmB1oSZM+xBA/oX6oym3dW1m7T3iPmtM/ER6In
e4aDE6x+NEeqJjqPPy/WJ3Q1C0Y5HKAoEQoTEmXMhTUF4klPMyxNmnf1zeDT77JL27nv7sTeEPcH
xezcHK1Sepd4dmkbFr16RnTwndECuBldirbczcxpQmNwrKjI5g+Y49zWmZlEJFp8C+XLI4Aa7LDa
WehFhhCHnI01PBN1ule3323i14hGXmLXBmJgDCStC+sr7cu3okv/LZr8oq1aaVLir4DUOaT6thdL
AV/WvMWXulyoSD2olGSxJzoLujwxG6J5MVyM6HR2ll1+2YF9GWPWQ4SNbsC5PqF/eu0CSAQAfJBj
YLJxA518y1Uq2rUfHZQxvUiLEOASqx/5khUKPAhPVQVwZDZxEYJCmfPmDAVmhRzGv2OKRSQVVP8J
M3BXfrc2+iYx8MQm80tqL3zVuTim5Stm3Hbp/hun4NtaoK3CTCShKkCTAHFSLfqVDuAgB9Qhru7+
YWnfsKzBl1ZAfc8vul5HNQri5JD0+j+dATruxDeXxA0FjJRXvKBwaO9Yg/HOCzYfs3xelMXAlQEK
MANOrXtt92+FXl2D0pwBDpNTXc/0bzixQ64ipmrDC8OF02ipvRAFTobBfHjC/O3M7NfhRO2k9nBX
ooGuzq1yLrPbjwx+ln3p23c9J/cDAOYGZjX23J6DCxjbphrRFxlg4FuyDPqR3i2duPZhoji1c8/n
/mYZOgNiRiE0HVYBw1zVl25J9mOPDMbMcJ/m4WTE11zv1vuhfgoMzi+1bJDZ1Ur7L2/su2+ydE/2
PuXtRCnqtmiU2vw/skkujU1Ggm8nn3nA5g2lHqBsDymBvssDZv08CYAGE4Q/DO10+0NWzt1CT2K3
ZJ3CttjHRn800v6lsYOtY0D06ADJ6Db8xjjfosfMCN+idNElhI/qy539i50GbDUIQZ6m6s0qMi5i
Mih7sNCbzscCP9cV0DVSBphruWTUd6zh1noR+H00Sgh064cROPjFOt3dkvJ5HIW8uco75YMVlQlI
/ibjX7T4lJfiheisj5nJ4B45jbK0a2tgVm5s2Ktx+zxAOePWH0FYGEkIcu2Pi1Q0t10qOrZYZYBo
rp3vWvnmO9rd8VmJUWg6nkWJWKgJJYVNvcyPCMoSJu8q6f7a2vKChZc6aLWSg6cmQdm+2oGcokCv
EEKO6UEK/409+p+xnsMBjvreZlQSWMFBCFDVS3XUsO1bKVyPVvwmgJV1O38iMJOqb1knfypi1gfZ
MF2+DNvZ1dkStYn9BVhmS8QUhg4vQnFUAfXhQpcHAE1HXWgeicvydzSqXR9cZMrh1KRmNFLU2Y3N
SH6IwC//ayXFMFzlZ1rJHypN+OZmC5hpOrADPNvbHOnWtBjkmYxMcEi5m1DtZ9MuoeHdepp2N0TD
b7ok24a1QVfUjzQYNzDkb41ePBW6cy7/sIh50bMaRFd+VF18ZvD6oQ3DzQfaGFm0npuhQ5+mplcs
vTuhqHXWDbLkeTW0+Vyykdk2dOMi0O8MAPYmcBzW4uQdV3TyNXnYizP9T9O/M2ISz0nAywGd+pep
Fce8ns8DC3/8jslTA6FpEyi0d03MyqAE1cogPw1dhi+V4yPI6fekDHw4+nTMDX58AkUjJOfiYgAW
s+fpA3b096JmQMQjuPQGQKXnSucSYwZDWHIWOWpfVJUDozycWPpGm8yb72TPPa+onRfXIp9ugwD+
ydQf3RV7OetrSMzjHFhfI6KTcSFqoa5cSrhGRkbPSEUICnxtEVe/hueqLAK+PEbmC2JPp51eJvmg
53hjHXXvY/TeVqAi2MynOu5YEvTOsOnLk10X6XYox3tbTbtsDHCIMQ7N2O6YKNNXBviAxVcDLL0J
EscmzbFGjaG94ubemyXYZzHcnbrpwyWrL0hg/3alg+wk2w6jPoRWY32jIDkZCLlFar8wXnZW4+1e
KEpxK3WgrCzayew6qB49Izr6YM4BKtjRY2DcMfvuRmtFeaeU/NHC3j4sZqLgV4G4AjaEq2lpv1G3
vGlF8deo+2jkKd/kXSa3TorsQTr+prWskxcwkFAtCooi/vIq1m8LnmTVjrci0JDacVYjZH4ucdl2
mG7RAk87z3YehN1yP+MDz+pySxN+7IdvHQfFeiRrY/zUm/ZpyQCFRvUMsbRN/7WkVLEv4l2xiGO2
Sm6+SsxfBis/JOcNJmbHYDtXP1Wu/KOxER8LGraOEB1WV7fAWz64Hi5tW7pRTku5AalXBv3B1ctf
RVNpNMujBpI4DUaULAT0cdujdI1JhqqzP7ndg12thxu5xmtA0aGdLcK8IZxX3yX0ydztf9va/2bo
e3Bkf3I8kNMdwgARe0yNpPHohmeWucx2FtQg5vpY8XHWVUUrwNwPgOZZK0EDz9vEHf9K4F7r1RV7
AbPh+ZUks/uYML1Mg+xXL7YOOnek4A3VmTf/Z8UWFMPUi4QZHLBTlG6bhRqRLKgSCl6vIiTX7a8n
pydHs0iN87/lCNAgY/xD1+ro5XMzTDQg7BGU059UMhzg2I47Djh+YAUE94ncLAqpbEpehgk3D7SE
qGjg2BrwazYR6TI3/KaopIYvv4vm8v/YO5PdyIFsyf7KQ62bBTqd46I2MY9SKDSkUhsiU6nkPDnp
nL7+Hapeo4BeNPoDehOQlIJSQwTp167ZMRjEqmT+Lc1d7/Gbk9r9CA3xI3QN/i/wuzMzifFsxAim
Q2itBmxIyvRxSVX2haIAxZ5axTsOOf4QqkvK6UGE5nO/GC41lt9sp0qSerEbMrT0QMhI6/31A2yj
OCxOGaiX1SQzc9tSS4aLtuo/y0rvXeTJm2eov6btnYVljRvCGR6TGogNClde+VMdp/ZXOLbmuoSw
qGCFWvWgmbJ5WJx1Rl44a8X4sJmWNm1jEWABbySZz208fSuXE1zrUvRsCuNmd9RV0af4t6uNX8YQ
/JhkCM7Y9eNDEcecTcwJzKJfPuhQPqVcabrFS1mGQqwjtVRpg55bDXpk5smyXTlzAvV1+Dr3SAPZ
Os/tftcRNNsmxA3PiYSNho/ARyL0H8UAIyxhBy30U9GHpyRILUjj/h9Wye8zTG66GX6wkWULz0HT
b3swqSN4yNnmoIBza2YlfVWSqTSP4gxlvtJbe9JLNXkmCTFQka7RgsD2evaGszY500VFSZk9EyNy
OAoukcXlofRacg7GU1KXf2W/gclZnRje9jSCYlkCg8x9o7yZDMn7IixpxwBykPki2cLA7U/fD0rX
Ly7HA2NErvad9m9ITeo+FebNHuxXvjb7uA4aAP+bth7MTLFuC7oROaSuzoZlj4dxMPYgXTEMxrOx
YsO1xzHuc+AKr23VxLinjQ9jyH5YRWdCXHVR3PKYMXQGQ9ykeL75ciTIYvZzHt06xLj+ygk/jujr
l7iUxWFxD8UpQF/oN/0qYL/ARbYutqEcmZJk8NAWrXHOUvfH7Jm3bIbUHUTgPKbOv1ccJg+xqK4j
2Bn+/C1d4cn8u8h3mQPMu8pAEHiu07KgMO2tr/jxOIPdIJaSmTPIrlPtHa8a08StnJabrG/vZQzz
xMPHtnALcWyDTWMwotmHQRTBwYb0DvMXmDP25YYTls1kdxycESNZ027iuXoa+AcLfqqV4NeHJnX0
EoFzyGDR7PYiOfskbdY1AH7ocqyWe8ulQgeTzEi9d7f8CKbN0k81JNoqN3z24umRigZkT/pToZ3p
BMfu1B+dviB05+p91XXHjgXZPo7x8cRzt4+E7a4X6kCjomNoZo+dr4KFxHTSaLpaprsgaFmjuMSO
jNK8OP64tgWg1Z5WV06PgMc5cpnnPKH6gX/Ew0IimPtGK96ytvwBzf4VhTfZBRPNPqprHic9rZOk
Mh/ELPewob8YtknRWOUzLvmv1kBWblt0n2yo0FJ5lg+K3huOoB332OI4xWzFafrNV7Bt/LWHy8nv
78Ds26sq4ArayFVObl4mNRATbtj40JejaJr01DPFdtGGbUz5QjbsUDaYe6oUk+cokmVvHO8j0/tT
J8X4UjqSSamim5NhfovadO1QtIl20vE6BA3nxdYd1h6APH7eE6dibAj89thgDRe/K5tVnc54IX3n
qQnBLGu4ciZ+UbiIH2Yd7fPEqU9m61JwoXJu+pJhKkbUNhS+5r5BmNIyyLaBhcBvUCCG/+Rgy+ZG
/PFvxG6Bb1u3RAo9oKIjQQWcW1A3NEF77IDsiIzH2CvydcPtfUUp5ExbFGautP7RBJhssRM5+DWh
ILo1aYbqLw0Ykp4egugO03JXTd5auDiL2Py4wyNeDV7DHg5+l3B6BAamnPHX2PKQwwWkk29+xwF3
l7N9yLEVb2jgVdjqfMafrNuQjMdjPOQwepO22Umnfq2Sh45I+xrgllzHY3kAmy0pKjbfKAWBtJIO
ywYT/7s/JGygwRSGsB0Wh2G8TQcbY1OtuEZDcHV6NzkxpXEx8Lhcp8uvj6UTRsex3HlFi55JTHQH
kOEw6v4dFRanNvehdGw1uCuWIBIsYcPfaoXc80vZewOi1IpRVh/Z6FoPReLAISuBQoz9Wyyznhcn
zpW5fooj8pdyuht9rbcNlzFlwIBF6aMn23LfEYcS7LnRTWbeezr3rJoKbqCJUGcWHwRT0zFZ6ANi
608MBslEAY0WYQkgOrvDZTlPtLssaj4fmFgJ+9yWigoGLdc/JB+bxFgl8ovNShv0AALxyD26yxy1
EWwHdiKGNmgH8GXF8JRYGPOCHL55PKr21KnuzTKRAsj8f0QfPKcLpHOzwczenSffluBlf4mKP6AB
ehTqg8GEiGo0heW1xqz4IPEFIynXWGQJXekkfc2DXTPrcD2gO63pr+K7qMF0MzUju9ziwlQ7QJTg
axp+aUDYkUvsCAqXRkHjdQ5opShW9dycptTwD00dTI+pgG0fe4m/pydsr2B6QzxdmRPrDSNwwVvZ
nFzoJrrS5olyEyf7EevSSs/2GQ8c41NEsBLoT5cWsEMg2Qb4SBjegIcXhk1cGIYitRbUdI+EWVsr
Py271skphsPg4VMwjgj1z1U4vDYN93wxJQ9tTZWcgHFqGCS8nHpfp7hXiQi767TiCUUjW8ZBrkRF
MpXYcen709X7NK1/FraJYJb6h8CayATw9wdcj30ucIf9ULZgG+TNVvw3VnmBhsmyhyybTZ0c212M
V8NS8NoGr7PVOfdowDHl88qZh03HuHAZJ+8lT3Ik6PhULALlAOvPS1l8MTPRuJOTpDIJb1TNfLQ4
fG0GXH27LCmN9w6Ago37Nk2xSfVRvR/tipU65JP6CvDWBneXZVv30/c69hLaWo8JQeU83tUjp/Yy
Eem+zqjXK8Y1h+JjbfjFpi2Mp6glPNXo4KmhNYm7EsXYcaseB9AaD1ZlEn/Hut3V48ZYgIhuzAjT
UDIRz7RW9bYNbJ/6q8F8Y+KpF/njK/SzZya9xrPYGeUsqUR28rBU3siWPlc6xF7vHibVU91n6ZwV
Fz7QpFUHhr58VWpnserjJJZT1O46I4wupn4SbqfPueN+wWtdYg/vFLXR9JBOPzVFg+uU0+k3e9CH
INOflszrThLOJXqEkzoojIcxmx4z7kusE/wUhBIKj+/QxQe+7X2ocDJOKLQgCf80nH03fYOnKYiW
8l2LTDCy3UYwagcN6l6TUkSc1Db8uMnbD2B4N2XGOjhKAMkEvXF0/esgY1I4NnoUi0R1coES74mZ
nETGTdePAXMbUyJISRto7U1/8Iy2QacnY2Lg12DXHJ44+jGoqsS8+FF0itUQ/JW639Lr4f7WmElB
ezvpS2vtgLEM+3EAkYwX+Qdcs5a1tn3WlroqcU8xjd1UOttPHssKbU3sU6UAKqVvgXDYZokAkT0Z
eY2kaO61YfwZmxzTtwm4nQD/3xZRbuPBjDoOLA7UiMXLVE9FF36EfeVv2zx5thNdo1JISQlFjhVt
5Ikv+e6LLLZuVfaA9u5sw8Zob90Ek6oO+uwp0F609Sq+6ylLsSlzPaGWnDDjQHXQUOj8Km2MX8ZU
tOdB21SRExQ6dlJhomjw7xSe1x4sQweXmWXLHi/uvPOH1FwlVmbyltExLNTlMXc/KMT+CT57xezQ
vTgIGddOAKlJyQ+9hRIYq0E+bN3MI8nWpjcO1hxjQ5tfIsqQaJGJcLiw/6090klFRdQJ729r6Y+I
fcxk+fZxzuvFBVE9BxWnr74dwKShl8BfJLemFdH5XxUt36fZ7gEaWy+68LElex+BT0VA3EH/rj0v
oukqHC+Vxs0azM1rEJXbofCqxxGteRVjsjl6mkRs7J0mM8ZNK3u5K4cu2lBhiV0QHyWzFP5s2rtM
W3VP3w+8pKBESEJ3VKkzigJiVgoWNRSBOJAS3M4JwGnxdCeDWT9ZjM+3NHtqk7cw7MKb2YzZnfjW
DQI1KZLJdNYBXtAqmL1bXbfBLQkQSuzOf44S13+Oo6WS2Te7o6nMXYZXl+a24EraKD20TuKtQiPc
B+xhn922G26zHrfQr5ttVAwo0ugL64is0hbnHzczVm9j7fWHvAxJAUh+Hul+6l3R0Y9N30d8Sj0K
Ndze31Xp8iE7Cn0MBQzvgZ2eknToblUBKjBLN2TYs59eYj60JbXEiGHlUoO4GqR/ARuKTYffzd6H
sLGyXPNn6Dc1r8cGB3wmLwTUpxMlHrekRsiJK3Ch0Vsf2ZgQBZ7idPhsnMjdec0I+CB2acBIkK+m
sowY/UpebCN0Dho56BOIZnNr40C/FO/hguvIwKbntWxOFrFZbRssbedcbhN9dT1PbyyllwxyYZ85
xnIeV2cgiKzJS01HKNZSgxew9LpPqebDAG6HixH0ffj1+1Kn+zgi0ALOBHkryeMH8BcQ/KfygA0L
/EZD/5Y/WkersO8wRK5liVXlc9bTIceJ8WBqefJDl7VNCKvHdNxiZ6D8XJVuRsDoRcbyqdwEXvRS
hogCbhnvrIyS+szmi48krgnPqE1bE9eFYL52p4ByAOm9L4uch65GHTCLyNwFwtuaIqVjNyi3pHjU
quRL60loMi6Lf8LVX9HY8qcmIEnuEH+fLXS/i2pGmjA0X3IOx/QGhOwAZ/m7x9OoFpZaR9P6W+wA
gxjq8UR+w51SCzDIb/hp+ZH/h9MtN4vQH+RjTfRl0woN6d3yv9oKKcls+z+q7AhvURfrm0V/dedf
TXDN0bt3HuclPLSCv24TM4MxkKfmvmrNQ8LJZHAra1/I6FA4kCyqnmnxP1SwOFeLyZxFrp+kHdKu
zz3fxInK6Z9rxcQ2l/3xvWjHahdPZHxqKwl3RawogDecg1t5y/k8YIlsmxt2PCRlnZewKD1mKQvg
ZIGq4NKnuUlQvCkFS3/wxMYHKGYuToUilDNDMqxJo/r45rfLF93xQ7zMfqJfSq8BsuRxakusRG3h
nPv7uZVbfxynre386ebB5jqOBdIT8x/bxQVuzep3ZHAXzkA6gYsPvW1e5AdZGw8216mfkwWQsAth
KBLj3YoZ1qXKo+6AcPQSiFbdiQTtcKrqnVgkNz2qdV/SvStpJt61lu29T8raBgOsgzFS+Cuqn36F
Uc5F5UozW93aZuyOrvM54XzfWhkGQni+zWMQh1uvFNaXZYTPaFwYhtBqrpWuUxZ/xFu6hqMQBarP
3H5okkzrNXi0flthaAmBd51INR0V/cOhE1AxUNY3s1qaXqFnkk9gvUXkNXd5EsfQi3Z2TxrQzaNt
jHywEqZpYQcmD4aiP2zLio6qUldvtSBAR8xza8a88ut42FkcPMiZAPYszPRQJ6lzwOl1BoEjTsby
kPs/nMQZtpS14o0Ix5LaYPN1ThjFNBWr02SNR5Cb7+kwEub0G/bijLKSEyxrrwGuJoYC7g3kfZLW
rzfmaKgbByygMqbZ7Cl+SdvXQjnmgxUk2aF3Ecndqo6eoOT9VWxJiAj5+GKgGmRV8OmQhlCbMHBY
i+sh3uLwJoOK/zwhbi497jm+NZ9J+s7UvlDUmWhGoGBAgccEnTxFgEe2BVXMJ5FiWGOtOIfqYQpp
K/Xb+T7us8h4HBzLwO5bgqjOinvnpF9Ozs8eNGP9oJYUkFv9LFlh3iLpG5TjuD8qkIFH1hPMZPGw
iYt4r7QmW13Bj2X7oDo5AyH2BC0LAuG9Ne+tl3JdCZInCSRnxUxrHdigjMSHAs1ZqqjU9GBlUOiS
ceCFWgfs2cKSrFFlyXXJqXEVTlr7m8AMOdnLZQuLC74UhGWD0X6YlT3vmxDTC9Qm9sfcgrjdtB/c
NotVEmn16ls1AQ53XLs+xq8ipRWF5pd2IcYNXL7Z8VLpwysx6Z8pcbFWqWWkn90Qrg3n1jrG9MfH
mNSxfnyGQ3CIsBFv4tYU16C8E9CqdvU837iXXbA52NguwQLl8bFIzXrrWCUGkhh6xFBlQEbqu4gM
G9koTNfeqN69CEqEFwwchdIJNvb8wyz0vk+g+XiQsViNfeIrpXuvzo4oUvPanb2jCIlSDzE4ekex
DkpmGtE7kqpCB9Om6g3gBg7XtRa0I3bmosvz05jVvyfHYQOZ0aTa9AQYzESd1GDfRK6/itFpN9KO
OYLOtAZlayt0OgLPg3+EF/3J7JsDnOC3PBYP1A3528g30A96DEksi7AAuDI8SG646QKZ84iabiWd
7nxacreUx5g0z0hCWXFhqjp3E6+CARKAr1FGVVrJE7GrSGKidUP1O5w7tZYUJbfS+0MvO8eQeEO6
zXzyw9cu8gJOG/nERaA6talpPTFussmhfeuv0vHVzpAyE9RDbExb5txNLMMLShXJCBJJq2zpOYb/
UG3oPSUin3Yv0NLs1chUb6jv/I+NCB4Na4EDhrw9Bpiw46wTcQXEr8901liPKK+3vkhujV10T43d
v0ZVMR9thjIMm7h7DRezem1srY5NUn4uZ50coAJccArsOOE2az2YNd/ZiJcVcxihlmtNf9oqjG16
pJhOSQlEVmbdAbRYd4SB37NN3DpqaXZ3WUwKqwQaoeYLQWWGErS0o6SzChUEV0vU+Q8UrMQvwP17
TOzJGgM8Qm9IKpmq2n1A78QaufJ5ysyTTMtul1fyoeegqXtqtoYKq70/N5vcLD6SYRAHOW8HCzkt
R6VhqP5g7Dbxvhu0IQ5Pjd88eQvjiVPTIemoBBu4z7f4jXZ2wBphFtGezMgpsSqLxLK9IkGcYTLm
Sm2zWa8qHe1Zyf4uKMneD7F+Fnp6kx0madvpfGSG4ok7BaU7NveNKHN+DoWg4FnVr5McfrtRnwPG
AplTtkzx2ELtwqe9iJlTDPkLdSqApQQRP8N21r7AcOmwvywoEFslfVFtsxpjEgbhfW/M/a4UqOYq
nlJsfBM0hMi5mOVjZqj8CLwMYAzCzj53a+Ie2FdowBxXAyxLlM0ZVDH91YfKpDSHDPBDjeDp11Gy
azL1lbs2V0JnqPdNYcO9s5Jbmn7NiW62OPNodml5iTBR8WDrH4JenW2r6AuDgr8LLGPaWbm61XP1
Ct9l2k1W+gSNnuhkjd1+bJAqIj8D5bzwA8KFjYQytpPgcoBwhheUxF+TQQ0TdzNDU0FoEL6QU3Fx
JSHZOXKPTSg+LduwdvUv7Vhk0GNrvMe8CMNiaRTgG05om62xZIYEGGk1IsPUfvYCWyQm4OyQyfgi
wxhSMi6uPcgt4g5VV+6iz1zN/lOS29skm7PHibvKykAxobFpeghkFbG2fNReQilTVLxRqszWyhQe
thvoWslSYdKSUDIWp7DAD2vP9Io0uK5g4bEmziTgKgVJiNaP1diXrIu6UaNFp38II/CEoRTFsbIf
g0ShjjTQAGfWLxSIQMDsiZHKsUZZdRDjXV3eZZxSfO05164SeyrkriLArkJbBLZUJakzz/t9aBFb
r+vPuScx3o1ig6b/B2LYIxbokTKghvaqwtiNQxUdG9LotoLlTdE7cgIyK8dXzky56O5W1zEkJ/U5
L/pmLctb22FC9ORIHr6FiBPRPz4Y6S4tCADZeuQB7siSXLE3JrHC0WW06f1hoyABsQErX0cdbScU
/bWHX82wMIxh8T50CgxaIJZSmnndcIxLPW4OqUeDntFQXiGzex/ju53N+nEZoTgQrV0D5oPjRveS
0NLSa3JvS1zJ4/gLg5pB9gVwmE4wJrg+A5mpnH0ZC/NZJ5Ty2sXpErjzMwwyuBG+92YzXePA5uzf
KZ4TbCOWE3cpQeW5w3wcHDLeLN03U6PoaYYhNcLds/zx77NTDU86tSm5p+SoLH1O8SGqN7Z06Obp
764jrTO7pDxpDFlHIZFCZcYfvcDDBfNwx0EG2WxCCUZMRBbLcntHSeWj7chVVkXNOrOtZAPv/L0r
MLmniNzawt8NBI1TlT3j+ySRZkb8uvB0swM3g62T0eRd6elBEnhczgpWXMPbuOpKVYTXiuehwXcK
IidfrTFt4gY32SVkRfQ71zznQZnzSsLQxEZsP2PHQxWbb7NNPIxo31b49XvkFGJFETPhyfCpK+sj
ImV6GDtIslOGJWey1gYLtq1ZmQUWcdx87ATYTjvOLppqYs0cbLgFEDGFIOAPQbzsmuy9rrx3xw79
9cATcpMK969ZBFQFigxorYf1iqqltVPgRchVyPqmTs0tDLcj1JnyIOmZwRLH/VJ41d4bkcvKNA12
PNFW5Dkx/tZxT+CLGSktCIMaXbMTS8QEsry/DpkE2pS6vlwVHym9FqveFvfAKn8SwCSJv8BBk6a/
mdi3Vx1W1JVBHzBkIRJ+7EZRDoxibeFG27QN3cKArg6jQjPWkuPrlJ8s9bM2wzUMFGunFvD0nL8I
8HUtZLDeIxXLMYl60zLTj5HnGIvjcd3f+xyBE1wCCa6Cv1bVKKxQNnjIxkGPzJgWmYBWbTNTbdbE
Lofo9ClNU2dTq8WRhEuQxTr5XWLFFy1Q3zgpz3vhsLVgvbttRvvFQYVeC4pUWKXk701tv9lWTLp4
BhtE7V80LLESoL1TWHvMeu4f3N3DPoELxYWLuG1d+sBJJG5iyyd07E0WztRRmSd2QlxDnfjaQOXv
uU1sbDjpeOIj80zAgO6B5hhX5bAxy+a1qG1mLQyWXixfQaLx7Jw2gTGtXWyZ6zyVWLu82OFFgi8W
lkzjzsvJXPsnncm/AFJPVVUDx5hwors2T4QlYt9ng1qPLjBvfj+uEf22FbiDeA4+mUzCndmUbzn3
RlYFLSOZUSbsMrCjYojWuAfG+xwP6Zmhjgcveh+4zu4c/ZlbPmNFVHKAjopHSYhy3Z7H0sSTsqxD
BEFa1kHBz3nonev3g+idXe2MxkH1kKZpDDxTW9OhY9N9ZLUkQfhndlmPy/10xUlsv8SBs0Rdxzy+
wgGS+ybhRTpFzU5D748NgxNZiffNp0eNdUk5Zlenaw6OgbvCDEE3WoqRdPb+UNd6DHJ0jZLV/trv
h5cZdRxtRoP3xkrjAx8jXYcXQyKMj0IX5zbP9w4lwSuHzvCV33lHb7SD44wv3Wwi4m4jufNwRoNS
Gd1crOegW9EJRg9cz9mi/BxLFKuSq2LauH9J1H2WUCWVw5gkpuaRn16vqJOAVBNccjd2N6Vvp7tq
ig5xk/7VrIT5S/GcDhipcIv9DqTJIVsCTFV+CCyujDEJ9J8N8bR9lWw4yjYnMElfjucEz22+o/ya
UvkwYu7K251wNQumysCoOYUvfPKyhYzj4xx4P0CqBSccc+DX+uzWyLrbdf2lbitwBeWET6237n02
nzKiSnB2CWPaxS49EJAEu06Kmbb45BRbH8U85MgcVb7tIeezIR2frDgkYK69EEnFLdZ2VfGrbGdI
1slU4PCuwVgkoX3+fuAwR4sPPbgYBImrDz28pe9/qKeb20bD2Ys/Sn+uwq1EazwR7qgl/dG8abm9
OkRUCWAl4Pt0zA/tuC3ujFicvx+cYf6ft8if/M9bKkXgXkVeSYWtvywCSUawqBGd157n5cGup/b8
/a6Zt3Stfb///S9h6hgrjHHJBuKVOFVFbp26EZWcRCtvfn+Q65R1sqScDoFCpLbgrX8/gDJhfeym
Bb10yzZ5sXTvAtP6nApi+kSvcIMN1++HccR2iSmA96U+NtHgX2RZjDgTJ/ZewrxoRQ/bvx9qm7em
YF9WGV0A+FqubKuYbojabtoW2tt/vqwq5ncwzcXBWb7Yfz5u6bdK0UnIxkDJ7s4lYGLREgG7tRix
bWOKL44shjcmhLe6hjeWEZgZCcs89mNG1alDPc/VojTcCwyDnKHjf5jjeKHZiGHDwtUBBiP6IqZB
uLOPub4aabsBl+k98hNGByTNkmdwE196/UhwLQNJmdRH+v7mR6sk5UXfn0NLR3WG5yq/3IyVU1tM
P7FHxCS3Z/2Y0fC3joDAEkyw43Ppm+0xSePkHFnt/7z1/bFo+dj3Wxiybm3lEBPG2fkG72RX0e1x
stui2UDwMk69i1sb3Um+fr8r4dSyIbGsV6ckqfL9r9/v6q6jlSp/mj0Zbyu7t29jattbJ8T5h4d3
3NW9M50iAaHCam1+m0Vi7gS/2FvKRV6PEVkvWb5rOWWPQvqM1E5MFtYb16FvBj9UoP+mZZ796Rxz
e0aC4HcO5uSJqxFEGQMDS4W/rBZCHf2BhEunjZcqcdq9kyONR4Evz8we68DMIJI0bsOAK+7Qf8TN
UK24/fstUIfKbdRGWWG7CZKJOtpknM5jN/35fm+eSdRybHFJjfhvwrGrBxWGxotoKl42qe2f/Lgx
907jQLohcXRV3LuiUHW37wdJ0BuQt9ue5pxITorJnHVd8ULP2C8w/gmfznscDKKt3dOmCHJtHwZz
/RJMI3A0aVCilhXNMxWCV5VZ2U/DpxxWBeJtyEpjnRBt+Nkt3CLOpz8cpugTyoG/mSBt/wzS6jXD
XXNPutm6QofK8cIO3hx+DH104MBuMSkZlKDPGbSGqP/NngT6rxx9RuXB3MvJ8nh1gmwDW9BtWhLi
74nBn7vD0V1N8HSnmd2G76hoZxk0LSZsLllhMXfm0z4akSKKwm32rTV715icp187tD2bZJYT7usZ
KOcdXXvBg4RhjeUis/fcfeeEr33n5yF8MG1a22sO/5/h///E8Lf9/xvD/5L8nn6B7P/+Usc///qH
WD7/3wR/y/mnkDy3TVD9WFECASF/+Gq7f/0j+Kf0PdMyhRCmj/Jv/4fgL+U/BYEcjBSuBRrdEWD3
20p3MV86+Kdj+qYMAMfaPgB+5x//u1vgVuVTVJXt//H+f1HQdKuSsmv/9Q/pmguh/9+fuHynHt+b
EJ4MAo//jaUTX++/6s9f96SM+Hzxv/wFuwhejFBkMLcVsToB0dx8nmsAMhZQPjf7yjDNnYyAnpBE
Bler9gLiX8e2cfqDj1K5jgKnQFfloff7I+6yYSNGn25cHZBJI9KMJc15GMfqeXKj8clJmgeAkQH4
lVHu8ih3Tj5ZYBYvjxNH/keRuP2qqJ3hAiPmtykHyQ44u9htr3aoal8Wn/Ti4jpYo+y+jQ5eCCWL
+fQe9nCQfSt/iFF8ye1idme0Ws9+I16cXomrcvVPaM3mS2ql7rrgtLPvZbilZ1YcsNVgfShi/2ZA
LLCp27pYmf4VuJ444caDVBYDKIjnGU+jLQ5uICyOljAEa4n8Xwd2h1ka4VTruX+ag7A7FuiAeA1c
Z22xwdoZQdg/mV0zPOEfL9bJPHKQmIF3ZvYkNoayPBhnVvU+C9zcjnTnj8jOH73SKh5S1qJ77JCk
XFxqypwwao9aud0xK3p3IyMKThsjeisDoL5xACyD0iXIMu2gNxh18x1pG/dW2AAfHeUfctU7D/hU
IAKlyvzdFeZWiOoD3kHzbvcYxjxQ1VMNrKtsg+w40tWZDSFgNrO8ZVY/w2WyUPJpXKpGNIXIJaos
J0PQZZM2jzljFjmD5ilT5qWD6rQrvfBQ2qOzSZqsXuwUBjt4DSF/wZQ1RX23WMvj1WXYKHJoh7PO
B4xjHgVvmfxV5hb+Gtv4gs7RvyzGHj83gnsHNCGtEo1ki6oc9GSABprtUDpHY52m6qsiwXeKcyfZ
IRhi5DI0RzD6mLEXk1zkQOaumFYv6YAL3kXNqaIPDBXzxZw4scNmLA7AojpiwtkPmipqdkwCbG3l
ynsLguBBDWiwj51jTT/8iY6LGYuz4zxrwaugaGmgwDB0DbTdr8dFiMDs5TFcGjjLMulcMi/Cgl9N
ySHtw5s/KPuUDlJv2XHNbII4jpNicbfW6O/jXFsbW8M8xRzjH9opehnRVo9xbR4GiSVUuKE4CKug
LtSwxAEoWfkDgWir/ML7iO4EsfES6qq8cfO/VQKnfDVpiGpwvkCusdn1xlzf0tgTt7Cov4wSYsVc
eks17YLIjoLnavzlGRNbQVtW19ZASR7tPRwSa6NoNJeWf6c3oT1UwsaJoCEQF+ZdN1l891sUG7+O
TyDz+wfPnfoHEeuUJ4p40JH9x+U2fp9rOWxSn1rwEWD2Mat7tm5e0dyy3NgH/fCrp+PubtnYsKvs
yypi49xXwYstR7VPqgYCQGQ+9Z5KT2kb9S9lqVisT2LcJnAaRFh4bMm7FiMxD9Kz2nMJJGOti7ln
qhi7R+0va+3pxhFqvBk2b6mMGG2TTdXOHND5+zI9fz+EmrfMAgN9O2pwVbS/ngtqNjakzdm3xFb7
mM1Ri3FE9ae54gczuRPjvnTB015qyPrhzqqijtkYJs7yMSfMb5UMGJOkjp/LkBiKOQWMSMu7Cj2K
AUE4K5V62DcNu7wZToZLJeFXAWrthU0FxhaiGmumUgMXWm0/YLgO1uDNXnVMmckwVojpwimzs2yL
F6gwvBvavSTIVm20ExS7RPt/SGWgOvYIStA2lJgPfTKc0Sbyq9+1mIaWt8Ty8P1Wa3T0U3cXDhwe
F1skP+pY2hDvZFX1B6unAjswe7AGY5ajcdJG/6ua5J9KF0ykQKf2dJmE59hbQt7T/IyRtn0kvjes
UeyLixS1S58gIY9RKnFpujnnKKUXfbCXr9Q8UuaXvlXOGLxk5FZXyWi6v1syCkrqV48l0yFpguxS
iyQ4Qvp5sE2k5WzW2KeWrkGXpoKLiRMSsazJ167r9A9K9/1DFA3FcZ6jt+/3bLbbB9hp1A8uTw6j
86eD7TQdRJGA1V3CER2MDvvCWSGo0D59FLOJv3qI57OShNJ8ba5mwddtp+K/2Tqv3saVLov+IgJk
Mb9aOUuWHF+Idt9uhmLOxV8/i7oz+AaDeSFESe62LLLCOXuvHV27+WAq/4PGe7qnUu+diIbCqUx4
d6+zHwdN3q/10bNuzwO0fuqp7ah2WJPYQuR6sMkiV7tms91l6AgW74wxvD2fw7XfLUfW3SvDpAQw
9ZDBBt1V93qcLdBD+Po80+0YFvEkyo0lsmlZah2T1CTEPvOI1XlxuUNro765Niv2MeOfFMPkoTVg
eeoFEts97qXPypvVaUP56nOhLqtuUKvRS1Aeltbftqr/+w6Q+YiyLZIPL3WjozUWEBY9sDuw4ZJ0
5TnYyZVIgxUVU0y9AYzLs9ZEwU51xStmLeIUn/+hNRX2TNzBApn3fbTwUgO8um4uA8vI1z37nWvI
VnLpiFo+/Jhv16Lk9UEWVv4iR0vRBYEH4Gx8UmtRv3Io5iCcqLjqvRZg1eIZOscKBvoR5CJ76bHv
NoThQPmzMRgDx+yPlYNy8zpMic9iwXTPyOHFdoqs313WumfKLZ1JKdb4gZUQoVlER69AQL6HeGSA
HsbD5nna+SFQhsaPj89TnMkHcsHBNnr+EXmNf1dJmi49qNOb52nBlbx3O6RvUVYg6O+w1TiW9mox
WaLud8Z9UNiPuGvHC/55+Y5QnopG6tyeZ7XqXti35Q+sjv1bYq+fz6Y0xg9arF71IXltw9D+iQto
NY1baDcMRdk+bhDd2pTmvkhuXHXJaP3gKq4WojXDiwEV4cjw3i2fP1oddSdUP32vz5BbvzrSxUnq
MjyGiaat23ZMr3nJFBFJQp31PvBfClcfvlJhf06stf44Hq4oej00JegKxXEybl1UfmyKh1dr8JtH
SwrDjpwjHRLg1P8yUoL4pv67IOF2Hdats+2CaTiiazZfQkIHrLBWn9TYW6DVkkxDBFGfjcEI7Hmh
dYoqo31DVL3EWU9nhxi8mFY3punBbahP8/B5yAqZH2usqeTTETmQYzFcOUVtLWzDhsr2PJ+Mag5n
IqGBwKoBlUiWOMSShH9yBII0V4Ed4BYLYe15Nzya6pahZnmdyOalXKp91P2Y7jKfan+E2e0zsYFa
CJcN5QytfXejv/BmlhAGtWvANXgXDQol39f6ddK0490cWXtMSuLdnmDChWP6x+1KRjs50WWM/X5T
QDo/z2aaKvC76/NQxyX20J4UmXA04aLOL5iZbW0S3Iu4KyyiMdPpYgdd98ZdDQFEmh/w5+NjOGuT
nqdUwdWKbbe/ScVofkzl9Ft3+v/3h1zkLMwPcNLK4MsJjQclM+23VQLN6/z0r66sVRRbLYI+F1Bx
1BF6xAKgSnGAIGTFeagwRRrU+Ks8Cv64o3nUINuBo+kRZXnM/oFs39sILVXrasZGq3r7vejGPYTR
7EeW1O7jxnbOvpLDCY6Ks3i+gDx2xYhP9nFI0dc192iG+KhDWL0lvtEfEysu/j0tGlmfQf9+Pl/0
B5PWrEyOz7N4kFReyDHNJJHk9QSFI4oNlOD/Hh2apJh08K9x5UjUwkFzdCUx0s/Dv+/5X+dGPu4d
f+Lm5n1a2r4lylao9/K3olVlupI4ZVZUBtplmAn7gnvKuTwfpZn8J6uSBpJ05FzK+WAoXKmSZuD8
9eWM0b369kW6rYcqfNdVF+7tsMpXVOTVN1KW7TD62lsfmzzfBNkq7X31LRu5NZHRLaPKEVvc8URV
1Wm+Lt2q+jVunQ4UldbmNd03dPUe/aJ3CSrr+TI7Qaq5YsqOBnWlW57Qmqvnn6txMCIPyaOra7UT
XVf7Sm7Le9LF6hMpEjk1pV8euO3Vp3wTNW230gyPHr3S7VimoLXK2LuPyE1xO7fGb+Q1Jxr+xUdD
rXKNkJ2WB1UU7mN2B1hYNyouqLh0EbehkeRoELzoWnjWsI4GgPrPU6DsMZ4+XtD74tUPAm//PHse
6lrXdraMv//zFMrYjQP0Z1/PEme3N+x3fDTZro6KYlmVhf2OX8ZZFUNCgvX8qs4EvRAVsmI2y1eB
pvvki7Lc2SkgztQExLJozMZdZhH2lykuIpx0I3k2WU7RHRW6TnLLts2Zn146XWflofWYeF0akSsd
eJvDbNBo0JsykDdYbnz8k+ZgYPd8nmuGhinT6Cyw+pTODDNnxFEluyBDnoBcNhc+UH59Hgxp5Cvs
ds3MxwgOCIN32uABRunKMTn10k1OOcLMuvVTSoI89Z/nn480NppDWJdnHzyn0LXyDKCqIqZTy8yd
cqzv2IrcC6of50K+1CorqqL5GviV1jrzycHvwwl3OI9aX02HJEAi4aOtXv6fF55veR5sA96VlbhQ
+J7l7ljWzRa75Xs9171hB46n5yNnfvQ8TbtkLlEb/77j+f4aZs1LGpvjPWww5TRabGzz+VQUdnZg
L0VchRVgWR3VsM86rEYNkKC7HhfXUFJd1EVYbku3SD/o1JJn0NTOye6T7KOXpKag+39oZBTdYos8
5/ldJpKRQ6XmhY29sPLG+5DVgEw9iMVDTPP1igLv5qparmN8yieDjRFKMFb3bkrjRsku/4Sl5yJ3
bIJjbRvtxxBth/np1p6cw2gSJPE8dTqKsWNMdpNruflnBSmUARJvH0vWzZT11qNpIcX22XtM/NRr
Q9H0eYayUlzQDD2eZwR50RCgE/QyhgYCDIWCg20Qe6wUbKQ2TsGaWFT2CU0/rEQYTMDwXJgVceCd
k67GjznzwR0WWzQmg+RSM8YnNIeuNvufq5O/9l1nLkthpT81gQ5l6vzEyiyWNvvRk2DeOyuH3MQw
Z2lfGT0e88RE/AFW0Awq10QC6q0SMXAhzweL1t3FNBu1lQF0r+dphM4NCUWBhCQMfGvrpriTdVCT
kz0lVzCy9qvmJLjatKnZlbJ2XvNw6M+TJfbPszKuDZz7CVpUwAQYVixSWMz+F2nWWP/cTp7+83yE
CHjV5FOwCuULlWQVoyYjmk9X/Z9Oi+6ky5W/TMsEI6xV08Oaw43wFazqSHdpdKvwM5vER60K/ZoP
XISVgZlnMrUPmVNGrvpwDmNOw89mgDYDmzaA+kjiUBRha6x95Z4KIkfWhkdME1J998StxEw5H56P
ns+p2t0PZZntDdf5U0Vjuec7Ml57S0LciFq1FUpPjpkz3Z6f6/kJbfYUW0R19+en/8/zz0eZR6JX
mEXpcdBhiowxvRQDmvCWtmULbsGM7gKXwV5mAI+yUb0qOlcgE8YD1frx9XmAMkSwQFBPq9mjsCHp
GumfCjPEZ6XrrMrKRbXR6NH5eQDyR7Y5WuF1xuV+eh40EBTLOkLekBpJfUp9mxZ8ZY0rw3d096UP
VgpR3aWyfO+Ckcy/dEWnbRpCPl5wp/MO128ARqvcWlnsWU72SUY4v2Tpt+iE8u6ETg5K4/OhCO1d
bo4hyA3eWRoYvsEpbEKXwoKLzuxQOZr77+F5Cpx/IIIiyH8NmPPX/+ctzzc3XdgzJTETWMYQXWJr
jPeCPdDzbMQ+R+N2fqGDAlNPlmLm44wSAomlQiCe6DQC/twIDoTXTx8Rbla3E8OrEAP9msKg8BJP
H0HAKIZsBSPxfCoSi0QdCJJLS/qfrdllD5ekRuAhmrV8nhaRBqksDj/BxmcP8k7pswzBy9R1yato
zK2VudpF05ESwHjQd3puhA9NG1GyhLDDvL6cK6+Ov4QBpeHCqCk39OqH8Y98x+G37fM/jlHj7Mp6
1FGiBsl7n8KmqVHmcYPX8l1hoVvrHWCFoUGnkse1thYwHm20WxgczXJdZ3vVBPo59yTrxNH/dKHP
4cBBvdXRPMmdL/5eFSKWWRI6ieoQOva4MDPhvHQeLsk0IEesx7zPntWBFUptV6uUt6wdLNFZGRbX
zJ0whI4JosZmCHZSoBjBMYmHACGL0sxlq8N8sP2yvnk5WxiZDsMeiiAmtMI5JdtWNtapgh84Dbqz
MRPxnsHXg6peQio1YbRUuQlkHoNOPGoYrhSYpGyyYRpa6hOX21+nRvhil+k3CGRK0Q2tH8/YVn1O
HStCDJ8X5qZ0qBOI2YAL0Rm0ZNDVKGI0lhdgrw7giPsVX9+mDdjJSyd9i5My3blsPow6CY5+a36V
ws4+DRta8ET37DT4P/lkRm92+aeKm+xzxLJ8YDMO3bNhf10FerNvLW9Y662FjM5APFRm2XjIqPsl
8gNtOG58IetNHc55pYlziLyzzLGCsBD921gY7ie8easpYgvb4ABMJNpyw3pzYc7sCIpa2V3TEuD9
T+yJ4Bz5KMD6Ru/XFFDT6+ySJegVmwsJLwB+mDxcgjbKpq4ucawnr+hPsWg64n0whL9q65osCa1H
iugRxUsp8oUme53jSaA6UK+absEd156LOWXOD1m7gJ4xqqo6loV1t0sxbbKY/WWckpok2nh23Jd3
rWnffduKr7Vtamu/chmeLHIRgizZUsmVGPyCUy4nqrCjc5zKhipgZ3gbjF+/jDCxb7YF5sgt01vM
LZlm/keVUvwaZA+uC14Uqbw/Qzy803zVKY4FCsYp8s+aKHNqBvJvWY3pMY3xuDQE33UJamN0nN5L
WPhke1uE6wxy5KJ3rhCy6dkEf8xBxDtdkvjXmtjAXPgD3sTOrmiYQV09BMDCP+3rOxBr7W7QSb8y
M2gNuonspsfZWqGkKqovtCP/ZGY5w7OSbRDLcTMgJQKq4s940mEdNFP5oqpHPXA5xY7+TD9AjB1n
m0l3k0Vat+SSo2aAA7sWDp5Xp0G0CJCSQjuQqaj1zYtW/KnGxtuCjHmniohajfiWgYmK/XgN3dt3
v7K21cHUxPYSdce4hCCXntmrmOXCLCMDr1BCjwUE7WRcGiuVl17fxw7+6tbAMVyr+JCw/njRhihd
0+QiS7A3M1YwORGMbbRiG4kSKHXmnENy4Dy1bhqGgl4mlzYPe4o0xH35ZVy8wbL8QbSoXvxkOtBm
COkIBfUCQ9G28acWVToiHxU7X6FiV2pgmIeYOmyMjmirMXJQSeNFXDQY9WqTnKjCY91D0fdE9WUr
84SVYli9dE4cXQFIrNscRFBBbo3ws12cB/y3oDLylOg9igr0fMJh20f8xfxK3uj1aeucVVjl2yHk
rQIZkzVznHq8xUn1A0mV2KG8mR7FML1RDQfpZWHP1OJaB9NqLQXcz600hvGsJ+JqQVRilCmO6Xij
eLoxGzgtQRPfSNqOELjSQLMkkteeLhDKopNnV/rVzmwbLjbaRtpiNuCNgbYm9YZWQ/eIqXtsvjTc
y9wKmb8GBkBUnHvNUDfmRqltOp+CmeNATcBw246Az5Jt1rXFuq4nVlPESRij8zfV9f6i6yypXEtH
zUAbrq/B9wuHmy3G9CsrY0NAArJjFrNDiPk9MoBOhVqzz1gUc7s3Hpotc01/DOKv1R+izulf7QQ8
Wpu5HSR9vdzgLPBWo7DuYyPHy+RDO45Aie4KP1tWDqyyoDMEhd/wZrlvaRQ6WIqbB4opc0mTcK0V
xCulpQq/2lBbOGToGawXf0XY+hDLVuqekcPqD4Zct6T4bAYCsfCg38xgMF4Slhdlkn74sT4cNCc0
l1U/7GBT9qeEJuiaDU1w6aovUr2hdU+VeUedCBbfJmrGADPQh8ZHATB4klvAWD0IcEGoXjrL/qvw
DVi9thGTg23aqGbZYKnvMdqrVedN604TwReLHXyBFTz0lvtVxTdR19phaOGOIIbcokm4FeRRvAQp
DgmNcLSpwh9r93q2g7F/4K960S193Hhd5JNxkadrppTgFLT+Osnr7xTjyEvdNUjKytLYlIgyF+R1
yNy5ILi4CLtWr2XK0jSOsSRmhth0ekfu2+iQuGbrN6Iy013nO0j9H3qe/RjMuwRQMzInFevN1v6a
KGigrqZvGZbBZp5zwlRfpbLMtkOYgTjKSSNAW0bSsCF1aA/yrwV78SUYxJ9h6PntfI/gx5pMniYI
v/ygAafa9VuwHDF6IeMHUQsm0WJ465UF8kH97Z22XMM3cCEPmlu9t5yjmC1jdghR20t3kd76qyoo
rdnBW53oHg7rHk/gVVmmvhxzIycpbYDrpb3TVPFC9H+jJKeisMNjrBnyL+ZOpPFWd5CVj40mjcY1
6r91hrkS5VT+ids+/Gg784csulc/+tNMIPBkOd6b0tlXwvSuuUZcmAhKfZNIV7wrTeAJGv8MgNp3
KNPFQ/XorkA2osFxBjBZSRi/mxpbVW0qBnyZnAadNBjunVXFtM6FkF/SIM6uytXjlWrwvRf4Xh59
gmgFWFbUGIcKfzSOkcJYIs/BcRzJ9xr220us3n2a54cm0pN3ewa7VTLRTwFWuk1RoXhxZVeeHW0h
Ug9CIWUyWrSdcS7lDElReMVhLJj64vkkaPf5tvbjbTG/xwgS42xjONB7PT4QsrHDKnLLm7pbA59i
ci2MIwVW78yuqDpmqBiDYdQBUmn2KQ5HxXROmS70+nH/fPT0nsY04ldYinDVN+Bb0NjuMxP/S5qB
8Me876ms21cuMFuFqX8huuTmtSiqUGIRyzARLyUbm5nGfp9DqZD36gzTaNeaBaFph7S400gU26Eh
9rPszXda7/Gh8sp0LTAizTEr7qXw2r+1R/RSReyLYYvy4FRg8+m0sigI4/BY4RQ76CHIqtGYfiuB
Qs37tLrqKqSXb0yd7BBdkTOiWwyNYSG6w/Ngzwm6iQmftRjBffiRRm6S5lzUUZhEkwxhypfup8E+
D31/XzR8vZgoQBTjHTl5NVkuEDMurBKo/Zsaqr+5Sv581FI45SKb8nVQog5xGvNilWl0LyFfVB2z
d11O3XKmJ18K80eTmX+RKp6Wk5xb78J7oyKnjmF6iedSQkHpisaLGW3rcSfyTtx4huQ5w042W9dT
6ug5xZ2K7Idl9f0a0gg8MUKP/F5XVGVKi5AJaH418qq9jyGDKC0yor2RJQzLtW6t7CRcS9P9Ezba
SgJ7PeP7HcX0p6DmSa+1ISVHw4NbpwLzt0J93BvfTWNvZDyCHkWLt027o52FydbWsXVgzKVDXTP6
I210sqq6Z6kkmKK40ZNPd8NnOScUjBBz4QOTNhHRGIu1jFosc/5Y3jps64fECM+JbV4n0pYwFUc7
L0Qsq41xBCLtJ5F2t/E0N8NsiEwwB3uGy5BoQuH8TmJA0ZVH87qP6hF8Oyb3gdQTErtPMnTv8JQY
w1GJuwTFvHThhLaf+eLQpv0SLAggf1israX5u1DU71EwDIusLjAKmbCyx1HjKesz07twG7vazZw6
hAxR8tEY7cmMzWMRIWUEsQn6URanKuvuZqa750lq7yputBc8Jt7KdtKdCQ3uULryta8ZWQKfmnWh
MOuNrrEeaUYzpMakXUGUiO0RDAGG60UYlfVVjs66L/Mv2JxYmXvzYWOePJNSvuk7l0h04oYirC/M
KO42JBQmNN3xTWnwfZPYBXMHJ2MzsHFcZlV7GGyb/Qys0nU2uH9GMQQXY8zQA/RLMhzQT8pqugzE
l1nE84DVQ6GJN3wJQfgN0112pbF5RcPj7BrCgwiOiIBLlAWVSzejzUCWMSFvkwkT0mtwZTNBFQGI
ax1NKGJEX+vueqqSZRjR7BtDVP+F7NytPar3Iev7VwaRf9jAHbl+zYMzsD52jRiZj02eUyoOdjFb
MLpXfoEBtGoJj7dHW9oVgEZlb1KnNjOGcXWIWE2c0J+tHehSr6mLNdQlzhhXWXrQvU0R2AriToCn
ybT/uIIYDSiX5PXQeC6omqOhdIyrmVi/DYVpYWC4Bh6TmudgnlqpfG/DkPzMliRsLcVRQ6IHMOrB
ZSfkundXiHd4bhNVSet3E1jA7lsg0AFCBlkW+9DW9de5RbbBZnw0uor0t6z5kIZGPLfDCErKWL4h
U40QrB6xda59FFx4sQ3xuAHHNraQC+JUDlvC3qgEmWSP6KlG3StCMyUd1oYYJtGYx+zri5kYOrbT
WYV5CtmPC7IKUFokkY+nKkfk2kv4xBWgJRY23trzm/Fhu+qX39Xd765qsRv80cWoXZzCe4v7s2bR
Z6wsAhQqEcGgsozkSMLcJuh6/B+oBN/GIv9q4rhlpT4CeUglDSBB1KpLM4YyZn00DL0+uQlGG9NL
PozWrg7QHI+CPdyLU5OwFmFZgsjd7zR9IJMBO+uZCqmP0gUcTBsUxSeLKMKxE4yirviuWpykGZbY
wivds9AGtQ8ws6w1pyA8NPFQcuWqefcrcWpj9UIEzg2du3oVFDRXdkhS1kgw2OAZf6amHG5pA5af
ZYb+W2AfVb1hPsBRL0XfLkQokMXliqHQVMad74mKSSTTf/qp3+hxaRwbl+VGFGsSdqqsdzIcK6BU
obkzQMsLD6m6MxO2XL39MybxffKJth6moNzEPWXsmMEbpmtA6XkMoBFp5WdsYbvBLkXcjvdVdcS/
8yUgpGd2w7uox+O+HF1/1cdwRlyIDhAnDw3IwkobK0pj7UBAet1B3yBLE+fOwNCjS8Kz2M/BHwpr
tv4pCYJ7OGpgJaNHleKhy3HQ50As/RwCk3tyo63puO0uwLm+8DTiEhqnB3KnJ1iQ6s76n4fUNmMW
sRJjOhpgCGnt60CzRy8PpN5RibZoQ+r/JL1KoBDOMVMRbDF7I3pnXJvuoB6a6uuNbiMy08jGTktD
gXVkRRmo4MIUS2ai2Q0bVOXLRlUaGpv/OSCtr5eFcAlrsxJ/0TkbBu5iZWthuDNiDOaEove3uYD3
5eT9eC2xjm+aGhD4lFU08aqBJkba3sMKuzGmONZlBe3rSbnje1u4sKq76tuwbX/V4NTfFnH1XgJ6
vw6adiY27MWmXbcDe7aqydRZeDkBP6KTS7b16dGY3J5ijUNVksomLoCAcqaYdokLgsboHfGm8K33
RFzVQblC0idunoRBXbBm0sKVMzgtQ5xPEELBhsJ1+vHmaYABuTcEbDxassHEAG/7ybodzH98QLBu
bbs3P1EWxDE6+BS9dkFteFflmRlzDRb9JMmHLVtN/gAztcejnfbKSAMvkg7QpgssAGuj56+jPPEJ
JMHPb6ENXnRZSDD6kDnX56EgSQQxKEoH27/ii3htInx8fTy+Okgadn7mkJ9DGy6Wp8yNt71eHRAv
sbhhr7loItSo+kCUESVDRL6o8knhofBcrwM0D4eGMgG0C2RQ5XBKgZ8LWb3ZnTbccNwh02NDRTId
n1yO1cWr5B0hJh83QbexpcqPTIFWQkwBdGnkmr5PPPkd5Hp9tkpUYPP3GZkm2GmdsGCzTDe9r1tv
BFHsCfeMfmkJGTtgXS6RwlcVG7pACmh/F8Us+bLMlJpHOcfZYynQBmQ4P0kCkj8y/GmjIBh2A02Z
PKRcD4Pkryn9cx/UEbWaCNhr6YE4ZKsVxeW0itrq0CuoP3loMHXD7F1QHU/oyiY/BKe5G0MLtLs+
Gb+moPBIZFPafaJIQL5uDv3H9HQWY+G4sPNAO4bu+N0HwgON8ieaEujO46d0pHlIWXMuhrH5jpEm
LKuAgVayzbUs/vw15UzfyJbcvQqZmPMuvMrc5mNGZaw0SNEeVAJMGEJNmYXfAu/3QrMCrOhZdXOb
Nv9oK/N302e4+arhFKr8WLpm+VrD+59vVhwrK6h/MSV6UoHTbwPHwQtkzIBaLyTY0WQpEk2808Kj
vtQNx9yCifsT2310CBPjWAoh37TUYoL1SLEqtJdR9OxHws5fxQJZRasAaets1NHNMD/oOpgyJysl
ULsO3Kwlu5PeMZpaVfVDX5uOZ6P9LidnPLNNezHGWxCyf6Gg/0UPvNuSEnPwIdXSvPXWzlS2h8ks
6rNWMqjkzQy8pMLBjV9Rs2GIrJt+o+XOw54bwUk9rKjov6VeJtaOWVbnHJLW2SBBbl0cekpXL2CS
W4fqovMZmR0NgCk0ztKk/4Nxe872RHITiVxdGAtoWNv2ztcM1iVuex6drD3TdGrP4HlODZvBPdj2
mhV81y9ybCfsKrdULFnlR4UOF4exoOrUySXf1u9A3jle3S+tlPnEGLWv2HSxo3uleY4dzRdIGrFT
mzOdquvesWuum3GCXNYZ/iIfFmhvf+KSrtlYWi+1MgVWPTFB1s7qdYeu/2WW2LPTCPRfscSN1ota
R0I24WvunX/P6oFfRi/vlV5a0IFJiJq7wIOIDpN0V/IDnygwFWcCi1IF1tmdNZ9jxxYBDtSwTLnx
XwYPZXVmJ3e2U1S4h5p7FDbBHpjQrdUclnPZ4L9QN6Qm4LSEFeNeu8TK73a6aX0YRSbPbjOWx5zB
RpBzujF7RIe0QdcZTVr0fhGJ5FX3FUbNXz0r+01kiuZF1m23Q37HuFwb3QpFDgAIc5drNM5LS9Yr
tgAh0xYR6xODiWzeUvSUW9Sf7fvMV2O9UH3awHD2cK9JZGxo+VIbg7VcwgbqsAffNJGa+waqJXYo
iWTFUnSVR3Q2FVnvbk27lUUpZixj44VyWkQaITFxG39LTVZ3kxGR3IRNltv9vnfd8cTaijCdtvTe
SqJDsOsm5V+MpOgN+UdoxfuCzmsb48asq/q9azVvqYNDl2AMFomBcSsFxLUqMnFrdbPdsEzraAWN
58bQfim7y75TQ1ADRi5mtUhiGPp+RSZLyDCX6lwB4CEKI4GhlCRrs9atDeZHZ2c3yUSaAZ2wFnLc
BxbRbcsyVbfAWKdB5x4cj/TbqdSXM0p/KGLy7Utrr3nRP5qiEmbW9Y7ghfBlqvvyEDFPzAKQoVks
rTxIHmYsgIxZDMAoiSF+eBnQCJfQvtH2IY54Gp+qJAa79ynpQfbSllln4KvsvVcy7q4Tg5PFTumS
xNCSE3h23CXmEgWqdYPlZzysAWNwMSi8oFb7HbDJiAN/PDuj2oZlZ60yRUpv05ntndS/Ui+MXWDT
UbLNb6O66V2p7nabGLdIn8NE0/GBEEbBW6GGWkoPaLVzFVR3zLpNzq0Vu3eDFfXStF0wnCGUqZi/
Bc13B/9axnJw5HO6mRZcyzwebmGIlAkXMlJt91xQGIY6mG0qfbgy2lh0GUE62/kLsUIrrITZQWtA
x7M44apF/rawQzQ5U+2xQUzDjUs1dzVDKfD6AoHX6xhDPNXDNElfw6JoHygZnKjo76hU5LYrh2+V
42tMHTpisFNIsMVl23dn6QXFlZbDsdTTrzF2b8P8xzPx7T9az5RYC0jRxPriPnxXG/bCAu+mpZ/K
aPbzEvxiazq6brR5Q2M/ZhrAw+6i45jqPoKbdO3WlloHPobuYpymRd1EYB1nohHS0rvp4QDlHoCM
z/ptYGDlmrtn2L0PDaqqF9p+X1UizGVksD+iAKzekOXp+KEXFED17fPtlG0rzMFcbJnHVhMcoruH
aKWtJyGNpWV/0h9EvKE7zZJF6tKpHROosPvmDodyoBTilUmABTsoTk6g0EezZyUOLzwoVuSPtqGN
l0HNWdVkJj6cMisPVs0Cr5ioLzP2snWiIz9kRburwW/AS9i56K/bRahr7LF6sSfjdWtnngnNtjkB
hzlOApiEKNyHFOzhSFauFQg6NKxrzVL9Aqzv9FBdkp+nMkEbyBlSSHrbJvXvYOUHsf54HiZKOGxT
Bohbi7bxDRqGXrhMe6TaQrOZYt0KGXJHQrEuLbmTRTMtBWbrHBD4SeSDOKhUbhiETtKO1KrqWN+7
LITurfYPMvfm1ShqmgWumexUX3GHv0+18s/+WKYPKg4pDPTuL8wNk6bSr4aa/UP4DmbIanTX0fxr
x9JytlC4WO5LskHdwt6K+XcK+veQPdp60q09UR5D7oqFm7O4G/Q4XYKgb+9T/FsM5DwvwIKuB7ts
bo0n9HOsNScruggUFnSRAEFEIyLrKs4e7OVs1h78EYHNkLITzvJ3aUUQ+iXqSJ9iK7NGHDrhyejg
juRBBNFJh5LfRxj/ZwfFtvVzcVJp/09IrsSNfMYd/uHpCiFi2xpFuOzTEeBvOJ0RN2aP3tW2Rjod
J4fMBOa3L+YOzJIxoFrT9K/gR9Rb3V7Kmg+JHvcytHn3kBWrAPTO7Hc8WDH5aCQMwhi2LF+AdAv7
h52yeebbXBLIw/doaUsnMabXXDTLrDC1ra0o/+DA6q9gHLfZUDRnoLN3LA3jw0BpsYiK8m+UF/HC
ROvSVFl9obYL5CWi+64kozbuE+E22bYEovAWp9kVZUJH8BzteZ055AXunIVbhBfrBpJYa895SirY
jbayH4ZptuhusDt4WWY/HMtTWxWhunDgFEFwj5mNjWo8Ingkr3P+iSCcXsma+im0mlbphICRKUZ7
2GPjXBrmXQSh60R42kMLpXaPcJAgsXk8Dwj7V1peGrfQbrplgqZm41qsieLCOwVVGb6lTJ40qPha
wgJiDIr46U3QF1zQj2lZ4k+b51OTSdCFM9K2Mtrp0xIY0xtgh4xZ6c4i1pgdZJ69WQ5JgvrAaIpZ
mpSQ+TmZ/xd7b7LcNhJ1677KjTvHf4EEkACmJMFWVC/Z8gQhd+h7INE8/fnAmliyQzrnjG9URVS4
bIsgCWTm3nutb9n0Vsr4VySjB6CuNEcLwV7gOuzsqo/Zzd1rhP/6bRTTBW7BoFruC0aY8OlygbKY
N9CBEQYs7xCk4F1W9KuoBtEw5yBtE6EAKPZGvGu6gZySGesER8nwiWwxAHfzOO7mLLQAxczxSjfC
YOPGLufHkbOW3VMKNS1WdL13zRXW6lMRufojvtulF08J2EzQb+codPaUgPVp0qtzuMgCc54c2M90
P+LSu0vMmom4wMVWWeIKPbu8gXZyI8arqU+nx7Kg9wIGGIYH2tiakyboh7knAcD0HdXE94ma26c2
6q9MbWy4K8PuCT/cU5Ya5jWk8e4pqhBbRx6JaJc/2ucuQF0YJid0K92TRDhGUpbTHS+/m9oQ/eus
RCay/N1weaeBa2u7yw+uvaCGqVWCh1l+l4Z6uTUnCv7L31VDCbmlJoD98pOTApowc/0CgwCXmE3g
t/OMxL/Lj4qNzj1CXwIwu1yGiwfxSpMRUZ3LH67ZJs6OK378d1GGU91Io/7vvXpVH9xmAYDr5S/W
OVXn6EWby69wXg6PjGq0LNHHdUMUXl61j5ff6niEA/qq95dfRTR2oqiQt5cXyIPkwRqd7ObyK5Nc
tYAgvv8+L6wRkMH6Lru6/EWr0ReJfGIfLx8B5l0EElUxHC5/NTByeuL0GfeXj0DFWeLnpsx3l99F
OxRuMRSQRb1c+gCuaRv0VulffnIdzPFer+J+c/nJoqvoZlilWKMheUZe0t0MHhjUpial8UJWcKLK
WOQKKaTqVj0TmGOvC3eyD+g/wZRFWnNEK0DKctoAlidS9clV1EmZ6wLjc8S2Q/793Iwc8yWMwePl
lyMV9go9jXuCUZwcI31kRsA3guszzK90rVVPBrvoqq8DmsTLL83a43xqJ7BVwZpOaA7vy0F77Zzx
FLVJcvxvKTPIRSQSOtyPy3PdcazBYPJYJC0DrEo9llWe3VQaOkaAnBePvPU0ZMkClOHuasJCu8cX
uplN+h454OetZYXl3ZjJ/QJ89o2uOQ0llfFCCibWI0VsAG3Ij/K23OkNalo4EvrRpbXlF52W7NJa
Gk8IfVsGS9FuptNOp9b7Yi67QhTxpSH5WPibCtAp5+pnW9JqC8NG211+yZ+31my5S38quStohd0k
Gc+zS+fUm5GG/3czDDw8BmKxXbTc02UTs7fo2VWn0cSojdHyDTX90iQfJ2JdyppmZKJmmQ5UYvVL
H9kw0TyvdRXlRxHp4smgebDOODbARBhoVHdLWEQ6/Cp0QtTKRfJqG6C3CQnNT+EwYQgAWLqeO6s+
eQVNOloyr4Rr46H10nY3OGTsxq1+AFKAHa7mz6v6m5s3qAgd0qPon3inSaN72Vn47GhIo2a0yi3d
F/uJZI1V5VrjISYikxFIEQLcm4Lr/mQIAgPztOJk5y4xIpafKouldmgQfcNbYPdmntsZB+AG+9zt
EWXWtBPZ1J69XLevp9n+4QJS3k0hMQEjkEvC+eJz3PL6udDJk62s+moqvO7gZdzxXV0FT7GkTp0y
yprGPiNwOqeTGb7EcIpHJ8lW9PV0jrPI9aNyqg7VLEgmshDt9RyWqrCGmr6gSjg5jr4qA0TTS0Rm
O+zb0UH1aYzDKrRRmxWyAsI4Jb9dcBrrsaMe7cfWW+Uaa36qmfGzYRFiEARscXB9fnuK235WEk2D
5pHXlpjQtidxnCTOutIevrpNiCyjCa4mfX6seK0JrcZdxZGWl3rigSLSR0w37Uhf1CDbT0uKeweJ
7CFBRYF4DNleHBHKm7ozTFwLtp9rqt2Yqr3JYO5Jolu5M7x4VxWOr41SPWRxE58J7hqYnQ57w5vi
W60cSYuUHjMFJFWkOv7GaZI+gyYoD5hAAgYlVvoMbhN8bWqcUrPTNrWWZc+yItZiSnGImMsz0kxD
4velnHcpx9LFMEp82ogixKVDeYiiLn9mEt2vRPNl5o7uMNDunU6L7nK721c95O6pz8tzbuvDrplj
czW6408st1DGYZgZ7itRuAwRl1emyj3XzSRvLy8MSGCTL/C0CD3qrg1hDZLsHiQzeqsA9WThQM2M
isHZDzLgq2De7V43jVE9l7mbYA6LrxJus0Sp+rlurekave53aRm+7nlfIuyt5y6nzWAnS+MaJp4z
D88DISpFCusD8QwptMv/6kgz33Y9+3qLUPE4m3q37rNp9ptu5LxWoO2IlwUc4Zv0PZKAwV3qxbMW
e2T5Gum8L7KofDa95sUd8EK0tG/dIb/P53x4Msfxx9wa8tzE0GebZNKuU4aRQRsdZeCqGy/UhseJ
O4SJgUSK+yxNhxl5F9yoZWvI0WSckxogQdxp/XOAT5FdhfICQSfAvMZWj/OQWLdoqHZgvdrV/w8O
+d8Ch+gfgkPWTfnaxW/RIcvf+A8dAurDEtKzPeIlLdvWHX7nP3SIYf6P5bq6AALiea5uSe///X8I
jVz4IJb8H9t0penp0pVoCv5Ah1hiIY54Lh16yyADwDb/T9Ahyw/6ExwiDMuz6TbwYpbh2FLob8Eh
ii46uNgRmWib+4xgMzx/ZbXFFA4ssRjU2sNucChqxG6jzf6SMvw/zjA69gjJvnpEYawbAIt7mlN3
ZcSM9w8ECz7dBXXyJ9rE4NN5e302ZZ5gmOWA97UJd357fZwbigmufEhtKYjkQc5H3t/Z0Im0sGEs
l30Gos2DdMUb+T7Pfee7HPypvmIwz6QDuE5MPF2ZfsuYoLRdViGVUDefXORfHyIXKQFpcoFSl7bn
vL1IVfZpqHTQFMHkN/Y07Zit0tTUwx9pAOwHsiImaQM3b4D01Cd35vuiV5VmfVDSGwCriX2ZxHdK
rj+5MH35eP7gwgiDjdmwpWkzsbJJ0xFvrywQtj7rhSRxwSK3VGOhpJIBah3P2shIWveKQ2lpTzgY
niI78/D0j5HfWXh9NMe670dK7JrRJcfG9Oc4zOWXMA2uZaJ/TULyCOxOMt0hpBXuswVHvbd7jm65
Rj++iI5jbIDCGwc0E5bR7Evc4BuI3eW+7UGX4+7U78bNrxllxDaL6arkmAn90SzCA9olMhEdpz1L
Xe2MDPPsbJrZ7YCoDlKnvc1rGr89RnoeFAkfIHX3dl+xY3OI8WzCpgqMTCu3weE04dlfm258CuzR
OHGP7UPVpxyIQnOFboFI3rSVOzuEA4U/Q9xAsmdvmrdJBZDUDONltkuubtr2e4QGxQn1HDE1SBty
hhirSAGoItAkOvYmUTszVs16oE3UhogBDSYSeKjzdaYxQ5Cq2zgcxk+Nl8BrsGAYa2nV7FVO6EKq
PzMrKkkpzkIiAGmEGugIDoWc4FQPHjqK1ENC4SZH4Vbf+9yE5GBNvzDmBzQCZ9R0BM3AZ4WgmxkF
KIzyKg3mAB9JZm8/uamWe+b9PSWkNHUbeJeQYnlk/2ANNRTiUS6XAKp+LQrVXGV2B73UwiY5NTPB
zknBh5CJjSrH2Kf1/RNxMkkxajC+fnwp5r8uBXaPsIgT0PnXeHspjI+x2bsRms+ZZBWW4VWeezuW
gW05GMYpg2Mf0IXY9sPcbbnx2aURRQ9eGS0MHqC/3iw2STxYG3OqkG0To4C/8ZhnuEmM3vmtDXDJ
QtX52IlabI8JJOZB+QPt/8GpbV+fCEAsBzoedmI+xDIRO21oTh+/S+Md3Gl5iG3d0z22A8F/FizV
nx84C2TD2Qiyoxd62bnv8/qk3Q9yNjduxNQ1BBUZHWR3Sh2H6VMNt1RQoBKGglYeWfQnV7MsZu++
fhvKlGC/snVIU+bbq3FKzkyBRraBVX+HivXTBAFy15vZDet4tgmZUu6CkmYLYiFSc+MK4JkGWmSp
+7LqCftJdKwiGjp9pSwWj08ujwXsH9cHNNQ0WJJZ+dz3O0YZYQ3S0AGbA6n0jbkze2wV0p3PIHLo
piXmKanmFwmcZe+QfLgyKirOWdHvACxdvSSG/aMPsNda2ghznGl612NgppEV3SycrLbtmz304GA9
lkOJhdj90WPoPFacQUeFnh+Aa0DMmX0btYrxMeE+oXai11q+/KxK4Cm6Ck9zZofPkB7BaDmQjsvs
KxHYBNxpaEyGslmFUfZ7WjiQU29uNVFNBK3sbVrmV1UEZd1tUnDXKJlBtu6d2DH8ntCNgAgaEFLB
sU564Sdz9QLyy/MZTXjUElCtSlJX9tWovhtjDAJgfuCl0mM51RnqPHs8jDFs3KxJ+lUywfuBwag2
InRb0BHyqlIhEL2pmQ5JtfRb1A8w4uGR+832S5b6jQgGDg72SJ/NjPdDLcD19PWjUzXNY+CpM5EA
+6rJz+Tw4J2i57mCnkVFGpITE2VfgrAz0CPQHJzCZuZmvrW6RPEw172fVLb+jP3F2cjMuq2Q+6Hq
F+IJeuIAH9tjAur2ftWr1m8sh9GQSbR3gPJ1m8egd4OsZ0haF9uIhNGXbADyhfamxIq79y7Zgt5h
KDyqegfwxDQOh46w4cpWN10zfweODnqfQUxcowgqRLwP5uoH5mrtSTrJScykzwIl/TJwM6E06Mf9
bFR7e2H/sAo+dYVx4+qdcUJngiOx43WFRYwosURJqOSuctiI81bH3DxX0CiQyVBqJADNWFvBbdSY
gNkFN96cvKLmgOY8VguraEFQ27XD/gL1ZYh+ejJvGZWY9yXHABrzbnga9ZrSKa9HJmNINLzxrl0+
NLe2v1iG+kI7mF4HP5Hoh18ZlrBDWBHeHDRtdzbK9nY0wOsgTS53OLv5SGuWE/ijxEEMIe4kAnzQ
ffK5hpjfDOLmVro+/EKCdwAWgiDNJMFCzPqVaTkBBwLAlr1LpgTIe1Yn5gUMN0dn+B3qgnGizosg
BVnJMP5l1sh4A2dmfxxdWK1KC49QUJm3U3WWEh7yYULRvwbTXh4t5RLog9RtA8oNJ1FAcUSYIEo6
zWkOTq3pa+KZwMeFTfMQ8Yb5aI1FlQo0NYzknrRTEgfMaZPbgbOrm/p32kYHclA3Q1Kqe8NDo6c5
7iHV+vFWFTB4vSTrDgjvmJ7LWP2yrWs7iG7wqXeUCP/fB1i/f519JSuohSKbg6Wwln3hj41WQbks
efYJUGt1c1vCjsYVOAKSMqKXhhkBeBSsiCZzwQVvVTKPqEDic2Iq8vY2r2bELy41uJF0azNCf6Cb
34KEsfMnl/mPTRg5pqfb1A86563l9/+4zEASwDOJToMhB5FbBTi+c4QZXhnfCi80nyQff+PIxzTp
iNObXI84wG4mbqWKNx9filj2+3d7E3WM6biuRy3z19HEdpsG/wxukC4nixxvcL4OhQIxTzCtD9eH
bjQca3Hj5p520AMmY1PFqKOZv+aheJy7kiNX0/0qM0BVcWH0L27OKSGLLbWvmfkRCD4dPrnkfxQ4
kkpOONJZdlTn3afXuLpB/08Br8+b/hD3LVvlTNY4aT0tBj4kIZZV7wOSJrfKC187jQltzVnEKryd
HpavAVnzMHZbtUeJfXMpyCT3IpQX0gUiZZGXksdbweOwcVoCTfk4nlI5kP/mFmdais0VR8f/m+9B
6st7sg0UxfLdiSWXAHVjy4WppbsYO0fkD30mzmR5zqRWOUCadeoMR5B1S0u29TMXEnZt/AL7gsiY
M5fGz14xDMdZDxZrlTv1a4h4l0aHYaKYG8FRyf77x1+F8Y8bmWOtuUAfXWP55+2NLO2oaceaUHIL
+s4a7IHYe1N3pk1ZCwfd+YQoMLVTbdOGxLcZkXngyccB7IbZ7ceX4vzjEEPJi3zLo3Ogk/b29lLG
rNAmB60bnpNM36UjcSGau1OKSDE117OvMMQzVIxBrrhMp/RiqG5jGrp76l1M6tjpCw+Jp966P9g2
u8fYG7/MGTagAjj6Q2TX961dQVcbAjDirBG2YB7ZgaJhWrFP4mD23SURmzjdGBlteiqXFF8SC/dl
T6Zn41rZvuCehQfdvY5RqEFfCq3rQkvFYXDn31kaGtvJKrZQJRtsCPj+IE1cy8zxafjetrGuVmEP
EWwk85Teq9qUVd8cScgdD4OF+DgbEZVFDGvKmRTULitPYV79GGrWdKbg9l07XqU1NN/Sq9InJ/Tw
HI+PDc2XK2ZI2towp9dKMNX8+GsxF4zqu/XFdQ2boppy33DluzskH6oSkRTjbmbMwdFEPtyPRnvK
FdNxpybHiwX7KkQL5TcOJhEoIL+hn/ml1+JEwnaThxoiit4uT4MpgE0oj30HV7Kd+4jB1lZgvTj9
eNOjbfBTSRZTZ5YlLd6OOz/nXNAVyP9qQu+3CtRUNa4N5iOo2qvi3JNfz16gffIom8sm8/4te4Jw
JYMWlcsd+fZODGCDh7Ee48xUrrUKEws0Uajf6mF711CY3SDuL9edQh+BqBTxsIUUuMQVe0452ZZs
S6s0AOAzCgPjjOCkqL6FaaJIwcVZMzN+wACPyI/efUlvmQM3MccJkg8yXBPDVyNhWrRtLH+wi+jQ
1rSHZaF/0dCyvdTDcxuK+vzxl2z/XeBYpnR1sLyS4wwqqrfv2HMqjdjVAQS+FqEoT8123+TN/RwT
w6Sq+LbJfxF0ohgOoTVyQYKtFUeRg7U0z0OmJk0/v9RG5N1GWq6fYo2IrAHi6grwXnQiy4QRPb2Y
TM3BcWgh+1+QldDrGONModilPY1zO0PP65HrSCZMjTgt0G8njgNnAQsDoJ+za2PcKqil8ftVjXHT
WQsmkhGwm/dPJYTx46K1auKH0ETnTBbcamiCgZGmIE4y706BIUAwlBhpZ909kJy0JOdANIUPIWdE
33BkWjZtpX9Wy/69xjL40pFPexY7tXH58P84LLiYBbMaVAIiVhVj8+KkGFZuzFwGBLZF7ahpA/oy
dLBsaiokeAvNoRjaB+bTnz3OxlKqvr23uRjBl0wnw6FeXO79Py4mnxpdNKjgVxPkeSKy4GYiosmq
ZdCoIQ41GB0ZQlxD54FzEzCS5Li4y7RfuRf2n3Q6xd9rCxfDTeeywuj0fJcm4x8X05Ns1WXgPtfD
cjidmLmyWMNIyJZ1oIja4DgzooqyCA0mSAKEE2jkVNGtbeQRD9BbKKUuynytP+Yjtb8dRe1Whx24
wqEQHKta5/GS7WuB/3WnJZKyJUEzkFIdfvwEiX88QUtvmqaMs3zRl432j7dCACCo2l7XVszzIV/u
OxycV6Ekg5Em+S1KxxqZz1rv9Hwvo8tUyGF0Q9+qlOwNwbYqk26vGNb7XrPcG6atHesoQraRTHeh
2YpnxTIEwwwes0Gova41v5EgmC+MZT55K3+3dhmP2ix+mNq5R5a+/p/fCnQY0tgn3krW9Plm0r1h
m7oJjgUzfWHvT2MvvGnC+tlDBQfqFMZb3ysQZgUdTg6RNj6DkxVEz0XTeMcKJuGqiZJdU0lYwUQP
LjJUe8sp39tmhb4xPcj+qcPUsguYVH/8XgzxjzdDh1+4jkuzn6S5d9uXrLQkH3r61PFogWzJwAkE
TvBstSMEjiS/FdkUbwsMWNuS+C46BtN2AsiD7QdzE0C7GHveTzT1M0aub0JMuzIJDfaoFqAREuIV
5z6/S++LlMzUTqFOLwEJKWgPk9Hf/pKmsbKzoP2aAeGG28Dg1pLMQBWZrPdCcsd6iRlej0wUMa0y
TJwmZFD0OlmDhXwiftRbG8kNQaryISCiAggUKVys4OVG9pV7VdTzi0q1qyboqvPcim8XtKsT4V0K
S78ZvPrBCQbMhuUenW5xLedRXY2NQ1b7TJG7sETgmVJ/0ot25/aqiKhK+2hGeJfpL5qD2lqp+Eo4
6MVr26YLox1MrSUnXNcRoO6Chyipbr1FpSk1nQSUktwpC4fQMrpG+zDtSGSI1k5HfS5xum5nJ523
LWTATVp3dOhp6qKlLjfe0jSz6hlNVCvIHgynbGONHJHFjBxZ4ySfFZZ7IO8wOXTxTwYe3iZD+XnD
WXzLHGAViNr6Jh2IfVOaD1v4EMjiIiKPNMutb4sAIk8RNvZGoSnaLdvphKz9BZ8KKT5Z/dTrHYwK
Ziq5EyRXbV4/uTZ9stEey0+qH/cfix6BRLrrsvZJm3/fPl5Yq+XQTix6jjHOiAp6vIVNb58cC914
T6pxgpoQDT8QznbeR8CLH6tZc4+BnRCgUE8bt160WjM3cBaY8VYP9YNFFvQXJ1c/Bxcd0pATJyKY
NNM56/CGAcoagCTGhYnEDs0Rw1v6HuXkhyPi7RBN4grrp3eK6bavyXkiTTPz2EvH8XdYdMkd4Dry
M3vcMFgcG7hoB2vkztBzc2epwV1nCuocLp0r2tZHB6vtOaObcBNaGBHltMSU68V3aTb0yREzVIGq
bjs3gi4fOeoq7jp8UErT9sHYwY+uv/Sl15xtkG6+4RTKr+KQECPLvK/75fOau6MVtdrLWI/e2o5x
+DcDS8ycoiUXpFT5iyn26xS9zEGExRmYpDSCeuUEEudF1ySbIIAIONrzXeDmxhVSgc92tX8tObbO
2dE12O51592uxraVFK0QdGMr7P6mSbcmDGOPBYZpUK+WG7t1XmpUpYMTnWKVaTdTW5nroAwI9MJb
gDrUdrZg1Q6Zor+A4te+pXCaiXKzh+2AlhW6XluBIkjirZ2c0NGI0Q4gyuv9J/vaP1rLlnSpZ4l/
N5imieVw88e+1uTaqHJGZytAgLGfdMk5lt0XZDdfOyvAemom8/It2OugRp4BTKy+nVsojG0WfJtM
JBJ227krR0t9L83bk/DIsAf7iMVNHNDTTN9UBl1Rs7PX0ECDO3XYTwWOsF3ZQ5ONR4rSpnhRnfld
sJcWAsugh3AEbInzVQvxkKIyR2tD3zogHeXeVPkaXaYL4rbFHwiW6hF4DaAtbJtFN5p7mutX9BTz
O4kDdsPJ5NBgAvTBpAz+x3uP+dd94Cw9DtO6HLaWkfPbj67KbPzRjQQT44jbziTAIFxGL0MXwoVt
6DrSsLkSEA36IiaJKgo486CSXccmkEn0DHfagD0T89gqYzfeGpS99OWQ5Adpfh1w/A5jZh7ITej2
ztFelsPLUFiPCAkVbHSygihMHqBJ+A2Mnhtpdltlto2vtVAurRlRni6GXUau8yfVhPFXJc8bdx06
CjqPgW2/P/DKdsKk6fLGSQGHTiaKcjdXdU8lRZBbrNPrnyOG2QxQJ7+CmLxWxAd9cuOSQ8LH++ak
69imQOfCYUwKegrvHkPh4S6W0A/WOGI8H/rq4gMN2HEtcrPRaJP4ftUAOiDsWP/SKTicgnIUPvIv
aRvPpZd5L7kT/RhFJXdx9GXm7qrZ54a4QFxkw1UiYQdke5mA2WLgScEIUlUrjM2MTgUs26vElZ46
IOucgSfWos8zsxH6Gf7EImOLLxN0ZVrrnRqrQPSDBBsvHrK9Qv2GVYFdJQrBvEM9LyyDtgECHD/p
22sNTEwrk3mTDbGxJS6gnqbhYAbmdux1xDEWPEubVIiV7Rm0bECWJQKhU8KAb61PxlMWv0xhSEy5
Rp83TUhN7DzrixvRhsDOvAp01INClry9nrzzUntdvsSSXseqZ6qO+piiuwz1b5gP1vXsMOUMqyOl
7T26PYduNvz0Wb/pHZR3nHSTVc4zidtp37TQEHpja7kKyWupC7Y4y/Qr8aTLiYg/VME5DUi02NHi
l8l4GiTGZ6W1m2yyl+H4KxIn9I0NNNLIG772Nk0UdjiT9oDn67F8NKSSTGKifbwMAlvkoWk7hdsu
z41tGFZXIXoph+SG3GAZaWFbrXt9/mq7yYNTj4RnyLhj1oU/oQPJ6VK99y4VfTQ3Ddixo5NquS/H
xSvjIgsR+fdK6LeCpYeIO3cDgsIhoYAkq6XV07WaPM6iuE0akAnMFfb2LF/1hrNOqCoIQQgFmuIZ
WeRLrMltMA71TuEoPIY9cm6xzMiEWPiSfXUjlK9m51vVcvbTCSlY21jk2tFAfiDAjI7GdQ3Jbt1q
Ub6FEDiCW6WRM+04bVdbL4IC6dJRHxF5rZRdT37aQ9keqD7vyybDq5dHza7Hi4reVtSAITr3pkye
CDLOd3ioZl9zYz/vkHmR1ky57ZXzPdPb+R5mVbmaMpSywKu6KYoW0aSzr6qhW1eaDjZb8H2O1Vxt
GeyUaGiC8egEQq27OEW6qjycmI52LUQE6HIoD5X08jNQ1vysiLWsBH4ck/DIrjQZjBhmMzFs4vbE
54FtKGb6nxFSsdZsIQ62IcJrL+K2T63qK4r/eTWUVkFSBAzW+MELsYwlk+RbVY9hVtZ7C8066Bc8
DWPU3WjJSGL8YoauYhtHtIIrAhsXSzx6ZKCjJlYY+WouvFbPyiEi1XidCtMqTnFoPZoL3FJE+W8C
DNyDm1kAyDtCVhgL2An4f3sS12kfVXDL6VB3dlTsDCxUfjwlQCjRvmkFTUfqqp2NzG8fFfQha9M8
TxkyxRRTydY1BukjkPxJNU1SaSHGI0dtwWDql8rVQtOz2M6sFnWmO4avBu6DPcos8ojEOClS0EL8
LG5P7oHX+UaMYI49/b51o5nwQCBPog18I3KMtczFt8XTcgYh96QNmXss4mxYF6HkSY6s5pAweqpw
LJAQwK1Ap6JTU7d3OceuGOuFiA+Kb6NsKL7bZTkQi8Z0DuLbomHkGsSmcSUb8sN6uVFMcnfQ7X7j
qoNHhfSc9ITuNjEb6zoC2u8z73/UOdCeiqls/XAY1UtSbp2KBN9ATbdVIJ1dmtjEOWZdcgKHMS2u
JThvbshcUysfLBrGTZKd2R2e5jZob2F03c/kyrIidgetBHyrKdSoWmjzCbpBfo4hCHSoh9bMhYkh
1sMHDHvf5nKZSZjfTK3y8ehBOhwjxPKJ5AsbkoI9oaHiV0bmO5ODujivjqJKx3NVtfRu6WSONTxL
p11y4eoSQ7XREuSJU6zh9i1klGyScRyJb3XIdxmL9BCXYJ5r/ufK02zSo0u2FV1ZyW6emA8oiQo7
QCD9BWK4D7U+W+uj6e3bSmVrVRnliiDiL4XMTV+rHe5oR9/GSUWyghSRXwBpQLLBWL+o3fyxXmZF
FWfwj08/f/VDlt3XtHQLaZjnIhZ7e/gZiB1BbaLI2FoMSC3DPloc2bCd8NjurTq4kzFHoI9f0/x7
FmbLZRgmJcdVm9d++6KdJDsEJfuSM8Ewqyau17XdgyfjfotFS6e7mLbrCSch8yYr3WgF0v0imu/7
vkQ6AeYcQtJjN9nZNdaZEYgfengcNyjjLfYcNVO59/Y3A5O/cjvrmXl4sE0jm23UiHaRBbcceLHy
MxHUZ3P8quhLfFI9Gn9XjzZFI1IBh+hdR16qyz/O43HETL9NEAfaDMrWw9BiBrZfQo08v1Slj5xG
j1qYCFLj7TMR2XedH7fDo9WPeIk5Eefopj/pF/2jpcglIVNkRoCvBbT72089At04mKoD+GNGSKnV
c1ShPmngLLlprK2JcYIfPQAoKLyBHUiLGLFDSffHrOLCBvnZXfDXudvmLiA7Eg2ktSBX3rV8VKDZ
hGpCzC4NRARccLtmJxiewyVo8msR5AN6lVr3eTf9ek6iTU7WKlnQXHRaFPVeC6IfWUtfH3gp2bQT
R9h4vh+Zot81hjzMkNIzQVOlhlDj425hUAEpAiC3iRgBfChMgA2sW2OLceyQCM41uJM3iV3cYQy9
u9wcwzQ8fHzv/2NyzruWiB5d5t1LG//tt4CApIjLrA7XTeB8u8QETXK4GWeAE/EiTsCccLaCZCBe
hQZLM1e/YMuyUiwVlVYC7QhrGgXkb/Y+qv+Dlvh2jxfw46sUy2P/5lBONSAcRxeczKko39dE2HNk
6CmGfJmtnpj57CLdzkAUzxzO4R2H8Kz0OGamy21aUGCs+mlkv06ejUW3SPN+p5WK+UoyAOdOOXYU
QzL6vXOXlI6zy1zB6dPTvtJCOH585f+4yx0eukV3t9TCiNPefr566MwekJdwPRG1dHBiknqSOPJ2
7cTyS8ZCcZNHNtRtyNeL7pZHwvKlia21L49m1Jif3OV/q5hpHTGckovc0+FLXxbgPxaCPKa81G1a
gr3XOKucnsk2HawEwoaAOzcaV1qEiHXQnMdsbCY6QOIb5E3wO0tj/KKt9GaEUTitL1O3Tz6tpS3w
9nt2uDyhL/o9i1PoUiL+cXWGZg0YHC30e0NgXEU6G1kG7hfl4kvAJGpHfznYqLwmrizzykO/XZCe
k24/fnwdF7Hvu+tw2dXQnPO++c+7GlzChrdh+tKLATQKR4coGQyi19PQzHst94qdaEHR0jAAA6ii
ZCstKL9RTd97mEGYxrph+q0N58hYRDa0y3dV4G77mYwTO6VkmDUbIzocjlWI0GinG8/kudFcLU4j
TYwV6njcSLXdsAPquc/5+YumaYzz7dHcNZl5hfG6POktWT5d3s7bOfe8Q5FbD0qkd9PSKzWG8LrA
ar9xTRdsetAzFS+qRzcgOLYqnc6Hl9etvMCWFJ9VhKzKJK43mMX240/yH4pMMF8eK4uz6Pfd9xJY
hM5BHOXUEQRMFgf3OXA4g9oBgBQG1Ay2y43VLL2L4qgPurVOhvIWhG3n18RjnbDhNJ88ABcp0Luv
loEa+Z+MKLjVzfcPQBlLd9Adtp1EofJKNwhHRgQw5DNYDfoOSF2AJ0LsXAQFsZkTi7dXWZNvEt2k
by96glJke1/FEtM6Lki65SH4PwPDvpWekiaTG4dOODLKLDiNRR6sIzU2+1STtw1radqnR6ObBH0X
TuSOCey28e4LUrrvpohK10q0K9Nl8Z8AKD3Fi3nazMpXCzcr53R86Tnq+rUpFGfISOYAOiBnfPyd
eX8/hXxXwjPpQolFHPru7k/IuiRkvIrWUO6cg4Yb7dQZRnzSbaOdgMWzZrARL43f/GGeJCqqYeG7
EYGW1R2dIgzuB6Z2q9ap7kMyNXcYATO/nhuA9AVeafHqLqgm9nVJ/ef+ZrRpHPTM/W4Wrjiii9Tv
9ITTVrT0qJq0f+mXIJZLNotXG1S9ALZxB4+ILDNHnKnZosbCNk0mOTL7fB+lKj9BZs1PoC9pSbhw
E+MmJ6Vd8ooJM9KbLpmfZwZ6O8K3s03kTj9Bte960d+2rYlPqYHYak0VCrop2Eijk+uo617SzieY
wvE7KQDvI8XD+9f9L8LOY8lWJMuiX4QZ4MgpXC1C6wkW6qHBHQ1f34usSWdWW+ckrV7mqxAX3P34
OXuv/SLtaiNziLi6pwVZqPnTSShH3rup3Jhe/LKYtnVSDN0QJCI4pxG09R1SErPEnvYF1aXIHs3O
CsHq9mdGfiiTPXWQboabNX+Lly8aPpxd8Md2fuXrl//8wxf/8tj/j5mXp+OvAcaIx4YqeH0t/tfm
W1sS+IM5xuEQP+gJOhqv+hG1dpsOhgIk5YMMG7Xzyr9umo4SJa0uKZGeJ49OrZctgZ32M/hjrumq
3vbt9Jhi6EzIerov62UvSMY+/jWwJWOrDzyzbTHQ5P9SKRjrefr35b2qTkyDI5d6BufP33+JDDBs
rsAVhFhs6j3TruHYFO2ewLHqitl48egkeA/9rG2jLptuEOFVu5FImsC+xqk1EYsH3D1nxh5OS/2O
C6S8VJn3/f+vsP9DP4UixkGsyK2DpDr9H+dcAi6uantelwrn4gb/2nM8o79WvWdvsxWmNqco7giR
KoOCSfq+YiVNMtJC6F7xv3xk6yfyj0/MWWedGJts38aa8/dPzFFWAR0Keh9a8FD57c7mpvwvv+9/
y4HYSvT1SF0VDQK4xN+/ifJgsID0JNJw0Xv8fEiuDlQa00WlZC4zKVJb2tnWWYB83qS9w8JkLKUP
Q6DSYiYHOCrwlqrokouYQKCcS1dpFicEfwUY/Uqah04Ye58iDkcgS/VC0jFlzsWZpx+ZogLq4l6x
00qsLyICYFuN8zfvZ3rGr4B0ZCS9s5WYRKti9FeIMNu/A+mJ1AeuQhnqD1p+/ctMbhRllTiZw2Mb
5f2FwOV051YtEKpRfIwW5bvRUU1V6QJYpfh0BBNNv+EHSEmAw5i+GwteNqtojaMD8bTTnZeJ/Mb/
XP4JDTsphal7pB06q/FLKJ2gpuJOIGQELZNZ14kGp0CHuGNDi7Y2ZbqYyuREmRRDTntK6Fe8Ax7A
QeCbL63L25UQCQuKuzOPvaY/2AWz4bKJr13FhSZLunzvz2Z5V/jLvWqsK1rY+FI183WuEJ32XU40
r+IHL+wIhT1CejKnr0MFwt+bLUIacvRc9ZCzf6+pXrFzQvUlj0N6HoC73QwlWhVtiB61SQc9OmW3
AyrzYx212tXNuT0oqMxbK7eMcwqNZMvkpkvBH0Xuzi46/8KicA7aUl0RXBlnd1yM81iRMWMW8LU1
qZ9N5YGiFaQoM8K0IaEocFpswLFnacCLbXgf2lj+2/L9711mPRmF0A2eNcpD7x9ah2mYqrF34ySk
r/Ap5ji9tZbhrXFdceSKJQPju3PS+TRkudjDz0nDwq20SzG39PrzhccFfDhkNBedikybVzcFzQLT
ndBL5sV2qdsLkjzSNVA7n3hh2pDGiBNaXvXdEght0DrwukGjWHBIo5CNu0dpfZPksr1phuzsLG++
NtBUq0OEEx9GVyZHt3DLg9WZNynu4oM5NTdj5DMr8ol3osdambYB77q7VjMJGxbRUXYdn5LyF7FJ
vgTOJJHOE4ywS6Rt3Ebq6HpJdLLGvD8nOVsox3IF1lszb7NMCUIQMgtR4g152zOw86S+MdymvllM
+RVX9s3EXBbZ+aSOua3uC7F86i3g8dgiNSsrWNr2Gldm2O2eUzlQo0p30KdAFvv02cFw2RTO1WTj
B0Fy3uXwovgNo4GZvtmug1KV5wF5FtOGjPfhkBoMRMb6mq8sxgWuobAl1PJ4LpkbIjpAzq5vl8Ya
kVZKSP4OCbmjdB8Mr8YLJ6Zqh0vfYCwLAkX6FHWNEx1HxHuEbNpnyeXxXCL5xOhyLkanXDGVBZeB
uPqXJg5pAf/VqXLFukPTNhH+Oin+x17tqribAcWnIXOxKMiao0GueFMbr61ZDrseRLezzN9Ji6Dd
0yXDGifOt2nKXcUq3RdcdktI0hqlCuw7yGwJi0PtxJJ8ARnTQpka366ANwhW/7OOYMbQbUw4SZkg
tdqyzWtEiE2ibXwTkiA4pDsjjx4pQ3+qaLpPovgZLAhcuf6Og2yvMa5tx2HayqglUG9ZgIwlr07K
V4ze6ebkx64gQs+36Xj4vProshhntcVem3kK8YRZewa+IAsDoPuo/bQtYgxnDXx00PmDg8BFUSFI
yxhyWm17ILMm2fXJAGffse+pb8GJM45py8fRrXrY0vzwnUNHeyQuqByf6sj/NefWDHJavKs3QAaZ
Y3+7M0GdHW1rfKZU/wQc5ILJJ/lkX0Juet7KYND5eBjzKIVGFdmYTdAtLl9ZP07lsNUKpoWGS94S
3qH1s9Q/ZccAr2/BA2iwC7ynFGH+rrIxGPRk0nHnmbFeCKLTiS6XeYR3uPFwC9PjSoT13kJYaWEc
gcozws4Q02aCQs+4W/8AAGHvYwi4uoJrq+zHhpeDkdIM6qaBxe8nWwTzODGYH1UIBMmBr3VcH/Z+
jSBWbnZKq9gM4gb4sJ7FH7hILkaiXWFmcEhJPhzUytBfUBWjHDv1IxK0YaYRV8RZKLC0jhVTuoUj
f2NI7Y0d6H0umRJZ64Com9C3Ovwpn12KwszdZI5zi+TyJrPqfhtlTHQ1rbjJ0oIuZEouYa0lJNxp
n8jEzlFlbmBIWSF3OTAfctp0pIqEvotBcmiTZaOVwVz1x7Kl9JZl722HuHiPmcAsMj9ZKv3SEvOO
EaBgU01/c/+P1eb3vCTvvsdvSz5JQxTaJiuh6neueI5ahlRlWVa09dXP2PpQqNjunCSB5sPcTjg+
dioCEJkTZmXtcD0cCoL5pBn2zp3XZZ9Gpl3VyK/KnMzkij/8kq11yCduMk7MvzGKq8j8OkSzlJOC
Qj8wjfM/Y1PzAVvVc2aErRtfzZWA3a9ESEKqs02SxLexkX36S/2YRjA73QE5C/kWe9HyOvDJD6Ht
3k+pxXehZCFxmvWST9EpmqgXDZsUTPyPP6a0GfE0574zJT5OZtbuCIKJdD2gNcoK9eYjIRV66ZgO
uUV0lwvyww3AO453znVFNHzMgEBr7ZwM0rIOFutAWCBRkCa9cVXCaLAdbSELYjm4o/21oCalfu0R
U7moo/yeK9ItQSnVKkMCa+PTNKyi90Vhs9aZUxA01WHXKVH71unHZNBzndOnv5YrTzDZKqYvbpLh
C3fsS5SwkmBCsZTT4Q9U86B3Gz7xDsItQO01g+7BVN0Ti+eGlxDWSSuZj1v9Tot1sC0WD0MrmttY
dZ8Ss9CmmX6xLiO/h+a+wla/l5FpNXY1CVHC+7FFRZIFQJxt7PHFRdlv6gzka8dGRGj9O8RPHkv5
4OCToanrf2osSp/fx6ZSC8lTh6F5b8+9DjMLEkei/8mlVrHdFu9w6JtgItcwyTssQQAESZlI92Qv
gUjK74WeLhw8CJPxJwXxsvy2/RJvpgMC5hK1Z32ccotfJpo+CU5mDZv1q+uUZ8hInxOiqCAVr4bW
fvYt1DyqcgpGaHOSHas155uK3aqo8YqgDKGtVpOlMFi/ttxPtgY7tijZMOP8UZfGya2SR7+IH5Un
rLBo2eU9OElZ5jdQR+WPnk0Ppdu+VAszZ0+jtb1Q0+IkuxCrdFEVv63u8qlnC/dEkKcByNAXJQWx
Ji69b+lp96Z0D/PIdlvObrm5ylrjxdW9hS+FmgF2ZRqRuOrQPA16HAUWFhMeqcM5lFdFSNwbthkD
cDboqpXug+GrCyNyBsq631glO/zO9ScEf3WMDKrn8UZpvbfy+N7JAcKM0By0CrngUjzKVrtbbJKD
pIrURrNvtd4mO0pPLJgO1VeSzVVAz9DfkDG5JcPqmwDNA35APLBEtIdLz8tmZOpO8xoCS3hldVFu
DQuJxhifKqvMNhrjrDBzx8co757AjeP+jeA8RhJRXEebnd7Qd+q7xJxWu8kZIBHYWrFPvVfZ+37g
Frgpkl4jKqtjVDWLx6oy3yAQkBOPwZX5HKRJi4l+X5MCgrrASXhnGqcOGc5GwJLEuBkGVOseqTpi
2IGtUYE98uslbkzgH+rhfOBhQQlKAae/ak1Lv84kgZnInoA++y+G+XDUB3zrZuthWonH01//4HuZ
BPFtl4USZfUAmZB02CL4U8aQSbe/HYjcoUPBHMZknEy4WQOq9O9BxnAfxgJ6rIhXQyLB5TUzZqz6
ATp9khIg7Foa0bNd7f+hDXYa9egpgQHELV6HWMVeUOg81Krzboyyv4wLmUV2i9kwuXUj/b3RNULN
3RZBwGC/04Sjc5rTcXXJPbIa+cr84c2YMaxjz41QSXurmmXfZ/1nXSUZCXsUgP7ckttt8XJ3NVUO
badcB75Fv6cK0P3c2qbifTbiKoRgWjU0TLpuYXJlZQ9WwRNOX5HvbKzoxSuRwUy8jEacjHwR8z1i
dXsz8O+c5FSLfpIGMy0csMnCU3qrIywLaHBOpCnLQC1l2BLWGMoOD3KvxGtXzh8+2bqbkmjVsYmf
5pnD36qSVRUDPDtilJqVE4+LFtJo6PLQOEkZaFlMZ45h9+KiUOEuQTOsPETVDJOgCat++eMQtRX0
6D9MyaXRmchkdjLkOw6sh4WMyQkeELoE+BBt2t9qUjlBNuFHoBzC98PqzpaCCo0SYRb+TyMJ7fKn
bhdFd2u8cFgsCZdnO77N+ppqzvesbVc8lEMTbblK/BQ6WkdsqiSGIgbikDm7A3EzFHyPeU+arNV8
LiPnZFHUb5rV8G60kLTNFLxxB3aA5Yc5fPz0xqQkxMQG2oSyb0QMm+fFJnVu+zR+bIlbzOu5DJJx
TDaxxayTWejO7Kjhaid77NDchmX/K9EI3Qx+8mPOl7Jl/UWGtddNdjNegVcnUuxtNkZbjVc4R2Np
JHqziVyy+XhJUUVD/ZtLjC+8p6nhv8Y+Qa/2qjqaeYZcZwFFzQRP+5+9j/q1LHUPPRh1D2mbx87H
96zM4nNElKehxwiHMqOqQkLPPMTmxeGQMDNIzT4/G1d0GWW0KHNiABowz0zx8cfRhl7Uivh2oN+X
BsdUmh37pUFPl2UPRlu8u4Iz1Ju1p6rUt4mqmg2QclyHsRszs5zHfSx/gC5hdxP5gzGY09Zfvi2l
/og61XckSYb5TPSOY1c2SznOEaSLkJQH8LYVaYDjNLG3B4szS3jMs70Zu4T6RbrxcRpFs6to4OwI
bWY+RnlGI4VmcW19lBgaEoZFJ9NrAPMB8woRWoRlFfehMft0AIz7XEn0QoxKto5tn1p66qg+iAiX
9bAfrFI/gpsjd+wg6KibRJvHuTAD4dhy105/DF2RsSOdXYNRe8OlsduW48eaqooImRsl4RO7ckDi
jaUXztvwreIE3ZFUSPLAVmH9wewy5RWxeBZsNhy8KmkODISHc22aBNJ643WevtAQwPCrEEphVt4Z
MOMO2uRu/Ij8MTuPrwO31MCcbRpJCsO0YzVv0bKipXUym9plPhiLSP7jjorMe4bGr77DbS4qMlRy
cXxjZPoLXbWTQ0IpO/JCIwcoMDKYtzkrT3pDMwJpI8mefrI30/y7VLz09O0Dn0866PXvMXLldhaV
tSMTHFBs+tNlCa3exb9YJLXaaXuRCHRWzZFF5VPtx0X+cBO6lTkw9L5s8PWRvxogD3zjLyKLy3O0
f6B7i1gPWhACoUPoVViDEpgj9TaVEVF0nX3vxAnYtEbLYALKaxe36PV51C487tz1H7XeHxHCsUEo
SNIJaKB+bKlHZnT3JLY1PYEE+YgQxY87RnIzOxZ36FWbg3BSb3/AWURcF+GGV3QM2c2SnEk1CrSK
xf5UWm4TxrX7MQF7hp0exCVCJ9tMrhEjnVr11sauYEFbg3P0SoR0ix0PrBJ51NQ4H6SVwrhrPwff
sVEBlB+NnlMRrVe4BJQqAk89jKFFlrbxJ0voZhZ5quhysd0O85Gm1i4ymBfWg/rTdknKWUBUIdWE
zvtmFMZu8T0+yLJ8rcZxA2Gj27keuD2yMFtuZsdOwe6JhphUZ/lWNInJFbDAROJVdzHArB0LpNwN
lvXRlcDuGkDbFLXGV+/SonJn4h5QGucbC3AB43O0qsb0o09AiQowi02PDHRQK6CBzQhPhsHEI/7t
YmDS0+AR2L0IHnv2TnLdwbFzFID946yah8kWKHX9KOztmZBHE6nnqE/aJSPFY86ZggCVpMpOmmcu
k2ssUY2UDcP5VB50E3WySrlP193VBRG3Sd3oSkLARvacv3nbrReyDYLHIminPNsR9oaVNjBm+0/j
Lk2QyKzc2KM45/aM3MIggWiQ034eRiS3eNXspbnPDX6OIaLBpPGW5hH2atUAaVWAnvbZtYBqHg6G
X53KldAoff+359UKHJeYhKGBDgjbKDnw7FKmwCONqAXJaiPsvcQIh/oACabOcaAmTDKpKLDuecRE
GP6VWLagakqdzvErDBGetsjcG9vQeCp/tSvq+qafAuDI024iZjBIdL8kayCE35kH3Wxo254u9kaY
Y85VWXuOTQXfxvSfAH1NIeFVBKK1d3G7vJhDVuw73EZIpjEDRklTMrp0b1zKL1rcDOmGGeClZUfX
vjQ52z2EfI3rsyOUj36rb9acVmf9j8sUFFWDxtR5ID82J+v1loFhHdbgKc9q7m78J5IBXIyHGCxp
hB9GS7U7pfrnuGZSB3b1nM5LOBSdG9YNbc6ERaskWKEEeAWxGt0m6XPIXmmJdXp5LHHnbWZj/gSp
GLY6AfMMckgrU+VXRjjEJsE3DU2U6/cgTp41VRQu6YOSfOUBWCR5FftsTQNKfBxLIvvTW0m/cVRT
YCboNv5Yl0FvyeuouIhbs9YEFEjx6qM2Zm9NV4u/l8Qn5nq0y6CR8XwW7ueA+PeUa9FHy+3zGDG2
sTR22akmQWhs+nsOzA/AhJCX7TrlsmFzSbSaPW3Lp67yvmT1ubQUy5W/fIwyuqey7wLk/KcGYcCu
T5+Yc+6dtB4DsQyIBwqH44tSy6NPHH0SCXG27HwMCqvOQ4JDqXP6PfFPdCRdJ2w0ceVS9Vzp88j5
UsO3SPjMKH3MFHMYl0tkqonrp7vF5EYqTOiSWrqLbWYxbmZc2864p3H24sT4YnhNcF8n7okNEmZP
TDeQxFgs2T8WPOYB4xFiV9zXS+rcSF07WrK8lZHxVUKT6br4x68ZfVjdvaUXlF/FViZcr8hAHJ1W
BdyEhmT8qIHghfx5plfQrHOurYeBw8gt0JbLPT1PgKF1/AnGZN6bVXSsKu2WZPg7aSD8Kw1050RS
XciBaGjDhGAm1jJ7s1Q86oVcndj1tiRgfo2pJCg0i68N6YCC8RLn9F0HA7ocB+vKZO66cLvAuZcf
pZ/np5iwCxnF12pyCYpaNsBPmz2ZkTeVry2b1sPoJqJ7PanNgHqo4OfcZ/2667S3jV4NB05Jxriu
N2FyyYjlndN9Eb/xfhUI7BeDWzxk9JNq1TNw1ZU0oTIqwOLH89UPaUS8vQZ7PqprhDXkxuRtmwWe
5z6wh32pAn71BNSZ7gEQbxq/Q0PVXvU/WTES5IJ2ulQfdKrMG8vKv6J8+KJ/rR/8iuGMgz8BFxzx
iXpFJvPE3d9uKB9lpKuQar0KfT76pXxH1cYVRNtBBP7m4jnuTGv4QEveQL6J5bmeRH0uKDcRypmn
XNoLvpCVDKf/ada/rXf9r+qdbNcqwSNtEJboMmRKCyeJSJK+UO7V7nGlSNG4mPqrgLnEdCHY8GNc
0X7ChdSkdZ3C0ozlIKsJRkVQ5pblsnEEa1ejaCM7Kd+DWGFO3hBGnL9qeUwgSGSl26LbEO7V7nqp
Pk29KTbd4pk75Qg63oiUfQVnSxMsSsnZZqosNNOLoeiDTU7/3JnEp7ggFPEKuzoQoBtuWuRXTc3I
DdOPN47djluRVnkY9cW0LdKBpMHJvB96VztnxIMTN8FxJiKw/mU8k8SR9Ye8oWNMpF5FYCOzVfyV
kh184hrld1dzLjhWE2pdzZx2ltJgG7kL/V/9kT640la7e9OmD2YmN5bjPltaHOpJmIzesHVQUTES
NetNKl20pWO3j+mCaWinLnbXXlLcbkvJZoCiBNxPhvg/KKbsfq4wY+mxhuCGUVNTfvjRpPghNM5U
T20KV3t3wRDiO8u+qLL1kz02U8mdXu82I2heJk/GjWupm0Kvun2mo1CoyWsg5WfClUyfgoshUV2t
deWX9k5zrLkn01Q/k5ORPK6V0Crw5oeMXGmlJOQKOLJ3do5tftnFAl86YGpe7n1Tf+CouCyQdnd4
BZXn3PdWep8S40VDyOSqYK19vg0KHzJVLGarnVxOjeHvsxQYt2/Jo2uwE8PiLbfKoFM2w2zaznnK
5S7SbtycdnUW3869Vew03SbWoSnoQ1Z19mFVdhZKt3jOVzFQl7dvxMFqZKkLzcBwKCgBbX+XevYV
X+SRBKbv3ol2xGITHbSQzZXoD1Nn9du1PcUh0lxgHSOeTAm3UOg/4rPJyZF2Vv3bkSoigcsXwwcs
rHLbzEzsGDWKCzvk1rObKewhjWgfROD+aGRVMj/B3Ej32lp9fM3By7MzKOU07EfH2ibdtjUVRp7U
hiM3BUNJq7NOLGYlHcI5t3ROzpLcFnhFFqoRJiDluPG85iS6Yf2Q6ZDZ9XRT2MavmPt3sskxyBSW
Q375fKD1/pLy8tyYTfoqC+eDA8LZMEC8hfVOZdmyxJxl4POhr+vZFjGEsUvnq/Vx0mLPThQY9pkQ
sbQYrkhMgI8NVrVtFJTrZB8pDEd1zl7g0DjptTtVEbXgfkeWTpJd5DAPR+nmlhbeZ5sKAmYK/eIU
/GTkXwjb9bIIIrddafuMJHorXoNzGkRdDfmYcmjrcGj5Dt6cfBPgfTMIpe09nQFG1eIURrqVwXsi
yk7ryz+awGSua9knQXXWoQI6yTK4K5yqRBBtjdtu1F9J+ZhJEPW+Wph/1DLc9JeU7zLB3AwpsH6Z
2D45pmbCIPc5mfJ227pEN82Ey8wpxV7OKas4xwc/VzARO5NCh+Zt7dKvLc5R4z/a3XDpvJO0CK1P
+d6mVk4U8jUloQWwxigJHIA60bvPSxzzTlhYNPJn5XSPdb4KRyIbhJMBG2kciUfTBDI6JniMQn3r
I0ZatSWpesc6PTV2r72gPYc4BhkGb1GjOgiPBpMB2AdB3Olkh6Fe1fteHW2J6F8O3JfTAm+7jf9w
21FyBiC86VfDH2gt0pYSoRUbaWrPM0V77Fc28MW62I6Vwcxbcq7li9xaE+0Sdm9sD0MZ0xxRdHI5
1YbRISwtWvYGm0zvhUxCQW57YPSIRt0YJLht7JU0JbrsNDdOjCwP0MDUt2cft1rUxsh6RzLME5ZC
k4wRGRn1rZUYV12Yb2nVExGlYVeTtvugNequaEkWqTWXdA2Zrcz2haPNLXejLrUte/BxMK5ZzK5s
xDO0Nk5MdLtXzV9ey2amaz9+2JqfXVKyP/XZj3fk0PvY8fSvhrbgwZi8jOYk9uY+6U9scZ8ExKb7
NrUvhjtupnVWEdWrxH2aPjxruOvV/BlVqQKpCRoXBVjglFZ0g2GVblQbNHWX7Ybef510DgAhPvpW
0wIGrfp5xWk7ZWwfamgxrloOCsbnae687y4tnkzvWvLvHa6raU37JHG5SZnymA76HjnoETm02iK2
OHcdyra82xvMnKCU0WOma7RjGJsQg6U/0GPHWuZjrD5YC5VnNXlnx5mTqzYuT/6oLl3pavtRpDan
dEUHOf21ibLBdYDhLHNcStblJidUfmoI5uRGA72OJQtGJKYu8P6opGQQTDbHjuEdfTOT48RDJ3tA
A6nvm8S5j5xkV0zauKPRxYTB0QXCoYwL+HzL9QDkHa3rTTuTtNqOIwd12+8N0JqgSPyFGO4MZoDd
v5AXlj64hXbxp/nYNkD4aYseeoMeDR7NV9ODjh4Tct8JzmfCuNIdGq1Tqk1I92TxLOscC1FhPHeL
Ms4D3VmthiEOIfDHIlYxrSUYvZXckE8fiy6+/LKnbIQrBwvzPSmm4WDRdgoIgzg6fWYz85KfOanu
sPekZKZ3LEH+MUI7mJhwAgJEmWNU41PuaRcta7b+RM6Az9DY6zRaW/QeAPvyTvuUQQj6MVEoErHs
gS0nY4g/eWa+wwf6DA8Bt7jzgUaCJsSQP04JV5WCl2XNwS4aiiaj/vXM8gXeIybOtBbHLu/vODwZ
KidM01Xk3Ti9BNWEP1ajhtIy0j97m23B648E6fVhIWipmjnjUydxNvZUbNP6j4fGY580NuHIc//t
ZLm6ROQ+UFvx2ZnZOtLhzrk8T3lnHbJ4KzwG3FYBekMIDQMI4QEWHQYwFQ89Ihv8tuK2l90H/Ic7
NDDwREj3rKp5YhTGNblJvB8dFLnhfhQuHV9wBDu8YD+Mx5jmwssyGvHm61ibaD/+SWx18fHrHKiB
6DyaICVs08MtSyTMJOytXGmtE4NhBwZuOFjSCUmK2gyMWzmI1Q422zNsBH/HAXJN4rLYARXl3Mud
Owqu82SycjvPhNDBBsKEgjkgrseeL0Lf1jW4vWBBp9j0SGIfivjA6AwUaWJlT1CiIMd0t0gn6QL9
Bb5z7qtqHUkzqdzG5TJvCzU+ZxQMqQUPdEmrN2kh5TaIIwylSeer8Q86RXSwDOAMrIlmFJiKbWEQ
KVzg5HUZ+5P0JjboV3beIH7STDN52whhKaPHlJkf4A8ib+v1qEumjaelMiynGbeA0B7S1j8Y3inl
6AcXlwd5wsyRm9/BK+13mwUNfjJhPt7uPXpLiL1XB3UovI9OMEKJyJULRHGlnfXO/xt+dKP9aZea
GJCkOvjTEtas9tmw9+4Q98zPUzoZEfZVi3sonuytmCir5wYpSF/wryvnmVW37/VJhgzAcDMRTSDE
W5u0T3pPIzpDL0pwOWOjsnDfIyIXAXD9qWo1vWNLPkKBeurUbJ2i2Pzs2vjU5Qxpinr6VAKOt5sf
J3VdaNesgqEMHipNISZVWVx9FNmEM9+oRZi01lHMD6XWviJQ+6n5M7EV+5bp1MHJoOFZwmAUBaeA
nY2O4IyLmac+HCYp3wuEAEeRyjooKeHWr2Glfr6PY23vmMPFJQCZ1sKXYY3k68RB29gdEhKiwqKO
v59k+Y+yYD30UcLZ2j42/tngf3UNTCby3wodh63fngkW2WdLemdPRGhpOp3yxJ0JA3QJsB0W0QfC
KO4bLd70dDlDkMtV6C7cWhJPICka2h8OsS+UYxay37WHx7TB/kAGFJSZtu0gdW9tU9undkOU2vg6
OTOMW4ObWb8U+6b7EiPr2pDtORVMM6HbxFt69o+M8BHEEznZDO0FZmudZhAadCLVGIkfU395mkv9
ew0h02gDhKk76g9+qZ3Zqqj30uylXbS3zGu/wVFU+5Z4vTh9HTz/Pu9pF+lIejFci3DBXxoSSwlG
Zl1wZYNJ1+tzJuy0uhhENHvQUqSLim/mTwZdl2idinBNxleZhU5R0l1hzgn3LiNizjxyi+XK06zc
mMjxw5FMypycpS32b9bRaME0JvBbL+iFM9l0Wn3bo14MnEHme12EyqQTYvkxs/tFvGXJckbRPwa1
ljPAdLx7d6SOxsdAz3JkeugLsovQNzH3S7Z8HWbcgkcsranHZ4A9uUz6/aLN38g9OjtH7xblcgd1
kETx/mC1Jd6GGX1v7tGQiidQHP3MXZf9xS9gyLmzyXZN6zFde4TMuE84IzGC2zX8GGJKT3OZPxXG
YDOSqJjLRc59PBkkg/U00DzRUtKI/eI5F2A1KGZHGYpx4gEmy7dT1jvUzrQEUABthNHZG0VyUNgL
bMI6Xc7RAvmTtsOeB6Hv2sxHDdYV7wCjPd4vAOodHE9BmGmAvJXRLBFrpY6mtmsLQIwe1EkXnRtX
aKpoc+LNyZ9HRuH0sYwP7kdal3JeOSzAsS9OPtKi7dQwN0or/aVMI7Xj9A/mib1aNYxiAIOSoF3m
t3okXth/950BQzev5g8p/Bw91uJuUABKXk/289FGC2vqNHuLynsYRD3vIxQj3Ezbmaavg7Cgrwle
7mnSIYa3H/rE5Z678GpJ74bSrGNeUPi71p+uk6OgNDdUbKP/jI0LIF2qNksHK0mQ1jKgfEprftSC
O9FKOjm3cvROanwrcQeFvFesZLojgdSdqxYt+jZ29WQ7acb6zWiOt++isLWtBK9RF7ZE01BuQB+T
YCwQFA4GOTT4IcJ2XOjet0yunYa/LF8Zrsb7pmGyMTMdL9SL4df1jkIOA95S0TdskFM1Tn5Aj8pL
b6KnrBzOkk6jAUUCKFXJXO1xNJPoSPgAlyxjMwEzRJKNNd3sijCeBJ3ihMM+wuJZ0ieMHCQ/js0t
Keo8VhPPNu6rX6HFr6PwfkvSmWgjMZ5SWf3UIpbZoPh9d5gvTDoNldTTdk4m3qyidrb53GxH0FxM
4PUorD30YyXEz23KHJwzS8SQieqArDAjTAo+v5hg9W2ZYJLPsTvs7GpAlehUXJOnMVpx/ihfkN9q
Kj2kJmsw8thmhjmnqqlvi4QMW+ZhNr0E+VCYNf0eVm0CuA59BmPVZohuukq9uTGKjTg3GRpIFGxc
AzMEH7yaRyZvc6AQyO5MppKE2iprC9Wan9p2060cxaEZ6SSazH0jBsKbv7ZKLx1Z934WDJKUkiSx
f8esPQwiZ7LetnidlldaLUbYV59uQUNtHKr1lE15yjInZj53d0NjgNCAwLFkjjhNbI+1YHQDbxea
SCrs/2HuzJYbR9Is/SplcY8c7EvbZF+QBHdSlKj9BiYpFFgdm2N/+vmgrOrOiO7KmjabizErK8sw
RUgUCcDdz3/Od1bgORgX9Tc6xy+6gQzkBk78PLrZ+VtOtTPwZ3BIa5dx0CJcztidiJX3wGXORg9x
fmFjtMLNSwGS1RQXuo2PTWSNh1oB8SFCPA4Gnqy8UFb0Wle09TAZw++ikJVvEXetAjeKPm0Q3LCe
xU22y7Vi3s/ixG6ot+Wz8Gq8cZw81gz/kyPeaOGlB8wMwRbG0tVuPR2mGwaZHvZxTiEnjsK4vmGV
1xaJgCuMQQVGYMZR2oKbkbKpXudGG6z1EAnK7tMVSTcO40b1pOBd5f1HvSh0+R3+wCt8qG5uZ1JX
Id46CxpE3vIQGBZgQlSM4Ea8tMPiFA2JthAVRgV6+nCYYCbwtVa/GYNTH8AJj6OOwJCaKDgaanCL
eDpwKsgtyQm5yoE1ZJiwhEJcVGs5wyJXPevGaPhZzi4tm4UUl5lU4tLTq1X1KgRsAMsDobXRdKYe
WNV8YEcsnAUMdGzSK1cO9Z523dtapvXJ9MDdRyGHQJ2ZP9b0Zx2qeeECmNFcKWmEN7mXrdfJoUZX
UVGm7XK4r6hE46DDb5Y4w8XshnY1YHUCfN9wDDG2+OnvdB07Q8xCurFl2rEmsA2HDQrDcWhp5HXH
J+FyMKTb6er14aqpvfeZL92mvkqfHje20a9xsJI5nspVF2RrNUapiPIaPajo9opCvWmetxTt1h67
Kw2Vdej4fpDCOFOwW7jvB++Y8fzXW+V+YvZotT0TCTBnKZRHt+i2KnWeNNTQQ28Qzk7x4dpMsRdp
igMNp/tDKtOnBqDVkpAFvdR5iCXIzc8KdOPQ8phooEOz0Y02ihMAWXB3Wth+t8YSm9Us+FrZbD3S
iu+2mG7DYIBcmlZ+XxBOnszJWw5kF762N4EHUg/2fbNM8uqey3GCFIiUU9AKw3JFjexQvztyfHGD
m8bm3FUL0kv5dJPXoYcSyFy3yKgjKEPQKdE9+Q5tk1WMATJOFlGkIajESgPYlLcVlDYHS/6UkePI
xmbc5AUwwMxTUbrjIVqnTsseJmAQLQL66wDsHRSlpBQd477NsRWxnB0gCymjqYzfAbkm7x8UGW9N
dqD+NGB3CDKz2Zd2FCxqxthKV+NI8Ix8Fe/wU5rQfMLrKFGClOmBethkJbHVViTmWNH1tdWUFlUE
9AUVGqWw2cC6YqegizEB3UoHO4dQLMh/ImanKzZZVwkKr1tla9QF944hPjFaQ6pL4w90OCp7cwww
bXlylPKmGpxnjnk/aHjAycPgb6m3EyHDoVT9OG19BFDiAUr1ICLtvokwfrYmvQSZsG7dOGHMmsgT
brF4qYFd4bCD5KsPiE8WYq1uyI2HTXzub2iXvIHdJrHbu5ix0JYOlbfMs747NmVuuXWo0v49zxK5
0hlRc0AgngMxZYU5+o0XX+8HfOgLjvY4InQL6qr2oy6pv85i8WoHyI8OzjZ8Y8N0Ub3Mrw9oH+5N
mcWXqEM5c2Mg/6qbPgcjTuJOCOqhlDcjoF2k8VjLkmwe16b5JUosunaj/ExI4keso85YRELfOpcl
0AImnWN+9nvquSel9DahhROpqeNzFYuHYVKrXcvmtreV75HUxJK8PrgRM0ERiMvXHkLNATUa+VV1
bwCsWYcceiEkHXtrmjsA+R2eR0aVnd51h1DmG3WKgFYj98LMAvkHhJVY8F1spbiYii7Z4I7hCQJR
bl0m9g24A8L2cwa6o87gxmibmx4D0ook0kNDqIGJPw4rda71wCvh89RK1uDW7r++gW611KwX3goc
4XiIal4Gw8G1Exj9jihx6U8NfSwRqTNfYXM7uYF9niEERSYxyrluTOE101kRK9ibGlTenPrlkIZ7
QlSstnIwz2kq9VuPMtdOtOlGZwi5HvQxXU/2E9QvCOaaApvIUWaXP14OF5UtwKVlUwgQD4Jz7KwB
OZLWuoJm9AFrm8xRU0rqxULOSLmryp0weJKKOrfpl0EmcoyncNQtn0gSHjrObEwRax+vf0JeYppW
ZRxsvrjmpSKSpcO3YhvN2j7AxFwGlHmv6ph9s67F0Ra9GUUsvVpCNf0MPu1y7AzsDE1xBLp/bIxB
uS/eFEzBPi6gYP8F9E6rcxpl7naM+muEikKHoOOs7RrkShyr+g6X6ClRA5Vt2ARzoGroBqbDdQmr
3WG6yyrkVTU7eTlgZMwHdl5UJYUqSbbUIZyU4BErY3Wnz0VQgO1wXjU85II8wvs/eB4g/WoVZ8z8
yC8sZuvYwiLbswu0QfWdtmFNhIGIDRJcfKmz+Y+mJN4EQYZWYmpiXRU1PMmkOxaq0jJlQcwrpc0k
oaQeu7d5QhT95Jt6kt9HnrL0tAvlytzb0nuNU43mjSR89PLaIBGsvXRjp64pbH5s6T86k1JG/XGd
S4o8j13x1MfjcCXsjXgKYTZki/FoOu71qz6pstwf4Buo02bKG6LIH1tdJ9QILqYbXJ4JIR+rFhKo
aWoEpST8nnL+PU8F2wK95XJp6tL2gx5r/khPJFwMO3+mgmeXafV5pHX6gsGULfTEmSPVaOnFpJO8
xpk45cq8I58oyXVD7CKeUW4zQ7OfehktkeyCTzMdnpWEk6Rt3JoGthKVGPVirDX9xtPzTzF3o6Ca
Yv8fBO3lxBPiOYaN4m9tHWHdNTF1dRUKvsbOYO/M1kfWMO0GP5OFayPy/LKZjrTciEdemXpG69vo
OszpyXWfa0a07NQXzPuYa2HDORQFm8AuNR7z1jGXQ6qH3GR8iGx2mrMjyS7oF0rW5EUQS13pbSBp
znUb3xZNsEAxLA55GK4xqZYog73OPN+8t3uzW9J0ILGJtUfF6AlJ9Mo6dyNUv9ZNfKO4I6HQPbKD
hF/s1KQN7PzY6wymKwzhZoko1D4AODFv1E5Q/8ZpMRzMZyra3WUJ83xRCsdbcfwWj5O0lo4VFHcx
FjgZleqm0uNsUyWd8hgJfeVRvTUleAgClZkjeRimfAg4ypZMvXudUk71bTPvgRzAXbhjzIOGSWHk
JPgBlk0snEgwNZLqufFEfBMV+E26gsWh72ksFoBuL1kLBi1gLOOHk3IHB7E7KeT3NuEQZysvP6YO
JvCANfaYQhrFMMpJuA+szi/CHIe7oouVblR3zqQ/TTI9a3mVrbuhAt8636Ue8eeLluCD639kiNih
12qHUPt0YZ4fJG6+qcX36PSGtsosEng8uupdDI8AafLF8Apjbxuqn3WN+yxwZZcaE001F9U6EOZn
mQ/VxWmgWvWOqfhDDyfR7Kzhrk3YSXeH3kM3LTM1uSDCkBRPF1odJHvUqGFr0UsXqHZyhxHkqHlN
v+BAooJL7e5HwzyknGQ2Q83EFBrvUg8V7ZGkV7vNAByYNoQsTNJb9YujQp0hnfScoSMx+cE4vlUY
2E/k44ut2sWWHyUM8rtafYlNIv+zmmhZXXqbFo6+0CNVHJ1mosi3A/LppmG60yGOsg8CeckBDDpj
Encnj6NYqXjKhhEQh1OTwZVUu0Pn4ixtOPlourLtuRe2Oib5Wtort7SSDSVcum/MTnZuvTXhBox0
oVsev/jptUUJtWvDFauhSa5SLTDYU5XRET4SPcLlS9499t0YX0LRnVsN1BVeGHyqbJ9BJ3RP3Axp
DTdDMJnp4xm+PF9ctPdivCoC7Zoq0RrszT5p5gZhsNd23dY7aTIbsAJPuQxMAKllG8Mbr+UJkpvD
i5F2NxQg7DkXUTLVUIujNJbLTXTCJyW3BZLkAQH+NUkTroJYmFgT5uhZ+loHisG4m+uJ3Ar6r1e8
O6r2AP6X21Vkz/UorT3lSEhw9snWqv6Ea2QAkjarbw2OcB4txkVJ8xdVZyUfqYo5TqzZW2uMw03S
dGfUv/RIB3mxjj19P5qVc8wLDOAO2mIbxfVB6cHKY98slrBAKJK042tK+e6u6gH4hUOe36jv9gSU
EA1vPIYDEyIkKcZsCgmOUu+ia10zYTbi/tY0lXTvwGHaC4splyHRG0261zEGEJxKAgq1va5jh9Ee
uwkbQzT04amF6rDxWhKvbL4XgGxayqPypPfWUYBs76mvVSqYaFTpcEkCd5cTs3/MU2KUJADmZY9U
TVcmD8KAnvhVECcz5j3GDLCk1omk09g1JySHaCmi8hgxC1jYCB6LnChnKns2CIWdbydjKg+JcD8G
Nk0rij8ItXiJt+o9KgEpWyhXWO2pobI5xtEr8dF0pBohwfhSbdO3PnkERBoQu4q1JWUS79IAENhG
gemPiLD4TiJ250ZyS8UmMUXOdtxKAEhC2TySOl/Qeo1uB77Q8uRwbmcGWhkVOPHYrDuca9tpTBj+
ugMOFNRXd0Sip0+124uHNiuUz0KJ93FNvbWnU2qNkwV9o+lflJHLLMj2qQsrpZVPssoGOikZecCO
+VSJVTAlcdh2jCJcKeT2uCvYCo8j1vTi6iiKdRvbAxqJzjvEjJQsUsct7r7qDVUnWgpm0XRxg3s1
ylyc3Fvm0N2Y/AZ21d3w6d2HNUKR1rTYHg3g65p1rnmqL4DIvOOEW40EMl9NFmwZ2u9MubUHZZTv
EWst2bCniPjC0zCk9x0g1L2FAY10Qcsc3XGfGdavRoGniGah6bmf/2ssNY4eQdDuwyygPsueVKJ+
/CMsrTxOFTZtKkGO7wrnm24ivZv3bnoOZfceZxMb41Hx/Ba582AWtJfANFkpTqy/YsLZZUqxH7J+
fIaI5iPgTkhBSQqz4RrpHs58K5W7wmN8W5TbMCjFUdVR5TUHLFkcUoBQdtapQLi8nRi/HVXQMjZC
TYuQGOZMDGeh0WbFbcFe1eBxMYizD5yGj0xJLUybzE6VcpYLLW9fKnG0Ex2RlXhPJQGrpIQ5N7G5
W0QadUx60z5zGI9wxRrQ/8aq3IHzfg5yOurJ9RSbSspijePtyCmf33pmyOrUZy0cp0R/Z0ij5I+x
VYaUq/KQYT5AEixqnpJw0o4a/S4xO5siKwQnSZPjflml/kRzqIo00SruLql672BQIEOohCLDKLwr
pGXft9iaMGsBBtbzEYCANx24V9+EYjv7BMs0jFqFt5Cy8aC7NkEAlz/gjm3aniI4M3+dtNz1ycfW
wQgNA8PtWAtlr9BZitvUcXgXZHnOxo3JhuVWaHwcjgkFM6GyJ0eW2cY5AmuYqKdhYujAR+msjLTG
26ZZ77neYlEZUeMomVuoWkGcPHYJ7TrpvVKhmXP2xB9YPnv0YG4iFms1pjNAAXm/Fi5DLhK6+AWj
fZ4aH1wXzHOR/RPdHFeNzH0rjZylbJ9ck3Qp4CZUBl7Jgh4Quvfa6IfLRkKtA+tsd991IBPLREvF
FtgueKCYglxPYkE2XGwvQ3HfgurbCHt84LimrC1CW6ueCcqSrh1yvlQMrcd+NrzIat5Macc2jACO
4neH54I73DwbIwzgqdBfabgg/qJ7F5YXZBi3bjdhw+U2aIODPT6tDo58cUjcnV19RJgV4z7Gjjjv
gpNlZSlYGtgngYlcq6oa4y4BKOhE48uMpXXH2W3RDMzIEFKFia1DhLZv2CLbNyx2aj0B9+ppwPla
0jOHgWirgkNpgu1EmztHJraFOAUe3Z6LKHTyhIuMgYtqo5RFGpdrjzyyGYV8713wEuibe1cr7o2A
Xl21o0MAPR4lXQ2fbJfjFDw3ce+yQ0HJm/kuctSDbSwMeWhLqd+pBe6NtiHhHOF34EjNM6pgihKP
0jyOVoJUSkBg4LSwGhI4OMABvj62ulWZnEBkrQpuE27dlJMxJUF2onBLY586FEm/Nqg2uhtV3jt1
oHgjxhhF9m1pJG2+rPngl7WrTlclHskTRmtkqA7T4HlQR/OYlPgjsKZGZ3x3jCpUavD6KVL8SHNv
6NycbXRO/VBZxsJJg4eors88hzwT87aMOeRHnGKWpa1gaLUCG7G4ExgqQDUtiLx7HJs841Bm1IBh
X00G3FNGUvhjYymrACPXxpqkfZRZuuvoRVSqzritaVFdluN+tBPno8MNZtWvTAfH74J09UyqAMfE
Vpe9U0PHWQA/JIrEUUuVbl3VT3ElmlNAd9+2r8DCs5gi5xm4sIq0tu+KufBi1BuwUgTJRkKMd05K
IJQ6xfgIw8LTnrumyS9qGaXbbNDq2Y55aanluvYORMJpwLNUoVKe6vjgGpNfUen1LuZ9jG7vaYLT
3t2e4ZPCD8Trp9w28+MjUbXqXCW9fHIwR8GzHK1LF3GhKA2FBbq8S+OQ0TJAsmUQifCihGKvJNlz
3mf5exzo+zoDhqMO4a2WI5qUFlB25I9gPqj8NaXoi0X3EwkJO7vmqJTw6ZyZta8O5T8BsPCWxo5D
gHPJJA/xh3l/mHtsliIfgFmx5yiabmjT4kGAwaEkvhEUhBLqsd82mr2NKNr1O+9pnFR2kfguS93d
1C2cyTAeNWZv5tmhjGPRz/1erF+rhp33scSE4TdSstJWov8Xv5H73yH1VdtwdTg0nqc6v8LuQHZr
SYEsOar1ddCdG8UjScKg0wT4sUwHB/GU5Xun0NqbKfmaR3W84VerPCsBkqVWZ4/etSD39SExT1qC
JzSIERniFg1fSlpO8sl4wMNi7DHbQRlRBmUTCt26Cbtu7vYunmhakYQo+D/FZPxuCJ4CY2LmR5q5
9+6usYziVgpY8MLgOqCyTxyYw726mCv3nEyYwFTgVLrGQ7il9ycc7ZtakB82sJythGOGp0gZYKWq
4GAqob53ZjbgV8UimoFw3Ma8yr0+6oevv2obrzJz5U7O3HaGo7d1Og5nrM5MrQvPvkzkTSxM/EcR
4r7SKPmgec5vOI0chFVoJ0dOrg/vLF5St6beWMyn1q6Z0wLs6rtqhCo4tjiJv67L//Ux/Fv4WVz+
uALlV93pR1GOqF5R88sf//2+EPzvf8//5j/+zs//4t83n8X5TXzKv/xLp/ijLmTxo/n1b/30nfnp
f391q7fm7ac/+HkTN+Nt+1mPd8AGsuYfNa3z3/y//eLfPr++y/1Yfv7+7aNo82b+bmFc5N/+/qXd
99+/6Sp4m/+ogZ2//9+/OP+av3+769/y72//5R98vsnm92+G+pvr0bFKIyQfvM1F9u1v/ef8Fd39
DQ6Z47q2YekWCxMc4Lyom+j3b4r2m2rpnubRLsSXXXqfvv1NFu3X1/TfXFPXaJl0uZWgU1M0+Y9f
/aeP8D8/0r/lrbgUcd7I379pqv0zkhnAMC/OoLjE8Rx4zLyUn5FoVhPC+DEdGABM0Cvdw9McRGfH
e29qS4NsMeW+nCbKF1IITRZjl8LzQJIHV7c1jgmCK8bF0WTm9QS6htVRNfGQ45caOqzNXkSlJDyM
CyFcAo6hqLeaiahmtfqRHrKG75+8UKjkd/AS3YEtTQqwYtlX0BiyoJFnKqp9L0oPjtJ9WETj1oHd
fk8pJtvkLvepDDz9mBty7Sj9wSxBUtJrPJOy++zFJGtMrR4y8hEfHQAynpMEY2kRzo2lZtKGnOs0
M0XMg6x5VmBSho2QeD84iMxDl+nrVBYPltdcm7K5YtU7AGa7L1q731qu/FR1jIxMpVsj8HNNfvQa
A0RvCAH8J8YiIUCK/D9NbIIq/HlhcCjw/mtmfRdF0TYyus6fPOVdOt2VLIC2kLBTiSU0u6piloNz
WFhoKRk9d2cjdtDuYuKHSVhBapZxdluyh8CPjmqoFnJOi96mY7IrR+PT7aIScxaGxlrFeEol4j7U
dG0lYoTnVsbXLh6qA0aJILDnsmkj2tS6gcOd03RQJHJjKgVtU44Nq2haaF65MWOckTnqxAIlWo28
lzIhS1Bx3kD2kwd2Sa+maXLyz1WFMDZx26ZCHJ4YCgxRm/B8rxrmCTzTvLG98LB662v6MyXYkKoY
GcLktHK6ODhJYDykzHFdEvw7gCi7HGQYlXTKuGR5WJH5xG9i1fVOyWGxhO99jeM41DmSaFyG40R7
XiNStDd7PGUZmSMF4i3upR6rHjm42k2vLXHS1bg1dWakWTw8ZlFANqLfYDW/Zm61tux0UU7mg8XJ
b5m0ZXkJBHY/jn4c3g13bdNTINsQ9pRjFBuWWiRGi6TgBBC4HbjynfkSiTY2691GFtlT7gXsKirU
KTChgOPrliYXNzeyYz6xQWEcoHI8UDIQOekB6JbN0o4BJzb6PSPJbdyFcgM/+RlM0XTSpMGo8dNB
Z1lm7XNAd8JGLbVu01bIfEnmkAmW6Q/HCN1tAtQgi5BWGBZHOSbXybRJWmo/NA4L2DCz72YVP4MF
eEa7WYU2ZaedVFD52cUz/MKRycSO7CNuPJKu2Q1Do3m7+AAj2l5Bs7lnNRtXE1MEtQ+2Ms+YZnkR
0Im03ADowDbLNrxX+9t0pmvITmy0lgJEzRzPVcUKJRyJrZ0UNOVJnu03ETKeShVXCFEiNUGXlzEp
Ei/P97I21llYW0uMiHBfOenY5YgRTofRoUZkvZkW7Kk6Q2bDmma1KUE5TzkoQtlNWTfcaGjLjJrd
TwruySPFZA+n4l53MDBgUxK4KcW16j4Z6/1oiUv4Dj+C3LH5PETysetI4Dd2+M4c66o5EcfEuvlh
TNa4grR71Hl2JVb6bEVMXzty7rtaWrs2C6sr9rQFRM+HQUle87DcNqGKcqdD5Yu9VV3La9C8IAZN
c9j1BNBXWRrwrNFc7RMreWNlj1ZYCH9qec6ZErtr5EEeBySzUcMeVn9B2KGB5GdKk8xi8Qzzd+Yh
iQenszaaEWwoSW85g4C/cpzvbJgVvCFUnZGG8kHrMqtUSeumVBfmJOGaoMk3sec+oZW2GF9Hbadz
Zgn16NJ7/TFnxLdMgu4phhPC0cIutjQnJEutcI9q5qcx6f2hfuojZp2l+dbHskUdIYBjuU21Tup0
2OTxONeKx2KPvUd/jBKumDB7TOL6VUH2XZgp/S88HAF+wVUqmurkErLF6bUSeXtn2NoT8/qkspA7
FIwzMiwJNRCdw8naH72PLOFhiJlABz2lPuTRWZQhl6+uJrtXkG4a+C8y346yxzWw6dh2LxoOpvY0
vCeG9SErSY6jh/c5YNqkGCFWCMFJGhWXGKcDfzLm+mYYQBZODSYZHokQVeKorXZETMgjYyziQXht
FOLyQdjfNklpnexo/DBHhpfE+NZxN13HfsZQQWLCytLukgKCt6Ne1Ki6k3N+qxePlS2/jyquFSc0
qlMdDCNW3j70KyPID5bp0PXs6U9jUJtrRr9il8mGEITGt22KajzWk0FmxrOg8EG/NUseh+CNmKFO
4Va1cnnDbGQnIhRg3OzNIUutp6DXhy0+MXIddqNi8+F8QA7dsEQGuM+siHqRqbYzHBSUm8hdkuTl
OnH7PafpFisOLMfCeWlrKCMNY8hVyxwtCtyXweURO1ndRpm9VqXd7ca5WrmhEYX5z4yLGJ4EMgME
hJpHFSl7VCImad4BJAKGaVHTpQe+aQhy9TDBK19qzt4SueLHlKFLJf9sI9zAwzxCzGCP9Wl8NQuq
58zhlpw+PxLvwaYka6YknOy8/NmRA1ABaEWrKWsAa+WYGJ223pqYZQu3o7jILu6njJKV7qyVhN0T
w6GdzLAOSs1XCUg4hD3wKItlkSfaWtXIyfdROWf+orUAWxbfhIVxTaRHpK48xyrWMkFcOMiuIfuo
iEWOdVZ9Jm78GZfZhlbumxhKAtMVRp0jvBNamuEAFxgX03eoqUTq8/mY7a50lYE3fInv7NYw6deY
XJjB1CvR17dBKGhxau0nhrHRcqiHi7D6jzhTXoIwwwOneC1YQ0yNWefNcIeKuRcHSjwMGwufhD9g
D2U0wkPU4qLH5BufW7ZQxCynY9VSCUAr+WfMLqsIiufUeugHZS0qb8Rrq1e7cLBqPyM1O0Vc5TBr
LV9wo6boctI1noUXXAJJDLEIklNBuyAesOodomIxmM66mLo7mGvtsgUV1EXiLp0oo6hmkYGdBqdC
5RJV411ZjngVC4e+GdF+VPZI8B7LF/yuiTjjmLwjbr333c4xyu89u7qFp04nz2XnlWUTKrmrPBhV
8cEON6jbQzZR4qSp+o9a0DAVmplvNG99hzOt0AuTBaln+5KicwfpLf4GkqnGNh3FG68Cak0NIy/f
B5p1n1U8KpPUxv2IJDq2iBiqamzZ1b97nA+B2R+8tHhxzHxbl/mVpqyD0GPrsarzp04jGSZM+0MX
4ARk4VINNLaR3/XJJ/aDI1uoegeWAmO9EzSLNEawMkFl8shh+FhUfoNB44KNb0HLa3NnTvdD3Qa+
SgRvVOOXFDDEHnvMXk2T0sfLBNK0je96AIEAQtSXTofEEuniQRvBEtltoUP5avZajl/FmD57Yzj1
41UB9eDI7IwKi3myo1VjCOt5SNM/04LxULCbJQ9wp0twFAqV1VLE9UIj5LlBAfJ8WCyUoKV7r0C2
TjIbkIeh10C/0jdkDWdVTyk7eybq6x7w5tiYHtOXco9HLF93TvZDiei6zAqcjcrEiheAHBJdtQbk
6mDqpMNWhhiSXQ8jgmVhiFCTtdv07cYrW/ZFjI1Qd26smvcooo2MN5mYi7A21OGwp7AxkWAoW9Js
lyyDgdoOpkhQywqjXrWmXoN4zLo9yjrMKzNtSJzApC6qlCHHZNXLocc5nhvjGkrwjwTWcGHYyo5E
xiOo/uB2yMsdT53ARFPPq5hHZ4Br30mqtan3+kore2e2jTPy0coSuzohOLjah6AHRGGABecWIEDN
6f6l7q19AbJ/Wc5B++lFGUjsZK+10O6CKD+4Ed4UOWEgpQVo1Mgv5S4o65Ce27XaYvtv+yFb8nDr
2UifNF3Yi4xH+YbQorfuYtVe8tPG05DSK1Hq+OfNmJFh7ZDoF3ZHDg0pGkNcftANLd2S88WQ2xkM
yeuYORgK3tLrSp00IxZKyhHJ0sIZUg14Rm5y5+ZKto1HrMF1YH5KD+UMnGt7UdPqYyqGcFeaXNFR
Gs39UDAPeWUgWBRlo1SGuaMgBKxMILt9kzFvA/oonqjyMfxUCmRHm9DIQAixaPecaKql9OgoFNHs
azU8AZ1Dqlipy8gHn3BnKMNLEFvDimcrUOopL49A5XSwa5ybedI1EdCesjh62lwbd+lmxpU00T5p
Q1v0JTiosMXepab8lxfxloRKxYPBomKgdsE1UcBR6Fe71t71rKxXViKibTgOT9DZLEe9ddDcGWTC
mUcke6yCzm8Dz95zRtDyfLh3+KpnJOSL+DwCSmKXgRDzeHpi7OHm+EEggnfTkVPreCyDmGeu+pEM
C91gqCgT1jJzhMoR5asx0cyFzsbLL3tTkjrigY8TlWYCuQtsWl5SBu9UOlAWBN/Hxbh517Ww9i3h
LI3mlZVGP7TzRgJkChT67GAkMamdPO+hGA4Hg29Vl+qlc5PcT/BrbOmDvjUgbLKbjG2fC/aJFwue
V1cMWnVpVsU5Rrj8NhiNE22723EIjpiEYiptWyL9xAgHKz959jDeqRXnGCpwLc32bq6mGQpGx8kj
g0wIy0BsBiwsnd3NNZfZuQ7onLNKA6xXwwmKzB08yMafLJPljEkaNW/nwIJcRdkZ/vLiTis5hjBH
38sKG47XsufxDJoBuQh8mm1D7rChI82v5sEpUOKbOqEgmnZONGQSHB01FIVOD44rfgRpj0vSvqsJ
mcmMWmgjSUAVkhnKFcLsGvaXXDDdpmnvMKhawG0Gigd3d6K29SKe3PuJFW+h9rjtNTug+C4LD5ak
7zETjs9RlmONxlHbgDSSd7p+6VTnMMEzOgTa9Nbr3edAppFHXUOospXfvZZWNb02Z6pZfpnYnSg2
572w6O4t/ezwhKEjqnqT8XA1JpRWBatsn7OoNHp1I9No5hU5w7JJD/rERNEMaALXXEG9BwtL1qWD
r1Xha8uoiJX1pu+WYlcaRXsSlgmDZQjXhfEGT/mGykkWXjyxG0VLz12RvTLTvHVkNWFs69aaxVLt
zGUWHg23aj88g5xcaZ75Bxb9/7VO+U8lyJ+0zX+mZv5/qVOCf//nOuX1E+L2Z5Z9yp+1Sv7RH1ql
Zf9GM45quOas09uqhur4h1Zp8hUVDYhmBkx+lmb9Sas0fnPYKdFf6zq64VjmzKD/h1apqb/p1L3R
T6jzN9AZ9f+JVvlzJ5+rQ8lStfl1gBlxVOrHfxYqkzqeesHEnT0FKrx0zXcKONplR6e6Vlbchf/j
mqo/fqZp2IZpcg6jOOiXvoigpgpK61x84u6b2UyMNF2Ku9J4p6k9fIigPakwEn0jGwk60cvT50aH
VwmjHSfz70TviMqpPQgAEZz/9OH9Xcn9s3L7i2zLu+EYqoMADDlZ5e34pSxwpKEgoOwVA3jociLC
5gQi1n38chz/9U/iA/xTMcf8Hsw/AxulbakWB55fqtmcqoraRqezT0vs+tDlxQ/MK9U2wL0Z3E/g
twbiIf/it/u5PmX+mTxZcSBybbkaH/cvonQxpF7dwWBdGq0x7cxkF9epcj9QCwuMD/GR5gyvhGfB
LGf117/tL010f/xoCpfR1/nIbe1rlvWn6VutMTmOKTOl7yhtV04Ma7CMvSO5YrwYDRWikC5ei9AM
r6CqfKNPNDZ61R14vWmtO9jL1Kzd9oOm7AAZwB5Jhms+ccr9Fy/zZwT/18tkAmQaRAVtV9OsX+6G
tmrKGnIxmUvB3tyKowOAQlagZCaiKxZWt8Y8C7a2pGM2bANgLoeUd/z1q/D+61Xo2aCTVIsQNXf/
r59THuQt7CfktcELtlHkKCv2bDjx7aXnoY1SjF2uQt14N9XCO4yNoHqaxTzxwmSjFuUdEGl7z8W1
SvVU2RuDtdO9KNlhdGCBi1ZQ9u8AYELzNeP/Q915NFmKhFn2F9EGDrjD9vF0aC02WIgMtHA0/Po5
5Mx0d2WNVVkvZ1kiM8QD90/ce265ZWNbnojglbqoH8EI03X5o7PvzZS5nIc+vxu/W2YJd6ZMBJyK
pATiV48nZzCRzsn0JKbuQwIa9hTMQgGDLkA0gA677nZ+Ft6neeWSx5L9cmpAycxk3ZNKX6aEZL8R
51SQyZBiVwjrXsXut8eJo+ceIPsAghtd8qr1UvzaZXOnUeKkNuICCRqswVxtKfs2G5x2q5ssBUCT
o5GqPfBdUXQENo+lZl0kVGTJTOKC0k+DXzJ/zJwPlG0qTU+HhTmJn0HoXmAnK46jdJnNcyLuHC0+
zXSe9nnLrJdRi3taOr3NWgAyJSb2ndfq6BBHHFBkBWyqpZ/+5V11/7rd/f0oQlfikFfSZzws/zgg
KEzoriSPYozS4mC7ZFc6Ir+Mav/VGtAUW9aAmWhBDJOm9ZFeYtvSyGfZstzmQ/nYA3/c+AWq5sV3
Py3MNGZUPKS+yw5EctrrCvh+7FtbFSKxsxvrId8ySxyu7ZJxab3W4b0AnVbSzEcWH710jZAs3hCS
jkuKFM/LjWB40qvk3vLFimGwkp0Vo2vPGK2hwnJf6jUaAKAOVEbP2nU+pDnBpN9HSrW1hytZaPv4
L6/O305Vn+2fkjb7fab61h8nHJrqUMW5EQetnPTOat6SCu+2EuGyW9bPHdeSTUwPrWMT/PNXtv5f
L63HvEet1zKq2D+ujhpV2uBGfGkysvtzGjoQe5Df9D7mZXxYLpI086Wr/eGGTeBeyyY6h7Fzo7Q0
dh6qJZx102NCJu6/nCZ/v2hYmvjUCx5mRVc563//bydvu/hSqoGpP2kLDiN55cpTVGPiFIjJWO9c
lMndP/8q/l5SrEWJtWZBrb8K64/rHRFGnRo0EgG7LVCAYE0Jw7lQTJdDJIBbw2nDfwni/HPdKsS6
bOW37vOZc6X++SWnsSFaSI0OIaDMOTYuFJBEsM7L3dcxKfjcFblNdNgXq5n91kyX78nV8sxEbL6K
m21dKPe4kFcepc/CaEGXaZL+Uom/a/KrGiHfQOq8sU8URhzlg9BpmBXuhWbWnxPfVnnpeDEwxOgS
k1gbJuSTR4Y5t6uzb1KHoMs16WYo2qsKdRvTCbc6pFXbX8Xkle5Y3ULqLUR6BbyNyHYXVHGWoqht
Ye33nWNeek72EMdJBlQ8ZT6PpJOBBGOsnVVbBzX2OqCbYz0WKue02MiSoRbY+LZvItmYu2aS/s7o
vX5n+vpyTKrpRg/O4Z8/9L/d8Cz0qeRs0ybABpOG+CP1DJP/UtvzTM6DBx7RsTVMq4Fxp5kYjEQ4
U6LEak7xPD9mhcOhNXfxzp3YJfFa1uygjspltdXG+cNv/TMB9OeOcPjdP3+bvyu4/5IBeTwpHKam
SQVEqiLv6h+vKUMaO8s4RDZJEefgR9L2rm9p5z1CZ9g8wjswPKA9ESNeeMPLlcNWaFeNdbqTVR1t
Y5eBezkOnwo3CjEre6sp/Ae/GC/yQdZnUpavyFyBeBb/1oo3JAY2Log1m4xgOYcXwKHakZFoY9X+
TSO6CBmWfYtlZt5rG+oXp8HNrOAslsjTrcY7lNNpLBjuZ73rnEZTAguY56vMXJYTvyt3mzeL8S8n
xh8BWOvvSFL/IF3wHRpLDtK/HhlJREhSSM/CiAafJwbk93Bavj2D+d/oWlgUwmQ8D92yrWLX2UPz
IRAT79zBAVMfANvXuzJST34EH0sNCkNh26mtMaDrMSLb+bea7c+DF92G6bu2g9sFEQf91F+/W0Sh
Udg2o7HpIm/T5cRBgfH6oAroQXPju8p84Kca6X9Quv1n01LYZ3MtyFfwxmAUbBW8RGKcYbf/z88a
/dtfSny+MeoWzjXEKIhU/lSctfbSYcODy22vcAJfwXDEMblt8b/riNLkn7/an6fu+tU8k1YS9Yug
1fyjXhj5BmJYr2TZ9SnMO7P22RyDgonTr3lMr2XrlP/2yv/9S/LFaF6E4mtTq/7xylP+Fo49MGt0
EUFfVQoSeNteEYz9E4aU9O0YIqLMme+mLYET7jyesdkTEGvn/tFNAjTK8jqZjWgDCNrYOfBT/uV3
Iv7sePj10yj/vhJMeu8/u6yIgGZblkyZojHxkbtZ321F2JCiKzvPz323MiByeSbZ5LZVObtm6eJN
zfqVkD2jhR5pQGO6j7gM87fc/KQWZzYdaRWYeSL2xdozx2SVnSX2PJgEdg1JUJ6XUbYntVDAo7eC
ODjd/vNn/buO+cspZiFx4t626VLW8nB99P7bpZ4pRqbZsjoscxOhXD+FD3HePOUoJgIR84qGPisq
28fqjEwTxH8oMfWNWwNsKg++6P7lWP3bo86xarrSIbzatvy/FRlIutFA4/cJXEkqTAFJqLUwZ8Hg
gVNu+5f//OP//WMVtsuSlLqBw9zii/71x+eZHjNdFHUw2twebPfQWPU2NCNr4XhGfMXDpI5TQtdS
jslTPTWMFkN9VVaVs41b1o/wMCrWIsu9lHj/6xZxjiYQaSOtpTmHKoxw7Dd3wL2WFbyaIAs02MmR
jBU4HmH2ibscbQgQ7O3lv/wq//ZSibWAdCWjH14r788RBAPkEgcZMFhT++xRhvRUQEYva/QhBtmu
h27tmv759/n7QP/L4yRcx0FSR+VM4co38NffZ8Hol+w7ZvxtbWPTKWqW64vlBrk1OtRrwDRMdjwn
ZMMbXtJsbRqbyzoj/9CX4JSlXQ9bG3jfsV264YhorCfM4zDp5mxWItvpcij3TcJ+0wjFbVzmZ0KE
izsif+ZtmTUFaUiYAMsOGt4y0Jxpe+JceLOcGlG7M3wOc1PfL3ZyzdIaabnMf9GKENcFZxeg266J
BprZKtZbK+Nct00yblz48mca0XFnVOXJqsJya/rMgpMl8w/ditjxujhedyp3SeQ2B5btBcmE5a7D
1H1Mu/E1VoNEwz6z4Rqz4q7x3OJYtqhVwzDtL1SPDExLCHtqqtzLys6BaXQdeqjCPPIBxvsyCwX0
Qk8/ISey8LWHDJwwjCakwfr+ETIp3Lkcg8Tsqe4qFSOSfVRUGYTxf/l43fW+/uvHq7h1yf5l1Mdc
68/XRdF1YFlFbmDGJkQzMnI3rdGw2fCG5gpG1u1QiJNdxMttYngENTbRDVJKspRvl7gz4BTCuZgb
kV93l7h6ENGP03LPcv3ksdo+VmV3X7aspDoPAJIXshrCU8fiHaRMShjoefCX6044wDkBd1CpFrvS
xXKAuc+yxmSbhuF4KA0gUe3QD1uSzKMgbDXz+9TeOd6n0HaFXN/gEMvasxhhuy+2zu+rfrkv0IFs
tPnVunl64bFguMXoACd+eZ18kMq/X5P/0Qj8/6fJtaIE+KfJdfOZfPxlar3+gf89tRb2f5g8jlyI
rIWstQb8v1NrC4Ut3fr6XzifHLzR/6mwZaBt+ZZwKMM4lWkAuY3/z9DaEf8hbHKI1yaUUTj36/9k
Zs2U+68XjmKUSQWPjN9a85X5Xv64AbA/l0sdsp9U/hV7ZRasvcDf51kXjVfpbZczuVOgp0SR1du6
O7NhHY7IXDCvcWCJimvcWCAWFSBtZTFBI6ib72hGPWBCQSJcAo8+FpTNghmIqHL54kHbDIjPLY9c
yTfZ2BLhmNzLDGWbj+hWYuEeplNSH8sOIBvNasZYikWZ0cgHn/iewCtzFljhGCzdYgRth8iEyNdN
nL0vE2kIFnRQJmcTJXL4y+3SJ9eEh0S87xGPCixnAGXbMoQblnrL0V3Mg5lP1+EEV7Gx5u+RjLxA
1wO6HrMBnAcWv++wcK9OBGOcAFkNoN1Kc9nhnXP5V6zHy6UMphRWBYTlDQ0B4XUuyLQyURfc82ZQ
HWHoOjTvDnRGgC0oHEK1M0KSakK44XCae/DPcGdxCWaLf0haPIBuAQe4KH9Vtb5pDKWOM66sYIEG
wTYxfsciAWu5l2gQe0zIPfmfOAmBxBHFedmy8MXnPPb7cTaSXbjoXyj4jYPl98cEw/fBLM+yHc9+
nb7407ORWNctd7A/j98Z/+NG59lHaIAZHjP5DgkHBoIzITPM8vOiATsmjvgpfoMyiYGZOkYyI/hd
rxkBGfMBFbJhi7YQ9Gw8jC4alB59ILI5wOTsE4+SQ5TSKYMbg1oCk+mnntGvNpdxNKaBoyfWwcTt
sJ9MWcg1TNe6kLTrodqJIvwI3b3uyocOnuPGbtdCgxitYCKEY7QOXt6T2TBf1cNPCKk2H+JnRJ3c
NG4K+zVCp5htuULbwBo1Cl+DRF3+hjn2QVWE2SnB9TcLhAZkyWzWPxfl6WFxl7c0RfE8WjbOi9K6
HpOfNpGXpuG8G53xPRJ12UWIDMdWE5KDhZkjfs1NsZ8J7iWzAOvOOgdnXarbyGGgxwLXu+oGNqIE
R0Y+v76+1xsGWB9GtTzPCOuBeNDzpWO46XzjGlzZpSyju9L1rpXlvZJCx+crihtM3BDonAccV7hK
uK9ZWw8nqoSf0opPU58FXr2s7C5+ZKfo79mEMGYdDo3VXUtbPTSWOnXip4uKT5nNN2XuPkE7vKyH
9sY2PqRkERsBhrVdwrvi8W6m5ejBXbvtvbLqryYKDzBjj8zYr5waQEv85IwEExTFxVzq+04np364
hD7nkAuLfRg9mNi28PaaxHqMoEZnIQOXOIKhUucCV2t0z0cdiDcl60+R1rwaHkwduzO+bC95BXJT
I5rbNNjlItfbmEMIDTobsbnD17AujDIZsDrSTPcVvjY9flQtZF403QlLELspKL5ctLLNhzFYX64z
vI3wR6CUBnB9s8B35W1dQVkxliMRFwiXujNxHwNlUH8ZF8ZdM7LbV5m6EGb2nFq45iTzh5jcdUSx
RBtXYnorNOLjiJjPXPQOyYHZ51EupeRJ7V6TNH/xPRr7jMwxoqK31eA8EGMSbtp+WGGu2AvGu8ay
Z2zjIN4mH3mpK5ie8BjSHE0vDeJkxvnMis3oWWKq3eSJ/TnBWc/X0UEXZ49arsLyKv1elXJd+tUX
9clwnCu/yK7VQJiN6Xq3CaSz3+ZHwjBYcoz8Pa179DMPFTkHP7bqx7IqX5LRl5tpGm+wLbTbzqIM
qRloEBDovZPBgtmvJfy39I5Rax1S0jL2qoquEqc4tyK5GJHMIHzM8b93wHl0dudL69T2/TegKdb/
7BsobexkUxU8BSQbBoYGsNmaxkXkp5AXrOGZHJPPRDJXtEYCLExAHl1Diqv3Ga3/EqzYa+vr11CA
1plaUMx8eYo27BGdewmv6oBim3yQZNopg9e2gxiJv/Zu8PSFG8GW4ES1Sa/I77UyQUJKtkPRu4V1
luN4o9hHICtlvTMVtsfksgEF/zUvoEXh0WF5HAW6lOVlqKFDxoZbMihc5+WpxtvGrAYMDz8ptJpE
PGnHeG+WF99A9z99h5G8AoDNJHGVCVonpXt8qKX8SHDZkgagD7JbXitP9SiB8CIPCKkxpyVV8uRl
88fozNbWiZ27hINZTAbKQ4l5F4UN9Djbf4kzNg1Tiy7epnxvo4taeY80GoiW0/IbCTMkxAq5nqoJ
gBzB0TudPGZaMVmY4OFASiXiFVKd4ZXJZkEGshkgEPSLj+/R/imIuW7HCpVdSGj5UiDqru40xE6e
Dft5cOcbFr/sdlw8+lKV9CbGMzEI80ZCy96NkXc71yOW6kQcFrTKCMkV7OsoedMdfW4rcRhXESMy
luZEGMci6bb9XN7x9u5S/P8kG3G32VgLcyQpQdb3a0KK8SWK6UktoMTSkL6UcO7BAUxeDJUVrPlz
Gwc5M4/83rDgN5R8LDBRsbzCKFSDPhPIMgdeql+TtmYQ7at3Ya0K+fxpCvH8EV0ZVIPwYOWdpzLH
JZxinzFtjvoxT8iDyQ9FyC3oJFruek3WnBN5F6Y1NgdYnTsjSkADJwh2B7M3ESCKmIRsDIQhpw83
Z4AbBrLsctkKtIAN0uGts8vcydrPAzP4esT6GKMtFPJ6KAxIj5P4QSsMsLp+maphIyKoKGEuLw2h
7kvDhRGUfOVeEwe6NfdTulj7qCvsnW+En6ZR8wJPlo/sNtmpsvKONpGxXKCgCzKcQV6jrV3RsVeC
Htaykw3ghmFrSIcLswonVP7WR8VmWUfzMa5Br5B9a0GuXG/M8NEgoZWk0O7FmNbYojUuvUonf6Nt
AsvNcg1Z/e1uxHeYrhHbJRtKYJ341HvzPo1MckbsV+qhbCN1bO3KIT//Xs95zaQCDw1UrFedMkcu
N15P9OHIPViB3/e5x/211pxs58rAmqQSVgFkcoFv6r7wVCGNF6CnAYbNefjF5uQX1/5pYp3WW+ts
c8lnJPDtNbmhZ57iTSyjozOZyR5tKXcOcmIEzQpXbdMQZdOARdRoac0GholZZBi9OcQ8Lu5m8K/r
eDi05vwZu3z4pBKtX62bRiSU9YGCYDh5oXU/5/WepTU8m8gUQbTmFafhRbMwbtIL2O8sbx66pSdx
OG/eVt5SHv8Q43OzNOHzFBVfUezeqLSmjZ8e3fXhMpAnBrMbvysLPIyy98YE5FYxfaGqPtWlSTrz
5H4j0N+hPrtti1gS+YROrobGtd6EZcrHYplpfiSu5DRn7GRKgzA8lxVzieCKlV8O5aSUX35sMbrJ
UbK6Tzz5kIFcBkOyru+IrX6si9W/myQVJqzmqsuLD7NEa1spMug8IjaHSlCszpxZcTI86ii7pYHi
8dMoyzLvWU/yq3FjnwKeADZu03PqWDuYzMtVnIwfNXDaXTMSqUaE0hEAcbVlO/84aXTx8zwS4ImN
OGEvsynd4icN66uOKOC9cDUicmtjxgORWBSGFunhGyPr3rETULpk7dYp52LvN4IToMPTbhRcu2RF
IOFLRRo00E4wlI2cuY5lr4P5/VDGYZC1QDbKlvyluCbz0UFW246pi7sO5S8Bp+hHQWbnMq8POIG/
0iWkfrFOsvmew4yZ20wBgBGXGE14kE29pmrAnjy2Qz1sujoHOQ+OLyD3MwzM0UkPVWQv29mv7/wU
aY/RQwtDplge5+gtrfNwB6IX5Dl8Dr4NXBUtLqiOQvtgJeEjaQLTHi6FAQUquYAXUlxBSyOAtqyp
Cav85AM3JaUDLfCaB2RT7HHRbGeAtmC6cF1Iq/w1WYozyb6aoNNvjNj8gjylcerhV4ozdU8PauxC
+CIVdkgYMt9ljRlntPa9NI5G6heXHopzfGKsugnrpId0+x8rcSltDHTYYs070pnzAhp7bEc0kVKQ
5QAOFVxr2AY2uaonY+fWw86d+WejWn9AFCarYyhxQKYwQ9uUFfBh3MqpLwOQjr86tz0T+WIckEIh
tBXA5m1sNjMGyLLGYmBHeOwadpfoXdHMO1W4q3fuSn3QbnMcF0qBOi1V4Ie4Nw26Q2yc15Vy30w5
eju3LB+MLH6vGxgXM6yBzTSmIDqtx8VMy41s4WmuvjpbvZojos4UBAQKjvYwQEQ+CzZ26Id2cGaq
a6J4CQy/z8a0eqg6+046jGoUw9cgWqe0o2+fmnL2N6KBnWlUt2ZtczRM3XfrA/kpCRHSXZOykjZv
GJmLbY2rGAgIYzqZgiiCm0TfE9fbsPK8S6XQU/JIgyXIpzdzVWjIGddDESHWDtfuwwoBXZSc7RTf
3t5COqTjqDmSP034amWBKjLaAKONOo+ec9P01UMIajtWVXWKxPwwmxUBiyk6o5m8CYmO/4KgSxxx
OlFEbekPkhrloRuMe8YQ6ZWCQ54turyw3PRSxz6tXvhDNKY6V/P4HBM3gqSWWYSpeDDHgeWC5UfE
k4/YXgqHvzfGlUrTwJlstCR+RRpHPqUERIUzyA6BRh0wN1K0quAWXGWBHFMR7z0HkwQcRyyKbQWo
iUA/tk+x/456PVyLiHK3dDRKxbF3551GW4cYO+cgY3OnJ3QROjR4MR0PR1Js3s5Ddh/m7p4a39lq
a9/oxDvgZAUMbeRG4EH3CeJ+vDKww+9Sjz5eYvJHgk5NGU3bEAAaqWn2lVf2R3gaYpO5LXHDK7sN
HmwAYeRn7knlI6p23Yoae+RH6CNglm+QVRBtUxOL6g9yp2PjORL7OnHR0JrULXPiIf3LOZ57fTF6
Ej5unhEL4KEn04qtsUXzQ0+LLgywFq3R/F0uinfBaGnDZmObDwmwTZN0Mj1VIyrHGl19Ub0WBGRs
EDDMu0pZDBKGp9zopq0ucirPItqpmEDsjO+LbAZuPEH0KC01Sw78cOhzIV7QxpKirORrMwEm4s+K
GL8KWnYbrQw0K5vfjLlEQ5BDeiICF/m2MUDUYWSQ+hi8Tb86Gx1FJ2GXd1Nm/Rp70Cn1jNaR1jQL
AVTPkiTTPIIw6vXNRRvatyI6Do16Lab6x9S8HoTBwWhCx72C2FumSfBGATEUvnzLS+KUZ/dc6Gfp
D69yCIuLJl/dwG51nSKQOFbYUDd5DQkd1lxIQOQHZVlVAiXP2Pdvsjr8Sl1xqPPxKXRsamywHtuo
j28dUz3+HkoQmwUxPimZh9PEdA1C7b5+mHrsz1m5K1L15BVpjGlakqCeTw7gPr5kYgH45jzcy1qc
ly69E031Sy2XyqyOHLWkaLi6CdwBQFMfZhdD3zBrxz+CjRUEkcd4QHVH0bXPdjIjYMr7bCvHM3Gi
v+J4NGg7DFpdUx2rNmZIES8kavrRh+ldDogHg/qlA2rGreQ/WVn3NVsgJRfe/42Ohn0Tt+9t70Ww
KSOCWrfaYAhjVrBDjCrhIYPw4koEInKERDPdcffyylvhSw8W0WysL3POP70c1stkmt+ZT7qSbfBQ
UMRzpo0HbfFON32WbZvqKFcz8YLRd0PuaeAY/CmG+VwFKWcVTr233ifmFnMjfk3MXOESvvtos0Yp
7j204LZ23uzsDiTJC0W6Csao+R7T5snKZyg8LBuw5zS2y0FRTL+SontV1IQbsmlpYfRD3OOnMtOf
TpifCHBhFPKV8Ql9iTkmcYeAPptVnhARIvhsvLA798uJBJWS+bjM9j0Z60A3KeXTMjxWkJ3rSppE
pRsOUyHn4FftA+DdF7NBEPj7/5uL8rNBxkc4z5oG4u1Lk+x3nxRtfFTRccIzGQijb2h+nCOaGtwB
Rs40NgfVZae1QsN0YtwJC6DzNzYm5SAZUsDYKY/DNC94S7Z13ItL0gR6yIZLwjEfRlysatyXaQeo
YCSpGvXkUOln4PKHClXfbrEQVSY88NSG0FWj5S2ZPbqFwd2p6oXsPBy1DuikAte1yMJAmf1eL/oh
zaNPs5PvtWvfjETv1m2/xuyN5Itw3iEaJKggrXEDVsirmUpdFO2XWQLPq4aI+Cg3+0poLeYIpOdo
PfhVpIIBCRkdLIFMJlO5qXebrRjyLfop4KzpzgvF19C2QP24R5tFQVQP6eDzPjmvjjMc5jFlnBud
hYyj7dx/tuu2bhJoMR1N5KWysbLG26hFddtw9ZNIRPDP2JzqIrpusUAznVwgrzDm38NMQ0hlmJ9h
iNJp7h/rrj7GZnnwNFHC/YRL1epBdg8pcd4+uRUQA6i5nR9oue0a0OyPGBBLkcJQKp7i1nkqOtzm
PuPSoE7aV4PBPqS8NtpgEH5rvPRNzR8Lizecjj3wja0JlGWTJJhqDCbQYywfKxOYFCbj82RIJoIC
UBiJftxe5h6utU9f1fCWx/4PhLUPjcOJLHjGyBU3VMyHMdv9Vkz2JxHueSAsjuBBkF2z2FuqKnyw
wMX8qD+Go6Y57bCUu015l5fTqxMlm9zkKOg986aGG4ojEnltVc5nTMfnxW5p0/yRkPCweOuciCUY
PbYN0Lq1qZVnQ5FsYdY3eNyvrKK3t726zDqX0HKudzCdHTRb6E0k+XVk1l563FkgEeJvosme+5Zv
FhKqChrutrWFj09uRUysU5OAZrUXRg+vNMw9xsg9J05VNQcDMcuGONxb0q6jPUMYZo0MLuqBbYHu
ug8jl3e5ijEmhmA8l9VmlFslOE6scOAYtrUUddA1GQq+2nx3Kvmkqr7fFg0g3QR/OYGq9NlY15nK
JTdr0NQ4ZldkqTi7ZPCaHb70azucw6ANrceCaF3aOeJ1Bz7+JeyBEZOcUS3sT9oXVKn35ILRpWoL
6QIZWYNrbSpdQlXDeky5hLzOo4aiWziYLoRXJ90S7WwcvZYFX11emyrSQZjgAeSB2gKgxJBrzS8y
gcxJJCCY28wAEN0Xe5AS+LqUc1P3brIhr6TaDWn8ktfFNg8dSO2kKTgcWLgQ07fOyj4ie7Z202I8
wTHicLNh8IcYCPjeIWFZcbrrp/KtKsy7qYWGh6aEhW9LMmhZZidOTjJUttpz+vNChloQwQgmF7Xc
1KuIMLE6UK1VQnXqJg9l7XzOueODQxrqfYV3jPkOFDQwMcidGzcHs+IfO+n+siN2sVlLhIQo6BW9
WAVCzOUxXVNX6oHSudUTU5C4Ir+ITqa0Brmp3Imk+Eg/mytsFP4KbN8QDiMM9wQZcylK6tKOKQCQ
663t4TYnmOa287vPhM2aZqkV58wP57hUzBXA7RPsWuwGc36ZM9nAQ8QI7o4jcIqSVcpskCtAJ+la
9RlCIjJ0/ZYk/VU2jg7cbaB/DF43ktkO9N+cOHZZfYfGR5PdJnu9gkErJ8svrdQmJVRssf8KFkrO
xH4GFXIDxmtvX7XeGtOxhN/Loq5RcQ7EN750WueUQBOTbmh3ro2vrBjjy5IpPe0lxjZhRAqjOcJg
VCzQcvTE+WG9F6wF556pZJnECC7r7DE1/NvQGJ/GUT5nnbnu2LDtM5sJQCF2NO7ptHeLQ5bYxZlz
ZZpJ3nLUbhJ9t7PtmopQp1/EdG7M8K1lR2A28ZPt+gzDGvtnCrtPKyR+IvSqNbMFkknEiU/eCW5g
3CKr8OPSkWXIlTa8OJS6lA7O3aj5odDvcNQ0LKHasKMuobkib6EnyodRSdqpU62bjXCZERIcOBHN
keyttr8jvAncyqzKjdaE0AhMHsgry4lCvLVoIFA8QuMNz4Q7RNuowcTfTOVZGMY+7iGsD80XwQxv
3lTDfq4V9FRyjzepMA+ILJNt5Y6noZKA4lRxzdH8I+oMy0L4PpcU6K1YARo9zClMzPVq751jjJ5R
+7HUA71F0T9mOv6VLeNxyso3H2rxhoI53tUO05UJY+pQFOFl1t/N/fhWayygM7Dk87SQeEqWMQIt
yzpL/0OBb/FiZ7hIR3WZRsl7VkL28IhZ2JKdahAIQJHl+bBeFW+hpQogo2vyKo3iDsowsU/e2bK7
y75QiKkuSg7tZk1uLUcyXKnKsQ9QTEHNB+W9Jr1O81uj1uTXNQPWIwx27gG2OyFRjkv8y/cx185r
cmxd89I1a5qsS6xsuubLtqP5wo047mAuwSIByF0QRmsQu3JciKcNudX2GDl/FsCY0E5WDOSaZqvW
XFt0TsahJOpWEXnbt7TC1bCm4Lr+nZJ4lJ0MGaQh5mOvCZajSyZIcyTI3b+s11Tdjk6YaYUgkzwV
979hjXC74Utk5iZuv6ThPza9j4WAkBmT4BvBmktm0WGIrsgKLnc9u9xdTNDvtMjnaE3+Dene/ZYs
4CVC4oiZDRjxmhTsUtjCSw13fWYQGik7ZoALydYQcEORvQBGT67runlOY/MoEQ4gw/RwnxBPnBFT
7BBXbK+5xaLjflOMsHHEgATi+qUj02eYCjfAjiU6VESyMV1Yv2YiM7MaBAiRzFzpNKDtNEkGnU2O
sk+gsrcmK4drxnK2pi1HHrnLhc6/C897B+YAWpyCJWKJvdiXts0vyl2zmwm/fgcN0BLpHK/Zzhbq
ak3Ys8kEN7fvlJJYnYk7uaRP3XQYmndpCI48ij8rG7UMK4g9krmvmEjpmGhpB9atTdK0wEvNxbVu
GIM2ayHNkAWCj/rJXlOqWz2k71EDby40SYma1jRr0hxvJPHWYs25ngi8nigTd/U68xJrGrZcc7E9
h+TXNSlbE5kdr9nZFSHa0jLLCxMjbtHx+nrkbGuBpdnJ7pBGqbv0NK953ORAXrrLfA9zrTjQr665
3dgBP901yRtj8hREc80vb6aTbtfE73HN/u677jtZI8Etl6yyOZdX7poUnuS4VGbCw50E3+xgSH2O
hwiLeVgh5FquIxN7fQHlfeuHLvPJCeb82WmjT29NKS+IKx+JLY/X/HLXRQ+UqfRdsgHUpL6jJYt3
xZSyp1njz5M1CZ1YhWqXQhKXePyjkrR0TsbN4I6EmROkjhSi2io+rG2O2Rcp/CZa1ZFCPqGp3/pN
m9zXay47bIi8eijIkNuONavFZhr3kb86XcCoMzC/GqIJQIoXk/ce5QjRBkjCAWBTbALEwucROC0Y
P/axnLA1Jmt6fN8r46KaxF22Jsv7a8a8WNPm+bHgsHUk0McTBf1o4TkrxVVSjyZe+Z4cPkFy/Sj7
J9p8CDftpe1C/qoqTvOldg/I+fkMecPYYZHZ54m9YLO17e3yI8dlsYd6IENiY5deAvayn3NPnnIH
VAdct4w4bbFJRq4zr2AKLOVyyqr0uRStDKKetgh4cbYZiVjdYnB9rwF+XXLBb6AfIxDpZ9jBuVZX
WZe8S8xsrLhJ/xsauSXR970sUkJ5TAodF6wmcI1TEy+EY8O7RiPvXtSuQJOTy5fEbPYRsYLTEqvT
QC4he1Uyoj2HqKOV5JUJdz7YUcnfndsBAX7ZwV9QE68DsQiWZ6dJXiXdiB6h/cnYmC191R76hAoV
R9eTBeCZCX1HK98R5CQKWCWxz4dgTYh/hJ7Imm76V5z4W8LdlwflEeSH0ueZYAiOSbO+HkKYqXP5
ikyKG9JjISjHmmGaPmvLfahbPgp70T9KiCJwS3UczfGjK+cj7kSw4T5ikKiaf7n8neQtmOnWMtZF
LxaZo2nnz0XPnrKV1pfQjNylNm+cRj9n1L9bO1dHo1/QVE/epUh4HEu3BTyx8BO1jN/2hdccmwaV
vi76dGe4uccQletsUM8l/NXACI2nyiRPZbAg4RGjQJj35QSPcFt5fn5aPfvdZFOBhOlDoaxLE+uB
zv1fHvFBJzR7UDjd5jXJx69QGoGLYw/q33EoaFtC80AGXsW3Nv4v6s5sOW4ky7ZfhDIMjumVMc8T
g0HqBUaJEuZ5dHx9L4TKurPUVpW3H+8LM0WKYhABuB8/Z++1t57VXIK83hY6x6ZB07JNA+M/tSEa
40JF3lgxBC7LEi5TOy4GENgvtpJgcy2ySzcgYaYa7HlOXOdFi4EmwwadB6BN5pJ1BF3qgbLry3zT
vL7ZYkrYOEX1aEjsejHZ61/C2D1Ki8XAFSBlmEsdosb71C2HhaJX1rg3W/LUwu9F437FUAZCU+Hg
UY43gPJLwicebQos1OCpMkHBv1QsN/Nejb985l8I2X96dThuWpbteYeVzkjFOVctkiKM/owbdRIE
mbRaSS4IOKc6OY2W0a/PZR+xD8VaNVcaRtaSlDQeWo+HFsix7vCpeMj8ZULd9ULebbjvjPSHVzYK
no/On1uVs6toQZD59JlWzYhfNy9e1AdKLuDyK8+HS46kmVRAppWtH695nqdhZrD1JvbOeuxJHCoN
ZsNhQsupj69JC/QOFjGHTeuYqmw8etZ4BFctu5LoBDtAteJo2ielEcP3kSwKuR50kmVcyWzftoOP
ihWw5CzK2DbqGNva2TxGo0yuzxTi9q7hkmqgaGddREMTxXwyyjmopXWtciaJfQUSM1PL/WgMBt3m
6hUDrTNTmZHPdOizLwVgjbXpXVtEdX5FPFJLbJmPuPig5/l8cAb1JW+PnS+Q8Fg3Oye5vurf8z5j
w9PdL0BJa7bp9eiNCPTMcI6h5tZm2i+VKtHxolNnMPwlsfySVPm9DD1gzRWnetK/Dn2nNTA7ooNK
pIaakRiPZXbmqKRPIg96M4OCwhVcA7N8ZvzHiLQ3GaGfky5/A9n0QB4gkQOJguuR9kzJ6ESLyVUN
WwmcwtDLrfKmQqvd2Hmzjcw4Z1CbymXDATGqtJ92Da1P6uXFKjD6aroHO70bFtHQbNN+auUqoMZT
z4B8HsUUWaO9R4TPad3NuH6cjt3SK1EVZTU4P2UiYaTxwhYcKyZVUiDb4lCS1R0bw00wqIz8H5Ye
fStUOXmxM9IaPBgmPo2orvWybRhzSgR/sdC7sLyaUbYm/e+n4Wbpd5GOVztr1S/ijTd2kn3U7NEX
wiA4czp9tsfoMkBQgZ7nn5kjQOfl1MGta3MArYvirQmNjVCdNz3l9pWKNSxVkkIqn+ixUklg+3Bg
t4rW5rgKZL/EALugY8dMfzw3yTlzVX/XluV3pGpzPXHMLWMI9jcZ/AxxOIeaXR0neZlnfPNiGEX5
yHFqaLtPpxgema2Be6Zr/BKzmq5qK1bneSPuvoVfbSzo7NQjz29YOOqGFflhdoWydKP2VYtBpnYs
3gSdcFbx6vgUMqGPGtprFU70Ff1YOaMlYtudtvDdWKd3SIJO7refmsd5llmv4w4rtcV8kAb1zhZK
wzOXJsTFtlDz6rpcWH0gZ0CwxGaWV0Z3dLrsnFgWBlxHlTuC/gKaa/FnbXdsXsL7Cr0JqVi+TStZ
lK+lVDVMFqGOTCX5jgSgLTta7BRfNLSXcZkFTAIlNNPaAOQy60kyeyH6+4DjzYJqVX7aBD++hKoj
1w6HBalXIym9lkDr1H7Uce6z70XZUccyWJnmipbEj4wE9Dy2GMk57YwRBrSYEicbTQXCl70dwRs4
67pPxErTTJcpXotqB44VGaSanTG+B1YnEkbG4+QuRthfd6TsKUBDy7yWzLmqBVN91oloHY6WQ6ou
GRx1lh6TogS7bWUHw+zvQk0A5bjc5L5BPUdF10toNFp1F2wCL1UKmrAx/Wvulx/SPOHaEzM1R21H
vblvi2xfUoNhWlzrBQ1gtyAdK+1pehao8/atWe5LyZINU2vpWGQZ9h2lXKiUewc2v1c5CtreNpxb
AW3YWJaQQmngmjYzK2UItySTLcus1LdOOK6nxK7ZMOXz0RDmJtWIEVOZrpcmJ4iKVM1Mqa5ljOCl
pb2Dy1hnSbYvrd+sE8UmVkglUWZYqLV9AAq2YXeRu3qgCiqRLHmIhcJYLHUL83smbco3idwkyoOv
rl1X7SWJ4kNKy1FR0QINsXOJeZtLn85IRLsDaiiWBhyZhf86xCvil2ndJi3/ioK73XLEJ0JQbdOI
H1FB0iMkWUZX0kdxwiCnb+96lJ5dffiaXqRnpUvLjs9JoT0M4d2k479KVKRsuJsiGC+5H7wGjXvv
hLO3pL/JVfaGDKe++AXEdi3G4CpCeR+04M1IvHtam7dBebHF8PBL5whZ9p5k1t5rbrQbNoRRnD3N
OUZudSSYdzdBM2j+bhSfqYTNeaIC297GZ3XaUnReaF9rcyP9rLxrVdR74BwLpSpOiu+uITe+K5a+
wOa2kBZj3/TFtPoTp/9tR6hOUdwJDfqup0SboALs6NSSaO3z/IUlR9YgoJoR7TU31mbENNPt2DOD
HF9RHSgHyuxXY/BX5LR/LxPi4IO1Zyf8rtS7OvJHGkAbTv7voHEvg2hvI9vStCAwkCyJfISsUCSA
6L1v7Cm/rJhNtxft20QGQiDC0MHOEA7lO0EHO/Z5WA2ekFIdyfaVh1oq1yIm76zsF6XcmCCYHVGT
DwziyD1QxVnV9x4Oo2+8K0V7FAQ2g2RaKGJEp0YG75RcDTjQDes9/r8FKE4SAIzs4PjKnhNbLDRC
5dpvkZtsrSp45MX45kYjgLWWpt/wy7b175WlHWpsrmYIwRGJ8bgrjGHtq3ynn+/cypuZufhpTkpN
xYRhFdGZHh69o1yVXG753YizIQi9ULJDHTc7v5gn6jv+qHNZx0BfhfVB4uMjKJrPuDkSA3VFMPOZ
ct6LI1THRXwdP8Yx+5nlxakFn40HNan6hcFF4RFcOH60NBvOG362yF3/TfrIEaLuGhbuNi3Ci+2o
q1EQzTYpZ/ylTXY1stv6Sh7NKvQ2ZdMexsLeW1OEtCsJnuthaZAM4qOcwwbr1RebIqohFMQAfICk
ZhvQycxSDEfTWPoTgMeRnXChdvMywcBQ6MGnpBnwEmjWQjVbWm/agxH/mYhsOunjDRcm3C9tXcru
Fmn6uS6Vu2LRdmPywdcfjikfDocwhbdxGLq7K8+uLI+EBD40HsjpAUSrdmr1emHp8TLxuqtuywf0
/TOBjs+vu4ilPPgh6X7Qyw/z1Ar/AjD4nMno2kX9G/jWYxfnQEXaG6eRWa8jwHHsfaXVN/R41yAb
70njXSTjilocpxilAeFvprZ3JVYfKjm9FoQfXz2rGQJ5cIB+bO2TIbzKgBcPggId1zFkkmW09bKr
lFtrBNegco9q4nxMy4jTWQwzNFjm3XVoZ0kREvoVXKeVxHWGuWbMhD13rPe+OPtV/Nab6RYAaOvM
6qG5179GF5EJwAoeDergpD/K/Fxr3QFtvVOfzezOIYaoRoKo6TrF1jAi2aHlUC2HUO7VgslpHJ2H
NrqWitw+RX1R+Jb72jnQ2mPZOh9TdLZT1BtN8EwxggzOChFnS1sz5k4roUry6/BXmW29MgG6Qy2/
l0hDkt484B65lnV6ZnBztdTwaqEY8zv/ragAGfRHzWJlbMIHE+Rz29lH/GNvkSsOovxK2vYYBNm5
s+U5M5TnL1bXAYw+cddy5r/KcXo97nQ9O/qUVGVZf6uTbGt0jJn65Nznt8QL9kb0GRBG20j3GNTh
mxH5x7RmjeZHmfwGkWUt8uI4jtHBs4yHORCqGii36Q2Y/n1gJQelW1mGf0VJtEOHdgd7+YC4sR/Y
6Lwmejek/zZYky9cqb6FlvUBvuY23VFa5xwG+4csSFrO5bVJxUlI/+qgsHfTlCqwu3L45/CB6oib
L1QxmNGntr3hYjjtVXX4WS2ZrXwtEd66rD6rNkO7HL7JcHwk+XiZfqlRhGeOb7Vergw5Xhg5vkZt
e0Oh+/HcdFT7Q9d7SlgGw8Eb0tAbwSEfZRhcIbKaRnuGT/M9q4YtWJFb1esrbHQLjc413T/p9gtV
Kb8FY4s2+cuIOiKIEir34HV6CWlMtkiz7zTvY3qiuFZHrdUeXde/Ju0q6qKjrkmA+Bey9m59Jb7b
YXamkroxG7iaY7RuPXUp0U89bxu1u093rw9FIdORL9DBdYSyc4vmhqbnfRy7a6SoDyQ1H7lJ9Wqn
5zIRH8g1VgOIA+5MNghwvNK763l6TnlAp32yFykZvD1HVDpiUX8BXPfaNuHV9H92LMnC8N+EYm6J
3ZlN38bg87m9ZsDLW7U5wpQ/aLmYpWToDWX8XRgk9T2cEaDu0ou8e5X+kl53otC9iUG5BF59hDwM
W7e9Mzw8TuI+Blt1IZFnZwfb6W6Ep7+3PHKKsPaVPLVud1eq4cpxN2fQFgzPMmR6Wc+30UUNWmNJ
MlCWoazl5/MF13t7vk5L3yrdqz+qX0HpX2kgUOd9m34Lq8neWYEvwtq6jn9kiH8bfP81EvG7HqiP
lJsCjAZq7/betB6GkXEHUHjmzpO6vgtbP1WsW+U0YIylexscdZcGSwTua6fiO2xqLMNCNZItVb5s
53cInfdp89L16ZS1MKrse1PUPzSi5DrOTxYnKoZH/psxZTiygvqGcq2JyqzRmsEx5mpR39arFHw9
xs+lQfhkCZ7SdP11lIWriJrU5sQemS1ZnsorwopNauc7xh97TNJLFzR+GKRUlfFl2tkrN127Uf0j
aItZHtqr3vLfIOHWL4omTh5gVr9ID4Y9OVma/Nxn7wC6vtpEoU7SWRaL10Fk381qeEsN+2fdd6c0
OQ2Ke7W8YKVapCKI7jUiXFWPnX1hOCuRay/4ODvNv5oSekRmzD0w1XaZvLcyX4/lsJGwsEOUlWlL
vUwYIYW9W6wddW4PtLzace0gLkLHsvIase9SvgGpk53JeWnqs7lEXhl6krVBzDK33Y9Jdjb8qfVl
7e1IO/h5syfaobLbFfrsk8ogb0iWwZlNIjzSQF0nXrvH7LMfbCJiaFQ36i5UmxcvMBGofhWkI6hh
d03MB099eCrDpaAertGmOJa/F365a/wOIXS/qABwqrrcBIhlVNqS0uLsJ998P9z3BMHRqTtO8j8P
Y37ZeK8a5lxTT1FL4V1M5lX5kxkq5aU5731KGLSeqppvy1DdDugtChSeeTwQIB2spooSWaJKUDO6
9m2Oa0bvXJYDuSUv8ehTczjm98itrxbM4jaSF8wGSF6LlWuypjEI74pTksVnBxEi/jCGOSOqzoBX
4jNKQCdBjiZCou6Hz12kR6xIbXfPm+5mKMgiiTUv3HoSNJOxTlijn7Dc8OPi91QSlRhSGVRKuCoG
eegCIiMFCrGT/RH6NurpYlfS2hos9yfg4K1Jb8IyNeIjKoQ8AurZlw0Dp2aG7jOAdlY6y1mn/oxq
Zz+pKxt7FbkH3USaYwWbZohnCUNKdBq0EryZy5Oo1/lCmV4lny8hpEbw+UsiHHRgEF13adN41tjD
mkkwoRfcXrwYH59IrN9J/0Q1RLA0Gl2Fs76d0hnz+yX/6sxaxp2+xPi+CUHeID3YGkq2DrTx0NG8
9WriUV9qUPMEpkGmF8sGM7kW05nxgnqOn3penwieXjghqQeenAtGNB4MedtXZsXgbH3Tq2B+YdDp
NnmqnjCIQZZIN0YZrGqJ2x2wTB8km0aDSS+XLeo9FKaLuNSZKyI7rBdijJaVji/HwKmUzXr1y+EM
bvIAAY1lL2bn/jKQuKIU4D5F6uoaC0deHXGYrgD/N9XL07uQ+oLmfzVvJCkQtXd17OFNieuV7apT
as0iXwyquw1Hc0lXgby6JLx2fbBWDLD/KamywXRUCy5pLD4imHBImbpcbO1Wfwwnzx7OKPs/PBrm
nLKKTkVns7TVncmjP+byUNXDK1qyveOn5w51QVGpjAAfSZlAza9X012QqMqB9YbE5PxHb9GqMXV0
OUJeEMgzpObIM01Grck6IufT/e1Scsa5u502vAYNpi+9hT/YG0hyLz7Bz71XrYAz4te6Er3BRCdK
D77GztfrJ7UG5g90OCqHH546Jc3LLYhoulwz+JqMmFNO6Oa8wtqicVx1u3iNwwPPLeSv/sbA5Eyk
G0ugejCLHpGqmKHBfclYnQwcO1NpWvo0OIh+8alDTXM5fZkdHf6xs7FbtjXsLwR9MM7wlxIHhoTS
0NQcFPhzmGorr+JtzPpl14iFFa0LoQAlYjPY994ilT5djuA4WOMKHfWiKoalJ+ERVKymHdl45Dfi
EsI9vEjqZK6kcj59GtbiRrG9FY/mkVl6x2IwSc4t+X3SVEiEjPiCV9NGOITg3bv0LGuxB42wHNxg
B7VRCS50BMjQJTwMsWCOhL92jukUvaAVpzAyTrpTrVTPhVhzK5jgGlCy/SUOukVDw0qpr713GiWn
QbNYSWVcWWNJ0Id/Kdj2wmeW4h6BJx00yTmYpFvFX1V8qS4O0P6BhPfwe1laQzyXXUXIoJx3CEON
qJrDQlh5Q7cwUmtvMRjvU4hPcb/QlZiAGRSsQ7CPuARuj2darq2enMe6eSsi3jgKvBCJ/HSa48Qy
j1z7xkj/AWZi2wqUIt+nmwoI0LZEEK2bG2dIDzKAj4UcJZLWzygB6sRwbtAXxBqstcFYPk+Horn5
HGXixHgvC3UH1GylaB+eF2xEny0Kkz6evpfcKjCNFuRqs8R/pqZyqFsmQFVySMicLTdqbJxNHQey
MNeGwgrTdku+EdJhg2mNZcf2CF0Y+42duqu0dDbTZWp+RcdEWSg2F09/cfEaPi85P6sW49xjKEdv
cd5GVAr6fHqRUkFAHLkrOg4v3CvfWj5nxMFqwFJJg3rpVTqWKIoA/huF3kLvyVXLPxLDW1q5sxkU
/6IL41SrsKSC7hIq7R5q0oEO2Yy1lQmCWIZCsMfdlRElRiAJQMrXqGSgsE8pp8SZ+8VyWpjhR6yD
cM0ZkmtCBue0VhMGa8JBSunuZYO5pDW/aAM0tMXzasioRbKZLXsr2JsFd3AXrhTb2jR+v3YcFEph
uwR1uUsa+xgDLon17l4whgOutrH1dhNzVMakz3YNrd0TKIYBfWiIbTTiZUCgEWp+TBiNo1Xc12G3
DOrxq6lgIELBKGX4mO7kGHA8HpvTWCSHvlAulkutJRDSolypq2A/dtx0mb5gdr1GMfai+cVOr9/1
nlEVmJVsIlEH323OdZAHEiKTImeXFdkS/fSKTtJ8eqNLG+lGmK6hfW6Ty0hNEievfqExVBQnFZg4
AqitDW+syLsjBMgtrIF1JdUVqC+a6s4cNsCuLKsT0u6TlxyqPD+HsECjKXjGH25FzKGnAD8QuptK
JOBBlf0UwRAZ/CRENiO+zgRphcrbMKBJ1Ueg5RkjU0ruKZdB5qAIMX7XCaotUYqvRI+MFQqjPCpK
pCoqtqhzFWUdWn7vTnwruv2C7IydNzgAR8aCAXHKScBDU/9/p378PwT0Hf5d9t7/r+BrzYZM9O/x
Ice86j/lX/Ehz2/4Z0AfWXuWY1gO6C1bADkGEvJP6PU/bFhDE7PD0A240xOp8Z8Bfbb2D41vgBGi
6rqwYDn+Nz7EtP8BjA4gEuhiGIOAP/4v+BDnXxFLYDAt4QIqdBycjS7MpD+4ZUIPskqj1bbURUue
mItDlESnAH1vOU0tqWSh6MS7UKYUl+jRuoP9gh4nwDhoGUtCN7G91I0z1xFDAQIz3FeXhgsS8OIK
pNp9jTz73SpU7/D8WhbIoxfLVaJqGzccm291ROAJtsF0N9hYRgvktBhJQ/mOTIQEbKy3+VjhAtbq
jCEz8jyvs+VSeEl9ihTcwxSWpMvEpWNt81JYt1ZP9yx5wZaAr3bTaW1KiB0ngiOYOwRVdausngRf
qepEnvjRxaEXt6up/mkDCxsLqug6fRsh0ptGLvrBtmOxcRHH4c8wweOH3SaLon7Ve+qrMK1tPxZf
kKHcneHke1+l6WSGCH7Pjc/iq+fqTgAoIfRNRB/tTjUHjkyprt/Tm5KLhjo86M5AupppcaDUrswb
7otsVYi8nseq/+svt+X5N+bor0hvewLf/Q/9aHq3yYLQVNt2dBueljrRkf7KSjMHzqy9Ei1jVzIY
pGmunqKBiiwaLHVJAHi+/Z8PHrpuPfc+C6339mYn7Fet9lYs2EzbUy2y34VLLoTWTrESWYPxP1Pv
Q2d0W1VR6l0vDFzq09vTRZa2VnQ3WxekKBwRJERrltWACaeUx55rSjBW5e1A8B7iURvWo0PGd13U
l6KX1aWkH65k3DB6IMhnKXTiFL1UYSkOY6RMkxNLidckNOenLu76pSzqkfSBpPgBUxy7+GAFOzVs
p3zduTv9IWonW2eIs2tIq4OfxO5eJcyEoopF28OFPbd7O9o3qb2H8MGNkQP5XKoqNBekLfhB6D3I
mmjUSscFNCFM4r8BHmt/JPROdCqLx181LU4NKs/7H0wfuzWMlDGrPk/d7ps1shPM9ZXORmgUNQ2j
CUI9VFV0Gn2HwOYmZejqp5QMTCeC0sk2lLQntcqMO0FGOMLLst2hftZ//3FMhnqRFTLdPi9wXcbx
knjYZD4K84yLZji7VnYU+ghCw7M8qjnmjmOev+txLbZjaszgl2v7QAOpglN85JQ8DWqysuU8xncT
1EGILd7bN6NNZ53IYNF6wB1EGNY7NMTRxukKsQrT6tWCY8uYtVbXvy81qPFkoU4kUixj2ygEm+uH
xkDRowY3tUXhDfGGtckIbqEDscOMp4QH4TF5isb0R6W0K68r2kdifBYj3Ten0qI9yp+BKvc7sT75
kVitdqE7FoQ8Pc2JoRqvQ+Ub4I/Evi9M9SZSZe/QFyq80T88PyitvzWinjuBpSezaAu6DulIDk8Q
xNtmaYncPjSutA+jaYrdkNL7HIoPEcAwJT38WPmcJPygWA9Z1M306X0Q9lQLa1k3a9zhVOV9dXQ9
lxUiH39lyBxIIsu9eTm9z1GLpavDXeoVVXDzS0ZOSWjPio6WYKbl4yppr6jS7PVIh3JRgcSZN3h0
MZDqyrnMA3UZ9aW+b4kAwk9JfmCuNP/EgbFf/5uU1z8ojNMNa3O/AkudSMe2of6xj6ij6tLTDsw5
0ynz0Jaox72GIX+UWvkjcVyGPWiMEWR+/H6jAytRl54+DggkkTYK5me75we0CvpOi3WdU7iUa1dW
b23F45ikYTRJwcUd1Yxsfg5hFvUvXZ3RudAZaURaGBw8h3DyJmAQh7DTtXdup3C+HyCYNEXseDsN
c8iqLqv61P0oklrbI8U0NnZQXbRgdOmDA7/h6qBaqbpy8/xjjpN84wd1/OL7eTvN473NSOvBewn9
yN0+bxA4GqwcMLw/EF4rRF2XOXIrNGkFx88pQAKnAVqoE/4wjZHM2M9dtzaxvuA81qanFDV/4BSg
1DFYkn8TZ/HL873P3UZfm5PdLwXqxwZWGNHS5hVxpIRAMfGQ6+mDMpb+vOgSutmacYzjgakCyKlV
HBf2Kg+r4C23NIYn7mRQmMXcXDHtP2fb5cYewyhNRVxoMLFl7U7B0zPaB+aRzHdSnlBL4VOKXzPd
PfmU52jR5XD+vWOSWuTvtIqUBgT+szIlj4nZGyaJEFoXaehtlXOaDvFHgC3YeEK9/ef9TFONPzY0
ehcuycIGJDVEDRD9/nVDo1Yuk2JQJ9MqE9F8emTxjviHGCP1gebEyBwbL25iyQnQYnjl3I30bJbh
k8QJiSt856dxzvxS9/aW58Gxt+osBtDomFgaBOPM1t/EwcgBGiXypoYTxrSmwh4hXpM0VXfPFVRx
mRBHFfYSs5LhPE59lLW2xzsRBiXK5LL4cHJsa7oKyRoL/CN28i2XeK9Pbz6ZvLfS944MN4ylkSUd
iIxWnAfbMM4tJr396Jk7Gxx/O92stYZQrmVGthSBXp8MeqgrPx4qFhgTJk9cFPhTFWMj7aFDyR4a
ay9AXqLbk+6A35o9jGWvZtl7Po2qvecTEVYuJ7n0VnmhhKgRPfOhGhi6J94DkXG86rXBvFEYToq2
vZOyLrdjgF44D/pdTXALxo0UJa6uvca26yE0VQdlrzS2srds1Z0jGTU4tXk6RB+rvCr4Thdtk8RQ
3htuaxuFn5XEGwLLtlig1qo9itcwh7elRNFw7dt6mD//L0PY+5/vIedfmcmsXJS/FlxiF4yeaal/
1kTI6f0qVVJtIWqFtJc6LMkWnFYtT7sUUkRvYWwQuDrqEY4vpbo0Drwe6cYufaigBw9TaftmegjH
VM15laOcPT9nxcwKnteeuL/44ARIkTSBJc0seHaLqox3BMK633U8oQtW124JCJ/YXyNt16lCS0H2
abpXMFkGJmoNYbTBrW/S+mQN6irrrW7PaOloIq3DBx7/9QNZdvlL0zL4V/ADbdQIMAUdnnfEatww
z42M+/eHlaY/q2ktbKYPCjh6YFLxSVKXqtMeRaYqqbpTAeToo7FK47a/sem8+FVD6qAb7rSkQSRD
wJYThsq0T3mM+AUTuHGYDDB1yzzG340x4z2/DRGIjqmGTBcfvuGnp7g2qnM9yuUYI43txNi8VLmd
z5RkbC4gssC7NnDh/vO7/Qcu9/luU1SpnKuQB2D8+aMCdn3LGxvI+fR2K+KmQ4QbBW0j9pVbJ5Nq
1yZefAiHTGxMrXVPpBn+SuH87aPK7F4zV+/mXhF0SIZ8OBFldMzGIN+pgAw4FuEtPTRqNueWshZ2
yL5sFJ+pFijvgSZJxqNm1bnd79JkHpe3+rf//LuJfyU8U92D3yLCyCC8yLZs48/fTaNqzT2wFsuC
DJSN5ZkmrywEoDOMyDProtIWz092kTTnkSCs3EvgQLxIhVQ6We6UUXgkcAXKLq1e1NTVf38Gjxwh
2PFG1Q3rpgrkfllK+qsgc2+qeZ6FT6y0/J1B5tEyb0vkh42UaJ47/iEH6BfBrMMauSHueAN/5BEv
ZQaegtVAbSMTwTLtx55EpkdfGVAELbM9PBe7IUBvmmLE0jzRfveAAmVaG38DyWQu2Pn71d9cwWm7
+Ov5yGVqr03QcJVbw3TcP+C/QePJljw+yKyAthBiV8MhGy1OvmC1hoNLQODK9P0fgRm1hKyIcsti
QCNTT7JVhk0rqpD+dvhPt4aK15FbpLJjPAi2fTd5/g+EyWNgS3rlPlAz7uLYsT+Qdc/zSA8PIXoI
AmnEsmfg/80OOsCMMmLB5yj50gDtOiiFxg4TWzb5NQKRjkRbVGVOf9AzPKI69wbnKsQLbVJ9AVHC
/YNwOyq9V44/zV6fepPPP4ZJpP/NldOnA8lfr5xpMKJ1DMPCD60L/Xmg+cvJ0o6I/INAZv4uDwgh
Nql2uWaSGpDi2/bKnyMSDpGLX6ZI34bCuAQRLKXpmGdFRr83neFsGBsGOcpVmIYJfMVYW2XcnyLL
HraNNWILddR9ldCOrqqSksVH+vs3N8CfmwElhMHKoPH8sCFpfz5Cpq5lsdUxzh+rlvEqHObt84P5
3//3/KPACJe9NHnKHB9vsdeB7X0efXTQPuAcpFxSD1MWqcmrVViJxxnSfRlrK98EkZLwpITFZlSz
Eyk9/e55SPh9UhgPYU9n4vciHXiZeu3SJJkBrHYY8E5HkFw3inVXUsoNxEcuK9nOuaC4gDwblLEm
7pm/TQ33wahevwcJ5eBY2g/DS9L531yr//WwUHKRwaI5rDUqbYU/Hha0uDwBzzjReFQOfpAMF5bF
u1kU8t0xDWU5LtHhj6ui0OIHD9y6LYzuYmXJtYIzRd8z3dFiXlaAQG+FAm8wBWVM6Hr18VxSnqcq
oj+dnTsFpnpudUmourjf27UfQ68FjrAnmjLcGmW8MFRk77kt2cHJlOix5iTmTffD4VAq8S2falZK
1C5vokfDYBAO9PhAcXcok+D2PFgN3iRvLoCtr0m91paKSNu/23z+9+6j0Quk9WKpFrBeJmD/Wq7C
assUO88UCjPx43mKh5YX8dSTR+sXqokFH9sExWp0Jgbn9CwPmTnSZGhSFSF3w1z/efY27NJZ81N+
Vx7PT8VhLlapC07EBCVxR9mVUfG8Po/9ZjLjfrXdJU5O89I1xC42Du393xeMp9qYuaFdXYwEpiLB
SA8t14aD4bblChbeLgNpsg5FXcyKMm9AfIaY52g27/MKTGoq4XrZCMebFLp/nYX9TDolQ9hA5Zyi
jFeWPcA30r10tU65m1agP0naKD7sQrc4o5BdxqTeuDdxEB6y5EDpOs5KRTT70Qez5o3WMZpqW6zv
PwKlv40DHKvfLz03KyBTUiwSoiI1fAicu4e6LGb+8MvHmfs2DnYBTHuqYhSfGFKE3NVW9mawpfe2
LFDldxiIzrWVVnOqlWJBMwWd1/Own9RijcTV2zEI8HY2nuJlbRb6WhRovqMwOmlaqF78NjuDVjYe
VVIcbc715M6YIaeG6cQnk6Qj4XS8hkM4XI0qWNsTa/35oUz79e+T5PRvPf8JJVSYsVlVuQZ9f+yc
4styTHdBH9Q+Kp2hWqtoGLQVPpli5Xe2elAzSdKORdUdA2F0nGpkOqHgl1ZtXLlQkJAc2gw5NbpH
U03XBoo1x12wJTKBHg1sTxP8nL8rp0GUrOBraJ4enBTZ5TstBORGR5LqEDTCszkaSKJDiPZW9578
L8LOqylubO3Cv0hVyuG2cw7QgO0blcG2srQlbcVf/z0SPt/M8amauemBZmxD09p6w1rPGtUT1oMV
zSTz0qn5BjvDXq/JrLWsyuJsg4jqF+PQ1euih20exNkWYZn9Qxu7d7XTmY20zZdQH2KSuAf9JiB9
bZIIwN7ncDKxgkeG0E9Sn4wtswKXFeXU8jjRCezaeKkieB8FLM3dXGKaNsFEqVe+WsK5zk1gXsVg
qJUOnA5tFpvhehHFXXUCUhyuoVw5GwMU35LwIIei3BgPn6OJ+U0UICnZNtlEkVXL7keaGy5qMwtW
iNMab+QdJNuRrjNlghMJQXOJ3AKUmWJ3O1MroYTkmLiNOId1yNW25s93bPGgEhaJY4FAA6rF/ilc
1UMFfxR/NRws4wXIwmtDM3SZ60SLzxJNNHyvyB/WuSZR9Uw96/ygmoBeg2oo/uVWbk6H0H/dyhkQ
wwBw2Qy4U1/9x7lu6s0QVmYP2DjTQHcaxRQcTvL1fJKA6P396fyiOjpdfsrJS4F/UvrO2UxMMMgQ
AuTO9Bw3Oj4ENBedwhGgR51lw6GpwZ14QqBcCRrkQRU6kFGhEJLTp/YIjiSVpbIK7PcyT6Oz5uPc
Kxy6pGD41vTjMUsq4zqU4UH0lXxyoXy2IpEnyHJkftcded1VqubTMh+xAe52hsIYgyI3BJztVMWF
OGHtX7Iq2Nz87+vmWQ7nuuGwszHt6et/K4Hc0O5zy2udVRzV/dpQDOcclYq6hu1Gcp1tleegQnnb
MbYCj/HVzhNrl8EevOBxYzEZtSeh6z5XfZNyxU7JOJXLG8svpL2Ao+eulF5a+1aUq8+qXvf8n05L
X7iMmY8/A6hHL2Ob2nMwydbEwORmVIurqhfeLTOzEwZ7/daFdNIdpv+ycr71TGv3RSTFdQgDooC1
ul61PkQFie3pakrHOgSGYFE8HR1awBxdGf3b/IufPjNrz7vp474P2+RmKaI+Uus8xa1n3OYHTTg/
WFMWm9ghWH6hDerX+doywu7GeAyBa4F6+bPQ54xczT/+/IrMD2hJr1nE6NRtYNHHajJ+a+wvudWK
o2aXzWJ+hbXpZVYKOzh0OAU7o/xSMqXGQJZW2yJLYSIHtXwek29JEd54sdWn+SGzxp7QHbLawR9x
i+E+oOK3u6beAGuTzqd3G+7EQ81mnRuExUyl8Lm3me+NEPEG0hIal4INh5mpwyHJLSZgVvEMK0Q8
G2ab0xoRuTw/p9VpdODQHxfzV5sAZ3OU459RJovx1CyNOUffQSUpDrUPJnDYlzj7FU35Spc5HXFs
QQi5gd1A3xyuNATTYBkFQ00AM3pSldf5ALRHceDNBSqAGXxbRs3VQFKvemP7cHLWSV5e7ztYUJBK
S+U2l0SfZQUDgvFaOlm06gwrujXYGnbeWFw7QUh90473ano7kM/WXnPP62/RZEsWQyHXrqMk2NKN
8OZF4e+HhMF9WWLkBBtXLaw46Xfwcep7WTAYN0C3ze8fbCYUrpZb7OY31+iG3ytFOXdx5j0x/4dt
LItTRe7BS92gqwy8Flt1YzRHpQ/cZQkrZ1MX3LgV7XVeF0gCOsHkcAOndbMZstH8Etz7+6P5OekQ
WxdG2tvnF2vj0FdgLAn8tRcBjpjrEMtmrwy4oaNRMxE0fnRlmD9Uv0oPsJ0+0pAM0hFlVZlx1Qr7
nZSNcNFW+E9Cu6iNVVfH7cFinLQZAYiuLGY5bIo8/McaahOZaQS6dxFMO5+ZY2Xa4TNeBJG3i658
LcbWOc+/utgNnuM4dMhD4G4JAyUlI1zzrR+OgGrCMOsd1lpPvxi6G6vNmgNwqIa/cxo1ezDrhAhQ
9enYGJq8otRVu59Mr2gQ2UA0UZM/6hS3R0gHFqXFbd620p6hznadcVU1bXup8qS7+MFw8OzOPADz
4anpedOEiUhwSXyUKH92cswpuQAAdFat3wCuZnv0ekQIwnUm/d3JHl0phr1awXAolC7ff9ZVtcDS
g4G7QhvFGLPVsh59lWU9BPLw1KeGbGTlrRQrqO8hAvYVhsJ7O9X/htNmFChetMH+GR8SDcL+vLqb
P8rdUD/oOZdyXYYUlhIrylJ1Y+hv46jobC5ZoozqCHGg8JxhWWVp8IJ95y6KD2PaPwRe8/tBF/qI
7QMq8bSKmr9Xtg/AEdHKTzsZPyyjk+rUm8ROrr0psh/TBwWNxC7MOir1uJKw8nK/WfcFcJ9eNpLt
b3Fn9u/fIfhEW42sh2VXuP698nLlLkVbs7lYVZGqnxCajAA6ynITKG2x4hJiGphFA6dmpZ8Sxd7H
IwE6gYKvM2K1DB/OelKmimx0WrjDbl0uTDUbD53X2fvpW/OhfMNKqkLGbv95CC06IlsR1WZ+Do/2
NsyKE67kemfbfr9m4zB8SQMbZXNQx9dKK+1n3e73bekInOa9v2zshgnJ186gY27TKDkMgVUePLrz
rZ5o/s0C8hJ9pe4Gn1WOzevnR+ADItgx7M9Hf80QTYLslfVe5rBc56p5fmgcWkcIcXpa53CXmeyT
kAzLet69zCPueRFijalB22TYNwuK+2AU4bMXjtV2NIYQC3Yu9sTdIcvz+K2kkyHPsVv0xGFmXswi
PeA4DzbYdvRrwoHL8ieGVGSLe9y15pPG22vQMi4drFeEAzENH9lTY3Q+zh8VAzDZz86j6zru2o6S
XzJG7h7n07Ge6Ou1Axa3aIDkltAenaKlGWVWsnEsJ1yZkcZ0zq97xpGUJdhv0RHCi3NeSsC9p4bS
cRkw6V3XjfA2RVWJfVUjWiRzC4hfX1IJTIvrzOiepdOZcMewrx1krm3lWJn33uCvc4Mq2kcsJw5m
0T1Kar6rzo7h+Pk6eo0CoiUctG0uWnOdER5wE2CEt0Q9AxdSxT0wx+pkldaZILCHOb1954eM9+wQ
1O1Jn55qWxa9ujHxInF9hHHXPX3uR62m56/RY+esTzfqDvzEcowwKjl2T96r2YRLRATWJtO0CyTx
dwYKsONsVaD5sIaUDKjUTpafy69qApb49K3+JjOR2MppCa0FrtikAr+5+GxmAuukoHfkJHWP1ij1
F9GUv8LvFOXKzhyKUIMSgFJ8ll9EQnvukgktK3GtW1DZ7kZQHiKXMGhK9+JcDHDaisSrdk4etqtM
eIwcMj8+aj2DvCCDHNS9K6PBbG56cFTjkRJyisET5/u8aDEJUUPyD0yGuWXkRcHXSHYOt8WMloFp
wQ5VeH43ouqLoklaa5Dex2wMkCJ2kfovExvD+HNkYzGa06bRFuZyGwXIHyUqmvyhJ+zLXYcYJuxp
EWRpNL6WWsRAqpl2KibaTzNksTq4LCLN9l5OA0Z2FwHA6UxdEigXrVuIW/ciAX+ROF8gunF1N0Qq
9mYxbrhuhnPtXea7PLJScRMRjmk7trcBuzd4AGVxAfnysyyxkiclQhu087+3wrOUCDs+7LKSYS/b
RG4pOoJHAfr5WlXWE/wcbfXZpxlxr2+sqSMk07i7SM3fNoOHFMkss60PfvFQORMcVuzwfUqCelCE
1LaJwmWaBtgsKc1ScnOAYN3uEms8GWm2Q0tQ7TXZUoWxNqH2wmmQSzO7m/cIMvNcgAFfKr4IkQnw
+Nz1P/dGWpDZS8Z//pMS2L/qrsw+VO5zih+u0BKCvyqMFxFrcERNUoMyVicMY9saDk6mw8fRwaMH
WCw896Tmrn9SRH4mkCN6dvI+WafxKpzECwOHwzpEUb2YN07z3CdXs7tTRpAqcYs0hXIk7EB8FTnj
K1KVNn9Vj62XMRjQBuucmZBk27QbaL+VdaN4yTmoCSIKpAjPgQffr2UfVpSArAqb66+g095oWg0E
NJMdjX5EJg6v9a7An3/oHZuKbAS1p2a6fpsfoHbhwXTdy19PhXqsLdzWSHZShsbn/+bGfbsxy1hd
YqUjwLVufwZ20p9dAs43YQ8TOVHb8WJiEHfcEODhNFtsZH6sCsN/kLhW7xTLQ5ZKeh6IkuhZmwC4
UZM2exh0c7MRWsO4DzXWdRI1ykPKwrpH5/nWMZfAOjq83wcDRWCyUtTg0pVY/uVUcTAtbldVhXG1
J45h5/UTKarG3kIFaq7LCuQla4yGAq/bopEONsyyi5VrdDRzA/514imYzUTOrRepvSvVPN7BGC13
fhH9RKTZn9WBzmjsfVxz0jj402gFjmu7qZ2MO0jv/MoDIoMMdKLr+ZbjF3a9a834ROxMdBzNb+Gk
OfMHHZW5HL67/kDQSRg223lwNT8YA6NR1CA3zeruKob5PYp2vmXmWds8Sulksl6p2HlCPeVyCt6V
uH/h9hm9cxNYoE8Cd+d0ZyUHcBYUow09j39t/nfnB13lhx0LbN2zJAZMpQIDj7gmENcXEYnsMia2
efFTAWy+7cqvdoo8XA1g5AStEuAdDMxrwe5xkbyU0q7PDOBjxIb6mB9RtzIocfovCIx/WvzppY6e
cU/I5wEcLsQKK1eAoDU50Oe6xMLQi1Pt+cE+VADgejaou0hPX6afqPWd9tmfuMdBEr1XcXtWQtEd
eGXfu9C1NyLokpPiDemitTwk4JPkUB11+LYpl5IF/h70fnzOMmM85WmoI6HWw8NgF4xmJPymQ+6Y
eBUylx3X547VkvVmrsocZBgH2Wj84szwjT4c7mOSmYtBZA/SH61u1VvhZrDScK2p1QCMqMIXQFoM
OvG22WceDfROg7Xk5M6kIJRkXoedMeJHySuWyioBJEaAOFhtBZ5J6z3igkH7ITZqoJfwU4rsgVeo
Oxmjv0EO3eEChKuiEhqYD+Xyr/vz/JHTevvYNOMDgp8vGuqwtRkb7inW7ScEc8Nzm0+pNxBQd8iw
8uM/bxWsPyWKRG6CtLYcZlD8JlHB/vcUhYFbreeQp9f8Aim/Ghu6cTAQliHI+XCi8qtCIsPaVFXl
YNoppWOMij2W1BVuH3YbDd/cNcJAcmVEnl6TxEzxdRElMH9hfk4TpLXNBSTbcSIxpl8bZBSVer1i
B/ErUYDR4zJNzqGFZDzuIw2VfdSuA61kRz3dD4mK4cCe7yNd1DZLOeJgaj0Pi1GBd+6zdMmw+yw7
g8otQ7e/jhSM9VQ31jpTgl1TaYRnDAWxtVOnVooi+zyv/vnlNCbd1d+HeZ5haNqkzNJdy8Xn+Ycu
K2iNcRKsTJxKmG+h1bCXs4dsaQfZFl6Nf2thOLQyIrEoUWrEc/+R13pmt/Hhnt4rXW1WsWzV96Tx
g4NCt3lWyzQ/aX5Rn/1MNyej6gWZz4HFogHMomXA2Xr2Rck30dRXu548uX3j7mGMjf+2U/lTAQTj
X9MpaVQGb66p2dNG729TN5Vb7qAAh15CzmR1Mikgq7rK2bCwhIOkhRCuC5zN0DvDnpw5joCsglmo
NhoGHuaBGbA3VWtZvfR5vQa7eOwT8J/RoLK6zkg7bcgjK1tsuh4JnYusMPR/UXu6f77lGbOyczQN
l2Grrdn2HyKmAOrdlELYrmr0g0c9cdqd32r6TkbBR90Mj75DGTuPSbJXE6LnUoPHfR8dfecKW72F
yRSG0as47srw1QSxvzcVquIWo9hWrZjVNG5MPozDRBstFRblkPqcHm5BWp57mz+LBzfbt+p0koWv
cecbZxJszPP8kRWAM+8TttOck+WpG8+qBEWC6/13+VVrKAuSkDtP35kj+NQYou8qdqRzbqMqO3ou
5hARFk85bg0yp/Ub1pzvFpl4646B0NlwUakEDEfaqsQ6k3KQ1UW3HybhSC9tyu5WO34eTQNszNGT
371RR6Ukv7Xq4AM6rpVLUJgfeWzlR0/tiY9Mhmzcu0l06Fo9uTZCfZ3/OvK22SeUEbWoh82i1cub
ioTs9Z+vuvlN999XHVoIgwobxbXByvCPq87xZGklqPvwWe1j12kPpG3nVUh0RNm2zrJU64AsDTRW
fcXp1Wds8/tI+a2BNSGd+20U3Ay7/0no8XBrMXkeTLf2WHMSZjD4zXNGzMlJtfLiKrsBCx+Y/1Y1
rW2Ah+45S+S1Q8myD6eaXm8FJJfpNtU16HiqRgSnz+2ZGNRPEeGsJNRl4rFLczQW2/HXWfCF2rQ4
aab51jIqXRpVSRJo1aP5mB7qqnC3Q97/QFILB1WXR60pJRV+LuO1Tz+6ZD0yXtKxHy+RYUzWS6Ki
QGlVrnQJ+XSZZaaNDg15kspZgYkHqkHq+M+/i/+5oXAC0vV4HA1Q23BcTAfI3w6IpFQseoGat7Ap
EONNozNOb1iC6j5wQnElywMveW6Ia2cJjnsSA7oY5xA2xwm633koRROmzb0nVq6qUkLnuqUyyEMG
FgXtoZvqRIHhG66YGW88tnYwxxxtp7IM+hI56o4aZVzH7Cy2dWohuITix6CGB02g9GUj2SIKFeUx
w1c2b+lGwpCZxpvPlfD6L4VvHwYW/gCVlP+Xz0oNiZ+NVjBQyYhTTHWdp92zlhC6NPexZUTt9s+v
pKb9ueHwJnnHJLT0WHM42p9Js6UpPDVpYh+1wdAdx86smIk5CAAlPu5YvLYKA0tpGgdHiTMGzpPH
IO6IYmiDvrjM/SYbAkBoeNoWTC3un0KA2Dt/7jGs6Jsxt+guW7JTjHfVbvwnEHDkWc2bQLuOtz46
qxN4V/bb6QSQCcJk4+ZtvevZAnDfjqDxDxrKrtH21R3pDcpCTSFn/rWX6JCGr/1Ap5mdnNrTeN2o
KCOzFF5QaowPu3eyqzEJKOquf0ROgrTeqOhB1I7ICnDvi1k3N4+pVFbU6xyt+QanSLx3bMI3ON7U
U+J1xdYjmu0Qmf7jc9yiJO0DZTGsPB1UYScdtixAW5efBUPe9cEymdYnvYzdRdMOxjaaPjV7phqf
l2xlyx/5tOQfKxRB87slnT5NNOPK9Mneh6ldv3DPxp9M2Vxrgdxbkoy3uTanX1vZuaroC6t1h4NI
0psbmOo+lwxQZtFna8COnBWrmtPQOE0x1eQo0sVrAPjC1joDL32dm8rGL4zN/J78dM5odmvsW6Yp
HogDCZU7V7eaH75HTvrWjIM8zPaY2Hj7t7elo/9PlYPkjbh2l7wfz6Fo/OMOqmeD3SUkES0/33Mt
liW2kcFwbHz4pjWBB7o+Rm8hDuAM/8IFxGiwlNObsk29l5iAGktGHJswxFQ3orIsMTSEHXFX8yIZ
qFO//FSQ89v7qrnBbn5HZ9J7F1Ye300zg7Qx1sAfGtlu/SJJ9rUV/1QBnO8S2Pabrik+ck6nq58n
H0ahhRdk5jtXCeO7VbWXkZT7dyczIVo1yUFPmgfEWY4F4haecT6iZcTd3IZ3vWiUZR/q4g3VJJgc
WB17q5pE7wwTCLhVsOJndeAcCys9ImrwbmYJZDVwm+pStN8TR7VeWGV1oHHUR+MEd60txIswS0AF
YS4PqU9WUEJp0EWZ9ekzsVyEgh2zgzW98Ms81mGIRC5thV6Fli5revnESNi8co0i+uBst4tEnLpB
uk9mGrxxKxbPVD23oGyojaMCNfK0kC9Irly7BNukFZdQZcj8kVmacizFSHARKySc6kT0YEoavoHh
GpaewxbF9qt6o5Whe8h1PVkAtAA1M6TYcRuOBLUvmqWZgVZPJgFQ74BDVVs2mvk00Qh44W7ofbW1
UMJyi1c4pVKdyPpeYD10w7cI2fCKb75NDolu179IW2fEoA2V867xk5GmgHyCe3O5Q4hcY90mYsmb
e7JBd29eqOFjg67hlZ7xlpuU+qLCm9PppCkUYkqimnaJuzIh9SiW2rpUMgNjjUPSF4zNhYYLpZzk
BSLKeuDTNspN86MceeMDO2SGOc3EVH4Lp4KjfzfK5qDE9QG5E3N84Vy0nKzr1FBrLPjTwnb6lBf5
mJIrSCHISz4/1Ul/5UglOnhOWT7nUf2Yd6sOPQ5Y9xylS+2Uy1hzhoXZD9qOI96fvGnyiXCZjrhc
96c3KUVnuej8kLned5Ytx07nGJ7VR0nKBVQ49Ni5loCtlfzUDq8CJSkT/elbsQWRgLkEmJ5iu7v8
9UAE6wMdab3yXRaGGUG+0K1obk5QL9lau9NKvPLZOs+KlDx2OZbMbiBxobZRkrJoyZOKV1528ZMz
eMc46cRbNCHtEPW4V0RrVwVK4iWeFlSuRmaB33b+Jqgja6XbpfmmCAhXuWNczQK+JjOQAPhu1W5N
U8RMxyzl3WOTu/gcQsZ69TpiKLvPanqQW+kSijiM/hRoMNcQe/HCvs7CJ0Job570j9jb8EKVXvgM
HTGegLY6GujoGXiL8ab1oHpN+/x7SKlWwbWe5Nm4IGk+nGLYaWWsnPomLDeRZmU3M68hQ+Y2E4Iu
6e81yLQr8kKWYGBFFAY3r+zKr7M7qszIukmGkdjfyULimr59sRzuRpLEtjtwK2C2jSheM1Uwdyeq
Ii5BLRelUrMtZocXhpH4LRlLkyHcRoy5TzFMsNnrEI3uD4X80WefETKrgJDk2WE/ulbzgRjwB9Ma
5wvyJoJKgLseGdRk3OFjZZv2GDKwuCVPsOyD4+BJgLjoreZ31qxGTonxYttOYiy9dnLXviKaqX5L
4kLFQ4fMzXuuCOSI7G3+KBmNveXkwNajatgwPZJHUnh7f2MlJfL1oGsvekEqhZvj+GFq9q0yYkBJ
pkkMW1AalAad8urzxa52vEM+ephItFI74cRTT1Bmn2NnClwAuGHs0yQ5DtOicEiR7UetLbc28Y1H
6WZfizhpDmWTEHZmAEzqdPlhVF69TiM/2HzOdFFGsOs7M43vTgNZ6x5+m6NChAWkoXoDraJ7KCbv
SfRrysKgBlmZVRL8YPBR7iSgO+YGKSICkK6QCOBp1qbFVhsf1capNEaYTtes4Y/3i7lSTbh0zA5g
u1Fl3zoTaLs6NvGZuqKZUHA+FMXs4Iy181BF9KsfXH/j9Y1YzwuO3I5BadhAMaRfGm/oXonyQ4d0
8sH2JKo1SVBjYqOUF61JsUhVmG8+WuY5xyQvOVyFhaOx113MBNCDKU520JrRNTjgxKIK15IbGz/N
JGEFlHNwBYXKLHrSbtp9GezmSQklN4E8/Au26wJ5IQPjnBppfFBQCeqGFd8znJlicOrj53S/HIaP
oO/E13na2/ErOjIJRMflyeCiBmMEAhXYQ63bP9y+fetjnSunCG4j+OZ71LhHjgS2VA2y+ANJsMEh
6GBazDMb9nFo3AmxnY2FaTHxwM66Sd5QlGQfI3UoDA+cEKb3/KnuUopT1vjXvB67czu68lLp3lNr
pKf5n4/U7KGUOrFNs9iT7c5lPnwSYwjOPSlw8xHThdqv3K9H/Mlo5ylt+bWLFBc14+RXX23MR+z9
guwtcJAxqVIiLV3LrgaALYbwhCC2SDaZAkCWozVHsu6b165j0Yx4jySvHMilATOoeOS2JGfLDZbZ
KEgC1ftN10cfVPnKptbHi8bMdeczNHOwQ+w1PSRPs3LWpmRfLdytmzORAVHdLz2V9bdV/2qSLF6N
SvW1S8k/9uBcE5DGFsEl8MhKxp8jBDs4qltUfVMevKpDUkmURV43a3SkBBklITbBHlKtRxBErTna
esh8sUi6KtoMBgNsHY0z604NUn+pEb6ucG8JSKpl1uotIgt2zrAVTRfvVLL8UOuRC+R2QbAtNYJK
NQiccV1dZETggmUq8FudJZSW17EtuwVrW2+h/KgSHcNI6wHPjCDPh8n3NCuA6WY/laahH/4e2MEt
J15Ka/qdh+xHERAlRuCI5Xc7U86q6H4KoL8xgbmaExw9Z4tYZN/g6/X87kg0wcN0B4scKvk+Jsj+
s5FCS5fpIyP9GAR6iilIEIhXsqnTslVWk93D+XZIPb5SIszl9QY4nwYnJQjfcx9TtmqFE0tzkTcI
LYve4XbQXXoNAalTofmqUhPWFKFDpooV1Q/XRNQsUVdO8/ci3ShANWyVYOXBiWh8CXw2axIU/SpY
Ob0fLl2T+PeWyEyCF9XnkGB1EJlrXWrx1jSKH32t71k74ZcZLQhh6XjXxvIsAIzQQX5V8pKlf7CN
bUjDErtayJtmTIC8W7K5hXh5lV597dvi2qNLQKuz91ooc5JMZHx/LFiaU5QMD0MCtFa1g504Xwej
nEgxwcn3CXIeOqLhKNzQ+ELTslGDmKSB6Q33ppggBWa5/FUy/WaqyvTbVCaeKdkEPa+YTybo2Cyr
EMtKWZq7tsvfen7MQfGIZSx/jOiUPGxaC6uj9xZt+FpqRbkxzWQ3NqDCjKEOlgN5s0OJRkhNG2Ay
jkCpNtxRiL/FhryUceA+rBAKb57CQpOwVT28couwzr6zcJ160rVJclic6rtaFnsQvIDPcBbaGA0r
g2x1x6aXcAHfi9RbicxMTuJmmOLZ8VEeNNxOxtB7mEVbLfa9xbLaNS8xA5hzJpN0YaRArLhSjgGL
tq3UzXDfDSJYpaP23cVOKs2OyBGd3BC8gcFEaea47bxfLTxkTxJKh6r43ub6DzzLb2lz8KwnHR/Y
AvYYUi20SrSyBLoohk3gNGAnGGoQGxBGCjDzBA61dNSsOxDy6apI1lpUiV0dyFOoKMO2UNRv7YwM
8Nifp+7AacbOS1zovrmUxCuW+HuTxx+6BuKu1Wrwl8MxUdDscSgwtiGgZVFSs/RN+yLqIMXtbb/H
ZOYJXz3iaShZ7xqHQl12GauS0b8YpC4CuBAZqz1xdcyG3//ABE9IxpW+fAo8/Ss+2IQoaevsaySb
wnF6jkB0O+S41SlqGFx40UZNnGVuEwjX+f3Rd/TqYHq9uvHCaFhr3cgwou1ekECrcKWin1GobLXK
XmjC3wdBv5eOnS9BEkggpeIVMhMKEgs5YZDYkt8DtjJ2EWI4db0acncFb6bW8SlkeDS9FyoYek54
yYZ1jmVTVCp9L9hJp4zfWpFtNFb/EJ+geaZFfEtSgi0bWzyMBK6N6J81ftyJfQMNNQL5zmG3gI/L
Dxxi5LeUXVXGvwj1/hL0INvNCj1ZArwHEsQqNQciydjdFjhyctP7JS3oREE1aniNGel6sXjmv+B9
plh0DDyPEfVdakWkLHL2jiHrUjY6J+B/5bIdNqVLgEdKxUIVARrDZ5Q7kr7mDymcWqyzbkFUtG/4
MTwsr98E6bPKrCXUq/Ag+X9VKGQc6I67jLPh1IZ8MMSYFwzov0gO19hQ0NAY5MWVoXgpxmJdZFM8
cz4oC8/60M1EX1vERSyyLFYO2kdZMZGWlhPvfc1ylg1t/MIg/2Rplio048p6KKpHOU4DtSv8dJUr
BxV7+7ZyomybY/ss/A7GXh4Z59GI3uwBfggVaL5r7ajZNqVGYrCahofqkVjpA1B6/mIrwyMOOVlK
u4gYvvMPSqvdcuPHl5h81F43nNOh+4lAr1whLoPGTuDRss2slTmFNAhoa+uOLKth8KoDKjbUJrId
SSm0G9IYra1Pq7KMY3y8bkiz4Ng6XKPUJWBQj+B2aBHMjNznnmOUS91LoFlJEs96fpjM5PDH2EvK
H8lWFSqBtRKHV9Msf4H5h8+I6pamBnAMvyoA7pIUA781D6w3sQQC6WfSTcJCB/gdb+/UtTPrVCVh
nW1arSk1HZIRzV2gYeKHO11gwwfOHSbpMQoo1ghG2WU2Sg3f6Jj2JeLMAh75jfpOaM0RmRtpOLb6
y7KCj9FTJhj5oyvVk6VkODigDcjwZUidpZv3T1mtP8w04vAzw60bxeky1LMnHN8p5knUPJ1p7OnO
hmXcpfp3HV+kq8fKC0BQe4X65aC7pETUmIyWtg3Oasytb9EgszXBKfFGT4J73ZvBG2ovZiGi5s4c
j1C+ym8Z38yGWKR3RqDrim9/NTKbxuKPFFwfCA8PT3gB30OJbyDpnxufyXgregHRHmB/1n+hbSwg
9oe88t7Dw3xxoapwVkOGFE9oKC9MTVnmBOXAHhN0wjBKx9x9ats2PlSaGTMSARVr8tNc9OkhYRG+
GlWuCk5H7+wJNzy0ZXiaPxsHG4RL1BH9Ejs7cip2Ae33KqOwXNo5ayq/axH88Jp6DgcQ/c4aYli+
V6IoPWIIGDKWxK5Tn3MYyeuOox7hu0qgFMLRXmjv7cR/aDBEaMCpF2SGERMW2t+klb5Lr2OdI0CK
hQ6xX0u9LD7GGKgtqzgiEbxJFq7Ib6One8D81d0AqazLyEHpTQj6Xo6E0aIX0jKL+Am1rs9VWD9m
fxpW32hLaDjIyklSMo5ijTx6GfrCeqH1084msRYMZGL7pZFDea6IbSZglq9WVs08IGgI6CDr6SWB
q0G3ZxiHwCVlkLAd67ut+4fAb0mlYDGya52AdRNchi9VxRaut63v1TARf9BPnbxRDe89dc+imr6Q
W8GvPM3gYiepy9w4T9bz82NzYx7Yg0vCym+jiFqUYf/TRTF27HxFMiOzSScjsHuZ2uxhDPAZ3BB9
rwdRXbgolCjymLW/5M1Y3+yyfs0Co32Tkcj3iUeUXEj+4JvpVmLVcHfZF9NXs7p8rjrFuclSmo+6
tpbzHxrRT550h3vW/IdQOzYbCUEAmGsVIqHtwns7ZtUlVpUVjurw7rs8NT8/xt8VHcLsX89ERnl1
ZZOcPN1PmAy4oOJqkSGYDjVSfIxgvM8Ptkx/tUbYH2x6p8+ndL28OlgQT5//w/R8xNbGHVPn8tdT
RJX3kSyOCnwIquDmKzJUImQijiF9TOXexg7Ctz9gWRvCjO5eY8ui5u86QryVndbRuXXdHGX4pHHj
8HrPneCUYg18VSXyGcT6RJ13/gghmNXm9D8oPeg2CVpUNxLlnJWquvN1JKFtq9a3sCUoQdED51tB
lDUOpGY7gDOlC0CH1nSjdR7rUX2TjPGoAt9AH7Us102QuF6qvv0fW2fW3Ka2beFfRBV98yoJ1MuS
m8TxC2Un2fTtolnw6+8H2efm1K37whZIlrMtAWvOOcY3HCH7PU0e0ntsVe4s0u4OOIOQ4c9dHVDF
dNSPQMytsiCAqc26V7IwjXuk5ntg2eOVbzj2QWM6x56nfnA1NOj3tfYJUor2qnv6dT0OtIqLQSqJ
fRy14tXrlCfeWlCkZ2jEQ1FsZZ2QJJC2r6KKEprQHnl48CZRzU+c5BFhsRPYarN2O5zHVebDYTJu
uTsO2F2GiIViux0XWIWh0LdJuUbSxii6KxAGJcAe6d1cK4+CtE/Hu1MlCJ9aF6glDdeLWeIZSou5
+SVSezPrhvKPDo2wUfXp0qmTtQ1HOi1dHrb0bsaRfm3nvVit3e+0Bix4bZra3vGwZyVEPiPX7Gs0
Ce54HCvLueSxlEGlucnDUqS+6e0Wgmfs9bfI6JuNZTrlu8wd16+Giaznrq7ee615sXTx0fb9oXZ6
7XVWNbCDzZSdTLH8TbsS+0/rFMH6bFK4gcmMlPZEpj3IXut37hB7L9ziSRN0k/qbpXYmTihk5GLC
nxeioNvbPV3zvqmDaazC71R3jdN9taJxlkuocU5YS96NDGXl+gTQEDAzmvVGvUa+aDTfdc8w94M2
uG9D1t55XvvKlJHgjiZpHy1N6hMNHemXrdV9lBpDruUVNMOcLdmTxnVUbBNF7zwH2bcw6orHNNkC
wSr8R5NGF3oxSj+YTJkeRY8Kw9NdYYx6LWYob0JT7iRVhOgyqm+mtI2nLpjSoo2pKdP6MJvtqz4W
3nTrrSgP6lkCuXVdZV9YXKoW95hRkDUOnxc247IbqjF6+XExkylTku7LbH5fnyghdEyTgdsH5+VF
WTZmZynnddPxpROb0nWXtSXBVcrUkejOtXtcGCWlU/67WWklSoI0ajNoWXYykEGvL1lZJn9ftx7r
u+KsDGXxrcV8imx6jjdO+CnyHOy5InxPn0y63YlKVE/FbMhTIZBOs/6rM8rnoVSbL3eufimuRV6L
kxLoCPO4NWuFlQRtDr61w2XcU/B1l/VxUtkD97HlcE3Uer9JiYpCr0QU83qQhGX6yoxJh9QhinFU
bbRLNTKm9WGbxcYlNj+sBhla3I/MLZzm7uRjc3e7hdeht/80y6HZs/A71ZnxPLl6fF5fsb4WBWO2
L6kttknkKrVfEacFVSq+YYQCEZ20JIBrCpZfzdRPNXfUm6xEuau1Nv4Y+KR1Fiu/jcr+Ttd0/EZb
hdlHgQwhV1FZmYOuUER5ybvizU/rS20FUFedd+8zmTw7O7HaKxNhZ2cYkmrSoltYwAV6L3nrjBvS
T4l5EPO75z1Tb+A36mAfCZlGrzWgYso7XoKc+pI7CXMZYFk+c0HmssWgPk11K7bLGyEDC78hWzoT
LWS+kSGGOjkZyqBLnfKzvuBo7z5zK06CcCjboxjp5gLvvtrLcVmWxtaYXbzLitHeLaEy+EZJytiE
vwoOIWDZZif9DKaOP4mKP/Cy6WkEZ4xvn4xaNZ6TBux29BkCU8dey5emFEr1Sm+6egVarQMZell3
pADYh0Xzw6215kjGaAxjJU2gGFYVHoLl4bqxU5EQoEC6s7SZzUQaSNVl07lAS//u4uLbm6WXnXKy
zke8TRP3NYM5RurAeh/NcnijiPC2REe5gUI6yjb3KoM1huJsI5bQP6gFyKebXONJWWqdlIBmpgpy
Q9sOqyfNk5OqkR0cjV1+JwiGQpUTpGOcipA0F8dICO2+bsY0RGGsSbRDpIchVc4Tgpka+mYDkl/T
8j7nwlIB0LFhckrHZ9kYlpyLzXoQE5gMrC56+fuS9dH6uvUntL8vXvf/z9Pr7rrBJJD5tY4PgRju
6k75jH2zSwKiC6t7OMrUo44lH72JYENhB6vu6zONx+RCs/rLurceX3++R3m/sfUkBt3A26W4CO92
T9MqT9q39dDfH8hThI9Nhzp+PaaQVofxABky0YlRobb3uaLxXMQEfSEdPbYenSAlGt5ImdC2gxx+
9ZnTvJu9SVY2KjDD897qDjFxzcqH8LTphp7L2PXAFzHYGr/aQQCqcqdPgYvwYM1Ws00a82ucCThE
MK6f8ywPX+QoDLTki5kc8S2ZIgO3dAGJilLG65L2pWn05oXqo6ddJhl5LLvJHD57QPyCuoUlTabe
8GKLATgwQ1BgntouM5W93vbKBX/urzHSz3pYpT89hqAwbhWK2lmrDoLcVSBWSXuAQJA+Q0hjmEL9
/AZE8kcCaNmRbfhuohfed2HY75NqLn6Ah9t4ZIx8dlan+uiJow14NOq2Qo/fwmq8qUylPx1dIOUm
3fjqYC64K+Xc8M+cP1E2ai+Z0J+7lrS0sMO+3mUfWtrYH0mokSRnk5dbV+TfKBMhGpaMi0A1mslv
UtyWc2OFp1Ys/8ujqgI/5+Y5qHn3rObzr6I26/O6l5HG9WTRdl+VYOuhaBAzvsbmqRnoGNAtqx7j
ZJcP7IUaOPnWIFNOIywGrDqMxThIjAwgdhUvw8DlIX02/KFm457x+fwiUTL6Sdzce8uM+zWnZjpM
kGv3Wprkb14xv60vAOuNi2ysqpeJ8+To5Ua0n2p8lW7hXaXUo59pawtykHL3EenotYd2glYRw4Mk
jOiwvoedNXy9Id4L2gVtbtnw6XTIYwbyB2UMq0c81DlA4zR7w/TjJ2ndn9dNrBtToHX5j1LKJZdl
KWZaenzYDXKl3sSW5vlOs7BFdXwc0JvfuK9lL14uPqPcq7daOeGT0kmp78fl/IT03E1gKOPlsp9x
WxKyUd6meOTbQA76r770kDvPeINdpAUxWATEhcXbWOEh8GiRZYan0Y+ibjS8nyQIc5sC+k0+uX1O
UOmzZChQIc/dj9iGbJKjEQoSzxA/Mk05zQicXjsXcnVlz3x3l+NUpC8eaoRphuxeoH/8syFLwCYU
evICQF94rzoFfnzSTU/rponow4g0UXzusUcB/OU5tUbvuSGbiXUA5tb8Y2gs7zE6hn5SC+efTO+8
x7phQD4G8FPS3d9j2KlOkOheQVsxAapsxvy27I8hDAVslxR4OkoFJyudwGPSr+gSdX/n8Y2qFcJM
6n2rmpLMZLPZUpVOB6vt31uhxrcYKj4BBTnrAKPIrkNH1T/EP7llCNqpk7itj7TlERgHcs9cqe0i
qTxHTidvXpfKG4m58rbuJgOpYGSRfc/h7m5ipRifLGYCT6LABm5X2GmnYcj5PNhdj8lW+UfzbFTH
tLSsEv2TS/v54UhhXauuOQmrCR+F0dpHJqvmlq8hZhjF7a8VzsBDZrbeAq6rj9GMaXeKM+3k4QWA
7D+mF7XvmWHNlkarOsZ9VFOnKnpqsNKb00ddVkSQmN1P8nWKWzvJ33maJm80x6iByg6H6tx8aVg/
tlBn67bXbnVovbDSdnl3Mu7o9VsmIrgI93aMTWQnPYZCamiau1z2iLpy5QCBrrz29fjfG6IDPwbE
742mtfleMRvH13uX0OSJmNhNblgQptaH0xy6F6y/da/yBBaMFxwe1pl//FkUCp/WYMlnNRuLc6+6
/yhzBX0cESaCm4HASxLkCWOZ8Ox2NPg6EKK+ThMIqyQbxahxOvQsFEyG7bDL/3OM8F/i1Nen1xd2
ERnydP95eWjkCEdpPTwQ4cgD8Rv6VccXxxzSkHzvpX5dj5F8r/37aDk25sKDlmwS1TkpJteX5eDf
11TUcmqrqae/b/DnXZaXiVLIk1YwjPn7o+uz6yabwD94g0Eu7P/+8r/PrscY3I6bUIK8X3/j//c6
Hc5EG8I9+/Nrl3+8CpgMWBiwqmNJWsf6BJqsET0zJZ7VCC8wRWNeu265eiTxk4Xy+1QwLpmLmzIa
ZydEbBVR+h40eP9+KfsR05nZHVudZj5jLJK6Zzs7yUioj1xUoCuBS83zYn+ouNaERBVcnaz9RlHl
xBX9zdUC2TwK1fvqPeX7YCZIGdLcIqC6TsNg9XU7iXszNZI651ALycfGpsQYp1jw/yORrjC5/CL8
PQDNho8fxo91Y0K27Zq+udiNxXAnJmcoGp4ZwJUXXNvfWlftnz0Hu5jhdVctHX9aMv1QQHgcasvW
7gu2oDYBE2mFYZ+d3hz3Elx3YKQXrnXJe9/X7kkvzHTnThkJ7IRwL2rEHa4ypBTSOglRtT5XO2Or
6SJ/IhFr09axRW0yOPy+4dG2TbOt2p4wIdkT9Vz2ryHUh77XzG/5TAAbkibtu5O+pTisVP6/vSrr
TrWRkXKtNXtdTBVTVlqkpjrtujmqwD64W2ge4Q4lMVHQgvMXWgpNkWZbGNPwjPVB+k1OnyTTXeXV
EZEHndcUOyIWojcU7uYJXY1NrcyzdVuBD2zK92TZa7M2fOQekTXLXp+4yPOktfQRZJVvhDH/1g2j
9v/s6uvBjCvvad381z6mTy72yzND0jenv7u2kzrYq5dnQlMWO6Pvve3gdfFzNVvxcw0ch2aLuBfL
Xg4i+kJ5++e59VVxu5tdQAAherc/myjUezIw8MX+PbY+whkwXsp2/K/jXj85N2fdKCEK/EonZ+R/
3ymRUcHKzEIsj9OaKWzUPKIB5Ukylho+apXYzu9GLkJ//eYNDeHV+K2fSFN4QqMUfsbi+2yYw087
o30+G461syTDbQgdlU8PhBEmnFRgtvVzQlf0OMn0t+H0JOLk9iMcLeuRyghsop0HIYusTSSm6cFo
b6Jv2cd7nAPZphinvXDrEiIn5ySM04WWgX2imBL3Wtd4E3usDk1VPs1JWF2cpEU5n0qBIA/jjVNV
Xb5bD6qT+u/Tdp4mrCDj2ALyF/rrs38369uAIU2zMnlVgW2k9YwTjzveHspZsneJf/yB4IB61KGX
YQOjBTTtovPgeJoy9FVCaKGGmaBAhLt3Sc1bAur3rcCYuO8V/JZjBelQJzk1apj+6uM0bNQ6H6FK
MJjwymY+OQz5MPfee53QjUmjk0244/Rd0ozbzN1oMIQqJ9wB+4WK8013KgcwgBPD/uFVloUYASm8
9ItlN4mIOSNzZAQjE35pmS4CL1TEN0XSfOzcgCJPXsWXNFT5DuExOlsj8NPC0ez3jgzFLeIqQJWQ
Fd8Wh0SJQOVAx4TIrlx6h9BL5abqXIPgJNsVh7FyUJhkA+z4FBl12WkMIJZNQbCryAzgLK3y7yF3
1LRLS2q3VdTqZpyJC2jm8aVD9XHsASwh/fK8ktk/juNtTm2NQIPX/N3kTUYacMo3p7YajaA1VS1Q
dCxbVRZkea+H14Jz3RA7F/twUhikGzCBLLAIeyMjAQq3Hq6cpMihr6ftdyZc6+EwYgXZ5cV1NbYl
tmLDf1nEqovPDYlm9rS62yympYwhxP3/HC8L08Y6/F8vz1Cc0C5tT2Waz2d0ufN5feRNMdCLPkfr
NBXnsP7P8TE15BmWfp0oX7QjkdYb0W+znL/iiC9XU2Tf7CGrd3FNkHCapiE3jvSgu336XeTje0rw
PRElc3flOthhNeYPvz5S7UrSVyaTKB/66lzILln4mgzmDOXU6Qm4z97k2h83JE6NXPhN1kf0+KZh
2yQuk9jI41hcxeiW+eTSWM3PWgHw6M/DOSU7lUqZy8WBGCbCehBeH5QZCGeqcSUf6uEMqK/fcak/
CqWWBNbZ+ZMOUo5VvPsAC/EZJuDic09gwtImaCIm033a4qeCeGcWdNoRQJG8DGotL+ujdSOX3T/H
qrHYeiE2QwwiNIXgD3oXavt/N7iRvEtuoD/z0jxohgbMOc66CZisHTr3OG3cO57H8FgRIZwue+vx
sgDmrCnhOUy5tU6J84D7d1Wd2fP7PgM22VThgZWvQ6+cyYCateMpA2vDfWJjQCa7l3X/T9xo1lma
/JGNdvZAREyvzVS4ZwwwP1gKmpphUOt/YiPIjqmlv4+JzC+WReIVzDa+Tt5wLFDXN6qiHts82WcV
kmNa6KcKJ86pNsPv6lL0jK6h+YlwmT2TRralOmMA73XaRmLM0JCybySDwNJkWNm2JTqPREc0EoX5
MYYepUUvcavKY6HQ6Uv16eDomwq+1i6NtWRr9frXOKQvY+oCwQaihxHsaIiq3pq1euF7Ab5PvxUu
97bihlVrkfTwVcTnhiTHcbWAQHU/0bBnzwYEJE3Rdqkib0pBnGAbekRZ27qGZO+rYh2I5+3RlZAz
yLAg62oMxg5bKfeHnZ6xQChdDGut2MnqdawVeZ1tUbHSiX5nbdUd4fmIjSV6sekizLq6zDc9TI5N
6paf4FJ2Eyr8ifOJ3PSCEG37VY2k4/fRuO89nbJgcaYXo3eMR+7aCvZjgs039pTRex4ZorjS/ZZb
hK6pRXEHxNpt1ETYWyNJk51gdbTJETf44QKIScEReW7KLTH0zlMz0eLTsGrRo3hqKnXeeUl5Falh
bfTqG47tMdBhBRQlzde0AIth19p7l9WM3lsSTRI72jZa/lyhU96x4f/RAqskB2UfTZHt47mxvpXZ
m6suPXBU3NciqvuHjPqrB24kMyCMu5hSbpX27oqu/F4zdWSlVmSM9tntJuO5Qxt/jX8RKasf0SZt
+tg8Ymx4kR7goXH0k8brv6eiYwmW6duiQBRZOKpkXkyonFdGxxoAjwE3355pGMhSZ6nckiYfxQ5O
RcHSlQiRHlakT6AuVGKYUwwWULjmtGamEoeu54BkLXoCP/DAbPPRJHKgROrqaO4zoVgXNaX7P7TF
rmso612Ag30n3oyoarYNybE7TMjEY8QWWlZGEWdYxtsJb3aRiPzUxOYvJ8pguOXQDLEGKdR03V7E
5IP2v2mBH2W1mSKpXssq/EdlSLOpGP8DN5K+0OjqQFInAZBBcTLBtWnzTNsilpYq0QuZuWHYZNfk
azFb5OZUIcNXzem1k0YL1LImBlBsbRazG/40IE/I6WERPH5rY0/BBJQepthQbqlB583aZPYWl8eE
uxZDbO9yQ04UgQp1UFLkxdGjdT0lMJAPbtY7Um8MB6PrGIe5rvCRNVTP/DsS76WaPHtbNwOhcwn1
kOOiCUvFQY/m9mmyIb7DSJCMGY7a4OH7MuMX2mTMfs2gipHCYDA6TwpTSGK9801qdh896ztDpjd7
tslv97hSIdq7lOUCbRvRpdQoAkOLWBkoXAQGKSEJsvUr5e8ttMg9nca+v/RqM51CYktEVVKBp/hc
sa5scNV4R6zLn1JZrFJyCiwTkWOaUOkDq4APEvZlkKvOsLdM7atkuHL1Rv6HZkONgwxv1ysr20RF
xuWBdCBlM26EcnZm7YaBVT4ljAHDfOP1dFM7ousfedqWT0wBt7q0/JJBxFNe4c3RWgi7IVO2su5I
aJC9tXM7Vnhtp88QgtJPxoXd1WqkCExlcYPF01tn09UxCrh68sXga7EINqdLQkzuRaZx29M2/c/+
+miYM2UHyU7588SooF/ujLTZsqrQdnCpoGjMBHkbyV60cEbRfoB8FaDJEN7eQi4VF9druCjN2knp
bSxSnrnXaOEcC8QC6G43hcwGGsaMQ/VIe53QKde9m2y4xuO8M2k+wDEucucYZirjee71/sTNCDJm
8+UUDFalkQdV4i0DGhuxEsYF4QTuMHon066D1VFQtu7PRpBxYYNH24R1htEd4mFehwrXgDAE7D0h
whiX/ljWMLVqk3QbdpXflml5Ld22vXt6TgJv2Jo7JWod2CckziNyQk4hxG3W5qc2aa1NhHOX0G7F
vOgu/Aslos3bxkeRcA1UbS/5weV9D14UG4/GqQ6XcFA5P5hTIUzvmZSh496bcXeAvF5f88F5SkiE
x6iFLEsUnMnN4voIHa19ClNxnXjVIVu0HeSJGrgqhl3NdX+mD440XeT7GW8WpEGPS2TExRdlZG6C
ksFhiqnWehdoB9HW9BX+VGQ+PROEP70aOQ+D3zbUCI3aNRdwfc1FV8OfmKbQSRgRtVpsvsawlfaM
klCAcjdlrmdzMeEakiHfVlgHzYiAuuKkSI3wEa6fA3r0Qil/guVSgazalT9F6EDpkyP0xfCLZ/9U
eR81o0bCgtF+qTmO3IZy6dQr9a8wLBxqEq9juuWRUm6Vv3ttvE409h906xFxIm7a9OAjdkUo84+u
s54hDqdEpbh8NEZrPHNRa7dlqOWHGBb5w6Buizz7nlj1w4xbDWOgrkBLR8aDsZF+u5pYJ2I6b+ue
3Y7NUydh+kP6JV06IltkUAS68NhBvdTM0dZxzA8C6imH8njf6ERxV7lxXTdtOxhXpSWGr9e8wsc6
9O8TNqM2ZgLLCyezDkKHVe764r8/uz4yGhqpqTHf/98fjSFMIVwvq13fWwZ2TCTjf950fS9n0G+N
3Q3H9Yf/61dytuugreydaKLfSVmOPgsGP+r7+RNkFbGuCDTeyX+l54ZHmm7F4G6lPprPGBwTX4vN
4q4Pehf0s0p/JZqVPYjzRZYl3pDEy7MKbDjnKD6f72PiuAvChp7OpG7CklkfPokbeiAWH1rcPsWc
Bh2ZTqfGLDw+/bz4UZQmwm80iGe9SWlg4ZMXeaBZ8fwyqTndmW60Tk2tnnHBeU/1qOqvDGkJzC5a
5bTu1rbnkdIax/t1t7GV4oDYAPRwn8iDugg+I8yjF7stfjOfH1/pwuvPVrGv4ucpc/PXcdnUdvaP
K5Thsh4Shtr5mabmgWNFjwakQWGLghbf8I8Rp8feschIaaKc6LpfUBQZqQE62AEQ03zWh+pO6bs7
QeXOieCkrVG12kNJlXNO+oMPxTHf2I0o7umVwLlyRyK53EMRch9xBNq9KRVuuSUWqRjWCqndXxBq
vE2W1sO+GlicDWRaAryMGv1j1NqKOp3TZuzMW153Qe6QggdHTWwiYq0JbNCK/ugK+9PFLrixneib
E7KmBMOGnJG0aBOtZFMDzioc60flkTrSugdDj/unPOrGNytCsOwwxETfH+9zZz4QUUl6UTXqu6bG
PNCOLP1DFr3fwUbdTVDJJF4gQ6+upVk8Myl6Kvp2L+eGunk4pH2zS3EoVRnUZS3+bovwQ9NYAWmV
cqwqOARivGWKT8wcGuYpE5sWb0hhVAGu3nsK0o4h8IPEv7fGq+5t9DzTPBVwMLczZNXeSSqiTMWT
G+UPXT/1nM5icv6BDnjk4/vqWSAXrdFuKo9riYBH6IhDSQcoHw3MDXdsu4FaK6e8xQE9P2vlvGMa
dXRCAMUyUAuJ+2xiOJ6FKKWIaUU5wnqAVn3HhzjrF+UZxSuKPbwnWQEwSYz5xSCqlZjjpIjrTeXW
h1S3Pxug7NGgvlQQ5zeMlRDjDva+ScvAcLWbFMO9oSPp5fNH1IWX+Wcx1lQL1g/LeIY1fLATHZF7
ZXPKaRRW2taU6IicLlBGm8Sowfupzlfk6scm19+QGn/vE+iGmFuCqkA81+c/Isu8a4M8Md7+ZnLB
XIoTRD6XJFnmdk1QdqXfYKt1FXGHT2jD9ay9Z5DcQM8vteI8yK+7O7pypJeysVpMmMJ6UuEHDeBh
6SNLpnB294TPw5X1oyTlxxvlCyT5O2sivHkhS/kmyCflPnLpN9U9fWm8kc6McyE/jUn9NrLmwu7p
w6A3f5Pld+IkP8EZ8AlGelJTplRxtVFxPjGoTor3ioUz4qqXAWL9BrcI1x2NW82oLiwQJCKK9dGY
jBbMAb4XNZUkpWpexpWL9BkoHkxC9ZtTMjLulmbg8veiCyQ2OafVplLNXxieYcd8lgUMp6ZE9GZz
9WGw7CslBYLsUOSzzB07/PR5Ij4n1TsWWuJbrADHBKjEIlLdShu1FiublGtiZotTjdW2oG6Pcm3P
pRQCP6BmffItZzqSj0jSRIb7JApP7sco7SNDAMWen2ev+BKm/AYc4IgKbpuFRSAn84ph0a8ZgUc9
oy+wdnyYO8/q98h3g2SymUyYzH2Ikx+nA3n02KXUa5XKh+rQXScOO6kNbNz9KzcRyarn6o4fTGjn
rVCpWhNdqxDUHNwh/cIC6ENPvDmCZ53aQrBC4xXLE5fzeVfFtt/2+ROn+c+i58KVM04jcprbyTVX
k4fD18WxvR1goKc28t4HSUJQQvlaVvdDr24soz1KY7j0jXnUNOVQ6enFcWGBE80zdhX56GiBpu6z
tAvjrOm/auXDQil4qDWujS1Ba7oOfFv72enaV+Nm1E54K+c8QCH6bFkQUp0J0+UwnD07/8G0ApGl
ESHcj6/SVl9ZZwe2puwbAYt41FD8J4r8Mfd4u3S0RjSN31EVwZsYyi/k6Mfa5qRtWrSXDrNxA0F0
GEyL0BAT6Maxvjk6So0I7vaYzK+9W32hDNPwqMysCMC1/IDsB64wOldedbZ+YiMiD2K8adyYcH4V
eYyTgvNSKh3Ko0tVSkYKys7syKzQs/F9amY0odXeKL0bPpq7BaOab+siOUn3ukzOyFkCFyBsFAXF
ON/s0CTMnlQqBFinsrMuaoMbwSFjnO7DmADQGOQrYD0qT6aVo/sznuMFen+bPTqv8p+SldIcOtuu
/Y6soj+XUfRbD8Mgkxlwcy3ae428WYQEAWIqpY02gu9bR2tjaAjOQUpjUr66ioaRv/DnWw293bdR
SSAPhq3GqULADq5A8KcUgmdtGD8pWRCaaJ3fzWG16+L0blbKaTT6o4Qhvdxt1Cx815Ru5xZYYxz1
22TiOHLo3Nm5UW24t+xhXt0inVT7SmnfBxLdJ+cVudZDlZoXNMZTNlhfBjg8awCWAAxnU8cZvo/2
R5WHj9RmCYGIwzcE2UUeov9ZR8dkFuIjIa+0RhGHrz/3dTzSCnc7yC0bGgfHEsLYbHya8JvtscVO
KZxnQgu2mkR5p3bJu55LWMTc3rdlR+PKtO7SHH8gBqBbSOss1sXzZGrvVnmhCCb93eVeY4TFwSA0
ZDPQFEkYdhPodzNt644wwq/K8YxwDft6ByuJTq9e0RgEffWV7mEr7FtWtqyr6g/Fzd4fBCGVW0vR
KLuQHzqDau6EyY3LdfPPDH8nvbIb9tRvbVn+M4fJ3U1g01BksBIw7DezxeZc9oT+CbPdOPAcyuSW
qEwNB+rEtvL8lsCKAxETZHOkxCyQv0iZEu4INrzppGzJ0MroNWa/y1i8qU4AnSOmU8OCCifNTU2M
BCcFCfe2+qnWEZAb3UdtuE2wy1gsxiOmFWG2sRXi11l/dj+slPwTFIrGSCMlQxoNYWEaGl+DvDmM
wxZDghGpfpjVoPlUX8h4LxIR9CnDVoxRmROR7JEFSIfNPMh425Q3muH3GC1JwiL3e52w1DY9Zla4
K0xa4mTBx6j5NYbhsG8FY/fMcph4QPsRBSrwDilLuadbTU76rje5wYp6h/oPjqe2w8K7N0wBY7A7
9I7hi6HgkyJ/WN+jdQ20KtzHzldJ7ZSggbaRRUvIWHqpXjqDeJ3kjd99yaBJMfAJVGXyJxk9uDKe
JtgsU5Uv+OB9qBn7jqaLQ0NLjFMgXcS2iRPUaRVE1L51tzd1bmfC3RnV5GeVPOq5c8hx7g60MYpU
e/T8ds0wgxh9AE42MN2411vlICzkO+K1pJc7cfsI0abTFD5G2cCYn+ZORwAyd/DKcPwxo+CVyYFZ
gq9WJoLRxI/q28AUJBzTY6eSaDRrx3BpNOAdiHBvUOYFZIcioxjRW6howPkAGTdGvANMfq1IjqU9
BomeHGvXOo92jURs2GtOtzPTKVASe1vCEonLbCv5gk80olq6Bk7z5HEeyGYO6BT62JuCCe2FRa08
0QIWwqEpTLRSbfuylQfwGUGrI6gAd1Xp5kEJXWhO29qal2Bo37RtIAgvhpPekkL4M6CUSrdRGTsH
pZ99J9X5L8ZkaLIlEina0xiaZ99UKcDybB9FCWv1hak7ovdQX1xIQsvzlaPsnpWk2qnlFmvOMVcw
POfTrlbyaxY6Rwq4fWU7eKvn16jfLVZuzTirnXFYTLiLamrYLf8eJ04PDBVBnE67uDf3WV0dTaAm
WYcwf7YOkWfuKNBPg5PDqk8g4G1LA/Zc2gTVUFExiHO0hEcMJui25BDhXIlK42dFbaXx5Y3Vad9b
1t7O5Y414zT7MAQCR7h+pqi7JIpvgl4tdIejkqoH8kZ2jXIsCMlQrZ9ZNu2yugksxTqRTkDXzz1y
/u5G9SCU9pQQxJnx13Elyzp3kxm/5KJpyfugZNVZjfYuw6irW9V3UYkL7uao+ZB2T4/MhpOm+USx
wpXXcEwp5FhbfKZeu18MG/TIZ0vwoff4vNUK8cO6wUV5UKqcQdeAbnbJ0Ey7Ij6uXFBYZdGeGdfH
kt23aZVa9SHFOITcLNG/zFCvHZK8lTVfgIE/MGy/ttb0PIrhB0MjHDYLiW1NgVk3rWb9yXHtlDm+
5DhFRJHV7+N4aHu6/Dlq/95mLtIxqTnPFjqPvs4dX4Rado5xVOEPKGmtao1CrQu/Ciwga7Ow1U6t
AXNNlme9+ES3929u7DCF2cnK5y/MhdMHzXrlyY29aqepQBCUaPGb0AM4FrFCodONXxVQjDSS8M28
W7xw/FaY34rgw2uC9XVBDHtV2HC999SLCmDgAlP4ezPWxptFWxuhsrvT9CgNsGKpl5Uvt/K6110T
KeP/cHVey20r2xb9IlQhNcIrcxSpYMn2C8qWtZFzxtff0c2zr+ucFxZJ2Qok2L16rTnHlIUiPGYN
2pwEVWXG/EaEU8PYSia3ON2VUWh7HtWrUFRNCkFyXnYUjH9yBhyXcHJSriE/RvfEsoahIb/YcaSf
DHvx2S56OjJ5tKfYnHbE9s0bhaWxcMMfWKC24MGne1GQlQbSgQK8jIs1q4+1IpDN26t8eRdOCa19
mZ2JYIkth5w3+cdqXm7wB7Xr1s02D6pPG+kpWtUg3XMEv1Ua5xvcCP0eM6LNUsEQP6Bl//hemZnA
kvfrNUd8jAfdRJKEvMFxjA57YBjPUp0BsrG7dUW3mgjqf2+KkazPwM2m9CMbOcSTLKDM2elrmMOQ
mfuDys+xrSGTm13LsNoHBKYFvbfOtIhiJcjam6KOFTq7/uMXmgdK8ag7Bcb8FeWVeEowXg4qh4Se
TXTsbEBhEr+fymBddU/ddDW5NEy5JngQrkHjYSDcVs+ao+k3/e3xwkyN9yXcbx5xZ0RAagmVDDf2
M6f64Wpm4QEaSXBWN9NcB+fCjX9N8SJ2nSHpR7H8qvmk08x7EjKFQt10NssEs5eTelT3BFNUhfNk
4zk9KF6MJulEFbpOWHHhry4za2vz/CBfRLPxo/ZdMhVkYpWx6BrDsNTm7MRPatQP/fsrPR57vS5R
3VO4U19RvxNhe8/TiEBqAvuOOnym6gir1iPwrpsJTo6/BoD+h3m05KRURy1vtQKFpK9rW0di1xU+
rK4zQnaj4ageOaH9GdX1iKOvmzAMWvWmkUyswba/Nbw4B6Db/mVw6j+5ORd79UjdCKOrm426i6Wc
TICS1BZvxhqQVNbHbA8ECE/m3hPh8Gybz2MzmU++YNQKjGi4oNLnQGFWNU7LcBWEtPHV8/zuRz3A
KjjRtjbmZL5FQ4ME9b/IPFybnGJNhIi4G7DxOmazmwPfsfG72yiI5M1oh8woukSg9EIGg2s46DZR
bVqrhIyts7qpR6wKJurSTZ5kENsMS6Y31fTC80Xm4wF4gXkFiz/kH76UafiWFtGb1kVw+UzzMNAL
3yO/xX9ZSaaPXHyaFPGVO9CHAxXMB1Wb7IP83ih0hmPgDwx+/OlAiyH+1uSswTbap0dUIyj4BusO
7aGeF+fOVDTZ2ZC/Vo384+MALb1HmLx8pxd4408gcMsnDNv7qjTyl2JBNFANoYa7oWw3VmDACuuz
dS/bwOaU2FemN9bV1qc/0oFP32x8izqMqA6l+qEf4Qg0pktjuVJX5TfCI80dAyJa+PDs5tYa95XW
B93RYqeQPirvVEbvQWR7CN+TF8McTr2xzKfYyrns6yJHP09OeTCkt5gD+1FIw68lb8Y65Jid1Oay
ElGZbzKD/rAtKxtfL2AVlLi+p4UfYqXwxBVrvqNnexlzm2k/YqLWis6mjC0jegdZTjTtDb/n8Ebi
HpI69/wgZDlmRhx403PmaAr6avoYvLU9OAMmHxNi4hj2m8yR7efBOXRx/uEjUNYlD88yGcPCOs/e
rch7osPUOEt8xSZdXwsu8muL7eqcdkhT2lIvr/RcgPHTUF3lfnWpI3B5ROHpe6mju1Q92XKdSWsF
yakb8VG1raajR2RO0Ra/gY+9gmRCDjV0JJ0afi5n/Pqz3fQW+gdXMYC8FMG/19j/1DP4lLklEyXp
QtBTzULiXD/xp+e8bHu9sItz1Vb+t96TqErLf3M5IoWWPuxN19IPHQLIzegDiyJQLN00Q2ahNXW8
vW4Y3bqY8Koq4DLejTsvV0LvDWWwlt5jCIcyVtC32+dQF/0JyRa5s6mNXk4+LNiiryYtMpcKSK/u
8zi5R/kbJ9U2mpsIMRr8A7O26UtaySvbDWq7ttNKZk6tu/c2pVm6R1LDvWsst31Lhnbk1GYooj28
7lkXnlKoPCpwuimYq3M8kp0trpLM++W55dfc+u1evR99lpWHAV4Wrc0kOoJY7A9Jy1tgIm9pA5TJ
6l2MjIYhjGxOzclvY+yo4+W3CxNgiFYVDVeuRrDbdlmdTB23B4KH7PJ4syCpFqc6CMlSDcbdNKan
MPWCo2iNHpZspQ/bGSjEypnk7HqpkTtj8j2re63fMRZk4Giaw7jSW42U+CbN61PZWSdVrqibSo7p
SDb/sHt5ZfuxvzeH7rVEYoZzv6ABWnvOc5wH1krkfXcgjAGGGpDtOi3mo6szRVTlip35uDEZaWQU
g2uF7TQGw2akOu/dzE3QlhFcY9ROimESSGXlOl8JLkUsbeC0BBNEWSOMTuCd7DEEEza/BJXxMU9N
ctMrfdd6M8kmoeULerizyxFpOCjglVe6xk+dPugTmNz6J/GjpF52dJKaOj31PXR42y3HLZZeFIwe
KVFpFMQvnU1dyYwC/TbWuSU9GLYUv+Z3daNIylKy0AEF9834MzMMtATW0O+xfs5PdQZMWi3CjwVV
B4W6NjL0Imo9nYD1aeaIrG5s5sf1PAo/37eFj+fbHGGiyjoFOOGX1uGY0lrduvryBgFicXEHbbiP
BiIztTQ8OGyVg7AMtYl1JyeJP6eEG1Kbpf0IoiNz0DymJJRWXn1X2IMW+RIsI7kMapUYroZz0Nsm
fTIaYcEoxrJE7K7z4tsukALSL05ESTovQYA4gDXuHjFh22AozQ5GlptPIdYp/LRAH8O5j5huf6/5
cLwOgCRyP212WYbUXzDv2fYJcI6ULutmQca3N+b0B6kp/ZGvTdeUufQBou3s/0YTFr7qxRgTjlwi
PyRfGNJYuOrzzppXoRaZV0CBznke0ZhIZoM70qJEPBDvRKL5V/WcD2TwOiXkI5WReFPlWwT7nMM4
hTWggkPCMlJ76JnU29bEGVp0h7Ygx/qyOakQPsey3CfsepKVGnnmd+INiGWWJUwIokcnQu8oaFHd
dMrKnZ00iLPtYYy2YilaLOAMKAai3P99sqHDY8K0TQGAqJVLyGcaTbAFYex4NmScEexbZyMipFmM
BJGuZGW4eVTeMuFqCoi9dJ23v5n3fez466lmABbPkPDXEBOOnWO6p4aogEfeVeXSSHHzBukIns23
Rnzi6Om2A0E7m5j0vRtEP/06pOlaxNTYEGPTlbWM9lZIY9RR/Sz1FSjYOXLGU29iy1rV0PHYaOvg
ZMSM3qYqhf+s6a96RXyqGSf23e2MryhmhHAYbTCX5IlZdzTEOPQJJpZ8NkobcIxe0O5FZ74A3Q72
9oygXoV9wGnqCetoHTI9ckJSiOK0j/SFnlXxEQusVIMYlm1UE9SIL46QQ61n+jUWzzkNj90yo6rU
l0BQ21lMJeTy1Y1jsyO+1MbzV/fIluDzLDNCHs8PyR9Ps3pDOGJD6wksOulN1oVsAvduCrRm5uQX
7JO9A+wEHosXbGDSRjBbSJyQ8TQdo4UjNtEbQuD4SS0PdhV9qjcvamj9dpEd7ihE/buWfm/SksGn
QzHcZd2Zqfw7MBtOEGF9F6Zm303zn3gBpCJZpjMteZENbNDqFy7MzDjXAENABNKHc8aCLtfwrih7
biJh8WOGhytuzoUevFny1Qbuu664bJ04NO5EJf5WwVaO7pPIE6Hc5eKAmAPCiY8GN2VH9HzXJvGx
S52eCBfreYmqfm+rgyNpeWZp3N0EJ+3j/ZkaBNIk9z6nJEnshBHBepUB1VEMEM/s0I4WLjkTA7sI
VXn2XvY4hsZ6WVapNrw3TpC8GfrIP9entTliIyjScoObRHsOo89IZnDVDDpOZKafcUDoT/aSaRuS
IIMrKkuwkIRKqsjryS1xVhnhtRzahHGH8N7DdHxGwbK8RInY5KEf/2LR6Ev9VR2CIyvx6PLIaKcK
jSJqo/mnoxsZjbm4OLc93HTLTjckeGbvoT2j03+nujV+WBioMKkwKdPIxXFSUkJrr7lMTvNNt/yS
1PF5PuAI+7Dq/MOKfRK8a+tDQ4C5SpJFnIOQmXor60m10Xq1we5ptc+xXNvUAocbgzwCuglrAw3p
NSx88zCNE01vjbSNnFIYpGe+IwH90Bp8CtyU/Dw05Ce2PDFiFBl+LugQDqZhJDfwrij9ghLjEY+K
volOFtbbDAbBk5d0tMqEe5/8zmWLC7Dwl4H+O49s3B9jfmmpe1+7tyGbQmAydXF3q2SddpBqzNep
D0vQf3V5HcD0P/5jm7twXeWymDsRQAeTt6KOFv0pqF0EhN6ARg/ywyY0tR+aPkAtCb9HOgEIloEv
JwfHc4iQ/x+dKjCOZNMU/LVRANeLG6NgKlfMWUisdeGi2g/S17wQ4gX1jPPSljlYpwlsRCH3LxSt
p8BzmBF49WdZx/E3z0+9e5XYB0TR8bfEGGVVR4nGJshsLxLv4DnlsFz8UI8Kr7KggXotMSV8URjQ
28l0TFa+XeB+QXQU1jiY/q60OkZ4jMoT8de1t/Gb5XcP2iuzvrKofyl7VEfEcNmSf03dAUOHYcpl
WKDXcHTFGoaZ+1DNgI3p09HHp2qOZmxkulwDFsZBhMUd63g0kRb2BGwOXb8LRaS9+HxaVb3Thc1P
f/atlxYwxtZnxrZVDzOT9FN7ZMoH0Mnfx37+kenevc7r+crnQrxNi/87mdPm2qdVtJ0hT++dxuPN
w0lxnlELH+wuKdbBQMKeGGYsOtgkx4mTEd5XiRGKGYCH2aWNp3brhAV2mWUg5XP41kxZdQFfcIYn
0+xT2Q6axSdLAntPhuMpD7XsKUZfMUza8NQY/kGI3DiwezP0EzTfRRy9BYnIn9PM+i7GKkDJ64ZH
XXPnDy9i7uQxdQ7MuVkL2Y4M7M680CMDt6oNB7J7zNUSzKjhxMx/Sg6N2W2ZyaDTj/bjOGQrb2m/
+IW9ZwyU+b6O0nIbCySvagEPXVP/zYTWhUvtQIemK4wUWAfdnZl5feSNock45+llwSa0t5IOtTIJ
nyjszXJn0n875KZW0p9uW9QiqGYBAscnFsMaUEROPgekTloGt0QkOaczbKk9ih2nia0P9Ma4UWWh
OHixc2tadMCMXb7KajhkbTfclzQHaNwzT+FY5a4bLauP5pgw2cmspz6KztZCja2uC8MBSxzI1h2Q
222zELRi0M5G6ByRh/KVOIm5L/Wg2Ju8ePj3wNNAqI7XuSn+acu5PFdL0RyWQBdns5jfbRKfngsw
MTsDOg/4Hfs8hcNA7UbVE5psDwE4yT7IUbdY9rNVuSl6KOh2sWX/orBoLkQGtBd1T3MSMkAa3Vy7
EZdNkmFs9KWtHNEtfmj9xv9dDE59UQD6NqoWAtG6i619QNnbektlXlUh7LgDFjz6zqY8tFnyOOpN
aQIJmH6Q7hbLt9akPHssHbbgRQ2hzzE7CT88ugirIjSZpeX6l2pYOm196PH30k+umTd2nXcjtnDq
SCvLAoe3pBXafpzgQjTjkmyqGBDQlGiECWVW652w8PRksX8AbbVO8LnuFsEyD/D3KCHhuWE2qNon
b02d6K88JERPIyD17aDnwSMctin7cWt0Ub8eOde0u9Ec9Z06VVilW+6IHUxQUo7JWeuLhOM2k0U6
oyiFWXanlFgVPiNf/ex/KhK81QIZy3UKycV9sv3gvfRsuPi6m+wbDG0xqO+t7pPJFJD/S8gwUA11
E8seFV3y30VBCIgJ7e1e4FfBizCksCOpD+KcHnbBwGgjalS2qjbmEEO/oQKFD4v+kI64GH3yxJiB
DOxwXfYSRw7oYBD7ar+d8uYPUv3hZk0GGunWDvZ9COFdND3a6gZ2QUJOyjoPKOg2o1ZGLKyltzYL
q7lloEFk0FqWev4FASr7nFklSbv1SpQL5BkRrJqyYDdtORzCfrp0mrgwQqDstoaXsHbfGkTj8PG8
y4D/MtpwPBbIOZ2DXX+mtgsk0y/xhLJqGsjhSaiYcs6yuiPgEAzmBNLjORon5nTN8Ezt96F6Bg6+
24M9Dq8eYqCRd/duVd74khLntri+/k4R3266bOTM6v8buotR1oM86GC59ay9nSXGm6A7dbJl+dYU
5YHA+nJbL5g3DDN+NanZj3WHCxWbUvf4DHD1sLbrlrNW31al+nqz+fVoF5hT+T2LB+roqZgA+y4F
QEVkNmbnjO9FHd0rBrsns0xhQVLmbYNEZ5JRxXgLl/KcudmvwZWAyzqXk8w+OMaiBZplNi9J18X3
sMH8JI+gVUbTr6PDsNLGBjathx241jSmqA4H8UAL4xP9BuPZ6HSeq5orqVD6CdbcWhV6Q+l1RwfK
fzM14hVvL4rN2FpNhNztzKb97RfkBzTYL9pBH9cJ4AoGqNV4bS2P9hDZagdonYwb8mbLbCT4CcTy
d0TlYxiMSPyw/OCw+ZWx1a7mZbFOczxZT2Fi3e0ubslUTrxtbXMygPGGOFeWu0vdX2gVW9/qQHOe
kuwZxXG/yrtMu2cL/ZpGQ4hrVFh5imoGi9hP2pOThhvPEd86lTviZ8WrkZtkhbtD/D11OWQDDPRO
XofTdwYBGrlVuX40k6IcLbjwaFaZjRaQlOhDbM6S8EhiE4TGoZcuDlwZy2h8MlzN3wxNK699KLw9
cUXjURSIRNIlgz8TFXegOEhFYlzTnYFr2mZfDVDteUb50yzy+OXxMxHibfXSh4MK3/ccwZq4UX+n
3yQq0SyLq6qUjTQDFzkV6WbINvGEeEHTsXKq001ZNN1Ws3SP6Q29TDcmK9HmWLZRD9vevqV9+sfJ
AXV6ruZcu6XtnpFS/uMf6402dCUVdta9m4r8DaEIe4P9AVgaFIK8AwqawInl0qWWdjVKy1+QRzAW
6iIH8hwnxvC3K8/k6uMQ5nUGf0E25qyywGaREihMdutP7LDOH/QvUKKE9+bOrdghm5yfHqdJ2c9u
wGDDlHTH1SORpgeD+7EUerReQFa85BnZkSHVmQjG7+rqNKKUKVPhTXsVkp12bUNpO1ePhyo9O6zA
Y5cTf1CFYYdX581Kgq3dY1JPvfGD75mcEvolu4D18hTFyS+yKbo1YRdEgMqzOZFD/o3Cv1sJX5R7
eJtL+2TbMWdq0hH8Iro2nElvtRXTQXOmP0llijPS0Og19Ql4ZCunOaO9xH3UfMIOeyFFsvmcuTMm
cbNuCVlLiiqE8hHiM9ccIgWdha7FtKws0VnfGNyil3N0ntO6CXDTuDF6zmVIslS7QnSc/BZ892tv
XIyzYdOfUPd4CUltiYvfJH4isrNRhPydGY9pUWHBggCk12LazCLH8t+QixGFCu0X3WehlYQggJRv
UpRYRYpDVrbgVPctmVDlrFp7mbC95ANmcuJSvKJ1DhqY1/Pc6QWYe0HzeaZzXpIJRmxTvm2woyJy
1WoaXuTAyQ9IJQg17BGVH5K5wmJpkCe1Sl3rbAdTfpixC0BSZzbrcHxXH82qagqpVfHx0YnhAjMK
Hhlb8HipIIMTb3duLRPrmm6QEPXv1aUGJUtLEVd5MahImUaGwobLHNb4Gh9YvImrimiPOJm+RoeV
R52eqRW9FWeret+nRrHTsfhsIv8VoJb1Gb8hWBJ/PMxSMSkGwkycvZcK+9WB73E2qw5utMyAgUJc
EhMMTi9bMHNj10CqqmZw4JiORlJ9Yf1s3nTdWDNL8p7VI7abBWgDcDz1cGlp6wGw0reI4MhFtmj+
ACNqn7GOiINwaEuHIhnI3rENByJMbwGkcggL+XdvU/eYsWMHUAvipEP+akliVycnKsru0pPvqZ56
3CCiWnf9QB6Do7nnvzdOWqGQb+sPyuqIP5hH6ou9/kssP1TNohcheHRfI9N5soOTOqHij47PDUpQ
dVQFiYdHljp9Y0JhvhRBXu/SIS1eq3KgGc+FYB8tIx7WauT19yZO200WAf4XOvUaFN5Vr5vx96oG
edDqmNLTzrRvU2sK/AsxmZ1knlJrg4oi/y3oZHS3hsGQk4l8r4E2R7A9InMbOfotBef4oY9eewSg
uEGuPaOb9qBddVNzT6Kpuw3x/e8z6ullxCpVTmyMdPaHjRUzR2sMjhxMRBA1W8I+OGOv7+zKtw8+
2qxNKjoQES6CAAsfzwbOD5THMoEo149GfjOemaW2/C6U242817h1fnNe08J2rwWSwBGoxqbAeIzi
BeUxTTL7GmnAbRLHWX6WDvVxKNrgZGmBAT0ZvYBSSJA3k7IlZHlN/8bt6oPByfvgx27zjEO62E15
mGy41BCxJGG3XzKPvkgfUjdEAVgleVk3ZWRvnMixdnQJxWtrc83Udvjb/6Y+KjZRJMaORTxEpz5E
hG/m5bMnqnUpIKKrHbPzmPCWLng5YkbwZY7JVRtJ+DS0sn4na32G07maWjoBtrDEayXo5gHpAfLl
6IJBfDlVjA8H72KmuQeMkUyevw/jCnoscQHGGvYSoTqPXFyyao6qm1/zV59gSD2BMmsubTJVF0T+
y5jsywSE5CPMVxt506MoM+in9u1NHdxcfxp+uaVOKd/5T5PV4wyXi00vF5/eQQ07tBXjs8ABuVo7
eFVF6TLCFMkLHi4Ioh1pa/KRUwfgPMOzWqpa9S3kTUYLEC8bnEn1hZnJCeZZPfqaiANf01voNl1Z
JHxbGUdfYIpk1eaTPngBhndRYB/zunfP7HNmJ9i2mtJ6gQlMIyhZ0IM3QbqdWiCxztJfUkHTJ3OZ
zi10rSgtGFgaA8f8tu2Tp5LZJe5OvMGwgSi7AE1ERJvnHPmiFgo2us+/bfAsXn6U3Y/a5hVUkbT6
XP1EpTSds0R016APaMOlSMloDpCt1egUEnP3Hka0ksLhSUUC66aOECKGVM5pD+6/MG5xrCcvNUoR
P5+f+2TODoQ/Mf6OTVRtHLuupdsSDBw69dYPW/Nmm8MHeeQ4XvKhuvZ5+uq41oIG8CWRgxz6iPWt
uCGO9vmT6QGg8D4/NFOyTCrhXpOE+KMzEXOJjsynSK2iwqp/uTjem8h06M6SwzclyOMts8VpXpXf
ZDuxdMPpjfHgsJ5b4zcKEfQiaqGakAiRID4S28RnN7rW/Sv1FazGxT4mQ/BFumv8OGEGhOkAsUOV
H7K5KMVXmKA+hrBjX5duAPyWMk7QZg8TGdPQwkG+4HXEqNpLHfKr2K//KbiYm5GeDaJD/jO2225X
NEzPQXASNqkW/MJw0+cpWaqjSYLsKsjK7GhLhoHqWVeYrNd5kcZr9Zwp/+R5Yew5GsLbqQ6+lmMo
i7SZGloa90mUPTado++Tpn+E0amDJ7V+jm2q0ra+jjhuRO//YoQ0JcCxQOxwQbvXZv47KzUI+T3N
rgCd6CATLJclhGaYx93WTm227jYyz+pelvUL06qCfGSmK5eBtkVsdYeOuD/SBERsHAak0UVW3QI5
n1E9Fv6lxxQ+IZQKGmjArNxMn/KyelXXnQmYfRWGY7/KZPQXB8sDn4SRExaPgqgn2qMCgqpEIGHg
lfs0Xt51tymfdKvF3VNWFWLyNANHljLQMBhbJGBgV4HSs7jYMdW9ysIvHFj+nuQQB3dpZR+8Qqdq
HMRTWbvLC5oEEI/zFbIxmZR2XH00+Pt3gZ0jlg9ywAluMRPIh1xD3cSOYUC3W6zN3+cinMiuPW/U
lCI96i5LrL7AkzcCPTnDMc5J9dXocARNQhBbnGD/5gvqoR/QJKEmUgo+H3Ix6wAejkGccHTCHpI3
HqOkxz310LHyHyAU/P3f54PISdfJomX7ucPEjmM52FPdnajFg5MNUOoM95lTAOkEhAhn1XoW6U+9
9bon9cmSjwSBeWfX6h9Tp1kqsZzKZ8XXANhqU5TChUcAhh0qPECDfOtmUUSbIEKwvOBOiQd0+Q6D
sgtjmvqslu2WiJm1AYoQL4xcAwdzpIE7VIeQISrSS37ifsRmv1PCw7bmk74H9VJv68Junifj1AYx
AbIy+ylImT6HbepeZze8uRMRI7yf8Zz175gCqrNXeAd1+nC9VzsZKuL3xCvUYess3Cy8O10fXZA8
26uqsgdoQkGCf43E2cpCeNA2PYyaNP0zJCCUAdwIGLAwnuUYJA6xqADvGI89bfVzZeB/jWCbr2ZR
jwdomQUdSG6K0jdOA+303Jte1DICiOYlQfMcw+u8enXA5C+0SNdFzxvuXBUi23gxEUImataK00tH
V617i1M/vqiiNZzBKCS+sVZRnJqPD6biuphRpF4ra9iHUeWBcb6GZuO/qVwoO9X/6eUHuSMp5Rg0
A2Jtu+gOiWOne2HG3kvnjnZ6XWxK2WmqqqtpaxWYC8P9OVXhB9Tnm7qItc6/IRlKV9N4DaJ0/u4V
hXlMFkygY+jqP/it3tHv/GliD4f7f0kCH1dJ4pAlSpyhV0Q0kvt4/j7H2Zd6K526pK+a2e1BjwPn
pgk9g/lXeyfQ32JN42A+M4PBjbgBQVE+F2UjOUQGXsqxJwqNuobIjvq3GSzFr2F8ozto/MYkz+E5
dVJ6RMnyJPIICC3HsSeyVYKD+mzpFtYBryUJSz0UsnKHLPY8ByYQGRJRVrYxRrcpJ4FzNZAic87Y
smutcfcRLPEVhCx2zKz6I++0ICburCbxyu3T+tASG74mW2jBgUf0XhnHx1YPtS/v07MT9C6j9iWf
EyhvVo4t4le0zIeUPeLZBqTJol/JWANSGoKGD6B6K3uLmIbEtv+hwivAtXyFYIJWxT2I6I2vs3ii
JAFtsCmd6JOkWvEjKAr2OBABkDOG/SM+rBX5rXYM3Msdr7RX9cyPvHQX1yk8GAtHlRGx5o9cmeCM
MURp49UMpAQpHGEJMqk5oeOLgXpMNGzyCCW9VopTMrr9qfIJBG8By/gmv2QtklNU1PV7YHaIFPCS
MgtJry2fu5uogoCxuPXFutAf4tLF4iXHgJlpuFjCIz5OZOZykvKeMNPpG6GlxcuAi7GXegO1uaq+
RgXBaGuAH+Lt15rjYo/PGpk//eM0A9GpzhL9Z2Ba2q3VrJtmpP7W9BpmcpzMsnIeflX5XJj0Q7ri
15gLmfmji/KF9cF8VOEu0IiL4Qgy5II/YZW8hzhTTpFFj5ASrHtGhljID//yi4ykYpXbjN7iOPgn
wsT8GkxyRuGwJSsZD+cKJZBe8MFddW3CgteSfTaj9qPlbX2Unj9vRwdW3SJ11NTLeEDYfWxRrkmW
cN4Cut73x3FJ5X97zJlDJFCzvYJP6uyXkNGsF1nWlkwwFqEyQHBUwljsDOyyYcUISTNM/9Yv68Tn
aFWzhq1Gb5g/hi6s9pBW8cZ3k7lW2xCJqv/ZkP5uUi4yMj1qr1pNi1bro3FnaLDDVqYX+ufHEg5j
KH4Ig+EJ45ubweindXidp5isuJBkGdWuACDmXj0LK4lsXqipGWLQn35aif1DZezk5dHXgAAbEVgW
JoDp3onjCM2C/WeY++6Uk3C68gHjVYxjyBuxY7ELSooamtb9He4QVlMGZU+PyxmEQbxfUpRNReKJ
92ZEa+fq0XxQh56cVX9V9ti0C1I0StJo33FgpOsoTq3nVCMnBwkuCUHkYhmy4qg7YG4Oam+ZecuJ
FIrTpqgJYU+8tj9ybHBWvqdDzC58LJ3h8+OYwK9Evh4d/zv6lvAe/VIra9Kk1YmGCgJEFCb3cYmC
TSbJZkO+uCfkayx8GkoBZ8CP1ihFV50Dd14KnHO6T8vedUT7go/UuwUkblhopgabNh9j0IV024oZ
gQdgBIZSYn0jBeEecdqFH+GSbJKPEj/lgo5D4kXHSb0dGJ3tfUlIyUMKPtTDVtPLbtcsrf6SyD+X
uXbeoE9mDkokt1lvag/nKfaMs+jq9KJDwALYGhyEYX12S1RjyZvwdtMBGC56xBntxYvSexUbDWET
EaZYknKsqvQuydxn1yDudM7gafUzJjEj8wqySKPxp/ozpZH/RoLOLu3qef14bxmH2NWCzDoaaAXL
9lU3c/b2KtIqgtj77nd2/j3Ri4NrkxdVB72+ebxCD/W37WfgxzwNo6LdI/PT6EVNSpdjFs1aDZNM
OVFS9/7nod/xmxNY+hNAJKgfTyT4l02r2KoZXhaRn+TadKv+KqQ1KUMna/IYDmN9nTg2kudn1sA7
PI3LgPdUiyNxMx1inWXB76TEkQ3+jNWlCKptDnRjI2TOuStvqqT/aOsae7hFuDV+heLEkGZNGxGf
AD6OR4n2PxvyVAGq2Pad3uxcI+v3QxGL4+MVeewSU0stIV9HaoXnXjTZGS/6VdOm9C2c4xdg1/PH
OFafOdNgPxpeSzmSqMdAunMJm7Gx4Cl5EFh19x4s+Jch1ZAWLCVDoR2EGEmzH0rg8df9wRQ73dfE
sRVJ3zyqxUU6tEbLQThk3ZWkWEd+Ar8HE87oZ/26WoSN1vhFHYATvz64AnYG7IlbCub+ZnfCXxel
y6mhqp/NIEku5O8RixxXJXE0ABtaG4uKKvsMi8RagPcAo8wyspgwY0iuvOa3mdYlGNSeyZztt5ty
SReKsd7l8tI8lBXNcVyyfD8IHFyuB4Y4M5EZywGU6SAwdSyq16S0NFxvQHRAExMOVtovUJK7p7mn
N9BSuxVExCVpjlFYT4HsyvX/0aqvQm8r9IH6jdC+yyxaMiOqX1oV5C+BrYvLKNnkI/Pc//TO4oYh
UF8tIFDqmAhc1q610mjbeeDuWZes4zTxti1uIV6xdfibPLPG3VrzJjKcJ5F/JmRjN6BLu7LVnywc
5SDlQjpmWlN3G9WXhF2wDdiVGFYj+l6pxuSwXD3UAemVLiOqqdpHpz9mHN+l8pNB3JpO+bYY2H+N
unopa8u81k72g1ib6gdzNBQ9Duq/tkU/mmYUr67XvXD81X/6yxWtu5RtAb5V+6iT9O0Li1yajZ9l
gG83LPrqI59aPtVG4R/SwgjOj5ULweL3OF3ujkbpRbsDrJSpnbsepjTwA5RpU76fKDSdkzWSHcI5
Vdl4hgEzzjSb+XpIWcF3rcWE3S51k8hUPAMMbv9xtf7qi25+JnGUUL85+haNs3FC355eC036PowG
1KZssdeDY3O+mH7YxYT/3C9pw+XollcLRHP0aQJktpO22xFL1NqRH2rNmeb9QncF0zQP0za/AEbG
hQ6e5jJhmF/bzCoZLDONdEBt3vUAggCR3XxPefLo5Z763W0WYlFdD8ZNTVBmv8SfzCgBiPz/U6Ca
ziN8TVRuTU4+SDDSv6qJTCV36/g4f0SQhJLh/7g6r+XGkWWLfhEi4M0rvZWj/AuiW+oueO+//i4U
+hzdOA/DINk9MxIJVGVl7r02U+DEgbIsZwrRhAaBSVtm0lovOg9BHAPgGgJJBmYP41+hVO6lDsK/
Hgv88+STqVaBI85Ruz/ncUImrxAnefdH/UwN6YgU0CrnuUZbfFpuEEQ9KO05doEBPE154jzLhghM
CoLZwlsfsFZqJLsQaVfTPbdUGPhD2O+nxgwfFEf175ep9WBG1kFaJCZqPiCGpkkQj8pcMlPFzlaq
aGkPuHOP4H8aBRxDHpd+ZWA47hEZwr059f6jfODvO/uSECgwwz32NDlX67juV9LSx70TrlLANycv
/SsHyXXH9lxhDy87rpc+a05A4JkuDX21JUWdo2mo3QI1jw9uFGVwR4mlzZrxKMsNE08CnF2UmH5E
TE7msQ5kHLMTqijwcn21bMmypS8fuNJK8qMpCmW5YZFyxk3JpG3pbA9K/9AJqF1Ykq1+NiKoqNRx
6A9babtbdxz9GL+0vwmHflVJfJ7MuLskQ1qTP9rvISuuFumPnbETd3j0x4IQTCgGr0zp8DrNY0O8
agZAspzJzjzxEZPTrGoVzxcusPcssLtrXyK7VXJSh81aoQQBrA1wYBgHZONhsFXn70w+1DG1Jr10
yDjz9e4rRvgAnDagE8bUCkAUYyffiFbJfPLUOqW4KP6RJco5YQR1TvKZfPC04d9LzVOAl89/Kt8r
cgJ9naL2NlkVJFjeYVifll6V04H2NdWMlKz5xkJGhrk7w9NMPKd9iorgPBUmfo+eeWfUINgxRkfb
15obQc5GYbXMgKw0QVrvaFB2IvUL7+FySFCSpLzLkuYi17bE2SCGIzlFJxk1ayj/Oh/6YBijW16e
NhGHigbWzKYLlIPVAhL6eYBOwwFdxZpipF3J9uLgT+QkMhjuJzx+lgOhhZ8ITNpj3SRE+/qWtoGr
M+T7zDla+rOnd+NvVsdIROwEdOQ4cmmkxHlqvMudJro6JJNsKF7H30a/sevhl2BrPUhFxc9Ya3KQ
hoQecn+/AdysetzXaLW6t5pIjQnd2lNN2XmrgpSA2cg7LPWnTc4QpvlOXKUm1sjrWy7Y0+PZk5cC
YFgOGAQd4TqYRbSecJRt2cLd6PX2sdJ7/HEqJxovRxHr0yxcTZ0R7Qtg9nIk25l8I21MateUR7Rm
6VlvJ10X59DEvCWfDfPLkXbqIfCMg3wf779PXCebPxnlhrZHKdXTBIH+UuR6fZElfJ7Sw7azerPU
tlE+lUTpYIzn33Dw4Hn/sQTP7W0tPSppty3cNEbKST9Nirozk4FDNGHv49uhdofOCoYEfWOU25/L
3ZF42EnJSZA3l7zNItMgwzkJGZXwkR8o0mlu08lZZ3FvXKiQr2loV0xJBzpx5PhZVzt615BwYN5G
OyzgwboAon/OYDooyMS3umM4Vn8wN4w7abLF6gDYYS4eOiOP1nL+XoSWdx+S58EwW4/XamHdIMyH
OGrRmsrYkgbazoWc+Tt6XK0AeAN2G3GqclA5Nm/jDnmQTg44pj3OIHQSyZED1yR7drab/MZuVRxN
5iB74p2YocpJS+0QXGj4w2pI+vGdNfnNc5loJspEFlxCio3apfZmcgJ+a21WRy37APrpmyw15baD
N5Sim4LENkjelRNGOW/0R6sjXKPqGavDQrcrrXosQv0VI3l8rKdSP/YDhjUh6uxetmQQipVU7+PV
ACf3aZiorJTMDW4dU8RdVFkdCIRZ25EOGF2duntOPcDwnskpsKvLB2ERVcl3U199NyAhJy5hKMVO
vkURVK8tpcuJMAfMSSAsAj0sJ1D1WncY3yPyOedvZsXyzKiwdQnOrAPCPbXuWCfd+Cn04MuLvPRi
ZPHSNv7pDFtNR1PN9kuiWPFsceCeYH8/Iww7lEMXXGFYIftngruuhqx4A+IJuBLXz35wIPXiiELV
pZr4QOAzufVEmnocsd/n7lEoZfEQmwN87AxPvlc1E2of/Fb/jr80AnaKqnX7yUIDR/XBZNCtVlka
Nc9Zqm+0SCtO+DzShzzheL7UcGM68SUy2swMr9zbo1ls/Dr+lRN4CwdQSR9M2+BbCxsKRVchX7im
GndACzxZ8CQoSGhVyBvJjPJyMxgZMWkYIJ6btCYgncEMGA9aGKLsv0sDHITsBRaq/V5GnIJQCEzZ
Dt3gWoFecKk1ZLxCb7udZaP0kC/zRjMRQ0WrJqS0l0PZKcmdxzmPXp7D0flgltS1O7nPTzEcZ4am
6BY4uWsERSSzTrYJ0mHDqgtxDOkI4RHdrilbSA6lRSJ1LaKLOev5UrNuD9rESG+jiY0U1fWl1eIX
yI1LPQ4IA+bmeKgXRAFln4qn5IdyXnVgDDpXKQQO5uVIaWEg4u/8Jd/3LvCGKhi36AZtLAOz65+z
QLLOXOtkpCiT5AdKkliNR7k6mMhx/lXYo7jpAjR2kODnLINRuY5hgxCpIS306jiDA5ep5uQAb39b
kKx2kfNzOU4v87FZO5w1wGziealdoNNIGbujXpgYEK3EAtOlgeSaf3Q5HpQraezUb2rmPNtBWF/U
tA0YbuQYzb2h2eW2PTzlo1qQKyaKj8Ey/j1b3hvMYBfougVodxrPGUWVE3k4zBCMMFH65KYXG6CX
zrkfEM8IVbwvhd2QZ/Wc/TZsAraKC1kI3TYMmD/U81jCJaNlH7HYrQfIn3Tb3Imeipcaa9mxcDsx
UdQEAhWe/0ZOVPLSocl3zNR9x2YDgMUCg9xXtXG1SP1baWUqbrMcGppc8QueT3DPmER9FfiG0ULq
SByH8tmNIzzqBVAYGoznxmNMByh75eeEe3mzwKALKv/E97dXaNJfFZoQgDEaEC0FosX/PhSh+++l
QJ+zQ/Kgb1T6yoSoEYnUOTDw5IaCdXLY0jDM1h72s20ZQ8rCbz45B0eglZSGGRcQJ4uAA263sp/w
y1apepNzi0hgukc9smk1yLBzZuK1zltH3dDjnsPITYxeRhvcJl14q8UUX+toKIeR5lpkAKRN3RvC
356ua0hBlXrYGvvKaa9QywcnMvZKQupaknXzKACG377EI7Qetah+7EvPW7gdeVXdMNwTtlaUHLJn
5gBnj/gpHRAbIXHwph4sJ60t+VDP5uFRt7ELzG5c+rUlbtxGbJfWEDXsCaw5hfAQWThWDGS28qVr
1ePh1QhRakq5OpK0VWmC6ljOEk7QV3uXYyvfUp+fyzb79Er7KrfgrvMIiqVf3HAswtoZ7/hc0RUO
QY/agJgjWRjJekg+c1L29X5wu5VRN6tG/3Dp7H96tLK2o9Jax1ZNyXMJQQuSuFLtuGno9ZDwtZnw
OSLYhXgy9m9yw5UXshM46ZYMmXAVEyLJTFM3fxUuh9JoeuwN/cxpI30uxsm5WE76ZVdNcGUmHmxL
14IZaTQdAOhkzehIEBLZsSjlM8rGJ4y2QiFlMUie7/OsqH8rikvLan5VuSWK+CRqdy0oT+z8PgeX
2T3OWrbNC+solQ/MS8JXg2bVWihwu2sXXSUniPNEQszSGUp4hd1Wh+V3WGAhdABtsjtI83Erkljm
tmtsu+5d0/6RPUL5kFviGpG4hqawSI+5GhbnqJsqEBndL1k0erZRn4ve+vK5CddLCcr6y5AaZ8qa
QGb7jvb/lmTE2UcqcrAV3GDy2c+Djl2cZCSsTUo2Gg8N9LA1mYDuLpyFwbXGwB4H7kCz6z9lpTU1
+osxcQoe/vZ+Nj4qcGMOoauSulRnb2rXwQ7lfHwxLAAwU6rl5yZ0Xvqq009JSnS7r3O6Qfr7gemI
U6aqfQcBHfGwZkxhEER2dIiOfxJEuykznRP7NikcZUgLDgjDSsQTX8g8bREqLVjp2rEdEGtMC9Sn
bszzB9cz1/JVSqfp4mt6cZDrjp3RBjdLgEr4ku/4wPdTWehH2YQajEq7SFqAfNmelmtDQ+Mm7aIl
AQubZqQDNYzcytvOa5ONcC2Mo2FQksGsFB+EO5gbj53x2KVEEgsP886yz6CGf/056xPxk5er0Cy/
O6Rm+8rAkJbq4k85O1vlQxAN6kkOILHaI02CoBlVysuQdMGu1YHBNtaw7bXafVQRBdMVKZJ/wuVc
VVaKZ3sfhRnS6gkL/6N31KOW1+Dw6vBSQYt/aYdfy/RORYSQT3bztwY+rnq0rZWiUK5E8iBX1kb7
vg5fZSEHaTw4OGQyrcre9nDsx4fKRLBa0rqCYQHLLU3XsnPH6kmDag7V5ozu9azNLRC6pywVoBQi
drG0TbZqj4ZyJphY8ylDklSmAW7gZII9aGK0hsKMkSTIu610t6bmfYRxX8Dp7bXtMFTDvkd7dhV+
6l2JmmZSCe7JKfUSw00lzglCEA7l6FGEnvZH6dZg0STjxKDxYFCCeH36XvWF8eKUxVERuv0WOs5F
+Ib1jZ35ktUtuUy6s+lEVG2G9A3q9MbER3ZV558pcECsWLHL0Gl+GavdrHnayKGk1zRI+bBXXlxl
auBOJOOR/rtV2vlLZTDhq/v2QSeRDN+Y7S5NmSZGdRRqdNWQrULRQbsgH2R3XA6p6Alvg0A9EstV
gBLXwAgoXrFfzhC2zpUWkq5+KHXdQP0227I58qykyZV4C50oFT7ZNEAY/28wQdsC/1ycPXSmV20D
i6zN5ZLP82mPchSOzyxCCy0ju7Mr5tKjR8zi3P5lD+bXzTEt9dU9BEFQOsTB3SVq0RycWVGcnoXh
wFeehcV2rLCDhhhl/FkdYpEtT2rJSEc76V19C4yUkrPS0d92JfObyYDAGnhA7khYKjuOw9ANBgDF
pl7ZF61qThrtp4OUK/+ol+NSpS/jmiGbpBEJPmvf3SwfjdL3iKydiEz5oG/PXtFou6UMskcwKUyl
kkNuzQFJw5jhovMa5UYpU6//3yyX5GzS+GiyoCsWZ33QzHv5UFojim8NZrt82eHtSm27uIySREKV
R55G5Lz5U4HduUE8esjMh0LVzf1PQ0I+K7DIrbQRTZns9MqZgcoJqBz4/0k55sDZZrtUfIqtRuuf
v5fEsC58Jz3KayWI+dFrjQiYCoxO7SP7No04fi4Ve9OE1Jg1mzy0O5rjKp24N/ksbroKTyEBRv1s
CB9VDaWjYxgP8sHoQLUmme9b76GWiI2S2AnTw+INNTCoG1OLgksXNsGlj82/CUgsbdMmanVW8TWs
PeqtRzIsjWc59nBL9DksJefSTfJdbmX6OWrmiAb6cbRK9DcrCJqXOA45sgyh/hzXw3M7axBpQ3Xb
WPQcYwihD9auAowvr0V5dsvAc9dp7EIgdxHeaoV4mv3gd4z/0ucoe8pq0OuZ7nfvvYFSdIS8tTyT
79Gp7Vb9/N7yTI03vQa+GLZrRHrsZZmiImolapMOGYfoyOcYoncE34f+teosc0VuGRnmimgv9eA+
15B+jo0eaJDG/+O0lc8sglopKwHK6qQviaDtbjXhqA9WWC6vbCMr15yUxhGZC3sd4o8YPKnsHFY1
tvFRR4Ijj0Blw33DCMXfyOvUHHPKzvnvXHJtyJQEmbpy50UlOMwGhRDC8T9q42SvNapqzkjtyDR0
/KNlJdyt2T3e+jA5monKvuwwPsLziGgFTcWmiKe3yUPPjkCueFID5BFBREypQ7eDqStKaabCYlcN
qNscQzA/m5cIpzY+G3l5sOuDi5sgFa/CRtQ4EajaKlIIjJqBoJQARgLBktzHa8PMThnofsi8U54e
MN5hpWULNgHkHA0ztZ0Fi4LlCzaKob83vVUwO5/p3JAo+Ysj5QxL0kF3B+O0fCyiZVJABTzu0hI2
odaU+m4SZumuIsu07qriCz9QyCSmDh+K+VntESxhpytLaPpOjnBGIDGrWQd3MTTf2DQRgou/ZdUh
f7RK4lPngy16R8JopFRKm2BdR063T1LyY+sQJP8PVa5SBge/BU5D8jaZeohjN+cMV2MUnzNkqzSO
W36qevrN3JWOUhUM7zHRCMEQHZcVYCEz6DjIKWq7hthpWF9hCwCTKd8LW9i4yYtGuesGzdrHjrtl
m5x5Wyhl5UMa4Rep4bgfzeq9zjnxmXOzyxU2+cHyiEidw8kkKAjhzsfPmcNXEUm4TkY33ej/nTQE
cZCvpzhw9kWpY4wtLRNydzkwuWlfAkP7UCJneLB7+5s1bMUfDzeOhQznAkJhaqJbhCKGmyom80Q4
xVNB3+LcOd2jHMaWc56UfBaXe2YDOKOwm3euisgvUM5yVh2OVrCOSCtauhnksB7yqLfgoQBj6rOa
gqOf4KnHJdQwZsazOks32uYqX3lkC6KNnlVMmD6Nde9lGWwwh/J1PvFljUt4hRh3zGUf+tEpPkJT
2GQnEZxkmayTUvMstA4mEjFzcRqTXiKHLa7jeRfdcC/AYPJPWzXJ5hGgp0tTB7dOf/MoZjimrVZv
uo2NeqEsRsqn7NzV9PTBWilrWWjroxU95C39hr69y9qg/i70+k5lwPauuQh03WgtJ5WFGheHkqke
+yz94CHSho0/q/UjJzRXWmZcS0PQmjHNqABEq9f3RuoeBtfiyCei70V5AoYL5kBUnxa5vVd+taRv
3g3VMVSU4PLDWgOL01+4hby9Nw036tyaaD5C1XMrZ7hUa/jsdCEoTiHVjJpD3jhv/bwf65cx9Mod
zaJha+lE3Cq0zTcuEsrvolHjIxPe/qBFyVsuJvspJGloq7cJ0i/qB5/bjdK21n33g54r3N0udD/w
8SL/qihPx+hWx/201xrgujrDbSAz7jGfUBxokXpmmA9qvh2aJ9kJjuCAMX9ah8x3rpMLSiB0KH4V
my+hSKgNHW2GxzvDaxZAvpmRKK1WdMxz4YBicBC4z5rp1vElPwSavSW0YboFPm8VswhITJjPAQNV
bLdVeBGs54f/edYPpAj0xUwaawKVcSOeqhYz+jkKCCtObBpttdo5l7lEr0u7/cu0d08rkRQ4rIY7
c3DwVILye1N1pDclHoiv3nN3RhQqn04WjXfyavZG+sltzqFqbAGz2JptnnqsTCuUTuV9a6nWuuxz
0tflWHlSTYyIs1Kn0egABX5sHWTLIBic5wL13rrTq/Y4WXZ/dQDJ9Y3728jo63HfmcLzNzHM7HNQ
waEtFBx4pY/CXk1fSVp4r3vnzu2GL3l+aHPyrdNsnOWEFL2ILGYGd8VwldvvLhnhkf932WptLi7S
Ksq1q5GM0UR+caurrl5HCvp1Bbm6HPzhj0iPvfPbwlZLZIlunkRJF9jRMwv4p22AmwFFIYeXKbs8
A5czBvInl4JrkaRAybLQbDfdXglgThVeoW5E35cfJjULQ4kX1U2qs1wy0ShFxKq53Tb45TnouGUT
Pwahsi0CxLD4jJiVmMqVMHg/Xo80B3Zd1JQbAwH/k2YaDbr1XHvJxhapONJj+HGF0EkPjwbz3qxo
WmedFa/iPsF0QP8ZgwZNrCq5cUlYR7zB9cO4IWHGA94AzjrB7c+81NsDC1+4jULAVeBOfa/G2MCk
HWJNYltFZte99sZkPLitAU0jj7Hv8O8sVS8pc6QU8qvJl61bdickZ2fFDH2M8PaHXD5l28KYU5LK
cj8B+caABwXLLzknGKZe7BoiB1emaR/jsSCIQvPoAf7XX2Q5nA5bmklyXpZq2vfg5dau9d07qSAO
8/Edo4fzGIR4c2e4Qjc2nD+CcZnPw5pFZJM2L20s5v52OCNOYbN0lfavCA07+MYiHd7yi7wuAKnf
F66TbRxs2c+6Uj0FovsTR9YMkaQWoxhqwDykX7SC2+FzSnuQwH/T3t81duuwlud3VUBCEB2elVfH
4BharYQEPy+qrWffej1/tGQdBmGBGKVgXvVhv4SZf8d0NsRTYGCUCZ14n5jKwb1NTqwAZh/q76Hs
sbQ0GjPbPDZikFHKi9W1z2Gi+0e3aYGBWRHMbFlnmDFnas4a/pkTGf69SLvKB62tfbrACeGhsZi+
C/57VzNx+mPQiu+xHS0S7Dh+G2JMv0CfW1VK3EHIBEXDkQGMVCBAdtPsUBn6H8RM7d3P+/Il5t6X
TImBiczSKflgxtPrmJvK8pZvN8a6aMinEn2WkGidJTtTNHTJe8UK98AAUP3T8QycHIg7BYccsQW/
iL0/paFLL0tWflT11sWMLRqlkBlF/m6QALaf+229bTWgzM2ZK8ezHhzEkeITszXmMwIx0MhUTYer
NYRMkbW/9TTmssk1cdDH8X0598pNOzeNfCPE+JbrTvmbjEdZ9GiFSXzENMJAnw/1dQBcw64BepEd
ou+4/JrFpP9zeIsix9/VdXYtp6E425lzxqB+7FogkJpCkwheAFO0TiF6sWeZx3JHj6Mqk3zjFcET
6v7qqs6NdxPNlhbTOOlcYbDM6OQDZPZ3Ew8f7B3YZTzYuvKmU61wumrkukBhRgMn/bDQsmI0eXz1
s/bdA9wUe39rxm/zVKd58iCfoEgPDoYbKXPITPSslOGDGlQDtrYa6YCqjJeO1M6VrDi6Du0tqDg6
VC1VL/6w9Mi4LV/T7dZ2ma6pG9uj/QQuJ1qro2LtIycdL0ixNjbchDsUJK+cNBHLijkok8Mvwils
HQdIbeVatSmL29r6MMu+n5d5IiUclfa5dDCqvd7c5Som9kYjPZyF7YZAnLFYkdKlnLEKLtbnFcf7
d9SiGPG7+3EG0SUdGFlweO6WAJ3hlnfeMljDqHCMCOg84j0PN1Dt7FnRkkMXQSk7mQqG65GJiOWJ
u47W4ZFADPbW3tEO+MrFYZH70rQ6tCO5enKLCidOgRpQ1kMCSxdmapw8tdn0aLQ6Rr8EU1+U6fc6
3fEzo2J8KRaJYrFm/65DPcRBx84lB3G9r+rnxkzOfWVuF0VTX9DB6UJruMu0yt74NurYgngOWeCF
lbsu7aF59ZPkpAeFs/f6YtzIAp3z57o3sKBzfX272nDNMmP6pu2b/66F8bdh8HaWUwwkHcapGOx8
pRANtqrD/strZ8aNXjyWtOuvUnDog21GTtEMD5FGkrscAAwZYCINweTGNGCrBk1+8LkCpfnFxfhx
gk0AvcOwe/DckbET87NM5R6WkvEEje269RzvMFhJ+JjZdLLmQxPK7mfJSqoYX2RWlpzBy1krNQ5N
gp2s5BhWZnFICofYn4oo1aVBQ5mxzjWTAJxcTXdy3R8jFNt4eEwIAUJlQYrsjVrjPXVDhAMiBZZJ
ePUDB5EAf7banaQfC5UjOrMQirzpOns4xsHvLlInVO99vR/9jsXf0ds/rAn3TpEjFguybJsqkDh/
FgGkp8hepsnf5Jh5ti7JGIfQgBSPJWH8HOm9mRaeI7QZ+jbmar1mXlWsrI6WN9dpdFQ7o1n5iNsO
OvYiZkozBrdHXF5SPFObB5wqAAxJ+Vxui/q8CGFHNPNtQ/gYzSPzqeYIwgmx+ZxG1oS16iM9ryD8
77laOdMoAY0PlDuXZA4ADMiNu9hlwgRjIKtrfmX4sKpsh3R7zEQPuVEHv8emc1dYyZqTl0/XxZku
0k9AF/hpyTT6J82uYv0+rcgiHJzxpMeEwBlSMKX0Q3lTIkNHjVe1DwtaV/YuNETlFV7mvdGlLU19
Lblh537MM43spUq/tWZDMTRbJ3ogy9HMs+G8onLn5vwu8uX8IJ+1YKq2oYLGLsi0+FHJDHfFbxB9
p81vvS6DM5sHgooZxz4mfnxxqrbCvjEruojHebXQC29DQxXLx2tkYr18uqXnD3fCvys7xhNRXvSA
wxGqaN2AWjGPXrJABZcB8UYTHZqSeRwhiZNoDik+BVlEs2G/Chg/h8XgLFpIZsH5qcuad/ldalo5
h0EjfFw53P8Hwe6M52GmG7qT3W8iBN9cbjih2RfXy3smesQKKcq9DURDAuKTI21Wf9cVRfDcJ0a6
Gv3oDxl54XPXqnSfVYT721IEn8vxjwhff8t/62DmsYb/iBlxJ3ocPfJ0pdgXrC0gNntieZyOO30d
qeW+aEjbqy3dP9OGyZ6BrhKt7mNBzMLoErRkmOlYdxmmlOOZGIZ79FQTUyhw2P9c1S0RrVPhGSfa
FXiMTdr7bhP/0xHHWryv59mmwKm2sYj/Wst22dIzg84FAIQxso6HsFVEumqqqCFokAclSv0LIr6D
PWvN5FtTNH0DRdCQZsX3cjtj2ho9yFcJJNll7IbKp1/mmoUQDJ7nCAxp9ChzpqFZMubcBlgHrZZu
alT76pMcJ6m2+GMESnio/Ny+S1KhY/jiF03t7uY5iM317tWNDe9OamNZErz7pOvfigK3LSZfb7Xo
2egeWZdaufh+MS2C6n8teW9qzzlqCXqUU/LVFNqe0VdyVQa/vXSd9TSQrvLHhJLjN90zdzgyibL7
gFyU7aceQlcQZ3ulGtgU+HZXeq/Hj2Nhj2Rp2Qe5vcqHPoxQ1BS4PuP819ho1UqWEQiOUF1KPXXE
VSZFqWqCHZ68XbdfVw3aOyl34DtkfkrptwpCDYrY3OSUD/JL1DR6gIWqleTF4afuQg3gjOQoJC2a
OAnUlQ/64GFHj/KP3oxhrs7SGgcRxV2AAcpBNLtR1BSrUxTC/VfCcDdkdIekYRdKHTkn8ijuqFG5
oUcXxuNpmbTRIiYuBpl1DhFoEYIETYJ3GNA8p6oZvT1jyeWDQ7wVFHPagV3R/BUz6ScKIoWEtnHc
eTPpJ5+ar8DYWLlV4+xAvG8BNN467IUg19xg65Z0hNIGnAfMRH7QynMuoUX2XFNkHOVFHP6e6uml
3Iu4Tn7lbf3FEKL4NfnFXev9kdqSvgmTs5mGM2jQ0y6RIzjPKB4m4kXgU4zZxsCjchZKal2VFylR
kA9S0kLgKeJWh+i7HLzuJhqF+0izHqsxOd9YwtjbUUXfiKqc2ClGbvfcO+dDEpJyrV7IVjFfy0R8
9ba4N0K3uai0sY/hNHxLubk8rwXEpa10tAxHKRqpjdzGVNN2mwpWvdQvIVjw9xFQpVXoiOi3IGgW
Se8MsYEzViZII6x2E9skWRrKdOmj2HgQnTphxEm/UCpa51ykV+nqmNIn2UCOGeup/huL67iv53Od
5rArFkaaLX1MzSepJrboicv+gIdmBvlA5q+oVEFRsfbWkH42sto34kLd53va+eNN1x1waKHz1Kbd
oS088aSVmn/q2yCFhpSHW8MbKy4uIkDSnlOcGPtfiP3BzCjlryEW56gvQSvME/t8tDTiIKnwZdGU
0a1doaJvEE8RF7XoyvTCfZJzGdPEeAMhiOGsVaw01N4X0U4JXvBZkVPjrMhi07wUdEr2blTiVJGD
FKE2Z73p6PGCySAjKgkPWV/aa1pGGnFlg3UaJvLIMDsAG0hZtsoR4T0KujkIaIweJ4ZsOL1r51iL
tjyXHub2lXwq5qCZtDPp5KTEE63UNPrNxkKvh9iiyidViKVBeTXNlqN7T29RvgxdPmGHKEV7rsWp
GNCOX+QviNDpO/HHaNuh9lqsd+ZMl1s6omRXd5veIubKUcd73zfn3yiIfMKQgY7J2iLRgFOPJdo+
KGQz9lAoNQhIPTB2aHjjraxHG6JSfdBFK4/2+kFejvlAs2X5v0xOpW1d8nLnDnWkxP6jNiGBtm37
KyVD4jFQpnq2bngbkva8bVfHE5+7gd6vLO7HJMcqY06HEPHXofbUHKwfgVdCR3HmdbgI5YOLLnZ5
9vOeM/9p3GPKKCBJbX7+AHzVgZzGczOMOV4B+6mX2oEwoQ6YX8r1GCgmnp7EZnHEOn8HtC938ZOz
1Feu8aszMuVJgxu1yjSVYaOVPkCWAgGaUqsotkWtOuA/zklavWSRihAjLF+m+fyKWEmd8aMI9eeX
GoeFyo0qurnlSEeZ0B3ooWvRkqagT8UX5Xi/E2kdv6KUi4EixkAHcl1hsAVSfNz1B3usyu941rho
6GhW6Dd3kOKs90yHnyinlE6bVrspQaRSjCaKWiqLQ9A000uCm/araxpaKb6HtRWjUxRo9dPUhQyV
QaOfdJTx60BnrO6RgYAhy0YRSXF1LYeT7BQCp9YveWq/ynamX9ffue84cxoV07Oi8x9yl62sqzhZ
mEPlHNMxJcSI/l3gCiAPkzU8QIYsT3UYJyvFgEJPK+YxTvl4wd8ctUZfMVTrPiwVZLY/Vh3KWQB3
cgWhYDQuPlqhxxae4qpqG5eDNGNQuTQ1OaOqJA6efmY8Rc+W0yvxsBN2PFytAMVPp8eLoGlOULlX
oZCazdAiW/aG/dQ6L6WrtPvF9ofH/doh4L3vzeKcFJV/kw/gdZ6QHgd38pUCSwDcJCCkxouUWwlu
5Z+q046idqU1jvNYYH1XEq/4SPHY/LsXc7ChNXFdJduU6NE+cuko5CXN+07FADJyQXFpAPM2Cd6+
z6EE2dgQap22zk7qwX9wC1WDEHMRj4FV+IzAez3rBAHXpjr+W5VSUl5/9AzyGZ2AMvculkXMihpB
rhdtWN1qDcZeNSLKqUq9vEUeVuTCU55V13SfUliSsx6uLMlwNDHRLG1hBJ/1rqM63RBANhNlG20/
hdFhqnXvUyhgETluZ6tCr3qAn7OjswrDaVeVaBKIK8RerZYORm5VO6RZ1nJi8jMG2lmw91pvuHNp
UKL+DqmzZq/YlM1RW+RgJWbfTKuQe3FlVHWyzwIEtym1MQKh2W5E665HaxGMK9DQxT1SFmpK4MYS
eDw4TIHbGscXStM8W49fZlGNT4k/PBFcc1uEbC1pwEXZPwFwICKtZ0RNIvOTTaPrUWnoXS29+dhs
SJn2reasiuxVV1w6K5aTrdMevZuTCnMbcF58hI0sIJEphLC6TUqGFv+/S+BUv6yxyvbyleqpdHDS
hA6sfN0RnLhpoWWu6dGNF/nHJrZya5bFjxdncqx9yGwzStNDEZqHbjoSEQleWvN0dzf5VbyRZXNb
K5sgs3agveFq6aPYBOBlj7FH1NNo3DsdYw9OvEl5bvG8ydOxnHb/PMj3eugIoLmrJ/l+Pk8K6mJS
TnrNuStpGbGUbhdva5NJwCpobWz9HrTT5XUa9V9DHf/1M9LaloqIn/LZdlr9FOR2dcrKMriQ7MF5
pi1MHOJGuKmN9pXlTr9ZdvxZ4T9bpdjmLlKQbxgo66P/EAetgC6WPQGwnS2xuuV+5/pEQjdDjE3g
GxB2KRKfl+K0K7hKJ9/eq3YK8BtX9snwjfouwRyyAUoUEM+ktmQsCmszIWs9h21C8G5MFurS+BBK
xYFdj+0VW/lX63UfY5nEW8vwPYC1zZ0gyuvmTKG771UyBggBPglNs98I8jhGZmpce3AsP0YWVYEr
PaRP/ZzlMTHS45/ijpEjPhRZU/gRVlYXw5Q1Gz09BRSpriHHkLoiQRjdEBprMyn+j7AzW44by7Ls
r5Tlc8Ma81DW1Q8+z046SVHUC0xTYJ5nfH2ve6HqyFSWRTwEzJ1SiCQcuDj3nL3XJqTLdd55ZCoL
U/BPfQ7iYx4T3ZwhYxB3jdORtmIG8F1tp/oBDY7yx1RmfS2BRcvfaUEaYiYrt0MFEpuBgvFuOCE+
i8DZta5h3NPqAvVhBcM9pjgmWa1d9UbZXZaXKkzKlXYMXHZciwJAtzOfz1VMelXc4HLe6veKc6Id
AyKWBqJjKN7Oc+nkyJAUD5reoUkie3lri8wUWLY4vrHqbp0s/khbtJF7AxLPQUIjEbTSU5c5LlZl
vLjKpFxGaA0P+A/faml8EKnm2BmOztivFxEqOQkz8b6I8BgzoH4i0K3cxSr7IUarVCntGK6lyUw3
AjxD8mVcKpuOcK/b1IMeB28OxFSKi/0vS8OqrokSgflz98cegI4ZFA+kbcWNnuFRvpvFl+KAqy3w
i3Nh9T9DnsGtSctP7OxKp0xXlTbq/Dg208qSLJSsDy0oW/g1CDWRB9/FOk6MlbX982v0pBPSKfCG
9K5VbDoEYoeGHsF22YdVAVPFwUKqWWmgp4rki3T0DVVqrxsHfHeOUOiaZzOOBiTFbznij9gOn0bt
vjxF0YnsEz0Zb/PYMXWvsvSWxADnOU0nbWrdXT7P2clC7Xc0SHyWPlpkEeQzApiHdiLW5ilWoj0B
2UxKTc+9ewYCzNALuDCFnzVP4Y94lm+ezNlimVYbmgBC7xoGyryxEgLguDJ+mD5ZJPIqQvpzTrvG
3hb+SA6t8AxrhcjgttMOt3OC7DfXvZOusUEza68hszVRtwKPSmtMQ5ckXhWzeYmzUtumJdQMetP6
E+JfsITAGlcTs9mPKM+eMmfcy/uqiCYdJbJQ16k+OwVkHjwu4cLEyvBq2Jn6HAX0nriUZy35QiCl
swknGwy98UMKqhFx7boKE15pBAZ8NEFYGM3hKXawnEggt+dh1I2VS9rgfF7uUT6MbiUrfZ8Y6rM9
kYVdjRnJ2fRieyuKvsVjiwo02ZFLcQ/6mJggKc+vU0xl+XAb3dq7MsgvboBqb4A/iyeFhvf2z1fK
0CKgNyFYLbIWT2dO63UVIeCloe5Hm2xRKeqqdHS8ywKVpiKD3g6ti9s5cC49wz5N7JqeLHRpTGSs
R+wV7RMt4fbJh2Z1TFnrVg7FnlR0OMC7DuhtnG1etONS7NHQBCM8exExLyoRvZb1A3wcT5yh8586
o3hV4spiQ59Nh0KdPwM2qHYVQi0SdPNg6/osKYoGhEKawvwmQxjnQU4ps3wXpDjiyey7eXP8HgyR
8oyxOduHpTrdDA3aMBaCbw621xUCZy5WnBr4JVnOeizMU/ikVskPHlQIFazJegW5Pqxp/qYwtBXr
dVgZX+0if5NDeUt12z1rpb9vq4aVEr74IWOKtFs6PMjQmd2k3gHe5vihReZLY5dlQq4q+pQqojGI
/j3JZ/KUtFHZQjkcz0Cr4frMzT0LvtCMqfdyouDpL/jFoKPp7Dtke9chMaY1e6ZqdW9ca+oVcly5
Pc86coDq19YmcII/cjfL7gVGP3vQCDjE4IVn2hyixSTicot6dbDLOs+6tqARnksT2iQM4E/LchIF
JJwIG4W8qIcK0QBDq+pQuQQUolg1+N/D4UxsSbZORIbBwPaKLOXpURoKsxIxgdSYjJ9aziFhMuzG
GUKke89uEvwwXnuOhgp5Q+/QSp9hNHEBxPsB2iM6UGKVQxFoz8YqVMiD7uqnIFI+XKG4yRmM7Zw5
KA9JnLGzHub+LLdg1bcSDNnaEysx6471oiTIVrTa9Mg9qchynnXmlXZXr/UUw0xTzB1m3xTPsdsO
zZVRcwOlKKd1YBzlG/lldoParuqB/Dmi7yFH9pqmIL/FJiy/FBnV8zhjcBpJjzi2PpQI2zrnOexJ
u0Q5OwgF4J8HHVDZitFbtjdNIeeBWnGULbsMLNiuqQZjHRAqsUIaRn6ZX/p3yrLuErbZjrG4Rjap
bm0sn8RQVTTAEpE/0YJTRbgKSqCfCTklEWu3qI1NDRHU5H5R7Wg4LE9rcnsw5/p3K1QhHbJP3sjv
TkwOWgN5V8kWkWKhepMYg1wn2KdqJw0WaPFadNUQcH5JbJa+0F/GiDoO1po9m5T7ARBXj4hR9hg4
tHpDtf8bS2OCgcABo2Nmt17zgmVWXly0tgRZGGEjsUnTmlU6fTZH90G3QnkVtSUl6aoUDBviREv6
qfzuSj+Wd/mqmhEemcO+TbR68fZIg08LuQO2dvV5wb5SlMcU/eX0WU/QlNHy2IEY1J4CCBcr/s/p
e4gRc+nT86FUY/hSzp2yIwlzhTV8VgzuX2Y6L0HQU06PF8wP43MbaD7W6plrvhCh2cQhyVPmuWTe
SRgHM2kyHeGiwPnsg/0ovKAOnpYjqwLl0uRnK8GbOKkU733aKLel2hhpL474LPqWoE8pxpMHDT79
Dh4WbphGtU+dooECmOzwo6pLxACV90tknjVhfc9Sddqoue9saRUf0QzD6OuAHwAHSNm6KASeiC85
XtQxbxDDOGU0+qci4+ZAgRsdQQ5BH6HNXoYkJ9PHusrOe2gBP1gur0ixJwEqzjfzqNqksEIxoFUF
ZsGjtX0l1VkEeFHk1yfb7v9YemGaYnq79AKtRl2BPJ1Itejin1Ze66u2dc0bLkjzZvglsW0jsYjS
5OiY6bdEa2N0n4PP1n/4pkEGfuREpAQrrDgTEln6x3lFFoMWzTBuCgT3WocfST4mDaX/ZQhmhAb/
yvB+8af8nscLEKi17N4SjEo1hrR2L5lwk217tOfygl4sKzb44AihWZ/v5ayceguopbxjFOqm5V9I
RNxTXzG0cfEos3fR3SdNAb8o1TstZ+UI4/EtFN17lRyUhZ2S1UgDR5eQtbqfXivDEYTExCUVTu4T
hEZ3mg1UUXKqP9G2v8Uz5dsAAbgo3Lucn9g1ktPIjhFCiJlK5PSPnM3XWWtdfV95pr7iy9EmplxP
djEZv+vM016NyvKvrdFlr4QrAh73hkcPLw23CTN8KeOa2WaRGjQ/NXFLcdlk48FXp/gWJOZDLoe6
i6uCLgm4G1HjdIpKZil5uxufDfqV1MCOe+6Z2s/ZhaWtnVMcOme6BJhV5NnDo3TQRYySx6aBBUKD
glrqZ1epyhWSwVpE2zHpL4avY0MgPLfLk2wRN4CBcWUCoKmUbTJaBVaDujpFWk9dTTwDAUk9qEC3
MR5jkA5Iv/qrE+L09U0dU/WQYWBZVKZeMd6JClACzXnSfYQTHaHupyguoIX36U114PfUujEzgx6L
jaL8oSD8IgbO+rasGC2UJPGpJ7u2K4ML+83DFJjBcbAYhMkUDVLF+0XBlQiVCmfYXOKXfeV7x2z/
ra6dK7Ln7jlwZ/Wt8j759JGOy+dP1Le/X9q6/ZAe5LqrAeo8E40cbmrHsTdy7ZUB3305nGUjyMa3
uuqHj0JPw50X2c1pVgM4JOD61gpN/wfkI1AoWe5s5FtvJJ2dkXnFuYwBWIvPUm4b4ZJM+4yi6Jqu
S/yzH+iFo2OJBmdr+Ub2os4zGB1PJ8DDcjdy0IAR+IiCGrtxmcNtggy/toUzu57N8SgZZ9qsAvJJ
6tdutKFqjAzxIrd+nyvNuE5UQUhBbxY6kD0k5XEl38qDYgLfixFD6Ok0HR1wV/uwcqcdGF4QGtWU
rYpSi3/YbAeDqR0+VNKPmGLc84kY6VEUqr04OHY8nvSyf49EATvnoX/p8W9Y/98wJf1TphMxq0TU
GJV5+szw4qts92lzK8Dt3oUmoX3I1cE5RIwJd3lB7nc94SyJnPnhGCXPGbAk0mFkl8490tjjzh7b
YNlbV82R6E753GsTepz2BPezrXhKQPlYBR/0WT17ZYdqJPJXYP2hrHzPRnBlFeTsnR4hyCcUNDBt
81bQz9g1dKyFkrlcR7VyKeiP/+i64mUMPSBjZQT93yTiJtPhUEV4DiI/L29tGNDSMlz74um6/4CA
+SA5KvuuzcV7tFlm+YTG4MgsPjyk888o94ybHtnTqhS5b7Nq9WswOV/iYKo2ckrvKtjnWyN4tA0X
XqrNXzEVlpsxdAlqHVN9szySdS3yt3IymfQkVHQRui4xp/QmY7xDj13VJPGsK+GoIx88O7bybTC+
GyFd4kmsTykAZCywnbIPzHjAPFYfpfU3wee7qjJvvilzuSUD+SMrcImSFvRlRvkctdFD7fo7wBod
mR+Fh83YVoRQBdesYdpI4nazk8EKvZGQSh5kwKY84P3MSrRz2MXlwTGLc28H+tGs8MEK6leVAnki
lUU/WdO8sm3T+COJ62epkYUTAtcyd7xj7tigvFJdvWPMJmcOG2nCWnuQUS95DfC8DXN1h7xYWxkE
oq40qR0gub3cF05AJmJZ8bif5m3d9PZuiIyNrJMrkwY1yHIL9RKdMnC4bx60jZWtZBXTnY7KJECC
BbAKrlhgTWTlJbT+Lb5u0cW0a61+HhpIOo0VQ9ABn70h66o9GlTqcZKgDcloBhcWrXZPyZ49QyG1
y3AZ/aohKY0OWXe60FaPfU/su3g7+X5CABjFDq2Huj7WcVFsrMhGIO++1lFKF1FDkyeSW5XORTdR
+iEDEyf8ZhPoUfrAgLuWjrl0C1tECa0LvP/CCWqYfvEgBxTtfADgUiOE7T2lmD6oPv0jhGDBux1S
SQpGZ9DAHc0nMrNGG0wp3Nj4kJgWfh6Ikcq6LzqN5xR75jJqj+LqL+KEqc9kaLdUqQmrCzDGx8Hg
7SApt7tJKX8Mmnnze5KP4GlgBfIhX640h2yY3MGUkPUjpVcHpa1+qZvW3SyzxgW4iMMqRc495icQ
NtPOdMqHMpgRP9Ec03sO23Uykfdh8wNvTIwh274aZ+5CVCMeobKb5XHjaHn55tb+JbeYF9npDJVC
AFsxm4crc06UjzArdvFsOq/AhcajPyKC60yuAc3VidmNRRsyfqk7xzji39o3Qt/rmj4oy8IIN5XK
/oAGDvlQiHquId7dUxBknyVuaMz5G7WTk4UqZCHVZNENGFnIWIYuag1BpKfoWGjIqdMmu9zzxicU
acj3hjffMsWsravuWE6yLwn4CzmiDc142kmSocpADJgZsnzbK2nF6xHuEq3s1p7Nvy+4OFjdVjNZ
KF4OnUzOp5uq7k9ZaooNzFifir6Md3k109svMiS86KRt5F5PtLPTC7usr5K4hG7UXNlRTS2aGwNx
ksO3MM728xy71xpQzLkvuIQmdegeZgXzCBqgf2gi8ir7NPBX8i6zwsBYt1ZUrtTCfscXaP+glDsq
yvyVST1qCwLKj3VluNtcAKSVJNlY9XwtLZWwIHfUjyEi5XXlZD97s9ffEJ9gV6mZiPYBMXJ2nVI8
CoF6lrPEY8j/sigZ+46NFNkR96Ydr8vQE41ot/VHb9NkfnjKo6lbI6bYydUzS/VvzhzeiqGxXmGq
5fsWYPNGvo27Aawt+KFV6zJ/8WKX8yGwJHLkiX8zAG5uspmzonivjwwQizowgcGE7ZmGIulAJLo+
B0Z2zgcFKYl4F5VtwS9MSiXoOkNXRbygwLi4/nCzCwfhl2e9TEagPktbWqKw243iOfuuIP3uAXqQ
/H6VkbTgducrs3Ns5dwabto1b/JVM5rzUzizdpnO1K2UvFXWkf09NuZgb9tTSUqWmNlPOQnvspBl
pi6jq1oQPgfgbYS/obbf6klDmrKp00hpnGEbJK1z8LR4fkEg+zDCYbwNeopHJTNPDsPxa6m6GoWR
mOWNOO4PS0wz842oWHG1ongjNW+jjxDlfS6VfUgfZ4hDwqTEhYt8sqTFRgCsYmFEEHOWvCEYLui7
5IyWAKe3bl0c1bsHGFuegniumLDB1o8t6CLyKo3Jutiyl3+ryBM4pSkaYXKIm6ujGq/ck4xN2uEb
CX/aowzR+iOXtYlLBgMA3zHiMxhrVX0DcdBtpXYBfkmwM9p82ERF6V596mcISH18dsjXihsG4fK5
UCr+yZqBvgYDJmqHwLF1nhpPBjz0z51zVsMB7gQwlZMfVd8yQUkcUFta/Ym5XA+F7+Y6A/tcQ9e5
umdl49Cm3S2SxbpueDD28TFpIGOLF4FaMDaZhifqOJMK2iRBsXNuyQhvu628W4GrcKOEI8V2yYjv
jNOOAQMbglUjqUWKW9GynMdNkZLZI11I0MdawDfuBSCpiD3GqyQ1glXNjEH2/xQty06mrYYrR1Hn
N61JCYVUrmp3d+2+OFV0OW7FhPQeSMY61vPhTb5CcYZEZgRIlGhadBnq8XnRySixml3yLMRgo7rx
XVHyfdAaPetrntzFnEedBclncuxql2ICWvdKhqqy3NRWPnx3i5DgD1+w0JuRG84dn+MZ85JvBPaa
Nl2yj6rJfwEOsF1GlT6K876/JpXWfbCUKnvGOCnsX/fGKouqe8jLA+QNxpZBcJQlbKPSKPJ51u+j
yTuD/dWZGDKmMnIagxSOCmVtjUNgIOxd+lBH4KbUL/rCDIOK/dLrrdA/a096QgEv8uBUiJnoVLy+
ZdsO4K/sSDLtnOiFxmGyNQtMVV1bvhDjbfyh0Pviv5wItZQBs5KYTwop4yvdNcuPMnTSrQu7+Cib
/Dx8IJlYEHCcllLUtKpnm4jhTSYnMywBI1ve4Mm3g0+joINBSa7XNXjYAazMsbHJIFIqXVuVSKgk
wmwSEWKGaTdoB/RNM9X+puxz5O2d81gqlgKwnEJOSIIU+eq6H13MP9nXUwSnkq7k3AFm4IEaraKM
3ZWDc/Bloo6kpJu/0hmy8BSR6CGarhffc6JVo2TTqRKWf1ETnNRm+mqVNu450i1ka2BoneaeNmx4
+saEOi8qYTcu8huM4g1EMHrRVqSfFWcuEWSixo5JYORenF9a26zvOSOxDUG487bq6aAV5YdloV3K
dM3cRG2bPlnNK0ZNsB5VM+EGYyjh6fWbwthtX5OEk7g9EvA+vziT6p9CUtBWuunWXBlAxqVhI3fT
Znkbz4+YTJOnBV2RB96282OERY227QT8XiwLYV9QxE7uRzS5DaJabdgofRag967PdCaUa5p37aNw
UNLZfXDBf6Lu+3n6QUtFTbEMiKnQYpoQBV/S5tlpTAz/PtT1yTXWzJqyZIXAs+la/WsVVZ86QcCq
+uHcWJrzUvklamX7MEwlw3gxpk+1dO/jKFw3Rl9dErcuz0xM3R3xBuq2hcaDPGFsLn43tOte2FE1
uNDgujbalMfvmq198hg/fe9GDwkH+MA8tS6R6OIE4uBOJDYqub4pQjS0pduY9zrku85J8AUqkb1f
VjvM9u2+GiAX0IZIBYUxflAAZF2jHjL0CXjKae46WWS8mT7dDxTjl17Q95ySRqO88hzjfXbyZ99N
K8jnoo+B2ZKOelZCMBAOsaBWrVPkKLdEe6ON4TxJ0MSgYlFpMuqhUambPd1E5HRyTK5mUK/7fE1G
S7JPhCYl/ungFN+NPZbg5VvYEZFa45zTQhWJwn1udofErz9LwFhPQxgaaz5uy8GoEGn2QMnsEumb
YNRVUajCVTIO6APrZwU27VYpmwkNENDdhVdVpMjUq/SMtb47BDVAEs+s35GjI6nDeA9ys6PTUA08
tEwzOTSW9ynosp/SdqbpBskMbmHRgPJo8QeISEP9UflEKzsKCnUmVR1QUXRwrkWahl8m+TXV3Hdd
sb9JdWWdubsK9V+FGO5YMQmh1Wx5d7lOoJZtNyjUMiYrOe1jNCOspfmrYZJEHVcMp8XmcUacsXAV
Uzso6bfBi2oV3BfoR6QVdhhE5FyGoKhu26+w+kj+I+1+wR2hOmHkgIU1M0amkGILKg6aEq5t7sVP
vums0mvQaM5XR+EJ2iU1MkA87SsdR6qxSgMWLlWHB1uFxvS5brX3mZ8uVzCiaTtcNPN1aUU7lhs8
uESyX4xz5uWuwOSY31TkpmxmhCFVb5x1QMThVa8rJrlGd1EjbV/h9GmRJuoRY67GW4dUi+P0WbNG
Y/WP//jf//f/fB//M/hZQO+bgiL/j7wD5BflbfNf/9B08x//US5fP/74r3/gbUIxYRmqY6mOaWq2
7fLn378+ojwQf/1/KSGGmbwH7pY19XSS5y/FvHgMbf2p68qfFc3XR+OX2SEzKI3DqgdrReV8briA
j67Tw8ZgKEsijn2NDFSDodX0QL7owN1mcTirWuQsL81sxvggndtWbH0iEsff65YAnjm98R7m40Gn
7aFmwQAxOqiefAocMt4o5TP9eZ5o2iaxBmdPkJH1gSvRyMgi6nCE7A0LB6WsMuyuYgeJyYVpq45k
dx4rKpeC1c8neAOtD44ru/he1IYJMcDVSCvO954v+J6ie+QrKNEjES9qxaX1HFndH4kd0k5JBL56
MkDQDRFUXjx7TynAz+dhOLugKkB/pA85wWtQzNySojg5LtlizOSGGztAmLlypzF1/o65I2ilQkuX
GWM5hdewKhXspehqZaEaqWxDtdhGuiagiU3Qo6dgifow3NvQa7CirZbthhj6y4Oruc0WosMDbYG+
w1/bnaBtpYeRaNxVGteo9YV/B99kuSoCJBEqMd8vFOdyoxT29t4a8BlkHuRfDArsl1Ov2IVzda9L
b/zc59sxQnhX6FH+ifI/ePjJW91vG6U5+wRr3/GhWS8NOIS/uT5N77fL0zNMVXNU27Zc21YNy/7X
y9OFSEl6LSLhYWi/c3X6L6bZeEffcpzVFFXKC3Ve+5I5mxGNUL0eiERGpU1nA6OaATLDd/emq9Lc
KprmGUVt/UyrAk207hyxAmaPuoi0nY38kVbJTP6xi3NJkgYIOiiWU44owN0wu1mVmtW8a429l6Ub
qJbs4DEHgSw6pjB1cvdklXl+KArAsAQezSc3DmxaQDjievZUoqtgj/C6PCUfjwusuPKGAvmVP28p
tX4kOIOf/voGF+fnn29vcf6o4VRucUSYlqr+6/nTEVgqgEZsAFgUMbOPr3rCmUa3brIYSHz/6++m
i9Xi376dp3q66VmqoRvi4/yn1cSeB51BI67AZWBF0+h7NJUim88kNMQw5/sw0R5S7FfmYDyu7UCQ
ttN9gQVo12yWrCZQNMDh4vKSFNlP8GfxQc6D4IK+zgO8JPlOR9lvueG8mkIW8jmLpqdaD5ptWhEF
+9e/laP/22/FxQLZAhGKodFME2voP/1WM7TmuckMfw0yzDxJ4RJBIdNZvnIRPGxsC9ilNCC56Ub3
XO8p7VFyu2NYb+BB+TeKHXCsYdmi3+RtoRFhlaUwQP8nEL1HUuiqKiul3k4jVcCfxPzR1P9ApdOc
lTSvcTDk5hqWLT4pRfNAS/MgQ/1MGqqhHJdBiFHsNVGHDopxJjJ4Bg5iv1mIZkRbCj+64qUrM0Dc
KVvk8pAEXwspo/G8d6je6Rp8aLxfYrOGKqLvMlaHwP7GSCFR91WeRmTufQ8TJgy1pVQ75nQa7Bch
63Fhz661hJRQKdPvAgRGNOSrs3wrX03N31zxlvbbp2VpOuRMT1OpPG2Hj+xfPy1TYRZVNVYCqzY6
jUpCCeRwCijS6Mex22lqLz+jS/s2q+54ngIjvFpN+BnLgnfTBeAiru5yEZYHxtZrs8/ci4u/Yu+O
POtlWpU8YFwN71NlxDu8B+x+JchnCrNzOZfYUklFzc6Fryd7eBU6vAIhg7ENvYcaCAFqcvSTQHx/
KcPB24SO35FLogXbujAZDtPtWRPQkUeDupVloCTIwsvrLyGnVhXTfy6UiK7K5ACJYffw15e9+fvN
zInUDFtzdI/NnqM6v629LRNuSw2KdDu1/kPpccFXGIEx3vMqarqfqRZUe/kl+YeWR24wM1I29cOs
nf88NIA3j4nl46QXOzzgW0fZqe1C/ybZj/JgZe3WVaMUB7drnrBkKFfozsa+0ZgWaxYxfFa5a3w/
BUGf1+bKyr3plGDGP7qd5q+lo6PzA2tbNWmzZbd5hBCtPiM4cTd2G3vPSZmbG42tzSPv0L8NTts/
Buj4G22m+f83506sq/+8EHK/G6bjGhbnjtrK/G3JSEbQx1EPhC31bTybvVc9W4ExrDyh/wTTfRzj
CfZfhRdW7t0jxliTPsTnfK6bi3kdCAYgKTH61sz+Z8eKq52VhqCBeOeSXbuG9kAoEAINfNRtSpmB
CGZFT5n2hcAx6l0Rb8qu9Lfx2NFq0VlQVH98CUW/f55Sum2EzQKr/az0bnsaEO1Rn9j+JfCCmsKl
eP7r8+H+XmbKOtNRTd3xXJ1Nglhi/2kJTeiotqZGWM7SALJxyayzSkkufhhTWotRRmUyfgmhZiM5
D6sns5l8FIWgYuc0P0H2fo7ExjKZ9zROPLjJohyyTGc4FLVmkl4EB5r42HgdVW5012eju1qKg5WN
nn2Y1sGnORqzNVN0uhbiFbm3Nu2JBo2fkJ+YAFWIhT7O5Ds9of9FFlSq3l5vGuasZYTKB4tzn+JT
noq22oWdH+2auNwGU46zsWXAZGfPfeSojwYVnq9r9o2ks02qYI0I/Af5VuW1cUNaONC1Cf+ydmEc
kHPiZa9TmVvrvKUrJXZwlk4GVWn3yqYqev/Mw5A+GsYnt6iuEi/i+8o3CHLjMSFfdSX7/cqQddCt
sufRQGRJQIh/kNVmPeQinsIuyGXbOJr/JaoC9waIzd389ef773WapauWLUA7umnRM/3t81UmCjIj
JNiMXatnn/CNV1fU0f7Bnxt4tl+lykQeIvChMGqw+HGp9UjVnNMc1dEpJARilabKeOcCF6gey9ga
JGYehpmun9LAjg1qYlA7C+tMilfjpkBFRwhLnI0/XiWRr22LjAGKd0yUZtyOvq2+eTUC1lgbCOUB
nb6NXGVcc83N52yePzlcJTeyzG6lxkeTY7Hmc5g+WmDkG4ONL/dMEG/DINQuVvDezEXw1DGe/5ub
Y6lif1stWC9sT0UXaWPo/e3sFW1Y4PyiWbrcHQwevyzinYS7tKh1RDNGCX3YHMBTxrGnUnoMl8rC
nQoxJtmYg9KdOjvnuifYR23TFUyDdOsHdgooQy3fx5EiYUBpfJqVTrhPx6s8aAV8BUWDm4UrZuWC
sVpJpEqbRSe7dO33mEnttiDlWAtRry+QqbEwnpfta6Ao0bs1zwbGU+aBbHiKD1hUGaftw+Dxzo8Z
5eTWaEp1CtpfGzSVpkxfud4lqZI3mwDg/Z8ygMgku8CoUnDy4bp1g7MBRMjY2ORJ9Ll1lijyLA6L
sw8jVAkdtCMgr6ptl8xkzBqGc5OH2RhRopTCy50otgtfBHT12Lr0kbqZ7v1XWSpJ60DqBG9K59+V
NGtI3+rC1yRuCD4hZkC2qmdNc+g+Z1vSEw8pg4+QJ9lPw8WDRujhzS0de+WrOcJn8lXfbJIEyTP1
41U+YDRce+PEx9C135fJPlVxvZbTmSku50s/GufGdbMvgM+CNWZ5b6f5rQaBHs0cMbgkMpb5sPQD
x/iVvulwswbzB0w85TBj6Nh5ClyjUfXVVdeMyjfod5ssUrIbitpx09ndV4Mt7jP25vluO868Mkpb
O3RLdnABDVzBF7pXfWU3Fs7bMBj2p6Ufq6X69EKU9y8nVdhpR0W32IhCej22JKBvA+zkm9Ae77J1
Kof3PAu3FW5lzGF6vijNax0HiDIiSQ3S6K6ZTKpYQNK9k+lPEew4HuqNTyNrYLoiPaKVRyC0gtb7
wsbzhx6P2WsaFMU24AJbFVk73/ghP6eVlsIiGdKz/AZ+1JM5l7kF0uAxOZeYrdyKTV9bQtxMzQB7
cynIPDweIfMYZzeKPwF/N26pQYkrGszyHR/C5zIqzLM3YyN0lJl8BQLkQGE35Ql7fndU4oiJjelF
H+idvzjY5Y3QVRAJIBKZ9DHcoZ5TPrHomuspqD41GbqB0kkZ27PjP+c+WhOzU6EvMQCOcr5s037b
0yvxjxV57thkkMezfHyG0Y+dj5ISUEF70ToEs+ZTVpOaRgaqtvvlKjTHH0ul3nXzB2iZ/pszrDrS
G781wPC3rVn15xnlDQpUt/d3ZY18cHRAoZI5KAyaiCDlW9ckbKSfonxfR9lJClmSMXx3tLkDBl6S
B6aiJ19M6u7oXKQYRE1cKogGLmE4hcVtIoONwnAd9mV1lixTpfvvV/JrTgyJ7temJOthHEdluMXc
2+yAZnSP5U8skFUHX3C1sjnUD4tgDWNY/HCTPgcBQ3gFklSRrPBnTdy0M1Znebei4zgnboe6ucq+
67X/3NJOq33LPSlABCxktQQ6CX5G5oRYTMWrusILoCQqKRKqbkHmm5u9lP74lSAoGQaFGcc1HFK0
k06eXJcT0VrWoxwtNhd9QZiAIcQOcLxWxpfAh5TThfXJsEoHsFU3VGspGkkihU6CVah7Oc6OyUml
bxGqe1env7+IDSh5q5VHH+/gZ+O+FiXAkq6ODPS7yyVpZX22lUpoKYNBMZP/kn2QrcKiie35PHQ5
CfDKeK2y7tr4UONwsmk3J5kCVkRibytEF9mgqUeyBVLuk8SFXj1xQVZRwLM3CtyTXOuNAQiLaLra
bonWzAQvJvUrxTB+lsibvykjft9yeODZKB8sy0RfoFJN/GuZGLuAOW2XRIeljGhggsmuXCJQM/KV
POQTfyVWummlw7KXDdQ/n2kGzMiVQ0d6KyEpA8GOG1oud09k0s8AkwguDQkuT4KdHyUM+i3bOC3L
njG3Dzlkhh64yRrTuXoayxZZ2OeWCTrFFsy4cGbg50/EPPR28om11zq75QBBzU2etTGqKB/gFFgY
VdfQZJ11wYr33NmwoGzUD/LdZGvZ/W9O3e8VtqXbmu5RhqmmQQ3x+44jTQXB23cHrkcTa1gtjANt
gkij6zx0UK79zUFUeHa7CY9Rh8iuHjCEeYRepnRLj2HOiVEtczh4UxSdCRL7aZXuVnMi4tQKC0Eh
vd6tl8Tk2o+Bi9GkhBI38ZxN7bh9tYcBmwFWdsvagmnrz06ULYp1eg3m7veEeKyv6sHUIuuEEaNb
uVia9iQXmvaqHUsQPFO2z/lILqluOX+zNdOs/+FMURSoAIA00zI097eWt02qp62YxOX80owrfNus
+xqksMUQD5t3eUA6ZN0NT/+MXx3BofoR9lpBGkzi2AifoheYz+wWGrGLc0kojj1ww7qK7SYP84/Y
Nacdm5OQcagD2rnsnkOtJbipwkKQwzDtUvMgxbCxb9o7eOaMFvIWvrM5rD2rx69X1c297gDj2f+P
sTPbjRvLtu2vHOQ767JvgFPngYw+FKFQL/mFkGWLPbnZN19/BxmuU5nKC9cFEgErJVvRkHuvvdac
Y0rFHUda4fmaVd+pqWNvw8TRUX5OygnXZXhWJXIjzNoiixLvwKIiBkPitQw07pfILGKCDgz7xwsk
Q2PVZb1+WB7q0NAPqIa/+UY57rNaDJ6EHMnNh0bbajQgFhWEMzHIhYKfE0vpfPRy1Z/VvhKXSsSl
G5g/rvdONBAMonXtfWXpuwLQ2yYYUvtQUGCQ8EM6JvNZXFM3wJ2U1SSgF5yNyE68dgZiLNtikMhH
WiaIm0eaW2MTcRHMaqaePoEP8dT7d7MgIfvq+msLq7FuFmLL9dqM6v6laRLABbLZbmLbSp5stNi2
TwHsSxG0/1zNjqacJ0fb4QTmkAqz4hwv9ldpVJWiGlrewoCjVNRAEVJwbJGlhSJgkFSQPZlWPoBS
SnZmZZY7EdrJLtcYRoZ2D/NdhSHnq2Sv9i17WSZ8+vcOe9Iqqknok/ptGHEU/Pfulde+lwhFPfNa
DS+FYLBZzoFyhielje8dh5TLCj/ywZkjvqUA5nveJyTNWPZraKgbu+Iga/MP0lqjlFm+LHXx4/fr
i/m1E8/6ohkGbV1LcXTunS/doLEcx27sHNYXGdV0a7XNjWnlUGQhwhFQgM68CvJ1FxKFsnwZWkL2
Bg3GOlqX+fAiUJTVYOFvBhnB5oRiC6ZMiwWj0rDfWEAM7CRovULB2mGIAsKuLDzTYaRUjLm8G2a9
RM8s5ixz7CUkgslhFu2BqHjGrM9sEOnil5+enKQyT8nMS68rrPZXSNJgQG4creFVa8phJ/nrXOYf
Xi7vDrTtSrJJ1wksuLeOmE7LPLy3zGNpjC0sFrXay1X2vGwXPR1TeC/akzoN5tx4tW+SQbJflEPU
cVRQSappfNhRRTU7QRliv5UoUNxGEiFBP9OlQczxH5a0ZVv88/nRsgAV2rZq6Jph03b/8tnYWcW0
tVSggAhcE7uyZZI3NzU6/QnlAILzMjcPNbuD56OYf+rTIvTAilgvucy+CGklFaVyjOeHNm4UDNP3
mco2tyRZazjUvDhbXxVRNBuPV2ewZY6OF5CTymcv2x2O4S6kKZX5nLWuKRkNZr2gsqJfveg2UOtr
WIAkLFqYacDtjxsh5ZIifkeko7pDA6s91YN5C5DDWQnhoDOyR/M8QvGxV7FP26CRZ3RXzMl4+Y6f
UeoGDoATnVTMpmO8befUF+hotByHYP1zGfDGS7rh3CHHOwQkJLWgJ9rt99/fJcpyG3z9KDTNke15
XKAr8tyd/lOjS4t6G6Sx7q8TEiFcZw6h9efoWXt+sLTgFqeaul/+fwjV+JwmNRGUIFs3iVNBMEFG
tR+xuh41w092izVdCbLPkHV8FwQDFBAZOd1S7VSjU3mWmTSrOE+TAJt0IK9HvB8+1jjXzDCiLRHO
tf7tWrwKBr3rIVNAXxSUp6zfxkbO+s+ukbOjrUFJ1QL6gE6SrsBpTduwq+xnNcQuQEBCq4zZKjB6
h9Aa6bjsXZPAzEeW1hnL6rr2QZQkkmbvy2mUtouwiAk6k0f7tataUrkU31+FkSgOOgpyIsR3TtN2
yi43CRKEWyN3PzqjH28cxN1am3YItUsb0u7MFMqatxwnxQrqJpNxKrafyzfpZPVXjMfC8oiHPLv2
BdtsTG46A4ueYzbzCk6wnC8qAJxJxoRTGs46nZhjFuKZW6SGpZmZ0BX9Am+WL0P5U8yNP0uAa8bV
63xZxa0+KbZNnRBI2vg1LAKdcUoNGtpOVXOja1DUmYsxY86olWthtghrW+c2a9LkVHfjOqI1dhuO
SLrLjpKCbMx+rRT9pq7l/spHR5xdwbqeNdyO3e0crBXYLdCe5R3a6rodtl3VpxdGpcGBqly8pWQX
3ixzCskJEpoOI8ft+ZBKELPyem3S1BPh6NMwDusMO+ztaFn9IS5rFW82swd1aGkuzTD1erTuJaVP
97pEs9UMExTxUS19pMXgYcPHA1CNBU9HMWjoVf2GfvaPq7dZlp1p/fsbSdWsLx10yzZt3WJBU2Xb
Yvn6sqa1XYozqWjGTeh3wHNQU2bIZDy/mMJ9HmqvqqSZe58wBjQZzJ0lSL05ysnL0ktGZ7VRDIJR
jXn0yvlwOHUaNxpVsfmufvpZsmKGqX8i3TxVwDK+TVyi7tQlR6OYKZZWjvVQkdp12Fk6h0XcMbhf
aa3ScdpejTE1gqHCBNC2wIIwRvWH67XK0G/YjctZUOB895LKcKgFs3hbRGm6WobHLXrE/VWjXoc2
yBzIrZuixbyV1Vg9/CBQ7g3RIMEhQPmoaJZ+BOCDcKoJj90yRrIT88wYbBUGJwmK/76to/qiINez
GrnbmjUTAzELVPQe816aNBfcGgweJoTqc06OPBjUL4b8uGRNywPx5Qp1HicGs30sW0TnsZy357CI
kvVEbMccuirFot0uRHepA+SJ/FHfLF34LiGPeWlqLMWcnBvnZX2QIGAeqrmQZVIaHBZJsKjmHGyh
5yiwMsrZabQvBF6tBVHdu6Ut9+/ctYZk0g2nqZGNqLfd643RtHT1Zn1vlVZkw6rw0a0hu5EsJXkg
WDB27Un/dAKlRNIgM00q2wJKifUCvUw6qxU4Avo261gd0lXo5ObJj95rBrOPOSYCyPgklCT9zyXc
0xdx4405gSvLuKoLmmbVVgUUYZKueBsRoi1awkjQl7l+9mY3NG7Up/amGxwgv7NCTHbQW1yfu2Ey
1W799qJIIHj02bStx/nFyuubOFIyt83RqvULXblONHuH+Ia3rsbSGjcarM6Y2lALYfQskqWe9HSE
UqVb47oCl16w2y+DWxI4OXv6Tb7vgV7c2VpDaMLUxj9iFk/dMNdQZty2AeK+ZpOI3c4K9F2MDO9w
7aKQPw3cTjNhb+riuypE7qIQX8IAs0DQfZ+VLINZIZcAbbaoyhA+kpRcjpAs5u4NRVwHnSDaM4HZ
RkF7WhTZbOnSCWRpbULJa+ZhRxqN+g1e/VMMoP7aVzGiam808lYfQ+7aGIsszchmG3dtcWQp/fWA
YYa4PaK65yMsva0pAwO/xEaXNTi6uKp3xAXB46m18E4m4+lojdE+C4b4aKCfXpXmcH9d9vRBvZ0K
PT2QGqmds7DQb36/lGl/a2rowFk0nbkIn6jJvfrXkqDN9EGQKQpwO9b0G5k5KaKFTxlH8kYIAk2i
JA6ORcaguZoS33Vyv7vVBqx14JixWnVV47az/ovuN1w/p7B3y5czmyqkO702mt4/apZ6CvVos0z7
M0vKz9wfLrSwX90JCCnF4xSn0cbQ0pspJ2bI0qyOpXzcID5rLmFsRmth1s09AB9gg8zg/kOZqth/
W9Phgjq2wtFbJryFfsVf3wlb6xriEUyxuX7UMXqATSh/aAIRugPtb6205p0zR0wuWopgoMVtKUNH
Nh3iGTEKm6DZypI3SItbD4+oul4qIbskl3GpCAhjTTZL6F1pl9nx+ntKiSjN0Grto26gsnYkvzgV
TISvySFzfMhIVlxBnE5TOOIs1+p4Eo3E7CpzOYK7cpShmKG1s1kQaf8+sS5/En69qy1g0DWVBEUY
x046PsPqah4RKTHWmBIoEJbFANfxOVffbazoG5AhAyoAPOpJS15Vh93V7Spn2mSpoq6W0NmI4+2p
mGhAZSLiCHl/vUMDCadQblvtxXYUsCoG1TCBk6BuZkj6YM2pt+nACGCAIXVlmqFaK66YF7VclUyN
TgsrqJ2q3SKLKGC7Xa5YIWPimLuIO0OOnnpUefM87QaMoP1LB8IhmqDqXo5cEyK99++1PzKykxJH
bxlupztfkjjjJ/pLqWRbU0lwPisbH6404aGYKQs0d35fS9shn2kHy7InauXnda0kmIGGNWJ6RoVh
j2D+2l6t4gTW8tJYbarIW7p1ld3lh1Fi6Dlbi5AHDfuZY0DgRkny3CedsJL+nSrj+0LhZ9mh5hmz
zhlYdL0V6aTsDIBFXpBrN0tooiQJjCzILbl/xsgLHerQ1TVJce7cLz+zRCz2lujW15RgizXgIKRg
K9sRtmQjuWFkeS5S8bDMRhQHh2WJa3eXZfFqCGLrvMAYhEI8PIM7Iir35a+ln9TQaENh9z46hI71
87C6ivtsH8w7zlhK7yGsms21LdvhvOCMPX/6pOUscOWAvvB6JGEyAEd3Qw9M3SpTDW1hXP1+YbO/
Km0Y6tvczRoIA8VQ/iZyMEXmNKEQtWeTy/UgMh/WRx3mt2xU0jG2lO+0zKWN6k9AXVu031MxHfVo
jHZDZ71WWiNYlK3iqArCCCxtUHdlPaOa6Xc0U85JnDK4s9FZLW+9ETTVurFvzdLObkWpVdsixade
+CEqH/yRu2aQshNkgI7LJQJ2WiaXcERejhEn+2ggMvUQvb7huPvAFBfsOHIyqLBJP0UbDi/XLw6p
Ze3odUW4X3r1UYX57Ek2E9SmEHemnzywL7ZraJ/hfsHSqIOxz4tOfyck4Buld3NrZYKuRpbRWQ0i
k6E+8TTHThSmZyMaWCl+rrlzFXQsZOc7ESYQJ+JEWjsODeO+9IOzQIZ9Xv6kMo5Zq4bcegtIUy39
y6h31WHqnG7FXk06NleDlpUPv/9Qjb/tVobi8FHKKuoVU5a/CoK12rHGmKRCL1Iny71KkUc9hWTQ
62sueMKEzVJ/GaeGaCpFh8cd1t3RkBrjISnGbUL5dum1EANaSiw5FK6OgTS5OHHKBL+a52NhxzgF
kA66lHl61tr9m22Pw+3yzTo4tKEUP8f6BBI0nOi3S9w6SUgUmjMbR7XBS0P5Nc1+LvOPtpnpW3Ur
z77j2HUcExoCudmQ+lrDLfRwBEErkf1VaCQvWJK+0p3BejUy5WgX2Md1DaO4tgPybZ8LDVrmSKn1
Le/waw9x+7OwpkdBqs329++y+XUnRAKoOCbaVsQwDhy9r22CPDMQoE/d6lqEhKIlSpZuEYcsvbtf
HqRBkdwKpOlu+ZIkq+mSq8/9tI90mRhIPeCem1FN4O5PKJFzN6/pPdVyeF4eeqfSt8BmspWuSeVN
McB/sjPLWfd4R0/XB8PpUK3h7BsyhmXXcRv40emaDoEfgqUnoZWr1I2zrlW9JwKTPSGJoPwXZRy5
QE+qb4lcnojyPOaFXp9hFosXpThb8pQ9m9MlG/P+0ubz65vzu6eyxx6kUMzlwqluhgIxv4pbn6Gv
WrHIDtmlDkJkclMlqH8ROIOg3oRUnDdjUtcQ0tmmjLbeKU2x//2HYhlfjpyObmuoZRVDpjwBNvKl
PCH428ZNAR+c/Ze0S1GjGZm6JyhTYFWJNkPMQGGkDtFWnlFNcUXUX2chmUasQEsoe6QD7N9Jpu9a
k+L1khLfTnALTn6lY7xOmkOGIeGw/Gl50EGjbrs2zqCXgNoIqDcIgeVBmM6vP0Umnhg5mZTHICb7
PNzHqSVujKbQ90HnUAIPWXlRsrbdm1ao79A/By60Lxv4MNGEtQ15ZdnIGzk8SQ1MfpWZ56ZR6asF
evhszJClZZgIJbd1pvugY9ZNYjJdzHwIDhnJZZM1+YTXRu/AVmgA2FWFgGlxL8Bqm7l6U4zFnZBm
1eI0LONT9tI6dtajWpA4TQwaHaAR8m473pHS5hwiPxH/qbL82px2TEuxHPpqOmI7etRfRjpOFjOO
jZqaOSvDSsPqewo3uTh3AjPYCEL8uemN1PV1K7udiHtblzLq7WCoxxvC0y16+hEs6AarEwtjubOl
klTvulRO5DyRgqHtfn+lqX+70ni+tmUqrLMOg7Ovz7cihQU1Drt7lnOeihoanlwn/aBK5+WLoc/M
22psxL7K0UA35biWa9s40oFG9+Lg6m0zbYsdMmErCv3D8mDLWnoIkaIsx2MjylCmdKO5lqLcxGUc
EQ0m+8p/EEerfysCeCkOPRpOGobJCefLTeP4mrCkwKy9NNHuLHRx7mKM0Tr13UgC4hPEwfdnaYLw
BegnuX8KlDmyK4izj9beY1XIvk9BSaZ5SxM0ThxlHzeOeV6au5KpnKKSsLHfv//a397/uVnOaIfL
hTGz/lUjnErlqNBSJU0Ar+CMMiJYjFQTVR93y9xbTqcfapfo+6wxDkbu6zsnkqZtSxTEuiiHzrV0
Pz9HRvz9eu5ntpO6tgAvjtMkXPVk1WLxdlDL1sudMmST12f0S9Iabu+CCEeB8J509rMTALUew2nO
h/pXSi0uvupCNUXcwX944V91qQ4v3DI5jZrIdTiKffm02JwRSXUwD2Kz+rm8VCNWH7LCnm7KlFSb
ypCbLR9VfzSqR90Cu5KkG1Oj3ixMpM9dIk9H1q45Cq/KNmo4pHdZUPbruA82RCr1N20U7vIQCAST
c/NgQZnDfZNYz1003Ok+JAsRbFUYTyEnzKC6bqv/5y9+pnrxN30UYiTQK2y+fPk/j0XGf/89/53/
/Zm//o3/OUUf+D2Kz+a3P7X9WZzfs5/11x/6y7/Mb//17FbvzftfvljnDUSTu/YnwOOfdZs2//Jl
zT/5//vN//q5/CtoQH/+848PQObN/K8FUZH/8etbs41rvin/1/Y1//O/vjc//3/+4f5MCQ/Lvv6F
n+91gwPsHzoFPP5d1aY5MS9UdLf4/+o/jNkP5rCo2jLV/dyfzYuqCf/5h6H8gwRFTHxY2LCVILH/
478IQp+/pTv/oMNtORb7qMrkz9H/+NervlynJNeP6//tTvvrqo6jwOFSZVRDaCYajL/5LmQ9HtIy
Q9jsp3R+sxBbem2s+yp99LXi4MT6g5EiqKupw//0/vx6In+2xWl/XdR+/WYTPAfmIF3WFwnBn6Y4
URGgebR1g14eA3kYH4+xFD+SgsdR6lNo8j7NmhsU2diC9We/117kbnxvsbcMgU+D4ZAduHQpA5Tu
4Gj9xdL622N9sdvgZNfnFnEPrrB9ACFd8yOPfKIcmnV+GbL87fcvhNHs1zcRUYjOsEXD5mfwURtz
Jfqnl9KOATJY31fdSSdNTVFgdQxWhjhgeom7StkQ9/cddBVOXQvMRZxNtOdyaVsX2lswNN97lVif
oXIAShWqB+o3MHean7xyiAfVZw0Mj0A8Gr5gKj2gKuLQdpImDFiasHdIcVXIC9Z74APTrTNlrWvp
kVwt2Jsa/2OICSDtZ0qHU6+0Mok29pBiHmyYhIMC+UaFo5HQvDbt4L0nShlGBwxXKVNp93ZPfv6p
vRr5XS/nHwzD3SjE58bRm4BL+rxuovOEm6ZlMFhFQD0st5Ocz1HOJK8hc7f1YR6Y0nFq9fg50qrk
Vo/b27b+PjTENoypwgmoTgHOgNWABfVgt7nt9VCQNOHgwcn2JfO2bR4QxUb7+8XpqreyNeKDZHP+
udc1UCg1AR++AIsw2aD65bb36i5FFs3pRw9JZBboeFVAXkGmGKsEKeYtCXY4Z/FPNiwEnJtmWFTo
76am5PNjbzxEVd9zBMoPSNTo9jQ4EZE7uo6aR5u0nYmzCUX/3BdNfZyaUhjPb8beSNp6ZZbRTVsH
EntZ0Z5JkMzIovHHrZ4xyDI0sQmg6bllnIzrRG23uTr5lA3TRgpJPylNJV0VcfqKnC1cCYQ189id
mIGSA1L0HWkdNBEteHBKv3WtOE5cy1YvxEJ7cm3V+yrgWEayo2tg14XmRicehmYhv/QR/YPCgfxH
2MFD1DbYsKvO3gOSYoaz0YY+huUu+WRGVZMbkORMA5CgV4K+vXgQVJi+2OlyhoiIjOX16DDS1BuU
gkoJFBbYqYEYcHpE0cLBHIWWkxY3aRB8TxL7bQwklC/QITpdrMmktLzRGHfC+BR9Ya8MKYKXZCr7
oiLisaoPhiW20tDuZCnRzgjZQDPlE08Au387DPvWCGOmgOGZOJ5DBrLNYN7ZMngj+66kOwLLJFQh
GAGd+iwJiLMGRXFHjuKudZv6xSuAagS2w97MVvAtR9cJfMaCnVW5QyuDnMOrJAnkpwKHxDAAiojJ
rL8NSvM0Qut3rbFA8qlwzpp09YDfGyu7ZLpRjsGxkoE9aiOEIZ9g9HzoLkPLgJhZCYRTu2rfkI4R
Y1UPA1rH8CWC6ej2Q/puwEaAuyAB78tudMUhH8GSX2nEcLrOFU8GdKkXnXqskuRU0hNcwyN+LRTr
drAoCAfg1evU4ZoC2sChcTA+8gTnv1lCbWHE9pbK2ko3j1MD7JgcuWxVKA8OxGXMPCDkEQPeWAXN
x3CQ6NBhA0oKufDymkldn3W009J0Ayixxz1YPRRmCcOxAIrYOpiDCn2jFUC9Y4d0hByVsTvfHckA
8sJXtI7wqn5jHYvOnOccE9ZwLliZ3C63lclTmutrjcBCc8wfQmjrEFQ+pyBJ3EFXfqQCIGiWMvLq
QmBsbVQFKwa6Wy3QUqhXDT5exCb9oBlkB9Dsc3QoDbFArcIoXcNpvHLm8OcIDVlQwPbRoGb7eSU8
2tQXkutcSx4fAFhoe+iUawgha66MycNHhhyPkBPsUc1e2NFjXwz0X4VG8eA3q7oQtDZsuJ0kh5gx
nHyFgBoUwikcIwlaWZU15BplKHn1ur2tA/Fd0/w3v1K0OzkYEbUYfr0aTMpOgOHp9AKoBpFgLAPc
lu6MqPsu2ZN6j4P8PYy5rWP/KdL5gDPLHshGatRZX7xRTPFUSWYNbya/BQlxivqA4Zg53Mm6FK+y
V9XSp5XthChDVADGxAK6QvR8Kgi5vFQCFNZOyWvPtOpYofGfLOUuGYsXWKcqWhJb2Tr5fiyOVdMh
RQ31Y0kWDBcXLaJecZ4zzeazHYv3Ac2WSwO5xLODw5bfc9PqAoxzZlcr3zILT7GfBKxDzzSCdGUy
Fo4V5blNkcP6sZO5mBzpVQNsEVOJ71wj5c8mprWUh/ucbkWKBN0bEqqPqhl3KayqLhVvFV6DWhTS
Db69yfc3SghooM/lJzyFn7WGT3rM9lMQoSOmbek6enZfEkiaTv4b7BaNiDZBxn1krwi0KTaJLX32
kfMKpCJ1+2hCBTD5+0wUGn51rC+mVJdeDTG3qLUJfgQMz4kuJjCOeENZF7tlC0PQesNQR5JBaGXs
nPqeuR/4+MQs6USaJASCUnVqDqJF963IoJc5Q3inJsLeTnZ0M4JoW8uTmcM5PFTZCcuF7FUQ+3FZ
RS8DsausBGWzEuBsobZ5VpJkbpel93LPJBXN1Ea1q8ENJe07s283LoIjiUs4O9iL7Ue2SlxWuhel
3T5PSB4GP+YqGcHQNnhsLwM04+Q4d4JKl1x6GZeYT1DHh3+n18j5zFaf+11g7siKDTcKJB5vrGNu
zno86IWGyrLmEmImmq614mIMqJMiRck3mll28CT8e9uSvjehE61MXIKeb1uv9WA95CMo2CzLjx09
NZKlqdd4LSQOGTqQCMMmhKpPnc1U1qvM7s5+D+WnLIa7gi6Cm2TFU2iykDTjR6JaxIJV7Pfsbee2
7MZTNLQE02DA2hbhvo2MV/Sk70p8U3RycyqD+lsgK5cKtRpq2hBqAuJAB6GZK2L1I4hEcuA99/py
4P3QWv+sZjFzhn6v+hpNMl1JN1refEo+qVMtVBfYqUmwXqhCzFEQaEEB8Oo4bE7AkVUcqWN/RgRV
PUSD+uTLuKkzbOJeBrpmB26GWBMAosS9WLemIahxw5GBbFZA0Ufnjt7Ut4NH+psPUiVoYIfiWYCY
cVnL6Ig1z1Zr0yL2je+9ZR2hkGyAVN1mneX1Q/OhWHTeA2YSxGYr5F0aiYeS/Zsxj83byMkw/CO0
cyaF9lcn7kusZWZfi3WVRD7S73cbiQ/vEVmO0x4yd+rWepp76P+pDfrk3jD6Ne0q8D5qdJ6fDFTt
bTibwgz5uTPU29YZXmj4jLuysMoLqntKGULP1jEbFqWLBkUBm2U1CpjG7JDb2mQfk7WHiKPysWZE
ux3D+qnW5OFQD/XOSbpom45hgjbY3iMVHwfRbvxez1fbWKuw99qsLKJygg34sdcBIeMDfTSIzs5q
hgluxABBQVesjnlFrJ5YSR5iO2BBVvxg1Yqembhkbii2X+pUbjfV1LAvKOVjiKSX7LchPplZEaxG
fwqPqvOjsNGGWE6LSbQPu0Nk6u1BHlptXfFs3HoVTpgtkcDs5BqcTGgTF0K/Hdo9HUUNn6zWqD/U
qM+eRv+z7sx6y6DDRp3apjsq1A4qxWnE7HKYhnotNSZBQxXWS2mo9z12ydUjFa/yyHa9h2zNpWYM
Iy7GRHdzY3ps6Ue/WKa5jtBbvup6Zq+q2IEAarbAF3pcOjHCkZVFrUeqGkcpw5MQPHsCWYKbSukz
uo23XEywi4YXgtecczQ12lrht/lOQBA7KQqjX37ERuygzJ0qQqFmQ1omfiZlB7Yjccoj2pQTHGnm
OtX0WqKuLiY58/BbQXthmu/ZgWl6ZqOeiVwdtsNAtrHijNxXclivkwJyxgyvHolxlFvFpu4rxpUu
l+9yr42c8ObOFsGzCGD7B2WwTkItxk1gVDh1W3vyZp2dLzEXUhRiNCTNK9iarH6LymuK2t6NfVPd
BZH2MLU1ctQWxZaifitsdRNN6MxLObDcUAO9FnEE35XSmLuguJyZcYwRzRYuY4OPsdfh3jFk94rE
ftV0VidRNi31fHybFeGRQ14qwb9p4lfDN2DoE8inajVlqjwPDcAnnpYHc9TJ/DaYXfnMYD1AGxf6
QEjhEoOplbHBqVuczOFNb2BdoSnj1BztiJx7SkeiKTKzsY+GGeFcwbvbjcqrzMFhk/gpr3WSHivB
kL8CD0F6tbOVckC36DiIRtCzu1FB6IbqsSSj2tgUVcI2F7MX9MwbMQ3IkpsUVUmej/80FIF5PxbV
U43Uteikj2EI1b0l3QR5Oh3RwXxIKdtOIBW1K3dkAsAhnFjl4WN2BWzabPwhMe90q9Khppsi59D1
lXMIJutVc4J8I3oykc2+ehlEdJtxBPBkakwEh27cGtkxQX2OxNkVJCdu1Jj+c4zvYs3AaitK5oh9
FbKkMYQsCDcqqlB1lQgDXavCxSJYxRN1JG+hxL21fvhZjFTJRR/95BzXsIxTKhRVDYOSwF4BwMjF
ZV16Xd0bHrExyJiHUvI0XZzn4QBRh34HynVQKCjJYE3wbWwlWRX7sOXWD6xcOxpwk5Iol17lISwB
N3UKuiKt2gNdnJhyJIDNIca6bcyBTTdbkLQtgi8xVaZXql21zvKWgtrvxLlVAD+zGpt8pK0JQxYe
wOgmnWatO04mVQOJUBlxrfqkuBhd91I72gW0d+WSvAQbOoo3PV6eRDa7TaaNHGCb6kxgKKB0qUAX
+10JjqRZ4wweoRfrzosyRh865IkdkdmbabSeESyTBvMBLoMNWxrlPdsgtzBmsclvLvTKwx3RHEfO
xPnKSQIq85IUtZbUq0ZBAoxMSSYxecxh4LSaa/hqtGFy+QEl+FXFRQv8Gf5Ubd1S4jGMaXEoSJXX
wM92UgQ2yahdTDt/b4jM9TqDdHjoF+pD0u17uag5Xzu0dUcXOtyZEcyr0TRzyYZoqkTo1WD9ytoU
Vqb1Q1PRcTAfCVdGmZRupRjjWhfyISCNjHF5wiy0k89YjrRVEcnphtwcDZmf86jQZT/CRHVIhYUC
liPWnlUsW/afYKVn6THDp0oyMxVDFIm9TzTcGyktJhtRZ+cPBIvuzDK8MPJ+6MJ+rbfs2WFlHTC2
yqcCtzrz7JWmwbQhk0+hyn61IbJCcgcZwAGPuDSjIPHDp46H27yVSLJfAl2nnuxHtKhnVHQJvRkE
MooCFN2SQENHq4aFdBcX6c8g5ITHIHitQG6d7SeYNXLyP5qRcVYjql07i/IooKud3eScCvPbBJXL
Cpct7QDl5DNgSgv1oVRUkMVq/Gn40qMyJBxG53sOtZXErVp3N9FerkPZ5ZVbzHYdcSjL+LyoE2ny
4+9gktoo2FVbpQuewlTr0dAjX1bDAm1yALuSBCP1vhPKLiwL41ia0ga2nH4fa2aHKw+GRKYRM1Sl
7SPoh+BRDM2Wn6kgqV3sauZUlDp2F1w27tTgil9+qOBMD62wjXH3IGnCKZmd8VRuO4VRUDEhCFf6
ekWaNloxqV1ZyEwu8LFrsDmJvRaN9WhVjnNsEfnLdc6tlSnOviajDyzg8zJNvT74+nMjUP3jxJUx
Bnq2pts7oARwZHv7dlILNhA17TZAtRkryZ0baXq4J67hZ5/ojw60a87IRr0FkHQfR1bokt4TeEhX
H53epZ00olVAilY60YnyRVvbUvEqNG5+A3IDae11dTsUzc0YtzeM6Dh463giaxUSeAMUMiHb0+yQ
gROwoSTIl+d6Bz8LCjIXCheHZHBrwC7IyiIjDWRmkJREZJufoJaejKHuN5XZRisQaJSD2qWdymlb
BaAYAL2ItvB8S/+RCIb7WbmVtYh0Xnp6xdjHriwN2coHKpQHiL0rnSIGQYhcvFuY/sAR0G+x5J0x
mglHC0iJyDjQ2NccyBAibwJFR/9bi2gNAi0g90zBcKBoW91BdxKYwnKzUCJVItimGd0/VBT+MSrY
u7rCUqiiYbD3HUHSOL/AyuQD64S8c1oRezMuPEs5vupiDs/xxzdBc94LmSC7lhryxMfvfAf0fF/j
nwCKruLFA/HJLRJl7XdppExoidd1p+xRjQzwYbkBTLaED9DXmrI2Vb8mDwm7nhOsgaS80+fnxqM2
QSafbLC83Btd+aErUBCaVl+DRDP31Vh+gB7dVqD8j9Ug71JJUpGA9eU6Kj2s3PlOqzi5WRLgmyib
Nomm0Zkw1B+5eM/5tWfLFDV8ZbvnfQWfmzCrXtHzuKRBfKDBKW/8taWxOAdN6nhlXxdrOIXkYJCL
CsSdIOCW21jn4qkUWQLbTu8BZNN71ZIPmCYmi79/Dy+ELpeMIBxPucs6SDAakTbp/2XvvJobR9Is
+oswAZ/AK0nQiZShvF4QpVIVkAnvza/fA6ojZrpntif2fftBIalaVSIJIj9z77m6zb/VSUjG09lR
KeJh0lB2phKbBv2siyDjxRv932gAPvO1pbnvyqooy7rwYxgNazVg0lrHE3dDk3nOYmGGWDet6uVJ
rjOX4W6ZkVzQdw94PI+gKOxjmRECVinPOydGuy/Hyt76JRPJXJDKmDJ+Jz2BXiEFcN9aqHWJTg5k
yZnhukmAWJjADF1hfodESlIztYOR08SIu5mGovQzwAjothu7qk7IGajpO+04Fs/YgLMj4NKGExC8
uDduWM9CLXK0i9eGZCvD+XdHT2OiDNipAcfQzjaRR1YfKNJkKBKrg5L9uC7SEOgmOGqBhHGWTdCq
l6yg9xtxJ27hIu+y8TQ7HgOZaG/hHH4gOPDSC3Kg6DuPbL77G7eEdjJ+whbo166azj0gtpW15I1Z
trHXB/sDTfQqjR1uYFFysXN4VxS2kF6tvt8gIWawwu+LLhAkRxs9dflKauUniGV77avxTpD6uvYk
MvuU3EUsQITJ8ELOLkb4hMjEJH5ORFQEeiKIDGjSNYWkypxTkbdBTHqjMmNs7437ipgNsGFDSWkR
W52mJ4tYVqiqLpNeOMoJuRJ1gGfKOxSFfEtTgk3cUeONDVdtaghm7ibopdx0wEeJNn2sZGMfcZA8
2K6XPhTZeKuBG49a56dRdbcK2XfTJkBMRdDE/lZGGSUsnM8wmc8locXnIv8yWwf1khMjrZjVsdZR
mqSaGNmi0/9baBS5EQMen1H+5WZqYxBx8JhFfrKmYhTtVK4ynqqhaaKtDLufHSpMD6YlGFviIWl+
ONGJ2AGBdD/MDXRbKxEoPXGrM6/b+IsnoMAsAN9OLWPXyN25Sw56n4qM1wp3pJYRw8qW9qYwnDUr
kY3Zere5Zf2UrRdD6h8aRjEotB233JfQU1b42Ah1cV1jLTKEGZnnSjg8FIO6UMYKmn7hwrvAC1Ku
rTDDPld3mCE7HIX22SVTB/8Gk4FUQmBlg8y+IXSIxSDd0h1b+0Q8NPIYeS7zmLt7kX3KAckuB90r
4kuN5qWuA8y507rv82QV5c6uKg3OtYSXx9c/SXUPF090NN/io93DM8uhcfK0ajGmVmtWa5+TqbZf
dSStjAIa7gK5/bt2550mE7nj2mfYFHE0ABI2173tHYyZBjUD8ecYSqwwuW6aimm6AGVMNN30KMQE
zLfidtfIyzQ3EhMGsyZSI61Axw8hGAfkpOXwvCT+2hd9f86i5jV3yiNFJC8fdDZ2t8Z6qvY1rOJ1
MqA/dEDRr5VhZFs9V9zOu7uprG/LkvxNkBvvBMr/RuX3UtfscdxBoX+kOTB9UElRVq0jp3/1B+Ol
I7KUnY8D7rK+a2jN8rZ9nRIWidNcR+tyZlsTjU+MkPZuJw4GS461SQoDCQAYWlPSdv3YfASt+Jx0
jrZS1pcXG81mmmJyLx39ntR47mgN4cKW/mLM8JpHbQ7wPm9yxUVNIhTWD9rkKDHWDDi1I3GxH4Yg
nYawDXyDmYkkBnRDYffdthWTcfbW0ZbOaSCsRMYBmd23c9a+zaUxHTpdP5CaPezzXH8PMeCeOr5h
Cl6GiZ67DLVqVZntfTEa8UoOBvhsU33WrSTDQaChshkRT+Y5ccS0oAIOs/Jz4s4ah2uJ+aaLqHVd
VNrH5OoQ9swWkdMCzYA53MV3g6IuL/GN7xAmfboCdzxBhasWmz7zkKijvIiftcSIgzAHeSR/16Xh
39k5DnG4cHZGPKqW9KxbCpM5bWLvDaFDqeGuiOe3zjR/xVlIeoc33kX4H1dhCDfOm6Dfy4I3mDXw
REvmdqtuCVUbGuZDvG9Zb5H8YHhsET3zOBWed9My5+F4SRnGBnGpXvpxvi1npOtlEr0RD+XfiXxE
swrZdhUpde5g7QWMrKl8dDNw4/FJTeVF1ea8lqK45DK+yJ5a39S1ja/mJ3OsjZVMIAJR7H2GtrFG
aE3zYBTPhcJMCzZMkf01/M5dcT+FtHBRPvJE0dkPEQ1IHLrtLvE9RP+u3CF9JFC2mvEFWEHo026M
hdse5hrkQVOc2oFx8MD+DRRDmWynLN2gs+0C6ZLQYmNcOU5UF2oJF4hbfJV1bX2aVfU8GMtsIZfQ
ilwCm6bMPWLoIx4OlRUgkD2LhXuYmuskyunt1MgQmLSrTdP15t4BnNu3EiJus9eLlBAXEt03ZXUq
s6EOLME4brACwou8XQ0R22hbZ6OPzDFrkhBCmT4y0ErEHDh6usmSWN8UmgnPNCQhoA3XRuPEO1eM
9/6Q43JemEOhBdwlm1a68rbYDGMKbHxV04VVHjGoXvfQFyziWvkMXvVTL6g13NFoKLYVg1B3BF0e
kpNpKW9TnsMMEXVlzSHbHJQNfafDB2ryC9fxp/Si31136xc8AhWTpImalgs+HDcTDd0qr4qbskpt
AlfTYjfVAFMzp/4Sab3Y5fP3rrV4Yb3iMlO4egvqpCe1MB9e9XkEwt87yL+TYTWe62wo0U0NLz05
aUyvxUOX8uSLuP4qTPMp1bKVlzJ7SSb3rZq4odWQ62dnynZ4Qwi7RW3ME8eG30jUC0EtWAV9nVi4
ujgggzS3Iav2rRyrI6N5JiWc7WuRtylSeYMFWMw+Wzjgv0dQspFIxNZT5NIY2p3/tk1MNj5p2IWg
cNmcioT3PR0VyBS/STdt07x4WfdLJzspSDrEBno7ftTa9EiQKmtTvwtf7XkZ3RiUZJp3sYtY3o46
pMORZSu9YrliOphsoZf7K/Kv3h5w81Jx9Qa7tGl80QuSKmdJUOkYA00tAQLW2nPf9CUtgtMHei3q
A1qySzu2d11u/KiWU/uqJvl/edV/k1eZiGb+d33VU/xDpj9ygArfYq2rImv5kW+FlaE7/3AtVFEW
JiCTohdx6rfGyhf/sLDbmS7eagRV1z/5Q2Nl6v+wXQslPm2XsIhPRaj3h8aKv83Q0UZhooJ+4uCS
/b9orGzrT6JndM4+YIdFIoSRA40Vf9uf9EF62ZX+PGotOntaLnCj0XbuJ319TWmK7P629avLaOTq
zmnT7siKwGTDx002Ifv9hfSjc5SUxyIp9Y9xIayhaNlKh3feoEH0152GnKiuf/6nRcibeOfUlFNz
KYrd2HfDrtL86iOB7iD6J7NdEoK92taPszl6+xoUz9XkpYCDH6lFjwSSNXdzOp3QJalH7p3Oloos
2ktjOP7L6/gfdGDmX8RTPDlU9wKDC5sX9GziL+IpJyljoFZxC05fIZ5xu/GcsyFpde1cxX1HrYjC
60pWkWSOtOS7Qnk1mkvSklkETKfb+nWb7eqKitFW/vQI5VVtnYEkhO/HqVRkb7yFTFQ3cJC/1aL5
UFLGj2ozhNrwSMaNYq+zfNYQffX3j9BYHsE/eQVcXI5ugn5nOIPR2vL+ig2iV+sE1spxRxsx7oTb
lyeLlLuSkmg36/L16g2bU+emwDXH9nPu946iNKxDkmC12YrO2KzrHRhREFmDa95IP/r997/jv70K
wnEsVIhQWLjyTeMKqv0XCVvi+5OZV7HYGbA9iMrMsLwuot0iSvvTFXFQte2d28vsXPFgoOsa8WXK
2h+1lft4TkwAXxYz6CrVrINP9LRHM/HcJ7TsWMe2zZSmAbOHMOD8oHZ18um+HfXqUCz0GaQUcF9m
L/C4iW+Vm9oPf//wrD9rcpeXYNEh2/jdEWKavBx/fgeWiQFEwdSd3XeWq64aa9dmLD5rhvCPTee2
f4QgGVpNxuho3er57JydTAdUYIBeEI0i/1FfqJlj/zUpI7uBDYGy2cxIHmu5YkXrJxctbeD8ucmN
4ZgccuCM0MhhiJt6QPPfET+MWvwbuRjEIxna/0V1bfzZWsQDdVkGW2SeMTRaqO6L6vJfXseosh2z
AORGF1oeS2LqO4KZH1Wt5GNX0N9H08CiKXTI/aERrqY3zAPyq5vFXWdW2eusw7OtPTByBoXPjQp7
7RhLhmV//3qYC1ngT28JZLCgVDAUOOhi3b++JZD8Wy7MtQ5Fj8EW2ZhAe0djH1B4VCw5uAe4MeqK
Nk7JFA411X7EbbQfkLitFEHJ99HofUYx8Onvt3g+5T6dZoCDASVENQEuXSIAOwfGdzbMjwg4afCZ
nmyv94FmNMzgvzyiv97jBUeJqwvwYAZkbP2vJGeTsSwZi3m/65o2PzlSx1E/EgLezW72c76hAkWe
tYR56CVrn5kl6Y7YB5KM5viRFny6aX0CeNxGzx7aNIrJ4WAYMBnzEY9rHVzh/6KU1f9Rhcv1wgnI
jBekGTpk1Op/vl4GJ65ZwehIEYm5uNWW1WSk9Sfg/5BAqq5Da9nVqC2Go4lg/6Ew3RfcR6SOOPln
qBnVBvVXeIrZ5jHsncqPgun+MkSxl/S+wh7imyq3tywEmoeYwSSZIQaCj8F9MZdIzpSylNNwDwbC
eDaquQhCKsC/f2WMf7/WOMBhbKOy9m3L++sBMzEkLeepQz12PfaIX6RTe/azszlMxoWfaiC65Pl9
ReDXoW+WlEW0fmqKvAdOafDbS1JynhrP/z0a5M8eieXdyuVvWoycbYDNeKL+/OznWN/swdLrHYc9
yWBZmhyioW2OsYmgpc2X3YFL9LvGnAIIcrdxrfJtrAWpCWMaroGpVQF2tsWP8/fPmfXvVzMw4UWw
LviPnu0vHobI9Yn+a1W7w6VZfFuxINQ4Kw02YTKeZyS3p2ke0NgVpjGRx8DM3NIJFxLiodAG/SZN
5LyZbJ/YQCMhB9z02f+FOYLFqT7plVefSnNB5WdFHnR95t7oiXl7zRlQCG0PBDN3G6WRNZ+LVHzZ
NvZxtQqR6ZxjN9W3f/9wPS6Gv96QfBT1jrBsm6Pa/bcqJMYQytFdMHdvtU03kGM2HWVBb1Xqyj/m
7Px7B7b3sukYOpddq5heaB+J6q6yAyAXxqDZvevXPULZgUVDDF62xAIWtHoeFIUOYrZS2Nz76QVu
9Vtso5U1Ig6WofK2Te0M5B3p+U5veqbZEnw92zxWG4V8zIZWP9Rl9MtOPXc1TB7qbBMJUGKWLA0R
n217wj02Dbmctmaqc9FlFxyiag0Xdhn0FdlK9tVrLO8nqL9k1mp3Ee8WpNEqsFJw4Qhovpyi/FCi
2xemf4cDhz6RCEABjC8Ia90J6IXoQHH1nUgAH1kTsEUOsfesVFYpAqfimu2jJJZBsD8Dk0g4c3RP
YNaym2q+/Fa7C/P5GHExwZr8csGMMft8BdARnfpM20uBYdGZ742iXxtLSmrcIJAmArFEZelaO6Za
9yPTqYuVa+RltWuzaiD3TzBdJaS5ruWfdsZwbfUkX0k2s8vqZZUeGUqTpEPc3ToLSdaKM8lMgE1n
TMjyyqrNm3yCcIWslfQXfPZ03S2+cfSMc27ypEnsiNRquaaeZdN/InAIgw7dYu8hv4gNn4Gb7He5
Gop1XP9A5bmREiVkLkWJRoxXT+lgzvrtVGjPuuPjY1LbrviFCblDMQ4CbCRf2DS6V+XG+pp93Uyf
6f9MiUqGx+GzoOZDv1xySVPslcifPRHO4HnYOps1W6Hc0X+PVvOil7W516KaCViDIc1kvBxhIkV6
rPQDIX+reMpfFDmfaWnf9PrwpMdiz+l7j2+uWonOZgemuh9EJBzdxKLZP9FPNwTohHiZ1kZUlIEZ
cQkDbzoLJPptOJhbe1ou+hT/dtR9mEjviV3ob0SazHQk29TtfKa6qBp5vzaskhiPqXwL32ClG9pT
Y3eAmUq5AAOt99DGyykba4WYk6Ve/DBNDsg5CJPMq4qPKWKiDTt3FTfRuC+S3mSRzWDKJUjdtMdX
WKT22Py0wZmsLad+rbgZMZ/7kHYLehb2IDPG58qIPopevNQTy36tDXzDybZlQehU2SItLD8jZqjr
bOxeo1TvN+jW9u7ksvCsOpbwKdhlxvngBbQBryiL6CRr8SoILnUL0XzodwGce1QL+XhD+Hm86shX
jPkNjuN4g9bbWfmuDme5Y+oTRu1a6+xlNAg+pPDXmdf2+6nl1/fjKGFNnZb7sQ10idykEPmuMbk/
4CZ586AMPbnZi8LLg9Wd3aVA4oN+NV8g4TYCP48ODsEynVHj/qQiHbczjhi/yO9JwEW5PfjTRRjp
voKb9GJLKA6AC3ayiIg0Zd/yIzvrUo8/u4wgVHRRgsj4xjpZYj4yPdTW2hCZd8AZ5MGo9UWgpen3
cK5IS8x15wnF6JZKV193UVvv60VuByjwiY0/NxRn1B5tKfOVbWbiS4/TNVRT+VmND2GNl9wdxviI
Bth9c/RLTgzcayFNDOR2geFlAEiNu61axyopTqHR2y+dswyhfeTQrUQfE7ndHsyExiKvJMIbhAQL
//ipmmJxAi5QrclV1t/1quINX5vVrZq19KYJMfGmhnXn4QC4Zv8x4upvPK15xSSSEv47v5VVYlyi
ztYvIoY5PQ5Nh0oB9mpk3sYmfADN0aftnMbPtAlsWZZnbzKmHz5Jpnc2IIJ7Px8dmnf5cjXOApLA
FzyQ4y40TL29SH+i3dRWqJNOyZRg/UeAfnTYhJEsGZkPjZcG1ZJeHAPqCtyx1g5JaHyWTkYmbuw8
DdBAri2G2znWtmfFjmWo36C5K4/XLAMkavWJIfI38sO0L1c6VkOCWJCN1oZAqY1TLCuoBJxjZTXq
oWYLV/sVkJcZ+c5ge9qTRhDYEsLNCPvQuUiYUei4G6vR/dd2kBfO+faXZgiItQ3rd9tmD7XYniPC
YFaAHKzzTHLBzjPGYg+DuT6aIZf+ALdl3dmhe0+AWLHvSbyE5ig45OIke0o848UrjfjTkca08gBL
3nu2SEAR+92GLDiUo5kozhA7mTJzZ1jpA/KvchSvtM2nFA38SmaifGjzHCPbZLNwz20dW/U8bDts
WsS85D+mxiSWk/Lz6FPuPOWadrl+n9iDngV0ZxJBF+GF0MPmzk7L5m6Q6QIZi+1V7M+8+Al5hkLz
d11sMXM1K9wwxLQBVKtboKp8r6IeOOrSevVm6ENpWWAAWxIi0uXD9bNy6yeW/S/fIFA2C7g/uGtJ
5gw7u9LctkWo7ip9/uPD7GfoiMzJQIjEHxgw+EGZpsS8efOEgb+aTqZdV6xufAcZXBvdXL9HFsYf
f/rPL52swi0xlGfN30ZNY9yLlOO2Ji78vmSmvKJ0bg8qsXWg80NNLdBtEoQxm2sVnSmD1oFtYFBQ
HdwmTvUoqrw9N2ZzYvoqUFmksmS0wwa5iiIivIqxuBtiiS9mNOWDX5BOWGVZvEsKA+sZ4WEYKarv
mnb01ffcRpDCcW5a7XxFoQESPydzTohnwoWoh4kKBhGSjOSVlrt2UmNTVR1GFTF/iA5lRzdn4mnR
lxv91O0h5ZuETHn5s72UEH1+b9jPNRvzB3tRkCncXFSICjGHtik8XZ2/v1KDB06NSqDNOm4WJFhy
nXume9Bajn0IBfXKgkR3jHt3bcVThaJOwzsjPLJ0ZFnXGy8soBguH65/bCz/j1dXMA4hAtPKruI+
M+QiJWZInsifRVgz/2eWcI/48XUYtPxmUEpQ09S/shhBUVUsOWiu8xhOwBudiX3CUPLUmQuhFkvA
Komm6DGZEKga8/ed6IoTR0s/bb/pZoLalIaMQMgF9qYjfs41pC6uHydsC5BaalFl/ZyBQ5V0SJdc
eTWwNkpcv9q0SY3XKuE6S5pL55jqYuJYXRVEdx4ivzbp5EZzA86lgdhN8IEb5ZDd2Zp9A4S65+9A
60ZL6XqRvj1aBYhBgZ9l2ahHwfV2ExbyF/Uvs7LOcHeFqh6LhWjhzQ5kmqWlrMzwGDocEQqiVfBN
+0smrWVnQrcyFGgP9aZ9tut2vodq+ss2qt99ZyV3Uy/rjTPZ4a03QBEfGz++6xInC3qsp8fCL1Lo
H+YHK7hib+Mf3ru99dgOcfymoblCim1cZibKm5Hd+K1DON73v10ZVk3UD1LjSHeJnh2H7pV8ZJJH
yA1P7Z6i3FOXIUQuWOK7ZaLElz3ChO8ft7B8BRD2modGYIMfsXBu6s7tqS/VFKRxWZAKJb+YdvW7
61e6Bx0f3ZB9KDT8XCTcUKej6zla3qht2zqxiBTu2gsa74tudO6prVpiJRfep/QMbDE2BqxRvuXu
FwrfeVcUqbunbETB46FOsVryBztEpFjt50TKM+QUIzCLrn9C1tSvJlvCFS5D75bhzR8TtCrzf+Cf
cb/ssF5B7qDo68rZ2NScFrcPo4QK17TRgRV5cYuuj6TkbGAaDSRVngbXEmvTbUE1TJgw5gLIlG++
zq45shIly95pc/u2bT37Ns4Zqyyd73c8NRfqUz968sC2F0MRqsEXOx3vm0y3tnafq1OUHLips6bl
Ezs3HIbrwKrkuAArhudeU8255k25MgRvmCFKkaImeou8Ld96feyfBqp8sSSmXz84trr/HicIA6ws
vyWFOm8+J9bvZJ1FO5ul2gH5/g/lO/yw6yW7ninb2uiM+ibWGRGeE9nrx27Jr24q/0tr62PcvdWD
Jd+bkFAZrI6Yfar6K60m5w5VXggCxIsOeTg9UtOnsPpTJBZCP11f/8TUf5vDuRSt+VL7znRrLRk1
4ZRuruNlqjhrpXcg3NKkeheGnPZGXNqBajPgsyyEj449OlsCNqzNXJvhNuImD7pB1HhucK6VKKEP
1y+vl+f1e4R6wYrD4bCu0nA84I+ZEUglDXXH2L8OM2lt5ei/ldl2HPL2OFV9ht6stJ4L3tPfX9ZF
mz40UfowDIMgcntIn/7TZ4wWn50sFzfXM9jqPGPvx1VzM/K0mzJ+iIzijOAa7U8yRiun8uPH8u7K
x0wGB3VznQrU7m12M2c0e1GeGeesmp4V/Ld7ts7VjimGi2pT4VHQhP08asj+aO7s5wGw/LrJ5B+f
Xf/0/H1vTqvE32F0DCmtrOyoeCW5qMpkDMzFWhYTjL5DrstiHCsvJciygZj6ysMzlsggHUKCMpIs
04NhJzOKjLS2eC3R255yPXsdkK7tsYiIc1Y2BBS3yXwoLKzNaMgIGpsUmfJ599PmrGBkRyt8NuW6
XIAsRsV+ybSlxgFJLOH1e2ZXeyxkkTkiYyEXrXrPWD7xdmojNkNFtmWbQu7TMnidDVoQkgHwWckS
22ZW5feOl9Ay9HQhJW0zcjjLODGHbS6OV3zQEg9HQKHEBmMswrEQ3abhdvTc6Zbs6T8+gP1lPLDM
yakn7LPuTL+uc3Ky2NRudFMMcnn7SFxyu8maRO2QFh6TeZg+8lJHbrnc4RJ6xoe8HdoNkxpvQzaZ
d6QTV5lbvBapJB660n7pGcRSLfH08wTlct8XTh5MSDp3oy6ybaRsA6hSnHJxNGxURgRJ2cDKfiA6
ZY/EyIbU0yDfROUQmHUsMEQya9gqnRA54pvmJ8iJDxUW56b5QmDn3jjL0ZX0dn8s8gnpf61/Dnhp
GR8iLK+EF59zNzQYoGTWvtQdd5WSXRb0g8Aibcd58L2PSAq8Ze08+7iUnRrbE8rHioHr7cyyxLPd
ERl0Ue5Vp4k3u//VZ7l8InrvbjYqc5cl4IaSCaZh2jYckwZH4fZ7aKlBuP/mCA0EV6xarc05mGJe
UJNEJ8dYevlohOGT6jceeps7LPn5UWfsjuZnYswuCrEdLHVfO6nHOThEG2Poh+010jbNo1WTAfVs
C+dZ1aMMoIFv9NZoT2ncN+fyl64Vi7uAkVnWt6fBhvGL+r9X94jo6Lfa+JNDcN54jX9bVLDYSOSp
H7RWg42dLnRHrkdEo3lP6VbwhoTKW8CN6x+/V3hmvAH0HeEpTNT9bBc1tyGWT5lZmDta1CkYGO2u
mlLD1NCbz7ycv7TIAZpGXAJlqHG0a5223kKGknQqPMRew3F3ZcnowzycauRviWNOj9eqUwcnHG9m
hcU9KdyjUVPRtiJRF3bI/bo203mrekNtrhcEDoCP6xM4zLBO89ZfRP0qJ4CtaILv43eWRCgm/ngp
Bc6iLKt6IMDLFNpU6UFWvRveJHGxSQA0J1z/zUGZrn9m7/GSF23CHnT81C2tuRgpeNdOmy6xF/Vr
q8YlfcW+OoZWHLPZ+31NOpgZQwJ4a8yNzwiCmANe+S6sD33daEgk0q8QAMB+jo3xOF5fpuvK7/vS
CQs8mlFJHuT1r6oXuH7ceeE+sq3pY3ZaEnb8FteoOervLXL8KYr0Y9rH3Z3jy6PhiuTVCFknqCR/
DAvr0g9xvdNx4WyT2bReiT69iZHrICD0n7JwPmL9VOuxI/XZtgaNuPCc4L8wfehdfSJMonZXTVMk
N3ZeDsw7FMzl3/8MrykS9VnFoToSVm8HUZF563GZvF57C0ZQ0IfSLhi8lLtojgN8V5qvhUuzOBhu
dfGbWu3TLHrKuaMADw2d4yTYOEc1D2uxPQ3TPB+un4EGnZET873rZ4QfpStBeGSA2cXZVslUX0Al
p+uQl3bX6121TFvBCS7nDy1bxpJkmGT6jAuAf5y9XDCVeG9dXErL0rs5Di1ZUn43AKiIcn2AYhQS
K+PCl3fNHzLU54sTAvJNR1uuc25BqyJP9cP1cbpZiygtTZwdHMvn647VciSiJo6g6wcw6zjvsvI8
k+EzFol1ipBi7Uj2AAKad7TgzMpvK1LljpBKgBAtvb9w7n3wFHQxtCseSoJtjVniJLEN468ucdg3
zh2BuTUTnfyDZ9G60/qEAIfFXB3Fyn3XbLRwmvLjE/jKIhjgtqrlJm9xRWyFwzgLGcJ3z4d8Kd13
Y/rLkyaQyvSoMTRAgkWCGw6cKGbSA4n0ZYTIjqzvkmeltdEKof74LEIum8BYCkphjsdMoXssOYw+
fDrPgr3cp0rMd0dCcZOe9VvrZoC3Km5OekkbxSzqFktP+8AQXgOjhZ1/KmgnBucoZYjbSiFWhNX/
WtoxLGrP69ceiLmVLvx4I23jWBD0GaBeghqyFSqrN8w7BaEzNHd2baqTPTxFQ31DNOILN7kfQqG3
4hhidINjx6nkxQu5ykPBlDXvbYa5kFKcfWzXDDgH3V+l2C8zZ3T3JJFFe58jemNYNKJxFL2zdJ7Q
d2GVyqwfWl6PQTyFh2QZaFgD00IrSn/Odn407GTjmakKErZ3q1QipYM+EJgplscSJxTECRTS8V7P
e9JVGrdn44BxyEYvS+LCTvhNtsr5Ci1kejdqk4ngmB1ERjW3MgbFPbyM4jXHmcKjbzBwk1NQleGv
kt8WNtwQk0tB7rKW7hMDu3ydxvIm13HM+nHMVmB8HKzyrk41dTSAqIR9SK/lmRunDSYNnJw2ELNT
sZvyEKUlqc/fKcEV0MVwc0qQS2oMbyd/2rhtkxIEAGkD8fva1IjGab8MAMTQROQWUZm4SfEkhmwU
KALrtQS4YITdrgsBFDJFQNeo71RVZoGr+4ie7Qb1sGSyogRp1RH5mlrSQdBx48P4lU46Pj+2I6M0
80DUr9NiJIF2EK9qDVy62jNheZFM1mcdN0fXMcZN5kuHEm6dm94zfYLc9CRhb7wUN1SR5duuJ2bP
6xsAB8ZKRzJ+O6AqlTFJIzbK+CCfq6NEVT7ZFQs4+UnT+xE2qNh66weOKbUhW+QEPhtLQeoibuXn
FjtVEC6nFVu1116aPJ2AgrZafqj9LH2pWCys9Np/qxnS7Nop/HQQbNqOZMidY+uRtTHuZ0L/Ssf5
OU4Nmz7Z7vzEczYc/MY+NUuU54z687iG5QPurJzMrUkqJw/EOJYu2qfYF9FWj8qXBhVyFLW3jW3a
B4zmqfeSScdgc4SDVFe2tsNCg0yVGs53UuCxztcU5/tpLJoN69mTU2av8EVuJnN6ZxBXGPF97sfj
xrAlosMpeQnx6hiynzaaaH4oO362lsG5FE64RaofFETer0SWpVupG8fKkO9qhNhjTTObOp76rAmb
Xab1Z4D8n+y0Hqf41/Je6TgQPfDLmBmSN26ZIVJgTLUaJnUyEpjtt7+jVLAaaqpDDLoKCs8vEgxw
GfotezmPYA8cpO7ajDRtE+b+ufAGawsRgg3eqALEk3hPsmmnBhjTvbSferROOMi6wKnLd931Du3s
ptzfqleF0hWNfX2xM/9ALKF6nHIUnY7/XoUYAwtdfwD9j/K9/+0WW1GKiJknu/3RIcKbClRt5iJ9
1ydKIk9ZW5j1JUE258jIH11g3hRDEQCJfN6ENC5GET46WseaIuKgmgaMZdfUYBwxz1VtI80vjA9N
ebtowG3VpPLGVfCVLHM+gGn54UUVoRcWm74igtdOPyFAg4QH0yurnZlmUEBVHrRpSPE10Z6PTHK2
PD0sPIUTBbZtbzig2p3RZj95e+PsSVo69LYjCQA7eSqYuosxPZBZ9n5ozegH8eQVfTASN42IA56M
w2Lw8mYNnG21jFZYUK1F+EPJnIyiBqbJDMy4N2EvNIX+1g4u4QRTGYBC5uxikRZrOba8PNnboziZ
THE2jVTvZuImkCHzHw32WCslGkwlDdOyr84kc2YcyomqRbAoM0vEwmEa+O14rE1MrnbTNyARmYd3
1tYCLb1mWmTToMo9ld6zfuxTy9iZUXbo8qQKGjZGq7nWfHIIMQkQYj5Q2Ku7mBDJPELvTp4EJkPs
/CubuSRE3+ExZK20SZHbzFjx5qy5jA6naAm2OtETZ43NRBXWSpn/w9F5NUeKpFH0FxGBTeC1ivJV
8qalF0ItqfGQSeJ//RzmZWNnt0dqlSDzM/ee6zK4nV9mRT7GMuHJHL6HLI95Ol0cZUrdJy12Os0c
KZImYF/TqMEEje1V5zgQq9TLDgMizR1WVh6DcRb3pLFYrfvPdJl39b3HJ4NnzujxHc+1eqm0c2o0
7moj4Kem3bwL7Ee2fvpY+M2PF+SfNbD5D9S4kIj6AoNyMZ/rZJ53Oh+MrTfSb+Sp94rWB/Z2WEcV
v45diDN8sJkdq9DfxcJ45SKZo9YC+WV0dDDkFshGGo9jywImKEyTRRto1aIMPmB0kFuQTLvGYDPs
KxX5Kv8cU8DSLlCMzWBK69Cl7mdp1TgxTEoe3opJCG47BrEC3U5DMs/GG4ecGCZ2kqwux7Y9pDYu
dszcc0RldycNVREORUVh4whEUSwoKapvwSBSK59xyuLOW59hNVa8t7Yqd2mA3j/R/keb23rTOvEh
pItcGImzwgZhbI4F0zfnl1CtXTARWSxrUeydBQg8qVuM7OUDgBdz68JxKEfzmpY2JPMcraQMsej4
cYfNEM4pidht1uqL6alg13XTwexIX5vN8IIs/CZk6dzPWG4XrkDGxvqBOduJvz2m2iW293pA7G+k
zZ7Qot/e0jvcz1dE5/WJpjEluAgyauzmV+Rrj3kfRpS6sHlxX2/5yZ2znj/zhBXykgS3kL+6ORTJ
sS0H8E1jACyIkR2hhfTqnoQPjzU09aYjYaFhVKbzGezCZ8UBGXv0m45PXnsHZodrw4YTCC4jUKBp
xuTRDTAAtr64EAWT7jvZXkeWirsJ0RV0EnfbTCD+l35CGl+MP7kdjanBRAdbUl6L/jp6uAFD85ON
aHdoMSZtnD7ca3K9Nk5YzqfKZM+UkBi8qPxhskN8A648e3krjkk4MNYw/zZE+DGqZzqHi7LZ2QNK
PMAZmwHDkF74ILI2Jyib+QRE4E1h1FgQG3s/Kw2BpRrh76pHwNYPREomlzAWLI3BPhVVUvH7Xd1O
o/Uz2na6DwfzGuLWYuaQ/YKlfSgM0yDanX11mlP4uV1MiwMhjcrhfQopB9yZR9Vwd1CyXdSLlHwt
q9tgQmixKDQ4K/ql5wHWaSGivIcS5sqZC9bMcJXD+B+5AQ9Vxa3SCuvDrdMTt3p8VNmy9wpKf0kr
vAPb8oJa+tosobUNqAY3ZkJpA+6A9QicFGfeDJ2B25BNXWTYP4ksvgLbgViPgg3jFxOimUZpyBsA
H6R57P2h2mu6/k1amW8SVOE2C7Nr0pvONhz8NpoGDXjWJMRVSDwbYfiKYQnG1AsTurd5Wm7WvktW
pGzsPXYpln9BN+3ONjeoO2yQa3wFAeeDWehLPjPY83viZFum/lgzK+LJtkVgv7ahhPzs5pSYNkcv
WlSchAlPUYM+2TsbPVwuo3pJMqwoXWGcvPQb/dA7NT2CqZ2svau7at/czC0frZqcUBys8bs91C3x
CXBPfFwb2u2QhVXZx4y5Z+OB1z43xvSYeLQeYuBKiXUaMYVqAq4cM7TMXUfbheVuaKJhaqK6mL5m
C3dG6JTIIRe9yV218gj4xxoCcIc4GHAjzrmeTgPCBrYnJY4UpZSvpn4qCd01kuqjlPdm130YzOGi
Hko97QFsp9KzGbDQjDprWdNw3h601XT70s9IJgf5kRD0sa38jgKjhX3dTQyYR41sSTSr27ze5Hj0
duzz1NHWf4PFHnYgZsvLTTUzuk8gZJDQkA+ytF2XZM7ZXqGKKk9w7MQ0LTLl/PTzk+PoFwYqJALk
OjgZwvuw2diCtoOAPFkr8cr8YzpVt+uG6V7OFcy5asKkHZe0FwLPK3DuXZpxjWTOCgZKX2wu2fW6
YWLqPdU8Skc18kAyFv0jmgIOXjyKY+41T23qjsyQBLHTjXEevKfJhjO19JCwuUP3iV1HjTnf5ySo
GN7Y3CYxXMEPmfcegUkezcl2tmwmOItNDFcPA4DBFxtg6Q/HFBLu1rA6e1t3eKmxq92cijn90ALs
AIOIvU7L9AKMjwnzPDqszA20yxNZ2fjm8a8clg5PmpMmu1Z3750rIk8HfzM7/KgS5CR+HkKuSPBf
l2HLOnc8EuQiMWTa3tYCrFQPzt9+CS/FAuPOmGa6TaM8J9UfpmvOzdGscETCCgp4LaWAdVjpFTdQ
lDcvvDfaWJ472/3nqZeCqvXYWq7gBhSr84o5UC/mvbI9yEZqyQCunLPAjPwkQMdk2wbz+3Fv5JO/
gdRnYv9PrsDuf9wBQQ7I9CbDj1ex/fKkBYMq27sTdi1WYSB+FFZ+YsVRM09ch7Xmxg0MgIllF9Un
by5GIA/sscDHWFQYi7FB4I7wKlxQeaVfkGZRI9ug85TE72+z1VwQ92XKQQDm4uPvTO+fYaEL9QZs
6v1U+9H6PyFlBs7zK51lIFEk6SJLYL2jBz1yv01Xz0n+sk/ZiLixr6n7rQVovWT9evYMSai2cMK7
sbMVkGKWFH+pqTFQmmG1KomchyroUSQgKGH3MnzESZtexs6Tu25K2RCZPAIIOJjukTeulfiYSv6g
rhAsqI85m8Odd227Ep+W49g4tROoh8a/gQ3KNlSCM9TM2/MwFnBr2Ge1lJ1bUBr3JLv/ZHKy9mbP
sFml6bHosDuWYfU75dQvAfFL2xCaZjdXGOeIF0KA9Nfw/E+snm9ejG83NKW3vufkguZGFNQTA+nx
YKXmvB35/lxFyTFdR8+pzTnvTiEWaBiwfVauka+eufOTrDo4I57rZbR5XfHN5XO7C2sjokPk1Ff6
qjvFn86mb8uj0hwTjFwh6mbqvg+EpAo7MS7Pjg/fJNcP7CXreU5A4vd6OXZ704F4kNkOgxjZnDLr
T4/3dGPjyz8o0jIR03MhLySc6IEEcUUQ2f//Qfo5ynoz73box/iVlRgiM5w+hNbz6El5HIB7Inex
4BkQdhFKxtqeGH4RjJsbYS0OLY3Pw+SjaYHG4nXjeIRYrNeKak05uVKTcVgx2vD72mH9ISLBmlCF
ZIEF+J8VEeMbxz5pk8u80ZSkY03klBbjnqEehmXqWKtq9zUhSdvBIqDMSgPQjYwoDAbstvPcz5Kt
3LHKgjcUhAZcGmbKd9260a+QTVLgdOclbPkSudvuYxL9HCeq18O7zh10FPCPeS3Mmbw30rVWCjG5
FmApVrlki8MRM6NnIaL+bHpAFm4Lz7MhaU37vHdkD1/NCniF1UDcYt+zsWIEtg4CL9NgHHsaU+u+
CdzwQBrGrqbF3EreNnM0D6YHo9Uo/SfTlgua4+XgSGKdxpQL1DXxG/fpj2MpQm1S9Upg+8KceM8U
jsCCSp5zr3zLemjDMWBEtJavnrkmN8/hE7oGGp4xP80uWs6iaWImHIBS2sbsKG2oKQLcXo/CmQ/j
ri0dumInHfZ11fzL1UTCQTn5SDw/pavIzuQDUi0AMs4NyifAVgdCrfxticgbzSmepvol7wjm6RK4
GvEbXEl3G6eoAXs/8oqYaZ4gYdFySNnLat/frB1gBIjwZi3mK7vQ4WC3HaqtxD1MmMKjvGPRPBTb
jD0iBeAEMqNuKCoE0i6x7CZWXNuqTw7ATWeMkj3QgTD4YiFdkA6bWzVaFCN8CEv+i4EfF2dGcUXf
yW4nl5FYiL8s2uNUU8XaQx/NnvHcSrCBlWs/QCl8bxPBOTrZRdQ0+WcVp6+o7oJTvpRHGcffOr8b
0JZvpjTgJ8MysUFclg08dmXZX0p7TR4OrFfS0/6FI478KQiA2w4sshorqrk7XMe+ggjprgN3VJDk
HvlNMtzI0P80SDlKi+TZSMfuakPO1H1mPyYDw2DXmm8Gju29gQGW4Vd/4gnVuzjxyyOtqr8b612Z
KP8gORd3xJb9dQLzox81SmmCLLZFPV1Ts+gPNj66oU13uU8Ow+RxwUj12OrlabG7jVZaA3iDOAiY
jfVY6j0BOsYEFVPgj/B+MFAD+ZsaUB1FMDk7Lyi5O5kWA3WGXlL4FxOJ51LKQ9P2f2YmZn0CP0CJ
q1beylvq4Adzmx5nfCNF6VuH1ISE6flaP//6i9k+s1h5DWUbX5MqIBwIrq+9OpuD7K5H2HVRlveq
W3STmvIbuOYVMmnOqDwDn03j6FXQYpDhXvLWK049e6PVmCN3sWuLnTX28YFWKEKs0GxskoqwxVvl
weEiBna7bJolB0o2Brsis+19UzA5d7Tzb+k9eKMJghhJoZ/DlmJPnjwQvzTtDZd/8kO4cYVh70tX
6J3p+cVh8h/Jz8F9TGN6zrhwOR2MfYEnZe+lHwU6cyOsn+0Q7U8MFfio++CxISHc9WjkZEjqXZdj
fi4lDVFX/1gKyrGIsVUD+zhSHdJ3YS3qfeNY83c5pKNBzYrI5+QG7C+G4ikmmBV5RMt933XiOkpx
nAIu+LzzK/aLFlKkoj0tsYGwnFHd4iNFkojY8KRvnbkM7thG7M2Z994JELv6dllcy6pa4zcc1Gl6
BLmA84PW/ksnFPeII7p6aE510IOuj3fUiXU0Nh4hfD4C7SyX80GFzMJ7I5HMpIkpHntAd7KrcBq0
HOXe0Z0ZkYkSDFuyzM4FfegzWLpdHpMbQtkAY86A9tF6700FycJagtfSRlVriIVOghHv1PfDOemt
P0NVvZaCy7HV3Emw4bd5MyXQIPjrNB7jITcbflNF5PBSjfeYOrxLiakgUlLNUeChxgzY3+3NFsvZ
kub9SfLIb9zO+1ryWF887kTlG5BJpfWAjIpxaTEvx6oXv6ZjP4UhvyFih31U4FNm6EspwZSCeSj9
8Vsgw0fK6VzU0KOF5VdD/LVzWHCKbbrSGHfCCQ7zUjzErvfUQVPYluYE4KencwDiNFJE0iRr+PtZ
LdnGpi0tK1uhOIH0rNPlFSQUypUkZF6cLlFrVlBjU5v+X6xap1AgpZwfetnFl2mJ74vQ3lu+BqQS
1vYlbcTj0o9btAnjgT4h20Nc3CobbqozzNXOQeeKduOdCmp4CH1kA5LDtbAQwmehXF66uKrWk+Vt
HJzw4GqkAr0DoyAZvZ2MV5gPWvrQ6B6S/LsoacnEcMxlekqLIX9FhH6THnN8BdAISyTwWeKET7pf
0KkJjp2m5UFV2KGfl07sixwiWU6sH6Nq+4HqJGBDOTy5eLWwdy7jeyZsSGIB1W0dy8tQ3ZrJSa65
Wx2kGfunLE6R8Jt/C6RbUU75zs3oEEcVpvickze4DU8yc6aohm1/GlsT9BFfY/xNSnZ8SZGGR19S
pBbhmLJ26MHiPxZyueNFNe9VwMvpDUt2KcNHbapnjNB0Sy3niC7uAra6zIGS+VIb4fPcaptcsfJE
xOot68x/lBC3WbIyCzLLjWw62407J4DfcSmdBykwgozBKbTZoYW+te2DwjpOqccox0rFSxDEr0lN
CtrSTX8AZiZ7Hno29J0ZGWZznJvxMe4stZXcxH1rAKfHStwkJzMD+4Hb8LH2mJn4hbmQoYwwVuf+
BynUnPjG4zSncL9jZ181VgwRgXfb1QvCE4AFdK8Rkk21xRL1j7IgBOoVvrQo5mmPwrfArhO+Vk9m
pfoT2zVDwc4B/oUuYl4USUp+EU1IYJn8Atyeymtp1GyYakrtrgiMvYEkvk2wYbnN0yxTQHC59Cnc
jIgmPbtg89m6kQALyhCbKnGuPEo0YDPM5hZGxRACGfshEkYot02b4W8gBoM6gXGoI9U7j/OnHj7Y
CLhfS/8AoaxCOePZF2l/+YU17zExsXvyvSvDxDaiVPj2haOIEEh/BnQOaFFoEOrEfA4seUQIQwPl
C3jx3JDDFO7DHoyz7W66tlKnqWh+ZOE+10zwLoYHlsMvH13d6Afd31zkXBE768eqZWD4Pc7tfC0n
EQUbWU1gEGP4VJlTYr7J0od2Ev4ezHlz9t3zOISbKkO1JlyPL5U9TSxO2eOwpJ7yoVsrI/YI0uPT
1V+C8I4HY1xhsoXNv1rSM3n73q+o8CXot7T8O6vikGcVH54BlGxKs23V0tHr2Cn2STvc47HksaN4
XthvJ7N+R0zwICoNN8ZDZqJoH88gBun3lwAp+IAZMBuNE/7R92a+62UTP1QuQEMYeF+xXSKwzj6b
WDxi2uEAmvAO0XHPW0fmOQSOBbJHnpzBPh9m8jRGlC1oRv8SoVgcyrrnMWbLsCf3C3NCUL6o4ms1
R60qegfQJVsncHHfON1PZbdWRKQ0Oi3mIJFpjxaBR26UzrVU/hXYmXMCxrCJAWcw+tDpHtPaXS4a
HG9BDUBsDrY8zN6h7LoHdEtRIKHUUxnsnQAWGTX7fram3wS5R+SkmXnZ8AExL8qFi4STTIa46xGk
E9QBv3XF8F9813F2QkrmKu6HFJ3ahrIpmMxWpL/wwTiuYUWz7R/6bGj2rlRoMYpmeJ5UsTHKhMQo
ZsPoLf82GWsRGFfzERcZwfZduqaMLCdyltjzJ9yFMxfcdnCye7ASkZux/h6MZ7Mw8xdtfBlIjzdF
vWos/JScFd+J7KWkF2rGeGv2PWDfhm9QzeRaBGV/Vyzzmlia+dvaNNOTZwMujyGncCriRIiyfJjA
QlTPbfa8BCxc7Ir1xdKxZYRHWScwWOTo21vLNJ4YZaVQnvpXp6C6xy11cyEP34sfhqbpvoaYsynG
IwsTdj31yYCSyU5oiZQGPjo5YfPHyJ+cxeYhumuDW571jMpOTiCfQ4YUB9fmKURQ6DkTxrlshaSJ
8heqwTZeZRSQxjZpCbyOxu+cavFnGSDawe/b+QRq0qlTJWMHS4rg5hls6kDpJJGXr57oemQi5n8Z
5tycSc649K3/HJJGELmy+4pL64zybAF12Xa7IX+xg9xDK0RKvBHCUaNMemnn7Lbk1V274GHRY8Wv
F5kMtEfjXPWo4HnA/0HS0RdLla+wX70DTIxPG4FGZFjwuC0QivFg8omqL99mOdfkAM8TMxgY5bDr
Tsf6D7VdQR8/6F0ujeu6+LYd9CdM8e6lz4LCF8vZ04y+nZmlHlk3LMZogZZhvDJjv+sN8caEptyz
QKdut1798VeiKBVldQ5S6Mg9Xf2hN5M7MlM9gjk2pWWSckzgMs4wxA2lgUDMnTdpASwzQyi20BPR
YPAjOHuIOgFanpR4wtCiIwmBcXt+98ZaMdsXoGusuY1EAn0AHGOquu7AKfLsJPtAJMfOnV7pqaK5
jEeMg0BNc8/61xX+lS3andPOr55dmgerYWmCRZAnvsR848b9LuYthJuPNAbThZtCnms7+n/Pdcyj
ZnA8qIRphysJNJvMZ6gVX2KY78rGv844ojeChZ0kMwE+/4uTe2e/T74s5ERnv+Q0NGS3G5fyPixA
G+ZULubAjBiB0IvIS2ScirmJ2agDPkTYcdANd3C5rUtP3vFB2f3VcZ33rLRuYcHRPF+lkg9LP8yn
tiUWiixFCO4gquf8QZY9aE67vEvBru+IwNrAd756BQaqieFkb8D4R2BnbSw7/dTomxVoFST19Phs
gm7ZMjz0k1sfYHyg021JEPIczqQJZDsVID/7grA3m5gXh80TYAuWp/UjSv3HLrc+SWCFlMr2Y3n0
M/+1ENN8mKQ6wm+ozuYCwiVEVx35Zn6WtnEYZHgo1uwQK8aNayfB19KRTEFTVzDMg3ZtB8+kITzO
Yf5vgA2x04yIs9TchfjqBYLW1Age7NxfAPyyro1Firm6YFxugMKq27fVt6xA4WyYOfAGKPelcEmK
grEIU6GY33trunb4enoHGlni20gtuMCHjHlbkzHQW4oTsICIM5DXc8pPjQcINQu7HdmFycat9FGn
+T8EIm5EmU1ClMYjrcw3hSM5ddoLXPIMvyfmYz9P3oRKmCjrHlHi8K3nRydA/c86u2cPDMqa8Ukt
djmRVxbz6WQldfVN6u9J9lnLVjywr6k9LJv2jTDR+9C27usOLKO2EuDnCqtsuIp5BlRNjJ1evyFE
MVFaFD/Y3OJIUh5LsXlrpz9ZgHOINJZ12MuzIOlETR1+pG6QHBZif3wQ1G7aP8LUR5PSg/KZzzZT
xw7BF8k5By27P3nJeDYjk8Cr2n9m8uAH5B44HXRfW+6twotKF+1SWIhHrYfXYrLevQxxLSlstG/Z
RSGWIEXqT+Anv7UHXJNX74zH89L7CBLb8LWBa3ZMmbo4prcu6uOQeRuqWfvetMfvOsM7zBizUsZ7
M3EdmjHjb4SO+PMzVO8WFKBkwUXLR+MEQMhVOG6zzL8MXMroda211y58dC7t+7x8p2Sn5AQWUTfL
jk0pig+uYTLeBP6I1jl/LXSxdGLxVbX+TwsEIXLN6TLCp9+3af5dB+Yvg6vPPCxPbIvTXT2ibpDT
Ld5njfuvSVCes35nnRo/cfeS2VNKxZgRCVBbH9zGu1X4TTvPPnMgbwqxwtc6wYIY45eRsCIJbfpk
f5fP+a5m2wbJdpMtBS7bjtE+GQoHPX5AZkejCTQYrCnIxrmDIT0A5ORX4Cj7NbGH1z7XX26VfKND
2g95e580KdBY3E8iZGYgnX9xlzAHTJwTAdfP61OaK6j98z8ADcjEuvC2UAvPA6EXE32gGrr3ycC5
3lJzMF7i1uOQLCfeFa9gMK/A/InlUSTM2YACFRsRqjc/Tx/wDiCjwXZMJo56ddsegBrTZ1/kE2NZ
XO+A4hkrzfM2xLXCEil7UaChd2wrVlpbsNG2zTRBMD1YSntXD4SLCGbDm7EY6shAQcMQHDGelb5m
BHZuKN2fhmyEA1xl88lOfxmmwHoVP7rmz9qM0zDpbmPkmexRwCXM197PfxHWftY2o5xpwkXWFz8L
N9vWTMP7BoLqTih8qRn4aZxYm2RI03u++H0wioNtxOV2LGnHHIufAJZfVu6M1cA5MDRRZBV4rv5V
eXomlaFGnPGY+fQAY5h8xrF4dR/d0IyfzPavj8/0sGQAe1w3BFIKNVBkZGpVKWZ+NRC84grbXlsc
Eg3gWQ4WgVMskffSEF00utVVUaTI9wHBZqRzpAkxTAF2uIgJtStOeuasHIxbO5PJsCwWy2z7Dg4B
cMXMeyehLN+FxnolotvosV/x0DWXgi3EsXwQHsbzWI4sueoPVmsr6NhjWUDx5UwM0YnrA2QomIrH
DdVsPxyIGjuWzgzw3N3ItDgNY7yrJWElop4AhYT9poIQE43ooyez+FGKhthWjcHx6+19+wkhgXex
0v6OwOAb/4dif6eJgBoSgzWweR8DeZV5NVNID2W0FOlKpgQoIPgNV38g6DAa03+toHU3gkp8D1Ai
Un1/aTzaq5HX5zAFyHXYDh4zk9Cpjvu5mktYsexDozIUvzI2ny2j/Go4rNmPWc8jNqmNI5oKgkHz
paT7J6yPsgVzRhxHFeXe9AnpBOhPhzZkjtHcAIi6zdU6+4OJyriqai/e4sOTYI+UmX98fzzqcN6X
CaIYOs+jlcj80c2Hr7zGXuzE6W+85M9N7rhsXZ0TMcQd8/ABGRdSbBxnpKTGzYPhfftW+R10zm1w
jAjErOYbIvy1bBDnsfbP4xP99m2UhXfkgSS4yIiLA5zDQxPTBVg+N4WaGHdJdnL+0J8r24Q2nabZ
Du37qzVCd9COODlwq5lFn2eGMrWjrn2v3LsQfW+B23vn29ZesjNbkvpi4aDimI7PKrwy0wwbmR0L
u7pvHf7ylV4zyFv9xQOIn4I8otT+9rx2ZlZG89rZxamRzNqVPI4FY9hQDD+q4TYiPsNiQ4fxbzj7
wFwZjrN/nTOWoG2DfShcAKbiBk6W8qW08z3yotdqoO8ohgG/tMHVUHXhNsX0zFLHT06Onb2TBpGt
2/U2Nb3N6rnZyCxhfWOUJvlPdK+BRtFKYHcEXA4SsDXdXI5/1GjTV5YmV5CsunCCLRFL7K1pCQld
IX5I2KUf2VNzUem5csfkIHtcLrMDcZtNhBkJU1xmTYaHZc8+Wz1MvV4vNtKZTOLlsWQGCHOZGshz
Md4q0s1MYZhnJLZ3QHcyHnT5LHTeECGBSpVZFGaj+S31WZwiQB13feaSYWbGFaKFBHLZVKAbQ1eN
RvUSJl54zLzmlDZZHGHYjaOmzz4yExWzkxiEOMze49yxlokbeS6VeljkOlTn6246zz3Cc0pYGiDg
ywrj4hUlSiv11qsvQXZTj7Nv3+s1sSvQZxdMA/qw7OouHSgpB+r/TLw2EyaDGgXkq2LcEUl04eQT
afY2JeuBRe/S0Z1g/zeCnek3CoFDELTyQGOM2rDCyVQTBeLqlhcZjyb+i5ScoiXn5DVescRxoiXp
CN8zm3Z++LfsoEggorw4JHoTQ0oKcVFbB5Cs26qK7+ge8328QoMV935prwaVJj7AHbuwm+7INJg+
7JxIGEhiXa+imecS453aCsdKt1XWfZXW8GvWdbrn0KO9nOeXvC12KDS+AoZa/Ia45l31aMXueWnN
W9tRf4ZNccDl3lGnO/ylsOaYUHSjVUs7SRYag4A0YTnjzcE7wVGs1zpD5JFMJK7VAsIy8PmCAQJD
KROpe34BY64R+IX3EogRCgr1aMABPTjFsz8NdD+MUoEHJw+2HCCKCPXZLt3TCLyQ/d2E8nCZdwMc
V77pTQQ0+E4PdB177IBm4+ZMQbOiTCF1m8ehyprXvl3KXTYsy42b9H0MCOYexJhhpSkv3ohZY+bF
XtL0QLAQdBZyDROuFyROrntYxqbfBgZfPC2K+7JBYBeXHD+IBCeJWyXw3Pk8W05C9NvrbFSglrvw
mvmoJKdg3xq1dSV/7cNoUbS6Jj8OlriG4QxVN69WUFVvHKvPvm6dzcyvcvI2Rb7IA4FWE9s3ykX+
tQKq3xLmDDaz3RSjCPUnEjs1+Zh+hmzBJ5QgXyp0gxRAcRWgw495RBiytspPLnn4AdeM/jXsyKKd
+Q7l3L+ZAXs1KJdF5CbsevRD4cNt81N2mgzv9rqNVycGbw/MwfOUkXfqpXB2lln55yDBU9YE12mF
Yw4eu8sxFU9B3YF4LBVVcdy8eCPZbCn5YEyj+ShCh4w8azyF4ht/EXZ26EyRn4VvDMVXv+iIIq3F
PaLc9DgNAQOHUj/aGUaPIFz+WqtEWak25HnSBdxYcGZs/SGyuOm1SawH9cZRXlJ1ZUCY9SPT3obQ
TovqjjmSxQUVM1vgRBbmIZt58fLs1QIMpUbA0qi2bdJpnYxSsnbFOe7/aiMcr7NF8FQn/lH6sLh3
athRUpwCyQczS4xCvV28tal9LQODke/qkDPb85y+AK1L7tBP897g451STAmI29E8KTJGS8k/dnrB
5TXwgiZqsMkQCADBkc9B0qNH5whUuC3sEwinfVLjJQXrcMcRG55k4GdMUkp8MtRMG1EwyB2ypkc/
U9C2BP6LJlV605KDg3TkZouFPYCR7OrQziEaaOAdHGE67v9pGUBazsVrYCCsKJHN8s1Juio8aDjA
lIyD0MtzDLswdC0qyfIuQ/AWUQVUCDlogL3G/A6QOHWT8TWYqCqDsVURVkeKW+sLdpQiR8O+iRpT
tCQNxAzZj6fkc22mWJ7YK+jCoybP1x1S+SbKpaKv5sWQM3OgiXEGQjjuo+WaKAH03Wt85iYXgp2R
2ZIjs4OW8NeooOQE4/QNj/SHmTSiKMfdkglhbhcAmUDAQ/px80Fig8/M5o9lKY70Za9c/6cwEKwi
3WqgFI5Mw1EA2A05NFV37ivY3FWs7A2qmGXIfsoptijp4r8B6HQgzKS89oTWMoC+cTZV9yyAo06S
uQto8g5dA/0E68gkwFm38KHplvrGQEy8h2QOaN4W+ETreDtOcLBMK3kWc2ofndWP0waaFJ6akU7s
x0h1wIRuFMglqzCTLfZ9Fr8xHTkcN419ltnqslsUAvps54xCHH3d3eK48HaZSU1cqO5JGGqlS3MG
j+4D4KFtrtLfIMjfZbj3JgJLuB19MFDFT2s2zyQpgnjX5W8+6gkat3knvBy/vgesPjuEjf3QN/qr
Y8Qx158EPEfTRMhQ090Nw/Ayze4BP8GV2uGhTsY/BdrQvjeZBYr7YLBPsLSpWJV/SwaU7Cp7Xs04
TUmzbJQ45Nbs2sqS26Du/wgHw05lVB/TRKCB6wfftqEilHS7OSNADfWNocp9WqioMhf0LLjmrNa4
pnY3bcfAeraGv2rkFcvSA9vYP4U2HgsUgjZTaLd5HdLqhCiSOtI/1XPjnFlFR2OWkMrSev6mrOpz
ZyECopEmLJsOCypfajfFvqyKKGEQS3M8ASOpDEyBgO0D8+yZ4Y81mej1l3djXX3MrbucvM6/Yxx+
ALK9ijupAfySYQSSp0Nn9Hy7ECKWSeTZEeseZUFfqePgLL+W2k89WwlWcvRurL/sqT5VfqIOcyJL
OmhMilZO3eZZ5nZtFka96Ki2yvYY+Dv4/vU6qLKiqXD/ho5+9Gdt4RDjCpsSJZ8S+FcuvBMSRR0e
cSolp0FfiKiLiZZL+ne3X6aUXGhI7FGnt8RFriqik1805SmOmdsskx4i0+38bUW4bb3Y58APdmIF
LgcuLJd8uBqxd3P+4+isliRHsiD6RTITRAhek7GysAteZIViCEEIvn6O5mHHdne6u7IzlQHX3Y/3
9gj39MnJ+uBSieBJ9Zy3Aj97sgr3YmuOv5nFR6+tEjhpY7+PFcbjKOx20Ri1DOsjiuYY6LGzTg+5
ydTKC+Ab+jBSRJHti8AKaCOWK5nidKaX/M7L65NXGi+hUNeO5tyRaFLP2HFV9pWxZ+tgPVeMWBqX
j8qxg4cszrguudHWiozl3vvbR/oSmc1w7s0RAlTAVO07YFS1AUQabXWzk8K9uBHk2brGYGuOaELW
FL9RRkTCYKbP0JzUrg7n3x70MOIX/UX8B2NHmz8XKOlsdXRf2TLhbBBbO4pzFE8cvaFhzVwkIK64
jLPHYCDiKUakHn3opPplpPDZMM6/el6yRTj8xkr0lylomkUV7GX7W1b9v9adsu3UNo+weggG1/U+
hFRUqiu0qXvWJq46krt4Pxx61ZyTjkNzHWl6OIjgtjh8pi9Op8OZHvhTPKHSkG5AB0ElBa0ZYti3
LrEmE5BL+dvOLi6TIp1w/FE+3GO2ccFOcb41n+PRi8HARfOusZkP+QZuc8RSBrTtN8dJczMsArTX
AJTI8ncGm8AS+T/iIWYiywkmkgu6r28vYWhTz/IRxqyTpLTrq5+PNOdR27YxKzPeFbB2bGo6vM56
62MOqUSCVwF9R+zEJ1sTfYxY5F1CMUcMI3cw14A+RvmxU5wFKB2I74xEXYxZGTufinIszMPGxnxA
DsZf17V4dUNQQ/xwx3wh/af3brljUIPCBxcA6fwr0aQZhZ8kK0tioF6KUcqsveQ9VdBDLk5d6e6w
I28hGJloSSuHypxdVKB55LY+FhbrfDn382WI2lOPOHjNaqRcTqZrM4HfanYld86JbDAJmKqKrlTy
SO42r+2oh03WpoDCiYmDAEyQH+f0qCZ7n8bMqSvu9evIENOm3Tg64jhpRB9yqZwt0PmIcGwyXqJu
MYoTF0EmnPN8L2qekDJ8I57EDJAvy37o7H3exCSwimxiWMGml1C4FGvrUDDk3kEXI0qII96A40AT
x2PdTEffNaCxZO0+nmDhkO8JrAFL2+jSthy8BtzXoCCXmL878Vyhys8ZVkzXILOVNAP5Bbw5i83R
a6HfpDMjn3iqX7lg79wuedEBWW3mKfuMwEzYK/too92Sf+K3pwnLXF/IGC0dExnugD5oCIgtXX4m
3wI9jwTbpKf3if0Uj2V9EKn1kvs2kyAXHBQtHFe6mCpYcK6zC4J8k7m4KTtNeW7CFyDpwRtaLQ7o
Jj22FgNObSKbM6vEOMo7hC2LHB2t6mLWzVpk6ULN0p+hnGj6615TRXyd4TCntTC8VH1A9kwQnUvt
fdjQwjV7TGuCDNfACP4HD1PxnJYO0yir46BsH6hlaPea0DtU5jcnH/S1ld/FwHGZXHaKAdfL7YcR
SRPXrPdUKkcdeDO2eSJ2ecV3AbPmuGusCA4Ynz83sUfTwlNUzOV+CsfPNJ88bh/vVsRDK+fhA+PF
dYpr0Kpze+8J+0VEqAREg356O2ReQCisapgYdAHQsdKHHKRr1NA031I4vfExU+zQK15aMX14EYON
2u4e29xaKrpjufIjE5Neke9DM57oCWSqUQ4iWoVJ+pryela9AGABPuJRM8nEoMqbEHt3oavg3aKw
nufOuyj7UuK62MbzINDGFkG3nDE4c9Rr4/t+qG5FYFylrRarP1PECrdCHnn0w+HICivr4o50KNWO
+O24neMZBWYfez6rDfj0TRAzsgnVcHND6tjCrkAulwfMJGSLZytdjVbqcxPAmViDHt54OCzbej5k
yWc10nPdC5Yxn19s4qrAlhQ9QdFCxBUIoKbn/aZZREkK4508Zc1x/QCjW+CfuDatrEgdBhxHez5e
YOkj4hv2psUolK/sdE4PBGI9BtLNYzqiB8QFd90kw5zi+XIvxHjnEp3Hw0SIqQjHnYryJ9bLeZ+2
I8mKnjGHGduLAenkDph0m4JbQZiV6Sa2AHsrU3MKwIyEguPw4+ECokwgHlDIdlNlRLMHKfataafZ
krYGf97heiPUUTSBWAUwFnBl5hU5TJu/rb8FUPSmMiptU9/DrxxjHXPKw2BN2Oca2saoBDlllXHr
R5c7U5GrA6zulcXYaFODsl/Vh2SB3toupjPLgvdSM7YpPa49nY6R+UuCb40LUiSJNiYkztptGP54
9QmVZp9FrrvH5It2J4NrG1F4Y7hPXaBsxvHsvVLjpg0dVF8/zh4D135k5E2gJwUf4CQVCw++SMym
VRrexxwAyaSr9iGsWXLrytarOMrVZfSnJ2MJf/WjtjlX9wytDXM/9XBjDZwzBLKOhotVraGuxXfb
cGNF/Gouf/VCBilXDXfv60xxNJW5+z6gWItT3EOdGhBkqOWRTororxjJhbfJTKpnLtJ+wZVcZSM8
NTxBYgqrE1NBJnYw2DfuVGx6o/xwTTp1c5eeZ66m0glcLg91vlMj9YZq7u9MLd8RtR4JeFOOFqiY
bBfviZ1/pH7VHRsCMEkW/eiJ8DMb5i63WLqK2D/qKcvXaYtNuwKxtw7TSxvNf1nJdFYy+V8p44iG
j5ZZhl+mAhbVpyBcTPfRWZp8aq2vcYiPOIbduEvYzj08rlVrc18rXLwqGaYs9Rw2XM28OmYfoM50
5UqoAOlzaHdHFNebBbAZY2mFBEzYCy0kvZWDB9s5niBdTCHXMqSbTloU7RLywyEaXfAmxQowfd66
CHLE9SEu7fs0ISjuflgEere1SKkJwuPKUTNYtW5TQucy/kXRZK5GVNsjM9BNvaTKTWwGq8EDCW0O
v0BD462P12VInLvRTa5OSgIS4OhKcDXhWJr6RBrsAJ+os60j2tzdMQ3WjZyuRQtimJXyB576P+HO
PvxdMn5WM18oBe82saRBfPTEm4FlZOvF2Z/vYREC7qa2Sp2YDrRQSS2YEE50jNy6QbfjAXIYU0bU
joeiZmpmTtchCe8dyHFNRr4bwZ+6C1lcKikBP/vOKciADJqLbqFpbGD59VJm4awVba7rzy4XG5N4
EwnxbZ0VT5FNviQfsP96ya/dUXYOlJ6p9qktU5wbDcUeWZm9FwIBonPuWCWHLXbi57kbvu3E2rk+
NmbhACuYZXhXV9o5tAXPTex3b40JPq2mFmMhEmQs1hhlFCQQn4AywiLZw1oaMMlwbBhTuJ5cMtfj
AObXYs7gNy3gy/5macahDfXsW5l1X46CgSTqp478Bw2iFvZirnFAGTBNGfcBDtx108BETvPyJIBU
FKzoHNkpNK/Yb53oj/Uet3vTl/cATze9UzwTnlkXVM+ePF3B3osXfFVmrcBgE5rjJWkFglT7FGZ2
MThFymYPJVnNMsJBXqfeY+0TfSj7BzEw0ggyRinWkNsk7DMu2ykakAWdTyPCNsah8K3XGit4nyko
huTwwFEFMV+OoinQ/EhyBpN7lxf4BhRt4dmtX3oHgzwNXxlSgVUF3zdBqcgxc2WaWAoOthW9Zu2O
scGLoAzEiTQY3p4QqiGheDIJt4IGPgi/yYU1uVWG8Y0f907G8/eguITiWbU3Ga5gerNdTNj1uQy8
P7xZbEei7Le++NcSfNnEpfyqshDrtKQMtSFs0rKQ2dq8Fln4lI3qS3o1UbWW0rnipZF3IJLxjdd8
fQhP33QGe7SzkmDX1ydRkUdFkFrHEzyJpFB33oR7wtThTZcGnpo8PVspeL/cv0/mGteLHz+k/GWZ
g077cjFDcc+ESukkbEKOuxg6Dir2042uoudoqiYsoq+M0KtwOPUV1Zuhz/ZYOfS/1YT1IAm8FNPQ
7QcaHY+NZjommBpvZJh9jOSC1iJlbqUJO3regkyNE7LOICLWAs/EnegI+/Qm/ZaTvpFRotWSjZ1J
37ov1Q+FWS0HcqQN9zpW7MdDmHzQfYW8qY8GV82+Fe++/uuYGiL+BcWWxdpLpnotlqhX7MD+ocv5
llnGF1zuVRwQ8wPv/jGQnJwX6EU3Q9yW8hD1w5kNTehBbVp7gnsY1yQvJ1yEXUX7CJc+LJXJfJ65
XnZzu/aYHo2GPtlO80uu4FniXein7Lv27OU3szrFfpiBugiuWW9PDISdtVbhR+sQ0OUi8tdH1AUZ
vnOvJDmNysJ05LULI0VBVa3BQszFk1fQdSdhjK2it1DyK/ygxJ3tV89hQgSvaKgIN92bRFVwwGa4
NUQcz07/gY/gLkihY8xQIBSbGJ8Gc0BYL04FESg6ePybFUE5iQGA6UIvfhkNalQXAhs/U6bu+6Xv
rI6sW5HVBLmG7JRDniyc4jyYJGrbhoZoV92VBQc9MEi7WndA/fHdqCQwGY5Ml7aKvwxmawURWZzA
58x+rkUBoA6jka4JPqBMrqIofC8m6iaxc1+iOr6FvNAQQ4fRjJi9Ka9J2f9jYqUbfJRrejCofqOX
BCd1+uAuBAiJOTYD8pILFpU+z1ikR+sGr+EV1DlCU9R9lewC3VxvdGxe26H5nbnAp+5AetZSAR+K
+xtM6U+QkogiLg8/KWCMLMOvymnvpsDcYb08aQChQaHf5nRMoBCzz1k72/ULEgUElbvJc1ZOO+Fw
pPdwtMf7xqyvVV3y1jcN897iEW8AcBjFUTUOqTd0p+2YDvfEee5VzArZNJZBAYMkQU9vAhFSz8TM
zDwLNYfnkoG33MuwY9nsBBcAJEB3b4glhKaTN05DtzJnasm29hz2/ktaj+a2Nidq7FDMEw7QOjGP
Yv5nTf0xD+ift9FTpWkzgZ1Xk8VcJc5hCLk4FEHs33OEeZDJyETX41IyDccWwN5IHXDuemfbsm8J
AQAaOgluOM1zMXXX2ii/mB4/2N25CPKXUDWnMA/Q4Rn1QHLDS/w69EQMDOfQqXHXKaSLzt7NDc0P
vAwMmtQCun+ux7EaDX6bJMPnXOtr0GN36cQ2d+bnEv6FmDCPmRaEB0qtSztjDhR/B8b4GgKZNy2D
Hya5qOH5tsvHkbVtyh4IfhyZXg5FtamrRaPR/nMbJ1ej77hihLhiULWMaZe286nP5Qvv+EvKzHc0
6gU7WsJTLtJ/LqYOKC2sH179PhqCqElYQKuaBbzcjgpYph4QQrm/pjOmSvKQym/HjUFkcQiObksr
Ki6iIgL/VvI1NUfc2zMxFQl0FYl9eXFmQ2i1D64q9NYRheIrETHi9Mm8pb7/5o7eRxhEnFqT4bfM
yy+LMtBNGiU3U72PsA8oD6GKl1LbtnDW0sYSreWbp6kaVFDkBC05VinOoF82qA2vgW42jZ0gfBwG
d95N4fASFtV9ko4HTdDG7WSF/6t+I+WI+9V5Ay91rczomwTnsu7KPTIkJ1rUAWxJzQYh1KnGj3rm
+2i2VxPlh+eMXzHEaCpe9Llcp5DsJAwwopF0RIIvW3mW8REoILCDDeWhryrycqphb3O3Sd5sTdxU
rInH1gdzgQEojo3HIoXtjq/8lBYzB5TMejWM4f3/N1wjVOPHwuKaQd8QKTqBvSwXDQ4eKkglWUFE
/ZeGIq2SQJxnHpL+b4bGEqXVk1A5zL1VOpDaHGNYu8Jj7DawBPRkqFmJN8YwX5q4YzZDltiJ02Oq
Uf2WT3ooko9sjF80F6xV3RFA6u/i7tuGmkT8Zth0afXPEvpg+mQQBBYRE5F00w82ADNVn+yifOyr
dAsG6xDpYe2MDnu3ehJc47mR+/auMM2vEFMVLlzH3TVjRzEkooFyxguOJTzCSg4MoIuHqoLFTZoU
E4MwtkBIkNLJ8NS4tJSa7sO+IO6aR9e4G3ZTAASmDowXI0Uw9YRAqsLnmj5kepqOc1PfBOBJTnH9
zhU4J/6fcAxd8W6KcBvHzp0MsZIx17ui9Xz1AV+AoXprUZuKvvegAAUp3HoLuEE+PSNppX77L5Ia
lL4X/fMXIahx4GBSvIdh8N5L3D2BxHGlnWkbhz1Zg//pcgJL6HhUkfuQxlNGCeDakcFv1PKFqVST
rH1ffBsNjANmBC8ZV5c13eNFBqzR6a+x7VOp0eD+dpz0zm13TUNWZvTCpxqcDDNkLlBx+EO1Gibw
M7dielbsdaPGA/LTVRVQ7pL4YcibfGOU42v53LoubaNgUHqIFnVrnlmyYSpXBew/yiSQZbJPIy8f
StdVBy999KryYTApVpj3MhVXMfpfgw/ObhQE/MWHSfnclmoAHk4HvyAPbDmWz7k19hurAdaSUQlg
xmpTd9aLkrTUhjXkCbpyTtJA+YxLML74hvHvWM+1soaz6yLqQ1KcNk7BoY2vN8aEKnFOTuH0TFn1
u+7ro4/TFyIs9TIoPcHRhk8w2zNoE7DIK0tzsCpM8Wd3vD0QO60LhtBVGUznZsIdAyXJXaXSOcAr
utjO8In9ivNm3PzW03MwpkzzGWZhruj+3CwCk11pJOinjqnOOjbj9oxNxFT2jzTGIx5tNMGxVVjY
6l+FQXJxw94NBKVwukKv53VgkLcQSoql34+ZvP//qDm+Ys9Xh2S2nu2WBl9NKtNubizLOOtjTovN
V4yavmnZzrYd0+81ybyPdiZyRZozEFFw0D6HUzKsoR71Ou/Di+vASOh9lgvu5dAjYgriYS9TdJWy
HOLLysO/WPBIYDlcTSMzzWhAHwszRtRuc8qahqJfCTxmso2nqWvutFTGns38IZ2SbezJm6EavbUM
42PW+Rma75vkoE26Unlc170rHNmldAuKXr0X/nAdHEkaqWjP4dBfAh/HZNvQXc+xBaIOcvo8mDu6
CjhT5PbXFEdsHBifsG7kq4STxbos+/Holc61UvT9oKwe+AQyk6uisNJTh6yOawbPnQV+0e8SezMn
B8/Ve1ZMCqO9hiAjcKbEDP+8uuhWNmLa3jK4OzWTdZCmB7ilNQhsC0ZYQnnunTmfgx7LezwlG8eB
GMFTxc/A08QJySTKiW+M8+97mVq/tWPn58IZ6JmJ07XDNJ8CdKLXaGWnyTRmSqprylfMmsg1th7h
NZifU8H0DyQStmwEB2u+jOwZFC71JG7XjZEUV2yQGIpQvIAhMNJgn6GwZd36nXvlmH5SPi0Kgdvx
hMvhMzbt564jF+U0+WKKX9iUN4cs+smzOfCbckCS8YeZzF53bw7jyFjGazcQ8P/aadxVEXdDpxJH
hK6b9uwnHnwLmLBFQroonuCCfFWWuYcMwWCp8MZtz0a6alM/ORANRR/o7qDxcBg1YdyR4rr5xs00
Q/igk3Xp5+jLafO7th5SbGMUdSJsr+lmD1agS78FjglhHPqWgiMyLoyW0/uu5/Gam7hdJzI4JyaX
/npY6rxc8eeY44uboM9zPcEy3RwNArorN6/Mfe3HZz3lR2IR69Y22rsx1LuGKTAH0aJlSIUHLces
U3I6rVrFtLYMBVMBgslirF6hjOp9S+UUehbSYmRgMGhqf+OUzY20wHPrG5xJBuTUVMTttorviVOi
DZj4/A1H86nXQHt5pPGDrejwwoEk5FtvyjtvvmkSdvR4qHTTx4+2t4CjmH5zdtFbgUBIJ40FtwC+
tezVLcyLmQ1tPBIWqXAKGsZ6PmcGo4IwG9ZpB/ygy+WExmt8YyqnuM79iEHYbMViEXQFDvUC2SCR
XX70of7RPoEkOsGCXBt5/dhD9oIDQhNb2pb8evZwImYcdLTrvaYO2I9ybMVOh/GN2cmTVJ6znvam
8l8STHJrDaaS8lGFrZnYAmcDHD6D8jZmkMO/AXgfKgeLAx6IJmjBlxNIqMeBOJebxzsggLRoLJBW
w2BpBFYcFFa6NS0ywHl1l7cD7lvP+2CibpMFzTj3iK5k+IxEJCsfLBFEnUFenLaPDym+tVWMjTae
iMTRgZURVVePrg2gjn5LKyVoVZfepa4t0jsBM4MAJWPIigfbJ9VWSf1Z4ZpdskjnaZhf/M5+6GcF
IyPcda3f7ukM/Jt0dBsmzYLdvyGjP1hDB7pNdutwcsq9b1PoC90YAj7f3SBKTxr/00CYNoybx2oI
XnHSwmTUsVjXazQ7j8EwVBrYFZhyKv1DloDBGOq9G9CRh0lK8BwYaw51GX9cEOzQaekCI248uXA7
ySwIH66nh6gfPAqFJT9mpcUoLhFZZ+PP9tWn43GgTsIG86VzsOz2RbNHbbTobjoOGaIx/B/agUBv
Y5FMi35JjOM0Sj47B14LeyO8n6h75pj/g6K1lyo9je1wr2jrglKWfaPQ8W6IXy8vbkXnKZSg+RNv
YbQzuKUDNkuTZBNAFH2QIcpdEx1yf/yRVjTshRm/Wgnvbmz8M2sFn1sG61nDH2sgnq0cZeidG5Rc
FEn8rhYHp5LJd2t2D6XhXHx2eTxbjHpwXHl4RT2CJVVAHN61P7QRnpuWpytC88SC57z1RPWiHL6m
k+GaUeiGq4RxEc7a8QlfEETdfcBNG/mvnflo2PBaZPZ6Cth1MOajt5z+uPP9M5YItTLe52x8ZMmh
Ei1Eqpkc8pojMxybH55ji3GjkJOJr35d1/hk64Rsan83sxx2nSX4VtjxHrvpW8kAobCwZJVGDyuD
NU5J+KSyfxHdDD8EmTOM3q2wfdaCK5vHykAwGmt3kv+2KgdZzxvVZIDBuPG/NJBgQj/5gCnNEx14
OO2wJrw3idvDZ0i2XbEMfUYgUJFbHGtxr2q+XM3o70tAqQyIOmajKcsBmUDkmGczUWcZdN6mDzg2
qCLauU4RrT0//BQ1jwydUX8uwj0fS3HiXOwEcFvtgRsdgReuM+ztPBL3kBMaZvUC/yyYqb7kJmFk
47pw5mPk42DVxRDsclBf03ILUszhPFl/uN5A5Z0XskKE4V7PxI4xPHLmZXOB/sxcY56x2MfxXZl6
xYYZC2xFixbDUWRvFDLxyUzIwXU/3joTHV767I9UZr9YIXLTxD6yIv/6ZwmqXWRCSJx8wDreN970
5EbjPu4xF0yzjzL1EHMJ3dHzhoFCpJ+2iWA018n7vDD1mPzxkMIgKJLsIr2eyTpflRInY+HrI0LV
UzNQpCd0dZ96CvdndRc4mGgRv0hMmz8ha9hggbqZ3Qzzrk9ZF03El6yteW6TQw+051R8EyF5d3pi
sKm3SARogiAY53DHEugmd5SDHBubIS7DeIaplX5buO4I/SuWhGcPHDWHBwZ0EUeILETm0LW7uCaC
Hb66Gxe/vSrc+zwHaBDylA1zCCpdENbTePv+v/D6JRfe/0dOBlNCu/8qxvio6g5KZx0cGncYt/AT
F5AigxwUFD5qXa6pyvrucxtqFhMC0GH2e6YdgePjI8mseee3pKhU914lzXew7ECxMzuAY+ezyj9y
NCo6utgbPSbDW5xQN4K2o9NvcO4C+VC0y9jiJ3IsvBl+fhdGZypnKKmaZxR5u92nsPMt/hRkEXm0
mHLuAKr/OsmxyfFn2BmjcNOWcEm64WR1jxMPJzM3Xmy68vhOc133CiZNMzeTuL3Hrn52ZxjcvW2R
eOBsmRChYMJtf1VcvPjS9B3zmyK6tCVlyXkrSXgUBbA8A/uwV4wPtQNbJBcCgEvHcSsi+as4FMH+
Bdq6CLLYJ2PWkjXAlpSQGB8a/lsn5bMzvAGbV3IZg9jdDeO36RB4N9Jl/OlwMAxcA11dshZNIn+p
neG9mUcc0v609uMBG9VIDXuO1wQPIEdHgoGw7xJaMkaJZantLmWWRNvJLl+JjG9crDXr/hXP+2sJ
AQT+3xhv+qg5Ty5iDeQv8IeqB8eN6MyzjtauPLIC0DJJyeSYF0B77GcPro1ebk5cC80QErYfMHPv
U+i/mScOVTNt8a/m62m0iw2rFT+6wZhbESPqRH1oGNpwNOWhglk2NMm2GOpHCQXHyqL7OK4+U5Vx
bmvqbwhZswjkVprpPyLU84Ww2Sa3uYFQoQxHhbqGKcXS0svOWZsG03ZRUfFZR28NfZu3EX+57RqP
baN/yInPO7S+btOJO8q6i80wRZ/MRP7J4GfWsFaHEHNcZApN5QnZgzE07j0Tcc7iIOU43YtpNo+D
jLnvLVkyO9Tvy6IhCiiBU+w95Wl6c6Pi24jNnxnw4srJELSQkzoPTT3s7Z5Z3KulGZTlYILDZHix
CeJvRjUdVK5+clBm29KpHr0m/+j9RDI0zWAW0rW1yWT51o6OC7Cs/ZIMdXHQReyPnLQk0wO/fLW8
uN34LhkmjdV7ml4oEBs5QmXHePy0WIeTUj+Q+3vDGngKl5l8Y1efYcFXohHuPy1HtifDpyCTG0kq
vVPUvtqLI3yqRg8cJXOmRWZD+uzWwEnSS4al25zL1zKA3siR5Kuw1SktEXXtENHK5zMyTd9e81Wk
e5bHlKbewkzvMlpbmHwybNHklmQFyp5b9jAnJVZxkC7CSR6dgDFca+WfYzzdjW2Rruic4+46e0tw
K9uGHSlVJ8PGpFzWxCpqdyJ1fygqKvcxkbip6A6TD+V1akmKMOcn+/GcONAXdfUtCrhglUUiQ+ED
83pzQwUEpItSP0lYI+iQ/mM4dG8tk3swOB7GwLWsE49LB08ihv9krTqz2GJTD8cuWDEy/asp8cxK
XVNHwjebg3W30ijacMod3q3ku+RUiFW+4k9vmkPrAU9FTDTT8tNumwdX0++RGD9tDlWHCcnWcpHi
qloTIaygCHnELdth+JZQ9P7/H0Ms8Yk2QOHGUjI3pRcgEvW9wL0CjBkfaFJfKocrfzaxm4WzfqWM
cetqi4yrUrh8eWkZoPU953HE+nxfl3j7Dcf/wtK1SVtGTI7HdYSB0wgvgIgSSiHXDjQoZ/6is3KN
TwsqR9D8a8Ak2237O3eo+8sLFTVJtCirPyRHhM0sWGeNMtwGlXNtWtR7XPqGbzLSJsVseXAeM2Z7
Ob59CHG405cXbAr/UIHjJ/5g8buz+j5Dos/tUxx2/6blJ0eWKra2NLyNpzdQCFbanp8qIj3Q69BF
eShOBWitiYj4ViXWY8wdgkDyUTrwzUjMBuR/nL0jafGJ6l+Xm+PKHXgNqUcCS9bnfCJb6A0ba2RX
5hSOqyTI12Yt/g3Y4xkRDje/QTdp7rox+iDjCSFOON+afpS5BN8UFhJXy9i/AoLZwhRjw2WIZ4St
s7epmQybhaqING1G3CsNVeMdFcRXQzs8M9kimTqAiSyNCDkD8Zi9a2Cki921XZtLxCH0yxsFNMx6
6XPIM9ol9VK8k5AE3WHtX3kzV1vORQabj7woZ22bokbAx8kdRhVCZcqUFiHR2RmR/Rc404F5EwSB
PhY7NEty2fBzAoRECfSWcYIFyZc8QiuSf8yFkovS+6G0nmdH42/qxidZuZs+zJ190AQFuy/cthGw
XlSSFHVryCkyO5nlmK8lB1rBir5JGGbug/nmGpLecK7sIMkBjRIfWI00+oBI4VMOEg7DQpSvTCOm
O1BB46qZP5pqqHdEJxtmtssEefmkivw1GDD3h92iUJLVIWs3ijUhqT/Yu9yMU2fbjGg7VfXu+NUx
NCkRZj/ZRB2vLqJwgpkZvoEIsgrcVcbxoI1wQnL7xMq5D6wTDXfwOCgggg2fOuvZbDYmRLtVl5Bw
tVkGoNK8OyLUa83cWfa895bXvVZ+bgLx5ujS2AwC7PmLEtrblM5qY/YOhGjkTkNNLNLjH16lr7hU
jL3HmDoIBlSd4pUGlI9RdEQV0loQlBvH6KiUeMxS+mmZZVLGRZILl4Yk9R3TXdWU8yc4GrmzBspR
xPBbm0N9iHARVeYMd0aoI0OmkmedkGiJqQhPUfPVomOtrDkod6zp2sBX50TdFc8QRCKUNjTnZKJ/
NB+6M//lypQKFxrka/aeu7reNhnp/1j0ApgFmzYgUmw+RcSB7ax8BmKiImEQqsJAXlvMRrnFp830
PsGwuwoWQYJ6omen/Ov6UqJW004UU+WHFxAy+LglZjnvvCZAdQVPBSXJXffjTKaCb9Kamqthmzhc
VQJ2MXYob6/Cl4HJqNODCElenN5vEWLFk43Zy9Hxti8x9DCVfc1V+cS9BDcs7wLdUuPkLayL3f+5
tZSqk6mGcUCsAZ9sb12SGH+0HFnLa8l52GXqzllrN84RT2bg3ReWtaWVl3Ebsfu1YTPCNa2XuTB3
qVvUh8JxoFlpuepqOtfRaadV1J2p2sXrl7z2CTeLOfwt7ZbzQ7d2yPtdGL68ugvK3yKXs5q76psJ
6VelFwepDe6aisCCLMAOA3ef4wFPlrybHhHsuY6TcGpXU47ChT7hD3w/I64DWO1p4QZTQO4HfdBa
olZzZjCqSpNbnsJUtkkorz1uD1zXhhIGe2s9qsH+KQTfQL+Y6MCZE3XvuLl3MGcCYW5NgtxqZXf2
A0fdE5F7NFKSs26FXlWmIQotBQ69gnheTCw6EyuOOyEqE+1+YZQ+bHSm/X0fBYDpwuST+qt/jfb7
52hGruh8+2aHlX7u+izj64WDFwfjkZugfkXZO/ed0THpcpOnFIuunU+a93KA+zb7KAkNwEhl23vS
yeMHFbb1Nm8ZkVDC+x4u1WmD14ujBBrAQwsNlpjjOXPT9ianlmGjXgIWMyCFk+mmH9bcpz9Nat4F
dEe9ltP8E4woSlspuY15+BteIlcvQ6/uMfBHcIl5AhO11nWzdYxObsoQkCu1Xc6JWEL9OCMneB5K
r+XHX2GmOWyBbXjkL/a5dNgGthke0aWQpFJKbJFO00uF+/cST9N7pWeaD1TnH6cyDdyT4Zz9panq
/39YInpr/y9lI46L1dXtomtiQysbJg7k8RyhmQRCAqnzDCaZZj8js71Zg9+ShPmPsfPqrRxLr+hf
adSzOWY4h8Fwz4NuzrpXuV4ISaViToeZv96L6rGNsQHDwEyhVVIpXfLwC3uvDfTAzxjroEhnYGOQ
y+mX7DbjqFiFMss2btd/dUwTttpkBSdDAyuiBDbitAJHPP9VYmraBsTlQ0UY8UENWXLIJQNqJKIp
d+LVd9XWNyZ8HK3YCIPYKFkUe78iomq04W5pAlajqRNh6FSauHIAyqvpmN4iiCJzTQxrAiA+Uyth
j905zb3uHAPfBOTmU9v3c5BgaM0Vx/dLQ4VRbriUnHWLen8nDCJvq9oOLGaPsIH9tPAPJdwWTHj0
+uMcjpoHEPBy/t2atMby7I+gnCf8JovEaeYPSVFm2+zRsYZGS/KRoo/cZlUu4KT+9UufTDEevjUy
luMkZ48gEDmG47ZstO13EqjKSd1OzA6ftRPTZnrhqZc26Pf5v4SYgKclTY6rbgQ/bUBFIkfjOQnD
ZllZenAwent+IKWAdx2TOAAnwldNMurWSGfEwhxCaM0h6rw01jHkBdhImDzM7KXDEzp55cEU7wZb
m646XMhtJDSUQgw3A8OlQVUIckdoiOx34vxxlF7wmN2q+YFWm8RlYZVqXyaJac0hlt5uX4xgqCx6
yLVBcDkCEM7C77i0wAyTQ10jjpwDNgN4ZstMxWKnA1KFo4FQvKHw2ltNhlBFq4PqXiTjcyNyf9/8
de1mszdlvqgTHH3b0hMPgZ0MJxGRQGfPVy6ylfg4ylg7p4N6Rho93sdZHZ0cN2E7YY3RR8+G5S4q
0e0gAiy2XVSrQw7FDqcBn3fsQMZm2Ep6ylRA0RZYDUZ/FB5xuP7r3oeOAtLeQIfEZDjmWNNZmwbd
6a9vEaqTv/qOjTTMoLyLEQusgwIhEEj/X1lqji8j7Ai9HPDfeuhhavwip+8LUUmFOEgY2Za7uUPl
OcQ79lAMk+wJrItosUYW+S8tbjjl9VA8/vd/5UGCaGX+rXFDkFQWzOATs2i2fV39ckLLXmXEMy0M
fkoPC8GRZ21OGqmqFhMGyG2oAncvjU+WGMNptMrskIHHsgpZX0LTfPh+jYDczK5rJg+kVhTHSdfl
Y2IjYAtL461zimaZ6rSRERJA0Ry4IgrMmY6/i5/iTokVCRK8XiIm8BwR4Z2p5/JxaIj5E5BmEa37
jKIacFNhZi5sXNEXwhYYikBeda1qr6CdXrKW6sP1qismlRuFun1f2E7zVNGChlm5nAzFvlmyoYOj
qo7S1dMj4VDgi8Y10mTAn8NYPdikmVZa+RF53vha6bbOqqUn7cJpV1EdMOhPh+QgrYoBjKjjq+NV
Z7PzvJWh+8WV+SfeAGJpl0E9/za8CV+kHoDzpttdII7qT/hINTwP5BTjUQ5vqnevqiOrq6z7G2RA
e0fLjjgr6cuXbPjth9NKwCoZ8F48BL4nH2zh0rDI+CfwK30Ra7TAQVOdXQP7vRAwn0RzhPSqXXLO
zDl0ip1+bAK9EUZ+9EsfQS1EjTOsUP0+wDhN4T9Zd2CzOn9N9NCZcQcdiVE5JYD2zz63wt2gMCuV
Nl7FLiC7ycbPTT8KB093gvEnjhJK21BtChcWXKeclTmq7LNPodqCvDJOlpGTKDNUL1j9AEDGMAYD
iTw/ZiT7AOKDCAAti3+xO9iMQ7hXTWk/VahrFw20rfs+aa+zOnWVdH0J5Qm7vlMUJGpm8Gu+b4ve
TKKjP076sdf0gXUNMYHA+rloOuHdoqWG9wgku5ucmVURL6lkdJRhSm6jC3FQjSQSppag++idQyGo
ofHfZ/uGYcveGhHThI86YzKQyLZaTFVf7RzpqE1eQryVuSg4KFGXgZTesCuU2ylx3ZUMCGbCQHZq
DZqbODQ45jEPxm4MKbqDqJiZA0GwDAR6QH9h3l0GlI0gVJHKRHHOcF545LJyqCNe1M4Wxh5pJQu4
2aeEQO5tSgwIwqICiIZ+7DgvNk3T6/A8p4ulFz23IbrNiGXpCg0zN1MPCaAfJhAqnrOoFEG8NYnE
q8HEv2XjNos1de8kIOVdJLggiCE1NO02RNcOVvGmwEvAW+mXPRCNIxoub5vwHCVjjtAStOqkX0b4
PXiiRtBE+6MLpRRgeJosM1ZYIlWE4ZgZMxGIq4xwQpJsS2drkkBaDIqiNnNphTr/qXWzlev789PJ
/9BUNs0oLYZlbb2aKnlTlhdsTNuTd15pbpy8drZNqr/lpnimjsgoXUt3MbkIBD0TUq/FrYEzBYBs
l2wzLsY8DoxTNJDoMqLWZ5nmIujUD5xtBX0Z8qJci94znlCyRhflGpT1XZ1tbC7KVdw2xqZIC/Qx
0Rt7sOiOQx2PEoZLyNMPbab9jObzb6yt+45DnMFqdRkT+xSOLPT1UJ+WVqc/W0yrFqjTZ+2Xk0Ba
PKI8Hp75dtgKotYpSL4YYXeSriTunXyEtmDv6WrYwAg+6QDxYzbHMClCMIirR6zxHCyDUCS7lCM3
x3njZNrvQoNbaMgKCEifNqsCDMDQoAS1opTcki7YD130VlKoI46GaICZ4WkoC7jzE4GByfR7MDKH
uEq+LE+nNTwLf4lo96SbWMlmxAfxYeEu0ns8hdO6cHradtZOC10MrPAqZ57ILIQfq4NH7vNgYmx0
9epWWdaJgrfgrlG/FON6J5VM1VAilbaGlZoPkzJ0SbbOnN1kuMhbq1dR+JfG6H/5PSbSurZ/ejRu
iSsPvKLNxhfJ1hgs5N/O+AwIi8jQpL9oeVftoobwym7eVjaZwbwWRbBiENxI0jbiDvcB2PKQbr9+
MprCXcFtLoh/peyyjfLoum646aROnCrrEbgxaGEtFhS1lTDlLLMlDT3REvMnbarhebA0muTUEPwK
VEHsHCHkZG4qYW2nvMQxU8QbK21+NSCyFkFwy+yhOQ6RKJescY6iyEmA6FkYafahS6B1d9Mly5D4
K2Pcl6xdN15SP4+muf/+RpIJzgzxDHdXChf95OdGthSSkEfSQDkm7qIUcz8jWXLA6+7qJPyWNVdB
okQTkFXdFTN+usSevSem6NkABnFndeDOcZESojjqD7E1vtVcxMtm9q04MUJGl4EYEsPkrWqpjeYY
FZkI1P7hdSz0/s2OEbzkn7FkCtglELecCaOyre8SrXsmQezZHnleRicXADYg8BIu10hOGyfx/PR9
ZRPAXHjWbE8RoG89PzRV/Fk7UMZGYy167BpC855bMsq2JYca4nlWIRWCjbANr/HUfgjFUIs0v3SJ
S/gtlw4mscy4t0f9ydaQodJIMfEp0p+IHe0V8YBStbuc6uCuKhgIFSazKx+EmyslAmiXoTo8R6Bt
McPbeN4ObzVffdY4SYJRvpM4DzGl/v79udJAmR1Va8/CeVbzsyZlxUDKAf/F3uX7JitUdWWHAsdj
ykiW4PvxQn2X5+iaZTbumcX6t4DZUWNHX6Wgh/C64LGElUN0OT2IKHTEfgS9/vjjX//+7//6Ofxb
8FXcF3hjirz++7/z9mdRjgrAXvM/3vz7Y5Hxv+9/818f88//4u+n6FOR/vS7+T8/avNVnN+zr/p/
ftD83fzXZ+ar/+O7W7437//0xipviFW6tl9qvH3Vbdp8fxf8HPNH/n/f+cfX92dBevD154/Pos2b
+bMFUZH/+Me7dr/+/GHa1vcv6q/f0/z5//HO+Qf488fP9+wjev9f/+DrvW7+/GFZf3MIj/c8+mgb
Na3n/Pij/5rfYxp/428t27VtQltMaXk//sjhnId//tDcv5mmQK4pDROwgKEb9o8/6qL9fp/h/o20
YmF7sIoc1zYs68d//uj/9BL+90v6R95m90WUN/WfP6Rn8nXKv17r+YdzDdPjc0ld96RpWcISBu//
fL/BseTjjX9JJ8cbRwN4Z9O76CYIfWRzU+0RkS+60MWCHoRXUjQ6fHRgJlqpyE2YZqt7Mpo7Wzuq
uCLAbDQYVIv+hr+nXVY8htd2/OIVZKiUZQmwH5YLJhIGpQE8OcUzTcQsD5kSbmzb+C3penHscENN
qAbt0ShWk44dn7D1BuskD3aLrL/JSMJjT8pHoimUXS5C60xvv1zCjSec4Kdn5FgoywtKKe76R8ea
kN3Y1qGrzHdZhJS7k2nuXOkTsZg1AwZBec3LC/fwRTQIOJjqoJdjHL8CtoInl70mir50j6eWTZbP
7JJigbRdxvzWJNNllTrNRnfgVY9GzBI1DL8SoyW6Dy6iBxk87mxrpdWoQM20RJELeWyZOvhWybAz
GFT24owCZSJNGAAhp9kHO4nwkPThvW6RkdyIMdoMyBaWZhX/YuqKcIOFw1n1+lNOj3DD0kI2tslz
AAhAzROIZ1wTXcARWcSvS+dc0xkAE7wFCJ1MfQypsSDzuUlZUrf1+J5gBFA0j82ieLf1bGDUi4Pe
UOjVg40KJ/OzTNgohoUbnBtMrE7uG3iOkcVPDfiyMXZP6NFe67jCNaNTpCA9WWlufmtwzCxHWuZc
b+qnMHOdrUsyH1+cAGNz0TGkXXgaqW6t8wCyn22qrqcbZD2EcVVRsWnBinGYYhjLvIwVtivWAX6p
peYzYrCLXJ0CyzdXrmSMkNuET6tE1gsbnSbkvPZo+AnwXG1dRr67ckqn3ReFHSxU14SXLKy0U+YR
jTmNtOM4N8xLXxubidSGi+t7n8xkKlyRylgwNcAJSJzVSpCDW3Uw5UEtfGHGZJqWt++TBZoN/09z
9GcufDEgHwyp++5MsMaUuv0joIAo7L7SEXm8y0p1M3kbI0LcViPHfwy9LD+0rr31/fqe/ArEDyIz
DhAl1M4YzGgh8oMWaP3Zi6Hlenr2WCPXnLIwurRVmD86F0MUkgBg1W8JokOnTNG1l/mFrauG8s8v
V0HgvsXgbYAOek9JDCR4VMUvU5rjyhmafKcPbDDYnkbXJuqrTeJH2r4yvOoICaRaq8qWt7afYCp5
UfRqJcM2NJ89r5HX7z8iLGB3TIvYS5KZKaurVXvxtQ7H+DoGvXkeshiiMG9lTCahByT7LLIUzh7+
6vvvnVDbNkmrcFDNH+CJ8N0cCHv+fqfeAFMzVFKwXMXnkCt6TyPOBGhvFk39EDgHkPTpa+czrQl/
migTdrGBYSI2hbGA/83+vDlGBRo3ndzQTSqgJzXlcAZetsMp/OWZdAQ5Wt/FzyrIwA2OhrlK+2QT
ZTpjROUanIkAD1iMY2FEK6yPVoUG5tw5BFtOYO2wiTkXC8/7aiRkIKS7vGvz/JMC+DP2MDRqDhlq
QOXEHYxWuGsWZD89eaz88d1WerVN5bPTOc3SRAFgzkb3cPAK1NvxW2ognfd/lz1qKUElSeDnHHmN
w6d1mRYnrGSk0ZytENsKec4U3rl5dNtRbfHagJhDkK7bzbT6gC4KqcsNDcisI7vGmKR4tqe7Ude/
0ORMK9XBG8moTsf4QNsBv7lx62VvXLqAFklGM5Tbu8JBek9MUnoYYuwSkgHzNHwmSgPShyu/4hhR
ZRrq297UXe5B9uW2ai+jKu81TBc0eM3VHHC3aVPDsjEkki5y0WDVHumMbUmWmcSVM4yvNPDPQYGB
DSOxs8RdiKHahVdZa/jhkq8kKFgdu2BcpMQhNkJbNchi59BG8ounYOl7EVlv7iJvgYuVfvUGNFec
Tb9cYPpkVS5YPkZzTB+ZsRakMB4VTe7ZlynqL4hG13htaMxa1n0svZ+nvLAQytI/MOiB2Wlcx5i1
hgCNVxbck5xcqy63XxBs1JsJWuUywiS3SgVbyMHAX8LD7wGpj702S7TeZhacFeknujFoCK1APPd9
KPDfcbxqHiPBpWccy1ATuJNDsuzb/rHTwmcrBDk1hWwTmYnBKRp4MDpZt7DjjsgLF4MTHpbJJP97
oOODPhQNhwBhbZqG/TM5z2i1qDYnCH8pMYPAc1k5s0hjkz1Hfbvzlc6UwfXYWg9u9QnXy9i3klPP
9hidDQL0gicQlQTySKkCKoZN1HKqybvp8WU2I0ppqQV77x72XbupSu4kIuSgaMhaLlXGmT7S2K7j
0ApxT5NBBTGXVR2ag25WaJgxjmdZmyeCLxCianizh2qnJYxAYj3fuVYkDgYs/zQ0/V1OLDA++HZD
ds5qcloCLWA1FO16wvaKidlmuuIhjBB5t2rsI63AkbErV0nnEpe0HpriZsTGvnDmnoHMCbb93k8B
IYTRebYMohY7pES+qnEcrZ2ObZyXgEDN2Ps1Fu1amBKl3OtvY6Hpu8BiDFpFiA3I6xRLLaUQqoxH
VHVq1WHhAEbjooglRKWRoDaqjC/XE4ult5q20msGR1U8oe1m+4vZIDwgVTrTlxAxb8G+ypLZcqwc
88kei196WDyg2RvWnsL+47H3gokIpMTlySVaY9mEBkQkLb53tMFf1RInOsOgzEauPxSmx6Ifq3Zk
yBTvgCSgQcX0HfUJnAF5sj7RROlU7VmlwaCIzC8Nn/p9ner3AqS2219lY7SvVixfMvMA0Rg5AfQj
rL3J0ma+ThTcEO8VGqotzMRhWUO7TpreQQRBiqDICtSkDhpIRMeOr394vd3ts7wgxj7VtrXYY1Mi
iz7YTREXc961I7qW0t6IEKM38Qr35IPSQ0KhRRfh75rU26c5QmV3YAUP9eC59RNcpdlHCG8bxwSH
RxYAU4dosIFxbQBD9ZjB1C0n+SZBTvbEQ2Wj7K7n/L0MGWYtZjmQexaMYPtlJXGmVT1aWuR0hY+j
moCKj7IC3ERZjYpTdY+JD19JJ8GJ/w9RgT9yemyTGqZYbV04jrm5CHK1HbxO5iqshL/MM+dQK5B1
XfwuOyqAycQW1UmkfcSO2UuauxYugg7vJ+rm7Zm1J3QMeXKLELFFvoaicDzSd5WnPhaLLkPXpFf5
tMniXTa2E6zM+ksX1gpZ0C7CpLZh5YkUqcwf6lnooRcxWOCgZDI/iceimx/DegEEy11kOJOHOulv
FCX5Y1i5kPgoZ8HzaWvCM07EOdf3Oc/JRVrTgKs64Euzb74xPGkZhQHK7BjqoGWr2e5LI97ypdc2
zJZ7x+3cddd4qF2FdurxTZWjGdy+/yhyLaMeaNBBI8Bz+5goFf7QTOhESg0K7Anbh4qj8FLPfxhu
xbE91ti/RH0FB0EUQzBb5wkzxKHAJmLbU7L/9V9s36xL4jjTyaHZsHNnFzaBXNWgxVBjn0rdQLfI
RLeJ/aWMurVE9I4/sya7POnqqx25aBpVgVLfrq9OVOek/qGEU/mwp5RHNxjwjDJq98Y62bnY9uhe
mCB3Fyz2WWK7LBrdZSei/NShrl1PBiw3yRDpXE0SGCtmgFOaX77fqHPgFr4rxk0MaPTMopMoWizb
MUWgViDBACPlhLQEXAk3u8TNzi5cBGJLpSl2amBeJbQgp4OJP4bG0J4pDe89dnwwC5C8TMicERd5
wXPAwCjVSdM2WifcyUDTH1gwz0MOfLmlfcoCyzu3qHp4GPvewjSCnaie2cTn596ImNHBsiFskVPF
UFwBSVoOS3MWrjhZxC6qpQKmUQqfSWePj3mFn/H7TWseXuaTstfIO4+Tsysp1O41Iqlpj42tXY7j
mdGovuM+ZNspUVqxbh/NesVUpn5kNk+82W8oB09t7cEllqWvrWM5XXlAP6ZqmcZ1il/OAwHtx+WW
AqDD2uS49x6EAe5VjJBBzE1rNufvP8ah7zedz8qCeGhi06nqFIUa1kKqjEiubcm0VArdJQDYnMNM
eHgOus7+13OhSfHaDxbImrl+99OwfcyVdkm6xj07TqzYoiH8G0u0VjVp65sy0vyFlhTWg+s23tXn
i/ROcQ5xKh0nW/RXZRhnDKJiHVoAi0jf+NClh6y2zIhi6P0rC15GpNJs0ObxIvdgfN3Rs265pNx3
IvXsE1mwyiuJG7MCwiMkmtA+qUmvbSmHs0mGtzLLmTEXj/Tev4boaPeII7V5JxBSCVhdg58YY+Et
k/axw2BxYrFf3EqvgrrehMfvt/JQ8NW43qLEIm+PXy+w8WpcN1wlEb4pss7IXCQDNor2mh321xD7
CfoqOFC2hnwlRpIVJyLYjzbAJo2gA4hp4Ua65UEiegcF5pRB+NrOc70YvsdimuLiYOnbysV+D7Iq
wTxokmoXqFUd4DB0WLQR6og6oZbVWyvN5EhU3y0Pq0VoGuEOMxxb+669q9Dqrz1MzBhYpjXKiRR6
eItQowQGM2g4Q7Bm+IPjHtlBtCjXokVOS7gABohebpYqyy442dlMkUJyvKiohgoMD4s+gmgwIXZ0
m5+emx2aWMD9Y6E1TDgnsgrDhMaAYxli58sjSJ62T75n0f3MagP0wBBt+wjeG5ppNsEi2GS8hneD
CHparA+nl5x/RvvJ0ObgDDz+wGKs2hB7YhZIwQ89vQZVi0Q9cPF65ysVoA6rkRje2DSk+HPuEH09
oR5feqb7qlQbrlT6m/0M2x/dy+9yMxiXtmySnRnUz4+8NiSG5fG76FtzVS3SriLLebgID6qmFbCj
xP9pLVlsGiAFWUIPAblfeBsXo24mh7KGxkGOdTc+kLWqrziRicPS2m3fR/2qUhlgsMDngW6th75Q
r/FlwJdl+VP+rid4rhxIL6DSdAhN0Hr1OJPIPufVi8gBq/k9NKGzrtusBloq/mTQUCtUdOSNjcoL
fQ3sAfYValwqL6WyMtKLN9kXZuYITCyoGGNd/RQWDO+2EmgXRltuFXKCzu4CpGLml8jCR8sYlnjV
IzqLiT7GKD9lOGxJK2RN4QaPPisGW+InKWL2wUFYlAesrIuZrNpWuGGVUeVrFzf9HGy6LGqW/KHj
8TJAJM1M974lSmHVl+hcKTJI7HNDSmta3qDj38Qg5Bgyd2dWir+6vuY3aNVvXTP9zrzhBsQw9xHU
C8NYdFZ/gydDm+kTLiV7MHMZKooaCvH9hDyJJe6TTJPXZA6DG1v8tYHRgwOH6GU67puHGmYX8Kjc
pJ14Bj3/NDmcaMKyf/qC7Y5ukW6gphfOg2on9dk0kXiUZHRBglpBYXC23GOicd8ZLcQ/jQstqYZ8
Afjs3mRBiHBawrUl+QdC57Jo8CpMfvcEyJNMH9lvO1f/5fkGIQ2Wsx664sFqw2iTk8iAHggZuxts
jbrUyBYaLHAgwWsSoBlVJA+QvggDg+kcSsfB36IYXNn9E05qfUfCAgjOKIP9z88QQpHGn0KJAPpF
cyS6XcPWdvTv6CmCX0nBgtWaOqgLHf6+MngrLKmtEfGNJalmkFsPcdr8rEaXdNsxPbXoyWoyhykZ
yctADRjqr2RTXYZCB/XutnONOewGuksS7zLjIYCa5YUSQUb8LDwXIgGFNXfbVpvDWhVMF2MQ3v6v
P1KMHg6jLKrP/MRwFrJxYYKKSpgzhHgrUTXMg0AqRDINsISSdHIu5uhu2qSVZQ/vY+Hyjefs5OyG
gFcYbKtxEh+d6l8UuEkYsf3F1yBXOXU/45DIws44uJBAsePx0reSaotikpaz4djp4vid+jyZyh3l
DvE9k/3ZDArBOexOU0a/EACvK6Tea6FPjwVLnjWmu2lLKLneV9cWk/cuhMqjTVEMsjzbRIgwSjOf
waHN76qBrMHD/SyyF7rxrXAmGyid5cIWJ9ciWE2Bbi9L396niUn7Cvtwafo+ZXmgW/dBBbEmkmcs
Dl+e7rwPNbyNUU9n+xwuAaUzLwPVpHOEZ69zOAhEY2p/Np2PAwGcOraYLNGOFpTdTcwjlZGJVMSJ
FY72ZBKm0GlkLw2W4281mV3txLx5JWF8eYVHMC5IzOv83dBXOJYj22BNjwuiVZhwALZhLxmfmnhw
yWH2Hw3P+SijaBfGs0I57J8CVpybYHJzDDIMShmDPukWXm8ilQrzhkx3xYOMiKgZiZvbCVFt+nAK
s/w8x214AVL9YMCyX4RDvrfzfmPF7FzJV10KAgGWdYkEJ9AaZpzUfGUa7lurjfbsOnZpG3Fbx0hy
/DjcJPnRswY44RFiP99gi8rumfHwYIBRiqGYzxuhtTEwEJgahaQa1FWJaWqRQ0hxTVIg2rJHV886
GcxbctKRrB1SvHZ3Wu9Um3RM9kahVjGKchql3trxRIS3ot/w6SJ+reEckr30HpXDE+0dOmN/DrpK
Igw5FWyPau9OqLM1B8dBHwkC6fKZLabhhm7osi0ZLdIKpmpeDR91MlvJlao3AWtn3A3bOupxEHjP
8kOh9l0qgRIhUEccvSCwJTMZNsAEZwjmwXp5KBQO0ChPvmyH8HH7d0VGjlPSBuCIy1eejLelZeeH
3uL2Z9q+yLCkIxLr1760f6LQohZg94CL1r70cPe1kuBoWQmaN+IRFil5xMumsg96YCNHs7XfOKRQ
E6yFi0NNCYL6NKgedwbWb2X71otmLln6V1TT2OU1eFyetsRjehnQqdHlQoyV+FvuaDdK8Bf0wRMP
0wYjMOAEm7Xh0BsLMu3tvEj2jBO1/Ww21caDqZXZuhm83wlxOMtAnwl1A3KFrCKHnHG+JMEbtRqV
YDlefWo6QV3fu+qaFPl7ljmfFTOXFWtlN8Nw4kv9cXJ0fc11evJ119r23Kt3Xei1e21yd0oSbfJ9
/Q6WBc/Lx6VnvYUDLsm+jIuNoWOELQh5rYiqXbqD9SvCvTyVsAXxStDgHoKWLQmUzs+isWr4LOoS
Y7lCMF6Eu6KK6QDNjWahB4ja9CXJUZCo0gIpMv0katQkElba4eeYOKQMsebWguGNtVzPIc2avyz6
XzXmjzvnrtSJkiXh5plHY7gtcg/n9JwdYegt4YEFXC2d2aJLyUjpaMU02l4XcRl5zJHw1i+VRisc
ez/LdrxvHLNZ5yT4lqn3jA+eE2n6aHykbmDfrlW6t7p8vgl0A9244aynHlNEnKJSKRlU4B0xn4za
uoomzcBxpL8QHHpHYcPbJsfNHowV0tybFenhKfKsM8Gh4YaycYegCbNVJNkKua+BgoJcRrMk2yRf
xZQ00uVHbsGYJQrBmnM7rqzxaY3MddKSnNP6voeg/8HW0+E+HwUpMH2w0HL3yWjjYgFuX9842pyq
wSxFANZyDRkyiJ0VcQFEyhJjaR8BoZcZA8hWqfMuQmTjcjxu/XG8mUWd7IUU5IwU6uAjMp0S+yNF
B06xhgZKAxlrqJe4JTd2TOt8jmd6LJGHLwrN+4nk/qVLC7FAvvxSxsx6GVJh3CVPy49eutopjjos
11VBVQzyNljIND43AtE8ws1w0YOaVp2drPOR506pdohnw60xmQ/StQ7RJLorKEMV+Y96lXnbkmTa
uzHHpTLHOVUEnbJup+RzxLU242Cl7PGh7o30HkGHE0Ps6rsQvVGYjjPPDIR5XPKi+tmmhvIfxwqe
gjQ+QoMKIkCWAzdxhxSc34A5DltddlsUVAuXPjCcGibUHh2s7tVPg1lfurL/EC0XfNvQv8GUiliL
ZaBvHPJ2Ozb7G621X5j8PxpBFp29xj0xeWGAP4XUeo6/Tp1Cv2Pqa6/rBnFx7D1ljXkjuGO6lH27
l1aNDthw4rsQkOZd7pPeYkbJ0oE6s/MioGyVeQWVV1DNCfaTLQDikACalcTRp9xBnmAZ7BAkr2vd
nYjmYG3HdmadDkwyh/qh86dnQtlsFgHQU1ATPQbBcOHxEi8TBw3RqD07ZNPlGa8SK0WCbguLUN+h
9hAH5lukKg5Dzb5ZJ32N1wJic50KkJd5sGhJFfC0WmxYQ2HCV+TjASni1x/pPwlhO9NY9wuPv1kV
MC3Q4GgHJK6vPDjwiWt7C0mba5vls530e5lwRosqgVNkDQi0y5cwBw40dsSlBBm4h1LDOEk8ComL
bE0j72GQYs2IvIeYVP6Gwsc+18rTZQ/Hc0mFRzTUfRkE1ToUhE0QL7KIhrDDFdWrTYTkFk8Ue5Mu
Y/Dtgds1UvmA0cJ+7ob6p9/VBFnkxQsQkdvYvzHKCtfInRJiAQJzjfLmWPkaLqR+XzXgqud1GLcd
FmroriMqvzQH0aRr9Y0WAKmXEMXVJ2c4j5h35xXPCl2Tl2LMo+swaca+4gFWeAsdEO9DmvnPRtvY
G/J4FkbZc3qnHPayJZ0YLzC4LJsgcQqSVcAKplPymcdgDiDDIqwaXrUXtCC8hxIgEm4Yt9XvY0ay
TIcQcMdVhlCw0A5BaTP0YZ081REOsiy/6Jm1zaZuYeVVgCE63KpEoDk3LJthFaL01P7lGZj75VZy
KZ+rYiTGthj9JZ6ZJzevVoFmVi9ZQ6euQu2kkzCGErq51LEg82VUj0lpqI0tOFF5qUG3VMOChB/K
PZfciQjkkgLNCWFP22shGlgGV4h2GrJJSiWumb+1C++muJgYDFa/U/FqYIdjGn/fT/pFkuphzSSu
JGJQrE/roVoXuobPXCWfKiILttXUcupXklSHPsiob12ovA6IPiZTVEdu3CFag202yd9RYp5SUj6p
CQC5G+MEbhMNclWPe75nrJXOmgfZB67AmEQZMKtZbzSrtNDO4JTgNWj1wSasatHrlb8mHhUT/tiz
WSsI6WkewwIjlz9lO8skQDMe2/tgzF61OvwqgAVs8moJyql4kfaN9f06rDnwGwEBQ/MoDQyoxFXs
vLHXq1ZJXHh3AmkuIJfqq2pdCPLAVcuc8lhjmDBE2tcQYakaNXbYeduQ3uS2Lpaloj8UrdbxMm88
m4QrTCHtsn0eJ/QOUxNtMNU+ewUTIna92aEYs/XotK+J1T9GhL1AWuXCG/QGIeKHjlSxrh1SjuaZ
xGTHah243c1qicqaZoEx3OTagVEQo0vYGoxQRW2Le3O23xe+JJG4JKORQPAVXvFoETk7VpvIjAkk
garZYSgcjmOk5XtHvLf4KDwbj7as+VliS/4HX2e2GzfSJtEnIkBmcr2tYu0llTZLsm4IS7K5b8nk
+vRz6MGgZxqD/8aw1bJbKhVziS/ixHfgU8fbj0RpmuXCpg9yCoBvWAwm8YNFBls7oK/JNT3qKTbM
hlqqfSpGcn2e7S2+jk0jmu+5Mtkvmw+tBHuAnU2hL5q1maQKhwG0K07hthMvYBzznaDeieZYHpyR
TOMpcW33xvtgD63iT+LVfLsD8b5GUREdm1n/mDc/KL72S/8UDaCPzHr+xXfFx3noqMErS/CKcG2l
hfMXkwcVFH+0UTHxJ9IuYTVqDxU+y4oHv6H8sWvN6RD78nGgIS+cDZgycM6MczMbFxGhwxsBYgT0
f2bDjR3OVXBVHY6/esQESEIiHGXWneJp+ipjOtika2cH/iUy6CIBpD2eBjm8xW0SYBcW7T61WUD1
cnUcD+RUnx56c239leonoDNOMvRVtYUPoKd1D7HyboyS6XKYrXsrcKjlEc6viZrhOnHLTTcDlLUi
8WJY2W2ZrkbbkrgVrr+vKgotDRugBhIXBQ61a5wjwmvbAKvvksW3JPXIC+EkwjY6swmhDhS6vKuW
9AXyXwR2njtjScnPFWIN/2b7MMxSP02qqU9lUqptUbZB2JL82EvCbQdYdms3XOZxklmpyd4MVmL5
1XU06fTm/JyV8AGqolnDv7ZJXhD7VZl3zSb2aZIYV8+DIjewqpe7CdwswsfATJZylaq6b6W41ihJ
G30hJXLfBU2Ck3wJ05JXwg96e1sj40L2LR6MShaUuoNB6BBBkB09EDYaPDam6mJH724AeURlpKEa
SqOc+mkhUb5bSTaU+ITTXKuD4wAgNDOqo+bRegJkkIdonTstoHh6LV2+UFb2OGWjs1GLL7+v6n0u
9xL33SNAxdqm05ey9BwfhpiOFVEUYzIokc0o88jb7nuSxSM6Q34Ui3jIgnjZoNGi0hTq18QkDwuV
SRRI/HYG8DJm1x6GmnBmGYEZM8qG48GYHT00/aNcxobrKPmPrLCe55bXohxe+Oxq54wZT6mN1Ex3
YQBEnnoir3tdzPJBwYoMYawdAzzbBCoVLDJYMYtdHc3CvoCLudkp47GyAF9n7wNPSw4Q/kF1atsC
kW+ZQHPB4N7bB2A0emg+k9UQJWsfRzxDAfasH6Kpnuza73aqA4swGmBA0+GV9Bu0GSOkZgEaOWVQ
XPLEx1iZEGUJwqPIQq3PguNcuPdljj1bCcMKbe+kCH0xdSaGxg/MIcJB9IQ6Qt9p7yPIgo/GPF4J
ccM0m5kPZDCAGTC6FwNwQTgIK2Dgh1Pd9wek4yR/xpAimUO2mInwlyaLnJ4r7lMUiKBU1lQeVi16
NP6GuI1yjLYB15kYQBUZILFNSpcodJ8uZ1GBymfD3oNRKTcMqPAl5pdAE6vLA9U/gNt5tUYFz8M1
/QupTla/1u+R9FOGYQR+0oYlIVu991NKXnic8zvb8etXe4ncQ1JJ9xClc/u4VOUvpHu8JtnT31+q
GL616/l7X8InKv04OZOT8EK+N+8a2bR//P3d31/itrB2Xsao9V//4V9//PvJ5O2lj/z5z1//+7t/
fWpT+lC/eZEgxfyf/9e/PhlPlD4rakD/+bTY+Z+/8M/H/v6toeWyiqoGWPc//pvRkOuDpftf/9+n
yVH+7289T9W5clGG/r/P/edjhhFFBBy4Bv3zsX9egH997DrNIyvif/waayoFt1gKKA75j5+nrLo/
jYAo/3nd/nl9/vkY4eVHiuOPldbOdRSZc1XpUFIYv/6ZfmJ5ijpaZtY/5bl0rn9/JyYGpxQtkVDj
3k+xkcHtILcH0Dq+TH5gpVah1hYM8PWPuNQ3wsaoYvQEh60BCFDjF+UVE9Yuj2T0J0qfZqyyeKeq
d8FU+ej1Vr4fyCh0U/HQW2N5SFzPuchmWM4jlhibnA8ByCp5N0y1V86Sf6raIQRTO9Zd4hfyXkdN
Tf0eRqq4NX54mvzCxDn6ntKf6jmLMH46gqdwomTbm5fugnLiU1XJQV0K9zXhDkUFCnJprsBA0KbN
8LTuLvb07AZp/J0xDDGr+jp6Ir/VNkoeyt9xmqF4CfXhRcBwWNX9iCRGaoHQkM7Fo62Io7fTbqNm
ObQm5KNFpO7rEeoGZTGiIO/CXs+ytio7Rf+Kaou/s90EmQYt7pIrIkz7NFFIBGuKEVherbtiqw9V
qb85+8hT1nImwHpDLwnWiykx3hO3/losMwOlkMaccVcIJtoiVTbVifkMHlQSf2S5wE4wRIE3uuzF
OHwarbpQ9F3ahjgogntojZhnbMBxfbXB6EvxG4e/Hb7P6MyYYN6qVKC4KWPbe2PGCeVkU6anB1pF
qI5+T7kCTjzUyk0J+3v9ntvXth6pQJK6T/aJ+ZgsEBn7TAr6RvB7+C+U/JiUJ5zNBXkDuRRf3hdh
Ok4Ktin3qrd25sQe7EVOf4Q5zFwMcwF7OoeSYXQvkw3eImP0gxVtAfwzxnSdI3F3Y/cuXfqUaSFE
Xpo7M1ROjJ+3L5Ydc2+qVoL3BvLPNu4K/BKkkYpPQAUZ2N6Ky1Vydoz0JKR3Ak5OWgrODX0s6Zlj
WSTxBE32xUB5OgJQPxrC+sD1YV78ug/RjvA7LZABe+OxzSZGPkB+AcDF+5xJjTm6bzMFG3eegcEy
dUh7wQ1/mD2cIP1MFlb1dbuZV8gfFXikfdnV6f8h8WBt2GTgzsbj3oqW97QQh7HRCm578TJgC+Ki
eMQPTltp4/6em9W/kWJrSxqjA1JI+iQYVb1zYw3ufbzlRludpSVeqpI769Bp5ImAFqsStxDMeCqc
ViYru3A16F3bwmToOzyQeer8Id1MA3GNUauqTYKyk0k1hmFSsLHgtdIcGZvqi6QzwWczfloavp86
UrQdCfvGCaKo2FmnGiGFbysyLHvXpaUVurY44IUGVTUBHm+Zye5SSz62+WBAaU4wDA5/NJjULcc8
HBStBVLCbIqzMHhkqiScMvI3fZUC2C9KjC3GixwjWjcbUVAYyC0trqoXq4ELm9bWfZdJrhFqaXc4
bLLQMtDBshwa3tzxBMS1v1FdqR+a3rjnvU0pT9Ie9UjsxpNUby9Mwf2guS8cgD6K/k7apPp21/cA
QkTf05Zp72xmUV7jUAwrs089ReFgjORTxcSQnauriyzYxsu7kSGXeAnnL99VTw1F7KTYuDtKk1r6
WIjtobU4/gwYqugVzj77Xn2BVEEokjzd9dxlO73ytgmvbOqAMf086+5aee8etoy1SY5oFFPzTV/j
z4cQ+dX32jz0J9C+3l1fBLvWxXA7+F66dUsNGzh/cgFsn3u0mhCpzyX2+hAwSd1yY1mOg21/D1r/
1AgDtMJSQ1lOlOIUdEAGyjnMOj0VQwFGs5jqnZPeAZdvT7hPXw2AOzSR0Mzey/1gGa+jHL64LH4V
gzvhfIL87QcWQB0E0RELuk9oLDVihGQ6gd2p93e1e+P4zYBwKRsu0BXgrXw42S7NRvR4hbkcoCOj
bzqe5OxP5IhalmT7911Wg+ghJmrU4Vx3v9cvpXerNxtgjVXF1WpoQDa1GCsDvZvy9olUcHpWxTij
JWOrWxr51ab0H0F/fo4A/6Og+Lslg0rcPCU+Va0i7p8rYxVNyVzxDJILj5yP3vmcit+xOX4aJj56
q2B5xJaUWj6llSX6cMWoS+S85z2NN7Q1bXBMAOGiod2TzGqPsbTe5gJuDHMMqm1ibD7wKpDQMnzU
CVSn0s1ehiB5GlwX8yqkZ692MRWY3cNgTa8zAb+Db9pMYNM7Ri/Je95iuJESkOCg75y6s5kiQVR2
oR0lU39oXKib7VI8yzrGImSJty7lxmBgstLyyxvVR2eU60iZ0EA8RQdmCbCM1hBVxbTFy8e/FIkv
5mvoS457HFZtKnP3TYn/AJvDLZ+Vd0l8WW4t2Te7bZbzWkCGuSi4+ru4yk7g/vqjKvpd28kfpoX4
tbDHhQITaYFGz58cjhhm90eoRuyYfRfk+s7TjO8i8BgAYPqiFkJfyYVaRBbPiMDTphsIj02Df2h9
gui9tVYz8lr6hkKgCepdq51nn2AFE5cmPynKY3g2ESaz+je3C27eCsuYD4bOS4K7IqF7XUseUih0
YWcMBZJilh20V/2wxgE4cWZfg7o9pLSDbGWPJQ8jKqojdlq/6feT7fH6EosDpCmbFGuEmdCoVQPq
MX2yeEQpt3mj3kqe8NCU3MPNZQT0QktiYgcPmVuTo7YibiFTfp24mXFXW0ggMZIjI8HPt3e2g2vf
sDdypSdWefHT5IeRvmqKfFjuEtblUa3SLPF5Q+JFLprcuKuJjILXij78IgHhEBjM0xrk53iwwfxi
v+4yD/dMZHzXAOXaAhwWx3daR4WTY6ojfMulD7jOj1qlj7JwPtY1fkE9IUYeG0esWfRC6vvSdZ6Z
qgzA+n3Mkh0T71ShcEQM2KY8qncB7VaQe+1zLUx5tJX3aowMApphZa234kqrgdi2/X2MC34rM5cQ
J+NYJ6+pBmSPoSG6LTnNaSc/OG5scuboAwai+hXKNDheWObqYqsSAGLUxeFU0P+aDehfHLN7cBj6
RDX0fR45rBWTP3FhfSskF/xp7vCgluQIln5dWvgihno+ktc4sb/PpFLbn2VpwQwYnK/FbN79uMGS
E8+nyTuVMYMS0okBvtRj7WBqHxPrF28J3HTeo+V20xunF+a/Ac7CIp6/MyZ0yHbB/JLhdG/g7oWq
1e1Ok2ecuBjunISfO5VszwjfwAccVAHGfQdlMoqs3PZ+ytP+kvEPbJGhJ3xXvUyQn4yoATHMcXDU
/DzqBnW2jN9JsuOzzgXdCBOqQtHs/I66DK+f2KNcMtp4bOzXU/GcuB1vmYWqhawXv8VgP2C08Q4T
2AOpBudA7O6nRuI3FgqHKMoL0HW9+AChGL9Ll5HyORhDcI8REPJX8dDWwWPqDu/1IsV5KDliQVLf
OUFRQjqOIH6tPpnZKKFuBfbDRbeFDH2LYsuy/yM8GCoKgoYp7froaU2Xr9Pflsohu14MF34wxsmn
H9CJ1QNSIxZ4sXM9WLgpjY4VDHmmU+YhmVIGaoUR0tvRbMgSQVFtqRlKUpqaBJeeiqP2lobRppOg
CWP3VeTugyQEkWn6MJeyjnbViqAf1XQeDLXvmCoeI3aDUg+npHSAdJLED22l6zPMDHKBKr8Bqa7P
adrU57+/E03in3yG1+uHpeHex5rIvBdTwL0BrQ/bLEP0lF0ynCXDz4CTm0OlKkeyOkGvZeK7o4xy
PLKT7DQp552qwI54I/0fSYW+ZkF//PuLaIz2nC9OfOZgwTG2PMPplb34Q29Xs6c7JJxhXyCblEPo
eM7IubBozzZnm7M1z2pXieW3USh35y7BR94BFSYe90gnLJeGFDHYnzH4rH8F6EXz37/Q9kZHGN3z
jPYX5wwW5IdljvPeAUIAHNID+y1TWIR87ZypPSQoTTh+l2M7T+LoxjtDrzIN95D1xQmiejouBhEU
LiTzturS6oxOhCm5ZiF1ksw8Nx4+8tQXX/M0w3BOe47MSCtzCleRGeNZ5cC6esimJ22V6LM+c2wN
ozmMInNt+sCTmdUgqyPKCbFAMZmZAlbGKFgGFnzPwMmGLIRT53MC/cTJt3dxGo8TVS/c5xLHYwQo
oE1HEesY8WdKsmy4iU3nIh45JJYhMO0h7GwylytwgYcdSP1XVjKs1Zb7ZQb6Blif0IkMrF08DM+B
BbbKc+cOQZAFFiPVSUwTU4m1wKo/EhPVDJkoy6WlnY2/DFgT4yK7ZrKLj2lMMWaivoRMnlCkvjAg
gjLO1VuVyC1xTZNzKvFoNrFXaApgDLL38qSlcUh7qnhas7L35EjDIui/3ZYLkW1897zXdiM1QF3a
UvTnB8AHabwJM80m3/vEm0BqdGS68DMO/iZn6g6AYaWVZouz16XDsRX93gzu5hbMNZhxLEYOGRw7
krfIHpgi807ZdiQ4mRPDNsFnPOb2E1H2Dg7Y1IU2NUHbAhG9ntl2Uk0SsOeB7pfytRrdsFu8buPX
dGqvU0ZTw19z+uIlie2vTlztxMv/fp+DR8piUfZ9WnN2dl2H3bYvng3fI6y/cLTgPFh14hWLf70l
Y36uV+Sr0PLIHPg1sgYDWKag0CZO7/AixXZ9IreCGoCFsAKAEi4DRi2HXoK55btrFJhDQvA7FtNx
Y+M0PJgJ9nyLDL3j9b97DMYhZIFDZtCWugRNBJwy5po4qItR9O121vPdcCxmIFmeML/iIsJUGtX5
aeGEVxfiJcaH8mIh1DZQyWVt3rmO67GUM9eouvGczXZFxx7fput779ryqadovrm3dvuxC/bZVHgY
7hYE68oC7wmLYD3hTcWTHnk7DinIBttio+yp3yqSYFUrqMsdY2PX+I7aCbHcxW0H7AqPuJh9Z9OU
JDdd0Nz6bRIjUyZFW1MLaNzq0SEDbKDDOu60m/reyHhbWnMgzjiNGssdqBrQsP2RyDIuqicY0Bbd
LsxcPIB8DWT+gjPX3s9b3kgWcsvSUcepuPZgegZ31iSvg6lo3jSeinqCT0rGv/PVb9xGz56b1ui7
fxiQdRgNuF029YMSANyzhjlT6nw09gogsOmQiEv3nQkdGUXKtDjplk7Y+TkWVDe7CegBaKarAOSX
WFFUHtrAMEjwBbS2orHwIhE5KDXYHqfG4RsfTWPFKvbgmwluHXuKWw/NtBw6q7klAVmnzNfzMa6j
e+5a/tFAhQsBGDMRk1vKlViYaEin2HLk3kf5aMSiYwHNJHxO8degvZMxXYcKnXi1urJ/8JpOmj08
2895H+xkazEB5WDPglvuJ/fDk4xv45p5u+1yCZZ+800bMZBdDlRuLvs9lSMoQm7VbLqcmQn9NREx
Qk6iXbXFuMf0oMXPV9lPvbBg/QUcdYG4sTpOBt3pSXeEbDVBjab6NcbtygTj4uPJ22iZnRODo19d
kpySVDAyWneRELkl0KsJRqhBADk12Kh6FQCzS06LNOhK7wus0yVGFO5JcxhPdrGfHA6hYkx/x2NE
k+dgz+xoi0J1ar27rsJB3/gM/F1Fm7O/5NnBsCB3ewHmC09Rr0LjbSXEs8WEI1A+tp9ldg8c2KH1
W2fNizllNkMT8l455n7OXLW5z7v5luRlsO1Wq7B6KMbgDye6W08ZGXUmg73i8MazLfJh31vdZ8To
er/Q3GH0tQk70HhKNG0czFONzMX3KlUdisnyj9SHv6+J63TlME1s0kbM6xIElAIqVb07trzL4gFv
cypPxth9tOzbP9B1AGRrE2LrODKm1UXIlBRyauWfHKN59auJ8FxrRDTSTs8FsNezCZ/U5Ai1I+vz
4Of1O9z1Yz29uco2T5BMOFpw61k4n7LnBDjycaaYNTuoqo4RP/l7ZyKWy1K5HQK5hONS/8k1IX+K
iJ6QLgDWpNz9SIU6YapP0u5Z3YeHwLdveYMtwyiHBpkjcXaLH12LEhGR+FRdUNGFIetIQJNoaX7T
bYKzr8yOlFjwGMQK0yrlLSAXl/KgaTnC0DeGwcQ6Xmvrp5Oqel/79s7nH9Zoe6euB/2t0/t+Yis0
4ZBtFnPGWW3TGpuyD/EX8CPqfOulyVWMy8obPWCJkpQCvo24kbc9J5lt1qpd6+QMr1uRXcc+46jS
NKi6k/EZuTgoDZdZPIrNE5IlX1VbXhJe8509QOFvnGPf4wKVwnoQkgxyFLPhKqxOG45j2cHpULkD
7MR9Lr6bNv7AmiAIIdKOUM+EVxUn5+lAYJmTpGtj0uLchosnikNkhms/gTdQE7BLA0U7CSYikWCT
7916vmvF25z5UeiCMpD+fZa2+S6v6mmbZvJ7/ZH1qccaCwkPGa4nM67TJ6hPJyHoeosaNvdU4jTK
C4zm2Grx9r4qPNSqha6SxRCJMt3c9aWoto6nzPAwpxSIxpQkg5eTcRhDTsPVpniLbguMq3Oi0vvC
553UVDogfmH/sNaOnrhbrPNEv1hdUb0LdgYlI6c2gvXlkk/FLa4lgPiS76OdvwuX140aAh75wOcS
adHrqL2D1cw+ABegh9ioKRKTB8KZv6As14d6QSdzKGraY+IDxuchFXft6hZJcKEuLnKgt0LxGMg1
7rQnVGQzlCAL7ccUs/kjbzp0e7kXlpNtNeZKqzYWEtGBOmTK/ByH0cPRCY3PMOYbYLfpAIufQhQc
3lygWa+HIKXmI70tXVTejR5VMgEBUEKcCkPbIe/bg1VMDSx/Xr2yLqpwkZjQWrpg1wP/318iZ/6f
P84ImFiuTwgdC0iH5ddSTqQGEuuTH3t206nVHdKJo/u89GDuBb4nzo/c+JEIC6PZDW7/u7J4/OzJ
++UY0b0DeelY81ht8fjht2BT8blSYLnZNyyI+7haM3GHeNDQj2poQjQyaZZTCGxF/DdSA32eGwKi
sqCua8RL4CYYUjLjQbvj1fKqbyTmm5dL7OOj/aFMdVdTR0bLYdWENIXAJfjVCQQ+M6Jhyu57xvz4
YXxt7OphXiubxVPbGG8QhQLcEEa1M111ndeyLLNMWIyn/uxixaGnxNgNbJawyeJTjdEpLMgl8d6+
6xwr9Bop6fkuqdA2rN+TzSCUxEe7iiu/jNZ6gDByl0z2F6C6nyCNf0xOHO3trAAmR3YrHRpip4Kn
brDXXSrCTWxYLkVUsC4GNgERZdAmE9+9tj0+DYE6tOj5BI4/IRpNIDzFLVib4FOMKNuy+7wuHicw
i+G9n5/Az0A669OOEEj7aJvOH42f8liM4kdXdcjTIn/pg18VFH5QIBh1ckR3JvfgJLkkbhHCX5PC
i7e5dpaQh+rsibPvkZUZJiAv5HyvJW2FdHgae/vLs7Fitr1BnZd8MaK1vMwHPNjZ/jotCBmyMx+r
jOxkdpz03UQbm26U814leKzRozajM6FQGIBgK/zRVX8KbG5IJbyQzIBITSQGB38TPE7Y3Hc6Hpir
IK8nPc5Dv5TBAdQJdzXC3DSG4HmpnqKE8bPZMnIixjrh9fS69ZdLNsxeCKuv4QCfuiSyU5o6WC/A
0DYPiWqo8VbBHrGsuE+69rhWIpQJ3FJXEAyoh/4oXJq9vSp+05oEa898DHTo+NbY/Xdm/qokKzwZ
M5+99jFZi4mc/DE21wx8wYJeNh+zwLekDPkzLbV57obROfq04AAkr9aWxohjUnWXDYLOcbTicZ7Y
Kv+6wp46Y+xPhC6uMZRSTqsdHgFbxxc29fhiyKrkZGd5GzW73nkimGR1WX+m7vQxt6qOMgb3Mvsw
oxm1wDeDEWaZpChXVnLr0oNgkyxKyxtQOQYVU5ueE3jVqR+9yKx1DuPQ8DTPcwzlnehNYXjediWz
H7IaWiNPEEbMMT3ljvMknY5oVcOFvJ/wIqfDuF4Pp3f24x9ZZD2WAsPjEp9HnDmcf1NSnLK5Egtx
dtdYeL/qpE/39mw8VPLDMcri1HoB73duYW2doCoLh24kBJqg8NPQxtm0hTjDUssBZH3CCQbCYPEF
YXOLUMZEJClMChdP92q46N3vzC9+5IFd4wuLNqUzykdqeqKUaVYq4PxH8aeJp2mkZpVCr/GthNXJ
ULHYMQM0tnJsYOs040nq5g1v1J9yiKqTip6taIy2mm42+p2o7W64QwdyhTUGVnBHlbDpiUe8ysSK
bIK/5oSoZvYrDF1SN5TuunI+aKKQmDuraGNy/mKGnh5GYWy8DuD3kLogtSNWhhbi3k7CmVYzMcpK
WqfMRyCIJ3l0Ys3OPY93fePeC35+jBKDmlQ2JyFnwGtWBbTUmBOTPmdOzzkUTLecsltXxNzI6PgO
YnvaTK6DaX7JQ2bEEoYDIkxRCTLqrDFlhmmwssXWoTuZizrHTbMq4r0zfc1rRnSM1hk4M8m0zhmM
NjhnjDj59mwoF2SjQnKytEelRhuy5FTbEl3ZgqrUqpiSefUxlQ6NmZBsKoOsdp/PP4ZZvM9Rei69
2GVPDN61bHt4AG1xse3iTkdTSXsD7XMTJkVrZsSpiU9tiAf+JDB3LOpcH+shuCPQEu9rHpctLKrQ
dCCmB1wzDas5cMQoyZKVLkdNEgZZNVydjlbpxT1kDBg5d3K2glh40VPMBYyc6eBSIFCNywyfK/iF
Jsn7ncx3O/lvGEBdsByMBhN5pZZD42MOxxR4YcpbaGbnohUCgCXn/8lh6WzF8AGo6ymbxa4CJhhZ
XBPQoe5z8+jS27lNKpYNktAMLbI7CyplJ+bqCEb7GFWMIXqHbJAWFB+3qbh0iYQvWR08FtUICavE
xnuUFWw929EZzznnU4MJujHwG52oHZmmmOV4ZU7zXjQ03nR7MVGGM7xcYr5vIwaFk6+sXZUTsx+t
q4ejbdcJ97NTSh0kSFKacM+99UxCnmDJEp07i1tMnuLIMoL0WrbFLqD+PBQ+3Mnef5p7zbObJg8z
IUJW1YoYBQ8DTeEIVA4bL41Ohwy1Y72LsRFGzSs3N7n1u6zaecH9zNxyM8b8J7sHQT4YNW8/0FiF
AQh2Ru4ard+C0B2L2ob8MXQrZyhBfAUh1g4SF9kw7Zi8YQzo+ymsUfcZ1nkz9MEa57m6ygQ4TlD7
D2YJp6Ujp4u3nhSlhbs7tdLHqus+8qAAvAVfvG6ji+n15j6a+9UW3eB6D7rdmHMxrOH1DriZj4jl
Pxq6FvZgd+bTCFKivAVV9O0gVSIjYMTPkupZN4hWfbPQFFLNN583284wy3d3eY4m2hOC6veSJR/0
/JZY8qwGhQTtosyZDsf2o/K9Go7NilGww1Ek3om6NHQDskpuh1zkUUa1s/GDJGZGShyWUtjOyS9H
AJ1QcqEWwDokCySuufevMIO+s6Z91YZ9LCpzPg0c4NohPmAZJSqgSSMndsHs2n/N6VAk8EQPArRx
HDE6V3TcWT9ybzwB4aouUf0yp0V7sZfqsdMWmQNJ/WGkb8LHgRvhAQrFjHLZDk9Mj18jbxw2Kpu5
YYO7yJUNJKeUZD+4O6yP1EtZKvp+VPzGEWq66wh+AoR+h5ryJdSEe7JixYnmUt7stZjvINcKDDw/
wd6x1KvM3fwQmC2H+mZmy8j64ZMrRBtCVZox+gOcoiHdZ5EtJZPu3Mw6xr/1sVvWEnKP1mitol0J
p3SD+eZANoTxDl3yRoorF37PvB+mQh2NjixWQDxJmEZ8RJxMsS9Ej5rm9UW4tJQZJ0u3zSWK1q2X
4tDE1Z+e4T9mUXrtcHwdrbQD9seoEdnkMrrucsrsdBss8220xic3K85LCd8z603zYKeU5qbFva+z
bZpTJSo4EXLPc8vQJZk4KzKGreqKY2w0m3rRw7HVS7DJexbo3CbfzRJA31AbqAtm0nPG2ZgIiXMY
OCDCkuZ/JbK7WHsRKoTcCEBgdIVxtSQdYkf4ICfutGwsEq4ZRkhXEepczGXLfdrYVkvn7LncbpNW
NMRKfjdwj8KiS4nF2fWfQKQDph+esEHEp8RB+Sxbtl2nYyDjkzTZik9mky+RaayxCAaMnu2DZuML
E0t06tqIhkECywxLoRevzVD41jeBDn3etv/9r5j5SC1SY6GMlpzu4wpWZ+LSV6hMXvf4RgVBd+Lm
idud2CtxfV5mYGOlFyDo2RYPK+Mn7NZOW75bUWuRS3GJXqf2aRiW57RBhqeT6jOwySz1bY+5DEdr
l5gRaS1YQDZ4bIBCvgah4WO8kzPXG1TLHU3N4Nph2hAmoea0ivGhm717AZa1Wmp/MjgwaTpmF/DS
hS6f8g6VFb+bOd5U4N/6DD6PNevb6I31g5gX3unoWGDPNiWr99KALYkk5xb26Z2E4RgZc7NLlhtA
im3bMY0i+PnmM3HlTx3rtsbBHhiHqXEcAo/JPSIkelcLNa9pOL+BLmDUx+GuGiNoDql9rGqHuc03
30e2FQaBQhDUtNX8AnM9ItNxaLWLRxstpKoq6oNq6jDJODpbbTXkqGp85LJtyDgtLpdXphHKhMyz
TNM1y4MHA9dIlfef8xz9zCAHY0SlkM4t5seSnrGW8T251o6Hr4j2IwSdc5bqH26hXhjxUW+fo8iw
9UUw8fM3uiOLBkFl7dBC07c4xbY+R738mysU74E2xcaEc3KjYrwUk5+25FLZ5IsKj/lsQ7PgJNyM
jH3Mo7nGMiFyi+OUM8tWRn3Q1G5hh4WBxND6MHRsaqOJxYV8Jl3IcUEbyRxzw6XWF3F8ZETSAizb
moM4pn5KYrxr7wlUow+m3CcVcOTFdC5+WdzaWJnre0Ff8hKgt5lnZwH2hy/MKTmM2uqwoPyBJqXd
WXKsr0FPWR0OIc3KapqsxLZJPnEBVmf1nn12As6vWTJ8NGnGOAH9kPcT0kli4r91NLk5G/V6jf7n
ibN+AxzIlcyRRTr6V3lHdUn0IAJIGEHwu+oosI1d84tL26UylyslZ79LmxNlrKKzH7j8tdiYuEl3
tyKgriO2Kd0CLF/vgCBC82tfzRIpCmjeyNqqP0YlvmvrgcUSU10f5v4XcdjLQgLR6erquBb4CQ8b
Yx0duooWOyik5JUDqr5be8ZMAqFzWyz4Y9rT2HLX7wf5ju3sjxVVXBFnhF5Zojp2DDnyaKcCTbqs
oY6RQSG8eQD/pCrCCb4AjoCJ7MDaG4L9ZqtBAO3zRUrO4XiiMIZumr78oHIiO0XOgqeQeMMm9cbm
UiOHzrzjE1xAvHzxxIzZYlNhHmAVK9M0vm+k7s5Brv5k/Pw2iZqBIXeR2qYq3nYu20EwviTdiA2P
roJ9Www/8S0y+7Ru6WS0BwkjiXhht0UEwrlJvxHrhkS8AujvCqSwxfph6I/Ug7tgLjgHKpc89UQt
oiGmzwEyuFvnGdpaTG79j5GudGb0egYU1FTbyNFJw3THuOT4rbZl7Ms74ay3qsq+iprdiw4Sbur/
xd6ZLLeObFn2X2qOMDjgABxT9q1EUb0mMElXQt/3+PpaUMTLGxlWzzLLympQZjWIG6IaiiIJ9+Pn
7L12keGPrq5CowXb1TyBes7whzYlyfDpfT+KPWGkrslxqLSqw+DnFfVh/9dH9fzR75u/v+X39/3j
W36+8N/4vn/82M/v+PmclntIGP+P7+bnDv68r3/7q37/Eb9/3WxZZwT9Xz8X/8tH/I9f9ftuiPuU
pGzvsTvSg9TyjrG1JRkwh8rMDn7CtBIhlRTlBpzQZpq/ros0O8gsmbvq822jR650/Pls19AzWvx8
SC9+hOg3f8Of3/vPz2KhQ1s731fgY4tlh/rX7T/vyuqS6uX3JwvsycBikv3PaL23kAj8fFT5Gr/y
58N/3o7gH0x/juJ/RKW0ebn986GGoOmvn/q5PdrzkOCfd/Bzu5hH+b/v/+fbf24akfrX3f95d7+/
9Ofd/b798/0/N38/8N+f+33n2aS3a+X3H4LsqwNwOMIRPCJoDlHqWGRqFXwo7BJR8c9nG1iZf93+
25d+PsssmZjYpK8Pg6i8ra01RIjY5iuy5Rc/1DDm9k538OgaNTAXA0LgDz//NDIGajjfdC11ACbC
xFwRh4nSF0s86Q2IDMFL2D3G50KeNE+95z11VdyOw3ngmFhBg4uKbzRLbIMMDFhicQqPGe303GMw
3aEr0Oz61ziZdLhnPnFJass8JcpWPmZ2EjKzX1M73aNOPKIxAqJXMWtnNDIu+iDvYUzhNcXI9YHR
SV+UzbL3lYFbKLnzobzy69B8mAYjPHhnYdFiVOLUvspify1JWoZbgfMv8W5wFAvE/wsVkCZelpIs
J+M2zZw3SA6rpMry2ypJ3viFFwJrx43WmDHaFIRcQUTKYao/0hqC/BPB6tJX7dyW18eairCMs3mo
SW7jhEh59IzbAD33YAlrUw3+FTGXycAtfI3EVK3yrG+wd9bdqujWIB4fMxnbjMZ6FCFjiM+3xjcr
rbM+ITccpihZ1h5z8Lwm+MUU41dq1QRMxZiPbJNGSORrDz0BnV1aN6+eaqg0UupWYk0eg7mszZZ9
RSHcmGT4GsOvuqmIhQLYsyvFtC5bbz9iMcILnH4jMc4Xbdtj8KaK9NqCGAscQIioxbL3PNoeHkiR
eupBS53RUGMa4IB1gF41wBnEuFy2iOaLEU+vlTNnRuCevaaudtUrwu0HxJUbMpExRFUtMTpebMDc
14h9RECBKkVbM2t5heabvgblo1V54p5RBf8lmJ5j2A8MPBe0sj5iQgxWSGRIkgrQnYpbaX6MQ+Ct
zX4+uFXaOpDOjduZH4LwL5oyggRFI0GlW0qHvM3cf/Pqjjc3FnBbs9h0UzSzpi5fmhTbr+eEZ9rQ
jwqSV+FOoAhlRPyTAaEBhP/IhcLw6yis4iWU5Gt2REd48XgxGgdJTDHJpV1lROlq6auLzswpcBka
gZee/CDJQGtvo4AhMAodGgg9J+vepp8M9ew+FmJYu2aOqCxjXD+4s+opvVpS+5461a80YB9LigkP
zqVxNybehaDZupqT0t3qIxM0qUFRz7mXeKdg2l30UPKU0sfs9B5xOg7Ghu48lV86XBANgHV6csIE
tmJNuRENtYaRZoY0NhtEhpWNM7Rsv4esOiVadueaQbKKo+5RVs/koEQrl6qcHMR8IxPGxSlhXXmF
0gkB3ozWmJVBsmYmm+5iv3rPcMYuczEk24a5yJKpPDN8r9mpFBKOlAxuGnHEc50tYjN8QC9Bx96k
Ee7V8Uch4IuTiwiVH2pYab1oxuxDCo05wzPHcJCLK+9pc9l2jACtnd6ACJskMXxVgUjd4JXWBozA
GfnJHRdaDUbA4ifnSGLMx6i71GOo1Da2zplwKelEh/ykC796Zj/wzTmHT6mLmATXYjlwtGuYeQmR
8pgHhwlxl+o3HC2mG2zo6RET2a6e+fh+BGptcKRtrGQAmjbG9Tr93Kx5aW9G05lOHvHh5GRgDpK2
jcJv/vDnn4q2M0CEv33654ca1sQ8Fh05XbPu+M/PzT+kTeTkmZ13KNMqn7ZCtqA1y37/8x02h7ma
8v5E9jsTNfgM3qC9APdB/2K0x1o3Me7H0GBFe+qm9E5Bft7Vhnn2a7mnY8NK6Qf6Ch4voUIuOjhg
lckABRbjH2QS8oHdGzIZjyYh1BQHtCjpGDJhdmOAFwahNoO9T4uKBKmwfkOzc4f8Otxqs0bSDCrz
mKQgWE2ieWyB1bZVCT4V99DR7F4XYXwxepkscw7DFNXQeAIXbVdwX4w6L6zh0H7l/bMwqdNRWNoO
76thjgnp/UPsh29gy4jrGRh8k4PH4YuRDlzH9cQFDsLJRHHlI9oSG12gNDFoJRNn2i9H5gscL/gC
WLpFXNlbGgjD2hPiQnzCAOBE3pXocVfwHdA+gnPmqtmXtv1ladNOtwnYncqpZ6RRvZQG+TaV3ey4
0xYZnYX80OWs8oT/2yD9OD3zHLy1nfPA49n4pvVliOjedbKz1c1x2SEYo3F6ScdkV0Y8QEEkrlsk
t9ZkvDehxZYz5vBwAoeU0OkMMcg8dO2DKqGw2VCNCGxCb9UX6zEnlrxOEUAgOw56sRYSUa/0jmY1
aVjgz25Lb8OqDNoBGvTSkKYg9X5Tp/inAvfGodM/jygxA5nXvuzqtS7BC6qWJ1EGyZ3H1G8Jxdtf
Oa1t4AgnY8Ebh23W0ANozRyMpaJBEnbAmtEIc/JwTVB78bd9mEwEPDkZprij0Hc2HFIak7QILfCu
pY8+Z7DTU2c9VI76cD3K1MQK9g7dkVEi+NdNHgrRE6iF/ZNo2z1XznefQ7dp+/hTN8RmhgI2ek2M
XetDzm+forS6k5l+Uon3jjQUblWBSk731ImD0ZIjMxLEKPeWaRfR36u6fefnd40fd+vSNZ6QTuXk
Tacvo81bxKBUXFfjg0hs7Mj1GTb+A5ntNGTOoxe8oWA4VLgAF4EjcfJ0wEgRYL41aXocwiTkbSu8
o10NN01juyRWOM99mHBqtGpFjTR3peZgoea96rNHUgr3jml9Z2n0ztDS3JKFfRxrXtxI2EfbAfpa
vdgJDXpNhxgDkTad2idgg92hm9j9M73+Ra5kYhtUYy6lcN9Agu8CFA4hkZqukeWIyrdODE+xU29j
fJ/QSSEmqNxPGZTmXhV7R8x5iQ2aonJwzmrgPS1oV6wn2iMrL8skqd7R11CC2hLSh8YbYErDdoMG
jVwpkufpEHohtRf5v1OITcsjIA5Bzj7oVLdCQbf0AvU4BqrftK2816Q4acEVPS24EjggTMeQrhfR
npEIcrlADRz56WCNBgFSMi1nb8dNCxFk07XyLBOJCc86AOJE7q/mDGIcW6bEuZ3Z+7jXppXrs3vl
+TfW+UULG3dTtHf6GPckflBVwOXsZIt9vsYRVPbobs0uXKW9c+XkAJ9OnGt/DLCeZ2v+SOgI0BiW
tlLfrcDi4vGyZ2Fk7ILcX2lBB7vcPRU5ffc88uhVpwx/Bttjdlv5Fw3+YJZArRWaj7Vam0skC1FR
pUN1qq3+ME6fRPYROtnnYD/ARbZBHi5cAR8kCItVXVBUUmszalxHJEAstKy96gZZHSM7S4efQSFh
DCriQHtpsNbakminZ6l5X5bn+VydxdOUt4yM2+LbjKtzOs2oZIrPqcBGmA70pGvnSn4DoxdTbF1c
BGu7/vYhCenMXZhGdN0qGsQZISP8EKfYEow9V/fdonVgfjWcI8wwPMkmD9e5k33Wnb/mKY/XOEtu
Rqto10Qpwao7xEOKhJrePwEJNQEtBr5dy8ctWQtVrqMqP7nS3bbuz3TsFNiU04RowrxUrALSPw+1
jqyieZds9zAkmy3jZWp/QEngT8tDZzKLhQ65ZdEAPkh4fJ0F2a1mIncmBxmqfXrH7k0StSi/GMFy
tsWOliHisCnfqLnDVV+X312L08a1ZjAoVUELBGoJSAIEuYfQu8YsD5cMSVA+PEyC9rmRF8/9hEhm
bJ9qX76ynLrLrmLJ8eOjQC5H19VTXEK5jWrMJASveOLPvyki0D3DGPxSuG1mgs4mwyGnzSB1Lde+
20QVt5UZ7FJdXqbO+HQYVCyH4DM0jLepQ5nEOJkFoppD3X13XyXIJ5kJHkRZOdvUKrRt5tTXfNLe
QTgyZJx5BSyvbOEgtnlm09C+8wtIZ5PPEBczxzps0UeGdrwi+o5AD++r6od4Y5aMkPRGCIaG70WP
31dzBlp3HjmPdeZyRspOvAzJ5n/8/zgrFvTxv4izEpb8eaL+TZzVGYoJAsX/FGj18yN/BloJ4f7h
GrojLNPEtyQM61+BVsr5w7ENoTu8nQT/d/k1IJHn0CrL+ENIGCa2qwxpCOXwQ3/lWUnxB+Jt21Sm
6xhEbhOQ9b8RZyUlv+RvaVYYlCXTGNN0dD7/txSrKmsJ4aIlRNisFQ/Met1EgtXOMhSow63pjaHy
rxjuKa390kq0bhGPlAqYWcMQ9UZtBcSQcLxATzttMxyh4MvxhnZfaJlGfMRuao82hMFcs7OSw3oO
bA0LsIcvaKVMicKFzrM1YL+aBON1DjGqJHEvUpMn3k0vnLDmSD31yvc4rhBYMhA2yOJWWW/Z4Bhc
DxEgzeCx+oU4G2bRMmUOpEl8VqL0vAW6QWC7izFoXVbreIxyJDpT2TAK3fZgqttFOP0wTv2UJjFW
DU7KgK0pWcxsP+ijl9ySuZvJdmeGbkW8sD15Pke5xjJIW100GkFbTCF1xhpAmtg+SsSVQd92yyEb
NWkvCnNUPVRzXdfLs+oc02fcylPxNmkGXsOVZ5hJ/MR5bJRvPiwWQVasRxSRGlmD55UYPmszm98t
cScK0j8e3MxNgks4WhYA+DQbiYokV4aJa6rqQPuMVar90r1+JE42i5ruRuiaGu9ahyyWbasNYADB
rSUhYoZcxEcz7lUgmD13k3GdCjUFnEamyoNDq/CBn6cB1WzDMpQjCEmxmlZUGKrSIJRM7BcfYejX
3rqoKoCkbocbDHlrDUAHXEsmHqbJksjLjASrxR2vxDwcLsJk3LWd23YXzW9Az0cxntZTl6RWCh8S
Z5ZGUKyZRSzowE9RbHPkz9qyYSAU5KJfWpqc/GBFFK6XjfSEtDEgUFkjWLdGrZzEw4ccoQxIJFWx
76EKqJi0QucWhTXnkNIjetOjvKYJT5nPIKJA24Ycx57q/IzoBGAEd+JCidJ7WIlnaeM3MG4INGN3
wwnXpz2no57rZm0zAHXuI21ibLMUOlqtU4sDQPv0h7ZmUDiWppbOYPKoLCEqNHjS1DGHHm4/U8Oq
EnJO3nXhQ+R0bX8vwi4Mg1VTdxqcPl6kAtOHckYzZyYS5TFxEz6a9BKhAmUo09ShSjTxkQoxZk91
W4zS2pkWiq9vYhsdjox65nrQKBKUNvsa2Ix2X6HKpBWogtm0XUZh9abbJSZO9uRWDpQyoh78p0hh
1DzRONRyNnxUmeGDTGm73YhcFgycXcstbExT3ZAXe+4rFJupIHv3Sgyb5WG6U723J/4nDeTeVUlb
HYlrNMN3dwJ2/9Qyk+A6LQau2hkhVsftfLmaWvzB8QEuq8XzxakyBn6KHMcfCcDZpiZVG9E+mh2h
6ObFLjexSSlw49dYrk+h1NvsNTBaM3rwUCTHX4keF+q11a0COAiWlHF8I8kzrE3OWPqoHy1i5MBZ
Ft3Q3/BdNXNiKutuIBHYiJFn9DiPqcw0Vhi5iJFdOsvckK0OTjioqgenyWaCRZkVzp2m46n90AG/
quPoSNM9Dw7w6jVDo1QeczwdpK1FRFTrDXcYcPDLW0b0x6FLA+1jqLu8fu9IQhuPpZMGwS4oUZ4u
Is8KU7wKEfXvNuph/fZ7oybtZFs7KHoeDcmM4lc0or25yfIi6N84dYT9mdKu0nHAIOkxjzVnfqza
slXOCl+mXd0EIb0s3rJ9yzQrj9LZp1ONdRUgNEePgK2WgXB8g9GlHW9UgTSko33c1hX6FE3ow3EU
QmbvY2D2Fej/BsHyEpBHh349isEfIjrXI31HDmhCe9IJu6hbekKhxMPBYssQjRUiyuVATJt9L9M+
Zj32tG7EFp3lkz1yNdYCVqWp63lwEzjDRKEtiwFrXUx/YrxIzA7FDcpXfbrrazL74H4hN+yfDK5G
d9UW8J5WJnRW0FWqcvtNErW9OlGPI5xJJlLpkC8xeabzh3W2uyuRqFFGK0n/dtOnaUibyQ+q2P3W
TRapU5ilCcSmJHYGFKSl5M1B4ITWkV6kezgVb0pUDuaToUalvkw8LdFAAPIg3gilqOPtVDl6+FAx
o/UvpTsQgiYCWGAcye0pOpm6HUdHs446dXD1dkBiyum4fGZZtOgop1VP8YdmytnmRSbkt9/7DaKJ
CD/kcFdDK0Pk3yjx7dMA9b5LNo7mXCBDrY9VhhfyfvRp/DZwS0ekVYHrFEgEEgdo1jZLRIsQvktC
/4KZs2gecRvL4CWycVNgNyxyqEOTMl7JdPt2iyGBQ2vHmKu1XojsAqgGhXOJ2Ubj9O776AGKEv8F
Y5/CwduTOw0UQJJc4P+Yk44GRNY+neSUSJj61qOBg5tiAogRHgMPYtvDFLpBeKzpM6QXt03N4KTX
tj6ykUh858/5aI7Jscfo3O4o91v0BQa5MEdw/rH2wny2xZPcF5DxXrw+jmJ6kq2I1mGoN/TaYrcv
m2f40069Jr0LGckiwFvn4HOORObsugon9SoLUF1eTd5e+UEfCe65ZdPmAKZcd+BsEqFq1zGPTYY4
+a2LUc+acubvZaab49nDU0BXisoPr5w5IWKY/WwBgbVwLVQik1XVV9305hSWzVEkVY31lvThJFBG
koi3GWLfQZpOcLsXP+SFN0NaIPboDwF063IfA0XX3CVrQpK8Rr7ehvsh9xzjYONh7T4tJyvcc1HS
S2bS3PUJWVvc1Z5sEZHdmrkwkELAf7TFa+31ZvWadL5H5jo03aRAlzrYvuVg2iM3ud64gHcLCXhj
aKdLjTOAEyGAHZGcyIzRQUXA+i9A2sXOaEzH0LDM8ilrpNfcDc0UAZyNWwKCF+D3UsKB2Bg8Ti5Y
w3C2LkzcY421tGrd8EBUKpIcP6aurjNvkyNuphLp9XxI2g+KscBMbjq0vwgCMW4AH91OrCDImnLy
r/DXhlk0xpu0Ju5ArNESIl3Z10ZKGNY6BYqMsihvHCIq6KiFJiqLBIZFONNJed5ZoVogiOIIBjWz
viNKCDBqGvlr4u7/ynHp/6FcX0kSLvnH/+YctCTct2LG9fdg3/kn/joG2X8g8+AwZLnKVIpEmP84
Bv0hXd0WujAMW+m2LcnT/esYJEyie1EYcvK35XzaUf9xDBJ/2JbBoJwDku7orkFK778e2X8j1dcm
U+A/nYMcUwjDEeQLWxx7yAA0iTD++3lIDwDXlKOx6Xx11ogwIl4GMbkE92ygssYWgW5xwEeYomsO
iTKKe1izEriswSxnABwbyA/hqw9R5kebOSYCTG/Z+ej7ZJESThGjkIfnIg1Sm5KJtbw05RcDsoc2
B80FNVouEjA4dmO0C1mF2kKXc/RKl9znjjsd8B+t/R4MbR+ULzqbEWZNxl21f09YSrJMzBlJIIsb
00QT4omWKgQkcuO/ogjF/Ot4J7f38S/LfdEXV0EMPBJ3Rlix9oUf5MHtWDoHSFS6XvkLD2rZwgfG
MIXjWxGXrz7cmcUY6+mWQ99KtnWzdiBapwOYLSXDXTylL6WX7cIo71dRYdSLDvWWp4fBJjVBUGhZ
tmOfRPTVx8nOTdXCaUitSN1NJ/dVyxDWswSHyrxpucinU+i8tNgx4VSQhxK6zpqSqeT4Zm2zKT8k
mK05b4NaJ1B4CdjAM8Z3ij2/7Elco1bXUnA+qkDPh3YUd5tvYYPKN5Qzt77tAoW2OMgac7xX3txP
TnqRdVfCVIgwYNrx0akUGgtxGSKQxKyvOw0BW/VI2+UBQnmQ5wc7nT7cQvmbJI8eKBE/w3586NVw
xan4pCFy2rrFxOQcBAZ014U59MdKifxl6AG4txEUqAmzk5cg4+MEuNWichsExrODHYxhAYaHJqg5
C+EQhtfzkBhZeDIIEohE9ylHkyFmbCFxRDLVVS6QpiBa0+67S6VR38FPXTksfzAVul/+BFxbS4OV
pWnvgHbEgmmbeeKZWiU5I9YyXxp2+NqEP6+I9tFK5zkkA3GpVUSrgE67sbI3duCaqNf6WytWSY86
gYHLyhzo5Q80g1GzFkQnrtSYG4dhyICDJ+E26fnzI+ANpHMCdSFhNZWxIievuCFMZ90NnmKuGxgs
/kOwUk6yzwfKKzPSkzUzx71nSLVuVcdpdGhOxiBIwa4eBoZ/mOudM86+X1E5Y+XTnseEZBcOlOam
VwVsDWb2e1FkewzqdOrXWaXWsi72EtaOm1ePkw+9F5wJ8LDqo2iaIxxwwAcJERbmVVZasIDQMb/f
O0IDGA7SSx/B0cXjfRPjBwCCbDIs1a21R+aHL0EtxxjhQ0DfBPs4K2fTWVa0hxB0W4bJBtRLhHgA
eJxfC8kQueU5wQIekji7zzVyf22igCXu2toJKqaqSB8LxBbLdMLAU6XaRy6jR5uuMf7HhhOYd1Nm
TGBJc6ZFDq558q/1WOwTR647VyBmtHSGfdITC4cIurG5Hxw61DWMyMYCyOFFVr3k9eJ1j09OVGw7
gqXaToMMFofuxoPHJxtuIW9zydleRXn3kKnmDuFzdrWcZBdxIts0xlzKU9x1VQzCw0mNvRHHG81A
e5AzfswoZQZ/G9klo6UyOASmcQzKJto0nbmPXZcFyfiiPqQtG2Hi7kukCoXrsoDyN8pZ+Ghn3Q7c
ltFh8a8I3N71qfmh+ldV5xfRO+cGVfW1NugYmIyeSq+7GAVaq1Q31aGzEyhsDT5sfBHtYnpuBetU
QWWlCpAK0nfOCT2GIu9uNWNsvwXUJ5ur+OAWfMXCEJoCMkuq9OxXobGWow4gK7CAWYS8mHBz4pUm
HGLN9AG9YTCyC/gVRnITPlBFEOp7I/sZu0LDJSjqtc+4LH4QpWO9NPU8CfZjliBaGmulnGM9ay3i
Qt7he69uOAVwwB0OJKYd/UnZxyHyYKMLJzzYbn3VzWDc5LmwFqiOaAQXJSTlLt6F2mxLaxjqEwat
7Ql5dEnflS0hn6RF+KRwYoi4HwKXZkTOFazc0AIWhi8odXodp2xyiwKTqUaB6RXBsvmWQJ6ljY/G
2jNOljT1G2389KLPIM7jV7NCNRJEYtUTzryiRbH17Jore0JBVxXlhwRdfOfFrX1Lp41xEIkSlyRy
nzC84sPc1PDzd8SpP6aO/aRrxRudQnoqenU0aUSR+M5ULqJ9dOlmCn3ZecEuU4j7GSkIQocx52gg
0WuyYnSVMXIYi2nhTHfRPJ0eJhBdBMcujRqLj62XL+Y86RaMAzofzFpaX4W6tVVSEtTrEjOds8Zk
/XCuDFg37myRc7BRbit3m7Tugw95hBiFazzMs9fKiVgZ7ecyOKfVY9Kygraqfur8etX4zhcHzYRp
5cZMQvz9DM2Y6gMpnje5qF7XA8oshymRZdgbz0VU4Eche1jqX7MeEkgkfiUx4HOlfctCXC13CrZ5
Y39zgrtGVYL+Mx0esy7Yu2P43SgF1yxEGptX06nnkvNqlJxpttcSx4RmlzIsCbt7vDRXBVBtWTfZ
zkSBJbN4Q5ryJ/Y9sDlJ+gje4lfjvgUwXMPJhaZoDycV2N8xgfQ23vnqVzyo10oLX/DNNt7eI/Gh
1rA9IXTXPbq+KWyjPSlPbn6gL7RF9YyWiqvolDNQX7iOdjU0pp1FyDxW67SPuGjERksn2N2Mesm5
WKCDxbkCuQjvRHbbVDa6LY8s3ty/JmZ4TfzkM5DkOXkGXga80sJyzgPR0LZzcRS8izgBURFGCFqv
sV8cvKD/aGb6kS+7g5baH7DbNhwc7lGSs2rbwwtgbrq13SVz4GPTLDszcySCbjrAEnnp0eKPcf1J
Z5SdNS9Jbe7sRYNqIyh50kVi4gKGogXojyA6VmbY/f632YSEuikWU1YLD+t8fQB9w8sjeY1Mt78P
SkbdOCZuWy9Ht2TedmN2SytLosxojuVMXY3zd5FbJmYQm4YDwFNNCdyiXvFZ6hNBmN5AGIbeHIwG
TkBHOBHQzJTpW0SotGdgxpH9ma4ZWLcaMWdBdsaiiVDeAOPplpaIP6KNl2afsTnSgAk/zIgrryke
Vc7YVfg+5aq4ZjGjuZxRVXkHVVvbjgnQDxf5qMW2vFFFfUiG4LGjc7E1mVIpt35yQ1JGQ/pC/ANj
yvtSsrfWBM++pMgKFqGAbKK6s61wDP7YdhoHyUTb1iSvWW+d5X+61BnWe85eRvfT81k1aLvweNAD
oAgu8S6QAbKNanIsq3F8aVSJdpNVwdIlPMh+uMnaelM72AQiELljmz/jjnupSvZ23y1mFlNATFL6
CEnTsZWxF8p+N0agjXZer9OOd48+8zxb/9keJArMkn8EwVWwf5YGuqdMTpeB8KnRvLPy4YVLc22k
NMdTrzhYfZnhqILWQrnULEYr3ICpvwW3wLA4Um+9fSO6FyLrTsjTIFjwXG6cKHvknPqho+Mg4WdE
Q8oAhrMxNh9WZV4M8dGU2qfEk0RCN7Ph1J5zuJxpWfrjwl9bWf/OxDAjSZREoQGWrpU8QxR5b6Oq
RQinf9RBfon1ip5tn2Qb+1QTJLokwnZi3o1sLMVMS9DANbYTUD/0JnAcapcq8pwTId9gLu3ptZXF
IR5JAWuc8VKxzSJVoYVsJseqsykpCv1+StwVgkMM1k55a5P6jeWPNzVZP1ip+mXByJkcjLBHBelX
C6EoGSWW28qZHS2punT4wIhPIPLbgsFWETMlwohDjfxseI6Wbm9+ob46DLFJHqGaF/UCkVoEA2Qw
73qktm3Bi9cNIXu4OAHSwuu6bU3rJWELXJE5HCyqcicccuyITQJQigxfG4psi7EkAq9DEY/NZVLp
ltrtsW31u7yZwkPkZSRkESJC/LsHUJhjw5DuExEM696gfRrSJ9Zwqixptgxr2Cso/Sg06HhvNE6/
q6oi1iGp9ALFHHVw2OQ0HeFub5CCfMWRDiK/KZeGGTq7SireQ3GQbxpH/+wcPHfadEJmOIDeVg+J
B1cVmvGGKQA5sk7SHqq6vCS+eTsSY7ZywYUstEKsyyHFPJ0iQcUmVS6QpBKr7dyGlkkyUDOgksm8
+Jj4Pp3qAHVqyNqcYihGLTTxrIUrnAO3RPrAufFIGcs0Li3sb8uJunxhpcnXVGunIKYhOrQD9luc
T1tjUIRpiBe6j+0KqzZxtu1ocPThR0bQy5kbHqcYTc3Y7rLChyJVFTfDQ1f5zODQ9oJFQ0WR4eqh
H9ltkhCYYYTfFmdLt4oTnCN5rDYGvWw0Rfkb6WzzVg2GVLttmkF7DrroXLjtHVPU+7EaUQvxAgHl
SjfabWI7bOBWdyxjZui2B53BYg9Gxna1CgKWqwLdY9y8eEn9Zg2E0Y81uqe4vcwDuw0kFbUqyEYk
LrLd0THcNDWqM9SEV8MXGdSjHsgk5xt6q9NuEK440D/FZMZUf+Xj21IlB4OG3u2F+8A5/AZENt+R
twUIuKwuZpPfxhUvlifKYOk6+UuGU7UJQwrkYtey2TAxJeKGlI4VfSpvwXsxAr+NxpRnvCkOaYlO
ItHr4MksMqLyyNzdOLp5R0rAlPNXe8SI8OAd6nGRtRvqBwRGLm+yLMOmFePvyT0FhgFWzj0jWfeA
9vckR++EVjF9dIhTp68ARKqN0sc22VVgVJeJYaOXMOsYA0rV7qeKONA41MFrBfWqxYJdaYjLohnJ
K2pj74oeJTQWFnqX9/SNXAQqCDdy/O5ahx6aGuzNmnVLtpjt6ShUSrC9JCQEF5broKnhoVjVuOk1
n1QqYN+F0wSw161V313DsLyWgHDPVdJfx3p8EsPAoSji7ookuxtU+lQSjIefT2OTNhlngYyE6Yhs
BPZP8txpRbK0QKCuISAs81awbUzhvOuOEMCTfYIharQi/1jACApCOzjllW+dXfzfhpFfXLN8LBo2
p1RBWCYL5ZzFP6Ns77VFxyM67ykJki0lcDL7ti+5HwU7nYFUphAVe1byVhj5bdCg6zfU1iOgqKEF
hoPVRJcm2fOVp209dPG30skwsRMiZdX3tFI8WMDRtEqLGBG9Mwv8m2SLQWMrkcyzxyGp5olu7eS2
L2Iubt43ts07wckuVOj1YkiZWpvSvK3H6YQbCxR/cvaq+lwquKeOZR4FNMSj3ze7IWo2agATNgvu
pRav0gCyf8gTZCfJxa2ls3aSxN23Yxkfesbg4IAVjIDPoWy0myj2f7nmV22D+UiK/eAQMOANJbuY
D/HTb4+m5MlXppNthpce5uw6r6ziCLz1FBfOdxz55PBYAFyHlF1ziKpLnIpLCz9+UR4w0eLfoy6E
zxv90gSvrCyfcl6PIqrufHt+sJI87CrdVHOhXBtgQQn4oM8f8LSN+CqZFenDay9LvJkTqaozHcYc
bvW+O9q9BQ+BqFJ6WN3GAR6nJDrXsbdeGJi940C12Hfzt4RGCccpN1tCVt8gomi3xPk0Mx/tKDIo
z55OsGzRHuqp2sRl9Avo07Xp5jFRoB/iJgYZinwrt9qB/SN7n8UFenCsrfjSDt0uNliHPY4iAu4c
c1aPryO+3Ap3Q7DAl4PdHOzDW9Xznm/juOGsXKGTUyfw1DykqXistTJcGi6meGugXNAJX+TQmZCK
Dcl+1TUN+aOOcyDDLLxl2GyvzcKcF3KfyCgK2TxiSxwHSjmlIVe1W+ZJysCO5G8Jtxv2M9tzl7tI
W/8nR+e1HKmSRdEvIgKbCa/lvUq+Wi9Eq3WFNwkk7utnMS8TMxP3dktVkHnM3msbxMZO0aGKMvme
zwZME5QOx8HIL31CIFDmJfYzsY7W8+y+zzNhWYtNTSfqK3cpbrqm2RaeU90Ko/yP1Jp7khs4UNvG
g6v+z3FFugU4AnEQx+i5BVVjlUj0cVU+E5cnTqECmGVCU1n1XkdtoqR9SNFEzsYSdDUH57BJ+vc8
STUa+AWyBPBjNzYGQsoBTcOYcvxEVvW3LqAb8QWE+JIpiBkYH/MqyQ6kYh1QcqPbR6/I3YnG0TZD
oFgqvFlqfmLjjvjciHeco8fGLqzj2DZ/lbYWmbcHiJON2sqzaci8Gb9zMe9jZNb3qSi2sAuqG7dX
tleGz8cCA7UhBZGoIA/H9ESOBljTVKEmyYmmI9Mu+RYEmbNlLkiX7M+1FgRByOSXfefVSecdeQqs
O1TyCApQXaFh1Ae7CG+FK8FLBwlqVUUhuWgf12H4X9271dbC6sAVwbuol6ivsEKDM6rt1BLdqAlH
YhkJb7Z36qMTJWQoj+FLLCPa8gif6uTbyBDaklHpmgBVZBghoqAFcjLiAVhy51k001FjJiV18Qwq
marDHMM1u84vktvyut2ltiF3Udg+VXPgrwdU0GuHmcYqtOVpiGNWVagfJw1IU6F2XsXtBHSlIqid
RG4KlYkfMfL8V7rDa2QNSOQRP6+MLJQr3Ak3gZAntEj1JtdtClJ1RMP75Jc7uEuItYNw44HCbMzy
YDE9StVM5nG9geH2qIbqqIgnWLlYX8IlGElJmhrk1EjQo3CLjfQoGvvY4ZNf5il6m9TWZzApIBb5
T04te8KTuoosNDFoudeFyaIt7UCGJaG5M7HceNRRNmIb3mg4PpDHmB1UFujLpNsZIRtxsq2eyS2x
mUiM7jMrOuoXDQGo1E+FQUOYh9Tt/G3zBeE3FqXc2AfTxYxBt7XoTuNYPU81szw/rsDxFyfULgy6
UDrypKHtHav4va3C8E/pASTTLu0aql4fsc0Bir4LZyX5Sg3IeqkzXN2mnbfVEhDPcACiHukWuMCr
GCdpixm4NZeoQVAtpRMoIqy6M2ccHii/B0SrnrICGINS3ZtZoh0bIv4XWR4fk2dRHlhLmPA0AWiL
X9uu/fZ08euobjH8X6RVPviSdOuGWJb7JTs8OgYOuejCu+f8S6mqxB5pC00aiZZNRXFCaXosSETY
BPkbMl1sVAh0+FkAWLbq2Ytp16LsxWCVs1aYuC3REN84k6O25yJxUSUhykYRcUwX+GKZmzy36bTE
UDqbKocV47kgCa2EZSZqchhnKNb4vCWuNBQEJFMna9/K8HnQ4+MxJjUEecmK9K+vRPGDmyQGVksc
DMi+bkssoYukTn6NAYRNEfNiOQHmM9nZ47ZGaQZyqAeWEINpiHrCiYcOkdKcI3for16k/oChRJ0a
1IS+gQwxOvlVQwhcNQn8HRdHMSDFaR3wolD/h6ch5RzTzHhr22j+odzb9oZ6qeI02ldlx/YncKkY
we81nvFDbwTfgexyC08Uicp2sIv7e2pT+Rt95rxKomQTgQT2/yBlCLdvGh+SjPKfdCjSHZ8Zkz67
P1XFIe0p5D0fAOiAGuBVFPkzCb5XEef5kXDOCrtbDtvKJCDWQ2mxHlEQroRXiJULuZOW9VMOxBrM
tjqnXvQT9d98/s1Z5/XZppPbtM1EtpYLddZzwuaj6PObUbdws5yFWjEyMgDRsaqhi21KdHnruO2f
dVKWRzwBz36eYcGeKSL8CB9MQ9awUbWfPDrM0BsPCU/SOQD6UiyWTia3Uc21irdtjb6/9iIYmDQ5
DYsjynWa1i4b/+tD0F9jbL53467VxWmq/fTEBgg1/kgW2hQMN0u+49qEAj88+4RWrpwxJwSDzTlE
bIa5bRBlW3dcphezDYpPTXvBUi8wcZU2vfk22FmOHx0VNtl6r6F2oh3RXVtKBWcnYhRTqqrlBbXO
xjR4xscovnVTc3MREpMaGH7QThL/rgB7eljW+N0QOyUEMNbDM+Ppmj8DABsJe+PZzhk5hjmBG5oL
NeBtX7XTcqUhwGfNt/RI5k9j5WrX1/2+Gk1/RTQUjJrUuFCn/hSI8vaeHfwHkZJcS8T9YcM4sEKo
70Ykv7VuhOo6aa5512rQ8/a0miY2r73cCBJKmZg0R3gBemOnvOAdAkXlJKgdRopDsCyQH7UOd75P
lnRvbYqWwyybx3dylYF1Gliw/LSFpjL1Lc12jj/5I7fTDrdEgABJup/CZz+SpCBCJJLM/a89mPY2
N0LipAMkiPqALIxxuOVt6lncncZcJ0yL1k1P+Ns4u1+JZobgxC7ZTVC85AxfA9IXZhmkbKYzt2cR
TH9kxYardeOTz2k2Vq75qTgCTAsvZOdBTxL8cMY/HJItzS/xy7nuyq0xCYtf3YLoyzJ3NnSwI+oE
MZztyI1b0rSbizXTn+sr0DPis4o/MNg381xBBi+5Cn008pPHP8e6948zwq22pMp3yuj5ZZhSEhTa
P0ubaWNZM3XNcg+9k9dQJqTV5whEAd+k2vaWXx11cB+BXh/ElJxDiQMP3CQMQ1mQZiw9QixgFZUk
hDEvW/ZyPgZCJTBwxNK4RB4HVokQdzPuOojXrxJDTF8mn044LnmKfCKoF7eDq7fk/LDLw7R+9tMO
rEbIFCJJr74M0NciOtsiqkIX7DLV8O3xs+y86giqIN60lfucoBUDDoojTObMeNkkxRFQu8AId0VB
hoIxdOwtm98q6b/iNOPTGGS9KcGnXCOpANbau1gORD4XJWfqwtJw/fEnMbN7h4mIMYvDuC4kdn3k
ikRdtlee8ToVwbDpl617w5N8oBvaI6Tewd42N6HBqNsb8LvQ+pqb3EGhP+KFXePFPc0obC/ejRnF
cy5nAB+9cRGi0HspemtbxQe7NZtjoeNoab+PEQZxKqX2QLc3shIzHiTy3KKUReVsz+RMGpg45pnJ
pCvpskk04iDXGI8K8VYO1ms800cZFO98xiQ3xdnBL6t3hrk5wDrmRwrVo98fE9Np2OyNiKWz4oNb
RvJ3keLla4ab5lj+VD6I+zisQZPzLfI7oOhUoiJW6FRkHtQ1wPE+IvetxTxrLrGQs1BTByUArjJb
ALED///gNwDCuz/pYO0KO+yvRnGUA1bFOhHT/ym+aQZQxXAM/ORxvA1a2N6hk917LNEMQjWLACs+
gig5gIKhNwM4tQ+t6SMlBxXbqDtjNOrqjVyYUKzPTwrg4xbWJcRi3R+E9WjlGB2IlaHi1ufeS5Fp
tWN2mAL9wJPa1fxGfSJNjKcUUpqAI4x5H32T/yeKElCIW4PxkbAamGYOZmdyclfnrOGqZnb4SPVr
Uc3eoZ4UW9iIMHNuFzCF9TGuofbWrPtz807OAiSwjFRzrNEVRS/jw7xGAukilNmbTOb4ZvFaAx/F
QWuVf4baKg6MS0E0G0hG4uFueLgLVdzQVnyFpMtMbnxwveSY9E+VRZVSJrsaS5E1AfNo7ROT9I3h
n3KsnMynGW/2A88EpWJR30Uiv3D8bwDGiOLEbg2My7TSjAkSnH/1wOZz4cPFjvHIQlgq4K4edul/
V0519EX9wt45XhnJ8G7P7iMWPC0RlbSOxFVNHneK/lcM83dFvcYky33Tqom2TlT8jkW+0659Waas
UJtvbv0Dzi6hNxpOQcDWhVHPJ9PNdQs9J6jA04R2fgtl7bOonM/sXnjfqTTy/tGbQPj6/Hn5YlrO
Hmb/f6lqntGNHPXYwU5Q70lBvDGu/ZOOgzvD+HUweXipUi6tnORHNd2dotObMJ1OvBEflvXSoGIQ
HygzAJDJyuGoj3fmePXi/kVE1XvSyUuZDHCWj+g+KmhR7csS9RrHGtd2UL9wbf0mQwe4vrNfw+67
wowUm/9F0xuTCJv4pZmYlcS9ZersBd7N5xCzsJHFe7Za5EWzA6URiN+YzwDaijKwtSEA6J7xRB6+
wgQnrKGGi4TvneGZqb9phPpLR74XC4I72Sc4k9Nvr3Dg9yceMMfwtZoIwISOfZSjgXgypALJyH7l
HDO8EKreQM0D5/ZiNIpos1EEyx7yy3cS5tLy1Cg2KA6g38gXRyfotnOMKxYnKQHf0cqQ3r9h8l5Q
qBNag/iVbSxZwk11gLvNge/YmHJ5zFJR3B14pnOGgSzqAvD980fiGWjmx6/EtE7wt7DbMxTaWGTH
M33JuW4yb6cS8k/tBvxTY4L/lAtgMP/iD/6qJveB9oLKurs5srubEzPu1s1vE+xi3BTfVnyeHP3U
Oz0GO+nQcOu9Gw2/zNbeePlYvGkXrPlw1H34MArjDmPVIpyZE5lpY/iLy8IknaI5q8l/ikXyYrt8
LE0BYLLgjUBsThZPTOnlZ78I0zGAvcQudWcEiahDOoL/84/y86fFQQ/idIefkKhlE542nHsuOupp
Dxgqc2NgjJyrJbNJFiL8v+gZ4GOszLrxFkNjfIhq72IDZuD3G8xV5sKIhIO1fCKufIx2/hcvMQkl
xbxtBLx7zLBXjY+YDxpEY8w7aVoFK+riOeeEZytnchPYP4Kao+DPi4SzD5WlkZ9Rh+s8ZL1KP0aN
tbWZ5K3NJmi26CxbJp2E+LZ6em/z+M2qGIGXtmS56phrv+FunZHGBkw9yOS9W04OX3fSl64qPlMB
GMtjIlHMxp1ynGgK0+OEgQQBeTLFufonbud3WHfL3rXhqKp/gdYdOevOSQxJYjAbEHfhPfPAMxLv
wtYz4jqUJX+88U+RalXtmq5YQKWS7R/v0spW3YBAo3yq0LJvW91efLf+sj28o2L2f8II/ByGbAdm
OSVE4/CLMbsDTYgW9jdogqfIzY6W0k+4aaot5KaPCeI/sxH0tE7CRo27aAP5lECiLLwFVfFGggJg
LXs6xi233WxRmvrNna+E1QcWh5bhIbN7CEDUSte4BZ/CtvMsVPOFZJXcwYlNSlcGH1y6ggHKa6Rh
PJYVGnZ9K0ViX+jl2YoE9P496/92Hq8ht0gUho9SVlzEg/k3GLALJdhQwgwopVEhga1HYrnQ/EBU
Aw2TD9G5af1pJXPgpxbcFBaXu8InQZhZgrnOw/Kp1ugDcVyr3mKNh4Qj9w/+Mlsf1Q/T1X7TDki2
VZN822PESntJFh3ae87Pu7YKhu6j1T08J/mUGnFUbseokf7O8wRQ2NDrZGG6SQAwRJtsRMfdIRay
I3rg9WRSQHcTZnToV/js/kUBuRu+mEDRSvEGIDCHp2chCwu+ptgGl6LBo731OEl2TXlU7nwEu0bO
c/ZKLnl8NFR9Ra1T7Rw7ZuTrK6aJR4ItKtQIIt+1JcDyhSgaIRtZuaL767SUOTFBVlgA5iPatQZc
2Lqd/GtF6MmemS6bCUaI2nB3lM24SZLE31othmE1XT0Gxeuim+1jiI6NwU7oc1IYGbbXAU1YG4O8
A0v5r46rn4w9Turzg5g9r1Plrd3E/qssC5OWyt4Ss3pBO7/Nrax58+x6V+jsq0ngSxZz8NfnvbZi
TcBi6/3mpIcaQn2alfkuovA0lkgpE4QIF/QEVGhG9B6k1atbGouEiPffddOJ7aXzPUTRnTvuHc8b
PXkV41tBeOGHfOuJQ6hr0KUbTvZFdBSxqUCG31FVNN4dXiJvI0elTeYomaAIvPyIrgoVaFbRLHZG
vO+9mL2wC6B7mS4Z8bDFNPQ8VHINieQShbrZWeBvwoIvWBdkX9VFukULxwQFwRWoBAIK55yADZPg
G/j7bfKdzFCLJsuMzl4Sf5Qit46NmMqdt4TYdYHCNG61BzPqvq3p/9HcuGy9bj5AwE0/JDNu1uXr
HE3d6IcBAlr9nuI+4abpE+PIqzE1/DNmo/7go2BMqivnVJnc5rRIdY6FWHjmC6mmMRe9/VOWyPIJ
fbFPtRFbW7OMf1JiHlwxBntfR/+BWW5W8C1/cfTenDmROzcgolSWrHkjG1HpEhLGm3MuaiKNF6il
b/pXNsGkMJluBfnR3AvHyA8FgyMmy83GSPx7ZEOP/f9/VHIu17qdEMWIt475UMUEZZe7EzfgpIpj
qt17w4IZID14Z1OJU1xER2mknzDokB5mFqYLOmBC8TD/Q+ERfksUrHMmlCy6zv7kXIlHMsksgmTm
NRYGyRdJVNABPBX2v3oARoW4Z9qkgf+Pzcq7FVGE+TUMDMO/knhJ7lMzB1ezKZ7bBJ+25eBT5049
wBYwTkZnHnVNeZ/3kGYBLrI4zq0DDzS4zrz9bfz5TvQg2WgvsqnfFTNr/OBrUTbvvZ89yxZ4qutO
X5WFA66RxIkqB5r0OHzbnTPx7BgkAuQ2CZyyu0j7hu/i4SXBPQSWzXj+BAZ8DdfpmpTOpkAWilYJ
Mg55lUn2b47Fg0/hokzxjZjw5NB30xx++y127dzudgJTIpwe43fyhdqkyAeHEYkhWRnBtrVyzK4d
O80lzlKQPrNklMaG9xuY1o+R9Bh+XEw3U1P/wcFCC+GLbzzuSDfAw3dV+O7r8OAExjESLDj8Svq8
85km8qA7ZlP9GVHzlDZtUp8jeGr3/pifY/QOG/BH3o6cOiGNj1AL5/rcO+lzi1I90iDoYx/7yczG
AJn1j8oXKQRC7V0v2rcmnJ+tVLOcHZin1AZVSd6/QQj5mY2KW4R4BSAWTOAI5FZ5+qolUiHBmFmn
R4Ph6Crl10uC4UoYPZk7pXyOg+AUKXmz/L1rQXYcz66kmLcwaHYRvBPS8Xj34x5dg39rekgGJfma
uZtIBOX07k64yXDtBvYbLhNcchYgUh08UNMjcTzOInOomXHSeWwIP1Q5v8diGbLCG1jXVvBS47wH
NHDSTnJDqPmkZ7/lAQmfo85+mEubWs+9tU5BbyUhG9g8nM5h0HwSpXQld/E9zJmp0ZDajKHCZ1vo
99jXelvChxVdCs88U6eBUJih3SOWrNYw3dpDG4hzlzdfST/uXParEwrqKOHwSykyu2Dg9aGBIIMC
yE/46on2ESb5QVJAFFX4yEMb06wBOqK4hBkdeYpHYV0jpkjqeZ3nEvoZextX0thrBHrbxOs2QGa5
fhEjS4s3HQvoQ43nnhJLN+kjWeTZ1byN9LMdEOkuTHb8irVgUR+LdHhK/Aqli/3sRcY7cylxGovk
lgHFcDqo17PrEz9Zr2UG6bPlgjDa5J8/sOiUBg+0SyGfu0A5zD6A51IGv25ar7o6+EH4n17NniyN
HMiHwSqlLjnjxfQT5zZHInFRAOdPzkknFh1Ey2GS1wWbM6y8ph7eRQYoiOHil4lZy3NOjh2SzdX9
RihqkAycK0HanM3Sqa0FpsO+ObUxAfPQelA7RcafpH3T2r53gb/o0fV6ee6ZHDF3NYnVTujfKDsw
IX933FVbWTpAaITYGswJV77Z3AnItFjtZud+yq+ODOI9GmDoUY5ac7CUmq9npoaz2yjZujGtCXDV
fe/mZzPEJJkVRGjHZQy806xCErqcYA9tivkYXsYV0P9tgtj+VApaZ6S3Bw3rH7vJ0fWDz8ZKf7Pw
azLBVJfCxePgmb9e/GtD+EwXMoyZor0LZftlxuhmwropl+/qafahoKd5e69+UhZQl765KZJa9sTJ
PMCTETg/ut+mzXAc+CH2DffF6+uXQNWfAG/c81BAwWXbwkvB1oookSnYDYmSSDAkD25R0I0XwJEc
m6kfQdMkD+VYvBTtb0+mLa71bthOqV1u/MSDjjR1v5R8CNMyPe/CmgyAMJP3xPEOea4kYU0MQoaK
WEL4u+xiYeDL8NMskAw4LSGLkR53xRwSeBESIR8EES4ZxjImdJMD6fRAj+lKoSjyuKf12i3mo65K
0O7aMM5xE0P1KbtLbMFXjooQcHITvzk1AiUH+BVJPdG41/CDmFyadKyh3HZYqje8lV9+BIQEZMva
pG2NCoT/iZ2WsMuyzyblr8J2++v3VrjSliDxgQrYhfzJuz+vshnsWabQPo5B9DEXpo+BQd0HXGsw
fVCgxWW1wbxBEIBu1L5wCZhn7N/TXqyTNhg4UIhhgRvwMqADxMHHddMsI9bYWKG8jcdIry3GY3Gq
qycx2uwi82EDVQ8b3qAOefSM/aEAg9b99EOqNrgivyJ3+B5I0WXm0SFhsZn8MXRxjO4bNf1TV0cX
kTt/M+2N2xEJ0NpE5TcmpoCO6e8mO31EffNTCOcBxn5TTpaL7rFBbO7dpz4gNMzS6xI2gm2XOKfm
zz6rix0QtLNu/Acw6pwDjL56yD48lwgut27eS0/D18YK0zLhOzlN+Vo0LWEsat5mOv7D5+utTL+C
7b/8g6lASRrl+xGm5qJ7hvGLij+kbdZE7fBbF5ZsV/M0n0x/fqFHt3Enw+bycOf7tr/xTeuGFLng
c2+OQxPUJ0P550KGxT4S0xc4AuR95mLI5bZTxInV6PBWTemfU5skLu8dkTTciOaPzJgY16PaDZfA
yNpLJmt0cXUDu9Gmh7OI/yNvGDhi64Jh7veOyIcVVMd5pQzNTxgHn2MZbrssXAYn4iqHrts3ENOm
zHt3dRcdvNjK1jjfyDKIo4stDOpogx438TzmZyqgh0R5mBQhOw7P+LJqrwZhAdNAO+oMZ/8lS5rk
UkXxfwhH/laV89CBYMa3wokRkceRv41Z2e0YewtuZ3UZSTpYFzwgK8GZykXURBrOJeiHvPI3hdF/
DyUKR1lPn7jQMIB4BDbXJgMAC9Q35zZrqwRXVp6Tw+6j7jJ7j67aJXMS2STJzF1/n8P8pYE7t2lz
DGIqCIx1q5E1DAqwInaTektay0mUc3Spyp4flvkDNla8bZG5IWYFdr+aLqgq14ORzAcSWLZW1EyH
TiK3HxCfgBIZ5Fqb6QvZa3r1R1R9cXELdviKoJKV69l/XXt6gFuQrEasTYnvdSUkayVmf6ymyEyu
NAcBEiWmYGlurnJYZVpGku5JYhjwOn8dZS0HJZbRLB3OeJMBwmnCteGsp210shuZHQVEAtxrN8+q
brpMb3YzeECc6DcpAqwjru3KuqJo5/k1B+uZeMuGeRvcslDGO6/lYnc0199gEc3VAOSkA8nSe1dK
BoAoMKoaUkeOcqXqXuaqumoxnHhHqj0z/+5YstPvrkGU7pve+HBa5yMBe0KcoL+Fi0UexVxuhRgI
wJ6Tdk9fAKMkbu640sKNAVqwLIxxG6MEzF9QbZN/uPNLg2ivmjxEi8FMg5UqQYUoyJ9PWu5GMo7K
8b1ynW7HvfE5nT1Z/MjWIJXbc8tNYArQkCHBCDG5XEIXMQo6+spIJMh7AEQOHpmbYei+CHFtqvpS
l5gfObrpD8C6bLwRjp9VNdgG+dMKx8fZxp4d0Va4ynqXh0xgIYhNNTEoVM66YihZczgijmDAzRuL
Fv+pCSWJXEH+kkq95TL9MrW16vueXV7Cyq3R4XWGRFtM/bfjiQ+R6i+PKT1Lc33v/e3cUDhiKF6N
EuOlNdZPUpPlE8l5VRthvinK+Fu66oA4kmR3UyBu7v2Hk40UleWr5aoRz4X/qsocl+aQbVqV8TuV
8VcdEItS5O7LEOcno69+ysF/bQgcQLJ1MgxIuTrn1Z2QoKUYuaEMn4dhGDeBwUijYsAWlJzTuFT5
WlJy4LxFNWguHVS9SyLqXwALyGDa4wR/mr6iTE/9oMn2LsKzIUbrKNjqr2LXveOoNrmY5FsmEQg1
6N2qgW+8XKh/YLkGggTIpsNIwmAGwVc5uijL/grKUkwBWbFROQFdGReNbIz/lOWJvS0FT5Xsd66D
/DhPjJtdh0wTUTmRRRL429iqjnPkv/ZpSFGZdz9iZJDmpbDDCmTXWF28fTEVb60T7yOl3llr9tue
6WLZWfMGc1K6ViTMA71Mi51biz/GMCdswX+tof6Vtjvvhlfte3JPAlOxKjpCNnu0wL0Vi7WsSMyb
99zdbK/Sp2QY5n0YjNcBYl2mJoZe8RBvJ6qIrEPqkkv7ghyeOFkEj4Nq/orC/1vHIfroMH23eTcK
nmXmsxTeXUF+jSNupgO21a9tVBUcPmHApUjTmJFeRWQc7rLwP1cXN5k6NHqab7A1ngZkBwFpeYQ0
TDemgXg30RxvyyDbIcg+4nOEdluz0w8mX+4qNsdzAdrV8OoXIQlbXtZWm7pyX2WPYdKY3W+XN303
1cVNN2iWrNn8mtCab3qEHx4CSfrer5Jtfz9VauVZSws5uqdEW399JlHXCpXk4EQjq0LCsmImPuhf
Ap0QlT6ZI6EM+RVhHPHVOicqfYLHHC/K5dTXa2MhtUl2PH5oPywoE77VMAln/b2K5k8MT7e6n/jv
hMytRcsFMNcw85osJK0w9Z8KyLB8z229tyZ0GzYDOX95AdqSTEoHtfbsMnBiro4phCwpH2OjhdPM
gQawHmCeeJReSKjZXnuI492AbG/UszbgoflfmPkOHLpQ7bNk2rrt8O2ibGPry8ghbqtDugAXoqEg
kGwwh/0YOm/QE6lizPU4qPhGhLdC+GAFUJftF+uZxEZzjXT8uwz1Vnf9JZaIy1FjILqJL71PF1IO
EQW77vbkNfIOTfP41638x2ARejwYz7S75DZUA4EX+LQ22na3LQRjPlWc3TJKzwObm23aBwr7EcP4
NitvzAMf09CbNLGgP0A38fbC9um6xZHbnCYUkRixwFLhqX3NksscSjZAlkG+4ySZOCCKW4d+9J/I
qgvRUdPKpSTZ0Wywnn2uy/zu+i3mDuGAOW5vLdpdxAD0WTI9xsEUrEiAOc/eADqlIuehGMNp63gT
XFj2siGxMqsgCTIapXzraTU91URWpocwksaaKA9vXduzvqG1v3rKrI9m2rDkh866q7T936wmcYp6
NilEKInNrOSBbfoW/565V0XEIhJrN66Uh1N7/tlH4wODKQw2KaFOaysaNwMzL7Q/DqUB1s4OTwa2
vfJA3Z3sO22jLk4/ezNt1zaYGTi6LMWShxgyiMPcM0zNXjpM1sXI8DopoaKWM1Z8h00ffbrvHy2v
+9NDB2XX256KQP7tWvlBLx4wly5/FSYJPNfEELlug9bCvYa6+4X8lZ71kOxLYR4rzCVMXl2iuJpm
0448JXAwr6rGtDJl/b03CPVoDcM6FD0mEkirT6UIQcgu/TG3ibHBNkuob0CWSBcj17DUtuETQCd7
S02FvXfgzcns2QNl7h97j/lvh4R/wzAQ38/Ed7mA8JNugHudFSguEAqUPaH2ibI4HUTHdCM6gSa7
wMHdNOGSg87QbRvnS8Lt8h/eMB5Da4HDpt5/fVyjUEZclRtIgod4js80t9wnhSlX1ux8EGfBHltw
q8xRyxs8i0ubesMGg/xr6Ja/glEyYsrirXb+uAPV16hMCL0uq/1Ctf1JWVSGUwHOOoAjWVj5TzSp
XWMtnoqOCHNrRkE1S1lsXeWC6oafv8lnFkNmyJudBX6KkS3sVmxe2g3koZ0ZDR+aQHikyHl2hE2X
YHJpUQJ03l30Ytr1afDPwBVO9hzCiClOPdSw+Xfd4GgzZMWgKbR2cVep8zQgk3OB+e1bVByhsPU2
UqmxwXfev8Zxffot+pI7nH9KVkiNkGh9K3g6vnqzpQ5WpksDSW//lQ3TL7J3BnA5PiuDHvcmpo7f
wa958OC/QNvz/kQ6/5ljzPdg1r5UlQJyTUcGxNy6CYy+Dq1Onc5Xa7CeTPelROS5qboMOmhl78DF
e1vvxIDL2iuTKix047++o74zw4+2Q4MqfRYnPThPY4QvBYGXt0UzHq1sb3FzOeKrzOWBh/xcjao8
ee50sAyiSxlfk1o9zOTnEcm11T6Cl877CGBhEGWijCUJcJXOabZHVEAoUBg+BYlxAiQvtnLWDz9l
B5MZSJhr1B+fnTciMfQMfPszb1srL0GHItqaESaKpPgRUfvCNBg9Ssb3NjD9iMwaidUlIy4AhZ59
ro3sDdXro0/g0QwNEOG4YkBY0a2sDU5JnZjQpYxrOmAZ5tOm8YZgIRzV72OHBY0nndto83cOSf0w
e672Ma93ywfVcdjQfL97Y38uI8Ae/Euw7U1LkvVuqXUdL9FC3vDWaGjUbkuxjWOavF88HFabNBsI
XxR4mDU1fuvKt4c1Fg+x5j3X+7EL/lWB+pEWmjzlFCGHTk8GY/hShiKgxQ/fSlkWl2E+z10gVk6k
X5SVf6AsYF5qecfSHrtTiqJEZpZxlnbyWrpwV7m5tAXjvodCB3dgzfroRKYyWcSakLVUimsYHC1N
0xpN0QaK31n51IthiYzeyMovMwp+2hTFa9H1GikQWqopml/n0cU2GxY+RAOIalF5mvE9rYbsK6oR
WubcglmTvgducZYKIc6kUfrOPutYNBUUXiSJN5YJiYOmZDM3xZVwLFqFzWg1NcFSqLpiH3l8gLql
KZgZ+21PIvewHwiEr1I8w44g62dsiEOV6scuMTWMWJs4ybL9JL0llKsiRysGcp0aPK/JEruRx0Te
qHnSayZa+Xlm+96hXfQrZ95Fw7X384HdZ71kNxJ0XFWvdt4fQl0uKy8mE0P0KwSW3tbmCy20+ChN
qN/T2KDkIEubhGYiYRFn41KOrZ0eUmMX8oS7xnQXmHAyg5H9KD4oXLGVeR8yqF3aWeaPPbt+ojL4
AJRPXKOl3JtW+O8FiMIIvhbDbntXlHO6j0yb3xFTIRhb5q6B5f2PujNZjhvZtuyvlNUcr9A4HA6z
V5PoI8hgBLsgxQmMLfq+x9fXgvLWfSlmmtLeoAY1oVGSiQGicRw/Z++18RL2e1XISxQkt/aBlA9I
7KZ+nTgHVhDMvcXBp5d07zcz9jfGjNEO5Qm+NOtVes0521QlKgGwyvQBuzX7Y8T2WhAsjHlS54/d
S9YBW/cEKd+z4MiMHy1U0qjMtn3X4w8OJybmCQnoSaqf2kY6qKTdR57c8F40UkMBMeE/w4wEwpno
Z9d4SJnOkcsZvNUGSp700Y8xmujKXfU+LtAucY6da7+5AR2QeOU4wzkVkMiIYk6M8stPA5Qdcrg3
CvfQ1/Bv0ExShkN5yPHAL4eYxTa1sFR7IZakMEQdjRqsB0BlKdvapVgYUar3OzME1lyhRkdcz1ws
wgJgmnIp5HhpvPDLzsQFDs21FeWK2fdULEKPkB6LyhCA6ZXWxKsxwEY8Nq+0M/pTXUzGLqOg1/kF
zgFFJxSAFoOLryDFWKvGcfWdpW5BmNGNivWvYXB21USquOZVrAtR/1zWbgHDrLqlX6AQQIZHOerJ
LrQIu1INuzJ9vG68fJ97ur/MKubmtZo09qTGFr8iWwDeGwsjTUjgTNEFaKkHQz8VJydiJcxp+AOO
vyr04MWvu00sh2qvBROUfyPcVCk52cKYTqpC0VnX7HZiytYQKUaJigVkBi+CltA0yN6snKxzDSar
Jfxa2nIlzUmzDkwol2+ErHxBVseRiCrhUJdiHXg2uSf+GlyKuR2H+DS3UFO7trfxWIkrZFv92BcR
PYlaXjGGcXhjL0SPusEvfP8eizGyId2IfwR0iQrdOLpRRPMQYaUQJm3dvjgXrrokRkdBD/906u9p
4hGTRj5PrF0g9T+WSYoJ4Cs0ByQ8FOxZUu4BJa+MXJ68nChmxPDkip251K9j3NCPB6ZSdtBrSjdB
5F+6oD5Eu83cCFg5oaEZcgZqDvZ6LtF3yujVRisGZNSlE12h++EfW4aQRtC9ujTtGo1HIOQHuJMJ
xK52CU0dErArQw86ZCByQdB0R1MZ7UtT4aNsCIFoNHShsRg/ZPxSNsX9gKf/DjSQRTseUkSqSW5Y
es9eOdYbctQwper6s10lZ1JF6NFSvW90jdy+ySNwUEg2onlgamtcXeHawGwypYi0GeAvU5fWkmMO
Hko55CjV8BAFTNwnezs/fM1A7F0MTwWLEEKC3eT627ERG/CaB596n+d4VE2P7ZUJlQEIqK+nczyy
06x72iY4pMniTGsWfq29gqr4OKVUFa4Ocb8KWPMy1TFS0OexlU6Q2/q+twZkwzwYjRUQ/FfX2hJ4
pw+ekIpSF/VL4YfPFi2XLDY2jb6bV4dsCu5awZVJUvHkulSEMGs+sH2Cjohw4UQ2ce6xLgdmSDg2
5xAgv6bBStHNldrB32OEa4zelZ22m5TSRKfqofYP7lKLhB2d29/o+3vKWMJlUsyRJBsaEtFjGWQM
gQFjBeN77YVbRzn9cjJnW/wUP/htUKB8rZ6V4awwvt6Y8G+GJH4M2QsHHfgRXK4TpxUxLSATPNbb
JhAPzsDHdDjpB9FsWg9DTZFueRFrqzGVuFHabBf0jP9tq+fGDD+cLn+MhPyqBu0TWCK9Kgrgq1zX
WQ7LqL4mu6RapF2DSilXqHN1RLXxSBQF+1hWNDQ/QBvI0jshEyAa175goNhXPhK2lojERlkfjuey
FZQ48ulW+w5NFKOFXxXYF/9H5oybsCyeJzffcm/PMw5LW6muLs6R0ci1mbgItNxwk1dGfWsVBKcU
ZrQmdItNv+aRlV6fJgCZJFozgW3Z7C+Q39LCnNbkja4RK9Ex7v18p7Pzs9mzL2wJQPHVdIofQ6HQ
s2o0b+JuW7rBUxohbSLAds34+9J1KaJm6sTBRdTtXDFKeYl8kpID6xJxFYZQsMGjHUlM5Y4nvLxE
DA5pQuDgT6nvep9ted/aeCCM4AHb7tpoO0Ep3ZVbx0IrN4yIjnSic+Lytm71Q6vp3qZT9B8sLWhO
BDm9BZ7BiodsqKcnuJc2g4E24QHSyAYu9eA4ZdhPO6cVlFVsHo26VVvDorEYyj46xEnFg0ejvmF5
TSy4r4uYQGDCIokRb+3wrKoQiQAVSEc3ZImBCwQ8yuaVKpU65zW82hF9k+2wa3cKwlEbu8qBU+nL
XDivFta2T+SLGy5xie6Ve3+Mh1fVWPnWDKG5WVa5FV2EEX+ecjjMf7Z9GYuDmfZ3g6Fhs8rrcZG3
WGu9bgQVWdHfwCPEDlHCOgrRjzvY+d8IEL4TY0l7GuwvFSurjIsXoWasGDHjdePTXFcjav0cAgQg
ktcoATDXeZlqVKLkm6HSUrNUsXkMffFiayF0g+QASXYXjCG+uMZh2GJhxuUlC8ruh844nPk8wwqR
7MfeQzxgYDpp2b9QJqDlLxlU0QD27guTqjzVYPYXXJda6PScdAxdXtYdYom6wgM8DSOEb5JerOaJ
AKCC4XGoSIvVC/aruH9v9XkgxEXcORP9qIJcqEMRDmvTTTgPBWWSDP3yUFP0OTLcViPl8U2iO5dM
C/MrMGPZ8tC0FLTkjYm1HlmnJgP6z3wWd7N4Kx3tXXolPy+3L3C9kKlHqMowS6WGVDfGyHSq9U91
MMaofssHQCSsaZJf01UZjffIi7b5ON6WCBNWsSRLSEQNvsgcALCcrioTWXKVA4Szc2Yumu18FYLt
nyrw10/Zk+zMfRUGtDhU022h+559j5Fan+KGFLZ1w0YWFg9aMCSlCJVRnD8XqmAP6Wops/shQ96C
9IZ3PHIoAmpG5mRZ/mU6lKqjpTj9nSKGLeHuxyYPX8FcVMVwbsW7HrCxI0hjy8SV2ZHXHJKckqwj
iy4tc6AmzMppY9pddNIKGoJiuhbecB83TFWGNLpuhEjWZJYWBHNzy7Gq6rZ+0ZQeboYajdrQP7p+
tx604GYYJPRrO9swCkKLFt2rcc7IxcOyliXyhjAXdNtbXmb01GNSuJdRiFBNq2jMZXGcLR51AyUJ
3hJ9WSjr1YdiwOmJcJa5xLUNPUo46AO8itLKZW2GqFKATMjwlq09oisWo4kQhqgd4PQg4mnGoOxg
yDZ5/VbXh35hzLFKYhijhWV7+IYysbNxq2wn07nperYFTm6Ee+ys/aGyxK3SkH2RMHx0kdDe25Ww
gYwXw6oIK5R6fVds6mYe7TsEgrjSo8cbM7PXRHhqZG1flcgkQxORjvCgwFlJWt9OFsmwxFNgpSJ1
zhggYNJiocfmZG91PQl4S4W6jlgubon2A0cxaOe6Gp47hQnP0MC1tayUKAjMK0+lxvUIdn4qPcQa
wURbG7QLHTcNeKPsO7o9HYkmNuTgrUPwN9geUfzwnBxZQ5WTAOf5chc4rmTGNOGLqMu9AbooJRUp
+Or9Lsbag4gzE8CqxsK4JlDXehy7BIAaBnmaWtZ+asbuegwzMs5DeCDJVN8AXVe3ZWHdBT3xIYY+
LExZiifLkgfpy/SoRe6rFuH4oJaDTVkpfWFIwsC1PmqWWd7h7zXSL/I8dlqOMbYdW2Z/mGoWkyDF
KqwHsmvmaKrBcZIVCgzz0R6NS1+SM7bMZENVCAznPoI4sKfNTKey2blWN6x9jdY2oQPBMfLJ1XX9
YG07WvEDFj6dfss/MnsQO9F156pvY74JfkDZLxDHInPWKu86KwHjxnVdvuWU3RS3RuPpJwEV4naQ
EjpHX4P8phxn2CDiblPizoA+onFJjJxaydFoQbNkMIenC7IwaMktAOxk56w3WdDTLLvqJuvKHGO5
ixpPLY1YnAuVqztdePVNGIm1mZkGg9WQHruV1YciQCrcY6U5WEn+2iC3us3QQuDwLE8IYN8NIokX
1Ifsw5VZnkLeP0skVN0K8Bo2KWta00P19xjx3FWDgGBvd85bqzn+OQAouNLLTN/UKBKvgQGtQz8w
aBDxZVb2jlV05WCCWrKPJ1Lt56+VuAzoazy4a3iD5lF2pLS4BBCBOcUqONAPuI9rIM/eMIuKQY2J
8V6a/TuibHSmZXjxqla7KcIcjOQEiMb21E3vYoSTZprfmGTAM2a5UxKOEfHu1GzhDtMFzqK82WWi
EjfkIoLFCIsn3SLnOfFacaOZGRrYpngyKvuevDrKAq2+IwUB2p5Jf1OFRrJN0D49mbV1O4zNtUZ0
2W5IyGmYqhA+SXZjBoPFgJQrVfQYDqZIOVupsOTY3iedh89mjLXHQeiwUFDKrgeJ5z7xyukO7d4d
9dr4KAAngW8KDP9gKfdf4deljkyiYUR8sGHj0hWigSNqVZ1SZ2KAa4fhm19VpyDzVxYajKfIx6VC
EMd0sYlKQOpXR/ehBzSIjol7ylrd3nSiulEy7a8cRYwNEvzqBXb0rnOn9nO0q61jO9yWWXLTpF33
gEzWXkpN63eCXUftD+7J63vn1qUBo43l7c8/tBY6PHjEp9xNyWyOu3sW/O6+tjCnwdva92BjVB6P
yCr/7xeDuMpNlBziuOtBfgXxyUeRsyPigMAiF1CR2flHm6PeBzrP3c+HzxbhxsqEuEIVbN1oLuzg
P56V2in3GWsApkYJx2eMHOfY64zS0nA8k242XBfBtBUYOf1Vw8AB132CDnpdYK8DcDf7CDK7uNYA
1CUDLB9elqkLg+3bt/SQr6K8lhxvQWuBhK6B6Yurqx8TEe+LyBp4GUbUyY5M2ru2Ip4wv+86Daal
nPZJlCISbbOTrxDUpghlVSjMlRb156gGy5fOnnZnenepS02klQYbioVjE1CUMIDXUxTy2kTHT6i9
NzEwEFnwgID+hghj4AWYLjN1qyGxhjnCS0yn8UXxkRpbPaRu63r+DpTR3Iip1/xmDTmiZbMjK4JV
hgSGBclGCECdtx4lJHcm1BXLx0bVgAgMdABxGagH5gWstcluyuBH2ALVOjqaYMOcmb0BTtwkkg8M
TVlA4nDWdb0G9p3JTvwq7LTHVmFmv2Dj2HRs8nSteXJ8in6gtm5xo7sQW1TmCXZHX70X+k8ZuU5x
bq25NdKdR946I8i5v1h54aOAzr6W6HZNx6yveKmCrfPTHf1UnhOwIqrtmdy24/bn/1A+bs7ZZJcd
fv45ESB/czveQVqbNxCiyheW0XsrmmI2ieR0lAsH0E1AS32Kc0QoDdYcm0jhrm5yllFFg1NI3hs2
QXz/9Q8/v/vjy099e+K9SMgQ+ymFribyvCWA/lan/2DXIyVq4JSHn98ZJLcQItBxb+KyPbQlbRwN
lQTB7fO3LEZ0D1+w/Ic3VUp2WsOEp7dDtZUEwFE5F/uua79IkBVsCQNlZQcqCRKtGZ5so5L89MFp
dxPEu8JmdhJW5cugYe+PqayIwVkjONm1VnufSKrEgRYhJyNeejEh7n7aonovt5XWE6kYY5JgtLvQ
bEZg2PbLFgsP/Etvgx5qa80AhZgI7u4+FgB65v9Hd3pLOCbd72L6YZg9+FsmTEON1MfX2T8FyQXS
FxMGBM5OIrJN2RFGZo5mt0xTNAeWiZY0L3ZO7dKjzSO6YulH1vr3naE+BcqG2ENMNeVMsPwoDyF3
xUcGSMa+juRLJdvbpK7oDHIjZ2x0aX8BZMHGqbX4ttipvhIsf8DLjQ3+3uOFiJy3uRJ6h6B2ar7S
YTr21ZJEcQX7xIhXDWl12VCMC+41NCNec44V8watmRBNTZfRpMoLJrExW0rWPL4zR0FBIgX6oOcM
uXGvk6w8lJLii+2dk9ovPz07EtJjFrIuE9lKOAIoguBk0E3c9rEJJrm9QanaDm21is3G3ujhtKnM
J9q//QKI9FHlBro7/RJYzSfG+1Of1BvsEQgEA+MFrCxLE9Nd2+nOUDbvDTkbOX2iuBPnHUbm3glw
BxjWCtkYrl3mrosJzb0FdDC3r63nCq5FV49r5CwtUcGonqup+1Fqwx3jzWc7qHD2kt9EAxHGoFb5
x8wBAE3ud06XkZ8akA9gh8iPiKs227NtQMdSyMgXJEH2GDXYCR7Ib7hjbn7L9pluVWy/CIkPx9/o
QbtxZjaOrVdwqKYnzvrRSSFqwWcM3aV+l/PCRVnTFvWzI4otexHqBg3odAZuVwPVGro0AHLm3X5y
juFpGwin05EthBcVV88TKdiLPsLf10MxUJZGup2eXGOAw/5FKqpvyU9kB2etY28fpvvZbb5E3WUb
czmRP7s+IqBxC6KtW4gRfYvlrGtGO1nCl65hCgbTmQVOR7tE9Mmyt/uzKLsH8KrQC7zibZBWs03I
5JFZdFWPgKNJwbKIUNBOnnetJ763wtSRYofvWoasyCR1jclex04G0RTvA710v3rS8IYueix7eu5h
BbQ5Zx4Gy/vDZcXKe+iwNaVjniPjNH39GrfioJimQ/FwVLf1dDw32uQeeGMzJDFrhvsfHdPbE7v6
t3HKuy3S/zkQGUc9qw47TMIWraK8yWxUuDLrcNhpPUDCprrDog5NfxxaNlQWvp+opRcVFmy5DEWx
YltHWyPOEr8Bk2K69WWZH0AJ9qSqy3bpty27CRQ2SrWYE1TFOnwPnA8GTJkzRK6SvaduO8e4RCEG
6oAuAHGtHdsK6aPcFsOu6tpu1efo9oPprLpkR3IZPmCPMKoRokEcAZVhnnBy8vARehXuro9pQukV
FLwAYX1d/Py9TNST3Q3DDq1LvRKJEpt6fmFpfnINFbHX3SOxMo9FwvF5oPUWwQBhUMKUSRz16Rku
HAUSp1utWCIJpI9mw9THrxP27tb1Iak7bki/eS6oQGHRNchmP+uJn/RGlMmraaQnhvm3sm8/qj1o
FSrp+NSMJGcySkF7VzOQsl8p0ljOvXJvx+OzYEFVU7uaxpDDAU2nx+OPZtwEJUGmEAhdvCfc5dJi
OkF0Y74q9R9FxU+UpBhtS/uqMAmw6Qf7vajVsZsxTDZemExWkHX9l7GL6Rw0/WGwUKRU6UtZqtU4
zgiIUe663rh4XXqal0Bim1klzLuB6aQT6Vh6f8rWi+fUKg64qM+yR7RaU/r05DNq8ZVrywfdVU9G
TfIuGtjWoQozxheixfGbFu19myIrjnEk0JGeYDA75LdbjTpaIZsg2XzGjTw2WO3hFk1oA6qoORs5
w2/SSq592R1li4shtd8bfGx1Zdxk6FD1NO94m7ibIpJbp4wBvlv+Hf6X7dSGj3Nagd5aIHj2KYyZ
PrzmnJ/ttNjxVFyXdf3cz6yZSL8eMp/xpnhvqfpmTVpmM62kCjWXhY5wHuuHHuZsVx1oIuNY31tK
+7R6CvbWvHjTD93P9l6TgcrX13HTQ4BtIBokEkMJc5oFm6Kz9tDbncmzyx2D9AWfB3LwvCu2deG8
m7ZLrg83YKzA5BG9ldXuKQrKA/P3D2lN/nLy4QCQpXTrBjqTi5mrmE3GRySY7yimISwnlnEg/y/e
j0gTwiBY6VGc76tIVRRBDq5PZRH9rcn0po60YZvTl1qbPTG/oWWWhwHp0x9f/PmPwdjdMce4x8A/
N/uzZjVoVI16i6GvVGh9mgwy7s8CaZgLKWRArNU/v7XxnA3MtTcxygwnGDrixhvAi7BhmCe5YXEQ
85fQw2zeWTiffAtpYVle9QyJeK6xJQiDw8pIeVoLBKuHn18SEzlKw7VirEdpGIceRUsNQG5U3gGn
JKongWYKEOeSb8rDzy+6iU4srt0OoZF9IhjopsdRwqMUras4f67qzlrMVoqytLagqw+uKd+LaTB3
jV7BB6xssao6WuAwl1d6bqFVNAHLNNptM8+5fC94aA2y5KaUrWBQPisdzSDFHRBk23qfMMpSZT5b
aXPvWlQFpE1od0xm4kUY01ojnClYB51rAYOLZj0cniITx9azlrCc1j7iXjj6prOBSfCEFZ7eIquR
MySnmtYVPcjgEDUTtYzs7woQXBSz4GCLa9VPDiJyZoHKejTbML/VFdZo8o8Js6iuXG2ixy0u00R3
MBr6YOk44V4m7g8E6JoZBddeFuPSYQHzEelsUMsgxoW3QXU3Cbda8ebh/0A+1810L13rephoVwv2
zCy1V0OvjnbtPnizC6sGfjH2EdWDaq8iT/usfZOwgA8DZTF4/n0gOuz5ywDLHtGUvDrscBs04ij7
8d2wjAsN3Q+b6shpe6QppdhiWN5q2q4KW0zBVXs/ZRZbNyvaDWYw0mECOgwVdym41/GdAXujyRkM
lbvRhuZ5ZHPFpWYl5CW0FglmyGoI91jB3HVl4grhd2nx5aSNX+6CIHt0A+aFaT0w/qu2cJWZTw3c
lJ5Ga46VddV5/DajpROcLG+g+iMSaTHDZmbyVRvZk5Oz4+KVAufbrX1uMBYXMl+GgVJckuB3BNf0
IMc72+GK6FQDrQJObNQlA7qLmMoaA4aAYqhb/CgKeifTBrb8/btMEBsNIkI/7dTXhbLVquvyvRYF
4QGLQ0YvnVJQ63Z2a9PI6XukyBCkoBczz161Q3XfN9eRG6aP1TBsS8O6QGzF1s5UMDz2dsYslw8g
5+2tHdkOArNqATIiSzVC8kwxxPBqRzDWExznE9RF2wlJO+IhA11OXijmgdjW6EMtrRJVTFN1C6Is
LdQK3X2eCEpMpjeTX0lyjzXwfVTrNlD/EbcS2h5FS4kJLeozfa1VjN+u8ITPogq0Mwatr1LDh1GG
gKlz3b8uInFj1x9kEN5Nlo6kPWle24r9g1bypHe6S4KzfecL69GO+Di6eLFT4jFuxLVrO/cNbpJt
k2EabJoPZtAPEinVyjQ5JL/SmA8RtC18WhPyxpsofhBe+yQ5ryLBwE1AYC5fS1pHC1zhL0PKvsxL
boH2buWUrWIynKFGAWTp7eQygUbEsm8yvOROtKnUghGBrzD8/qYbBTRrrDjJUNKdywnRNtgYYbs/
TJqWrZwiZbPe63urFhvPc8eHUUuMjdK8Yz729zjD76IUlGBJtqtmxLixKQimjmNuYS6CN8Ju0T4D
z0DM4JqfbRfQRtSYYxomV4zpVr01svgms/z+oPX5gxcGT0PvROvI7s60DaqdDWattkvcn5oFzGAg
6IX2zI0ITlUTU6eZJa/LIntBWf0yKqYw1pwPXpRgANu5WJ9bWUT9GCtlUoBE00jWIowOs+ZET21B
JgXZ9Js05vxYBkHigjK3YpiHIkLb5ik5HaY99CjjtZtQVWTL4m5BcSWuxKi0TRcSS6AFvKSdcgeG
gg5s0QCRsO2O06yytR4zDhYtXQ1kCHr+CgvtuZvYqldGj3/WSo4svAQUhCkVa++R5x6xPWTTGFCA
WCWmqMhidyps8UNp9R6UJ/LjjmG30k0QhuB5V5FOThINtpOWXvqudunXsVWNEYTbzXALmpjMATME
JxQycutL5zMfYVkg0fpsqvaKir1c/j+JUzuG7/T+86/mP/8XOWXveTFWdHabn9lg//Wn/49C10hN
+13q2vk1e01/zZ6e/8MfoWua4/yH4dDjAhpkoEG05b9T19A8/wdzLssyDOIyEDXZ8t+xa+5/8BDZ
QgdaIKQypUFW2r/Sp/l5rmMSfCgs6dq6VOK/E7smyG/7U/i0bUvXcBxr/iJd05I2h/fn0LXMduBI
40Vd08ENYcYzN4WBDJeDMgnWUL/rffkltFrfThO++toeA+RcoDDxNS3LVp1cBxeZ7OVnRwLsFTuz
dUK3ZOO6pObUFuMou/gh4Z4uDTKV1rFGhAgd/nYbjYRWjR6YWRhOT+XUHFFp0LRra4HyJpz95rRQ
W3Mv3tTA0DXUqJaY0lPjiVzj/W/yZhZYZzoKjlzgDfcI8KL2hEdkCIDERE0+aDmg4j9d3H8F1/0P
HMNnRlBN/b//p6H/mtf985QpWvvomlCYzyft11NmwEbmt3OtNS1CfOIApsAcwcVv7B8tNGlV2RvX
am7IIwWansoNOEUvYKxLunS9rbUBB3LTw6w3ezp7oF8Wni+wL2T7CFvNcrDIWDMm5MUlDU9sTynC
UWAMNEcCxASz3jj3rU9fNx5ylQ67kaoGvc8niqUV9xQ9v3OOj+mKzRG41eI2rwjQSVPCxDRFRRCP
ZIbg14m2pWzeS+ncG5FN/Ne0GRnL+QbdQ9m+CBsmTO4XzcYEqFMq7bkuhxskQxkzYJcEKozPRacA
6lXyk8yrN2gS0Rb630pX13VcvphFp+3yAcg4c0Qc3pa+GiPzCRN9hMR19om40VPjevGaiYTnQldz
mGPT6zyE2pt9gaKhF7ymGrZ+lSuOqC02ra49gMxYwLgVq74r7/QuDXdQSxHNlA8o0RpeIzCbGMF8
Sv1MZuhN7uwRu6+D1JaQLoPX2GDHbxv3v78j5vz4b8+QaRm6K3XhuK6pvt8QdsWmsU1ibogceTGe
Md5ffnCrYMmygJdiOSbxExuJe80prlz3lgJOMUZLAnpO8C2LHrF5JRm2NqA6hjyGcahMhlx4avuG
1kSpQ/vIGAwx8xex0V57/MU//A7zc57Ta8qz/Qdp96wD1EC6NPlOSkSQ8zrxpzB6nM8pz35trJUG
AGqsAQd0UuwqVb66jNM8NezC1Gd6TXIiahH/FjLWZkjKr3AQOBnHW7ugNmW4BI1DBqvRsskiyup1
nn16ffeEd3Xz+yM2/nrELFzKkcoig9I0rG9xkXlAMECHEXk9EkXqSf1Fi6av2pmbpEySU6JFpEaz
afZDg4NYl/mI/CRgIvf74/jrxXfm5rku5gVct+eV+s8nrsODhhrbaXjN67A3pXpGzXdX07v5hw/6
+ZN+vUR8Eqwwdpa2YbmKZM8/f1JGVZDZkyRSMUf+rGWK0qPJQShXL4FNmZ0QyT4RjLtlVHuDUIKj
MZqQ+WqwH62eZcMD4KGiYk2A7jjbceQfBcIfaaN/tzT+dWV0GD46rIk2p8PSvx2hxw3kF0U7A+m4
FeofAZysZVqUxRozdEr9D5Os9p11ogNQqqavoMnuamO6ZNb4qYVXv78whv6XW5qj4ZRZLpJi+Zcr
U6Moi0FRNGv6e+sW9CMwiFda7M9Tw3ZhlN6OF1KjMLBHOe/3f+eu/s2Z+OtblZVAN5UhLeGgc//2
NIVaTy5NC6w9JmEPcht5PtzCEK59fHSdi3p/8uw9Qq7j7z/XIKn122OsDJfCwAA95xq8z3+9R9pB
EOjrwIZTZr0DHbvt2vLiZzlS84JoQRIv1r7smVUlJ0vWD//w6fOb79c7lE+XgrpFCkJmf16RPy0i
bOEISwf/uzai/NT27UNB/DeNh/XoqrMS4iMIpzt8mBeYM8fevE6ld46C4lJGxtEpqs2Ul/9wSOZ8
y307JNMUrq0oqCAM2N+uRI1/BagwhzQY+p1qmM/UjA1FDUm1enH05gUHxw6s7bUZDuQntUdtjI6t
eetO026+i3tv2Ubo+rriwQrZHJl7N2n4D+3bWPd3mUhOiTa8TXm1aTjj2URsAp2q35/Xvy4x6pff
4dtj1dRpAM6a38Gx3QNqibMrmjeu9O73H/M3Cwyf4+imblqsp7wMfr15pEaWSmROkAz96qLy8U4l
0wFDoyD70cgudukeqDY+RJdShGGqBb0SE5VLPguo0zcC3g+xr//THf1rKvD8YuKgeB8ZPEzCMp35
jv/TPRWiwo5yOgxr4fbYodstu6zjOFNdeLwac7iL4naXBBnNGOcssMvXQfswdvxbUW3LbjkOGUOa
4vn35+pv7nSOipqZFFpyX/X53/90VDrmFzCNXbWeIv2umfLn1kKB0uWnaqjXv/+ov3umKTJdJTgZ
Jr6nby86CNyuXtpttSbnFftpVT+Qs4njJ6HvNzlkefekWCVlB32m9BnQSVq1oaLq/Ifj+Ot6qsBa
W6xqMxPf0L/dHm5lGHKISEG2XO9sjBsfCObw4MqjpsY7GVRvjXAOXWB9/P5zzb//XOkYjs2H0ln+
9VxDjphIxCKixB/tD4eeQIone+kE+jFty2dgWKcRHkDvQf1aTc64gqX3wqoM0slEFyBLZeACDhjq
DtFXDcPQqKuLOQCw/P1xGn+31FgQTGxr9hoq69tj2vaeppdNWa09H9Sm6N58o3gumENPs7aVAcOS
ieRHa8izr/vMh3r9sdI1fyU1fz019fs4mLDx463lOmcjbt/CrtL+6Rjna/R9ORQ/X4c6r0Xd/XYv
kddO1nuQVevRyx+zamVZ+t1omEc8aQ+FUVxMwX1DHPULTNWVB/nLlcE/LDPW3y1nQgAgNymZCQ//
dj1ZPdLWr32eaD1/r3qP4XcxkjZCUq0s69seAs8KJXS4zLOaOKIM+1Z68k3/kLjM2MREkioBQOiD
8XZ0kbEp5+aeqJPloBlfKoPR1EW3FEJyTuLleSi8k5bPk/14O+HlxXvoAKZA1mStKmTEVcT/NCd0
ODb2td/fE39dvFyl65ZNbcjvaVjfHhnCUaH42Dpiol48SkKA9rlPYoarcCjQwJpgyf9TDTZfwV+v
MG9eWAPcJUDsiKr+9Wmpe5OYoCgx1k2OJgtbMFCy6dW3xo2G34paZMRDNPW36NOHFY4Qd6PM4Hoq
So2ohXL7+9/f/uu1Zt3igHTpEBZvmN/WySjyjHiIBbPwoLvGfIt0BJ4Z6LJF+JSNPmDgmp2auRi6
nqSJCR/AMNzExOUQkGfWlE6kSI6+e5sO6mR3n8ximVZHKLmHxH6ShAPDGWyvY+w4AwkaJBa9JaWN
aTQjb1UGJnJ/6F/Be9pNexU2z0E7nDsXxApgbMOB3DZ0d43P2gDSOVxidHwM/FPBnB7bZB8vGD10
S9Cfl4Cwh0XBoFaLq+PkIxhCU9XF1T5Ko0tS+uffnzbj+0V0dN7BFHFUrfO+8vtLb8IDZ+UBDKYg
aRFcYWMzBv3it0R9MAvepJpKoF0p4ICEfKWytHe6ltwWbSwXXe/+d19AfxyNMiwH1pjJiODXWypI
mwhzbAW1rpwAaij3tSgYAzO/RJQQRofeAHkwEcSBWATG3tTj1+5U8/n7kzJXan++seejEIahlO7y
PLEN+vUo0AUYaaijUDA9wgyYNQF8ARs1lFvXyi+5WNoVjeHff6bxNx9q0eiRDsWsxcb42+5uQK+p
kPeMayPJHp2K7q8kn9kiN6BO1f8h7LyaIzfSLPqLEAFvXqsKKMuity8IstmNhE8kPH79HnBfVtKG
FBOhGSl6RJZB5mfuPfcFyNqe7LzD7Hq/EGWR9gZ5Tf0yOv/JImVgaxQO0S9Se/IS6z5H+fIfD7v5
/3xP1lbLWvsMO+De+et74mTksHW+P4VlOd/6eRymAYm906MH/o6AOtDiOv6IWVMZzgJrhw0fiQsI
XM3eQyvY6v1wS4RiDmvry13KT03vXkE/DxvTALyX2e1Fkeb672/p329JPkY6WI59D0klfre/1XPs
xbu2AhoVtrkGby4vdjG84qO/sAJj2e+nt3k7wTYjMfjff/A/6gh+so/5bm3UA8O2vL8dxvms9V2h
4QfpnKQgoHnd0Jvlm/zOrPJ+LjmPJz9XB3cxPrHG7n2YQWWXfpXV+GYPPYtuBF2twzKMkQf9tX9F
jcs4bD78++/5jzL85/c0vfV39KnDf76T/6e27BsMXSOTshBA3H3QDrcmyNdsTO8T8sG2tXXWUv0E
xWFnNa2kAGXiOlk3LSkDheYe6fvxsbE8RqbEWvDffzdzfdT/+hAa6xCb/3CxrZ3tX79wTKTJzJwy
2IJt/meawbn17uDvOlt/mebCPo09zKYkziPXiD+5D9GaEv62r9sy3XNMZQfpcShXPcmA1n5oyZ0x
SonZRRTy3mb6mRkkPjquvI1l/FpKUfzXm2v984mmiMSnwFGEeOQf3wKwXRbbFW0IoSS0gxHFraPR
kkNdtT3gJKaV/ykEz0YRq2zvz7O+Sxd1Y6jGeIoLbGWk/oSLZXG/pFKtYOMNdfh4rkW/s80MqdEw
jAcnEPeAocNWwQkdVNnvdPxn3GrHgbCzSkzBsemKVzefSYUrsVcVsOVCkYwUCo0IU7zEk11MF7uo
yQLJQdwqlR71esKMXTI315sZvu36NmYrHQ4L291MnM6mDkZ8JGm1bL0EVjFCDBZNjAK2sV0H+170
CPVW0UplZjs7Z5/qA8wMAAgzXD2RsNNuXOU86M6SkQfGRkza+bveGTcFruVaE3/gjb8sAdZGp6i+
HecOEK5i50eespl9QXTP9KmIpL08iZhgcW94K+UA/sYyLp2xbuEy3JTkG7CrJhKSDd2+A/8rJ7QL
rVPjofbMXTFDSVmK0d9NYiyJegquQawhqVgjRZyh2jH1C0KkkmDiEaVBpY5PgYWbfI71L0ufHia7
5P+LvY2rcjrj2YeIY4lTafoAj/iuurkJDT+u1a3TgdekkNiYCVNWSDfIQzTopG7uDmFtd02En/qY
NAl65gxMagOhNGL4gTsKT1homPNnv/D2x7Ndw9L9QdvMAyEDCYjvVFVRL9oU2hX2k5bIFmJI+rd/
fx7/0Rt6sEksmg4mG4BX/nEBILKfsZoGY5hU1pOT2BjivK/akx8OetLJtb9btTygttrRSiSz9us/
fvzf2wl+vOvZgevzo003sP/W8ixN5tuYIwdIrX2KftWigJud5uAlu9K7KzOd4Gzh4K0bYOjNKJQi
REoKYZR3+++/yc8c568HE7+Jr7ss0/R1mfa3w72Ef0CqAvEGTjCnQMtCPZHHeBjQDq+Vdgt9Yeeg
QBNDld0Dg/zQZ/gDvnU0Zv58XvK10o5OrPKHgT/F2lzb9qMiErFLo0a29ZWkrwbz2ghjf0oBpNUG
X54AOYfnSA2uWI7UEARM666roJ9/sT91V7N/F/aEzHp9Vsne4WjGTr2FxFXvAzIE8qK/jIgYK7W4
kTWKu2qw+qvb75ME02GfYPRDGbxfTU4sBQo31Fxyfyfdug80jHrQRDDgBaEMEKglHs+v3ZLh8+/v
7f9zIdkc7Kats8sDFuj+7dCniJkDNY5DSFZyHNoKU6fnXOHW8vV3yjAz/T9BRpyRhaAtG80/OlOM
0O5d/5IvqAGtbINQcjoSE9/B4erH/xj0Wgz8/3EtUf0QfmHwWwYWRepfryUBaZnEBQZCjYbwKm5H
Yw8V0FyrMKBTZMgrzb2XxSiuljoEXmKegLeM+4FI2mciMKK06/VbMyZ+1qOYIjKwuEGiTFqkke/N
vmm3k76U5wRFMw00JQI1oDE1wdPY4a0MLOQOWYLkc2LmdKgdYORBLyOdaoJ8A9s6zGX+mS7LsGf4
uEIJSBZY/9so5yOmIQVNjByWblh9RgawOdFxpgQy29LToLI90eXMgQDWBVRnM8ZdAYuOFVq2KDga
Fbuy9QoeCIreJlkfQBdDWUzIadD2dyLX9wS9NTfmRFmHpn6OGB7FESRUvjS5tvN0OV7hqZBVaYk7
d0EeZGpYXza+bcLjqMaoWD9DA0AE0BMvXAItA+VDfTSiSnGI0rxiRT4kHlrROPAvJvbxzVyMPPIE
UCjQWITYkgVSA3yQRNl1wENRhAIJlf4LCS5TmM+4VeMW7ZSUQ0eMgPmNk0UnSeBSlf73HE9kKiwl
cryK12tmDE1+NQovkWMW1WMwsPHLg507Z8a1DZybSab2rdNLjLVl/SzXO7ek//QU6I5e+KAMuOKO
LYQGoElFgVsB1yBQu5ElckJCaRxD5cCG9/PjMkW/WQX6t3AU8W6dbuwhOL0v4r3LnfleM51fVdvO
O2+a613fzca25mPeVkTkhNwu7YHlGD130gahvTZJdZMt18TOXo20gQyIIqwY3EgHEy1AmHzkMr8b
sI5xFJVFMfFN0NsbUhzxSqY9QnGEzolNZIeYv+Us22/CIvgWxaGPAe7sL+Yvb8jsSIjkvPj2eFea
U7u1tfHWdBd6XRcFqg+Q54gutLrv6EZ8z9/C5i1ejLND+NWFhQIwNEVGF+fp57yWm+1oOZ8FiTJQ
njLQp7n0kPkL82I0ZsKiPj63bRJcPHzBqZudlmIOE3ak28zks6Rp4hsoBJi64GVkKbs4toZnC5kS
4UTkd6Vx8ALZdB5dwMfuQ1bb5j6Ha0vwZ3XkX2gRcuuOIWEA0770doZloxvLnfSpHNH/qUp/yBrv
vnbm7r1aGn5egHst5efU/vjAMJv6Qm6z3rWeNMyC93ld3IgEbJEO2emCs886xyaWxriJpyeFM7pr
8olIkBXHBAT8jBs74M11JF8fuOZwJcdd5avViqiX57wBieDCT8m198WP74Y054NyW8kaABiV28/v
iLVhZvfachCoPW7dRjvZPYAvHQ8GZZG4NAiixyC133nGTWhyEY6S8iisucEhnolj5Q7vpSbngwPt
6Dy17X6hJIktt9wFzQKNaIiIqXTuG4hqxtq58SmJe83HSusJ7eqM7Pm1/DE1UQPMAZKhvF6wAuvm
A+ovOjz7qZnq4TjG5e2wtCkBfSZJORxxtLMXUWTjQejGxR4hcrW8jJ2LyGjtn9TRQXf983dGW762
2WycrJbJS40RLU5GhM2MVwIgImTbcT/ygJAJORd3o7GCozX3AUnA0YdM4hn+eM7oJAAhOe4RNGwk
y/4oQDhuPcmhmq4VrlxpLbWY7rTau6twneNvKtShQ/Huynm+FjMJ4l3SojeoDz+l2EzjO4LN3vk2
gHfF5GBj2YNxMKs99m66ESEUJi/xoTTBiKU7eVMc3yQtaX7k10KLWSay1hoBpckqn+2qOywDLwSD
fH3oxNhEqY66uO8/g3k2L50+91zFMFroyS7O+hc7jS8DZveDAMZ6trwgWuZ6SsKB8D2jSlyYE/zF
zEzn5ptCw9HNhRBEkHOxy18SVgIr7OUGMTTk84os7IYD49HNDetCqtSLIm3sDlNXOA46oGBsvjt0
wn3087e9vuZONqWMJq/qd1WeyHdVw1JEaza2QX+lngT/P7U6GuK+iRID4lXbnbvxpkso0DLKyj3y
xAQ+ua0zK4WBmuVijWWdiCtDLkTk5soi0pxdFjdBxKdjgeDY5xWcKGwTm3poMUsH8r7xkheSQdN9
oTL7qGEWBT+KWofKR27h1HnYotaMFr0jT81UOoxa7ZN7bD/RYS5u7YQjwBH0FfEN8DnPpRfyU9z+
2jjUEX35e+yPrJaz/tKYjDXkhEWvyWAA+M5eN9VAJFC8wFQuKOrYoKnm3ekk4Z24BWvjuZw9RZAo
Oud0LfNnJ3jkhkJHz6Iys7IpZHaP/NGqpuOU4rkG4f/tu8bxp0Exh+G+0NeWRgUDwNTiuXb2P+1J
kTUEtxPAzTzGPsqOqSTJuJ3LO4h929i0untfECjrW1RradtCVJYJbbCGtAXgAbW6YQ3bnBgqAGj2
Lo1BhOYtMvhOG3cEL+aQDiloMJYzcMsvwZBezKB56LzWiEacH3hdv+F0ng2FURI8+cElZvcxdexy
MyxAUIvRRDPYkWgRZ76LBod4POshGIhfHOiulIzxk2vNFha/sQ9S0pMzBzYPy52egNuRhOvxD24g
c5dA2bRXk0jsEtKlPLHPWHhbZnvEKn0gS/JbWh0XsywJ/wqUFo1IHbE+0Lkt7RJHjTcTGgAG0Szk
jSyrly6ZP4l6WgC6EUtkexZj1soLnUoGmwmPLd70wEENw7RDrqFIs2/Hu9bALTMZy6VQSIO0kuS9
RU8vE/YjXYH1gTbVXJStXos4OQsDGVqJPMdAq2LrzHOMMm4ZASwkSLUXEqToB7BxRhJeY6CkCDEu
7XNFTaTI983sV8cv29ufXtKPUigXIWAfVG02IYi+/d1DO6eKDo6x1/w2l35mEl0OEfUHC6z+UwCx
O5sepaQ+GRyaePhbp53PmNWPLVL1kHF0uWtL3MYVaieEZj2UXBMMxWxlxyxbLpDNtk7gZQ/CN1+V
7hF8MHjVFr+Ufyg1MqxGPXlL2hbghpObeyN2p1AZ0xlghhvmufKuY/wOWNg+mHTl+956diurOj9W
zJefGmjiaZ9Tjsq55Ju7qFvbyndB2WmhbX619nrKJAfKD67v1ayjpdVwj/Wiw7Ct35BCUz/OvvGE
0N3Z1bnN68nL+UAy4O/WxCdn5mrAUpaTejz2Fo65mcN37bZwPjE/donsQV0/8b9gafprsV02OUEI
k30RWczOqLovSNYI9JfR0WQ4uyMUfMrBTS1jwtdrMLGsq3MtbS4/T6I5O5BgHua8rc/zgBlgXCfF
FqHF4CIyXuAqDRHtY22/ZqQpM+AQAGKYRXgdf6Yux24HzeFhArZYixXMYBS3TZyCCIY9YZrGtgrk
cvGSZkJsr7TjJFyc7Mrl4c3jUwXMphtmyaSVpaz0gTpYXfAGraJkDtJml15zraNZ2D6EeVdcWL+x
4ezH26mW9Eukb9eWcO/MmcyCvCK8a8SNuGf2F9wMbhpcGiVvSRe2zoan/Zaq4/WV6M1Uik5A2n3U
4naH2kO8CwbwjUry9JAhaIgx1OuxdeD+9XdBNqtD5bxLogMg3zgqGgWcLyxp7yRFmAiF7PLOdz8a
u/dQyBfWHvbYqc/7s9kEAKEngZU6r18m3U4uizYTZpgALcv9Xt940MlmHsiQVF9U2ia6xKLR4kPg
q/fqx3KR1XQduBSxIdq3NdFa5G+HvHfuBX0o2Vtt+j41AkeHia4+8xzYa5QopJ8jBBx7rgGNQbFi
SL7hRJyjhQwERvAuF1feP/x8Axq7OoCTeAHd/kUe1keVChVZ67QGn/ajlT70A0cEhFYwfV62gJvy
Z2Tdjnmx3Dt6P8VItRBRUH4lVuLez1hBgIJOoSHjBYVq/mKlcLyxgIlADx6FneHJItQDhkMcLa15
NKb4ucnQt1v1YG9+fiUST7Qdi9jvfOEdrFKjOXoYNF9k2jo3wuowp85MTcaOh0PLyKz6uTv9CvOy
BW981+NGU1pynGEaI/1WyTld+ndtBWgOFeMMvSpf4XmRzj3EGTCrBRCgSMttgV0H/pe3lykTN8o5
dBsOEqHsEcYuKY+JNR1qvTrBbB7PWuylB2znwlInON/9ORCM43R7iFh3cE5qwgynTo9iuIFvZBPN
sbqMbGh26OphGDnGS1F6Z5H5wf08lscGwmGI3Tfdzo3Yc2l7NxmjGngj1c2i0TZgpOGkblPKdNe0
7tsKmUcxV+DPyeggCY/EYle/T/TEOeFTeJtllu96EGKIWakil0wdm5rR9xB5ng26Xya/Yo3+yFQW
RBstS1i9TmEzBA2ED++TjLt83znjp62TkDepNo+AxvHqHQaS8NP3TH4J9naug9NlF7CxPNBG9aSZ
y/kJMruKJHjI7VING2z3NzZaJwJf62ip5MegFPDYSm/3pr+WzEH6yODnKxsIIAv4Tpet+eFasIFJ
JDdKAENlX5ByPua/XNTBpwnYOnm2E2bDmXCMBJ5GO4oj30GS7GOLISjMyofpmamqeaoE9arnGjg7
3T/sErsTq8o2GrqqDvNkijQOWg8Q/43n4C7VOkB21icgWbTB1nw39JgN4lS/xkH3oBZFxZkBXPPl
74al39ZO3vrcyI54Uh98hYGndxPwH0V3t7hyP8psOBn1AjCDScfG7dRbIgHXda0VhHn7UpmS1ICY
HaEN2cBOTlwN+iZPwI5lIBDCrIAlK1ocJMujVQXjxvJQaBJlP+6IigdqsZL9sJKAaW7nvWX2BwMc
LmGcWC4mYRKbp9Nzu+m3LLtPW8xib7I22RpG90jn2mL7gD5GnjqXrf7hVzkGlt65Bj5U7EIEqGqH
4QMkyL10XeNk6DlCa3DDUtXawe/t+wH76QlAoI2FvL5OsJ+OyfRVZu1jO0A8zN7TuYY6HYzU/C7R
JHHR3RPHUZ9JkMIQ1hh7L9Og7BhfRefzrpQlTB6UAL3M3l1gUDRopbUNcEDRMJk4W3g1XKP+piA+
EJcWCCAGkYENiLLqgpe5AYlmFivxsMFWZxGwDgqwjtiZ4WaTWn/0MTvXZjJtGq8AkVr0b9UMN6Me
rBovSfFMSBN2Q2Q0vfve9dObX/fVXRZZcnXWY6/ee736bMlLCnMaasj0fXDMh+QZCHtE/Fy+pcqE
xzEZp0Xq6Vlg8S0rYFRszVtg5t5HwsBzU5sNcxZHGbusI6YnBiBpdbq2cck+PadqOuZZ+97VNDhJ
mx4sInygQ+P8HCbwtyZDu82kqdAEQrdNwTNYypehVuM+zNyLqhN9O9jU48rCFzaGGUjucLAP3LkV
AcduHbkEJ3IhPliDgQUIS7OfOd6JWMynYvmNVjy978x8t6bE8nzWEWJUzqKYi5qYLDTpoKRcqvQd
oASQnrHToy/XGFbAca267iZPLbmPK93Zat78sPRqnwr7gXb4o3KXC9i2nerEtZl0+LFoBXDrrqEw
0shvHeXf0OeTROtfCit9BmADBXWlPUjE/VY7RvXEEM8MHM7zYXyp7OwhMVnbIqFdszc6Bs5pcsfi
9F3rYJl6qfwgKso8GMHeqEf2PXkBV8DhVMBEpNvdt2Z3Z7FwEkLvA6kwey8qp04g9XlrIsZgADky
vmW+Ec95Hqm0uRtFF4T1iNig1bKJTZX7O7ZneVZnZ0VUQZ14KyCeZCQRnGJ/8e5iCnOogegFG+GH
9eTG0dQ1mJ46ClU2Zpsu0Ym5TCBNsw651IIoW7NzkWDA44YSs4MUoL12k9vs3fFpbkD3qoaqQWvi
DgRy7mKyRgtU2/N0l7Pa4epaLpoeiLBkzH5oDPOq4VMN5QK9YNYotHuYba2bgMWaTsTvnQHjwAlk
2WzsWxyI2GH7eFuD94FwdiJASd/mtjL3Q5DuRg9vrK1pO3uoWJcY2redEBBiVMCuFngkGMm/ZYUn
NfPyx5n8alCJup+8FQWdWtGyFTRU/ccGrNHGd9OyC4YmuCQeuFZrIqaZXFpc7yhNAP0/dzGcsKBj
VlxC1mwbi/8xQ4u0aqBwM+gwxa0guqF8MhPrl9cGZ8NpzXs4ztD410LWzfWvYzbxz+v+Nm+YyMJy
Orhsk/FQjPtlpLrxcvlSWJyhvM6bvoeM7uRoFWoDPIKVZ1FVo1Qr6vFliclFYuP9yowruBWy+D25
PUnvHZdRZ9gcIbGvQm5Gf5/kvYceNCPCAGP4rT2RbkqeLxbEQDxjgR9D1Yy/HTZ0Z8/TgQzYZGIv
LvPjlCUIK5rXLIceZsueMbyW/onBMPZyvsGIap1yr/6jDcgoln0x0GkBjYTdV5jFjuknwL/YOTOs
E9fMIU/ES+Qrbep94eOFqOCF7oMKcE/jDlcHP06V7o1Z/+qtnFiXNfXTK2r7PIzfTObrc1JvTRs8
WssNPJgltsxu4pvca4e0h5LasP1zJJibzkMnoIjjYUW5kAip7eHfdSdIw+8/G20tYAYViGXZJg2J
EGtFDgSPk1RyKP8kUNOonsoh0yPdHT8gixEJLl5jk+m9KMkKK7wW/ycP4EYo5z6YoZ9VWqgqPhBj
JCYNY+/eKYavScPKDRNuMzQtjS+DCJe0dg5brgjIAeVWPARe5LKMlvBueH/HEmr3ChpwoK/DeFvQ
QbPNbfjHZOKMTKJCRHB8tB++JMZ2Sc2Tp9hEyFLWaLWSZ4OAXZBoEKtnrinFF4YpUL5diinCJZ2p
Ttsh6YeVlxrAY2yIQdrRRM5tOYIEKA+o/eThTnXZfza8miRv5NafGY/Ap8CjALNBje9mcOAZhGtW
kDakV5NP5Uz6bZ7clnhoCoFMW9NtcoQ7YNTClc82YoWTpaPdJHv5idviTmU6scAKD+hsaSEnNnhO
XaeT7BLWeZO7H5SOa7wiBTShn+z+VG3DO6hKRulAP3NoHuRks+pBhhX1eQ5clnkfC3b3QMkBWAS2
PhK3lqvVjnHoNCiwMMTOybwOdhklF6lJR9V94CwGP6w7fCB1r3FxeV8GYVRkVD3lcVUSiDzg7nSd
s13jxy4cCh69x6hiKUuEBfhH9GkXl3iVUJUIq2EEtVHVOjjaiuLQrjxT0ZuE0pjrGqdErMgvYJLP
sWVisx/E9OZCNgyzsngoPaBApCKRpc0xAlVnPraeeHYRz+01k1DMvn5qVVPfIKPyus/ZMbVLneZn
exyGk2nfFeCGsiPm2hY3NyVDn4pTQ2rjuOIBBwXfKhhoNAqfLbfHp0N/K4+LpXjGOqZ/FcWqz7nW
m1q07od3g2WcweF9GKnuHJB6foKvLNkUsFq3xKOXZtiQnX4LiWk+ql7p4Vjz/64I5pPWxU+R3gAA
/i7HdKazjMWe7EPnEx5CfhjB8IVe/dbk2NzLmcGOlhYUTXVsshsFQmW0YHuW5CUu5W1OgkM0UfAa
iTzDygEtOGUgSbrAIoTrTvPQtiU1IVqBWSfE/y3Pk8VmA2W+se2H7piOvXlI6oDwG+x0O27wb5jS
VKYccSOdKbNzuLtVdxU1pt91aDAbln9ZjLeegXqUFy5HiNF7l5U70fpdfR7+6CPXBhrIx7LmWQp+
4OWmZcI7QEbT2Mm3ze+dqfrs6trB5Abb50NjbjrM6siv+ffY9ZKAEbeeZNCzOhnRQFu8RU1vi4ik
6SJK2488yM+JQ45cOnJJY6/sk+LR6PAHt9OEhdzrjxbfCh9NhppRrWkd0yzpZs+miyimxEtEfbld
yu8+JUas6tBFXRIdSD4Bm9dCNIdZ877tsv4z6VjAOjreUuLSnup26zClhoh69DmHd3MzVpElIBoW
GZ067JC+j786xeMERGbcJe3MTJoN0jG4L7N1S5PWw41ppgQ7JDqrKGCnZHrTJGgFXNyxJTUyn9ZU
QDEDw5MVYiT2fUwOU7h0KYERk0sfgEeAi9bgg62w1hHOBfzbxgy7lR5RqhkixoOADbzNg097GeN7
YeYgUvXgCByaclWI21rX6o2ZdhazZEZTgV/jEC/JfW8dwwYbZ0hAuinlY301NJ2aLIFEjpyEnNvc
TO7wZW281vLPrhaHklzzM1KVGyc2wkGbX4uGX0BN2GqdDG9XpbwmFD5qZihB6X6YIJ2UpHrG9XQ3
oXOUICROE+qAjfAIuyozcuwGzT3oi6k/mebwQoffJr1zTzJFFJcGX8CacXzcjHkYECqIbYC8sqDr
wcYSNLs1AaNGmUOJyPllkA3Mzo0tXLBpU/A8hDIQiJ7b2Y64aa6iNLXDTCJlwZNxllTL/jiJKxkD
xcY27Kg2+vp5HhnGKaC6eF45a9LikX18dvHnFGwFKxVbF4+Nk7z/nBaF6dI/xSBatD496B5+16R8
b1tPPcIoBPcTHAsFhTgV6OAmH3qvm5PJOMyKrA7LiUYPIreDh+fasgpilJWGZYIUovXqSDfKz9TO
WroXvIq85M9A+sUpbfuDk432ba9ESBgpxtoAu+Z+AdMEgYLyoOgd+Dh8dSoy9dApAUnR5+x+0D/B
jsvZsZgiJixcvelgOlWwF7V47aBqiqCGj2M0n7YxAm1SxlHOECgYOPP46OlNNVSkNanMAN2qunX2
GBVG6t3NM+kbpFLfJE5Px21yR+v5u8xAM5KRhhHXNLKdiYc6dJe627WzRnhCRkx9/L8jtKUMieqz
bxGkkcjjEErHxVQcNfcDCtR0C6WHJhsg11VLAEqh393Q48zfxVz+yWc6HqvRb8nYA7PiGzxW4K7M
Poh3P/2AUOPWmzpx1iv707fJ1cpIfTcqCp+2RacA5ZcYT0IXi4Q6ymXEv73NzbGBCLq8tRN3vmdu
tKk1rrjDyN7qvPtu5sthiErbcovu45kXpzcCJLOyL7kkrDzI/OeKqdxe9ZRd4B2zrRVbgJu47za9
23kcUcRRl2sZOsGCMrK5D0nKiFKrR2VIdmDacy0l9bLr9roL3cNQPvwnr4JPnfHtreS1j4kw12J3
Z2n576pBp+WP6WucqgdPDI9zB3WYzfl70aZ3eTWsO0ENlZ5ieBz32Wsj89fOds4kpZu7yUwj8sWx
cLvz1iXdLxJJY4Qk40QlkTJLmj/hSwLb4Lp/JkkWy9hXJO1mz4ndfDQOcOkifdWZAnKB4lsvExau
Li+3TYhXqW0qm2T1tiT25yDtN7vxbqbG+uoKonMk+vSsH8HutKw7MoPeToqjPrlOxEkO9amwHqW3
OJEo21/c02tqveDb0eh7sjvYnZLvTetOzrr3UJbOH+Wl/oac7DR3xAXx87UfWMwWiEU6epJQk+q2
9qgMmWVDVDpw7wY74bTHvOptkrhxW2jmcSyNB5nkj9XIjQqK7rtj7V0NyCxhjQN2yZERdIgsFnL0
LJfuSSIuB9rEotI2xaFRfWh5wKkom54Sww67yfvTuOJVV/zZwZoEf0z2p8KfeEL5fut8VqPb7q2Y
4LmlLW9FCeHHdoovX7aXwMRsINqzbnb9qR25lBhAsfUqbnCFPaS9waMOTGDvqjerLwCGVXShnTAI
MkIY7QZFH+kyIKmd2gy20dFiFwfQB0ABtvhxwxTrVkOSA0hP2Vv48ojL5j04zq0lzYkmLrttzeBB
pLWLpIaUSovPsszIyZk18tir5UCqXbMzbJQpUma3Nv6n3Y97XtcWyVjI6nYsOthZsO5n9HU7Oc/w
mBcYBygSHEs/pxr7ogIjXmPxkDrUNzY6cHBvh6CaLwaElCY79kWFCsSAXUjpPWZYfy2FmkcAI4Dt
cpIDVn+tZnCVMOI2WOdvCaEl+30spx04ni324pVCUEIMtBWnuNWy/5GMpIrEY+Ik8yaM++K1V9Sp
gcmMiZ9HA7wLAMaEfc+TqseooZIZQhqVV+t6hGgLLBaEDAqOk1jfJT6vcvHdqNdZ/Bo86lQxBihN
fms2DWT9WTgyYL5bT8ySAM4q9j+ZDc1RjMElpWHXhKSHZrYDw5UAu4QxtFhUxzSUrN5x0BjbjN0R
RM2DMmzEXVUC6q3Q9J2XEk6C4WhFuHdzWFQGcpQXxzI46RIkDe6fVGkPDVYNJJ0z8+OmiypV/A5g
km+sh6mrPFYaxZuGKXdDf4HUIOmuiUutlXSJFc2XnLYr0lT9XgEZF471qLkQjsgZTfqwTRcz0gNM
ufJssFWXhf47NVfO3prBg9YBn3c5PKSL+9ubeuYO1WEwQOu7fvvLNcV2VEdJJ86UiiN1cjg5IPVE
dtEwPXIzaBDEKQFjpbVG7TI+Y8x6dASIRsxnm0RHZtbN6Y1yAW8OMwFiVW2GTq7u0r5GywNobujX
Sc2y3BEmlIMA2/mG/UEs3hYJrcy6q+rlNcOAtXNLWqSYNswAIqZb4iBKeVMBkC8HPip/rr3dUosb
H/zScVrBr41Ba+2wyvEqDjP/re5RZgHf3YPSorth5EFSbgucEGNlJlw4d5WAeEwMTjYXN9lCMuYs
yUtvh+TYZzgeLAT5EoO8yxLMyCoSCXUz30qHxKa8PWgFdDA68i4qquG7lc9+yX4LkklKTpkOL9KZ
bYIYyWsxFzEfRY47HIlcsAJu82C5kugW71IqvXmgZ+b6QQYv2xCuwhV9ZH7QgGTwEDu0xn36aFLl
hW0JFKBYM3nstIpykyId/6DHiHWG5k2tqtZ0z4zTkw3qlloMWB9sXw4cLmoSa8pm+PypHyTrWvJx
bgkr6bZBgcmnhh3Dw1t4e6tzzYMj6Xxyw1uOZscOLvXm8dvn7p6H/B49GqWE1fx2NcN681ooGU4n
hifMfcuu8OblTmIJtFrKE0U2xLb1GkxVdfNeNZ5cleAyUnl3dYRz56TLTdXStsSopLZoU9akCsp+
c9QQAdu/fLf7QH3/RVuvtoUzbO0ZgNk40w17PQ8ZS84uzr4KiJCRC6eAsEwAd+xtZI+umr3wgbPk
QR8nQg7bpw4u/IEQQ/xE7s5fujBp+Xg9ttDjKG+73P4g1PPQTcs56JuD6U+nJPacDfTvO8+uD/J/
SDuzHkmRbFv/lavzTgsMjOHh3Ad3fI55zMwXFCMY84zBr78f2a1WV5XUfY6uVFWqyIzw8AHMtu29
1rfQha8n+G4fDCbVZ01rTL0p4X8kNhvMCqw3OwvhglfLLdLeQxSb/WVuId2JDlEjeT+l09BaiVxO
CzOMh6F/FdBvas8iqaE7x9y5iHEYFKe/xiy4n5rypSGt2DV/dJb71K7T/9jpHuwAaRQ4GaisomBX
QC+Ohz/adtV85TJaHuBR0c1Ht1G491PXXreDZK+IGSXX0bsTZzuQeuFYsHIOFGT1zCrCvhY6U/uc
mpwVl8aEVA/3n0xxRIgGehxGv2ejI0LdFMNz4ZR3DZS5bhz2brJPeR83vlF/Vo7JMc8Ft1m/TCCK
5eirFU/DYLUW16TYQWudMhPfNfV8rU8M6pM+etNFf1RjEc71o9WYiPD7X0lnkQoTvNSzcV0uTG1n
+2ohDefoB/ERnGFqcnDhRN/dNL0zXPFubVPfTsM8h3ZnWofS7tAJavHd5FO3syfbJ4e4IJhTw6Yk
KD4Pe5A2x7EXDJs8FRXk1EM3//v/UuqX//iatt+K3MqTjSB/ba9RlmwEOVsArxGfAed0Ya/mVvEE
BF1tMrf6shfsDq1PNoMdiFeRjGSwlZEXJvZamU6fSLKbn6NO0Esog8NZcgyQbjxwMt5QvXNOt4rx
tqQhyHzM8M8+sxap0K6QgIwNri3OxghSZaSwJ2rLLS52QEZ3Df0VBCfMR4uwoNas3m1YHUHPuhbM
g0EUF7HezXJP5tHag2yomxyUitA/974lC7azDkjv6gJSSQrbcoIsumYPFk7MAN5GB2OBNqRK4Mj0
+8/4QVsKlq2afOR02ZGGJDY4N2a6n5qPq4eZhsoX3mlW3kY5BHMPEQW1p1HxQdE1Vx64PLtn7x8L
vtRIMQVG8KoKbnoDrG4i5CUViCYsohMYGbeDfafjb4jeNDt7Qd7TnNXX+YGc+s3SjxF4oOzDK1CO
Sl7A4o9XEVixNUwPyveQvKJnJocqURrcJwcY6Zk7jsUA8dwC9yiC8i0ZxzsTRJVdVtQQ6EdgDOmn
xtJcdEodgEIczKqbtlMXEGuVW3d2/SVQmWIiWYK6w6zkXtSwpPucsBn0X83Z2aObeUrQtl31REtu
mmQ09wIh9NKTHQVCGily+5607kHWXnIpu/iMS+5nFlOt1IjRsEOaYW1ghikx/mCWP9mVQ8kjcVUL
ob9saUW3LURZ+H44dMmUemJm/TxMlbFDk4IRT0cPNCw4Zg3VR5K136me3z3yLct+yA4mdydRAO0S
dj55wTWa6rHDXN71SX+PEZBBnnC+xtSlFSsvWcXd58h6H5ezf1MuP9wuWnZ+oH4kGb4BrSVEQeZz
apGbbBENXhn1zVmcDNu5I6ocdh53YHCWzsTwFrPphBQW01b+o1ETF6Vfj0ejNP3rqmZXQ8BwniZx
14xBcOySaQ6xjaTbgJlNCBp1gjNpfXIF+qQosIrANGwPpNpc09k6i2VG4hkkCB0jRlNGXLGhjMAb
PGloAro6GcJM2jAnxK6N3QgBRHyemfYcEpxmPW2aUacu56p82C2EF84it86mdZK+HgGiZjTpTObU
Qa+LA8pd+hPxdVG5bmi08kZJSxwT5X/NBCtsWIVUWNAAd3jyqWV9UAoQ/TPCJvXkrQyuVdVFN2Mt
6FGXF5FTTsuETKuZ0urSEXVBQ5dcpMjO7+nPSA5vVi5OM1xOaJlhPY3lY4rh8V73fNNErUpV7u7T
Lv0WdZmd5KCA6ybRfG4S3tf+BUXgHNYp2v5C5t853VE5m8veBH1FOmTFhetUBDK280fk1e+i891t
SS5kUlo++ixUv6VENe53qCLzAPY8KDU+AcyF9SjfOgQjSsk5RNPso+vEgLeY87WrBsLfUOkSXqLe
7Lj8ldfRg7BwrQVGaXAwa9PHNmB11L14szwK+rlxEMsR+r1NveQLzbbYFQQLWSaQK+iZgNG647gE
/Rrs0jPIZ5Cl4jbZO0a7l5h60KeMV5w/Qg+SUqnjI8Pv66a3QbL/Dkl0gq3XN++z5GUZmdxb6Mh2
q9Tedh/qqf2soimnnUwxq+i4tYw/SAeOqUO3aYarv2K4PEn/JRuLfte2po9Oe7gabFTXpaLh2FN4
Ks0OC+g5tElBPJj6jVE4XemKwnJec1pT9wOIbGQBgp0naR0YgfTMELChZwOB09kCVyZOVv36E8pZ
ou+8ftgG0PATuccNyUlnCWuQYGE6JwSpCD4RmVcprXdsM1Pnss84JMf3w3JASY+jCH1s7fCtc5JM
53mx5kMyMv+nHYLjb8qJ2vVMmlJoYZf1PKSkWPa6eUUJgXrP3ncYKMylvJFx/eGZDTIM59KTZrcb
rCXAz9xeZ0vJTYOBhBAIg2Vuus5pbYfVQvJ95/MKgviZOR+o9iTdVHwgOm5OVbk2zArvy++4zlat
Zc+GTkc1I8Tcam7GSoAjblLa5HH7Fg3JGRNdDhyX30Pzl3oTRAOc7+CgKZrqeNfuzcUgg6Y3bucB
8UBcxbumyBHtyO6O14ljkbybjBrQhE5HOT7QK9IOXQgGoLtMx59mEHDs8sfQNdW3a9UnydvqUTpj
rFmA7HeECeApeuvpr9Ejx5xAv6qZcCGQ9cesx82+iKSrw7IIiJGcFiSEzd2cSabVRZzvpknfdtH8
UVfSODUBFPtxQIiSStPZtynRnmPibzzESx4zUsLQ5mcjz5trf2rUnnZvfmkJHLElKNRJatJNMZg4
cXs1LJ9JDGzcrGTMnt9R38jsasoIuWiLhRNHZJlY6zkCWuXWWSfwUeyBLSgnrny6paegYN2bOZbT
6l0OsFTHfZGojuKn/SaH6dLr0TqjRN7NbWw+GvaATYWgXd8k6y2RgX5oXUVuSmEG90OHUzde7Phc
zuR6kQwf/haqqSiaHpuKED4EEAWrhqrL+JoUGGJJmTzPLf7xCDCdo8iyRV78M8WDv7cjdNNz/jki
K4eOy7LOe42HcujvhURH0qLu6VsaHsJE2m+N4maM/fvFkBgrHCTAUfmpxkdGNYALQev0NO42yZod
N+jAInO123Vz/m53+pQzBjGuOkf/FN4jOrRXunpjmBTWq+GsXXO3QwnmrLHv2BZWjeRv3bYzj+gt
9cXygcXRWWzB1THEQ+wCoxHvwiyc7GRUq3uo6aDGbpEb1Bs3te+ncpUL593VONB04fyy7WLD3FSd
RCrDfZ9m353RHGXL2JlYMLK/dPwxMNz0muJnQXjTQsUaTZ+BZ95OZ4sws8xtsZM2470OqqtGUego
Q72rlBCNILnglnxxfeM1w44DWik2XVwA4yUr5N6IrafWaL/CusFYNDXLZ8Vuue0uIBbbvVE0dP90
9645KhEGHPukuzBBit9J/CC6c0LiglKuM56G4KdKmnfP6j/muP0wNXE0pFM4tubasCrwbTADxor1
ehQHKbBp/WZlFEjjloXez6j4IN3KeM5WxLpvbdCUHcbcvIzJnKKhyT4cESF2Hb7gXOyyFD+FYOgV
5+d4Wp6E0/8AgspIh/lR5dR7XxCXbq72X+oIjnRzModS3vnyU9EM8or62RQ13PbJubdijzfGfAcn
wtpQtz+0kg/Oyi9fSDNP2AvDxMID1NEOvAloqnPcUW5xSOx02gwF0GaPy54+kV62Uo8PSw6jbn33
jZGNhVDDDa4UsL1VKg9lhP0XtA8kjD4ULe1iHG9qX7psR9QsR2qJuKU+j1ElHlQ5v8CMuGlS1R5t
F3Gfu4a2EYChDlOe3i7m4FxkOz1kQGNvdFeeR4H+QXnGaWzFZ9ESwCunmlmaXVGoT5oscMkQS6JV
KuIltDVXq++7D2w8+JNK/7GZy+KY5DSrkr67FfbQMGqpUSsv3eG3ecNIV2hmJR+70ndPGLjo/bWl
3mQjaHejAMnX6/7Rie3tERK1osHU13SwH6yIJuZvAY42gi+rMcYDg2mI9zHSC7xyOz2VMfsVTZZ1
1JGOvESfAWRldRbJwAHO8xJ7uzLN5PBsqcQHG4+Sv9SKb57X/D1kfvvAj52dEah3Qb9u2xGUyWJC
VrleaKE4FfpvHTH48IV6mOtkPJbVQhsSFLcxpsYuoHcV1ohNwwaT/O+lZiLP/ujyWW4GyOw0Q6b5
Qr0oqOyU2J8l0VCMGzpv7w0GzhVj6rgW/H1DHCxhWyOBsh8ZMYV+WrxFBsiRPqaSMPVi7Dra6lvf
YsseHDWdrBx929TqrdMGM3d5Rl8mi9kgkyAlrcoRu36yn0jRMzY+4HyOoyBPa0Mzs8LmJryBrB9S
/QI8hqzO3XNk08NTTEN3lnYuS4x05t+beZ2/EhxWhBjyFtdzzRUC9Uer7GTYGHlMEn0nNx1pz4uz
PVWPOdvzZvLiXxH5Bkp6V5HlPxYFSPrCVV+6cLCltrgY6RA+k9l7Q9tkv/4bGawmxO/URutetxOC
TVIft4OKHmg5nVoI2sTY8GMdhP+pVe9DW2PzqTID9wnHuN6N3R39D3edDTmOGrn/79BQyA3opGdr
Sqtzx4R7k6kyOQws3jyS3MJgyP4DHOQ3nOuP/nHpOfje6NjaWK2sP70tDirtiGxgtGyjbxyh3a9p
tzXnn+rQIXsoavN7kVMcStQAwVLc0PSm/i36Yj96+WvtVlwZFa3+CkyvS4iQ0km9LaZTkqv71hO/
JqOCVYzojh4mjC+kFwD9wGvhibKJtaEd735ntfPhSIKT/TTnfPbpr9yDEpulQWrPJaoB5I7tfzB3
rwCbP79uCKooEQKHl/0bavYvsBHbLJt4wb6wGxz3xloqZr5+/DbkPuYqFEybpuM5/PtLEEf+X38p
NCEQ1qtf3/XdldHxL7/Uk4sh/HWEEg8PRVt/jSamSYKJWdVJJ8B7AGlhY3TjQxuJksYwocs5RYsu
C7HXBSYDmgKkYpKsJHyWRoLVDSJsTFmcR7NHqGSGVSu+jMbtQq9MryE44Wxw2ogT5HhFtbjQY7dv
VR7vcpKR971n64eKEMB+YQk2GzSEcfYeZ/VBBsyIqY67vTf/wDP1UxRME2cqu43piZIrgRO12fcF
Dd22Af2L1z1qLQxEhFXCaY9eory+0n5QXMXNM1Azb0PYySM8QcxUwR6a1bKRYzIwwq8fmDUFmyy7
ykr7vvG9ywCnbNu+oo/pdlGApmnWND0oQRIuiE8iUBLcKNiucVtRkfZxmGjjF92AVNQMKCt6I250
2xT2JUhBhtBOGXeYv269ybhZpVagWrNTJbRETuJ6V8QReMGL214zUhjw1XTxvqvSY6EsTjBV+dMg
Hy4kI9K/GM6rzjvO1zQvA1+72yTnjXdmmC5z/4aAtHtu26t/f838hbHsSRiudC8CizEp7sQ/XTLB
TESenkjZMAJk9Lp0ruMqe/WnrmLCl5CVJDCDKWKuhTPf08vJTlTLAgZO8zynYeraiDoifUxb1DoE
cKxFXP/Ty+yPURW7ZdIOgSVZvE2MJSc8W+/MOqn+A0frL+QZoDlCBAKQlGC+5P/pJYz8Ta3ocu/k
ekwxUTI2DiE1NeURBu1HaTTQO5Lq77ylla0ff1V3f7+Xuz/S9f/05f/9/0Py85s+/knxf6oK/vkz
2v8PpH9++z+eXfjWv/3hi13ZA5i7H77a+eGLhPW/pwLwOtbv/J/+5f/5+v0oT3P99d//9YFKvV8f
DbVeCXX/91+tSGuxrjr/ZPauj/+Pv7x5K/i5x6/yK37L//IT/8D2W9bfbCmRQth8XJ4tV4jh9NX1
//1fhuX9jbEqECsGZYEdOJKtAq1sn8CKd/9G2x6P2m9Uxrq7/hPbb4m/2SwJ3kqiBe0Esfp/g+3/
M5cM4aTjMieyfFAaYK3cP4FXEPYtBL8b95JAqxs8BM/01ApEZ6RVTlx9NL2AyzeTc+zBHx4zy2Q8
TK3C/SCtKxbNmHzUazCuGq7YJTJHMEGdZ/3HTfU3m/RfthfPxmsD7ER4IMU9CzbHH1d6AypnNhnJ
FUvTtRLdXR8pvUewTPIgc4KhSd+DnBxybuENniikliJghlvF0+OANHZnKT9C0GM/WUNL0nSff+Z4
ULCgiGdcac9MzlMIGxw8hmJndJW/FY3/7bb5HepEJjrB7J9xhrBzyPQHbZcwT7PuiQDKn0ULtS0D
dz6pjl5jkRIWReHuMJY2Zvtim/m6zdOoiPKUufsz4k3GkAL5A73kQ7WQRWBpb9+z2KEsJ3skQkCZ
1sURVFt8Vg55R2Khc89BaDxOkf9YRXfxZPcX0wcIKnOejQOv35R2WF6P9vSwTBWobvScpzQhVqQf
JpM82PoTLIS4KtqWciTGGQfUEUSSv9wndnmPKLc8luX0mbu6v7LVnMN65MRqoFBAAY34YuCESSG5
G/DkryMzkuaS9lcUTPfLLOElIr+2HVK0/CpABQaB92KZ322O/7oiCSfKwlkgxB7rGX+LAUJzFDGs
daFvGd0XlMwmMvv1P8wRkbUYQbovqIw7uusHjD/jtkNYctMnwY/Mk+cMtPzGpt9GKzPeCZcnCcA1
VMZ4QZAMKHwiurCK3R+K+PD1IvlojGFnTonexDgvq1jduETRb2SNQRrZMnMN44zSFEmCQZsorZrP
hrFNLAX9VBtTIJwqIggpyJz6e1bLLzKuj9k2p1ex4XzTrf1ihLZd8u7Wpb1zSCULJx9fdH5nRZZB
xFx7bJT6SUvu2wI+GTvDgQ3/h7EKV3LPuzHIeQKBUd6iuOk4Ajbubkjnd9UHV1NpkJCAvs6f5K8K
83PfqBkxlM9wBk2eFhXmzCm4E0t/KCIMlEK151Y3z0FOxh5GXjMiD0xUeNMISqTbIg6GS9KuVXoF
cwjKtKmjg7y0SXtDixLvDsmaGebZnEBjOn3OSzJAtVTxU1J49jZiIuFygorK+dlZSxith+OYoCWG
Ff4qBF24ajQudcA60JavGoWahMBRMhZ1BJkJve+kO5lAra3y/tD5KG4WbwI9b7Unoc79uDRYkhhA
EyT5VhaDEbbG9Mh6sFdzmuxKQgto/7w2EzOnMlvAny60eGMX1aWV/Mgwo9M6NogMNC5xkd44RnnT
ehOJNvoBR5Pa1hwnz27/cL1eBJY5XUje2nZZQsbUTO/it8EFgGk9RC2tMowNwm6+E7TqMPtmlNV0
Ry2qAXOu95aqaIUPTNegAAVUh7M1ujRr8q+CPkq2SoBs793sm2NsWb90YL4XxHNvEBxkIe12GuO9
QQFGkiEEQ/TS+burYKv6zgopWLXZ5Y0ftQ/yWXGU2zlR/+0OgFKs+pUG+qtsFEPt8UMyXBo4hJMW
VW1JF3hQ7Xz2qCF3ZjBeSpqFSBf01SS75x60zQav8M8m7gE+R+o1F9Z+NplrliP3WKTbk6t4mEwU
NPo1/N7a9BG9pO52KBvgKe6VnDCstIXmfTgaq4CJ/tW0b53gEdPl1ygVYLuM+KYuqTAHjOIUcyxu
UiTziHa7DRGQZzai7HrM3U+GjMGE3WUy05ey9uJDOzK/y2Ka9xj1/E2W0O7Jyp+r5mQie9gUZX2o
6Jm5ZoRRk5jNbcOsMRgCRIMu2hKv2Aeznd1GXX8FcOUUg3dlQLjz0f8eGf7mNLqtfeehiPEjhodG
tK0DOz1glqLDU51ywoc3HkGHBKI2D3qiudutevBsqZlpYOBDU/WKeeI8NNl9gBqOzMQ1MsmRp4Gd
AFh2Wbg7atzbqEj1WYOLiPSpQLW2iTxv2RWF+YOQ+8BnBEXY3rRxjV+gjYe7GLFcXgfeqYnoe6Ht
iNFSIgjJfetrmEiiTZjOZPjzoeUXe9PrJK5QTZCqzD+ENOv9rOUV8FjV4Rn2q/JNOjI9E0L2OTld
cyxJaKvUdFsXrE0LaIYJ0QiBUnD0EpwYM3JMxM8y6Pytz+OiS/ZoeZqQVrCkfhWoi6KSUNo4sWmq
i/wECnjgmr5erD6cXNMJM5R2bTNd+sCTDLDwEiwd0w0kfFkbPEQTfuHskZNgvneVjSJAQ5/RThK2
s+b2IXRY+TEJqmOpt+M031FKgFxQINiIxIBD0l5HsQ3lMZDW2RPPgTEAPmg4zCwZg6aBxrlwg/JA
tnDZA6ZoXJJpCHFDFFUigd1xCDZ3pTd4pwBv8X7AFcvNlYSu1dF8gQkYOnWC9QgjGb4AfNRJgHSF
5mRytNk08Fps2y7213z57K7uV0wEEJ5tiqpyrGFDpyBOIAogRIzBtkZdB9MhGKvdUEWfEVrC0Pbg
xmRB9Az944gr1argizQpGuDWW7MFkVwtw8IhcdEZAsxFhkmQi1u3KLh5i19BM955Hm6fdJp2xH++
DhPEtzqwMAmW1tb0wQrZA+qwrCzMzWBLEjoWySTBIeLQo1tALB7iecViJ7lxzJzExGUNJE7R2CF7
4w0z0hciE16Irr1zptk+IrxFTtbohxwBxNGvZLIVk7BCV4GDyTzVXVzmETekH72369CGaxOWpJO+
ZP0yoi4sv4wZisbcicvYMxdfrQTKKOVVwcxzItdoMCMRVjZSa8+0H2Z29oelaeIjyaLTtivtkxKp
c8x8/9g6Vrqz+juquO7+93/SSo67Ae1DQ9LCOKHMkWNch7ELUQVg2ZgPd41/hS9m5cgfZjw+5bA+
ITyYpRMcIqWQXXJPDkFnbooW4fLYOyd4ZFAG2gMShIPf6/c2guVRmgoQ//dcBkfcn0Oqr2wTVdWU
vQhp7ObMPlSI+C9tcCGv5jtAJI1GA0HWsDwhLHkzavfW1SPQPkbQNnR2GDjFdpzFDyaHlBO6Ohdm
M2NIX2cYDbfUzKHeEQdPDiY1a/SI2CVjGWCM1lgUk0yqmoHRJwIBUcu7Ic3VXYBpTue7qprYr3sb
Or15xg8DHYxExabwz7GVXC9EEG5cTzKp95I7PBENvnN8Gma1eDshits8meAK+M5GFvrN0AxmnCG/
k619r93CQJE3HYsKkkYydD/W463vf3se7pt0+KoK2DCm5ApYAmTAQ5Gg4LO9J/fsV/pWus2rrbyX
XqOT4L47RYv7EYA00nqGYmADF1ja7Er0NJkh5u6Sqftu8cCN4+1UjsfRZ1O1kNTv6sL9tP3pvFTG
deVncFqciS6GSfk7F/HdFLPJaJulR87tvT10jxClxRHE+bKlm3o0W9+4pclgoaXGImIhEu6n1Ald
PFv7ClXGJu8uTaLnK9H6731TUscaRR0WAYl6U0RIdL0ywxkDxnHfP5Rk6PkoJOvUHgjZbMYrt07P
iofdzohAt2OmuAyvm7VBI2eUfLJ0d3lH+h7apjcF3jQMED/mpbiGj8sUZcI/BjoGQR2W7gZDB1aL
nA2NZv/JxEKxr6roJjIQ3Ea6DLZx0QD7VzwjfBDRuSCSBe2BXBe0cqtGm+7NlPuh4lNBGEKScfpo
DDEW8M7/ib3/0Ebk+7igjTiwEy+YLzSiEj8Pc9ETHuBF/WGMQlvUH5XWCAaVj1yIIV+tSJzOypI3
qJvCvD4nMz9pA6ahNGTyZcULwuaVF9+tGtJ8ehuTjEE/qwDX7geLPjyghqxyPcY7Oxp/6KaYt7//
2JPQ8QxiiOrsthhZUzlveEd/8t9TMp9khYkVkfZ33A2b1rYweFGQq/xcBejB6YcgVk29gME7mW4M
hfuddB7KuATtUFcs/116b+QRZaIBoL/Pn+bKoSGnymZv+WXPHGt0wijplh2RVGA/BwDXhsogcAfD
Jtu2jl9tfTc/1430Xwm4ChX4QYYqRGkJS63aAHyHSYDznA7ZuHTuwc9OTqLynQATskXDdFGrH4Jg
r6826I5E1TOqAuIQMtU5jOsktR17d885lAk4n4PBsog1j28iTldeLLc5c/rbMmv45blEHPnghIjz
wGO50EtOLZQVfBeHhDPYUXhYpYd1OvKerQJt9Rh50cGDAjwv03NLvWd1MIKMuAnB/GIpxlba1+Yt
MqMZqMQG+XMT1uAPtzOB0yrxeAvK8igi76VMfFYzrHiaIWIa3Zioaa+B0BXPSak5JyS9derorM+O
cl8K6G0LzdIBqC+XdfUzaJriptWceQHlbpogBzsQI6k2sj59nJPvTl8nbuKcA6e7NddxqDRIarEE
W874y5/M6WDP/hWj8Fe2aUY1mH2Rkp/HpHyqueG2umpKbKJIMyK31NdsgNnZzeG9FHO53MURojTw
VB+WVWPaov4VankqjbesoRovqua7Vii9dWLcu7JCsbyJwc346XVbMP/BfOpjBiMaO3cQWZKpizev
7QOw/t99DQRMevkzvq8OiSOm3WnMrnvo9qHVJaiej/Vq3qosRsTRalKKGkY9g42JPNCjfQBqAThg
/hHL7MFwylvPcLtd0mnAmCy2vKH+ubXjC2P7dEMVxKtOxXPVR3u0MzNtl4gov2nc9FVL0xo69tYd
OfazyCG8fmZV1fctAitGjeOwq7tHJx1/takRdtoVh85CMgTvIjAqiNsjUkT/p/I0kkw53XJkucJI
DiyxL/fcMj8HzeWTA0Haur3VozcUJ7eeSbZmQF6s8x6fJb+S5q5asOwmRFBH+RhGwIBQv1NyVa+6
sKZDUpe3uHBsRkTRjDVPMGSeQi43ZE+x8StjlEVEY7xphT8fIIVy0Ig49KdzCT/Fbo9+749ohboD
4LqZT8now2AWDZwchc3fs+h79B+kp164JL4ArodoMxkc2Ug13C7dRSa/OmL/2LfSxOpkUSDNo3NB
YYRCLlWI4NbrMnCAa+FFpzHzklLrGIN8yZqCN9JfTJ56gCBR1AKcl6Q0yu6RbKwWZ+swLel9WkzW
XrUp7JcatVyL+7CIGggU0xv1BbzMwaLVkRoJvhQoZjhKDNbhpoCczWgIu9MnzZA7CQjMy9EyOQli
91qK22xwzqRcOCEl3E2VsRH2SXG9wJOn9C5f6HvZ28JjMB1RdFQeM4EKmuc6GIg3XpH96vvguyiZ
i0iK19K1X6p2fPZLA38o58OxL24XREfBUn90tZBhkUehUcbNNnCnY6cwyRuO+kXi+EsJVWebrwm4
FlLPTYaSBIs7cs+04YFHr9gpP7tUleaCWYPmvEKJKzMe3hGYbZ3SgIfAfknLev4ClSc32tUI2Lzs
qIX7WaWdPgQZLga0TedhhwUkAyHRtXohFzS6BPTLRnKmDRVtmYOdHXzlpct2aME2XnruA7AHH73k
MLcMlBD22KLiqVoH1F98IA9wH7EOo0WIsF8bEkeAjTGWtfOOOIE2NJ38lrQgfHnBfMM5qi1IMU7Z
if0pOzG93mcVrSCnRgJM1XIYLZIXgVR+101UocR1LqntEcDNJkuOhqSDCE2tb8vtsqwtJ/LCieJu
CGNsEPw27z0Rzw4ZWVtBRRmbONdcElYifGJVLyHYq6uU+Mxt0j6yO41PfXlKYpJ/q8x/SkbxbhBV
smHAGBykPT36TnKhXUqWVou5rfWth8rCJW9zizE/esegzXUQwDIC7xqH/hxfIubXyhA3TdvGCCJo
fbG7s0/X8bwlm90Pu6CuN8xl8tB06bq1lr67m2UdXFlSEmIxcR2kg7BDKx1ARmGUNskpShTTKB3c
TJ7Hh9HobGcY4xNiPix9nrhKtXpycHbQnlmVERacfO/nRA7hcc7NcjP0bb/NKPW3cQucb87bbZFb
hJ167cGerlTsvtSY+HeZhSLW8OKzHpwmTHyMa2r5LrVVbcrZeXUrbRxUU75avXVcrOGUjhjnXY4A
ZtZeogKZWD/1PeVIC4SJ+aBIBxwgYUSeuRchb0MAwO3kzt+GxIKa3vcAnLd+VTCsUkWyo528bzHY
7lRO53CAm6pH95TMtUXNiOUpd9G2tcDsaEiztdcCB6zu9jOxeYA4sEo1xIj3MQoRz7ptcuCCPfBY
S77CxApcamPJ+7/1U43mzOg4DYqYYyLnN/Eb/LQ6ufKnSDi/ggL6jpXIV3C4G3eKmTqOSRiJ5C12
HMpQbIy9DgD/TOzPzrwpcYtvF/cU2OB3ejd4xrbzkPor/FOGrew4nTTOgc98vzjJNTbJPTt5/kP5
VFdgxWLuu08X2bDPtjOwb9e2jzCZzwJWcLYrZmeHjvHOVCaFGj5RnTp4NkeBS7LIb1RhkBrOUgtj
9823p1dG4JBDZKl3cQQiITXmM+Hijd9+zEZ5bxpi3tq9/e0M9q1oujc2cuuqmZufThc8yMAJOcVB
wSlGAeMTsELgokb2UV9w0CN770ugV9uITD8vmNHWvIXbNRyhLHDt2x29sNiVmKOxDbRxLW8TkhIC
g/D4urqLPQ9zI0tA3j63CcW/MDhy27RKl3DOrEthB/OjUz0wKgggUUD60uTXcM8Te+IYzonS/lIi
N9gsIo+PCsSAu2CpsCVdxQw3Rto5b80kCBZNn6OR8wRpnB9V7v0CQvAFWox+lCzfvWxnL0+jBf5v
ecVF5DG8hd0TLVw8g73QLY1cZvoAyAii+klXBGlRPZ/BCMakBrCHpYMfzsAlMZqD14/a9kVSY0Yl
xvc4XxYK6gAqTPHtp8HNDOFrIzTNTS3RhldxcFwi6+B00GxmDhVs0KQ/gE1AT4jv/xCI2xbz27l0
JE9vfI7AhD7QiNWpX20qExeXo5NbDPVH2u00xZwORJF67YvA3WLaEXvbIJVeqbOSNg0qbzVyjZu4
bw6DYhQbF/g0Rye4OJrZU4l17lS08Y/IFTe4V5EiCtonarUGk2lvKfu6nZ2PYsZ4vvRuSJduPLuD
jcDUrq7LfHj4f8yd2XKkzJplX+W8AMcABxxuYyLmkEIKTTdYjswzzvT0vVBXVXeVlZXZsb7pG/2Z
f6aUUgTg7vvbe+1+GEqQxzHZGlP/ObpslogxAinK/KmcroY5rtlbcqeG24Lu1V03T6+mVT/PZhru
R52pb1e5ry3osw15IBbXNr2EufDZa7EWCG8v2aKYnWxPs9f7UmLB70zHJ1f3U5V16Geiu6VEraro
GbGbUo8+q9cdm8PYaqxTiM3jknv1G1Hvq6cQaHqPBzgj5VWf59csKOUV1XY72rQhTzG+p1HVP5KM
OUkTvzbFXHCgJUDSmOYt0SW8aYco2ji7Oy+rLN61ji7p2l2rWZyaOIKy2kM8BXvwtwdNs5rwq9Um
OCuNAbhS0CRLaTZkNGycEIO4iS4T10CFxFw0nTxfFJ+bcP41SSveUmH5wxzy+raYQUMv2Cd6/5en
rZsT3nIr1FInt8AGtXWzU/WANBj4cQiBZjz1qfart+cINR/xZAKBzvJW4cAqflp49feWZvs1Tpeo
AjwFiXCDD+Fd1ecwsQWWTOsczq4NRGy6VKa+sNq0dsMMxNzg0HiZ5+5XUhrbcIy6Q2aYj04Bbgia
vaEctZs6cXOTyeMsnL3AGkXQ0eR+xiQM+u1XNGNl7hMO0zW72Q4UTIzbUbi8ZUnXXtOqfU+ZPRDc
Q1djauYi461Axzynlqhg/QswPe1vxljEdmZ4Sk2Xpuu0RdknljhnCRQD4PPruDQVO4ZgI3UeSW1N
hDAXyU4rQ7WZaVZZUfGDfdmkNkZWRJzHSf3mAVFuagCRm46TX1A056ko7oBtCcUk8bhqLTqZxqz0
8RLT8DNyG2ty/FW7I0NBx572YrR+OTAnjjoeex2EKkaa+MUDN7UyQmPnlb/1jB1Szk5kRNwHW2i9
Bfu4yMxNgIDJNT78Cp9QnYwT8ANFyoe1zcuJmCi8KlsyG9fBGV5ryCk9+ftVt8SUq1BP1lom3lqZ
Hvt20I4im06E83sR3SPNaDco1HfRFOQ/jd8lJmIyqEQ6KKji1DEw/hPPZssuF5jNJnKU3PVvoJpu
8i3VFi/1bCXxOa4dtTVTHdQtt98pZ11Ze+2gk+SMxKmVwjzFutYfGyzPoLPlMcSzxhFGmN4tR4m+
hWGBqybHwoJdcN+bBBkQG1pvHl/LRPeeUh0GN4DhV8+CpRZE2XlAr2k1NTxmrH+3MrG+kqiZ34ns
scryemBcHLWdhLn1OWbYmEmS/qjzNMBHqBP/KULjbrgYZzeDJg3mfCXV3bLQL44V9Tu7i0cyHguM
BF7Fz0L99Kb6FvVW/wyGZXrSg+xXEDnyQ+D830aOXpF9LMy1A5LyDEPOCnL5affO5CPSlf4g6uiR
yPyYLRlS1/mpkTQjSFbkF9uA0sKYgooFmZd0wRFQ0uM74OT2r2kHn0Mny3eo0TMUiQCnS1+9eJke
7I26qA/WEHsXj/dha6VV9FpHBCi72h4QNKbwzCQF9Ps4m29dWlBhY70jnVq3oax0drpEwmrmar30
hl2iFOW3pZXv0x4DXxxXGeLS0G7cXiveRdMxY0ih55Rm9tscsEOZGnVJWjbwVC27+qEDE90myeC7
VZKTTBq8uwEt7C5yv7Ncj5+miUkRSmDyVkC3BKOnnWvb5UvOwggqwqIIo8l+FWHU7K1cu9G5w3bR
688IdbcB9C5k7fioJrc/hiFn5jS4yG6OD6EBZpnUkK9T63QwAIWzEYY1l7pfKuW/TKwPA9v857ZD
YmFpLbqs2LcvtvvX0LCzF13k7Ho7eS4FoPK4NX647H6QhPTYt3MmNJHHyuzypkLvYoSUO+9ijrgx
NZqmbHR+ByAd8Qon3nZNBYYEjIaLdaB23RcKXqBb1fKgdFKnDD47nLdGuuZCj6M4fmrRiXNT0w9z
x8Mn7WIKYizDPVbSXXaz6kV5bGSrJcfItucAAmneanb+I3Q4d3UASO9FhZkz+mw6x3rFhUrAXbiv
KSyPbRQm8tba1D3ogY1BuguvXlQ+uGpLP+1t9G0u8lWIj+qUqq7fpEq/jI01bGl8uJicnGh/wbyt
gvmYdKJ6IzR9Ckk9TlFjHcyKc7rb2gVQm/Y3FdGntmL9GIC77OpaQzoq5EFaM4Tk6WypAcx8NxB4
5KGaudsYc8ElpQdwGzbuo3Hb+5DE9UWz+nOcRMM6qcaHif9iR6esw2Pe+rDTYOdwovNza354gZh8
Y54eYOf6NVhGD4BxVmzNzMvWMuM0Bcck+eScXTb5tU1c7dfkflk6ctIEvvOQYlUUCse1GwDK7uVU
7DvjNIyB4ozIliAdCu9l6HfoKc0OuGOwckl1bxo5vcxI2k3lRH7UhIMPw+G1akbdb8zgSwxGe+Vx
wNgqcwqqB7z0nA1MM7TaA28S9uLk1NBsEv3IieOTiJ06WLVZ+HkSP0FcOccx5THMPEBP5M5Zwtd5
klWEFRkzfas6Y9PK+cikwuCVoDueHGGyHRBFOSIsEErYFchFQhxzA1UsKyiLj6Humq3WrUVPoWYq
NOYy7HQ4PhHMgO/IfJ4okoMRG1A/QXiG9MZSYmbyum3V2KIAUPnpmMm2dLrwUpggfiqm/1o73gBp
E+VUNHjkcXGY2Pjg8U33RQLNxCE11iDsrCt2WIx473aaIwmO6jMbK7HJcv2JR7K5Zeh7E4xZjgrB
0W6VCxPSlVA7lLjkBUu/APiDBJWhxcX8reVDJAn148LE/G6QzGaGyFsY8sCquhLYANSYI0cnQPVe
e66X35FSLv73B4PpL5wkjbtPM4eHHs4Xxw0ZLHXG0BzLQM7rVuPYAyevNwAdy4gGUoNK4AMBSPJu
+h9BhSUqBqPFNDhYXlwd57EBeRQ3UJe0ZtkWuvaRqiD7KBNUik5wNavabo42wyMG/lP0ZqYYPzOt
hTnSLP/u9z8+QEo/6m4PHA32th32BB1FcLII/x2Zk//w6rLaVfbPzhFs/YvhYM2kNM0m348TyclI
S7gWCI2s43ygf26QxmmhN+cBvV0Na8zRm7tqr+sGJMUq4PjSZ1f4m+UhYOYaqiq6pHJu/EqvL6qr
lJ9p9BWaYsi5RuAC8KhuJwUdUulvuqdXR+IF3tbGMdtyDKqRFVchbq98CrbZUERrHNPDXrm5/sjt
S83mBXWvAOPC2Jen3PTKt7qzasM6xHZSnWOg7SuP+uQdduO/XcCjELXaeva84L3KzZcybLQbFOn+
zWNE38cP29Dyfet4P5rcZbCTxTTIlmvSNMeoTOYLfMFsGWjdpQGZtgsNtPJ82c6Gj7ngMV5Ih+BP
Lt+kSzhTm4ZHbHOMCErUIukpnCV4ypo5c3eOw/yGDqELSvPk6838WfY2Bzujrg+MRzpmeFCQs8Ss
tqZd21vTOoQxGs5gQD9SJMg3nWm7B7DA95iX7ITCxwjvJ50Pu56G5CtRKT9wzXHjFCQc+7rpLxKn
ukelMvf4WWjuvvVShpicAvj+riTiuy04L3b5hBezuaA7T3IKs3UvROofXpUgkm+lqXUYIupFGpMl
HV09oyXDpuRx5aUBq66OhWtegMt07a5nRB3fnnKxVdJKN8Cmgf2IEEB4zHyLokT8PgPI3rY59Uw9
dlkZGJtuMrSFQrDgxGAYpSrc9zbsCicXamVQPL0yBB2NA+GWfWE5I2QdIzg6gjOaYsNdLEb4wPD8
KfB4+N0JEnPpl/afSnNs8BWkD5kKRU91aNkLO0CAT/KQmRVZV6/nHFR3Rr6D0mFtLecEGfHPJHKy
zU3HisYWpGDk8azhb6Yhikgj1xZ1Pdrei3RkTid+TkaNiu7B3tEeZdwy90zecT8ZBLx0hWCd4Jze
qCR9xHjIjh1C32KrctkToQG0IbZDSMc6upurrcvAQn1qQWkLVqe0oRkHnXE95VAUecV3ZueUlwGT
+zpHl1jiUFWvxNOEycmuu2ltRxLoYqWdZ05mB6Onv6yqJLU7IxeVXMaN+hisPEqgaXAROzliKatV
uh776tHb7rztw2A/wOg9OLaNtOM6wdHgLI6KRbOXW6LKBpziLWhdhrFuUrd6M9Xw6mZ0KbXxI6ie
e3JsW8OFIv5UBNu6tK/miPPeWwQvt2muUxYtVscE/TJkE+iWZuR3eZmzRZJvbUYnXhvRXJdMpr3r
oACBZExIPGbJ1xjyvO1yQ2d4y7C6im5dFHJ2NWyiusSOMfzMcqX3EYuk5RwkVDXGHm6800dvMeO7
61Ey+17Mj6KoiR1NlHgZ5snSnXwXtVfcCg0I9XlPznHeM661Tg69lZn+08qt7hyPoe/p4P6xIOo7
htBbbMG2Dzn9nmmc7Og3zHaJ0RaXohJbzcneS176jR78tmAV7j2BIMIEvryUHbSbsOxuPafg3YDl
cEHpTaAfFdkn07xWik1C65m7wjP/Zk7VAIYOtH1au75ZJWzrdZ3mjMxaF4Oc+JqV2ueMJT3ZzusS
VOjZ1PZBNFcHqE4hR1qsPB7vPBtGfDRLor3V6aIxZ4UADv+iNTzoSlBosXZ2V7zq2CAxhvihkPKB
wo0AJItH2/fafjD15bzveFs1ZJtShe2aOkkyl4Z9L3OOhkbOqYRuvpVml899PeBVcxIG4Azo3GDx
FfMyHGooW6ZXXNJxjN7unq3nGGZIK0IMY9zQU8EpKR9dB9GvtG/x4weKdxqZp8UGZk1U2BhjeAvk
+LM3H66nBSvb1W1Wfa3dcs7g9GlGvyLTS36GFrZSFjuai2vrdWCEwGNCr04yal7jhgesC52wGdtg
k5W1dWCwyWhxCjbchPG60CJjBZvUubBtZ5Q0koyw1ZsouvMcKt+xQa8oK/mSWuWBi8E/FaLR1vHf
apzklk3sWnNiJvtsTY5BVTxyL/hbzjWliCELIQipReXhjODq80FnTO73sfUeg2dHGrL39M4wIEvd
j7azjJdRIXA27FMpzUAVCEh+TA3HusQrnz1l30pGDET7Cvc2gefhUZF82F2X7PRm0ZxY/i2PRlCv
6jDbtndwoDyoJUS4kI66lC4BZr68sbYWbswcm50Ts7wO6jkWrXHoWw0UZkl4xiH8GlqVX4x09LUt
RzvaafY25sgmYVY2B+Vb3c/VJXGjK4yqpQ1EQtnSyn4DCQOXBXo0i4be2qcw7vnsWV7Ddv6Q0iyP
cSpeMhAFO6vDVpUYz5Rc0q01xb9HjYahebxqDk+WbvkmeATPJ6NImMIYoP+zHEvZ8mHGCTPuv3/p
wNENaqfAFgz7ljoqIBPsZvZZyL/l8K0ei7iJuWnqOloOoRTXah99wWkCc8OUURfh1hB+G61mtwfK
fNLl09JLzGniHagmMaaf8dh8Bq2Yjrau/u0DrhPqsikC53kP64UBSLJr3CHZB2mVbaVJnC4yPDYW
y4eyzttjMHiosQ7M/wUBUC3Ez2DniuiGav/qEXP264WVnGnMYDW9OX5/+P50VIBl9DWMzDn4A41u
kqP7H3/l+7dlOSPYxuFOzGHJBMW74zpjjoXWpHnvRoA3swwzzCgtxqJqzL9o8MIEjEWhmiDYt/0P
mQTMH4P84eVQVUGnra0A3JxIakbLdKJo8S+B/pmBbGK2sTbH+NjW1purOFK43UkUWX/M8TyaEd0l
ZvQxiZgWi1h1FBQ8CQviRAY2l81IVWPvgJfRQlI7C4DRGkLXXhfuRSgGe2FVsGxN809mJ8Z+cvFU
IFd0OzmwXgKCKbcEtxlgtfWr5lGUY2cAp4EkXntt6E8qrYedgGC2KUuJz0aMmJt4nm8aoe88KJ9+
oT4DMbDjd9KN7Hr0HikE96fGziewL0xJn9q63zn530qMzIppCxhxuvrhYLAWAEiOctX86ZlAeIQu
Zs4MfmH0zxCgVwCTrWNpwWorncLH2QOj3wwyjjUivYKO+uvJPNwDVT+DQxKbyfa0Y1M99R4HlcC0
E5+nGzu4mUeFYZoGJ4PJ2jFnc9ZuaF9tmMPGwIZ6VN4m+c4DJ/gAWw87OFODbbAG3he5nzWhxEdi
1CaOBFYAA7gAoK36EZQC+1RNX63jjhpnF9ge1NgoBthUXXanNiIrDw/qo4jZ8OnEjw9uXPlTXFkX
u3q2xyQnEtk9ihjxMiVLkvWwrKNQB49bykeQmR9T/+QWYH3tKlHPlpfQN5rjceLk/4PCk/aegvZe
q+pYDlXoN+lwXzpvtg5MbkMAIsg07ZPuwWk1mjwc4aJQ4ZnDKkUwYXi3LIITnXbcDZw4U0XpadFt
1DA/KUOy9wLlhnrQ1+ei1HBFWAr0ID6ahCTgKgZqj82qemr4fq416D/b21fktsgsABhuqb7rjDbf
hZTlraZ0gKnFempXAslF06E/ExqwbHpODF5/WhEZ2U1vnVrC28qjoApuwNRvq+JUdSifnhHfagKe
tbQsXC9QrXsKCVddmwABceFNYNFb22U778KRw10aQcFhGLaOY5THKQ1JS8SssEMZsmORBFyCZQQi
N00FuzQB57nDk8h7VVWcHpXmZ5M7+1UzPeUDwCmO3Hyp5QcuHARhQGb6yuZWWbnp3Wo4vSe0E8JP
6hwwTfnnjJeCHtp3sgpl2kwonCsihvEWK2py7J0Cty92ELA82uUbMU3n9m/mmhn1Ar91vZ1orI3r
jRt3e3BAx8wY7R16Pl/HvKlhnI9krZ6xEv906jm9iZQqqUzHrhxpT2blQguzCOGr/EfpVTSx1OV6
kRbSsjD3ZU/rJkbx9xxfAofU8GemCMzCQCMTYjFprpz0mUQl1XZuX1xkRBuENnz14BS31G7Z7AFx
bHsEdFkpIlQOoJRkWomMcIJ1sVCJ/Fy5sXUwZu0lx/5AqBwfDK1TOL3kk6CsjrLCtj6VEzA8Anwb
9pqfMyMZ0BCkHyvDlkjU+YcY0Og845aPZcqQqT5HNpGLSYN1w/2SHJm/nZ2RC0vN036SQDKAIFU7
5GmSRWNHalG7EAHlrItEAZ8BqoFrUThaNtkh4rgWU0ZHfaCm7wqz3w1MAnvvR2AV3BAKE0o8cHhu
Mhxjs/jhSaJLaYD/qPf+WIo7ul+AF+xc0KIG6+qyNyOskf0d4zn2mTKITUhedm3nHDxjG02kTNRt
OQpFBewhq7XKTUMq303EjkfZN3NkpEXYKK4ejSvLZ5kRPxGw5pUkpw8KhqOUjCV6Ild1a0Dkobvu
JoriS5tJM9ETw5S8Y/OvCYTiTuUaQoOaNqgKG6z73o5EK84hqFFIsfBEnAAfrvNBCKo+pnYLjasH
u9TO9LUTxzo4da62pCzECoTNex2GwTrT8i/D6iDk4vJda/qxBKZ09kfBgoVf3yg4xuqdxmSHsykQ
RjzjtKJFCMNjSFnJ3e4bXhpe+fVoQkAslHjR+vBeDPEfh2HZDu9iPyIB4RXdK2wD21IhakjF1LcC
UDCYWJPHhCUon81DwOQNFpQVw85WuH7FM10V4SY1psB3reKEFYr+H8WhYKCMwJg+Ii0lWMCUd2uX
eJ2DGCdNyB8nZpFuLRMoWwtIYaiPjaaJwzDQbtBN4b0KgRcrsKWs78GssjsaF8zj9CTPvVFTwqIC
ENXmuxC0UyIaF0hJf0pKbnYgyNk6S2auLbSGQ8YQtx9Sz287gUTTkOmkKMdnoPbLbXRuPTCOOxUS
ve205Lma4bBabZSuRI1500UrjyLxEk/iInTziX9LOOl4rlSD23CYPuIWaCJOtfLkGQv6JW0OKtQY
0nbh3ayJI7ioRGtZUjpZL07MOAyNQxRTi+sl6mTPfYUoklDRUgLSNYLdtxIZRfRbRa141vPlTJ0x
3g0qgz1eXEAfLX6RsX9S6KMnL022alIleWb7ZTAj5qVN7iPmj5fWbC9mbr1bmJNpA6P+rqKRFvXh
toS9HMfQAAO3r9BsJSac9BFGyuB4xlJTg8Zah/T7lAPnaCMhMZGnerUlnV5bjKazSU83fNmnEAvO
DkJjz3WFN7XW7FcaySCBEfJez1indMeenyJoGT7+73MtWOP4HkOQYJnFsfqa6VyTndCb7RAhMx5B
zvA6VvE+aArxZOk6+x3zBz3HDqZePGqj512gDiGfBzGYJ4e2bN0pkaCbmyG9F5eOxP1MpQO3kNy0
KdfWpEWPhijHEREXTSBncQwP0HmAo0JcxYfCA1Oc8JyPK83hkZkmKDaSgzgXEKMV6bQcQvTJOHiW
/ItBcV65+M1wv/E1StEDsvprANE4dyq2V24Uv+Aq+QyqUu2NcjvRAbPhyYzE58jEx+KxhqRBq2gI
ozRkT5YFdIwHGREwY1l4prq/SihEy8gJMZL6kDPxLTKh7LaYfKMrVqzLSaXxLBIk8iZoVsIFu435
S9qg+m0dnCorCLeQh5trrpDvRgytnG2pDgZzQUiiNCLuBO4sO8B0aS0KxcwCuwp098tohv5SOc8T
K8DOinnwWaPRsXsX4YKT+uw0aMNwHJ/MZDA3Q1xaW3G1bZmfvebMuSI5FFicCuqL/cobHxNxy40X
ivhI/fgbPccmm1QptpQmVq+dfqnSfWVE5UXHWoG4TbK9btNrPw4zCi962zfDvsTCsJ0Tq2a8BBPA
tM3xWdMYyY7xqqo1l6PfUnoIzbUsZkpGigJWJnQXbXC+dLfOKbuuP4G+dqeCvEqAv41dxMEeDIeu
my/Zjt12lvafzKOfoMwztSHqae0ZIBFOKMozHiMUeWLUuD3TfEM3ab1xksqBz821i6H1VoZwgl2z
eYX9sQaOGVyaU5qNNAePPT5GMqZekyaHWgdVYjjHTJAeqaoOTPLE/jUV0wexPvpINPs2p5IKFnNe
PIzJqVt2G5iSmOmF3JUKwI3BqrpGO6+OIrSBECPHMLxnUx1ZAv+3aPxSYP8Bucbjl1Ivjyy1YdP8
NOvuMra3rZ1tiY7XmDrTOQ+pq+1bP2LIjKP0JWco5LciP1B+CD5ChPNxKMo9wg28ziTDvA8nZw67
D02RcXS6YrFU8DpRrkDUJFDr2PKp5cbn3abWVhbGKQyjD1LpwEFnD79kJwlWsMFhic+zkzH0NKkt
vxKw4RUrz1qMXFc1nRFaPF0dnv2bIkSprOK8v2BZXlf879iOo7sVeU9Jd6yNePCD9kzoidXRofd5
jhzwPASo6UqCKt54dKt4yT4rUsDcxZ8U/sZmpn2Apjj5DmO3PXDk3Vv6nO5so3gd/raMrv1x6h8T
a+imMRntOsr7VcZ1xiS+tc5V/OT09k87RxosGSwjgkTPrW08oVoHp1kLome7a/SDo4nPKhT+XBsD
qFqJrlANgM0z+PpYI9dRvlDNJGJu59IlL8LgrKfZWy2q52Egwjhb2mZAF9lghvtZ2M6urRgtOCET
GNm12WXCQY3fAN2JuA9iVRR35M+iDQhy7yKMs0qZq5LefWMHK/A8uB8xmgp2Q9y9Sag9JSOFGZ4u
bk5gzTc8+AhlwdIzOascCGlzj+aJo04XfDTpciO0UMwYhj5ScyLgEFFlK1v2jFZ81brmjWWMy+8w
S/3VDoGUQkK+AkhHA8UL6WtpxA9sxA7mEp65NQChaASFWCfzu55lxgVFF480MSJpRGxrUqBNPUNX
cGBU0dAe7ptzrt+Z0Z4GxJOjGwaXRYLWWBU+i85YiEks7mbNgR5Eq/Yy0raCIs4jHB//jk/ZTL18
7fFFbc3c8YsFoEt+ID92qX1lkoftfIz2uFDedUoJZ8IHZ1DKWAL5hCy3P1sxkjV27be8kBwKusk8
9jm6CEdGWO6zgODGgC51TPOYO/mLU4lr6zyHU/O3HNwXsiYddz2tGeZ+hj9FMUTokhRm6VjPTfXR
q9bm8fzjewQY22l57OMAEu0wEHcYaWOemwyB9PtPvj8EJrGppBvfaaEsj2PblZy7XTSh718maZZv
rIjghTl0KEhZRvBgbHnIJvKHXeePAWvpUSVsuLF+UkK5fP73V/r+EC9fs9CIwE8u0/24+6THi4xR
HhxHc3oGmZLjZE8QM7Wm2VezuQf+c6+H0UPT4D1cTcgCbJOER+S7fhGOPhC1LxRD7uUVd73mhK8g
9zGTAMtp6W0SaPNLWVNnPWgnxD1BOJRrtHf2xSI0fX8YpOJLf/+SZmfGdlTVckkyfO/D+fT9YQ6W
JzI+gTKzUMKc5iNyMDa1RqdgYZOg4UnEMwYH00mnsHFlJt2hjGiZTUF0BT12wRpTlSUbthXo/7RP
c4he+iBUs0Tb6nZtSZogkAs2uayOdSUfqp/2VjFGu3ru98EMs6CspbkLoYQBWo+3+NDOVUrKXUsK
Mp1lQaCG1CBX0QcOgaeRE+9a89p7MNGrUbXWrtVjgJfsP/rB3aesqStjeWA6EJ+Q5Hp3LQkWIjr9
MSxWHN3qKXmmbLQhF+mS/mEGtuniYj/FmPVs4KEmwumkTBYRg2Agm1HOXBFbQLpMl2hpU8Vbs2YQ
lVZEE/q6IqgwyBMozrG+UxqK7Zp5d9trh2SkVbniLlzHhur9UYWPJmN2k5B/4zz3mKWLhy59zePs
M62Q9mho8bw42Qx9RDxkoPI+Nl95+JBAyz7KjlTrFLGlzJZTo5fx9wwOsx5eV4m/NzICnfH17IJ3
5UQg5mqrbOAToz3fZC0+LIMkShf3Z5uldlfrtr7XLP0t0npBKWpXbGsk5ioiX8ac6NnOJG5b62N0
mx+NbJzNINkyzZn+NM/BY2T2mOai2nMiA/U+9ITfE4xfWB0+GIH3TNug8Q9MTmI5YxPAtLf0zwUz
MwlroCaizN8SEJGr0q0eXhT/IsTx27I7krWs+A05AoOaglUHvqDFkrBtWlSMEO/EznTLgz0Wr/YA
dqt0Q+douPFr2ISQK2NSYXWVddhR11PK/Kyk3/SwcMwNMhKYX9C31chkn6GSNrf0YzBKXmw9fhOG
R0CayNK9w4sRsd6sELlJeTrto/PacK+ZNdlqj9SC0N7ymZVyyvi7fSiontC8vdVTruIE3VlXTXMY
g9avzYbtybCq56hYO5nzXIRucNDz+smRZAqJ2mfAIjFr4Lpe022IogBIMEyuoznw6g5Mpb8hN/8S
Dei/R/j8J8rP/xsw6P9HGpAO+Ox/oAF1/zjFXdf+40fx+x/XP/T0/icw0PLJ/wYGckzoPx5cMWb/
npD/BwvEH7iOZZoS+o9nYjPhj/4dCyT/aWE0Av3EbWoJYf9fWCD5T50zkO0SzrdMkrzuv4IF4jP+
C1nNdRxpGXwhw3MNXID/hQuEx6o2R1oMNn1gPoVEOzNc6l3+hf8YJjG823ZbLsFHkLJIwdybTfKQ
/Maz7mXS+EbcrAmzbXTwd5glpc3g3mE9h70oP1vcaVNI7zrUVMcFD8NxFz2JgUVvOQwdU8ISfFrU
b7gVtzxlVrr7ag3XEDKjzv2ZG7hL/pY/Ajaq5CBXOtXQUHa3lSTa+nOACRjo1UbvaRkPdGxO+AWx
ppgoo6IG/am/29fBfEkrUkEISC4STssEUzHvyjazcTWmdxCsbMB00u19uulbXGSGTQqZOYJ8jWDa
hlGIxaI+uGnoqy7CbDptLH6+JMbRQ5XgVIcbh7xbZVMFSBwyG6FTBOKCzwETHRxYMlym5Kc3kK3d
ljNlvgEPvqJnRsbrofzZ2F8BJXZxcm7418OLsTTe9tuu+lDx11LerLqvnim2U9/TOSQ/CKQaUESh
wm3aJxi/0rMgx2pigDTsH9FwbRH6O9AiYSf2GX3BuVvsAUauNDf0B69ZRQLfSs85Xode1+KJHzih
tnSTtc0BjYW1ySi+Cm9mdyHCezC2ZyslhliWT42tdgbRaVXd5jG+k7264bbE3ciw3m3De89UY3kN
yl4dajM7o/5ckIi9qbm1zMXDSUPvSvey1rYmxk/Zt4fC816Wl3SKbGTjc1JZ5/vyzc45i+lIgbw2
7AyLXg3Hu2Mk/lq+jaqf/eWlZ4/nT8MnvWy+E2l+JxCUeWUaj3es9hiUZPs6+YJ9fMMDf4R9tdIF
OQRzo/ipp2S+lrSOq9Y69ko7p158dJh3eAbyE6NrEUDQEDcZs79TyVdiqy0jYFQLxXArouUbCyNz
m4jh4UhwUUbB1gRh0eCJreCt2k5G7QuBP4xFFtEJWefnYR59nWgQ9Ndtge1h1P7SAeaHJDMlfG6+
BBn2guDvuros4tzQaVut+Y04sNYJIA3BhjflUC6tcLO+z+f8NUUQzcG4uGa2n5JPLT3ReLk23a+u
tnd5Fm3F+ACMu9G6rxJ1dVUnXHgMoJNs2qnefnHM/mD3n8gTB5fG4G727vSbrWOdFKO5d+b2YFni
MtJMkbuBs4LZQzHleGbfDToJDGni8e0Eq477KdAwmzaPjKO6jhWvtB3QJO9iNDbL/0qZRzhFvmkL
Cs4ybIXpa7QsXdGH0v8YHXNk8is6onjXseFBvLLUn9nEBEBFxUSLPHEOtmP092XlqgmJrUN/kFBD
G/HeTBRyssUcwYUmiImG+ycZnrvEF/Hffn5INj0i/mWLE0UVUGSwLcBUCcFDx7AWGvUV6O9FdcnG
5OJSzKHEK3VDMwzTqdkFXennLmFO/QFuKzJvIi58z/pTQ1+t8jVU1EvXRJTeKX/IC5pZOO7xPvS+
HkXbNEsPPf2jvVZvgg57ZEGzAg8q4sA4FyIybs9kXegp+lJYCFoT8Wf6qaMqt4onlc7Qg1NWggjV
sO/5X8ydx3Lk2JZlf6U+oPEMuBAXmLoA3Ol0ajJITmAMBa01vr4Wop51B50semf1pHMQmWERSegr
ztl7bQLzSmJ/+3p+DkiukePEYIlgo7O9cCItfNqKcaTWzbqxb13Cr7dq2O3ggG6RirqjoLTMkGYo
ZIClQLiUnhYJRykzQGL6bha09Bm7G+jTLcCm2qhdzaYY4IMC6tsFeOZG2bPaYTKkAG3VDVIyAqiN
mlDP+dDjsUvZpjvmGfAsqpFP5ibKJALUKMA6U4r3LDgRKHyEEdHYZpztzMHcFbUCjSr0CG+5iShH
KUgPR9IdSh4ugYZbjZwMO+8P8OBgOFkrwhzX2tTu29rcAfYCV6VsWl25FDSP/TpwkeOtR8s4RjSW
FOW1FLD87bspDJ4ikuujYMmVZjKbqcVCEWB/gVCUyUsL4eLQRmwCWtDsBbUYZRItchvJhMpZLAAr
RpDBCDwhkDdP1LPgaFYRpTA1uJsCOs0oYoRtEUnVub1CPkWI7Dh3LorgHvTVYZk3ykG5rMA1wwbn
m+QEqWUo0oXH5yEXgDmZXKp9jyaOsxlQ3THwFfjvIzXwbApXffZMv+AIDd6mrN219p1dIhdNUUqk
yu2UKbdMIG7m4OpPLpfB1s9In6KGr9XpbhnIGhbUasOgLRnsmugi54cvgx30MLRgyRNqIHhjEI+s
C0tVbuln38XqABJWPkbJ6DVgSqyuPfhhtqNad8usehnQoKYktgtQybf5WpbpjpS9dUL9g3TKi6Ag
WcnSj1pf3MSovxYutIHCc+iRyXOudPwqJtHIDqlX73TF96jsraUVbuNFPJsWNy1WvoaRT1MBL0fj
VcB4/s/Xw/93i93/l1Xz/48LYr6+/349/BD++o/VW/iWvb1fCPM//XsdLMW/aIvrmoTPbalAWfmj
fwMybfVfBnYGMnSpUegmf/a/V8JC/ov2AnRM+grWnyVyU7DQgtap/suBE8zfh01tag5QzT9I01PE
6f/5/X9AKbop2M41cDdPhxpVCINhRqosxlmRqwsE+8fbXZQHy9/+X0Zp9Q1h64Un9P41hiZ8EcJK
Y7uKxD7JmvkCKJaxCszeDTs7XFcBGDLLLhRk0UQDDMW8KIIwMbZqtDWFJEsZpt1/bcXYR/03J3m6
Vl9OEvCyNFn/MxzaCyX5r5NshVTriRaYV5tUGwiyl25aVVCkEIZTxY0OUEX4WlT6fXaLEzQX1ujC
TEdf0INNDKiBMKndZXOERSpAFvXXE/83N/bdTdRPxmvODwKqlDwnWKiWeTJeFzF2TGvUco8i9YDI
O+tWTZxtBYo+VieCHXmYkiVvsdpT7amng4oHuUX/e0X8arWP8u4MBPiTp2oxewiT+o1FX/AEoIvJ
vJtIFsnpXNGjwv73PaMW4S/ZJraoLkKfKfjre/DJI7J02NiGLVgrCvvkPZqCCOcxYihvhjXhSRPW
HGaOhp2DXehn7venx4JyrPEyaEI9hWKT9FtWNZIQr2tSc9sgT/UdRI/WJHjMvjxzZWJ5en+RWWGc
08tlT6qZAk3vBxrxICDItoJ6om1PcO10f4ltUx/VMlNxl/bqrsSITrM1cUMVuXuuKcFB0F6fJ7JN
y5JfoiagNd7I7jDPuDxVOZVbbGTtYaix8ZqAwOooWGiIyvRfo/Z//+lon508HnfdUU0d0u/y5399
OqNMx860AmzQpn3TtAr47pTlYs+6aBYt4merPNLDzG4FYv+WjKaRqt4/xDmruqoZpibZ1JuGIdWT
t5GbWthKPvBu4LTaqAEEGZq7YYIARvb7sSeNqzXZBf7DN3I5qqTAQCXBZO+9PNa/rtwwSsxWSpFh
4igLSByVvmmN5gLHKHrylD3tPz6cLgSaSmEJG5P2yQcAmC+INTtIqQcONl1QKrelRI7qVY0891A/
vJE6iGBpgRwzLctkgnh/aTrVjByhTeJ1FquEqBzRFNMZiqsbRaF8pgWk+2rtL7O1rrK2ea0des6J
3+pnF6qnLxfnwffn2ExGGpPSyYNFr9g2tpEmHqhFV6viragdxGlvQ6Qvy7OnySp3aZt4JPW8FFH4
U6+GG2U2roUfPf/Tu8/kagq4GoYKzNE4mSHyTtQUALj7NmaPdVtDfqsUPbsZK7IdIRP8+vpwS3Ho
3ZCgE/VoC9WGXM3D1pcJ4a93i76x0Uk5xl5lHkL/wsgyxCgHDO6HkfVaEjsPRVKdGfWWm/nhmA6j
OmRsh+n/5KETYFk72swOL46S6zpi9zGX6HmtH1hCXqLE+q5n+vd/fpmSystykbzWxsk73U1jzq6H
+JdB5k/jYQ6d3/Sor1uZ3sHJrlYhm7RgVs48yw+TFzdX8vFCrpOIF06nkjkEZFvQzfBigiFAmdIB
DGBIgjYTDazIx398jZIiJAsth49JP31zlBKcpOMQxoKMZlsrKS9vkBCkqO8h/KzDKfqFbB4O7oyu
7Osj/3liJ0/UllRC7eVaGaVOXloNBXM8mXBhpTENax0s8Co/QBG2Lhc3OZ3xo1XA+R2173Tz0q2J
a/HWrl91ADeb2lKqqyY5OA3lFyArSElRS439TdAd7DY7GmPVXMkJwX6GAdkTufUTMAWozCEQ13Fq
XSqm77O1yWyXW+A51WS9tpN1hQ1xpyWZfTnb8bkL/vDVSCwajuVIy8FJx3v8/qsx+zmY0U7VHtaV
emWiNVsNQ3pNEIXijWV+WTvIDrEA3fAzztzrD+/U+0OfriBLvJkZ7pbKg0Qq9KUvrKwrlf+4kbp/
Zrn6YXnCsXRtGRmJYHJ042RUjJqhKa3JrjwsDBcJWqh6wpyARCjyzwzA+ofZnUNZVAqQf6i2pZ0e
ChHDVEtlqHi+6nNhz89EAAEWoL+VGZmb+SA9k/JeGQiGKWVzb8MQQRqBUH8CEzPM+fcMgGzRPDM9
01ekCgNQDopUGiIKmNqfFeCuFQPrTqN6bRTxIdQGZ52YPeJk2lFhCIqwiYmu0cz59uuPQ/vsLlrL
eks67I9scXIX4zHrsrYtKuqnQIeKispgOTpen0lSxKv7uLDIzQt9gF6lD8IUHyKsBd9BnDXF2pvu
T/mKpHhawimf1dfntgx7775b7rqNogpYv4HebNm1/T36T2gTlDRRkLIg+nArPDyKYYp/up7gIMu2
kMarRSVInI69tjkR6qTjKPHLn0hgQQvDjGjSWAM3U758fUXahx2MdBxGIVPXDJ1fzOX7+WtC62tz
ojFccjSQL2uL9q0DWAJTib/FFIwm2pbBwQzydKeM4/dsCC5NQuxY3YpVE51btH4yTtAAQvNEYoPN
ivHk0k29HFAqjpXXSLMDTM2jt1rg1o02X3dN+4qoF05p5Ow1p7v/+kb8ua0nz5Z+EDtstteMUurJ
mJyZJSUUS5Seusw8PU1eEu1gGuLr3LSh7WqFfWxt8H+Vr7zQdeqA34M0jYyXQNcAli6WGcSDVIdj
4Bt+3z0VbbBDKojeJtdLVBCpsSM/eq+XWEna8cxnI5bze3f+zNTEGgv2fgw+H5aGIQDaMpUShZEz
Lq5G3BHJTD1qNwIpcBEqSCCK9qPl1+AMU410LRr6htqvcT3U0KSiOwOkNunzOG+EmqmHArjySgqy
uIELnhkpP4zKy8nyarNXdQzNOl3SgEeFFJCYuWdODiqIzLgq5txFsIVdX7/EgtOd+XL/vMcnt4eV
jMN+nUfsfFixynlxtjMmephyXZwdKVIo/UEtsNmBOnk0A7IEiiSlENwLryqRF4V44I0Sc7feADhE
N/Qt0vptRaY9JetkbaYRDNrqjX39DoTGSjOJzNHHCXVWes2LAoUJ5kVaPEhsFDmzLSKwnRi0o5Hz
lycLa9xAzk1ttvsE12gv/HHjjETJKSYpHOT1iZWjOGDDjVu+Rqi75QB/R/lmg9fQQ/+3PhmHgZqM
1ie7TlEf51mFjAhzFnG+fyy7xWvS4eDPTP/MAPVx8mHdQumI8YJKg1TlyTCY1SbJCqZReEapeYUQ
aDT1ngReJhuGjMs0jUAAJ0myMXuKsQXom0xOTFWEe9BQmp9jNK1bJ3YeQxCEcYaRp+qta9kp4I+A
BoEqD1aIm9YduqCme+qJeq37HupQNz5HpYqLO0ENQsAslNxadb8eCLQPU+vybso/q1+TEt2fD+2v
ERHdWpyN8DoxTj+nQ3m09QLoeqLjO2G7ZRPcQGVHXfvS2MW23EA/L/8HX4dDLdxyEEsDeVvO8K8z
MEPhh7XGGYBJ0rcQduUqGJDVqeGPXGIEBahqn1lQfJwHuGrHQmhOXo/jAAh7f8xRbWzNIEjICyuG
jS6ZEhTO8UFYPCTteS7Cfdmi6mTvua01ecEgA8Ghz58KsnPOPADxcSTT2Vsy/lNbczij96ciqSV0
YTfl6Gkl3UNVeiGmfwVtlu3/nlA0WkX7BuzAbUNtZ6TXRuvfnDmFDxMRG1sgC9CtWGKx9TqZFYso
7Zgv0ZeUrDOMqv+Fh4+ecICaVHT1IY3a+84eD4MeQW+wevwyr745PScTj6qSGK7HYOphdP12QpZL
Ov6QVYrC++uz/GQQXQo7CCaocgjqYe/vE/g0v52TMfeED5pqofAjyUnIrdWvlkekFNbV1wf8sDLj
rvx9wJP3Murnca5UDijL2ypsd1at75Y8YODL3v/kSDpsIoI9VErl7y8tNeJqNEOO1Hl6Bhogm8p7
ywp+p2f2gNpn7xo1ZqYgAy3IBzGIpaeothQ+NXMafvbQ7q20SrckM5LIaESqpyjKjSp0Agls+22u
aH4X1rlzWC7mZGoiJ0GyB+UZsug9eY7MWbGsCcjzggQzWWjuKzIcl61vIge0sPiQNk3VFB6sWnT6
LDy7/lecLAIKE/U8G0XtzPjz2Qmx/RbSZkTgsz9ZgYedaZZIYDKPXeJih27gSDO2f/2Ilx/y7qpp
cPBtLR0NBJu6c/KJyYmap4qND8dBbWxAvq0MrXaOTc2OI4psaPtFea9mFJa/Pu7HzTcHNiiQU7ln
qYQJ/v27pSSO7hcRhGlDm/EidPObX7a2l3eY6DNagQtLl/jkuO6vcAjfl05VXrOxDlazc/Stsdo1
TIxksyj3ik9EjwyTzUBqjoeraVoZkwFSvNPoi+v+vZLjOphbGVz20xYMyw+N5CxEf2Sqd1a/4aWA
0Jx2z7PJB5yS+BTrBGG0SlDjadeTM3f8w3jBhfMFc9nIqT5W6sfO73TWW46bZu0e+RKqbZ2+ut1e
mkr8a27z7sxC4cN7RAPCMC2EXez8SYk7+Ypbp+qiANSii1IQDizqUeJQ6uevn+fyuE7eI346u2Au
zdDV0z0DDF2QIcv6imXPvVDDB72BLQnYe/P1cT65GEey1dYd+g+MtydfaWOXVaK1AGuggOLwGTFn
9WV35mL+zG3vr0aobH2W6U8afH0nX4UvOzqKGWHoyFd0ODDqKp97eTUlsF8HxDno5FFjSDWIN2YT
aNi07lTs0EfQHVAVbMYpSqUUBXpYKLrGwBnheYZV9gOjzejRrqqfnBGDqxnFhhs5qAzUFnU6ivmL
zNEQtmmuoU7FNaEuw7kPT+ofHhUzqaaqQnOI+WPEe//lEQNW+aUqDJe8LmAmVYiaHQRqHfndVZ28
OBkZ4bxOLxOoF4w44TXisTc/XZyg/S2uX2uDiyB1M0lsTtmmuyDEq9+N7LmKxbT7R/PeQM2eCqRm
dq6+ASPQ1xHSujI3diNxxfjGMqxSpMNt25FwXa1U9bva8U1SOdJ7iIMWQh/W59Chpq0l4QbHZuIy
RBK5vOjG/Fyzt/ZcAGdNHZ2eXpruaQziGPUTCJpBOWMT6n/1XQmiCqQ7Wnk6+n3gFC89e4qNAKu3
jsUwe4l+TDQ5EYSNObSr46e2IDVZzObPDslVpqaBO2rwt0kp3dd4+FAZ48GBarYdLYm+2Zguoohh
CMrKc2WWO0M4EN704krUyVVgKcGuDAhUARiEXsBgGSmTclvNVkZZEEh52cMKiprmB1F8IMyxp5DC
ojiUVkxCe+ARIbaN6lre4ygGBY+Y0FcV4LddfymRblMjaj2jdkzXcKrvtl2hUOmmwstntMl+ERLr
U0WvY9Y8k8okD/MClHbqRt9iqSQGYsYaEI1pvE0rqRxMA1CCToggHFCtWgqRr4Qw/AyUQTnYmPpW
eEXTPRyQuK7rI6rw584Erjo7hbIzAI06oNqOXVLjEUeKtYsi6awZtYlONpZqRUP0WxUGV6oMXyq4
hejR4EshPcZhXs/xNh4ySlyhjQi+fmNrAD7LBBJNmfQB1lC+ifPOgtVrKYj3VBu+cn4FeORghLl/
D1wGe7iFRBGnZ2vn0FMKO3OBfgfIwQ+AqBCXkAZmldl3DE39RinH/miSQXSZdHqEycMgHc5qMKA3
ve/ligKhICi0XUKe/CMb9xtS4f2VDuBjxX5MRWMHNBsSC2L/FribLPSbMQc2xtKleRjm5E3n/Yfc
nN3NAZZ9BQkkq+gLo1BGwGnRYxcluMxMuaX12e84dYIPMYR40ie9Duqy7UnHL9Z+UN5UarYQl1DB
yeBalsW4hseSInDH4YFoxuZlv6+JhyFmHYpX0RZXmbXUEL/N6Rh+67O0vuiHYu+YtbLGlZDvZgm3
xtDj69Iasm9BbW+LQCTbJYZxq2RKeKtjnSw0GBxqCRzEKFVIjfip7NBJD33u9rkpniB15HZ3IDJz
fOqjAO0+OzOnhgZUIzVMG61xZ8v0IE9N67aGrq3M+RH6wItWg4kYfFPfDSlUP1WJZzaY0gbYGbyy
w1cvOhWHL7SdVZ5LdTUQQ8nmWxKEHOt4XBUiPUCsBJuugsgQN1SirAm5KV+B7mVDdAwDmIWazHuu
SBVbAKslAFt+Egr57KFM5qverqcd0YhEXlPnHxo/xftisZ3PhLkbSpsQlCBSVggyZpYjGhRqVthI
A4fK7SmPkwBjahCq5otGhfsKzje6NNPdmEXTTZMDM47YKm6rYIAlpKeXTjE4bMN1C6YwS2gWsYbn
++ovCwT4ti9mtlMOo1E9R0SgptODD9umSHvSOQwQcI5NBIcOHD9IFfD6jdLs2HXqG1EBnCvtcEd8
K6kW+CaLqX0G4KjtWQoAGyHyMC5EswkEDDEzdfqbrjrG4naO+uIFnQfm8xpTeWKELmPOtMs1hgzL
jOT1NOS4UXtycnj9DOQoEgE0tNgYEeQoM5LvnBDnRRjv65wB2admCQ7vwqzsa6WNQxBSlX6lGtUl
1CInB07lT2Tw4QxUoOwbawNM6csCwFObV71Xk61pqbxcVpvdy/D3mGIfa6RBtJOl0VVtE3U9jsWb
rQ47UUv4UotcMsx5q4P4XCtKWxYP76b9ZWdlIxJC6a4ue7n3M2Mgozk3sFl4iS9ACUCvXnDJSiCu
Jjadq04cnN6M8CMikJ1+fr2w0T87OK0ESq4scFjvnxy8n3yR5CWakbb/5gdDAkCpLQnNc25A7//M
iPcO7PFnh8M0iZaygK8+l9G1LRp4KDpidryVdBHG1vmmOk0IukHzYeLeolbfzIHyGDjyccD3T7jC
/GwF87MIcagGNu7HPPwGY6I7fH1BH1aE3EyswVTebUkWxenmsS1CrSorh5tZKsrOXBCsRV3fOyUk
46+P9On2kRUJlUxbaKSOnSwKZwSGkAJlhkKSqkmWHMdUEnMyBPymN9udaPz1YDiPXePUnjnMz7bv
b6Z0zM+cyMfqtU0dQJMUAkCJYm442bLV6sQnaoWZVymI11u1oT6BNBSmK55d40dtwy8ze7J182SV
VQahlYAvInv+aVoxPIh5fp40vnq76PEGigDpOGkGwIr8HQlLF45ouwtiUClyonypsjMlt0+qLRgy
UKOx36frcbpPYFQz6imAlV8opkO/SiQkZSV7S5+epnQPWXCtiP4Ya7E8s0H57LtDmoIThf0/6+3T
na4yEL/RQqWj0kYPrDAC6NC4o4pc/15F/o3ayues+1bMd3OeyDO77NOAahMRgaGp8OIExUZ2Zicv
j2/KMAqQi3k0ka7GXHEVTVwXfggqfwkmmX+O/bNlUMfvIBjL8J4Ns9iMzgyY0An1naXD4pqVle70
t/o8n6uYf35v/jq9k2qPH+o9JndeqdYkBGI+/qkBKGnXbKrhtgSqM8njKI5xca6+/FktkrIrFRlk
XuYiknw/GtaB2VEDlym1n/Zed/wb32gBfpDVeEEeF0olTNw2fnPU5f6QaiRtYdKZh70SQ3/5+gtf
QsxPRmZNh+pIMxKxCyDDkz3LEPmamgxl6jXEwwy+cM2QKdIf+7d+wp6GVLsbxnFtwu1GnK0BpTVb
F3TlVsG5kXfX+fhmV/KH1mVuDAe+Hh5AeP2klENzYYix8fB5UiTXOvCH5ahsg0oCCbMIccI//6YY
1f2o1dAUnPAWUiF1cViCQ//766sUH0oDNldJy5XHbRi0k0/u+Dx1vbSkj64o5sRSCK1wvPn00vph
TMSNX8tt0TQpCbjpizqbrzwFfdVA0dbhYRD4Ix+lYJqtdPTjFEIxUWHzVAOqUzUfM0K6fAuONTGu
2kaUUG62leKPuBqHM/tn7cMunQvhKmweFP9Bt/b9q0Mkmpl2rKk8trYLWDer17PDKQSJeBht1nJl
eQHm47rDLVm0qEM76jrj+BDbBlMZeMQz749hfZxdUWFaBHNR3sN59seO9lcx3zb91BlwdHssSJa3
fg/DkLTbGm8IKvhSkwd/cX2Q7udfmHjaw5ouYY3XdDDNbd6bOK0KCDRBMuz8Aj5wEX/T7JCE69QY
vIhGhUs03ZIPBJkTKNKdVqMtB4+S7vyIakgWHONWkLED03OKL6i1maSGlJuhjNQbBe5K7HR4P22v
zf3hKpPyJW0xNph6jR3M6C47W33NWmA2eihv8WYELqVZ7Mo9vLCscH70ft/AESU1IWlV/5rlvbIe
RjFty7apVhGqyj3kfoMlJV1kJSYjPWy2E5FsFM0Tdlt0djL1irOBL/k861chDEzPn5zvxL791gpy
fn0CbQeKeRfwHwgnMO03BiWUhNmd1krNc4IRjHhYA0+CQIWzS6s2uKXbbRwq9VVlD17ra9qWSZe8
skybWLC07VPTZzfpEJRuFXY9e2PTdxHTfWc8Bj7WQomFHRWtgjoyb6XTmrczkcIKRJ9c96rBd94A
cqTNsVO7B4Eb7CIaYai12IqgFNRXI7AJnFB4/YbjaPcvgDPrjRza3mUV6xPT2n7DMXETS4byxMQp
liNDJVaqXc2y/+X7yrc+1UEJ6MzDszVd5mlAhjDuDivEw2wod43hL4Aj9ujAOu9gNuCriYO9KkDJ
Zp2NzTvWj4NTwEPQgDkqcsP3OuxaSxzCIRp3DUnWvGV43wJtQr4m5e9M7WDBy5Q6nY2fqfXrfRzO
OlRccKVOXT1Yilqt56GkvNK/DBPByyXN721iIkSEoRGFGZzGaF6PWh+uMVFf9UXjsUdfouyrEYO6
DLbWjqpv6UEyvI+CCHVZM5FFY40vvVpSza5eG0CtHil3JDyqRywdWfHWyBrKJ4g4ldCkS2m+zAov
RKOFu4ohJFa01g2A9G6cQFiuQlDTLnaZ7fudVkE3s2En5LWNTL7tdlEPKCUj6qBT0QN1g8JETzam
0T/NKV16NdopSXQ0EguaEaqIrQIwbjARNfP2XgHaJVYBLq8Cv60Uxs/WwfI5z/e+PUKhbX9ZhWGt
lVj/FoTady3UBGS9gDiqnA6iWGHNyZ36SfaaBvokzHDz8cqS3GLuuJebXsACJOjLSxKZPaCkGqHL
MVTqyQgekkQLB6nhOoa5y+5ekCiVi/EiasdNbAGyLaakQZ+RyYt2xkBWw/8fn6q5GfCBm16HMp93
0Xq15YCFDGt3wbvjRsMYuXrfb/KQ2bXw49epTwK3ZAdwSfiDx0PrAyN9kJYW7ruIvdIgUxyBJYEK
4MZf03bGiUoGEyRoMnTCGGYS9a19DI2KplggMQ2ui66bb5Rs2JDip6z6yrY9fwjl2o9Jc9Hb8i3X
QhgONJu3fVkLYGN3lCPMQxOBq4euCI9QLFxe03/1ww6RHOiRayIQDmhBXYQaKvE1Wx0RG1vbsb6Y
daz4UGE1lagfg3ziKOwYAGqt3o2OAWxSjWB3aXmLTRaMmWJhN7WluB6LlN68mt016WOYkm+RpuEE
oceElUnn2W0p7VMrwJBXJP22mBhd60wPthllmzX0iGJfGQ7vSDLch0VrbBWMA2RvdW7Z+u0GL5FB
dMY8Xw2dJnGxOfgwMyHdIekOiqo8DlESeUkAuKAGNDTic9hliProxf0BxHXrkqxRolzksa9/KVDt
pmChAFKWEvqCC4iwDU/1s4a0BEMqKQKQQPZ9x/83ViCBqh9+6aYd8d5+MNtYdLeJFdDKbhI8jiUq
j9lhCRI4AlvRd9uvko3ey2HbJJXvpnVGAEBjb5hB4NsEKKot5clhuemTRldLnVFyHk0vjByAg4Qj
vAwlim5WVN1VZBmYo1UigjMnIuHQLq1tp+kVbBENIviY/SwK9dbpwVKV3VLdUNy8YlDT8fRVKlma
CbaLdU6lWhF8nDCW4u04NuxS0FvERjG8wrfdSCuiI08sWg0hZxMn2XNv0U0qeoXhQUpkGzNRuV18
cPS8eSWL8K4pGndEZXkHd16ujSp6GPWmOtIrAltD/3tT1AxWTW2AA0spvOOeIEndNwCz59XWimd/
j6sMoGhnA4Kz7aMKS3Vly57aVATmbCpsAcmBTIdsZJwiZeChGbKD2fZEudtTTT2qX4dqijdUTPJM
n+LDUs5ZZHPodimbSkTDJyugVJ3VOe7L0Y2xCRpDX22TYvrG543nnJspum9frx0/7hM4ICIQOrV4
JQjVOdnGaHmomomdje7Ak4awZ29ENL0AmYGkHhJdq08RA2ffA0biSQvduPv6BD7sHjk+7hNDoKdF
OXe6dq1gYPlJ2uL7MUriPnrYSnmICsa3yCOM7kRIsTYq+mBFten260Mv9/Jd2WY5NImSxnK30Xyd
bJEqtSK1ouhGVyWhg9l5rUGZ3HP535j61T1Swu1U6mfWuB+WuByU/gkqpuW4tFLeL3Gh/NUmZePR
pbKabyj3p6vSwv3/9aV9XEn/OYzJP/T8bdNaNkZ/rVtRIwedavAeSfp4Gxbc1b6robe0BjmYMaKE
fQDFC6sDEdMjPPA6rFdBVrjqCM60nwa3hbhypszxyaWbYnG/LYAIC2vH+3NqRAd/tglHdzRhaI9j
HK0pKv/8+so/2n7QvzAqoYuU2qIMOLnBCp2mKoKV7FrlcGnU/g9LQ2xiiIaNd6U194IgqTm/1wLf
9PwkvgZyF3haqutuYhDD4ZcACSb0sxSEkcj44VGb16S0jA9I7zSYvrBbFN9/+/qsP/nsqUuaSDk1
SinMb+9vjTH61dDW0ANq3vKR7tkqQsTPRqD6KQpL0CHLjDNP45MPDwkyLhSTHTKK2JO3P+wTtuHx
OLjKTNvMjl6NbMke7Kz7KHXV/NmOEYnmBbTcry9VyNOLpYdIWWDp3QMawXdzMuRYrAJUsoDgZkko
vw0BeSWcYj2zC7de1rMzbbJOTOSV9/ikkUa+VV0z7yvLeU5ZfmClH9HwmuFwjAlLWPKHmEotBSbx
nD4186ivSEEeHicCHJDpsUwmdRh3e2dE+yZ2asgIRMvyaG/sGcJinAMN1lQC32mgEnXA+IdMtNW7
tU7O5QGlDDgxVRu3RjWORLuBNi5tUjRTfyxeUnIBR4pdhG9O1+UgxN30SMwTkMmAUiEbs3o1+wnj
SB1PLgX2JZOKwEGlCk3X9wkWU1Rbce1OrW/y1kFt14wm/mughqNviwc/+64HCZS6gBCjpJ3hlhsQ
RZXFeN004mfeqd+qCXCGjHHoBKXcAe7QVrWl37V4Dy7VWshLA24EZOPU1WodRRO2xraIg6sSLR9F
/3CXJ6CuFLMaLkqDSdLP56sAhe1+rGafxf5PUG6kBTJmEIBFDLkaL2m3AxUErbuJJuZhyGfmNlrG
zqLl2mg15U0BksRKHkEIkHeLcmEVm/1t4kA1VdVs58Bf3jokfpqlfeMM1q7s8ICqCYk/Q9jeVsl0
11W5dqWaw+0oqG0HzpJUXapX6TD2K8dH225QL10ZKZscq6I1EWakFBfti7AzuFOlarrQRJ5afOhN
2I3b2j5kyZr8EuLBHJ4j+DBxISFj5EcjLfu7QPP3QTMswacMS2BhqOCE/Z0WTca+ROrqEqfoJk1W
rpNR4/sQFlu42UpdATYL0Vg37vIBEFQVzTtfszFsTHIvlBInYa170RLDI02l2EmAFTqb/SuVeHAt
VPS1JbuClJ+UkBwV73sZ9+sGwbFpg1npBcTarJyUx6wPybHrkwt7kFC/ZAJThHS3kGx5YcXQUy+b
hJU2ZHN/r6fD79j0xcGOu+jGtjJ4azm5yklmIF95VGL67kkzQ/Wf2TAGdfgUtul8q4hjn1iYb1m4
bhVYzd/EfbWgCf24AYWWbINGWaitfr8ZLK3aonZA210Xz3FaKZ4c0Jgbw7QHSO0Og0Xayr2WLmuH
Meo9dqvroCiMS5ZUlZdTtBYGGD1HG3+MdisupkCLjnqaE5il0amUNivEPtdWVWZV3oyHaisig7eb
0Imtj+1QDf0X2tp7MThUgxxoH2ZKmYBorNBle9ysaxNuXDJUbPpngBU5SLhdXAV3fMMUS1hPrMc0
OTrawDZFDw+UKm6czipuomRNGmq+6ahj79pa3Thd7ntEFFOAj5wORDR86GTGWZQE03yb1Za/bbF3
bSgH1aRjgBAVg3EJqDc6IuAwYjMkmhPxv48iZFVNjuHV55YUHzRR2ENV0A+s4xyDxYV+MnvU6Uye
9QAxMu66HQ3jbMs6lZifPL7v4nDdEXKv0PT7AbnnUs5RTPSTPh6ReHhgB6KoUe4n1cQ3rlntqk6H
wpUIv9ZR8t0aGoT0pckmeIS0QTgi9TZAuhd+XpaujqqKaaR9qqgXCoR4NO+7GgFUa23r6Dmwuysj
lkD7xvqtCtrXr+eR09XbctFYv1CFo0Cjbnhy0ZGeZCQCd5WbP0wdk0WYjXw5aPQQglMCiwalXEez
WZ9bWX3QT3NgDKom/6LmuuAB3s/VEOEaO9XLiipD/zzUGYM4FT2Gm+lZs+nTp77iOSO5CD0FoqoR
lUdcKezBocfxNdt3ju/fB8xcEHipvqpNzlowi+6wr/lrYZE8AsIV9WCeR95Qqbbblo2rW6+OL+OL
oouaVaIuiYE68VZkea7xTBoAesBSTGZAAlCYyoOuASO2Bq0ig1GmLgtMADKtBNaoP9Z+jninKH91
qf8r0ZF/RwDyBkItZG8Rep32V4XljJf/SdmZLceJdF37iohgTjilqLk0y7KsE0Jq2cxDAsl09f+D
/5PXksOK76S7w90tVBRk7tx7rWc5gIr6lvVDkdFTKESUsYjnHRkWJDxN/n1TQr4QQ3mvIp0oINPY
d0ZcsIXWZMhUUX5Km2Wvt5DzslFj542iFEsggnyvGbfaBNW8ify3TJ+RbijSpHx3QU4HCQo4ICxb
CxpMapa3Zht9H9z6fnbwRDTSxIWf19uWL+DeHmqSOdGHBplFEcFzeYk8HfZXQhBKHKR01o7K0RSE
vKQObdJJOM0L3L3+0sqQtCGajDbdP3sHqLOGzcHS69iN3GDBAAtv+PqW/KLvNBNgpfh0WVp7vLGA
4R799qiT7aPAKyzer7lkepCnPh+rnq+sobmbcj5eW6j2yqnI0Kp0YvKc5mo9Xh5zq2vDQbO/MWiF
wt9Tc47dwxJV3vHfL8jH2YfjUf1ijEQDbazl9lqO/88RoErQSNOBbnae24DnVQjudTm8eSr5ymr/
8VX8fSUs/aZJy545y4cr9Sa7QI5nYhcX8heTS41TI0uyW2F6+EEC8aK0L4bEn8436yXX8tHm5IZF
/bcN7X8+HDzkQWY8Ejv410VYxOO97Bn9CbBD6CLMgEqbOEoNNNNESLmvoU9tEir3WU67wdOPlfnV
weOz840cKwYEgig5HdH5R3sZ8GqI6PFU7J3JMQNbVSN7syVvZq3gXbfG5ZKn7rXJxhJaAqj0aBU0
3tRAv2KSANw0ojpG6tGWcCy9NdyvFq71W/jjuOuZnAWhvWGZRabwUSiQ6pnjyQaBQIojKCiLkzkg
UM5Fd0/W49VCABWzSobs/jg+a8707JqQ+fPop+riS09O45ezlc+/D8so0mFkI6um9cNsrpIuXllF
GEylua+iH7Urhzx4MMXwnmLZHBvaX7ulrtytWwNRtrvviSgPQub9dZtBOYJCCgu9hnCcTU9dVE4H
08v0TSHjg6l38Ny9Pt/pPYWq7UxB07MGermIr2wVAYDDHS0qGm42qXjZZL85Ze9t/BmXl0HwVT+W
D9LMT6NZM5QYUQsBXK52KDjM8XatUFDdrUrj+dQn/ntmyvZpyQk1+vcb/OkpR8WNJoB2gffbsf9R
7GyS7tzoRp3tzSnBOzwKDzZZ87O1CMurLGVhbAFQknWMkRLjyLEBHH5cEAUHpyR16aAlzDu/OL8B
bPz4HLFwYGfnl6IO+KQDZaY9im42ODN4MRq4qN+WSABPqU4ay2C4QJ0jpO5+Gp282PaAIVFuUg/V
mzSa66siaeqrmVD7rozI5tCuW+U2pOUpGq2tQ1O1c14yFFyHZFQ7p+jBTNmJtecL8R9d8PQkUgxH
T83d9UCYdm636klAYwOGd0SRDgIb4dxta3Cww/H4M8s4f0Q+gGASnp+UO5iXdiBOzVu6DPlf86t3
rhWKt5fZIf6olvKW8t4PlIDY1ppq7QCP+0xf1VvIs4iPMfeY07J7s1/j0JNmbxD4/cW3/uk9RQq4
Lm44rZnmfuKWSP7NaDmIiNXgs4j6+LktR7hffI1/uwqFPMdvdgj6uR/KJ+o5crFIb0ZHHz+3ZcYw
yY3/z85xPgotQdTCJivPJysC8yHGa1nNR9EtvGM+agg98UCtGDcxWc6b0QerN2XXhKk+/fvV+dhj
4Aml87WOkZ1VWfNxf/AmnNVRobk7u5aXIpdTABHc3sHS9fc90P5mwTH470uu69Uf6+t6SZYx10Gk
z7D5wx1lbJjMqhcuwbrFebShLI4dR8nRBjfYttt/X+wvKguwPXRPVlM+GiZwUn/s7rmTNzR0kSeP
KsPW5Cn/UJjqPhrd5Qh4ODmM1fIL0PFtv9jFDlwbkbHzpO1bX7+PGvgm//59/qK0QIEIXcNyXZ6o
T+U4RU2jt8pK9pmb1vec9GsEcC3YQZSkjHURu3eFpZ/d0T6Qd0jSgITJqrXdnWoK/TAOBHo2aTMj
lRjTY9MO9qOw03xbZhcpIz0gOSBGLqORHwInnBiGzHtgjMoUyVdnvl8vaEe/fITbn96VNeI/Z24v
5jpzpD3z5o+tvLQJlR6BveUXG+vnjqPHR0cERKVFx97/9Ky5UYb8wkn2pVm/SUcjXXXpy0CSwxeY
jbbJu57wgsxg3lt2Z9dOmifQ5HfMJ52rfhEXpiZMRTz0oDn60TzTkQlA/GP5NO4TPaluh8i4K1ov
e/z3d/YX/duKInM8G+GIzku6rvT/U0TRiHPKzoAMnUuGlZWT3GHe37SruoJzwG5SA5r5ZnrOWnHq
fGRMpfeNcfS3f/8aH+tUZDm0hHmEUU5aJt3bP38LQPumJsYy30doZ4yOLhiJvkdv8b64zu/O7x8v
KBei844UaK1RvY/CJHuJBzPqKDhWtn/scKwB/PTs1cY3zRlx8RT0aAz4iCaDocarvXD2wQNwACXv
fCIMc8h3RCI8C3xFTM+ZlkiKycoQW10MjxqjSQz6yIIUtnObk12d6XFg+NqtXadbxVApUAZmL8eo
7+Xv6Rg4Bos7jPQvC5tiOEgjSdcWwe3//f7SgVuRB3APWBP/vL9lIYiBaEWGUG1AhzX531ApneZV
l/TvC/3Fe8sN5v1nBVhBNx/RTSwy9DCrhQjBZu4f6gnOTb1FVXrjxEfBIS/gmEVuI1yAVKJEmIj0
/mIN/tTU5itm2qHrq1eKA8mH1rI2OCo1TGA7ft2+Oouk3ZG/NSC0miVCTo9Ky8t8lIK4sL/47J82
nPXKPFMmpkdq7I9ooVJGnaKfnO0H2j9xjXhKCuS2DsFs25wTq5Pll5Yx+pYYjr1hUWfDrtay8sEf
o5ek818NDVtsnMZ7lxDhr367v7xj1P4uOjiUyrBHPvYsyNrqbB0Ncqe3DwVh6EGUt8C1xCNg+bva
hMoKZ4RmtgLQB1NAH4ivrYJxWnG1Hi5adNhfPJafChAPVAPHJYhBuKXA6fz5WKLXUIneEKvW9+Or
0oxLyfrz7y/lL9/JH5f4sEcSSb5EiRxTJNF7cOeoM7t3sqnwotKJ+Wqe8mn7//B51s/7P4spApk5
FZValQDNHUeaW05X+AAcOEDaz39/rr9dSgiXoSl/sWj8/XmpCVVGQsRWupcu6UYZtN68eTLmkr6o
fPj3pX7/rA+LJnsauzrlKGNCZ73H//Ox5g4naWSsH2uKt7GToVxNf3UOiRT0c/PbGGkDPiq5LVjX
QkwFXWUNF/b9nkgDEAjtYSin7EKs0a/BehMD7iwaK2RURTxUMseyQ+8s6K97KUDCrOhu1fxgWwIA
bvOk6tG1V/ohdYW+c0fCqVJbXqVWdm3PBWfYhmaOnRNy0y9Ti6pmGVizsWhFntj6idEQ6kqHHEbS
sP3itqwvzIfbwoKKytVkVXXpr/x5W9qihULRI4LyodBmpoEZyYKRLg4amySMWVa2TkvgN1j+jUun
baN3ab2x3DrkPuaBqalXNXBgrD1xxiRwb5UTa3O5imXWTD6RokctAavXHVbwKd65WU8Qt5A39JLQ
OXlLaFr6cyb616zNHqZJAqQGNxBYJoyddTef6+KhE3h38F6LgZUoo8W3i+AP/PtO/G3RpxeK+Xkl
HvCofHiPV4hmUsclD6MSJBX2A7Vd0/6o7KINk7ZJQjVoGGbt+iabLT6Q3Q/IHYcvmSSfkajAEjkr
Y5h0KcLowfz5lcjaQcOIVY1QYORIFg4Cs8yMXbWsLpLsxVnoYJcRrGu4j2+zno3nha/DbyfjioCm
YJgN5z4Zb0tLRSfhgtMSYD6yxn8cInc8I6IH+WjH48Gv6ZvTpwVJjz+A/2Alns3zljFFvtES+6xn
SFN75yK6Xu1LeT1l0EWhkW8bLPMIQrFc1GRmE3A/bZJorQ27loBUC+6zlu+dxcRBaPsXRfd9Dyq7
bZ85ccy7yuMDmOQphpiOQfhr49nKCQztyNo9G6T9oViwJuyOGJpmTj6xjJItdf9zpbAxNOtZJM7t
TZnSiO2ryielm0MuWseBT7zpQSsSydm+5OXyFlvliT4mcT6ZjGiqEUqEPeHNjlBC9iT9giNDwRCN
r4adYc0ZdRnMJd6DRemo/Urx0lm2TQApnskXZSA7oPZLt5NMLzjgh13bF8ciVQ/xhGmhzsYKLjNT
nZpIJ38xKJVXB1Mr7A2m6rtk+k+3iINV1azvHH1Jqc/UNmrVu+nHd16Z3Il4eu5z8dP9wYH6R76M
4NAFFFzyaoC69EZRkG1jE0FSNEFb5RPGLKvZtYX7w05hgZY4W1Ai0oMzNd8Io8ntCOTEC+fFLCpz
SXJTM9I6bAivkxrVI8GJmzjN842H4HipUYy2A8tV/F/v6ojHT549FRuTGa3No0KoKewT8kvf/Nn6
/rvlltrTO5MJPGQQc1o9O/LOIK9x2hMsxHct7Y5jB/36NzmjP0wM+VjftHc4MynDo9Lf/synpQs7
7mdgrPVsnrWnGchl0OfdQxplZCHn/RVEtiUoakLzYjv7jn9mB3GMvAyqhF2N9pb+rDPg/imAbc0D
DyiVSuK04OvRNwfW2pgEDhMtXQpHLN82XiSO/WzvF+qpDc8VKaY+0rFOg6RRFM+yiODvOeJa5lPD
SMRck4RJwiFN56knOs1Lui6MMrmmDfDHwBFO8MrI9ZVoAUvpXzkz0zgXHk9h6mdhC1ReoiN2L/PQ
H07TL4Fvc+s7PMZlLK4kCWdBD1yh8TICQeVD3vavOa3Z4+SW946tTSclRbsjFfEyFXdQPZN3zUiv
Sf8WwUgk4f1Y1+d2trtz1xGptSAuRHWQN1eK+fBm6pe1C0tswGSPknwe3d5Lm4LW1a/LrrS2U+3P
+5nm8j6N8pKYp2fDTd/KFtlpd0cV/iZzFJPMwDZ0fskzB4NCB/0wZt07dzxlQMZnJ+Bb7I1afYMu
gLsH7i6Zfq3cz04rNy6rFnbh5lvDs0WfEnCy7hB9hbP2tVWy2zkaRiWUiD6h0gwZnMjYlOOJ07k4
NtO9iIyGsN5HzakA8CAItlL4/Jjt1wwl5HjWiumJzQcOSt4BcgEtTq0lKcrCQ9cnrAfzXiakvGYR
GhRXJ3JUJFepu1x0XImHwQ8Gq+mv3Dbd1oRR7/o1Jl5prQpdX3MC+kHG/z/ZVAITBKZkxsqYvOOB
7XlB22gqTlGTB3aZcGTE3sCDdBoVfaMFGSKGoBYG83rfvPYG96wXqUks02IGuDFwStYMX0yjPgyx
szHzd0e6t5rXn/ruufD8E7XqsEXaYYIKpPeg+TyoUb6JHEn9UIOVMxBStBkyccNamBw7w20qH7R4
WA4OzkynJLJlSVtzi9Yie0bLIENBcoWvvxhDxfiN1SOEKhSu+aw54NagSQh8o6uISXXbo6nint7F
2YyptVCn2OuWg+n/IHf20Hsl5teK+ifq+o29wkDN2cAtQBTxBOPXssZnidEeQQFfBTGTB3IMEQh7
/UHm/Cwj086qJMjDRy/S5V6YKg2KWS1RpM9iP00M28qcjjixZ4HAh5Qaayr52cbBG4pV3mvp+VNj
NGFOHLmaW4j4Q360Rp2QpxHPoqmqbm/2JIfpzWPWJvc+Uy2ULskmSjQV9Gpt0+g4dXt1zKBlEHlx
NPCjjtG7n1pXVd3/LMypR1RM/8CefFLSk41Qq12GbPggb31vn/XJrnRyuR3tHqFlGWjo9IEfEpJM
mvWurSEvDvY5wqK9IeUZillWHOdeAyw2LVSB3gmFTbMB4MUBENfHSKR5H10PZoc3pcCeQSK5h3nE
QRPA5MWprAcfUBj3dPF4Iwn+GWz8jBTQJoOj+STLOrtODDFsiiF1diraEleP12JRd1ZSGzvCXfJd
U5rfyVD4sRjo4suZnX5p2KBStewGWV8veaeH3DYCD/pboosOHfEqm3VJgtxA3jgJ4nPzEsfxnYv5
8dQVb8gkXmqmNKGtOdddaV5kRjYQOqwxNDJv4y3Xcib1UGbNrlNs/KmYyA93xTfL7ASboa3OrS+A
apFbqfTmoUUetPFah2uxEfAwo+yoeascTb4qEMKuru5c17xMVV7tdCM95Z2rh1gNFuhU8R00VTId
0FjrpGSv+iki6lLT3UwMDxkdQyDQlBeTjmL5t7pmf69HAZcdtUXTSYSwmsCqb9wsIq+2hTvz8GXy
4iqs7ambA5uFqEZQUxtvOr15jmqcEaL0b2dD7mbcS0Hl1IjZsU/F2q02Ug/MMgUrllJ8NK79rfOw
XApYhqG2oOa2T1FGXoiw2q2X97fjAvegdEWLoRiun+ipHmb6N3RtQE4sR/ws1OJMTLyMKBvg3h0y
/QrYWZJeOan+YvmVu0k0MyfZjPC4DvdlbMWH0aVsnbKhCeuFRk4EPmAjLVzRUX01lG5GL5lWFSyE
hajvniE7/ceNm+CVYiExdv2a9wNCrk3LQM8FKqMYu4iuiB7Ox5920iUbv9V/ZTWlHOxjlDumzV62
vHclQeEWzx2vIR4dPb4I7VqJ4qGf6AsID3+1jrC8l8TuKUL4+JjJEhpVLENdN2/ajn1CowjcGNZ4
Swpyhz2b9zmqcPsRz3vWWF23feacI1wvLIUossGFDlflYk8bkMvXVD01IX1Ns7EQwektoqihROHC
FCUknXiimawhFkcA4jjLsPNmlZBC8iySuAg0BlX72otuy1KkO68l3wd4A+WAs2bWFzYuYlux3nC8
A4l30qROjAvQfzqE+wRucDA49Q+vWc0y3kjtG7OuuuM2cqNgItvaRtIeKyAekjMTlgO73KAjsndF
k5qHsiORyJnTh8zq7kn10LBQ5e8Y1Kk8PUb7i5nQXInW4XBhx+eeSKdpUqGVmBrJdC4qgAQ9YtcP
+hYSJAY5kizJNGJTWiQkP586G1m6nYeTpw17PLvUdjxDQVaY8yEuqvFcGJywctPY5JV2lRIsfVDp
Ynxx4DLXrsWfR097VdH+DlzDPfFRRstPrFAB6tHOzLP3yJh3ZrYeGxSxqaqHMUXXNpwhMm25KUeO
5uZOjsSfajjDwnLdTppcbmAhZByMzeEwI1ek+0O4KdqS+6Si3Vm8wATqQ42H7Ytz818OaZyYsffR
gMWx/qmdkLZunhQ0DXYU8a+9rF9W5k9tE5baAHQ70rF5nsb/qtwVIXKMiSKDeG8Zt3T0/WIK3bTf
egVMU1iq5zzxv5Lff2pK0R8jEQIVAzAQ+nkfOivRPPEqrHW2L62bsaWnO1la98U3aH3qUvo6Qyl2
J1jDdHA+6iVWx4cSDapLKGlzgHKyeeh58RjPNI8Q/l5jA4eRqXzmm2Xrn7SZsKqIPOqhnrODX0qF
kaW3brAjVpsJ4OmWRJIXbyBwiGEhSb7V2GArVDq1d1HdCa8Foe9PxzhpREg5Q4SjQ7ApR8A2UP0I
/2Y0iGJG1dQ/+IN/AZ+aPjnjirMpriFN83RH+qvpF+paJPUXSo5P02TuBbNBkIE29+NTL2sRhVnl
XkcbsPGTIM9T1Dz04F3EoPxDUwV9/NwZRMf9u23xl8siPUCEzNCKEehHlXg3NWLwCMzeL0Wdog1R
CIh619uPZpMQ3g6DRtYxCVpfzl0/v74kOtgExIDGWwlm5odW7CSyZeojkDusJ0R6tEyKqr6YLtYw
MxKys/McSbFtEkYJpfdf1GVPHBcIb7KKKUCMaG5aLwVlEc2nBKwHFJNl2PodebCLdVdaWK50QYxH
i2yaF/jL/vqnvhe/NfNiFh8TB/wnUZHpSWBNOn5LC9UFOub4jAhAO3hIM7aFjr248dmRhpmowdwl
RjSmkmTrHZpHZPj5UejjGg+XZwgpPfdgseDiwvxpEyB+7KQ+nLpyDtBNFcfRzO9wX3KEMdMxsKJv
TDZ1anVemMmYTlVP6qOtJch+Ro7sibZZ9cBQXLJtXskXbUJWldjta+dGXH2JRJiU2quCN3ORGocX
Uk+qwHJJS3bSFqX2tCa6GUZxgLExHNwGPhjHNnUcsmcyxopznnciJP8u28RDcrHMWrsCrXIzKE5g
MI3OsfC0/eL4U9CV4xigBOctYzMMKKf+SzmAb+pSvKeNc42iYkDvbOhBY7rldtHVsYlWDbGS/7mj
ZMCZD881tJ89eoZ9MZvfy8XHKi/m4bQI+rBuOhFjqclDVlzn6WOmw9yNM8lxvp3Cf78l7qcO+jrP
AIpO1iRgEwh0f/bUJqZRxuwl7s6ZrGYzzzOxkW7z4md0VFklHgs2OLJpkfwlEWbVqpsyagBtvmcE
t51pN+yjQpkk0xv5Hi1In9onXat/9Nj5And4rHRKQuFgH3YyZlMW6KMDUI6g1acQsIx/tiaiv3uD
4+M0WdZlYG82MM2dF2kMwWCMfThIPMqF8uaTacTzXhsjDrI5ByZRxXFoc6+6tSVXm6xkFqz6vLKP
lpyOrozNjSHBfSwaRJ+RvoKd4nCiyhVbz0u/taPz0uMO3Vqq7zguRw4WNSSBDPzULnWn10nr2gsG
sRj+4KMckyKQkVh99b06j2MU7f79Xfwmp/+x72PyXEdagMv5Lj5RZsa+4eBo811Ibc5w8yzzVecM
aSj6wmBw2ffnZI4eyn4QrGJyPhkAqypjdM5eWznnRflPGIJOaBIOc4FQE1IPY8wIWfviTuKcJubO
HLTu2CF7JWNPHae0Ty6+1bvhsJiSCMrMvW467va/P9fnzZCIClQaLh4UJEUfBww9Uzp9aaS7S3q7
Aty4vNF6oRXuIW1NiOvUBx/4sI6Ma4xn/Ytt4PPzjQvLgW6IlngdcnyYgFvIEYppwcs5F3Agi3Gv
cv04ptIOjam5rOSyL96ov14QloCPWkDoSG/+fKEiSTtkLrigKkS106q0uabNA67H4WjrOcbpK0bq
Xy8ogIuRbQOg5WPWS155lt2PqInQ/h0J7PQ35WDPgUWchBykzayPrsq/v1F+wscSFSkMit9V17fm
a30Es9SpY/ZlZLm7wjUTOt54DVZfxyxz79Blg3uNMXRc1U2LWG44Xw97g0ds6zXxd50RKE4F7z9e
Nvzp7uxjIS2Wc0EZESQ6pmQAFrA+3SyXF2dp3owGceeom80l7y2HnmVVYY5vvvemfVVwYLjNTb0+
RcSfRY2BglhCDQDOADJw8K89DmVlGw/hYVhTyEbEV6Fu4nnSqh5VDb7SzWhU7yy++S6ytSH0BEGW
BY2CDefsNij0iaMVtgorp1QxeTsDs7fvKgUNsPY4aLml3JqafBi44YD0lB6CilK0X9QxdUsDXT1g
rEbVoMDEeGutf6kj9DBVYzKBRbcoalwW7Bt05Nxja4784qkGHUKrkEMX8c2cx3hBEEuIrGwfRdO+
Mp2HZGomkOK6ztw7kipHt9/jyDIecP0ydht87ZAdqs686Yz60piO2hdJV9CA952refBxAc401rh5
N9PUUGzkRhKshrvz7xppyOwB27Ahdr+rtHEhOzKpyQGdwG1txTLUu55ZUx5nLqrr8uJNBnmJgnqh
q5vLbFFTVUBZNn3DZLbB/RONtb7zkjtT0ejUrN7eLDQXN1073pqWCmXenJmczOHviqnu0h+ayVy6
6caI7MqZkYTDPiubiz6JW62bbbBgenZKY7ShNBJYTEiP3DJfWZMZTWM7FPqj7sTPM2zXLaPGG+gS
/9XWL4Gx7GLkJGMuJdIdqM+xtBgk2jSn01iQ4WJWu4w4ONoCpLzqufHoVAze0JNZB7/L9kvGD+yr
nNYFyt+9U7n7ZHEJUs3Ti9sS+ax1TGESht4bpJXptWdfTUvrHpDk3yplz1eSnOeqY95JG2jbKUai
8FsokXLf2I2Dpe2StCCLM7KxbTtUKAPsf851zxGq+yMNiMc2q41jVPL9SHNf5K5EpWjF51l9U6LD
DZc3Q1iIVCfs2HuaweOfcXBFoZnSDG4l/YxSTslDNY/W3kyrNz3Jb41uih7zR3oC3bhxo9HZL5Im
skfpZsoOxxLq87PU6A56SXWXgrXeFFVV3iKnRWaspYV9rJZl2qSJM4YiTmyyt9P9UFOk1kVZXjlj
e0l9cAXYENwT2tGRDAbr5CTWT/4kutKMkcXC2zRgYkm3KPw9uA/aXHgbw2bgYFA2tbrqrSUsrOFb
OtHbHirvp1KmuIeSsteUfp7kNB6S6tHAkXUu6Yv/fpG8HjAOCYQG5Eq/39XWou3rzKKiw+W5iVrx
qJzFPfS1hufbnbEopvWEQ5/uc8E5K3Qd0JK5zZCwHJhMFMk550LXti0PCfNHfgyditnU6u20usnr
Ur+rqTZC4eTFVVp2J3R9+pPmihexEOlWo38NrYn8casFhuGXifEtcffN2vyq5tolK4z9oS5tdCMp
l7fINtr2sre2so9vG31wt7C/7gviWo+ehoOVO/acphOFWJk0O6YroWcmWbgQqZpzuN7LfCtKcoOS
haq5coxj2nHgjdLY2MdLfjCV0ILWAMehFaS0FveANbdzFlXnaujTIPExkhTj0m9nwmc3ln2MMsMO
41Kvd0bh836kEwa/qQTUkAG1jXH9ExWLvd92TzNtQcTJqb618gUmvW1f1etEkpwB6nwUM5he9w2+
ka1JijP2c7mhNcBBZ+Dwq2L33qlWI2iJUaacWbNNaQUtvc5GB8Uz0bAaZ6x5cKfIlLTpIpjCCQmb
tp9TTNcG+BbmCyWI94WsYdfPQxzDj/DhvM1kdw8QEGiKkhlYeba2oatU0oE9tpI45fX9IjUEHVGf
ARS0J56g1NGO1mTYN4RP7QGaAHnKp9sZu0XnyuGMbWfi82yaVtm3UtbJ3Vzn107+bGSmeVymcl9P
ThlMnQ+osR5wDpABxahW7fSdMaPmZvxK96aZ36MGVxeSySwsJrCuDxXS2ieGLXLre4wwSzqVSfRQ
26326rhBh+GBsdQAqqhpAXc66ZNuoHuJCFqLR3tXik5sUVGFRaoP2wSlDn9s8f078QOMSdCbhexC
Xcn3hbPYVjLd3mYyuwyY6rB0FURGaPMrO5P+VETzpsgbfQceaN6Msy2Yn0zVin8l5GEpkqBoW66R
yotlcGZN+J523mJ8c4vuR5czMm5vZ3ORoV1pZHfJfu/0qK1z4EIXIt4vQ+PcoUn38OGxuM9etaUW
1Vmr4rfS1KudOY1x6Lmy3CTqpbYteWhB6ASLDmpj6Z+9ciCchE+UGxJ2J0/l75PzXLIRNV7uBfOQ
0eEHDGPY/bspHRyCJY+0KybSxeJdnvs7rKXxjnmOJDocV5fGdDNDqXlli8o/j+ShM/Tn3DBzA2ey
5LZZw4m8i+hvLoVxr42k6UV5VYRepDthVFfFFlykLB5dNvLdnFAgFdAROChtAYo5h0bzFiKG9Qc7
Lx7shYC61MhILsGJGqQ0ENjfWXDrkp7A8qv4OeKDvpbCfZ7d/G1miPkf28qTj3v7G6lWAVoMvGSZ
/z1La2PvLtQ3ftkiqp2N8q7lOUbKp/OAN2wb+DVCV2GtrOaoZZD+X71SQeqqe6YvHN0xlFHXYLcI
K/F2MYKVuzlxT1Df7XCoi3ZboOlaZX4tIGAiu1kZ956/OGEJyZS5OwNnPynVLeBfrFiaSlnUtOGS
yPaCn7IMgfmHBRC/vTtgWPWGjvbqovobNAX+OZuY2mtOd0zon4V9I8m9euaZdo5dS8R4bboPow3K
Kqmt+XZs7/z+zSiW6GQIca2S+CYrG/f1bhrn5KVKb9sGBC+mM+esz9n74PjPkg5zbYwDM/lmY0zq
0MJ4uzAMP6IhgFVQocfgfchJzo3GALYsOeWWq+2x9dy6+uhc+rj57nmnFh1oyDPbIzepCrKnud9Y
i61zJ9Wl41S8YR5V70Au3WcR0qjava2i4WK6BK/ElZO9gM5Trb31RuJRSthVQS5lBmjMgLs012EP
aBcF2Il1zDw4kra0s2YttUN+a4nxTPDvBO+kh7g75aF/003IblIGo+c5zZmkcezTkgQfLTEJoUU6
S4Xs+D6j0Vh77sQkjIKzks2BNdQM0D6FanxUyoofFKbC3+s5A/pq15CnivFt7zeK151yylPinv7Q
o+C1a1vRbXKS2wJzsjbCwhEJNnrP9GDYVroXIFoSIcSjFPxzgdAimgO65nOZXmlW9sMqKUZ5nIlK
BMBrIqa+6CCLYXOHQrLz9cvIXuJ6zAVYL4yxMAFQw2TqvPxS8HgBFcCIPrnGUz6209l1KhZtf+VN
VcLdFln1zHSYsU3s06khrijMJot8pSg6TGnXXHfm0B7yrn6zy+KR7f5hqaoxbHM2oTZn+WLc+23u
mkNMuwaoYMUymlsP/H3eDJ0dVK4ygiK14dqYhBpncsQQaVmnbv6+ltxZRZVXj9FjtKgOdzTD2D6x
f9aN/2SPzX40yGhJ0JPflorpXc64ojGj7BzzuhabRhbV3ijLM567K5Smb5XgWestiX2cZnJoW5jq
86VMAah3Q/h70Uwsbo1d/yjH5Oe0OAJ/5DDvcsPf+NaI7MR0KMusR7/ozoXiUS1GeikjNSo1x5k+
9pFQpuFIm77wuq1RdkfR+ODTCJYnF/C7k6FXY2IPQ0LFz0b9MHYxwSsF4xfLInzLAl2zW2KA6Fpm
IBmpkB2TxEG1hT6w7Y0e9hID8CK5nhtomXMxg4peaSS2U4vTkriPuXLkvl7c5hKPcyBS8cOtuuTa
Rdp3GpTFMaimtHU6+St23ds5Us625+wdTE3uUpb/XOUE+7nD0V+oWOdE0g9HGDta8Pt7Tsee0CdU
TPla0sUl/7dSpy5CjlG1EJrboYdf1d1aEWS6QY5fSFQ/y+doOzh0QDAPeLaO8efPhoA7ZJzgEmft
6qQPfmE9uy20ATvrtl40Iqvw42co634Ic6hMvApNQfPFTIaxwKfjOuQRuhHUmx7q+I960q404xor
qb7jeE1RYydkhi4oBkbHGrfEow2H3vx/lJ1Zc9tYmm3/SkW+oxo4mDs664EgwUEkNVqW/YKQLRnz
eDD/+rvgrNttUxlSd0SVIx2WCBI8OMP37b02QPbeILtZW0Tqw2TWTwHDq1Y3ausSn5plVEajXKdt
Lh5zkenrQI/CXdIBT2uir5BaTwTtxLdNNt1GFa5selaR3yXnuimdOzUg7jsgDkXREv2WGLZXzQ59
oybta2WF8SqG6dU4g/gxYc0Pszx5tPLxUS06BF1CH+7iKi731BHDLXv6vdpm3Z0ple+Z7sp90sun
KgjSO110X4rwmPRN/1kEKHsywLkbpHi6b6hZ6teimNcuHuYdkFb3E03vdP0QRrWFVyBjiYJF4laF
uprb1ODMb54aJ+qv0sFEbOBUOwCb7npIBokaKhw9EgVQiY3IhkIzgEIQQIGj936MZG2fhbMIkUkm
tcuSxU0dq3U/DNNVaawoRynHrEhmnC0PEK3rq5zGOD6NYDu4KbfeSn7okvEfK9NZ0DtZC8kuoK2s
x0yWnzHMnSVn5dt0nvazm9yqxixvuiLau3rE1OF09yISk98OnGeE0p41M8735GGE9A3SxM/sIPTl
iNaxr/J5K5veWJus7WwOwGEBvRgsykiYDTbFbPsKZfHHPB/PQxBumrwv1oRrj5sJCDhDOfKDSnnq
OCJ4I/1KOA7WAxwRdniN/EJSnb7H2PKFABxIev1kbIaSLpQoBqBgaoU0Mt7pRhZsTaNrPbOm/pp0
NKc4QBojLm9qLdOtJXJlT2d9k32KeVIfzMnWPPGtbML484jk4jpSxu8d5CyqVdQgZrIm0XiUXmSK
z0XfZUdNDLqPJKK+shb5mTmzlWtYGHZMKsXVrFnTHkpc9NecGguTI1M43E6zdV2YPANWwHQ60Ame
DSk5HaCzdRXF3KKGJACN8aS3EOUV2Rdnc7zVhlNT9MO2h8nhu60y7ZIwLzzLoQpelXp4LCZxJNZX
u64djVyITnnUmrE6oOkRnl3AV3+/UPe29EqfE4ICjQ3VXp7+3+ee0jYKDuUR0tJ+K5oREehcFWu7
adn4BVsLFYehkopXPL9/2b9hjuE6Atvws/Iq3sCpQgP4OMzG2U8cNfBi7Bo4Q59NfYbNB5hYxWk/
DWT5zdp1UnI8fP/yb9TzS+AW9AbB0oZc77L156jsuOKMemupOlTq8/YlpebutUNZgCSYHt6/2lsB
/RIDR+VVp+3HHHqpj65UmUgrE8TBKCPTo947fsXOC0HGuVFKlGQDOqRGv7NwjF9pU/C5dWEL0F0b
V6NZVZu5UaNNOqCHIdEhWVUaSq5SUnVSVILLwl5F4m2M9P9Zv9spvtbNdDhkjradx6jfWAbJEJRf
aBSipvHHOLxKIcsg4ptvDXYuVsVZNnMreKFjh/y522dzw65AqU3qF9YzIX4Vii3GNfcnZnAPX96/
P38Rz37va6DXdhdnFgYVBF3LKP3FYZDR2g7x9CHuHQP1yhltryhjlE0kMZ77tRYTUQY91fViXXkm
FwDdGLlS3tAR8gjHz2KoduthckYP6OLP8ILrOn8Nwlh6Q44Aueti+JlN7nc6w7oK7toUqYwxiRcM
Oz8Iiia/gKIfuvtZO3LSfWi0dnwAjNT4DuridWeaJzGaxhcJmt4rqp6XTyDWVKjfCoR7K7TNX2WZ
dJ/lyY4BGUauWe4DMh7WUrGvmnp+BJyT3IyLVgcnDLX3XAmOExEW68Hg4QO/h7rFrurPYgDeBC84
I7xPjLvRcIZDYzzPUHPBgqbak2HS3Wq0rjuFvbTYpRdQN/ryZhjd9AyiklJLXccH4hTWE2g7ZHjM
aV2vdXuzze+mKmzWVWqE22ww0AdldbPtDTp2ZkMqhR0AtZEt+OvBqW/mstU8rZdfzQyeRV7k94Y1
dmeENMGqxim4dagYznZE4VhcmTVr9JDZZD/GM5EmOXtkjnpHIZD+aBi/WSQ99LVPWm4Mexfd30YH
w4MsaR0rZuiLyGoORmxexVT/txCT+S679ID0wLxJKu2g6GO57zHhJ3ZQHHS07GR/mHQDnPHGJl0Y
l4Vw91MXgBMjgmHdNrkOPJMknlI3lDX7SlCyfHGJk8q9FdnOJl0XtF121PuVtduWz0HiOqusUIcD
JCTtGIcF/Jwseuypw19FShscJqC5nEXre4by9MjxivpCrn8vgLdeQQimUK2rB3NOb9CkXodt5exY
IPPVYGrdxhUwvvps8qyytD3g5+vJMsuHWW+u2L2XbZscbad7gtqAqL4w23U59bTJ9dbcjXXrkPmN
IL0zz4UVI/wyr1K0uH4dq5CZR2gSSjGg+i/MU6mk92FW6iigeo2A4/B+oPJrzqW7ElZ0O5QTCR+5
/hKDIfLsEjzMdDWRWQ9kmAKmQl8mp2G4/eABfysZIF0BPhF2L5Wu12XLy5BhFLdViFWymo6ybyu8
QkVxhaInMuJrUi0AnpWY87LwUU1BldpBkH8gMvkLoPf7JIPYwsH7+dMvrV1aXRMzscC55cBqjUgh
eFSE69gdt92S0eeIAl1nbiDobUoP8DhFjJmmAWOq0EeqJ2yGtIJta70dAC2U5g9KFeYuh+lN0vN4
IrlGjKjZIVWmGF6QS44psmmJfMwZJTkZSBUyx1xZCvmOI9J9sNBlvSlVezzr1NWB+hyRhobQfyjj
BZQBvLq5CWPrOgk1dd9TxW3SAVORA3k9qSvCnIzb0jUpgmZ3tYlpGh+pTfqcc00GlrE3FP3Uzzb9
qLBGd2g+jPZ0ANFyx+xP4XygkFS0P/BezAcdxVEeEqCIAvsOsm+0m+H3r0QzvFKH9ac6on5BSsE0
m4ivOtngWcAdC88oAaZW3we9uHXDQhwzw/lMdkWDBrqb9rjfj2yxryMolf4YRrfq4oSw6UBGmjKt
MX82SNPNJ2ccKI0UuelZoqfBAG4dy5a4HzRF3UShisp7QBje43JS6+hAuGPuR8qHzv2/EWRhF8K4
CRsFF6d6ydlwbEoqEgG2nycIQ/MgIGGK1i/WcTByZrjLUjSZXc37TNvkVSkIcYrnNWUmFJicrvvP
dYikXDOpN5Y4jeDZrhqsVp7F/AGxXNmaPYLDhHQsN//UoNwfk3LdGSRKB/2rKlJzFQbhvYOaPa2E
30lJEFkXmyt1VL4NkiG5TM169gmpYfjBbkiYb59PlHVCJXcaqh+hrReeWbXoKbPlYoSUVjFxtzpS
ySLgFA72TxBVgaQRo4ndBfVGr3F9FEwlDiVF34ApvqbdCmvL4EBvUX+ox6a9g6h83ZmAv5oyZ9lz
t45WYywgkXqnuX2/6xN7YNdHfbCtgDCN6J1XQo7bUoke3alcqKgqwZViXkCOLQ+gYx66oS33M5Kt
lalD9IDiu0tH2KkGbdegaIuzZZX+Xlcs1SuW2K+yJaFmSsd8TwOt3NjN/Ik1r98bWclMlxI91TxP
zbgLpu5pHHG21EZ2tDVRnZMAS1SSKPY+6UqcygK4mZKRmuZYssTYSUKStErUdE0Sb0wYga423/a1
2y6dS3ZkCqlhQGt0X+ZwKW2UZtg8FPsBbtCxqWxEJ9ZU+SkrWoaK7xoO904V+gH1zYCKY0FaU53e
F3Z7W5quRM5c5BuXselR40V0kyi0uHX9Oisjyo9qQS3N4cxSINPPSQYPDtAMIV6SNrJL4CjXWpof
auw9uB/Uk77Q4KfK3IZYYTiXGzRKjGRPEC7Vwqh57mX/EulZBs3KOClB0+6CO6dokVuJqEJmdYzU
ML/RsZme+7T3hkUhYtIBWGsRKp+m5gM7HeV+LSRcXUfI405s38MCJGNW1pJtvTbCV7a+JSlUvSQc
jsMi1HLjUqwtxFfSQMhaL+Y2K6J5IZ+aBWqIPMXY0gvV5iL22oQ/RAjwDXMm5rHoaxQ4YA2n3k/i
G+zL0dk1J2bd2W037CTae+LnD0WOS5/twlVb0MAZuzQ6ueUzX4RBfWA0d0kx7hHUMEoreh18j8Zx
0GcvHib6SpXdbWZreLTcdRDoxkFUMOYoNhv4wnytc3uvMqb4uDDI0gRys2KnXtxb8V41FH9EaLRW
lCqlPh3cDAJ4pOLWnIGDRAV3DX8m7sRj2olmP5HTAL9M34vMOkVQkbdFYDyWgUa3CWWv18ag420n
3tKoJrjLoSFT20HGSZJcrAnXt0eTEso1vD02NQyAwDIWe6B2U7rcFjnjYzLteJ+B3/HlVH6jQZl5
7uCCnCuImWzcUwUziKR1C20hGWd5Hv0YVPXGdcan0Jw/T4O9H7qJhPV8fkE3yYZXhPeN+zyJ+NRq
UfHJ1Lt7OxH5wchwk+RNIw4DvgWNnRTHmuMoaIopOkSLwZOiY1Xi0PH+duOt3gUdAuVRDnfLXH6p
6MlUc1SFhJ0f9WLgyMRqX1jQfGo9gpmUUZ2nn/CBiuitmJTlwyJlhhMttLVLjQ1GgbTByzZiueT0
gjxrywbSq12FsMhTONiYetXx+P7n/BtpHvQXEr81sGuWeAMcaHQrCBq3GSDQtWKXhYDPLFh64RUR
gIBkzfSTAhLXgU+0ka66anGnrCJ7SlaNi1SNOsfW0ObPvEbGdM8zO80JPQGUmIjCjLV0wy+qpLui
7KLA2rayBWxnt6sqb718RnGDIobS/H1u5c+p4npWmHvlWDzXma2CTw5uKNnN2Ob4STQPn0z6s8iQ
mytU/8/jPPkytSH54apB64dvoKIZS9Q9p7UivBZJcNMi99sWeeoQyWhAmho0YMhiZB+LZ2lK25bu
ASz/igqGz1AnhFOW67q7Z/+v+mE8MzXoykymzzd8BNEHAqe/GWPAdyAXuAi5kMNd1E3SEYg20sHB
T3K5m93sFIxu7GuwrHsjKdbN2H/wZb+h/SzlChWtOCNbV+FCXazRNaltSedA+MySciKhuEE2bhjO
OlSVfWykRHFWieZZ7DvMWlB4ar0hjOZDEiasqOru/aFniot68c93YwJ24hmjNPJTqfjLiT2qzQYw
X1/71D7rVR8jZZ3FqxtoL3YSH5QCw5xVY+XXKy3aMlBDXPHOddi7HZoE+dwzyXnkgjbKUxo031NU
i201IBSOzDtsYpswa6ItM/xNkVefWZtprmoKtXFgrllSvzrR/NRGAgGEXV6lLRpbW0c3ZBvQ3Jr0
SY3L5zQqdE/9bNWRgW6RACFVxk8msyaZtOi1agI7847k83afi/ZFdYyXSCYPzhxJjxCNQ6qhK3j/
nl0WnS5v2UWRI++DlhIttNJxMbfQE5NMTml4gx7go4LKMhZ+Per8vNSSBmUCoVo2dr/XU4DEMbUW
Re1Hof0d56PXBja3Z1kVesth8WQZwTWpbLoe6+iAVPb9j7p8lMvr4/FYqB5s7xEe/n59ieHZneOw
9un+QhAHvr0wip9zRb9F68J4oR3TBuGDBbrt/Ssvn+ziyugYcG/wbLKd/TlufxmXBC/WYGib0of6
AchdqnvSSNAOEcL7/oW0v/mMBp4FVXcp7Tmas+ypf7kSCagN+Ma69PO8vq6b6ZMoky+liWFFjS3y
XPXWq6u62+KmVVa0PdoFdR7MJeYM9wxtfF1PIAwzPKxXhTRvbJpDCzl1+mBhEn9zR5B8ojdVOfIi
rLnQt1Y4TRh3KE0tW94IUkEMFCxrN2l2TjGCNDbU5ghLZKWhtOGcTsBTRuvGzAFbEyb4ZVScaQ++
cqNSWuKjfKNZMKOpSAfMNwSR6+K2CdFIyiQc9yS/G4b2wfHkzZ3mPKLyfwgTLOuO41yM5qbIqrB1
2d0R665tWit7CYsF41pahzGM8zVcJeoqUW7czMDJbpwk4pC1RJ1FW2E+5ynujjCvrZ2wI3FNn1Mj
DZ4u69h/OCYuV4XlnS4RbIht8DdplwQgcstqlem/J/ybSpA0y5U6mYavoT/3FgtaOtyMaUOyb/eZ
csseSYG1BS2Bbg7GPBVXtOV5YWkrgl5GKzi8P2IvFbl/vTkSRQgXIAL98qGsMD60ASRuqC3kWsPK
BrMw9p/fv8ibZubPL4qT9JK2h+r38stC8JqkBLlD3F14xM7YvUwBAMooD25kGr22prKtKFGHMHkH
Y6kS1uMH2783vYXlLWgmM75lObBZLvdiWoxFkTmx8y3arrduBzjfdbD7VgGZsYbM2HXYN3FLAb1w
4I2PAceJD+7C5fK4vAWaKgYFJ9c23xS0k9wKq2aYO9+e9FtjkkTTlUtg7RBeNZIm/kyHluP8HK+z
KbFX9NjMrZl/tvXpo1bHGzTdz7fiajph9NDV1MuoBXUgKU2gPPOLmLYaud8kDKWIGNkl5duxVb4J
FyKXJNZM1VBRRLHeHPVCo98b3iaGFW+0qnzFHLYtIiKtygzRxALz7wgE2jZ1vYFL0QOntj+M9vy7
e/iTW4xk3eRuLhPwLxMsh/A8rs2EkUSU1D5ih0p6Wb+pI4QgxVyeao0D9+CC/O6iq4RugKmflPBD
2OnfPDZ8k1RFTNg2+C8u5k9a2wr8C6P1qYrtyKXHFq/47w+Xv78E4BzN+rm9W3YOv3zSziaPvlBJ
w0iy/ltqBKtWGtfvX2J5l7+ui4wChiJNFpUzijAv5fiDYtemJp3GN4385MSJRJUjjkWQ75tRbnqr
P5rR+MFavLzti2viOsR1gLGP2eByLU5tO2TpYRfQpVixy/IlgSmmxxyhbXR673++v7mFrA0gfzDG
uhSbl8H0yy2sGiWl0Q62JRmLH0pNqcfO/690T1Z5fKsMgmVHY7El/P0a5qBEcc4e1LeIQaSglvg5
Fu8VO/EQkeTknt7/SG+/Mi7HaqI5wjIBfV6MikjLJJHyCsFfqfMsR1ojDaIbRUceSB4WNl6C+TTY
xO9flWigN1+bZnKKJToHuhXl0GWR++VW1mri5jMxFz7JgdiIg2Q6DoVRr0eSrjQrQ+8wD8c8pOow
2KA6etfZ6OgoKKAgQiBIKNolk61u55R0CrTFhxL97qrvbJTw9XBHrBQ7/zhLrxrCsVGkE8CO3Hgj
6T3twBX4oyGUB42KWzGrNtnhhbtWg1a9btxs3vdh84J6o7nu7MBrMA7R+nPLcwIzj6b7KaaaszWH
LvRyOlC3ZaiBE1I+KWlg3c5jieJVCe5GjNFryqrDurQI5whD4FldGWFnrO6xLU5+p7XYculPjF3i
7BW1WQmCvNdGqAS3gR11h3ZCR26qD1koNiXf4FoZ9AQeURAdO/Qgbm6oJ6eMtZPbEaAzR6P1bTaV
Fx3FFrxbNoaBk22bCPCtDGwoC7Wi+33LdWItekICwfF2cK7TXAUj6TaozKQDQlSNQtTAyOhD2gph
OBCiy/tbNYOKRqgFgCAypV5nc7SY0k0S1RfN1MKWl4sUWCCxyfvhkLiKtgWaX4BnXbtLxpez2NvL
uj+DIKCi8Nwbxtpiz5rmC0294buxIlaHXILM0lE9ZsRy+BX6QajY1OibeRVJAukXAjSKzF6jbt5h
33BCFC0pNziGou2xdcM0I+v2UAwJJnWygZukRucuosfRIIJl1l1YF2kf7Rrhp4VdcvPIyBROe8tZ
xm9w3vhBST1RQcK7wvSGrtvivk1DP9/ri7FkQWwRTTDsWtXdU1FIdxOCj0FzirNW1cp1pxho9S3x
RHWL2+YgbdaLHnc/Mv2p20ZRmnnaoxaT8DN2SEWVhQSBd35ji7w8Z05wTkPobtLM9KPCUqgWW7ww
5MokYm0b1FfV1ikhcPPi1Pxvxi5od6FrgKLCR3vCe9PsdKff1dJ8mOdWudNxyVCJST8j8tU8cGBi
rZnFbRmZul9xHi0wDN2omV+jlPeACqs3NuuuNQAegeQ0boohIMiIQyUtwKT2eJoH1HSi3oci7W7Q
4X5NXbRORpTvCfzQKCAu+POwxTiIbWnuQD0Os7iyY+P1/Snk7bwv8M1zNMI5infUvpiLITK7NSTp
3NccpLjuFHyr5LkDztNM5c3/+VIUIdjHsdemNnK5xAxBXuhRQL4FE82TPQHj6vWdAceDQff0/qXE
zwrL7+sZpyfmddNhAcCofrEhqWyrkkxKsS8XA1BcVp+ScEK/aebhQrWiOqs1qyK0q51qDevIbFV/
KAYKDZAkmsD6ZugF6WqwheDrZ6inqq8lAtVdpBYwUoapZ1TXzZVrpF/NIWsPIJKGdbY4O1PVQN0a
O35W0w6IrGImfnMpqMeYONW+VtbMoF8rEoAcXar47IJyMbWTKJq3PxAVvkwTKY+p1ZLPE93gb1mU
okDbQt4TAp21hqUD/Un9RaRE4A1RNa+HgXJ8ugSmForqF62xUhvzW1qVoY+W+SYkZwthMG/JUr9g
R36Z2OgyWWiDn6vyoKDPwHIS3FZ2mVB5WWWW1frtmIhVikwXnXn02iXWNX1HHc5W5R5n3dzV9BeH
PvIhXFmwVBCAOGlu+WoN+iiMOr8mz3gTVfj13ChtvMUOlnUy3bfOQIc/q3agV6rTEBfmvg7tI+Ae
0FKc0zdm70CcYzSiJnsUKQwV1cqgjUa5ytY7t0lqzSyat8OXurKELynaXwFGtfZ5QwARk9Fne6wp
sKUA/Jxws4jWP1X0PzliVi+TFopdEQWZZyUcpPO17ZTqXTKEyQ7hlrbqKjQpblomB5ZMypXUYPDS
FTtFM763TAZHo0bB90Vra+XBLplatF6cTatCga32p0K3eIRqXTlH3fTghGixA9sS68heT8IM10ho
u415h75d7uNSf6H30l1Vlk0DhjDMnU7IchYiLknk6BxFMyFo1hyeFvEgKqjkYUNVloD7ekvz+YCh
DERLhGS8nxKDLnyJ9PIbrLKW3OPqtmVBvhJy2EuFYKraCWKW2ZRUyvLaIV1pzao2kalSG34qaDBT
DG1u48nPaaUOabgu0Ebt9UK505po5QTpkSJqdBwM3GJyZrOW2pQPmEJhQ3IO4QZamyKfeTS0Ll/F
MW4TfXa3JZ7JjdoVD3ELTxBLKCu03tUemkGewl5jVYrrHwSD0M7KtB2qqdoP4cqto7jYs73vtrIR
u1kLa4QVCJ8UBfAI+DIWlgRPuNKw8PHVnOph/hF02me3rPNz2ajs++Oww+gEX8nMXtO8njexU7Hk
DPquYCkvRG4eeT6VVYvSxpP1WIMewr1sOIq77Sblu5zqT5nUzWs6W2QuhlgW35+i/iow/DZFAb8k
mohzN+o6kBb673u3QAdpgXA49VsOekRT8yTXqo5kd7bIGI6vItxau7FRO1ry4blJDQlZxQU/oZb8
kZt3MjIheqXRXi1lDuGGtAUmM8XX6gi+mhOvpkbTT5a5AsD1lSecuywVP56d71RrvTqTzc5QNJJ8
HPsI9qpaJapV7ys9TTyFW8ZeBDGkyN3TOPX1lV3GT3br/AAq+sNK6g37HATvOvYOgrhOpWpgGxIt
ZpsGc0MySRjp0SPoSPsqrJlrhyrMT1W+73Heb0d6ylfziGIi719MDqr7WZ8fFAc7Ve4UtJwlDbDQ
/aG20lP0rLwag7LcyTG+zRNbW+nTLHeuvo90JTqX3ReOv4+mrOTtYCt4ZhUCsmVie6ROUuoeVTS3
SujnY4e6GHDVqKXueRyhXlk6chySG6eNoUh8s1lcXMfut9F9KvTma8I2wXareW+F4s4kyPysJoI0
BN1CapZnzq3APUXqqOqVQA2vA3aCs8i3BofDtdHZ5yyI0uticieUR5zbyqSRbAboteMW2k5W+DzQ
gy5taFdN3uKNdPD6dYgHLZm1BAg3kOBcUx6xdbkY6SIH2VQPb0tNlyptf5iKbj6F2Ki2hVC3k93U
h1x1gq2ylqVd7w0SrT/Qn5pvDm4uxzZWVXIDbGJp3ozYPCrM2W7IcJxrCWKu7iH8wLUaej6anjff
jDYaVzV6Yc+oEpOto4VpytW8IFeedJ6vLTDtzEgRBxYSVhReVGKlKxPoFCHNDetZS/+PGmB3yBCQ
wJLpwnU3lncAuOVdJIuDPSB30IzRPZDc556TRbpcxA/wKp4idwy9ZdSXmXE99y5+B8uR3tzl8Vrq
0FL7aey8ITUgBigFHkCCqCLb0FYAj4mxKcfrQEYWcKMZv091bA12rXaKWGgIC2aHiYPKzxngP76P
/xm+ljd/PeryX//F37+X1dTEYdRe/PVfD2XO//5r+Z3//pnff+Nfp/h7U8ryR/vuT21fy/Nz/iov
f+i3V+bq/3536+f2+be/bIo2bqfb7rWZ7l5ll7U/3wWfY/nJ/+0//uP156s8TNXrn398pw7SLq8W
xmXxx7//af/y5x9iaZf9x6+v/+9/XD7An3/cx69N8/yP42tZsJf96xX/+9den2X75x9U3P8pnKV6
AI6J+q27EA2G17/+Sf/nolqjuAuzh6reok8tyqaN/vxjKT7Kslv+0/on3VhI5i77QxRzzFl//P83
9NsX9z9f5D+Kjtz6uGglL3Sxi6ZmyPWIgVnkappBTPHvUzli96jh8L4X0s3ve8R/K30sMAtSIZxJ
Rg6StmJpnfW1DEgU63Iosd/sjCD3Xmrq1rDvGge/we6X2/bvd/nbu1oWkF8WmOVd0YWkiATYwWKh
uajFmxrepCYf9vYoc4Z7uBIx5EtHQcUygijiV4dVjNt/3QYTZEttwXSGtbNOg+nJDvKPqxUX74fS
oG0u0RUwE2n8XCZusafrgzmr9p0yrAi/QzOnSvooZnFvgcw28lahaEiic0TjepZa4Cvi2NrEoRph
Mp5gud0ZHQcqzCwLCoY6Lee3H6k7X/ehOn6KhfbXA/rb8/nrDfwZP/DrDTQphlFXQYNlU9R8E/4c
aGqkO7OxS1WFNrplnuKsI0izrae1loWn2sbckGTjc2uVEIQ51qw6krEl2Aj4qrNLQrF+cPsZ87jb
oqotKz+u0u/seVuvtz8C9F/0uNAjUbkzF+k6Ax970MVJDtt72diB2Dkp/u8EXj4+WMcDLHoABk7Q
XxzSqBg/OGhdZpL8dVVq1fS5NdOicPj7yNfmYeksajuns80rxKxb4l9q4EmVvtA/2LTW7XOlBiMk
4KTYJZRKbOEnKt6bjwb75Wg3aW1jEhBLPwOIySX7aJ50oTRzsUPSYPt9PA/7wg0Dr6d3YyqRuxU0
7grKEMeff/TgCJD696sigYcoQ7UHPFSdeeFNOo7aNoYNRd4IhyAaSHtnVCwv0VhfoLHZlmVRf08t
BOMyXGVhrnilASTBwcwzTGMJcZjTvVuQcKURMqib46YbGrElDwdTvjhKOTkYwfVHqWmPZW8PWyOK
Z+wFNzmhpl6OexecgLNxtPwgsig+At1/6YUGeKFCWFihJqI6hP0eWMV2GJyvgUm9ouzC82A03aET
RbuVjvOVviukFjdRPGi7RKvVaB6Grd2r31GDldumDfcAURazjCK8SYWZPqvHMJ4IAelk4cFWg+ur
CvYWSE1M3RAwAjgA5LHpHHVH1VGw9ONtqTvRQaEvn9rfpZsNd1bOsZsewQ2X/pE09bWuVXcKsimc
f12/h8nlxujch5ACY1oiNDEQo4RtlK4VXTy1bjrtdG2Irp1Y1z0I8GydmH1PHdqUnNDN6yzo+GM5
v5ejUS7wL0kxzp53cY1lH3uevp2oeUAacJobzeQ8F5R3gxgN4jzbeD0meYDeIZJ+H6bzbZc2mwr/
rldpvXUQjZKvhcneI68r7VhpyKrIML7urQAAMJqoVc2D/UGzj9PchQiAkYtNiO0mi4etE5F68RgZ
SL8Mo8222qQDpYfZYA5pdyUC5DtAexovz9qbOg3HbYi6TMOjuW7FC+cfZMZmhXjGJFU60vFcN/1d
oMTV0lLHeuBU94E5nwaYM+YMo7oukheZGfPWsZSrMHe9sn8OcDutBOD4RSbG4VNfd8DeD2Ok7yr4
WGF2xbR+gCs++GrZ3yfV/MMGPT9oS7ZbiXBvkcPVBfwJ7jkLTrCJq+EJofCcNfLclwWDXz0KBTd9
X8knMIYcseV4Lgrqk9EYXXNsqewqBVTcXhHLm6yMAuIlPcvXU2K54cYp4KYPpuU5ep6zqQcp4Mrv
QkVT6BbwOi0K25kRn+PaJVO6yz4FpfI9t9T7Tv/axvXXuHmA1pCveiW+7gCLKMoS/YNhtOIVhszY
WnXbY1YbwepA5EHdWw3Yl4v003KmQEGdgvlWrftcESce33mFJR18w6i86i54Jtt9KQ00mI7J4Yc+
5xXagoTWHIygaei2amh41jA/h9ABHLXeGY4Bdtg6yaEIvEApC9T8Zer1ReKNILJFOjxFav+prjG1
m1YKegXdvyE63sNUbbAgUXkthztQGvuYQvLRgSeGR8HdI4YkRM2f2lLdmV1z0JpT0yixF0wa/mlI
PySNmYmLUTVl2RpjSv+z2A5KAkZ+zqTvVKQqgvNvQECRVP0lbpGDoPs86bOeU8iYz1iYBg98pd70
VGzEYGE1lhsFKU5dZ197m7nLLaenVAuKjW4XPwLkfgzNGL091QhycKtD3ZU7FCHQVUiEFCniwyzd
aHH4kuBabwuxj1PQeDqc9jX+p2xd96FONOJkbbv+ORqYAiZaVevJQPXOQatbYVVekXfwSKG+SGE4
xyQdkrzhgFOpkaI7CtidJZu+nJgeJozFk/IqZ/VeR46rlCpzdlJuMYM9cpIll8StpnNmdNtG1pSw
ItrQVv2JLdxBiZovsoNraxF9jdPIijbtEWoeFxd4ldq4xMT1zcTUshpsquLCporXFNCAStoXq5BZ
d9/Qplpp+E5Gkz2XSWSz0z/pi3B1NOBSDcu4GcyfFAuY0DF6FSzQvcyu0dmWBxcEPDZ7OPcxTrB9
0BX5uraCdEu53SfN70X21Khrzv4mB+lNni/ZEXLaVkVhPknknU1tWI9OQ7QaSQn0pEhE6LqGGuVk
TH4ww/P6f+yd2XLcSLZlvwhlmIfXmAcGZ0oUX2CSSGEe3B1wAP71d0XW7a5MWSllnc/9QjNJmRGM
AOB+/Jy9167q7GxnMr6pk0vudT88O7VvTIakUOHsI6GjqRtr71bLpw6y0GaEr75qRkTKEDsGt/yc
dwTBBIXVk1g9f3Vsip7J6XY+Cov9ONpPBKJ8STlvP+UEUq977wY8krtHs3MgUL3dSqd4M8v7tcI+
hIoKZmaeVLjGOSrS0uWKrTHR0zYxT3MYAoIplzscpwUBHtCw+2r6Ug2TeyzTUW/hNJFlZ7r5RsHf
v4Gh9KP0cVKZIDrCEYn2lTXdeeytl/kqssbS9akONE9enGyHaD5G1cQqV8D+WIC9RLjPmb2le3AP
I70vB0ZHS2dFYqcGoLEnEBadQufoje9oezOb8FKOxCMHU3wmyclbj/Cbto4ZP4PrNvva89S2dnLi
tj1Mpsz3aWKO+1ZMEZPxFnbI8EQnY9zTEqY+bgkYMX4W7Sp4hRsYS19KM66aoC3eQruA+4qRG7ug
QtRJXbwQnwfup2Q8Q27J/FpnAVAlu7hkhc9Fx/0Mlb7fGdvDoIGeGFdZcMdkbZg/K9rQa5LHehwM
Gqq7VVOn4+3dT8p6SDv3aSxL+n9Jm7BEBxAYvEvd8oUlXfPodz2ZjRGrY2U6JDxudGOlcNlSkyBA
724Sxq8rzQa9ilyXzme2oxBHe1kBvMaeQlpDPN/1mGWQcBJzQrwKaeAlmwLPgFxerdZGCFee4WL8
CNkGdmFxAhNxtRX/8LiXavwfzH68K3sjRlpr17dM1jdSMPWjz3VKwvqba3f7OR333jTe+M7ywsAW
QkBPY1u8jMK5DzLjrvvga2iPIb5ushEjPwTYguQOP7L+FDrDt0UGrz3DT93Jl8bxp1Pm6x66x5u9
Rl/mrkRYPxImhEV9CxL0hxW499k1zTulnFvoQG8cTa/PH2I2z9zcpyVtkCL0+A8CPrrKN3JJXmrf
XSDf00BtxHfk0fnaEDEK0LuzVxaK/DqSh0b237xUfJQyhJfKmtygCiC+KWaYdlPbULnIgYfoLb60
oNmKjC/Fd6byiNBw1bPLbpYe/rm/UJVlI4iqXBF24trcf+AuMOJeAKJ0G/SiXMZ2ZQf6tu5xujkQ
s7bRgkkiFlgedetle8bPNAxtrJRVNa8hyMFmgLWSZdCpwrE9Vot5lUYX+AZquNGz+5RmwbB1ZbaZ
Xe+V1OliHy4LnJa8dLf0FCCcJP1WjHO7DmQ9rgdIBBu3WZ47vUC964Bfi6F7SYpi2WvSK50M0izq
ydW1SQwuroHrlJd4gpZzT/eNz/eEFODRGkig7eVd1DMcLVi6YAAumykJ9n6rT2E4OY+QessZZS4r
9eaqW2ekjVR5Sa2NR3Gxk1H/YNdNvyU94xy6i39ZolDD9IWZ0TTUChkqxlXoLAxm/OYVmGN9xnRw
vR2t9VARk9EWVbt2Iv2ltemNSY/hzDzdZhW6f9hwEvZVOszJto3c184OxNotw2mlp/pLkZEVNETj
SastYB9n23Tzg5jGZ5/T+s67pi7bGSbGWSDfTFe4SrpD2gNHCwtf3bDTPxRK/yhKHW+a2IgdEN0k
U6xFE56DBCnkagzRtrFQXaxpl3hNv9YhonMiUxy6we6rpq0LBAmmop6HU+BA9APSc8rs5RIxQdqQ
yWSjS2wIcCKOZSwu5ZD9aO3C2gw+QUE1S+jYVg3YoQoyXXSfoKwaxztHcHtlefVDOAz5dTzuF5rE
USvf/ZEaQRJjs0qy6WuIC3XlZx8JxPlDIcsf0jYnujspAY1wbgbMBaiam/chY6XNWFTQ4j+x6k4n
Mby3Q36INbe6m8f+LuaXbNykX8+8X3sXDv7rwLYd5KK5ZJCu/CATUPWz/VWuu+oSkx89R3zCpASb
msIBjSAHBxQN9F+7KNmRovJJNARVLZfSEc7NLJKEqX6sN4H53jbzRc7hGd2QuwqxOqwGTXaLh+Jd
0kNe19KKNzhJLvlAeJHfaT7tKPasAFQwdq0A20CjWCTJqZZ51tJOVyjU+kd+c8hlgmXE6t9niGtP
foT7WaH0OibGnIMl85nhRsUpxMyC/hL+WpFhHzTTcPtsYsjJJvIfC2MJIAfV91pVJ0s5dKcGUW26
zjozmbXJnuk4gZTjgYKnOEYUYtiZimodBmDyPKvrNnRRHbNYWwyU/t5Ng2Kbt4Ard4uVq5NGen7q
Jskh2u6PNuwCMgSK5BDTDylzuiYYwuQVIOz34hQGU38M1MfQe/pkL6M+cQd+rxlT1gY28Gi39kld
f6SW/TnGc7smHfG5mdL7McmtXTT0I5I5ADyCDuQ1L6NdUVclmyF08GVffzDySDZJJTlBEP2p5ChO
DnDsNclMlBbegJaraE92EDQnneAMdUc33/7xxxoT+dEvxnPXFsUmW4Jk7aaZufgSNX2uPZC3kdkP
deqRY91tdcF5o7bN15SbbVXH/XxAHeewF6T+WSX6Tl3/1ODcpszFX6wyMFWWE8yHa+APw5cffozC
I0r8+0QP+wFTxT2LiNm59fROWtjWInaDiQKmuZiwB5gPXAmVOLjzyqv30Bmnc9CSM1E6zbOlcnfF
67LrTlvpIeavdHYLEIjvIlAx/it+ZEvynAcAQQTMumGY97PVNbd//DBu8aTrXG4od7NVVr6A34mI
XaqRGG8ar/HOjYV7Sdc9wRGYvDyVOjTBHlFJz7uqlu+j44BhK+ZTXx2q1LIeOLpXDvTvOf6iJ3Bd
lnff9xBfSv+eNf0SRyBIjLW8kwXHq3QjCoGC+t6ANm4CtcPHfpvOyzXZYew31gzJEP+4yXLkHfkt
0SF3IQed66CYoR6ZnjV4Kgwih2KpmB3BRdvLAL0LcpisvXFoUNS6Qk3DKjKrNwfZZ9/DhhoRMeN3
XOAtJwd2rDVU2XqbpHYNrEnC/SvqfQiKTzUMLcPo6FOG2InzOSuoXVKtNlGIauP68l7LIhZSVke5
c0+ZuLO081AJ956cpScTx3e+ZAcLPfGth3WW2wr+//Ad8DZqyUnBaMEZ49Rco4Q+TTJHhwHf5CpG
sitjCVCzg09sFsr5AOAJCWhouThgDn1/QzjeDjvV3dyK50SsRwKmcXlN3+q5DWCMjZsUlK1w7JcI
kDkV6204xwlpJuD11djtMDS9eoPhPmFp3RSdr+6GJXxJ3Nc4ao8jLCaIaus5Ci8yQUbvGI63GRvv
gmeMgZ84jqmFwEnMTyheX5N8erVL5xP8cY7c8hQbOH89xO4EeVRgz1Aw+a9J4xGrhuaDD3dxQ8fl
ib4nQibb2XEkB8NbcfeUgY1oI+u/SC9/9sOSKI2mG0DtOe+pLb4xF/ywfPvVSfByo4cQazinN1xV
yjr14AueXuQtbMQ+eKBlXhusg0F5WUwTY8ixb5yYBPpsBsvQFDFqVgdsaudctO4f4Q+S+JPKtz58
Ba0PAXSIUKmZZKvHiaiOaL/EOLyDRED2t4ZLbO0GjRCe1ziODfgL6aaPKMkeOvxnNgllMdGa52mR
PIYFNuKK0t4ho23rFvompQe0wBx6KEomCn5lHVDx0AjI3eYmlR346yb+6kru0zlj5lgitFCT47P3
5VsgnscpbDWoe1oLjbP4G6qqjLJzmlcxOI5LA3SNExMTdSG/0QRCCuUHy7oz/pu2wA2SIyupB4tT
05i3WRXoenXvbbNhoqz3H7Lck3gZMxjsBEpu8G5SvFj+m7kCdS3T+S+deHFEbTO0cyWKO54gv/PW
vo+kQMjsOx5zsoLGZBdVPm6xPLxaryGSDtFTNrm3gxqXtce5eGy/lHhvL9BgX4aKhRWmJvmYJiYj
DIFHX6DbkIQjCdM+1gh/N7W6lv7s2hPwraQPtqLVwQFNF5i4nJN+TdmneuLzGul3rFAgk2k5ra8r
9BrObbcxCc+JLRcCZELxKCNwIL0uX2D9PviMnBGJ1VTcg4u08twkothDVaNYZlAISzGid9W26qDG
4EPaqj1CgTyTt0BISXZlr2XNDObMx9Mz+R0owCU7eH1LsoRX7Gg/RvwuRh+6Vj4o7KsrbxjvgCIn
2y6r3pW6VeULisAkEHrrhB2I5G6cN5EI+52bise07Pd8fG8f8k0R0YPCL+9Y0pu8Gzlwo/RhRIWR
Ow6rI/2kGXAI0wLHr6KtT3k6oBTYsKhdG3PB9ygjR0pbsBdIRWh3NUcHz4duOxfme1KZbemo+pSg
jNuAzJBqW040ziu7mneerhF5jHflMD/WtWl2swQHJzSHgRLZCVZsJvThdhyG7hxP9yPV6u01kXue
LHHTbIZpjPZd4pM0O8F2r+A3bmNNVErJ4XIn0nQ+EBjUr6cwOpRD121NX/oHLYms9sBYX5Ky+4DB
vPWCbti4E0uHjNCl9KJ6TAbOCtMETVeSJhotPMCd9zCZDA3AOH5uI01kQgq/mSSKTTbrYBMMV5hk
qp8zh3ydRLmvTa2DS1IPl0ao7/3AZ82IQ9u1HMhpzdBPB1C1yYcx4aDnAxgUOJbjKT1YvfO4KJto
qLT5VmnAgfOyiE1vL9XJuPXTYsXzSar5c67/oGB7NfrKbA8z+4h5/rz4TCMMMuLzGMZvbi0/uRNa
U7z9AGtldEWRYnsPlb3sIGN/BgC0bO241CeX89NqtOP73CYGb0jrL1lVdPvIIq9LsznDuSYdqhU+
WI8uJqwC+uHkdg+ZGywrjDEQwmps9NZYEY/mab7jKjp4lquPXXQVL2Xox+JovA389pMLNvUhhzXp
GXkTTyY4BNMJB6uGykbKTXAKBl6d7QbpLrWz69UJwEe4M2OcJxeaIuq8tAlqF/NF9/ONDzy36O39
BIDlzpOt4SjKgUFfCTOuy0DNY5cHDkxx7ZVevvZLcYrDQR5qO8deiFVb+DKmSAIbhBBws+BTPbWB
m10IOCbqlVTHE4h/rJcYPsbr3WKVZOsxvd1pSzisiOUeDfKh6X1xT9fZ8nhSZiaocUZXQIXQobQt
CQwNok8WNfY+KVFQea3rHgBEzRsxSL2vJMK4DM0CerLhUeCnXMk6VTuIaDggm+swMWGfosFe5i5a
6th8ZGpM9wBY4E5NHEFLDhz7ueeApjOUroy2rW3eMEacIxJckyLHqIgS5QEdOsOetH+QCK83plmR
bzbfOZCMfNszuyiPxVGUngsrN3+vfDd7M2XdrtSsd60NKshOZbmLwIYs5eie6CmOWrTnj1RcOS9w
nM+VtmhGjYBDZOPc+8I7hn4KgB4pwIbEUFrD7E+xBw5v1mQGF2VX7Zvqy5JbHoRalg5cyWzGVsNQ
YCz2SJqmBCRrAqZ9l5M4OE+ACTotBVPy7gnYuX0OZCdoe8a3einYwK/Dn2K4bcvBgNlKDcJVzilo
zQmagQt6PDT+fg5lTzwYQ1tVMDco55qDXdpsiaHrdz14ZppnJ40KBLqcd2snc3OIhur6oA4vvnW/
1B28HeTNjySKFgiHrtDSDnml5an1EPfykPjWRQwL562vukUHOAKO9pZ8ulPqsZjSR1G2b3FYeBuw
uSrr2Jab/H72Ro3ljk1eVcxJ4/CI023euNoJD3M2ffHGbgEJbXt7e6GyQqZdpU51CNu5Z/aoGdi3
PorCLJufyBUy6z5vTrGw40fV1x8Zq8PRpmjYis4bdqFCGp1YeXgY4TNvqisVQI8Y3PsfJYC/R8p5
CLSWstchCUDH2lLbMZ6XE/EQh17NRzh83bm3Id4MdVLtWew66Ff111A32X0eZD6g1XljS7B5g6pZ
ieuJ3rQw2blpIQrbhgtASFIS5OaIUer7RO4R5woGQUJbm4VlntxXZJPBUFhny51gQuUdukkN02FQ
ydfGK+wn/cKHzmNigIfGo1JLImc/xpTAjbr3+0J9GXirmGkDXdq2R4+KWZhk7egwWsnwVBGzHFjp
fo4jdeer+SaaB7pDgUi2IRo4wndLw8P4wuGo0/uvtqDhl/nLdINI98K8bkPu7TUNO3wnoZEkimAU
G8KPp2NQzYxVfbGCkrPQRRm8G+Vurc4tN+Sg1Xds1Dd1nRxaS8T7GnsdJ5cmu230h3Ib9ZIFkmZW
Wd8YYYivhKncdNZ77Jvi0oElsiEPr+YwKG5DZPxheuPYHVHjBJg/jIn/PstGrEbnGnBsIjo35J+t
a8PGIEu7fLaiPYOkR+oe6+pY204ghdgMvCep0uOgZoi3taSmsLPhoJvPWeKduT82IXzf/dSSNTGn
CwCGK6m+tdvTALRtS4PMOtKsZPEcdXQSTTjgdCDyq4sZ7xPGe45TTq9j67lnUipMxCd14/0sl2Vz
JQJseDBT0ZzKtMIHag/bzLa7c9npArMY3M1lXC9NPNxUS1CfFZf7XsgoOy3lfK7rFOwBBch+IaIR
L+uwd7P2M4RWwHoENzAyt7f+1TRMrzlae8J+U6n2XiS9Q8oo8aOoGobWsYcCkDbcNcjrKvdn+qVl
SsWlvhfK10SIklWSGGvvp7gR8rjqdyPRPnsyp5h2+AiWI//aJ3V1uKaLBt+0MM39kBPuZdrRxcjG
rJUSU9wEw/SNgIL3IiAOeam8EVMCJbcEmYiRnAPK4h2tsb+rXMCNqgtgsuYMfURli5uJ6SUHJwAB
TbDvcSU+is7+RMZKdVelp7E5pjl+TABUjwTrDjcYdbblknYkVUzibplMvFGOazZpTSIB1quY3IUq
uO8qy7tFB7xu+mvspJItTuFUP+JCmB4XEjn6ZJJ3vYQc22om/0FuZafJj67Npcp5FNcf2LU84u0L
9o7rHxmSuXfcMtsgMTbxltlitipneSURyL/kRt4WqpmeQC2Mih5cXDlPznUWlBS2+fffjS5YvWUh
m5H5P79t6M3PRMm19/a0HH0hrzy/0jqm8H3WyabOPP3ZC0J9qyNIXZnp9WcUteF+NvzWf/xrc5XU
xLKjSCpCa61T2EVZkjylAGp/KM5xStif/alBBXJtjoqueUBOXi79+CQJp/GW2n9AO8HJwS+vCOmD
14H3LZVgpbXNv+lm/1/39xvdHwiOP2l6rrrCv+j+zl8NoAc1fP2LWPCP/+nfqr84+hckdpchKfFI
QYxm+v+I/vzwXz4nX4jMASlG/Dv6u//V/AXBv3wfZmkSeahW8Xkj3ftfDaBv/+v69zDEwitXlf/v
/0UD+FdtrHVNT8JwiFrsrwIoCQmN9DAcD5HDGWjtQ3wLV6nu2+c/fRn/Rc33i9f/g4X2Z4dfm+YD
ggCz84HG52yHHB42qeuO1W/Ubr96g5+0i2DG00H2xQRPzJnOQnjFGVfl75JEr6/yHynd//16fqa3
knbowRfj1WXMSMGOi3ldN/DSwjlEdmB/TFEh9pSP9m/k9VfBzH97v5+MmHqovKFYFrIthHQeeHeK
HzXklKn9/PD3V+Svos//fKSftDqNCx50CTpY/7hhaAj6h0z7yWaW850I3X94Va5X60+XHTecz7CV
8rZd6vfCkaQAJNHI0f3vP8NfIQj/+QxXMd2fXr73mkj4vX0NMYvVt4Zl/VYEqXW2vbFk7iGzUxJn
+jef5VfX5CdlYkKbmon3wPxsatBwLbNzo/zudUp65zfO6V+9w098D6XCJQ1d3iFSSd+spef3zjam
dSz3uP7b7jff2q8elZ+e9cmgoEDHQ4KJWsbvMC0yRt1tQsf976/KL17f/cm0llYIhav2D8dmGj9k
oDLuhBWTjv73L/+Lb+lnDpBV1/DXyLQniZio+q5nKkYiVbgeg87b/bO3+MmPnE60uMlqoOETjHga
uAK72kK7tKiqffz7t/jFiuL+9IQHaC0sxwBuc8bqzoNui0aCQIe7K2ZmW9fqNtT3/+ydfnrQZWEB
9kj0zMBhJK1xhus6hLZ4nqysXFe1sR8hpZbFqreYev39W/7qDvjpsS+Jl6Gszhn1ahBSOBHVfCpn
Zb/9/cv/6g746bHnuqPgaUv4s2GCGGLAOBZcNRtlof/pPez+dWWZCz+RiZdNuwn1TUZeR+/fubr6
HYbhV1f/pyc9iVOryYgUIDw+XzwQNhPP4pvXN614RIq1/KjdfGQUNk39gH6o6rB6/v1394tl3/3p
4aejn0ZWS5hobFJFbn2UTtMl8+Scbbu64Iwf4b0TvyHh/uJC/YHZ+dP6nAQTlz8bq52KAMNGaGIt
AmPJGLtOxPPf4Mp+cbP9ARf405sMRH8gRe6bq6u8fUOrEjMnBH3q/+Yb+8Um4/y0GMQ1+mBawtUu
qYtAfpkFSrOVh90QFxgJOh9AYsVu8WYR/GYb+MXNca31/ryrmQAgxCSbCo+bpcGxNr6MHnWJFva+
R2CYHcA/1cTykt2k8aEjn/309/fGry7X9e//9E062iEE1ch6B0FYx4ceOUIIVAeVysqpJOjtf/Y2
P60O1RhmEQL4ahcmRYOa1NLvkiy7H6habe837/Grm+KnJWIeo6l3/YyirMAysBK1NAzoSut3mxAF
Nl/KfynR/rAU/OnLyvjajWg8fz/mmEXWUzvmzsEvKihDRCiU4TZ1yGS+tFPHmNlymnHcWAg+acvK
uVV7gEnlsEk8WvJrI6hiHpRmWMmACVmVS3SF6wyXIYnz+hilNjxikQQpc+t6ohflBiN+jLxPAv9L
W1gc+aw0Fd1nZL8W4huMMpV4a2cm8F/bvqsWuZ2adEk40LshA8YhqwUtKUxJsDwQ6TTvaZJe9Qsq
m7oHmnikQw4JOPwn/Nihuq/TukjwoXWB8+D6ivDlYDTEl4ZF73J81qwhTOY7D5KMMlkBn2Ga/U1s
AWukukTB9YENLU0fTeTlsfswpnPnVatKY6IcNkPvqGY7k40RAGgVTvzkMQdMzmnORPh9Jj0H4GfL
QP/ScdjH5+YkZhGrCRX3fLF1q4anNhZzvIKfXLhfS60YbeYTsjycnD6KekybIl5gRhBTVlirXl0V
xTmddFi6GiapKdFt22SI9Uxq5n70MWAj3e6qb4QeZvaLhooRfy2TPIi/d2ngzO9DG9jxN7T7xB+s
JSfu6VDFQcnsuGX4myXbcpZknq27UGvn9arowF3IV9tMW+RVxYcD2HdLIKKE984YyH21wrnoT3j2
bL6XkLJ2cVYOIh/nKVTGQ9Ztx6mRXxFTqOBB2E4wvMgYjNpD2zi6B7BL/MKuSAgjeTbEEkkaNuhv
arWZ275lOqx0ho5niFvUeJi1IsaEeQRD/qQ9oubIUXej6jLXpMXsaoIjeDEAGRE6vT5Eek4GD7Oi
6BszyrF7T9yReMZIy7h8ae2k997TlnX9FE5VjcaBpmiaXhor6eazpaOcKR8GNjQfco5zeoIYLyf3
3h8lo9AZwLn7woQiDJ+sFp8G01qo/dmyCYpKkY0dZbJJ75Imi+Sldfrh4EeqimlX5ezMvbAL8zRY
hIg3q7jOy7BZpRK3GkjeLEWOGjAGSPd9RKgzIuJOJeF6QT07hWznaKV94lMsMX4kRdbDzm0Hi3yu
VdgoZQ94zMTAFxdlCk8Lrz4Lw47Z9e0Niq9OZ6Tn+czf1plfT+MbkY1u9ImZvR5OUaGpQvrQFPYm
S7ARv9oq6JHD+Eokn3kkAQZXypPVyfGmaq5Jx4jgZUhcfsxsGppP8ZNC0rfcepmu46cYNZX6CD2Z
pD98bMykhU8hQ+2Bu3u6QhXD0UWZs0qrOC++IXCyy0doy3kbIlkgj2E7yuoKQ0qYqaMpa7uqONCq
9YsrVioSI9FbeW6KI0x/EX4rqqROXyIrCzF02x6tgLr2e6RedOH65HVayEwl6QBYzmXMBCpgHpGI
3t88DIO+DURU9ODoJ6ffm9wG6NDloFmPPnvVsI0JGUR0O3uIqk6CCCDnc9WOVXk70NRznkNroOIu
w1TX42qQLdZXx77KUSx7mHKoN2FgbhqYNf59vjC1xz7EfCcH9Up51BKYmjin3AW7aqdoPNZt2ung
NZr11G7jBcj+huRGhHKLHhWBXtDLho2dx0lzz0QtSzYIuIAw66ZjH2f4sYQHkdi1PEy5SPOd5RXz
9BIDKYibtWvXDv5duBKKzMVuTNWlcJjZHYEGCj7h4rtgrlCNljXCTTJ6Qu9pMAst7UHrIiNdPNI+
5hwjOwYAOEay7gFr/eAce+hWn7Ajxd8iOaJus51iDPRKiTrX+wgUSPExeaQPOWCZG79ucHZPtdg4
vkLTRLSbsfdMNeL4kIckbeJsqr0mWeV+5cS39mQn0UtQIUE9dyFd/RtdFbHDFY7lfA2EMEN6M0AL
4IlVi+lhIC14tpsmvgZ1AdUOBYMjy0EenxBgo7hfzpjOa6+nUEUqGwPXd6fpGUEm9NTbsrPBpR4M
MDiV71uzlFCel9QZo2eZeQRd9rRT1buVjI33aXKTYtkMcEkhkoXFZJGVSJwEcfHBENc8jY4xB3dR
c/LRZnB02pXv1CWdimjKRPtcz3nqnsLFzr/m9eJ2oNSTwoPek1kN1gDcrlN+nHRCC94rGDodG0/B
gV0Qx07nuaQC345ZH0QEi87guqPsqnkZk3gguQGLPTKuDPD5nqS8gB26JyviU8zE0dnZ8CSQ1lqF
L28cM9cxXCZp8nWYLNCl+L0TN90j2kIRnMRtGn9pRcxOyHjbhytZh3R5DtWERwvvkrAEgTk5i3F5
h9jQZRzdu7g0ogLkBNGKwQCfoLH1a+ImApaV8uawXrURchTU9Xkfbjl1g6brAkuht5qYIfWP9cI4
67OOvYVstM5Pq9e6Y728iYeE4MbFT+poV7Ly6dvSEI95k+M9zJAcM7oh87O2XTzlztLNJ29IBkAv
El4QZPoya8ujtzQlPiENgXKbRJFlbepUGnensRnZn2QyuIu9TsdmNrDeA5MSMDaY8KWGv08WFgF5
8/dC2zp+yxzX7+4jp0Ej3oAby/Ya6QQenhF7LdDYQEwf1cjqAN3JXuqHuDZTchd4UqCvyAw5HlOA
tONHEVadfFSO0ORPGruEztUVOUm6nOXAZYyVq9DI57JzP8Y2jsJPA2YG6NBpmxMCGIBT75/j0RY9
UwxCEzHD9qxCGHQb1Y4MFcPYfAeT4qHhgoWQYytEhKl3iBJr/WoGshMwdpmpxbZT+Nl4ZJSeWRAO
pGZiOuNyht6ymEfljc2yY9Tr9ofa9CgKyF2o4pF6P0PZWTsS2IUkOWR6h90b8z4iknI6h8JNDXvy
QHTyMyCurtur2ovb9+s6Yi/vrLckN4O81OYui4bUu4XT0IAnsQIZqvUyFjNp4T5BcgC7WUT8W1hA
NTHG8xD4ew/SXPnAvFjqjek60PVoasLom2V3bv1QAbRIPyZd0LPdBn4ZRUAQxjg5LE2SXSZlh/HL
qD2cbgj0ZU82HyCQFVTAXj4boLndJhs9MgXGyRVIBWwGkuUJJRq5HEvhmfkxMFkzfTLaiOzszTrF
mBPHcPO3zNMXfUrLwo1e+yn1+83c8cSsI9NQDSpcG/U+KNSV1xjlAwxWXJnjGyr1XsLQWSbA3DgF
0rOXe0uxLRHgmE3rWXG+FbMdyqe0576+REtX6GcNwQ/DSzO5dUekes+JSwwucn9m6RPxzUSoFXjG
qqDxzxzBGuAPdAY2bZq44hFEXtAfPNIsp2c7K5V87Ja+pn3UJnX3pll9+s/MiYP8RQHeH156S7vT
ay+m2D27alALr3a9xEdmc9h6WsS002f4qVhFFBbFW9SCOe5QvuWUFuSczhcj22F5EwRHzxCMTAev
r3ciax2kwswHsDYEr0rLDVGALFTcZlcpuxnOAaoxvTfj0A2MX2XApmv3jXd0/DTqGYlZfn8ubTSw
B036TILfJu2IPcXAUgxvfWBq0DZYgq/3Qzfm43M2FjBYxt5xO8xKtGbytbYZNd6C3k5Z0nwfHtG+
YY9CJZcvdQNlSZCx8BRlDtbjvT010XyCPhIHb5FYQnMjuGO9975G42gxn55xZ9/kDkXbvEWkXCNr
xBNUFWgnack+TQyA6wczY1Z4Y1KLoMcWhcOzGDedg2hNytY69HGicORYpvBOTWCN6eeIHXkotwEF
zvyNUPsYkXkCUfAweWqaIOB5LtoM0wf6wBGBTGLqg7m+9dqaE4mXE1911zuI/3a1HuZmK4sU4WLp
4XR5YPhdpz+sIhr980iTKti7HNvk92kyfnMo4iGHAFTUfsBD1k92+B4rUTKMLqK4RrKoKkCk+57G
PHmitIaCc2ePUfvieiYudmNgMSY0Zizz19HWsuY54tndudea84fsWssZDnbeznCBuiy2xKGdiolF
OxdctW3XAVq+9aM4KLrViHkM5Y1Tz5x9Jrvwl4vrS3Rfi1Uj42bqxAOdtqZXb3C6qh7xMVBPucI9
MiiNThpF0gcLCiCwNcp9m3Q0X5D3u9ZWMDufJuafIb3la1otqJ8AawUYrOwB5+/STfj4y2S5CYkt
SfdKtDYxwdJq5xsH1IW/aiLbzLdEXvwPdWeyJDeSZdkvQgoUkwJbA2CzzxOdGwidpGOeZ3x9H4DZ
XUGmVIS0SG1qkSlButPdzACoPn3v3nMTHHadSRqp4JkwqbyLzHpIKh1bPI5Yp/fSmIA3Jr1BNnlV
NANhVjqSvTk2oqhyg8nEPxFLI+o57ClSEF6Cuqx5MOnokxVfLdV8CPpGa0ggmXsMrrmzhHglSd8e
vk5ZETm3iwFs82kmoan75misdieb6Clx7RPpTJAmMLB5Cg5fbCXjsgzw34vCDvdBBwbqpMZZknxG
yJ3bG620hMGkiF32ocrUoH+38TqQ5RE0xY+YZbU+T7GeB/vWQKdvEe0Z6R3S3rwAb74LkozwXwU9
zYgoKuyHZm8MmtGfTaMZ0JYTZNWO35d4MKcBM3Rkqe2ODRYWuhFbKLajeWkohFF8KOVDGo5JddKr
lLEW0+9ZOYWzNiAwnNGwxDqmiRpVligHOyI1Hk7kvpDqWORobXL6EnclYdmNx9GsV4F2odkJLkbR
gmbKIn2MzmFDNOZbPJIiFblAKfBTclbWZmIjJsg0lfDUNEvD7+qgFBXWCmOc7PhGVegPGtwTelAg
ta51eTXHcqFmNodBsfExU8Tbniliy75Oip7jN6nL2nZehsKpDMxTY6w0GVI/OTi3+SrSiPcUtSTP
2Zxvg+69XBwUU6JM2ui5ibUovpstCU+tUUQ1HtWaEuWbGKJgOFWoZFFrmqy10SFoGMzQYh70obpX
utqIX5wqnvsLqCFjpYhlZofDmpVI5YRgDkn7Nbdqm52zNmW0dzjFKS73TON4ZZNU0LgiMcTVDc6L
lq5/W7HEOS1K+Is0bcUkMoiT3g3Y7Mp+FzDPgA2hjh2JtSPQlCA5LVMyhbN8CroxlOYK0qSjW/+Y
BbFcO4UXQEPXiGsqxHkp5/dFxfb4iWZQBk9xL7oCD3Rim+IQYGXlRtZoJh5Q1gf2N8cJ0/ai4YbW
19CwoQSmWoXJTLZPBCVjOnS4VownpxlQarlRtqTpQ0+tCERYa4IQysAquNFreFkvTMBtFNUyiwQQ
Vjvv0HSbtOnDo6grjUSbYOqyi57GwXCzpJVI7rM2VrsjZbQhDlW7OlwqBxorSlsm5A8NokQVCWUc
pxCks1i/CcJCVRG9JQF8Lam2UGPZoJ1La4BPwIlcOkp6M5sVX4Dbmk2XaaxNYrKzzpbVdFCkHChy
lUhEBDSUIlUDsRuRIZHw4ASLpv2kz4B8BdgnsWq70FGT9DWJ7XK57xVUfjbNp8rterG8cKZAVmwj
KcV4RSOx+rAd2HiZy8lVqD9C4JkL5gZkuc9mkgWYItEimo9hPzoQ0gOSONkAptIO3d4qaF96Jo7l
kprRLGTjW6VqBTRpeopq+k9TwYm4rdCeYuPAVRwgQcjQpWZGYb3HEZvte23IGaNxH8Hc+EJIoDM8
J5QuINGgS4xL5vVV62i+lkrNaPdAO3sdS2yQBcqjYYrC+kYzjCfPo/WcK8+OY9Eh29mdiOmgAKVU
7fZs5rlVvYc65Vq4Y0UutPih6GuCmS+8+Jkop1aYsymfs2ySffHCsjyGSAe56Nq+gkdHRFRGLJOf
NPgED3Gc5CWBVPOU99LGZQPWx9wVkVKF41lFlKAETxFmU73+1i8mq+Eum2e8X6u71UofshRnIM+5
05vflC7Ss0MQAU/hXCTxCoYYblhocvKEG29U25y5jlJ1GYHGsw2udTerFUVVZ8Zmd8tB1Jk/NYsb
Fh4xOWk/stwQ9YuCyiA7GHW/xGdS18B6YCLLwh4mWobznaaTzcN9nqWy9D8tSYbae2CMYXxEY6gZ
D1oG8+3CDhuJj7Kmuj/iia9KoredHlppleZ9e471wmR9twZpoXFVl1pYdyVPm3JaxGBGb1pfIdkj
EnjRxZFMNwohNrewQaNcrxg3RldY0oIM4yMqc5u79Gl0ytAo4AnPOTa2PuzSXr0186rStZOeERAw
fc1KAsO8Cr+VEuxlVhbgXlhe89Qb+56k5b2Vo4W/KG2QRg40+R6MPGplTvWRm8ByjyegOVainpRq
ZUx7qTKJIjpg3ETsfSb3khBtfP4wF8h5WxW8pmH01X1QNIZZs0CgPqDRKGsnv2HhnKZHPNmrdcFY
06XQ8RPcPitseXcxi/L42KqyCsrz0uIzfNvmEv/Tyqb/RawyyZTvv0eV+W2H3+/bXyll6z/4JVfS
7H9pZDfYiJLIsmR5Z5Lyi1GmiX8BSrLJvHI0mxzDNfTg/8qVnH9ZoOupgaDr2ehKGZ/+W65kyn+Z
wgK/Z0KL4afxpf8PZNk27P+v6YtUVanpgMFgTzIwocn6x3BuiRYi3YFZeIShTff50DiHaui/JCoR
0ihLEXCTBEjfiJzV2v7ZWtOL0dhv0ZLrNERhG6N3vEOuiCJSOiVhdma2i+jb7RRr7HyR7zQ0nXuj
NqZ7dt0T8YjDCTvfNaB942lYZncDdPH9Xz79+1+v/q/ALjRdv82U1nelA4ABfyV00+bD+mM8PMqu
HqcesFoyqa9aNcwuYhY6iZQMblCpg0uLZ7g6gXM2etvj/GzfqeIdKkRyoNOvePRCKPcO27fWimrt
ShE/ZU2+sJnI3B1G0/SRkiY7oproa+caDnAC0yrMJvYUkUYKvJrMDrrKSQMHwSA8Zy+1vuUMEaFQ
ZJ8B49n5gIeR7a4/1qwLNAwd0pV60gZIMWp1LAdyZ+ou2cmSPFKzqNA1UCMgqRh3Vm81KKjgWqmr
mhEipM9bVo+qVj0HcQxPMQQJqwfZRwxw2LPaKARJ7LRYlAgy0urmiaB32rgUneR9FfLRqRwgopP5
MybhxKcNTEW2/m5SFrxiIsyZj5vXipDLJZ0D2Ii1fkOFcshq6F5rxc90SN8jE7tRk9MrQe7hZ0UF
skejpZYAqGHm4NdV/qbB2FbMtvUIdaJpxFRUx/S0K0y8kg0OFJAE2S1FZntu0/xzSHw5K89L8zp8
K0bAK2VrX8pGYzsS3as9Qr1JcWbuto9tbq8OOwekGO7A0Ix7IlFzYgkbXHgRhxFXKJnh0q8kKrvW
R/IWhyd1Ub5Gc67jDpM/t8uQ9Pzrqi0wTjEwnIggvtip89DwnO6cCJaW2hHrvf1CxMyhD73Kp9/b
nDJDeSyK4SMY7BDLIBOP7SNMwiY8LcB2FUcPzlbUVJesSdls6AKoGaWAM3zPrKWD28zfttpbGeog
XNsc0wNpL/COklO4LN/1VvFLB97dVAaRi9QXskjd42tAQXU21s+Q3j431ZS/gNJGXZ6RTpiouQmO
RP++XT9bSz4s/jebPAgOLTmRRv72fSLnMdQwYLv1WHoEljqHsNYqgKzDSy6xZChD6RxaEEWsE845
JegZn+f32AqfoQ4xGg7Edei09ZnnB+Hz7nyItRkjrX1Gk2qvttGrxgRr149W50fI08n/6toLx21I
JOWzlXTn7V6uyShIiltnmJ0dIz8uwkQzNtO5hNvjGycV2OL1Ge6sI43P/mAHzJGcCioyo3wMkquT
uij47Q5u3VgPrjKxf2y3RFfap1H0//73ibbYh4+NUWdg4fLUjg+FYSpu2DjzHIo7L4KdsCv7by28
Lr+x8Jpv9yrZeP5i9/f/9T3b3ZvoZeuFKQ3zNOSB3y4+3erSVxjW76xTun69UpjlVXrykMN/AY3a
E2AcZPdxwYqK5cGkWih6yCcDt4rgXcYR9mF2/Mt26bc3vv1XVtHe7xq8Dlbs3GyLUbB+BnPMq9x+
9fbOtm9rxpmkyIH4dT1mREsrZa/SGX+ImQPIWSXvoTYflz4lsxaXkaU2+Pj11dFZ0eHavn370TJ1
wKBRHfJ7nefFPJQp50WrWy03AfCtMP+hhM1zr9f8dZw+WfHcnOT6JvTKavlOYsy2P6oszZz0tJFw
Ujx45IRurzpSVOxhxuIDtvYrIMcYTnp9PZR/BCJ5m8F74nN8CbsZvfr6TFtC8edwLFYJAZJwOASS
GLqPIlPAJPSWP0Oa38WN1bDiOXv2utUDGgPdVftTmZcEHoeDCx5ageqIa8xB87JnY9pZuuWrcVXS
0+WpKlXOyGOG9IG7kRBs6yYNL61SMB0m5G6Y4FOn65IhHUk/w76v16VDd4ZvaZc+ZmTfOsEbAjIe
w/Vpzvr0RV/m57jgrs27qn3La7U5hbCYuXdmYNlmsV89Lte8umbEt0YzRoGSFSVpL8X6JEKYZM8R
rbhuL0807akLQ5r3uhfpGkfRDn2QEY2vVvySENrMigDcK3G6/fYp1zPTa2hTDWgWsoAmAh+jdKXH
dLtBtJPLUJLgAZteew+WE88GC9e6mQc0ftco9bcCqPRBll2C1Mny04zHk+Kyo+UVA11Y37xSHSpS
HXbbRaqyMTkuYtltj+gcg/rrHazazMFYh/h8kyF4nta/thDkE7Z+brm7wpaNtYjZJmCtk7tk0OTH
mHVfEanhEaIITYN9ciJg5kD79j5vlYAQW+u2oFO/49jV+VYxa4907m7wWt2361a1kbM0TTluT8a2
cZFEMe16048CNrb19054SGnksamS70Un0ZudQNuvMQJ4R/RkH1jihtYhPz4kaQUFGhgXHNN1Pd1W
dYxdeG539K5ab3O/fTMZAXttxNYWpPnHoq39MgfqHRoMZRewwbn9kFrA9fuD1edPOTmxx6ShGSZB
E1Kvc9k7mjwoIVIEhmqr4bq64fmtVy9WCwfBGk6tFZ160uJ4ZCC3ro9/ZYGpUMjwo6dHmkvi6J2f
GdbzVpnRe1CPkDzhovOtsnXkLqnzR7ow4rwy39VavqkVXsjt7srq+Q67k6/Wb2uSyHFmVudjUD3m
pvDraT7qCVElzeBgsxSf2/KkGA4CkDE0diNjYpakIeGuddQmRSAzNr5eMc6ZSD1yIUQueyXtHpoB
wFOlcY3Wa6A8j2lR+6p+ag38LE1YLm62bqcDrmrKzq9rHPleJOZ4YvbfujxnbBNqMjHuzJ/7dROk
14G73G6TS8uaX0aOuAo5XUSOD2eiTQJzLX8k9+0xnay37YMgCBvt+yxetr1PkcTr5bjC7eG+qDqW
1YwPmBZD9DTWMxvYWmEUAZwiq4lg+q72SxtzSxeq5j6Mpi+VNqBMrWHGmpO3viludURL1YTyplkM
Lp8Avc51iXMrhjff9Cs5f70e3A0ahdf6b1jiO3+rwtc/hdizOHpCFYhCfavCSKZ6jtcKNK3bxYsi
vNBbIQHvAWemMCHZ8e+G6ms6hba/lQjbQ7j9VwSyjDULtMn2ZsaRBVUbsyOkG5ZaCx4H6AvXTvTM
gwwAdX9cKRIaOpgqUe+hWw2XGYur/bztglKyOMZSfwnbp9i6oYviHORaGpYlnJgirm+jNY+8aCQV
uD2/MEAeeCY06N7rr9n2z3Fda5x1ay/LM5iT98GUoD/DWPO6sj60uNL22x1mpgMFI3ANGmZP7Tjf
1nbzUdu9yx2KH0kZ/bCGEJwaj6o+MPJpSbJIsO9OxKHVBagROhGan8fxJx5Md5oyco35oLRVm6Bj
Sg8JLfv1JPXrixt763NMnXXSxp+2pcQs+rdaZ1a6sJtPCbKoIZnua+PHHE0gutb3UEf6tw4zP7Hj
ZImsqxWJ7J2/rT2ktjXsQOqFZsylqL6jgiH7et0e9K0SYSfuDfILtk1iW/QbNbtUaws76VkTt7VL
MXkkgFwir+nyS7pWSKNc3u04gsxQGp1flRyA6ho4Qm+c58V+bteqooi5df/+wPVHYJ1UOW1pUrMM
qQth2VL+oRYcalZNq8FhvdVQ242MouyJFIvemxTjjaFV5c6aGhyWHIeYLRJPtSgOkjg60VnJPWID
3hH4sFap5udSa2/WxPKWt6v3PyyOodrcNdL+J9vDygf/i/Zwfd2WxrbMIdrQV+PQH2LeiFZ5l5JC
4bcMmhAP5/4aHkJai7deeCK/l3OaQnoJgdusC1AV9fSjefrajmZjFUHOgpboHEZBoWGqyaEl0UqT
a7AGHagjJ6FdC+MtSuDtjcpQez39e1+H8Io63nDTWDzx6A6e4/wY2G8Oc9S/b2Uxmbb+P1yj3wXL
23tFk0XKpW2u0dN/YsBxpKdmExWBp848ZuSoMLwEW0emLjWuUo3OAas0Z9j19XJG+HW0NS1kQiFm
6K3eSVVCZdoKm2nRggDJcX5ajClOaAfYAqbyuF15VXQnqkd3QHnihYV1sRjE/cO70X+X2P773ZgC
qDngdgMb5u9SW2ZeMXyrOPCYtXWx+dkb3ewKLTgiAQjRCob3ounR/bWSFhgm09O2cFSqfeqtVnrl
nN3F6vgCyOzfT9n2bGeKMx4tp2biob3PWeTZaj5T7mGf1SO5tulIEhnL9Cicib2VCrWbdfgRnJPX
D7VXUTbXxmGIvv/9xdPXB+ivbRpuVBT4AvOasOh2/0mWH+0xTXCWxv5oADSAHOcp+Z1OA5HQCGhU
Lc2EJq5AQQW3iLomymPqC40xDK+J7XAr4NYlbrsUuT3upZQZsSvE6swAT5neYT9lPM2/sfylpoVv
HLnEzYlmMBRJx4GouC4wNJLIbR3aJy3GCW5rn3//Pv9zIRGAHYmXIINKNS1H/aNxA/whXJCQaV64
VrKmlcCs/SqU5i3R6ZLoSGi87fSzVZZba6GCyfhrrd7qlXCJfmqTeS271n61iZNer0sR1J6y8k8G
hza7Yye/Gp7/LSF+TS74/fLAsRYCmr2tkebCnP33u3Hs1IWDOyjwbWe1Z7z20cC+PlNMYLPO6IMN
nISjgdSR8+ykT3hHeDUz8gxQDf+gPtfl+in9drfwcjS6YKYUDAYN4w+B+Bir0glFaniOBbsB6c4B
JTwHpGot/YOxzQ7jQn9GTDMY0zoizq8iQ68uiO8xA+uey5Kd9UDcLoAMvblD4draM3bvFMYW3J5T
BDByN7Q322ofpPHXNlkDOFTnyumaom/d9zkwI4ubflV1Q63abr2wxR1w2+q7qrJnv+8Xht3seVuR
qgQ0oGTQP9B9Z1vbjvNje1DNUPM0taSNn9EhWX/ytmrZNIXs/KIyL/PCtRsZJnAS+XGqu5j2t9Tg
+Eqk9Z5Igcit15P7esxICLplpv/ZFtMjD/zl1xG9033qyI+t/CB0JKFnxZEDaiBRMyldCCCzNiM8
loG37XZqYo4XaM0oaoU978eZRKx2GRlxxtjJ1xeDiKk5GPZ1+4C23og2xOQoUkZNRb4DsKv7SQ3G
uBvm2h01g9mP85xhY590yiVaVWuPYkh2S8ArUSbW6rWSY+A83ihNDearw53Neaxu29ft/Li1o4rB
uF0SDkBjTjtqCniyyzH+GaYWOSbmu25GsZdKWrwkP5+yyGGERNLTPjGBy6WltbihVu5BsL+E1mE0
uJJb5T6VKO1646OgvX3NVYadTR7fw2ZlsmTvNWtOH0d+GAyTebpdgCxPsKPI5+MloD34NETPpHrw
xsY8R5kReZpNGRSs7yms5nOij6tnO1KeSSN8HsTyHGoUruvV4pwwIAyfFc8a2FJl1k33LUa7A6N2
JZ6jaxn2LkTJkUAj4MoISLGhM8D01XtzZssRFrDOSUfdlsSuqAa3WbeurCMHrYyq1tVytCKqbr1u
WyAS8pB7NPmx7RSpnGmFEc647QuCKav/M2/oHrZ6Mu76mP2+lfDX0Sw/hEr8jGoZAzm2gd20IHiW
cn5EEiDPSNxX3DqpiXAxzdFsTqODF6BbkwoZPu9aQZr7trmOJQfNhVbh9mZRh0gPvRlpxM50Nu3B
vho/troyBu0ykN69ld3rml7NDSxNtgSd1mhSRI+/2u3rsRn2YH1ioTEai7to9fUrCX+bLweBVnTX
2/K0vT8r6u5IIJOuuZZdSPQ4dq/9XqDeENxQ8EL0trVD0UmMFXSP0ik+dTUj/r6sn0h2M/YBYmsX
Q0DvL2sbrTOU26Q1bBDntA4UW1FPVd0hBCyC8xg158SUXDWR/mSaqqCeGMWVWfF+tFNgrSQjbj0O
JaeikEYIYTl3y1nOOIh4eaJBBq9OdbA1ClQKU0+KhGYtC0uIZGzfOx6yKg7kMUwRNfTDEbcG4l8k
MetR7vctYds1fjWfQ3bRKOneRN2hLZ45cRuzjoxTrdplvx2sEuo8KnPoMcJ54ch9ytbuR5k4D1VJ
sKksAqxalfO+bQP4B/RdHtM5xoayNzEx7NouyU+dFR9WWe3RWsfdowOGuTLvEcuAQKfE3RqtWCJq
r5F5T3PeOaMK4UPkSOUCrefhZ0tD7kgLjREt033HOdtriRVPtPmm0Lqqi7zDHXNvmMXn1h0leaPz
eyqT0G5USu8Jbtlw2t76uK4SQNaLo52YB4GU+oSm4NfdNeqNuLT9ffsxBPd20nzEa9Voj/HblDKZ
XltgW0G7PTHhzMKjcK7bWRohC6MijgQViut2fkWm/UU3kuWg1eZHvwzZ4e8LB7ElhP+x51HbEueD
VZnkBH0tf/9iJ9ILpLhasWbsSVVcC+Mgcjv2yvVM3eEj+TX2MdYtR8uCawROYgTeuE0eItoHpUxp
MGeReg18lrKS6QCaUPZzbmYbGfehZJFe4NlC2H4d1oAz2d7W9Auu68rdKOBz56i6bnWJjejwvNis
j46gICVFVbHKl+1BK6KnNO0cdz030/IDr0EPoV8HLT2OkJMoCJpNbOxG61WRSgunEciyqAU3+/px
y/U6K0TRigmCxXY6LXRO2uQjlGld+SKVJ20EPmZobxDYxJpUyMBgMtk6l8kTAtOIGJ8Yq784sf2y
nSP1gnZWzVr7q7m9HR0nulSQ7Ei9WuH2Cuofq4/iG6lFRwmYt9eHnsYUWBQOQl4DSLWiq75uUeun
ASrlSxgj4t0KtP/3pYugVbzfGvEkMu+CGKTwr1Z2HxJEGSun7XLEtUH3rCHtITmoaw3PqZzcX1Pv
Hv/hnvmPM4TQGKSvB1dkeIKk7d9vGeHMGBCyUHq6yoBtO5hrWfwE9GQbN2z3TmYPXwd1/q70ZM4G
fXIZeT8c6FghY0gsHHuy09+/LEq1/ygnqfQpJmm+rOcbMj9+f2FhFhIzxpiNsVJm3cBfpLNbjqdq
CZhACWQVIxujpBOpOp4WwSbrYvmAJL7y0hTdWJE/jdOLJcsXVOrOBTJg94g676gOZX/qTRVN5fp/
4QiEa14xllO7xxL+FbVnAInZE1UzX4mEVNXqinzPPKtnItjkrbSIUagt57uSQcuJAusxG5hZiOng
WCngvJuZVuR+5klyi5lCW+TWMQajsg9y/XHIRovXHHQ7xommixitcQ0lXE4tJRa6jN4P9ZRaZKSf
RzvsuTRvGMPQNJ+s4jgF0kM1K54hJDsCO2VLxs+xk+MdYeY0RtTOuVoMWoIoCK4llhjXUTD4qLXy
Q5jDg2EV4SGo4wtCn5BA+EQSO+k12mzuFLtOTjMKp3ioQwhsJehyBfwlFQ0oyX5Pe9YDUKOkiscp
6EzZAtpQOQPFPzaahMn9mtvzYQW5x84jLoZznGTuLIO9UJY7oM1YEJmBegFTV7QpENiLH6Bnsdr2
n8sWA9x7uUOHIYqqcaeFo5uon3jgnpPQvot6X44AiPTBACtyDRMDALmkX11Gp6RTDyHxzIybgQt1
D4WCbrmCCh+hyqFDuQO+dy1m/a6NMyIvnIPlLQ2IqxCtT5Ic52w+58r3Lj/VKCPdts2+2mhfwLJH
XmybX5i57CNZvDEvcyA+vejAPC0OHCRq5k8tNKVECKqLN2xLIeFhkS8g7FeVeYhKedNctM/ehKg2
MZhtq/tomvzaFgRhHHmpO1XcpKNXsywW1o86GW6Aeln94u5FTg87NXY3M+zG6svIodSNe/0W0LOn
h70np/36OWbh69Dl3miVYOwR8toob8XwKceKMcNVSoOcEelaNQpPR0MfBIkviuPTYuA3QBOnD8MH
v7EpHW7f4iVtDvlFKR1fHUOPRc9ubjsGObAqbueOj7Ef9jR2dw7UVT7iCNUQOGECBQFAn4Q13y4r
fUxkICHRnWI0cG7COr9iO7rQr2R8Yl1affQw5dFFJVkFrL7Sy29ZH/lB+WNoZ5cgxNMM8HtInfuF
tJcp1Oism+PTZOC5TCsYdAItJXEsYMBuZJPvSVe8A3NxzBzzNaC9hz4Wy032Pqf9o8m7xW7qlul9
lsxuUZuvsxl9UVqDYt4+lui8dojyDmE5XIqpQc5VhRjB2spNAwOUZ4HG3ThOhCVDl7olWB5w2nKO
8nEvLFVjxKIdVHBno1kc1Tz4ggqPU0AAU3uafS3itGumgo+BTPAyEG7fxJ6DtH8u98x+r2ZGLFrm
QJRUT7l9Dy76DmiOW7VfEAe4mBweAUG5k5a+k4RxTarwUnAIwRxrSchwU3SrKe09cuM7+AjvJsio
sEEpPdEoNfLiPFnlISiKOy2j7V62N50yMEl8wC50W0DoQCCKwArYmHqNbP2OEIKHpYzeYDvcO0Xv
x6rqWQ7UM3ZZw76wkHiWpvozYq6UPACFIUvk0CxSGgP27f2sHZX0wWnir0wTPhycK7AVu8exci6T
c0Uq7qua5WnlE6rhjKR5Absq+imil0sBhyTuW18TzNoyw1OfYtt6KEIPPsI3XvoUhMdKp1nw0hsv
AQ7XTH6WRJIXHNey8Lh0RKb0JfMlkn44uVZXejreguXPvulI/3C0JyK5ZHkbzI9a812t7tVmYgJ9
Gyo88t18olFHH5MRuantAsxAqUxcUl1YP0NypN3a4XiDqREkNBEriad1zVPP+QWj4V09yV2oOuhf
Dl1XXALnojXnVpRo5WImvhVlALpQtMboPV3RVXdTeyawFjIG4Smo3g00Munw0YXmI2xvFKbh3osm
styDi80VsqXuj508YprYh8bDon+flP4IpO3RtKYjfjl35sWNuCsUIyP5mJ4qkgzCl6+2Uh6K8LN2
Zk7yEPWQuoO8zcEu4und2/LdAERoh0x2tZ4IOqhgIvV7+7bVY28w252gzFg0ecgIUJglXgRyz9Tg
PgpuqOGPtQBsp6XXZD6oghxvu7rvDaIUhbpvzYYz48dQadepaE46B0bdgulP5J2NQ3VC02fqfokA
0x0l7jaH2oveALu4cUiwce91zT6hNjxgLTjCM/ESJNp91F0tupQQ5TmzgN2ThfqomW8JPTdl9Rlg
0IhJTg4+y/rirCtJwBZK9JG0f0zgwLUzPkK3NogTSRm7k0DUdTSjTet7r1un1i4va0yC2rxikd7R
uNpl6Z0Y6SggsbGWQzRjs/EHJfX1QHHjWD3J6dPk8BDh5zBhsgfCfosdtDtm4Ddl+4yh4iTCEm5w
rjLTozAt20eDWYvCQG/iiILIyJ9F8RKq81OjIqpxSPXhoztjujmPUK6RjvCMceTKXENtjkqdRMhe
qhn50R0xmns9rQ+iiV2VYCHDbg+5cuzF8N4tgbbTZA1luBovINnvVF37btHuUPXq2MwGm3MGxpnt
RQ9B+18CTBOFLpMzCXFVlH6f2jRlzEf2syjkayoDNMuTwDTC8bf8YajRgPkC2afG++nlGyrQF5n2
ZzFZrkJs1RJznO9QYQl019prnuSepTwuHTRPzGPk8xleFTdPIJXvG4COnPWMH6XA7Yu0F8ETN/PS
ptdBBaNbJo/9eNMLbAP6C7DJaigumlKj8RIu5nL8IOuhmroGPr2ozm3x1uMzHAfOvYXGzrlvOajg
Vv6mD2KP+fa9sS0vyVMY9GSoayjMw+FuWJKLTR9by9MjU4r7yDBo7Gf7kulhrjv3MICxWEpp+sic
mdjCOCCKrb+J9fSAenWXBjVhnXTgaCHVS/mSwmssNSoQBHEfdWd/1EF/tpYyvuC4Og8QAUkBti9a
RqVD1bRwyDX9uQnFI3MXVwSZ+g73niwg9M/Xoej7B/jNgj1odFKT+jGe3QavMCcB8dFlE+3uMHQT
o2ioAyIdrYiXQ/z+hiCEuXwfnCe81+dQ8l+ENstd0RXNdezsgbVjLIhYd6JzFOVglIkMYtYb1kdN
CRTYhBNU0qUnmQAg+bNl5aQDkdYABZivWhlmMrubz0M+h/h3O0T0XVawF/HFwHQCbykmtFPrH6Oy
VC8Vvk4c/+s3J/NPKy4xtTDp3ZOrlz5bMmUDBix/dmpymkJd6HjgrPLaBna9S61LM4fFK+zj7MzD
y5FszPNXdey7o91UkzcGBKfiZFVcmNTWvqk609++pRFtD3mxLQ7bD5g4C7NALPI4Tkv+KhMWtFZR
xXn7qr52+suRDvv2VSdBsKfghSaNB9t6owdvTqmB1a0ZAxhgNTPcj5zxxiMBC0UdvM/B/NGqvHq4
+qvCsirjk94+ZVb+mMQ4hoRQvALLAIfa+UjfbcRBuJsBARtD7Isx+55chagfogSlYGJVB2uA7yBL
cgBa81yKbl/YjWcM+hMREPoOCSqtdLqCXxLEBnQG47ex/cHR+4yI/ykCO8pQlJV0GlcB1eecjNJj
zgW8fLXXK8tPm512/R8hDG5a0dsZ7WGPNwdNayXNHcRsMR8bxvyM5kHdh9kxGjXiRhqcmkUeejae
HnsWd+DFPFIg93Gp0s6MwhdHb/e91vpFQ3SZhPfbaiTTJct5KO8CaCwHhQlZgdmXYVp46Jb+PGs5
yQ77oF8AHSNKiFrs42pPVFXp4k2l1CPlS1aIcyCtInYSD449uk1S3BCc5yTRedDwykgrfJeRRGzW
IPUEKOIVYzegd1hu5zR5Z805O2PxoOMtcOmZkKeNa6ZKWKMKmjJLs+8Yf8cGq21ZkhOHTFIdB7Sg
pFCVlXVDFxilBqOCfrSFi5IzOavRm9XY7Pz09BBQTN97laa3njrXyb6DiXKBIn5fOh23RUkAiqp7
RovwpdEQSVWyOWQ4LGta9B4lfAfcGlp7sW9m+2dBeUBIAmfOUxtlj0lu36gGkPHUfE0R2ZKFRowP
FCnNujYmVoLRdAVsaal2T6C4I/mDgHEvrIyfdOcBzAZAWQH/AnAuChx9iRns81Q5TGFTIeGqYTfH
R03T3a5Di5bO+cQrWV7NiKAAtf6pNR0ftoSAXVDbjc2whuLlO93ggQ5NZGJJRMvv/1B2Xst1JFmW
/Zd5j7LQwqynH64WuNAAAb6EkSDpobX++lnut6YrSVolu15oSSYBXoRwP37O3muzodl9ejvGTG+c
MM+3pVW9lWyEMsLrHkMu8qZt6Gfb0e2HVS7pcOGAX3HCir20j8ssbiyNDD9ASC/EDKznqj3ZCbni
RZJg2Xm1Ms0+CSJpzaK8jXsTp2O0zVMzuGgua0SNfOTCkPC+rx8sd0mO+EPmVYfo94ZDhuqLuqa7
0AcgN7Ey3bOhwUhYctLmO6OL9xhTdlqVR0fPZGxrFtl8oDtlcpLcAOx+LDutnI9B53UsRePeN6P6
lJbzRcmWFtnm0dzlUxjn+TkjyXkVCsveNli2L/hzTrMlPSVgdTdeauq3KKHcdbS04XuNvOSYG5o4
65m1dqio4n0GDmSVW059Gfuc2Cs/41dUtlBqtUo7WYzcNxFn11U7h08LGkZiT6v6UOfNGWB+eK4H
72zQgeLMxvgAVZq172rdOpu9z77d18mOKMzhEBkz4VwL4+nBtx0MTd6n3CkTSNg2L7ve3ftW8B1D
ybkn1gApH/X5EMfWjQagchOnIGEN6iBsw8NB6dWGbLD2TSHO6pr25BjLMLXcarY9Dqt9PS0zqjig
AnpaBquqW0wYhAtJH9sJ38n6qlVUo0y/7Q/a4C9rjg0Y0yztS9H6D8UcfjOQudLZRfCyCP37Ioon
ahNnoy5lhSZvO9NpKf1X1V635tJkTRtflApZ9RnVAMgLNgRvMQfrKC5tj66zbMb7qXsLUVnbhi4H
RItewvUrSl6G2p2srYutlpl/lm+SNHgfB2JXlqU9DlK6MPROu/3IlZA1tQyM7vlw7UzqMX0EEc1I
JIclPMVZzmuYDuchsA6ZhZxIL1G/6mC3S5xDKx9RppLytrgctwxVuhvELYFsb9pRcGji+jX3cFQG
IMlrrRl3Wo5BXs6yVc8yj1pWWvxpG6XOCugwrah29kGB5MKJzANrNeML+fNi5P9uEsVwngz7qmlT
8w1Xm757yci5kFigNObbqX9cDbnUuEfNBpcRh5X6yTH0r/2IgZHqDarvTJypRid32KrPlZiF9gzf
/+J0Dg+elHr6ATMnjlfqAiNQyBEPobfGCbKPzeaB/Yme4nVgpf5KZKDpXXzETb4cdGhyKo+euGaB
m9aeVKjGMszKNTZ2wHAwS8BHV272qQNYvarz9mHo0RqpSUlp6YcxihrgCkenF/F+mj66umF6gg7o
KgrW0QqzhKWGc1RDAtmTrgxm/qaMwrRTe4v+8kGzobKray5M8W7m7V4NsDwMCjSYdZp18ZqQa17C
KT15KMXIDW4rgif1e9IOlQJKa+ZsQ594YpnSkvSYyqLWo0AZ2zc10Wl743Vpl3MS1Pl1xpPy6uwx
hBNW77aflLp5WR5dN1kussWtfkTVNjebKuDvgG2RskolBhBT/UQnwlUzRGDP34aE1V9dMWEFzX6M
663SbakJmhKkCiSvlkwVVMIsNYFRUpY5aDZz03KICfStUterEZyGZhM1Ku1Bj2EiSBeOaVWgbfzR
edW0AMqYFJCpy62kpKTmHkS+HF3NhlDk6y7SmWCnGvpgwLmlaIw2rkM6eZiZZG0MGme/Pr+ZenNa
GbI9r+YKnc/o7SrH1pYfbhgXNLy05yFofSWCLZqEgFINn4MMhUPhklS2udHqgPe2to9yi9pUOrMQ
Mhk3Zcj4eGAZ4SDmriYwQytPDv/GkkeI+ouGuF+Mu9waQXsznlNun1CK4osiOg4gfNeVn1NByO/a
OdaLEzesgHKUQSeayCpmi0pbwpl4bVnlfBdgo1SCRDURmDgswZr9wSQW7UqPM9KgPY0LkM8QVVvC
gFIUjWQmCaHtR2kSMlw44JGoN8OnNm6rTU0o3VVO58pAkyLfjxoC5Xzf+CIlHDA3eWB4gxrOGHt1
H6aeiWQTP6vFwQ1kWQcOEKgBT51eHOao+QYk2CfTi56e2d4pWTfwERS1CIeqKT8vS9ntMhAb0UhE
ToaQe21awUHdnoweHVpv5FzXTdgyAdj4BLSrd9upqNknePCWoH0aMPkTqdAwMYtx5bTVQ4M3mX9T
mI9LM7PKsExfJ5VqSpfCjV9FByWrDKb2W7/kjtIslkHwrPfOsx97O9ESCpDI+X7qDeS3pRMa7xnN
ndQrhyOprrzY+sylZGqBoEfOLosZ2aSep8POZkGREp/roikNHBo7sd+VzTbJempjI4auQ1xWQgwD
ezyLvE2K8CprvXavHviG8MfNEt2p7x7GOIecIcVLDZBoK1NPcdQP30Rpv48COnuWki4sZbRJMj82
UNm5DOVXw1puq7x6N2haRUHzVkaIAmOTQYtjJOcwtZ6sIY8Oul3jKBbEvulVBY8+xwAidaMEMHLg
bXfq/VYvmE4FRUYMslv5DOmCI70sZ4Ys6XcNtV8vTDgHFtMG0/6Mnzil5ZwzHKjGiimytBV0aMTX
CFdJwuKtVkpOtUyoxzwhFgnOE1kXvgFyFplCxLxq00PEW3eZt7DdkgQV15cwZ8SKe5siTm5K7nRn
u8NWeWMGOEarFkXbysK7vsMPXUHOkYtwkRMK6Lm4GXiEkV0th7qJGNPZ0Y6BQbqZh/pGKXpNNDt7
s7PfK1nIpz5mJKmdnwbjx+i91ENDi6FxPmyt83gS+s8NHIzCdc0dFlIAI6hk6CojOiH1oFkZs1us
Ia2TZRW5qCgsscNjRduxzGi5pZOz98HeXB8U9fqr0Zmu4RVJzTs1ntbmPXKQQyBIZVIraT6QeAKq
R2d6sWw6KQ5JYh5xorfa9SSdHaH1Je+XfdNhx73OJY043Yh8l0pvlD4EtN153bieX5UsVo0O1XKh
ljx1X0zEvYTP1Cd1//NUfNMM07kWv2p2bbnolMz3wh21o6oauw6hgIkJgMm2d6t+EDX3k5uh65jH
StdRDETxd9d1mCpHQN+W8KWXKpSa1jcO9PLStvVKCSewM6MsL2jhoWtXy7/akPTUPVQiOKmXJDId
JvvI57naGBTJLSG+nplNKXVsvdy/UxdbBumILAXglz71mh7ubCQxahlJgTlt20jbQ5i4jiyvi5QV
kBw+6/Vq0HjZvRI7NogxuNToy1bqKqmHU02Bs6IVK52uzKlvDqqkVKqnsRBvsdP/UNuMWnWSLnjQ
Ua1edx8G3B0TrHRhdov7XN1n3/hIEkGbi+SLJXB3ycI5V2qmYyt+K1hF1a6m7iBRyhRvWfS1ELQc
1d6rTw6LvHtLlf74r80YYs9mbuNhnzR0W8EdHpRm25KjeDf9jDVl7RX4KxeCULY4y6+GJie2b2aO
TJzykYdAekt2dmlfpEDGawW+ymZijp3wtUpDVvqI0UVySmk/hG72PuC12Oe8x7UxFwd1rZJqmFG6
hEf1og/00Fg3EUlh1ihg/tneRitSFJNE494odUhD3PhqEn34T39aSW7NOPcvSh6hNBxZSffNbZw7
I3LCEywreiNxH+z1BNuImOMdCA3vgC9141vamcinRxhXz2ppU9ZEZSpRuwu0DBq9JIigQVXSAb/i
RqOl+gZNkLRSL0epgMI6wvY9Rtl64qrv1O68ND2dYn1ax5j5Oo+1xiYGF28Qjx6ywJb6n/AR6U5C
C1NtzY++SjADhvGrpSVHA5jBKcngIRaWXazVk6E0Bp50ekRWwDolL7CbcVV0b7wHE7JV5jYUp88L
gQiruE0egWy92OVmWgi0UlN/a0owZubhXkO7u47nkLQ7XnspKVDlgo8vQgr7ANZs4yF74ScNoba4
R8eZntsFFGxt8DHdsP1EPs3K7KW6HA1Zbmrof8TeNmtzDzlWQxr/YXVW9+CNoTQmsEoKH11i4Ytb
/LLbwEAYO5pxx0PwTemClDhWXRBvCG9o1tBnSt+WsR8PEK0RhcujBmqom9hOePyk/ElZNdSDpty9
SnEUmFg+cqADREpm4btYECE3xHnZxATnTf9d6WT6SNqmQpSBlo75v7b0e9eje5o4EaOCxr2ZU+9S
hzyrpW7u26okL0eHypW4m1ZWh/JHtroKgfbQXb0gXYdDQdTes4NTeg/Ahax0TFfwEl6H1j2oPU2+
JEr2oaqkQjzbS8kaZjQantbP6slQpYG6CKrQJs8MfZ180+bSefRD11WGFbW30dWjMx2s1GJqOtEP
tyohtLLrhTNd+BkcWDTUxoEdKtyqRa2Rnc7FlzuBzrGlIVIqcE+11z3pRrRPDN/ZAuE5NoQRUUD2
P7SSMnR2pISGIPdxJBoqJ0N9xyCAVxjRlXSfXFcwaczze3tX9tly1nTzpu7nYqfULkPDWNyUFyvn
Yl0Lexg6dA6A1sTJfK/OAUFqO+uR6MiVegPVGp4Q47itu2vZ18b9BahDi/wTJw529hsOeDdukt+G
Ul6vTpC2mbyGDiMp15W2yp7wXWXuHA33wQ+KtzLtbugD7NWexrjxrQ6dfeg4HCH1cqNWh65vvqo7
Z+bjYzYZB8KoPd5TajElqZGq+2CB21l21ndVV6llR9URSecGG7eAytEyeJgZkEshtdI2LXOLi1ql
QvPplTjXwQSWw73Fg8aLrFRs3SB9V3p9Vuda9cCrDawoxb0vqm3o6K9xMFbr5VV90UhG5mYSExzm
zL4uCCNypZDkrZd60oipks9PWnHcpQO7T618H4Jlg9YExSdu9U8j1Da1a+BE0FY5qNA1EcpbdXJX
Qr9Qz+/DoCBmFCFl3HXBPWMQYb1chXA6ORlhtVxit3vkka9WmfajkRZAncOjuo9z6qI/xYoyzGcq
FcKCZHsjHLxndQ/UtYPr1Jc9SD+Wmr7XcKkUtLCMYqseDKV2MgiQMlNEBdH8RngkawnWokNvRQ+F
PBeZGcjHJEvP6kcdNf/ZypJXN2qjtV4xPVP/VpkQjto7kEcaaRWaWr6NutNDp/9owHZ1PT1rtfSr
P64DQeWaeCu3PDhyGdQ0Ldlog/2mJWdt1OuTWjGdKcPzRtLoopu70Kbh2JfIJZR9zWbhlEuFulny
P+BiccOkMpXcDHiMBaIu8QR5crkuF7qJ+pRZx9WtpXa7HqYffYj0Bw3JC2qe4qi7xkldOFVKzj3G
5VAnYTkz7bWcVqmfVmgaPXFEokgjWXvDySqg2TGxAw9zk5oJCl7HoqvIlu2gmfBZL2ERz4QlPw0c
n+jiFsm2cwYNclf1LIaqPoe+8ejDZ/qnl4wTJeeWvl2VsRrEUGqqdVw99OrzJU4lKBM5oPgpuG8S
C98ASufBTDO8sHtOOPZ3saTvdRYaBPntxRQM11OU48L3XpITTHsZoYwngfxC+Ko+fpe0IcfQ0zOI
VxQOLsIpxvKhta57M95CW+x20UJob/e+wF9Zhe5SMeWWDF1nrU2CwYZfPSr7KUeF8exkNFfVzXI1
5DJGSxC5XKeVj79POJMOgX+X2t5F7bcYVjj2K5+DTES14Wov1rOkbEWt+SPSHSKxeLjUmdmbY0SH
MdICtXyUHqhUL1rOWcIanfr8FDixBNNE7b5x6PNoafXg2NyQrNCZB1Tsk65NnUuJMNXM2Nl5bShx
3rAiitzdW5AfcTh51SsR8M42N+J9NPCdRU/LJ2euqeoxzx9OfkBr30HDMVGXH4CRIXAd2sek855o
U3FpOAOppMdOSr5q8HmBNWBuY0CV10V7TGiNLezFLbTgDeAwhyk9LpjCIiK8h/gVEgNArznq9wZg
E5jbwt+4EvKEroCFDZxdk1OBjYxMLX+o0NrS5DM9l3hcD2p7VYc7BsdftMn2dq1Jp7/wDoWPoDIf
k6+hRGziwXv3HMhBhUlYPBqYvoYIkWppsQOMiqD/zJGL5c5Pwg2T0jtRmi+jFqX7KE0Yz4I7bZIa
El0n9onF66W5Tg+NGNZ9Pa+XpB8RBABgD5FEz3Vfn2ukYm6RnuCE1YjyB2bWiMh7LRU0d/EQWr44
+3OCwRun9qMvCCRPlub7OM4hAgBs62MbnyPhr9K5BVzRa1vH87dLPDHEIuzsaPIkSl7hWnQ4uk3s
7GsaUjFksZsBpBOnr+q+zYNq3ZuVvwWR1o96dwmtckWKnYPuw3lAo5tz8Ke7NBWduQa2StNxZpmM
pls/mqKDcaybOt/AnTq5JU/1EIGg5I1vf3Rx8RE1vCWDMdlna7Tvu6l+W0Jd3w6jTNCTv1R0YEoA
32hatHJXROM9HSYa1r31Y5nRGKbVsrG0qT6GHvT81kBnF1N0917PMJpbSwYnVnGBxy8tRszawuyP
U7Hs8qhK2G+de1cCxJ3KwzI2i9XCfLwbxk91m98UDs0h0+u0TWtqb5UngLQ41bQFkLmKPL//7Af1
l0C01a7xCuRNGbXeEjBk6SHb1UmfHeCFgXhnLMXUjZaDhe5kLKMX2NB8JpQhtJjN+7RIlpVlRXeV
Hc5UluAOPM1d+xNE2ESe5xg/fRGeeGAkjhpwRk9ctPkT0v9vuHY2gO+WQ5M25wag+TbQtREFNLmc
fpu91lMPpc5LwJ0TZZMP9Av7gHGzI9ZZt08u3QQfIeGcvbUSOz1Ejfy6OrbkjGSfJEO344tzXAsa
+tcAb8M0Zu8cNhxwqM2rRp91GfHmN+WbzUhnh05vh+yORlfwZIlvHmKKmyoBypVISvTYBq+9+SWo
rW/OFFi7SMRfY30yL0Q87s0ljG5f42JZSDJgBIT0GgoLrS3LKzedz9lbTBEiAw4uKeN21EbHaOL8
tnhmsC+86Als2wGOQr0ZvYGrb5ggtUorwDM/v/ZG420J8WHOZ5VHu0ogBGBsGxtjWM21MVwMHMEj
mu40MVZ+EiEXD+zixqvst4kezrkYZF+oZUQCp2let2HyEWRafLTzzj951njXL6NHUqWMI9U4cozl
l7wyxdqsaePpKYPlqPyResDri7w/0htLzlMN9X6I5xT1JgYVTa5tnDaxbfuQ6E20WvJUUOYFakYB
lw+S801p+QQCJM6WLoa5bZ3+NSRFZd+6EDXwEm6BeIQ3Pj0iO/Lq4+hVL7Ti9paN9NZ1EPnnoeli
0IoEeapje0no0WutNZ/grnVowpjc63Q7To1PYOrAU8jihsYiPUMYzMhyQpAGTh8Vj8OFqAJRIcvN
8dbIk5FHFubf66KN311tFs0WpEm6bfieYf/iDYS2OI1sMu6mhg60DiKND2U/284EUEIp6GXfAZve
Gj1Fv2PSAiDVNPvdHz6GK5FYPzsNLF3202yXQY0PAOlndXYQMUHPFngejTxx5unFTFgR9DF6K8nr
VmcP5cYSOTOakCAJtHNMkWjQOCNe4UHA8xwdg64SQiDpFlN/e5mMI2KwV81H72xH3zStTnezk37O
9YUgDnTzxktI6jQZnrU5vodeCWdjlg1JMK5Qdh+JMXjBhwwh4CJcKqvOK2m7atOK2cWt6ukYiTgP
uVHdiuEQJ918KyBjxHFTnDtIVfGsH4YeJsukjQ6ysNg5GeH80hs6/aoi8DaJp/EVbDLqzKbKiaSm
OzQy6lJ1BdzVZReMX2evc3dgC1+nnIJcvBeOJq7egkFOfEs4/pNWCA56xO/KUyvb7mvHTguV2Hon
vvn+ajv2CkLsMexcu/8aTdjJBjoTSASSAdo3hY+/yuL5sR6BLMj+QiLHRqrE6+cpkqYkRrw+e7o8
78xWSsx7re8MncBBp7mJ02RXgLAZGcHt+QO8b0YS7lSFlYT4yPCwXX0jrm85e+9GtXpUuVXF4tmJ
2vessB9Uf1NV5oBov86l8UV67SGPfNfEQZ1COWBMt56keKFACli3NqoZpoUepZ93paCorqOIDqK6
KXW8Bur0LMcOrZzaqUJdOXB16QUZSWXmMK1OxapnqP61xL1J7IYGfXOgZVB2Y3yrjAoKaKU+dutC
9m/Imx3pfzGMtG/V5+s98dWZbczqFJiSutVyKP3D6/sbaQ4lkwfnzjQdQjIttLM/vzYgjGO2ooGu
ZenR2JFvrNk6zH7c6kzS4AG+JQ5VRf1x+se5k8Zt6d5hhg/zprMfzb5atpEXPqtHr1qGM4k+ze6K
mqA95LHcrhz5usneaheM7J/FS5h3WwWwglv1Jxe68buDxJbWERwcUF5s2/nFhd5Bwu1dJ6cTKNFe
aYYHMDLce41ta+eMlB2p3WgbhStpC2c/TrjJOsO+T0N2StXU12bzpaWVuvn7VcqSV/PnRcp2dSZq
rFNkp+Al+flqS/7kEKWjuyHJ5cWGN7TIuQ+5aZIcVu3wzk+3HZNCDhLo8mWrLUkA1KSSI8edUV2L
omROi2H7mAtcCNkPadBUK60q/VV7sfLahzFKLFSzdMJUM0n1HgwHe4KfUrUD57vmlP1HeMl/x47E
sv1RYniMRdT99zO0lzL/L/mN//WH//XT7y7xB+fw8kf369/66Yva/1b/W3wvZVztT7/ZFh3yiYf+
ezM/fm/7rPv/MEb5N/+3//OfAbh0Mr//3//zUfZFJ7+biMufM3A9dpp/T6F8/VL0X7r+rxRKQ37F
FUNpePo/TMvC8uo4juvaOv64K4bScN1/OKASLdNjN7vm6f4TQ6kZ1j8ARBrMejzXsyy6t//DocQ5
+Q8Tkg+2KcxKns2j9p+AKK2fd3dUnj7Gf9s3bdeUb5T7ixkryNNRbxqveaqHMt31bZCvQE/jpHDz
lkl+Lw586Pk2y81bQ/pBs4YzLofS8mgayHajIKt2c57eFyEixdKA5uJmuyyB3Vj1eb5fqljibYoA
KGs2HIwkH1etHqenqnBhvcGQ4cQUbd28/miyPkTUjYJYhNafvPm//5gmdEojALnn2GZg/GJTnGKX
HKHAaJ+wolScl3Mm8T9wubXrhog1PMwE1nHgcc4m5vVRJOXRmWjuBkaBAGGYwh2349KMSQjFnJ6Z
I99X2Dg+cjdOidO+AIGOvLqWpGXvEY+6vdLFGJ0JRPrEuXor4hYJVocxmtqQ/c56+cszd39dYf7K
3lSRhP9aeOR9NKnNXOosm4WHm/nzwjPVrZtgTpSt24rkd6MbYTmQk+kL7dzYOCFAMo4c0LD1muOT
cBxmYCTCbBGhUsGG8cp3wgtOwe4FUcEh0TlwGfCSRRNOhz98VHmtf/uoge0ZjmFAgfmV/jI0VlL2
bdU/5Vx6qiqaGzH6CBw4YJA0vG607A/z4uS3o9lwiIIutWNUyGO3WDQNxfQAxeEr52CDnI+HP3y4
n6tMeR0tnxrXMz2PvdL8NaU1nXrYEU65PCGwG24In2AyT1T6Tew80NEIj16XUE5ANmI2YJvr1KDn
gbUFf89821tfZzuM740iuDhxaJ2LcNr94fP9fvE4XFi6p7uWCVfGleGLf/Hb6rNGxg1S7idb4FKF
gPuJGDsmGcRCkaLhPGRj1647cmVv4DVUGyfwqp2bo2BvB+eGLmh+KQhbMWIrIa0CbcDffzxVTfx8
b+HcuESEE5FCTnXwy87cI3OhLsvMJy+tzWNvZ9aONAOmjURoBDZW7LE3yiO75L6xuuLZ9vpjjM7Q
ZvaUYZHva6KoENRGUMIxyWztD194iHFbeNVGaM1/sC/Ll+KXT8s6yqWkiLAJHfylNvKipKCDhOC5
S3z9DAA7RkGYn+3eTR4X5/MCd/c0gftfdUXmbP/+Uik406//OAAXz/AIRtedX2G5BedxzbYt8ymY
LPIQdFJhEFTsGxIRdwwTYVpPWbOylsx5o6IgAyTIcLgQALBJxtC6BEFHcBd6B9zyR9CoBMUEyx6H
abu23BbFtBWAJy+jdRw6r1mDtMDP3ZfJ4WQSDBYJqgDk1oM3XfJoKB/97iNuxzdhtN0hFDXZHEX9
6nvRB0lAHoR7H0veRHxHCUXgpUytjwwsiDrMpI7UrVbaZzvQ8+eBWZCeldoDT6lY9RUYySz/SFvv
I5p7977r7MM8ZE8Zx9qTkUfBOul1c1OH2GTdzrxPGG3t9DgB4mtEwJz6FtVPDfwU/zkikoWKz6Pp
XlrIcIZyvF+aKHwILWMBv59e8hhg0N/fpd/XVcK/At9zwEjzA1i/IbYaHsbK770nAYFzmxTLsDI6
fIijyVBsGV91uzrQw2ye4gyOXyTsY4jQ1k9y3F1+cV/0U340PQ0UZvrcZUP0pE/BWrhW/qcP+tsO
Rz0Af5lqmF0OSrU0N/9lYSA/Z7R4+b0nvY+BDiSH1NPTbeXtk7fMgT6Ap4lTOkyVsihjAlRgxPzh
Uv1c+7J0BpSXxDTwGSy2Q1NW7X/5BK4+6Hrk6+HTSAzFarQKAuwKo14ZQe+tbM9GEgocdBhoZJU2
qd0I38M/1N8q1Panl0p+BkAEJlNVyzJNeZX+8hkKlk5T60uNHQ5tRJpwnvIRAEVdhzogxfNGjM+J
liAZT4DrtsuI+gurB+Ajeg/reQ6LjeG39tZFyOEMaD7KJvqD0dyhGPx51eEzBuiSTIthIyeYX9bI
kE22JGbNeaqTdBPMvYcHRyPrb1zOY9dNcAhLDggMjhq8oXdDI7yt5QKjzAwNg5WBhyJPGec7bn6T
1DQzUFEWD3kSQTH0bO0UavvScrW7tLbt3RBEMYzRJDu2nfcl0Tv3lngaVgeAeSs3ZaZO3ljxOW+q
JxsttNtq5smXv6QfGkfeLcMecyVo+5GpZDxoQFCq4K0K7eSulcr5Gb7QUpvI0VPH2hdZeUdLvdqL
DAWJX2fGuQkSE4jkstzVwysBK3965uQz9cv99imVPRpTpsfT98tTrwe2pqNzD4Af9l8AvnTbeUQ4
apdRs0lECeHDoY0fN1zQpOexj4aItzRK16ZgSEAO1T4mmOU2qLU/bC3eb3sLdHmdp43OGRAx25Mb
+V+eRI18eq/V3PSZBB5Mqk1ePTYVJOmxijbjqBV7gi9hy+r1tk6RYI+RnpI9QZcv07zvXeaKXaYl
wznUZConnUw0r1F0ieb4VRfFch9xfI9b8z0x0+KezDR3n0UT5i6B4xjuTnHUIEx5NJXcmmlL1h4s
nd0eR+C7g27iNod+fUtEENW4Y6CSdeqn0I/FIeuT9jCNDIBK0ug2jtbsmsVxzrnG/MNMvpmk0JFK
rEcXWxsGlKS06WfXpVFdDY8ZVKwHdqijZTF2hiWSPLq4V/U8uwEp4N7ENYJ9N7R2wEFNBPmZfvQr
mYlbDdJx8ZQaUXOrm83dAkrnJCpCM3xh7JO0G86jVz5pQYso3pNC4qh3ECyypjYc52+ZezHqjPOL
sVTNH5YUy/j9feUI5hBkafOgcaiX//8vd9LSEwTSuhs8tVn5kZK5R2ehNeFdObdxGLAp4JVbYUGy
7zPHIYZI014tcky3A+XFNjVH9FF2wz3CjZunbXgboFtDJ9WsaUJ4zBkEyXHMmndBmXxKA5OkLPir
dKLhLsQZjuVW3gAc5BQnwnLWuu2Hu6Qdxg0iguFkWonU6bZPYVbsWtEQvy5i91T0lre3G6opW+/n
k9CSfULO+A377UoLtGAVC59u11R+tZf8JMKGNp8BzYJO+JEgteTYd6fZsT6XunD2ulYcI6u79eif
PFYAXPwerzyy1Gk2EWJlx3rEqhYQ5LKxoiy7TF16BDV25MA4ndzG+jpg/3smZ+Tkpt/KzPSQKFnR
rYfbBuvvgaRSKhuxFIeiLpsNMzpC0cfSRaTl6Y/svhU4bu2VrK/qLk4oB1zglZtUuARWjl4KOtW8
AeESPxBQNJzixfqqfgfDADlkV5PKikr8XA42PIEoCG7jcn5z/FK70D8vbcyNAISXaII+H0zZPp6m
8ZYIp6Nws2ZrkHa0nwWwg4Z2JTbw+SkvmF2bJSJiCVNYPPxjhnYXgezDLDAecGmWYBZYtInHPhSC
3+mFD9Six+/sAk4oESj3useQ3tjrLW1Ivz/rE1rEHp33yi58oKJoVsZqYTJRUKwnDAdrYcOQ8xGz
D1JXEKf3icN0qypLqQbAW848dzUNy3iWtVgmMQpjFcvuXolFHOHfNN3prcET2+i72HGeQg7eq8KO
yz15LuVhcen54QMI7jjtQGtNu5NlJ/EpYuJU0uvek7N0iM3x20TM1otP+tK6DIdXxwsdjN/Dclwa
eTtIcoJ3kN/bqDf2UQwrIC6S4E79YtR856zpbvuuiy9RXmvnnLFrxcY1JDNGQbOwy+8w1m6jnSna
YVv1MUgqIq1vjfouavCQ670ID1W/nfF5nHX5C0OoxkQuAHBZ3JFJdgyjHz3ttpss6qZzHOlH8tma
g1Gk2Y0IFhdvpPGq4dp6yVGA7dLMZNIauntmBe4piHuoXSK9c6yR520ctqwnyTZiNnUR6UcV+/aZ
WYjJFSW8R8sBHsbM604EBH9NeEgeBA1jLEFfQQAhK+Y/qPboM3biyCBNZxqGKbjP8vdcNMbRaBFX
EdR81wapeXbHpXTWdgnE207J5QnH0XvI0DStmtmaDnWLldXJWoeUxEC795IKXz+ch5MLCnkTGpUL
18ulB5EnOi7aqr2rmqrDqWgZlJsLiF4U4p07WcdSc56QCMW3nS2SWwQq074eE3rADWmuDTSlE8iy
5rmNeHGMyAP2x4zL9Xokb+hF3OJz5CfeyUxqb5uMPWr5MP9OiWefaLPaD1pI9nKYpNa5dlw53Y5Z
3bx22VaQQ3ehXiDXs+rLAAjjKMKkxAqpg30NqupGW6z4QfdhuaXavGwnstmQxejJpbGdx2Co/Edj
nrzHpW3fC9FZ+7qBUtFo333PwwAwRNV5Hv1wzVSdHHBUbKe/r2+t33d0OnGW65J2xjCMZNCf9wGB
yYbP7mpPOf5oACqHsOigxdMLR36xnWbLPoUZC4U3aR8LA+VN4FMioRNeCeYVqNb2wq6xJ8pBOKd3
bIJJ9T560aPRal9wKm7t3vwE0d/YdYSgaEB9VqSvFYcypR5sCDnEw2t/TDYQwcRARJFXw84Mk/yh
rAGLEVENNgo8/Xrya3t7Hgyzu3aA/y1v8/fTfcAV8Chaqbk4C9nyCv1lJ0z0xjSxzDGDmaU10uZT
DeFWaA0nHniPFbzpdRvAuq2skN6THjh4aWHGCJffOgHq1SZufizruXX8x9Fs3wbu6FpAGZ46cpj/
8/slGxG2hCO7Jp2Onz/tFIGESJixPBNka9wyUPROQUfr0a0QyAEWnd58MR+ImHTOI/MrgeTlXLfk
ETszQLc2nnHKRiETn1a7FNn0uckLAqpRnB+qYhGr7Ou8pP3BLrqjH6UVtkoP00vT56ditBC2y3/U
F5n1sIim2kaaWM2uqF40AaRzxr1GeVjvtM7WHxNLe19ccueLITzMQeFf/v5KeL+fzAjl4ab5zE4t
moS/9DlcY8kSNxrj57K2duNQfu1zDaY/dLFYTDeiN9ybsPxUQZd7aUExbvFy1zxQJMY0Ufyawo4m
2v1bW7sZtnKeyMUS9b1XDUz9F+f/MXce241jW7b9lTuqjxzwpvE6BOhFipQoE+pgSBESvPf4+jeh
yHolUZFimdeoVt6RcTNAAAfH7L3WXFvgO9eZFhsr00sN2x20cIMAJsYMAkReNOU7ONVvlBwycBEm
wgS3LibWYbZuIfb4Ro2ylsopC0UA14IoBQLK2KlOq4hS1Egn6hDjAy6P6TbsdgrxxOGshw9jNmYb
PYZZTsFuBiFDvus7yBt+buF+lWDVk2JtnrLcfcsrlK5d2gdHmHOjPuiv6F4wpE9yOyevGviKvnSd
SmIDSSnGv2lFr34jU1vQieMe6GV9/0ZobTL4Ph9cpiK+rBL4QYmfoKrPgzNuMllOgiY/lSEyPSts
HA282BwhkLgra3nNnp28uSLr50Dh5UXUar/SWuquwjTorqTKqViHboqQTindBYSWel3NEqPUEbAV
PzRf1RdZYXCWbP11RST5nQVLu09S7dBFdYVrns8Vm3q/I/b02o0PFWAHnCF1vu1M6warSnj0LPlB
lYJXGl35D61sf1/atZAyiEPzUlqQyiiRK/VQ3kTFAA0tZYcbNlKEN0njlBorALwEV0P/0ZIPo+eQ
i+FMFm3t2piOzVWei9k6SIrt+wGAyTtCnJKsNcJhj1U6zMOo6OE1VBNIJZO278eLoSz8TTSdjAYV
GgDI/itRJpVSbMYbLZeqed6zcZTRzMxViPQ7bdxIqdkfOvlFbQ9eHA2Pg0YyaWXWCANFxSObPDuR
bl8tObIN275E9JxI3rZo6knKj906LR7MjB8egImaWzUZjGGgSCc4ZvOkftPlMd2OFnnNF4aI9bWi
M7Vs6f9YrDlfS70k9UoN5sfsJEqnED/vISc1eo2FAB8+qDUQ4NJ9MqrlTnDvqlgSl3He4VftqVzo
aXowkqI8qXVgF4n0FOKjpvUwbESjzPZRGihbCHGrONLLOyKZZxpj/EHSs3RH5glCe0/SEJSotLp5
ZHNlKAC4xkK6itvWm1EcgZgTJoLTDWhQSba/MTv1NkHzTSda25YxVFTdxamh+P1CVUlS8SJo8h1R
gRjBDPS3YLo6KzmJvgLCTNoLgancFkWgL5h587p39x2mpZUhAZno1WtBkPRH3zfRW+kIWD2XE1Y6
cIfjFH01HFwBty1uyXliSM0pECKb/IFtBrXgIDPw7zLPWglsw61S/NEmGUgw6zltFe0egJGy7DiB
1pHIMaLP8Vj08raNGFGS176EJu0zInPY5oew8fx8eEktmCBNtOoiud9q0xCTp+yAoYCxIVd+tI4r
+ibkAtIK8obolEUAO6KW2cbT6JA1ym3ekUyrpeNNXWopPoMw4MhG7FgonNRAqhbexHvVY9h6iYH+
XST1chFMkqK8KTPba4CNJP1tmw/xlUxf0QFofE1mYbMdI3S9BGHO9D5rrvDU9bvOHUykGCSb6HUn
7CKJXWRFJgmYsUq+JraQ7jER23Y+knkLP+DY60ZPgpg0rBLKdetWgq/qk9t7o6Z8maEwj1y9+6XK
R5Ni/jA03U/Lfy0MMTnW/SAu9MabKBJDh9RPTje5NZ0qpjZfE4QNtpXnkf7VmpVS21U1W+tG46hL
QUaDz6V58xK11iKyaKpFaWbhCBVgeIdhd8z0rkRbbi4EFDyuNFylvcw8oIcVeb7BfWWm8XWThIvR
ldJTFnTZIU/kH3mj5TtxautRZfbZ3IbaNYzncR361LMGttZJCLqni/ZkIF0z2SG68kTp+vsv+b2S
/3mupxkimVSR6dpb4nkBweMdDMhrSJQn5XkrqV5wSyotXpNWwyGjFk+NLgvEZjUkpeg/O0OXHipQ
OeiqcRZyXGi2FmzxPehmyBIoA+NRVh4klyaK6mdzvW3lNWJvC5HNmMwjPAzzdqqo1I2pLSj2dYSj
inNOZONe6Wv3GNiqXp0GgD5X8ehn6F6QkBHyU9/RsS23oG5ENLWm70itGzum1/VTV/RuTILwGny8
j7rC8jg7B6zETWKraPrtZmIOJBQB7SDxwuUY0NQrtH5YQmUSkOwh9dWDK0Ke2FeRjEbOOYBv2Wip
cLi3Td1foTFvT2y7aTE00U9OTNEaSbd1lYqluigA+LKxEJQNdrNhptOvXnedPlw1Y3FTMjscaWzO
zaaU9phv5WNRVdbMaJQRpQ4TtwD/6vtX+l5HPn+lbKR0+f0ggOr88/KNO3ZIRF2uTqqoLEW+xa3b
DN4yCoLbFHTjHW3BZ63TF72bh04ZCeYiGS3phFJnkegoQvJyOqlUHOzbUt4aTanhM9pNkkd0uWZM
IYTX8f1vPlPNTPV5vEb0mYCcSSJRcGe/2fOQI6KvrU84Xactb/aaeXlwQkAdlK/ZoDF2xEpbDhbC
ViwR3Vp38R8HUv80yJm0IY4o2VN5337/s6yvJVyN1U1kj87PQtt3tjnNvSyWOkqOp4pyOKdpxGci
STJmmGIs96GXVAP0eqW8qvyRGlWpba2i3bJH36bm2C5lobwWO7W8ShCAe/qwbutiUp/Hps1UrlxR
IPToPpTdjVRvAWjk26JGCVtZQPEMvfG3FEex9HnQbcLeIuVaBZJuiHur3NKNquwszHZdkMe3gqgu
XSBiXVpUB3xec72mzOBF4pPn404A93+lkf0OSVSL5v6YuavOW3NO3XCemvyz+BIysugXYx3WCy8e
KFhSRXR9MZ5T8hn9UtiNVoxOFtF3X/aq3ZouRRGc6oUjNukjNODkkPKd2FUuv4IFHpbW4O7dRpH3
/Ft/WTX6dcd24iCbqPRKkda1z6bfdqlb7opkAKsjN9LKHZpXMXLlrTaaA0n0XbhJcw2wQiDocz/P
zaOVjea2Jf2boPVsbUYkzyeR3j/wcLSmeYh7s9574Oa+Hwhn2inSG8DuMjQ1DamwyGnw7HTZcPAR
/WHoT1qlcUBOQdpW/gH21J0yAKaiopQjCwh0u4zwVAVtsDIGPTjFYbCuPBXzgARUoNVc9VFDeUzr
1goLaa9VP8HANDtDgeynmu0dcKX65HeUy9xKv6XbikC9ryWb5BiaY4kkX7Nw7r+/t7OAjd/3pqB3
0FACqfTHz7oBGQ3PRkzG/tRHXjqv5WiZiFIDqOet5ph6D9d+j07YbjvhqvT8eEWxZFfoCToIiDuL
svLVRU92eSCi+QrqsF9w3Lu1lOhG1LsVcwzbG9O6UPA4kw6+/2j6eATlaoauyl8K37rHLAZgSjzB
GwC5yCjOVPMBy8WealrFTD+oK5GQ9jk5EZiEPLoTU005EY9eT1s61piEUR1iRoNHpReALw1ibYQK
/RtYeHcuqiNFMl+xZV/JrjpyZVDPSP1cO0XRZHl3gd58/x7Okof+viWNfAhD1SCBnp+EaYINAR6X
8SQ1qkHWnPBaqBLdvyl5MdS3kd/doooRcQAhkhVR4Nsi2QGR2L6zvnhzA4B4uYOxI+Nqs4xxRpq6
sGyK8gXf3YEXT/FU1oEBVGlFPh3vzR38l1FIriJ0f05dJU9xYIFviCNH61UiHlJYVBEBRMVwoXMh
TRP6x0WKD8qibT0d+blz/VyMmGRBbsaxIp5iUfJsS0v3EgRCBY7GrB2ukl59dV2YQCKNDzixUHfJ
br0Hl/Pk+8pDLQZXpi/dWtLWNwKZ6LpLWpYv5aTp9+kiacEqI4w05LMCjUL/PzfMWDqZOD9kNVi2
VftDpOlq1fIvUyFXTixFLGygwOnpmaQysucv0WeHnfortzSY1uWvsK4UJ8CXRzEDga8AiOT7MfNl
rddkffp0mZ8QmzJoznvKVYCRP4nEkxT0r5hvt0aWPgsm5pukSp3MR+uG5gXLjUhTOxedHuLozPCh
fCk6rGFfexkwDAccj+aEmSP47B29w+ep/IgGXVp9/2t5dl/eOgupxTbT0NhvEsP8eWtiaKESpbki
n4A9gPOLVGlriuMem3vBocwg/EQxEfSRxhQObrkexTHZ9jLhbaGI+Sk1DZIgU2xSrd+4s6JU1Ssh
N+JZCFn0J8oSjngQtgwOocgU14EUJXPAsiiuXyoCGxxFDvVV5uMP9vwKpQao3R25oohOaiOlcZPG
q1424r3FrnPmpnS2ILfsqGMsBDeoHsVGXBDgFroGq1yT7rOWxXnA/9Krcf6zzgumIMr6kqAtabPQ
ipS2kUeHtIboORcKy04KoH6ofDsvesx09a5vmtyRPNZtKG413614z40R2CiXhx4lEzoAN3JM9TYC
FwjjGIDs2Aw72lyCdm1WCjq4tgLB6ftb2dV/9uycdJUGXjdOITuB+9LDUHZo0s/oyEJv9kNQtBBu
2Iary6wICI9voIhSaZLAiRKZ5REmcZsFRuNkklCse6s7FpFxzCdebBdMbqAmz2dCjaWYAKZ11jfJ
Iq4nK41YDrZn/QRlSdqUAEG1sVoZ00gd8JpMYdtn6nOqejdWxssp6fdepcFTJXmO4HvdlVGZ0dzU
sKFRwTu9r/MBxK5TXisrTJw8MXp0+wQZ0rw3ZYz5Rn6SgIbeeGnZUOjrIKUR3ihxatLgEGw91+rn
hoqPx4jw95X0OI9FjwwpGqNFUcc+HWT2sL0ioRmAguBkAom1Fwb7JJ/9PMWZJqETbBeYRNg+WGfr
qkwcJhgoLbqjQPbqVqKyexdHRdLGK3DaRG1NwamEutMVtNsLqViyoS+WupLgIWpV+eD11crrlVU2
JOHb9D98T3BkbygP0eh6i17XeegRcPnQN6m79IawVaU4nDI4nbTWUZnLN6GcLye7wHWWs5aAqmyW
Vcscz/QW7jVBAWfik/TuddEVm8iHPKrlHc3hX6yEjCYDjRaRmfe91iQrK/yRdLKBH7Y0DgAh16nh
vflSITz0pXln+RQnBp4HDA3+sve/0WvS1xQcqR8nHfnQU3V2AHQxoFFKMxGCrTx4exrqcH4s+Jkq
BjYnMT3rOhEfFDeT9i54NNxH0/vHWtjqcAf9fgklMVhHfXGfyS+A5+W7kf2jltfFNiiap6iFjmPG
Sr9ufADEbhxBrPBFmRjKAIBsGLvLHFdQYaTVvsxuVMFMb6kV4FiHVrIOwrL7KSEIXkgZTEF4s/sK
61nDmeXYmWQ3tiO2tNwqj2XmihtN1xAsdH14Yao0zxv7GmPHYHlHMoSaknXy80zZ62pnaE1b3LlC
M9iR7kZLJRGwreAUd8oge+tSmJRtEBeLjj+cNS3EbGyrGxcP3lbLfhhN7F+NZCOtKvQmCW2Y2yLK
ltD2b973nnVKcmw0GhuCFABWkcioY3fV3QRrbj8+62bsbuk+HjK5KRDghv1N0Vq7sLI2TeZVezcY
1JvQ6hrCUxRO52xVZiPaoSN6XhOzsHyTkCnntNYgXBWGYhwDOVOO0TptfG+XjMBmp2zgHVkimh01
ebxohAJx44hrslUGyONU9eRW7pd+LrlwA1SJ7kOf/yi0stjzNpZZiS4QoRCWqYiMn6q+l0uB3M28
W5sUx5PIIsmiHQU6q36KDRrMS52o9dUoN1vBS8Jf8KVf6ZkJqzoEiFi7vFIQk6rDwo4xua3NOeQo
gNVupF5atb8sgyYBk4Y+JY0glNWUs5fbQhKKWUayO3cyVFrh4BTjKg3jZYgre0pchWbsN6YdVCVu
C6G61TylorrmEUY03oP05KPYksaVg7stN55oeJyMPTR/mJFD5NUrsMZ2oJJKkkiQXJn2L8xtX0an
RX9MZiG3sDmhST47Dunl2AlDE7R3BItYdqM3/a6P43XSNSPpHJFtWZXGj4xTO1HleR+xHYqQQ63a
GoRE1Umb2NDevv9NZ/GPjBPLMLAK0LThgKZy2P/8xbiZrxktVfk7MWaZKIvhoGJAnMWl8qgTEb1W
ik50hD49uChytmLKHkhMdarOrL9TLdhXovo1DH5guMpUnQGb4vey5Y4D/0D21Em0nmO1D7cjh849
036FyhqQTS/604qLXLAgO90JRTVdtI3gzpmyRDgyOc9BomiFUreXjOLwftf/X4wv/xv9Kpokswz+
s2NlXcWv/8re/rV7/uxz+f3f/fatCOpfCjpKbJaawTZdV6boy9/GFf7IVESaV2ihOF3I1Jj/7V9/
O1c09S9MohKyc4TNNLWmI2WVNbX/f/6NPxJV5Jcm/5E4WWGk/4pv5fO6j5xOFDldKYqOjFJDZsd1
PnaiS6VhA14D8os9eJbagynALPPoAqIV+vBsDr+PSx+dFdOz+7DFeL+UJHJCkbHbQAM5P0U1slDj
9udSnRBjjodYGUPRGCz14A3ZUg6SLaePZQnI3+q9+7BQb2NANkkvzJFubxmO1IHKXyjIXiNpmPnR
8DDylRbKuC4jzhJ5eMiRNMdVdo1n+eb7H0+18Q+/XsK8S4mN2uyX08CYs3AGsYjNnb7b3BSk66b3
CO6gmuv4QGPTwm6S4Uq9xqjzUy0KjlIUzqLgoIwBLfptkccPYg6Vtyv3YeQvzCe1oaLrBt5aadiD
CqBFbdHMV74xrjWD4mw3rGJhoyr5TWxQ85fEFoWcEE4hcLNSRz4oDilhpuKw9Tz/iWqaNBOgkDhG
7m+BHS5I3tuGcXgoBmGGB/tpcGW0pP7NQJCA1xIRAtlv1mvy3MgTVIYFQptIaHc5ZMhZHZebQbFi
6NmI9qUMRIhVAAQEzZP6pP6J/tbwhVurlF4r1dgOWbejx08oQJNdywXo7IjNWCiB4Cst49mATDkj
fJx4ceGow02yDanfkXWHjqXaRCI0OMX7oSOnLX1+Sq0X2zwyDu7orevUX4SVNLM8Mtxb0vwkCgPQ
czdt6x47elEpaBgyCzH5AU1W3YnZLl8JSnjw/fAopcKKk5JDTvc+7uL5NDjSIV9JGdR+Txsc3nMG
LtNfWhxH25TZs3KfI5gh9cSsbvwTfJfgPeQsq55aEfqZyfgz4RVnQNrr8KaMyTKzYKp7/bzz1WXi
+es+kW8Ta9yHceyQLXGSYSxi4zyMcrGXxN7J42g5xh2/Rt8Wozfvcv2ZHKQjFdwbxICaIK1TEgtC
OTjkEXdUd6gP3cy7cUn29fTuOkAQxsgRqG7LTy55LYRM2h38GeRIHMSylCSUcdgV3Y8OMGQSBykH
fNLTwsYk8FgmWAhgVDaJn+mEiXarSg9DSxuiRVM6y5rxRfP9W0/XbyK16/g/lpZdTMTN2gzuzKHc
u4qGLgMwPLgY0UNjRqqFJfZLs6aX5XcjSqlEptVX1UvNbaRFM3DyC8PcXQaRQcZl2MZOLGfZQktG
WyDkYVYzd671MFuULtkAY1H/GCrvZ6b98sLxrcypo3vdbSUE6lIdHwBKgIT3Otlui+GHXpsrCVMa
yCtx2QRRv9B1FITNSDl4+kKtQCHGoZD8RRkqCTGSypUcpw91Sv27lp6SthBtvP/7pIYUAlPAKvYm
EAkxZECgA5yJtXDknLanRvrketZ81DN/FjW9PtNkREpyHNpNFm3zzgX2yZMQu/xRV4sVOvhTxpuu
k3hH1d6zMwh8kGkp0ej+femGjinnuDmWwlj9yEz3AJXruhnCrRp088xoSRzpnT7J9xrCzFxbe2Jq
a5H23OfRfelbR+AY98TAOG1TrDT2fp4JjVgpiAMZAJDHXK92V4koHF3VfYtl4Q31CLioeNPkwT0O
7xvNiJC/ac86Skm8GFcUKcQYRWYE9VglUMgytqOiPgty8HNI4w1O2NeyI98n154N8hFHnZq7fAW1
+iDW+a+hpC1pyEc3QSToiWtKGwDWm3muxQ9FfkS2TM87Ag8AT9qso2tVeGri/Ja66bocagCsKi3r
Zoc/zTFcCa2FPx/bwiZTh3a8NM40N0J56q2tKr6OomIFKe/QDNd1B1pHaBh3guxzXPbWmQcLtArA
86GXGskk70Lafij9uvqRif25qaksjrbU44Hht5pStUmj6ICJeVGM0UGt/Am7uxZ04SoJMPkUdbVP
knCbjvkyTcJ9roxPkirMqfmQdSQ4heHdtZm3MQeocQUzVu4fBSt8qF5iBa5y3Tcobdx6F0vNxiij
JdJjzpkETIwlZQ7YxgonomJI4CJYOkHHmW2NREGYgX4sGxNFQZDvyyLfu0Rx5a23aPS+mfW58Uwe
/X/Dmfw/MR1/sib/k8X5f+FOb3JO/vM2b/H667V8rl9//eu25h/V+5Zv8l2nr1Xw/NGvPP09f9uV
dZzHioZ9VH7f51scSv62KyvGX5wyiQhnK8hpeWpy/73pk8S/RItpgVouf8BBmlPB35s+6S/qpWzQ
JnEdpxgD3+2/G7X/3nrh8f5n/eF5R0Kc7HLUizWOdWwxKTB+3vZhrdKsPhOCI+f2K1NTSGvo03Dl
hwI1rNvIEm2tEges9uFVRoBmmlx3wkOhZEiRCQtIi9aOwkerCJ6ljAJcEuROkoy3uIbh7ljHxr+S
vWcJzBKEbFD5QICCeTq+TJntg5/cSpk+L5p8IRZvTXyYzu7itU4WcknWYOf96lXBztKfSvxUVbLj
Tik8LaAJNXEScGzKICDJQvlpSrOKPCi23nD7qc/0r7AZkQSyBLVzP3impz2rOS81cJqjX5pEJZTf
3VXCrUIXXBvi21EqdpJ6E5OiwAJpPltuem1JrL5d61ilfk05yEVYz2pPk3+W4sXowv41EPzErtWd
bA5vbHUBPChPkeu9ZPpKgwpJvHI8HFuJoMc7NEK2DwKnArIOy80L78rgOiXIfZAOsnulQVcroRWw
tpnxdZeuA0oK2nCbq4cc4frYmRv8OraCuFsvqARhvNFK9wod5TzK6AJxVJxLrskJNrSzOHQUEx8y
U5nyWqGrbIFIakB7sr4gpUbktBctMhSwgwrjXyJIlXwkpCNLMWcLJMWLXIbp3RgOvQ3H6G7kWnNI
yqh69a6mm4ScIFga7b1njotAtvyZW/xotW7SOwwwpYpNG2b3Wv2TIKOZZaHJKKPbSg6ZIvXEkSPh
Jc/4kzp5wTj+WIz+sTemdK5S3UcCJ26ri67dCoGG2b6ZGtExyrxs1pFxRx34oAQPhtu+TlHYRYFu
fcLLtfmj4ZKAC32tghDEKuBqqC/YVCg4N9UaLHFeUSJSnb4jlrF5VAcXvz1Z8URqFYTQDPJzzu8z
YtcOUXD6DQx8OV5oWcuaUKIe8JBadzaYK63c40xh91turOQGLeEs0XDjhSu39Lc1MN2oo9Tpv+Qx
Z/BOlCMbexjCJANquLKLkXZ8mH7+cJKaPs4P7aj3jxc5m4U/0NI5Up5VZAIcoVoxqMHRSx9Eo16Y
rUu7YOBQwFEARGXjHWIvvnDRszLQl4tOVZYPkmUVv06NSSs4auxxUA3mGFSD4kKn9LzT9uUq06/4
cJWc4nAHuSs4umRitSQ6Y8pN5rgQVZSGwKt9gg46tFxG92JK+dLXT+joQW86wyAxFCfzwJqP9r9z
76h+RR17M3P3WSfI0nq5LSMpODYkSde3EsjO0PhdHPnHOfncHfX71j9c5KwkpJlyNaSSHBy5RRPK
ybzbK1tIN8pMeJIfxzlO7nTWXCjdfj6Tm18uejaUdMGzdPbfwVFPllZ4rZq7IZiLxun7AfvuHjwf
sZQ/ZKAAxmStPbtMOeIwGJUhPGqz1hkdGrp4cBxsPsAWSxo5TjO7cMWpbvHdFc+G6xAN8Vi1XNEk
k6jNrwfDOtYZHRQ5dKbojibR5mVgwQod0DsItqnHG0smbkSEAUD93opNQDzEA2SwoC78tuna3/22
80FeDoVSl2N4hEY3lxbaQgcvtW1X+i0A6EXVzPKdeUE3ca5Zen/RH9/ANBA+fFiQvk3oz1zTfc0K
23qEwbtAO0F2w06fSXQinWSBieSSd0BiB/TtvZ61prXYky1hui7Hsk2zTJbNQrI54i+N9fdP9U/z
08cbPCtkBbmBZoiIvWMkn0qL9Xdj5ReKQGyyvr+Zs11TZSDb8A2ugZ15ZszSH8YLsr21xlsLj4xk
O7Vtw/n+vi4MZG16wB9eXAzr1dTrPjz6Xb9pO1S9VTSJoHYCLbbxiAHi0qczTTTfDE/tbLYLoS4N
SHjDo7psWWDn3qbmXNzJM8XGP+hcGiJ/Ws0+vLhzBlVR0njIpffLwchZ1KtuoS7KZXihj3FhfJz3
qDq1oPzichkv6Oky/ArRlnhafOnhTeP568NjX41jBqmDeDZEILQWoiuL4TFcQyLWbiEur7IjasTA
xpe3SNbmo3TfHqPFpXHyD1/4/7vy+5f4YaCoNc05o+XK8lJapAfppNFn3Ao3gg1CZ0H2cUh08w93
/v3w/MP9yqKO1linPcRm5GyweHWn95agB8ckZoB0j4byqlE+DuQSGWl+4R3+6R5l0TDJqqAugIbk
7Go5wIZSFfPw2Nndm7QgXknsZ6GT2I0wQ5SLgMrxfg6rsr+0L/nDlP3pwtM38+HhKkGM8pjQtWPa
DodOJx548ir3PbF9JNXpig2pYZ4FbobKEoBjH+4k+uEN+I6qujTELv2Ws8VUBI3TqQEPwbvnEVSz
1BlXEQUyPlJzVh1KW3y5OLj+MAt9uv/pN324/9DX20GJuX+ou0uQ04axyWzBrhbGHY8Bfvoc+ODC
HOj4z4aHi5efbunsq5Khwam0KjjwUPP5fPlUC3PgImwLp8sHsYNGhSPYLLtCYg+1l62EI15aMf8w
L3HNSfaFTlyUabN8uuVcHtnKJANbo5xABUxQUmDagkilPuPWUZ8Rjofh+ihmylocH1OZcw/m7zHO
N15cvKgq59DoQfGURR3+/P6jk788DwTIsLd0CWPLJE6avsoPr2NQzLIcoFcdKNtS76XeV6gOioB5
4eMcGxX9YTCVNerQuTDkLxw9N3HMSRrJZw5mJcuK9UjOo1RLq2AInTEiXyBADeRBTC1RBHmxcGnP
Mz2tT29w+sVIQqZJ0VLooHz+xdAeNY9TPOQaB03yKnayvxdOcEEXZokvY/XsUmdbHczmpaxVqn7o
xoRA5V1HNxPKNEBJYhQpdeaKdumT/LK4nF3y7H2kehEGwXR3ffNo5p6DHWCeZs+Fn6yNtn4OdQWU
frh0ZXeDSeJFJoQaSCyBIeq6M8z770fH10PUhMfTJbqOEJFMgJWfn7VBwKZF20U5uNGbaUWoGYQn
IoNpRoRvaf+rE35V7HitBtJ7CWzEeutbDaIc8YV+SUBzIM2ahAwgiXbGhV/2Zdye/bKzV2OYqReL
PcpqUTCPRlJuCnPYdmO7NxABFoBaB/N6MM21EktH3aS+mpNtaF5CeX49atE0pealwiWzYNid7wUG
VzWJQzSVg2Ssu+ZnZUQ3mlrOBOw8UUVHgrK+RW6qQQYvXrVtjSI+EALwuN1/eeAACqT9P/GGJvHm
+YecZ2FKq6fuDn6rQprGclb7oi22L1WbIKQBk5yguve18CpHPtLTg2kaDfYEHRNk936kXthtnnN/
0Eh8/kFn22jYs4Ks93l3UJfeSnsojsEWKf2qBYJtY85yhNHOFvFSvjFL+/vB8eUbOrvy2c6ppF8X
IiLvDqb22PSanYAz1/rj9xf5w6v/dH/npLIuFpF8ECry+/4IS5sLdlI7ynKgRWcTxeG46DHmF676
Zfb7fG/na8lEcBl9lauKm2A1vDKcbE5dtnXvby7NtF92B2eXOtuppErT9EHDYyQae1b2L2Zy4RFO
3+inmfzsAtM3/mHtqQSpRW1cdYcGb5hL91IhLSkiEaq49NQujIhzu5coaYFsKDy1aj7M9WwZs9Er
hJk+Q4IUzGFC2nZsF+GFcfjH+zOotVsKibsoIj/fX1ejTo7UkBESV7Najcl7pcnTPTaAKb8fFn+8
vw9XOpsNTd0zajGNp49fm1khZR/t11SG/P4qf1gOGPIfLnO2OBmZ4bsRp7rDVG4gu+4AMXf6qn0n
somCfhweJbtZc9J7uXQmv3jps9kkbcd4TFruEMdPHTiq6m1C9U0FIi/P44V5COzAW+Kecdws2Bjt
sz8CypqhS7+w8Pzxo/jwCM7mFr8ag6qZ3imuNvLKn9WuvzRxTt/Vl8/CQMylwYaWGZefh43u61GQ
ktzCrQo/84W7hq4zU97kWU5569IYPdeP/Z6mP1xtuuEPH2FbDXhG9KQ7tLo8w4s6hx6OFJIlQgxm
OTrj0HRnbh8A0CNkxw8XjRYsFINkd+DZRo8BoPtBOCONk2Su9rcxxtxghMlqvqjDXUy7QlRRgwwi
huzsPmk4+ffVXKA0LiJymWEiPfgJHYVmWATjxVHzx9nyw82dfYFD/e9rUGdj9Dg1y3pFfKeT38ir
SwNDuvTazr5BDLdYwDUIiNW8M20yD47TebmkdWyX9rC9dJL58yf/H6Pk7FtMBbX2M5EPArUBGkn9
VBNibwQXl/FLt3X24ZVZhzlSZBWI18EKrQt6IydZq4twJqmscZdqOF8P5tOi8OGVnX1gXavVCg6G
7kBKgGwXN9Uxe+q3yg0JjsTNe3a/CxzPn0k/LsxtF+7zHIEbj0NcuG46vb4Yr9BqXLUzqlXDTLPD
OWv5hbXhLMOBcs7n+zxnjRIXZXqJyfuL1/W62bFHs7WlNK93UOsvXevSvU1//uEbj1ttzGVQlId2
gaHrdx2OtQ9vlx05/4nrXfjszLMZDM9grEOWnWYwaUEW40pfx7PRDleXi3HTcPhmsnwXlH+4tdBr
sdK7DBdTl+9bfYmpcsYxeybkhHF3OSpEUqTTavH9aLnw8U1yy48PNCk0YgM4LR+ECAZ1o5M9bs4I
sv7+Kn/eYv7Ht2CeTSmNQAGrfx8jvLWN5FiIilfWPFoTi6LZNXP0jqjt+YWrTm/nu0d6NrO4fqrW
KSLFQ/GW7JN5QprcTp3pj82BnPQH4yBd6ldNf+F3FzybYhRdKas+Y8GjFjePD5bv6DauIrteYWlE
Mb+Q/bk0z5eWtLj0aUx/9fmlEauigqUAQkjA2b3mZiA3eVO3BwwWjgxYE3/hrC8XySTKsrhfitXf
P17rHFr1/uVjAETTgZNT5bKfBw+n5UBIR6k9kFhoF767K3NSdyGagT0z7vP6gZjoeaRC2cOzFJK+
BbbZK5SlC37AzLRFQZOl08vViJu4Du/97BrH8l4XsT2gWxyGlSyQlDpIdmsRmVhJ5IOTdA5f/f+S
dl7LcStJGn4iRMCbWwBt6ZqkSEm8QcjCe4+n3w/ajVET7GjMnnM1E6EZZldVViEr6zdAE2rprlUh
csg8olQQn2NEfqsnDV8VeOe2acBDqORtxAkI5M4ZaHC3IP3kvsCaF4KNCIRPtU0mBXKpDfeulp+j
7rsnHLQwnI14kVJ48Cy+sShVDom+QWjEqTAr7wtp5/d4uQe31ei/9pCb/Qr1NZ79Cyyr8wn0eTLu
UkvcKyADhHBXgh31eXue9dVUxITyESaD/uR1gBw6GcvaJt7RarMb61ere85gWG6qti9t8xv1jLuw
ljaC8QZfzQlFLB9S7SUHVBrHvmdHQbTBSG6nNCilBU8d1CzUmTEhVw5oAGwKATmi7hbXpYOUihsv
ByMLSMtIvlZedpe38ltshA7CJXuT/4yhHDCjcOnQrZ+yJ/jGRKFtHsYzRwNXdtRAev0xS/TdLF+f
GJUdFqozFPilNwrkaH3TjwbVVg8yVXSmlg8dynQukqIOD/+uqAf7AZdEPwDtFr8Jqbz35X4zeQXX
zOLQ6l9nyoScKnDtnqdB/IyM210SP9FyCSKPO1WLP6hqj0bvxiieIJxyUuhS2pksPOBXvBfH4L4I
xa3Xi84A1qNmTk1s0VIJ3GFp1+lrWtUveYkxnoWMkPej7B8HdUIzKrgf03ozRbWtS2iKas1dk6IG
4qMLM3eojG/SiKF6WyFs0uySif/z+JYZI6T4YiMk/a7CUBfpEEPhX6JPaDXuSkFE46SDby25IBM2
Vtk6GZT9JkMORfmaCv1DBmCQdpOTomuRWjFo0twpUh1MD+bd4Rcf0G/rAUI0eqcwq12OJucQP/kt
WkVatcsEbrLQJm1t8HZ5ErplIuwMXL37ofqFd9kR6JIdCC+x8KQnPMgZr3qPM50Ubuq6dRKj2ImB
dNCVyJVgYgqljzN8dEhmtJGSNV+zAK3fQXudYs5r5aGK9sn0OEgvrflDjEIHv9c7VZZ++OjPVY12
QAhw24XDTkJ6NVePOEihmSncwpewNTH7koavQ9aeYApvm85A4lVzCr1+DYz2lzxadiGMtAVZiDTa
JJKxTbEnmYzsl1hlu0at7/qxP8jIK6vGQDR1j8IZhkDooQmQE3H31Y4zSD+4k6UGD+dvvf9LUn8F
0VcroA8utCjCi8AwQQd3MPRMDqdU/uR1CGqUFIFh9VnuRyAFwF064RYEseCmpJqqV7wOKV/08Xun
byzlh1T7uzxPUKZsngbfRx4KFU64q7WebAQO2Qivc1xQU2OCT/rY8BRSZLitJ6VrZZgQ+DTnO6iM
o8gbfyXEj0AnR+0uCvptr8H99oIbfnsQHCPUPc34VgoKd8Jg08cCU8SONz/kRe7UMXeYCm1O3CX2
5oQdrUcf1wNphjZE9lPQTxn4kCBvXEub7nT1AXZZ+uZ321b81RTioeIBrEQ+TYgQ57rR24M+nHTz
VafJPVnppsOpOIKOrvZHSRlQApolX1qkQeOt3D+mxcmvXhph6w3mtlEexPJWtzhfs60f/hysb4N/
H0YA+d+Qj0Fq9DVLvjWCCsgdALr8JZxaBnQTqL8s8daQIKi9VN6nuKKqQSe7kx/CWbDLV+ykRDKj
NZ9aDhizRsKv0NlLr54ORCITnR5NBYOaSFO0jTgL+7LrUnSXMuWT5X9VvbtIKN163GYTblLQldC5
djxO6VJLNm0MKElsObcwTRVvVSiMSSNAJm2csMWFMU8dzNu3iBHv4BC7hvBYCp8Mk2trn++lNroF
vo7qYuCq47MXyRskhFAtUQ+GHH+WZDB5TG9e6oC7YYz77R9hvt46ZlXjCAnoq1x5hS1pT+hijcLR
VLqD0b6MCOpLo3zjo6Y0BRiEGvCgjWAvm98y/ejlGMB9SU3eWKYffQqwN7lNmhMa23ZtRcCxNl7g
vykJRTffOrV+9eLyS12Nro+PYFPWKLx+jcs3K615fmte9fIW/jZbTaIWCdGxeUoHcTf1zatlIAfF
sQlnzfbVt14BD5zr92qvfrU0ZdOaXN2jxxyGSYuLAtdp2WifU9TiwkC7VfG5RMdsN8kF+Hm0WmFS
iXG3jYthX4zWwZOUo4hCV6IcND1xPIjUch/gMOQ/VOWTUJrwq2K7S77403MLPq8oOSYAqnecgkIW
wnYhz8XkXqDXZUZ3iUED2nCwGkUs09wqo7G1xLsg8O1ULLc5nouNP5tz3ikDjuw3fvYlgDNQqiCl
jz10FL4alvzcVPcFnukauDgB/GFvPea+4hrUGzXo+lRRDlP3OEAny8LWDkRIGViBQzg1MfaUEPoS
3Z5hd7J8Z0WkdB3ZpdfetjH5hei2jjkUFHyIsjFiqluFD7PeIIwHmnT6NFTiUc20Y2wNM0Ic5Ueg
khgnT+pBNFtXAfgpAMAbZYQsRtVN8skOUrQdw89S+nlEOUZpv08TKhJC43q1dpDjhzSnv1LGr4hl
b6ch55Xr2ONDWtQF/yvV5fZ7h8cS4tbeTveBngY/A/oZ6NduJONlyMVNbH2PpSe5ZbsIvEW1wAHx
61Ix/o6LEWG0G6l40YXBzf1bDTJBiMBsKwMB5HcPKGnVPIGq3V1QIyOW3aZq8OJVsi2m4VGQvwx4
f0atuqlpqhS48MSBj0wH5tfJTuiCp6p91RTeMcP8pQ70fRsKB4+Xj9aYsOoYThF6GFqHzQxyuF36
vf2s/GhxoQXaMjtAbH2r34n9lwllL7moAb3jcys/qo1/0xrxzoPX2HfVd1gTKCtH21j8oUJ76ahK
Bi8/ZgjQ9NbceCj2aJTdDyHXLXmncoxqOLgWfAATLXZy1DiS8FeBbliq7qPxWavSWaKKvs+Tp76U
2bSjqtg10y8RIX3sTo3RuOehZVMiPWIbkNjb/IcftNvACG5reTzC2dk1enA/IDwUG98RVNzpbXMP
7PZzijBAUyl7saxRBKYdSfWVjZWTolsVIoqdo73ew5EMMXTXssxOxMoeZJj8Js+/vHmbnA1yljlT
h29ubG28rN40bOEieJvGYTNhazZGOMGOhRsKoH97pDgLTH3lvVKZB0H5LvDcpaAu0pXYpIuKrVE1
JsDsM06MqX9refQ1OATSrHIUeK010l3UWfn4yxS/ScKzORnbKLgbVWBAikZiZggdoV2OHipi1KVC
c4f6X65mroQdKKdyuvPFWd7v2wDVR1DFfdZamMcO971Kh0337zRw11l/TLrvffeKPDv19LMX3A0w
hxvzp67savEZurk7mILjl5YthDcpgsOxIe0wU4OLAq3WKO4AKW+B9zli3+9UBOjCWOCEgVcgjral
cf4EP0omJOhexuBbZdznJTkzieGBji0fQfN3WASOjN5k1bb7GHM0qzGd2Pc/myW8G8vEDlndh+Bg
UatwkiJ24IVBxkLEooBkhGJyICs2bB7OcFZ0yPk2FW4MQoS/60rK53qq0Q1Sb3O/Q3lTcOQh3nWJ
AVpZoNzlqBnVTTopKC08t+iEi/5nvaegU/ojihxT8iOxvonNp8wH9qrm2zz9xTG1EZWHIRUP06yV
mSHarB2jdLa0ZEFSyBYN1/GE65chbylhs3DlSnypv8ATnoFhAa4d0KbfXxEBHGL/UBjdqQaDnvu/
2ix1jGgNYnSpl62paKbNDktoNizaNCiLBW3QilxEgwzBAMOBtrbWerrUTDiPsWgvpwP6PiWaxKf2
2G6qQ/dQOoHL93LaaUcmG0GWlam72Ic9j7jozQQIw7TqRMTegcq0V1xQZ3R9g/vqGD4oh+u3+cvR
NB5+9RlM9AHQqzdhO+D4R9sQFJHqIKsJxq11+87udv5qt/4jCJKuITCN/4RbdPIsFBH8pqSzFhxA
8fM2AI1p1+wyZ60/KV9MjrNIi+RAMSnwhppI9YbOyKa8844pAvPYzu+kPZy+O+su/jQJG91VbYgF
jkgzOEeDVF/FLV78JSAQQKkAjgBJ834zwIBNMdjNupMQ8QKidHakryF0ZujjhzbQ3xBLxNsYWw20
96o7IdVjV1xoJoyVMm8v+AaaMA3gf9B3NAR8SoOVBLrYgToLPfdSzxqYLKYPqiZnq2+ST2Wyb6pN
+aps0avb1ltciHfYKm382s3Uo7xf7fVdar0h7kbzC4KRjuTT++hBOyZihBLzSb9r3PCpOo0vaUyP
v9iLP8rb0cXB/g2drRfr0/VhXzzgLOzcgMHrc5a9j1uaKOYH8UBHegrcov/VYX439uHa5F5qROsS
yBWRQ5RNs5hcE+eTLEi6/hQFHjwdzY0yDNuhEOkIRIyhgbxQvjHCwcUQ5dmvV3QUL75lzJZ1mo5e
FZ6vi8w1q3pqod/wXgpUSXWybbQtQUazY8QtttLH5I334M/XZ3buCS9T+SzmH0m/s3xKPMtD65+Z
DSRr2ySW3XCrsriu1cbX65EurSEoHJP0gWUGD+z9Go7Z0NAXUPsZ+yJpt5Lx7A2/rofQL8Vg46vI
faEoIC4/UZlSNUiIMhqR2llA7qeCFo6YFh91OJL5T6k2kETRuOEP9izrmyI6ad33jXrgrrZJveKo
g0LrenlrTO12zO/M1Oc+MB4tHFkbHssbD5SjYdklEvm6VNK2QbFAKTb6VGPmg7WLpB97A5axYM1y
qd1cyyEJqUkwc7lw6uBG1W+B/JzEe014LZVnH3HTNnM9RHTLOmAFekcZaTXoii1CBdxXoXwMuRUm
fey27XMIllZXBu4d4yY1FUR2qwdr/HJ9Gi8+JCAYqOnzXGropr1fKrxLVMyotP6UUzv2WbAbkhdJ
UQ/R5Nl1JOHifrTaajvGT3U77GQZpzvEksMxa9Z25MUFPfsliyeNZkIVEZwkmA80ZNN+G0nRFpT4
D5/CE/8nuFDNTU1ZkAzCC9i7bTqatzio7z3NgDy/Js126dOCzJ1pzA5l8xnxfl5iDfkmfhApnBRO
IaFE/boy8/MHebkdKeNEbZZ6lTGuex9htEBXQrPtT4N0S8fXKY8RD6hed4MMlbP+HLZUU/zzuIA8
JCR5rkmiuqwcwy7F3BvxllMsNbtpNA8BzXrL6lxYyI5IE1OYXuXum1KiqoVojWxwDNLNL1FRErnm
ZpYtRsfQEndN7rMaXbqZUms38lLho+3WZJUrBuJ+8v19hassXlMu1wU3wlJPr7NDBPIpa/KbqLc2
KxN5aalMEYM2GSyigYHv+4m0YiQ+kpKBqW/xvbxpSJHA5n7xaQbDT9+gMvQ3a69DFw/w86Dzjzo7
TLu81HIvG/uTZsYHJdM3YfDU1sohoD0Q4TYooP881Qmy0TyeZN0ugy8qcT2KJMAo6ap65KWz/fzn
LLaxVHkyyPGJnwP5CVSw6hg30k13IzjxbXCPVoID7A9W7RrWYC3uYtMGopflLf2hU1V+SiHJFmN4
p8fKMc/XwC8fIyFhA+plfhtDIXOZvkU/CRiARtR6HPP1ja+nm0JtdnWhO9fz6WPZNQciDJteNPhv
71c2LKsebRmKyllHFD6ZXRmYd4FXrTS7kg8JC3g94Mf8fR9wMYdRnvB9qwnotZNTAdHK1X5/PcT8
wX1/1hACbNKf+5wqLjkNpSpOVZoSQtMxi1MF2+hqu0JNIYyTjYYAwfVwSyNOzhrisUYq2j8G8PZF
dSX7XixX+AzNUI0eDdwtLwvGD9RBbmsueViE2pCulTeE7HxHoqTdrpWvHz8m/AALHXcR0SEwuIvD
VRNk08PWhwGXj3XMO530ZkhrRdzFlPwbZHk3KCYjFLnmdYAnopMAYTS3LQo5Abygbb1MUNAkEM7x
xnKlw8oEf7yWzOMDgD3ffOQP1bmk+Ebla3p7UgzaLMr0hODbxihFZOCbfY0WS25UEJRNG4lPdyX2
pXxVJFHRRQ26D1+S9xtE10ZdoE/SneDt23eCre21/UzUwMvQjb+u46cuJe9ZvCU7zWqFRPU7n2v7
LPjZItAKx9wKUJOKHbpS2+vDu5Q5isFOUdGh00DIvx9dVUJlLwSpPSHH4vnPoXDs1jh+l/LmPMRc
GZx9O/TOFDrBI4Qw3FhWcd+kuzCj4zGsXV4/XnLmHUhRJylsAZSB3wdqvSiDBGp2J1QWnPFbtk13
0k5C78rlfXNlN1zKivNY87F6PqjWQqS+JZYM68MrkaTtv15fGWn+kC9PsfMQi8TL+sY0zZ4Q4uPo
zAxfoCB3AjgQauYndb/GW57/3IdwJjdgSEHoaWuL2WuSoo09D/CJuqsOyn4mDQb/BU7pI+OTw1I1
NeSfZYkaZok0EVPena3pDzyQl+W5N2Vtp88W0M6Gbpij/B4P9KIdTrGV+byUh+eBF0smGPUoax3E
AEoVZBpqzGx1pznUO0wUH3QbmL7tGz9mkOJ/gS69dIKdB18sZlxOSEbNWFbvbmAp6WpgkIirNuge
0VGdUdlG7ry2I3NBycRhWhx5sA1h323lbf4V1y6wd/erJ+ulz7/Klx8jMlrZEIne5/GYSCpiEXS3
gCdQG9O3510cwNFkOMYj4hzzWuyCg8kjxLfQXaun/iz2x6T7T3hrnrazbaRiYdgje96fMhQgMBo+
KjeabwtPXWr3P8Zts8Fr757Hvu94pfhrCXEx48n2+TKocCtZlD4FWustKuP9ieYAbgPz6AX3f0Hc
smQntuSYW2sn2+GWN7n1nLi8E87izwl7NniUh6egKdgJiOPG+87tDspnYz/TJ+icyrfdZn42tZNd
vlIeXT5ZzgIvtroxiLmfTyQjuh3VIZ2xdE53zG4GR9gNd/8FkfbSN009C7jYepOYNw1i11y7fyuK
K6Bt9kh15DJU9DOdTnelJzwrtuXzfyFbcPEYPYu9yPAGs6ZKLZll5QF0kYt48ia9k79qu/4WC8TB
rtdm99In9Wyw+iKnIVp5EkY1XE5oGrq4k95YP7R9irCzK3+tNgKCdu56CXihAc+5+necyxZf0fST
MXSEnakd8ibccLveTseZ+O05xord4sWNC59Dp+IFMkjT633uWhKkRt46aSgetG27oyS6szbprXlr
PaJ5dDTc5JaXVXd8+geHON93EZlPbI2hkb6P26AJCvGQuNMDj/cgkxwD7/hfnUmvdvzab5XfYDUA
5Re7VUD2XKcszyqNMokan8DGksWiaSxsGxfdyVTzR0FTd4YJBC/L9qovO8j+u/UMCTSyrRbz8ez0
rQWCbWX4l8oOZD+RTAEwierHYvi81dUZ1BPKDrplx34Hk83AnPer9NgDr0eN8RH40eqX81JGn0ed
Z+bsoIqx3JNLg6glbzvlU/4WkMnB5+B1ZrlML2jUA5dbPZ7XxrpIsaLufVXOidrjz2lXhxbrnNrp
9sFvoIaiWx097KIjyGXX5/hSmXA+2PlnnQ12qqU6FdFTPCHDjDuqcsCMoxVrwC3q4XqktQEuvj+t
1oyJQVf+JCm3zfAqtG/X//6FbidZcpYtiw9MPvlxU7cE4AH/1vytuIgXgCiwASXMPZLsTfgaiysp
ujaoxbfF9GMv6jNiYkpO6Y+qzxrD8+IC0aeceetIFiwvu77uC2aalt1J0W6FCtdk7yUobhV6pSvT
N6f1hw2vYY8GnVQRpeWbECKfQP7Gfp4+iMf37S58oVlOiepMvxLnH7zXslpn4RYfSQ9NpC6WCefd
IUKw94/+bXqQnMZBusvWV7L84pY+C7b4KuKiWgh6MY8trGyr/K5Zmzp3VybwUtF7NqIllaTtPVno
OoJ0W/NYo1QzHIXdTAjVVnbSxYpmNmrhhg4/W/tjPHK2abtGEuJC5flubgh2h+J5brsMjuREUBrD
1X7LBdLKvFZ/4y12luBPfZ0XfAt0nGBBm1TKyUB5Oc5v9PJFpPGZ6dpWEN9aap2VSb28cn9DLzZY
JiNmKw5/hqrv9MRu36S9vwEUuhld8dZ6jd1iVQloITQ9k3Tej3eRm4ZQlG0y8i7svZWQj26AiouO
sg3vu620DZzExYHrqbGNu3GrbIBF8uWTvxT3yaZ48V1tLa/WpmCRvFWX6jIo5o7H/84VN5lb7oKH
4nPp0nR2qiPovK/DaWXaLx8G/5n2ZVtm9CvkQwMIEvMTZndA6R3qbHMsb83teLN2Flw8RHWuY0BS
KHP+pPtZOhu1ZEWq2HH1L373EXAu72llOJeqYqRl/hNh/gVnEUzfhyUrMhzuo7e6kz7Gqq09YYtx
kO5AMNBq+nw94qUrwMzz4PEZk7EPDW1kG7VaycTmhIag6tT4reTBMSmSe+QtCtuX1izbPupxkrLn
ARcpKzVBlFG8NifZR5225vFehnfB5gGUrBaZPTb1zTCCPowlaxMNYBm5bE/484X1+Dg12V7K+rvE
QucjHDpbxtscDbnwNZmOSjo85slw46f1bcgDzwCYXhPEnQg6LrLWsv1SsusWrC1aJioX1UUZJDWl
WghizziG1inr3h2Fl0JVnOvLM2+Z5bfuPMoiHzpdUKYB//AT7m6F48WV3Xf41nqdI03ivVbcFwFc
g3xaaaNdCmtIPGZZpIQmLWvqoDYKj/t/e+qRM08TLryRco/H3SEo8fKs7ypNu5Pp5a8dohfj6khE
aKIhmtaH60urFI2vJs2p4dSOIAiIuSGCue0HegDS99RHKpSH9sDvvvVSHjuCLz9ovb+Z6nA7hvSm
UiTSTaxYMJlyhcTYVJ7xeH1F5vxcrojBXQPLArqaHyAbA6LruabWzWmUgztkRnrxN368tqrCdPO+
B6G8kgGXyqrzePMBeHYiYCWAUG7aNqey+NFGVIgpcB/4UIq3VtlfOt3OIy0y2mxDLzELRmbpT2n/
WZxWDrdLRw2P2ZDYRJrBH9AmZRFHoJ8ZiRkjoIWDNHJvW7nFcCwCBI2Xh3t9pS7tUAR9aZqyP/Ew
XYynKcYIVMbUnLQOcH79bHrHqPh+PcYFwBs2ebxmz+Oa0UKLb15QSCrCknV7asI3vYrswW+eS3hJ
QyLxwuo9NMoNdnN7w0Lo+nroj4lIZN1CUuXPC8iyMVwkg4+mU9eefHTGPV1241R6kDHvsWjjt1G1
F0zzx/WQH3PxfcjF2a2VAlCsruVVYqKHMABUnyjnxm998/9/MyCSoWBLMqMeQCi9z/oaGS6jLQYo
nUfrS7uL7xoK/PJTdlzHLH5Mk/ehFjVjObZeqE2EqqRTg+iVNKY4AwQrq3WhD/Q+zKI+7FSvC82S
MMJz8qm2uTHfWE6/zQ/tiUJ45dBYG9NioaZudoM1+vZUI+gb3sTqrdZ+vZ4LayEWiT94WphECiFk
0m2EySAC4rBCc2UTX7gsv5u3JV5MrKcKoDHz1j9Wt5NKUZTv9E8oJQGwp5U1E8TxIdxdH9zFvfU3
/ZRFP0cc8Xkz58FllrFTQx/vA28bIl4wW6W3pbaTFenX9ZCX59OyrLmLNQuxvc94y7fUyFSb9jQM
XJLiX4ZXO63583qQj0c8k0lbH/V/CwHeJaqgw5Yl74c/QX4nxU1jvf67v7/YS0aTRdEYcUB42BSM
2me5XNPsvLgyZyNYbKNQHKwpFBhBWJ4qyExFmjld+LnN3ywBEhdvz9dHdAFi837KFlvJnDJF1jKG
BLJupPzaUPVALUrc6QYl9iOCiC3e3I/hOpb64ml7NtTFDvMj3xsQvZ43MQQQe9h6v/2b7iHZeq78
ibhps0HqcuOvSwrLH2qcd2M2Fq3yYGwlKwwZc3SoddtKnfSY7tRP2q72dhTi22HlLLk4yXiPkpXA
QiyKg/fJ31lSHFle0Z7yBhqZDD69LKD3dPehHOyl8RcWKXY2oUIooJwzQwQFiGkKT1LGENNXDtZU
RRabEawGkDiauTS0sZ76sE9qWRTQajO0e97AHDWe7Dh9y9a0DdeCLDaLV5mplfqmdj8NmRNgY5JK
z1htbK4n8FqUxdRih2Vks8zo/SihBV3/QB0Pq6M16NfiYPkwYYtdEmAXFTCf2r0My0noVEDMn6+P
41IECfVVnCTmBVlWc7UkdWpQjNp90eIR21pubLb/v6/mn0Gch5h/wlmp7YviCPhz0u4b5dWAddK9
mP3vfzeKebXOQoSWCqA+J4QYPkfYxbRr/ZDFofFhDIuk6jS918ZS1O7bo3qc3OF5zB2cGue3Sw7L
byBj7MHcKBCCVyZvWQl/iLxItFHL8RMXJO3eaKyZ3I5Mv+h5X6R+tJVeO5qJ9pLgbWB7vfmr7taI
PJfS/HztFglIXzqLp5Fx+9InOTnpeFkZ8UpVupaCiwM59ICtdwgo3AflQ2B9qvAKu54dy+e7P3NI
fstYpgBXM5ZJPnmiktfAZ++56GvP2pfaxhR5U3z3byu8l35IR9Qh7PSZdx38gldiLw79D7EX2S8n
ahlpo6fdcwo51SHbBm51034Z3dQNNmsIg0tTeT7QxT7oAadHTUiwNP7M5cpOIfmvjEd5/xH7MJ7F
Tgj9TIxwUNHu0bvaVNaexsVjt1fZBmm3A4pvndak+NcGtdgBFfh2YM8c6HoDTINRjfXu+qDWIiyy
XBSsRgRRyLT5FbsrtIVgRf/50vlxvjCLHM/TRi8Sj4VRxwc/wHS+0TddALRJt9beqi9t2b+hTHFR
ZZjgbFtFnkPt0E8BSeUg0JsdjI0v2z4wC5G8a8Nt226vT+Ja3EWl3aWKlokaiWHFqAan0TYNVDsR
xM2/CzPvt7OjPhjzDtEg9rJG2eihGV4jvZJFzcq5uzaaeRuchekkHOjznFmMzN7xktb20ZEbVtbq
ct7BHqSoMqGULKas0T2z9+JAv6+b3InlX0H17fpkzWl11lX7v836N8Bisuom4zth+fq9gZw6tBhn
bPQ9o9nUQeLKQ+dWaXTshJXtdDnZ/0ZdzJ1nFGrS10St8xNXMqQEU/Tce7vzw/318c1b/9r45gk+
WyXMCeXCyphAsdMew+KxE+PN5HeuT23fyg/Xgy3vzB9mc86Zs2i1mGlJYRGtQmbYydItzyJbKbV5
Rwg2cuXKbvaGjvjau/alE9cA4TlrlwNWXFbxZeXVUaownQJmpxt1E21pzvvYQO9Enp8wSf8vriqX
0v885uJEDCpSp5SJqXE1M7G43sSYOSGd6spfgifPRrpFOyB0uzLFl/L1POzimAwrJD2ahLBl/w0/
432G4E3AWsZJdh/0oRu2qhua9eEfLCyv6zqP3iLgnuU+nIaqFHwUjBitf19Vn/D8moFxqus9ZNUr
x8zNei/pUuqex1xsTSP3VV69OC5z3gKkbrbH+hpUsV0BfK5Rxb0+xA/rCT4YRDmy1TT9sJZYbMlE
iONICtryAVt4yvzhZzmg3Ymr7D8Ig2WnodNxwbN4caDB7hQCtdPKh6YSb3LzJunCJ0luVrJkTr53
u34ezFmUxdShWZAYCDKVD2oVur3ypcSVk4YCLo6IcnXq704SVqZvLeJi+hrB1IQqmcqHrtKf8/yX
pE9ONjWuIOlPrYUMlVA612dyeXeX1MUgF0cbHpwZegBy+SBgxhpIYDLToN8LneKEEhzsWa8HM1kr
DnaqV+0MXX7KpMHJfOlQNsNuQNbj+g/6cKj/+T14ksgIv2uSvtiawQSbDItffk/52GiVXRhoWRgP
VrfWirqYqnOI/w207JK0U2rmELDLhykI9v54QIZoMwVfro/m8oL+DbJI1KGNkAzrGY2cc25boj0g
jJQ1v/U+2kjig9rp9vWAa6Na5Gyp5n4bRYzKQppFDY9KWWyN8uV6kCXG9v+S5u+wFnk6ZrXRDhbD
Eo9mvMekabKlz/HLDKKvJodnVPh88A+dfq98uh56bXyLdC1HnhyEkPHptHbM+B6pQ8dXV8qZ+Y98
3Ph/hzf/iLMPcDRqvYoLIBu/M49F6blilm2uj+PjXfF9nhvzPjiL4VedX9Vz+nGYqKbjYUn9szq1
u5n6k9hhZyupG8k7BXlY72lNfuHDR2ERfP73s+BWX0IeVuf10zEXCkpnrEnNAEmYAu2clcJibcnm
PXIWrPSjQYZqxJJFaHeH+6IxbN97vD6fayNaHBsyhGIdERKmU5EBr4j9oyI/6gojW/P2WRnOEn4V
emon+PNw6sLf5t3blKh4/K4BklZScKnfG0WtIFTivEId2YBcjiD8uD5jKwetuTgpEGbMYT4TobSK
Y5lg3I1wki5LrpJ3/99b6ft0Wwr25noUaVrAlJk9eh5Qvw2ksFT/vu/XPIfmZb6yc5d6vXU5dqE6
Hw9qgzSTzJ1Aktwg+erJP4E3OiIqptXaUi3F4//vNPwDtgBS8MEbgwKyQIyvJygOFG4/OQP0FwEJ
OFv+2Wxw7D0iHuagqvQorKshX06Uv8EXu2vSsrhqFIIP0TdpQHqpL1a+yJdLBGumsxm8ZwBZe7+B
e8ARMSqdJdhwz0OYP76pd6YLSB0/VSShKNLhBaOJtnJuXEhQugqSOJd5PM8v4Vqlr8eV7lN+VSEX
/Irq3Odp1y2H1+sb4cLRwXsJIhM8/+NobC0OQ9SrBSus2QihUm76MHf69KuAhGIgnDSpW5nMC6fH
u2CL5UrUqfYDmWBqxTbI9hqidhGZcn1Il6PQgGRMBk+di++zGicDSrYqR+74FqOJZkQoVa/1yy6t
D6/8/wmy+BSbYeoZ2fyVDJHvB0Fvt8NnefrlmytH+9pgFukX1DwYxgHFftnEiG1/7xFYzTivrk/Z
hX3EwvwdzTzas6+UIrU+6sdEUa3nfrjzm2IlwNowFmkWhb0h5iHT1Yifs/a+1n6yQP8yxjK7zDwQ
hk6Zv+siSnnQ77zCVvxf16fqY4MCR/DzuVp8bHtMOkw1IEzjjjxqprUdSIglaE/GW7cpMhcN4dhZ
e9RfmT910W/E5zQSIaqUDxn+B1XyWJENurgGcFyLsijYJQ16aGmwc0IO8Hxw9OpTBdbp+gSuBZHf
51pj5aksAjN6CHNpp2Q9LtuBA63T/XdhFqdA7llmmPSMRTB3mWGgqocAefH53wVZnAJCl1pqVbIs
FoKH3P7tKaxsI/yXKbf8BplVKwF5J0yFN4z527qZ/S/abfJN3lZO9+sffVd5PIZRK3MtUz5QuLVp
ykcUlMuHCAxv2T3n08pn52PZMNOBZ5Ik2liigqfW+yxQrDSOhyaqH/qJ3Zp3+lOSGd8lYURlINgk
qodJXoUsoRb9nIISQKW67SfLlZv+0KfjbZiiCVTgudUfIiPcXV/VD6chvw3MHd7dcN8Ac84ZfHYa
tjk9G9Mv6wcRSDE3ch63p831EB/LijmGOo985n19gGOHuaAkVkgMpMHu6/t4P+y9W+mz6rau9jv9
kTm+O6wdwhfHpSrGLI2PhM2yrNbivomzhJg+T3RC8cNcKybWAiy2dpkBCijnQcnl754XniQ2ViqI
tQiLtMlrXOUVnQhRkSPF/NVEZOn6yqxFmP/9bPH7dvIysyVCl33SxofG//3v/v4iuQZv7KKhmxeB
C2/8PTGkfzmAxbe87tUsreR5EYZwUwGcqFGt+QdjgLdIxajLqrKUvGrNqaojixAWDiBC8quS1lJV
nj817+4y8/6Y61EebCCR//n3s2XQxapJ+6iqH2qe8Nzh9k3+rbUQcbITSm+u+dN4QTAsdctxi021
AwAF+XPjnwzz7DfI71Ohw70g6yt+wwRk539Iu7LluHVk+UWMIMH9lVsv6jYlWZJlvzAkWea+g+vX
34RmYk43yWjM+MY5b45QNcBCoVCVlSkWYB9OuZqUzGFvrXPh0NMUJ7ketWydwQ6T8qnb72luNW72
mECUqp65g03MwdYWQc4BWhmZYeSvVxUMcy1jSLz18/mXkQJf+Vvllcg2zxDj//iXieUIPhQwsFMK
FqVLwALkn0L5+BcOeGFgkahAfXFUNRkG5nC2cuDt24x3jJbqrRKg17gCQZjGcF1gwVkc1NwIx4YE
M/WNNH3D++le7KL7oG/vhDTzK0ox6dE7kCw7hBJ1xaB3ctCrQW/FnnTqVHX6CXnRV8CXnuN5eBFJ
hq5DAZ5CKGW0swnC4Z5XPF49/9kPxvQiyBgxprJqPwxBXwT9LOMHK+DZ60Iwjo9eXUhH1LlcUvwy
ovRAhIjzQFljZ2AW0AB8axYKVpJqelbXo6Q21McogY4KAz1MVPQM1JVleXwJ0wRipZWDal/qKuCC
uu0ILJgtnRksvhjoATSfdV6unZnMZZPLAZofs5BZWotjqhl7pQnvKpWT6m35NERIoZ+FCVEVSL9r
S2bZBbMwl9SXRGqHxnxQJt6YMMfEkg0p1BJl1GhNfaW6E5pv+fj79mbx/v5isyYAFM1WKagvtAcl
TKwJJNO3LSyR4l+H5mKXvv79ImwnNVWmrMAuoQ0+nzJvLvd14oId0hkOGaYmOnSNOSnBtgv858Ms
KyVoNuoYtYL/mX1hdzKre94PeochI16w5u0f+/eLxQliFpO8qHDA0EKsu9YeDZOzgVvB2cQGygZU
o83V8FJRNFCQBZDFV6e7jA77OX2RGy7fH8/KIkUog8bUAgVWGnBJoK5UeJL503QpRh1Vu/4eQBs9
dTFknXM6l5sbeLG6RRWgGyQZ2LqU+gX0F8AQCwEMjjMQ9hBeBYQLE4sigDmGAtQqYEJ5qN+mt243
vueJY6LobtWYbHlsHQnFSEw6gfBdYMpLEP/hcvptH4OLX7EIFmoaJ1MV4FdMR2JHEAixAoeBGCen
eYj9/xmQxiLwP9aWcaMt1BFiuTjXmvwklxixEnhp99bVYkK6HQ4JttgVG51KjLIOtIT6Y2l2dj5m
Tp2XL1MNFQ3txwDhKUOpPxW54twtG0cbQ0KoKjNaVVQpF/6imUNRtiZt/FrPbWI2PwX1tdR3NFCf
b8ctmYW+hdtcWVq4zZCbhJpx3/jKEIIfv2l2cT4EdtgmjRWR7ANceNBNU1XxXibFn5SQlyn/UYhx
ieqFciaGqLhEN9wirl6gnf3YFcgDhkmAikyRvmWQbgqafNwx/Smtf51juhel3ClyNbOg7oJCFXFV
EOJWQcQ5D1vvTHCaKITokiwT1OevY5YYlGkWgn7bb2D6GFfAqQn2x2gbr5AoDCztDoqPTsk551tW
GcgD05d44IPsdpE7YfwS2h8Sckz62r3Fb8l9eUx/VSCK/6OZFgTGkLhD5wbK6v97+LyyuwhsuJZ7
sdNhVzb9UT1I/fNAeWtjO7ZwlSsbC6c0myETzBY2ksN4yhyoXUTQT1IfGP2F8SPkDxgw31saxNyh
qKMTgEnAJc2tjjeIpnRm4xvPCkQcbNnSdrODfiWYvko7+B39mbyBuuonuYtc3jTWRsgGcg7Elzpy
LGmFSKBESrM5wGoV/dXM95p+vn3yNl3lwsASiRC2ejRXHTOwI6DeUe/K1And4gd0zHbAuoKHMbVN
Z9pxzG5u6j/r0he5EAXPdW1QmG1dyVNPqRt/lhAKVPYgETeRsBAvc4PphOnLwnA7q+U0BTdu4Mtt
1cn1sQy6qsplAebj8DyCAICe5OHAWeKmDcx3E6gdG2heLQ+hmCiDkf9ria/NIYWYdOjq3xSrwFw6
zn7iNs88xr8lawZLAJEg/2N0cQKJUkPsY8LLrPfoQdTsxM/t+RtjAWuOqSNKLg+7v71K9OfAPALU
7VLRmYJsRA5VGDSCe039bsqQ+OMx6m87KWsC/tvIIvMrAsx0KgIqAdpDuM/d8hyfD+Se/GaEnZIb
HUsD9IK3P9/mwbswufh6nVC1QpthXVXwYE57GdJTtw0sCUf+/an+WdTiU6XDYKJRBguqlR3CfQve
QPPbfIz29MwjMNu4yHUiGfgPczSgalictjgmKS47FIxqdKZLldEFnczwta0Kzq6tuzOs53dhaXGw
yjDJCrXClxoiyFKDcRuybGjHYE7bgs6qBdBaDDVHPuvglhte2l3cs2XSJZTKsAtK4NFJ95ixe5f3
ud3czcggWrD0Jkd54MoP88wuHLNEuiurOitRBccuv6/HH1CT5vgJz8bCE7N5zlt9gg02jFAWTmRD
supzfNR3QJigJY2GJCRS6M/bZrf8n+UrGiZjoKGzLAAGkdrMgVKgCB+cZGGwAo3Xwt2qXIDs/B8T
C1+JlbajaKKhFFunFmlrV0unXQW68UQGLcaoPuXCk6KVd6JW8WIz+9PLO/3S9MJdNGWM+yyoWPm/
d6r77kwx3TE4NWSAY4/XPORt5cJJ8riPyazB2FiXALqU1sBDOa0xcezYXWzlwkcoMlslnHDAew+q
SoIVQ/nhmdHZKGC9APMoheLBB3CkP3hvn03nvDC8CGKJGjei2WJtItTsyvJtUiTbLLiushnALsws
kj4lL5UiY60T6oi25KQuBp1VCMmMrS3eD95EkNdbI7IxPi0ib4WLp4mQCOA3pzAN0dkA2PQcyMLz
DF76ym0hyLHHa9bJdn9z/Vx+UPYivKh1BHGmhhnEvf0askQkPhk8mhbOspaz8dAO79REKFs/RQY0
gqa3/JPxht7YV7lxyr5efReLUGrdyAN2wIf2PVQfxBRvV/K9jXKgmKl3O15xPEReBJNJo9Ckk+CI
RQiSsOlDSH4oMcQK5YZzxfE2bhE6jNzQc6PDxpXxD7M498qrNHKScrJpA/gjYuDlqq/KULGW6XEW
EuQ7A90N6fRMUlGE1rBxbgfMjVf0UdEm24QGHo3lY9R1th5ArDCSoLeMJricOW2Kg1+XLjXm9z4L
TxXJHvUh94M6sM0g/Uz0fLTCfHb+4iugoQzJMCSDK9b6rAy0vheN1peQYNA9fqHVaR9azusObG7Q
P3aWJRc1HClVC9ipZ4KRZNmVs6Ms9pxXCs/KIm2aIz2jWQIrY2FAffBDDV+hA27d3jKekYXjpo1i
FBkYUP2iDaFfCgnt9qdcPN42splBQ05A1wlesoxR9TqeNHJat1pgIj8CGDA5AFn8O7LrnYauCpr8
Vk6crLWMO3GvcAZft5f3j+FF+JwoNJu0BIYnVCKM+6T+ILw3LM/EMlbOXR2ZDUwYIHxC8gmRi2Nj
8krDmwHmnx1cQm+ltqUYcYWVFBOH4zRAaLp0VehiZsH49P/7Wst8HYMPY4PmIdwb9A1vzW/Wc4Uy
cnxKXkaXgrdEgGokBqV5vEBrYDjLIy4WuXDGGvLf7WDg2on/QHldflKt6pBD2BL10xbkvADX7KQ/
CsSU/gtC9a3PKKONJWFCH83tJR0SnTpZHwOp9btM2dX1r36UPYyj/cU9cWFlRfqXVugFSgC+ZC0i
ZAQizuFOBMtvxeNT3lyOJIITnymxYCL7+sQJVdMIWYmtHMLaioXHqqfQDOGNfW9dsZCW+I+VxfEK
qEKjmaT4YJJ4EPs3TXgRWxVs+LEdlT9uu+XmiqAoIaLPiLb8csK8jpNOS1MZtcy+dnRoXrcymEwx
OHfbzFZpSMYMO0PnwMhyUA0KqqFZ5wLqbV11yqPoXIITK4c75tBWRw/tRW94TC2bJsG+DNo64H1X
KFxRaFURZdTGb3HXhhBCGSYQEWeCHY2pK9Szm1c8JP9WOEFh9j8mFx9OC2IiAx3b+FEnWQE0Ttrw
saj/YEibc7/w1raIji2twYmh46vFKTlGerObYuzg4GUYABzN13ziIXg2CxtQBET+gon1NXptSLsw
6KYIIb94KZt6T/sR6aXhmho91WF2N0OSeWhKUEwn+0qKOAXiLS9FHUrEtAAyENQ7rs9dG0JXva/R
SoiN5Cg1OsbPR/TTOK9ytmvL1PbSCvu8F6ktdOFro0wa1hp51fLsTSeFl0XVi6AlR7XU7USf7IDq
+9tHg7e2RUwJsiCKam1sfEkw3Gg+oVkNZXHe22MrpmC4XjENSdaArFikPenYkqbJCKxU6omGkHIH
Z0TW2obZQp+UB2baXNOFtcWVM6NgmSXR3PjCPB47E0VKg9pD/3l757bWhJFQdMpANY+C7GLnRlPQ
GrNBKysSfsUQPa5kxQ2H0gIL5LHseYd7vSbwcGHn4H/QGAKZ/rV3hNFsmENjJvez9KerT40BkaiE
lziul3RtZFFWkIxIq5Q5Se9Fo7LH9GfSQVAkVKw++5Dnwb29f+yPXfv7tTG24gt/lwSGxilhTAVh
ZZz8ykMOTcBGNejawuJEZYMpRb0YpveKGn+Xkui7NnSuGagQpS5xhukuwJtfDsxz1cQ827zvtfAO
KVbpUGhxCg1JG7Sx8ql86Gqr39cO5LwVP/tG7RH84FwBm81PCN8HHlTXZWjCXe+qghqzQHM5gQQo
eOKgvpULqa2piQNqy73IY2LYWiUq6GgiSaylKy9WKbZN2ye4we/7GCIhYWmFcYYZpb9xFcZCJ6L9
aCJdWLhKJRtJ1Y95ep+2pq3MA0iDSk4St46+ABuxJFFk6kYr9HIzxN0kdFhJY05AgmB0DHtWtuUh
KGUb/+oUsWZP3Dm/LR8FPQFwe7hckAN9vdsvTkEyd+OsFEJ8LyEDLiq9sIHUTq1sKvYUVL7B0O2C
WPHQ9/lDA/n19hFcv+FUSO0aEBhFkwcbu5xObiDeMQy1Gt9HJ5GpR9ndaOe23HlMldv809igvqh3
+u/bZlf5A6wCKY1ihAlOUGnZSy4GU4w1M4juu5zep2XlJNDW0brMHVTxOBDIzCTvty2uFwqoAarO
BGkJBr7MZe25J6kuCzpy9LCVLbUfrFIGQDst3JF+ZlroUBGzUlTeD3gAtRWBuhBOZiBg1miM8HgO
TI67rQ7O1+9hvAmYPWGygNfHlAZROoQqUvlgEiwxe4nyyVI03rW7fnxdm1nDNtUuaWNUlqYBK8lR
auyleyMQ9yQKHMPozqFunI28shtwcLUp0F1y65STfqhlZZdXiltqFdorz7e/xubiQb8PfCHII8Cs
cL34WRNMY4RMuT9npZWOZ52+mVwSP5ZSXF0vWDqIm0GMLipIOZZdRPAtqXWPQTg/SxR8xMyiM/oa
qTHft6PsNKLfGBIUiYXHWSAHUnLlk9b2iYz+JR410LJdvzmEaZyEoA06vxzMAzDHjjGlrhpCjz0r
nSkYHa0W/KoZTk0s7Iwp4+R16/q9hmIvY5TAXICIZ8EiNE+5kgeNrnd+FT03emRJce12w3Q3Gpg6
a5+LQjtnmeAZae2CZAk8s0+yDiFPYB+msx5xu/Or2579HMANcPLRS0bEu/7mAAVoZIyMDi0nXIfV
DD0AGlnhUQNEYAKYMHwFgwAYTTm1oo2DD7s48CAZBVzHXFap1DYp2zHre3+MhcRGQcALdfSuO+ir
heKvQomdOSFHse8fK+EexO4WTohV4CeStrfn8u2256/DPduGi5/DQuNFuI+rdBTadOh9XQGB55DZ
dWnaBnorXf9DzTUrijHkJuV2mHILMVsOqeqAfGkyG09ZQvyHVkwzSet6n4I1tsbsFPSNMZbTOG03
WaqYOkP2JuuZL9fiYeg+OQtnOff1cQR/O9DXiL9IFsBRfb3wbNZkKoAp3Q/fjJ1JLDQdPSa+EYK8
NESHjNdFWgP2IBsIFB3WCZDUGsRclVIvR3na+12j7QpVsqeJOVw+jfagTIByRe6oVI6cqNTCHM1D
OkU7nhDVOtDJQCdj0fjqJgA3izOotUo/ydnY+eMIwiMImomfTcCrIm4agYNLBBmEiIfI9c6mYyDX
DHDjx8pPRchcaQTVW8pTAN7YT1bjUoBhZeTiq1RBjEmjl4aMtpxeRpbZqZlDK/NbGs92NwxuKKqQ
mS+bX7MkH4CrOMtRdZBjDsiGZezXXqSIYN1EGMEANZhymI9fHB/4lj5og9L5Ea7oWo73uAKOo1bu
umLgPPo3IgdsgTkK4BeVtR8WtlJRyfAz0CTvxdHq9G9jFXm6kpW22hsYoSONN+j3JAM5SAJyOpKB
1iZX7DhrnZDQg17wUph1BFVE9D+QwmBEh43qXK8dTQOhiGepAw42/YahGWe2UP8rP1gzVn+rdhqe
1Bbn1K6yYiiLfAENv+7pVabWJV0hhqhl+bXbulUPORfwXfhlbQm2cUr+0MwiHriILWUfO6YT85BA
W5+bIGFTIAgi6WQZNAB1FM28DQHPLqGrAYLLcpbs1DzmXJjh5tcGN78MpBOGpkGLeL270jRB9LPK
2f2kfkyuYKXHcARvl34eHPAs+82ue+ctb/OLopCLsyux/xfhoRnlXB9kBTj3OrQH6bcmfnC+3+YG
IsfGOIeB183y4USDoc7MUqNYVfEUim5ro/De73tb+TAs6W2cGWOz177zCglr0BhznAvD7IddHFRV
SsQhULUGkMrqqfiZOeVZ/VYwdwEF0mhlzzypqjVM6MuiCaMYBofq16JAEuvqDNUjlAiZSOgLYww1
Dn1lRy8QG7JFqzhndvjj9vauIy8KyopsompHICm1TLGkUeq7vGuBTM+h85HdSwFALS1vupp5wTLm
XVpZpAyakWVGNKnUr0JEWGQlOQY9xuITIgHg0g15R36dJlwvahFm0g6V497EJIFRQRd5Hj1qEDBi
Sk5JWksrAzurJVbnOkE/MRO5QtqrtyE+48Vql7qYcZfOQV1jtSIT6ZqdyoNgVuqgDmVnkxVA+8WZ
XRX9KtQpZdkqVE6rYPubYlAY5wXPh2WeOqcxVcFhSf0+87Kqtgv60iVPt/1m69yDygJ/B9h7bcXn
3bTllKl1jHOvaBYEh/ajbOxum9h0GsgmM9I6giblIpyNXdqTQRY6H2Xlw1ibGNzV3I7WXjxFNoDc
HHNbcYaJ44oE1jC3xX7OxXEXxbgyYnAQ+goS7CmJLBWSHDFERoaMs3ebgZrNOisoxaNisbwT2hrz
aOKIlfVe/Ubs1kKMcYLfqd05gdXda9T6G15HeCWqXFDCQhkB6eRiO6sBRLRRPmDOam88SA2AQrJT
fzZ3ikX/0JfhFN0Vv/TD7U+4vVIkH0i6mALREugPHhwQuZTY1OEYfEaH4sA4LLXD+GA8KZboiSdx
z5tX2/J+lJjNf6k8r2Z0uzqTY02IOlAsvCuCZhnK71bhEZtvHXFUYvA/PqO+GldturFTo1Ls/CAi
VqNSWw3vc3S+O6J4cY9XV8Nh3tk6DBieJBCZwGckyzNdDO1cJDHeHjFeV6r+qfWDa9aQEpdDJ+x4
2IHN5QGtIrNUlayo4Wekg+AeH1tfSHpLNbU7UgN/KNxlQ3Kkgu6W3COxFU8YpgdddlTW1oDprp9r
o0dqjudrcZhz1OysxJsq1DFt2MZ4lFN+ByFb79720E1v0UGQCbVbcEosM9KuybMK0Bzqkyq2KN7M
afpcK/9zPxpnDxUUVAu/yJqWwxJiMXRmqWBSKQRBmT7/UWtMa5rpIc0eK0zY3F7SRsKL4XSRlbRZ
8WgZXbRSaOOuAr5sToudOeZ7kDc6JiVWD7I3rX4K5cqNDMoJn1vpEgZriAg0NZr7q8eVpmqGnIgB
jro92dOLfhceEdC88B66Gk70wANvbziMJALdidli9AnWtbFQyIdo0Bu/qn9qza8JVanb27i9IHBm
g28UAUxfXgghqaqhYpgI1Zc8xRY/53fBJpi6OLChAcGJeTOjm0vCoDQr90ECZdkf07MmCUfC6kvV
bGfIx/Se19LZCCM4YyZe80zRGuXF60suSo1GFFRK/e4IDu3syTh2rWXeFd+bd5TLX/Onrre6J/qr
+uSF5c3FXVhepICSXOCgBXj6xXiTDGZtSxGPYmujMoVZwAsbi7xPHiFOhuH4xjdJ6xV14oh1tiMl
IDtl5qUtCI3Rcy/7P/i0nItuI4zgQY+zhv6+zpoh1/sKvHYQQ8IPD20JEhFMqMEE51zKQ1luFMMV
2EEhBqLAuMuXYJPWaKsxQ/kNh4w0FiZJv+FZYpuP8qN+7pz0fvwmWphoNh3B45wGsk7h2US7qLL+
NyjLF3s7KKnWgR2G+nrIqp+6F492UHhl5FaP4NFzAYYveY/LjYINZnYwqqehD4g+zvJEtEWedaqO
2Wbz+wzdynP0HSl0ZgUfxEodNeFKbmx9RjDQAJ+BxBYbvaiXGDWZmgm0bKAQAcuP6YmQJM0qziHc
SDQx/YQMRWLkdqurHNzJlaqmuHIGMNoNfWnFhV+RXyIXk7uVfaGchvvbRLlLWs3olUrUz9hCtE6i
4VsasXeXik44QcdYDd0uwlCBEgxgaxYfzax/ksh8zEn9TdWFfQftCkusJM45YV5y/RBk5wPPW2gX
G9iBxQu31usqBghX9oui3QVTuUOJzEum6JjKj2GZfVfk0WtHwgnl63Tm2iqLTRepvdaQuEJklf2k
+SkqyZHUKKDmYBILzopSe12auZzTso52OCEiAV3Tl9be8sIvczXP5yKQMcXUY+4mfQhUZ7zTwKME
9tgJLUlBsHgDFWv2KrgO47yAvCnolMiSG2QURjqmJowqu3Cfusl3IbdMW9o31dG0qat4za6ujqoj
7gfJ5har1259bZ39+8UmyxSi3oEO64M9uH7NOGOqIxJWup8hhm1+Br0nqmfzwDO85VKXq15caSUa
sWpg/HvV0j7dsZWSvcH7pJvrQwiE0psEVo8lgWM+63JhRIL8NRwDYV9bBQ+34eZ2W9iKhVKUK+6b
8Nj97dZemF74rxoo6jyxrYX6gCs5MTq+VjvuimYXiHe9PTiaR8+YtygE5Hics7MRRPBdL4wvrrZI
AG1lMME4ul6O5GQeVc9B8NE6o1t6YJMO9kV3LkuH+3Zc3zgwLKMnAOirgnrFIhhjtiuoAFCS/fzP
ZIf7wst3enuvn0WvcIc9Zho4Z3bTkS7ssd9z4cAqKHGJUcHeJB4T1e17S2kf0QCA0oNpxxWKqMGr
gjxCP4z27Br7asfjgN4oAGIaEQPqJvI/lDuXvQF2pqVMmolvqPWvIFfvujCz8cNOSjUfZiHZ5RQk
OkH0EJC7MrwzgsHWwF7eUP4Y2kYEQ6EegBVM6DONsMVnnxOtD0zaSr5xHlzdm/dtsiPKvW4z5YkZ
A8i7WD6IPCWZjRvfuDK7iCKt0PVFpzcSoghLujM0JCzl0DrCLvc0nXvhbxxqmDMZrZ6IuevloZ4n
RQ/yiEh+QlSnzd8VCT0Z4T2tuL2ndU0SC/sCD0oqXixrbw5Jrmgj+QqPLHzkZyg+e6UHxuo9x5M3
Tg4BQyDDZKAVsKovdRD4HqhGid+0LqsilzZ0vSVLrmx9V7jFDvSWf2ERCQYBWG2rUynW0zxMqUL8
+aM5tA/0R+fF94FVuOl/MQXGXG+RRKBN+I+xRTisMpC86ZlBfJPGu67ULQHt97bnsb1tnQCkuiiW
KRAQXQE+Q0Gbi7AOiN/OgkUS4diO88PtfVs/x1BpvDCxCDlguK1QogqRmJDfk35Xy4nT64NDlOcp
5H6jzW1DNQctZSCsMXtyHd+EsBIFNFNkX069SXPoqT/oIHjsFfiDI0S2+TC7iRv7vA7yV9a8+l4A
sMD/wVKFdua1YQIZZTnpUxmVx6xxGvNAJ4zhN99B+uE2bnqvtW6X2+XJ+KgmXKRMHy15+Jv7m0gX
v2IRWXRlDA0pzFh+EuGRW9tJDoKFyKvcEL/AKVoLigIhUrO/IC7V8JkvTC92HrhXLQhnmNbAD4pR
NJGkvAPIEudbe7x4XgupXhahgT2mjjK5mJvfMYHC9NT/KZ9Cu9lxk82tyAmiVIKalsE0rBYftUhC
tUzFlPhy6Jogs412kR27hmOcGJlRHDttcGaVn9znmt4Kbxi9RpFJNMB6vHxEyMjmiVbijlAY4wjm
vul7rLu9LdkYoj/kJadhv1FWgHogRi9koKDQ2VkWsadQmAIBdK8gxzScOEh26Zx7ldQeSFdhKhuF
bFLbfdMdIiPybgeIrTMrA2uEEhSgP+AQuD46MeQdaR/AtCQGB7H+FTaNK4PO+baVrTB0aWURhkKj
bWoDtS4fPuRFYeRO/Y8EMx5t/hBjlOu2sfUgBE6DoqFCiFICnqZLwGYMpsK8qoFe68YRxaemtylu
9kGLd2WIcf65dTpNcJVEtXWl8uep5+zp5ve8+AFLcpd5IP0EqkTRnw0I0Yqm8IQLBBIwgC0VjZ3W
yT1NktMY6ofK5I3xrI2DuFEBgzG8VzFwdBZfFGrRaW5GeYeDOrjBsTwah/E4nYoHXv68SmeZIeRt
BtD9aOwusR+RUatQQwJ4MNQrS0lCS6u0vaEIe6hj2IFcOsOEwQWjfbr9eVe35sLswpeoUSeKmaGE
EjSRFQUgbv+8bWCNCoQFLAgbiHwYsO1FNI2HPKmkQGl92e9PaOhmnuCGO6AjA2t+aw8Z0ACJTZ35
J8fuisRtYXcRYqVBm+OiRYFbpsnTrJVHpdAsVOO+tabiTnXthIHmqnngzFz15DXt58I2+9gXbxPg
LSsytWje9Z7gD41lPANurBxlPMcidA6D0/QTlWnVRZanoszpIOTb0z47izxZ4vXpZb8EpxbwKbQX
VllE1usYglEGDHxCMDWrRHck404e+3dlNkZL6cedGoEGXB5/iXN+loT0kfMZmANd3XT4AeDfhWYr
S2LQqL3eCkDDpKkBSRLucQ11Dv09dFFG86L98F3gS4av7lVmDTRlDH6K1HYZgIupnIKiAX1p743h
Lt7XuFeheNp4uGygAyQkfJq+rRN0aXJxgtqyqvp2BOq1dad0D1lVT9r3Fi7zzDOs/q10Yo83w7gV
K/ACUjEDhHcn4K3XexoEQBIMkQZg3DFG5cg4DB66HDteSFrXEthuyjIIhBi0BrXkazt1Mo9kNlEm
ZzUiLI9hlNzxzrTlHUhZ7QjS67wa8vbS/mNyCcbIwmnGlD/cJWFsQjvjkB4k97/IhzbdEiRCoDzU
dEVe3mpCP6kt6YAWal0a7oonCESC0047qcBetVbKpU/5ynJW5+Afg8tbrBo0o+47tcFeooY8O7on
o4WTWOS1eATL7jl01N+3j94qGWFf78Li4upquyDXmjDADGH2vQqedAOyzW+3TWyGF/RPRCZrA4zg
ss2g0kw3cDuj6Qb1yS8FWwAxXPZsrT55T4LNgwbUKYOVoamxzCOzUqqnoEO7aKSvuiBZFEKlf7Ec
ljyyViVhmMdrh1f7fmYS3a1Pa2M/a/O+jKqHVOgc0sd7o5fulFZ3aJH9kYIUlR4QDnB+wJZbQmxG
kzAhg2nrZSFaBxd6IQUiCLvk9DRWCardKvnRNeKf3IjcvD5IA6YoZOkEt37pKTrfVfzn9m9YvRTg
NsaXoICCSQlEmes96DFx1AFBjNY+jW0tDD01DYDVxzAHRtlum1KZCy4PxdcsECQSkDQvqyzmYEwm
hr+x3MIvqPpSzRjOD36L9bdeagB/Jd4Uf/YtdScJMAro3ffRaCvQZ2qIeIqa92Z87vv+bEbNvp7O
o0QtzBLaShiZFhrOM4hTiD0BMdb3z+XcHEkuv1azBt5R5SwbwJaajT1L0l6HOPGYF99nUlgh0fex
VmCITZMtI+8+B+m5pLUt5iAGToVzkiA4TD9ihd6bo7FDq9vupPfb+7IuLLJvwGak/r0vzE0u8oe4
o1kBIBwG4ufAE4TMU6fyKKWinVVPUkttQTKssCw9oD72kTZYUmCe4szuePOMG0dOQg8R8EY01NEr
XYSQnnZ6rkaIkiIUK5Pxl9RwJpBXTxlMZgDSjGUqYBtfFW3mzJSkLI4aH8HqO9EKZxyq330Te1Ea
O40mcEptm+u5MLfY15RENKrSpEHNWHTMghVrea+VjeODfgPyD3xBca1g3xMQSSEvafzsBHVjzVOB
UXHHvZpbEQV0q3+JIQncWeI7Cok8/PjmbmLMDUSNOtKfZRF4mskYJgkiPn4BQLeh9NHH6t6MnyTl
uY0+AukcDK8adpUaYExJknKn9vX3RDf8IiFObcaY3zRETv/0X6DixSlHWxhwY+SfjENlkUZMVTak
ddY1PplUt46lB6Jkv+IZfqv3ut8Hv/MMMnMt2cWzfupBgp+VANT2ZWG1SvIny0avT0SvDHUrVTFP
luappTaah5YnhsWIl6gJZF2Md82s97052aqefVepYLVx4cJ5UYVuck+pfoNa325AgVDjpdNVb3IC
IlIgPQPF6uT0TOgnrY+hqdoavpAkfArVgzylTicYltzWlmbm0PgL0LVJP+QS0njKMRmh5ab0hyk+
NUFnGWZq95Xm6kK8nxPzDi0gTID9VOpnaa6OHVAaFV4+GHUBodAh7BNb7B/bqbd0+tK38n0DteRE
gHxxBpKkosDAUHWMSPeIMtEprOsQE2URHoAR3i2zJZtoeAeT3ZqDJ6mhowftjhT1XUEHpxy0g6g8
F/KTjtkaHRX5WAa4RzbtIHxTIbeIpoRgyr8F7IdSCftiVJxaBKqxvKPDRwl6X5EUj1rNlB+V05RW
dyUkiHVjb9S/a/ptwFNGF6D2rBdO1YiHrEldambO2GN20wwaeDdYA6CC2yuiowq518rvaYbxhai3
KxUsBkPwzcwhy3M7Zn7VQ1dehk7qVweKAeqvY6Y8163Zy3Xjl+CFIPGx1sjz0N7PKZBiaaLv8+Kj
KXu7U44EIG1oNRzAzmynwuRCrXSfy5oTGVhBUtkUo8xD6k6a9KswIFA54AEB4T71WzzeZWAMEWo8
XtWXuJmYQLOXGbMVq1DwCic7gm1IAHtJCCbfGNzP4zdcRFbWn3KduOjtO/0QukJeeX12psloQV8K
o8WVNQ9wOgxmDmIKRss+hKtHTiWY50IgTtsbez0XX43kDPY9b5KFnTwDJqMNz6QdXbG81xEuy6E+
BtNsz0priaGKAkLpxYnp6ZF6GqXiyYzknZYUhwA0Grf3/gt2vtp7TOkwfl+UTr+qKBf3VSNERdWD
LMDPm8Zu59IG4NjX4CiNmnlx1R8AaO5QspUjiCPnCQBFP5QZ478t1li9URLZQq3ao74n8e9aeWjS
EZOy4rGPu10Yo8SsvkwlEuT/I+3LliPFuXWfiAiBGG+BhMx0kumpPNQN0S7bzIh50NOfD3f8p21g
J7v/HdEV3TddSglpaWmtb4CRZ5bdG0VtUXIfRwfSM7NVfDPCRayE+i8+RGdD962WgTWi4rS37bNf
CHcKT70SDqB8UHDff8r8JgWcgFUCFMVUtA1j6GJ1doyYoRF0wmtXU4SbRtKOivFxfaXWLiCQmjQo
iiDLW9RChS5MfV/Ei0pT7oMgwOd+vz7AyvsJqfFXax/s+AViTG6lMGhbiMAU6mim2njbqflNlMRu
hxMnloYLCqnTwaz5+rBLpBMucuTN+uRrh4Rh/iQdiRYkegz5eMVM/ioOkpXtYhuaQZMgZWB1LoIo
KBHhbgtXKK5O+J+B53xjXxVzBvXeiW/S7+LX2oVUXHtrWChLtkcFb9QWcpGKCWAsjsX/pttPVgpN
mDrSVxQ50A+WZhUOAfqAvRiiwDVgi7GSvNA++8iNzOXtYz1llBpE6ugLiTWzgQeQobVmI99ryV2g
3giKV2mxVw6jTYN63zX8PvIflFa1eBl4kly/wynXFUvNyQYYqWWZQwLqqIzYuYTeZAnapq/ZTP4j
arqNDQG6rxfwo4rumkxeRHri+gNTyol7votBoorKyhOG36nwKkqHiDhoPUFdvjzmefwaZbWl9WwX
CZFV9pEZtvdZU+z8sv+AEcxvpp/bEd6UrwlHcVJI7xLtNeepDQiLjdTU9NPEUtIzHTWnKG5EXEQ9
gXN9ov8mFQ5sBiYkjXf6eJ8ApJ/l4acgIH728GUyUAUbg11EkCDJL21+x0H382WOW/6tM3bx8DjI
93J/lvpfvf4nlrcqzNKU9s3DF9QQQF1AnQyA7Vmaq0ikj8sE9ZQqyb0YYuxq+UcBtFIVStMImtKs
jOGvWBzvMkkHg1zsQV7VH/E+OmVKsYdqo9Vr2r4StCMJSrch7btCQTGVyb3WsdS+ftTWEkyKNyKa
0sD1AdD+855TezExYOfRXgggp6UWWDR8VdXCzap0K5ddqaZBZ0YDBwFdFKSVs3XR26CgTSGCGXPU
nBa6vaPbPSdutZuEzWt5HwLUvhG/1p4+uEBQ19KnovtCNiFXO0iMREZzSVOL4x9Hc2JHv42Yo5e2
CjSvdCP223Co6VU73wLQowCOd8JEL+gWiuCLflPBAwjJVL+TrP7cerGdv+V7ePTKf/AElve5q9CN
j7lWFsKWQ+wAjASv/jmhC1HVyHsKqPlUYitAsQwf8ufaxp13Up9B0/kv3lu4dfDXgpONds4M0DeB
DrkEPc5Lo+xy0th5KNhdyO/78bOUtp181kIjSPBAD0IFDYS1WS2hFctS4B1uhYKoD7Jv7LnG7Kw5
kY44bQbLK9r3tqFzl5XNRm1BXE1K8OKA+tqE8l24DgRVJqWRCCckYPAsTTwR5VILAao20DvNlMdQ
pDbCgROp5W7wG7MKHlUBDw9G42MWe8WgOrqALjNOdxdqdhnVh6h869m9VL5HSmCp2BN9Bdiw7psQ
HHQVvbsAnKlGNyGSk5G9xL1TAjIJIUuHFPJBVfmDbgx3zL8tlPwTQBYzNn5R41Ua2U0CdLoe32bI
jwZwxqtUdLMarAq8HuNMvQ+Ki2FEttjVD37xWMCLLxDixzosd3mS2nrHzYo8VSqMpSGDKZQ6cpv3
Ek6ipV9a0pBcQns0JBRGBq+tburihoevfuGbYfjatrGtqK9JnJmBegSoYWwOffAnF2CTEjypEL2p
6KmQL30BNgnHpDu7Gu5TCJZK2imtXnvoGnWBbjUdc8MaLjXRXSI6keixBJqmtD8NXWY2xgjt9Oip
5oOZVyem4vUyyHDgk7PjCHcGLp2bmO04TW7r5LER8X+Qv4bS0ZuPtoitMrsP4mPYvXU5lgPvtSIR
djleQ3rND1XwwJMa6gLFXs2LHVANN6HUWXrl1RQiWY+8R9pRvbexAJI05BYO8vCpDX9JnWAJIFVX
PoFeaXdoKH8pIEXDW1R9Ghhzv16P2mvxBRBaFfFaRiF93pSuEhgq+loDbQwYzRW5YfZxZonRRvRc
HwV/OzqVGGyehaVo0aZ+UoOpFhAbYhxmImIkudmIWkAjr4RL+MT9Z6B51oVXr9gyKEpf6rB1YAdm
+mNuwl0YqT22bie9x8l7nx2YYHFS4RnfOEH2JwubfWDI5ujfdNUh63C4cIMZj2J5JySFW+QeJ7dt
uDcm7RA6mt3wDAM6oltjZSkN7taLoe19obWE+CbTzJzcjm9VeFf0+zRwxJiZReYE7bnJjsa7qLxn
2I3JLUy8lDg1ufEmcRsWIWZZ7WLBFAsn6N/i6iXJD0PwVyU6Q9ubME+zJIm5tQiBkP4t1SO7HTLs
48KS8puSWHIeWDLaOlAxeUurN6G6kdR7RIk0PHVIFsS/SOnW0hOTnAFEztJsijNJzHE4xrlbMFvy
PSm9gfMRGY9GAe3j30n/6A8OL/ZM26XQZMV/ZYkj9V4Nl6Dkrgd+M3TSytJzO4ssnthQ6dCKMy9s
nu8D6VMDtFRwC+1YkQqeQ3bfHNXkXn4ow0c9+xSz157gr4J04DluStuXDmLxWLN9LrhqkUA47q8q
svXmF1NvavRhm6NYxHbRldaAc103ukOR0/b6iyCFrtZqp9AHGZbLdgXtcJrbbZXuKhgFpgk0GjBP
4ILCtDBB6bNk7azXvyPBi3TBHlWUbDoY7r5RY2dQYATzz1y/gx+12QqX1jhlwh+Fe1J3lAOYXKFo
oOQaMWMNUgfsISkofs8zMK0NOfrdXS69UkqdBLJZQ/e76HVT094rI0fCTU2BFCYZEReQ9eZBb9Fa
2xH5HdRws/YlU9NHK9Pvrx/utZTs+2mY5UlNpCfiIIMJVEmGHWoouESnENdKpvcbKdnaAUeCIqOb
C5wAmWeqVSvVoKNCjYL63NKGfh+wzuRdZl2f0OowhgpAAt6q6OrMnjRVm0ZMFjkm1FUmzZ9CfieC
3Hd9kCV4FGkIiE3/f5RZh36QJc2oFbAyyXECBtWqNRmc+Q+weXFb+Dk/Xx9v7aX45S+ANB/9qnmz
odJK6tcSgmMP6USFZL9oDHZYItliD2ismn+WLciMOdn4ZKspHoTEkUcDFA3y2yxhD8ueKpDHm+jD
+WMlmuJeucezmJnNuTpC7eym32TUyyvh+duQ83oMBJBLkCYwZH+E9A0w77BlCT6ghfBHtFA43We6
ufkQX3ssoLCBChCE3UCYmU2TVrmE6hIsBsA69cB2tDIDb8sO7mQxi2zUq49JJjldqD91+mjC4PFU
JdWNhjTg+mde27v4GdMTCWAlnJOf7yOJ0xY9GgiQSTADQPDtqo842MCYra7vtzGmgPC93iVGRI9p
hsY4kM/w/kvBgP33swBeZpLpg1rHgomtpnqZZhl0pDP2kZFjEuVmNd5dH2P1rTV5/gGxBszEAulZ
07wzQgmPnuip38Hq5oHrZuhIB5hv3IX7DH2m1y36xxocCBDuL0QZwKXoK/1currxSVRlEQ69y53G
OIzAwxcmc40zEonW5TvtqUcdPYA29yZefyVO/xh7FnCY3zS6r4NrPhlwlOcS/U3LeJ4a/x0Kho/Q
XLey2AFRbWvklf2CgfG8xIcEZXr+7JKgBCqH4J1fUvTwYmSxw5YwyFoB7scQ00/4tiWNDFKtKXjC
Xzgb3y01K70FIN9J3NIm2t7I7HRn2MOteKFbnJNp2WZvZ+xRSOYAYESgWDB7VIY0hc8UVcpLCW9i
OB6btFHtJDkha6Ldrkuerm/blQMuQTWHol0I6IE+J0xrNBxrsJpL+Ei+lv1rQx/5sHUypl24mBLI
fhrBzCbq5s/VBFBDNFitlShnIj9EAFVNavO9avsBIN9AzMJnEXwSBZ0Qkx6uz29JDAOsZ9Ka+M/g
U7nq26fsevSoxQCDs9HkDlV29NSdAFBxVFtS991nfYIR1K6+qQUreNgC4KydkS+kowoUADRCZ2E8
juoYehcRlIzj3BRR9FOYapK+Rs675Ss5/VWzRZ5ggdPTHMAwILZ+zlMcSq2NdXFE2gT7VDne53i1
JK1xn4cgk8Dmt0yLXc8r9/r6rg47RVZw0aHPMK9q0XAo0sbn4yWDj5gi5E4SK6bkP1Qt1F+AeK8J
GLn1r+uDrsQ9uIlMPuBQuQftYj5ZmhqhISS9eq4KaScq8d5HeXiQosSpg/imRhBmMI5iPHsdpOCI
XfkQ+b1kljrIO2Gb7pMOsqy6tHHNfCFafn4DMGfxgzSATuHTMk8oi6oOoQsoG+cCs87F0oND3SHX
QuBqe4dEDYTyGIxZUnS9ovbEUvT8UgkuoHp8GmG/KQrhPoGYpzai4h74VhEi+wdYvy5e07KKTAEt
fXV4qut6I3lcHlD87gnkh4CDOEBn10gGrIDIUUU8T73ipnrIR5D9I3g9wgUojbYa68sI93O02cXR
Bui5ADSC0WT2m8O3Ik8VR468GpWGToZg0DDseKbeNAxieBXEg/Rq3HGS7xNQN1kS3bUqmsG009+i
oNpf31nLcDj9NrQeANAmQC7NTpGfCSkpctU4EznZAfN68IvMyqm2sQbrC/7PMLOUpyFKxIIWw6it
ZukjNWtogYsELLOQQUNyS0RzbbiJrYDi3YQsmyfNfjh0XGjS4CLmFN7vYLBrmiULynOkTx1XoGdZ
PFwiqHF0cbMfFXVX8qdkzJ2KDa7sVzdK234q3Zb7+TI6gtmoiwiMoKBBs2a22MWYVEKBIsCljFVH
Dd8THfcqyh8R2zIh+srR5ycTTD5scRTBl3ymNIxhRNtKwWWU0c1pwg7lsHRf69GBdbJXtWNgxkl8
SKVHWci2rqDpivk5+KSkgYKtCNkjlKdn84TANhQWZcIvaOWLR3DE3NBOLJ7Bd8FULGlfbuyuZYL0
pdwxsdGmRHT+NtOqQJbTquWXJKtNuYBji3D/b4/JzxFml2qskqKSq5pffGU8qil1G3bbAI5wfZQV
yCxSaTzPkbJD0mVRYM91NZdaJSMw7faI1R2SHWxZAmg+QHg0uS3uWORAsW1r1OW2nEbF96KQEpwU
jn/epInYjIPYY9TO6WzZQhfBNu7ZMTgiswXfWLLb3Byfpa1DujXsbE0NTjvoZ2NY8aK67RlAunwv
xe74mhyIHe/CxNQhDHojFzvxfWOdp5xyvkGhcYr6BBphKqSWfs64j3Vh0CjjaPuKrSWhyQy0cOKK
biMdJaextuVd17bopIOJsaCfvcDC0QFecxAOGS81FIvTERAuuhHJVwoi+Izfhpit50DHtOHEGKGf
kR80p3SrffgXhyU0kOu2Yl9fwmWE/TnYbAVJhkrxWIX8UqlsT3xApIT2MDDZ0brkVycqL9eHk5a9
IIynoxWErAstr3lEV2rOC7lWRwh78pfoWbsAyrWDuP5E2Nbt2o7PeWRVqYkIMxHRtskBq79gYthM
fyawymzGQRgKso/a4IUbZp27ovpHsiBNhzKo9Yf8AXDqFsbixu8m9GRqiTv5xrC3BDVW0kA8Wb79
hmmXfcvtRaHWiV+I/IJbc0xN0ZY+KNRRdqFd7esXAFwq3UpRF0qctthd/wKbY8+CukrqBrWbgV8Y
mjUNAFo2YBoZ3t6y3e0ibc8K3QphIm3BDdLZYlKtxAoKKjWA1VO1AcjInxNXylDy4yHgl7RSzAjt
6hhisu1JUzY6nCsPYeCfvw00y9WKDqxZKPqPYBDE78g7tQl8AD5G95ncjofCDX+l95NBKsRjn68v
8LR+s5iEkSHihewAWcucYxnJgZCoLOIXGT2vRHlsR9EOsy1xsrUogWE0A9Kx2EiL0pAvwiBS1XCT
geMSmb0bI9oDObGL3gOIVG7W9VbOrWxAMn/6Awm9eaStA2hrSIrfXwZYXuqCsEtSHVipc0PgXIEX
VKIDD6i/iI2xtV9X1vPHyLOzoiak1fNG6C/hQfujQe/tgd1FuNLGi+Bpx+BlAK7mYfMune7K2Vf8
MerslISCpjUizIIvElF2pCvOtUD2mkCdIsxsqo47X4RwuYT69GigSZS41zfR/HUKjy4oSUBoGlsI
Hbz56zSKVQWPQPBEFAnKbC3Qgb5qpqlit5EUmWqke6o4/G6o+np93AXtexrYQF0cj1SU51DD/XlA
M0aFATYlEyNGdMpjcdt1puHAr+EucY2dD1kYejSO8Y20V15RoRMOWys/v2BnP2Buatf48C/gPX5A
hGyFjwcZqnvX57goxX8NMdFZIe2A5GEehOQxH8LKAIUEnDzRASDzGIAD3ZhAH006GZHTbKn7TdHm
+27CiBO+HcJCSOEB75iFvU4WSKf6kPQe4ccQiMmtH0Ptn0TcNPrMQbIB3DDdcF5dBPq/BwVdF49j
CTrWs4sOrjZQHktAqwDXyI5uChhPmPFDwizwjagruBO/xUw/em7T9+srPD+y85FnR7aMa8R/v57c
sFOz7+94+uyLfOszTnnQclH/md/siIKVQfyKYX4GBO6PhZOpFizSqh1cLfaFFdjk3xbFvqaFMDfd
3JN+7iy/NgDprHIR02J8l2SKE3KP0QYN763mxcoZgF7cPwPNMsDeF6SymdaPJZoVZrep/3n9A62E
F3TzEbLBMEIRaV5+V2pm6OO0H7M0gqttduyhncOg70c5uwuT0MzQ845JsPFUmLb57ItRsFlAAIbC
Jcp9s2NAxqpDr9hAcAnbNw4keEqhGxGND632yVPBvD7JxdsZ3wt3I6R6YfWD0sycBtqxrkyjBjyu
NOMHJgbHiofAOhGz480daNY3SVeC8cOhedV8XB97ASbE2KijTY5O4LSAxDPbK36R1k0TjCA0hbpH
on5f6SKw/hE9QyloF7FccakCoAondoBmtYUHMYwFwSngFow0Hgal11y9JZCA4e0ZxDtLDSGCodEX
mWXPw7+/Zad0ZdLrw7tjQo3Me71+r9StEZDhnFMdTsskMkvWPjah+lzqLZBRh0TXbsGW+tBk35J8
GRiI6jaqGlSHw9SRsi0rveUO1VEThmzX9H5WFiYIkAllfRAw5awrmVUEgaUPDNJJewaBSO53yNzx
Xqi3NOdWrgbI21HU3BGo4VgyX4Y4K2kflm17jtPcG3l8qqr2FhF2F/lIM8bSUVvAq2DL3cvAkQCV
pGqFhwfwBltmeV9AZ1AF8QRVTQPvzNktjNCmj1EytGe1DGCNhAYA5TsIUNlSpgDDXf9q+b8tpUKp
UZKxy8CqxPW/cFxoeNKW7ejzc+vX54baYnMPnCxgNLdCqu2un475K0BFYxhMLzie4YxMelWIE9+e
P4PkV6MvR+1Zj57HEf3pAeJdLYfDwqaRxDyUfg0FJaCJXKYt9WArVtV6grvoTMBjBC5XNutU3vc9
g37FeFDq+5JJLtrQd1zSn7uK7voOqKMXSc42otHaD1FQwoOJyWT3MId+NQIPMyNPmnMqdDZ2j5v5
hX19WednZporwh04BVNag3/9XNYqVUgUB7w5MyDqinYCOKrHvu4xp8FJOuMM6anbgOWH68POb/u/
h4Vk/ORwqy5w0yRoKzGC3ieQPvw5IBDtHyI7aZ6vjzI/EhgF6Sgqg5OT7hJEGhm+0AVG2AB+rjhB
V9nopZhKbLh1kJ/bSL3z6y2q8crEgK6GtC+ajHjMzcuf5dAHJG2U+jyA1xMEqsuixpGSu+sTWxQk
oMeDyi6+mww5syXbN6yagUFJOzoHEHgiCQ47yV+40j5lhXDDRPhk0+GUj1BlFvH8GiSLkIdEpU9h
Ld8JWePmanYqcH20RmTmUdtbEDz8l/Ho6yciZ8M5UiBFNUdTNF3JiAAzwnOQa2eedI4Uno0BJB1w
Unl2CrKXjTVZLP20Jt8GnCLItwghcgA74xQDNnadmkEKlwsbbLNJgi3YqQfxnnq1YUYn/TZwW2cS
F4R20XO8K19zdxOsMH8LYvYo5uI9hKfvF6vm54+JeBV2epsEZ6NUIDcOaGkYFJZcg8FRPis5eE5V
9zBk3V9GargEUlHXF2NxrH8O/5XmfFsLNSf9EBZ5cA4Dzal4iYZoCophteMGnqNqBzBtfQstN+f6
sIsKw9/TRrILyWINpZpZlO7qTOm0jAXnRCH2ENE9PM1LkPdyB9mpEyfFIWq1P7IcQpVrbG4iHWAD
Rf23+trTr0CvFJiJyUIRSO6fi18UpCzqVgeCUATS0Acu13evT3RtfQFZgEAoWojonk178dv6SnSQ
U1j0BWcdFl0Gj57TkCdmL5Ym5/QsV24R16eh7Dei9SLX+JrZt3Fne9yItCEiDOM2hgksVOEoDXA3
DUGpPqxNZgOZ2UP+b2M3LeLotJ4U0AKcZRAs5uVPMZULue+xmcsR5Kw2elba0CKsdGOp3gUQVNQh
N3B9gadP9D3t/3uiwP8jdIOPvMiFxb6rWBQE57FyDL2xRRSssuolh0VAMCQboKyVyDG5hUGCGJLs
eGdMX/vb10yScNBiWRA8XXpVZQD0mWHHnbzRqZq+zWJK/4wyP5NjidUNBozSi3dql5u69NmXF6HZ
oFQunjBfS/dtnNkzQg/7cSANxhE6w+SKagVhdCP52WtU6qdBVXYqCbBrhNrt8Fa4/tm25ij9XMmG
jOjltxhbRNc6hPxeEv3uyvcs/9fiYn/PEhwNVGyhGj5HRcRRBSiGQgSv7cJzAEg005jDQUyB+7mV
16pTKXRXK8w2+sZp2+zx+kRX9yeanBqMcLFD5xVbyC9LQsZkwRuV4Cj3b+IAJDtocgQ1alHcCmir
G/TbaLNj3zLVz5pAEjyC+ntbBPdyLoPPIGyFl+nzLLbot3FmgXMAh0opfCp46aE5JOUJ7ltg5UKT
FVLWMUBgerVxJraWcYo8306eDElnUsP7xwPMxKQy9K5wRZddaIXlbRRvnYz1ZdRhuYWoAl2pWbJb
B0KYCHB09XSB3TK1DcG+JrdC6RnxKxBqlswaqP4OOy3jHgVVOmyaUxCPthbhaVtvFDa2foz8c+r9
INVRJSmCl7CHoroZpds22SrnLbOQCVsnIk2EdwuKGbPvqaeiT2vwec/KBMkSwVQGxr5MT6LErEK4
iKC/pEyyCo5sCKIn14/IAiSKHFiG4wrMk3Fj0YWohNonNZpWGF26I0fq5DbSsNdqn5wMF+QMtJXD
jfkudxNyTTSxEfwAJF68l3iaU3mIy/LcT/D9HjXoKD82CahRIwDaQbP19F9mAT/Hm31CrGIUaFpd
nmMFBVG5Oo4c/bg4sPK8tEo9gH/PcM+hWnB9YVemCVdUEIaRYAEGN0+ydM0vokzFsHgPQw0g38HA
x25IttNCQJj8/v7fDoe9AzgJaJyoq6D2/XOjGl0f0SEQkD0H8MH173TfB8g+OWX1YPMs2Zjc8lj8
HG12g/TJSAqBYbRiuMn6Q2w8xFuAjuX64a0Lb1AUZaeOxRey7VvQ8cfSgNuYQr1GAR+0RNYUKiby
H5j9UZMZwe76+i12CWAGGgVxAIQF2NnOb6oi6iAoobHBS0XDBustBlVAG60oFNy8RFbeCGwXFoEI
HuFGwJv2349wPht5fm0AL+wrMBLxMvCAaC44dahuNE0XF/40BKDJOOYA4i/uwUCO+5RmGKJRPvwB
MTxI90YBu9Wt7GmZ1sxGmk0GgYYrnYSRRFDhIzxzhzJ1avEjH1+avnTzuj3owDxsCf+sjgsHCxQW
Ifm2tHFN+xFgdD8dvL6HyEfJnVb/yMCuzMlRrp6iutulwLPxfuPbrS0sQLQoX+iTsvc8dMc960HH
nYbl3Mx6mLeFUF0Ufw3x5/XtuT7Bqa+F6iGad3OIedWDe6S30eCVINW1HfI2Ceit8US5k7La0VJx
78e15W+6vizELnGpA1IBjvgXWA09hZ+RhWm5oVQ1VT0Iif72eQ4je5DH4iFGczpNngL5btSIqwTB
hagcCZ1mSbV2UcbsQvTCTduPFnmJItDnunyJdG4HSecCy2gzJJ6N1h+uL9QiMsE8DCEDDbnJKHlh
RFU3ZQZaFpE8gl9Kog/FeAjoRqxdHWNiGOGzAzw3f/YkAyBCNVJfrw28MP/VF489fbs+jeXGMlSK
sId1R9d2wXLhWS1kkBWSPM3/BWSq7UMkrO3OtJDN6wMtXo2ow6P4gW0FajxUlWf3BhMT1uV5JXt9
TXcyq+CXJ5tAQZgZKAU5fBeBGNgYchHZpyEhXQLu++Q7M2exhm0wAJnYyl6Q1iZEffYDOTU1UKe6
tBe3IsPa/PAwRi0afnbAW87ml5ASgoM6bqoe0ECAYsRWeRiF5iDKiRMa+qHK8Fi9vqSLb4f5fR9S
+nlgsqxV1SwLZI+kD3X0kRm/huQFZ2bjHbA6DIRJAHUC4mohBQM1lqThHbrLRfXYiM25ZsGtqEUO
AJDR/3Go2QNAY2kchwDNekEf3QT1aA/suS0lR9+CyC26a/DMgZYATNaRiUoAEs2CTQfwLcC+Gj4X
DCeGR0dNzfZcW8O+9uRbiApPajN5YoZ3oJBaE6EnvtsUNF9dWGSmuEogHbrw/TVyJWYd8MFevRMu
xaNgDg/9R/hA70XXcPtH7SPcGZAS2ljjZdUIUwd7EHsU2uZgTczePb3QhznNIV2oN9GuBQMYCgYf
4mOshi6Vfa+j/IyVMxPpXu/Do9FNMlvN4/Wtu8iC8BvQVgWMS536hfMaEiF1QsImlT0VxuNaA4/c
snyox/IBpAoPXnhOj0QM6gBbPIW1kIAGCrqCuMSXJolxqapRDmyZJzbUUqXGGULJbdD3Z/wBV9pW
82gRwDHNqRyBxSa4uefXdjDiymZUlzwWsc726/SktNFH1YpbNL+16ANBPII3FrQ2QQ37GQpKlulD
VjHqxUaKtavNiBNT9VEpkwaYlObWSKutfbS2fQFeRyUQKIAlD9aXBjkIhilxhubOWf+E6h9U+W3f
rl+VDHL1VngP4TqL7Dcj0gIdPZ3eyYtp0h+BqeF8XQW1Ib7A8Rl99ja2xSmNU7cPyvsO7G2Y2rem
BPZ2j763JJY3Bphjqdok5iBWh4qNx3pLM275tp39nlncQglN5FWF30OO+a22T46JbEqvpT0ZsHMv
cVDh3xK4WdtaODzIPoALmiT1f35x3DcDvE9C6mVjcKibXwZMCqpI3IDIrI6iTWUtgBAAKJvO8bfH
UdeyskRXV/J64aFA0ZVrnRmX+cZFtjoK9CZh4ggu5yIYj0KlDil68Z425lY2vsYqNo+2BQhY2686
ytZ47MlwfZ3f0KQMoaKUB7jHmh7doHcgb3ZlfldsQWPWx8HjB89xOFXMW+9GDTIH1B2pJ5LcCgto
0sXPfe5V+VZ0kbH4Px502HXgdfxnoDnQrRfBNEsHbIHeODfNQ1N+Xg/SGxP5Ut399vHziAqBmqTU
k+LnGIdKrv3EhHrLGdLo+/9mKFAO6PTwWADqsrKUowjXktcTwRzjyjb8bMdI7LCm27h6VlcNHSlw
5xC5gAz5uaX1qEWUEDPqTY6kQ4yuZ74xwrIfO30YFdJ8CI+TUcrs1IjqKAYkZ7Lng9H20O7E0+gF
e7qP3ASvbqh+wcxMdsg+disn0U0ht7ZQ0gvu5xQhJ6ggZNeRbcPm+OcsBbUQtLRGbljvVMQg36zN
HnREEdIIhJrjnw6eN+JgFi50TaEC91+QpL9+AYZHqXRSbJ0/JJtMq+WgLbAI4R0UMe3QL96rvNkp
o3iIWQo40uhoRXeBfNQxJgwSonACyRQ4xMqtCFkbAl+HcQsb+nUzzM8M7qqJlAT44oKQRBomd6WC
xMP/rcFXb4Kuq5b4BnSSVTsQmnmfBP633cnX7ufvw05H7dtRElguSgKcsjyxSv9UVIVarer2I7XD
vnAKnVhtFG48UP+HqWqYI17zmO5soydd5KcpwRYQH7oXbXSoAwkXTz+EiEi/iqf4Pty3F/m5v9k0
jV2f7T8jT0fw22zjgbelUfsUDxOwYF11MlCY8L8f1R7qLtVn9NieyAuxq/8FOX8ts4QR5lT3RVK9
UOsylFSDNgSeECOQgT6SrSR2UHHbNXlsqmP8e+QfUVNtRMq1C+zboHNRfpAPmaCgme4NumyN0OWP
uwySWm/Xg+TqKEBWqbjFxCVpkGth7IehRD0GLoJufEYpChtbvIeV8KgCUoUqE8XrYNH9zIqmquBi
TD0DAsp4QptoVG5c9xtDfJWgvm2PtBSTXtY66qll4UBW1x3EjUbSAoSO4INZwMh+cptdKlL4UqSH
NKyp18FyjB3bX+EluQvtyBJ+EzzoEhuGRzvJhHSSXdj+fblxna18qR/Dz457I0gD48CCeXneOQHw
U4MMiTVhi3q1NcwsyLNsEOMMkgkez2tLZINZhS+6ttW5WXkzgUuJfQcQJbrvc1CYIsq013WkAbwL
7QzSHgOR94WqWH5RmpjpxtqtBA8o3IA9AFo2Lq85k7wfSSq2BE8ZVoX3ffMU15WJIqsURodeyiF2
/XH9VC00yCZfKtwHytQkossSWJ0rOd4PYeOVICx0h9Itno3fujld0P4WRlJa7v0JI4mMGlxkwGTn
s2MxD4pcz2tsTEjJVrZwku7Kp8nxIvMS1z9p6MXbzV74xS05MuGxbed35Ca3ti7CZZj8+TtmtaO+
z6gQZ/gdAN85agUfrOEdOuRmqChWkPlWgq6r0pCtk0/W5o8MD5QjQI6RhM3KZKkOdQJRo5WHq2lH
5dKW0/Q2k/cyvHVw+e+qoH7T0+woUVQ+tENinHwWmRJ708s/cvonRkU4a343QE+JyiEAbQjvBKtT
3jla4DQFJRYeJeqlGs9wNkPoyu/KweuQ72fhkxz0+6gYzLIFi4Hf5sETySeeZ7wHeAewOYSHgZtJ
+0x4s8+l2IF9NqQSiKkz1VYKCPDy9wZ61AHEgNruLVdQezYcUJdMvXqD9hjVP9vuUmi/wry1WXEP
u5QakubBueJu24wA4iiHUUvduL7r2CkOpt+mmQOHtgoysYoSi473ovhHZV4Wy7YMeReB/lLLB1n6
o0CAMVdTB+BiJ9ZjKDJDoYyWUKcGBH4YQfChLmXGvoEaY1YOD6Qg+7ajv0jVmayHmgqDmVAHmZEo
wTQAa8ms5P9RdmbNkeNYlv4rZfk8qOEKkm2d9cDVN7n2kEIvMEkhgSBBcAO4/fo5nlPdkxGRljH9
kpZhWih3J4GLc8/9juNnhsl9bRtkZWyx8u/K6ShX/ALLSgbU+zMqR5e8eSvGlqDGa5EDeJHNODWV
n878FJXglG9PiOVLiUQQ8tqAgXlcAKAjm07k9HUzBxWVaTgD1i1wGOZdFmiVuuFjNd8wQMpDXT0S
9a23sgvzvIIh2w6qePKfANfuxzHuJlFYBghiDIGY8IVjWh+Ov6SlVhzMLxGM1CEiEIxGMtP6uYBq
3rnWuRzVy6zFrqVDYkX3HvKTAgLrdX0fAPqLcrfBQlmD27eC8R/heNZMoKgHr1sFXLFpbhruZKS8
0RxvybrGdmMVdTfjnY4AhVTxAnDeGn4O05TN/rYD63+kOnfRgSBwFZYYAJpeiVvmzOqzUn6NJCIu
6zqzRpAyIcu0pPCt7mT3TyZCKuQA6qbPT4b4B7cqc4LTABwsD6AcA+ks8wgvz8N4Zyj5wQcXGTkk
J4OPkRqZ+YBhuqbNZNQdRnjJ0fSPu03kVdfvoP3FC/nqI020dMHI1HIftXsJJp+DuBLTD/fEVsk2
l4+BN+0soDPHCUnlWHWYSerxfWluQz7EFBBbgJ0SFsI0yWgqa5Kaku5BKMZwPTDskCo1QIXHWaZ8
2mJGPWQE2Ld4GHyF+TrMK7TVmvuzn9UMHMa5jOdmioFyvSLdh9QYSMOE41gPt9J5Fpeyyf1aWpff
IWSsIQIMbnCuo+nrHEx4fip923puaqzHrmqyqAeifmkypo/aA6B7trPVOJkVXRFrw63Vp0FgUlMB
rFw2ub0FcbA0cQ8rfOfsJgPCdKRz7dFikk3WhaSA2SWuEGImehvUPfBPMURs86eGOnG0WvuK00x0
X1n92reYp8YiskSvDHxrkNgTxT+5BZqqqJ+hCCS12++jJQ3pvrNf2uF5GOSNsPyYq/HBl8exFwDv
i1wEL0t/E00fEZiJeLl/hB+yKNYznOb+txV3sNeQk4Rjy3Yx6QHiev1u5qPfPdYamaXBTa/9vS3m
eKqPutkPw4ezvQfjhyO+DtsVRViIFX1uWGVa9dBcTnpgK4VLOlXn2ZC0DQ4tSkjCMbos/ZsVANqe
fkwDIlpqlgFlj6W26MEYDWd2jMjn7AIE6nkF6+8Dvy2C8L6sdWLzIRHslwlGl9PJ9wc15O9CPIXR
4DL69qNhGAEcNQlX4Ff96wu7edvh7k/NH8Sky7HhV5NZf6GKf3+9H0o2X9C6RxAPcK+oArzEFPYT
boWkvcSGJdbbL8dh/3Ij/NPr+6F28wVnFpTo4UrjEAqW5rk9TEeRmFSdvRPdldkvdf+fq8XvX+Gl
8PpT2Y0UNjdaXVxxSJfUz30IEvJa7y40bBYvBSaZ5uOv3tZfvcoflJDAkTOsTZdren1ugQqkf9Wd
+gst+LuX9ePZq47mXm0EH5xX0IM4WlfynmRB4hdzOp3Vobo1v3xV7qU6+pubM/ihiuEjE1Z3uTkv
tG33tB7mzEYJFx7sE95axJWXB+R7pYh1yuoMiyWQJwXFggSn04rQGBx/q12dz7tfJvf8XDzjzUDN
DHsJug5QyL//jEkou1LDaI83w39GPK0b7gad1TtxqBM0tUTcPmCKZS2zKkrKozyYXxTvGMD/+a3x
PQyCXaZHLqCGy134p7tsKEUjPWGhjWbdRsaPG6+7idwvIxCw/pZvC+Yq3f1iDlbVI3PDSmEehyKx
xTglnTf6FoRb5gJ425BvW/loxjkF5yAJSRkv49Uyf1hY2yWqkZAHKSapHm361slzb744GOiQwZAM
3hJX1OQLfCHr0sYX9BS9lAPjlCoPtmxLiGKtZLa1we6yj2AHA3b3LZiubAkCLXwNDJMWKIm8q1q7
eWh07Au/cKoBCQcvXXA7RGO8YfRPTXvqrlc+2RI0563qrDHY3tOb+ZLqg+Z2190K/RJ4N0we2woj
tPZHR+oTEpuv6nG9TGbGzvpIhtNloDBEGsHkLbdknCrsrfNdX1q7sXeywXoUeBujQRfMeFkPknEw
vU5VhcY5oBfDB18+NH1u1mekHcZDT7KonOMxaFLWPfbioQFlhIklU0hb4LPKK4d9KrgitL2mCv4V
bhV61Um5YPoe02K1vWeY5LSd8SVszy6m8izE1VEqD2V0X0vc2UvudA91ACUxOJCWP5GhOjW29VVo
zJbb4ISD9Eu0up+JjCli7qy1TKlSV+XQHaMBmztm3zC9mPTVybW9tPG+SbSLajZlfYWua6XSYQIj
DyEbln0yGvxP661HNRqqvY3dSrl2jBS9BCExa8OOktOk1s5NBNcNr55CwbIKHs1BssOlmlfycauX
hGH+fbYfHP99WgNYxp/gzc/HYGfTcx3uphCD+cCMt0GY1SuCR8Cx759V4KPo8zKFwwrZjoKkAh3Z
ACFpbZWtOGWPRv/Cef7HcOAP6wp60pcnGFGIF6fE9w+PacZAdVuEO10h/nMtc1FO+0rDKAZD7Lq+
D30UM5ObluHDugGeIlnaF6984M3hwn12PyHqxOEuIk/8GyKWquUJdo4a+UyqwtBHON2vXBfSxQ2P
d8zT2diflLm25ZNaHnj0aS8Pgy4LZwZpeexvyhIDSxievzjHabtkE5LhZrAw7FvYEgrjmwwPe67M
/AibCsDWdcZ5fQCQ/tgiZSeylIxbbmfb9jWo3JQg/pAuFzs9fyc46Y2tfzJtdyFRxSK83bZHKTcA
XemF4PvitvpGiRFgZoFADCunY42wHnB2Ue0F92V/HAdWVIsA4VMdXM73zjDmFIlL0TyCrOAlE8GW
RhG5Mcn0f40NAIG8rfSV32aMaCT7lIn6lQXkUiL89OldDEzoMEG9+PFsG/WLWOdxHa+YDjCWv+Az
arJybGLVPf69ZvEXW7mPVMX/vtIPp/d1aiqn93GlACR8Ayo9chC8kGV/f5VfvZ4fNhN7DFsPx6Dx
ihLEGxCSNsNVy12ElPyygfrXl4JbBxBBuCHcHzZUNyz7UAC2e4UlOES876X8aoAt6lOxjwp4+XZw
eBW/2i7/ojq5qD6wKoIlhGHZH15g25ut7jc2Xg0cH1L7pOznv38H/wgL++mWgM4R2WEENfVH15NP
SlPNTOqrUo4PUlfpguGujuv7YHm3/ZPd2mkwR2k9vEoJ0h81u8hBMQ4b4UjCRGwd5uux0pfLF3eo
vvqVjZHlNTH0U8JWhGH4XNpO6iwfbc8OGqzrxSMZc7zdaOULYsUEe5/cJz6NuazavJ+QJGiJQhCc
rf/+hf6EirjwmLBVQ9jB1g9e8g/lrLvi+KOoI65w5j8tAOO6OZbOe5xAlkN5ZtBQ4qFgWfr3l/1Z
msRV4V8DxgaRCD8xZYjd9FyVm0B7GplEyAGarTWzRzh6sO5w4xV/f7m/OCR8f73LDfWn4gYKjhv2
Nl7l9k4PWxvznY2mnvyitgQ5CSkQ+MnfX/HnB/1ywUuoCzrWfwEL2zBMbxxfoJOid3OD8YvZOo70
y//0KgAjOmjvY+Gyop8wB95Gp9pnLjiU5YBaCDsgeV2XX00h/kWl/v1lfli1LOnRQQe4jNz3r3qP
FPO0LWgK9GWGPIUm7RKV/M8PIBcmLFZKwC19+ydjTD1N2rWqqYYxpissjCEF1q/msn+uuXEJTPei
y4M+608WSngKEJreq/qqHyHKOV1m3AgaSxePiw3R7/G/sOz/+335D/6BURO5YoR6/Nd/4t/vbbcO
gpf6h3/+60q8D+3Yfur/vPzYf3/b9z/0r+vuQ93r4eNDX712P37ndz+I3//v66ev+vW7f2RKC73e
mo9hvfsYjdR/XAR/6eU7/3+/+I+PP37Lw9p9/P7be2uUvvw2jkLvt39/af/t998wU/inO/fy+//9
xfNrg5973N4+kGCjX3/+oY/XUf/+W+D+E4a+C3zBhksZcADsI/PH5Su+/0/YtSmAWpdHKQSZ4bd/
qBbVzO+/ef4/kUsLB5ODjuXFlo9D6tiay5fc4J+A7aOZeKGi/hHl/Nt/vfjvPqb/97H9Q0EibIXS
4++/USA8visR4PvHJgNqLyw7/9c+fnne/7SAUInBesAnmgIBj7EtyXyow/Cm9ZYgc6dL1iXyxBOM
kbQYGOndQtkR1EaPy7wkFkhGk9q1INMmfDImlmjVxWE/BkhpjKpdRRGdIkXIz0ghJmriMeZRwtuF
wkM4LZhJHUqVkXo5SIs2iROsSC6BDFn63lJsHAr0xlaNECU4p5QX1oVWIIk4zmuPJyhdq2pKFFRH
sITdzG9akoVVeSOVnuKZrCHGxt1bF+BeZTYntimarW5gIy9E0zqBl2MtGl6z68bOorD2T8MSrGmt
dlp/dawBu0MlIqBcRgR+E4WxkmhhqXI36IMt+wCSHMdmpHQAi4skwFa/i2GRd7yv62J2KTJY/LK7
Mv78EmqbF6LU5uiOKZ9nevSWcdk583QQleUdKWFR3pbhk4qq6cggsm0WkkBYuBzYwfGbk3IjjLW2
nXVH/JEeeAjX2MTfFKwej12PmVqbCh1bDPkkg3DLYqwh2Dah0yPR2L3Vmh0rODKA/BDsSwCdtlJA
HPuq/NhsONURVfQOwuZzgJsX80e2PCNStFq8JVkmgpNqY7EdXRCVZ29hVVRtVxYTCusqjNrncPLm
g7YoB4Jzbp8d0KeSwGbtsYO/8AQIYxC7wy31B3K/RZ0Tt74njy6ybAaZuGbzT6xxqqtwwoguVkkE
MK1Od7I8fRcRyWIJlMS+cmlc66E8zi/IZjWZHBqd6mmj2dhcipFg40jkwx8k1vKG9X3zMJNWHg3I
aqljTccN7dybeaEiVSR8geEbETTbtCCTz0G1f9f1Id6eDn9RFJJdPcBiShD5ftd5w5D3hsAq4HOS
dv16H7ry0+2WN8eSkF3H8txWgu86kriwSuw4WvrFtGw3gyrTMQz9uEf4AwaSq3sDOFBSmSlbZmtG
XCeSvue6vdkcseX+5ErIqbN9B+t+KlbfRgYiUk8Q5DwmoyEIwMFpBXmJ5iii1o8NF0POYWok3XZX
yca+G9vpMLQc8Ai/ArqupN/QAVizEf36W4a0v8CCz5w1cDxMI9SCdWM0wzu7Y/PwdbCIfVgVPC3o
cGBuxT84zuDkzYzjKNphsbsitIfOK0+csLw2DRCaUeefOXi9kGsCJBsMnf/F12FmOH9Brm/7vq7r
lajf1by4mV7Kt2mJpkJz9lhVGK6fnGlnKra3zRAAom9BTRb5YGMFUbVASNfWFy4y4p8cSrJKiwEC
fyuKMJA1YiFdtSNoP/auu4/WZjvOvUAqEpeyAJL2S6vXB4dwnSLw9gFVe30GAArqv+qaV+7L662d
yqPqUXVaUCFM1OWzK8CcH7vULZlXBAHNV0RLw1vsoePDppOsHxs/2iNfuDquE6JTDGQTr3DaPsxs
W22ZrptHj/bRfhQIgcxx4hcnhz+pmZI0qrftYDEf3s46qYPQvEwIWs/Dub7rA+cdTZsltULcGBQD
zz33n1Hxb6l4bGXZfrFG+sAYAlTNDMWw5VUy+rpMOC1fXTNuua0NTVuKQclhsvsd69dXL6i3XeiJ
fQAKJVaQMfNb9Fssn391VdnCk9pfDfOKJR6OP6/jCBFzrbVgEk87JF+N6NRhzUPo8Etv8ma89BdC
nBjtDnmyFkgV09Z2B8urxr2tBaSwSm7Hza2gBclpTcCSeK5rF40in91X7TdvQVDRZRKe2TgvWxgL
ppEzxwAMTe7Laje3FQ8+BuqDa97qJ4K2UWEirMptkFDD6LH0KQRhIRHeHFqZr5C2XJYITJoV3Gt8
E2PqEO/eHa1rb3ZYBpz2HtGVX0CqgGcroomaJTl4JVrzTqumrKpvN06nWJiBPTYvYOSgMTtCh9xK
EHGiAcdyIsgLF021m7l/17WwzNQdAZRJODUeVx7s0KcZkO+dscUPcBN2SzFGPeh6nTT7ciUNwGzI
1m6dEAoTX+l9RI4eHdmbxCROHVRYdiqJBkrqT0jsmlf5gE72MajIeJrw9nSh8rLZXfZ9eaEzEXbN
NRUAlwUsQ1QDhKeeYdOS4zcLiMqYYB9JpNheRt3d6DJ8EcgNl4uFXbi3O7S+mubMHIxIN/SGadd+
4C4Wq6iUZTx26t2p6+kZ+5nJ9QRcqQq67X7eotPEQQ2KgIQxSwBRh9tRYq/+kpUNuS+H3RJaCBWo
5yEzLTqNES/TqiMgOcpmjVlPn2Fik3F3ScCj5GYz+ght5aFyQoLedjMlzJ3wxA2w+vmIJNHQsXrY
z/GJQ+QC7kMPmTdGS1wicBDQnOUA3NIX4kA7GQjp4qlzon1roigLuhE7k+t12I+pg7+hxOSVcFBo
yMPY1dhToaCiSZ4oW6Gz6ERt7JWzPCw2MtzY5qjCs/WNoeuhrmVwEKN8qAVwUDZrLGC4UHUMbnVf
PoYiKCQ2ubu6bFNL4H0f+IBwsok9zBMJ8gWpnXPl9Zd5sE/Q0+2jpS37liH2Jejx7JP2pSaiOmrm
fFtKjE8uaLUnYg4fojVE844079g7+gQ52X0Kg8nJrzx1MBChcfoCv81yk9bgqhBW0BEkaJqakpTH
AIs5036Y9RY9KerrdB43lfpsKcQc2JeXjnhzJj+jMsAOFay3pe8IRK/hhpqbckojNHpOrVpOa8em
/VTZh2DAn1E1A7nMBGeVdOtD16DBLXp1EFjPW99qdwNO+Woa6rsRlHxn7fjRt5zthIwAc6IvA9X2
lSFTMdeiRWCce9sGzZIto0R/Fl1sxzx1+KDzqV3qJADGyYL4ls107LKtak+XRrEa1ht7KVM5Rugb
hnLdV6wxuWMuPb5AWUj1BJWlDUdQ89HzOzSke27KMCiQfU0ONvHGYzOIIO3ceacFR1d/cV5Hd1bJ
wry9alWNGAXo1cHSpshPkjLMQuFMeYlItcnpAojZ5qH0hzdZDWdYcoMc7+s3t2FPw9yxnTL3br/Y
6da1n9bsOqmczFFBTkmk4VE2cbFf4SUuQHo6rC5b0kATL4G9x036Fqq/3WDEois9kfaUz/u67t/D
Xp3GDrZiSHdQ7Ik51f14VQP8Fwe57Rp/N4MfFQcVggOp12H+pR8zA8Rcwk2zLwNCM03W2JGohaKx
E9kqEVzQNdGDCG5G5TRXOCbWaB6wfrdglCSJSs/AaIDfP69sTSP0tImy0VWPmLhxCd576e4dSzvP
YbmpZFLBV1Q2QYZJ+csGVKPx6NmX+AcHBosF2wXyoJOWhWux4HkEMATWgqZl2BOl+9C8gv+E5Vtj
2QiZi46Eb+VQt1QaLrxwwna+7bDErC4GI60prK/RIfBz5RonN5RhqXKZdbKqqk3hzONJafeP1crQ
QsHJIA1CRJuT2giYEezjNM0JMWD1hG7P9o7czov9tnUIvccGgZVhxooBUSv2hF0hAGVE7kgF4gfr
yTNI7obP5AvCENOlRsqgaqrjAH4tWtJIoo47t77u+yGCYtrt+h5C9Tx478DX6QQ9DAw4jAh91365
7Pp2tgtT+8/TaEPKraidqFYiOnAVJm99Oh8sVEPAtTkpAyUnQ1dqh9p8TXqrpcmMbvtVVRrYjsIJ
yYpOCsDqXUAmJ14G2GncSd8hZAUbFpW0221jVUTOipIjCEiy1Oho2FjeCXIqc1JtYEIvUXMePIM2
weLlbVXZtzbMQ3TuEzqG5WF2w/XslXZ48juZtNbW3dJoul6DNY6mYdqJuRyvIoq9R/FGZZOAA6v1
kBa7dlgnRiWbHbZq/dDbwTHUE0D1RLfQGlb0Oet1zBoMuxVGfXPWyj//8R89w0yjlmOIXO+ibd8F
2vpXlVVyJCLOD20V3aKR0l8H9TBc//F/g22XRSngpVndiwVsgNGp/daWY3ue0Csq1oV/aWHqwCmT
wno0aZhNhhLGm8jPDeurBI+K3IXaga/Aln6xOM6HCSR6QxwHQua5Rzz+7nFrWgS5OQuFTNc89qXf
563X9QeLYHHACvQ1gh3juh/UNfTEvsBR+EzWDjNaLZlxRxnksCdB5YBsEDK+D+nt6G42/C+I/7Uk
zWgXXS+C7qp+zvzF7eGbIPtwKcNC4UhzwAhV3ARQgupQdwmT7HZtMUtsLWpL8Sg/wZdo75XFbtsu
+iZr5mUjR3i0ExjrWBGeqT6EeZryXEkCIEjfwRsjwDsNWz8lff+VeZh1N92QtmZDGwOJVsnmcJH6
W/AcampfW2hwWA5Q9SYYsqDuksZgeoqOl/J4mDC8ycyJUQRt9lN97ojmKN3hBVPhUACbCedV/7pS
kF581XyrDAlgPPEH1NjwdkxEnO2oHvFgIUyz13DvztuuVI2d16O9JB2z04bUQbos8MVYZAdoXH0c
Zrb3fTLtGQor1BBLldSWfcecDrDKBZTMBUfgqHsA93A8g0Fek4XH2jY894bNTizA/09u7X020uEF
2loHWUHAhpMPEphad2qzR+Bt4SXiejyi5oOTToAX7Cg88B4sHsXAUX6yYCNFnwDk+i4pR/qOcBGe
joc60wHzd4Nih8lTaH5a6AdP4v6SvZ5I9PC0jfZO0Ahx3XSww5mxea467h+btYmBy8CM/GzhCLOU
x4rSfItqJCB41S32lofKMvOZcX8+CxsHAHt1VR7ZT5Ws+svtD3kdRAF2HlfkuZradc4jasucT03a
e6rCxukFCfFqH+vXsyf6R6ZZ+WQGJA40wk9C494pz0Y28WbuBuSQJwJklsSwuo9ZFD6ECpVarxH5
sg6VTpHJ8crlhiBp1P+d3Q15ZdOjz8coE9VcaLotZ9vvHYCaUPFFIrRjK7DXq62kFZ5+jeDkqNPJ
wJybyoWDKlRftIVA1XCliJglA24Gq3vR6/AUAlIJXgFusvJrQ5/b0bOzVpmHprOxMl2yqBeE8jAx
QaqZboPNDR8QChQDlXWGN1Ndk7AwZsaf1QMk2jXikaC632kjh5Ndocpemi+GY62t0ESsFZaBlXwd
5X0buDzz+IhwWbNgA9UBP+imjzKPrMDsRPrOgjPpVu1F20MA6pcdslDDHbFutAuZa6Syh1nPQl05
1YlxLX3BKX7zl2hM1Rra6cAud1XQE4RBb93j8zx19YHC9Ri28oYL69RQI46Y1pGwD6w3FVKTTWSj
ULDhK8XaDl2qfB2gnGQ8sPFyYJObtUT7vwFprLPQSjnz0vhpvQG+WYXO/eoWgKuEe8/AnwfzGbrr
Q/DJAUVxZw6Wx9zmgXNpnPp1k8kejXTP+TpXZIGE1kMccFDY+eMocojvc7rwt0HIDbuPjXhujbqq
7KKTB6eg0zfX3O2qQtUoR7CHpAyDvbGONpghXSTaYqyf3YXY0xM9cbREu3Xft+U+oiy4kuUKLwDH
kas3WVOt6x5SiBsbiQqjiezhPvTRUqBITHX9pb9FVRjkYKdHqOrJm4AgdRj7FfG69jkY3emm8sLE
D3HIgz8PqBTXvQaC+V6oKxLAYQENp88MYbrwFm9vAg6RzG2uzaKOC1oKAwCTDo41eINPdHPvSb2N
17XvrXE7wdSBZbEIaLQLJ3WulxDZxeuGvRaiQbK549EID05XybGMngMePRtOyZFbYc5qFh6q1g4P
f/wfs3CQXj2VBv2EB35Qb5J8DJePZYNMn2jF3moNy7BTGZielvVLwPSWw4ibYjRI5hvUBqx59J1S
VEHwf1QJhyO2bN0uw1GxwIyvk3A+fnGCJZ4nhpQ3mNVhjMTDQwckMBNs5NO4PkwbZBsbeLpgcpCg
vV3b5cYPCibCZItkUXMkt6J/ny6znBFCUJrJPEsxQGxiEZQSe9k3gO9hlgR3++bb6SqW4zID+oHW
cz5ZBDHKZbOXEueMckONSpSh8bA8bl6jgf8cLy5Hb8wRqzPgQIaMc+qpDieD+aneXGSzgIlJtQ+O
bD+qzEWdj7XT0hlC9AiIgunqIkgbtO0YE5k+KNfTY+ONS4bV1IHbGoOgOOl1eyicqyOeMMc+wiJp
MmQKnSMLipVGuZq1CIf15i2fOFLNdlbwEEXl24i+fCKp3x8tXl97A0LXgYOuBXaxaWwfANE8NmWn
T5g5RVU3f2sojOFdbaUAS2Fcjbgk87ZmPTnudbsgrscebJqFckKwcI2U+I12z+BMHFBhTDD4kjCd
l+0TZnKBqqGEMwI6aU2+OhhNK9yI2DGG6PaceWMinUAAFSLgDyYgjJSzW3SI0as7fPhVdZjqFnnr
nnpDrsN9C35eZsSm8k0i8J64GOgbK8SQ+jiy4qUXHHN+nm6Oi15fOLGhR5bwoLoL1Py2bfWJITI0
wtqpVi/KS38rM8lgKO39Ge1TMsO/6x3KdqVZUI1dHNBpuTWWqAvkhmH1EZAKOe+bc1RtED8n/nkB
mCcV5fCURTBJYAFC4dl7uFV7vQHgy8ei990TxBXoIZX5mLQ/pnQdNLg1URn7I+Tnugxhbp22Y428
ucoo/0pQ8R5Z8P0y43zp6lCcNhbs8b3dlXhVPgiTGOJ5KiNWH5kDVkPF37sNhwQU8GU+N82ddmBf
KSm81rDhIr6qEyCukks444i5S1WSNicjhCPf9aqkC/lObKioRWS+ATrz0fvAWlLS7ecWhzzVl/hj
wxAuFxw/xnG6Hkr22TntHIsSUhTvAhyt7NnEbg/HiIY5ei2DxFp5OnrQIS97cFrNe3+68nH44rBw
LTHtQJKf5Jz7A2Tk0vM/EYPw3qHWxFnSXKFmmAtEK+KvbsGEoNX05cKFKsl2Fdh7g3Il9YYF5xu7
2m6ZS2FqWjfEr8MuhlK2mFcE0KsRD5iisOCXBLIOOpGtA5d6Y9VpwIK3KHqcawoMrJN7SsOwx5GK
3gblM6dy3Lvt8CT0kpQuupYTP1oU6jGXs733h4yL6g3r/usWXZ4030CgDdfcHt2omGbMlCL3nFVo
w+vIg3s+MKfSv7VC8awg/Xoe/Ey+O3w90miZM2uZUoob8lQ7434d2D6wUOBLKZqLBivTtS4xDgHl
aR5AF+7RjI4x9AlChh+MD+7aYigh8B4ZkDhYo/1T6DCa+LMNogX8Ke5ARLqF88PFb46Qw1VCvx/Q
Ms35QnfhhmEDG7nHnDobTt8v69K9bh2OctXcLKnTeqgJRtyVwXJbru2y1/0sY5eJYvQGyAFcC5ga
HpeunnaIxz06PUfIH73zLeWcOQ70wlr7HXUaB5rt/GIURA6yjMkkVyex6ShTLETYbSLcPhHo4Xis
P6rOhkgyfxtl1+bWhskJ8QQWOWasSFllk9LtLqygqAzkYlqzVNEzlAqsYbE9NBggJbB8yhV59U6k
3wSWimFbr+wl9108HaTDJrosdeqUHoY60OGDdQpjdnqswcGpoOdpVJaO032CVLEVQaQetk4E+wZ+
sMJmAyrJsYkw1WsSFJOfSmAXGaHMxGCDr2kZDXOicMJhmLU9mnl4Cabh0E8OmlHQeDH1MWwpwWBH
xerDEpaPvt94ubD70zrrg5DWE7Pa+xGf267iuTTWfVOXeVkzKPbkxNCYgsRcBSmgDPeuU2KSBoxL
rPfYxj1sC6PQsAgSdy7+D1Hn1dw2D63rX8QZdoK36tWWa2LfYJI4IVjATrD8+v3I3z5nz2Q0kiPL
EkUCa71tiVwfRUxUQFxH3cHux3VMXXh0aqRfnixwH+RNu/GrFK8MDbQ5iKJL131LumuSfFSx324W
BezQ2vKj1Ml+TK2fXGIbL36qKsffM62xUe20EzQvpPraa38oso/M3shy8nbuvYcyuVCr3qXlIkOC
iukzLspxGzGZQGPPW3d19gNGxl4RHcrSrkcaegSOWR84a58vmyb8SxveTlmETC2VXHkmO+b+nKK6
s14iNf5gfuVhyJvPZYiOqTucaYbzy9Q2J2I4fg0EVKwqQVB8CMiznhJvgxtiwjW0ifzuRUFCuNaC
Gxwy0AhA17me8WGgbxR8YLwEcQi3ysy/SPkZ97ppbS18hYOHK4o4p2Zd1ANyQFXgZVIwSCMO30jN
xzRO3ufOnVCHilVhB/tIxiWOvfHZbyxKjLSrH4rEp68zNCi+3bLNt+V2yjT9TTu8OZgnGBcUuOel
n+aLQkQXd38ZzgzkpZ7RqbhI8Rin6bletSeFYlfPqXtJE70xdoWa0GTkWTsUnV3GyN80P1lOUm2s
Af1fLJxrc2d8/Wwg4yGeDvx1wihzvtnFzqmGTXl0w+Ln0KCDdRQJNYlfXBuryQ+Q2OG5W8I3I9R9
JRpcQMTst4/kUItPJo7+Y5pqu7J731qVbMtV6T6avkXXaR/9BTbdlOErit3H0B7VDnXQJpOR2drS
m5mY4QbrzAVnmrUO2Zq8v2MasYKyqWLsCf9MKR+49JqHHlxDtaqlMw0eLDdhFyTjNQRSzILU2i28
j52j+cLSrP1cQm1eC+CiWmtQKgy7SCTv509r1ZfJdm+2VQ9n89O4bbnOq5owAkI9QLSVPsRQgtBS
b/0QVVtCIOaNvcBk+P1PRiXy/bj2vC50sHADg1tG+pWF44lV95j307ImeVtCK7i/gH2zvbbnT7sw
1a6X1ju8FROgiP5kAgekdXQI64JKrokdlGZdvspz6ywFEwqDsP6I6uaHmIK9nzGqEArXOpkOnUuY
tmDEKum3+GNOiEgJ3z+4vsXuz1wkEM8arGLOOOOHbMu8onuy4lfcj2i523HEWqaOVlvHa0sGa855
3I4bAkCGHUGNP0zJ3DyLgqYAV4YUGJ5FBPierp1yZhRLiBFqSuttWUTueih3ZTDdvUz1Q9wxhy5s
7X3idNmDcvHCkWbf7cyYIdYV1bkqP6xELNeeWq0OKud6tBFjbBllMa8yJ/+BeqQ6LSBmR7LdMPhB
XUVCt7vQVYfAZqR8NASXwpe/J1K9tq0XZ2v+FTbVqog3qkQ77vXqpS+xTduNLaC7D4vfM6bd02cg
OvcGrxBbrXNIlvYqIjNtcTDDVJIPU/g/yyC+1o371vpy17fesvereDcyhkha2So33clf1HNh2rfw
TvOj4fMkpsUiB/zyE4YHF13LN7S0m3qyfgKVVECoRxrY4jDE7c2aoCMiwhiyzsfcRMVubwct1uVc
AXariJ6fI4RGdj3KnNM7w5YXu4BPfR4/elHzY6C8FHVwnZXw+XhNtIlZjZysJ8IVBi6+b5DR7JTP
8BqHAkHn1q2Aa2M7Pmil+yc042qfzAROFQxnNQnFQl7rnDB6RMFj3h9lhOmTFz8UJn3NlvGPB8K9
pJcGgp04wvZlnjw6D0V4PQKbcpN788F+t8NGooH1UZHkptw0MPbG9f1HWe/aWKvdYGir/Ham1m25
Etyw8VBlxSdXlPVqKt1wrR6Z9Jdt5czl0RfM+GM6Jy6z8CNrg/qUZC0CWCGg1Nx0OyY9Drk+e7YS
7VHAJGKjeg8VgddwyaNsJRN1SQ9hW8aIpU18iIbmFI1Dc86a6HPuc5+QrWVl6Ts3LCwJGaqxUY7O
P05IEAHzNaGsoDaHANLJYt+s2XoeMyQ9np9cFtrJzZiSjXYnJbvhtXckVUmLvySJd+mogwcs2RWW
rblmWcqME+3ov/OVM07BrgED7y1gohr5FEhBy/BjKyJnxUNZ4k7vuALGKn3MpnCHDP4NewXMo4et
rZHNtGegDKdiEJ0royuw5QbuQj4gHaDRaroP3UdM/anSjWZcChvGeEtqhxABuAhNLuzGl2zGgdug
csA0EbFhZGzNJxNgcy06q4Dhru5TAIJd3ua3rtGSRY80YquGahmBxM6yqxNeBkmNsjMCr7vmkQ94
UxS45yh4VfVfPCC/+3v0fjcwU5xcKN057WYgtHmVmnpddAiXy/tYcTlrnJyLBTzYLaRLJo+qKA+j
HfQUDR0QaGje5zzY5w74kkew98FEJaGSkBQzgpBQreh6OLUr271YuTUge+roGbGKRoROdmNNMGc9
r4FTYwY4ys+FmZVUF41c281z6E3y3DAHdpX/pRBk6DN4zMoNt6aqxM4aJGoTnES5+EC4U51qy1wb
v8n3FT/eNtosGxOxFriafsfqcFHPhznMV74smlVUzh9AotcynYpVgAxvXbvmhjHaPzZxuMni/AwQ
6K3GepEc7YixUdCgoRU+Bq19i6MuIeWncHcuq3uCVu5UO13KhoDto8x+OBMW3ybYI4Si7TEb+B//
OsURBW5wVPGYboo0LndNVT5NQXVLC9dZJYO9zlBzcdCDilprCWcOkKIjsNOzV3ZnlXjw0MYF3pjP
Zu7wfuj8b45OyiIcV2Tte5xZvwQBaqvUbewVfgGNS2DAIdyI9TQsr6XBkd2MQHsV5xcAcYw2rk7W
VmQ+wyTYqrj+rcnVBWoD3QlGWCgbL5olvR8GiOBSdAE8gWIHZzBlD2gzeg7SsgR7pN/fGfncrJah
Pc7O8lHE4oBXEPGVzigP2iHdhHfgnSBa8Gt/ndzFWnXEeGZ0gOFGEb1mya459xZnVWmlP+c8ujlp
8suS5pQwWBy5km+zfYGMdnAGMDNUL7NsVuUo3soGuCiMUX4ZHNV954Pl+NWmr4GZQ5nHG6nNIbBC
Sn7UI+uF69gPt3nGthCBFbkIxA5JyJFsMPygbDp2M3XZ0uOVEdO9OLXKTVy6n33sHNoRv0b56DP2
9KLtIT/MZnpX06zP2WD/6NLow667Zet+KJ12eLScv5xer64/XCw7RR7TwN8J6pYSq7MpU2p5b7oh
q1rHQQWr2MfDJkqmf86Y/7L7+C2Y+BoWB1IPzy30QEWexISxS9uei0sjXc2We8uz2dl2IyrygJFy
VJ76YRb6qzX/EqFnWNFC7fKienAbjwGtznpScXEIhve0Av5J1OLS6vDlKajcTaLdl8TI9L1lGihW
OJ1e62Vho+viHthyxYtlO1r/ZRvewSPMARJQKL1WTqv2QQ6EaZfGpbjKb3063JTsYbpc/5P5eJzW
3WUpF0CMMXDXsTU60MdWte5aoXcdkrlJyu4klEtHzISXUGckdN8D58eq30Nz7D288X0b6CNjfJyN
kd1LWebD3t86XRu+EMHHMypIA/shEAsMwdStLMCmMxvDwWkSsSvHGbJ0ckZqsZ8x7dJdL6jSMEQ+
miuu5RrSSQzxrRefmQS+0rXMN8RPz6s+8e2HrseGUIT4szI9Nud2AvgqsA66KD5ukdcdezGSCh/h
bcmmh8A9EGPxzy4sd1ck8xvd07AVRrDcWAy/jIKTaLDnQN6stIdapEYr8Ig86DzousaZUEAlSTRK
3LEd0xwb5uwiewrHFaAlPDLtwJlAw3cNv7RijBwUusq9E7T3bfQAZtEr++c571cyGFd1jt6xQcdV
kQVDf8icyKTwn/rD4gEQqGDuD/ID9i07pGh2RGmtgjvLouzhj2hzCLuxeNet3dKV0ZNASk3b2aYM
8uW/2JLLemqyM5aNnAlunYMPMCTOIBxtAGrny3OnElkWfdaYYoGqq5NExQM655zlPZOgPVvNspwt
5E04F/V5tJcdUz5BqCbHoyPPrt7QElXoyn4tSvlnqTvAno3LVYAE6Ooa+9is6nbS+8hItR7FyERg
oRxcdKP7AJ+LCBReQBnHrDzb0BozMWFx0OHV4wOFLMoGtMqHYmzDPR3Plx/Pb8O8sKwjjxI6+5Aq
dfaWeNPC3FfOlCQLu1z17PDs7OljEiny2NodbUm18iYnPpHUUL8U887qVQzzpmzAOICOvl6Q1YDB
WCG9mIUYA88X1CBzqVZTqNXK7RvUNaHPZOpk+pPW/aFnHcVk35t9nCZXnAFfoY1gicGS2SF4WaJ+
eJ17Rjd58SFJQ/V8776Mmczaj0qwlzSNuYjyx8zRHQBE8ccdYFoCdqLBaklaGyNCVCOPZI/hXmmW
aNfmvLMJgqAD0F2/z7sCkU1fseEMnFNmmCfyCJIvMSRvFDu7PLyLVSXbise0phNKTbtGITTVjdyh
1wDyVwerkvu0Ruw51M4+Ldr5LL0Ym57It51/SsN2ZGQEmElfxdVmMPOwCbLkcRG4AyYtX+bGn3YR
TL5PdkUC/zAXbsU6dxc16+Es65hvnx+kMSSuIY7Fje4zqBFYrYw9OeuwnIZDGj3Vc12vB1G/x6XJ
j/UmGCAzs54ix440hsqsPTl28rGkxKf0TcR8AJN1p5ghjF2u74TT+DXQpq5l1hafZiGWrLOL/Zxa
LV0W2MKcoAg1QdBwTya/J9s78wpbEeTBA3FX+zjzw3XkEQ/Rle+EaDAEN4t+dPEcoYRc4S5583RV
QzKptTHsEUwnoDRHDCAs/iY0c2oVr4limm0xUiY6Nbo9auttPlYfIkbr3i0Cw2X8HiR1QrUzc5kS
9o28aUQeLdxTKLJhWxvfg+wdKtYNex/ParjoskrXEoHbPoc9pHcAFip6ipFg+LImci8El+vR79AU
OSn1YJy9lGE1HPvU+0BoeF3aMD/50bQh96WWKG8DI38aB3X0xIg03RjvGAYLHY9/SeKyW/k+O3qb
jw3f2XLLliF47hJWfWBxtIUozkHf3UMUJ+upq5HqJQblXDyf/EKeR2F1P5zyb70EDNxj/ALyvvqs
c6ZnLg1JHqP8F43BzX0tPND6qP2bydBb1Uy0WldN+1aTx7y3Yq6F3rHPM9fAdkC9lUmHbIhkepJk
2u/nBf9ZKQQCcJJmGkt023pMJSxl+erbBePUhzTd9PiNkt6CAS1he7vg3bAZ85LVJ5hr+aIG2lUl
ujf3zDhSVPkMRVVl/FSP2aloIGqXBc1H1C8fITHDT7JYqPyNIihj7g6mtn6jrPlVLstTuiTl2Ux/
s3TwVppGm1AcmPVFq0NMFCDKs59WWLzNPvBeigg0T7wHQ5CLqlIY38G1T3FSizchoTeEaffQcBkt
aLDLmvrZdJw3ETq3bbsM66aeX5Jy3lq23+ydORfsESEi0Zw2dpC/mI2CYb1ptmM1iV1LlGY++zuB
Ous1XyZFMAlryzDeXAnB4E5MgJFOf82N8zIGSEKmgTCWIZd7W4wh6KL3M5+KjtSv+jWcELxYonrL
vMWc3HY41CZrDg0KiJXJSAYSpdqFYl5QyTKAZSyi+a0IV4mj/wZ1isvM6n/7Fvpj5jj9gnXsttXS
hfvYdj77Gv1N02PNduJH6r/iUoDRQLGin85tXt4XNxn3wZO438jQMDV2ga1YUFrfjdLCo6aaQZfc
QNm7cQlek2zpdn2et1Sf7QY+3wEPA0DFJPJj8KxDMqtqFVgWqUsR4ShWL/eSxP1VfjGUM3s5Rnrd
L9HDlKRMoc2K9t0FGt6Hrpdu0WUgTcudaO1PFvnoDRPDFqv6S1rqFYUBIloN16ahiBqrvDELods4
abABd/sNudltTYeaP4ZkXVmNq+lbJHWYrzH2R4KIVWzDIjDvMWv0Bq/PfLFLZvjMuuczuvqXqwZU
4NQZK1A2Vk/2nzJit7EnKF7bIsIFdDxbTQQmMWhXl4dONr8ziMpzQYM6hd2TlbQd10k6HcapTa5O
UG6mAeGFqDHMaEe9DKFz8Q0OhgolisAQcg0Qr+VcWU6pbVAunZ5bNVaraahvmVUGWFlK+2hKRFqQ
ACjN1RbnyzuyMptmkeyhe3GxiNT/8Jz5NTScUX1X6GNuIdFNqGfaVJ/7vALkLhE8Yy161kPlrlA5
Fnh7yJ9YeLQw8bJF+LJx7jtY61zVDF9M89/i5+0obXJn3dnIkdwi+hp7oiFk9aYRMO2bgbm56nPw
umBv9azNS/zb48xBHmMjLRGtPCVO8K/rnHc7/itc2BonrLYaNcfKt2CdZlv/GmbrqqRlHxM3vLl9
lR78OnitGjj4/I5jzirO9kuEdxNg53FI7XXoK3vrkjmzp2Zg7/WZ6tCh9SS7Se50GoV7bVAth/VL
pcdN5Ln1yULCwxTk7GrXfEim1oCKLrW/bsv0NRVtuZsMO24LYTa63app6heng47n2dV2VFn+wBLY
eqm/ioc03wRj9E/r/NOxyVMeqRzXSNDgC1STsNymzsq/S50FaNCyRN6JuTIO4Q4p4tmf6CZRIjmU
+FG1aUz6ZsL+K83oVXyv+oeTvzvdwyUqPWOOqD/GWnQoI8Z8q2XrHU1Kx9T7y7rsdpbvqrfc1xNB
qYixtexfCnLSGG5frC1oVSEiWsLEhdQclpLfR8dCpJgSTb4F7muewmoJKNA2PVGZP1BKvhGnvgZ3
RWjVUJThBHNWdJuwNC6KeXg0pCYkq2F3KIp6uvGtwui0z2j//njNrA4QVOoRCSpgZ4ojSoynoYkO
Opo/BtLuVk3pv9RlXN7aPvgQLNiyh08WSbi5JdHinAv0LqjTpmM5SHwAdg5WSlgn6U/zq2U84ldx
gqwnUl/l0P9Y2pSFKhJ75p1gecj7D2nFLrwZEHlhoTnPh+65QJSLHiKOVoi0TsskqBOS8V0r1z23
oWi2c88c3gpm1Fny9Ogz+SlcFuaYxOKGV3mCISBQgj3qEgGUekHuPtpB/qOVA1dE1nccrfo3s5cI
qAwDIPQc3YRnJE47MWy8lLkjQfbs5BhlihCRiD94WHtgafvUag5BX5E+VW/Cvu93ekETS4Qy4bak
5QI/4lJKix9ellR7Ddk8KJQTLjQ3Mu5ndCzt1eu6P9DW9mrJcrLUL10XM9smRMDtZliNIHI+glyY
TQq82Dm+/TI1RBcNWJnyooY+TNGHTsHiYZ8g1oqpX18Ndfo6LEaXFCqMIuNXjw7/RghDjnYAxPxv
PqojYSvHHEjUwggsIgwrrSLhaUBb4ldVcM3L4gVFxqa2KEgBFoudp/N516cjeWTaJRVMewiKemrm
xl8OmY3K0mnwlVnbvi93cvZuKYMqc42qIe99gRTuNETYETuRIJVc6nM+RT9whMFYE2p7V59wksfq
1apiJD0T7oIidV6CwrM3s+Q9BlGO1nlQRKnVk1oj/m1O8TLeWhIrr4Lwudg7WqYwT6NJ/Nfpbtmq
oDHQBp2CPitfEGDoo+PRp45olV4YCkEHKN2F4jn8paJZfs6QhphBwEbgA1uaqE0RFMQ5E5q2YcRR
/au+J2S0c/G1kN8CpJK6NJ7y99DH7YMdmFtk+T6JaePDjMnuADdnODYJlUaZpRv6ZiiO4Y5ELgG1
i50HZPuV/yaHXdeNrDdEnuIx8yHiPWUuYTv5hJ4VerPE0caYKj4CZISrIQq6t5DM2Q5KZxunI1Sb
KtExD3WEnLBIIfwzACinGQ+Oh8tDe1SNzTJu9AQcDvThPB8jxOtp8DctQbFy2QCe3sZ4eE3bBHzd
z3/2lWs/jOlX2lGLf8IkUEVT6Aaxqh4RLXeawBGFyU2r8lyqMEakPP8QU49qhQnZrTaUknrfOAP2
NkqiVh07hlnH40zEY/LWm/hcnHPLS+Hh+OarSq/ovR7rrk2QvMRrk5KcDX6wQWH/s3TxshbLvrAg
LwoD/GmP4A2KCJP0ucUZtI1tDRUJWlurBbcVjfclktMzwjLhJCTvhOHv3J3/VcK8Q+tsMZr8wi6M
MbAyHjQ2sC7FdXSX3Be6qjf93FhnDtNvuPN8b3wQK7sVmPUiSv2p/EoH2Z4LghGjuvhN16v3dsYI
bS/A7ONeuEB+iRFZn5czD67z8md3jgGdxqNB2iAq0Op6MM9pZcfreMz/iaglpzLr7Ke6fpBqxJgk
QkLz3srANFep0x9dF0ZPKBIrIBAMNMuEPCZzG+cQ98sZJ/GIzCmi9B1TcXCw1OKtdE+Aqu5JyRTV
INuje1rUcpipoPdLp51Tqo1Duen9v3v3n30/FByFXVmK92qJscsGilWlRxbEQqF3lZejyypq91JB
8E5BP++xOKGynLwabtxH8dQzBmy1TD7Bmq2z01MYnnGZR+c6yqJz0JbhIS+7gwcQP2bi1Pb4jbsG
fV0gFauYI+3sLGSbnYGM/F1SyjdRx/LsONpCe8ugryqNtq6MM8aacuNJnf937/uhWJxXkiEwbVZN
iQZdQ8FSSq1oMniY9iwp33eNFCgXGMq2ZhLCfAwttLaVVe/6kcM4qcXfUskBVA9ue87bS+CM59Fb
vEM8CopBDcnpZymmgwFDTu9XlzpqUvKYrKjZpR5Adkyw4Sme6Q5kybV1vymJy9lhDyDg0q+OgYo0
IL2qL7izapRs6Q2NcHHorLC5NIQtlckMWLiQk4B/Eft3n80sIrkNTS7zcNeirDuzahmxEKE15HtH
h8FxHFAkyKQMEZl4hzJFfuxG6IBX96FQq07G1gatm3X27kfz+7h+3zMS67ByRoxy92/q+0ZNRAA3
2CsC5MQQQS2nHsFS5Ng5/Ewj1ozc5ID/aT2NQ3z2ku6zLrBDzMMxK5U811r0FBvjprMs69iUfwQ+
COyDlHyI7EG2M/tkY1M4xbs6zJdd7jpPrhTRMRz++BmSMlCBPz76371oxqvbOw7mB1uvx2V6ijsA
OVqGBB8S6QslA9h8yX4XD9lTnA7WaRjudjRUj3jD/DXj1NZ+qZttbjg1MzBEu0qg6WAyx0btSWiQ
66Ev9bokAXia7pFprnMaJaV+XMzNTtXtuBWcjk9xNA1cCNLaTjlQA46m7oDAvJEyxSo5eLt5crZ+
3vcHu8zHk9sl/iYcR77yqgOUka1NA3F3T4gRxttNaEmKARdB58jlfvX9i6yI8UCteS8UjWLluM1p
rOzqmEDVBMkQQ/s2V9VL0F5hyFr5vne/cfVN2c5yDGqrOXn3G33/5dZV4zpwazqoRfanuly6E9WA
svMzktn31LeTFfGjxTZynHyLScikJBGTSmDIbxoXeP256xFX5HmMAi50OPRUUm7Kch7Zg/PUdzij
wi5+qOL2NUIScY6SgJ6BMYAMNxz4tJe6Nf5rO1XJXX0YnYroypTgsygkusvOaaC5Axs0OMaoaAHn
VXEmXiSasUZPQIH1vAMp3sVhMjXYnNR7PfuvFM2EJpvcI1iHGEunar5sH8ibQNieZQ8QSg2hd1uI
mEWU+GNJlukaVz6b+ZQPu9jDyEENF6E99PGYEQZGCpyTEpfqU535nmgPmRVZP+f4/dtgLPwGS2I4
iT2JDhJ0oMoerAdFv/7Ri8QcFtQ1QGDJtAMSzA4ljhE7Lcf3nLieHTkADyD60wbhbvMckDZWyiHH
OO7rF3NXnyeUIfvUdZO3eVp+9tKZtm3WpCcr68DTGV6x4Z2X0EUSYUjAwl9bZfbYSZ/saI/V34+u
ELHtXuv7CGLUUng3HTYEk+MqgHqXNMymRAK+OBnraPAY5L31gWY42BdkxOzypx485GjnRmyg8I46
UvW6ziq9ZXlC9Ak6Iybr8V5KLhEBwwod3HMerjm/xCnMmm3d138c15ds0UgN7Lb0T91C4nI0dHun
qn6rviQP0UmbnZyMDZYdADkzKfXoFVb0FLSIqRPewbrnnPFi+ZB6XxEeNw56cenKyOzbdK4YrUJ8
9tjMW0agdWs7yoiJCNSiKGBB4mq/yp/SLpDnJOsQGg9yk3JKrFUS72e3yvK1btR88Eqw+zjIosNi
TyQSpwytnHAKorrcyWpuNmjdMJnOWzf8DW7mPkWupy+kHT1XC6FyoTDZKZC2dxWJuwsj84dX3eIc
TVaE0f4KUPNHTl2fI2oPLmxFgGl2teK8OqWQp//dNASvnmo1/RM4ztd45UiSVu6m8QYyb3uK87Ym
oNX1yRRmUzRyfChSj7RAxkCe/rsRKjilLsRlisJ3F2U/Z7j1o4cW6R7551IEf0pIirWt8beTfttn
vnOijSKUqRj74sCpfiod7N5QEBbkN0q2HtskBaYKVm5SpcjvXXUG8lTnTkR/2Pw5S2RtQ/2xLrsB
+ykadzZr2gF/65rg3397t6sAaGszueuWquEcqtY7f9/z//89lcgnFS7jPtb5BwShTxKuh9vqftPb
v6yxCE+tAseo7NnCzWlFkMQbJ1HepaAV4bQmAqCo8QsFY0uev9fvRPTohYVzbodhImNQzZfve1Mn
sf1zNq7tESYf9Rq8q0NVrWdSx+bZRs6NxRr0XDtyqx2DdcKFzJHJ9KtaKMhqlWNdqMPwvxvjTu7R
Yh5myig5VCAx8RIZYiBjRrFx1F0kMJF70jvdNdNAe4g4y10/j//76/79hbRpEnb+4lrR85yD+9hw
MBk6l0Yc4GDhzJS4/N9NK011mZtjOZfq2iN3SnWU7aU3PPUNJUDtCX1XkMnL/930RSAv/kQojANf
Gbo/Z7s/Z+kcM/yd7rMI5t9xvaCHLcktGWIiE7EWclTjcmCKVUFGxoIqa5n/4C9axV5ncUTdKzCn
PBSTFBd1f6kEq25TTuJkjJHnFDNMRxTyxfeea7kkzLTOHlDvqaOaYLzE/RPCnKbX74fykPsAJkpN
P8PCH9a4QSsiyiaSV1wIvtgptsXU6Auu3Q7QaVLv9HU1U2wa54aJ1doVPcJl2++HU1w11YHkIe/B
0X21NXkRvkhdwYIAJjIPZ/5Y+uU99oPsE6z67MNpNQrDGXZV/1i1JvsNWjmtpspN3+yJjI+mtbxt
2FjzmvED5IDL1Dn7wJijNIq8FBnvM02poZg0tAFxby81MrIVdmrWFGSAyNB/6axCchozYM4ZvrKm
3yKPjP6UFpd0Y9X249R0P+PWQcfVpNmT0wE7c+6/pbLasZfrbUYmIjGo7GnBXW5mAv/QulP+KHoB
ZBbUBxRX+uyJ5zqKPtPBNSsEKllnfYghf2gsK/i31CwhmbH/WPfFugum+VVP6JGTSa/ZZflqmoqY
2DS3j3mXIOtsGbyINIAsB+rDV6sp2hWyqOHLo1Lt57v1QZHU1yTmk6CWCMalRkti05J3ldCPtTOg
6sSnYQKNDHjxonXkIl22SIGtUCW98+dyNik6qyiN/PfcA7k3HMdtZJzg3UZnCGtfisP3/yLHANKW
QXL9/l1bEpM8V+o5n3vnTWe37ycRspLePG95be6v78gCv5DtY/m4v6CjkxnVF8O+/nuu5S6boI3s
w/cLhp6m0Rgc7/L9u4vvnisUCE9pxonmTvvvn84Q8jfYqefvVwiJpsDRlDGg4P7+oyby91VS8jXf
/xyD93wWA0jn7/9FCAuGAzp++f5z0VJf/VG22IPb/h1G6vtJ2eh7t0A4t/99D7TCFDcElt9fPzEq
ObS9lf73/jNSljYJMPDh+8/dB3NiRErAsO5PHiP1GMaVwsDKkfj+URQ36VNWiYfvR1W/6AuyeFq4
+zP8ydaHbGQU9ff/BlGTbZtxtvbfD6lDotWSxuL8/beCKLg1kev+d9CJ5ijE2L0rkfRPUabRdPEG
iDowl9mg0/l+OIWYrL8PyfdDyPFqGy+d/99xdX3I+FQYbIP335UtbFlddf+9vlXi1mmS91pn3hMT
cv97jjvN/mX2MAN/v3+tM+dQlEiph2pAABF1HuPsi2BTI7ihScu/0haRInx082xnHKVlGt6/H3l2
dCH1nS5cDDxBmcegmyLmjQHDiKJ038Im+R/mzms5bmTLov8y77iRABLutbyvopf4gpCFSXgPfP0s
UDduqzkt9Uw/TUQHo2lUYBULmSfP2XvtW2Ra3lV4gfkE4WUfhF9VEznXt2+bNtmgVSV/fGYH4i6i
63k1Q2E8MYm+N4GZ/vhezdPqJ7f98ZnT1Q9QWeofP5lOzoPBnvPje2U/PGKUSH98Fo/Jkw7p88cv
oIGgssQQ/PieXdTPUT96FztFF5WaebEJg3DrdeZwxYwQrErCWTBw8qmkGw/ipdmKfPimqaa+xcq7
Q4t/SMwCrcnk7abG0C66FjGlDzuxq6yguTJ1bTh3zNYy4aJS0lNrPQRVeW1x/B/tQNsLOXNUWIaW
VVnV10nkLhwYbW/oz7QC9GsEdXfFwMtfgb7uUVJfnIxJeWP70S4sMUWDSjvlpNZqAWN5VygPGWiJ
ZLyw4uLge9O9zLt8DU9/XqbdPWaj4co8Xu7NzHm2xlZeiNmzdlMaf3777O1D3NvxxipRCyfCHI4y
H6gsPM5KklF9UOTioAXWAdeFuAS1Iy5m3EXnNLumPSIPE5MrR9+1B9SKA4GHc6fnyUcGMpSicOhi
2tY8pIncpf5mtY8sedGRf/b6aJy8nAASGdjZtmP4OuHgZRTBrht6Da1AGjiLqpXRNoiVvEzhaG9N
fKFQi/m0mizzIt0rU6P+HCrAQwrS6iLDoESBg50CAJt9MZS0L5UiHhZt5rH3S2+nhbBy51/Fjlrr
8vZ/bx8sXqKUbui+oYqlf5ZDYupwcOWoft5ep8ru/ENI4Sjm5/D2paBh5luLqtk4Eb+dqpBj1SlD
wmSYAsTdkVwK10twUGNhX+QSU0E+4mjxDBtS8Qg2qWujBsOyAHZd1f1VOam/qUWMjj24r+n2nEnf
sy5v74W3/1MurTWLpvzq7VMj6L8wtzJ2gx45F+bhp7wX7W6iqPVkgEwXk/nV8EG8h+10iC2V7/sm
Zw4a40rzIH94EjM7IlwKN8O/DEM4LFNn2jaJ4S4hK1tUMwAOhqJyTyOVvn6nqRwQpeN81LoSYtOE
riqcKuSgbx9m8wWFhdqQJhlRzbRb5q+Q0LoiRZLqfrM9SBRty2E3DjFmJR56774KT2mj9FUUarsC
v8TYaERN6bmGuHewzpxtOUqfMirYbeOh/QD8aS6p+jjPuB4kuARSERyboNIWHMYekqb81KXyEsIs
33jpM/SJRdra0F5ab+sH4hCnwYGuSLKAO3V0pjssGxGTZXkJ6LcwkRsuE+krJFkkLou8nx6EnmYH
EbojW8h/PofZlR3++DSQ7TAxac48tSjiYfj5R4353//44ttD1bAG0UPOD4U2DANc1xhIgH/8xLvH
ffsHbw/AnktZ9e7bP1/2x//LLOGx/vixn69g8A6pjj9f7Y+Hf/s/HXlOdfz5Wbxd+u17bx9+/I7v
f5+fryzeXqc//sXb0/xxybcv/vTkf1znf7wOPx7t/Q//eEQBTmTsdMRAGsgrKBB78GXBFgrDXUs3
+/jTh8EjQSSfx9Tf+io6D6XAoD+lX2lFt4dKbxXWKsxuRakfqYZ8Dq/uM3RE5zAaV9t2imMhx+LY
FlvONZiVUkRWTp5uGvKojt38IR/M/JgWwXdam93GLuYjZqJ9j+aDWJ36zkbLjBffSeXRUb08etgC
9a6lTBvN5IDgilnDax+ySxR1GsHGME6ca71lXWKL7IMWT+I8c0c/fYRahAg18U5u4gTHSanw6BUF
0weP4M9a6PE69zRr4Vp6cnr7kJl+iamhTJYJKohj3JuMeqiBVvZ83BRZiJ0lwxVSuNGzGmqIEyjx
z6JCOoLmZGPUFRC9WibreGQyP8XbcWxjbID81jQCDmXBqDgbK3SKhAZgTDz6TvGCyxh58aCGveZq
NHv0z4mlOYeedf06xcMOf229UZbaTJKc15pNKoo7ZPJm81hH8Z4EOPRZ6YgVOUKrmDQfammK/Vic
kQCYOwyMa9WUD1gsFcLFo4UKFPRuljyH6lrRKl3Kyf3iThE9ykrETHhw5YYc5s5ehHoqnn9bd1Ta
OjTkc2ahVchasTUM4146bjZ34J7KNEu3lsbQV/PKpVO7xVoJDVd76ZzcAKSgT90xWOG2pF11ag37
GfNYfTBa72vDeI3qYJ7pKIbfZbwqKogJUjPdJcls3XyedzWkaWV3YhbvxnRJ+oyUUdrTX60oMteG
0cLxgp2GQSS5xgCm1qOLMp8uGH42phpM/NolYgL0+V37KKdcbTwa5TNR5Fy1aM4864vou35DvPaT
ywHo0LCBl/M+mRi43YaiOR9jQv5udYeUwtEJOIqQv/Sld9fbunqoHeTdPfYZn5PRqkOUg6vP3CeY
EH2vXovAImChJoWqrnuyvZJvYyXrNdQ99H7dtKcqNW/B5NBenmir+doW1ORDEGTOUsFte8LFjZFV
I53A0o/ocmhgB81HOX+pT4sNlvKLTFcUR3k0dc8ANT20saW9FfRHzR7qDlYOIif8/pglVXAzsEs6
fdhuDSon11U3BDbDNsv5F1LjIFeRzRaH1n0yg4dwoL5mVcyQC7n9LhLB5o873E9t+qNTTCc4Hg4a
RtxAXullt49OzsGamRJWL+Y+ZjGTGJW1lxmUzaRFn26P/GEL2ra+3bI0G2m8JBTLZWvXdG41BKLJ
kO0niDl7HBv4zAfufFV7Lf5FhoZMDMw4zbnT3GFRZ95OBYxFtHE0tu4QfUszLDi+P83dffx7o8rh
nuvRUbPJuwn1dVTjjY69IDrUSf1QtDhdbF4xRPUCFSaoglnyvcR5v3S0lslPpT5kVYG5wGO27TYt
NnyAqY2U95Ht1lvfVrewdKxF3QQ1+DY6iugMrVEZW7tddS2dvNhv9pkcko2LWr13KhsrsIWeXjYE
eVnRVc1da5zJvms/iZJKuMEUToPOPjEPwg3Y4Cjvq7HjPsjO+OHRcSb6Y1Xl0zErWgxhAhhbQhaY
2SW8MXNBtlL8Gjeg7a1NkuTuMoYZstSh0Qmc99tGu/N771bVaHlnL1yHUZ3YE/dzk3GlCuTQvofl
4c69A4sXa9JHZPs6B8XQpq+uTipMYMmK/BHxIDJgI/jsBT5Fmj1+KSMJlazU70EFlKehlsQfF7ym
NqlnOs6wbWLn37HgVJc6mqpL5tRqW2UFS2ljEK82X6mhP87bexaXxTaoGPtIh9wC0dRDYND9axiX
H5SJTt6xbBaVoto1qQR76FjgSmgnrjvXfvbq6EHZmOmlYdA59OR95oQNnCuDLuSAGDGuMW8glBxT
0CRB5lknQGZGi4OfZcVcumGlY+0rF02dmYtKEtIRFNNno/gKjp0WVbGzxpy8CzVsuhrnHaZs5+wV
NNbKsXGWddQdBIaCdczNgOwM48jgaP1maIkuY95+UgAl0Sc4EAp1o1lXenWr6DfsGAusoU4uGW06
W68ZjKNpMSfqx9fMTXZGkSMtTx3jWPO2prMchHR0tVVg+U8kwInD2E6nMPQ2WVJoxwY07sJXGkfh
JGq2kZWdbXnrbGdgo5XHAS6yayJQYDTcDWFJZC/96ex+siccXWG3dnPQf/StmP7JibmThX7CN/aD
HYe4SXqPw/vwVbQohT3f0XjdXtqpqlZREFGmR7SmHSMhdSpmFUQe2N9Vcb3UPFiFUyyuAH63Rph2
N1gLKVqEKSRywNurKhj3k82uU5kdwYHKiVGD7DqbatyvEGdoEKD5o/YPud32O0XLbuH6jr2vTfPs
dDjsVV+3qKDECahrvLNZ5mSpG7t+oknr5CCZSFVLgvwWDEWxT632CpmFqb4Qq962w7Xt+x/sqh3A
UopPnurRjgxznhH4ORXW9a5wxQniyjoPUH3Ug6wXQcgpURb02QanZkHGaeKlnxEt5ssoi81lm37B
k8z+1dZ8BzlcoDjVRDUzveieWJFHVw351u3MxyGDthooa1U6gISLMkk3cf2aNX1+pMsfUgoQoFPG
1ffAodgyhdinA4pFIZHjRLlT3EaOe3trqmsm7TqDUs1MkIqmSNUKV124dXljwQnIvjXhTPuUw0CX
aHhtHQfZVkkXNpZNTPHmBDBRcyB2Q4tGO+EPkLWFvY4jsTcURA2h9GcsC68g8oItsXFL4FWHyvTj
rQMMHeB4i1crQUdZafbSi+wnFN7JMZjongdTSHiS13Kzt7TEGsNG42ylLSLCO1Qxs01kwkQfYx+M
lbGh6VOCOuGcA34I7qm0Vk0cRpvEbc6xOetjtVIuwDAeTAeIVaBN0VpYZ9yu/jCSz9VnHq5uEORm
YM+zvuAefegHIbLgrunyTyLHHqHMpxKTAE1VDaIVQh/XVwFJ2QgGJfKCZdnjszXtvNgWTDoGIHyP
RRs/NcyYl1ZSkHrl4ObEPPugWzUxMga4ntRK+nXKK1B2SbZJ5qqDuCMtAwBX4MXdKioWFU0oNUbC
C0Ew7xD00B3vMIvGuels5NR9CnqzJmICeT28uXRt4hi04mjrjyQ+lTA/HFneGtvMjmM2IPWlF1h3
TPgHWoYdUUnLSSM4UhYsgunXsRq1nZHa2wkSA5hNNwDZjQcmVjGzwXRHu48Ol1+sZSvag10ExRYe
zB0jM3sxTcnHaa55bfMZDdH9ZAzIxDsHcmzFCtF4NoFO9Wvn6DnKWYxlNlPBEfPABC/8YTg14zCu
I919FHpebX2tsyCi13ts+/rOwlYEw51CAuvjNy+vSyzZ1UWNZvvQRe4K8PxG4V39WMNB16GzGmOH
+6HH4JnPYsvRU/qmqOrkZD26Vok10VbGAuNyuaLfkAVtvx1krq0kDfMosc1VpCniHyJkvLNQVXYY
hbRGezJ6D8E7qpKePr7fs4ZbtQFgL0qXniy0DWi9ixGkX/xuQkdnu49JmX1tJvktnnVLjhVqjK/Z
EaI0XOeEvS5VavSLqcdZi6pr1ettsNJcVMK0ay59MSD/hS2cGJm7H3pB5g1SsJrtgsGnYTJCh8E2
4Mlau22ljmJsjqYYrnldMCZM5ppAi3ZWaR38eHyYz9AbEfclaUr49dISRrZh6VTYRb7MsisKsBnD
3KoV+NFTiFRmlD0+SXBL1D8TyXFpPq6FCSVy9LlXYFiWK02g1wE/zGRXr+fZIGGzDh1uVAPEWA5+
tlUZXb0MMLuhC6RWH3pJNlSYpA+6x1BFUBSdciNfmoBJh5ANxMFUsSwztz+bsruVs6Q/rPD6ylbu
22La6SBF1qEeusfe7h8GuFQL+o32sSBKZAX+8iFqmOYaqKqF291rabApk4QYLhsHIqh8qIB2eqBu
J4e3RS0btnjXurJeki6aM87EhdV6ayPLyidWZUCuwE2kRNch7OnmZ9UZnqi5Qsh0JuPL5AnPfnqJ
ATiqEJA72ZeyoYmEAR+/Z19e2YrqyvxkB3G0aJrR4nSH6aZxpg2Kso+NErOD4JuPXHJXBAHg77hY
8LujRu3ZAttWnvw+fOmUpZ2Ji2CqmHpi1ZHSAW/qecoMVrbOZoZu+s4ll85rMcbR2vLhnzPam+lK
k3F2fKAf3RN5kmiaOggDrd3v2bC/DSVHjdHPuiXdVey7M+3NU2mxL5UebrwhPZHnfYutydgXE/u3
PZ+USgwGVR34KGd7sRQED+IJNT/3upMsvMkH6GE0G+7gZhHJhndog/bMIatLFvonTKgewDEPzXTt
HfsG5wwU6uQ+A/yRFCI+RComQapwuztCQNAD+f0DQhXeg+w8HBL9+ybeDn3MZLPFOpXyzGk1CBhH
xoYWVgX0hi/lAWFkYsJaVj10zpDvmVraayxA5qvNflGnrnWjrX3v+m16kbVPCCkbjjZGjxkygYV0
Qn/vA5NDZWxA1sSm4D7T7xLrzqYvgs5iOlEpvcQCtkNkDk+qzuyNxLFnxm62txFDHAu1SV1npNth
IMD1VbI1svSKoq85hKTZdhU9Dd3pikNmwvG03Huj6+Ca+Ko99fRTFpFjmmuIW84Bi0u6Yxq503zZ
AaXIONxnTn9aldAejybaNAv8UYBpJ/cxawWmdmkqLcEd3K67Lhh3xuRuGn3Ymc5Q7nsTtg8oNos4
hfjD4A8Dx5eOqYdsOB4bBz024R5QkYVENBKjypSYbGzHLTdQPhioKazRSCu6vAC1E6EDjjn8DgrB
oOH7CI8oBsm/xsqwYXQ/d/IH5JwOAYqZA62Hx5sofLjfAPbFoAQodDKNo3rPgmjo4U7oTzKN/c0A
/G5RHzV3etWEXpAD4DypLv88zEqzykea6cKj7MG0LW23uc+d6cXKcHha/KK4iS55Kr4pSHEaJLaV
FgUYxkfQT2IqrzQy8Xf15iM6JxBqc0dxShRDygheMS3zlQzZMyj0/DWsRCA8cFs51MkzN4e3ykcJ
9gHUgh+rVaGb4DXR7nqs+AsEe0CpMlwXZcle2KwyUDIbpQhr9o262Zcj8mlUVnQ8agP1B6q3oxES
Jgs0/azDVl4aiqZRllGjTBADjQnyLxP7wJvKdVQ1Zw0s/Uqzom9lo4o16KscowcGmKww4CsF0Knh
221yzfqUuuUut4ZmHRuVpPnSedvUR+mpD7Cba9/+EKfUjOhxVuNkxzgdYvNYd4ga6JeuRcmK6zQf
cQffSM9oHptyxqpYfkzlE7Gl9Po9kfHbUaWXNHPrEzb4aZHWJvRY175OrQF0GbGUqjt8OWhjVfA6
WECZkaZmGNhWqD30BdXipRFY55N8npmn5F3oncYMs8ea1vdYW+qBPmTif0Obke+4Ke7SyH+CuGuu
/Wl6zAurQ8QIU900EQ6KWVXvlDkE6txELW+rldkmR7TnREVr+qfKqPbTRAZyNJIt4RvgDxoVHNnR
JWgsvV9x6of6wy3Y6+kW3GFUxXdYSqLNEpHRuHLb2r9DqM6d2TYMz9NylXVYXvwQfUmo0gO0OXFk
E95FfuCvnSnfx62drsbKv9NM8xPRbj5ZHiUk/AZOaPiNo4t/FFCUlvFBxZOOALndt1WrbQyE0oFm
dRvApzVS+enaDz6a+aqaeQqauWocB5psLV4DdNubKa4/evmpCpAbZZM5IdXvkz1SbH1FCQvwAAHF
tgvyJyog1Phj/coGWNwag7seUsfZIrdmUzPC2mkBfHLTostYsadKNt5bjWh3UcFRXNVNnC8b++RB
gF63HYkEkcwp6h37OVHF2Yzt+FLwVxf2oB8FVhO42M0WaoTNZKZnIgB5sQGAugxt4G6Vg/ExY7az
clp5aCbwV46nfGTBM/LCNzahjXKgC7WE1dq84bbWNuEw5egSF4QUyA0ZdjgcDIh89chJYxQ+ZK8h
Mm6YTBiJohGSM05sV8+ZI7YRI1jypb/qLJouypDG2kcGBKcM9XuX20gCXAdQfXX1JWefvA0g46WQ
cCREK+IF/W1elE8qYsykW8V4SAVOB3TBay+m1k5HkGxxZ6CrcNCF0zhF0s6cvCieqbF2nTt8BsJC
SWzLXdzN89y2dI/MpqYXJyV1QKX9I+po61aZECfdbnphWEXSTIKi4u2niiINV4ZfRAcSYcYXoSM3
hYp5X+ha8pDoYvf2jwYDuZvHSHv59lP1y5SQBdKXdsn+O/XPuYMT3WOtOxjzpx0Co0UL1PA8acHw
bGrWqZFmc0oZzVOlxs8DA2kvUC/B5GoXQ4ivgjbeS+Gg9wkT1pG3bzJ6jNeNb6rd23ftFD1fXTbt
uUHP/GSOxaL12N96jVZh23lPftQz+nS1B7As3hObeRKIPXyb/H4M7J4RGW/tiUwoZU9PadO5ex8v
JgdU0nEC7JbrqoYniwsDtA8UL2C/uCEkIkkkCOKz1zssKnEMbaxxrpGanka/Mp5jHdFkHZcZzS/q
DIontXQDBW8rYd8yO9alSHTEB6VFs6ktIOZu1vIjBbde4sKDHA1VfJE+Rn12sFfafTr40v6gMSF5
FgJbgFYtAJN/ihLEm1bbA5OnlR2HoXmfCu0TO7y3CEtwS1prX2rbYm2g20uxVBrbgv1rYzmntqvF
inblMbDLaj3kUryYHkeePHNYEirgkG81UKeoPcCzk9Wiuo3b1MUDVOYDkVdib6fYUM3RC3eZC7qs
VqX2MsSXXG+f0WBqtxqu4f1Us5/73jdBfcmcmYqQt0WJmxsTL3mO9stovVKW5ess651d4Kpk00W5
t6URid6sRvbbcvqcBo5WFN8R+5Q1IOVzim4bREzSMzPcIzpArzS3gQuNhbHxLt7sXLX9m/BK5g6R
z+gAJmFYAtrtQtqzRu9fM0xLH0w/hEXh0Wi0TWhTTWPgb2wdChdwqFUNBCwv+nBRxcZwqOwZ/asr
qLY5drQhGrddHyLH7TpvQ3a9++JnBHcafbCTI9ytsFc4NEQ8rDVEHC+1q3+I6LPHOF12/SjtxxoN
3qYC+bZWWjWs8LEhBrNQxnpZujCQ9m+xPY2PrQVb3Lcnl9yXEGNx5kSEdw3entu0WMLiYL7ensrI
Ru+9Qjz9KZGdf4V3y6iBhXFPgtEz/AaiPjjPw7Syp7vW7T4VDtOZrKyOCD7FCeWToEXGKbHqJrlN
AULiXEByhcSz25XYD2IZpOea+5m3MDwkvduZkbW22My/TEq3FlmHIs1M6HZqA6InoY39hkTa8Clq
0u92oTtfi4oS0cu8V8OF7O643PmZDZdGFQBW+tAF5dNNH3vUYlqi6Z+RLGzcit226WfFUSjdRyO6
jpG56vF5PtdSa26xkCy+DYxesr2AAqTRNSvjp4BEt6dqGpprhfpksMZvFCDBmUSq5jFZVlN71DKt
PI9eQ8vCLI5WOugneBplVuhXD4obRrHy9vahU6ReYJANEFrkL3YqsmNv0M3pCyxIsZET0zP7lyAV
rwZpyjMmfGhdjZ9tpO0QcqdSFzK4B1vKFlCjh5thUlLrbkdJFvnnvGk+Z3CTh+IDZp5XJEUw760k
2w/1QQeyvqzZ7ldBAl8yzJ29FW3Hll5dOLelB9+8VVbLmC+2XjqijaOhMq+iIrI7avp206Ia6lsG
6VbNMUjRYaCWjW7MBBNi4uRjFybzDe/2h86T+ISLdWDVLpzadUFBs8yKfF8O/ZlOKAqhkSCnESmF
wVLcYXWg5qIdUtDMalgjBjmmJ5K3Mb7xrtwhaOe5dpML5B/Kmz/1Ft0aEFmeZ3wtYkoBy52D2X3j
iumnBU3VA2DsW3GYC0899Cx6L9lw1oaOcL78rgOCTgyFNexNfVPvBFKOrd0D3S1SzhIerUkSs8y1
RM5t90991yfbBBwCDXKEJ25yJzObco7ixPIabir6M6mHICnV65VSzneLKcNZ6ryijkT9gaWL5X5C
WMTYk4M8emDXEci+K+tsMKVe4sRFYl5Wy45jYpNS0AihPgdlsMurqb6V+AVDnw1wiPEhxyDjTE4X
7l3u5vVXxyVuBAqOv/LqMdsHUbdgQ/GZ76bzsAdLsI9oZu2N3ueo6hhZCzY1Le3kBdnUcx8zibuA
NHOfmF6bU/4RQ6B5NxXWp4HOuztmBTSghtEB8piNaTecbyawul6xZB+Kzk7bGWe7O4QFFpAucgKk
kd9oV8CiLhAa97m1RzaxlFbPmyJ/EKUNkdVCQ8d4KbnpQ7vWakjQ0LACYqZyzuO2t50iggx82KeH
PinSPb3j7JQOqb5VVpdeLJ9bPBlT7icn2DBxpEyz+dtI316YrdYtq5QTkvAKzkQ1uQq24xxtOWHR
adCk+JmsLmhYkZA7JTgepO4OsplF2vjNWSptnyojWDr0+hZe2hbroRu/0qKHSt2RhIVy/fs05zXB
rvPXZTYrymP8jNBUNzbpUosS4R2nv/iFOh7+Ms7MRaogwXDIZaNSTPML0tR1OsKcHc7c6MZW88E/
1Ea98+YIkxKs6RwNs4ldME3eZIDcZtOZrG7N9O5Zz70UcAONrriwwhXVS7SLqHTSKQGtnGtfoccW
BYbGWjBCRXh7LRs9p/YYWpqY/bj2wdrQJCvzayVnRTYSbeAIUGlcQhyWSey56zDuFjl98UNKjzvh
Lc4xrAOWUwvjKulnMtq20EHVhOMBR1KNvREjcGqA1ldscEyS2D2Afq+JFGkYhLQwRZziO0dmfLRW
igtQcGhAM3Rr0mqvsslGUUPgkQkthEyfCCrtGm7KumrUvesVPRkFG1OAUFTQ55g7EK1UpoASTQVp
RQ3XcJ5b4DY3dlhKPoIr7fibA2GWKfYOtPPa/y212DFdxzN1XUdASryv1M13ubt1OL9ofsZpvyR5
a3BonTbyBLOF/F0QLBt4LWRKd+5O9nh7OWNvWEfn1hye/8rtTj9Ftv47FfXnFFTomf/1c0762++D
aE8aukHYvW7Yc6DuTyGohW0oL9UzNhTQpEBK5j8wGu4V9I8z76l73zOsWyGUYtu5MlDkWBoXrAgz
HLmFcW+32jOY/PjgD9qziA6yzNkmMv3awOZdoB2jwaFZO78aPic+PQJmaKs6ru8cPz5DtUxYJjG9
dj4Rbp5Wv1a0gcvmO2+OT00O5TWx0ien7a/pwOlCb7Nr5nLHpzGcOF/c+1U/bGKNvFS//YiYvwUZ
p2WHTMjHxMrEMQmqF7MxR1Cb9VGadJD18kpLu+TdQuPZgXKwtNIAgCvC3rOyHjSdM2lE521VBdZH
kT53Qa1jfaDqMrPx5mUxrcXKMte6QUfIKOS9zbyuT1AXeH0K+S3NPpRae0DoRsACro41NpX7Mc/W
DtVOGY+C6oWmRZLc0mmSmPYm2hAzMb0GtuIQggOUxrqoLKPlO8AQVFhGGc+IHbDXZd5Hz6Y/5esI
9xuKk9ym/qrXbtxyaxZUMZad7qzZzRFo4auPhJCMx/oLRKxr4jgDfKFKbDqzX/sWQeZZyfZqj+Yd
mvq9DGoOISkqnsLyVmbq3YzRfukQYG4SM9iHprIY4+hqw5niIVNyL0UDKthXrw7DI7iqsOtmsy5m
HBpoFkRt2y6/01HqcOxkqyazLlY+MBKS/akaEgJhyadQqaX2w7wzQpRfMNYJ/iaxW4r3724XKacu
58xuYQjOVn9+d6NR9PXMDVl7XWyfjP/4LarxHhzYdvDrYt8qy9mXLMIJ5sNtReom0Jd2Uznhskir
j/h37zvhHTUNt7UouosjglOLMoqZot4snd4HQAP7hgoqXUhmukudjitOSAiBMkCUzXAaex4ttXFK
oot6JApdXxWdZa/a2fltaxLjqetQNUBKpSSL0Qf5n0sMM5u3G/3fMdF/yj/+T/70+5jqxzzlv7do
6f/8zLuM6v9dkvX2Wz5nQNfvH2r+bf7zyP8/Qqx13fxpRfwfIdZ7zOCffg69fvv5H/nVnvMvKeal
WuqOdAVvov/6d3617f7LEKYk1FoKGmzCJFn63/nVpvUvS+jkVjuWNDGvzN+q87f8avtfji34ousY
DvFCFJf/l/zqP6/bGnkjjrQcLvXnd3RXRLpe5Xq/q0NY90YYFkeSbsF5WNBsf3op/mJzIIW7+JF3
Psd//3GJdzdN0GJ+YZoy7IwW1yW945lnClD894/+qydAyPjPGw4wtzBqddXvGiNr7sw2tT6y+eF3
bv1h988uYf/5EhqMBbJd4n5XSn28qMmoRhq2sMFQlE3dh99f5Fev0rv08LGu6wkkHhcJ8ybZyChG
4Ay9sfi7Z/GrC8xf/3lnrjLqfPi8O8hfHuUYHM/HKLTp1v+zJ8CN8vPje0bE7Cwh7ByBAjo22C7j
S2jYw+X3Dz//Pf/qXfSu0IkdTY39kDl0rcDWoSOLLZ3qrWIEzlkYW7iO9WbZ6A1r7e+v+Kt31pz3
/tML5qUTeDZFznNawdK/GokooTmb83XpBDjV/veX+dXfZd5zfrpMTQcZd2tmr8NxPtUVEXYShOpG
/vr7x//FCyfe3eEcb0QRAydYt4iIyQ/WHPeeqkYf0fA2GSR/B+nPIh3L4v73F/zFExLv7nfEOkXn
zBfsEhz0hzxs/XYp6zaM1r+/wHzf/cVbQby75d2ICT/jZotsoDGPaYOGJlH1gp63tarM0gXEIDnj
DA+/v5z+593/PwuYeHf/00uqlYWDeo7n7hAZG+4WZxkHZPgx2scWwX68Yro/GIt2RGZmKOESDgiN
3kj/pr7+y7ciS/27xaFEdeGbQ+puC0NNj6oaw2tZNNWtRrtw/f2z/NUl3i0PPblcei8sb2toRGpK
vQzVEf4FbxZlIZb6m3vqV3+6d08EnmzaJRYavd4llMGs8u9hR6aZIOmvH4Lz75/Kr96A755KzqrT
u9DG1+NYOx+CqnLWoymSv9kNfvUU3q1zCadcuzYra62QQn0TeZ0DcJLg10zLJiC5ycbN75/GL993
75Y8koqsghRNJEwBbRV/sJ8NxA6E6Xig8z2DcUCAwCWxIX4Zaf+kiIX8/ZV/9QK+W/mqBOFEYZTW
mmROgCMIJeNgRSFvBv/wAu/WPIO61R2TmExPMtEHGOQqhZppMZT8Jxfghnm36BnxqGUId8jqy0fH
vjW5O5Hqgrnp744Ef7mqcoF3i1ztCkIYBouVwEFr3UfI9+nKhLOBJ6Z3pvVDuAtjlMT/4C/C5d4t
eV6OXbs1RmZnjPHTTV/pBcFjIF+77e8v8Kvb/90aZ+Kgc/tCc7ZN0xp4OeycnGhi9RJ0u/Rb/1ER
wvN4d/PgJyVrzCncLc7Nca+lk7h6gV4l/6QG4eHf3zF+RNSgmuwtUw7IJYwn5Ed7yov1P3uR3t0X
JFmTsC5sQsQTlmEAtYjHvHHGh+nQpX9/jb+893gK726NNqIxkIyxu5Vo5qM1UVOgK2oxws/9/QV+
8Zd2390aCvsN4qX5T1CScrIpwxYxTuQWLTAVLcnKf/Zaue9uEGzhJnLYwUY5mU5ng/kccavef3N2
Xs1xKt0C/UVUAd2k14ka5WBbsl8oS5bJmSb9+rvmPOnjmpmqefNx+cDQ9G467L2WuBs7K71kSohe
aBYUmdf1VqwC+qyEqLyxOPQsn+qm1kjlqY44K6rzPOdpDAphXzJZ45azMHFGmkyHj0QVKK9pH1oj
KM58SDVx5uuyMK64x7f2ZTY4BqQ+ZKCy9lbWlc5OV4DEblOTjKZNETiRcc+2s6PfugZZSD9Pd4jj
i/9/0yme6dgTv9wyHWCJFxNITuIpNO6LgH3Vj8acwnKrTXVhPyWxmQZMPdKwRSNulubbKD1hPZ2+
/UKHd2dDwuiD/XATbCkZh8GbUKZHkqVTnvkQ/PsjytPNhgSra4eoMitvLyCUFdvJ8Lt26wZxSjIQ
aMngtdTAFVxRkcWe0sDyPL8zHdeN39zEtKwzMffPOQM/YjZwpLWwjXGInb0UUY8nByMNIIn8WXOL
aQ8sXJ2Z6y+15WzwqASMZQR1nDCnvQ54in2kaaWiGjbz6Ze10D2d2eDRRNXIGW7t7kmIpCxBOq1p
/qjIrkYHHamSk92JNOaPEiimeWZAXBivnNlAIlBX8Cpg3Nsu4kWoRB41lZQNV5/dSMCfeUNLd5mN
JZNEWadsZophkCZbm4yLTV4G5iY0AOqdbruFl+PMxg7b9/Q8roZp3yiOM83I7kjTtJzdZVefDRy2
oYccTVfTnprEbA1BLWantDC3l139+Exfxgim1IVrQJjemw3aPz00XvNA1hc2zGwEMOzyWKkVTPuI
g8mnvsuRqHeBJs/N1ZYafjYEhLFqS1GPE6dbmXcAtlDtmBzKC5tmFtuC7deyTbh665tyLbPOJYMK
1/bphl8av5xZSLs5Kadk1Uykf6Er6tWV0Ia7LAvepJe8DK62B2a5c8phbWbOmY/cQpAfNyq/vuyY
FBy9h0O4N8v4p65FHMopjEapLDm/nQJk3W165lYLYTc/LsoBTk4TKUV7kpo+WeuQh0NNfpnvQTPa
Z5pw4fXbs9AmJ6kjGd/vqWK262evLWKscEVyZt18HIb+8fW0Z1Hd5gx+PXaTvSFBzBOAv7Qkue1L
gONC+m9NQXkgPqkznW3p1Rzb8Usckv+d+hQ5kzxjWdqqqIW1CSbzKikVDIjiWOU8pGcebKnZZiHP
R9NPEkO0+6rAM7CuLUplEA+hHzrds5de/SzqLT9oEm1iV8VlKXvd2rakgKZIb1Cd5me+VkuPMAt8
tiO1zqDOfkfRcd+8+AZpb7elytPP049wDIh/vftZ6FPhCuILVBjUUQjGOpUotVNvRiqyi6FAmBnh
WgsQCPnORZusNucC//v+ARMl0nWpOqhSRDGiUdhxjmbb08+zME2xZoGPiV4iM3M53c+1n8GQU43c
eFB64+sWbstlo701+54n5VRrWoOw4L9HkCZFN1bHUevpR1h45dY82C3qEHDodFsPW/bKPF69ubyB
ZsGe6B34/YarV9MR0VmOiPDse+Um0MdJjL3wGWZBjqraRT6ns8CX5mchcnfrS226sPlnYZ0MWepG
ARd3GzfbTjIctxT5htenm39hfLJmQT20bIekiMy3g1lfSa9+GVqZrRqJKb6UrzB5kjNttHQj838D
geRAMy+ErqhEsfZkg9zHSfVoDfF7KMSVTTrL6edZ+vxasxBvproti7BXGLnJ/PCHWzcBzIMHxU5Q
ZmDSCztJ9hXlo7688NFmMa77Vi3GUGuhwODCyWIQDAgwmyH6LRPjxfGGy2aMchbtVeMNMZN2RRIY
6E+KxVMyMOC8n265heF9flTuiFgLIg39WiE1exdoNnrGqXEeGAvTM51tIdblLNYHJc1cOp7aTxxh
UniGWxDQ/IC/ZHP6GRY6mZyFu1kNx7SroEMRN5bPZMiBYcxA0NKfDdCnnnUHRyTbn77Z0tPMot6g
QKguBtTygd+k1yTDGxtyq8bt6asvvY5Z2KvaL0UwWgoukfjVQJMeILmsgFCfaaql688DvxkRYRzT
30AjkaRn/hR+8JSU2dPpn7/wZZKzcPciYJhG7rR7DviyVdjzVe1I2u/c4Br9ibiwz86CPU8arfZc
pWDQWndVjQglM7uH1h5eTz/FUiPNIpuT/75smLNvTRhieeO/RKPxShrazenLLw1WYhbRbtRT60Ip
2F76k75HRVqvE5/M38ko0m1QUMbsoCJZy7ot7gYETZSB1tmZtlt4Q2L2We8CkqUTrrxPmS7ejyOJ
V1nvkQeHoH1Xuqk6nH7IpfvMgl5VqQlGpsCfGMUPyVHfKU2etTTtlV15fy+7yfHmX6bZvkupdxfV
at9TeEJlz/SQZQgzHLN8PFben77JQsCLYy/5chMvt2VUalm7d43401ZWdM2A4zyevvhCVxOzeDdb
s63bOmI06fp7owkeMFTdlGp4vuzys3CfsFfHfpiovV7jsDOLYktZ7K+0ci/8+bN4l2AS+khwfVfr
H5Pc3/VxcU096Zkvx1InmgV60ZPyjrmAmj5be+r0ijJZd2DlSb5WowNMON1IC58PMQt3Azi0Q1Kt
xmyxu4GXAkqn+O47xiaoqntlVmfmKAuv2pxFPTzqji8HbZUoJnQ+GlcIBj7FDqefYqGbmrPAlmU/
ioGtfIhx1M/35o20zryFpR8+C+VytChiK1nMCqM9lE1xlTFdmKQ6Mxwu/fBZEEdpO4QKEh2q8hcd
ZfDgfV7WIsfn+RK4oADrckp4r0bh/jb96j7xnMtWrOYsbFXVJQOJp+1+bGLjGwlBuLyVaDanf/hC
hzRnUeuSmBbrKVUCEH2SELJtm9641LuCKXwyG/Oybm/OYhdtVaCVUte2jMdPEyYHTbd/V81EWbiO
8lJLL+yYsyCm11dVqjMnsKYeyIGHMkB2Tn9mdDaWGmsWvW7TOZBPOuQPO3c/HMI3KVesiINfdbsa
H7ptvoVwkT7V3/1ic27nbSEi5tl4YF4rCbm+BbEX3FHR+4t6NFK1yOE83QGWrj+LZQSVwTjivdga
IboiTiU2EFSeIziIZ9790g1mIQ2LXecQkRu4KViAMn/nTP/Otb3LPgvGLKRJkBz1yoVtVFPIOpjJ
e2qmdw3VnqebZ2HEMI5P9SWwjf5ICiATd+/1Qt7bhdWQ8jfYZ6Jv4aNjzGI7bGSXMgPXtmKiiClT
6p3K5jU1+9+NSDQXvoBZiA9AfvrEYwBxTL2PcGCSCLOhHmlKN2VVNOdme/9+z645i70cMSu44SHc
NpMwrkTSBjs8ouVLHlr57vTLWLrFLP7SKDeUbjZUcym/3KGqT/dlBpirjSz3zBtZuMU83MpJy3Q/
y9N9N6UfRZXe4PVGTo6d5aJHMGbhpkaSgdTIDxfANEMIyGX5K3Ks+gFAJmjny24yCzlyaXyS9et0
P9XOu5UmADrClzIeL/qKQoL435iQnW6GFtvOx9IgP17VlQi/Oao9Nwf49yjrzkMO/lKOP+j4CkTs
sx4pq+sxbN/AgBZbgHT2ykcze6ZH/TsA3XkAFmYMtKfmUQxMmXC1opXKarbxDFKpSHGrznw5/j2K
uMeM8a+jiGdPaGobN94bfWuMWPz4Hq4wyVfNmSXQUrc1//cGbke5Rh6HPEdoo8tIhHxoSrNeTxxW
XvjWZ/E92lGPu7CiFByVQHEd64Z+T3GkdW4Vd8xf/8fWufvfEvbLUGtLYeIKU3QrVj6IBZoKaXkI
zMJg8WoAbAiHskDs0A56so9r32WvJXbD4tWw2BErU7BGmSO1ZycYXErdRluANHdCT0vfysI0+l1P
aXO1VlY8fIhMypuujNvrMQo7dvEwqHmTF8JEp6ZWTt9C1AzxU+1jk3sIdT6S9zGEv4m6FS1s7kQh
am8tTL/oPi4K2XlKrjXZKII5+sKvZaBo8BLvFrJ5dtVLPX697BazoQfmAKDTDp9WG1s/qG3a0P+e
qPa9rAvOU3AdvR0zze6TPeIOJH2mPFRT++ZVxZk1zcKwME+5JeslC6ZmSPZRlKcmewojFbXe2IT1
BlyINl07nOu4h8bTYvPMx2BhdNCP0falRxqVZ9mys5K9VlJnJZMez26VQV+1wW+wbXLmm7B0m/ks
YMRAKmqR7KsyiMiS1xiAzBFXV76z+6a+7KOgz8YghPCRSmpEcXaqohfmsbgMQlw3A/yGM0uVhVFI
n41Cuu85gVlipG0GkdgwhYfW/dvIEllX1LOZeWYkWmqv2UhUm0mgOjsN2IBHXr1TFmrbPmYREWWT
a67dLuvOPNDC9pmrz2YcMCVJxanTZK9nf333janTtp3E3xJy2VCXh8SgiN82IUKdu+Nxhf7/zw+d
eZYqdfGG7+R5sp9y7QoK2+ZY94UhGrhNS61jhra52g3uZZ3CmeesOsJPXBCnoHmDymkPXtpYuwId
0bi1gy7Vz3Twf/cLZ56qanFtOyKTYzMUqrwdgMesK1Xkj6mtndts/vcX1vGOfeVLqJJHWEXRWEO+
dKx2Z+MkWkeafq7uY+nqs4GgizBxCGWEe4oZ8cUDOVrHafD39Li8dPFZ+EMLMtLUSX346hglfbCq
hX2m4ZcuPYv5Y4p7w4re31AJyjYKM3Kj2p/+1UvvdBbrIzm0UUN9xQZsD57z9sqrHuv4oq8h6Vv/
+zYpItUdugyUAHCK0ObBtw+R9hyk8e6yXz+La99yKDIQmrcZFGU27pF8LDQdapsWfp6+w8LQ4cyT
aqk9AWNNqsw+z+tPMwKWnKO2QxxTD+DNNPthAO67YmX/mZXn+um/R0ZyEv+33QKIA1pHTd0+HU3A
MlTJXxsVo2MjAqTPmeWeGRcXRql5mq2G5dKSGTz9tsXwBgDER0LWU/ZrUSaf43yk36EWU+dqRBb6
8TzHdoj1SjUAazZBnYNvzo+rWbKs3Wlz+mUtXX8W32HhtVUqc4/8OPs26KzdaFU/L7v08ZZfBqYx
HCDHBkzs0hZ3Sq5yhvLUej598aX3MIvvzs1ge0Hn2WSl88Pvkfd0b27zK/OKjcjN526EuQ9h4/TN
lhppFvETGW1N15bRvieDZdOGo/rr1zkKudOXXxhQ5gmxXjbq0kkoDXdlMQHBMcJqpxXGX2Bo8GZO
32PpEWZhr+zcz51KeJxDTWAVnwykpKevbBxb4R8f7nkarLQng2ROLC/GqInuJkviTPx27MHW133u
19fhaKX1XqOIj9qQadDRFrR1UW0dNuvb3+HU13LfMkGvz0yXFx51niM7aJVBxkh7XK7VbXBIujwD
2uEAJF+ffuKlGxzn6V86Nqy+1naN0NlgEdSsazfJx2FH/SAnV6dv8O8JP+P9/94AvoZC012qrSrI
O0/87hHnzH3i15+W3u9UdW5bd2HQdGbBz5TREqXIuE8Zg6ox9Dus3aiQlHaVSedMud7STY6t+KW1
SqeTjd9yk071gC4y4x6o0mGcjFfPaM58NZfuMRsNJM7bOFI52RsY7UFcPzZB9+bY1iebKe+n38nS
Sz/2/i+PUSQuc2Tht9sOaPzKxTe4qQap7y67+uyzH2A40ZGOkCDCpj3O4Tq4Tx3R/jh99YUBZp42
K9lqE4aNkrHVm3wV2T4omtaDmOjiDjx9i4XmmafJRtAti7xI263PSeh32K5k+dn65JyZcx0/4/8Y
Y+apsZMV9rD/OkqMajqoaihnBLJuAvDIS3kF5uE1dKIz91p6lFl4cySE7ty1mm3kGRl0WiBe7O+e
y2FeiO15iqzoTQFZDdJ2VYAvNKx70Ig4YJrqr0JOmMfjn9MvZOk+s9hWfUVSqTNiPjBSRCHBI3Jj
qKXVg2zGF3YxozPD/9J9jq34JS6sRNmaqHgzvWE81N2Rlpw9pz0EMif3N2OkXzaq27MQ16Yyw/cn
yD2zUOl4fRgiUG3P5WEuRIg9i+4JHLYfoXIDJWO+R6l84vj7b1EGZ2aNS11qFt5hFkKdKqXaAhxz
wFhLqCZHqfXpV70w+s3zYCHHVGZSsDwrfKXC7VirkVoNlUXZbrTNtN7JujTP1UYuTLzmabF+J3xp
xDxK2tfwq60bSj7v2DOE/Ct2buH/dWFrlkP8/fSzLd1uNq8vQ99pW8DX2zaqr8eqvfWwdOXjp2X9
cu2YlJ7QvXJ1b3/6bgstOU+YBZdrhS5Ii61bDggc444PVl11kI/MR9RgZ5LJFzqbdbz7l5DxOA9u
M8uqt12iul0WuuYqQtp7G4ALviwqreOtv9xizIRtTzVvyGBvYOVp5cck49sMtWBvd+9GBRb3dIst
hL81C/8pzDBasfMF7+9IVNLK6yzB4hVYwYPTpn/zqjuzoF96NbP4z53RaSHqldso6RDBSyvAwVXm
K/SO9aoe9DOxtBCp1mwg8KVMayO2uU1bhes0AAGsslidaa3/Tlf+8R2bZ9AqY5x8VQfspGQ5Uir9
ORjFLglA9FFUBKDdOLbh8GrJ4VCazb0XyWpH0QRGk8ratdagX9g/ZssBX3ArRTbvNgQIZgsXDmZc
vgSVcVeSRmxX7pnwXWjOeVotRxgcFIwe1FQ8d16nfRRp/u10z1uYEsxzahPDhJAlKmdX2Qpj21E4
4PWWf+U3mTqK/tQPvcWBlWR+uDt9x6WHOcbAl6Ay0kIUE5muu8kfUmvdGEZb3NhGmrtnBoalG8wG
hrKB32wUpbdzQaQiIlml+oUTzP9QdV9+O+muVTuaXLozTTCOLTabc4k0S7/6+PdfLg1dIPJDp6JZ
jmmBboDTJavUZanTsD1nV9cptJ3GQm6GLN5YeXKLC+1RB6x92Tudxbtu6Uz2skxuMokcwIKjmEdP
py/938n2P4Jdzr76Fpl18OJySfGk+2mmvfWntl11rXzfey6a7k308U9V1vd2fUSmhZ26qnLQigkJ
VVuVhfpqGIvi6DLq4EvLJ+HZcPSxaFz2sfuP7/blvQHAreJUFQ5HLXn8llYp54STMW1DzaiuAfrV
L6fbYWHknifiAqMtpdv79i4rteaqlmrMP00lpbgKcMqHdy0zoXObEf8l4v2jzeeZt/YocxiiTbpt
d8EVQ+uVtzN/6FvTXoPT3xuraAURbwuwdAMw/8a8wQe/Mrbyo1zrq2zTN2e61cInXsyGCisVHXpO
foaP68mtV0V403HCdbpBDVs/dqF/PeZspBCVFiJhqWBxDpiZxrUdasy7NkmjLHtc9cgBCcWwMjJz
HdYQnuWqAi8b8ay5N4Q6YOSK/lWkGAqzXWmgZqYwpfIb46pJI7v6JUSfIMdI8rhNViMKgLpf1VEk
jBsgQ8q/w6paa85h0KRTYZaz+jL9LkdAz98KI6+HVWfCGCFxS6dAA1eiXkGlNdpqKHfjBCA62IxV
10Ookl7B6sqPCvx/jhtfi0TgtMvD8rvlgJFJ06n+iWZQ/qWOe2xWzlRpzg2lixmSSNb308rLB6O4
Ji8TDx3c5bsRg6DCcRoNrHQzL9OafW75MvrVuwbM8DwHbq1WTlFjIbEje49ZLt0rPawfzGbkCDWB
HTxObphQEJ8JSncKZ8x2bGmrYB0PfbCzNNCSkYwOaehNbzlcRZ/nNz1wmlE/DBvfF9najnV35Sod
tbbcCtOLDmT8dXs3b8zdOPKeSgtG9ngbtnl8xBreiR4PSlFNW7/r9xnb5QnE+K4GT9w6B0xvDKuY
cIFcy+ndVn8aI/5Dofm70N7Ltr0z8RaDF5XfRIwjBPhmALrYalVyE0QQwFqyOWK31cFCkbKKT8Qu
rgbPVNDvu+beaFu5doVfYBsM/H3uxjCMc+WRysxWx6QfYep3kRaAeNTYo6zbEVio05QYPirvvh1T
fYWGlHKZgtPbopAfYjQPTT68xHgqsF5Y11md3vqjXDuxuIdEDZTWvTP97mfdBd/jsPsUtpVSZVdu
HFLYV8rr1Upp4as5Bt9U2zxaEy+nqsTK5Qxtm6fhezFZv41cewWn/N5MHhoZ1ApjD0F52ISa+b0H
VDtIJJq6Hupbpwrf4NnvvdrEI9Pep1GCHzHrPrSjgxGSz1ZG1cZXL9lRSUZ5TkmqWGfRiqO40qPm
R+IZLwIYuSxrZzUW5bOYqH3xhjvLfDVsZ0c5+HaIrdvcBHvcSe87VOo7T0+fgyn+NcbDLZqbrVV2
FOqjtcoSziMOwvZ2mmHcp2GGgcNr7psecWKDmy/UD4UeXymXU10FoNQY9nY53AQhZsfYuEGZ8qAl
WoAYrNiqMDhAGFtHSfSTjolvxn8IgvHV15sNXKb1ZPwEL/0ImXun2c5KcZqKpHTKh3UYYubiz7Hn
3ZdcuuwhmOcPsiiuWnjYOh4YP4weVaPtlF3eB/BmozLfgt7A2levjcaLN7VKH4KovlLpp2N/mCL5
EZjxPsc3zq7A1k6sa9PHflXLVxPbmTHBec0OpRe9mK550EuYEwGrLOqq96as402QW7em0BHbIGAB
1xyt3bpPb5FYhitluu+jEe/crngUCpl82Yl3quvYg3PfTdxRiD725tBdB0Z+O3rRrqbGeQXCvT/G
2jcINY95P0ErN18yxj8On4xkbbc1s3sTjYTUnUc+TsOq7y3UiMIqd7bS/SsnBLHn2Tbk5gb9XZVO
dAqkqiytN4ONiiRoSUlVmpQ/p8TPX0AQeeUqb4fJ3ypl5t9UzHHUikwb5xFXuHzBMI7KBCmgesmN
aNzAN+T1J3W6bqP4Xh/9P9ZY12s8x62Nk9lTxUuXjdqjNBSlVlFVRPkeJi86mUxvKhzubuLsIynC
V5lBJADj7CHbKcPUQQJg0Tg/vB4IIJByl9LDKJZYMMiQ81uo0i02YriwPzJcHDhyJIPRZiIDk7gP
y2zbUCS1gU80bUWdVs5LzTnFo09FjdiOPilH11Zhp79dzs3fUJy4ANFrcS9lqzEcgSn2+5RZFf6A
IN81g8LtkhkeMxxrMpJ9plkt9gon2zujjH5S/QPa2w6D4q3IQ8wKRiXXYTflKMoiF0Nqlh9Ckytu
zCHV84NIK2VtMp/CiIMdj513W2a+kXzamtWoZyPO5MsQeKSqQAlOxaottfJ3M4TDb9838x8lQwPQ
fcYPP84gVfU0Qr4H8i8/R1jyxqZqSu8u6Lq3JPOQmIKRLrZtU1nEWQc1e5M2bgjMV6UC+0xh7fxW
5fUuTlu0EoCpfkSmG/+c/LAAPW6g9H4a6jDcMAzxU5qmOLSOEb3Uk6V/BEE45mBYwkHcdplX/Q2w
HelbOC3qpxaVw2eUYQr3+yDZTGkuDtgs5T1ScfOPMDtZ8lpFcRUY+ngf8VJ/JSQ5vel+W6N+c80P
X2ci8DjlqQeY3NQfM2lXzzJL8hcY7dWVVF5NSErbzddtYbMj6A+1fuUXg3uYQgQ/nczc14hLEbRO
zQdXNtP3hiyN+No17SPbt4o2kDZ+1YZsUFsMIrKfC6+Ofh5RRCYQONf6aDUEv43yGvPQNlSIPyhq
lYZN2qGtq0ZZEG7Sg1AcjDJ9sIei2cKJDp7C3urfMtcYvstGd74VrZFdc15g7SL0IfuyxcBJDZ95
5VnOeM/42f22O7QpFLf38SZpWxjfYJ+B3pHtdkTQrqGWaU/WaBb70Y4LhEe0IsOJpqFaDvzuez0Y
UKKLeDwKmA1A47dT2GXW2plk8rfHYv9oxc1IdWUX3uR977w5IsjWWhgagKmlWPcWMOS1V/FBY30Y
YrfHRRSF6acdcpITYoaqHVHtraoHXb42goYdUjV0ro7cN+jdt9rz5Gsa+Xp4V4HvDDz8r7b1Dt87
Rp0XGAbyGD0wukOCjMjaDjiOYmYeE1CCK8jhpOdMVq601dQN5aNFXnCzkhMIsHEtshivESWVnMKG
iR6gxS3D3v+bqjTvtZWeTmkVkKPuqE5tx6xkq/LAFdlt3XpaYX9kac/UlZbT5XOb2SQMJHbiQdUP
83Vd+F3F3C1pex1l4cD/vpbSQtQ1WLl4juLY/AXj+sUaQGy3QaUhQ3Aq/wUmToekWvj2PTUQyvvV
WGRODSvXDYLqEPhk7k52aNFs8G5ysiADLGQ6s9D0RuSiRoPI8PecY76MbvsYfjYGwqHeZeOANBDo
JnIcmwca7/Qs8My951oORszC1ny43LgRh+6jR8WS78mhH6t9ObhTd0gxDTH6id7NCkx0ZuZFN1GK
AfipkHAsC/TXrWpu+84c7xhZ3HFnRrGRbvso07zrSvWWtgG4JvTnFLhKt9GHVuEi9HmGbd+O+hsF
xnG3xr4L8txLs/h3MByXc71jut4eIURe4AsCYr/SczN/1RPmE5sh9CGtZumAf6qRVvkr05nnkrKZ
R9hvfJ2PSO6X1nQX13B6HoOGQrStlfUaOmO6HIoZZwgGcODu6GzCXtTJVe5TC7QBnB59RkWu4qsy
M+LqlfcyyvuOZYJaiwin9xq3OwZHvUIZvg/0hlmVQdYkubVg2BLOPZEi7wTVgc1atFkhbtBm4YjO
ZV4oGPdykveQzpz3tMHqtsYfGSL/KY+mw67M/XjXM/Ja5LgkSfu7Mhu9RLzYC8MDsmHZ6QfaSwsX
V9dkY/5iJ0Yx3uHqadx1hU5BAuUKDe8QJSCbvyUTsOn1sUYhf1cGqpuD7k0hzVNk+ySQfoIoPCrD
Z6/Ug/5R7/MJIJSvBquVm0ZrOuM6QHwj/iQkJIU3sV2JEX9S1mlXuhj68XsshTR/krYsvT9Gn/j3
RtFp1+RFTR9eamSruLeCTaBjctpQSopmBYJWN11ReyDeUjbxOHYHEWQ/5c6AxjmIykqhcyPb6dHU
9cn7EQdjg1gHcp5j4oBAnmCvYt1rElQXdtNdG9DOELOK0madxQmY9O7zIopHVLXlqLsbHFB9yJwW
dvVucmxSzeJinMyXcNDrBny1i/0052vpamudu3Y3ETZ7H3t06IdrKz8W/sVaVhrXelKl5VUZx+X4
A413XGImb5I2XiVjXTr7NC5leWjSrEGrjYOWWWHqCiecgEtATMVNm6lvDpnq9jr0W6gvgVP7Ym2K
yh5uyMJ1rLuhTSdtO0aZ/BZQoItnHhg49qQ8QSXUykAH9Ewzqx9jJSy+SWzOpBE5SsnEqTFez7r/
NsLPrX3WJa2D7tyYyp5tkt72I2DasY8Wl/9SnbD40g8Ako9k0CR5jnXVGGAiy1bVW6VVrY5SyzP9
9reuocvFBN3LKrnphybA2j5AmfSu8IexAzeMaBzvLUbN9NkLVG/f9VIMzVOT0rsPXTthIlcZhUmb
qjf98VaA23u0PRU0yARLn+3wkeNWsfd1PrYfYSQz+2bqCle/Z91c+7tcamZ1XQUYnVxWUGnbx6t+
EC59HOx9+mAIS2sOA6mE9V1BPVwEzx/oHJNYb1xVfe0ZB0N4TftgNZWW/zajwU1v7VQ0LM3zMEvD
P2Vf18Wt4qw/Jad7DKYfvmbE7VOKJSC8b4IIOSdF9nZ6B/QAnOY2UXpqU4GgCf9zgvgwsNSoO/Xe
wflkFyGmniC+DuN2PHaWTJgBatm+07dNaXCG0bVjjslA89xrYWaiOnC0iY1GLyMoneva0BK+tCS5
95sqc4JpRa18/3m0GjIuAoFrkfa0SSMYWCMz/UjMrOifZOmCxQvcKDVesKUp/S+BE5oHS5Mszdqa
8eE9cMnDjVdOUiTRe0dyMdpHAFfJgKWtcmR9MLROn96pYgrbg1+GrfmQT31j7OE+Do9O0eZY3N2o
u2VTwA5/CQR+/quOkqJ91YeRvFtws5qi0XsRTGwIlFPZ+bwH25hqHaVUrmUPrtNOwx8Ntpkgk8LI
p5bcKi+PLDRJfaDsm8jPzfE9qZ0yuG6FS1kB23BoKPAphlmyy9MocD9ZvPvGNxY2/rDrmPJgqTc0
V/umN6brX1dZGtd3XmQl08bpQj1/Sr3JZWpPIhoUgFVjUyjg3sWTcvR+JVinTZsCb+1grVHcU0kw
GL6mH00xepZyhKa7wHpda2w7FrngoZj7CfZ15FVg9XZ+NZAWKzd2GGrJJtfd0n9P7bJn+SkGPatY
Plah6a0oCh9KUvzs1k7IYYpL48YyItk9GLlOleBUhq73bShNvdy5RhK23zRRuHQ7R9fIoovsMN4n
rL4mdn0Sp5luyrQokNNlvVVDUC+DJOYfWLKp7zgK5Lcc0xaT4K6CQFl+Y9pgBuVKxjjYr312p1rO
1fPjSBDUbObYazBqNpI/3TfLNZXrKnmNE071s9tc+fXoYXSm4/0oCTTxo47rUZSbUOfLINZOKgr9
1XHLMRWboHUsk8mj3aXUTeh66bGi7+qs2yfo6MafFjss3c50ktRY861thmutCNp4a3Eeceu1vta3
K2HkWXftpr0bYRW1M07+evKn8IngtVFXWjNO1g2HhI71XUfnpPSVSn2je646P24zbD+O191KrTpS
tbKmtMfXpGce1K8zP405SxQjfNw9328+O3nLUcVDZdq+uAtF4PWPBjjgmBQTqzk6wWzBgNqskL4n
AYL4kDGeyqCg/eVnKWLOnZXlUYyO3DMi1p9ukeVWsUrDeMzB+jZ2guSkReWtgzS3tQZ5zMTGLsv1
RBnOqz9lwr3mG5/p91A2mnaXFZZCLhtAwrdfHKE75rvS1NAj+BhrPf/j4exDGBLHLGP9Fa6248wZ
L6ywfteklCAO9wXSU/anrEIm4YpSO5UenEkPoz+QGI8lA2HrWla+ShtmA+WqEnE+7UJjQvMIZDKK
n3rN9VJvldq1p69F0/0fZ2e2HDeypOlXaat7dGOLADDW51wkMhOZ3ElRlMQbmChK2PcdTz8fVDXT
KpSS2UYz3YgSsUWEh4f7v0ztEyffubuBe2NoW80ZhXPUYjbLHxEkr+xWj50C580qaczxc46/UFnv
WbvpfMnGhRd1Wdii/iH93LFxy25Zp4cQG2XtuogVW30aC8WxnhKROEez6HJkqrLB+hJyCO+/JnUe
YS03FgLazVjPS4Zq+Yt1TdfjIY9d00itgRn8SQ544D3ZA0v1s10Cdk23CmXSFq6+k/bDPSjUpHia
+5QqTwtBA89430j1m4kSqIoLThGJaW/HYxQ8BBlVyMt2tCSn4AyXdIqcMuPUYupZoH+UQzCV5sZJ
Jt8UOMCn6eCQmJSJ79W6UdqwgeKm09y5LxmCLdzHUbkscxFX7tSXy+aQyVokeBLUEXteOk1+8Jo2
SoHtbJwl8oiQV2RvS9vJOGlVFIWzYBORHBUfKIU51WMzxkp1K2d9xgi+CnzpEg1i/1ueJWG4m6vJ
H+0NPtB5+oQIt9/Rr9A508Ag8i231icaqZxpKMXez9Cq/GA7IIgfbhXZq4tH+oiuKpULndZx27VD
c68bXCC8nErHiJCpY7j8CyxE6xhnQ2Owmj28/DF8ibijWrhTbppYLoq4Lt02DhRl3zZwfw5mCrdo
b5jwpghJtto8WXOksyh9bajzYz9CStyrOhVURDtDLbqJmrpSH6n0FeF1bWn440Er0yIszQvCG4ou
cwzHY5N0oYk7KRNV6MfR11X5WagxAouBVKfuRk3MUflcaG1fRS4Wp3bwY9DKFCM5rU/N0LOGXoSf
x6Gv5qskLJJ2q40laBEGKeoiHIyjZDAv6mxh3FDEKR2UZDCzo0Du4y5VoT9gPo96kXXuUNSw2Am/
lVVsQsJ1+NjPld09+ZkY7e9FiwkmlyUvUF8Uo0Rq3HUKa2CzrAckbW/GckGZO/FYK9cQiBoqvWVd
lNlney6M8NYHNeB8tPJi9CM43ujrTXidtkTKw2zZXeYVaYj8zFQG83AfG6ru3EOrmYsDzSPL+mKH
TpBFO0VWiX85zIoswh1yc0PW7xSjm+VVO8D3sPeElWmuXVWkOJzFuIqUmwlj4g+TLSBqb/JBdtZH
Je6bYR/4TK77we7y5Itudvgq4q2QJrcVypb2R4qSAVNIDLNN1ulzlhrvcdBT6g9lYxj5D5E36CCM
WpCqLjSErIk3JEh+/joDlJNX+WzF+o86nbtma6tIYjyZGMEVV5M+ZNrHvpeJejGX7dgeygK8JzO6
NKvyksNlqN8aqdoFT/rs40+V+yoKgbh8Kvqd2cdmYW2omhjWJVTeqdwPhjXU+7BA7gZjv97O8yPN
DklWIHo6NNbGxBEwOsYNzqzf+t5BzX9TWM2oPeLQV3SH0MT5lq5ZHMt5jwZe4B/osFn4k1G9m7WP
2BA7OYVsYSZ4WxhjT1WJVfXRsdWUUoCCaF+QH7NmyHyK1LhwXviRYRkbYxZQFEOf2vK9UIuSPL6y
M9/oNhQPrAhNUjOJc33XgEVtxE2Kvrwz4OIZhM24b8K4Scy9sKJ0/KRkE0THTai1RtHtyaN6tt5i
llryHIaLMYrb9IGRXMfEoeB2wghywOevMyTtECMMZEb9pklwBdk79RykEUJ2XQKNj+psUVJFD8tY
WSr0RYfRl+PEg3Wkg1VSIJiN2KqbbdA7tNZweS/tLt4NltnZj0SBLGNDrc0ueSoVWiN3pAF1dR/X
sW9/11rp9B9EEhniY6hhpvZYTl2iPdhqi+GEV4QTbR4bxcxxpAecsZUhbMgqM7aqkK19OWAxHbCe
8cC+0sw5qu7Vspum65RANezStEkrDouq6qtukpddczlF9hRf450UWve+KIfx09SV+OE6QWNSJOsy
uyYgtbChMqFa/eOcAkZ1F4CIuApDc1ZfbW3Bxx1CsMkWJUJ/qqkSpwqdI1vvykOFQ6y51xEHGl6c
ZjDjPb46vnlZ+Qn2gm5pNGLoj9S+Ayc64EbSzTS2lTyaSrcum2B063SCqcG8oDl1QQHX7K4nvUny
4DYH1ZZcNaLu7KeqRoN/Y44ZNsJV17bDrkjTPN/lyaReUUxVH2LCRLpxappI2wjJ9Wf83xevvIEz
I0dgqX/3lTn4YFCue1XyKaPm7kQPGJRnPecGXR/cMc01Y6PTwctpn4n+aLIrYSfJ8SzxBqZ4RR8F
rPQF+ZuRXk66nTQXxF9sjkPp6+1WTgMtvlEvFY5xuDQK2rKkdHe1Tri5cTisOndUgtKeDgSyL6lz
OwvOydmVVA05lduoVKdZdTVM4pSPeAyPL2XKFONI3dK0uzGnaajceUr0aEuvZfA3ihWVuqsvUzR1
ezuRV8JRK2XpvCjEZ5zqI0kZxWg/j2CZ7qZeduZmVlv/Hoqnc0XXt0PGrUnKW0o38pWin2juFYAQ
WKygVRe4YmQ7uA+odRV7QYdj2FIVzivs3NkOcXJsdL3d0FuhtIw/5ayU1AtEpJG1p+NgPTsixDGb
sgiHmWYCiioiVSqXSGT1jmshvXWZJoZvX5WAXxDGK/MoxFWdml1836bUCNxQiYYWM8GY6luYa9j0
tlZfKxkuGcpALSy2kDHllpbxJE2b/mTA6f8qzpM0vxIiZoL0LXd0yReq4arJxGwdCs4ryy6LqzH2
z1FRvmI2Kjj/jIgIHIoqSmB6VJUyXVPDKlPPagMh75SRxMIVlTUshUIOmuW2EHHsuAD6MmisvqER
gBMhP5ilpX6hapjF5HGl9DfpQFK87RQghps+SVS2137GdhmK/PTBtDGyc2fLmBPXb/QA88Eq1BRM
cM38K4V3xCVCUyFTJ8nWlL1IJCkYuVP+NW+ykSQ0UDl+A+228zjbZHXopJexKIF4bOJicLKbMupM
NCGFkMmxpkDaeJhIVTRl8mqewZwpC9otDftqK6BvqYcpi/SJPjclr41SRkxuUGoV3t8+pwwS9Emd
P5t+JzgjJsiCXftYvyCRP1XZFzm1TYINIksnVbPcvKLfr9JZtRSF1mfYdLOrkic6OzaN0dpixdWR
PleteR0Q10M3Y19+NVNN1ltakQG9aykSdPDrfsJLEG9KgF4Z+bur61YdX0yO6KwfAw4Ld2VBQe8j
ZfIuuEfLcW7xMRbWU+8EKjrdVYjBE9WvWG7EaFmf0orMnb5xZGJfOWF96iTF3F1XVaMmbmeosqDi
rieV7ab5jP+kOnL8PFpaKseNRSrePLL16Ji41TI1b8uaXoabOmBxQZLwCyql+MZ4HAzI4a4aJKPi
iUJRX+y0aL6wG+BvbPLFM1dFWy3ZGW2ABfDYNd22aJUxdak7OLf05PA9HrQ5/t6VVpFtkrCkoTvT
HX01Q5KFrSWbxKGBIwoa8WpGMuHh8+CIhwLfd7pyilWpD0YGKQogh6ho42u1ikRQOqAxcYVj7KSC
fSIK7mgX4DxktK1mbrHDaJ/b0E/ivWEQHD1LKvprOPrLbKFkImOvazlHukgKMNVqFP0TiOlqgYx7
3g/FLrPZEDchx7pL+Lx9cdQCZXqpW19IVxFajHkYtDPlEE1GASJHl1p4UWghW9ygId69VQxaSBtp
j2nLzMEh+lYZosl2MyWh94bWUX/t1ASnbFuHcT0/h1YCQgqlgu8yGGnwbWYxm7h7VhVuQbXWt0Rt
in42hsbMF1C9oqy3zRAzMX3fDOrHPnFUeeEnc0HdZ2bITNqGk0bJPOg+T8XYjZ6jTpMeUXC0wkG7
FWOZlvhvlwnDglMxSwTxHdOmZmvXvno5lrhPP40VUHUbgRvbbCn/Dmr7tbbljIw47vYSCZoI1C+p
CKXjJss3fa11IMQHtSsqZ5ePpgy/NKKbQIAWWqFFFa0QYvSMhSrNNN8zQ6tXNPKZIqfGcwZedALQ
t9biK8ZUd/zIsvYaU3MnaRsabl9EdOpiq92Eimw+0bHUjrZWAQMPmVhlDr58QKak2Fj0mA9tAqI1
sv8XkKcFmPo7wNMKZFjlEUpaE2hPZ6j1Zp+2thneFUTWyht08t4NXsyzOOhG2kRe3wZW51IRDR2X
GlJxTk/5FJJthUUMxhn/DKW29gVBLN1iGDheWz4dfEMrzAP9QWkf3x6DU/ixFSyxrpqpMQ1D7ucg
pPeOdEqcbbWMKuchiYp6OMPNOjXSK4QiNbrKyQZd7KWNvUM7aPmuisronS+xAhmXtegbVEjEvrcy
Cp7ak10FLJVyOkMJOfGR1lp/bYUkRRn4cFadkFhTT0e8km8QGTqnEXDi86zV/loAvrSypNjbZrUD
50uHHOj8GRTfqYuvIIL+2Eet4MC1D6gzbmzcgDfEv/4MAPHU1VcAQT0pDTEpfBt9zkgmWgcxx7k4
g+hcHvE3i1FfBuQX5KistWyA4sG0CS1Hf23yaNke5YTsjobPX7kpO4gBB2h/ojxjb3TqfZaf/3JL
W4z0V60MELw2AkHqJvOyszrj4e3l9lOO6HdvtFrZVjwZsp8Cc9/FfmXtGrVafKOtWSSvMsvZlfzK
DtpN4pSNfquE0Rx/0ZpZ9bcInRvBZWjGZfBomlUdbc2wGJTgzDD+foo7Pzm3v7x2OQBLxiqn9QKz
/KoM/adBFCA80jMQ5VOXX63/3gDli1iQssvNiJ17UftUUhrdlEza7duf9tQtVkGgDnsLo5ERsWI9
vKpn6zmOhms/fx/BwFmrB8WZBXc6NBqPduF1HSvRLjLtc0zAE8++Nu/sghqr4a5Hx1lMW1Otj7a0
4T3N74q+zlo3qBYcQAMjazxdF5zfauPZGUnY3/Xd16JBU6jFaNoDezSn/jIEqlQMxW3VZ3dvX/73
W6GzFgjScVQydLxR6Nn4D6EtL9KYaiaP71bkiLv33WS16AuxlHNMblI5keH6TnkAH/JFFhlH92T/
9j1OLH1nrQ7UwbNJQoq0ntQKL2twzxUcvTdmJl6NATgtHb4t7PYjPjCJC+2QA7pafqAcX3kZ8Iv3
LfS1gNCgcAKpzI7hosDXtOIBZPVj4xhPb7/lqZm8Wuh0UJqwlEXj+YrhBTpt+LI8qtk5Z4DfbwjO
Wiyo9yk6xKlZe0Mb7Sx9JF/0m/uAzuNGt6Nrijdnosky8v+M0/ZaJCiaTb+pxwQwb1i6iTndZPY5
8b3ffyJ7LQg0KLWe9iVIlzDrOSHUloyvK1mCCY11vAfeMw72P/SAknzMk0Lwoab2TiHIpqH5SSmT
x7cvf+rzrHb9US0aOkB+TUTpmwO6Eq2LP6px5uOf+kLLz3/ZjIKFNVwbeu2lpvZpiOMHjNR3plKe
maOnHn75+S+XD8eqpPIQNp7QI3PYQWl1WjfArSo58/zLV/jd5Flt8mYYBDYlstqbR+U+yvTHtCrv
xrzwRpQD3h6AU59olbenEcBdveUWjd9fkzJcF914aKNzHj6nLr9axqk9+VnVT7VXG9Y3tbeRE7b1
9l4LhujMnnTqDqvtWrfokvURE7Qb4FtUqXYZUP3aYJp9hgp94gZrcaAMIGA7Il3n1Zy6N0iI3fqh
ehvWzuu7RmAtBNRScqfxzQgQUC/7Sb8EpujZ/juF8db6P84QpF1cBbWXJ9ETLscPVV1+kH1wW1bn
LE9OTNO15A9+YrWKnG/tqdgMiQTBVK26Gu3saqjt3fs+0jI4vyw1HB1aXw5K5XFi/SQDeTXhMpYm
1ef3XX61kn3qL0lQxmypfKuNUwVwKYQduJ35Pn6Vba+WcmvElRIXTuUlzvhxHOd7pPHuO8X5+PYL
LA/6m0hhr5axSq1wygWlNNtOgZGHccVKG4vsw9uXPyGZY68VfygYx3MPfM9LqvLjbGV3tV3BsWle
jEoZdmohP0YW/JwcCNwmTqwOJlOrbdLqHKv+1PutVnkfCwlIBjjyDCkGMgewzwEc1ttvd+Liaz2g
TskppI9F5QViDtG2APZclN9tp0/OUMFP3WClCWBOheoEY155U9m0pQdbACYEVTy0+973Bquj+ZR0
nV1nfukJQeV6S5W6hJLk0Eo984lOLPG1wA+0PNUcYOV7sT+8YopwBWqqcSv0T9UafNTbb7Es5t9M
4rW6j2WNo632aukZSf1RRJPYqBJuroFk+JnXOHWHZYB+CSNtStm3MXI08+c5/97P43ShzXryNZnG
/Byj89Q9ViudRgEIpZFPVYRxsQH/uS0T/WFMtXdxrm1rtdRTvUDc1+pKjz5EeZgatdkPaRGe2e1O
TdXVht0bvTGV6bAMtJg/qYUfHEygZOeMv05dfrWODaIseqkMsZP7VbO3OprGG+EX8twp8sREXcv6
gAlNirzsoYJaeew1uCXUtf2xyPOvIjDfmVeuxX1g/emVbGumkdl+iILmHjzWJ9BU3tvr4MRHWlte
Bv40GGkaVJ6VO895MWi0JcxzLkmnLr58uF+WQJVBelW6rPRazqnPitT0Y5ecVWE9dfVlUfxydbid
YWwZogA6jGQTpZltnUq5e993WW76y8XrSaG/n3Jxu2hp3+bimORn/TJ/r9tiy9WyraIRJ1gbtg2t
wkj5SClNg7UXF8DBH6TaGfWlEvooxHW+ZU93jeVb5bFydFm6mtkJ+9gBUoKiZzr+MHl2UBrDdhim
uP462hIhgBwrDTbKBP7sMRv8oL4IRg0NVGWOQ3FnAFkvrh1Dl/0zIhBJ9AEmgGgPUjSWvY0qoFP7
YQTTuJPCaPIvowWo6641pRK/qIFMutc0t2gzlQnotBvg9LoG+zm2psvWaPNhB2p7nLZlrdFmc8ZM
n1BP9Kt6D9lr6g44PMzBYXB6JD4yq5TqERm8GD6PZTj+QzeOoXapVj7Y8o3ZGXb+zuFcBbJsBKOU
dEaBZDNExmLIt8KeCvftuXIiCstVHAOKAgYeaoCXyvi5H/NbRwsufCt6X8K4VjDqcaeh6cSzi84n
yqQXVuF4s+1s3/X0a80i0eMhqGVx6emOM258xYGyPsavbAZnNpETn2dt41mrgQFBRSsprcTxpiCE
GYPyjD7R4/teYJWQxD2Q3xxPVS9W0TqC/pvuW4D4hwLezft2qrUoUSgjtct12XgWDjJHMHdAXtPa
fHj7BX5fIAKBu4o1GXTKvuyJNWMdu3gEx5ekvPOuGmv9OMEhuupQH3z7XqcGYxXXaBW2VjE7fCyA
RlCRq6c6r2D1+92Zlzl1g1VsoykK3s0uC69uK3g/ziSKo44P8RfqI8k78561EJGWR9qs0ND2JOq1
IyDXqPwOGnp8tRRe6czCWD7Jb1JEsVrWbVYNvhK2DIuZ/sCm+QL8+znnhxOpg1jlJmUHYKOarIKT
ciEf8zLrPifQ614zcxq+TEjp/Hh7uE9MrbXEUC+qGUcRjJvSChIEOC0kDzYgA/SrCrgkVBlkC6bN
yHr5+vYNT3y0tfDQUOaphio26YpdPHdFN6DLH51TQT918dVKL63Bj+eATdmY2tp1Og3uORgn732P
vspWBgAMjYioeCHVmF6Edp5cQrRRn9539dUib+I8SPyiIIrnnXUR5ob6zCH3XLf31JdZfv5LuoIc
fTVnDalo4qfpsUOnAquu9py76YnZupYZAjfQOdGywdmZfWGm5Q1J3LMRTU9dm53zCTr1BqsdGqMV
UCQcjj1lyo3vUPLn73PWZe2ZPfrU5VeLWegGPigxsi1CAgo5ggrSXNVH0eCM+cAJXW97LRg0qbrv
y9TOPQBLbXIX5UiZuGj26yXCOYXyiGLKjWJbaEDKlv3kwpZTPV2EihDnnDBORN6fBiq/zIEBFmSe
Z9B2AefOV4GqjVv4VfGjaYf6/u1JfOoWq7DVxLBXTTQsvToLbqx+vvSl7oXdufrqiUFaYxaCkS6P
rIvcc2LFPBhobBzSEqGFdz38GrAwIGlj94mRAXMDBgOKuH4sYrM/hAAkzymtn3iDtZwTLHby95jM
fpiq0HaVLKaOm4V5mZ4ZgVM3WJV3JIpcHAjZOHyjjrOrZGxsClWo35xrSZ+6wSrGzmpXm02v555h
aBGp4ADbhzKb2Tubdw2DsQSZX6apbGbmqM4NYFZ+btrkEM7dpyZVvr19+VPPv4qzaZtNrdPNaFbU
eePiz/BjBkly5tlPXXz5+S/PHlSzBhQYZY5eNfepnlzoenMmSz4RY41V3pQpCuxru829ecC3OGoH
Lw/1e2Q/rhWIR+/7NqsY24ZpHUC0YH0J29iZWj9A/63zMyH2RHDQVzPHdMbCkLkKHBLSNC6L9sHX
9A/VNL/v6fXVxKnLPAh8B40XxwyHK7t11C37kH739rc59fTLz38ZWmdIph6IF4mxEfr60RGmmI9h
G5vTdkiVwvrx9m1OzKC1bac9SZ96QECAwOSkXACX9uAmioo0/9s3OPUe/5hHUVNBVck8Pe0e0gJQ
dYuQpubv3r68tmyYv8mK156dRV+1tlrzAiKFnaM4Bw3+bWVmOxXRpKoY94UwryfD/6GiI6JHf9Vj
/uvb+H+C78Xdn3do/v3f/P1bUU51FITt6q//fiwy/vz38jv////8/Tf+7X0vbr5m35v1f/rb73Dd
v+67/dp+/dtfdnkbtdN9972eHr43Xdr+vD5PuPzP/+0//sf3n1d5nMrv//rjG/zFdrlawDb8x1//
dHz91x/64mT3X79e/69/XF7gX398iPLga1nU3//xO9+/Nu2//tBU8z9VR7dsKicSKYwFyzJ8//Nf
jP8UjiZUyXLGGWVppORF3Yb80n9SSOU/O1KDjG7bKtOzKbo//0mTEh0JhJuQPdd10oj/92x/G53/
Ga3/yLvsDm2ltvnXH6b8+0TnsSjcLDd3bEtKYa5BWllC1zeqlRx3g/nGN4Tb1wWK3iEaEjimFpCB
XQgp1V6CVt2MqYmwo11+gG982djoWkbFZjbEoYLogCqRWxjdFlLnVROIdjm8bNvU3Nv+kHtBLQ+y
QFRXGblEBS8CuL4yLr45o8ThALUGzKGuCss8zMiSlBHciAB9vbiyUKNLBQBm4RqIpTaCW0UZiqwK
5IR5j6TFQ6Uku2G2jln9IYHxhVv9sz32MAF93c0iYEnkcQcnw2asfrFseTMpduSWqr7haA8+5lss
bQUKBvxkK3WnqJTQIFDLc+S+NR9qW783fH2T5+IQpyimWYho8ajLw1SV3Ke+sptFe92budsAyq9E
trP5kJyuBSh+P7L3U5a70Wh6fW7eC1F+lmnxAQuOdOMH3dZMkFYa8rvlWkqHaE+TPvelPFTqV2jx
OygjO0Tc7tH5uZbTC0W9nYJpVj52MGhu0OSGT/pxio6B8dAq7dbOGoynHtp6KyZUuHTrqMrMLUJx
GM0HQ/gXaXiotPlSD/1HNTFyb6Elwa4z0+ME1lvAEEFtCEabaR6W0bW7uzaIvcI3D5lvb+Ms2M6w
mbYL9WCT6+3nqIZqUeVXYYyW8TSUX5rupVBfEr6UoqVXatJvQ+NBdRAWzKTLUy5PrpYwQExYfbVw
TXJJERd3fZvfTdPD8qNlaJZfnHoT7RbT0xCjXB5GMbSN3cgj6NlXGYt7x28+L/+/V+DSm8rnBFoN
IIbrEO48KgY4CzKmIB13dow1iQLHOdFyiinpjoeEHXKYhn4rOKZGyN50D3nxoDL3loGYRn+3TAi1
YB5Yips/oljgQd305Gi5cYIkJusEaiWQf4vehdybTIehoVBvepEljsuM6RTK9SNzOHNbGPdEgn2F
Pt8Y6ztp83fnKOvX5fZ1LjxFz114rzuJfXMIz3yZ78vmn6vco2aGIQlZpzvdQouw1OFnPARd7kLX
ORRjdtdq8iaPgW10+bM5Z1eNLw/daD1qEezgqt2a1qUTQx5mTiRVsKdvhFTL+FTZyW6ZH1OWXsOY
1pjxnBl3HUiouvY9ww4ug5SRD/kVCxGXqVAuVCX1smxG501yVsquZjuHE9mO1wSuPZoJeOyNu9Tm
XXPrpk2EJ2B0L2/p+AjLJfBYGbVlRKPW31W64Q1KvhkIHlWDtoreo6dg78uugygh90vN06J10I+7
nqDR29YxVeS+0LIrJ8TRuQz3IF8PhsbaDjaI6+06fZk/9tG38w99zM/wB6rV7lrKbKeZyrfMYb5H
JeQZE+ho8K0qWNpovixzh78Wc+Ym3QO18O2M8CnaDvswuJmS/phZ2RUNpGOMrHWkoRhlz4hkRtIq
WAySLAGKKLTDDAGBCnGD2Hr2u7Lzxgw2V3MgMr+Cq0HYyDKuwDVdBVkxechVpdvOD7cpWjkXOb8D
MUTCYg3lBhH8jaGn0TaTIfVwjRJ96M+bskndtOjCvaYXN/FgQz8MEd5xkETa9tB6t73vKsgIuX5Z
3iK4gVpeC7egGl762TiiESQ3P/8vHOlmowXRY5QndyGCBJ6KpNpeH6brRnce8gwioW1XYisGHepT
pF8XWi23RENXYD3ttrDTUUYTm2GElNRb5l1ObNpAujosqkcu/AuxLS1rl5Vpt6UCEqCLiPvI8pI/
nxPnWRoJGe+pM8TVvNEymbukvz9kDpskVfTrFCPngyLC60D1vxh2lm+NsJk2jUBhCKEEt+g6Dupl
uXdmubVbsnNdiZwtHPQvFWl0jAnwnirhj4H27iY0dMWLoO30aWPAIR/QdlKNfRegKMlGtI0btNmd
iQisdPM3bW7lLp+DT1PPnkZ1YDsIOL2RnVc7Q3C30dmXKIuUoXlAe8VFMWBfJOm3rNaOmZG4c+5/
xtx0V2TjlYpQgoVYiaZe+lV8VPRzaIUVFuOvXVy3hWZKFXfLddanRMIxA3Pg2KlYe+Rpt0sEgXLF
ZkKoyPX7dMo3Vv8SmP3Wt/yd4mhnjlxUif+Wcf75DIYw6UxpuqmKNS7EyGRvIThWeJpjeplTXpT+
0Ltdae/R69z83I/Zv1L/a1K+Lvvo2Fj7GdI3Er36dWLEX02hPcWZfq+UCOsp4fg0pPflALFWCASi
jKaDSFx81z1Fqik4V+O2mfXtEqBZtlZc3aEhY8mkR8fDuoEx6C03iVFOU7PHXsXwnWwBMBhbyxIU
g1m56NkI5indLaF8+VAm4k7gSTy1zD8kvf0ozJesrFz1U5vax5BoOzLvTVMeUXBwp+Bo9fkzViWu
hPdG5WhjEuhKHd4Lure5FlyWfXAZD/6uHk03iuTBTjN3+buVBJeq/TXStE1MDIzHhzrVNzJHDwoh
+GhClyl9GeYeatRLYLD9zVBTSfJg/7mD9oB6DQwxxjPDe4FrmFJ46LRdoRK8QU7qg2MnP5TSdH+m
CppygeNpMMobqM03FbM2nXdInF4FyngYa+iANUq4WLO5dabsmoRSurqbHePQTuYhnsjBRnTm5FFD
qPG6Rbq4EwI6mjnTOrAeh5apZcc/oiBvd5FuupwAPXOen5ZEqkolnwY1vZTdOMowP/F3y6vUZAcd
6tLE7+VLCfI/y7zo7QY+YP7SZNlVS18TXZGdaS5yudTlxD7I7DMzdjnv/s8J6c/5KpGlllJjwTJx
/36i7EcY9pmYOOohlLXJHX1ToB1KQE93PA49i5dfzgV/5d6/5tor34Q/b2ip7KE0WDRhrZsKahP1
XTBTQpWFdYOAxWWYiI1lw/RTkmfVNO7NWSMNRUaXbWPZ/PJE8Sa2M7Lk+7ef5WfXcP3yFrpAhmXq
DpoPq8O60wRmbkcS+Gifuz/TDTLRKSnvhla4UxfsK1SYE5ssQV4o0Yc0VC7m5ErF1QmllatYF2xo
tivS+wZLo8I+OsUroDNXLHbNbK/LrAy/IT7lgdTbpWXi+cNFmVo3FSyzUTNvfKW+sI1P0DUPqC4d
q1bEoK2N60CmLstO0VF2J6lq2Bt01Jf7EAVbpnnDOpkHt5bOBvVqlkxwyRwxxupD6VwsyXMAwbbn
FZZs++1P9pvhM1WVAGs4Ggcm3VxVZ4ZK99EPpLuxRIGR+b2keJml0Adkgwiy3ZIBas2DTZ51NZfF
nayCS2WQ50hEfz/ZL9Po78+xqiBUekA3QWPoEsRA6Cq4pi28IONYYD/U4wviAHAdvy0xLUdzf1mA
OlHFVuShuU/wOkJFES6QiRqMcLuo20JALZKrrNH4/7fReC1n/8JqXsZh2LbYGcuXnA0QIctNVTZe
1Ybu1Fg3qPTsMKrbLC/bD0sGnjx3ont6+5v/rMeup6mDaAbHZIv08Sfv4ZeqT67petirdGWWVDr1
CadheUBVYGM6AUKMnwglQ/oyG8F+CX6+16FYH/bw4MncfSJg/UJwtZwMlSD/Zwo9xuZh2Qu7QOFQ
QGatm/jyun2cec3nyhy3EPB2YzjfDM3gloEJ553zpGLd6CijK7bpoTN2phL0U0//ny+5HOiF5hjG
P3pyMLwTs2PzZuIvp7xxMj3ZL1Tq5YDJljLk+xQsf8xxuMuzXehkl7p4sRMOhuHLxnbyu1hrt3BZ
VMTKU04tybiI9zMyy7IpH5Zlspxa06TZ2ahYT/7F2Ft7FRMyE20+WxyXfw1HUofy3LL5yaf7x9tJ
Q0UC1kFAQFuVHY1SifIBSKU3xulLU5A8msf/S915LFluJGn3iUADIgJqi6tValW5gWVlZkHrgHz6
/1yy+x+SbTNtMzab2XUbi8ysKwIe7p+f49nmhjkM4NzYOVQqPHKHCFwutzxz+D739rfMrFtVcBdL
eYzOxiasi7XogX3J/NxwKFwflNV0PQzcU43c+7/+3P1+FP/rL02AxlaOa5retXv3p88djGbYYlHH
L82z9nqthja/9hx7xU7b/vqomMvh2t1cL9Y6NJqgdrMzaLSN6bs3Euq0ym9GMPvswXDbe+sTDr3e
uXi3fD+T5zBsOJ8ofrjdMrEJODOIXbG86vzePxmzGMhQ/HL9emEaDAafJ0C5cTQHqcOlf5GMRGhb
8K00Y3uVJe5W8yEFr7suATrPVfd2PQH/61dE/OupI33flcp0FWeg9/s//9MrknMqMJvJmbbzKlyv
YNer0PVgYeEouJ7YOlslUPa5BHMctC22j7xcXbsA17+iWf0Y0+friePFZaAGZ9VzT/43v+L14PuX
N811PHaLPUrhv6fnIUbQ4APzsasnBs9cAXkSr3jFr+f09d4PqIfyLt/MU35Ok/KP2ph7vrRP0/Te
8Bb+3oKxefRQJcFWvl5MOeiRauf/rj37r8UHh/jVhuxatkTUcn25//RyLrxyCFL5Vsj4tGiJUqXf
FLyjLgz/igILkNlemOyhuzvLMwAsAF8L+8v1sZaBBxyztWzKPwqif/RQ/9Id/P992f9B7/aSfLYA
MX7pvzdv/9Lv/T/U4bWuopX/vMN7/qi6Pzd3f//j/2zuur85cE8VNFe+FNeU8j97u+Zvpqc8l3pP
UWNa1Ff/6O0K8ZuNbJNOsM9KrGX6f+rtyt98y1KmL13PtC2XKNZ/o7dr2b/7GP/jG2EIS0EHZxD4
tzlwFkfl2PZGfmiWslwxvJieHDiyNRBEq3mPtMhvBrCxnxkUjptkNPoLd2OVr+ENNsMBUEAxrSzX
tedVP0fTe1LBPAlqUVbfaVp5AL28KpOrphTxYVoWe22ksTpw5VrgdgOTgQiVW8+446s5yEpZAauC
LMJdooBPtGI4kd9MonVfzbodofamzloCArwByU6NopbxhYMZlopf+6AjEsfWj17rRU+E8J1zmzj9
pnFA3wZmG2afYVNGW7MnqAxLfhS4VmBlrkp3NsHBRsZNbhTeA/BQEGgVx+KLs6R6pMJuuhc1x9z4
7b5WjzJ2pbWrMpdrYs0Y+rHGGhCkQrt0U7OyO6deI+kC+6glvFSZe6eYfMrhyXudPdKYuAwcw2Hb
LjS4pVn9IwDb5KUBOfLOd3U85X7TsdDTuKdeulxk6RCOj6Usu2sJ1gw0goFeQ9fzomQzwC3f8HqA
6pyKJb4kVV/9lBl/5c3otHqnRtOHYgNZa2sDod9U2TDfsk5VPIBf9JkdEsIXflndQHu1Nn3UlFBP
hDPBn0Sb9JaQWnuovFa9yJIaMfINSV9vGtjl8IzpO2+7ipVwM94MNXdntkux4o3FGBhgf3rECrBm
LHv0b208CtGq6aP6Ia8B5Si7KPZtEber3BrUpaygkqlU63vcetWaq6/aydoFPMld8ZwUkK7RiSg5
rHDf+g9tRzdLqxhauANcgF6xCQDYGPmIBdqzrG1vDtOuG3uvhOwhCy4TMKCzKC/OcW00WzzgFAuG
FHfR1EFAS9vBnmC91/4Bcy/1FHs9L0kzR3dVL5J32St9cwWx3Aw25iDIRGl8yCC8b/wypRXlTdp6
EbrIvnhzBBeNOVUbbChTHKjGwdNmVfmGGE89B67IuitoZnLuVJWMJ7vwMbQApfwENVp1wVgl4dl1
+4indm7trl+B90Qt8sxFEwKO4ScrG2jSDTndZD373rRmSwvMkkCLRBux7cPt0tjxQSeT8ct0LOu7
WWZGny79XFrIrV4BFFI3TsK9frEcvfXVFbc9Okl6Yv+nOfozNZ+qC/IuinAW8pVunlajjySGec9V
hZOM7zMkqzcg2sNmka7/ZXq+8SiLsHnqhzg9N+1gPk+WPbyMhoF8aMyX7xjBi7lPl3HcSDn2J6Pq
NKB9Q56ugOUHY66ZX1RDzRqkidElb5uMKjb3j2PmpvvMZgliSU2sHWGX35AVT04jMFB356QjK1cL
morn7gpiYBwz7LUtpj7Aa0PCj1cwnmlVX8cVCJvgeenRvYi5g7FnCrmSoktv3dlOD66vAeYO7ewE
yejXH5VNB52tNE/fpZMQW907XBacyOv2c5x0d2OcZR/84+YV9UlIQssHEkiUbdO6yGcKxB28ZFOS
b8zWs3YzxMu1zxfzlvCS2tSRl76B04kBZ3npvkvHIg/aIs/PQ93bm3S2uvVYpEioLG1ui8zD4tXO
A7lut7v1Qm++sYDRcYMeKdbHqQEEFzbOeRHp+D1PaVg8wl52D9CQlqeuygo4SjLegeGKLovZuiB/
2TRZDRyiTKrq/n3qHHnj1k5jB57pTncoJJyTUE5GG7J011qG810vWg48oipzRAc+jpe1jQ11h6/C
SujJinIrvQpAuuwT/2AuXstdSpRrF+3Alh+Zn2tlyddSQHnvaPXuqiFJvrEdD3cdxPznrE6r/Nri
ojCMh8V4GArLel+YVNYr9ojLcN7kvWPu8w6wFaR3B8j/7EPXq8fGgicAUpomVhkfHA66W10QU4XW
09TfRWck24zQ+A3ENA3iYGwcyPeRPivlCUnHKW3vF39qD0gErMd6icZ9Zun0hjTleFuLSL0CYm3B
ME+qfKoYc4P9DYtpP7dWCaCszFfVtMSwzqKp/jkO0XIuMZHcDwbjDYCnw6arojfAxNUjLc+UQLZK
bw0weHuBL+F9Sq+DB1B80aVdSjQilSeYdLCoIEAfX6yotcPVmHMs1UObftYYLQ6lwW2vCuFXTOGs
t6UBTr0Y5nEfz7n/jIpSHyw31ubGEiadycTyHhqAXfu+T+TWaGb/DJDL3II4NG9qJ4t2FuHOCcDv
db6REUk/VVzwGE2NMd3sAQUX/iIgj17yatEiYrrSNo/eotzvSixeHURdaDwXYZrhF5LtRw4uaAtI
t1vbA5aiJWdOU0EY3HbcoI9DPI1ekDH0uUTDLDl+le3uRh7lP2KZcRddgI0FeSLMn8SuGMxyyia4
hzJ7vi0LIW7GsJ2QuME+v0GXqLbR1Ft7GXntygHrnbm4JFRtqw3x0mw/MvW5s7SRf+sKIQfCMPD6
gdtImkJu3zkAlgd3lWm0QVdC1fzki3o4+mZfX+LOGQ5O18T3VgwF0YPHdChUFMM3bMSjoyr+Lvwg
urhd3ATaVtWOR3d6RpEWPWoZW7vajJdkRad4eRW2Nbx2fIkfQO3yqZ3TvmqDBqbVfaRi275WEvFL
WjbiaMmq/Uj4juzaFCPkiiXTcAWlExkIEcSoWqVtK9N1Dp/1aMRGcxNzPTikRtyfsyxsTtwBSgAY
jp+tfXOSN54fyVVtQ24EdlyQdodufVYQg492ai4flUyWQ96Lq+2kkgjxIrFlNWR8a9LEvkPo3B4K
VouOEyR0vGfTlQWWOQMaCtEaSB7FIWuxIyxf+YTa6rQEuq6IDM2u2iQDz93UYOK0xFDkLch+LxHD
rk+Efcwccu5mN3aYlmcXANnGmNzlIMust9d9j0EvGJuxe42VZ5wbxYgSCmdbMwXvQHJHBJ6YeFbh
uvIcJiUacO6cC2MfIV84R0h+PjtEUjpgWNzdEb4vTp5XmCeebOmPRIv5CbsbhQpsMe9YRXN0yXMX
DVZORAiAt7yM1hAdEVCEksfWgrbHn3z3tGRlvHGUFQ6BqGbvZoEhfzbZ1Xvy+ix6EnMxHLQZ929D
OM+HkXLhlWdZebChwDLSwsQCrjQ0wmnVuIDaYOLXGVkIMtsrlL+MJvmoP1Mxpbiq8gxfoUXrKo+c
8a7VZbtuDfCXo4A4t7nGU2WQFLVYh7XSzdqavRQ0VJtTP3fvcR6CuUkj82xnUkNBL/oQ49oU3joQ
g18RaMyvjXSnJ3MZ5BPajOQgzAzEP3xTJ975ufwICViSA+heG2/cLDV0uYQ3bF2nC741LSrryTMz
jtta5ltSJR9JfOW6KY/6AoJkvG1LVZ8X5DFyLQiu77uc/wTg0PmIGb7yVhoZ1Wc+W8O9i8bhWTIQ
A8muvIvZFY0KMjxj5yoyvVtp9mINNWr6mU9G8pKkycCtouqGPgCMYdybmIMummAgWOPOns4qtalp
moXoWjAYEH0D0fTuTrkZtV45MHtLMEltImHOm+Qq9+G768aXypmHu0pa4bkeBs5TuzeBVlRiE0pP
u0gPRqcIoPxMqNcccTO4fE9mNfXA+NVsH2ifS6xqDIeLse9c+gGS/znn9v1s2ZRo8UghFpZxeoDw
H7FZFTV3IXjzk1PGw12amtZNxYtXrWqLn+n4LqHmQsr5ZbAz98Rd3jjPBt+ysp/9NQySaFO2aXWS
Kf2GfGYSBto2+xDmUD56/jUuIS09bUtH64iiuENLFrO4c6+qiQfujHStrAqx71MZvkyD07bB0ufG
s6Oz8eD2lnWZ/Hl5m0u3+FgQx+w0s5UUD0So96wBVg2k5IEPk9/bH4uvx73dZsa9hkP7ZaO3vOWh
1n95ozds2iitzh7T051n6OiIApZ2MmxNfzOG9vA+VmF94L6inwbLbwILizvhDtu9MRY2QwK+FMum
oNYmGBBBCQ8Roeyrwba55bnT59iF9i9fWPF931rVk9bp+NVbc7SSvhGda+P3gXdlfTg132O7mP3X
OeLL3V1vU4EF7HWVKoagoSqWW1DT0xAYgFhHtuWi4k4sU7ctIzd+HqIquvdwZbGq1Vc3VhplDCAN
dSxUp24HzSA9B2Sw9ip3uW8sr/nsI6VeTGuO3/sxMr5gMHZD4Fy1hJWFIgjVXhtEjag3PlFFzlMO
c6qsZgwmQek9WkkJMoJ55NaZJ3lBG2LGAJIbdRpjV99haOMDzGujbpgCWR/StNJVBDLos47ho66G
Dg3sDJnyQv043FyD6dnWggga9M61UWT2hb+2aSRTUAvxCWDYRb9kKR6MrjCPtICtjYZiuvNnZ3ji
dJJcHuJulURNflaY2pqVXZXeL1XV8dcSLQzUTT7lbWA7lbc26Sy/uE5d3ZDeLW/DSrhrPJ56Xnk5
FdPkLM53Fk6aTITJKH0O+ddlMrqIaUqR32IrmpON6XbhKXSteSJ3UJlnwRCT4AMPpLrlcZYniedy
8yr0yyip50gyjvLClYvAg5fX5n7E9bidpUxvEy6xd2Sawj7IoVMmjBSNesOr1W5yVyf3JGIMvQJD
oXeVabi/ZtYLLxH8miMLx+I4i5ilp0h6pKUqi2+ZIX7qFsRwnRBRaSDgPoTwsAktcGgS4uqqY1Uj
A9FJ0ex9U/THZUrUpQIzCUNzXthbVrOl2q3OpgqrgVFRg02mtSUmJ3+O2WCirywdn+gR4tk1oZni
CGG2/wUeX7s3sDCNNhBuseeHBEYjIJ8Kxh1sh5o9f8UrJfV9zuQCGLRbom0rON+N2EboqNJ+uXWz
uskOJlHzS21kIwxPXC6SDTgpHjC3VieOLOJqwK69FceecZj0XMxBjSHEv1UTKiEf28GLMGb1Os7G
8mjadcwFznWeUSqNx9H0LLQ5SlEwZ30TvTcYqH6ZXBp+JqqHY71wY+OCblwfCHV8SBrDfDOsuHhI
uhnjFuJ7+TLIlNFYNjWAo4sYUru9GNajUbrd1WU5xyP94hoafaPl4K2cyc5+pfjNXJxCXf06SKv7
To1SfcVZyk6LJ4Db9VE139b1oreG37SPS4VrKwCcTD8DInZ9KiH8fc6AqC+2i0AKPqnDcTS7S/4Z
cpqeUOjE27rV42u8VLx5jZOz8dv3F3jY7nfhI51byZHcbOArOyLBV4xSrFi3nyLu5SnxnLAEEb+K
pbH8cKDhUiFm0Q+mqfpI4p9kWe+WDzn7j18ug+h0JeI6PjtMtAAK13Hy01tmwL1drM+iFN6rwRLm
Vzo7ksaHU/SPiDZh1OIRqlZD0TR9EDZhmGztsCVpN7nN8jOjr4bNlWHEc98ktqBJU/fzJnRJUuje
zQERTbL56uOC06CPxrEIZijmLpdiWx75fgAVrlxKEGSMpr8vuOm8paYxPRSOWRHBYevXCkRXm/fI
KbtNRkQPJnMXWclWxb331jRmeGI9GXaC9iVz2dosfGaBZEECRrUV85JEmWdZTk7Bd6awftVJlr+q
BZveLokyAz5uEnbfDpo3j3+jbi7jlHtYUrvE4vjiyvdFU2u+Y0aEZNiwMhQhDdKGNDCtrH4PO1oq
q6RJzNNC+JbBem82ATjARqzZ2g6fvTKq3tMJ1yIyOOc5QpoZWC4aZtvK6CE1Mt7qBEEyPi5nIRY6
ZmdHduod0BKN06UfptdWqEasmNqZd3k5xbdla3Bv5VoVbsomZNhqASN+yqcyXNZjHCnjKCIrN9bK
m8qzsjx/nw1iWvXO2H2FYjR2DRovtWLNmixh0tobaxrFc8XC5MqtKNHDpc4+BiSMe0U8+AzjH9sE
U8f+CQ6asxNDG9+0Xd3cUaLnSDBqSWJzLpb72lLDPVF4sU3iquEoFn25NQtnjtdFp40HO6+WIxoT
Cy1z1WzIMaJpcRDCbVU2uMDzuyo+lpnrB0m31E+dYVdpUBoYdYLcraGg6WaQG08v8Je1KJ7oiHrb
rGq8X3lpGL8wGpi3Bk7AKDBxorN+YeqvIqNXyoU/WSfOFL4bmZI7H8b26cpm33mTPZ/bcJQHHpg8
7jxvcT+8Ka7vCg10XBS98TXWCbdts4+TQMt6OsSTYT9avZRvcIib76wK4x+Srss+IqU6hyL5JFw3
H5Ryl7cGRQ3nHGBCHhAqclYdGT2U7UxK3cpx3seWJdWN2xfyOLT28LMsTH89lAzSUCDUKy4fOc0T
mEZGwNC93ug+LX+B0bT33SgHhpeTeM+kN1mrdPCap8Tnm26jIYqCcg7NBzppxZoltigjb9jTLB2z
nEF7jkIzshkr1WWGEwbqWVAW9U+0gPvYoheZe8URywXXnnFvxMteTDQPr5RpfxfJHJvg9W8rkWwm
gZ/UGoZ9wr+H4ZTZJO13ngiBL7k6BtNQeW/WpI1vEjnGRxUPiMMET2bN4VTxaXPCXSHRFQQcMcm5
a2YH0zFxDOTW/IzAG2xoonE29qsorb2L5YbdT8PC8BCUXifXKe21gwQnwP6zFx/m1BAZbLsIsnZc
ZvamAKTKlTwn9rMoHJsrw6ThG6RsTO8tT7lHOS5dEtBh805GlI9wcMxIb2sl8jcE6e1dZPaIRos4
zC9ArEHAhJ51nhvHOFRTOh0izIw7trnKKTD9SX8BWk/I4UVgrulMiDZw0J2jT8hJAaI78o5hNBsP
/A71PuQeSXKwL5/nZSH8Y2vNiFnQNdH1sHGEoe+ysDaoyqJyX7IPtdU2iYE6isd7DtZxQ7MnP4xg
RLYE/uSmN5HgdfhQiSyK9FV0XdlTh2rWL6KyIrum/ac6EeWzu3C7jGZ6Mjyqhw/iWtY2pJDYp0ht
6ivm2yL1zTBDwVvYAisw32Z7STdMazqQEazYUJDlydlH5bwBFRGCYUgbuqtDeoA5gSYA0e1jUaf9
jUMVt6JI5XOn8uLidXW39/POJ9TvJhfTNUFfK8GzNQljFOCSJJ4eMHqGQxIdm1E4t3ml+fYa2rjQ
wmMWVEAiWHVuherCmdqnRjGD5qPsRZTbhR2D0XSH7ZhY1clHJvBYWf2Aa8kwh3ENt6f84Dl/NVUo
r7DXYeR3X0WkMoebT5+cOt+211NTGvTaM1cd0pkB1jX4n+CLyEL3KddRdlvhl9xHo22cHCdO8GO3
o1HfE8EOH1SfXB1Ko6ryXcZNM92FsyF/pknn3DZLnb4VnY2kdZlC546rC1bkKXSdvZ21ciGetvQv
yYxxomEF6GmmysEkXXbqIZSqYWnGlVm49pJJv7nS66yVa3etuQGXmz7LMfWOtHJw5bmZmxzmrkJO
ZmSmEa8nWtCfVHfLslIWBrV1XpUI25LOCD/IvfEWNJqKeTMNhPpWAn/vw+IP7n3sKzg7rpFGNxUg
ymxlzAnp+0nlQu9VXE/JBtEjDl8nplm51uGMQCFjE8E6R/SOp3U4dYlemaLK6RGgK/9EHK6wBTe1
pEvfVM2A2DscqLq7ppz2TAtDLEWZH53moQ3tN1/HSAprMBaPowBbsuadS5+7bk6SII2NpaLmFvnI
vZOGdPIJ7VQve4uPKpnq1Cu+k3GR7Y0VLYBCNF3w8bMso5Jhtj1TJ4x5On2bU9USfvbpBm9y3siW
UA714doPr53XhVk+ZUlluZ+TaYwFlG/PSDdkrThCUDc5+P2sCsJ7ZRBNokHjpCwnlCKhiHZJHJR1
mohtJbz6iJKA60W0CPfYqNG4k4tOtnl33fIdWk9bP0OSNg9m5sZ7wcP40Yr8+gLWY/A39dDxiOXP
zkdoSPZ7W+fpF/sPtAXTpb3zcDkWQbTsQ79qMOtFXsOtaeARqEKpDzzuGNnbpqBghSanSaDCdwi8
wojfOiP1vzsq2u9RDV5K5N7gXCXi1KnASYfmOxqjASYMQdop8EXTBmBKhwB7O9M6FFAf6TLMjAEZ
FNz0oe+dqtzTK6Mp819ECvVttYj6wvV32cVgkg8lTnl3q0LhBp2xZG/8xdRGLi3KgkWo26iN7JNr
pv3romd04GIxNX0fwziy450xqCWuomDRf2gGpx2hRZHuSq40H3RdKbeZeOS/epCsPyovnG97DzoN
Ipruc9ZJv61rB+FIlo7IwpjZrmNndO4Jiw3b1ugo5dCTT0xAVSFO2BfkQyFk/6gnR+465fVH2K+t
E6jKS94cuJrMHFy6SsC7bot49E6hcPiqjxnTLiaba8W+0Mb2jJozEQH3rJkZz+7cHvtRO4cujgx0
rUm7TeZerVp3bhJ8q9V8I1JNGozr2xz0XjqvY7Th85rXRT5kfKsfB9fChOgJYn9tWnP5lfiym+ku
cutmn2Tl+MLt0KPDrzu5zzIj2kBeFe8U//5dXcRihzEo2rP6MDqEunJLr7pEDszHDfP6ZOuWtsQI
KJ3ncCGTus5MXdzwWHZvnWyJ2yDsUn2nDSYLZ8bIXh/EnDLkLGFDFhW1EbWHsxbRqC6itox1zYAk
C6Q9qR9Vce0bulNvf/qmx4sW8o5zAe+8o9XEERe7ose+URRTWfPOTcreCKu0OH2inA2w35MT/9sR
k/9L4ZHrRt1/Hh65LT7+sk1oXf/4H+ER2/+N+K1HttEzeeXFFd78R3rEFr8RDnLwjHm+zabfFQz+
z/SI8xvieWo9y7ERaJoOKdTuH5uBzm8Oy3zEeS2qW9cmTPnfSI+o36nN/xEecfEZu45ixmmicSbL
8neIS9sxQGNB1L62eo2tEefYBEOP505UHvvWTYlWMb7FwqD2fIHFRnfJs5fY0y0bdwQsjca8xY76
1RqN/Ojx3lP97guCHQ9Lm05bz41vdCqKk5Gw3iOIQMDDSu7HvO3v0+5iqh8lOf+flWKnhCHmQaUW
O256flh6ZnuhucjATHy0XQM9zNC3DxU/cW0203KiQfOK9mqbEKq6LKhIbCYlbBWmp6HzhrOVie+o
isdLVM5rXv8F8w94fEj5yUdcpKtCM4OJ1EDvttBB3vpVUMiQOAmyosCUdcTOBw/OYeyxaKiEpaF4
5C6dP7mtYkVBU4QVk1euW58rXb3I29Co/NsrG3NS3EOj9HOq1ITbNbtMUZE9zzH7MVOZc+tNfyIG
/6rzdqOa8FPNU7K2NTq0+lobctE4QCq406ZP1aWnlfaSh3TugAo+tCUZUYwJ930yRwQVGVGFXC73
palx8/bTyqwZKLdaqjXT6NdcZVunGW+NTlExRiXDnHLugqlj8l5WeHmzHwzsyOHX9tr3dHzo9Fc9
W9YudOp+LWv1i9BMup64Cq/M0Tv6TFa2Xdqw/An+IJjeQrs0mWmd56S8VmpsNlnDdvEyfgevDNel
W+MvrcJw5ZfN2guTZh15hFrm6ZzI68hpaZI7w60QILKYsOAlOnVR35yiVLwLURTbkA/BTvsOgHgr
Os8ezEDDYVBIxX2yWTVZIUJ4aseS1lJkrd3+OJf0DofGv1AsDIXCtY19a22MNSH7bJNNzj17hkxv
qgQVeZdZRz9ueZWH8S4xK5+bW//FnmRKNQvXRsNNinrmJh149bCTHlVl/NA69QCkiwp2seofJt/h
W75DAJQx3nZFcoLeru7NcLr1zIJCNc2IQtA57LshPPqodvahKU6CcDzRmu7JS9Nux3uQr1rZUnl6
95jh5Z1b4ORCPfazr+roTPTrM8G3xPB6Scm9a8by0m/Og+mEq1jFap2HU7uf2fn0r5cBlpSwPm7m
2Mk2hlld4qreyvY1UVJta3Pkfmmy6tiPwx5EybJTIv7E1O4GUntHKLvEgZDirg3DuCkz60VxsToO
vTrI0WONVxvpmx2Gl5wp6s4xtkymGVzlJD+Nul7LyhbbjhDTisUtseqtzIdrFFpknmxsU6RdtmkY
pduyne6aLktWPq2pcXZXjMvks3bPbAWpgA06+ex1qwEfJmbqhttQpi9t1pCAj9uMaZk25zXRz0nc
V63MjyT07ACzV7hDKlLzEXTb7cRP22Smf3C5c5+WAi+cya+q+8w4lzonRy4dJjfdWcfVlt/zGbU0
vV/2vgiIkClnd2pwGdJJO9liH6QRkBM5y576dkwYgZnxqs+n78kNb3JOrUtuW8x6PP+8ZANSWqDp
G280n+iAu/zBF5qhiiW1gThU0j6w9sxnY2hZ4Il+iWY6tdRIO6czsERK+44m27Llhr8bfd9kJ8h/
mdjFOi7jTRbKeTeU0xKktWbcIDUhuLBEJFczqJozgmb4FCbtMh+hdYUbQh7ZQCaUN/rAiHoKm9Ti
msKketlHZPqcucl2UfZsDHlxYMeHro8SFbkj+zauZMHLVV5LI9SYUfuj7Nk3rt8HOVDjRGz5kWHw
dqU2r61+JJppgVtXopnepGN/MHqzPqejReR5yU8lvHTujOOu9zTRhZGFS6xyJLu94jKQfb8U2VSc
cWcF0sBS6ybx1r2u0bLHuU5nT5IBqeVdWexxTEW7pvXeDTMXnLz8tJbVpUe7SB7DqBou7kvvuT06
RvFox0SYC1jtRzN1xLqa0LulyPHmTm+wmKfMcWnzCLZBj13Ueqescb+Jl3FCeIzujDD5cOJ/QxYR
f8svS5rWgrU5QbLSkVJ4VAp/zgSnChVbaUT2egS9ElQNkXM7U/TsIqe5da5uvM4s7bMXOcRgOlef
pu5XM08jb5fB9mma73tjTOmAaBn88X9bUZEme8jdKnkam01N13rNqn1xs8xD/G+AxvJvCXElHGWy
fkg2nF9dIEL966/PfLhYqL7jdQ3glpbSdaNNkWJyE2bVwr+H1Pk9E2Rz3fyN+oHlbHn9eGSkApr8
p58tP+rxlkVQhxXudFjJMrzgIfUCPvolmNhg9BZAnyjQKzHUgS3jH9fQGI/9lY4GUpnjWqX37LHq
f5MrV9ew/58KoetfzGK9jSmHlD4F1vWf/ymrTaXWS5rZyXo0rb0V5j9l7W/irjTWYxVH66u4fNU1
RIZsvjr4bYM4FwJBYFJsLTk/9KKw1rmbbOiXWmvbITVX5tMlajTXCEkL3IgbSqEl3pcJo9iKgI43
Veu6iuF265E8ZdihlOQWGzgW6/40/c+5YTuXdoxeOQ5IuLJWOJm/QPu5m54CHhcT/9l+LuiOTeHW
FtZTNs8qQP7Hl8j9o6b/C/HjL3ttv4fV//wCyWvOWAmTMbBLOav+Fjf2ddQacx5Na2CIyd3s9fbL
lJ6t6GPo25l8mXMiQIdRE8XebtxAEx4juoB6hZx6/hIxPUCLAImnW31m50LcFWZBC88qeMtdjjuy
EHsqZc56WhuvLGp+pZXOb7m7uGvv/3F3Zs1tKmu//0TsYh4ujxCaJVseY99QSVbCPDUzn/79gffe
zutaTuqsOlfnxmWQ1EhA093Pf5r1um1HaKedHADtnFcDjognoSXbK00RPmTZ+GQnwv7axKhKeybX
N1JkSmsSxpEAmCnGKBASbyI/y9YNypvD0P90wlhay3Pqt64K8AUC5ilrscCfQrvaFGIEbVP4Yp01
nWwrytYA54Y3KO3NaDXjyddKRPV9sM7wc93oE4ntk6T7bicHhzqOo1WSGeKiQSO+ohL2Yrr8Km99
dVvVAfhf3dinNA8o93W92BtljaFsBpI6mkI+pErqeFKRo1kPUdn6Dc9m1ew9oScjK7moJy9eUG7D
FeGsDyi8i7EObk0WxPyMhHvJUtUdxLERLw1JenYa/y+s79pNmqvy2o6JcbRCHQzP8FXpYAWHvMri
v5i9//hlEfQ3WkiVDMSPvQohm4nvCG4SOnYm1gc5ncBmn5hDlLG2Idlu6WeXLsyNAzEajrROKO0i
xx3C3du20L+booUckhrjVvIBX1bUDIodymLW65k03A6iGm/zNhk90cMrPxW+9DCN1bEcmuiWocJ8
mGISXUAThmMAhxEgP3qubdeqBIB+OihbM4mTbQFP/bVAazTJ3aEsKSjXlahvtEEpbkLCR6PnGOnb
fhJIBTF0CJsLnLUc/od4rIK6uaRqJtZTFsOR6hztlnzIcSPVML4Uis8QMy35hNNjemoTKtNyIN2h
61WORP7Zt3UjVIji45XC/CStln1cJqexbmWGwcMwyA/0/7Td20mJ9twp910Rm8esDqDX5k6ATlRq
mCOX7ZGC5wloR+woNAanJrM6d7LHEVP+qT5EhK9DZ00ArGyYYYw0snYytO5WyKRmB3nQnggoTSxf
uwSh4qzlMuKhnpfBTZVaazKb1V1qkAjaYU+xESE5YookAY7k05rIynGjwJo/qlVsEuISH1SkgddM
Mh/JRY92JtTMExO1Nb6jyWHZwsWfmpgzJfvlMoFJR3UNzT1wHLfSZP8OAf60LkTewdzoE4ZnNd5Z
8EfcxLGnk9PFPfML65vadKMrxsh4Khg/VmZTfB/n6PghmIadEk3YzYT9HSrO/JQqxboiOsIdY7PZ
+pyT0rCMnW8kULdYdmDaoqnrdJKqvQUnZm3oLTRRaZBWvtM6V6dgRuNM9Q1eixRUdHJU7bAA8MiN
IzM+Y1tI0kMmJ8G+sKt2r5Cj7MJD6ZXRf+hy6Z7HfHYkdDRbZxWczZC68z5aUrkTKCWxrZknhbr0
qlf7pyz2YLsGbtIX3a4TzjGn7rkuSmW4IfP3a9l0/V91XUv3g1/yhKwp7Sv9xNeunFMdTw6jsZJc
uz4/hhJVOAMVrWfZdYZcQ4LI4jh3Vawm9Hqf8rufUnwcw+JAVXh0izg/QF2e9pWaYnvWh0cIytyL
KC8TW9w7fVivAlMTD1SoXjH6THgGp+BADgqR0eZmboaKpqKmdU2cu54YOcROaYgja6cmf3KiRGXV
0fkeCM95MAxYKu3scDHFWbMTlf8iODPnt32O4YNRw5M189oCG+sc/bCWu3I8Sso4HsNCfpFKeNW2
fhRJad1ZWh4++Kr2THZsfXbGCs5XMUuaFUDWdSXA18xcO5EKj29JoQzn5T8Yf/JWT5MFw482GcOl
PqjpmfmmfhnavN6MoMVMw+rpHIr8ihe7ZzS5fknhc28ENscbrWu+pE1tfid/8b4oi+Ip0UpkZEp9
8/ZOu0n2YxU47pC82nosfzUTMp5joPNDHI0ZflP9ax4l8WsoS2stk7dOZIlrNmT1tTca5yw74zYI
0mCfltSey1YuLmL+Uw2Kc8oJwihS68S7+0uTOeIe9Fja5JBD1qaVljsseTjBqS2fKCzLBENgTKi0
JjPpSQ/XiemjtBidIdmR19pvknzCdyWIk0scN+ZOx/8Jc4tWOvmVWmz8pg7umh5AOVUt59lnLLFk
Ub5Cg1xPQXdrh2NzR9k2urXK5ifx4OoXJctw1aiZqvZToH1JEozTIfc+wC+fLpEz1CBLvC33nQCz
Fu5SGPvwHkbV2Ee5o59TUNhoGvtbRXP6W6ZrsCgR8q+EHvX75YVE1Zt9XclfKjkaoHgC2cNgQJoQ
Z8IAQoZnb5bjeDECrVK5fe1slSpof5ad3fyyGMW0InNe9ph86UdDanz0SSy36mySYZlH43aa1Ns2
YyEXFRqdjr57WP6MbcRCslKH4vD277J32RZKqXoMg9+LkdLIWKTGrmn1/kbtWBRKqExNnjHHRJPd
chjIbYdEQ46wrnqB0x3bNGg5Y6QjkNFY+WnjhqozcyDVgMEMfNkQ1rkZm+mMe8JRqL4BYKomG5HC
m1qpolH2U2E2j3GXH8hJJF1eladtJU/xTdYo9aVOj8tGC6x6NNrooGRVfhvWhuOWLPhYp7EWs5Le
a8VgnbHfsM9BaP9E4so6mauwVfsMX0FYxy+5/nUo/e5GCRqwcUi4Tk+SVD7a+a4uqrvYsbVjOP/B
+riBYZkdMLA0n5Qc0EQxtaPphGuIX8EOOzFrXUr+9zry861uZoTlwjg7EoeMZKg8OUa8UVOkzGNR
6ds2LIMNVdMbHyb3qwMPAIUpmommxGNBj1Imib3JGnpMpsAtgknZm+P4JDQi/8gWvPcjPb8fVfkH
lQcL0x+2st7p9wrOPriVQWeOctPSd07DTdG2FzH/0ajabGQltVbL5vKCIcIbs2rtbdzXgLrzHwg+
NQiJI50JHKYU+Gj3lvJQO/c2ySDXqCIZpKZ+gzzVCra5motNacPI7DsGm6j4hiukh6MJjmQObLfI
Yiis0tu2hfPDTRl61E/FBYegai/ijADyJMbpxErie8WyiaVuumGVNRLlV0oVuwpjf29K5TsLfgt1
pGY8Ln+6No42CJ6tXVqdA8fUH8GNbVwNfHCKkcWEVsvdEVWGsUJ3mrqRCMpbrBL7vZNj4wnZGusZ
5DEbn9QCNdHrFfyokceX5Zqyf03SxiSPbsT9qIogkoemcSRhfaA+/mTj3aYGhni1DAyZHFYweukf
+06kQJlIAlqm1zj0ng2jzc+TQY2xDNX2a4Iyj5poZUiXQB42badPzy1Yt2YpCgWg1FjnsjhXocXQ
0jnqOu5lVNeTVG6aoVRvxlr5QXmi+4J4bzf1ujipgirkOJVHm4GecbIN77XJsdFvR5T1mHxeFbRo
Wu3EVxLMmSGnJVUsA6lecorApbns0qxPn4Kvaqe09OnSHeS+P/dJ0l4wy2svaFGoS+DKU8McIaFV
Uk9G5mSbSZTWyoll9VoyDOxz+uyAlGYlD2H6NE6GerBirGXCkXIR3HniHJ2SGIlQ6fe9Kga3blvn
oBjVnjjni16r/m0eCx9PQKk65c5w1luF9aoffA+cYY/PSvOtSLO54l1aj+rAGS1GX2wYUhXXbxIB
1GpWhPn0UISN3t50IcsSqJDSusPZ8+vY3iWs9TQ5wiyk1jei7xnz/Y0TdrFnTrJD0bXzLzJsgK1j
SbqbY5njTiaZ1w33wQ7TZWUX5qK8Nexec0c1yV9lpz6kjj64SeAYN8CFTzrJM19gjVjUeYRxC5oc
eUnQ7SN0QycmndoOWlp9jBIBPT9WxoNeD/nB7wpzL5tZcMwyOdrnpmYeSdioZ4JzDzc072D1KMGa
aTApMCi+U0ihj7om+j0wqeUx1uZfYxn5ktmsJmRv8DSH7K4zzWSDmrNfyxmTRHcUVCByg/5lO6F5
kMe45qFiDzstGe9nLIOFWf5VHQUCJ+B+FvhwR6qiuZNI1FMiiBi4axluHkbKCzNQsXLK9D500vCk
+lwixvl0K+BzXsl82GsE+gxxoV6SDtFZW3X3dSWla8Ppqy3kAJS63Fw/m0kar33xc0JS9KXIlSun
6NXn0f8q0RGQAwr9mQUhtofq2sjD6QShWHssfGcXNyoq0TJ6URRGxAnlyROuBx2GaD1LnAnzMCPV
YI3Emb+LLP07+kCoPNIkDpRnnurCCG9mtatnox1ZT4xmU2qUX3yZIrpclI9ZUH6TfTn/EsdEa+aq
H680qKOn3MfFSZvwuagznrRSXo+bsmFhSo34C/MY+8GMHbxqrW0Z9+lzXSm3LO33YxaNt8ufYOqn
g95jnjRNNum8/EEFvEpLBqxgQN0YkEt/yi1lrRrCuQkaagQBkVu2nTOiTYfRN53jODQPmRHh5KvE
xU7ypdKtwUIQ01nTNq6Nep1UpHTmwp9cW2vw7LGrXW3DYIvVvoZ9StUgnXbtaKIEaEd8faQ4X8cD
9LNV3kxHO+iNWxHGIEcURxkLZHEyg+CB6wEykuMyV6fd+DpU4iYu+mYLkzbH42/o0Ovk6jFplfiU
GYgFBEivnJj5qS+V+BDksborM7v08rZFCY08+UbRonY1tD70LdVuXWvMoF9qZbMFi2ndSPPLb5KG
RtTZyDic32n5KD3WA04UL8KyhucC8idoP669ZW/90FEKHUCOkxt1qKd9o0MaBqem6uXc6xiBe5bh
wE9XlRgovHMeJxFCJZmiByTVBxW5y8aIGDEk1EpoLyjnmzzRIYNnxTY0MvvJhAjqDpOWrrM+H7d9
qLLwmZivx2adwp3sVwpkMDdKlWGDFVdyLWA0g3zZ6DGGwauj8hlv3oLsGrgTUlfgwacqIOR5KbYW
j8ejiA3YEzTpovk8hmMQ37ajEt2SsuDDGafyXhBsBcqP9xSOe3U3KIepwylCNqdpJ6sD1QPswhp4
oV/ynp9O9ED6FMQW0tmxm23qYVb4kQrBrRnNdS5BxaJS+IAXv/K9k++kvINViFoMNZPuHLL5T9xA
yNTGxJWlrD32rZWtEFLlnBFkqJjSYRhq9tkRfq8OvxXPXtgUTo0V02idskxidVfW184or4UWx/iF
2jtIl/GlSOqbWEvtNW6mIzChGl8CpY4vYAD9YYhCHvkpggRFBurs1Xh048nQCf0AzPBNbXioxqy+
UX3lXFKUWY0JwFXchbZX0Qf2sPmKo6UWZDzHHk4D4r5WRue+1SR+b9j6nEiWKk5uH9IEgg2We/I6
KPRYn9cbw9bGNU32rfBgVB1SPVOftpqUNp5Uakhxqkx7Cien93yKw9t0uguSEC+MqLDhvAhz63Qp
sgSHzNC8C/ZRJ9V7UXT+cchAGRNGLU/kSX8JdNyXYpImXCxukXTr1OnLKtf25iSqs13Ujzmw4n1W
xCPUOOsZ+9jgXEtlik+rXnmUKoZbc9/XpXLbzn+W/6aBQPEy1aJfXsikKtxUyPBw+uR98NOV2wLB
+Wnwoc8g6gLenAWKviOuIawe7Fm1TdmP4tpqQNC6DjiL4JzqtaX2MOwNKkeZFmxbbrWnMlWvtTVU
30VpwKFt7fHe6hkvGoiRgZ8AxyVxcdGlePCmIcnvCx9moYCW+GXopxcljfofagH4OBn5MxP/boXZ
jolk6nsO3Yshq05vc11DriPj8ql1TviILe13gHLxF8b+hx6azpdQd0IPvGQ4MR/NnfE2UQlBRF6m
vQySlGH1lMbHiVH2ScTo7cvSuKOGQLVfDy5DYETPOcKqY6P4CXIOTUbRD/XZqaWNo1Xh17pUYRPE
RLbA8Lsh2SxiZmgAHZZN893AA3uQo/olbX3ImJCNXRYLzkrr1ewxiSt7JTS6VB476aM+gMInowLx
yiizxyEM3FFJonWuN7ivYkfwFCEphppYjfsqj4snlqrmSm7q6RgYRKFPCLLcosRRZ9JzFPDg3qHb
h/fJRKrxYDFPDUXq3zmSo99BIcChl2WHtDUbR6CxSt3J175rIRBkIAlAvLFacYZ2UdNdh9r316VR
77SidRNAXkB/XVrFCCTyDk9kvcLSIpO016b4SaH33E7UBh1UyC4alVPCQ2WSRxwu1TBzU2x1QsnZ
t9ij1c+aPzGkjf13Xc9QkuuIHErxlMjBPaTNPQqcft0OrUM5NXjJwgGektpgSajch12FV3F8YwZ6
s2Kt9T1P7oMJImaAecSgsT4YEijPfdS2rj/kJM0pNeA89ScLuNh2EJIGj0ozvkgqstpa4MKEKxck
QvlJCdSbtrO/5PVTJuPcFiGGdENifZd35BGlPkZeKBzdqgyyaK0Y7Woc8DPSCKJxG6Nc8dDLVgMO
sXCgNcpGwEdZ1PzQnR+FlsKSN4lZszPEG1XKwzjW1gM+gA6LIKTDO+ROBz3xsghRCasdcx046U0t
UOZNqMioUuleNaIO0koVql4PGN4/1DlsPDNQfhiq4xq+vdEVjuO3ZrYOmuhkRFayAiTFvij7Ap+Q
QuWAe2fa3FsCTpTxDDMBDN2WnwyrupgUqmy/nTyRmgHinHStKqzSmlmT3Q/ZT99IdzgN9WsjXpeC
R+Fkxf3KgtjYqNVZb7RvZXY1kyddALL3tTls0x56vtFD0+hh+yXTcNfg0rxOmvS1mbILRcXBMyuI
+UGtHJXJOteWbXikftuuqAuxLQPAP8j6kRui8F1jx/9q0IPj4bUfldatnOpRUah5lLGE39/At+6A
JMgzGE3PHiEnRrHxpBW38Coyz8ytZK3kzSnt5RS3adRJDt4cUVTbawd1Yelzj/Ta6MXBVcmzZpNp
1l9VFv4wsr5a1fB0GsECqY4kbLAw8wutQ5rPjGxllsJLBFxx256HyMzXKv0XnH4WVQbPuibVbm6W
PylRH1U7AYIJGoab7MFvIM+XsHtdHkzIOwcvwXFklfcVMXb+twh+JrNLQrfTyX9V6uneVPR8O8jJ
xYhwaYFzwdQOB5PAGF5RgHiIiwTD9qSvIEJ9iYz86GjRRjbGeFX6oOEZDH5Nn0xXk7WLn1tXpYbe
k7fpc9OlEdpUbt5yKFxmhIRCRDqBKzE1zcADy30ZZOPGEHa4RuVEsFpFGcCIcK5Vx6cCiamJ+mBV
KwhhZ2CmV8PDFE0KRe3ZwE1iyuS3WusJZXiieBBt8uw4dEHgNToiJgSANfWgopoEta+JnFoUL1Ia
wJBg9uO2yD8sXcJypGz3MRDSSsnQHxjJZZAqsYax0/fIRnydxyC5hTEmOBDLqwB1Ty+Z5HVRjuiC
6sHqp7+qXjzZrI8RAMOC9wFhiBosVm5W1g+F2gS7oI6wBJbk0sVLDffn3npEqvmqt6xg4VxgzSf8
Q02PylH8rGAHMPw167oWABY6frQynge6jmPBnDaA3zj+uUwRXZOVtNtoEQbBITN3s4SEUEOF6kEL
JLGL5Oa7LoqJ4l6LhZ8lnqURHZNlWQLwxmEd4E/tTpJbpoP5prb0a9rvKc9xplMEZMhwZ7617U1J
eMFI4zlqtZ8EP1mk5UCWdM5TzoPXgtAJhu5gIavV+B5CpIpQjMptleMOnnLRLBgwg0wRaeIhIZJ+
1VA7lTSs7dIR/8SSfp0iGKBSoP1M8LhG1/QtsjGus6xpXD9rumhvJFtTPDMcv0zWdN8pkXUZ5j96
08WnJAhZfpkRk3LA5W5mSsVRjNqlBWKq6UtU0GKXqvk9hiZQkcuydMuK02eEuVchqm74QhgVJaqr
zxIaXQXcKFh02Vidjg2NFAW0eWrQW2HRrfQxzlwf6GYYjdEjBjvANKaIjqq8Uaai2JVR45V2GXuF
ZHDum+a1IHB2G6saPNqEjpWlB6NjZOwoImH1NFwVc4DMj513i7W0FxvBtcIVIastZ2fnw9dAUJq3
5+EIyfJdHwTFWldZXbXdfax2P6HKmp4uXTWyk1xTqiJvGLmPTRZKAG29kZ+SHmvH3q8nF43qBnKY
CQ/Ajcax2alB1niFWp1qpmFTNCSbouqp4WQdSkrgEi83EobZGFt7+BiuMi8xMuh+Pvxf5tM/1aHU
N1nXno0e66NETw5QpBHoxAxwoZH/Ze7k5EXUsrmyptJZkXVwGZLsrua+grWF5yaiXqyl471vyem2
CvCaDO/6LqJ/91N/MttZCKgaVLxC2VWDwMDvQN6mFKB3k2PwPAwjoIdmR4h2eUAN58WmGHeaENuJ
LC4X0Q7dPBs8Jm3wcQoe+oMNlqxNE4MZ6/MGbjHuO+pfaYq4ooV1vA7GYQO4hdrSlqMNi6f6YNee
1bVuhzgOdqI6bCMn2Q4lo5yTqW5OFd1rm+wFU2ysBMh75t0JFsI2/tum5fcrWBGYvCQ9Uqk2km70
bE5+GxmqKKiq2cV4wnmCMbUfZCzUQ7fKcsXDhsNnWR6egBXBWWZMzIjPhcXEQYZ7FORp4nWT9COd
nzeBDBupRUTiR7iMaEV69XtGoK6mvCLHvgtkcPS1yDnbWv+QFEqykxW49A1Kw8mU7V0Td/rG+imR
ZUplHPWT6LxYq27aIr72XYaJxYT4IrSYgmBSkKtdTH28IN+q+WEZdgk5u8DbMCl+ZlTmvcpQ4s2k
T39pHVwqLXW+WYb/I7Bx4Wi16mns/GcLNQ2lyeSngq8KCjWXDNWDU3Y/Ktx3KkqnbufE40oy9KPd
jLcdeaxZYdpuMQY3Gto5rqyM7bsufbN4QMxSwQej6imklSoeMWB2K/yITAaT6DLaVrXrC+VFShQc
KCgFl6HMbdxE/YWhoUJ2zaKjcnvWKq4atsZmyJF32klyHzZDcG4CzCj1pJFeTEblVQD4eQOJTNzq
XQ6/3KIUmqtOgOJah/JqUzFD7VM8QDQ/4SHhv0w1E5JUH7I93vrKF712fWOrNmXw2mcJpHd652bZ
DDQM2FQzeh7GJD4kAH1rHf/uc4B0jNu2uFMjJb2vAlk69SrGtst30tSEKasz9TfoktOjhhA19W04
RaQLYeNoajtGOdllBiNO2GzcpFQQLpHIzlDxrZconCbPGQJ8MNIiebG7TSMXX2Wqz9chFfa2EWgl
nb6OX1tIR47epuc2L37aM97Wyv62p9Z3XrYMuXvbNUWyAQgFFrfsqv/zrmVr2Q8u//bB911UBrcg
ofh/zi0v++d3yRSNzsuW2vnZ3ulh4Ia9sk3k2DmPLIi5ORWAVzVooW2IjSEJ8nyzRFzx/WEJJMlH
x6m9YpQn8Eejo4SV9FSQMW5RXgdnki+yIhXXAdbNdYBJnKAQ+WVXHabbfrAaMiEm8gf++5taQ922
gWW9fbVl/7zLsnrrjF9/xwSfL9nP73j/PfM78hRYaPk9y34T6HLZ9d70fz8Y+vTI3JYVt93780mJ
QzzA/T66LJ+35tMdsBRhjg0AvPxkfODXstUw+6XdpOrssxP6bejq/9l8+27Ygr29unyHpW1Zhkk6
n9O3d1DrBfli8+3z86vL5vuPmd8xzFDr2weCuHvbfG/SBxLwfc05R6lduaLNxBZOUXPFA4xwlra5
LFty4AT7TIGDMgJx9+0WxBC9t4hkHA8eMhGKK+STbMPkMV4vm8m8j0pMuelV4mOWfSlKsyvlQmbX
Rui7tTrVoWtM5bCpExafy3tKR6mulYmW0K5qnYUjH3lrkBCGzSgo7L+31aoOqx45ZXY7H245Jn0i
2NYZPhLLvuUPC6OUmgxGCu/7IpWIxqSpIRLNx1iO6/sJbA3bL345RtFnA7nfY/bLvqQqqV8D9LnL
x5ZGxwTvalYw4Fbzd1n+2FPobytkqytBcglXWBTRzu8yByUvP3M5cCxp2S63bYJ6/vu5XirELm2R
s77v0xzR7XxfR245f3Z5AS9VVI1xLa/ez5OhysTdTGJ8++zygl1aAGYWIWzvn61ikB8LvOWXYzRC
zvYI6Opf9vWKX+1LDXum92PEk9ntc1VBTjB/5+UFZerkveKwIHu7rsj3jT0TahCE//4u9H/+Xs3q
2QzwP+eI6lZ8gOsM8r2co2aAtFEH/s/3pmU1bQ6gJT/eP0UHGw9573x/36UDwx+YW357/56IE+xD
O2mv77s0HLeOU9i8vDdf9vgvoSB+fm8rB2g5tpQF3neJMR2Oklk8Lm0t55GykHqUdf/+vfnat6yj
mel3781PoQW93ZffLtnyQRVbn5Pm1LfvzQeI0U6ZKG7e28qTbjjFZoENs9yRf6SySkfFQVd+gDsn
PSi9cpCceYDDVvpBLmLM0PVughLEi1hpdm6Tp/V+eRVjPASGAiOP5dUS4cBWpE6HFxmf1TF1ODBe
mTxv+ezUOAm2LOrz8mJX2fGdwhKgVRoHWytokHhS1PfLW/Euuo1mH5XlreAz7UqpB/m4vJiqM1Ww
0Ibd8moYUaUC/UNQPx8Fl5sBFDqS3OVV4bNCpmYBMjy/imCMdPMcp4J5yzErcU+lePX2HRJWXbOg
+k6dvz3OOc/CH9LL0k5f9qTOxLiPLZ8UYdGtSyc2tsurXRpwCjoHd5W5XQWWx94M9Q6nTzapl434
3cNRXTY11qe3PWk2y5at6hOmUv/+CsDvuwn549v3I1j+Z6PmyXk5SNxoJBHYirlfPlipY+g5rPi2
y6Yf6AJRAbDusimXaX5gcgToMH8Frtt0Jg3667IVh1V/raNqs/zQZZdVnhpIB8z0JtSjphStWyDb
V8hQN6aKcdWQsXzFuyBzO7IvXUOop77Pwr2mCuSDqYpUhE5yAKEnizupie+wTPNBD2JlHRsZIT9F
az4s/0kNmX7L5vK+5RPLZjMU9Q0aYIbg0HyoZLl/wMF52Vgas4hNKyzTvlnejXapg19otMdpaRqX
zHWDvna7fGAAcaQaqcLNmxtTSnM8CORcb81NkWJdJCW4W1oiuBKqAWTxuR2ja95Y6/+vFX3//5lG
w2f9XPb3f0QAfSDKv/4v42g+8ib9kwztX+j3LMVGtcxC2Nbh+r9p//An/pdBQojqmIuf9L91f3g5
/8tyoMxCQzdN03HUd+EfyqZ/IQXUiUgwWKfKmqL+3yj/5uiPdzb3m2k0LG7nA4tbZ0VdgGrhS6Fg
S2HhMYYM6zCGqPPm0sEvp+NvCMCzluFvDmJ/CF1xajGb2qmpp8hYu5XJCw+B9A9tf/IDPvq/jy18
DUrFFlTUDjui9qct4+Vgxiem93/gvH/29T+EGRDHCMaJq50HvI1ermp1hPEiXP/+5MyCgr87OfMP
+0VokMOkIr8Zvg9mH4eh7Q9KCU/Tjjb/rPn5sL80L8VxyBOT85MYGDxI4feMZ+Oqs6fX37c/X8O/
+/rzSfulfavqq95M8xQbPoCC0IqumqFsyii+NeviLqC0hLIFhNK3pT9lonxyxA+Sk7jDe3kmZHiU
ze1V25fNd5ysoOH8/gd9dj3ocr/+oKLQuxY3qsSza+hLGl4yQNebTAz/dt7/VEIxp0L/3RmbOfK/
nLE6aivsC3y+v98fRT80XidA2USi4GKkKV8wXbr4Y2r+4f767HAfeng6anKPPCT06BDbTFee4F+N
61EHzwy1+rGSAPGDpJb/cLhP+qP1oa8rSlvoZa2HXpJCpFjVCEGdTRBFCZTLpLZ+IMsAT/v9pfrs
WB9yt0dAMavw1dADbN6IWPpWd8W4nxJmCKqcp/vfH+WTO9z60P0bFDdSi1+6NwRfAw2KBuh/qODa
HRNPaa5spd4b+ML8/mBzt/mbm8P68DRgSU3KIoiI51R47ZhMFiYHF9Z/1viHZ4HRdXhb2ZyvQu4v
adJjKs5E9p+1/eE5IDIbfy88Fj1NM6ydJQo4kNABf/6+9U865UeZGWpKkac2d5WcOGdTkW/SOLvP
cb79ffP/O6Djv6PgR1lKqeCXH8KF5qyjB24M+qQAFDbh1cdqaa/C1hz+cA0+u2c/9P6irpF/A+p7
uMYh2XDaH5bWf+lykOOJytIfeuFnt9GHTl/H6JVkM4SaZ+M5DK9R8kxnfPz92frkJ5gfung9UOqs
cTX3WG0pwS4NwsQ4TIDWtlemunmnB22R/eHKfHLhzQ9dnDh3PYDEgGEXtmjMj8629DBKf7oYn7X+
oWsrQgAQarSuNcMhmSkjvf5NpMPDPztRHzvzIKC9mG20NN/iVrOxRPCzt00cNEPjT2k9n12O+cf9
Mp74jZGyIpZtLw3wEtV8Y8WITERPhz5Dl71/9lM+dO+06Zu4nhJr05KfuEJvGd0hDce/vSIAour+
eEU+uXHND4N76CQokw0gutDAt8zH5miUwXN+/yM+6eazjcavZ6ppNXDStCejeLy38ajLtR2+Thj1
xpgQZNt/dpAPHbzqyFFB5+V4ZAIew2HCja8+FrOQV8WxzxUl/o7/7EgfOjmUkcxQgco2DhSYQ54L
+F15nB5aNTY9KCbVDsuraff7g31yYYwPnT6MbcMHW7dxq60Pcgqzxkpxt/x945/0QyJw/teF6dpA
MwTg4QZD6W9ZZLxaUfDY2s7z75v/7Lt/6ObYDLaqmWERBJdnN1rSKZXrb/+s6Q9dvA/syA9UUllg
w8P4GYZbPZ8ef9/2Jx3bmM/WLx0bxl3qO/BhvZxkjVnFE64UUcCakI+/P8Bn52Xe/8sBDJwKyAea
jI2aTK15jWr0BR4Riwkq3H90hI8i4VrTR9yccBTEgPpiCAN6u2lef9/2J715iRH85durldnICJ8t
TJ67VREIrBT+h7Uz641bV9P1Xzno66MNUhMloHdfqCaX7diOncm5EZxJ8zzr1/dT2d2Aox1VHRjn
aiFZa0lFivxIfvze5w1Bo90r/6kq3jbqT55Rr3tIy0ixRpLfH44DzOVhg6TlQtesjHljMSiTdmyq
2Ewdblb17nHCuOHADVe376e8O5zvobVXLAbn2Cirti2KOhN/2AVt9TQjjukUmubzz18bP4tg3dhO
MpktK48ZRPbB6LV81ziYjJ9/+sqvX6KIigLDy0jDWTc0YBZdm/CDqYCoLGidmerFm96C3P/PL0zu
VOHzwGlystxvaRUmcLwKKmKbyLTaN71DWot3xEFtYp5g86nteUth735kguWpuvD4lYlgLdYBC6Uo
3nzUWslGjHdYuKuTrbWkvkP5H5xp7A6+0bUfzn+VldPQ0kA30P2SomWWt7Sqb+u239j14AMprr+J
XD5V43TgPvp64gb4/PtWGrf0yZyxz5X6DAMkm9BXbMJ+MLnA9vOo+AmpWO8RWsea+zF2fTKy51+5
MvCM09+/CiyoFRjEUOZ2ftd6lA0/OGaA5kSKC9NmJa4bi7A7I5DHoilj2qDXHOzpWXX4jBa9Bpbl
Uht+u779+0FSLCOvjhec1BWNyIPpLkxztIaAc1SVFtdDbj27voX1V3KruBmx4ThcaNpK15mnr/iq
60AE+9J3dLXzG30jKs2L9BG+3/Tu/JdZ6TlzEdCg+RSW2/H4mrLwLU5sySFtFVUuWt/czeEk3jjo
FiMAPyE2t4L3JJRPg+DEoefRUJ+LTCIPMy5M27W+WgyDskC9lmmsLVwlX8Ev2Di984DzwaXoLA06
/d+HgDRPf//qY4SU/kjV8ILIaqCxTN1NbUxINFJgVODTSDdaurkD4nqcuuIXpk+p55ThNyPuL6ye
ay3U//wBqG1rhOus0LUMt/2MmBu6iZMOFwbb2mhYhFV7qKnmhk+yw9May+NPukAfkH3Eoe5tLzAW
HZiIitrBkTnUILqOxo+FiwMGsjgYmRfesBLdjEUP4WbR+kaj0QTV7KClXJk5bij2gASRYvAafmby
dH7qrKzVv0E+rwZDqs8trow+uyVNu6nDHKysdiEFvPKZjcX6E5WVHpUOIk7po6lphWdbv1AW7970
w/XFwQPwNreCg612qMuDWxcd1Uak0aV05Uq36IsNnttIJHo+3eKOCoCWouStxE7o/E9fGaD6IhrK
1Jir8SSqGaPuxtAMamWnQ11UH5HHqgvvWFmP9WVIFCRUe5t3BIONa6JLdU0M/kKP36P7ZnUx4UsX
/a3WuC/nG7XWY6dR8Gogcbgs4eeOzg6Uy02WOsfQTm/PP3qtvxYRsUDkHpQTA0noiKbK2O+9qpzM
K/Sp1SPWbNWFIcUV2V8j42/X91dtsCNd7zmaADoHnrxNUuNU3EftQw2Ht0sBKonGeB6gfW+cSXO9
KYNunjlIoC2w8pvzjV2ZNb/BYK9+QyUlzk89jVXBCxktr0pg4V/Mo8hTEPxL8D/dHL7+TAUamQEd
pdqZ/md0Ix0UPYNCBGSiMt+gQ0qGkGKs+d3J4cC4cDOz1qRFQA4U3i0g4NRu4N7yOEVpviWuZUc8
B6oLr1hb1PRFsOkTI9JsauN3ehptJJfxO4X4Bptkzn9U/5GcmsGHlf6IpHHG3zxNCu7Q440Q04UZ
tzIB5CIgYZ4IH1pnVYMx41F/cIwy7W37G7mIRgZApzZIeXRQGyVkKvlNAze/Eae69RDjggtDb2XV
kYu4ZHMlNBYBwzwMu3pHRaixQwETHVxYfRs7B5kwIfm80F1rL1sEqM5AbjFXvKwR1GrqONqz2QVt
iu9hSE1Nc6FNa19lEZaCwm4alPmspExixLeqOwYTxajnJ+va040/Z9MUJAZi1dPGswKqIlEp2iYE
0PMP/72f+Mtc/R2mXoUCAFNhNcZ0kfWkPc3fo5f0g77BtGaXHoNHeRvv6yvEtgdevCHRtMGgw0OQ
ulWH/NOwp0Z/I7b5xt3Gb2zsYhpbCaef+DQ8wP8MqIRcJMDm5GzPt3blZAJj78++7JHPEvt4fCTf
GzoscmskHY65WSrukureogh6QmlzYQ+6sqacqMqv46B1cqIDUah2iB8/ZlOvH0Ddf4HM0yMdwP3g
fKNWVmGxmLhtHQ9tnfMWXVQozazsHdwjagH5gK54n0tr2yfNaSGZ87eNd7GYw6hK3Tib4fr5tt2+
1HM2PgtTJumFx69122LWZsWsCYw04h2+EATQSWu24UxBSI/VIP7NF/YSa922mLS2QoVLrVu8Sxrj
lhp4SBLoSxwsP4H1673rpcrE/25//iOtRCJxmtyvphnbli5pwYTtYP1SQ1pZj+Y4vTTdfKXc+LMD
HPRC561EixPj+/WL4HeGbSV5ka+jMjEHzC6FunRkWFsBfyO8XzVDz3EqmEHy7MjwwxTaZzPgoJsB
Lb2THusTJzf/IuajTkVEC8BI6cGFZq313yIu+ArJknZqVt4Zj2Ct78N0vBNYOOA5A9QHVub577Sy
jRCLAJGKqJ/zrOP0jV3bFiF4fMBAqicxB/rgLa8Q7iIqDJ2sZA8IfWelGGkg4/Gz6BgGP9/29EU0
QEqskNyO4JZR/iJLzRDk5O3LIBLnwu8/PenfVwzhLmY/rNRmhBChoJuEQGCMZI+q7km080d3Kr8k
pQVTMH9/vjV/DwXoxP8czVHfJI1ZqGTHQe+eyvD3QkfrOJruI3URzoWxtdag01h4NajbYY7DUHDK
G5M6201ZVuBjicFk2dXuBuuM/p2PJdNGxenb0svCWUxSYaNlwwVF7XKqu+Ed793JOPpZfCHYrDTI
0RcN6gUmNLpgP+JXh4DUG0J2ZPpX0vheJP4Ns+f81/l7CBXuIqiR/4CncRrJSfvoOo9Wdm9OL9z+
b3VIWqj0sAp+022RcBcdFvtlL8ySN9lJQHmgspPPWneytTvfkLVhtuiwTq+HOHTZwPUm9pbRFwfx
fwOEyhnGC5NmZech3EUAi2phk+tn1kj40u6HKCexV7INsPatTNAzH8ry1nAuXZn/fRXAUuHPEeDi
89IqluSd0cT2LZzT7l0o+v5t90egcBeP7zLLh4Mbc7VWRx/SttRN6s7z9L63oeO/6Zssiyuz2O2w
B7XxQLEjRFjxE2TfBvUsUkoMDMq3zX1nEczQ/IZQSthrhAnEA1s+6CHq1KSxzOu2lNH7IE0+aaa4
MGFWPouzCGc2nPlubhWYcJHpL9VUUv7ddNOF8+nKKHYWcQwShl0pFKbAiOIDF0nbfBQ/uCR+TP3q
QmRZa8BixpMriAcL+8Fd3TbF11OChIxYEOYP57/5SkBxFsMWmrNb6RmBqzJb0OnFg11SCWXih5wO
WNDAGbwtTHfTSPfCC09d85e1bFkxONeJO1gm9XUgpO50R2zxtwm2o62bFyLLSoepxXLcx3Op4S1P
dZe2D/LodqjjCyFx7acvRm7q6C1kxZZiR6d5aKx6PmFl7kqwVhdC1toLFoM178K4BFAe7vK8u84o
HjvUmf7chDg6nf/aa31zevGrdZdETdoHHatgLNDhYwlxHEV5df7ZK3NBLQaqDQezOeGxdp3D5UZZ
vNQupCJzvlO6eSnF+vc9qVgWBoYhZhmRZLRq2XTr+t+mMtyBMoVyEO+whroQoVayaWJZIDgHgexh
l5EmrvND2zpf48i9rhz7loB+NXf+rivnhzjhmCdzVCbj5/M9uPZ1FgtWWTlYaRQNRZU5lDanFHDR
cQk4//C1rltM9KKZ7KgHjbtzwCxh3X4cpuyTqSgwSeXB6i/VH6+0YVktiPQtqNHwU38cnkCEueK8
QIHwhc3p2tMXc9tVfoWV0qkRShTXxphiGtEabyujZPv55+xIcffuYzc/1U6DEOvD8dAGpPHP9//a
T1/MbebaiCyPsKSNEyZuUf3kDPXH889eiRv2YlrbhvQ1R9Eto8rLnelAkq+y0donA5Cm869Y+/mn
v38VOVTYTk3fpIRtmX+IMVWeNLu+MDRXIseyCnDOITWCjQx3vZHYm8ziUDthu7hvbYTObqxvzzdh
ZQYs6wGF7oQD+w1O0iZ0ng4yZ9PpL6ZTHdsi/mCr9k0XZOI3Ff9VV+XhMMQSXPIOg7b7xoCZkOl7
C/jq+WasfYnFRE4j3cgqVcDwMrTci6amghFzqXZl5VMs6/56w4IKHBOCbL+dOog+Y3Gqh55GzGe1
Gv/FwWnD8cJ3X2nJsg6wc4exxpA+3Pnx3HyO0OzBNu5wJTzfUWttWUznjI0kFTIMq0YZw7sqkjdZ
knW4yw+fxyq4MKhW9k/W6eWvPnYRTJadQ5bfRdR9xqF+1eXVl6iLPqWjOFBpvu+w4Zyn6Hi+Tfpp
LfjL9mlZJdiZWq8A5rs7Yd00FvrptDzYfXztWj+HLPUG60MhZi/xP0e9tRGS6ulyc2LEOPLnZOI5
hlct1AxnW/Vf0gFcVnVh0K/kqYR1+sivOiJBWF4aHWtjA6K6Fu1xVN2Vjz9qpB17bSZzdN/PGOGa
3+J2uNPS6XNhaI/ne2Ul/lnGn+9GQ4zN8swlZVlbn/SkA11a30iojucfvxI4lqVpU5GXXTvjzeyW
EMiD4X0CXX0fuu3sdUl4rbAhuDBk1xqy2AEw9TCuLi330FbvRP7Yk6u81Edrx+Fl3VgVZr5t4n1z
GPJfOSSTxvhukRPt3xvprzF+F3Fjhu/yhYasTO1l3RhOMWFL/sA9dMgSPGnhcdvWFwLgyudY1ohB
mguoEaQh0Iq27tBvO/guWf2sY7XLte6bvvm/lTbFk51ZXe1jj4X34VzfAfndKjRVLCDbsLHfdoBc
ljidLIW7uuE1U1lvwuqojRhUlQ+deTjfjJUB9dv36NWsRG5GgTo1gofa0MGxPVaN5U3dhaPc2kde
TPlOaFHl1FTvFyHONIHZYsmb9dOFz7y2C18WNFFWb1ZyDIZDr1Xvjag89Oijwd+jdtfDhxB+nIS1
6iqP8tAL71zrLv3PQJKHrQK1TotsV8BiaEhKuWbvb3yHkovzX2RlwTAXUxz3YtX3vdZdjSWWUrB1
yUs1jrtTU7I1u/GdS/MwoLrwNuv3Qf4vC8aybtqoaqzlm6nEka2zxL02N3MTH8NEhJF5VCxeT5Dw
9PR5cAucw6RSur9HsZ/1D9ix9yPk5sq2v1GY6cB6C7RRCJKbo9Hh9uuMeX6YtDox9kYKYQHzSQxu
/OuiGCJrA6+iVKk3Om5iHrTOHcWV5eThg9BLGziiE5Qoj2tV1x9U6Uzc2fddWdUfzAL03NVQt9hh
6qwliisPHA6c67lrw68TVEvzUeqtBoweM/fqmsxkHh5rmLHNo09iefhgNppeHCS3YzBJxTRE82Yq
EVTf4zYROs8YTMZGgFOTI6cbfHNP5pu9yeYw343UFaiHWmZ+sIG+gg+ZblEyDHAnGYdbribML8LV
4Pp1Zox3g6UwEtu5VgGHtDNEpu2xkjJP7JMSw4xJBaYOPq4ZJoGrg5G2xS7pA1MYu5n9jiquctB9
EUZIhWtP/kbVU2/eqBG3wx9GbFtl6blySErpFYagrsKb4nDuf3RtyU7WA0ZSKvUwFC3ouS1IZEyE
cOuwGr7SmFsbx8EZUmT2sI8M6ADzRtdl2N7VhR2kmCo747OshQui0YVOfGwb/5orTcu+yxQMIukJ
JbJ8vg2he+X5NjDSaXoXZI7t3ikUzMNVYpgWVX5zNBnPsDlvAGDAdNByTD9yoKTDNsYTznkfNI2G
sV7bq4ES6IDCmtLLzBl25Ebv4g7WHiZ1RRveGViL+f6tnURpo99EkylK51G0o1En1zKmCWDAutIF
FexbYKvGwyhPGhWEnzU+IvtY+ZBXb3JjCvHmbIOmdI9mLsew3ykQLcY3M4VvobzOCsuZy+E8Kx0s
1EZt1k7g/7IGbpXBI/HzPSWnJztYiH6CpXHsGtd8VJNjptMW7K5VjBg9ptpYfHC6Ju2SbT50OH9t
wjwN3J+ixL068Mqi9cNyOztVImGgSJnruzRNZ4I7kIuS0p88F06dbWUPlhZWsUwzaJiR3UFkTcrI
tb7pUhehtpWhPlD9YiRxLLVb2GLNDEE8C1ygWIDBgrSdN0kImQ38TVAarUF3YR9gYCunGZNEZg5U
BjvxOUzTRF7Zja5BzgtwTMnspw62H045UjHI3MOUaIb4EsZmoL34eSjqEcdbIwTAFpSZ5YZYGNRJ
kv9wrCT3+53l4wrzjW6StbnVQMUNkEPdwW8PjSuCnk29HWObW2+Zk2FnYo9GDdTnyVRuBV1Tj2Mr
xKvXDDWqABqZfKvE6JPsiCEMz8nT3De9+RDVhuPunRTbrvdY1JTNtKlmt0sfNek31g/MZ3imF1iG
jExPN2Jtvk4LjEEgiOhqQh+iQDliCcNpDNfxKy1IhmC+KWbunw3gl6LAnQQtYIrFFcYaUHsoAFV5
e5UzkEVwrLC0yu5ER/REDqy5gXL3bRiDtPa0ecrG1vNDja+15a7KCUzIfoi5fYCiiD3u8rBWmLzp
jZPf6vixZz+nKhZF8JKqYSixNKEe+wT1zGXZtO+d3OljY5fZmgRDWARxMAL0923on5vYgjL/0clB
t1pbTBL66Zc+T4mV7AU+XeIpqSgYgkwkOO3r740gDh02/EOlWWHiZWWksvgp7MATuixmBp61hWcE
I9rw2y7PE7uDx2eBzN7mQeJCChZxUtfyLhjEVFeeofVZFx9kU1XRMx+vqcadU8yume7HtMU1iBIZ
x8B1xYSBkf6qHOlM+OdNmCF+KKlE7jEznJWJz16qW7lxr0uBF9wWnPNsWPsZRDX037ykvwFdNpmh
dYmH01NlZx9BymtQchNcNoAsyYHy/4IjjW41H6YM05cbrWDo9JtcxtXpYh8CJiBB3zLgDsJcdm24
7NoMG/20INT2RoYzqNZNOZzuOW7EnCRB7KnYzdrsJNCMXKp+XclNmFf0udnJTZ5l+dc214fyQOl0
4lDj3hRjlniQ5tPkRXON2C29fqx7a9okOes6V/9Vp4P+ZGLW6Q/ll27wLRHUj7EEiNCxf1rNVJXg
g3N79kdP2SI4IdPbZhq/Wn41aeQTGUzxjwYnK+NX2Auj+OKUJrFvBxvEKD+HZhayBA8+CyjlQGps
69IrtUSnknikgII2jRYO2x/LhmMXMx/UB+JsVmwLDK4u6+6H5Wdgu2BcckMGAlICve28KLQHeVO1
kL7Uxsp8p068LtcJI1SUQiX8HLsyUR8zWULD5YCpOrZ7yYmY/DOEYfwloiYFH4aMDBTWAoVtyZ7u
9MPsGT5ZW7fYQBMRIFK3QZaHmC+5cZd6Jc6hBbZ9KnQ+5VNciW9TEbbNN7P2RSU4OOBEDuA0Htzq
Bfl6jAnH7CCvhKrj+7U7elqsOYAvW8l2ArmZ3jodSHfZjfYvyape/qDITVDOEptWopJN4Tp673hp
UUXDvSxjK/2sjaWBk0QewTpMPT0eQcVtZSX87GWcsPnR2R1QJP88DK0BZW+u4xPNFN27o7yZ/KZ5
7DmN1JR+BDO4cW9kBZQ2NkCmGo9BnjVFhytm2llffQQa4fexSqvyk2tNp724Hg4Vqn99JBACSfdj
c3qee+kP+rY1KvCKnlGrLLjLnKier6qJOYFYaXIzAnCE4+MXtj2dhPKpx/BDnZroea1jbKW1B3ZZ
RsMvhLm6L8sGmHOOV+tPoPPuz7DN0CnbeLOHj1ja4Fk6hpos3lu0+6vWyznd90CpfnRWWbXXOIKX
8hj7eL7fMFh0iTpLEDOxKniRejom2ICZNeIZdGE4EWlxkd0WTgcgJPEbN7xusJUIb5y5JOzTHvZc
ez+otMmz7ajo2IsS2e79KsrhTcPSyW5FLG1giMWoF7VnpUnkf4hqDWTxyTEgiY9wnkwsP+Dwu1vW
/MbdyoIO2JmMIwBTI0NrK0U/NXdlMLC9y6oxN7zAEFa+Nat0DD/Wpa1nR3KAZkOGRvMhOg8TFu45
rARMGEQQtXet5VTyoEujbfd4l7VfB3+a561eOyWeUKxKz2KAteWZeQVUu9R67SlvevuHCBOMHKD5
4HaXj44mMaDMbSgvmjVKL26UrLdGmFn2VRAkKt3XU9HgbZ9OcjgYFsPmiaVQC/YA7BPrqpJDaG/6
MgL1nCCXNr2evXF3o/K8HDf1OGXTZiz04XQM8v2s33S4GnSPA/hUE9C2ap+MptTYEE5DMR2MaS6H
hzGPh+EG9rzRbLuwMGB81zbbtq3hGKXvaUXZ9RttYkJs4wpdRL4t/Eyme7bRETTe0+q4mytjig56
IECnO7jnEudx9zG8GMxZ74WqnYePksRutEWGaJWeLCn3vobTwb/yhkhO2i7KR1djKxm5zZUygjC+
rjpuBZmKeNQ9AKtN5XWJwKjc+BiC+HfYpsJXLzC4SrezpneoXLqyVx+LZoRIazZO395q0ZxXj43W
D78wOge00tYRewR3CLryW1iJ5mcXwmyCooWH4aHolI4hpyy06Utmtp37pYCnW6Oga9nfJ8xgHXfW
Ikq2QVZaH0CeVdB+69AuNnIcqESeSrsBaK5ccJpP3DSG8hhEAtzpnJoEFbs2RP2g2FhmnigaX2Cx
U0OPL8ewbu/rLsQr3Z2d2LouANN+TaCtA3CuKoV4QOgFDmmpdIbDxBKLSXyW4bBd21jCbE1w/u5d
lOu4XSir1DZdKfLidu6qrPvZZpjk3rHKQd0ONDMrPTYvXOKy/lJLnW5cZ0RofOzb2ZTCc4kZ2Q+9
7MAdezjilmFPikCvn/y67OVDJYbK2v7fUstcI7G0/ioNGwMnDhXH34NKZiVMODL2yWcHmQDHyHiW
/Q+iXU0a7vyJ+XS587cT7OLSp+/jngU80A5FY3hKy3ZyuAHVhvNo4NnO51aFF07/vyUsf3vTImNc
5VkSVpbtH/T4KrcP0ZR4BSbWKSKwoN4o0V4b+H/kEudy453yo11TFpTDPfflU37ytKvJtZoK2Pw+
Tw8y7A6huK+yhnPZy4QvqvGSVu9Ddaf8FnuBC5fSK9mw34niVxmeSa8wDmaR2Nml/RPa9CE17ueo
+zm9F/6FD4Cz2conOP39q5f0vcrJoUv/kKGKCHGnbYtjwsVD4t81U7AJ22Kb2i3+WMpLNOwkORBr
/ffUvco73HYCLAfkV9zWN4rKQY6ADKMDHu8sccNeUvwhwwM28fu8u6KaxavyeqM1amtbT/hgQxN6
sgUIagsjp0NBfTy7YjA5OKP7N9hVHIdAHF1g9tQr7h39V28/p7pxxEM+8XwLYtTJldUmyrf9Yerz
TW/ftOGTmjov9m8TsmJR9N2MjF0yP7gi2zHcvS5INy3o/8a4MY3bkFM86Ps9G24PS6aTRRQlav6N
aNLdFD9G0X3pPDn9L+giFLsbeEvxLjB95k5WV2N11+XBjaPPuzErbuqULz9yFJ5ablUCPHGUd+L7
Z1bziER04zTvA/jUBrEOw9m0+1aqaltbyDcar3If2NFvmOZXRfU9s6FYhi9+YHll7W7rSl1bDs4i
2jEFINQHXFNb24STXwrqhABq42IwPRncxLv+5IX5dRLdE5086X53E1arnv8aJ3enyj7Y013nXJd2
tmGV2p4AGjWGGRZK7MJgUa6PijsEw+eYa9/ME4jGRza+G38qNnn65GQPVvhOx1wh5O5Rjz5rmHqc
jwMrmbOlUBcTC02QMGV2CrFtulsqGGaa31f4ZTZPwr6lBOHCiF8LOYvMJqHMqWoZ+YdUd/AghOri
zRZS95jUfKcNON1haO5W0SXZ81pyfqlzEQ0WoFoNmA9CH0UfytxajbMTEjFZchq7xobN2gc9hAve
GBdLsVam9VLbovv1POSqSHcWxHaSWtrtXODF2vWCIvDWfNv1yVLmgj8znoQ51RQ2iS5vNgPw/G7z
1U3ULdjfdK+G9EK221hp0FLCiRN2OY31BKIL7ofxILS+jk8uilY5k70pS/ZiOd58nHKdIdDjd1Od
miAe4CZwCe2Nbj+392wke7YZScy1dLavnILE0FUX+ONY36RpiBX0O7eN2QLhm1OVWOvN2jCz3Zec
I7waIORoH/UxKJD0AGQfk8pj02PrzzLOpto4jrOb1ORDXMFNOqYoQRVXh8bOC/yqe6PipOtQ1leM
t81gTlvQiW3qiYpFxVSNIPPYzmPhHjk7kYW5MLFWem2puUw4UftyqsNj2lvzDXtqzWbABaWP+3hm
XpJmyJXk+lL96oQVF9dTkQBSbrNa7Ye5dn9kxcjaFXL8LxK2RValrrKia5pP9JIwZs/uI9QbG4wl
HImLd6VvfKkHgGgL8pTBfgYNOxLIUM9eWE/XpuJSOqsa8rABvgVHkkcPDvks6XceWV9Q3R+EPh8m
93pEvh1zvj0f11ZW8KWg1p/soi1w1zrikhlVHglYfauGNtnNll1+UqnW3U7CvFR6vXJps1SDYYjg
Zz4L+i6NshdpVofs4mXTStSUi12CkOPkkJ473YXngRc6hX2tqE3Phrby4G7jqJbhBqYuleusfaml
mjfpKreIuiY82pjogleet7iy7QanIidfYkc1+Li2+ldKTPuinbfnv9bKKF6qfEWgYWreMFmmUtpe
rxmYrTgTUILIuVh/tvKNlipf4EKk58jb4EBv3vZdca9yG6ugAkY9J7Ky8orSfKoH9V5v+2c51JRo
DMNdzj8DMV1YAtfaefr711u+RLZkVOp016sAc7rc1DbJ5OqbPknfJq0U+mKVxQHTmYmu6a4w2m+5
1Q4EuUvX3SuTaqm31UgMFooM/c6K8Z1JRXg79ILElsYAGTgKvY0WK5bCW52tUUEWkDYUNU5bpL0G
BMy4vL5ptP2Opa++Aoklvy1PRZWZjltfP2zc8D3jb/e2py8+gCmhu5GyQFVWK280v+bFg9L355+9
8gF+14m8+uUVydZ+1AbE1Un/y/fTDXUrV1iUYEZUblo3uzr/mpWpIhc3ttwBGrVwuNNRdXM/1xwB
xCUp68qy+Pte+lULQr/qMXlDAaENFYnGgIODiH5u9SK/sDFai5eLSq7BlCY+iIj6ikg1j6S0tE3B
+NnLArslSBfuBiB7e4sMa76wuK301lIe6eCISpBmKxYi6b+pEr27cjDceVvIWCq5qmkyI6FX6LNT
tg95f+1Sruu5IdDyN3xsx13quFInklicU4QoUr3Y4fT7iX2zc2Ek/TXg8fDTV3r9ufO2BjoEF5ur
Mb/6Aitt4qJHltNQf2qKiU35W1rhiqV6VAZB3pQddYgTl5EHU59SXL58deET/7UZPP00H181w3ES
P4pOl5wVTg1l51zVFRT/ChOIC0Fj5RgmFqu8jyFN1Ixotwyz0w7KtIOdHdjPmpZ8n2X5lRpwdTOb
Gntm9HAXRtbauD019lWjoBYHDc5AyJ4QmB/9qa13YYEv+RuGFV22CIPNUGQ+p2Ke3kdXnUiP4dhf
n3/0ShRcakNl0UWDyvkavbzFo9kzxKdp2M14PA34DZ9/x1rnLEIgGXnXcMoo2HW+036rRsCsCTdz
b2zBol5F74QVT8LRtirWmr3SMNSFeHnISLuQBG+MPbiWC1/5r0OXGbgYuvXccLcZZpT0Zx2k5T7+
xOX9Bz1Kv5/vqLXnL0buZFZRGFSEj5qrfk/jGiCM52KD/PD9+Rf89UvQgMUwLUyqBOcu87cREfBZ
Glw4e3obhxf65+/Fnzx/MVDxeuZGJBX+lW5zY6caKrARh1xrPdcX3bRRzbjvyC7F6qsra+zAv2ei
vkrm+nPtQAREkW5imugPpNZG850VGc92cOMm1r+m0f9vu4jDz+LuJfvZ/Ofpwd+L8mT9GLb/9ecf
m3/9OfhZbF/alz/+sMN8oZ3edz/r6fFn06X8r/+CsZ/+y//Xf/l/fv5+yoep/PnP//hedAR5nhZQ
1POHq4Ng1K87QeDd/LKwgTj9D//rA2H/w5KOhWRPSmnozmmL8j8+ELb8h6Fc08HjGJcIaZ+Kwf7H
DML5h0l5pGR1wH/OMk2X/4ubwjb853/If0iFsQSfXyoTiSTnnv9t+sO/stj02iqXHh73n/PBsqXk
1l3pBnsZG7O8ZfyrLZJAOJCRW4zsxyY3uKTI9KuoMb8Vg8J5Uk+7q6y1uQqryUP50rhyDW56GyzC
8jnfTU6f74P6bkhkfqDWvcPxnMd0yVU5a5+d4tCZ16WIflV15XtOnMED8ZtbsC7HQJj50TWz79Os
3+fGEB8yo9y7svhlmZSN+hn2oBUG54GOM2howR/GlX4o5xtFhN5meeSSRQWxZMYem5hSpx4wjlN3
E9/2bvUjL4LHacAnE0QI9Vxa9zQN4XWVDzg72uSXmRQvumF6cQrbIw9hNunMCmqJN50VtDicZy0e
onSAXTblJpLtx46kGCa/hMF6utNC/S60NlpYv6ts/XYiruOXuHWqycOKPd8YQRJ5ttHfZKbD5Y1d
YeZEwWrp1P0+r66x+xW7KFGURFvOfaxXszfpQwsTt9tqFCpg1WNQpDukv5RVbEXIpTsXtYknGuVF
TfsRq5DnqtacTafaz/jYP9SRWW5kaXx1UvUVl+QHp9Hv0YVz72sUJLXz9rudnvQnaU7Nj45LoU4U
58rbEVq6NeLi69jy3wHLjfZBC+zXsPsPRlk/s8JvY4GdRwSiAZ/x8YobvTsYYMmm1fSfKpqemvQq
EcVzGfnDJp7IZIVDduWg8N4EAxfjJ9mwbCDqqfJurjWqeEa9u+aL7gZAqJ6bq+hKU+628suPjJRi
m53KOp3UfS4mTKQ7vxbYj2eb/OSiFjtps6107cbkVjEcp18OTmkbY5Q/Mq29rSL26nY7Upr9LYkK
ta1MbKKjHNOnbMxwdnc8aBPx1ujqd7EUB6Hn1SZL208ypxZC99sPmRNPe0kJncLW4hA26a3232Sd
x5LbyLZFvwgR8GYKQ1cslrcTRDkBiYQ3CfP1d7EHb/ImHZJCalEkmHnOtmR475F870ezGEOvCWTs
QfBoIi1uVPuse34Xdmm3xGVNgL9f0dA70A65OtW1M2m2TikcPV8qjFZNliN6EPbyLP1dr56x2298
EM1MJfYRct9F/mUcAgCA06qKD6cOul1uLxgxqfz1ta2MlymDf5h7SZs3cjg5L5EREAXeGeUY0beO
eJMGuqyyu7gBrDzUQckTNn118s0bubOndLull7aDa/0dyzK4mX3NCYs5P6ADhaz16CEmHL+Ou9Ft
77XAoZa2WCPTQz7XFM5TngcDMOcsY8ee9vUUNUur7eQ6muFqm88UEF7rS71TMfA4LoXc4mFEj7Pm
4qACeHJnMLxoh5tIvxHZTsuKPtE12e/oaaKeCrt23LYlWKzC01IWnXGs1zKxqaQOCq1Nch8lgmeP
KMiQWCKsMWOVlXA5bT2wdvCUZrmt7VeEVOFAukjgz78G7qKDwjMTW456Rf+B5y2bRbwAQ5KTVeNE
FnQkUoxl7AZzrKiYBDaYqREdtgCYvx7upDVQMNbINQZukqFo83fH0HhEV50qTL4w+ojdQlDtEjck
2qSNl5ENQxumU9ZPWOkPaXVbqJGn0XAlPdSmH45jnVhTVuyRc/J6N3dXe84cK5/SPlEGWVjRPuO5
VKdnfVUn7IRnPjYjSW1TnHx/++JjK6HEykfggSKaQIsPZdGclBBzJIlgQspCXrvzWG6rOpOJ89y3
+nEJvOA4mpSLj/xN0TzlIwva8piVwUnPbHksbEqJLRVvtTESKasP+4GnbNm0ZByVjY4VCYggN2oc
vdPq6yBPJA4IZEqRz/kIkW/7Ij9l3ejv/Wn8DlJxLypzjfU0K0Pb4EBPTWYQ4ijPlV5dX+7oILsL
KL5rf9bUDOjbFffZ3NcHtIIwVX1AwWBRXWoI7zjN7upSmyH2Sj/WaKg3B74tarSPKV/2veZ/S6li
ga7jJiCdezdZVPBu1Zk2NaCTxsCM6PmXzUq0em0j6fdp0shbQk36eMFWFc9emsWoZLSwnpSK3aLa
KzIQQoHjF0GzPYZ2hhIXYVV38nrriWZSkGjlUzveLGls0Do901+p+1m+c56MYHvcin66aAhWdtrk
HNKctMoe/zlcw2pTsNxZsAgELi0Dp4dr4dibw/waCjquzjthfyEyoTQ0jLmOVb3pvPzyX+PWaNOl
fl+PhhWWuVoODQTHLq+7l+WNVvIqhsbhAprTu2nV7snTSFTmnvSOymve771ruR9F2T9h7E+RVf9a
S01piysotFXOGw0n0TY3FLs29i2AQZJnJQoHtfOKRbujX/C7nvQ6xrC/K6u2PZjbLELPKIqDNbmE
WLXDbnYG/diZ6xeX4xTp7r3D8fxultq+dJZ/tule4HCZxoIv4XNJyrbNuJHSNmwGl/0IqH0jgFv2
9sOQPWmiv8mMrWASUCfD8tqEs+OoDy/b1YborXRUayPV3X7ak/um3ENXjY8ehvywLWaQe6K2ohVi
/Jjmw722NrD2DvW8neFH0nLanUSvSWm2cJJlAqhes/TYdiogtIynUlPw/XW+7qfcl/u0GhJ32Qda
1R0a4tPj/mbklo39Svlxry5D5+hhCk+U6caeisuTQGiDXMEA2JyOMqCz2TGrllDWndrac73cZe72
aOGB31DswuutESlPjwVMD1Kc+tOc+3djoHZVZPgTu4OOwGVQ+n2atTlPr+4k4xDbvXlLmeoNGutL
J7xdbQcP5uKcM616oAg4tAs0haXqIyqzktLVn8yqeF5olofu2s9qMMKW8Srgip7s8gwP9Nw4UxUh
VzkW3fRgVD3UYIlsnzxuTVuPxUg+2Waw2bQ8uSkCrglFZjefbKt9D2bzwWvbpC+n81bm9DnTfuHY
/gua+wvK6hevdz9m0pw1l6OgSYP3VPU00+rtU9ba/OvxCzd+86NZ9RwOfx1dRnFTD4eigwZr+/lA
LzXa8rTZe3LSw2qqbMYDNMAesi19IVqVhO9D2jR/3Vq34YZiEhX9SDNRa8coQtEcLCUTqXIeXZqb
l6VrT3SO8DvTmZ6DQ5/NjG/ToE4kv91Y29ny6juUZLd+oRVRQ5V12Eo2Rm1v0qB5DcShFznSsu7Y
z93Zyg09zvUhQZDa85Wh9ntYm5BCk+ucmLRpGoTzbHURhXGA3d10Rz7VL5mz9IhPHjwkzzoiagJo
Lf8iZD9HlsjzfVDGbm3eTnZwV5Y7d9RO0hpfjNorYj99pabRam9ta0WvKpnhV2oSC/2vGeRLNg83
XTrdLO7KAVn/GEtq7QsQX+SXapd1E+OoC5vMzB7XW3q0Xxal3ZrmeqjRMobodrEFODcq5aqjhus4
1sw2gZ2bZ2CY/ViiNmtL+UOQ5x8pTlkoa9Kp1nV4zC1xmYfP1cDVZA4/Zj7fVnRzG/3yXjooZ+g2
mE15Tz3vq26kj51J9mfbFDEoBjEwqcLhUwN/okZro0C9ErH1LPNMxmLebpXmffu0zy8DOWtEKtfh
MHn/7Pyh8vNHRf0UWr33IHPHx6W/ChT6Z87mkZk6PRr5svOG4o/axpdNPFe1PyWZkyHe9asDv6kN
qdCg4xb5JBPRFutFT8l9s4bsi86xQKOv2sDmfqmY0xQ18S21rQPih5WZOtI6IlnRh/qhsIxlT+fn
u5or6mb94sHO7K/rIybX7VsCxZmLhb67MnmTmzLOMry2cl5Pminuzaz+oXR132bDrjYR0LPzZ0xG
/pbQcuui9zDvCTCiCtZ84Vks0x6d3zZ/167Thb197jVv3+RGHeZqvCAPtkLuoD/S0C6ZeRwMukVV
4ywJQW9BLB5rpeOz0D99jWvZaqzYdKnPrK3pIvOABNS8edfELi1RklD/3iUpig+D897xfo1VYjFh
0wgDsd56VFuXZo0Af3sZZZu4eVdiTKbEvXdGtL0QqE3pfeeFvsRyCV43h6d/RdHdlHasuoJ9pMUl
kNbZ3rXlU2ZVX1a/7as291j7xGfbYcrJCZ/XzC0LwbxIi+2Nx/SalNFOsZNqe9spIEkqjcfblCpZ
3+fN3jH4MezUvNNyST80O3sp1vnAp3Sjbdsc+/PqJmPYGwgO3fanLcs+HmSJ1JtheBHikzzBQwGr
nzgBdLSapmhe0QU5zrhDRXjVzGG9+THUl1VutxRweqEzbbejhbKuleZ7y1uxjrr77VxE9+l71e9q
5S4vvbhQBHxxFsqBUz3DjmDs20anknWYEHKzOScMX2dqnP5mObp33nTvqLY+Zq3xWDnjXyNwQPlW
tp+6zCDK0/mXozpkXNW3xdvPAyAPovAjnhszDpqgj7NSr5NNk6T7MTkbtLINFp2JWzZRTddtj15D
Nzx5B/lbMaQPrkkKiTO69bEqOivqZuRtqMlfZG/GU++z2FaaFTe96E5O9xRsbkVmychU2yZzceM5
cn0e7e20oandGUUd9arSwzUV+7FiyNSKZdw3dfA7581rzcb3IGzFnqqZQWTB72OBjIUs3J2y/TXs
C2vDHLMWO3oHdnkZoPv0uVJnqnoFbHbEo7ThznKeMuWjF049JtLGjC1W/T3h0evOsupdZerG21HM
bXBaPWRQefufYAlnjJKHuq0uWIew+DS2e4cR5TWXDGkGfYCJk3V1QvraWz7IaEIWssejO+IrQq/V
9Ewu+myKcOrqgxbk9qmYkU8xbl68sdkNum4ezA61n5zvadEh00DARJf29iGLdd8KCnA7zV9ipvEx
VGZe7DsKqrMgl49pXtxhihHvg1ZZh8nH82Xy3Rmvpbbo1uJVuliHagcgULf8uJ3qr5LICt8r2R2W
7dwtvYiW97GwUKoUrrW3mukEjI4qsbb90B7J/qibkr0eeRFHC5/nzPDOq9j60383cu9OTaS6+s1q
G+tmxpOy7xfjLZOmEadKyMc2u0hP9IfMNIfYVQ6GPm92b4pF5/ZzJUwox1BvgTe0Rj19Ga12SBG1
mUvanbsMA8p/Hzb6bZCQafIil7tUSbPYWSZnrbvNl3SbImUV5Uc/c93P5q7p7GLX+K6Hh0Wbk9lr
aj6K3L2Z0z+uH866Bhw/AKkwK3+P/geGhby02BPG+YrcjIQYHAmB5ELrC+AMjjSkP0so5gl1IUPX
zjCbOxcH1bkbcBBJZ0LX6LSPuQO9u8rNJedpMRONm/3RWXdTsaa4wHstTpEFRCIb/rlS4En2gje3
ypdIBqt2ygLr0Ihgb8/atX6YJ9xbSKKq20Illq81LABtFlr+i9V31TvDoww0Y4+xST+YBtudqbvF
zg3kW6XyR563qDfWh0qTCBDrErhD5mFntP5NM9YnX9rWcfRwhYyNK3b1oNFkLof0IvoOKTqo1B6d
46AXf2wkZmIW+bFlxCuEmWFBsXC3GE5NzVvz1RVBs3fdPjj59sQ8XCIKH508tmpqoS04GCna8TgW
aov7aTlp6ZDHPtlLpP4UNFGIVEfKPQ3nUrvT7OkeQxY7gP7Gl/eeHvfikLbjFPe2n4cZGqvYWK5/
Piji3OYbp7cuFs+ZO35pk6Xo2+Oajj7yqbmh5GKc38b0ZSo7vrImHrYRG8BpHbdECASclm1tJ4/t
yZ3SdZdWowir2v1arTK9dYbtaZudz3bTneNW/DotPBI+BxG1qxev1iISUfR7i6SQWC83tnWWhXrW
zYgKPy1ygKBCKJEh6lOkXQWTd9wsuo9iVffj3HSaQys7llOtmndB+dCNCIhJ8Iy1FPFvaqWnJc03
bGQwHE2JDW01TI5WI6OYrKkczFLz31waLJTEvOPeS8N+bttjoa01A0b3MjbgjNoyc0sxZPJPvirK
9Pk8WshFvftSLFc8at2xG9EMN3i/BXdsrMlm2/d4sbxymONWcv6lqmxP+ta5UYE5i17V5p7HWTXL
mmir490u+TWD0zjQMb/d1c6Lp5ryQrsMkqyKttLiQ9uKbFc1kqCtabgTdvFd1Lp6CdDaboubPyhb
S+kcbekZ7ob3bdI0bCibFrnr+IEVeaWrBhK3xvqEi4n32cTHcsxNF1RCpCPG7k5F/my9Fp0aeFsg
Mx0WwC7Uyr4mMXtrdgEGmWh1SfjLguKr4sbtFaN8anX8VehvU9PqdtpoIjDOLG9XLfO/jGPvWU/a
pd4vvT7dYshBOeyM5dHZzOlBbU/OkNHAPS4Bf6dZMM50l9zX6GjlUzFIp9WsfamxnGRt+VmNdKqY
6+I9zkVb3ThZI0I8Dd6jXTAVNbotD4qBMPLt1v8QS3bP01vh3aoY1tb0l14J3ra3wpLqd6yq26k3
y3e7qfEJ24t9LK8K0HQNLi6rZqS1Q/ct6+lIxNJw36baBf+dd0e88VFKr6KofFFnWpNe876tE9mO
c4QgSEQs7x8LG9AtdsMuarubtfT1s4Up+Vy7BU5JK7f2yltNthg1HTtRWC///TQljSwik6WOoPr8
197ZynCqmuA2dyr/dSFoqNXTadeb5rgLtMLc+zQdHv10W+4CrDMghnL8JBT+oNLuLa/KFbAztUNM
lc1jn63+3qqc6li2lTgHS/UoFLtVvrXqDVPcvK+bzklkJ/6Kpp6fUuLldfVblXMeDaWv3XtTNkcu
00po6Nt8Z9UoDhYBJBMLY8KV0dzbetO8W+OECLktxmezrLk7fTKNwRjse6d8n1ev/VgD5R80veQm
uf50IqR8HtcvYPHlkOuk7FWgh/cZplCueTDPnjl6DDd3cnBh5eKEUya8MjxvnlXoxwydPOFw9Uuf
l+MtBWX6uZtIUFbO8ohcy9xZPeHrsP7g6Yu3K2Es9jaAyR3560drbPkur8ZRw2XyyJpqJ1OG/xTg
/o2Z0UxgjuTOUZvxuapbx9DTV2+kYdsK/JRoB+pMS9wmZy6ed457f++2or8FvOxvjVqNocYvkldn
Zjc1+Xg3aGGzG7WRvWkJ/aTGBpH+Zk0nWavt5I+P7axFXTCXtEsW6l7DUAdQIszEcHAHu3P+kqoh
xzPsb8e+bLKHfJVpuM199bO0p8Y/b4MCgeEH+Lrn/36w/L9f+b/f00BofBie/2/O/vxlkN9KtCKm
LU1ecPgW59LySgooyj7Jyqoh1Y+py+uL+t4SC8Pb4trHrjPzy5ZqItne9LVebpeq3e4MIQHjUdV+
0b/zLYvGeWw8sMbGDZJWmMaD33M8G32Xf+VretjabfjHoIy2b3U/tetXl/zl5UFYmHCMzm4PRI8k
AZqjM774ZecK2T7glL4+NP7y2pVEAzSVy2swXH9ntPl6dKUPqKub4t2uC2BrpdYbZ8zXuMtminNB
LhWtdg+wlN1r077Ujshf7H44m4Hpg9iRXM1kuH1trkvObzc9ZfM4ncBAu2RAPfdVlA/+MHWfJhvb
Ti3m56jgjwgpnD+Qktp0wn2sW6M4htJ8999Pp1w/NqkWl+kyXmrHNZ8DvK+hq3fLGajHerbLKo/b
YLmvOlwPxtJnT7MBSidqtpjJKt5KnYvPk9nC4jK7T3alx5MM3FetsuvLpmrOQHa0GD/Xkgw58K41
BbCEbZ2zfAewcyXGHRrPt0r4nNgcCejtb1J3C6uBZoxB1wi0bm+3gWsMMYkTOrIsuaVWwA1N3tRc
XNGGGuHIJXpeiVg9FDQnxpNhpFAkdgZCkkczVN2eO4xcwE38zVl3qcgJ4MQwT+MCKUQTgoL2WjTB
nBXIUAmCEOs0O63C2aJNFUeCvCGbDEuPlNnQp6UWsXe61bvJy3m31vlyu43oC9Pcv11YTsNmcw6G
ySI/ScUqTTSv2eT23ltTSHkH53g3WFFFfsM2RobK/D12drApHiNv3QtKMcO5EUeNgVd6xa5kFr81
5/o+9bubCcjIyPgajTYWh9K248othru8jyQjfWmBGLGG39K8cMSAfSmzyWRKFQDntOphom3umSF8
Tj4sskU1Wdd5ANarCs5jZp6CanrLthyKcDK2xBblwjJK+nLg1M5duRTEYyjjMEomFkyY804DVS1t
K8PfUvZ7BcalY8SheMPg2jYxM2JOXp62R3Pwf4HAVexPnQyZfB/MLcCK1r5ZJl8UfsFIFrw87Uxf
Sa8LKyo89xwoQnrHCjTBcIrTVIB1w1ZhJyFqw5j0P0f2T5Nvu9GsDXeGl51clqiwHs7UxFPVncKa
1Hr3PmBWjcphfTWGYN6l81CHgdeInb3L/SFp8N89zDmbEQjTFSlhKuJuhZcQX1mA3pWxhv+Pkd9O
lGRCIPf/2ND+4SutLm19CCqbmpPFuc+aGou8V5hJWxywE7dnEmYTFIJVaG3Bjw6Zzgf3XpTb6cov
RGrlXTMyB1Q6/4RETm9mWX3MI+6cYfX/PHIzFolvQFRj5E3fmWvWuzWHCdPy7kzfVRUcW9IbM7At
z/9BXRlAhI13nk72in51oJldF+WFQ8nLAzEdQQKrOh3Gi5VxvONJWA6y6t/Kan7PBVfFkn1jCo0z
A6+3Xq4y8nIgNCf4mYtrg4w5RU5fM2YpjSZMT2LhZ2DjR1f+nF0Yrh1B0xZuI0w5qMCRbsK/tlLk
j+WiDMuyhjUXHjZfKw3ndfrM0/x2cQcUA9mvNRkgGgIwf/5x0WSFbsmT410zC9Q2PfNhJosxRa2b
5ZTx9FFTkAXQBQ7g6erIeFrkk7KQIC2bGRVLk0d2KhMzTX9IIuN2LNiIPXJmOg5GfOgqWnSUAsOg
R2uvo2tIw2qWP72X/1SzmOOAR30wNhWiigHuHtmqfM7mnuM/Qmh2HrTAiweXfcWibnkPaLJFw8Cu
B+JF/bWMAGqgFZsmTukuDx2PV10G+aPhQtzofIWaLCtO0tUwbXmk9I+tfZ1/WupYhMDFKxOnB14a
3SVI+gy8hPB7/u0SQ3oDgElgy2FO6zAteK2duq96oLdNMA31rdy5dSAgP01AakASnUaXyDWZL1SG
NTXLmcU27APFPHQRTmU3QhpNjspYXMtZ5kgU3V1L51GYjpUe4ZYjg8I5FNX8mOdZE3YuJVOFO3A6
Dsuf4aZPU7YlRanPCfEgHxY9wQcgBswr07Nei3fXab8LhefcNpBZ6/6d6y0dU4Z9UT6ZKDVjC+Nl
aPiAOtLBT61xHgZZJaI8MJ8Wsn+8wvqt0zwkpTGNLG8t9qvL02tZzDrcKYyj/qepLlnBJ9tj020N
ecwc+9fvR8mBeoWHlHEctpZtKi9ojNTbG/x2q4RRkCWziNd+B5QV9X7+K6mn043tBr7rXKlej8gv
+lkH796uteam5Qwg2H9fXMqhBGZq73xzSVyh71IgR0P5O8BwPggYlX2xfc5Lc2dc85sal93J8cvP
vtGHSJNm6JGOZNeAhVpWdRHb6gbN582wTfaNEAVQ86q9Cfio85Qtz77Ee1fl+3F2dYLx7Q0gVUMc
3JFvIb3IN1s4qrnf0WgCZJ3Vu7wdslCTxqdrarf8wlPNF2/HWhPsCCpJJjMW5rTcpdOcob92zloD
0NF05ZDUhXMzLT7xOnhzogVT+uJfxsrl8+wLCb5WRIZFBFoTQAJa3fia2dD/IscATSIa+paZO4KG
gLhy6J9XjvilrbNIJkXsSr9q5GtAblQi92Mvn3mxJhEQrJe8IMeTsYKoh8EsgY6bpuYx5fQG0iOx
MC2Y25anNNvejeudl5qPpq295Y5xz+f+ugEuAvSCVqn5dlQmfFxhoivRPcyV9va8ZNmy45t2hpL2
YmUqnjFrSGwZYCB3Jjcye+zxYdD8iGtcMaNOFrF1Rybaj0ykPl1TI+k7o1wiy5xPizWeMpl9bnJp
Q0GKSyyGDjZ65ksqNRXrjZ7kJhylH5qKyiCvlDrfYYb74qA1a7X77z9e11ysfPyWRvDPk0YG6lcj
HXAei9ZI2hU7iaU4QJfqDne6kaiiPDhVdWxRKsaOREbIwrqmBgxytxEHwohGgZSZbH3Lm+XmnIPO
6iTdZO8MYbkHE30SDNAp0INvaKQbUU1PU7f8Nv1AfxBZAbFn5vtpq8mst1FF1vbeXt5N/w7727Zf
MnweGtco0iiniGksjp3Oqg9ERX2RHXY0Fjw35Et9G0SJjIYr9qiLskjieU1XI8oaj0qutd3potuT
LTgkVeZ+bMYEjOrLF3Ar5CJ/ZplZPKHNX+AZr35DTV4PB7FfN/FqGYdJ8D/0lvXVUws9ByAgE2kj
o0erjvDRURRU33L38NzMcA1u2c0EQZ/L1FfHIFM3WlYfqqq6X/1dmXPQ8OZqhxmQoLCvIJey4s63
L3PXH4gFO5v18oQQQI8ywyL0bL5LCUAiG8MIGzv7BYzCHE+xUGj0X5O/vYrCH+Jet8EEO2uKxsIZ
Qmr4OG+F4R9XG2beb6DxzdaKnPlh0A392FbZA+lEc+Q0iBp+HWa9sPXqb/b7e/YcELCSZJQZV67U
AzjWIK5yaM/eKMjCqe7SjWveXJmlghHlkkpxpnt1jGMAOM+H7fDru26gv7YCKLCIvWgDslBSlcko
B4oj+PvRHWHpbH+eMP9/DXoAatsQuCBqsRdWv4RLfuVJmslJiq3itpnIDQuu+gfL3lnNGBOqRhzM
st4L1RNZIDfUpP5f2s6vVpq+Dw6zWs8bb5QvrjG8NJbJuxfMVqxKFCUbeX3MKAQF/TS9Xofu6n6T
RtBUWE5d2fDWWvJFF+U3QRpriohJDvXRXeGoRr5i+CD5nB1gCkwAsTYOktiJ+p+VVfHClU8m1nhV
RbSfOKfX8+oUBzX4u42cttdtAaPFhc6gV8CZt076WLnuGJvbsKMoPjHzZotcY5GMO+VjwOqJyApj
MSLMsHWaFEzn2SnBxzUasi6GB8xRImM8jIs23BOA40VtPVYfbtPdY5ma/zmuHxERWf1sM29AmY76
E94OsgopPTkjm3NuXNWOu8kouyfWeDu0u8b59mBq/vvjtmlfis5ePtbqimoElnmPF1XbG0q6x4B8
m0ulwBrBa9VrrttoY1f1bz24wdb9K/C1hhlZn6+Gb2S4hqzswjaoHQdOBMSZMr0ns2SLWEK8j35b
b/vrC66aPqmCVH1bPk7TofXzJ7/2lt1siA0L/EyCVc5kMdcKp/uIUnHgUPzJ3D76749j7n2oiYV7
N21ubMa4kly6qj+Q/hEuHn0rdp69mJZrhaZPFoWYbtve/+MrTIp00ISrEBMWXORim+7emPrwwEaQ
s5HWa+QOXA1KQ3bRIV92IWdxzbi7tFbfwvSfW6O8GxxrfCjVLCKt5IFmmD5utY5mFN9+42CZmley
ZNqVgLqsPzmmhkA6K/6NgGbcHjqsTQvK4RCFwoyMF3OO6L/x8e5m9zJAtpdZp3ZxNyR1mhFKx5hg
SNyIhJbdYIjgfRPmL4/uMgnkJOktWUiEDWHstZgArkHKmFlRV6ZpAvi1L+2RemHvmrwqw03x/sia
SbDVbldTfsm5H3gWyn/yehlO9H0x/ZW3jgZJ2o0aMQuocMw+f2S+aA55Pf5DdgZ3YKoXtJIB1L96
IqSZBJGCuzVImXUUp81iMwcHPts0bGtaZcV9y1JdzA/GzIBTWQP//KY7uatxV1goDgqBSRvRXW6h
gxo39eHzBeJZYO3LLesHX92LD8FT+t6rmHSSK3ncx2s0CcKx8jkn7i3spynR9foUyHxOBgnCzwjw
6uojspqKugxPfTBYvc2F5dwqH1uzXpsP62ZHaHpi3+jQTFwnXYwGQ5zW9rOLxCjQusiGA90DWyK5
oBaDNCDyLvwSaaTQeyNMew24SaAVHSotHt3dtLn9zar8qBxLsoBc/8bIjCWesm5fXJFsWDly7Dpy
15AbhOX2kKMnOQdtS02iy87t+e+tv5h3ghCoyuyudbdiSfLNshJP86ewU2V5MrLgrV7m8fpoDWFg
ZbE5Oq+YCoK98P5tCoKy8YO3hSO7wsZCYrN6qhYxHmWTnkzypeKsxRLnjyZhdLY4yu1MQhYas5l8
8nRvG757CDSGl7FaHq4XzkC613fl8TzYTo0EdymSSGoaBXSjkXh1v88stkDi4pAeiW0EwWOYy+wm
WXr26OHo0w6cdEN5skajjCvEXDBF3UyqrRUCGIXAkrgjSs7dpjo6CJANZSRYlrgLwIo5Hkin8X1E
vhur0mKK78ZsUqSEThnCDDwYJWO+sRY67GjOxdjeZTUpSasqm5icxUPZkDmD7Bl5QR924j3wpstV
3eMG873pKva7he3LQSqqDdCpbCj21Z7oy+Vphp2PCmsB92CYaNPuDn1VSQKbmtFTOheiZ15AOJF9
1iQ2jLp/tu3pz4WljTopf+W1bDDYcigI9ncrZx8SDrpqhIh3vms/DSuRPYLID8MFK3Z+iHYcQndD
bVpu3T6w7/tBPjZOCM3cIVAlMyy/ZhzJO2s1z7ZYnoJ+w+WjbsehYujxbOSGhGAgeL3VM3CMyaw/
jcG+NYfy2aLMmrwvqUVtUISZPziR69ihQVAqE393kwHSz62oI7ZtWhsO3pK+YW5eoJlnuTLkkSjZ
eM+5rv3lQ/oX+OsTVOyhC0qygArxnP+PujNpjttMt/Rfqag9HMCHeXEXNxNAzkySyRRFbhAcJMzz
jF/fD1i+VRLtsrqie9EddthhS2IiAXzTec95Xrv3qdRYBoYOobJfkrmO4eirTDFRgYIkG/IxyiVy
2rZ/FYXY4tfdwfOzpv4xwuKzsnxN3xpQQuLwyo1IDwiD02oY7cdixF5tZFCU1DLQgMClawbcuJXG
+mQEYqMjabNRIYhZ9Z5cJO/1FD+jg32J8pKjc7FNgC71fn1bDxxw06x7bSw2KFkc383QSHmelQrZ
JzvgGl7J6nEYdPOhnuPW1btXWxlBYKWGuTYnY9xGU3sxRua8tK6/4/1+BUzU0uKHYyxr6jSPTLG2
8uZrdrHtIxs4axtcORy8CoEDe5Jx/NEfqPAkPX5RKReCY/KFkzZRvLJE17gdz2gtt+HeEiJ1ElU9
JRNO1kwb6cOngNWiMrlBZrufOX70PmpIYeqqo9s4EQbeHKRytCB0cor6Jc4/s9wbg3aP4Xh0c3hS
JIb56gUMCNqylLdDiwk1+zrFfeAOQnoRaNuM/pXkCFrtUti03orWvAWojXZprK1MjVfRmJ/rQNFW
pRwgYpgnBFqLq0eQL8PbnMJAbASvZdcdtKR+aPBY1MbwPLR+vB7b9LtRCg6SHD6kqL8gt7LWTkCo
03pPMXM+6Xl5xk6bx1TExlaueLuYHpIqzVeDPe+nQXkpNaagatDmdag8a23zkPO9KsV+YA9CedFg
k5TJR7j0PLi+Tlc5vddWgJCbtQkUbDXFg+zoHKBMwxkowyACIVja9Xs4YkeoKskdUjYkIWFVQPrx
akqPIM4eqnJ8tUd2uOUMkjH1jzpeDy8PEE4MMgodERUsTnha0vKdJCL83GCG8GljiuJ8l+nFWVXL
qzmzetR+uonxkq8q9Xudw3RKLCTcJGHqztTgXPowQuJ++hI29WUWkbEAz45KDe4xIRHTBvHFxwu9
aWrzq50GO6jFrB1w1qC5DR+39aVsVdUx7JBbXQoWiAC+pv6l9+16FSa5WBW+cUcwgk1B3pxq+5Jp
g8kXpQ0MTksvSDJeqSTBI6XqjmLN70HB8xacOsnwvtgSP8bCm8gvB8uU8z0eoc/SmBA27HxbBtai
J0eO0uVno2/WYWi8QwW9QkUtcckPvStRCYmYtqN4QCmL51Mo1Y3TZw3S0SxOkcpO32SHNUfql2qS
1X1YfZt6zlLDmD/auU2Jux04/LX9uQwgZ4+DcWNAlnPLshsZmhy4hklnNLAd65OAe9aUHJZlbVzp
+dSsq0wn08FsIWjJt8KPdmhKQqvWxNoZKxmtIXV67+TnfgKWVIvk2QkYdnYfv+fmXJOnbFMILOEp
HFUv6jNUzT52JU74ubZIm3yU7t/oCGtk6BFhzKY7+Hr2MBknP2NJmVO7cnFYLiuKbGIfqvVLlWhu
WVSq09LPGheMCjpKy85DMX6z5XKnl+k1NfsLcL4vsi6+IfpTlMQy26qbXNMlt2zLK0YXPNXpRUfz
tK2weSfv44mofPYTq8KsxYQvenlfQkVZ50Yhcegenb7NdlWNM6DVOU7KMXoWNG62zH67LrFBlJo/
OZpSDCuYpEehG7fZLN1FeUIhQUmWN1t34Lhq9wlfsJ/v5VW6VdUKHTOfjnT4ahzhd7dmLh8Dmoav
K+jZUbR4x0zZzZTpazdkjpRi18KOdDNN9bEx8CX3JefJBvuvyXZtHbOUraAhBu7YDh4BD9bNYAGH
f1xyl72EdV5484zkNmKAFUqrMSAHWIlZ89j55raHxzimFckLJMqQ9trOMDbBOlBf4V6/wlYJj1EP
o6tpKAozdrtAO+VRwuzTRde6x9r6MFfSt1ZqGMZ2dKAUHrok3GpaMwEWU7sqXI8JgpMR0kXJZB4Z
q1BxqZgMU3IY9NxT+2Bct6V5s1ihUx3Vjj0UYqhEud7XC3eWkQgRtgq6uVpbsyfWbmMnWqOjVSzy
4Q0uBXUX6p1jQq3ADD2MTqHcG13MHlfR+eQ0fmxbGWS9skf/eA7pS+rhAUXuNS2U9lJymrItUAeK
u0ZhMR3Ae68StX+nXDxRiihwzTCecz14FE1xtMoneal8WZIrq9qm78N3THGZ15ixsmpH9lv4Em5S
mhBTg9kWM1eeJRFhlPKpscdjoDRfx1GJ931W0nw33kZWRqWm5UVM+fJRiL6n11bvYJgjgVIjrg4a
x810l+pV4fpK9Oz7LYdLu6MWpzP07QaAbSrP66KfoY6Fm0Q0F2vuvNSw3lgCOEhZkrmuW51CZvSF
kw6wWTs8zbQfEXkH/bcpXxul2Zg1Smmw4ywRHDSzu2qReTJU84s1Y87Qp4vP4EUw2hmNfI4Icqlz
cA8kiJMqrCVn0tI1wCCqBDTkCscORVuRXpafUbVs1qC50gMaESaxT5KfPFcR3kNJtb8l9t2QSqcE
2f+g9W3vtjanNW0TAqQdzfnsE/lIRmQ+VvlRAcGq1d9jkMhrGszBA84xJqb1FyjdNzL1EdMQ8lpX
rRDBq8QwPKCRGJQDclleVUJ7GLs6cRN/oL6dvjYpR86AbBBGPek8UQhdt/2ACU2OxaoZUy/rKJ5n
EnPhRHfpNVDqvd3zOurB+zI87bH1Cgm2wmyIO6xTLKl1ezfZSEOGbfRugLVJ6vsX3WS3l0/FjNxe
HOxAuh+jsMOW5I+cD4KrXrGpVywupu6ILep6FBwoLAGITHfwSalEmEcI1CmdjGR53VnjqRLydSIz
tdZsLq7rx70vZYvnEoYBtsEkt/dxypCGFY7QRg0NYBt8Z4MhPNjGPg5w09fQJjNo+9Arj4lPENFI
Q0eutNDJY+Mk9SO5qZSldbR0h/Lce66m9/w2Tp+Z5VTKEk4apYesGA6B/WTWzIObsUvfjMY/R0P2
UBk9Blp2ABXmw7TyUfHVeE05lGLQjFFOkgyShgVLT2hk73KfOMYssQxnxU4q4ZOMlgY/D/1ZASXm
piHcIiwXis+ttCgLOn6IK3KcVWnd4F1Z670gisdPU3RYh3EeXXR1cs2m32q4QSgVJpGjpxCdEDXW
cSkxKGvWJilmIw/wmj6Ls0R0AZD4Wh6it4HyI4bOMPBMv1iLNPPXE6IcFengxrA6e9PMtI3v2296
rOHerzHFq3Om7iMcsMNM/VFlTs8b1MrJyhc9o0v2ILa3dLPHD1BnxSbJTroufY+mCU2MLITSUhUG
0DIcUGWW3g4ZKirqYZsVBdtXo9jJOhth24BJOgcpdguqoxqy0oS4RXcUTxlky1t2poamv/mlyml+
mjyddFY3D/Ie00rQAUhrhbbqps6jF7tGPQMYQm+soy5RndqfqIjz2UVrK/fUgvZpYN1ie57R0O2a
M+38rfAVt1aNBxtT5WHxOCiZrq2lbC53BZ1rxPieMxhcm3og8HfZlTXjKwAKaz1YD9RlatSz1CnV
mjNx0hQQVY+qYVGTmYPvZcjy4NPZETY1KTFLMXdI2U9NchprUdwwiIeq+qaCGgOqeErsuLxlL+8I
emKu+Txz1dJvLZPHAXek/U0yWS30/CaYISRiX9bWVkTdTanZjcfSg2i470aDpwxQcf2sqDbE2GR+
Ugh6dnbmci+ODcIfvdDDaxzq6npOEIsxJ3nxGJTboTBPgaWeOkOchY+/C3jYvO5s+mcsmRIMTwR7
rPoQLmjy2CzecytGZSDMFg/ldVkEWgmhVBTZLXRuXrUB/bEiNOKSGK1dyg5Sq1yFXJ58WOSS0ipU
mjhMW104UwBItoE5Cxdcxms4N4Ct0/wfDXf+b9MDTtFbXTTF9/ZnXsBH8P3tnzCB/48YA+T7/z1h
4L/x/wTdy99e8ve/rV7q1+795Uc+AX/2d9gARAFysqbAoGwquiVk9V+wAfGbqpnIrIaqqjIm0H/B
BhTzN1OTFdOWDQXAtrG0VGp+hw0Yv9kqag76oC50ld/xn8AG7J/JGLqOMVvWDUPXuTKZIgiX9yPI
paM3wULXmZxpM22GfXyc9ukxP5rn8mifpXNyE95mN9kNo+6muiGceGRB2kUHoIDbYl/sqVWe2K84
zSk9V6fqFJ6Lk3STnZJTe4hO9aE+oIJtfY+/tsFu3Ec7Itj74hjeVMfmGN90x+6Y3wxHde2vpqO0
H3bDLt2OGw7l23yvHdJ9exKH5FyeylN0zk/B2b/pDvEpPOm76qDuisO0+eE5/o5j+FveZbdFhJX1
v/7+JzdEkTWUAqHaqimsT8yTdKSpdlCI0ZnJGy3Wd5AKzv/ZR3wCGynqOMVM1qMDEnM14AaAzLf6
649QPiEklueqfHwJOgZZCvnln5+rr4o8UqNsxLrSnOX8PWmzvVA0fR2iChrDqdKjF7rvjUBTPTTp
29bunDZCXmzfQntha/xzbPzv3FNL0TRLN3XBEOCN/sTVKogRNzl2VycYjFObJnh79f+IrsR7zEcQ
EDR1XVEtxgUj8Mf3WOrwQNY+ueYsg/Xd5p4UM9sL6xdEIuUPr4fFXVIZ0AxclqzP/btEGxI2s9XB
KeLcsyQEz7Z/DNtgm1IJrVlcpBK1Sx7XfabvzYE9Quxf6ka+qkn+9Nd3VfnggP4DKLJ7/6+/f3xp
5gJdw7WhgSz53HjNryyDPk8MXnU233ODzX5bsdvJb7XZpHaDpIHoFUTaTZLo74bdgspscb581BOy
29a0v9AV5Aq9adPm6p6swZ7jsDZCrJE4zq/YXJdLjwIvD4PXamhSjw3aIc2IgzQ0+zJya3Rtm2Wo
ZBeWyD3FelIwsBWw6NtfqCayX4+tDD8u9VhlfOZy8GDPX8eIn6uACJ6MYcdQvKk0/2BbdzUdWVdY
h06G0LNV7WNcNNnOyKm5LgR7IqlWvwNozlaVND934fTaGpO1Aj1CAUkbeQLL4WLYJe0eQsaTlDaX
0KwvC2oCGkRyDmLQGzR/JGZ76TrxHiTciLwQ+yo8IPCnayFBgh/bM1rL01yYQBsmNkO5tprmnuTd
rL4LJnHX5yBnabRiGRI4EHo/AaZGMlcmtrmVxf4ebu+6x+4Rx/yfAYvQauxIJMUmSWLIKOmMS0Ey
+bPSSMSd3b3UiHVpsdcxAeKs1BxMfNLLb628RPS6BRat3VWKK1stGXnS1MCrAGkbqY71iLCjSlNk
4LQXkCkXO4uuRU/NjD4YBy2zbrK5U9di7n4xTf5hfmEcKAxlGhQKlcXj0/wixtAsKoI3GDarJ31K
vLBIvQTH9l+/42IZtz+/4j9/zgI9+wE0xnYaAbFZPiePdhxxXjJKVqFm3ALy2nYV0SH2Vk0H3Cyc
j01roWbNjk1lIylzZ9SfdPbTfXlf+PrtlJUrc0pebINKix7t/vpKF1bVHy7UZIIzBeNR/XxDirTP
slZORpzk0WYOGoKZ8nWkmhpgevnrj/qzOYhmJguMiIZm1gds+Yd7MtK3psxnbXBETSP4tjqkg/jV
Ryh/9n10rARsWehApJufNgbIFXHUSAAwlgVEtepza9f3i0Amd/ZllNsDltRTwPGN7jOEZvnCdNkl
zle5ZlLdBzUY6SD/NnPPmbqvI6VArBX6bdM/62bntal/Wa7er6BQjwTZQ+l+zp4NP33RR8hstA5a
+QQCnV5zLHsonU4HDKZxbMEZv7QFEmu6Gz3AijlnVX2Q5/lII5yDWTQIqgmhsgKOgnI1Y2Tt4XHU
uCI73mdYYEKy0SWmRX8KtzlNg/wldZMCiq5rV5/G1QJvBytwKBikKGA7mcOR1KWejIGQgUlyX1A1
W3gc3SEpLpYaYknPuA38XjVLXko13OQT7SVMIEBMtoq1GZPiqUWuCybJGc3ozY9oWmJmXtKj27cG
5S8UvGgpIwenlM60kRFvljsuq5WLE+k6t9FOxtqE8BZsNSFtAhSnqLu3B/naG/huFAnYSw2dmgXo
tk6M25EDAgeZ7Wy3BzyH29awT5mNXdovQddne0SAM5lv5iqKoqJtzlUQeFWGzyLJvkbgbSOvpNUg
ZbUnME0x51SyD5XACQoTIqcZxSrSs+dJK50M43uPYt+0VK8mcc3s6jmdbkop3w8yNXXJyp/mKdgR
0qLQt8mb6jyyoTIU6DNK9La8vU1Wnmf6TFNfNVSeZULmVBe3YEm9uBoeGxNDbCOuRpDvaXXzNjTz
aTGELamNKP6SZbpXjtKFA5SEQ6R79McKhI61Dip84F1zSMfyHg6Nx3H/XsVBJctHK5dOthKQ0yGp
TYgB7djrOBRGdfDAOv2yzGlyx4m3Ck+YH5ihO/vcdC1dLppD3sZPFmxTq+B+xGXvXJUh2uVzfeBG
enacruFuHvGqHMnlrGW1PehZuM3IUqlKeU/vtw0+Mi8Oi4c2GRxD4tn2wUOT89OKPN0TpbihA8tG
V3B9C3Vv9D1Qh4BSe9Q90tBiN7y0U7gTTOlYn9BJLMxgmNUPUhttAt+8NQr1Sp71mPMkpfKZDN6R
VfQaB2LVxeY7HePg6MDtwnfIIRuTWqnoKO5cg9SrbhtijJxAzRRpwQNN6Cwk6dwcrPSEzGZ0Q/y6
7PiH4REK6tL3IcB4wDswIa8El2WOBYj1LKz+m9XXgFTbj9k5YcVH67gkfn8n08hxlbX1wbCiXWnZ
l3mYNn0yeMvTl5LUo8/MPlMSmlqZyTeCJzuu9ggD/4oMvR+qXTX0t3N/DCcmI15GQoXpXssgUEJX
wJu1b63sLRiLd7P5qmnpS+K391JPvnoZS1N1sTtQfK3v05YRmL9+azSsHryHJdcayLD52u4RvwdA
Hk4ijGp98cZRNtwRjn5SbQKd6rYNsDPP5GVD7XYGTFF2wzG+T4ki+UX5VNDgbKWlDY3upvI+aKCw
+S+Vdm3LeytCNw9hQ5jpGK1jduUwmB4NNq6kH/bIAtXKx+c3hhgsUjt70hL83vwOs5aPfprs2RTh
EuxucQvThjWldjkdQ8W4xca6r4tiP3ExNtpTxJQ1kVTQuacCZtFsEIdO8o2pGq8KVlD8wldVqs9I
vW/weg5D/UrccSt0/WNlHaNsb0X1WTP9U0/eSQoIA6OxNNGASrTxQ/GllZSj4dN7vEvt2+USNTN4
CNgFVHa40eJwW2vV2RTxt75oDgktL2QaFnUN5uGBn+v7p6XAgCJVsH/BpMQIbVnCIW7syqk627w8
+Gb/sZ34j7SMfydBAOj7l07xUGT8/ZdSxr8VPH7CJ/4/wkvUOXL988S28Bh/5ywuwMf/+rtXf8vf
Qun0QqMqiPbdtx+1DGX5s/+jZsi/gTmk9oFUYNsCbeJfaobymxCWRbjN1KBd6ia/9Ds6UdF+syxZ
1m0cXoJz4NIo5H/UDO03xAxBDz9N2DqGCvU/UTOU5SD54ybMVgyZnqe2btkcz/TPwFIbgzVrtY8w
H42rZ3MbQaIRKcvW+ExaCTGSyn7/K1r6R5+Tz59qU4bUNYOFydCWrdQP+7GkpFWlxEJHPfmxm66m
uFdIoWhEtMLkOey3AxorHWzU/FqmxxCTXiG9n+Ks3MixyxLvU0IXC8QM52B2heNjRxe7f9F8Euor
2i9MzUOH6USvrhVlqLn+ZoVPrJ+/YJhqn3eVy71biJgoSvxbVj5t+IgqTuFg41/NC6zH5dfJlqC7
KZ4kHwEvU28CVdcEQAyxWA+Wq89fGgODOqwV3cevFDlVCOGJAoDfbg0LAwfHt77Dwa1Bicv2VNU9
/LeV8SriFz2KaKE67ipTP6Rq5FYQ66Q2dMK6oL3cyxTSsMy/T15j1ijLJ6DeOlqmuWo3uD+853+i
TCzHhz88OrSSRZhTiWh+Ol5ETarj/ycTAnKBxkN40e34DvqLm5nfoSKtMpohScHvQNZ/i/j86Enw
6WO5w7KlcnqX0bU/vTGhPkZ+1Kl4hbHs09ho0mVsR1vNL1jrCFW2EXSyfZaZ27aKgVMGO5vznyT0
dWOTr8B5btnvQ/eQcwjSjoSE1vjrcuNGmJROmxd9pk02Maq/vld/9p5z1YxuejJqgiL6z+95PVDt
NxRQYxIVhCZwWyxnfrobibvS3ZEk4Qr6VW+Gd824z0hcGT5ySPRIw0ytkMhDvfR0SFGMS9TfRtq2
hudhN9c2cHDvhUpCUYddB/E4SQL6ZWROQyNq9SEioiaV9WFZJP76+yh/8vBRxuBymib/IAH68/fp
23AE36bkThgJcGu1N1VQRnPNGaYZYYBQWEiIOkm2rTB2UdwfO81ppHccFkpFqRrriC4TUR3XxThs
f3FtfzKT/XRtn17MoTCGTm5mXkzxABHFs2uJCrjiFUBO/Dl0s/rUUraVQQj84pNRnT8PiR8/2Vyu
7IfZrOEXQz/gKas8A7Qwp54xsMq4GKmeJGRI5pWaDWsL04iPQegXn/75vM8s9NOnL1f3w6fLMX6k
tllwdmXk2liMq+xW5Be5Vl0bQy5SThNr5F1816wi7BHhLy7go5XHH4amil5pGzbD0/40DbYUrjO5
5MYDd14NCDMSJfjApydsRSto29WKzEnqloAj5SsiGyrNYXxS7K35XJBfTRN86meF0cH1OWZEC8fo
K+JPGUjYDOhbqXH2wxL+i9v2WY75uG2U9Cy0fFMI49ND6zvJliWdinScxk4b214VF5uTJFcOcDGP
lkgELwSGrmlLK0Lq/M9mgp0J/pXEfPKLa1nu0Oc7qCKdo8RSuPiDRNr1toA52uZOVKmewV3ohmve
r9jBsguFgNN4afxVIsBfNrXjn/3xVzjuj5Y5n6/A1nScuCYudwwwP79EdF7Ph2DC850wYv3E2CCI
OZFf34Q9bJX5GM/xbR0mFzrFn3I/O0rhHgruKiTHIPvhBsKeh+X+7Rf35c9ebVsXggUWm53+MR39
8GpXUp6Ug4qJBW8V56xhV7ec48rak039ZNTV0l/0ICZj5TPghry602LjFyr5R4uMP9yZf12D+HRn
gn5oarNf2lyJYF9q8Dq5K/jYHhuyOfh7zqoRkEMm4Zw8SPkvO00J87OsxIvKDomwPOuIsNgM/vxo
0HsmOqsFuVOOtIr1a7eePA0Ex9TzGEb1YISK19e4zDS6qtOIAaedE82BF4wqUd5202XqyTbTp2iA
04y4C5YDccLhwxA5+1VxF4wpfvJ2pbB5Muxvfje5htluRBV4apd9/JIOTsaI6EQ6LXgX5ZjH/aYH
BUltGDQXhzZV2lrz/TikePyCXalIW6nKth3JFlzmZEG1zJHNikxdslWsdNub6MgDsfjK2uW0qa4t
da/N4a09mbuCznFjKrzlsyrQNLVMKDiosfz6x7HLtmXv03BV9iLkSlXz3Vr4rkzL6KKRPUg061bO
tg3ykmFd/Nl3cXeuofWt6T67VVodf3eGAwPzsNxu+mZjy+y5NMWz7eo+MkBj92BiTXHQo9o1rMSZ
pG+9VlP81vaKAkatkkHA7hQroEE4IGV8ssu9IhSjtI9yQsgq3WZDfAf0dq3x46XZ2AUDGd9SLIQ+
BHOsCSh+vgBVra7RrlbKzHMRz4oMjKgr3Ew6QmlSBohJ3Pw+rFyLMG0TPE7jqQ6J72XYLxQvnrKt
Ka4dTT0BTTt+/FwpCu/A7EWy5EKDXrVQGJVKWTAC6GgCVhqRA9ybQVK7MQf5Rs4OwRw4Fnl42q3v
DD3eWCzl2JJW05Q9+cPJltlIEE7q4dfFj9OwU4AQJIXmtAPxO+ZoP8f9W9KsiqXd4I7BDkC+B1e+
XAtze2dU7nJXe4sHAKIhawUBTbHC8Y7HEeU5X1d8XJ69J3G5jXbml3KkraQoTuRIn4aieVBw6o4i
8MZkPJxKcp++nJGha9Y2kOFRLvc+O5E5NZ1i4t4ZX0cai5OZ2NDfak1G5b5L6RQTflXoFR2P9/QV
WWtJ58DXQZqsSZ6zmYxHpKMA0Fe/zzoFp0eEVZCG1jQcsKwbstAon7zeysHsTTKaK9NUPTPrCO3y
YkujVxW3dnJrGA+WqNygvNgBCMIG322+JL0wACaJk4H0jVtchIcilx0J1x2cwmUxNIkUFdNtDuiZ
KAs37qGqsvXIq1Kzxw5xkStmtrNEuA2qhzKz1xLuCMCdK9O4r4evaOswTkJXSW3qKphlCbsXKXGv
cnDDJnZGZF9NDG4L60Zll9iScNVbxWupyMRovRWJsp4kr5l/raa7aAYMi0kJAEDS4CmGrSWFLyY4
eSyQWE/w/FlXehR7VqvCV/O9GQun3L/UKhVSuBfrohSuRoP6FiZ9rfFgQyK06Qvn33UPvrgw2YZT
T0om6DXu8iQDXha0K/h5EKkX5ASHIp4Pxc91SBZSJxlpzoWLqYzX/JiVGEQz07E7zU1CFSZC4MGd
5cC0BNACqly7Bqt+NcBQE+tUhDjD3ksdA+v8znZ54q76OGpb9Zn3wUmVawvCspgzwrr4bAX4sgWv
XJt0lMaFGZzlFncr99rftD3J/BjqfcteoETT9t8UiR/B/jJU1I3OdoGucaiKGjyIYZ+FOLcD/juh
4RntG/Wm8GjF5GH3dWMLbn9vOnSIhjK1HzSTBCJfVaXy3AHsCua1On2XSVwv5B9Q06Tvs63Uzp6V
J1u9fQFvv1ctdRPgYmFr51pVgYFT5gWTnQkzZ8j80bTAnmG/pHVDdAcmAPtQ4GUgA/uDpQxrcGuL
nRCQc+8meM81qmO5dQoLc5fb2DApqknRTd/B9TUfmoAm7JQytC+6fzFFTbNbhFAKGymm8hBd1ITJ
SuyDOEe2K2r7OsOrGtRXwOtBDcw0s7a5gg0vht/lSXUEQ0ry9FHfJBi1wEnRw5oGtyFMW0aNVRen
yBxc8kj8LLzClAgDG6CpsoWT4GlBvtNKxSkTp7IiMj2L1Y9uICXZLfzhIBoOQpO32AJdbY6caciO
A4dUu0o3kCGX0P82JZJY0lWkK21Ma4TPetCbvCOdBdT/GviPnpFsh5JvT0aFtBG2QmO+TlQzDDXb
tUsUiaoZPpCVDeKvErRU3PRRRgN7sE1aAjWudJs62lQ2WL1U9+jt7XE0WdvJHWETFiS0u2DT4svO
JeUxa/BtJ93Gl/B75NKWuBxYhHoDRnZXx2IPD2KrzI7WTE7cC68UR/goh0ZigUY7BZN7KRUukpfY
mMeLFBorgV++N6Ap+O5M91srVQ6h7O8i9aDX5q5jmbQT9SDp/rYH7F/X2qmxLNCo6WaZuebK3DWT
7C3LMOLTPiVkTGq9SWdXZUFbVuVG0g7AEJnr2N8TBQX/vaf55wE6wlMOc76rwU4oybaKtP1g1huJ
ZIbI0HZw3WczYLqoBQ1buYw6J6OP0LKzUNgRLP+PXqKrZcWQufJljiwsFaxJApMdg93M/odTLmfL
jz/eUWsiW9PwUbFQvGUhymVxMDrZq6fMWRacwlQOMrNEmspr67vg9F1Z7rJbYhPVVUsTe8fKN1X1
mKn4qpdVqpwvvSVtNSoRvZC2y+5m6Cn1SMcWz1qeAlV8bqFAgiD1uoIZXq03IyDBtsrBDMhrnP+e
RWf4chDwJFkCMTtb9gmBxitKfRfamLl1KMitfe5689y10hljnRtEzzK0h2WjFfTRhiibTA9WoRxB
JDpFl2ytkpuuJXdTzOl6MHZpEt4Zg3pY/jsi7z0M8mHQ7Aeh4Du3d3qVbuNJ34d4PjshHygXsnFU
T2bNylxDjB7duJOo3/ku2soz3ZldRdJusiDc9bJ/Hsd3YNZ3VW7C5dlaDe9JqB7UWDn6fbv5kH24
pmWTpFjVRu60g59Oj21v0jdWYlRewCe5MxuPpPiiQcc1JJ32J9mdAonDoMWIgmfaUuC4896Gszj4
dukWg35D4PkBePYDzuIjYMBT7VsPvQlEIAk8UWn75ZVQAY2Hi6cS3BUEZS9muNIYicXDPKKorjnY
HXutvwS18oiIAV9NgtZR5zXbwvlGQ52o2J/Kvv9QFcl22fihWBDX69QTL14UswxD9f5YgA0UrkBh
29Jwz6tHAa9wRXCAPO+3iJ2vEnf7SpvBzFNfUstoOwicxIRO6Q1uiVM7xNJ2zODYprrB3umrb/QA
dy31YFn1vdErpzzgwz1tLvaR7H9XS/agkvzIaXAXlYY7kRvCpni24vQb5+9DZ+BwUOyjAAxBPIbF
frxpovFZMZr7hmxhys5MZD4lplH7KhWJJ8JzPAMmneS3HAPIENb3miYRV+SdZjoQi1KWDUe8iBe4
2Cy/7MtZMsgJmwFQE+IwzaQdUQLfVOLKjmFYX6gTA/+aj0uCUhYjfGyjWYVh/1zJysXnXo60+566
77Ea3JoQO7X2YFrzs4jlx1QxbqCi3cswIEH6OVapHgtL7E2wi9q0nv3posqcXUyx59h9AcXEvBZq
X7RaWlMnvgv9/IuMUbY2u69wlS9GnWEGy5OnSX7SSgj1zDfNCvIL8VLtVIBFXcZnOIA16i8tw5D7
6lScFMOa00cte4ae3M0Jr6sisbhzkuKFaikgtplJJwnFq+roOWXDZT/EPB2SYEcdvFXJa0qrNRLC
NYt/MD+OsnYgO3VMDN5jVT2ACT9ZoKAg554qadgUWNWXuXr5cnTE4TDrfxRrit7Y9YzYbtn7EZHS
kEB0XhaamQPFl4l4OtDe3UEBy4AtbTJIej2Lat9gmTWVnjTxo+GjtCSeUj3jQaL7QuCEVK/8ON1s
uzS7M4j0w4jcSeNmjvIt7WWhS7Ezm9aa1DpN+Eo7K1drv/cBSOhRQjIjaxG46FTcIpYabFJh6U16
dDeU2GaZQvz/xd15bEeOZFv2V/oHkAvCoCZv4FqQTqcWE6wgIwJaGWAG8fW9waz3Kiu7a1CrZz2J
TDqV0x0ws3vvOftMUJG6qmPL5vZnzBwkG5htNIN5acsPqJnHZQE0anJV+E0eFlib2nBZpJL5C73m
LkfJDmJ+aOJd/6Z8NjsHIRXufQcx1bJ0lyDZE26ZxD4HpXtsQC+3mUuyDH01yoqlglo2oeXwPCEP
/y7S+K/NypIDpOWPxyFr7ZZ9VBr27VyqvcqM7bIdZi1OD9XtHVagsJV7exa3uRU99QaHwgF/OxNu
glwY+ptrjGVbOqk7fFCpM+8aM7xbUqt9zvidQZXF9hw6947pX2rbvThOfvA4tAYiO7R9t8+9hWjT
79yO9aohSMg3d5UPO9gUF4e4hZNu7dOgGtBuHI1dcxfT8w+ceMfeitArPxjzZah/L4XrsoPGPTVy
uQCnrRtNTRVI3miih3w+5Jsl1alg1VtK/Lmm6qTMS1NwqqMJsBTFdiof5HivBiz3fvQUztV9MTHV
IR7qYAQPXuue5tldibrfw06k7K7Ko41faEVKQYO3O+Uii26Yhwai5Aj5vDwllwvKl2zM7CDCyt/L
zMMhT9eX09ZoW2uc1euljFcNK75P9AytiblucSOwAVElzz6vktjFbbprOxqEVrRNsWAsb+3SkDC5
+RsfCIukgsRltVSYi6F6KenJMMC/w1onowMJY99fE5M7hPLvaAdyP9jI333n1shxJQzwxQSTbs4e
MdFXAx2CZThDuPnGokioY8w7vMpWbp2nigpWofkrz6IJNmKyTymOjLxwbhqbrdszDqoEf1U90185
Wo1zlq29w2R8GlwHfSi9TJ9bN7QvVewdh0+uMI5I2xjKg+k5t2XDUQbNTM+9gkTs7OfB0Zl4l5ae
Dj+IWLIz26ECjMHtDh3wOuXFPUCcj+UqsnTJm+ce0SVvlmfkG9F2TNiLWyAgWB1+N0FGTaswchwN
+jBJh0vLeopmZxOW0TbP7/oGKxIvYUp5t9xNGe8UWXsU6jj68dwnNI4MA+hPSfOAftCynZCrtV7u
wIXzlbbmbjm1+guFkJ+z3OCWx3IS0RTizosTB5gv+SCYDZef8X2Spe+x4AOK6ILHFbiruVtuRInV
qsJ/V2r3OFnTx/IYt8d2scv7Xnbv+NcshQ9MOFkBNC8sURliwll+0/IMl9ehi0ldIvBouZYo29k+
wm3PXyO85qVyubaWlpyxaTkI9lP8p5ZvmUOT0/ePKdifEXT/M+H+24f/9W+n2f8/j8XtZVT778fi
z1Kh8Z/+Ogz//o7/zhF0/jB9BwEeYzyUeMFfcgRd0gJD16S9SbtX0OxkfPOPYbjhmH+YeNNtvsV3
ES3/RdtvOO4fnmO5rr8oi8OQQex/Mg63Uev9Sy/eIz/we95uOdb3nOvv8n7JuV05ZSNgUglnJ9K2
v4jk8Rtx+89/GmXiwbYevh/BbT+yHy0PcZz75xcNZtTdyeXhJrr/28N+QXJCU/35cA1A2sWH+JeH
vr/3+3u8cVYXRErfH/zzYZKF1cUZ/v5wb0/64nh3XWhRRp05wrXPIgzLszOVL8JvbmI7H94iq4M5
a/jOVhHMMvpieDIF8RWyGmhQgUTeMiQYdxZ8GbRLhCWyJj1WGnmZHMbbKDWTpzisn8kKTZGpdbe9
6sILpomDptl7yvxpnXREyIwBR4HUiuWdR+tpCNPuYrGeVKS+nWIiOUbyEY66ENHKT4cRB3dS7rva
tg6+ZX/aAK+OaQJ8LHMVwAgOPV2vj0Mf33gJq0o7phybIvQJg6SD6mfyxISENaEgri90s98iDkI6
ElLf4AnDYxp0+aoCY3mGuYUPs5XHxqHvEBuE64lCwUAXzXPXBSYypgmjWDlB5YLOcvQyGmycCeH+
8MR2s+ufHQMeDYDGF0AvmzCu4jvfN45ksibbkdarT5zMOsoB5RgYtgG6owEkumNVu4R6ETO1NkBT
4TyOQN7gAPTe+sS8uriFN/ApvK1yxqOjXfLGK1fTrO69S/pb18w2MsYknDURgc8edXbj6JOcqJrJ
Fg1Wbahx7ElqGDc7Z3Nx9F37ObPLGxqVNk8nOxpRbR+b6EP1mNqmOuKtn92dkDCJ5tCkVSeM7Kpc
57koUkDy6AE30NTFCio++REF67PVMKljCC/N8UFL90lUCkhjY+pD00TJGsloeEjn6ckys3mxMZ6U
jSMsafEiUtHv+2DglEmra62TOSdSDl4LHB6jIWwm5EXbslRXL0NHw2CGH7Fi21m6uiJ8BKmbkqGV
3Pp2vh/RvF0LXAXQO0S2Zd+GoR6H+94HvS4ob84wJeWlMyfz0TdwaxiM7kDyn/TcTk+ATNhSYqL7
WJCeuk55l94bon0GIRo+FjDIqjJpyOEVuAdHW7hldq+ahiCosa53ZHv1J2MwcEf3lnjAejhB8Tb1
njnluI613e57oMBhqfNrOrvW3UCjugyLD7wBySlSowG7yZE7x0fIS4+U/VNz1gGc2BzGHNQa76q6
AIRa9+ql7NRj75RPOgHu40jeD1kaj3AnOAvQrAErjHoQ4ddnPg8a4oF7iGtOZlS2JU3dPg2d48w7
AHTD34ddPzz7TcVlF9ODbSuRbYDAOu993yE1zRx763MQpplqAlRemG9Z0b0OyBs3GgDt2jcXG7wq
8pdx0M2ZApVRc2JckjJur8mg21Nlwm+ojbi4U9J7SPn1FxkysHMGa99j6lpl8zLD9FznOBQtfG3B
Udwg6znyjWcqJWY8C3kBI9dvWVrLvWUTnYTMZLpNvAExpllA0/TGk19bxGhNZ8K9btFPdo9j/tyZ
fX4xZ7TB3KA/B6S6zyNDQSnEHlVwcg4i42z5XfM128PnNOTuMhGabsvSuscik17SWXZb96tJ5uIX
rDKstcbUPBqKrAkRNvIEbag6ck75nWc0AJhu6dtOcfmGwKxncvoCtzD3eStR5cLe7PPytyqyZJ+Q
6NYHjTx4inA61yMcj5yv+qzbGBAiLLGws26pghHbR/F9AwhnlaS6PpJ5sIlHTlJCeAhFMV5gdehJ
QAugaujouRJ+8u6mjY95wq1JFBr7I+JTAGkTsqO56J6k6aAhKvVALRtD7iP8TbeTOo5DbgOpyPxr
KmfU/83WVzPs6ok+RoP6HljQxmpwbcSWRyyKeT+W+XwkdaHcFEP3RIicy9E4XPz/uzCI9zbCN4iX
ZkSDxn/U/fIjKAS2YhnlzMvkh3RGCyGsGQNJTW5aYsgOZT0dEb6dgGZhV4+CZydR7d6w2QratDt6
I8ALB2IZPtJ+bfeLzQQ2NvRLZ0E6QvUjy6VX5+//m6QC5FaWOxTWOzYKph128MYt6p265JjlJXa5
ieP9XIYbp55cLrys2WcZpUzh3wVcIicMB0HXZqc20uKkAoJu3WQf+R1EyIxo0WIZ9biA09aJTlEM
OOaLr0b70SRJQbjtb15qzDKtWe2Bc1ESEZKapfWt3YuvIhf5PhkHZw1U0zv49cgkOyRqq9NGznx2
JgAv8SD6RXcyTU8G1nf6CPIpBwu/H7ltc6jLDFGt9F0Y9XNu0+eHc3rkAr63VEuXwKGjGhDA5ys0
FYPjVdvQYMQ6NDiZdOLgNTKBUcFZQWN7O6DUODA5fex7UiblMPyMcvNXl3uKLn/kLqtlSZoSsbL5
vUTOYZXmRF2EyEezXHTInT0HbVLX7WKJy7Bn/j81/MNr9tDrdZZisS4HKKJlNcG4U+0W54B1csr+
aFv0wD04n8xPWuLFQ6gqUxbsBg4eeka8qlxEIvgJetNijjMcE7P1T0kocLcPei9MGby26HdjMTdf
zsJEtlXOZDVMHu3eA/BYufUaSEcbV+2uCrMvyfkmxXvByAgzkp95xMm65p68Qn2HFeNk07JGvEB8
uMk8YQhevbtAiGcjMJ4F8F4AXaTaWGjmdRaNh6ot0kNp6xEq3Fii794n4HwxcdmvQYh7eiyqchtg
1oK3yHR+JmxulRZTu7ZD49FnSYNxSVRCCUu/8fobTGLk2b1k+dC8tmaHjiuQlwwIwcHKBaDvdNwp
x+pIjIFZ1HCbd8H8xr1B0CaID3+Mt17fTCuHfm3ReCQMFTNRNV5zzuL8RtsBAZrWTCDh4uTKFLl6
2OFRBlA4e+He9c1hJX76MnmVkHE5Lhn6YNU9ABm5N9ugokr3wYhG0PZKvZX9eFMs6ZT24irh90sP
zjXNvi1z+4ea/GMmQs0+iTuNfodOLPrtTZ4HV0/C+klKBwjgzKlElj+ymehc0QMUiJKTn1j2lk7Z
sTJBS9I02AVp/j5r/SJd/bwY+PFooa0HhDoU+k0CE+kAORuTv1OIP7WG7dcXO8LULORvcbYWZv5E
ENgHmWaftpeEK92Dmh2G7qb27eLge+6XmzIdTQnFG+qCI3IbfKZDBHNC9M9zOBHEN9inzquI0snu
W93uu/RX2KqbQTb3s0EHJFc265stHjyPOEblRufKA2iH8xCYHXmomTWeRs2E2/fPfTNMZ6+IY2h+
kAqI/WGyU38Yc/giGgLxmAhw0tMBiklim5BiGGJLYMQvlID2ja891H/1YfBorIwQsYGft5+6p8OZ
5D+V76QU6xALRzYPRncMWgneIO2k6K6iJwYwGsYvW70PZfee+ABdKg6iXe08BtgWTFX/UhkC28kU
pz6PoS4p+quddckkcBICQtbK1zeW4V4Tp3lBbxTSbxLEYeuDY0FHYKq+HDejq+SKw0bBi2zQZyS4
5Darmq9YVJwFwUBs5sZ+UB3xg1lAinAOfByZC/G7JsGDBpZ8ksKkGuBIpCeh9Glqa70KoDxJzaLb
uNtU0vhP+uarFA4U6vkhMgRTu3YkACtX2zLqmd9N8U2QhG+mqbuV1gM5jCl2m6p5ZPFmeBsI6LEV
KmN0eLgQnwCqsTpaYm0mFqZJM9+M1lrp+oeX0bPyvarnCIG4yaLZFfZhts5ArYMETQGOo0PrXDJ3
3PKrzRfuT2cwI9AjKCD4AgPRxhNpaqGdnyQ4GrhmkURPNr/TAC0gaxjBZrJtefJV+mBMRvhYJKht
0PSiKjCcngRLtpaA+C+yEa5ekk38bC889WEfbJucSyZRBgI6bRdPzVSR8qYeZBoCVTNsDvaItW9a
M8OpBcmkwllUOnuVBqxI7byf3ZL3zKayIcFdTExapz79JYr0nXCp+zGKzBWQDBQqVXGRdq+eEnsV
0yZeDxGqRnIq7hMZXGRn8FfV9GNo6eE7484egMkX+pIsbhzJkHQIcnPbq5Cj2njT+cO7n4PNchwi
RnQSAtMh3Gs3eEvLXcF7rgcFmW3qtzPLyGyM476LfVqJPoq8In/oS5id+PfMTUHIpSLrfO2J6VdW
ws9gfPMkPVgnLGyQVzp3iRCAwGVBfLZs6NNT6K9ii5tBFIQ0IEBACshEW0GGgjX/Uc2pt7aamIMp
V05ejPgDETrQ6MoPKvptGLaz9ozGXLl0/YZxYlBNvFfkI0wIy5lI3rn8QYReSRe8vCS/U/zxm9Rw
8jVavjVw7HcS+PpF/qnWsXsNaJXLmDcLCZ6/Vja5HlQQJwuNXwqKPxvt4uqBre01q1Tp/SgFXvcR
ozCZIhi6hqrfjSTIA1Oq2F40L30qxQ/b7s4zc9bSC9/cCVwq/a/DTLazKpxPaFnE49HNd8rfbhVd
nQnwbY8JEI3hqs0vzYQugeTqHi9q8hxLcc8aU20izjVbkibjjCu8KuZ9jjbhmqTmBcwMYHB9RBjO
FUsoBi4U1Ey1BzWU5gLw/HiXRVm5dWDkDdK2tzJE3zObzYuKfbUdlX+oEtI+lTtVB/naEBrHSLZ7
McVEgF+2bQIjPzgd3L8gOwc9JD0Aq6s4gztlkVC8jjpKK7rQa/Jxyl1B4cpsk5xbUJlKkuUFRa6m
dlnFzG9gyKL5r0cO5LFNrjzxunXrPdvkKtT9dMpMMIIVp8QVRnliN7rH0B/gZGLYbstoF6pIrdRg
Xfv6IzeLNyeRv4YyAuZKThEj4XA7yfhqOR2kKd50rGzNXe9ZvxB5vpQyQ7WUEZGu0+4GltNlzvUi
16Yhbc3gvKG0rYUc7jPPAo3GfSLLONjFDmAklenbNC0+vLH+kUSWgj1bSnCAzd0xWnAvRGqWW+01
nwlQZvZ/XNVGbHy5IWTLhCTZtJ0vxQRGPDJ/BxUZXq3rPvQyvsPwz4KbLScl14RC5t/IOaYFEHvn
UrMCRpIslR72Kw0X0LgTnhCQAP7GtWuP5CAugWEKtx7EvRXBOS+t8WDGKnmLb+lyiWCeD0EGhAZG
KqI34k350wK0S/PW98N3j3AmWENsV5i43jwpb434fYz78zgtJ/uWmymYrhP0AdaV+ChalmzK7p9d
8Bl6NCCCmdEV+Vcs7/bvtoS8lg6SiKt7PUIPqvsCZVPBKDUMn516sb2GmVi3887t3WbjqIRL0JlS
ut1n6Y8EUshjxJx83XrIoIr+MhfpFQDfoSnaX6MzviCb2I9ImDryfGPHiY7RQp+pFGD4Rj050vto
Qo18cnLHTTQNn6RazZtxCO8cmZHFRB+ASHmgOg1BumKep7V8sSIeSLr8pYqmaus6kCONYnrQNYq0
dL5oSZk9xOq2yGE32goa6ETw1SrXA853WVySbCZUc8ZKW3kcKJr6y7EnTjxWyhk0H/xdn/ePg5y+
mmBGPmA7u6Ts0pPKg3PS4MfEifDKa8bAwZ7Xhmtn2wBSaGZOJU2dzzEMXkqHk43t9PCgir1qaO67
mCJXGsyO71Q3URR8dQadULkdp8U8y2RWEtK5C5g1RciQPC5Izv7bqLfJ4KjZ6lLTz8kE3gZVwfmB
4dNI/lCNJGBj6PY6FVN3o7MJPdMAb8OaOQlcczNwV6oCVkKpik6MYQ2B7DSMicIr9YeH24HpNHFE
kTr58HAdytu0nRiXdOGxL1E79e6SJEm5LPGErCJLFDvu0ya2cQB0rJdO+JB3/o+keyiixj/GBciV
RHAumbov157PbsIdlYTZz0j2kkiZ8NLb9vvgJz+trLR3Ez7FMYT1m+fhTweY74pamMNwNn2aCrZB
3t7yAI1SBr85VD3yuTlBiFHvS83kgnMb0bCdXlsEF6w9pY7e4A472+2ecefejZPKtkPJidjmRqzx
gCQO/Q8Z+ahhgvIYLyo3WUtwZe3AiTvvfrPrAVq4scbhMwjVEXn5bW3UNwaCK4bsNawrCPd1cFtJ
TXQJofDJnHFWmeMnYHYpzBYGNn37AsZzIXdO/MmmcBjyEdVSz9XPJk52NEetlcmmNeZ9tLLBfpnW
z34MrqGkk1ZO+E7ptD1pQ84bv9U/7aZ5cWb7sUMJwTnUe7JLRKvAUrlJjS/hhTCNE06oWXg7mtNr
W3xomx5HoF9rg6zpJHpKEcttYzzMK93oLTITtJUwNifGZYyTnLvQJs8E6YAxFfdV1n4azdbsvGwJ
UHgqB/RK47u0jY2AWAVSHgQlGHBhjq+QsNHWJl6+tZYk2FjcZESQw8x4JEMAGbkGjsxeEnQdoVXN
G9OGXzkpIRan96Q6ST29xWN74BCxyunz6WbeeQk1FRWCu+uNdwVVQHpEmnHg1SxDPcPHMMyo0Giw
RSz3QC2pcI33ZCpe7GR81xMySzpHSBZ8gf6K9ZvEyWbkQM2GwEqsf05ER5FBaj6mefq7tcdHsVwr
E+DSSbOeTmlwH5fhASkf+gSzFRYJebSlIEBYK1Ub+J9kfjemBtIAMb4004EYwhaF2/JK6+5L+f1L
sCgRSUYem/SSl0Qhlk20iUHRUjb+NKriFtzpQIZD8+nOiNF0sDVM8eCjGz2S8UNe3P2Q5KQ9TQt+
RHgBa393DlJ23jlRV5zzR2V5D/FgUwzT6oDS+tPsQVfWRVIdn3JmMptCGWsjcn9OHUB5O0RHtgT3
pE1joh3Wz/WPXo8/HLt6s9nVSpqvjQyxSsXYtqYa8ry8Ul5PiEDFXebVitRN9xI14YMiocMsA39b
zyeEl7iQqaZ0Zl8D0zgOlrcFB/7uU5nRm2xNtBBMVbEcULgM8U1qVNc6t5sdLvBXG6V1H+TwejXu
yMBQ63nqfjUmRwuOeWxXbVxuHgrmn1WhuP1KOP8kwqxCNe2NYQaiK8XFzYN4rWJEgIW2VpnhvZmV
IElIgSSY2YBXPrxgWMchtIIatp3PuVC3P4AHV/QWQnB0oJkhJABHjwt7S6IH0pkFs2wfc17mpnP3
y/h4Lk2enkuRj9Pjo3QZFw8lE1ug/NY2S9KrdIbwbKTBRXMMC7z5QKLB18iiihtnAk6yAh0QHeub
PhLDepr68/zpGyDtExMQhTdVmyAuPuIkjde2HTKKzq95YN+HPblZdKfmHTlln+yzpjF8JpV1pxMU
9KHx0IFfKCpwcnF4aXIXcq6ff3qZ/Vh7DMCslpmzGj56r37w6WNTJwDKlOVpmMqWctG78emVpeTu
0BjmAGBspEeihg+gF8QuEUxJMUePbR285W6Q7Yk+Y5/sfWp6J3w3TOgAmRnwZqNbT6h7LTHcuEGL
tHURpRm0wSqbjjFOJobME4nXAkfO3ojCQ1Ald+IrHahwpn4EXJH0LepCIM0IytDCY8cJzOjVrqwT
mccm2zcXt91XZFGEt5LRlxkiv6VofWRQskiur7E1vIIEdUhDMzGyJF/iJ7L8+eS8en2L/aH1KxCh
OcxYfrssbiy/GTc23NYNFNwevmk67GbUIj0KCLJoUuxdhO91tn9u8+jdLrxXP0G84FRbGkyPqaB9
T7Sp3Eajfaw6ItZ9Kp9BEVbr5B15CfAS/LFfRyQmpvFHmwyEibLX6yF9yDp5lyRMP1KJKytbdwjK
hBO92GIg14dWHIXMczqGw8qTi3QkpK84tji/uqE3aAuInQicN1CezTbOrQcKjde4woOC2fWJxEYQ
iiZdgSI0fuQNcdrdA7OwliWg/1UoMsrTer00aLgFX5p5CUyM2ZjMvksPBaE1GwjuFHRzeQ6c5Qzo
0ZSfUSj52JYAwx5ECrO+r6evYkDHMwdbr1nCQ93xmBuFvxeiPNdLZI8Q1NZ+TfLhAOTaTNgLQzL0
tjCi65HNhVEf5Pa2BfI2UM+4S1PYDDIGRayrkWGhM0E4uu0CBXNJMAEEM+yiYRlPHlXGdvLFbZZD
SAbPcIwkkUVuSqt+HvLnkRkfgBhSMXRTQ1nopHGiocL0pRBqn7Vy5J3L987Uuw/Si+INxXdKjU2k
X511xV0Wdqeo7Vnrw3mXJYoIzYlT5+A9gGsd12FlF2TWWEz1smuoCn3TlXl7xkq7El1V7J1RpBvs
gcrpWGln4jhj76MPvXdmEO16mHMagGhkEcGTPmUqsDUFAQNUpoQr983OZ6B2nK003lezReyBn/8k
p5hqxzb5E4th3/TwPI05v1D4SiT9MCdi74cVz87NDKFD2VG7o/2ar0ah16YRIw2xGkls3FOikfu2
dILAqEChQpacrskl9det3/+OUMfseugHyG8Rrk7b3mz0ip6zXlcIfEfc4RNp23b32WThuXREuPUb
2JJzj7Ej5cXk6I+hIbG4Twu6btVYvZO/0hwETdTBAlc7vxhMRDYEI4+7boCva/sN6cbiRc1h/qjA
chG/scJbXO4dLbhSZmCzAZEGsknhRADiuakM+rJEMkKksji+zoxpipmKuiuDcedNdU+p2ppchOQe
zaN1FxsOySrKAyDUXm1O7ZD+h6xlEsosD6DHr9TnrQA85J452FgnF3VbLCd8AmSe7qgrmIvWiLuj
+ktJ885VTKz1QLnmNhBmCR/elLl681N0Qh7R0gxYy7UrJf1IZJPC9t11bo/6KqvunOSvfeU5L0F0
Skun2xd+eLDb1tqPi/2aOB3Ct/PhvbVpr5rpUPBnzg857VWm3AfbcT8xVCaHfAQrS9D32g7gO9u9
+Zl7zSUg5IpBrBWRzEYnMXOs91oO4T5uCS5FPKrc56TSjwThOPu8yu6BJAUPU1nFGzqhahu4L8ZQ
Dacgbt4gLxydqvwoyn442vBC4YJnDssTOUeAZZwR/mzTWnqT07HduUwP8Nvwx1rJSNpgLBVNcvGV
ab/f0n+CTXtoFbklaiDrpo4pX5XprOM+YeDNu83/5R1LrpnvRmxAQUZCTdI5O1VhrsGEW6zNunzn
pvY21K7j2pzPucG4wznPVT2dpTZ3fhWn96MOPqmQEU8FC49eeN3JSMhHI26FaJLQ/ELvG1HCZOrA
cJFeU+epQ95SLIcAcKce/6njIql2uC1G3VarecaL4FnM2HUMo8nyCREkCbHB0jCbpxLyM6d3wO+O
F823RsruboaLDx0F1SAtfDA8KagwrJ+ZeVWiNx/aWb8SVLhv536ETC1izIfMKEj7pGOiUf3HyQ8r
i6pTwtTBKJH4mTY2XQJOSIGL7Q9per/62BFHtBKhJXnVSNeB0KstvC05IF3WtnqoCU8yG2w7wsw2
NTEKg8lRL+zUOnJz46Yt/DM89A2hzWgoFjVa0uqMajdih6yn9NamwzpOcCsERTat15QZqn8YpiLa
ESBeXgASoW5o6GYYCZBN12y+TNchB1cc+1oj9k5+iSr/iL1n6mVePIIPQA4jtYwi2lLs18WWnuq+
dbOLlTnPWW7Aw5pfKG8IDLL7I8ePpyBml8tV+qOzYIOPDlOhekTOHpI9jSyGs/ytQQsTgm75w8i4
bHoUKxVBhrUd1LfW9ASX+hM3VoKuPA13YzM+TJl4xlz3mWawDQjCodRcAoEYkmwRPjzBZjZXkV0j
DIgf8uo2ku0L+d13wCufqF35cnJyydMiAmkcgCSo5gY5x2YqxXOpQyKmxMC1huWxlvgwOBrsepvr
MHDSi0IU6Yp4PeF07OfkaZiGO9nw3AQFfFALzepDW6T1Le6oaW03Cjalhnbo6ZXhVxofIRkrJioc
r8yeYINNO9vyJMrneJPlqbGqLEc+NaPq16AFuzWb4Lii2fxpqOWgXy50LOt3lODe7FrP2iCAJ1tX
TeEOetyiGYH5MdZoHGXr3o0ogFbmFOltxruNVCdkngFXa1LVcC1AYoXNIhkp65OT+s9jb/wylns/
YdxACHB48Ea/2lMGucAnj97sDy+N3d5p/aAE0gvoOz7ZiQT/ohFKCqzgjdGwEc7w3e35pQ+sl3aQ
d3EablRFztNYVxDABcIkw+yuoc3em2XwjenbHOI82MPdHneEUDBqSqv7CkztV11i0iOhfoIDMjon
mLb5yteE8DVFQ4a0wTGYFxX3S3FTNOFRAz/HXBZ3GJMWEBJX4zgi7MmXHGWaTzl7IXVmHN25DASP
w4ywwsG1sC1yH3vPTE1aZjmEahNaWS/fEOO+0W2lQlnOyXUdngGXoR2vojsnbonVc3wXM2j5mlii
+mrT9H5GoNSSnnOujMg4puX0QSt+1aVtdJpsJ10jHGNQjFMAVQMduG2iK0J2EtKIEpGIm7S3D7lB
6IdCJMBZnFc4TfW68/C7OJOHcRL7L3NO/4OhM/jb0o3fZa5vjWVDzitmaQE+C5rNiX0R7DNJkzPu
VKpdNNw1+Im63RnTCQCT97iMpBwyfLhKDGYg9OlJeVqsfs7tMBs/Ci8LfjSSYZNV4Jups/K27/3s
mQU4TkzzrszKV8PJuJjHJICEXpf3OLDfswC1Vz4mr4NtmbcDHoxV4cj0VbrdQ2gZHPuIM/jo6FVn
nr1vKUnPriUvpZl7jwABsu2MScbIR+c4ufGP3uG28/oqfEwGPsdRorwrx9bdp6GXn8nEIhunxn/Q
qOocLv8wsqwAqvF/ZTvLFWp2f+tWMrktGjC1eZlVG4HuCwiDaoed1sioGy2InEkS1vapTK4BJHwC
yxFeUsQE8vD94DCOCS0+O7n1XI50XZgHf351aPgYz5woQEHLN39/nVq+GAb5xrLVdPv9+Pc/hUXC
HQgA/Jg5ASkmBo7vf9ABm4AIH4VXzY+tgec5dvP04C0fukllMwvkjfn+7CzEuK8MUPJR0v1uXE5v
CMyvfqzNX16JoKQbUDjEAgd5BQDIZ9Dn9ukUr8JiPBZzXP0cdfeS9SL5Mff4+ggjIrKeScA65tp4
TjNGUhCnzQeKn3TrJqK8lkXQ7QzbD2+x94X7UrDldHKajk0aRPQTgTYSq8bIycgvhqqys62G7Pz9
f9//DE2Ki64ttsRU/vXx/9vXkoRMS9RJi43t4LzkqO6fUy8PXtKhujNqO70PEtm/YM6Ml0ctSzfX
TrmP318zaK6liZKL/dMhVkKb+b6w6F98fzazZLaRXTUsenL/xVho8BMG68v3Z1sTFlDNsLEE7/yI
1uPPbxosJW5HkdBUT6bgpSVS9EhmHtKM5dfnDF/YUju1//7QIsaDzqGY/nzKaLWvxGOIa5754gVZ
zfJrUQ/NV5P4tO+fp3Ohzuh40j+fMQUZaniCL7ffn/UdsVAd3PrPZ1yjdgQYFwS3vQMp8luC/B+J
tf9f6GT/ouf+dyy05dn8VSr+j2e3gMP+6xuKhq58+WALBr2f7tUvOT38QpbZf+Pe/8NP/q9f3z/l
aWpAkeGaQdfKT4vTuvoX5fWCOf33Wu0npX8U6v/4hj+l2oDU/wh82wtMzxMm9OD/ppYRDfoHmDA0
gML7hrP/E8FuIMWmTAApLVywXiEo5f+hlhnhH8LhUyEGPDeEHGX/JzLtRSf+F2BKEIDD8Cy02wG3
pgkK7W/ImaoQvpFwDT1WhX/K/zd5Z9LcOLJl6b/S1nuEYXIHsOhFcaZISqJEDaENTFMAcMzz8Ovr
Q2TU64jMqsxKe5tX3VqE2UvpSSQIuF+/95zvlCxvY80T2nGct7PT7HM0Q6RdcksSKgpT136q6Cr9
BULG+pX789urcBzJl64jT3d+Bz733d5iiMEj2qQulQtuNFdeG274NI41yUt1TWBXr14z0jKYvHcB
y8i4yCAmVWTWWYl3MvU5i01/j3CUZxGbup5i4LTUDgZHfQSPDMZz33FInUe+Y5TtRTx6lyyMDoYV
IEeg7kY3p/7iff2qgP/+tjyTT8/RkSXZ9Ki4+D9RVxzPYZCn6/496b89869ZYh3ls95VXtD6oaKi
UlsIOyn/gpD8Hfv2f1kr/GULl5YEwk7KDB+s/TvUiWo59ON/Ly/Ud9e2wlLXvzpmcU//bOEP4koL
YAoYahPFxd2kyIkaYIhoBjEdYOfPubCOAvpSWk80RyK29ap4bAsGnnGHLI0JYEcaBEGCNBmhEmDK
6co7P2cRzMu7yTCPfmZyQmPTMS8h+UrUM+aV4Xo3M90kR4Wn8O6Wo/nkBwLiLL/Xtj0OU1HytWjr
Y4G3c2yRqf/0UP5wmvxM1zd+5b/MF8Vm5AI0WhdA6WH1/fpxKCJavDBMocsQLBmQ6rckjfsoKI/T
ithqSx2SAkbPWD4PgClqPX23R/tkkJlRt9NWlu22Z9rzF69qvrV//aRwb3iCV6QTqGDr9q8vqlGm
rHMcsxeX4DQt4ySaeRMN34Z+Tj0eHC+7/fPLYP7hYbOwzEpMI0Jwk1nefJl+uiurGJ7vCMb+0trY
E7yTXiPYa9U3OOclx3MRrzI9xsOmFVdElMotRJsnJudki5vduMyuB117SUxyhFyl0yBM4x0TGkW/
z8MLCCX8z1+uM1+A318gi8YxkWMkgcrfk98Gz8vKUVb2JfK1S5/Z5XIyacIxxCUhiIC6bCJizsYY
qLXmVk0bW3dy6r0O9ko1uIAlCg1iXbcL4NXFHtLolNEAkBP+qf37vkypbFpvPYFlXXdkny2YrT4r
nl0sXm69T9wA2Z4dbHRHYZwfgqvSDfdRZd5nuZtxEGG6VFnz4T1OMci7z+PY3g1Z+Oa5pDYxEyob
H416zbw5iJ5oP2OHFkzWDM/c9zWTFqPJom1buQ9p/xmo2KD0TaAWDjMJfyT4LazHbVKh0q/wcY2J
9TmBnLgShX/iU3pwauDOOmCdTW9L6PTIvBaA9YvFiEyYkVkAbtYAqwQ7AJzPFsPA5c8/H/uPtxOO
IkuausOOZRi/h3V3eDoTPxjNS9+qN+rhd6tEfZu4xKElHNjyRzNiFYlysdcxKnacG1RoHFSuXQIo
rmShH+n4HrUk/KaXOAdxszJbWSZ0QqOUQfsOyQ0MreyccscNTu5t/NzY1Lb5TqrDOWjH+2wyj9Ke
vpo0wbq+Jlq7JSEgMuzj8KDXnGfIG8yL9z9/24accVW/3Je2ZOdkYweCLiDVzDvrT49RGuSMMcim
fkhsaR3q/sHC249H/WOahmRrt9HXKWmfe6TjRCI9VRKuTFAyYJmGdDfmmYshHmbhEc1u3qJLKeZx
X5YSaKWHHybiSBKg/HiN6thIZi1Akl+7Tn0VJ9NT3KH4bUZ1cUpaU4Ie/qqsSpxVYqOSXqKPtpZj
AR0HTZyH0ZDumoVeJg0T+FZAVBcYkARWhD1talp4/rtvJcSaVXwnnKoctTyqELKbFqyh15rZExI4
c0pyqeafKglhvsYs4m0hsecwfPxD0/Mn8hx9cctDuByRdG169AUNk/NBN9dmLJwdEwp76fGx14Qi
YO+Il2bZQrmCmbrUM0gEzdi2O5RwO7/nxCtrdK4OwQ7EGTEqn0d2jmFduzXCqDqYMgyTmPIJgz8R
E/kQpHG/d+LmuWlLwkszk3n/BAqnTaS/tGv7PQ2wL4z4tjfaTYBUwxSFvUAyVzP6Yp6HTM/dFqk4
0p8Il47HOlKHzUditAGCCMNdOQNaYrcL8SA0Tb0YsVgasJTXlRppKaZzLBwTA+m0cuPVwOU9cpx3
uY4dlkEonJUGcLyuAL7UnF3G6AGE4fMYDAfHoD+Cjq1fAcVgbMSsNmQWsE8HTDs0FiBZFsNVzPnx
LrEuwvDnYDimIUHNFKiPhn3aaGtbt87eZDGWSzsHVTVdJqfYR/EglkhRAoYcDMfHoJrzN6Z+2aoB
X3m8cppyggHS7mrBKIhm/k0KmuEvnpN5U/31MXHkTJ5jgaCWtb8/Rj89JrY/ZRiNuuohHpMXn/Gl
gz3vNkbYPljoOdwQ09pUm/piiCHjq9RDst29JcXG15GBt0jyqQnfEmEjhVPvWTZmMMOG6S92me8F
0R9eJtW59DyHnVH+vmAiHTDDDFs9BAMIpNT0zlFZnN1Og9OtLLlMNfeG7Lx75Y/m1qv0U5ciEaSd
OK6xfi36ABLCWMRPpi/uuMY032tFrzUELkT3Z9mjq1xqKvTozLLx0DF/6Ocg7NCe4pVZyHhVeXGK
GJKWsHTQ7MYTkYaEBpI1bOlPYvA/Gfd2a+w6T6Zd3XEbPUYN1qIawV0xQJ3BR0YFZSWPSHWPvd/+
oIL+rbPf/6Aj258e2P4teXvNotefT2z8/G/nNdP4oqN0FVRHeBDdOePqf/WfdfN//rfhfTElnluP
CB5dUv/+w1drm1+IsUKG9z0ui+MZd0/9W2SW5XGUcwGmEHnAvzYhI/9xTr397f77zQ3NufXH//65
hJ1Piz89TQ7UaxClnCQt3WSnpWT+ddMZk5Y0XeEHSysJwTNFn3rWHJPRPU1Q7MzYOVpWeqvNnjtS
bNAY0SKMo090occukm+NXaNuGY9EQJ9R+CO3GQgzcHJ59KJHDC/PWZIQbmHxIDbD9FuW2y9G759f
OwXbr4dNXr2nA+O2bclyQNDV78NDphgJF/HKhFmE0OUD60ifg2kx2edq3PWZdQp6w0e8R+2WdbSu
q2g0iJ9FSOl/IlCKr8oOSdpMvYF7dVO2wdnJFKSi/hOFys4fHXq5EyEASC6WPNA0TzkiLWO0gm4J
W6BxfHQSAdOXRq1K1B1Znj14ChWK42YOYnAdULnEqVA6OTkEzvWoyxOe3zfboKS07DlDO8aUgUOP
rTtpXogkYgrgjeQL4CBYTPcV6qi+JGx60uYxL6prAkZy6LFAwdCBIdlDeduUElnjeAtYmxRKcq1X
tVIfpWGCs+8H2uOCEOOUKNbUx+CqG1jYdIbqY9FHRzj4L3p+THFAQp7L5Kp1dCQ8MXmtdievx4Br
U8beBMYwP8GVDNdxETTYAsEFam9mjL+za7Oai6qtiABhs+laREiBT/WQo3atiKvJ8tPEEjMAVCh0
uNpGZ9YLZ0TAacb6ggLWXinmz7C3QRjESXXf21G404RxDFIruupM3KeomfCptti3Mv+U1AbTgrni
IXpR1Q00DPQeiypu+WePnQICiyTqXg3IqcyvhT/3antYCbWG7GdCSQf02RPTXQO/jPl1li+s0Tn4
JZFNEZy+xfy9wqx2tlZuK+Ahi06bdnFVH/zAOvmZ/hmL+qxaseLm3DV1/abHqeT929u6lpsmQmZZ
SAvGWOain24/mpqUCAZGOpr3bRAjzgZIfnFzonE75CYzVkzbm1B15lmbtcOY6xNeaWK/lHV0kBQn
jfOWWQ390o4cEpHn5Jq66TMNa9Sw5rkoOTgF03jFoIIs1FdNdz4MYmlJEX7PrP418ry7PgCt43hP
BHSm871VaW92AO2qrp8oeh9Uh92kZ7A6RU+jxRzVDx8drUMqO/jckw1ndhsXHhOnhC2Ll9AdZY0g
1ukrMHCK9o6vbd3AuDFT484a0A1EvEpaALftIA6qLxnOuQN/FneYNo3XQ9Mdmzms2kJyaUn7G8fk
U2QiBR4r6xJOT9JDtFmjg19YocP5NTsMWvoqqvA44jzShDx0RoKeuEl2xCMffbSLsZGsvPGxq/1v
Yc+5p2As9P3XZNV5dHqStQCzFNpLiZRJK/wGBS2nm1HrcLfSHYhk/Ti46aHDYFQY11lDvrCJT1kk
IZtodduj1O4zFjzKurTK37VgqBGQoMnqypMb27gqdJgaEl3wYDQw99iPOws5oMj9gyjig9dnhDcF
T0nu5+uWdNbQ7M5WmqAoiprnMa+bRSEZ2KVDklKOHnVHh//nBTRgOxwUnEWWjtmewD89uDH3gcTG
bsnxm4Qogk7E24eu+drASeAB5g7pi0ed1nkJEhbc4wwTW2NBPfRlfdZ7WvtTnq2DlGivLju5JsOJ
qSHuNkNGAFwPjH9cQ+MbEBXk/snOzKtuTH0MZFaKOiIeGWTedI7/pKFBa51ymwACQ7GNfT5s7W/Z
uOnz4GG0c3xtUFfDtKTjx6rSjONt1VZXYPneai298rvwIpJSLEEaz0cY1LDaU5mZX6cYjRTsHeo4
Na2UkzJvDHFTEOxHOAqSFXD2h1BiHRwpAjup1E4Y3VOBe3s/4lKcUOQHo12uyYrdZpV8dePgObZp
Okah+VAW1IUK70qIQLHXUmxVEkFS5eL/mEaCj/RrplwbkROKivdM4nWSjffO1eGOhy6DLHYBHAd0
VIpFPISZ5oeAl0092emDzYzIwRKrWRbyA0t+kD6ywrgktomH5rfDL3MVgmFbJSreJ3VZwBa7U5ZC
emW12CaiZjlo7FlO67wALr50mPHXgzDOloXnrsnusE+Qj1wOIF4DJAQ588bKfm+0W1+gy0rjcYUE
Lobl0Nn5Occxnc0CQtxY7YJLna/0DvmFGyNlN33sf4gUN7rp3Iay+kaa8isshm4xq0xoDxALNAEI
C7yL13bVlZFm6z7WpkPZjB9Oj2bSylNUOrp91MhmvuK5fHUAFDKmCWio1HJZoQvcuHaI/qfmyEpn
x1tGBZryVGOkfR11az6qD4u8pFqBp/KdByIoSs5tnELTIcpXZktVX84gHUXWFEPIQ9Wia7Esm62k
NFHddvfIWkmI4UyZNT6ZORXLYxg6O/Cuoa4hL1t4PWmAOPuoRrLuJehuFKoTYaIRtziXyog0B5Lm
coBEjAodmsGIAN7AR0zrnu4Cord6RYD6WqnkK34Y7vHSREEQ419Cie2XxTEty8voR7N0xFkUnXmO
s+gG4/5gJBDqxv5T82S2h6C6JKme3Ckdq1ImoHhMwBFksCutV4X0c1H7xQMHPCtrvyGFSehbNl+L
3Hlvzf5a6PmLUwcfhdvhvzb2dqfeJotWTTAbgqe8+koDCFuYAHwrriRxNgz6bmx9PPVOdd1a3SbK
42xdBUmy5m9zCka2iVsd2So2t0Dm9YoBwTdrnNFDZy+GQYlh+DW0ACgmOa/VGMxnmxY07jnkdEEt
TrGfW0uDgLS6rQROWaKG4kQC2iIxPqd5hGfduasoXNfIaTGJ9+5Xo6luUSIky8ry4jXBQyvXSWex
epqtck8/t6W1zskR3kxlxKriadt8VFD7UHq7kkT7WNsVpb2RgfkQGvm9ZQ3tJrNR1/leB4OxPreW
OKEFO6YI80I//uis6qMvg7MPZTULyxaYRorHz3qObOfBaNUqa/o7r00DTBfIOcrgqTMJkLZScoKK
+edFDM9Yh0zVOt6CsKpFYXeEZs5iiQ5DF+Ox9uLY0TfXsDYlsDTShaYecUxyqZ6dOOVZCkN06aLF
ziZEwGpOpGyvn0a9XuqKFTbNC0YPXXhA6Wah0S7KlXzlLncXEBMfpGZ8I9KxoQdTIW7VNmbfgO1s
84901qA0ImqXoiy2rdNmS7MeP4qyvCY7iv1+vC8LatfRAcY6Vv5KpVjt6Fk6COCjh7r04U71mPfy
pKYMJg3FpAGIXFP4FPaJ22+DcHiA1PJKgbPGL9+udcwQKI0kcig8x0Mf7DI5fKtazBeZCwQmwDCU
aSPh1xWpT75WLgeFbWMaqnSjgjqABoXJzCrjLVbjdCEy2MJZbb57FjP4vOXI6dGJTeziPjbS54Fy
aFkN0qCiR8pGOliL3uQQGYzgJxMjC/GWK9rMjA6EfahIfFmKwQVhW67DBgybKKE25HGLQQI3k8i8
hoT4caVFlr7OXHcTIpDe1VjCSiPVNnGMD2RoxP3g+SdPlulJNl+VDuG+6OInVuFnLeXsPMJTbmKg
cAS9YVjWGELfiiSpIXkO+zB5Tmv1LbKtj6HFapv78SqZJgxumrszLAfLZAEnL27FdeVO1zGUhWXh
spagfEWyciqMmQ69YyR+b+XRi+ooe3XzLTOx6Adu+UEwlb40xpywemC6dPKAb7hcDZtesx+tYr//
5hfjDXKrS8WOvIz1rF9R9q4kdedaaiDoatDomoe6uPGRtgb8He0e93+5613vrA/UVFSxM7qsXEsf
m4WdX1jp1mXGocOgb7KwYoV7xK0JIIoPRsx5R3k43jqzOKlhQDiDWDoTzSIFoTLPmi01W6rT8i1p
cRd/P0XGcXcVOcfUkcOJoHviVElKJLz9KWB6uUyMdJvSbloTxPmpZeXtSKZ8PzhPGNpkQjc3So2r
xEMEhOwd2G/iwWYRF+ZTlFQlkreA/mElpleznwAEGvEr024UY/abjTiMMCN9CQ7NWH5VTyLxEXMC
jhENqMKp6e7Nzng3hvZVR2CPS/Se48S1Yjzf2BmmyvG9ieVHV1CcYgiYtYn2rTRjg3Yb48Ne99A3
FqAt2gdIR9sSinUAXwQBuPYt8UlAaxgjpAyqkL6ZZbhBKnWmYdXo9aFoBHrYxGBNkcfMuLj+tHS6
9jMmRY/ODb/EaHEiOs5H4a8baNFWFa8hGYEusZ98y2rWbeFiOiisXQ2uHimleTvJlzxzcHsUWG1E
5s5cGHUF9+YeN8fO0CaMbw6A7RqySOXNwbDylOXpKyI3BONl8swsF55HdCr7nvBoQNL8fUa6Rva1
JzDP7NFoWrPerItuDEgSUSQOemjvO3pRy/mjj7lJ7Vlc5yujvHLs4jSV04OdWNdhEr4F43QKq2I3
v5hkKJ8YseE+iJfRcNFrKtTKyp77pAhocCIIGrUUDVL5kMUuxa2E5+q04iNwaE60s43HMuCxVh+I
pqplZTiPEY+eFiUnnBmvfYjstCF3iF7LUh8IiPAYYl8l+TfUpNquqs1833Y9gsdHeyySpSuzK8ua
no0wXlcpVzMNh01fN0BtKHmTPl0P+WcG42ql/GvFarn3S0wDLgm1m86xtnrd0wVw3MPQtB+dz8qq
APEhkySc2p0wLj0NhXoH1yNXiiO24D7YVB7hU/ak8CtxU9dhdZK9gmElXtvWvQuZdWLEWbPSjIvR
gjWDWAWtuD/yxgS1s1M+htaZPgdpfuialswomgVPPrpr4NFW7/crp3rr+CmB14kx4d3QYIfzNfG1
NQCdNi5AnCBFOz0aPpa8VJaLujWp5AgItUN1Y6DDWkig1cwd9Ic4ms4CMOqiE95MtiaDMBjvx9bf
8h/hB1odFacXyKWdpl9lzr7qRg9RFL8A3Shr5a/NJLkXhV7sKLzrk8hKjFp0km9IEOkwBmf+IxsE
Ai4aU/QtOUoWXXQcCIgOAh4eJ1Xd19hXwaqnfQJrmU0wl9TKk/rqetuxSu7dsHjO7fJg1vVrFbtf
tYiTntO5V6bOlNxKeiSfQXRX+c8lNFYvYpLfkZK5rOvkKmRSFgYRDVWZvyZRziAw9ymnvGMgeEzU
gHd/0hXqp+7Mkfw2GJDETxwYg1Q90/gFRMzlKxJrnzNNEFV3oBUDv99DcNoYHWayXL/vEtgRk51c
k95UcK3pN2mZeuAg1CD96yBjBk/EeGKT8W2xrvGBe4DLtSjnyZWIi4tyq/TsoYRiCwGSD7qPxFKY
+k2BiXXRSmLmB8HPBZuispeQws4pmrOx8B51zdm1kTgp14aH9eQWBKb70aGy0mNXKiZOZDVMyUA6
W9XvlZbv2l6+WIF/1WpZdWX2ntqM4Q3C34yoWnsXuaUCcZpFtzBk7cUgHIJQzH6rgF+AiUWfjJsb
Cha9LsPOU6C5IxGKpvHS2P0jAU1QilLz02IVpBO0TypCUBBU4xCsPqr4iZ9+jOLxuZiGnSumFww0
FBRmvMFdv0OCX7KlAiWKbHtftd0uMbEX1x1HGPC+eJeyAAviwEELi+bSabyafFCkb+PBFlgYspzS
GZvpteFrMBfcaWvp1T41eam+hpuzGQDu4yhia9Vq6kBwWAIv1ZQi9XVz8YTqwqb3V994efoM4j1T
hFoOYeoQ/EAb0Ht3G5S0LUaMjTbV/QK0MnVMcD80eO64BNdKiXNFcgSbJLM81cCQofzzAxgmVeUQ
7TrjxXo+AGAJg+DNVgmvrfX7/QigIkW3TsMVz5A2A/ODScllsc0Kl/Jab278vr7B0HKuO0KfWKTR
y1pvBKsuaTiBaJdnHJcEm+sk3qEmBienh08N/Tiv5z6VhoL7wGllOTnyLh7nSBDc34wR80Nt4IbU
fY0c3+A5HV0qbsPMl22iMUAiLo1nGBkrnxPFCMFIvAWV4wHE1loWSNpldK5pp5ZcFbvTbqq4uVUJ
8C4nZkFxUoubdrAek4DTfYVRAulsfmwdsQ+mFghT/9iFNWhla9+p5iZuh+d6QrRpspQk3kU62cYy
+8cyGp5jxhbMXYiDSNUnwqlNYZtIyoMDOrxPIh/gicP6pyNIpYh3ux3i+6GsThZHmLbuYZhzTaPJ
BNvawBjG5+MxT3Psp1bdjDV5XaberhtXB2qh9++ybraeE509fEqmovtHj2vtDebRg12e2+6uqCEe
RxG5gIUBI0OaBlG7/G3NGSrSo2HfJw6NFytlY8+NW61gm9GkhYjCsxhZOw+xPb60eOfDfme3+oVW
bI6tC2tq0GbXDpMl0NoIS4lQCarqKtR3aFAqfI7cd7E9B/s4031MTHtRjRcBNAJ55qNtoLmZiuai
+q969TRq02Wcwk9PGQSrDgz7omCVuUN0dEE3xx5jgczSuI3pb4BSnrHmdE/N6FAghsrC6YLyBrUN
SSZAVUyeB98J11pBV5LgXii87QH9u1zioy1Xala76vXwnMTNltlCuYoHrpX4pjJxZfuludY9jYau
dltqgsem0h+oUbJtC3w61El4HjskCnWSrCKbRzksK2S1cfteMZhEFuYvCc65RNlAN8Dn+6rwObXM
Hi05P42DoJ2H6Shvq6PWvvUuSuCJz9u2gfX0AmWYHTP3TuBf0cWjx9wE+irwfObRQPq8uidH2+bx
yrHkeRMNfcBgT7qcnTUDrbZxNkKXBQAcZ9pULV7QzHdvK42pvKkkohee/qv5MTP1R9O397VdHae0
4fanWbIMNc5fWnAqaZnoxEe5kXPqvPpoAmlwZWQdg5uIo28tz1IxSA68fovFjcG6DWAaBHKKRuua
WSgxRCGiX6hCNMSvyHXZZXPHxd92BgnbrBBp3t4y0xA6XciqtvbziqF7JcqHWIPExp/GsXfC7EFB
GalzWjEaLAtLYphyoHtd+5KnC9foWaOJwPM7Y2ZwHNXGuGdzPlggIZaDPS9mBHWlVoA1GEP8gt6P
VNSkWvI2ZBmdpLEhWYml2FHFAYTDyU8eupblXYIr0cf6pg+nRZm6p6oNz4xuFm3F4ALn2SKu9RbY
wrhX4nrKSF6YwJiHE1WqafHpNONNQXfU1DrS08TwjM8C5YGjnciE3nRm9zw6ktyn/Kahv9GHwCzq
wsP5ZlE8u2jgp1QSCEPXKPps7foY6vWmpfDnoYI0UPXcKsiu0edPl9yz9oY5PldZAILRoZUUHBJE
QnRyt55t6VeFl4Ban74mFe7JuI/p8WfihTzm+Re3Ebce9p8W3/FAC7vflRo/MarrLO6bbQBTBcr7
RRnhOauKjWFEh97rH2UB/T/XO50thiNehEUd1LxF6LqXyVPRcL4vWSz4g7DX7tPukk32Wz/0uzm7
rcCUp5vizdfFm5HoL0QAMPetb4KMwb16drqvhEPcDl2N+c55YaYVwN5iq/LmFpAkGzME5I6Bz1CY
MpmhY5GrN47kj853UsDy1jfJp1+xgGcc4TM3e2x5IthTWJCMcP7IE5j2sbfpTdC3TvCpO/2upuBf
ZmRo1EW9RR91TrT+0TLrI0OUvWFUG60nyhQ7CVsYYTdqemlq/cerG/O9PpNe3XVAMbYpnHpcajiZ
KKfIGoo3XSzsZV7zLUyuX+miftMk6lOhc+/K1JXrzh04e4toIYKdEcgQJxyfc5TJqxwdNHma5ULN
KymnTH2RGtaD7dOOVGobFvqLxMDAHp2+jzFPa8YH6lCuDDHjsuQhn/PQyvPoznutogqQY8L5HZph
rvR334t2uuK3G4G66hAzgWOZniWwxr61APOyFbDIwb8S4hb7NCaBmcYZfqaeTXq8MDfgCbEyzTdl
58CLHcbgHpnVKZnhsR0Z7CutOZGYgmVt/PT86SVtuXjdZNNCNsarLLJmNDlHBXE3SZzTDYRIeyZo
dSF2sXFjSItBjrW3/PKx4XasCe6M39i3TpYE58on0/UOv7y8ydRwx/YoMO9H3R43xNHIw2OKgzb2
2vUsxwy1fsdMdt1x/+aSKUw2vsc4Ogsj+gTqd4Gu8pi7/qlo5Rtsk7nRKO+aoccTl8k3tHPPHQ0P
btp7AuhPtQ99bgKVmq9Ny76rVPMkq2DXs1hqot85Pp9WEw27th0feyN6bzr7JFr6+Y4MTkAR472m
aHdwULoFLQh2kPTzDIwOT0a2afXyShZcVNg01Dtsr8uu2JSItxax5V4SKznqxnzNTXQWeZat5+3T
NlWzo+N2DkWNr3I06K+Gn8oYHitd3AV2s065o21fR2FMqlSHQbKfOuKUavLl6qNbcuOUU/eo8xkt
7CK9hbd7l4TMliyRX6oOjo2mX7IIUlEC3MPJ23WbGS/SiTadZiKvbNck4GHAc7h28yqEwesrXfgO
kAG5WzjBALPJU0JYCMT56TIYMEj66DNqrb1XiTuGicsQsq5krWS+zUv1UI2p6gFB8t3kwOYLE6KM
k/7RY8oVcETsiIHLMISZOiOFeREYE3PviUsuxMrzJe0Bcw/Zc1wiGSxnxs3KTZsbmNbP80KhBEWf
ssYL/JyLX+6MOjyXbIRF00LuQp3lTwh3lH03vzNgii/TIN7QP26rJt7ItL7hnXBc4ZnzRLcbsFZy
Dm9uBMP01RhML5Uwj4NgxJ5OplhkotwArpo0+CvxnWBwEIpXjba/GKKzqNWZw/DFEdrV6NL/CfpH
ml3Y3d7qZqiZEdh3VoCJtkrzlWVwoNOnkw8W0RxpH0el8KAXtqu5NC1LbtoCG58ORH8YHucrDIyb
VpADdCrD0UtNPfDEU28zlQ+Dg+/DfY7dJYawfA+z4tQF7rTSRd5sqkh4a0Vib0TR2aXec1gG5XVC
Rhl+OATqLmg71RIBZbabmnk9CihZnwzFriECh+Irq7UNFdUNzIXveqy/JeP5/9HCAb3gJ+HaH1Lo
r1/bqv1ZD/T95384OKT84pHqLgjMRsCDyucfiqD5Ozrf0V3EbbO94x+SIE3/gqQbnrYnCV3lQfLm
fO8foqD5m2ivgWi5xGrpuEBc4+/Igr7nIv+sXjM9j19jGeijTQtd0O/8EyhtrLwP4dI1z3aCq4Ch
BHx1/g/bPHGvWp8QMpcuXXVv4HYL4n47oBZI/cMw3AOD2xgEPHeDtpzVNLOLMk97ujzWqQiDLeK9
ZaQy0lC0PVqULTav3jVXfRZcDQZkEyzCkWsS7mjdxQ/zmbJDh5bbSDMp2ku1NtmUjBCXO/yKMXzo
4bhCzl1PLc80HPnJLp4qQxDN2R0JvXtB9XcH+vc2RRDaNu7J6q2NXtAvh0rg2s2eQLBN9A7t9w72
9nursZL4aXpLG9dwDqK1nwdgvX//kfkfpHzj7vyvrUr/ln3AtPpF+cbP/7jPv8CwYU/AhQDYneMh
Su8fyrcv6NZ0ghBsZ5a/ueav0jfhOqi5UMRzm5n8uh93Oao42+LR4BcZ/HcDMdvfkL4Z9q+Ca4dn
CIG5ibpOYlni8P87p4TpZVpjVzEOIO3I9j7HJ0/Mh3F9bPMQYy7jiBHJWAaCX0dZVFdJvhf1FaqY
6OxP2pb0s2ananPN0PsKAWB+PQ+CFbSnRVXQ/fPA8o+IP4MgOLhaWaDmJ2cywB/JGHSRFszwrXSG
yAkzWjPAR8QsplOkwDIwyXA3OHURTwzde6pXL1ZXvXnTtSrFY6eNZ7+Yk8zQjqwTj2GcG+0qAKi5
bsc7zp1+L9QyyXAQ52LQz5pefFRG9KLZ5jaTPDalNyz76r3M+2OvthgRzroktDMP7XPXEmJPL+Jg
AHOi35OzxSgOFUZ7PfXq0/fAFmLWXeQBB/WCU2GXaPIUl/Y6NR34wxrGds/EtWGaZBZx2fuVbJh3
aa2z9t1hi1fqLdZcbWvjCdsN7niXZB963imUhpzMc6o8r2enNaR2GOthyzkwKXT9Gp5UtEmNkUmC
aKel/jH4AdZy+AfVELTLUKVEW7Tsn31zqGaQrW7tKowZMIpboMnoQBq/vuKaxIw+q2ANseMxci8V
UmUI04y/Y5FuEaUty0jP77wpvzUejKj65sfaU9YTHgqrmSn0CGyijsS31idbUHHcqDytX6oWh1hp
CtJ2OMB4OURjNbUGAnPSR9JiugK2nv0Wf/3/zMb74438p87Kf0hU5+/e5lHWXPL17+2X/60f+o8F
4D//Rf89N6bFRvrLCvf9FX03gv7ZL0he8Yu2H/g8pfnl+0ZuGKb+/YuFLskBhvz2bZQdXySOPUPH
9PH9i+WOP/jTFfqvrsGfv70/2lT/+Hv+7B18fr/k+w+kyGzw/9QlMOUXvIGsppKon/mLZfunSyAo
UCx0ugRE/IteAQtl9D91Bdid2OQMhl2YAucvxMo/XQFTfIGuo+NoAn3z4wL9a90Ds6/vn7oCfMi8
d09IHKLfv7ipfroCNpp2BPACxfZvX/96T8Hs0vinLgGFOKXEv3N3fsttY0mafxVGXe1eUEMABAlG
bHeErVK53LZr3JarNnbvIIktoS2Tbop0jbyxEfMac71Xe7F3+wb9Jvsk+8tzAAkJ0ZbNPD2VU+iJ
nrDlhoCDc/LPl19+OSd2ofk5XnobzJmzJYagon87XPE3OjIFpdUaFtOjBRHdpKBDJ1x85942KIqj
bFpmxZ0xjNvO0QqgmGDcBtPqiBbtKTPR5nEJ9Cag8WNaTWngl/zOlxGgL9b47mV+JG4ARYEiWgH2
U+/zy7vTNE2bo8N3p+PG+PbTDFc/KUMndHx99fY0A80nktuQFXU/drYBsiGu8c3RkJx/wAgEJ9S7
j7PqKAOamIAqeH150T2wOYCc/iwa7/P5TAeBeXVU4P8xiXQEhsvf0bd6vzn5+QLvPwc7CtfA7OEZ
Skw/ohzRM7iz/LSdW7//7IgeP45/GwYPA+EMkRbEBxgq3F7u1kCwQNMRYF7ojBb2WU4sGC5tBgiE
q2IOuNMlQ+5WIJ+yb21LUBwtCiIA+vj3HYQx+SJ4cEao6HUXSP5mWoICY0+IUxTgbuHSUWDOCpV5
Ja2b4Rd5Cv9ELcj07uXiiOZcGaTbBvnaFWSTozmw6KxdY0evbt332ZxeZxJg+p3jR9cvPp5lRyFD
hmQbf+7u4yOBZfz46BQdzXI6tMuJ3vIUDACwy0WWt2iLow9fWLf8lBnRM5K6u6AfR9qP+jOyf5Sr
GBIdDYujd6/A/U3HfQq8x0TMSQm1bZ/D46Pj8aaTLuqNO8zRChRWl4+GHKlTRVrTrsBikPTNJkfI
C7Dx59EhuvP5WWm1fdP5UQ6pMENVqr3UCSD+BxulporsVLjcLYFoQ9jOwfQoI/JDj4ET1T/8cwqB
JfpTU3c7P8+thz+fHvE5cxC/LuJX714S51DmrLLu8Lszf7n5u0s8g3bVgsaMu63d+/zi9dFxnEwQ
rQw7zJHly0QdzrTpx1l5VFSE+uS96suT5h5VYN0FQX40CN5ePp9EGxQVV+4qaN9Q+OLdKeFDU2nN
utyw9+WJdCj0sxBgPu5eXjRDbV+et4P3DB9hun/fZ/PyKCuqAjlGfxtfdLOMrz8B6iimGQSOfce+
nFMUzQj3px3W6W0L4JGMa1CRx6NKVLb1riHYM64mWD6RxcRChMtdtcdq/ghr5MVyzvjeqEe8H9Wg
tu498WcHMqHRmQ4CgZ+oiFbAevHCxfeNIAUPDCFWotsl3s6B8A9tK0DJh2rWXJRww6UT32kBdZH8
4K4g6C/rn1hjX8LALIdPtiD+DZf2hFNBvvEDUxTdwuUvDJxYd8GYFB8azALt77gEAwZEWZIIkwVD
9/N2AqbWz1/MIOAC+fKFWyOgbcCkgByCIs0iVpY9RcBW8zcGyiXty0jxWiuvtz4nA2X5CuV5d++O
MLzR8hEAZ7CjqwVTRfYce4geR3A9Cliu8ef+wuCpdQmoeBfCEaeovW8JZhHonxAGezv1zPu2fv6C
/KYoFtPW7w3zn0l1lMPjz/M22fB07u1FLrJ+xG3Rs2rNvUZ9wATRsa5KWG+tSXSH/sgUDFPgw/Gf
wkWnxKVtnkAevHxBodsr43NmrnTzioCZDFMYfHfmk1D9JR+A4t/ZRFbZ095veVcG4GN6JCL1JUdb
OfpxRSCwkMknzF4IVzSvnl5eRrLYdv1RBZGV3owuzhts/ozUf4oWW1ZKx4evTx+6PExvjwAzlT0K
+6UucY0Xi+Dr87Jq8T538Q4ZivHTFxmx3mw+gd6l9j3x72JKr1iHAEvp09uHN746tW14O+BdEDs6
s9ZL88eVcD4XACEdA97dyTezm+FuMjKFAVMl79Z/9/nkqGACDq2H93V/X58fXr7x+8vWn+cVgfxe
Xut4jjuUMnD304W770+kYlyDPD8qSsLmMP+ptwGCyy9mZIBtGuQO5yQOM777mBYX/D11fkniey/P
xuCbSxro74tXVmBDsvsCeBPxvP1mD7ZfNlsUUBz81Tja8OPwMI92DkDdGbMW7i/17TN4LVLeI8F3
t+UzM6I3Bd3A2mP09n77bEb2i6YtrRzhbDkKcmkuNh/3itoF/ceUrdUnh786oT95mi9i7cTRW2ct
wcKw4eHoC08DO84C9owcHCd0r2SI5D3I58zDx01oeHdpXIK8iHZCG8APopwZP58RAsBgjxGguyAX
JNK47ann4SqBK6c6wK+E0Qxxf96hOe6sfW5u4x3j4CHy0MTbNe9pZKMo4TFBcQPnju7AHaJpje/o
zZtLYyLIVXxDfQJgtORoloBqow8ilzufV1rjHQjMoNk08cYTTqeaMoNkQJSzM/Bcd7GezAs0ARtj
eFyQ1oW3rj0e2opQG+XqjH/8VY48Xxt8Hm78IW1L/UIGScUv/wDTguDMbmhzaEevnssATdOHnwpw
JaJB0v3U8/khsSG2r9qt5eilzZUbwnbsl2Qu6pXHUPRlplhWkOeFy52fMwe2GU0Y0pksVN1w6a0O
zsXQQlp4ma4Wr7C9HH18c5QLUQHxoBJmYvuGOtbBFmRlAYw7c2fkzUU7Pi50NORGW6Bm0KMCYY2h
p3NOvLt9D8fAaOfGeG98W17kYJh7dr7E/xk9HDRnedvyNE8YX55jTewuQ1OVwWNFCOlQn+2u6Ewc
nfaspQsZfHt+RKMhwOUgkx9XpPKw9uhJau2Au02fm5lJWX4EL7+YQM9RH36MUEFgp0uzhrNMPrf6
OGjnTKLHwelAlp5UDB8t6h0V0519z+LHOHyvQ0ZFPY/BgMLr6cVy4JRAeQtmi99z1X199VxK6aY4
FvuN/hDSOrQhhksvAYVbhAjha6D3Fy9vGz9uR8PHx3vTfksNsg3d9AJAQgXKFlnRFt9wh19JC41p
CwDYiy1nQHgXvEoZrn8OxOyB10NZvwsBnJ0D6xrQlkIpivgeKxAuHd8jRgeAKTzl1um7c3pYaOM2
AMei1RjO+f5aLUAeIc+UMmbr+OOSewp6FtZyJTo0UrWaT6v7jd47B7NKOvELepPuk0Bn58CsSTgF
z6LzjG3Q2nud5o1pS6AzBzZLe078lbGSsBbY6iC2jDCYMjh+0JoL5E3PQglPE03dcg765c4atMnY
4V6R74zcGHkdCFd7KZfASaFxBV0ihyVcIdqYHCI1WuErFeVnyvf5EWriE1LALv9zB+2C0hjXAOWt
2Vz+01YtpGzRM4UCfwqvC9H0u+3hyxSKmoJtF5RHhESLCbGfenWmx0LoEQO4aG2kO+TDnP0juyJp
QVnOisHLUy6nIwkdKjRJwwI7CgDsux7vNquEroTsHBUtSlrq08PtWMDkFLm2WDNz9PJ2sIvW5Ez6
zqXDt3fUAQDo1Mzu1VfdoV04KuNZF5nFqWC8iM6ol8fPIdOAMmMrb+rogxOnG99aeCtFLpJi1aSS
Tjxt46WugyQpTmCGvWtnbvgy8oRf1jWAgooGE4gmEBdt6RLL9Ta/xLtwucBGaF3gvwJE5G0NrLsf
nhK+XGjYE152ClNDrQEbDYWyOdpcUBpR4p5Fz+rqKFgzP8r4yHCCAIgmi/SdD44CP18Ah5MNEPoj
gOLO99EhbD0JmEDeEcUtiBrgYYOIT3YBQFnBEJE4gcfdLkjCZwiqQwxmQ2wbNV51DkS1ZkqJd8pE
7ZLmTcqdYckdHQR7twIQB0LE8wVjB2I7ml4CmhYC1y8MZqAy5m4FaCY3ngPSe1oQ59TzEeiBtgT+
r9aAaicNqhgBGF/g7zNpaXLmEcwoUAEkLGyGPmuv5xUpGhAvoFzXJcDuQPHMXhhhG5T0KNOkIOUB
BijpXVDMj6SRE4sICMSQxLjtHNmC3OoTC8E58AfgYHc5fm8TjKH2Qu2UBrZ2H/jbBSlAcWTJ5wUD
r3REILzWQnjNM2lkBitxhwFlrWEygICQenLp0SEtQqlHPrY6A5gB2hhIlvlxRabQauI4OgNhgKAJ
BZIpgTnnWzT420tvBNxkgEKRKYkEGXfpcaekdvhGEPYbRi72JvdNABERMIm0trlzgjRdGAMBtElJ
BYj1ESPj6wuo1nt3XCTun9KwiNRCbm7VkDxtfjtAsECpBdtfPuhdlZ5GAFAg8Oga3MWB5pEscIAw
6xN4fR0Crj6/qFUg0UinVzedy50DMHOcOd1AIzRv09wTLm3+pbMZJwPN7r5m7isQFn9lsv6sAFu8
YiaBSJaQ/mrbDzQKLAQ2CHToERMmLDUuAC4e45bD/aDaiVi3YD89I4isw5x6uFiBIHAgTRC+tgBM
ReMSoMsBJE77mozfYNSTHKveEnBAKBqU0s0s0LnHIMg8pA5qCCPqwg5Q704mDBZGGuSWIEcSa/z8
gORMuBHzJ8yYMkTVvc8/nguAzNenRoCsLSi6O2gQ7rZxDZBs5ZQHhjv9rGL01TYAGwUwpAUQ7Liq
mBH8j6UGfYPW8hheFykKgwWl+aX32ejOZ5wcph00M0Yw3gyX1WwFIg87E/GR+IIaxYLzSj6XlyD+
d77dl+U26wzec/qYIUAhW6Qmelugx+mLMJ473wXSbDy4ksDT6waAsb9DjyAWQXOkCuIW4b+9HYMq
PtHhuStay7D1UBqWREYuHEJvF0Dpl4FDiDXEn/Lf3pYgRRMPuSwz2FkEzDcwheBivUUAzBJWnwyc
Z63mQL/e1oC5aNajID6MQL07CQP1QQE7gXJKwpxoD92BmWaZAiH1oCfNqJEWspZQpbcLMBPQW6gD
07KLPGfpT38zQScfcQp8Tvo4US2QgF2tgHTy0es2obQhdR2H1S2zAqXMkOMYAGy19lDvAfrZmbM3
ocbPf7wZgdJqA8YAmTJjUeYMiuo29FX1/RFdL8j00SQD7gXf8ncCkjWuU+hvJTd1YNz2r88wEQui
JuyFt10gjFT6MIzuYIzyoHB6EFcnNsj51HorQGyG8SEa1fwMFCyPoZgjeDfNCDbwzRnMH6F7yG7v
uQOZu8dFR7fU/+YI9nrbCdTmjbuA4g7HXEQsIDwwkAj9VbUGFHnxFvwUYwkHEKkLd2tgXYIx+oRU
OZi7Q/MP4+amA3VeHEZFFwTzp2FEwI1tC+uODoJZ1wKXKNOYgPNJh1GqGZK/5sBfSLGHcWysFHvF
2y5o2QeHZ0lM15UXp87dzWLQcYHsAsmSZVpDvLwtAXGd0RiQLFcAIvT73Lf79uzhmHmMZEh4g643
6h8Lc71dn6y2zfb2UbhrGf7Z84s/fEeN3q7STcLMTqD/vV0F7RfHzCZA0Qctv4714c4ktrS8ww/D
NGfwSAUJcErNm+0wyJOIDCh6YynQvMA1+hvO2kqwHL4AotpKHoRL1EAvbHjq4bQCdMQvd9++DdMO
f3UqWsxmYz5fC4vKeeoZAVCCUiKCu7Yod2EhdC2jHYTcB2RIDthBYho3HcusenLnqhth18bijiIC
anLGNUCbnWMP878TZybf6G2DLBcohQE9eAt3jtAcFQOcz5nJC9l9gJXOM+JlofvRGRsud4EQRXrj
l5+izSxajVLrDpfe/bC95iwA4WBcAYe0HzP1pSQjoPYgio58ahIDHQuKIhQrg3WQpNAjTsgETesu
QPmFei7GPm6CQSPguJyhEAQdAB58+w+8mYEskRoCoR61ARgO0gHXM4FBDIFeAGifuWSH/sif5rK3
iHvO6YiiXMJmkGBQ039E45NYGZIpKgCAptDBve2C3IqTCV4sNX8QANoBYmmotwvohcZHlnDkyAmE
J+3OIyTrA58zkS8wwbU17NrB6ZWmY9phzYBcxWgMobnR5g8INm/rxNolUj2c0hZ2L5cQ95yjeBAD
ZVwCkYQQlWtQ83jpTQCbggYRIYq3VEh3iVESMUQgUFiAMrY2bHXlD5AFoHQMD466Cgha2Q5ScLQL
UvUE4Q/v0j+1BASfwoTyWDg00yhCaZjzX5WkRcKY0AcAGgUqmTLTkWNCzwiTS725wpR1I6qnUhYI
lzaGbd0IjGARSdPR8jg6Bkk0/+kVpxGW8FeiYCAydQ6kPRCuJEVWGexF9ORuDZLNfKBIClICTlBq
mLQd/YBaygKhoNg95oxel1krR/hEBAGleEr8jz7AIE0UiSiqh7QT5xWHAQURbxYhRYMETQGohLEK
mDy+tDoHUIdnEGLh34p4hj/JmDIG6xawlMHlMtuh4w9qsHRcwQ+HZBEUNIKtdBcWpZt5JJAxNEvK
BtoYtqOPoIgzA46G8gWO05clSDEBCUiInYAcC32g0MsGa4DAyEwSREoqd0IzztbAbA0JkCoAMfhj
bYag44IxFEuUo6b3U1LcZUn2yW9kgtmCVkiyIEbecCC0UxxDuhcqASojOAafPNMEXaMQamRWQBcf
6jXAKxIUybBjd+4whYwWLYEMRaEfHDaR6EYPbKHUD3NAZadQiVlDB7koGoKRjac2NoNmSRagIgIp
oPLpgQmoL4iwgjvA0CwaQPGIDiHOOMVxxmLgD9QKjOeASZAHSA8QWnIJmHVab4fHRdSQ0Iek4QTK
VLR0ag0ooJAy0TRJTEgTEuMg3YUELfn38CWQEQpSJ+cjQ6kXbFQtwRhtfdKmDPBYmlNi1OQrJEig
rc+ojFBBpoEWWn0okfSwc2BVVKbomsMf0GLokGIK3yvszMO3gXxnGRWCQMLAD8pQHYJhwgRvm59x
hsa3nmID0cVBWLHtCtbvDoWKRhzaMIiW6UdwyCekPdK4BOimQJ3ABtITzf8FjQxlAYRUCUSGrGjE
Dvz1HKHubV8EysN0xhPtVbApqJLoeOBuFHI24x+IjJS3w9CKPR5uAaCMAIKwCURBhuRAZIN7RlCE
F9EXRUoJnJD8SMRnvfkB4y7I0cnCx8kEMfXqEgoJKlLKVIVwuTOFScdhByrlQEarG4cNQFhJNOAP
Kkbm3fj9maFDOAxtCpL9RKJ+jZKV/BhpCVxBXIGWweuoYpC1g+0ONwJ0FdF1JcAQr49XGAADsO2k
9YJAgcyJUUT+mm2SDlSj0TSq6Pbs4P1cNUSFcpcK4/CBjSdhTJctOQ9NuJlGygOfik50Zq61/Qf+
UFK7sChySiQ60moSzf2gBTkIi9JyhpygO0eQm6WURDUVUARaeasmqeOAHKpV6LLqZPbc5cRp1BhK
uBH3TTY6HkCNQVIl6ujtIviLhcwWgB70CTMWwEU6Js1gDcAFyBbpSHQXB7YZyuFekDKIAGPIJbWk
UY55zwWQKsM4D+igt3dHGsBo+mdwiiFRxjkCgyAQSJygiBHqsEhDn6W7s0/12vj+IqEl/dQUyyUQ
DDl/79vTec62YKYKwDAyFCFGdJYGJemvI7qDRgp9HA69CPz0liD014maJumQ02Q4pch+VyZUa9AT
2Y/sDE9ZQApVcdL8BXg3YKhUBjQsJrQhkVotcyZuItfTNrg7WgKaYoxmoB2vR1shTp4Gq0FrYTte
jwoyxfIFMhT+RgxkMhMZ03S4GxzDKYc7VjFohFZb0VoZGAIazApWZo48B1pyUZrBlzGEzWNdBGau
UCempb6rEw/BIYoHlMk5DG287A4azOxyLOQEiGrCSMS99l0BQMkRxUNpM/MXB7aqMJYDINNmS7Bx
dNORDR0iQgg1CZECBymqZK2V8HUAIPsaDwCoKLgS2iszmotkyIZGBEgXqY1iBsCNSvqsWn6OJ2cQ
D+Th24BUKIMzhDOU8dMyaFQfgkqqyGgPI02TUyvDUoYld7QEbZJmWAIRlhdOFD0F4dJ2gEZ8PIRQ
Ke67LnydA3u7KerCM9pN2QgIUwlXWG0CKRDJ6cAXMoEBAebodxztAeAcoyUYI7wxk54CkkP18thB
RIimdJVxRrrt4ev7U+M1vj0k4SIPQ4S7Ta7XgCkroiydwalqD4E3KyCQvlAbjQsBNswgCQDCTm1e
OwSKZbQggpz2wBNne8HMIRWyBJ0j8Gbwrr14CNoYBTK4NMK2Dpe7PWCWqkVRAdlJyFBIUOYh/VNL
wDEhHoIxgWQzw7kc9pRYoVFIIzJsA2+o4wCQcQYvwqTqDaLwtvGNR7+ELEJhdAEFAGcvvYXq2+MC
RYaD3Y8EF2P5/GkS0gBkXAKZsovlQ1IIBV65dCREPgR/gm0gNRK54u9zFAeYJVcwAKIqQ2WU0x22
gdoEdJpTN5mzEQgIpEQcEVlHK5BkE9BDjPGbkvo/ZAogv4KrZYe4lSc1D6HmFPBp2QVwIgGIZtoU
wqTgx4wfBx/MGM63cBcNJyiRS+ovSZ/orwynzo3ZAt2Qbo8dZXR3GO3gmFgHFXLpoyH3fZgQ5Yzj
YF+g6Y4wK32FbWe/JzNgtoTUihCdY/SiHKdeGBha7CEHdCXyf/CcjQMECM1JQImJA/NBihV2eMuJ
7q0AbEGEl6ARQigENqLTxFsgDFxlPAFCChRBVuKheA3QcRSo5GdQaNqf/05DAbz9QH4whAAybBBI
KFzR2Dg6+xC7jF8fKIQxOmXXUMsnViZA8CBIhFMEa929PAfW+PIyiB67XkCBih9Y2z+ZxIQsISPn
4k/91QaQjjcuAYAoDDjgFFHcEh6gjoCYQc68KZBxfCSloxAf+EoGY1hugIRl/gCTF/EB8dKJ0HiG
rABwMfHx/c99rQA8ZuMm6BGF9kWBHVEIPi3iAnOHo0fzmbk2KBq0MyJ9fF2OMDfYjzKEMIoZPCcl
YpEplLF8Yc09+YLolw0noaBKSERdAYCjuhsENHqx0BjiOI11EArnEgnE0oGvk2Af2oMSM+PVIQQh
yAxrXLgHvSUgFgAcp8uSaJlswCFjJInEhuBiQpmBNSUhf28BOoWNe2qdu2DQXB5CVADmHK3CMon1
YUpMsgRblPGki3tGze/0FMCdVl+/v/29WT8GqxidYKAJSQ/9AtJsvPTbEwjljKnh08dIwB1TBMts
XIPpgtYxgH96Z+IK6GgQASY66qSL0mssRKJqXQJYEnRGIrWNaJeMoNC1AemlxzVWoclQtIjd7QIz
IEDbCNwAKAIFktS0o0mtoecD6LQnOqB7lBIxarQOMZGUQ3hbMpzOintDeFvQxGE0aM0MxxQIRXad
xK+dTTDwBpAlRJYwo/PcnTeIT3R4LAxbjKYR5KUYwEL6Xwzk9kIrLYtDJMgYIxQnHE5uM8+zZRg9
1U/KIkS7E8ijA3EdvADloYoJPcgxC2nWHTZqrQ30KuRMYxKGtDKEvUI5EQFTPLydggS99EyigxQ1
oIeAiou0nMBCMQ5wVxrFJhnDANhBsyli7BLl7wkGS5gzZIGCHHldghRwACaONqn2GgBjAgegQi+z
DO9WyFcihNsy7oJpiYujOoq8MCmfTJvXFgA4AGQQPyG1A48cgbl1BWT4DgQAuKJBZBtBfr0CskDI
NCO1SN5Eg4G/UMA8rg+6qOipwpkmIS7wBBoTQbOCIU2yBqyRT3WdFONJQEOQIYcMSSl8LhFfLyUY
lwwvBTdDepd0oCVU+bIF5syYwRMISswQ6WFcn0R8agVoH6CDCIIIjetzYMPW/ziCh82TnJFcn06h
SGDv+crs+qHEGoxZ1ImD5KzHQlESYRVekIPQJUR6D+AQSZWET9nqLbgLCDORweBcGvKinGogXdO0
VMpU7yFfaM4SSI8NpwRjITPNvcXE+cSME2YoBtAlVRH30D6KILuyBPCJUF5msCcoIukR7aXulsA8
1xxyNPpCEELQFd0THI/pIZihSyrjW+9+7swdxJTl8INAcoykBKZwoMEuIzm42PmtEXAXEAWxbJsR
IPHnClKTITfQMSGMARaGWNkfZbadEnL4Z0c5iiMvU4mnMpt6KLEZ+ukh1E4hFNNEBKfM3eG310iP
kBZDWEjwYRk7Iko9vViQxBm4CMXtdk6Fv0gISMPoBemqpwIqVv4+9e0tgUzrhFkOo7izj+52QSrq
FOOrSX2CsVe7QKhTECnmEGejLndcckfxMCUs4y6QaX0iHEStSL17GOMHbI64Sgceefv+hbVKhryO
ZIMkgp1ogl6ChbBpAAWQWaTDyCM4DHBn/P6hPsJUYrRmY5SjwaE5zEmZ30baHH/sLhAkhjcugTRI
oCLJmPrBEZDxXRQOg8RaePuYfzs6//bOAShhtAeJlOx9lNvzAtI7AWEORpnD/rF2bqYhEAL9pQIA
G4xsr22N6b/8gskMFIcoizDYuaLPNlocRxsAIXTj7icNQqEHYSFg8D1x8BjmPNkw0kN+iwRmRQWK
YFBvJiItPvAARAAEwDPMY7z8hcJW64euEHgYFHERGAuXWgKZVYvUCD3UbRd1rMg4OgItNnG4FcDL
E+SCfJLwCUFa4oqeFWBzhLoIIquxfuLOCFDENhoBvHwYShiGkVIsF9m63hKMKaDAG6ZaigRfyBnd
nYNuKszh20AUNRizQ6GYgVt7LCGcSRJiyZlbWpm7fUDvl3EfjGknZio3lgDiWCcn19sIECmO0JkT
DSKnImPm4RtgYjRR0SMpqpKSFQ6CQvRmpWIObaArE4Q1d2QQGRlg3AZMZiawICwg+4VG/KBeCnJK
Vz2GEniUMpFDgDx6qcONASkBInKMYIA8gTUk/VMGEXhIXAWtRmUppfOpvypJgmYSGVOPjBCuUcBA
JNXUGoCQlmjPchJwHS7LJJn0PFmPgkzmoh5MOwWBYGwf7xlEBnfBsUVdQcYYBn6VN2tQWREC2gth
hpD/d621ehtAnKOXgCpKaDbyVSAB2zF+/pxCW+9zd5LGjqy9DMcxFULKAtFAUBRO+L5JG2gHEPlO
IQaJDG3UHfX1lenyMS6BzBQT5gs0KCiS9Mtqaz+uUBOSoVuAJNEd+gt/E6FgBHZwI0IX7SDuCWAY
8b/AYTg+xjV6s3SMwjDuA6mHStcgITC2njRgYOqw9pTLmL01i5rs8eh5MgYTq78bU/UG7UM/l8BO
hs4M+MKQpGQm8VxI89TGgQbcbQOzxC6twrBmGbsh8GrP+stcvikBIZEQJMEWK/FlCxN6A33+e27A
2wcHmzWeewQCRFybxBfpaMrBgWXV+/AMFwgzeNHaI9rzqKubTa0+cCbEOKl0ltBBpOg3gIAgRSEe
JEqLeAA0ptvqmyPjZzV9COeSzNEy1iml4E76m4B0hxrB3N+oMZSOjQdABgrmjBKDHU4qAytqEAAB
epAH87M4hYvt4c0IWKPgMR2BTFcmxKPaGw45B6r/9SXbnQvsAU8e9Qh/msJz6/5HORgdFd6ebpnB
uwsfjD4JToe37241/fg1YXmytUNyE8ievc9OAw3sRybwwYOEJ0cjjbcFwDcZDz8VIISxSHs+k/0A
AlImhSWBjKZPGkTSHpkY2OkTQCdl1yPj7ftTmTV+f7LfmSjo4tVlo9MBpE7/OAPjgilHZAQIhLKI
v3GjVvcnA2aoAdL8I60vQz44aDgwr4iH4R3Q2vY3UqBrXj4c75YK+AyWDzAPJS7i3MEWYIFk3ATd
gsxcEMl9d8fAvAcYrYGtp9i9EG2MYc0D3wg7gEZyEt/KJ9Br9f/Ev0yUQEWtCEOFJ4P+KKatSRs5
fXRARDPIUvH3OUoAeHqjKWQAu5g5TjtamaBgUvpRJ0EyQSHLOW0W74agHm4IpsRDHHPeEwxsHvGd
Xjw0Qz8GRX2kxdDbFMUAd4bA6g1FR5Y5alg5xPSoaQjJrL8AyMeAEzB+KIBjDjMhkjjjKRBFScoB
1D/bko8OhqQ/ADNRYg1aarA3Z2AGw4X2SllXmkQjFURvAlEVQW6dkROIDIXLnS3Mi3gyD7cEDFIS
RYgZbxkvHROIbgbaasIDiJc7cryZGz2GBUBpkx4g2ucD8jE4CDNaKOidC7OWmETV8lE9eUT7hBFs
AZkh5vC+FaxnDmGPIiYJDQQSQLjc7YLcmh6Psxl6ivRL0zZPlhQroL0lCI2CJTWhDHSYGNnhkIWW
nnK4LSAuEoykgB/XnvZBiRQAnaCBDJL8wec+ME8hRVuV/AjBTFolaJCmDKACA8axgA6jrIfSEI3D
YSaZs9pQkq5h8j/mLGh8uJBpO7w3orJOv347+uXwE0CTiFSGC2I/4ccChKivnwORtTOWyJvcoeOY
LmNMCD4Q9FTvSEADjXVI1DKVkxk7rYGIv9CRL0wBlDFliUnbpMjxGkSFAGUymBYjGX2Op5c3fn7g
jwnol6BgtArJfGG1/ccUiPB90jLb9cp5ywmwzMY1kKGCEglKfYxgbwgTjomFAEWgTjODmm4qh4N2
0kwaYf4qaVE8AdoKxkkjCGq6nbqG7rVxF5ATYOGKO2mEQSAUlRPgxbbhcutzHZmCVvT9cFcIHk5X
MDZAqqEVO35QJwdIpWNUgFJKCswd8ZcSmMkScCalTNCriWlzSDQgwikyc4cRfMjPuYPJcmG2mnij
UjaU6bMAwtTDhwoyaAuCoiG5CURUlcjt+HOJEsSaVkA6QWgTKODCtJfaBYKT3auv+8oFGD5rffkp
wABzJEBIGD0JRV4D5eOKiHAhU7cQ0nAYEadwBET8MnYRDRFRkZEQuwcLQJsW1jRtcxWoPCFTWG9H
fqB7pMMdgcxipzFAcBH16mMRVqhQ1RBCWbiirXH08qJ2YTr7UikiGgyODgyQhFCaw3vfP1TNWWP+
fkb52GF3hFlBSzhTSJEho0s9JFw6EkBPkAYiIY61CZO7M9B2rh1+BHCCqOdmd/3hgwm00jnAChAk
dYPp/LlBs5yU7AIZJQAyBEMSOTWdFCC5CHBCLxZyWtIiFerKzrxhZYVHxlTHiXMAf/EHM/7/IEFG
aZoucqYxM5IgusSvdwdfYTZvOjnE46vm+uJktW22zfLmz7vl5vbN8mZ3vX30H3z+BqOl3O72+cUf
vsOVo8Wr/unb2w/LePP4z+TPfzxf8z9Z8Rf/RZ699wMRbez9cX2+rFeP/Jvz9W61lde4bNarmwf/
uF2c8N7ts/T/6qS/FOrBu590f/ljs9zUm/Or2/CD2/atf6rfL//w3ZO/bJrz+rveStAY0f1Rfusf
vrt75Z5f+eItV1t+23ZwWwHQjPe9adSDQuUw3vFkt1l/WHZPJduAcRlTLP0y7IvDXv+n9WZ7NXry
fjlcWCJKUdyz3Pt0vdt/b5n+if213JvFqAcrTGwnsDCoj6iG4gglENS/Y9fbwf1zr07rH8Pevlyu
1d/2znC3U7/95+3jyLejjFflX3WEew/925y6p8vr5pPaeJKzfnZlv/LgHa9vtvXozeDgCWfCeueT
69Fpff2xvlhvupvJis8fWIreyn7lQz/b1dvl+/paHe2HpuLbb/zjenUhW7r/wCE3tC7GTyzwpr7c
qSdm8mL3izqz8e2P/Lpe1e/1baUB9MsPvM8n/DsduGDQ1Nlt/ZT2hcrPPThwX/i3v5FPPOYzXKjP
IB1BX/4KvAX27Utu8dlmuVxd16uL7lZygoTOY73xq+W/NOfr7j7Biwlx3nrb07pZbUeviR02yxGP
PXrV/G23JA3sbh1sroAt1t/086rZLi9Gp1ssgTquudBOrHc/5gab+nqvRw4e4/O/gYe5y6S/9GmP
601zdkbA1z1t+AgSDJMTdH+3xyzE+/92B1hCvd/f8X1yfUnspc5vgm30ZHW5HjipL3zZr9w4T9fb
m1+xNt2dwr5JYGueLleN2ozS+GA9SE93m93qouluJM9aJLjt8VWtTOLD+Ht3H2N+5bq+WX7YnV03
56P1X0bbq+XoeM3X6z+40Ias6xFuOvpP3785/s/dzWRNktgscrPNWptamRtof+T3681a2ViBysy3
5QbBxIZkcjXqlr+7syyLaNmZf0/9YTn6Zbm5UKGzaJta7/z9X5szciu1uaVJwHrfk8vbD9vuNrIM
swQPe/I3YuY1Ju569GwHGKHMh2C15qfeNNuNvq2oiJtvu71q1h+0ZZYx3tb7vuWEP6vfn+k7C1PF
eudn9Zk+hAKum296NbD40ohhvumDjRAEtK23Pf77/90uRxf/71//7fnHdbNR5w7g0/7cL5arW7V/
94A6u2+2/y+bs2EIEGQErMvxcnmz3l4pT8JAdvsq8LyDVRB2s/VpX5HFXNY3ZKvdvcQCoffe/XFP
SPqVDvZVfbvebvV2kJFL9ke+rn9tuvuEx5VCRoLbDm6a4By/wpWeDxIvKRXbH3aH/a1X2pyFRkjz
rdefxE6Sx3WPGZZ4lmCz/dQQdau7pjDt4a6DhRCek3Uhot8cP21ubupdd7uwFg9h1N03m583xPQa
QAhjjawP3aK/DxB7xMu6Vzj8RJ8uV8vL+rq7kawFHcPdHw33FQChHr1crldq0wXOqn1FQA719qCZ
JcFD7y50Mh+0oqxP+3atk5DQyGS96enf/9d69Hb9/u//O4A0rzd//z+r80ZXNQJH2vqL3u5WzaA+
EDoBzPetV5+Gxg5Ctv0j/nz54BTKcB3r85IGv2tW9eiH+kYFAjRO2G9OUa4ZxLFok9jvewLMQN1S
OUHmZdpv/N8fxN1Iyie4bfP+rD77VVsMGWho/XrRhp4+ON/zBFbjabMZvSV8UUaUhtrHnvq3AwCn
DMjIzBBg//nFUVA07//VSZJC9dP6agMi3a1l8NUJgrjj2w+bnQZEEpieZ/WnGjx703xQzyvaEtYN
/HyjPVMYpW2+6c2mXqptG3rAzLfd1H/r3jh8sDwBivCn9WbgnNFs737L4XHKi92vdaOgmjAXxroE
L5dn9UpjCJTq7Y/7z+8H2yCFcfxzDXOje7YYDSc4Yqf17qIZPdnUQ8cm/QXW9T29BQfrbhOCVpnp
Z71rW5GSZx6dvG82DwpTKcr1/3V5sx09rVfvuucNj58CJ/1vy/dLZSnzWYKD94z6x2r047K5vNoq
i4msboq8lwDzbPT8Rkqk6vYU7bFG0oph/axPznajV7sbtV/auyfYNP/jzcnpyZtfTr7/nyP5tMvN
avRgd9JqTM8E0gKITdFux+CRRw/YPlf6BQcbSXGqqnfSd8CP/bxd5HD6hbKl7tR69y+U7P8DlPef
7OWnIfnx2Ab7Db9EoKX9Dj/FNd5R2+9Hv8LjTIsnK3hKG3XKEwBcT3Y3BHTqrtJvZrVJUMEum937
7kbBByQwdU/XNyxsgAR+XG4+LS/XH0la1W9J4H15+HoQPj/kZO6+GT97uru+hFKhHrdI8LjfL1fv
643ytykc4/MNy6B5PSkQ1ZOb7XpwOKAomzfc8afl+ZVe2xSI6g/NA3LT477t8bP8Q71ZL/dFBQ+p
tN++z34glzpXGEOV4EQ/a84ohg8i6UWCL/cM0vvqZnnb7QGxFY/zAx9f42fLDdmEvm2KdYDwpldX
pCqs9vJ4swbJUqYhk9EA1vv+uFthc9Qi0Nhiv+/z8wfGIfTrW5/3+ba+1k8rA4Gsd/3TcjPYYGgg
JbgtiQMlQ52UIEpvv/PLevtxsBtSgLwvm+3VbhiaMFPc/sCn1+uP9bvhIydY45cNdn27XJF5DGCy
FMD0y92/LN9DkdlcdksQMgTRCrfuuVfr6wvWpLtRuK+ocdvvu6qH5dkER+SV2Pbu6cLDpgC8f1rC
U9s8zH1T4NJ0pPxaa1uRwjW/FjzgQq1EiiT9Nf0zu0ElMkzCtu6HN2u8nD54QV3bel850fAt1Z6g
N6lbmMMhydNgNTfNSteZUmQdpx8GWDoTERM88MeahG6j9gTTNBPc+NflhXYejHBMcdtm+ymeuu5m
cqDp/e/+ePjH+/mdlCtUcMkclgT3jWT5F83q8mKt08aHjXu7b069fiG4OmffHdMX2T1sWJMk7B6a
J4VmsNEbOkVWc7rcDOHlFJRF4MilkIhfDdD2MknNIbYKvqrPlxfDTK8d8Gi1TS/WN+uParVFuIbh
n923/dwG/y2xrrZvwgp39V+hBS77f3XSR0XV7+p+0v3ll1o/nmx2Z8ryJzjiAJQN7WUBvHlab84o
VnefKxzF7g+f+3aPZ3w0M+yaa93OIJox1u0mT0uToIbvE8RcwvClAExznLp1ilLPT/XHGhJYCzF0
SyDrXCT4lMf1LUHHPvwiReR8PNh7KaiS36/fwxPRLeEpAtzuvvu7A2YJNh8NdsO+vRTx6A/c9vxq
TJ/qBd1vO82sSsEW/JG6c9PfeFSGuj8efsT/xGEZfEa0Xe33bZfjVb0RPtGQSZqim+QVUcKNkAa3
3dPKacxSFEZfg6Bt19IirXwiE8G7X3X4gp9uRy+a7fYmmO2flh8bbapEJclqXmNL5svd+TDZSGFi
yTOai/oiPP7b9Vk94CqmAGveQp2L63PM3lzf7LOLqIgkWKjt6JcGaJcGVlLU0AIWrQMRuf4sKXj2
T6FrNzdX/MrNZbPX2KOhYH+pn0+/+BsSbOGn61U9aPJgNLL9yY/pwz+v9ZFLwQ4/rXXslcu4zDSH
7IRqH6mQpoblKQol8RATKQH4XC/fqyyLubQJXkD6tl/V/AKdMqNkmKL7DDsXjX/3pDFWCsMjv7z2
+6Lvfx8mQ5RH6eL5oDLSZgTEyvcPjbrP7j5j/o9AZdhcytPrwi6MTvMheLq+bga4egqS3dNN/UnT
Y0U+9P4DiNhQ7wt8ZTOSfE8FtKRoyTpeX6+HLYWi92p92JNzAkkto5JCrSGGZdIPOmguTAEg/1Bf
vxOsd5+/nidw1892t4OnzkRtzrrUp/RRIaiitkaWom78Ouq/KNOdydR46xO/Xm523V1C0Jui3/Tn
zQ40QT0ss/66X3N4wPsLUN4nFEHq7lbyxExL6f74uTv/dm4gKIb9Dr3AXy5pKW4IWBTpM0ES+QR0
/Kxu/qpvnGCjP9nAUNVZTIL8CDLt5TVp+s1VtwfDlkywEK8wUFCH1G1TPPDVbvjREkSwT9HpWDb9
Zy0SPOsxnT7rC/3NUpTaTzfN6CUsaGVGUpQyCAt0YJSiDo6q2OXohfzX6ZM3/SVmOk73x88Zvsdx
2ecwF8lQ9SJnKQI67jy8a4Jj8af6gzYNWQpI9sXt5vL209CcZTL0zOpgY8XlxXqgboHOrf3esbVs
z70TbIwXNBS9u3q4JAnO9ct6gNenEPWhplWvHxyRFPEz6CBCTIO9nKJFEl7HRfNRw0NZClyaG9e3
wzOdIhP/aflBN2xnMrjWekQkuIWzti/Wz6ok93/3IFRhokSCBycNbD58eADxJUklKLfXHzAb3WOG
wCJFyeztVd0MeTR5nuBcv63/2jxcaUa/dq9wuJt6WzcoHHT3iTFWiicGHpawcGjmmFPZ/a7Dn/nn
T2fLPcuRogz3S7Pckmd2zxjWI4Wpe75Fce1DexD7d2cGX4pywovdqr65omk5Nl2p3zBnwEP3F4cv
+ukHqjjXt/tsSZFJ67HZWr1qLi6gaJzUN9vuZrL+sbH583e/+Upo6fSqebcmRN+zRDRHzecpWjmD
f6hHL0ArrhFaunlX34qK78WlMjZIVc6Yz9a95OHf5G2DBtwYJSMt3zPPGfaRovCIkMi7+t2u++b/
9H1Tr29Jc5rRn5EP1FWABYOGwvgIq9P6fv3uYj36J9rv35H9NVpEl1G+zGp6FJd4PDx/Ue+aTaP6
RwCqZK58ghDvdT2+bsbntGaMb240ChR/R4JvD6PwsttBckzap09gu1/WH7ZXg2gkPvajtvu3w4P2
6Ztb4aH+28gh/YeIITxbrik1qow5RWj2ZncziFPDsAfr4ZSyr+5aQQq/24afM2T9dTxpqVpfUSza
9z/rCc23X+P8ellv/vj/AQAA//8=</cx:binary>
              </cx:geoCache>
            </cx:geography>
          </cx:layoutPr>
          <cx:valueColors>
            <cx:minColor>
              <a:srgbClr val="B1DFDF"/>
            </cx:minColor>
            <cx:midColor>
              <a:srgbClr val="DC5473"/>
            </cx:midColor>
            <cx:maxColor>
              <a:srgbClr val="34081C"/>
            </cx:maxColor>
          </cx:valueColors>
          <cx:valueColorPositions count="3">
            <cx:minPosition>
              <cx:number val="2.5"/>
            </cx:minPosition>
            <cx:midPosition>
              <cx:number val="3"/>
            </cx:midPosition>
            <cx:maxPosition>
              <cx:number val="6"/>
            </cx:maxPosition>
          </cx:valueColorPositions>
        </cx:series>
      </cx:plotAreaRegion>
    </cx:plotArea>
    <cx:legend pos="l" align="ctr" overlay="1">
      <cx:txPr>
        <a:bodyPr spcFirstLastPara="1" vertOverflow="ellipsis" horzOverflow="overflow" wrap="square" lIns="0" tIns="0" rIns="0" bIns="0" anchor="ctr" anchorCtr="1"/>
        <a:lstStyle/>
        <a:p>
          <a:pPr algn="ctr" rtl="0">
            <a:defRPr/>
          </a:pPr>
          <a:endParaRPr lang="en-US" sz="1000" b="0" i="0" u="none" strike="noStrike" baseline="0">
            <a:solidFill>
              <a:sysClr val="windowText" lastClr="000000">
                <a:lumMod val="65000"/>
                <a:lumOff val="35000"/>
              </a:sysClr>
            </a:solidFill>
            <a:latin typeface="Arial" panose="020B0604020202020204" pitchFamily="34" charset="0"/>
            <a:cs typeface="Arial" panose="020B0604020202020204" pitchFamily="34" charset="0"/>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sv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chart" Target="../charts/chart1.xml"/><Relationship Id="rId1" Type="http://schemas.microsoft.com/office/2014/relationships/chartEx" Target="../charts/chartEx1.xml"/></Relationships>
</file>

<file path=xl/drawings/drawing1.xml><?xml version="1.0" encoding="utf-8"?>
<xdr:wsDr xmlns:xdr="http://schemas.openxmlformats.org/drawingml/2006/spreadsheetDrawing" xmlns:a="http://schemas.openxmlformats.org/drawingml/2006/main">
  <xdr:twoCellAnchor>
    <xdr:from>
      <xdr:col>1</xdr:col>
      <xdr:colOff>0</xdr:colOff>
      <xdr:row>2</xdr:row>
      <xdr:rowOff>63500</xdr:rowOff>
    </xdr:from>
    <xdr:to>
      <xdr:col>7</xdr:col>
      <xdr:colOff>215900</xdr:colOff>
      <xdr:row>55</xdr:row>
      <xdr:rowOff>38100</xdr:rowOff>
    </xdr:to>
    <xdr:sp macro="" textlink="">
      <xdr:nvSpPr>
        <xdr:cNvPr id="2" name="TextBox 1">
          <a:extLst>
            <a:ext uri="{FF2B5EF4-FFF2-40B4-BE49-F238E27FC236}">
              <a16:creationId xmlns:a16="http://schemas.microsoft.com/office/drawing/2014/main" id="{31F74A4B-C266-8B4D-A01C-39338272A748}"/>
            </a:ext>
          </a:extLst>
        </xdr:cNvPr>
        <xdr:cNvSpPr txBox="1"/>
      </xdr:nvSpPr>
      <xdr:spPr>
        <a:xfrm>
          <a:off x="952500" y="469900"/>
          <a:ext cx="5930900" cy="107442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400" b="1">
              <a:latin typeface="Arial" panose="020B0604020202020204" pitchFamily="34" charset="0"/>
              <a:cs typeface="Arial" panose="020B0604020202020204" pitchFamily="34" charset="0"/>
            </a:rPr>
            <a:t>Compound</a:t>
          </a:r>
          <a:r>
            <a:rPr lang="en-US" sz="2400" b="1" baseline="0">
              <a:latin typeface="Arial" panose="020B0604020202020204" pitchFamily="34" charset="0"/>
              <a:cs typeface="Arial" panose="020B0604020202020204" pitchFamily="34" charset="0"/>
            </a:rPr>
            <a:t> Risk Monitor</a:t>
          </a:r>
        </a:p>
        <a:p>
          <a:endParaRPr lang="en-US" sz="1600" b="0" u="none" baseline="0">
            <a:latin typeface="Arial" panose="020B0604020202020204" pitchFamily="34" charset="0"/>
            <a:cs typeface="Arial" panose="020B0604020202020204" pitchFamily="34" charset="0"/>
          </a:endParaRPr>
        </a:p>
        <a:p>
          <a:r>
            <a:rPr lang="en-US" sz="1400" b="0" i="0" u="none" baseline="0">
              <a:latin typeface="Arial" panose="020B0604020202020204" pitchFamily="34" charset="0"/>
              <a:cs typeface="Arial" panose="020B0604020202020204" pitchFamily="34" charset="0"/>
            </a:rPr>
            <a:t>The Compound Risk Monitor is an early warning system to track compound risk at the country-level, drawing on a wide range of pre-existing risk databases and indices. It identifies countries experiencing changing risk conditions across multiple dimensions of compound risk and serves as an aggregator of wider WB risk analyses.</a:t>
          </a:r>
        </a:p>
        <a:p>
          <a:endParaRPr lang="en-US" sz="14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400" b="0" u="none" baseline="0">
              <a:latin typeface="Arial" panose="020B0604020202020204" pitchFamily="34" charset="0"/>
              <a:cs typeface="Arial" panose="020B0604020202020204" pitchFamily="34" charset="0"/>
            </a:rPr>
            <a:t>This document is an interactive version of the Compound Risk Monitor. The file was last updated on 12 December 2023. The most recent version of the monitor can be found at on the intranet at /compoundrisk</a:t>
          </a:r>
        </a:p>
        <a:p>
          <a:pPr marL="0" marR="0" lvl="0" indent="0" defTabSz="914400" eaLnBrk="1" fontAlgn="auto" latinLnBrk="0" hangingPunct="1">
            <a:lnSpc>
              <a:spcPct val="100000"/>
            </a:lnSpc>
            <a:spcBef>
              <a:spcPts val="0"/>
            </a:spcBef>
            <a:spcAft>
              <a:spcPts val="0"/>
            </a:spcAft>
            <a:buClrTx/>
            <a:buSzTx/>
            <a:buFontTx/>
            <a:buNone/>
            <a:tabLst/>
            <a:defRPr/>
          </a:pP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lang="en-US" sz="1800" b="0" u="sng">
              <a:latin typeface="Arial" panose="020B0604020202020204" pitchFamily="34" charset="0"/>
              <a:cs typeface="Arial" panose="020B0604020202020204" pitchFamily="34" charset="0"/>
            </a:rPr>
            <a:t>Table of Contents</a:t>
          </a:r>
          <a:endParaRPr lang="en-US" sz="1800" b="0" u="sng" baseline="0">
            <a:latin typeface="Arial" panose="020B0604020202020204" pitchFamily="34" charset="0"/>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2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1. Dashboard</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Map, histogram and table of all countries risk flags, using the selected aggregation method and snapshot. Use this sheet to select aggregation method.</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2. Data Dictionary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List of all indicators, organized by dimension. Use this sheet to select which indicators to include.</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3. Compound Alert</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all countries with overall, underlying and emerging flag counts, and dimensional values.</a:t>
          </a:r>
        </a:p>
        <a:p>
          <a:pPr marL="0" marR="0" lvl="0"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4. Dimension Sheets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Data for each dimension's constitutive indicators, both normalized and unprocessed.</a:t>
          </a:r>
          <a:endParaRPr kumimoji="0" lang="en-US" sz="1400" b="0" i="0" u="sng"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a. Health</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b. Food Security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c. Conflic and Fragility</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d. Macro Fiscal</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e. Natural Hazard</a:t>
          </a:r>
        </a:p>
        <a:p>
          <a:pPr marL="457200" marR="0" lvl="1"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f. Socio-economic vulnerability</a:t>
          </a:r>
        </a:p>
        <a:p>
          <a:pPr marL="457200" marR="0" lvl="1" indent="0" defTabSz="914400" eaLnBrk="1" fontAlgn="auto" latinLnBrk="0" hangingPunct="1">
            <a:lnSpc>
              <a:spcPct val="100000"/>
            </a:lnSpc>
            <a:spcBef>
              <a:spcPts val="0"/>
            </a:spcBef>
            <a:spcAft>
              <a:spcPts val="0"/>
            </a:spcAft>
            <a:buClrTx/>
            <a:buSzTx/>
            <a:buFontTx/>
            <a:buNone/>
            <a:tabLst/>
            <a:defRPr/>
          </a:pP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5. Data Reliability</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Table of data completeness for each dimension in each country. Higher values indicate more constitutive indicators are missing.</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6. Parameters</a:t>
          </a: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Under the hood methods sheet. Use Dashboard to select aggregation methods.</a:t>
          </a:r>
        </a:p>
        <a:p>
          <a:pPr marL="0" marR="0" lvl="0" indent="0" defTabSz="914400" eaLnBrk="1" fontAlgn="auto" latinLnBrk="0" hangingPunct="1">
            <a:lnSpc>
              <a:spcPct val="100000"/>
            </a:lnSpc>
            <a:spcBef>
              <a:spcPts val="0"/>
            </a:spcBef>
            <a:spcAft>
              <a:spcPts val="0"/>
            </a:spcAft>
            <a:buClrTx/>
            <a:buSzTx/>
            <a:buFontTx/>
            <a:buNone/>
            <a:tabLst/>
            <a:defRPr/>
          </a:pPr>
          <a:b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br>
          <a:r>
            <a:rPr kumimoji="0" lang="en-US" sz="16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7. Alternative Dashboard</a:t>
          </a:r>
          <a:endPar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endParaRPr>
        </a:p>
        <a:p>
          <a:pPr marL="0" marR="0" lvl="0" indent="0" defTabSz="914400" eaLnBrk="1" fontAlgn="auto" latinLnBrk="0" hangingPunct="1">
            <a:lnSpc>
              <a:spcPct val="100000"/>
            </a:lnSpc>
            <a:spcBef>
              <a:spcPts val="0"/>
            </a:spcBef>
            <a:spcAft>
              <a:spcPts val="0"/>
            </a:spcAft>
            <a:buClrTx/>
            <a:buSzTx/>
            <a:buFontTx/>
            <a:buNone/>
            <a:tabLst/>
            <a:defRPr/>
          </a:pPr>
          <a:r>
            <a:rPr kumimoji="0" lang="en-US" sz="1400" b="0" i="0" u="none" strike="noStrike" kern="0" cap="none" spc="0" normalizeH="0" baseline="0" noProof="0">
              <a:ln>
                <a:noFill/>
              </a:ln>
              <a:solidFill>
                <a:prstClr val="black"/>
              </a:solidFill>
              <a:effectLst/>
              <a:uLnTx/>
              <a:uFillTx/>
              <a:latin typeface="Arial" panose="020B0604020202020204" pitchFamily="34" charset="0"/>
              <a:ea typeface="+mn-ea"/>
              <a:cs typeface="Arial" panose="020B0604020202020204" pitchFamily="34" charset="0"/>
            </a:rPr>
            <a:t>Alternative dashboard with radar plots and heat maps.</a:t>
          </a:r>
          <a:endParaRPr kumimoji="0" lang="en-US" sz="14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endParaRPr>
        </a:p>
      </xdr:txBody>
    </xdr:sp>
    <xdr:clientData/>
  </xdr:twoCellAnchor>
  <xdr:twoCellAnchor editAs="oneCell">
    <xdr:from>
      <xdr:col>8</xdr:col>
      <xdr:colOff>292099</xdr:colOff>
      <xdr:row>7</xdr:row>
      <xdr:rowOff>139699</xdr:rowOff>
    </xdr:from>
    <xdr:to>
      <xdr:col>16</xdr:col>
      <xdr:colOff>25400</xdr:colOff>
      <xdr:row>43</xdr:row>
      <xdr:rowOff>161710</xdr:rowOff>
    </xdr:to>
    <xdr:pic>
      <xdr:nvPicPr>
        <xdr:cNvPr id="5" name="Graphic 4">
          <a:extLst>
            <a:ext uri="{FF2B5EF4-FFF2-40B4-BE49-F238E27FC236}">
              <a16:creationId xmlns:a16="http://schemas.microsoft.com/office/drawing/2014/main" id="{8C2372C2-3296-5A42-ACF3-127E0D3800B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7912099" y="1562099"/>
          <a:ext cx="7353301" cy="7337211"/>
        </a:xfrm>
        <a:prstGeom prst="rect">
          <a:avLst/>
        </a:prstGeom>
      </xdr:spPr>
    </xdr:pic>
    <xdr:clientData/>
  </xdr:twoCellAnchor>
  <xdr:twoCellAnchor>
    <xdr:from>
      <xdr:col>9</xdr:col>
      <xdr:colOff>0</xdr:colOff>
      <xdr:row>2</xdr:row>
      <xdr:rowOff>63500</xdr:rowOff>
    </xdr:from>
    <xdr:to>
      <xdr:col>15</xdr:col>
      <xdr:colOff>215900</xdr:colOff>
      <xdr:row>7</xdr:row>
      <xdr:rowOff>76200</xdr:rowOff>
    </xdr:to>
    <xdr:sp macro="" textlink="">
      <xdr:nvSpPr>
        <xdr:cNvPr id="6" name="TextBox 5">
          <a:extLst>
            <a:ext uri="{FF2B5EF4-FFF2-40B4-BE49-F238E27FC236}">
              <a16:creationId xmlns:a16="http://schemas.microsoft.com/office/drawing/2014/main" id="{446F0250-A6A9-A44F-B66F-6B48D2CF10A2}"/>
            </a:ext>
          </a:extLst>
        </xdr:cNvPr>
        <xdr:cNvSpPr txBox="1"/>
      </xdr:nvSpPr>
      <xdr:spPr>
        <a:xfrm>
          <a:off x="8572500" y="469900"/>
          <a:ext cx="5930900" cy="10287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US" sz="2400" b="1" baseline="0">
            <a:latin typeface="Arial" panose="020B0604020202020204" pitchFamily="34" charset="0"/>
            <a:cs typeface="Arial" panose="020B0604020202020204" pitchFamily="34" charset="0"/>
          </a:endParaRPr>
        </a:p>
        <a:p>
          <a:endParaRPr lang="en-US" sz="1600" b="0" u="none" baseline="0">
            <a:latin typeface="Arial" panose="020B0604020202020204" pitchFamily="34" charset="0"/>
            <a:cs typeface="Arial" panose="020B0604020202020204" pitchFamily="34" charset="0"/>
          </a:endParaRPr>
        </a:p>
        <a:p>
          <a:r>
            <a:rPr kumimoji="0" lang="en-US" sz="1800" b="0" i="0" u="none" strike="noStrike" kern="0" cap="none" spc="0" normalizeH="0" baseline="0" noProof="0">
              <a:ln>
                <a:noFill/>
              </a:ln>
              <a:solidFill>
                <a:schemeClr val="dk1"/>
              </a:solidFill>
              <a:effectLst/>
              <a:uLnTx/>
              <a:uFillTx/>
              <a:latin typeface="Arial" panose="020B0604020202020204" pitchFamily="34" charset="0"/>
              <a:ea typeface="+mn-ea"/>
              <a:cs typeface="Arial" panose="020B0604020202020204" pitchFamily="34" charset="0"/>
            </a:rPr>
            <a:t>How the CRM is constructed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25400</xdr:colOff>
      <xdr:row>15</xdr:row>
      <xdr:rowOff>88901</xdr:rowOff>
    </xdr:from>
    <xdr:to>
      <xdr:col>10</xdr:col>
      <xdr:colOff>774700</xdr:colOff>
      <xdr:row>39</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9DAA24F7-458E-1C40-BA3E-B754B214FA0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19100" y="3187701"/>
              <a:ext cx="7594600" cy="4787899"/>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11</xdr:col>
      <xdr:colOff>101600</xdr:colOff>
      <xdr:row>15</xdr:row>
      <xdr:rowOff>76200</xdr:rowOff>
    </xdr:from>
    <xdr:to>
      <xdr:col>17</xdr:col>
      <xdr:colOff>673100</xdr:colOff>
      <xdr:row>38</xdr:row>
      <xdr:rowOff>190500</xdr:rowOff>
    </xdr:to>
    <xdr:graphicFrame macro="">
      <xdr:nvGraphicFramePr>
        <xdr:cNvPr id="3" name="Chart 2">
          <a:extLst>
            <a:ext uri="{FF2B5EF4-FFF2-40B4-BE49-F238E27FC236}">
              <a16:creationId xmlns:a16="http://schemas.microsoft.com/office/drawing/2014/main" id="{73856717-F234-1F42-BEEF-67883F7EC1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20</xdr:col>
      <xdr:colOff>38100</xdr:colOff>
      <xdr:row>2</xdr:row>
      <xdr:rowOff>165100</xdr:rowOff>
    </xdr:from>
    <xdr:to>
      <xdr:col>26</xdr:col>
      <xdr:colOff>266700</xdr:colOff>
      <xdr:row>36</xdr:row>
      <xdr:rowOff>101600</xdr:rowOff>
    </xdr:to>
    <xdr:sp macro="" textlink="">
      <xdr:nvSpPr>
        <xdr:cNvPr id="4" name="TextBox 3">
          <a:extLst>
            <a:ext uri="{FF2B5EF4-FFF2-40B4-BE49-F238E27FC236}">
              <a16:creationId xmlns:a16="http://schemas.microsoft.com/office/drawing/2014/main" id="{4E49C716-5F24-9446-A5B8-448A93892383}"/>
            </a:ext>
          </a:extLst>
        </xdr:cNvPr>
        <xdr:cNvSpPr txBox="1"/>
      </xdr:nvSpPr>
      <xdr:spPr>
        <a:xfrm>
          <a:off x="15735300" y="622300"/>
          <a:ext cx="5638800" cy="68453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200" b="1" i="0" u="none" strike="noStrike">
              <a:solidFill>
                <a:schemeClr val="dk1"/>
              </a:solidFill>
              <a:effectLst/>
              <a:latin typeface="Arial" panose="020B0604020202020204" pitchFamily="34" charset="0"/>
              <a:ea typeface="+mn-ea"/>
              <a:cs typeface="Arial" panose="020B0604020202020204" pitchFamily="34" charset="0"/>
            </a:rPr>
            <a:t>Troubleshooting: cells</a:t>
          </a:r>
          <a:r>
            <a:rPr lang="en-US" sz="1200" b="1" i="0" u="none" strike="noStrike" baseline="0">
              <a:solidFill>
                <a:schemeClr val="dk1"/>
              </a:solidFill>
              <a:effectLst/>
              <a:latin typeface="Arial" panose="020B0604020202020204" pitchFamily="34" charset="0"/>
              <a:ea typeface="+mn-ea"/>
              <a:cs typeface="Arial" panose="020B0604020202020204" pitchFamily="34" charset="0"/>
            </a:rPr>
            <a:t> not updating</a:t>
          </a:r>
          <a:endParaRPr lang="en-US" sz="1200" b="1" i="0" u="none" strike="noStrike">
            <a:solidFill>
              <a:schemeClr val="dk1"/>
            </a:solidFill>
            <a:effectLst/>
            <a:latin typeface="Arial" panose="020B0604020202020204" pitchFamily="34" charset="0"/>
            <a:ea typeface="+mn-ea"/>
            <a:cs typeface="Arial" panose="020B0604020202020204" pitchFamily="34" charset="0"/>
          </a:endParaRPr>
        </a:p>
        <a:p>
          <a:endParaRPr lang="en-US" sz="1200" b="0" i="0" u="none" strike="noStrike">
            <a:solidFill>
              <a:schemeClr val="dk1"/>
            </a:solidFill>
            <a:effectLst/>
            <a:latin typeface="Arial" panose="020B0604020202020204" pitchFamily="34" charset="0"/>
            <a:ea typeface="+mn-ea"/>
            <a:cs typeface="Arial" panose="020B0604020202020204" pitchFamily="34" charset="0"/>
          </a:endParaRPr>
        </a:p>
        <a:p>
          <a:r>
            <a:rPr lang="en-US" sz="1200" b="0" i="0" u="none" strike="noStrike">
              <a:solidFill>
                <a:schemeClr val="dk1"/>
              </a:solidFill>
              <a:effectLst/>
              <a:latin typeface="Arial" panose="020B0604020202020204" pitchFamily="34" charset="0"/>
              <a:ea typeface="+mn-ea"/>
              <a:cs typeface="Arial" panose="020B0604020202020204" pitchFamily="34" charset="0"/>
            </a:rPr>
            <a:t>If cells</a:t>
          </a:r>
          <a:r>
            <a:rPr lang="en-US" sz="1200" b="0" i="0" u="none" strike="noStrike" baseline="0">
              <a:solidFill>
                <a:schemeClr val="dk1"/>
              </a:solidFill>
              <a:effectLst/>
              <a:latin typeface="Arial" panose="020B0604020202020204" pitchFamily="34" charset="0"/>
              <a:ea typeface="+mn-ea"/>
              <a:cs typeface="Arial" panose="020B0604020202020204" pitchFamily="34" charset="0"/>
            </a:rPr>
            <a:t> are not updating when you change the methodology options at left (Snapshot, Indicators → Dimensions, etc.), you may need to change your Excel settings to enable automatic calculations.</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Windows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the File menu in the upper left of Excel</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More, and then Options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Formulas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Workbook Calculation to Automatic</a:t>
          </a:r>
        </a:p>
        <a:p>
          <a:endParaRPr lang="en-US" sz="1200" b="0" i="0" u="none" strike="noStrike" baseline="0">
            <a:solidFill>
              <a:schemeClr val="dk1"/>
            </a:solidFill>
            <a:effectLst/>
            <a:latin typeface="Arial" panose="020B0604020202020204" pitchFamily="34" charset="0"/>
            <a:ea typeface="+mn-ea"/>
            <a:cs typeface="Arial" panose="020B0604020202020204" pitchFamily="34" charset="0"/>
          </a:endParaRPr>
        </a:p>
        <a:p>
          <a:r>
            <a:rPr lang="en-US" sz="1200" b="0" i="0" u="sng" strike="noStrike" baseline="0">
              <a:solidFill>
                <a:schemeClr val="dk1"/>
              </a:solidFill>
              <a:effectLst/>
              <a:latin typeface="Arial" panose="020B0604020202020204" pitchFamily="34" charset="0"/>
              <a:ea typeface="+mn-ea"/>
              <a:cs typeface="Arial" panose="020B0604020202020204" pitchFamily="34" charset="0"/>
            </a:rPr>
            <a:t>MacOS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1. Click on Excel in the MacOS menu bar</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2. Click on Preferences...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3. Click on Calculation, under Formulas and Lists</a:t>
          </a:r>
        </a:p>
        <a:p>
          <a:r>
            <a:rPr lang="en-US" sz="1200" b="0" i="0" u="none" strike="noStrike" baseline="0">
              <a:solidFill>
                <a:schemeClr val="dk1"/>
              </a:solidFill>
              <a:effectLst/>
              <a:latin typeface="Arial" panose="020B0604020202020204" pitchFamily="34" charset="0"/>
              <a:ea typeface="+mn-ea"/>
              <a:cs typeface="Arial" panose="020B0604020202020204" pitchFamily="34" charset="0"/>
            </a:rPr>
            <a:t>4. Set Calculation Options to Automatic</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indicators-list" connectionId="4" xr16:uid="{A8D94DE6-3F02-AC4C-B146-C12EFDCF7FBD}"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health_1" connectionId="3" xr16:uid="{ABF787F0-2A52-7642-A3DC-09E7D7D6B164}"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food-security_1" connectionId="2" xr16:uid="{7A685BB0-CDED-1D40-ABE9-291731EC2419}"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macro-fiscal_1" connectionId="5" xr16:uid="{42EB5B5A-369F-7E43-AC88-B9311E67FB38}"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socioeconomic-vulnerability_1" connectionId="8" xr16:uid="{92F3E098-208A-2942-90A6-3929BA51C9F4}"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natural-hazard_1" connectionId="6" xr16:uid="{9EFCF0BC-7EB9-1A4B-98E4-E65486C03A40}"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nflict-and-fragility_1" connectionId="1" xr16:uid="{F9D6220B-D3A6-DB41-8822-EC2BA9305F27}"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reliabilitysheet_1" connectionId="7" xr16:uid="{B4F228A6-DAEF-B54F-AD08-E35A11551DEA}"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5.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6.xml.rels><?xml version="1.0" encoding="UTF-8" standalone="yes"?>
<Relationships xmlns="http://schemas.openxmlformats.org/package/2006/relationships"><Relationship Id="rId1" Type="http://schemas.openxmlformats.org/officeDocument/2006/relationships/queryTable" Target="../queryTables/queryTable3.xml"/></Relationships>
</file>

<file path=xl/worksheets/_rels/sheet7.xml.rels><?xml version="1.0" encoding="UTF-8" standalone="yes"?>
<Relationships xmlns="http://schemas.openxmlformats.org/package/2006/relationships"><Relationship Id="rId1" Type="http://schemas.openxmlformats.org/officeDocument/2006/relationships/queryTable" Target="../queryTables/queryTable4.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5.xml"/></Relationships>
</file>

<file path=xl/worksheets/_rels/sheet9.xml.rels><?xml version="1.0" encoding="UTF-8" standalone="yes"?>
<Relationships xmlns="http://schemas.openxmlformats.org/package/2006/relationships"><Relationship Id="rId1" Type="http://schemas.openxmlformats.org/officeDocument/2006/relationships/queryTable" Target="../queryTables/queryTable6.xml"/></Relationships>
</file>

<file path=xl/worksheets/_rels/sheet10.xml.rels><?xml version="1.0" encoding="UTF-8" standalone="yes"?>
<Relationships xmlns="http://schemas.openxmlformats.org/package/2006/relationships"><Relationship Id="rId1" Type="http://schemas.openxmlformats.org/officeDocument/2006/relationships/queryTable" Target="../queryTables/queryTable7.xml"/></Relationships>
</file>

<file path=xl/worksheets/_rels/sheet13.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630122-8EFF-0F4E-9365-71EF323EE6B7}">
  <dimension ref="A1:Q55"/>
  <sheetViews>
    <sheetView tabSelected="1" workbookViewId="0">
      <selection activeCell="S24" sqref="S24"/>
    </sheetView>
  </sheetViews>
  <sheetFormatPr baseColWidth="10" defaultRowHeight="16" x14ac:dyDescent="0.2"/>
  <sheetData>
    <row r="1" spans="1:17" x14ac:dyDescent="0.2">
      <c r="A1" s="34"/>
      <c r="B1" s="34"/>
      <c r="C1" s="34"/>
      <c r="D1" s="34"/>
      <c r="E1" s="34"/>
      <c r="F1" s="34"/>
      <c r="G1" s="34"/>
      <c r="H1" s="34"/>
      <c r="I1" s="34"/>
      <c r="J1" s="34"/>
      <c r="K1" s="34"/>
      <c r="L1" s="34"/>
      <c r="M1" s="34"/>
      <c r="N1" s="34"/>
      <c r="O1" s="34"/>
      <c r="P1" s="34"/>
      <c r="Q1" s="34"/>
    </row>
    <row r="2" spans="1:17" x14ac:dyDescent="0.2">
      <c r="A2" s="34"/>
      <c r="B2" s="34"/>
      <c r="C2" s="34"/>
      <c r="D2" s="34"/>
      <c r="E2" s="34"/>
      <c r="F2" s="34"/>
      <c r="G2" s="34"/>
      <c r="H2" s="34"/>
      <c r="I2" s="34"/>
      <c r="J2" s="34"/>
      <c r="K2" s="34"/>
      <c r="L2" s="34"/>
      <c r="M2" s="34"/>
      <c r="N2" s="34"/>
      <c r="O2" s="34"/>
      <c r="P2" s="34"/>
      <c r="Q2" s="34"/>
    </row>
    <row r="3" spans="1:17" x14ac:dyDescent="0.2">
      <c r="A3" s="34"/>
      <c r="B3" s="34"/>
      <c r="C3" s="34"/>
      <c r="D3" s="34"/>
      <c r="E3" s="34"/>
      <c r="F3" s="34"/>
      <c r="G3" s="34"/>
      <c r="H3" s="34"/>
      <c r="I3" s="34"/>
      <c r="J3" s="34"/>
      <c r="K3" s="34"/>
      <c r="L3" s="34"/>
      <c r="M3" s="34"/>
      <c r="N3" s="34"/>
      <c r="O3" s="34"/>
      <c r="P3" s="34"/>
      <c r="Q3" s="34"/>
    </row>
    <row r="4" spans="1:17" x14ac:dyDescent="0.2">
      <c r="A4" s="34"/>
      <c r="B4" s="34"/>
      <c r="C4" s="34"/>
      <c r="D4" s="34"/>
      <c r="E4" s="34"/>
      <c r="F4" s="34"/>
      <c r="G4" s="34"/>
      <c r="H4" s="34"/>
      <c r="I4" s="34"/>
      <c r="J4" s="34"/>
      <c r="K4" s="34"/>
      <c r="L4" s="34"/>
      <c r="M4" s="34"/>
      <c r="N4" s="34"/>
      <c r="O4" s="34"/>
      <c r="P4" s="34"/>
      <c r="Q4" s="34"/>
    </row>
    <row r="5" spans="1:17" x14ac:dyDescent="0.2">
      <c r="A5" s="34"/>
      <c r="B5" s="34"/>
      <c r="C5" s="34"/>
      <c r="D5" s="34"/>
      <c r="E5" s="34"/>
      <c r="F5" s="34"/>
      <c r="G5" s="34"/>
      <c r="H5" s="34"/>
      <c r="I5" s="34"/>
      <c r="J5" s="34"/>
      <c r="K5" s="34"/>
      <c r="L5" s="34"/>
      <c r="M5" s="34"/>
      <c r="N5" s="34"/>
      <c r="O5" s="34"/>
      <c r="P5" s="34"/>
      <c r="Q5" s="34"/>
    </row>
    <row r="6" spans="1:17" x14ac:dyDescent="0.2">
      <c r="A6" s="34"/>
      <c r="B6" s="34"/>
      <c r="C6" s="34"/>
      <c r="D6" s="34"/>
      <c r="E6" s="34"/>
      <c r="F6" s="34"/>
      <c r="G6" s="34"/>
      <c r="H6" s="34"/>
      <c r="I6" s="34"/>
      <c r="J6" s="34"/>
      <c r="K6" s="34"/>
      <c r="L6" s="34"/>
      <c r="M6" s="34"/>
      <c r="N6" s="34"/>
      <c r="O6" s="34"/>
      <c r="P6" s="34"/>
      <c r="Q6" s="34"/>
    </row>
    <row r="7" spans="1:17" x14ac:dyDescent="0.2">
      <c r="A7" s="34"/>
      <c r="B7" s="34"/>
      <c r="C7" s="34"/>
      <c r="D7" s="34"/>
      <c r="E7" s="34"/>
      <c r="F7" s="34"/>
      <c r="G7" s="34"/>
      <c r="H7" s="34"/>
      <c r="I7" s="34"/>
      <c r="J7" s="34"/>
      <c r="K7" s="34"/>
      <c r="L7" s="34"/>
      <c r="M7" s="34"/>
      <c r="N7" s="34"/>
      <c r="O7" s="34"/>
      <c r="P7" s="34"/>
      <c r="Q7" s="34"/>
    </row>
    <row r="8" spans="1:17" x14ac:dyDescent="0.2">
      <c r="A8" s="34"/>
      <c r="B8" s="34"/>
      <c r="C8" s="34"/>
      <c r="D8" s="34"/>
      <c r="E8" s="34"/>
      <c r="F8" s="34"/>
      <c r="G8" s="34"/>
      <c r="H8" s="34"/>
      <c r="I8" s="34"/>
      <c r="J8" s="34"/>
      <c r="K8" s="34"/>
      <c r="L8" s="34"/>
      <c r="M8" s="34"/>
      <c r="N8" s="34"/>
      <c r="O8" s="34"/>
      <c r="P8" s="34"/>
      <c r="Q8" s="34"/>
    </row>
    <row r="9" spans="1:17" x14ac:dyDescent="0.2">
      <c r="A9" s="34"/>
      <c r="B9" s="34"/>
      <c r="C9" s="34"/>
      <c r="D9" s="34"/>
      <c r="E9" s="34"/>
      <c r="F9" s="34"/>
      <c r="G9" s="34"/>
      <c r="H9" s="34"/>
      <c r="I9" s="34"/>
      <c r="J9" s="34"/>
      <c r="K9" s="34"/>
      <c r="L9" s="34"/>
      <c r="M9" s="34"/>
      <c r="N9" s="34"/>
      <c r="O9" s="34"/>
      <c r="P9" s="34"/>
      <c r="Q9" s="34"/>
    </row>
    <row r="10" spans="1:17" x14ac:dyDescent="0.2">
      <c r="A10" s="34"/>
      <c r="B10" s="34"/>
      <c r="C10" s="34"/>
      <c r="D10" s="34"/>
      <c r="E10" s="34"/>
      <c r="F10" s="34"/>
      <c r="G10" s="34"/>
      <c r="H10" s="34"/>
      <c r="I10" s="34"/>
      <c r="J10" s="34"/>
      <c r="K10" s="34"/>
      <c r="L10" s="34"/>
      <c r="M10" s="34"/>
      <c r="N10" s="34"/>
      <c r="O10" s="34"/>
      <c r="P10" s="34"/>
      <c r="Q10" s="34"/>
    </row>
    <row r="11" spans="1:17" x14ac:dyDescent="0.2">
      <c r="A11" s="34"/>
      <c r="B11" s="34"/>
      <c r="C11" s="34"/>
      <c r="D11" s="34"/>
      <c r="E11" s="34"/>
      <c r="F11" s="34"/>
      <c r="G11" s="34"/>
      <c r="H11" s="34"/>
      <c r="I11" s="34"/>
      <c r="J11" s="34"/>
      <c r="K11" s="34"/>
      <c r="L11" s="34"/>
      <c r="M11" s="34"/>
      <c r="N11" s="34"/>
      <c r="O11" s="34"/>
      <c r="P11" s="34"/>
      <c r="Q11" s="34"/>
    </row>
    <row r="12" spans="1:17" x14ac:dyDescent="0.2">
      <c r="A12" s="34"/>
      <c r="B12" s="34"/>
      <c r="C12" s="34"/>
      <c r="D12" s="34"/>
      <c r="E12" s="34"/>
      <c r="F12" s="34"/>
      <c r="G12" s="34"/>
      <c r="H12" s="34"/>
      <c r="I12" s="34"/>
      <c r="J12" s="34"/>
      <c r="K12" s="34"/>
      <c r="L12" s="34"/>
      <c r="M12" s="34"/>
      <c r="N12" s="34"/>
      <c r="O12" s="34"/>
      <c r="P12" s="34"/>
      <c r="Q12" s="34"/>
    </row>
    <row r="13" spans="1:17" x14ac:dyDescent="0.2">
      <c r="A13" s="34"/>
      <c r="B13" s="34"/>
      <c r="C13" s="34"/>
      <c r="D13" s="34"/>
      <c r="E13" s="34"/>
      <c r="F13" s="34"/>
      <c r="G13" s="34"/>
      <c r="H13" s="34"/>
      <c r="I13" s="34"/>
      <c r="J13" s="34"/>
      <c r="K13" s="34"/>
      <c r="L13" s="34"/>
      <c r="M13" s="34"/>
      <c r="N13" s="34"/>
      <c r="O13" s="34"/>
      <c r="P13" s="34"/>
      <c r="Q13" s="34"/>
    </row>
    <row r="14" spans="1:17" x14ac:dyDescent="0.2">
      <c r="A14" s="34"/>
      <c r="B14" s="34"/>
      <c r="C14" s="34"/>
      <c r="D14" s="34"/>
      <c r="E14" s="34"/>
      <c r="F14" s="34"/>
      <c r="G14" s="34"/>
      <c r="H14" s="34"/>
      <c r="I14" s="34"/>
      <c r="J14" s="34"/>
      <c r="K14" s="34"/>
      <c r="L14" s="34"/>
      <c r="M14" s="34"/>
      <c r="N14" s="34"/>
      <c r="O14" s="34"/>
      <c r="P14" s="34"/>
      <c r="Q14" s="34"/>
    </row>
    <row r="15" spans="1:17" x14ac:dyDescent="0.2">
      <c r="A15" s="34"/>
      <c r="B15" s="34"/>
      <c r="C15" s="34"/>
      <c r="D15" s="34"/>
      <c r="E15" s="34"/>
      <c r="F15" s="34"/>
      <c r="G15" s="34"/>
      <c r="H15" s="34"/>
      <c r="I15" s="34"/>
      <c r="J15" s="34"/>
      <c r="K15" s="34"/>
      <c r="L15" s="34"/>
      <c r="M15" s="34"/>
      <c r="N15" s="34"/>
      <c r="O15" s="34"/>
      <c r="P15" s="34"/>
      <c r="Q15" s="34"/>
    </row>
    <row r="16" spans="1:17" x14ac:dyDescent="0.2">
      <c r="A16" s="34"/>
      <c r="B16" s="34"/>
      <c r="C16" s="34"/>
      <c r="D16" s="34"/>
      <c r="E16" s="34"/>
      <c r="F16" s="34"/>
      <c r="G16" s="34"/>
      <c r="H16" s="34"/>
      <c r="I16" s="34"/>
      <c r="J16" s="34"/>
      <c r="K16" s="34"/>
      <c r="L16" s="34"/>
      <c r="M16" s="34"/>
      <c r="N16" s="34"/>
      <c r="O16" s="34"/>
      <c r="P16" s="34"/>
      <c r="Q16" s="34"/>
    </row>
    <row r="17" spans="1:17" x14ac:dyDescent="0.2">
      <c r="A17" s="34"/>
      <c r="B17" s="34"/>
      <c r="C17" s="34"/>
      <c r="D17" s="34"/>
      <c r="E17" s="34"/>
      <c r="F17" s="34"/>
      <c r="G17" s="34"/>
      <c r="H17" s="34"/>
      <c r="I17" s="34"/>
      <c r="J17" s="34"/>
      <c r="K17" s="34"/>
      <c r="L17" s="34"/>
      <c r="M17" s="34"/>
      <c r="N17" s="34"/>
      <c r="O17" s="34"/>
      <c r="P17" s="34"/>
      <c r="Q17" s="34"/>
    </row>
    <row r="18" spans="1:17" x14ac:dyDescent="0.2">
      <c r="A18" s="34"/>
      <c r="B18" s="34"/>
      <c r="C18" s="34"/>
      <c r="D18" s="34"/>
      <c r="E18" s="34"/>
      <c r="F18" s="34"/>
      <c r="G18" s="34"/>
      <c r="H18" s="34"/>
      <c r="I18" s="34"/>
      <c r="J18" s="34"/>
      <c r="K18" s="34"/>
      <c r="L18" s="34"/>
      <c r="M18" s="34"/>
      <c r="N18" s="34"/>
      <c r="O18" s="34"/>
      <c r="P18" s="34"/>
      <c r="Q18" s="34"/>
    </row>
    <row r="19" spans="1:17" x14ac:dyDescent="0.2">
      <c r="A19" s="34"/>
      <c r="B19" s="34"/>
      <c r="C19" s="34"/>
      <c r="D19" s="34"/>
      <c r="E19" s="34"/>
      <c r="F19" s="34"/>
      <c r="G19" s="34"/>
      <c r="H19" s="34"/>
      <c r="I19" s="34"/>
      <c r="J19" s="34"/>
      <c r="K19" s="34"/>
      <c r="L19" s="34"/>
      <c r="M19" s="34"/>
      <c r="N19" s="34"/>
      <c r="O19" s="34"/>
      <c r="P19" s="34"/>
      <c r="Q19" s="34"/>
    </row>
    <row r="20" spans="1:17" x14ac:dyDescent="0.2">
      <c r="A20" s="34"/>
      <c r="B20" s="34"/>
      <c r="C20" s="34"/>
      <c r="D20" s="34"/>
      <c r="E20" s="34"/>
      <c r="F20" s="34"/>
      <c r="G20" s="34"/>
      <c r="H20" s="34"/>
      <c r="I20" s="34"/>
      <c r="J20" s="34"/>
      <c r="K20" s="34"/>
      <c r="L20" s="34"/>
      <c r="M20" s="34"/>
      <c r="N20" s="34"/>
      <c r="O20" s="34"/>
      <c r="P20" s="34"/>
      <c r="Q20" s="34"/>
    </row>
    <row r="21" spans="1:17" x14ac:dyDescent="0.2">
      <c r="A21" s="34"/>
      <c r="B21" s="34"/>
      <c r="C21" s="34"/>
      <c r="D21" s="34"/>
      <c r="E21" s="34"/>
      <c r="F21" s="34"/>
      <c r="G21" s="34"/>
      <c r="H21" s="34"/>
      <c r="I21" s="34"/>
      <c r="J21" s="34"/>
      <c r="K21" s="34"/>
      <c r="L21" s="34"/>
      <c r="M21" s="34"/>
      <c r="N21" s="34"/>
      <c r="O21" s="34"/>
      <c r="P21" s="34"/>
      <c r="Q21" s="34"/>
    </row>
    <row r="22" spans="1:17" x14ac:dyDescent="0.2">
      <c r="A22" s="34"/>
      <c r="B22" s="34"/>
      <c r="C22" s="34"/>
      <c r="D22" s="34"/>
      <c r="E22" s="34"/>
      <c r="F22" s="34"/>
      <c r="G22" s="34"/>
      <c r="H22" s="34"/>
      <c r="I22" s="34"/>
      <c r="J22" s="34"/>
      <c r="K22" s="34"/>
      <c r="L22" s="34"/>
      <c r="M22" s="34"/>
      <c r="N22" s="34"/>
      <c r="O22" s="34"/>
      <c r="P22" s="34"/>
      <c r="Q22" s="34"/>
    </row>
    <row r="23" spans="1:17" x14ac:dyDescent="0.2">
      <c r="A23" s="34"/>
      <c r="B23" s="34"/>
      <c r="C23" s="34"/>
      <c r="D23" s="34"/>
      <c r="E23" s="34"/>
      <c r="F23" s="34"/>
      <c r="G23" s="34"/>
      <c r="H23" s="34"/>
      <c r="I23" s="34"/>
      <c r="J23" s="34"/>
      <c r="K23" s="34"/>
      <c r="L23" s="34"/>
      <c r="M23" s="34"/>
      <c r="N23" s="34"/>
      <c r="O23" s="34"/>
      <c r="P23" s="34"/>
      <c r="Q23" s="34"/>
    </row>
    <row r="24" spans="1:17" x14ac:dyDescent="0.2">
      <c r="A24" s="34"/>
      <c r="B24" s="34"/>
      <c r="C24" s="34"/>
      <c r="D24" s="34"/>
      <c r="E24" s="34"/>
      <c r="F24" s="34"/>
      <c r="G24" s="34"/>
      <c r="H24" s="34"/>
      <c r="I24" s="34"/>
      <c r="J24" s="34"/>
      <c r="K24" s="34"/>
      <c r="L24" s="34"/>
      <c r="M24" s="34"/>
      <c r="N24" s="34"/>
      <c r="O24" s="34"/>
      <c r="P24" s="34"/>
      <c r="Q24" s="34"/>
    </row>
    <row r="25" spans="1:17" x14ac:dyDescent="0.2">
      <c r="A25" s="34"/>
      <c r="B25" s="34"/>
      <c r="C25" s="34"/>
      <c r="D25" s="34"/>
      <c r="E25" s="34"/>
      <c r="F25" s="34"/>
      <c r="G25" s="34"/>
      <c r="H25" s="34"/>
      <c r="I25" s="34"/>
      <c r="J25" s="34"/>
      <c r="K25" s="34"/>
      <c r="L25" s="34"/>
      <c r="M25" s="34"/>
      <c r="N25" s="34"/>
      <c r="O25" s="34"/>
      <c r="P25" s="34"/>
      <c r="Q25" s="34"/>
    </row>
    <row r="26" spans="1:17" x14ac:dyDescent="0.2">
      <c r="A26" s="34"/>
      <c r="B26" s="34"/>
      <c r="C26" s="34"/>
      <c r="D26" s="34"/>
      <c r="E26" s="34"/>
      <c r="F26" s="34"/>
      <c r="G26" s="34"/>
      <c r="H26" s="34"/>
      <c r="I26" s="34"/>
      <c r="J26" s="34"/>
      <c r="K26" s="34"/>
      <c r="L26" s="34"/>
      <c r="M26" s="34"/>
      <c r="N26" s="34"/>
      <c r="O26" s="34"/>
      <c r="P26" s="34"/>
      <c r="Q26" s="34"/>
    </row>
    <row r="27" spans="1:17" x14ac:dyDescent="0.2">
      <c r="A27" s="34"/>
      <c r="B27" s="34"/>
      <c r="C27" s="34"/>
      <c r="D27" s="34"/>
      <c r="E27" s="34"/>
      <c r="F27" s="34"/>
      <c r="G27" s="34"/>
      <c r="H27" s="34"/>
      <c r="I27" s="34"/>
      <c r="J27" s="34"/>
      <c r="K27" s="34"/>
      <c r="L27" s="34"/>
      <c r="M27" s="34"/>
      <c r="N27" s="34"/>
      <c r="O27" s="34"/>
      <c r="P27" s="34"/>
      <c r="Q27" s="34"/>
    </row>
    <row r="28" spans="1:17" x14ac:dyDescent="0.2">
      <c r="A28" s="34"/>
      <c r="B28" s="34"/>
      <c r="C28" s="34"/>
      <c r="D28" s="34"/>
      <c r="E28" s="34"/>
      <c r="F28" s="34"/>
      <c r="G28" s="34"/>
      <c r="H28" s="34"/>
      <c r="I28" s="34"/>
      <c r="J28" s="34"/>
      <c r="K28" s="34"/>
      <c r="L28" s="34"/>
      <c r="M28" s="34"/>
      <c r="N28" s="34"/>
      <c r="O28" s="34"/>
      <c r="P28" s="34"/>
      <c r="Q28" s="34"/>
    </row>
    <row r="29" spans="1:17" x14ac:dyDescent="0.2">
      <c r="A29" s="34"/>
      <c r="B29" s="34"/>
      <c r="C29" s="34"/>
      <c r="D29" s="34"/>
      <c r="E29" s="34"/>
      <c r="F29" s="34"/>
      <c r="G29" s="34"/>
      <c r="H29" s="34"/>
      <c r="I29" s="34"/>
      <c r="J29" s="34"/>
      <c r="K29" s="34"/>
      <c r="L29" s="34"/>
      <c r="M29" s="34"/>
      <c r="N29" s="34"/>
      <c r="O29" s="34"/>
      <c r="P29" s="34"/>
      <c r="Q29" s="34"/>
    </row>
    <row r="30" spans="1:17" x14ac:dyDescent="0.2">
      <c r="A30" s="34"/>
      <c r="B30" s="34"/>
      <c r="C30" s="34"/>
      <c r="D30" s="34"/>
      <c r="E30" s="34"/>
      <c r="F30" s="34"/>
      <c r="G30" s="34"/>
      <c r="H30" s="34"/>
      <c r="I30" s="34"/>
      <c r="J30" s="34"/>
      <c r="K30" s="34"/>
      <c r="L30" s="34"/>
      <c r="M30" s="34"/>
      <c r="N30" s="34"/>
      <c r="O30" s="34"/>
      <c r="P30" s="34"/>
      <c r="Q30" s="34"/>
    </row>
    <row r="31" spans="1:17" x14ac:dyDescent="0.2">
      <c r="A31" s="34"/>
      <c r="B31" s="34"/>
      <c r="C31" s="34"/>
      <c r="D31" s="34"/>
      <c r="E31" s="34"/>
      <c r="F31" s="34"/>
      <c r="G31" s="34"/>
      <c r="H31" s="34"/>
      <c r="I31" s="34"/>
      <c r="J31" s="34"/>
      <c r="K31" s="34"/>
      <c r="L31" s="34"/>
      <c r="M31" s="34"/>
      <c r="N31" s="34"/>
      <c r="O31" s="34"/>
      <c r="P31" s="34"/>
      <c r="Q31" s="34"/>
    </row>
    <row r="32" spans="1:17" x14ac:dyDescent="0.2">
      <c r="A32" s="34"/>
      <c r="B32" s="34"/>
      <c r="C32" s="34"/>
      <c r="D32" s="34"/>
      <c r="E32" s="34"/>
      <c r="F32" s="34"/>
      <c r="G32" s="34"/>
      <c r="H32" s="34"/>
      <c r="I32" s="34"/>
      <c r="J32" s="34"/>
      <c r="K32" s="34"/>
      <c r="L32" s="34"/>
      <c r="M32" s="34"/>
      <c r="N32" s="34"/>
      <c r="O32" s="34"/>
      <c r="P32" s="34"/>
      <c r="Q32" s="34"/>
    </row>
    <row r="33" spans="1:17" x14ac:dyDescent="0.2">
      <c r="A33" s="34"/>
      <c r="B33" s="34"/>
      <c r="C33" s="34"/>
      <c r="D33" s="34"/>
      <c r="E33" s="34"/>
      <c r="F33" s="34"/>
      <c r="G33" s="34"/>
      <c r="H33" s="34"/>
      <c r="I33" s="34"/>
      <c r="J33" s="34"/>
      <c r="K33" s="34"/>
      <c r="L33" s="34"/>
      <c r="M33" s="34"/>
      <c r="N33" s="34"/>
      <c r="O33" s="34"/>
      <c r="P33" s="34"/>
      <c r="Q33" s="34"/>
    </row>
    <row r="34" spans="1:17" x14ac:dyDescent="0.2">
      <c r="A34" s="34"/>
      <c r="B34" s="34"/>
      <c r="C34" s="34"/>
      <c r="D34" s="34"/>
      <c r="E34" s="34"/>
      <c r="F34" s="34"/>
      <c r="G34" s="34"/>
      <c r="H34" s="34"/>
      <c r="I34" s="34"/>
      <c r="J34" s="34"/>
      <c r="K34" s="34"/>
      <c r="L34" s="34"/>
      <c r="M34" s="34"/>
      <c r="N34" s="34"/>
      <c r="O34" s="34"/>
      <c r="P34" s="34"/>
      <c r="Q34" s="34"/>
    </row>
    <row r="35" spans="1:17" x14ac:dyDescent="0.2">
      <c r="A35" s="34"/>
      <c r="B35" s="34"/>
      <c r="C35" s="34"/>
      <c r="D35" s="34"/>
      <c r="E35" s="34"/>
      <c r="F35" s="34"/>
      <c r="G35" s="34"/>
      <c r="H35" s="34"/>
      <c r="I35" s="34"/>
      <c r="J35" s="34"/>
      <c r="K35" s="34"/>
      <c r="L35" s="34"/>
      <c r="M35" s="34"/>
      <c r="N35" s="34"/>
      <c r="O35" s="34"/>
      <c r="P35" s="34"/>
      <c r="Q35" s="34"/>
    </row>
    <row r="36" spans="1:17" x14ac:dyDescent="0.2">
      <c r="A36" s="34"/>
      <c r="B36" s="34"/>
      <c r="C36" s="34"/>
      <c r="D36" s="34"/>
      <c r="E36" s="34"/>
      <c r="F36" s="34"/>
      <c r="G36" s="34"/>
      <c r="H36" s="34"/>
      <c r="I36" s="34"/>
      <c r="J36" s="34"/>
      <c r="K36" s="34"/>
      <c r="L36" s="34"/>
      <c r="M36" s="34"/>
      <c r="N36" s="34"/>
      <c r="O36" s="34"/>
      <c r="P36" s="34"/>
      <c r="Q36" s="34"/>
    </row>
    <row r="37" spans="1:17" x14ac:dyDescent="0.2">
      <c r="A37" s="34"/>
      <c r="B37" s="34"/>
      <c r="C37" s="34"/>
      <c r="D37" s="34"/>
      <c r="E37" s="34"/>
      <c r="F37" s="34"/>
      <c r="G37" s="34"/>
      <c r="H37" s="34"/>
      <c r="I37" s="34"/>
      <c r="J37" s="34"/>
      <c r="K37" s="34"/>
      <c r="L37" s="34"/>
      <c r="M37" s="34"/>
      <c r="N37" s="34"/>
      <c r="O37" s="34"/>
      <c r="P37" s="34"/>
      <c r="Q37" s="34"/>
    </row>
    <row r="38" spans="1:17" x14ac:dyDescent="0.2">
      <c r="A38" s="34"/>
      <c r="B38" s="34"/>
      <c r="C38" s="34"/>
      <c r="D38" s="34"/>
      <c r="E38" s="34"/>
      <c r="F38" s="34"/>
      <c r="G38" s="34"/>
      <c r="H38" s="34"/>
      <c r="I38" s="34"/>
      <c r="J38" s="34"/>
      <c r="K38" s="34"/>
      <c r="L38" s="34"/>
      <c r="M38" s="34"/>
      <c r="N38" s="34"/>
      <c r="O38" s="34"/>
      <c r="P38" s="34"/>
      <c r="Q38" s="34"/>
    </row>
    <row r="39" spans="1:17" x14ac:dyDescent="0.2">
      <c r="A39" s="34"/>
      <c r="B39" s="34"/>
      <c r="C39" s="34"/>
      <c r="D39" s="34"/>
      <c r="E39" s="34"/>
      <c r="F39" s="34"/>
      <c r="G39" s="34"/>
      <c r="H39" s="34"/>
      <c r="I39" s="34"/>
      <c r="J39" s="34"/>
      <c r="K39" s="34"/>
      <c r="L39" s="34"/>
      <c r="M39" s="34"/>
      <c r="N39" s="34"/>
      <c r="O39" s="34"/>
      <c r="P39" s="34"/>
      <c r="Q39" s="34"/>
    </row>
    <row r="40" spans="1:17" x14ac:dyDescent="0.2">
      <c r="A40" s="34"/>
      <c r="B40" s="34"/>
      <c r="C40" s="34"/>
      <c r="D40" s="34"/>
      <c r="E40" s="34"/>
      <c r="F40" s="34"/>
      <c r="G40" s="34"/>
      <c r="H40" s="34"/>
      <c r="I40" s="34"/>
      <c r="J40" s="34"/>
      <c r="K40" s="34"/>
      <c r="L40" s="34"/>
      <c r="M40" s="34"/>
      <c r="N40" s="34"/>
      <c r="O40" s="34"/>
      <c r="P40" s="34"/>
      <c r="Q40" s="34"/>
    </row>
    <row r="41" spans="1:17" x14ac:dyDescent="0.2">
      <c r="A41" s="34"/>
      <c r="B41" s="34"/>
      <c r="C41" s="34"/>
      <c r="D41" s="34"/>
      <c r="E41" s="34"/>
      <c r="F41" s="34"/>
      <c r="G41" s="34"/>
      <c r="H41" s="34"/>
      <c r="I41" s="34"/>
      <c r="J41" s="34"/>
      <c r="K41" s="34"/>
      <c r="L41" s="34"/>
      <c r="M41" s="34"/>
      <c r="N41" s="34"/>
      <c r="O41" s="34"/>
      <c r="P41" s="34"/>
      <c r="Q41" s="34"/>
    </row>
    <row r="42" spans="1:17" x14ac:dyDescent="0.2">
      <c r="A42" s="34"/>
      <c r="B42" s="34"/>
      <c r="C42" s="34"/>
      <c r="D42" s="34"/>
      <c r="E42" s="34"/>
      <c r="F42" s="34"/>
      <c r="G42" s="34"/>
      <c r="H42" s="34"/>
      <c r="I42" s="34"/>
      <c r="J42" s="34"/>
      <c r="K42" s="34"/>
      <c r="L42" s="34"/>
      <c r="M42" s="34"/>
      <c r="N42" s="34"/>
      <c r="O42" s="34"/>
      <c r="P42" s="34"/>
      <c r="Q42" s="34"/>
    </row>
    <row r="43" spans="1:17" x14ac:dyDescent="0.2">
      <c r="A43" s="34"/>
      <c r="B43" s="34"/>
      <c r="C43" s="34"/>
      <c r="D43" s="34"/>
      <c r="E43" s="34"/>
      <c r="F43" s="34"/>
      <c r="G43" s="34"/>
      <c r="H43" s="34"/>
      <c r="I43" s="34"/>
      <c r="J43" s="34"/>
      <c r="K43" s="34"/>
      <c r="L43" s="34"/>
      <c r="M43" s="34"/>
      <c r="N43" s="34"/>
      <c r="O43" s="34"/>
      <c r="P43" s="34"/>
      <c r="Q43" s="34"/>
    </row>
    <row r="44" spans="1:17" x14ac:dyDescent="0.2">
      <c r="A44" s="34"/>
      <c r="B44" s="34"/>
      <c r="C44" s="34"/>
      <c r="D44" s="34"/>
      <c r="E44" s="34"/>
      <c r="F44" s="34"/>
      <c r="G44" s="34"/>
      <c r="H44" s="34"/>
      <c r="I44" s="34"/>
      <c r="J44" s="34"/>
      <c r="K44" s="34"/>
      <c r="L44" s="34"/>
      <c r="M44" s="34"/>
      <c r="N44" s="34"/>
      <c r="O44" s="34"/>
      <c r="P44" s="34"/>
      <c r="Q44" s="34"/>
    </row>
    <row r="45" spans="1:17" x14ac:dyDescent="0.2">
      <c r="A45" s="34"/>
      <c r="B45" s="34"/>
      <c r="C45" s="34"/>
      <c r="D45" s="34"/>
      <c r="E45" s="34"/>
      <c r="F45" s="34"/>
      <c r="G45" s="34"/>
      <c r="H45" s="34"/>
      <c r="I45" s="34"/>
      <c r="J45" s="34"/>
      <c r="K45" s="34"/>
      <c r="L45" s="34"/>
      <c r="M45" s="34"/>
      <c r="N45" s="34"/>
      <c r="O45" s="34"/>
      <c r="P45" s="34"/>
      <c r="Q45" s="34"/>
    </row>
    <row r="46" spans="1:17" x14ac:dyDescent="0.2">
      <c r="A46" s="34"/>
      <c r="B46" s="34"/>
      <c r="C46" s="34"/>
      <c r="D46" s="34"/>
      <c r="E46" s="34"/>
      <c r="F46" s="34"/>
      <c r="G46" s="34"/>
      <c r="H46" s="34"/>
      <c r="I46" s="34"/>
      <c r="J46" s="34"/>
      <c r="K46" s="34"/>
      <c r="L46" s="34"/>
      <c r="M46" s="34"/>
      <c r="N46" s="34"/>
      <c r="O46" s="34"/>
      <c r="P46" s="34"/>
      <c r="Q46" s="34"/>
    </row>
    <row r="47" spans="1:17" x14ac:dyDescent="0.2">
      <c r="A47" s="34"/>
      <c r="B47" s="34"/>
      <c r="C47" s="34"/>
      <c r="D47" s="34"/>
      <c r="E47" s="34"/>
      <c r="F47" s="34"/>
      <c r="G47" s="34"/>
      <c r="H47" s="34"/>
      <c r="I47" s="34"/>
      <c r="J47" s="34"/>
      <c r="K47" s="34"/>
      <c r="L47" s="34"/>
      <c r="M47" s="34"/>
      <c r="N47" s="34"/>
      <c r="O47" s="34"/>
      <c r="P47" s="34"/>
      <c r="Q47" s="34"/>
    </row>
    <row r="48" spans="1:17" x14ac:dyDescent="0.2">
      <c r="A48" s="34"/>
      <c r="B48" s="34"/>
      <c r="C48" s="34"/>
      <c r="D48" s="34"/>
      <c r="E48" s="34"/>
      <c r="F48" s="34"/>
      <c r="G48" s="34"/>
      <c r="H48" s="34"/>
      <c r="I48" s="34"/>
      <c r="J48" s="34"/>
      <c r="K48" s="34"/>
      <c r="L48" s="34"/>
      <c r="M48" s="34"/>
      <c r="N48" s="34"/>
      <c r="O48" s="34"/>
      <c r="P48" s="34"/>
      <c r="Q48" s="34"/>
    </row>
    <row r="49" spans="1:17" x14ac:dyDescent="0.2">
      <c r="A49" s="34"/>
      <c r="B49" s="34"/>
      <c r="C49" s="34"/>
      <c r="D49" s="34"/>
      <c r="E49" s="34"/>
      <c r="F49" s="34"/>
      <c r="G49" s="34"/>
      <c r="H49" s="34"/>
      <c r="I49" s="34"/>
      <c r="J49" s="34"/>
      <c r="K49" s="34"/>
      <c r="L49" s="34"/>
      <c r="M49" s="34"/>
      <c r="N49" s="34"/>
      <c r="O49" s="34"/>
      <c r="P49" s="34"/>
      <c r="Q49" s="34"/>
    </row>
    <row r="50" spans="1:17" x14ac:dyDescent="0.2">
      <c r="A50" s="34"/>
      <c r="B50" s="34"/>
      <c r="C50" s="34"/>
      <c r="D50" s="34"/>
      <c r="E50" s="34"/>
      <c r="F50" s="34"/>
      <c r="G50" s="34"/>
      <c r="H50" s="34"/>
      <c r="I50" s="34"/>
      <c r="J50" s="34"/>
      <c r="K50" s="34"/>
      <c r="L50" s="34"/>
      <c r="M50" s="34"/>
      <c r="N50" s="34"/>
      <c r="O50" s="34"/>
      <c r="P50" s="34"/>
      <c r="Q50" s="34"/>
    </row>
    <row r="51" spans="1:17" x14ac:dyDescent="0.2">
      <c r="A51" s="34"/>
      <c r="B51" s="34"/>
      <c r="C51" s="34"/>
      <c r="D51" s="34"/>
      <c r="E51" s="34"/>
      <c r="F51" s="34"/>
      <c r="G51" s="34"/>
      <c r="H51" s="34"/>
      <c r="I51" s="34"/>
      <c r="J51" s="34"/>
      <c r="K51" s="34"/>
      <c r="L51" s="34"/>
      <c r="M51" s="34"/>
      <c r="N51" s="34"/>
      <c r="O51" s="34"/>
      <c r="P51" s="34"/>
      <c r="Q51" s="34"/>
    </row>
    <row r="52" spans="1:17" x14ac:dyDescent="0.2">
      <c r="A52" s="34"/>
      <c r="B52" s="34"/>
      <c r="C52" s="34"/>
      <c r="D52" s="34"/>
      <c r="E52" s="34"/>
      <c r="F52" s="34"/>
      <c r="G52" s="34"/>
      <c r="H52" s="34"/>
      <c r="I52" s="34"/>
      <c r="J52" s="34"/>
      <c r="K52" s="34"/>
      <c r="L52" s="34"/>
      <c r="M52" s="34"/>
      <c r="N52" s="34"/>
      <c r="O52" s="34"/>
      <c r="P52" s="34"/>
      <c r="Q52" s="34"/>
    </row>
    <row r="53" spans="1:17" x14ac:dyDescent="0.2">
      <c r="A53" s="34"/>
      <c r="B53" s="34"/>
      <c r="C53" s="34"/>
      <c r="D53" s="34"/>
      <c r="E53" s="34"/>
      <c r="F53" s="34"/>
      <c r="G53" s="34"/>
      <c r="H53" s="34"/>
      <c r="I53" s="34"/>
      <c r="J53" s="34"/>
      <c r="K53" s="34"/>
      <c r="L53" s="34"/>
      <c r="M53" s="34"/>
      <c r="N53" s="34"/>
      <c r="O53" s="34"/>
      <c r="P53" s="34"/>
      <c r="Q53" s="34"/>
    </row>
    <row r="54" spans="1:17" x14ac:dyDescent="0.2">
      <c r="A54" s="34"/>
      <c r="B54" s="34"/>
      <c r="C54" s="34"/>
      <c r="D54" s="34"/>
      <c r="E54" s="34"/>
      <c r="F54" s="34"/>
      <c r="G54" s="34"/>
      <c r="H54" s="34"/>
      <c r="I54" s="34"/>
      <c r="J54" s="34"/>
      <c r="K54" s="34"/>
      <c r="L54" s="34"/>
      <c r="M54" s="34"/>
      <c r="N54" s="34"/>
      <c r="O54" s="34"/>
      <c r="P54" s="34"/>
      <c r="Q54" s="34"/>
    </row>
    <row r="55" spans="1:17" x14ac:dyDescent="0.2">
      <c r="A55" s="34"/>
      <c r="B55" s="34"/>
      <c r="C55" s="34"/>
      <c r="D55" s="34"/>
      <c r="E55" s="34"/>
      <c r="F55" s="34"/>
      <c r="G55" s="34"/>
      <c r="H55" s="34"/>
      <c r="I55" s="34"/>
      <c r="J55" s="34"/>
      <c r="K55" s="34"/>
      <c r="L55" s="34"/>
      <c r="M55" s="34"/>
      <c r="N55" s="34"/>
      <c r="O55" s="34"/>
      <c r="P55" s="34"/>
      <c r="Q55" s="34"/>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5A128E-9EDB-2A4C-A8B7-C5D2F2FA300F}">
  <dimension ref="A2:HI277"/>
  <sheetViews>
    <sheetView topLeftCell="A23" workbookViewId="0">
      <selection activeCell="B118" sqref="B118"/>
    </sheetView>
  </sheetViews>
  <sheetFormatPr baseColWidth="10" defaultColWidth="8.7109375" defaultRowHeight="16" x14ac:dyDescent="0.2"/>
  <cols>
    <col min="1" max="1" width="4.42578125" style="63" customWidth="1"/>
    <col min="2" max="2" width="22.5703125" style="28" customWidth="1"/>
    <col min="3" max="3" width="8.7109375" style="28" customWidth="1"/>
    <col min="4" max="4" width="8.28515625" style="51" customWidth="1"/>
    <col min="5" max="5" width="8.7109375" style="29" customWidth="1"/>
    <col min="6" max="6" width="2.7109375" style="30" customWidth="1"/>
    <col min="7" max="7" width="8.7109375" style="29" customWidth="1"/>
    <col min="8" max="8" width="4.85546875" style="29" customWidth="1"/>
    <col min="9" max="9" width="2.7109375" style="27" customWidth="1"/>
    <col min="10" max="10" width="9.7109375" style="27" customWidth="1"/>
    <col min="11" max="11" width="9.7109375" style="51" customWidth="1"/>
    <col min="12" max="15" width="9.7109375" style="30" customWidth="1"/>
    <col min="16" max="16" width="2.7109375" style="30" customWidth="1"/>
    <col min="17" max="17" width="9.7109375" style="30" customWidth="1"/>
    <col min="18" max="18" width="9.7109375" style="55" customWidth="1"/>
    <col min="19" max="19" width="9.140625" style="30" customWidth="1"/>
    <col min="20" max="20" width="15.28515625" style="30" customWidth="1"/>
    <col min="21" max="24" width="10.140625" style="30" customWidth="1"/>
    <col min="25" max="25" width="10.140625" style="55" customWidth="1"/>
    <col min="26" max="31" width="10.140625" style="29" customWidth="1"/>
    <col min="32" max="32" width="10.140625" style="51" customWidth="1"/>
    <col min="33" max="35" width="10.140625" style="27" customWidth="1"/>
    <col min="36" max="46" width="12.140625" style="27" bestFit="1" customWidth="1"/>
    <col min="47" max="47" width="21.140625" style="27" bestFit="1" customWidth="1"/>
    <col min="48" max="49" width="12.140625" style="27" bestFit="1" customWidth="1"/>
    <col min="50" max="50" width="17" style="27" bestFit="1" customWidth="1"/>
    <col min="51" max="51" width="12.140625" style="27" bestFit="1" customWidth="1"/>
    <col min="52" max="52" width="12" style="27" bestFit="1" customWidth="1"/>
    <col min="53" max="53" width="7.42578125" style="27" bestFit="1" customWidth="1"/>
    <col min="54" max="57" width="12.140625" style="27" bestFit="1" customWidth="1"/>
    <col min="58" max="58" width="21.28515625" style="27" bestFit="1" customWidth="1"/>
    <col min="59" max="60" width="5.28515625" style="27" bestFit="1" customWidth="1"/>
    <col min="61" max="64" width="12.140625" style="27" bestFit="1" customWidth="1"/>
    <col min="65" max="65" width="9.28515625" style="27" bestFit="1" customWidth="1"/>
    <col min="66" max="70" width="12.140625" style="27" bestFit="1" customWidth="1"/>
    <col min="71" max="71" width="13.7109375" style="27" bestFit="1" customWidth="1"/>
    <col min="72" max="72" width="11.140625" style="27" bestFit="1" customWidth="1"/>
    <col min="73" max="74" width="12.140625" style="27" bestFit="1" customWidth="1"/>
    <col min="75" max="75" width="17.5703125" style="27" bestFit="1" customWidth="1"/>
    <col min="76" max="78" width="12.140625" style="27" bestFit="1" customWidth="1"/>
    <col min="79" max="79" width="15.7109375" style="27" bestFit="1" customWidth="1"/>
    <col min="80" max="85" width="12.140625" style="27" bestFit="1" customWidth="1"/>
    <col min="86" max="86" width="6.85546875" style="27" bestFit="1" customWidth="1"/>
    <col min="87" max="87" width="6.42578125" style="27" bestFit="1" customWidth="1"/>
    <col min="88" max="90" width="12.140625" style="27" bestFit="1" customWidth="1"/>
    <col min="91" max="91" width="11.140625" style="27" bestFit="1" customWidth="1"/>
    <col min="92" max="93" width="12.140625" style="27" bestFit="1" customWidth="1"/>
    <col min="94" max="94" width="11.140625" style="27" bestFit="1" customWidth="1"/>
    <col min="95" max="95" width="7" style="27" bestFit="1" customWidth="1"/>
    <col min="96" max="96" width="13.140625" style="27" bestFit="1" customWidth="1"/>
    <col min="97" max="97" width="12.140625" style="27" bestFit="1" customWidth="1"/>
    <col min="98" max="98" width="11.140625" style="27" bestFit="1" customWidth="1"/>
    <col min="99" max="105" width="12.140625" style="27" bestFit="1" customWidth="1"/>
    <col min="106" max="106" width="6.85546875" style="27" bestFit="1" customWidth="1"/>
    <col min="107" max="114" width="12.140625" style="27" bestFit="1" customWidth="1"/>
    <col min="115" max="115" width="10.140625" style="27" bestFit="1" customWidth="1"/>
    <col min="116" max="116" width="15.5703125" style="27" bestFit="1" customWidth="1"/>
    <col min="117" max="122" width="12.140625" style="27" bestFit="1" customWidth="1"/>
    <col min="123" max="123" width="11.140625" style="27" bestFit="1" customWidth="1"/>
    <col min="124" max="133" width="12.140625" style="27" bestFit="1" customWidth="1"/>
    <col min="134" max="134" width="14.5703125" style="27" bestFit="1" customWidth="1"/>
    <col min="135" max="137" width="12.140625" style="27" bestFit="1" customWidth="1"/>
    <col min="138" max="138" width="10.140625" style="27" bestFit="1" customWidth="1"/>
    <col min="139" max="139" width="17.7109375" style="27" bestFit="1" customWidth="1"/>
    <col min="140" max="145" width="12.140625" style="27" bestFit="1" customWidth="1"/>
    <col min="146" max="146" width="6" style="27" bestFit="1" customWidth="1"/>
    <col min="147" max="152" width="12.140625" style="27" bestFit="1" customWidth="1"/>
    <col min="153" max="153" width="14.85546875" style="27" bestFit="1" customWidth="1"/>
    <col min="154" max="156" width="12.140625" style="27" bestFit="1" customWidth="1"/>
    <col min="157" max="157" width="5.85546875" style="27" bestFit="1" customWidth="1"/>
    <col min="158" max="158" width="12.140625" style="27" bestFit="1" customWidth="1"/>
    <col min="159" max="159" width="16.7109375" style="27" bestFit="1" customWidth="1"/>
    <col min="160" max="166" width="12.140625" style="27" bestFit="1" customWidth="1"/>
    <col min="167" max="167" width="17.140625" style="27" bestFit="1" customWidth="1"/>
    <col min="168" max="168" width="12.140625" style="27" bestFit="1" customWidth="1"/>
    <col min="169" max="169" width="18.28515625" style="27" bestFit="1" customWidth="1"/>
    <col min="170" max="170" width="11.140625" style="27" bestFit="1" customWidth="1"/>
    <col min="171" max="171" width="28.85546875" style="27" bestFit="1" customWidth="1"/>
    <col min="172" max="172" width="12.140625" style="27" bestFit="1" customWidth="1"/>
    <col min="173" max="173" width="20.28515625" style="27" bestFit="1" customWidth="1"/>
    <col min="174" max="177" width="12.140625" style="27" bestFit="1" customWidth="1"/>
    <col min="178" max="178" width="11.5703125" style="27" bestFit="1" customWidth="1"/>
    <col min="179" max="181" width="12.140625" style="27" bestFit="1" customWidth="1"/>
    <col min="182" max="182" width="14.7109375" style="27" bestFit="1" customWidth="1"/>
    <col min="183" max="183" width="7.7109375" style="27" bestFit="1" customWidth="1"/>
    <col min="184" max="184" width="12.140625" style="27" bestFit="1" customWidth="1"/>
    <col min="185" max="185" width="11.42578125" style="27" bestFit="1" customWidth="1"/>
    <col min="186" max="190" width="12.140625" style="27" bestFit="1" customWidth="1"/>
    <col min="191" max="191" width="10.5703125" style="27" bestFit="1" customWidth="1"/>
    <col min="192" max="197" width="12.140625" style="27" bestFit="1" customWidth="1"/>
    <col min="198" max="198" width="11.140625" style="27" bestFit="1" customWidth="1"/>
    <col min="199" max="199" width="17.85546875" style="27" bestFit="1" customWidth="1"/>
    <col min="200" max="201" width="12.140625" style="27" bestFit="1" customWidth="1"/>
    <col min="202" max="202" width="12.28515625" style="27" bestFit="1" customWidth="1"/>
    <col min="203" max="203" width="6.5703125" style="27" bestFit="1" customWidth="1"/>
    <col min="204" max="204" width="7.28515625" style="27" bestFit="1" customWidth="1"/>
    <col min="205" max="205" width="12.140625" style="27" bestFit="1" customWidth="1"/>
    <col min="206" max="206" width="18.7109375" style="27" bestFit="1" customWidth="1"/>
    <col min="207" max="207" width="14" style="27" bestFit="1" customWidth="1"/>
    <col min="208" max="208" width="21.7109375" style="27" bestFit="1" customWidth="1"/>
    <col min="209" max="217" width="12.140625" style="27" bestFit="1" customWidth="1"/>
    <col min="218" max="16384" width="8.7109375" style="27"/>
  </cols>
  <sheetData>
    <row r="2" spans="1:15" ht="20" x14ac:dyDescent="0.2">
      <c r="B2" s="124" t="s">
        <v>457</v>
      </c>
      <c r="C2" s="125"/>
      <c r="D2" s="62"/>
      <c r="E2" s="121"/>
      <c r="F2" s="126"/>
      <c r="G2" s="121"/>
      <c r="H2" s="121"/>
      <c r="I2" s="122"/>
      <c r="J2" s="122"/>
    </row>
    <row r="3" spans="1:15" x14ac:dyDescent="0.2">
      <c r="B3" s="125"/>
      <c r="C3" s="125"/>
      <c r="D3" s="62"/>
      <c r="E3" s="121"/>
      <c r="F3" s="126"/>
      <c r="G3" s="121"/>
      <c r="H3" s="121"/>
      <c r="I3" s="122"/>
      <c r="J3" s="122"/>
    </row>
    <row r="4" spans="1:15" x14ac:dyDescent="0.2">
      <c r="B4" s="125" t="s">
        <v>528</v>
      </c>
      <c r="C4" s="125"/>
      <c r="D4" s="62"/>
      <c r="E4" s="121"/>
      <c r="F4" s="126"/>
      <c r="G4" s="121"/>
      <c r="H4" s="121"/>
      <c r="I4" s="122"/>
      <c r="J4" s="122"/>
    </row>
    <row r="5" spans="1:15" x14ac:dyDescent="0.2">
      <c r="B5" s="125"/>
      <c r="C5" s="125"/>
      <c r="D5" s="62"/>
      <c r="E5" s="121"/>
      <c r="F5" s="126"/>
      <c r="G5" s="121"/>
      <c r="H5" s="121"/>
      <c r="I5" s="122"/>
      <c r="J5" s="122"/>
    </row>
    <row r="6" spans="1:15" x14ac:dyDescent="0.2">
      <c r="B6" s="259" t="s">
        <v>458</v>
      </c>
      <c r="C6" s="260"/>
      <c r="D6" s="260"/>
      <c r="E6" s="260"/>
      <c r="F6" s="260"/>
      <c r="G6" s="261"/>
      <c r="H6" s="121"/>
      <c r="I6" s="122"/>
      <c r="J6" s="262" t="s">
        <v>488</v>
      </c>
      <c r="K6" s="263"/>
      <c r="L6" s="263"/>
      <c r="M6" s="263"/>
      <c r="N6" s="263"/>
      <c r="O6" s="264"/>
    </row>
    <row r="7" spans="1:15" x14ac:dyDescent="0.2">
      <c r="A7" s="69"/>
      <c r="B7" s="273" t="s">
        <v>485</v>
      </c>
      <c r="C7" s="273"/>
      <c r="D7" s="273"/>
      <c r="E7" s="273"/>
      <c r="F7" s="273"/>
      <c r="G7" s="274"/>
      <c r="H7" s="121"/>
      <c r="I7" s="122"/>
      <c r="J7" s="267" t="s">
        <v>487</v>
      </c>
      <c r="K7" s="268"/>
      <c r="L7" s="268"/>
      <c r="M7" s="268"/>
      <c r="N7" s="268"/>
      <c r="O7" s="269"/>
    </row>
    <row r="8" spans="1:15" x14ac:dyDescent="0.2">
      <c r="A8" s="69"/>
      <c r="B8" s="250" t="s">
        <v>4</v>
      </c>
      <c r="C8" s="251"/>
      <c r="D8" s="251"/>
      <c r="E8" s="251"/>
      <c r="F8" s="252"/>
      <c r="G8" s="127" t="s">
        <v>459</v>
      </c>
      <c r="H8" s="121"/>
      <c r="I8" s="122"/>
      <c r="J8" s="253" t="s">
        <v>460</v>
      </c>
      <c r="K8" s="254"/>
      <c r="L8" s="254"/>
      <c r="M8" s="254"/>
      <c r="N8" s="255"/>
      <c r="O8" s="127" t="s">
        <v>459</v>
      </c>
    </row>
    <row r="9" spans="1:15" x14ac:dyDescent="0.2">
      <c r="B9" s="128"/>
      <c r="C9" s="129"/>
      <c r="D9" s="130"/>
      <c r="E9" s="131"/>
      <c r="F9" s="132"/>
      <c r="G9" s="121"/>
      <c r="H9" s="121"/>
      <c r="I9" s="122"/>
      <c r="J9" s="138"/>
      <c r="K9" s="2"/>
      <c r="L9" s="44"/>
      <c r="M9" s="4"/>
      <c r="N9" s="3"/>
      <c r="O9" s="139"/>
    </row>
    <row r="10" spans="1:15" ht="14" customHeight="1" x14ac:dyDescent="0.2">
      <c r="A10" s="62"/>
      <c r="B10" s="140" t="s">
        <v>486</v>
      </c>
      <c r="C10" s="27"/>
      <c r="D10" s="27"/>
      <c r="E10" s="27"/>
      <c r="F10" s="27"/>
      <c r="G10" s="27"/>
      <c r="H10" s="121"/>
      <c r="I10" s="122"/>
      <c r="J10" s="259" t="s">
        <v>461</v>
      </c>
      <c r="K10" s="260"/>
      <c r="L10" s="260"/>
      <c r="M10" s="260"/>
      <c r="N10" s="260"/>
      <c r="O10" s="261"/>
    </row>
    <row r="11" spans="1:15" ht="14" customHeight="1" x14ac:dyDescent="0.2">
      <c r="A11" s="62"/>
      <c r="B11" s="270" t="s">
        <v>484</v>
      </c>
      <c r="C11" s="271"/>
      <c r="D11" s="271"/>
      <c r="E11" s="271"/>
      <c r="F11" s="271"/>
      <c r="G11" s="272"/>
      <c r="H11" s="121"/>
      <c r="I11" s="122"/>
      <c r="J11" s="265" t="s">
        <v>462</v>
      </c>
      <c r="K11" s="265"/>
      <c r="L11" s="265"/>
      <c r="M11" s="265"/>
      <c r="N11" s="265"/>
      <c r="O11" s="266"/>
    </row>
    <row r="12" spans="1:15" x14ac:dyDescent="0.2">
      <c r="A12" s="62"/>
      <c r="B12" s="253" t="s">
        <v>483</v>
      </c>
      <c r="C12" s="254"/>
      <c r="D12" s="254"/>
      <c r="E12" s="254"/>
      <c r="F12" s="255"/>
      <c r="G12" s="127" t="s">
        <v>459</v>
      </c>
      <c r="H12" s="121"/>
      <c r="I12" s="122"/>
      <c r="J12" s="256" t="s">
        <v>482</v>
      </c>
      <c r="K12" s="254"/>
      <c r="L12" s="254"/>
      <c r="M12" s="254"/>
      <c r="N12" s="255"/>
      <c r="O12" s="127" t="s">
        <v>459</v>
      </c>
    </row>
    <row r="13" spans="1:15" x14ac:dyDescent="0.2">
      <c r="B13" s="133"/>
      <c r="C13" s="134"/>
      <c r="D13" s="135"/>
      <c r="E13" s="136"/>
      <c r="F13" s="137"/>
      <c r="G13" s="121"/>
      <c r="H13" s="121"/>
      <c r="I13" s="122"/>
      <c r="J13" s="122"/>
    </row>
    <row r="14" spans="1:15" x14ac:dyDescent="0.2">
      <c r="B14" s="97"/>
    </row>
    <row r="15" spans="1:15" ht="20" x14ac:dyDescent="0.2">
      <c r="B15" s="70" t="str">
        <f>CONCATENATE("— ",UPPER(B8)," — ")</f>
        <v xml:space="preserve">— OVERALL ALERT — </v>
      </c>
    </row>
    <row r="32" spans="20:20" x14ac:dyDescent="0.2">
      <c r="T32" s="29"/>
    </row>
    <row r="39" spans="1:217" x14ac:dyDescent="0.2">
      <c r="P39" s="105"/>
      <c r="Q39" s="105"/>
      <c r="R39" s="117"/>
    </row>
    <row r="40" spans="1:217" s="1" customFormat="1" ht="50" customHeight="1" x14ac:dyDescent="0.2">
      <c r="A40" s="44" t="s">
        <v>400</v>
      </c>
      <c r="B40" s="11" t="s">
        <v>368</v>
      </c>
      <c r="C40" s="12" t="s">
        <v>369</v>
      </c>
      <c r="D40" s="12" t="s">
        <v>427</v>
      </c>
      <c r="E40" s="12" t="s">
        <v>428</v>
      </c>
      <c r="F40" s="60" t="s">
        <v>401</v>
      </c>
      <c r="G40" s="257" t="str">
        <f>CONCATENATE(B8, " Flags")</f>
        <v>Overall Alert Flags</v>
      </c>
      <c r="H40" s="258"/>
      <c r="I40" s="47" t="s">
        <v>402</v>
      </c>
      <c r="J40" s="106" t="s">
        <v>371</v>
      </c>
      <c r="K40" s="106" t="s">
        <v>372</v>
      </c>
      <c r="L40" s="106" t="s">
        <v>373</v>
      </c>
      <c r="M40" s="106" t="s">
        <v>410</v>
      </c>
      <c r="N40" s="106" t="s">
        <v>375</v>
      </c>
      <c r="O40" s="107" t="s">
        <v>376</v>
      </c>
      <c r="P40" s="108"/>
      <c r="Q40" s="118"/>
      <c r="R40" s="118"/>
      <c r="S40" s="13"/>
      <c r="T40" s="13"/>
      <c r="U40" s="13"/>
      <c r="V40" s="13"/>
      <c r="W40" s="13"/>
      <c r="X40" s="13"/>
      <c r="AJ40" s="13"/>
      <c r="AK40" s="13"/>
      <c r="AL40" s="13"/>
      <c r="AM40" s="13"/>
      <c r="AN40" s="13"/>
      <c r="AO40" s="13"/>
      <c r="AP40" s="13"/>
      <c r="AQ40" s="13"/>
      <c r="AR40" s="13"/>
      <c r="AS40" s="13"/>
      <c r="AT40" s="13"/>
      <c r="AU40" s="13"/>
      <c r="AV40" s="13"/>
      <c r="AW40" s="13"/>
      <c r="AX40" s="13"/>
    </row>
    <row r="41" spans="1:217" s="19" customFormat="1" x14ac:dyDescent="0.2">
      <c r="A41" s="44" t="s">
        <v>400</v>
      </c>
      <c r="B41" s="64" t="s">
        <v>368</v>
      </c>
      <c r="C41" s="65" t="s">
        <v>369</v>
      </c>
      <c r="D41" s="65" t="s">
        <v>427</v>
      </c>
      <c r="E41" s="65" t="s">
        <v>428</v>
      </c>
      <c r="F41" s="61" t="s">
        <v>401</v>
      </c>
      <c r="G41" s="66" t="s">
        <v>463</v>
      </c>
      <c r="H41" s="66" t="s">
        <v>407</v>
      </c>
      <c r="I41" s="48" t="s">
        <v>402</v>
      </c>
      <c r="J41" s="68" t="s">
        <v>371</v>
      </c>
      <c r="K41" s="68" t="s">
        <v>372</v>
      </c>
      <c r="L41" s="68" t="s">
        <v>373</v>
      </c>
      <c r="M41" s="68" t="s">
        <v>417</v>
      </c>
      <c r="N41" s="68" t="s">
        <v>375</v>
      </c>
      <c r="O41" s="68" t="s">
        <v>376</v>
      </c>
      <c r="P41" s="68" t="s">
        <v>403</v>
      </c>
      <c r="Q41" s="48"/>
      <c r="R41" s="48"/>
      <c r="S41" s="18"/>
      <c r="T41" s="18"/>
      <c r="U41" s="18"/>
      <c r="V41" s="18"/>
      <c r="W41" s="18"/>
      <c r="X41" s="18"/>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c r="BV41"/>
      <c r="BW41"/>
      <c r="BX41"/>
      <c r="BY41"/>
      <c r="BZ41"/>
      <c r="CA41"/>
      <c r="CB41"/>
      <c r="CC41"/>
      <c r="CD41"/>
      <c r="CE41"/>
      <c r="CF41"/>
      <c r="CG41"/>
      <c r="CH41"/>
      <c r="CI41"/>
      <c r="CJ41"/>
      <c r="CK41"/>
      <c r="CL41"/>
      <c r="CM41"/>
      <c r="CN41"/>
      <c r="CO41"/>
      <c r="CP41"/>
      <c r="CQ41"/>
      <c r="CR41"/>
      <c r="CS41"/>
      <c r="CT41"/>
      <c r="CU41"/>
      <c r="CV41"/>
      <c r="CW41"/>
      <c r="CX41"/>
      <c r="CY41"/>
      <c r="CZ41"/>
      <c r="DA41"/>
      <c r="DB41"/>
      <c r="DC41"/>
      <c r="DD41"/>
      <c r="DE41"/>
      <c r="DF41"/>
      <c r="DG41"/>
      <c r="DH41"/>
      <c r="DI41"/>
      <c r="DJ41"/>
      <c r="DK41"/>
      <c r="DL41"/>
      <c r="DM41"/>
      <c r="DN41"/>
      <c r="DO41"/>
      <c r="DP41"/>
      <c r="DQ41"/>
      <c r="DR41"/>
      <c r="DS41"/>
      <c r="DT41"/>
      <c r="DU41"/>
      <c r="DV41"/>
      <c r="DW41"/>
      <c r="DX41"/>
      <c r="DY41"/>
      <c r="DZ41"/>
      <c r="EA41"/>
      <c r="EB41"/>
      <c r="EC41"/>
      <c r="ED41"/>
      <c r="EE41"/>
      <c r="EF41"/>
      <c r="EG41"/>
      <c r="EH41"/>
      <c r="EI41"/>
      <c r="EJ41"/>
      <c r="EK41"/>
      <c r="EL41"/>
      <c r="EM41"/>
      <c r="EN41"/>
      <c r="EO41"/>
      <c r="EP41"/>
      <c r="EQ41"/>
      <c r="ER41"/>
      <c r="ES41"/>
      <c r="ET41"/>
      <c r="EU41"/>
      <c r="EV41"/>
      <c r="EW41"/>
      <c r="EX41"/>
      <c r="EY41"/>
      <c r="EZ41"/>
      <c r="FA41"/>
      <c r="FB41"/>
      <c r="FC41"/>
      <c r="FD41"/>
      <c r="FE41"/>
      <c r="FF41"/>
      <c r="FG41"/>
      <c r="FH41"/>
      <c r="FI41"/>
      <c r="FJ41"/>
      <c r="FK41"/>
      <c r="FL41"/>
      <c r="FM41"/>
      <c r="FN41"/>
      <c r="FO41"/>
      <c r="FP41"/>
      <c r="FQ41"/>
      <c r="FR41"/>
      <c r="FS41"/>
      <c r="FT41"/>
      <c r="FU41"/>
      <c r="FV41"/>
      <c r="FW41"/>
      <c r="FX41"/>
      <c r="FY41"/>
      <c r="FZ41"/>
      <c r="GA41"/>
      <c r="GB41"/>
      <c r="GC41"/>
      <c r="GD41"/>
      <c r="GE41"/>
      <c r="GF41"/>
      <c r="GG41"/>
      <c r="GH41"/>
      <c r="GI41"/>
      <c r="GJ41"/>
      <c r="GK41"/>
      <c r="GL41"/>
      <c r="GM41"/>
      <c r="GN41"/>
      <c r="GO41"/>
      <c r="GP41"/>
      <c r="GQ41"/>
      <c r="GR41"/>
      <c r="GS41"/>
      <c r="GT41"/>
      <c r="GU41"/>
      <c r="GV41"/>
      <c r="GW41"/>
      <c r="GX41"/>
      <c r="GY41"/>
      <c r="GZ41"/>
      <c r="HA41"/>
      <c r="HB41"/>
      <c r="HC41"/>
      <c r="HD41"/>
      <c r="HE41"/>
      <c r="HF41"/>
      <c r="HG41"/>
      <c r="HH41"/>
      <c r="HI41"/>
    </row>
    <row r="42" spans="1:217" x14ac:dyDescent="0.2">
      <c r="A42" s="63">
        <v>1</v>
      </c>
      <c r="B42" s="20" t="str">
        <f>'Compound Alert'!B174</f>
        <v>Sudan</v>
      </c>
      <c r="C42" s="20" t="str">
        <f>'Compound Alert'!C174</f>
        <v>SDN</v>
      </c>
      <c r="D42" s="20" t="str">
        <f>'Compound Alert'!D174</f>
        <v>SSF           Sub-Saharan Africa</v>
      </c>
      <c r="E42" s="20" t="str">
        <f>'Compound Alert'!E174</f>
        <v>IDA</v>
      </c>
      <c r="F42" s="217">
        <f ca="1">'Compound Alert'!F174</f>
        <v>169</v>
      </c>
      <c r="G42" s="22">
        <f ca="1">IF($B$8="Overall Alert",'Compound Alert'!G174,IF($B$8="Underlying Vulnerability",'Compound Alert'!J174,IF($B$8="Emerging Threat",'Compound Alert'!M174)))</f>
        <v>5.5</v>
      </c>
      <c r="H42" s="23">
        <f ca="1">IF($B$8="Overall Alert",'Compound Alert'!H174,IF($B$8="Underlying Vulnerability",'Compound Alert'!K174,IF($B$8="Emerging Threat",'Compound Alert'!N174)))</f>
        <v>5.5</v>
      </c>
      <c r="I42" s="50">
        <f ca="1">ROUNDDOWN(G42,0)</f>
        <v>5</v>
      </c>
      <c r="J42" s="25" t="str">
        <f ca="1">IF(
   $B$8="Overall Alert",IF(
      'Compound Alert'!R174 &gt;= 7, "HIGH",IF(
         'Compound Alert'!R174 &gt;= 5, "MED","LOW")), IF(
            $B$8="Underlying Vulnerability", IF(
               'Compound Alert'!Y174 &gt;= 10, "HIGH",IF(
                  'Compound Alert'!Y174 &gt;= 7, "MED","LOW")),IF(
                     $B$8="Emerging Threat", IF(
                        'Compound Alert'!AF174 &gt;= 10, "HIGH",IF(
                            'Compound Alert'!AF174 &gt;= 7, "MED","LOW")))))</f>
        <v>HIGH</v>
      </c>
      <c r="K42" s="25" t="str">
        <f ca="1">IF(
   $B$8="Overall Alert",IF(
      'Compound Alert'!S174 &gt;= 7, "HIGH",IF(
         'Compound Alert'!S174 &gt;= 5, "MED","LOW")), IF(
            $B$8="Underlying Vulnerability", IF(
               'Compound Alert'!Z174 &gt;= 10, "HIGH",IF(
                  'Compound Alert'!Z174 &gt;= 7, "MED","LOW")),IF(
                     $B$8="Emerging Threat", IF(
                        'Compound Alert'!AG174 &gt;= 10, "HIGH",IF(
                            'Compound Alert'!AG174 &gt;= 7, "MED","LOW")))))</f>
        <v>HIGH</v>
      </c>
      <c r="L42" s="25" t="str">
        <f ca="1">IF(
   $B$8="Overall Alert",IF(
      'Compound Alert'!T174 &gt;= 7, "HIGH",IF(
         'Compound Alert'!T174 &gt;= 5, "MED","LOW")), IF(
            $B$8="Underlying Vulnerability", IF(
               'Compound Alert'!AA174 &gt;= 10, "HIGH",IF(
                  'Compound Alert'!AA174 &gt;= 7, "MED","LOW")),IF(
                     $B$8="Emerging Threat", IF(
                        'Compound Alert'!AH174 &gt;= 10, "HIGH",IF(
                            'Compound Alert'!AH174 &gt;= 7, "MED","LOW")))))</f>
        <v>HIGH</v>
      </c>
      <c r="M42" s="25" t="str">
        <f ca="1">IF(
   $B$8="Overall Alert",IF(
      'Compound Alert'!U174 &gt;= 7, "HIGH",IF(
         'Compound Alert'!U174 &gt;= 5, "MED","LOW")), IF(
            $B$8="Underlying Vulnerability", IF(
               'Compound Alert'!AB174 &gt;= 10, "HIGH",IF(
                  'Compound Alert'!AB174 &gt;= 7, "MED","LOW")),IF(
                     $B$8="Emerging Threat", IF(
                        'Compound Alert'!AI174 &gt;= 10, "HIGH",IF(
                            'Compound Alert'!AI174 &gt;= 7, "MED","LOW")))))</f>
        <v>HIGH</v>
      </c>
      <c r="N42" s="25" t="str">
        <f ca="1">IF(
   $B$8="Overall Alert",IF(
      'Compound Alert'!V174 &gt;= 7, "HIGH",IF(
         'Compound Alert'!V174 &gt;= 5, "MED","LOW")), IF(
            $B$8="Underlying Vulnerability", IF(
               'Compound Alert'!AC174 &gt;= 10, "HIGH",IF(
                  'Compound Alert'!AC174 &gt;= 7, "MED","LOW")),IF(
                     $B$8="Emerging Threat", IF(
                        'Compound Alert'!AJ174 &gt;= 10, "HIGH",IF(
                            'Compound Alert'!AJ174 &gt;= 7, "MED","LOW")))))</f>
        <v>MED</v>
      </c>
      <c r="O42" s="25" t="str">
        <f ca="1">IF(
   $B$8="Overall Alert",IF(
      'Compound Alert'!W174 &gt;= 7, "HIGH",IF(
         'Compound Alert'!W174 &gt;= 5, "MED","LOW")), IF(
            $B$8="Underlying Vulnerability", IF(
               'Compound Alert'!AD174 &gt;= 10, "HIGH",IF(
                  'Compound Alert'!AD174 &gt;= 7, "MED","LOW")),IF(
                     $B$8="Emerging Threat", IF(
                        'Compound Alert'!AK174 &gt;= 10, "HIGH",IF(
                            'Compound Alert'!AK174 &gt;= 7, "MED","LOW")))))</f>
        <v>HIGH</v>
      </c>
      <c r="P42" s="25"/>
      <c r="Q42" s="26"/>
      <c r="R42" s="26"/>
      <c r="S42" s="21"/>
      <c r="T42" s="21"/>
      <c r="U42" s="21"/>
      <c r="V42" s="21"/>
      <c r="W42" s="21"/>
      <c r="X42" s="21"/>
      <c r="Y42" s="27"/>
      <c r="Z42" s="27"/>
      <c r="AA42" s="27"/>
      <c r="AB42" s="27"/>
      <c r="AC42" s="27"/>
      <c r="AD42" s="27"/>
      <c r="AE42" s="27"/>
      <c r="AF42" s="27"/>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c r="BV42"/>
      <c r="BW42"/>
      <c r="BX42"/>
      <c r="BY42"/>
      <c r="BZ42"/>
      <c r="CA42"/>
      <c r="CB42"/>
      <c r="CC42"/>
      <c r="CD42"/>
      <c r="CE42"/>
      <c r="CF42"/>
      <c r="CG42"/>
      <c r="CH42"/>
      <c r="CI42"/>
      <c r="CJ42"/>
      <c r="CK42"/>
      <c r="CL42"/>
      <c r="CM42"/>
      <c r="CN42"/>
      <c r="CO42"/>
      <c r="CP42"/>
      <c r="CQ42"/>
      <c r="CR42"/>
      <c r="CS42"/>
      <c r="CT42"/>
      <c r="CU42"/>
      <c r="CV42"/>
      <c r="CW42"/>
      <c r="CX42"/>
      <c r="CY42"/>
      <c r="CZ42"/>
      <c r="DA42"/>
      <c r="DB42"/>
      <c r="DC42"/>
      <c r="DD42"/>
      <c r="DE42"/>
      <c r="DF42"/>
      <c r="DG42"/>
      <c r="DH42"/>
      <c r="DI42"/>
      <c r="DJ42"/>
      <c r="DK42"/>
      <c r="DL42"/>
      <c r="DM42"/>
      <c r="DN42"/>
      <c r="DO42"/>
      <c r="DP42"/>
      <c r="DQ42"/>
      <c r="DR42"/>
      <c r="DS42"/>
      <c r="DT42"/>
      <c r="DU42"/>
      <c r="DV42"/>
      <c r="DW42"/>
      <c r="DX42"/>
      <c r="DY42"/>
      <c r="DZ42"/>
      <c r="EA42"/>
      <c r="EB42"/>
      <c r="EC42"/>
      <c r="ED42"/>
      <c r="EE42"/>
      <c r="EF42"/>
      <c r="EG42"/>
      <c r="EH42"/>
      <c r="EI42"/>
      <c r="EJ42"/>
      <c r="EK42"/>
      <c r="EL42"/>
      <c r="EM42"/>
      <c r="EN42"/>
      <c r="EO42"/>
      <c r="EP42"/>
      <c r="EQ42"/>
      <c r="ER42"/>
      <c r="ES42"/>
      <c r="ET42"/>
      <c r="EU42"/>
      <c r="EV42"/>
      <c r="EW42"/>
      <c r="EX42"/>
      <c r="EY42"/>
      <c r="EZ42"/>
      <c r="FA42"/>
      <c r="FB42"/>
      <c r="FC42"/>
      <c r="FD42"/>
      <c r="FE42"/>
      <c r="FF42"/>
      <c r="FG42"/>
      <c r="FH42"/>
      <c r="FI42"/>
      <c r="FJ42"/>
      <c r="FK42"/>
      <c r="FL42"/>
      <c r="FM42"/>
      <c r="FN42"/>
      <c r="FO42"/>
      <c r="FP42"/>
      <c r="FQ42"/>
      <c r="FR42"/>
      <c r="FS42"/>
      <c r="FT42"/>
      <c r="FU42"/>
      <c r="FV42"/>
      <c r="FW42"/>
      <c r="FX42"/>
      <c r="FY42"/>
      <c r="FZ42"/>
      <c r="GA42"/>
      <c r="GB42"/>
      <c r="GC42"/>
      <c r="GD42"/>
      <c r="GE42"/>
      <c r="GF42"/>
      <c r="GG42"/>
      <c r="GH42"/>
      <c r="GI42"/>
      <c r="GJ42"/>
      <c r="GK42"/>
      <c r="GL42"/>
      <c r="GM42"/>
      <c r="GN42"/>
      <c r="GO42"/>
      <c r="GP42"/>
      <c r="GQ42"/>
      <c r="GR42"/>
      <c r="GS42"/>
      <c r="GT42"/>
      <c r="GU42"/>
      <c r="GV42"/>
      <c r="GW42"/>
      <c r="GX42"/>
      <c r="GY42"/>
      <c r="GZ42"/>
      <c r="HA42"/>
      <c r="HB42"/>
      <c r="HC42"/>
      <c r="HD42"/>
      <c r="HE42"/>
      <c r="HF42"/>
      <c r="HG42"/>
      <c r="HH42"/>
      <c r="HI42"/>
    </row>
    <row r="43" spans="1:217" x14ac:dyDescent="0.2">
      <c r="A43" s="63">
        <v>2</v>
      </c>
      <c r="B43" s="20" t="str">
        <f>'Compound Alert'!B181</f>
        <v>Somalia</v>
      </c>
      <c r="C43" s="20" t="str">
        <f>'Compound Alert'!C181</f>
        <v>SOM</v>
      </c>
      <c r="D43" s="20" t="str">
        <f>'Compound Alert'!D181</f>
        <v>SSF           Sub-Saharan Africa</v>
      </c>
      <c r="E43" s="20" t="str">
        <f>'Compound Alert'!E181</f>
        <v>IDA</v>
      </c>
      <c r="F43" s="217">
        <f ca="1">'Compound Alert'!F181</f>
        <v>176</v>
      </c>
      <c r="G43" s="22">
        <f ca="1">IF($B$8="Overall Alert",'Compound Alert'!G181,IF($B$8="Underlying Vulnerability",'Compound Alert'!J181,IF($B$8="Emerging Threat",'Compound Alert'!M181)))</f>
        <v>5</v>
      </c>
      <c r="H43" s="23">
        <f ca="1">IF($B$8="Overall Alert",'Compound Alert'!H181,IF($B$8="Underlying Vulnerability",'Compound Alert'!K181,IF($B$8="Emerging Threat",'Compound Alert'!N181)))</f>
        <v>5</v>
      </c>
      <c r="I43" s="50">
        <f ca="1">ROUNDDOWN(G43,0)</f>
        <v>5</v>
      </c>
      <c r="J43" s="25" t="str">
        <f ca="1">IF(
   $B$8="Overall Alert",IF(
      'Compound Alert'!R181 &gt;= 7, "HIGH",IF(
         'Compound Alert'!R181 &gt;= 5, "MED","LOW")), IF(
            $B$8="Underlying Vulnerability", IF(
               'Compound Alert'!Y181 &gt;= 10, "HIGH",IF(
                  'Compound Alert'!Y181 &gt;= 7, "MED","LOW")),IF(
                     $B$8="Emerging Threat", IF(
                        'Compound Alert'!AF181 &gt;= 10, "HIGH",IF(
                            'Compound Alert'!AF181 &gt;= 7, "MED","LOW")))))</f>
        <v>LOW</v>
      </c>
      <c r="K43" s="25" t="str">
        <f ca="1">IF(
   $B$8="Overall Alert",IF(
      'Compound Alert'!S181 &gt;= 7, "HIGH",IF(
         'Compound Alert'!S181 &gt;= 5, "MED","LOW")), IF(
            $B$8="Underlying Vulnerability", IF(
               'Compound Alert'!Z181 &gt;= 10, "HIGH",IF(
                  'Compound Alert'!Z181 &gt;= 7, "MED","LOW")),IF(
                     $B$8="Emerging Threat", IF(
                        'Compound Alert'!AG181 &gt;= 10, "HIGH",IF(
                            'Compound Alert'!AG181 &gt;= 7, "MED","LOW")))))</f>
        <v>HIGH</v>
      </c>
      <c r="L43" s="25" t="str">
        <f ca="1">IF(
   $B$8="Overall Alert",IF(
      'Compound Alert'!T181 &gt;= 7, "HIGH",IF(
         'Compound Alert'!T181 &gt;= 5, "MED","LOW")), IF(
            $B$8="Underlying Vulnerability", IF(
               'Compound Alert'!AA181 &gt;= 10, "HIGH",IF(
                  'Compound Alert'!AA181 &gt;= 7, "MED","LOW")),IF(
                     $B$8="Emerging Threat", IF(
                        'Compound Alert'!AH181 &gt;= 10, "HIGH",IF(
                            'Compound Alert'!AH181 &gt;= 7, "MED","LOW")))))</f>
        <v>HIGH</v>
      </c>
      <c r="M43" s="25" t="str">
        <f ca="1">IF(
   $B$8="Overall Alert",IF(
      'Compound Alert'!U181 &gt;= 7, "HIGH",IF(
         'Compound Alert'!U181 &gt;= 5, "MED","LOW")), IF(
            $B$8="Underlying Vulnerability", IF(
               'Compound Alert'!AB181 &gt;= 10, "HIGH",IF(
                  'Compound Alert'!AB181 &gt;= 7, "MED","LOW")),IF(
                     $B$8="Emerging Threat", IF(
                        'Compound Alert'!AI181 &gt;= 10, "HIGH",IF(
                            'Compound Alert'!AI181 &gt;= 7, "MED","LOW")))))</f>
        <v>HIGH</v>
      </c>
      <c r="N43" s="25" t="str">
        <f ca="1">IF(
   $B$8="Overall Alert",IF(
      'Compound Alert'!V181 &gt;= 7, "HIGH",IF(
         'Compound Alert'!V181 &gt;= 5, "MED","LOW")), IF(
            $B$8="Underlying Vulnerability", IF(
               'Compound Alert'!AC181 &gt;= 10, "HIGH",IF(
                  'Compound Alert'!AC181 &gt;= 7, "MED","LOW")),IF(
                     $B$8="Emerging Threat", IF(
                        'Compound Alert'!AJ181 &gt;= 10, "HIGH",IF(
                            'Compound Alert'!AJ181 &gt;= 7, "MED","LOW")))))</f>
        <v>HIGH</v>
      </c>
      <c r="O43" s="25" t="str">
        <f ca="1">IF(
   $B$8="Overall Alert",IF(
      'Compound Alert'!W181 &gt;= 7, "HIGH",IF(
         'Compound Alert'!W181 &gt;= 5, "MED","LOW")), IF(
            $B$8="Underlying Vulnerability", IF(
               'Compound Alert'!AD181 &gt;= 10, "HIGH",IF(
                  'Compound Alert'!AD181 &gt;= 7, "MED","LOW")),IF(
                     $B$8="Emerging Threat", IF(
                        'Compound Alert'!AK181 &gt;= 10, "HIGH",IF(
                            'Compound Alert'!AK181 &gt;= 7, "MED","LOW")))))</f>
        <v>HIGH</v>
      </c>
      <c r="P43" s="25"/>
      <c r="Q43" s="26"/>
      <c r="R43" s="26"/>
      <c r="S43" s="21"/>
      <c r="T43" s="21"/>
      <c r="U43" s="21"/>
      <c r="V43" s="21"/>
      <c r="W43" s="21"/>
      <c r="X43" s="21"/>
      <c r="Y43" s="27"/>
      <c r="Z43" s="27"/>
      <c r="AA43" s="27"/>
      <c r="AB43" s="27"/>
      <c r="AC43" s="27"/>
      <c r="AD43" s="27"/>
      <c r="AE43" s="27"/>
      <c r="AF43" s="27"/>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c r="CI43"/>
      <c r="CJ43"/>
      <c r="CK43"/>
      <c r="CL43"/>
      <c r="CM43"/>
      <c r="CN43"/>
      <c r="CO43"/>
      <c r="CP43"/>
      <c r="CQ43"/>
      <c r="CR43"/>
      <c r="CS43"/>
      <c r="CT43"/>
      <c r="CU43"/>
      <c r="CV43"/>
      <c r="CW43"/>
      <c r="CX43"/>
      <c r="CY43"/>
      <c r="CZ43"/>
      <c r="DA43"/>
      <c r="DB43"/>
      <c r="DC43"/>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row>
    <row r="44" spans="1:217" x14ac:dyDescent="0.2">
      <c r="A44" s="63">
        <v>3</v>
      </c>
      <c r="B44" s="20" t="str">
        <f>'Compound Alert'!B91</f>
        <v>Haiti</v>
      </c>
      <c r="C44" s="20" t="str">
        <f>'Compound Alert'!C91</f>
        <v>HTI</v>
      </c>
      <c r="D44" s="20" t="str">
        <f>'Compound Alert'!D91</f>
        <v>LCN           Latin America &amp; Caribbean</v>
      </c>
      <c r="E44" s="20" t="str">
        <f>'Compound Alert'!E91</f>
        <v>IDA</v>
      </c>
      <c r="F44" s="217">
        <f ca="1">'Compound Alert'!F91</f>
        <v>86</v>
      </c>
      <c r="G44" s="22">
        <f ca="1">IF($B$8="Overall Alert",'Compound Alert'!G91,IF($B$8="Underlying Vulnerability",'Compound Alert'!J91,IF($B$8="Emerging Threat",'Compound Alert'!M91)))</f>
        <v>4.5</v>
      </c>
      <c r="H44" s="23">
        <f ca="1">IF($B$8="Overall Alert",'Compound Alert'!H91,IF($B$8="Underlying Vulnerability",'Compound Alert'!K91,IF($B$8="Emerging Threat",'Compound Alert'!N91)))</f>
        <v>4.5</v>
      </c>
      <c r="I44" s="50">
        <f ca="1">ROUNDDOWN(G44,0)</f>
        <v>4</v>
      </c>
      <c r="J44" s="25" t="str">
        <f ca="1">IF(
   $B$8="Overall Alert",IF(
      'Compound Alert'!R91 &gt;= 7, "HIGH",IF(
         'Compound Alert'!R91 &gt;= 5, "MED","LOW")), IF(
            $B$8="Underlying Vulnerability", IF(
               'Compound Alert'!Y91 &gt;= 10, "HIGH",IF(
                  'Compound Alert'!Y91 &gt;= 7, "MED","LOW")),IF(
                     $B$8="Emerging Threat", IF(
                        'Compound Alert'!AF91 &gt;= 10, "HIGH",IF(
                            'Compound Alert'!AF91 &gt;= 7, "MED","LOW")))))</f>
        <v>HIGH</v>
      </c>
      <c r="K44" s="25" t="str">
        <f ca="1">IF(
   $B$8="Overall Alert",IF(
      'Compound Alert'!S91 &gt;= 7, "HIGH",IF(
         'Compound Alert'!S91 &gt;= 5, "MED","LOW")), IF(
            $B$8="Underlying Vulnerability", IF(
               'Compound Alert'!Z91 &gt;= 10, "HIGH",IF(
                  'Compound Alert'!Z91 &gt;= 7, "MED","LOW")),IF(
                     $B$8="Emerging Threat", IF(
                        'Compound Alert'!AG91 &gt;= 10, "HIGH",IF(
                            'Compound Alert'!AG91 &gt;= 7, "MED","LOW")))))</f>
        <v>HIGH</v>
      </c>
      <c r="L44" s="25" t="str">
        <f ca="1">IF(
   $B$8="Overall Alert",IF(
      'Compound Alert'!T91 &gt;= 7, "HIGH",IF(
         'Compound Alert'!T91 &gt;= 5, "MED","LOW")), IF(
            $B$8="Underlying Vulnerability", IF(
               'Compound Alert'!AA91 &gt;= 10, "HIGH",IF(
                  'Compound Alert'!AA91 &gt;= 7, "MED","LOW")),IF(
                     $B$8="Emerging Threat", IF(
                        'Compound Alert'!AH91 &gt;= 10, "HIGH",IF(
                            'Compound Alert'!AH91 &gt;= 7, "MED","LOW")))))</f>
        <v>LOW</v>
      </c>
      <c r="M44" s="25" t="str">
        <f ca="1">IF(
   $B$8="Overall Alert",IF(
      'Compound Alert'!U91 &gt;= 7, "HIGH",IF(
         'Compound Alert'!U91 &gt;= 5, "MED","LOW")), IF(
            $B$8="Underlying Vulnerability", IF(
               'Compound Alert'!AB91 &gt;= 10, "HIGH",IF(
                  'Compound Alert'!AB91 &gt;= 7, "MED","LOW")),IF(
                     $B$8="Emerging Threat", IF(
                        'Compound Alert'!AI91 &gt;= 10, "HIGH",IF(
                            'Compound Alert'!AI91 &gt;= 7, "MED","LOW")))))</f>
        <v>HIGH</v>
      </c>
      <c r="N44" s="25" t="str">
        <f ca="1">IF(
   $B$8="Overall Alert",IF(
      'Compound Alert'!V91 &gt;= 7, "HIGH",IF(
         'Compound Alert'!V91 &gt;= 5, "MED","LOW")), IF(
            $B$8="Underlying Vulnerability", IF(
               'Compound Alert'!AC91 &gt;= 10, "HIGH",IF(
                  'Compound Alert'!AC91 &gt;= 7, "MED","LOW")),IF(
                     $B$8="Emerging Threat", IF(
                        'Compound Alert'!AJ91 &gt;= 10, "HIGH",IF(
                            'Compound Alert'!AJ91 &gt;= 7, "MED","LOW")))))</f>
        <v>HIGH</v>
      </c>
      <c r="O44" s="25" t="str">
        <f ca="1">IF(
   $B$8="Overall Alert",IF(
      'Compound Alert'!W91 &gt;= 7, "HIGH",IF(
         'Compound Alert'!W91 &gt;= 5, "MED","LOW")), IF(
            $B$8="Underlying Vulnerability", IF(
               'Compound Alert'!AD91 &gt;= 10, "HIGH",IF(
                  'Compound Alert'!AD91 &gt;= 7, "MED","LOW")),IF(
                     $B$8="Emerging Threat", IF(
                        'Compound Alert'!AK91 &gt;= 10, "HIGH",IF(
                            'Compound Alert'!AK91 &gt;= 7, "MED","LOW")))))</f>
        <v>MED</v>
      </c>
      <c r="P44" s="25"/>
      <c r="Q44" s="26"/>
      <c r="R44" s="26"/>
      <c r="S44" s="21"/>
      <c r="T44" s="21"/>
      <c r="U44" s="21"/>
      <c r="V44" s="21"/>
      <c r="W44" s="21"/>
      <c r="X44" s="21"/>
      <c r="Y44" s="27"/>
      <c r="Z44" s="27"/>
      <c r="AA44" s="27"/>
      <c r="AB44" s="27"/>
      <c r="AC44" s="27"/>
      <c r="AD44" s="27"/>
      <c r="AE44" s="27"/>
      <c r="AF44" s="27"/>
      <c r="AJ44" s="21"/>
      <c r="AK44" s="21"/>
      <c r="AL44" s="21"/>
      <c r="AM44" s="21"/>
      <c r="AN44" s="21"/>
      <c r="AO44" s="21"/>
      <c r="AP44" s="21"/>
      <c r="AQ44" s="21"/>
      <c r="AR44" s="21"/>
      <c r="AS44" s="21"/>
      <c r="AT44" s="21"/>
      <c r="AU44" s="21"/>
      <c r="AV44" s="21"/>
      <c r="AW44" s="21"/>
      <c r="AX44" s="21"/>
    </row>
    <row r="45" spans="1:217" x14ac:dyDescent="0.2">
      <c r="A45" s="63">
        <v>4</v>
      </c>
      <c r="B45" s="20" t="str">
        <f>'Compound Alert'!B67</f>
        <v>Ethiopia</v>
      </c>
      <c r="C45" s="20" t="str">
        <f>'Compound Alert'!C67</f>
        <v>ETH</v>
      </c>
      <c r="D45" s="20" t="str">
        <f>'Compound Alert'!D67</f>
        <v>SSF           Sub-Saharan Africa</v>
      </c>
      <c r="E45" s="20" t="str">
        <f>'Compound Alert'!E67</f>
        <v>IDA</v>
      </c>
      <c r="F45" s="217">
        <f ca="1">'Compound Alert'!F67</f>
        <v>62</v>
      </c>
      <c r="G45" s="22">
        <f ca="1">IF($B$8="Overall Alert",'Compound Alert'!G67,IF($B$8="Underlying Vulnerability",'Compound Alert'!J67,IF($B$8="Emerging Threat",'Compound Alert'!M67)))</f>
        <v>4.5</v>
      </c>
      <c r="H45" s="23">
        <f ca="1">IF($B$8="Overall Alert",'Compound Alert'!H67,IF($B$8="Underlying Vulnerability",'Compound Alert'!K67,IF($B$8="Emerging Threat",'Compound Alert'!N67)))</f>
        <v>4.5</v>
      </c>
      <c r="I45" s="50">
        <f ca="1">ROUNDDOWN(G45,0)</f>
        <v>4</v>
      </c>
      <c r="J45" s="25" t="str">
        <f ca="1">IF(
   $B$8="Overall Alert",IF(
      'Compound Alert'!R67 &gt;= 7, "HIGH",IF(
         'Compound Alert'!R67 &gt;= 5, "MED","LOW")), IF(
            $B$8="Underlying Vulnerability", IF(
               'Compound Alert'!Y67 &gt;= 10, "HIGH",IF(
                  'Compound Alert'!Y67 &gt;= 7, "MED","LOW")),IF(
                     $B$8="Emerging Threat", IF(
                        'Compound Alert'!AF67 &gt;= 10, "HIGH",IF(
                            'Compound Alert'!AF67 &gt;= 7, "MED","LOW")))))</f>
        <v>HIGH</v>
      </c>
      <c r="K45" s="25" t="str">
        <f ca="1">IF(
   $B$8="Overall Alert",IF(
      'Compound Alert'!S67 &gt;= 7, "HIGH",IF(
         'Compound Alert'!S67 &gt;= 5, "MED","LOW")), IF(
            $B$8="Underlying Vulnerability", IF(
               'Compound Alert'!Z67 &gt;= 10, "HIGH",IF(
                  'Compound Alert'!Z67 &gt;= 7, "MED","LOW")),IF(
                     $B$8="Emerging Threat", IF(
                        'Compound Alert'!AG67 &gt;= 10, "HIGH",IF(
                            'Compound Alert'!AG67 &gt;= 7, "MED","LOW")))))</f>
        <v>HIGH</v>
      </c>
      <c r="L45" s="25" t="str">
        <f ca="1">IF(
   $B$8="Overall Alert",IF(
      'Compound Alert'!T67 &gt;= 7, "HIGH",IF(
         'Compound Alert'!T67 &gt;= 5, "MED","LOW")), IF(
            $B$8="Underlying Vulnerability", IF(
               'Compound Alert'!AA67 &gt;= 10, "HIGH",IF(
                  'Compound Alert'!AA67 &gt;= 7, "MED","LOW")),IF(
                     $B$8="Emerging Threat", IF(
                        'Compound Alert'!AH67 &gt;= 10, "HIGH",IF(
                            'Compound Alert'!AH67 &gt;= 7, "MED","LOW")))))</f>
        <v>HIGH</v>
      </c>
      <c r="M45" s="25" t="str">
        <f ca="1">IF(
   $B$8="Overall Alert",IF(
      'Compound Alert'!U67 &gt;= 7, "HIGH",IF(
         'Compound Alert'!U67 &gt;= 5, "MED","LOW")), IF(
            $B$8="Underlying Vulnerability", IF(
               'Compound Alert'!AB67 &gt;= 10, "HIGH",IF(
                  'Compound Alert'!AB67 &gt;= 7, "MED","LOW")),IF(
                     $B$8="Emerging Threat", IF(
                        'Compound Alert'!AI67 &gt;= 10, "HIGH",IF(
                            'Compound Alert'!AI67 &gt;= 7, "MED","LOW")))))</f>
        <v>LOW</v>
      </c>
      <c r="N45" s="25" t="str">
        <f ca="1">IF(
   $B$8="Overall Alert",IF(
      'Compound Alert'!V67 &gt;= 7, "HIGH",IF(
         'Compound Alert'!V67 &gt;= 5, "MED","LOW")), IF(
            $B$8="Underlying Vulnerability", IF(
               'Compound Alert'!AC67 &gt;= 10, "HIGH",IF(
                  'Compound Alert'!AC67 &gt;= 7, "MED","LOW")),IF(
                     $B$8="Emerging Threat", IF(
                        'Compound Alert'!AJ67 &gt;= 10, "HIGH",IF(
                            'Compound Alert'!AJ67 &gt;= 7, "MED","LOW")))))</f>
        <v>MED</v>
      </c>
      <c r="O45" s="25" t="str">
        <f ca="1">IF(
   $B$8="Overall Alert",IF(
      'Compound Alert'!W67 &gt;= 7, "HIGH",IF(
         'Compound Alert'!W67 &gt;= 5, "MED","LOW")), IF(
            $B$8="Underlying Vulnerability", IF(
               'Compound Alert'!AD67 &gt;= 10, "HIGH",IF(
                  'Compound Alert'!AD67 &gt;= 7, "MED","LOW")),IF(
                     $B$8="Emerging Threat", IF(
                        'Compound Alert'!AK67 &gt;= 10, "HIGH",IF(
                            'Compound Alert'!AK67 &gt;= 7, "MED","LOW")))))</f>
        <v>HIGH</v>
      </c>
      <c r="P45" s="25"/>
      <c r="Q45" s="26"/>
      <c r="R45" s="26"/>
      <c r="S45" s="21"/>
      <c r="T45" s="21"/>
      <c r="U45" s="21"/>
      <c r="V45" s="21"/>
      <c r="W45" s="21"/>
      <c r="X45" s="21"/>
      <c r="Y45" s="27"/>
      <c r="Z45" s="27"/>
      <c r="AA45" s="27"/>
      <c r="AB45" s="27"/>
      <c r="AC45" s="27"/>
      <c r="AD45" s="27"/>
      <c r="AE45" s="27"/>
      <c r="AF45" s="27"/>
      <c r="AJ45" s="21"/>
      <c r="AK45" s="21"/>
      <c r="AL45" s="21"/>
      <c r="AM45" s="21"/>
      <c r="AN45" s="21"/>
      <c r="AO45" s="21"/>
      <c r="AP45" s="21"/>
      <c r="AQ45" s="21"/>
      <c r="AR45" s="21"/>
      <c r="AS45" s="21"/>
      <c r="AT45" s="21"/>
      <c r="AU45" s="21"/>
      <c r="AV45" s="21"/>
      <c r="AW45" s="21"/>
      <c r="AX45" s="21"/>
    </row>
    <row r="46" spans="1:217" x14ac:dyDescent="0.2">
      <c r="A46" s="63">
        <v>5</v>
      </c>
      <c r="B46" s="20" t="str">
        <f>'Compound Alert'!B134</f>
        <v>Mali</v>
      </c>
      <c r="C46" s="20" t="str">
        <f>'Compound Alert'!C134</f>
        <v>MLI</v>
      </c>
      <c r="D46" s="20" t="str">
        <f>'Compound Alert'!D134</f>
        <v>SSF           Sub-Saharan Africa</v>
      </c>
      <c r="E46" s="20" t="str">
        <f>'Compound Alert'!E134</f>
        <v>IDA</v>
      </c>
      <c r="F46" s="217">
        <f ca="1">'Compound Alert'!F134</f>
        <v>129</v>
      </c>
      <c r="G46" s="22">
        <f ca="1">IF($B$8="Overall Alert",'Compound Alert'!G134,IF($B$8="Underlying Vulnerability",'Compound Alert'!J134,IF($B$8="Emerging Threat",'Compound Alert'!M134)))</f>
        <v>4.5</v>
      </c>
      <c r="H46" s="23">
        <f ca="1">IF($B$8="Overall Alert",'Compound Alert'!H134,IF($B$8="Underlying Vulnerability",'Compound Alert'!K134,IF($B$8="Emerging Threat",'Compound Alert'!N134)))</f>
        <v>4.5</v>
      </c>
      <c r="I46" s="50">
        <f ca="1">ROUNDDOWN(G46,0)</f>
        <v>4</v>
      </c>
      <c r="J46" s="25" t="str">
        <f ca="1">IF(
   $B$8="Overall Alert",IF(
      'Compound Alert'!R134 &gt;= 7, "HIGH",IF(
         'Compound Alert'!R134 &gt;= 5, "MED","LOW")), IF(
            $B$8="Underlying Vulnerability", IF(
               'Compound Alert'!Y134 &gt;= 10, "HIGH",IF(
                  'Compound Alert'!Y134 &gt;= 7, "MED","LOW")),IF(
                     $B$8="Emerging Threat", IF(
                        'Compound Alert'!AF134 &gt;= 10, "HIGH",IF(
                            'Compound Alert'!AF134 &gt;= 7, "MED","LOW")))))</f>
        <v>HIGH</v>
      </c>
      <c r="K46" s="25" t="str">
        <f ca="1">IF(
   $B$8="Overall Alert",IF(
      'Compound Alert'!S134 &gt;= 7, "HIGH",IF(
         'Compound Alert'!S134 &gt;= 5, "MED","LOW")), IF(
            $B$8="Underlying Vulnerability", IF(
               'Compound Alert'!Z134 &gt;= 10, "HIGH",IF(
                  'Compound Alert'!Z134 &gt;= 7, "MED","LOW")),IF(
                     $B$8="Emerging Threat", IF(
                        'Compound Alert'!AG134 &gt;= 10, "HIGH",IF(
                            'Compound Alert'!AG134 &gt;= 7, "MED","LOW")))))</f>
        <v>HIGH</v>
      </c>
      <c r="L46" s="25" t="str">
        <f ca="1">IF(
   $B$8="Overall Alert",IF(
      'Compound Alert'!T134 &gt;= 7, "HIGH",IF(
         'Compound Alert'!T134 &gt;= 5, "MED","LOW")), IF(
            $B$8="Underlying Vulnerability", IF(
               'Compound Alert'!AA134 &gt;= 10, "HIGH",IF(
                  'Compound Alert'!AA134 &gt;= 7, "MED","LOW")),IF(
                     $B$8="Emerging Threat", IF(
                        'Compound Alert'!AH134 &gt;= 10, "HIGH",IF(
                            'Compound Alert'!AH134 &gt;= 7, "MED","LOW")))))</f>
        <v>MED</v>
      </c>
      <c r="M46" s="25" t="str">
        <f ca="1">IF(
   $B$8="Overall Alert",IF(
      'Compound Alert'!U134 &gt;= 7, "HIGH",IF(
         'Compound Alert'!U134 &gt;= 5, "MED","LOW")), IF(
            $B$8="Underlying Vulnerability", IF(
               'Compound Alert'!AB134 &gt;= 10, "HIGH",IF(
                  'Compound Alert'!AB134 &gt;= 7, "MED","LOW")),IF(
                     $B$8="Emerging Threat", IF(
                        'Compound Alert'!AI134 &gt;= 10, "HIGH",IF(
                            'Compound Alert'!AI134 &gt;= 7, "MED","LOW")))))</f>
        <v>HIGH</v>
      </c>
      <c r="N46" s="25" t="str">
        <f ca="1">IF(
   $B$8="Overall Alert",IF(
      'Compound Alert'!V134 &gt;= 7, "HIGH",IF(
         'Compound Alert'!V134 &gt;= 5, "MED","LOW")), IF(
            $B$8="Underlying Vulnerability", IF(
               'Compound Alert'!AC134 &gt;= 10, "HIGH",IF(
                  'Compound Alert'!AC134 &gt;= 7, "MED","LOW")),IF(
                     $B$8="Emerging Threat", IF(
                        'Compound Alert'!AJ134 &gt;= 10, "HIGH",IF(
                            'Compound Alert'!AJ134 &gt;= 7, "MED","LOW")))))</f>
        <v>LOW</v>
      </c>
      <c r="O46" s="25" t="str">
        <f ca="1">IF(
   $B$8="Overall Alert",IF(
      'Compound Alert'!W134 &gt;= 7, "HIGH",IF(
         'Compound Alert'!W134 &gt;= 5, "MED","LOW")), IF(
            $B$8="Underlying Vulnerability", IF(
               'Compound Alert'!AD134 &gt;= 10, "HIGH",IF(
                  'Compound Alert'!AD134 &gt;= 7, "MED","LOW")),IF(
                     $B$8="Emerging Threat", IF(
                        'Compound Alert'!AK134 &gt;= 10, "HIGH",IF(
                            'Compound Alert'!AK134 &gt;= 7, "MED","LOW")))))</f>
        <v>HIGH</v>
      </c>
      <c r="P46" s="25"/>
      <c r="Q46" s="26"/>
      <c r="R46" s="26"/>
      <c r="S46" s="21"/>
      <c r="T46" s="21"/>
      <c r="U46" s="21"/>
      <c r="V46" s="21"/>
      <c r="W46" s="21"/>
      <c r="X46" s="21"/>
      <c r="Y46" s="27"/>
      <c r="Z46" s="27"/>
      <c r="AA46" s="27"/>
      <c r="AB46" s="27"/>
      <c r="AC46" s="27"/>
      <c r="AD46" s="27"/>
      <c r="AE46" s="27"/>
      <c r="AF46" s="27"/>
      <c r="AJ46" s="21"/>
      <c r="AK46" s="21"/>
      <c r="AL46" s="21"/>
      <c r="AM46" s="21"/>
      <c r="AN46" s="21"/>
      <c r="AO46" s="21"/>
      <c r="AP46" s="21"/>
      <c r="AQ46" s="21"/>
      <c r="AR46" s="21"/>
      <c r="AS46" s="21"/>
      <c r="AT46" s="21"/>
      <c r="AU46" s="21"/>
      <c r="AV46" s="21"/>
      <c r="AW46" s="21"/>
      <c r="AX46" s="21"/>
    </row>
    <row r="47" spans="1:217" x14ac:dyDescent="0.2">
      <c r="A47" s="63">
        <v>6</v>
      </c>
      <c r="B47" s="20" t="str">
        <f>'Compound Alert'!B194</f>
        <v>Chad</v>
      </c>
      <c r="C47" s="20" t="str">
        <f>'Compound Alert'!C194</f>
        <v>TCD</v>
      </c>
      <c r="D47" s="20" t="str">
        <f>'Compound Alert'!D194</f>
        <v>SSF           Sub-Saharan Africa</v>
      </c>
      <c r="E47" s="20" t="str">
        <f>'Compound Alert'!E194</f>
        <v>IDA</v>
      </c>
      <c r="F47" s="217">
        <f ca="1">'Compound Alert'!F194</f>
        <v>189</v>
      </c>
      <c r="G47" s="22">
        <f ca="1">IF($B$8="Overall Alert",'Compound Alert'!G194,IF($B$8="Underlying Vulnerability",'Compound Alert'!J194,IF($B$8="Emerging Threat",'Compound Alert'!M194)))</f>
        <v>4</v>
      </c>
      <c r="H47" s="23">
        <f ca="1">IF($B$8="Overall Alert",'Compound Alert'!H194,IF($B$8="Underlying Vulnerability",'Compound Alert'!K194,IF($B$8="Emerging Threat",'Compound Alert'!N194)))</f>
        <v>4</v>
      </c>
      <c r="I47" s="50">
        <f ca="1">ROUNDDOWN(G47,0)</f>
        <v>4</v>
      </c>
      <c r="J47" s="25" t="str">
        <f ca="1">IF(
   $B$8="Overall Alert",IF(
      'Compound Alert'!R194 &gt;= 7, "HIGH",IF(
         'Compound Alert'!R194 &gt;= 5, "MED","LOW")), IF(
            $B$8="Underlying Vulnerability", IF(
               'Compound Alert'!Y194 &gt;= 10, "HIGH",IF(
                  'Compound Alert'!Y194 &gt;= 7, "MED","LOW")),IF(
                     $B$8="Emerging Threat", IF(
                        'Compound Alert'!AF194 &gt;= 10, "HIGH",IF(
                            'Compound Alert'!AF194 &gt;= 7, "MED","LOW")))))</f>
        <v>HIGH</v>
      </c>
      <c r="K47" s="25" t="str">
        <f ca="1">IF(
   $B$8="Overall Alert",IF(
      'Compound Alert'!S194 &gt;= 7, "HIGH",IF(
         'Compound Alert'!S194 &gt;= 5, "MED","LOW")), IF(
            $B$8="Underlying Vulnerability", IF(
               'Compound Alert'!Z194 &gt;= 10, "HIGH",IF(
                  'Compound Alert'!Z194 &gt;= 7, "MED","LOW")),IF(
                     $B$8="Emerging Threat", IF(
                        'Compound Alert'!AG194 &gt;= 10, "HIGH",IF(
                            'Compound Alert'!AG194 &gt;= 7, "MED","LOW")))))</f>
        <v>HIGH</v>
      </c>
      <c r="L47" s="25" t="e">
        <f ca="1">IF(
   $B$8="Overall Alert",IF(
      'Compound Alert'!T194 &gt;= 7, "HIGH",IF(
         'Compound Alert'!T194 &gt;= 5, "MED","LOW")), IF(
            $B$8="Underlying Vulnerability", IF(
               'Compound Alert'!AA194 &gt;= 10, "HIGH",IF(
                  'Compound Alert'!AA194 &gt;= 7, "MED","LOW")),IF(
                     $B$8="Emerging Threat", IF(
                        'Compound Alert'!AH194 &gt;= 10, "HIGH",IF(
                            'Compound Alert'!AH194 &gt;= 7, "MED","LOW")))))</f>
        <v>#N/A</v>
      </c>
      <c r="M47" s="25" t="str">
        <f ca="1">IF(
   $B$8="Overall Alert",IF(
      'Compound Alert'!U194 &gt;= 7, "HIGH",IF(
         'Compound Alert'!U194 &gt;= 5, "MED","LOW")), IF(
            $B$8="Underlying Vulnerability", IF(
               'Compound Alert'!AB194 &gt;= 10, "HIGH",IF(
                  'Compound Alert'!AB194 &gt;= 7, "MED","LOW")),IF(
                     $B$8="Emerging Threat", IF(
                        'Compound Alert'!AI194 &gt;= 10, "HIGH",IF(
                            'Compound Alert'!AI194 &gt;= 7, "MED","LOW")))))</f>
        <v>HIGH</v>
      </c>
      <c r="N47" s="25" t="str">
        <f ca="1">IF(
   $B$8="Overall Alert",IF(
      'Compound Alert'!V194 &gt;= 7, "HIGH",IF(
         'Compound Alert'!V194 &gt;= 5, "MED","LOW")), IF(
            $B$8="Underlying Vulnerability", IF(
               'Compound Alert'!AC194 &gt;= 10, "HIGH",IF(
                  'Compound Alert'!AC194 &gt;= 7, "MED","LOW")),IF(
                     $B$8="Emerging Threat", IF(
                        'Compound Alert'!AJ194 &gt;= 10, "HIGH",IF(
                            'Compound Alert'!AJ194 &gt;= 7, "MED","LOW")))))</f>
        <v>LOW</v>
      </c>
      <c r="O47" s="25" t="str">
        <f ca="1">IF(
   $B$8="Overall Alert",IF(
      'Compound Alert'!W194 &gt;= 7, "HIGH",IF(
         'Compound Alert'!W194 &gt;= 5, "MED","LOW")), IF(
            $B$8="Underlying Vulnerability", IF(
               'Compound Alert'!AD194 &gt;= 10, "HIGH",IF(
                  'Compound Alert'!AD194 &gt;= 7, "MED","LOW")),IF(
                     $B$8="Emerging Threat", IF(
                        'Compound Alert'!AK194 &gt;= 10, "HIGH",IF(
                            'Compound Alert'!AK194 &gt;= 7, "MED","LOW")))))</f>
        <v>HIGH</v>
      </c>
      <c r="P47" s="25"/>
      <c r="Q47" s="26"/>
      <c r="R47" s="26"/>
      <c r="S47" s="21"/>
      <c r="T47" s="21"/>
      <c r="U47" s="21"/>
      <c r="V47" s="21"/>
      <c r="W47" s="21"/>
      <c r="X47" s="21"/>
      <c r="Y47" s="27"/>
      <c r="Z47" s="27"/>
      <c r="AA47" s="27"/>
      <c r="AB47" s="27"/>
      <c r="AC47" s="27"/>
      <c r="AD47" s="27"/>
      <c r="AE47" s="27"/>
      <c r="AF47" s="27"/>
      <c r="AJ47" s="21"/>
      <c r="AK47" s="21"/>
      <c r="AL47" s="21"/>
      <c r="AM47" s="21"/>
      <c r="AN47" s="21"/>
      <c r="AO47" s="21"/>
      <c r="AP47" s="21"/>
      <c r="AQ47" s="21"/>
      <c r="AR47" s="21"/>
      <c r="AS47" s="21"/>
      <c r="AT47" s="21"/>
      <c r="AU47" s="21"/>
      <c r="AV47" s="21"/>
      <c r="AW47" s="21"/>
      <c r="AX47" s="21"/>
    </row>
    <row r="48" spans="1:217" x14ac:dyDescent="0.2">
      <c r="A48" s="63">
        <v>7</v>
      </c>
      <c r="B48" s="20" t="str">
        <f>'Compound Alert'!B223</f>
        <v>Zimbabwe</v>
      </c>
      <c r="C48" s="20" t="str">
        <f>'Compound Alert'!C223</f>
        <v>ZWE</v>
      </c>
      <c r="D48" s="20" t="str">
        <f>'Compound Alert'!D223</f>
        <v>SSF           Sub-Saharan Africa</v>
      </c>
      <c r="E48" s="20" t="str">
        <f>'Compound Alert'!E223</f>
        <v>Blend</v>
      </c>
      <c r="F48" s="217">
        <f>'Compound Alert'!F223</f>
        <v>0</v>
      </c>
      <c r="G48" s="22">
        <f ca="1">IF($B$8="Overall Alert",'Compound Alert'!G223,IF($B$8="Underlying Vulnerability",'Compound Alert'!J223,IF($B$8="Emerging Threat",'Compound Alert'!M223)))</f>
        <v>4</v>
      </c>
      <c r="H48" s="23">
        <f ca="1">IF($B$8="Overall Alert",'Compound Alert'!H223,IF($B$8="Underlying Vulnerability",'Compound Alert'!K223,IF($B$8="Emerging Threat",'Compound Alert'!N223)))</f>
        <v>4</v>
      </c>
      <c r="I48" s="50">
        <f ca="1">ROUNDDOWN(G48,0)</f>
        <v>4</v>
      </c>
      <c r="J48" s="25" t="str">
        <f ca="1">IF(
   $B$8="Overall Alert",IF(
      'Compound Alert'!R223 &gt;= 7, "HIGH",IF(
         'Compound Alert'!R223 &gt;= 5, "MED","LOW")), IF(
            $B$8="Underlying Vulnerability", IF(
               'Compound Alert'!Y223 &gt;= 10, "HIGH",IF(
                  'Compound Alert'!Y223 &gt;= 7, "MED","LOW")),IF(
                     $B$8="Emerging Threat", IF(
                        'Compound Alert'!AF223 &gt;= 10, "HIGH",IF(
                            'Compound Alert'!AF223 &gt;= 7, "MED","LOW")))))</f>
        <v>HIGH</v>
      </c>
      <c r="K48" s="25" t="str">
        <f ca="1">IF(
   $B$8="Overall Alert",IF(
      'Compound Alert'!S223 &gt;= 7, "HIGH",IF(
         'Compound Alert'!S223 &gt;= 5, "MED","LOW")), IF(
            $B$8="Underlying Vulnerability", IF(
               'Compound Alert'!Z223 &gt;= 10, "HIGH",IF(
                  'Compound Alert'!Z223 &gt;= 7, "MED","LOW")),IF(
                     $B$8="Emerging Threat", IF(
                        'Compound Alert'!AG223 &gt;= 10, "HIGH",IF(
                            'Compound Alert'!AG223 &gt;= 7, "MED","LOW")))))</f>
        <v>HIGH</v>
      </c>
      <c r="L48" s="25" t="str">
        <f ca="1">IF(
   $B$8="Overall Alert",IF(
      'Compound Alert'!T223 &gt;= 7, "HIGH",IF(
         'Compound Alert'!T223 &gt;= 5, "MED","LOW")), IF(
            $B$8="Underlying Vulnerability", IF(
               'Compound Alert'!AA223 &gt;= 10, "HIGH",IF(
                  'Compound Alert'!AA223 &gt;= 7, "MED","LOW")),IF(
                     $B$8="Emerging Threat", IF(
                        'Compound Alert'!AH223 &gt;= 10, "HIGH",IF(
                            'Compound Alert'!AH223 &gt;= 7, "MED","LOW")))))</f>
        <v>HIGH</v>
      </c>
      <c r="M48" s="25" t="str">
        <f ca="1">IF(
   $B$8="Overall Alert",IF(
      'Compound Alert'!U223 &gt;= 7, "HIGH",IF(
         'Compound Alert'!U223 &gt;= 5, "MED","LOW")), IF(
            $B$8="Underlying Vulnerability", IF(
               'Compound Alert'!AB223 &gt;= 10, "HIGH",IF(
                  'Compound Alert'!AB223 &gt;= 7, "MED","LOW")),IF(
                     $B$8="Emerging Threat", IF(
                        'Compound Alert'!AI223 &gt;= 10, "HIGH",IF(
                            'Compound Alert'!AI223 &gt;= 7, "MED","LOW")))))</f>
        <v>LOW</v>
      </c>
      <c r="N48" s="25" t="str">
        <f ca="1">IF(
   $B$8="Overall Alert",IF(
      'Compound Alert'!V223 &gt;= 7, "HIGH",IF(
         'Compound Alert'!V223 &gt;= 5, "MED","LOW")), IF(
            $B$8="Underlying Vulnerability", IF(
               'Compound Alert'!AC223 &gt;= 10, "HIGH",IF(
                  'Compound Alert'!AC223 &gt;= 7, "MED","LOW")),IF(
                     $B$8="Emerging Threat", IF(
                        'Compound Alert'!AJ223 &gt;= 10, "HIGH",IF(
                            'Compound Alert'!AJ223 &gt;= 7, "MED","LOW")))))</f>
        <v>MED</v>
      </c>
      <c r="O48" s="25" t="str">
        <f ca="1">IF(
   $B$8="Overall Alert",IF(
      'Compound Alert'!W223 &gt;= 7, "HIGH",IF(
         'Compound Alert'!W223 &gt;= 5, "MED","LOW")), IF(
            $B$8="Underlying Vulnerability", IF(
               'Compound Alert'!AD223 &gt;= 10, "HIGH",IF(
                  'Compound Alert'!AD223 &gt;= 7, "MED","LOW")),IF(
                     $B$8="Emerging Threat", IF(
                        'Compound Alert'!AK223 &gt;= 10, "HIGH",IF(
                            'Compound Alert'!AK223 &gt;= 7, "MED","LOW")))))</f>
        <v>MED</v>
      </c>
      <c r="P48" s="25"/>
      <c r="Q48" s="26"/>
      <c r="R48" s="26"/>
      <c r="S48" s="21"/>
      <c r="T48" s="21"/>
      <c r="U48" s="21"/>
      <c r="V48" s="21"/>
      <c r="W48" s="21"/>
      <c r="X48" s="21"/>
      <c r="Y48" s="27"/>
      <c r="Z48" s="27"/>
      <c r="AA48" s="27"/>
      <c r="AB48" s="27"/>
      <c r="AC48" s="27"/>
      <c r="AD48" s="27"/>
      <c r="AE48" s="27"/>
      <c r="AF48" s="27"/>
      <c r="AJ48" s="21"/>
      <c r="AK48" s="21"/>
      <c r="AL48" s="21"/>
      <c r="AM48" s="21"/>
      <c r="AN48" s="21"/>
      <c r="AO48" s="21"/>
      <c r="AP48" s="21"/>
      <c r="AQ48" s="21"/>
      <c r="AR48" s="21"/>
      <c r="AS48" s="21"/>
      <c r="AT48" s="21"/>
      <c r="AU48" s="21"/>
      <c r="AV48" s="21"/>
      <c r="AW48" s="21"/>
      <c r="AX48" s="21"/>
    </row>
    <row r="49" spans="1:50" x14ac:dyDescent="0.2">
      <c r="A49" s="63">
        <v>8</v>
      </c>
      <c r="B49" s="20" t="str">
        <f>'Compound Alert'!B148</f>
        <v>Nigeria</v>
      </c>
      <c r="C49" s="20" t="str">
        <f>'Compound Alert'!C148</f>
        <v>NGA</v>
      </c>
      <c r="D49" s="20" t="str">
        <f>'Compound Alert'!D148</f>
        <v>SSF           Sub-Saharan Africa</v>
      </c>
      <c r="E49" s="20" t="str">
        <f>'Compound Alert'!E148</f>
        <v>Blend</v>
      </c>
      <c r="F49" s="217">
        <f ca="1">'Compound Alert'!F148</f>
        <v>143</v>
      </c>
      <c r="G49" s="22">
        <f ca="1">IF($B$8="Overall Alert",'Compound Alert'!G148,IF($B$8="Underlying Vulnerability",'Compound Alert'!J148,IF($B$8="Emerging Threat",'Compound Alert'!M148)))</f>
        <v>4</v>
      </c>
      <c r="H49" s="23">
        <f ca="1">IF($B$8="Overall Alert",'Compound Alert'!H148,IF($B$8="Underlying Vulnerability",'Compound Alert'!K148,IF($B$8="Emerging Threat",'Compound Alert'!N148)))</f>
        <v>4</v>
      </c>
      <c r="I49" s="50">
        <f ca="1">ROUNDDOWN(G49,0)</f>
        <v>4</v>
      </c>
      <c r="J49" s="25" t="str">
        <f ca="1">IF(
   $B$8="Overall Alert",IF(
      'Compound Alert'!R148 &gt;= 7, "HIGH",IF(
         'Compound Alert'!R148 &gt;= 5, "MED","LOW")), IF(
            $B$8="Underlying Vulnerability", IF(
               'Compound Alert'!Y148 &gt;= 10, "HIGH",IF(
                  'Compound Alert'!Y148 &gt;= 7, "MED","LOW")),IF(
                     $B$8="Emerging Threat", IF(
                        'Compound Alert'!AF148 &gt;= 10, "HIGH",IF(
                            'Compound Alert'!AF148 &gt;= 7, "MED","LOW")))))</f>
        <v>HIGH</v>
      </c>
      <c r="K49" s="25" t="str">
        <f ca="1">IF(
   $B$8="Overall Alert",IF(
      'Compound Alert'!S148 &gt;= 7, "HIGH",IF(
         'Compound Alert'!S148 &gt;= 5, "MED","LOW")), IF(
            $B$8="Underlying Vulnerability", IF(
               'Compound Alert'!Z148 &gt;= 10, "HIGH",IF(
                  'Compound Alert'!Z148 &gt;= 7, "MED","LOW")),IF(
                     $B$8="Emerging Threat", IF(
                        'Compound Alert'!AG148 &gt;= 10, "HIGH",IF(
                            'Compound Alert'!AG148 &gt;= 7, "MED","LOW")))))</f>
        <v>HIGH</v>
      </c>
      <c r="L49" s="25" t="str">
        <f ca="1">IF(
   $B$8="Overall Alert",IF(
      'Compound Alert'!T148 &gt;= 7, "HIGH",IF(
         'Compound Alert'!T148 &gt;= 5, "MED","LOW")), IF(
            $B$8="Underlying Vulnerability", IF(
               'Compound Alert'!AA148 &gt;= 10, "HIGH",IF(
                  'Compound Alert'!AA148 &gt;= 7, "MED","LOW")),IF(
                     $B$8="Emerging Threat", IF(
                        'Compound Alert'!AH148 &gt;= 10, "HIGH",IF(
                            'Compound Alert'!AH148 &gt;= 7, "MED","LOW")))))</f>
        <v>HIGH</v>
      </c>
      <c r="M49" s="25" t="str">
        <f ca="1">IF(
   $B$8="Overall Alert",IF(
      'Compound Alert'!U148 &gt;= 7, "HIGH",IF(
         'Compound Alert'!U148 &gt;= 5, "MED","LOW")), IF(
            $B$8="Underlying Vulnerability", IF(
               'Compound Alert'!AB148 &gt;= 10, "HIGH",IF(
                  'Compound Alert'!AB148 &gt;= 7, "MED","LOW")),IF(
                     $B$8="Emerging Threat", IF(
                        'Compound Alert'!AI148 &gt;= 10, "HIGH",IF(
                            'Compound Alert'!AI148 &gt;= 7, "MED","LOW")))))</f>
        <v>HIGH</v>
      </c>
      <c r="N49" s="25" t="str">
        <f ca="1">IF(
   $B$8="Overall Alert",IF(
      'Compound Alert'!V148 &gt;= 7, "HIGH",IF(
         'Compound Alert'!V148 &gt;= 5, "MED","LOW")), IF(
            $B$8="Underlying Vulnerability", IF(
               'Compound Alert'!AC148 &gt;= 10, "HIGH",IF(
                  'Compound Alert'!AC148 &gt;= 7, "MED","LOW")),IF(
                     $B$8="Emerging Threat", IF(
                        'Compound Alert'!AJ148 &gt;= 10, "HIGH",IF(
                            'Compound Alert'!AJ148 &gt;= 7, "MED","LOW")))))</f>
        <v>LOW</v>
      </c>
      <c r="O49" s="25" t="str">
        <f ca="1">IF(
   $B$8="Overall Alert",IF(
      'Compound Alert'!W148 &gt;= 7, "HIGH",IF(
         'Compound Alert'!W148 &gt;= 5, "MED","LOW")), IF(
            $B$8="Underlying Vulnerability", IF(
               'Compound Alert'!AD148 &gt;= 10, "HIGH",IF(
                  'Compound Alert'!AD148 &gt;= 7, "MED","LOW")),IF(
                     $B$8="Emerging Threat", IF(
                        'Compound Alert'!AK148 &gt;= 10, "HIGH",IF(
                            'Compound Alert'!AK148 &gt;= 7, "MED","LOW")))))</f>
        <v>LOW</v>
      </c>
      <c r="P49" s="25"/>
      <c r="Q49" s="26"/>
      <c r="R49" s="26"/>
      <c r="S49" s="21"/>
      <c r="T49" s="21"/>
      <c r="U49" s="21"/>
      <c r="V49" s="21"/>
      <c r="W49" s="21"/>
      <c r="X49" s="21"/>
      <c r="Y49" s="27"/>
      <c r="Z49" s="27"/>
      <c r="AA49" s="27"/>
      <c r="AB49" s="27"/>
      <c r="AC49" s="27"/>
      <c r="AD49" s="27"/>
      <c r="AE49" s="27"/>
      <c r="AF49" s="27"/>
      <c r="AJ49" s="21"/>
      <c r="AK49" s="21"/>
      <c r="AL49" s="21"/>
      <c r="AM49" s="21"/>
      <c r="AN49" s="21"/>
      <c r="AO49" s="21"/>
      <c r="AP49" s="21"/>
      <c r="AQ49" s="21"/>
      <c r="AR49" s="21"/>
      <c r="AS49" s="21"/>
      <c r="AT49" s="21"/>
      <c r="AU49" s="21"/>
      <c r="AV49" s="21"/>
      <c r="AW49" s="21"/>
      <c r="AX49" s="21"/>
    </row>
    <row r="50" spans="1:50" x14ac:dyDescent="0.2">
      <c r="A50" s="63">
        <v>9</v>
      </c>
      <c r="B50" s="20" t="str">
        <f>'Compound Alert'!B19</f>
        <v>Burundi</v>
      </c>
      <c r="C50" s="20" t="str">
        <f>'Compound Alert'!C19</f>
        <v>BDI</v>
      </c>
      <c r="D50" s="20" t="str">
        <f>'Compound Alert'!D19</f>
        <v>SSF           Sub-Saharan Africa</v>
      </c>
      <c r="E50" s="20" t="str">
        <f>'Compound Alert'!E19</f>
        <v>IDA</v>
      </c>
      <c r="F50" s="217">
        <f ca="1">'Compound Alert'!F19</f>
        <v>14</v>
      </c>
      <c r="G50" s="22">
        <f ca="1">IF($B$8="Overall Alert",'Compound Alert'!G19,IF($B$8="Underlying Vulnerability",'Compound Alert'!J19,IF($B$8="Emerging Threat",'Compound Alert'!M19)))</f>
        <v>4</v>
      </c>
      <c r="H50" s="23">
        <f ca="1">IF($B$8="Overall Alert",'Compound Alert'!H19,IF($B$8="Underlying Vulnerability",'Compound Alert'!K19,IF($B$8="Emerging Threat",'Compound Alert'!N19)))</f>
        <v>4</v>
      </c>
      <c r="I50" s="50">
        <f ca="1">ROUNDDOWN(G50,0)</f>
        <v>4</v>
      </c>
      <c r="J50" s="25" t="str">
        <f ca="1">IF(
   $B$8="Overall Alert",IF(
      'Compound Alert'!R19 &gt;= 7, "HIGH",IF(
         'Compound Alert'!R19 &gt;= 5, "MED","LOW")), IF(
            $B$8="Underlying Vulnerability", IF(
               'Compound Alert'!Y19 &gt;= 10, "HIGH",IF(
                  'Compound Alert'!Y19 &gt;= 7, "MED","LOW")),IF(
                     $B$8="Emerging Threat", IF(
                        'Compound Alert'!AF19 &gt;= 10, "HIGH",IF(
                            'Compound Alert'!AF19 &gt;= 7, "MED","LOW")))))</f>
        <v>HIGH</v>
      </c>
      <c r="K50" s="25" t="str">
        <f ca="1">IF(
   $B$8="Overall Alert",IF(
      'Compound Alert'!S19 &gt;= 7, "HIGH",IF(
         'Compound Alert'!S19 &gt;= 5, "MED","LOW")), IF(
            $B$8="Underlying Vulnerability", IF(
               'Compound Alert'!Z19 &gt;= 10, "HIGH",IF(
                  'Compound Alert'!Z19 &gt;= 7, "MED","LOW")),IF(
                     $B$8="Emerging Threat", IF(
                        'Compound Alert'!AG19 &gt;= 10, "HIGH",IF(
                            'Compound Alert'!AG19 &gt;= 7, "MED","LOW")))))</f>
        <v>HIGH</v>
      </c>
      <c r="L50" s="25" t="str">
        <f ca="1">IF(
   $B$8="Overall Alert",IF(
      'Compound Alert'!T19 &gt;= 7, "HIGH",IF(
         'Compound Alert'!T19 &gt;= 5, "MED","LOW")), IF(
            $B$8="Underlying Vulnerability", IF(
               'Compound Alert'!AA19 &gt;= 10, "HIGH",IF(
                  'Compound Alert'!AA19 &gt;= 7, "MED","LOW")),IF(
                     $B$8="Emerging Threat", IF(
                        'Compound Alert'!AH19 &gt;= 10, "HIGH",IF(
                            'Compound Alert'!AH19 &gt;= 7, "MED","LOW")))))</f>
        <v>HIGH</v>
      </c>
      <c r="M50" s="25" t="str">
        <f ca="1">IF(
   $B$8="Overall Alert",IF(
      'Compound Alert'!U19 &gt;= 7, "HIGH",IF(
         'Compound Alert'!U19 &gt;= 5, "MED","LOW")), IF(
            $B$8="Underlying Vulnerability", IF(
               'Compound Alert'!AB19 &gt;= 10, "HIGH",IF(
                  'Compound Alert'!AB19 &gt;= 7, "MED","LOW")),IF(
                     $B$8="Emerging Threat", IF(
                        'Compound Alert'!AI19 &gt;= 10, "HIGH",IF(
                            'Compound Alert'!AI19 &gt;= 7, "MED","LOW")))))</f>
        <v>MED</v>
      </c>
      <c r="N50" s="25" t="str">
        <f ca="1">IF(
   $B$8="Overall Alert",IF(
      'Compound Alert'!V19 &gt;= 7, "HIGH",IF(
         'Compound Alert'!V19 &gt;= 5, "MED","LOW")), IF(
            $B$8="Underlying Vulnerability", IF(
               'Compound Alert'!AC19 &gt;= 10, "HIGH",IF(
                  'Compound Alert'!AC19 &gt;= 7, "MED","LOW")),IF(
                     $B$8="Emerging Threat", IF(
                        'Compound Alert'!AJ19 &gt;= 10, "HIGH",IF(
                            'Compound Alert'!AJ19 &gt;= 7, "MED","LOW")))))</f>
        <v>MED</v>
      </c>
      <c r="O50" s="25" t="str">
        <f ca="1">IF(
   $B$8="Overall Alert",IF(
      'Compound Alert'!W19 &gt;= 7, "HIGH",IF(
         'Compound Alert'!W19 &gt;= 5, "MED","LOW")), IF(
            $B$8="Underlying Vulnerability", IF(
               'Compound Alert'!AD19 &gt;= 10, "HIGH",IF(
                  'Compound Alert'!AD19 &gt;= 7, "MED","LOW")),IF(
                     $B$8="Emerging Threat", IF(
                        'Compound Alert'!AK19 &gt;= 10, "HIGH",IF(
                            'Compound Alert'!AK19 &gt;= 7, "MED","LOW")))))</f>
        <v>LOW</v>
      </c>
      <c r="P50" s="25"/>
      <c r="Q50" s="26"/>
      <c r="R50" s="26"/>
      <c r="S50" s="21"/>
      <c r="T50" s="21"/>
      <c r="U50" s="21"/>
      <c r="V50" s="21"/>
      <c r="W50" s="21"/>
      <c r="X50" s="21"/>
      <c r="Y50" s="27"/>
      <c r="Z50" s="27"/>
      <c r="AA50" s="27"/>
      <c r="AB50" s="27"/>
      <c r="AC50" s="27"/>
      <c r="AD50" s="27"/>
      <c r="AE50" s="27"/>
      <c r="AF50" s="27"/>
      <c r="AJ50" s="21"/>
      <c r="AK50" s="21"/>
      <c r="AL50" s="21"/>
      <c r="AM50" s="21"/>
      <c r="AN50" s="21"/>
      <c r="AO50" s="21"/>
      <c r="AP50" s="21"/>
      <c r="AQ50" s="21"/>
      <c r="AR50" s="21"/>
      <c r="AS50" s="21"/>
      <c r="AT50" s="21"/>
      <c r="AU50" s="21"/>
      <c r="AV50" s="21"/>
      <c r="AW50" s="21"/>
      <c r="AX50" s="21"/>
    </row>
    <row r="51" spans="1:50" x14ac:dyDescent="0.2">
      <c r="A51" s="63">
        <v>10</v>
      </c>
      <c r="B51" s="20" t="str">
        <f>'Compound Alert'!B156</f>
        <v>Pakistan</v>
      </c>
      <c r="C51" s="20" t="str">
        <f>'Compound Alert'!C156</f>
        <v>PAK</v>
      </c>
      <c r="D51" s="20" t="str">
        <f>'Compound Alert'!D156</f>
        <v>SAS           South Asia</v>
      </c>
      <c r="E51" s="20" t="str">
        <f>'Compound Alert'!E156</f>
        <v>Blend</v>
      </c>
      <c r="F51" s="217">
        <f ca="1">'Compound Alert'!F156</f>
        <v>151</v>
      </c>
      <c r="G51" s="22">
        <f ca="1">IF($B$8="Overall Alert",'Compound Alert'!G156,IF($B$8="Underlying Vulnerability",'Compound Alert'!J156,IF($B$8="Emerging Threat",'Compound Alert'!M156)))</f>
        <v>4</v>
      </c>
      <c r="H51" s="23">
        <f ca="1">IF($B$8="Overall Alert",'Compound Alert'!H156,IF($B$8="Underlying Vulnerability",'Compound Alert'!K156,IF($B$8="Emerging Threat",'Compound Alert'!N156)))</f>
        <v>4</v>
      </c>
      <c r="I51" s="50">
        <f ca="1">ROUNDDOWN(G51,0)</f>
        <v>4</v>
      </c>
      <c r="J51" s="25" t="str">
        <f ca="1">IF(
   $B$8="Overall Alert",IF(
      'Compound Alert'!R156 &gt;= 7, "HIGH",IF(
         'Compound Alert'!R156 &gt;= 5, "MED","LOW")), IF(
            $B$8="Underlying Vulnerability", IF(
               'Compound Alert'!Y156 &gt;= 10, "HIGH",IF(
                  'Compound Alert'!Y156 &gt;= 7, "MED","LOW")),IF(
                     $B$8="Emerging Threat", IF(
                        'Compound Alert'!AF156 &gt;= 10, "HIGH",IF(
                            'Compound Alert'!AF156 &gt;= 7, "MED","LOW")))))</f>
        <v>LOW</v>
      </c>
      <c r="K51" s="25" t="str">
        <f ca="1">IF(
   $B$8="Overall Alert",IF(
      'Compound Alert'!S156 &gt;= 7, "HIGH",IF(
         'Compound Alert'!S156 &gt;= 5, "MED","LOW")), IF(
            $B$8="Underlying Vulnerability", IF(
               'Compound Alert'!Z156 &gt;= 10, "HIGH",IF(
                  'Compound Alert'!Z156 &gt;= 7, "MED","LOW")),IF(
                     $B$8="Emerging Threat", IF(
                        'Compound Alert'!AG156 &gt;= 10, "HIGH",IF(
                            'Compound Alert'!AG156 &gt;= 7, "MED","LOW")))))</f>
        <v>HIGH</v>
      </c>
      <c r="L51" s="25" t="str">
        <f ca="1">IF(
   $B$8="Overall Alert",IF(
      'Compound Alert'!T156 &gt;= 7, "HIGH",IF(
         'Compound Alert'!T156 &gt;= 5, "MED","LOW")), IF(
            $B$8="Underlying Vulnerability", IF(
               'Compound Alert'!AA156 &gt;= 10, "HIGH",IF(
                  'Compound Alert'!AA156 &gt;= 7, "MED","LOW")),IF(
                     $B$8="Emerging Threat", IF(
                        'Compound Alert'!AH156 &gt;= 10, "HIGH",IF(
                            'Compound Alert'!AH156 &gt;= 7, "MED","LOW")))))</f>
        <v>HIGH</v>
      </c>
      <c r="M51" s="25" t="str">
        <f ca="1">IF(
   $B$8="Overall Alert",IF(
      'Compound Alert'!U156 &gt;= 7, "HIGH",IF(
         'Compound Alert'!U156 &gt;= 5, "MED","LOW")), IF(
            $B$8="Underlying Vulnerability", IF(
               'Compound Alert'!AB156 &gt;= 10, "HIGH",IF(
                  'Compound Alert'!AB156 &gt;= 7, "MED","LOW")),IF(
                     $B$8="Emerging Threat", IF(
                        'Compound Alert'!AI156 &gt;= 10, "HIGH",IF(
                            'Compound Alert'!AI156 &gt;= 7, "MED","LOW")))))</f>
        <v>HIGH</v>
      </c>
      <c r="N51" s="25" t="str">
        <f ca="1">IF(
   $B$8="Overall Alert",IF(
      'Compound Alert'!V156 &gt;= 7, "HIGH",IF(
         'Compound Alert'!V156 &gt;= 5, "MED","LOW")), IF(
            $B$8="Underlying Vulnerability", IF(
               'Compound Alert'!AC156 &gt;= 10, "HIGH",IF(
                  'Compound Alert'!AC156 &gt;= 7, "MED","LOW")),IF(
                     $B$8="Emerging Threat", IF(
                        'Compound Alert'!AJ156 &gt;= 10, "HIGH",IF(
                            'Compound Alert'!AJ156 &gt;= 7, "MED","LOW")))))</f>
        <v>LOW</v>
      </c>
      <c r="O51" s="25" t="str">
        <f ca="1">IF(
   $B$8="Overall Alert",IF(
      'Compound Alert'!W156 &gt;= 7, "HIGH",IF(
         'Compound Alert'!W156 &gt;= 5, "MED","LOW")), IF(
            $B$8="Underlying Vulnerability", IF(
               'Compound Alert'!AD156 &gt;= 10, "HIGH",IF(
                  'Compound Alert'!AD156 &gt;= 7, "MED","LOW")),IF(
                     $B$8="Emerging Threat", IF(
                        'Compound Alert'!AK156 &gt;= 10, "HIGH",IF(
                            'Compound Alert'!AK156 &gt;= 7, "MED","LOW")))))</f>
        <v>HIGH</v>
      </c>
      <c r="P51" s="25"/>
      <c r="Q51" s="26"/>
      <c r="R51" s="26"/>
      <c r="S51" s="21"/>
      <c r="T51" s="21"/>
      <c r="U51" s="21"/>
      <c r="V51" s="21"/>
      <c r="W51" s="21"/>
      <c r="X51" s="21"/>
      <c r="Y51" s="27"/>
      <c r="Z51" s="27"/>
      <c r="AA51" s="27"/>
      <c r="AB51" s="27"/>
      <c r="AC51" s="27"/>
      <c r="AD51" s="27"/>
      <c r="AE51" s="27"/>
      <c r="AF51" s="27"/>
      <c r="AJ51" s="21"/>
      <c r="AK51" s="21"/>
      <c r="AL51" s="21"/>
      <c r="AM51" s="21"/>
      <c r="AN51" s="21"/>
      <c r="AO51" s="21"/>
      <c r="AP51" s="21"/>
      <c r="AQ51" s="21"/>
      <c r="AR51" s="21"/>
      <c r="AS51" s="21"/>
      <c r="AT51" s="21"/>
      <c r="AU51" s="21"/>
      <c r="AV51" s="21"/>
      <c r="AW51" s="21"/>
      <c r="AX51" s="21"/>
    </row>
    <row r="52" spans="1:50" x14ac:dyDescent="0.2">
      <c r="A52" s="63">
        <v>11</v>
      </c>
      <c r="B52" s="20" t="str">
        <f>'Compound Alert'!B114</f>
        <v>Lebanon</v>
      </c>
      <c r="C52" s="20" t="str">
        <f>'Compound Alert'!C114</f>
        <v>LBN</v>
      </c>
      <c r="D52" s="20" t="str">
        <f>'Compound Alert'!D114</f>
        <v>MEA           Middle East &amp; North Africa</v>
      </c>
      <c r="E52" s="20" t="str">
        <f>'Compound Alert'!E114</f>
        <v>IBRD</v>
      </c>
      <c r="F52" s="217">
        <f ca="1">'Compound Alert'!F114</f>
        <v>109</v>
      </c>
      <c r="G52" s="22">
        <f ca="1">IF($B$8="Overall Alert",'Compound Alert'!G114,IF($B$8="Underlying Vulnerability",'Compound Alert'!J114,IF($B$8="Emerging Threat",'Compound Alert'!M114)))</f>
        <v>4</v>
      </c>
      <c r="H52" s="23">
        <f ca="1">IF($B$8="Overall Alert",'Compound Alert'!H114,IF($B$8="Underlying Vulnerability",'Compound Alert'!K114,IF($B$8="Emerging Threat",'Compound Alert'!N114)))</f>
        <v>4</v>
      </c>
      <c r="I52" s="50">
        <f ca="1">ROUNDDOWN(G52,0)</f>
        <v>4</v>
      </c>
      <c r="J52" s="25" t="str">
        <f ca="1">IF(
   $B$8="Overall Alert",IF(
      'Compound Alert'!R114 &gt;= 7, "HIGH",IF(
         'Compound Alert'!R114 &gt;= 5, "MED","LOW")), IF(
            $B$8="Underlying Vulnerability", IF(
               'Compound Alert'!Y114 &gt;= 10, "HIGH",IF(
                  'Compound Alert'!Y114 &gt;= 7, "MED","LOW")),IF(
                     $B$8="Emerging Threat", IF(
                        'Compound Alert'!AF114 &gt;= 10, "HIGH",IF(
                            'Compound Alert'!AF114 &gt;= 7, "MED","LOW")))))</f>
        <v>HIGH</v>
      </c>
      <c r="K52" s="25" t="str">
        <f ca="1">IF(
   $B$8="Overall Alert",IF(
      'Compound Alert'!S114 &gt;= 7, "HIGH",IF(
         'Compound Alert'!S114 &gt;= 5, "MED","LOW")), IF(
            $B$8="Underlying Vulnerability", IF(
               'Compound Alert'!Z114 &gt;= 10, "HIGH",IF(
                  'Compound Alert'!Z114 &gt;= 7, "MED","LOW")),IF(
                     $B$8="Emerging Threat", IF(
                        'Compound Alert'!AG114 &gt;= 10, "HIGH",IF(
                            'Compound Alert'!AG114 &gt;= 7, "MED","LOW")))))</f>
        <v>LOW</v>
      </c>
      <c r="L52" s="25" t="str">
        <f ca="1">IF(
   $B$8="Overall Alert",IF(
      'Compound Alert'!T114 &gt;= 7, "HIGH",IF(
         'Compound Alert'!T114 &gt;= 5, "MED","LOW")), IF(
            $B$8="Underlying Vulnerability", IF(
               'Compound Alert'!AA114 &gt;= 10, "HIGH",IF(
                  'Compound Alert'!AA114 &gt;= 7, "MED","LOW")),IF(
                     $B$8="Emerging Threat", IF(
                        'Compound Alert'!AH114 &gt;= 10, "HIGH",IF(
                            'Compound Alert'!AH114 &gt;= 7, "MED","LOW")))))</f>
        <v>HIGH</v>
      </c>
      <c r="M52" s="25" t="str">
        <f ca="1">IF(
   $B$8="Overall Alert",IF(
      'Compound Alert'!U114 &gt;= 7, "HIGH",IF(
         'Compound Alert'!U114 &gt;= 5, "MED","LOW")), IF(
            $B$8="Underlying Vulnerability", IF(
               'Compound Alert'!AB114 &gt;= 10, "HIGH",IF(
                  'Compound Alert'!AB114 &gt;= 7, "MED","LOW")),IF(
                     $B$8="Emerging Threat", IF(
                        'Compound Alert'!AI114 &gt;= 10, "HIGH",IF(
                            'Compound Alert'!AI114 &gt;= 7, "MED","LOW")))))</f>
        <v>HIGH</v>
      </c>
      <c r="N52" s="25" t="str">
        <f ca="1">IF(
   $B$8="Overall Alert",IF(
      'Compound Alert'!V114 &gt;= 7, "HIGH",IF(
         'Compound Alert'!V114 &gt;= 5, "MED","LOW")), IF(
            $B$8="Underlying Vulnerability", IF(
               'Compound Alert'!AC114 &gt;= 10, "HIGH",IF(
                  'Compound Alert'!AC114 &gt;= 7, "MED","LOW")),IF(
                     $B$8="Emerging Threat", IF(
                        'Compound Alert'!AJ114 &gt;= 10, "HIGH",IF(
                            'Compound Alert'!AJ114 &gt;= 7, "MED","LOW")))))</f>
        <v>LOW</v>
      </c>
      <c r="O52" s="25" t="str">
        <f ca="1">IF(
   $B$8="Overall Alert",IF(
      'Compound Alert'!W114 &gt;= 7, "HIGH",IF(
         'Compound Alert'!W114 &gt;= 5, "MED","LOW")), IF(
            $B$8="Underlying Vulnerability", IF(
               'Compound Alert'!AD114 &gt;= 10, "HIGH",IF(
                  'Compound Alert'!AD114 &gt;= 7, "MED","LOW")),IF(
                     $B$8="Emerging Threat", IF(
                        'Compound Alert'!AK114 &gt;= 10, "HIGH",IF(
                            'Compound Alert'!AK114 &gt;= 7, "MED","LOW")))))</f>
        <v>HIGH</v>
      </c>
      <c r="P52" s="25"/>
      <c r="Q52" s="26"/>
      <c r="R52" s="26"/>
      <c r="S52" s="21"/>
      <c r="T52" s="21"/>
      <c r="U52" s="21"/>
      <c r="V52" s="21"/>
      <c r="W52" s="21"/>
      <c r="X52" s="21"/>
      <c r="Y52" s="27"/>
      <c r="Z52" s="27"/>
      <c r="AA52" s="27"/>
      <c r="AB52" s="27"/>
      <c r="AC52" s="27"/>
      <c r="AD52" s="27"/>
      <c r="AE52" s="27"/>
      <c r="AF52" s="27"/>
      <c r="AJ52" s="21"/>
      <c r="AK52" s="21"/>
      <c r="AL52" s="21"/>
      <c r="AM52" s="21"/>
      <c r="AN52" s="21"/>
      <c r="AO52" s="21"/>
      <c r="AP52" s="21"/>
      <c r="AQ52" s="21"/>
      <c r="AR52" s="21"/>
      <c r="AS52" s="21"/>
      <c r="AT52" s="21"/>
      <c r="AU52" s="21"/>
      <c r="AV52" s="21"/>
      <c r="AW52" s="21"/>
      <c r="AX52" s="21"/>
    </row>
    <row r="53" spans="1:50" x14ac:dyDescent="0.2">
      <c r="A53" s="63">
        <v>12</v>
      </c>
      <c r="B53" s="20" t="str">
        <f>'Compound Alert'!B31</f>
        <v>Bolivia</v>
      </c>
      <c r="C53" s="20" t="str">
        <f>'Compound Alert'!C31</f>
        <v>BOL</v>
      </c>
      <c r="D53" s="20" t="str">
        <f>'Compound Alert'!D31</f>
        <v>LCN           Latin America &amp; Caribbean</v>
      </c>
      <c r="E53" s="20" t="str">
        <f>'Compound Alert'!E31</f>
        <v>IBRD</v>
      </c>
      <c r="F53" s="217">
        <f ca="1">'Compound Alert'!F31</f>
        <v>26</v>
      </c>
      <c r="G53" s="22">
        <f ca="1">IF($B$8="Overall Alert",'Compound Alert'!G31,IF($B$8="Underlying Vulnerability",'Compound Alert'!J31,IF($B$8="Emerging Threat",'Compound Alert'!M31)))</f>
        <v>4</v>
      </c>
      <c r="H53" s="23">
        <f ca="1">IF($B$8="Overall Alert",'Compound Alert'!H31,IF($B$8="Underlying Vulnerability",'Compound Alert'!K31,IF($B$8="Emerging Threat",'Compound Alert'!N31)))</f>
        <v>4</v>
      </c>
      <c r="I53" s="50">
        <f ca="1">ROUNDDOWN(G53,0)</f>
        <v>4</v>
      </c>
      <c r="J53" s="25" t="str">
        <f ca="1">IF(
   $B$8="Overall Alert",IF(
      'Compound Alert'!R31 &gt;= 7, "HIGH",IF(
         'Compound Alert'!R31 &gt;= 5, "MED","LOW")), IF(
            $B$8="Underlying Vulnerability", IF(
               'Compound Alert'!Y31 &gt;= 10, "HIGH",IF(
                  'Compound Alert'!Y31 &gt;= 7, "MED","LOW")),IF(
                     $B$8="Emerging Threat", IF(
                        'Compound Alert'!AF31 &gt;= 10, "HIGH",IF(
                            'Compound Alert'!AF31 &gt;= 7, "MED","LOW")))))</f>
        <v>HIGH</v>
      </c>
      <c r="K53" s="25" t="str">
        <f ca="1">IF(
   $B$8="Overall Alert",IF(
      'Compound Alert'!S31 &gt;= 7, "HIGH",IF(
         'Compound Alert'!S31 &gt;= 5, "MED","LOW")), IF(
            $B$8="Underlying Vulnerability", IF(
               'Compound Alert'!Z31 &gt;= 10, "HIGH",IF(
                  'Compound Alert'!Z31 &gt;= 7, "MED","LOW")),IF(
                     $B$8="Emerging Threat", IF(
                        'Compound Alert'!AG31 &gt;= 10, "HIGH",IF(
                            'Compound Alert'!AG31 &gt;= 7, "MED","LOW")))))</f>
        <v>LOW</v>
      </c>
      <c r="L53" s="25" t="str">
        <f ca="1">IF(
   $B$8="Overall Alert",IF(
      'Compound Alert'!T31 &gt;= 7, "HIGH",IF(
         'Compound Alert'!T31 &gt;= 5, "MED","LOW")), IF(
            $B$8="Underlying Vulnerability", IF(
               'Compound Alert'!AA31 &gt;= 10, "HIGH",IF(
                  'Compound Alert'!AA31 &gt;= 7, "MED","LOW")),IF(
                     $B$8="Emerging Threat", IF(
                        'Compound Alert'!AH31 &gt;= 10, "HIGH",IF(
                            'Compound Alert'!AH31 &gt;= 7, "MED","LOW")))))</f>
        <v>HIGH</v>
      </c>
      <c r="M53" s="25" t="str">
        <f ca="1">IF(
   $B$8="Overall Alert",IF(
      'Compound Alert'!U31 &gt;= 7, "HIGH",IF(
         'Compound Alert'!U31 &gt;= 5, "MED","LOW")), IF(
            $B$8="Underlying Vulnerability", IF(
               'Compound Alert'!AB31 &gt;= 10, "HIGH",IF(
                  'Compound Alert'!AB31 &gt;= 7, "MED","LOW")),IF(
                     $B$8="Emerging Threat", IF(
                        'Compound Alert'!AI31 &gt;= 10, "HIGH",IF(
                            'Compound Alert'!AI31 &gt;= 7, "MED","LOW")))))</f>
        <v>HIGH</v>
      </c>
      <c r="N53" s="25" t="str">
        <f ca="1">IF(
   $B$8="Overall Alert",IF(
      'Compound Alert'!V31 &gt;= 7, "HIGH",IF(
         'Compound Alert'!V31 &gt;= 5, "MED","LOW")), IF(
            $B$8="Underlying Vulnerability", IF(
               'Compound Alert'!AC31 &gt;= 10, "HIGH",IF(
                  'Compound Alert'!AC31 &gt;= 7, "MED","LOW")),IF(
                     $B$8="Emerging Threat", IF(
                        'Compound Alert'!AJ31 &gt;= 10, "HIGH",IF(
                            'Compound Alert'!AJ31 &gt;= 7, "MED","LOW")))))</f>
        <v>HIGH</v>
      </c>
      <c r="O53" s="25" t="str">
        <f ca="1">IF(
   $B$8="Overall Alert",IF(
      'Compound Alert'!W31 &gt;= 7, "HIGH",IF(
         'Compound Alert'!W31 &gt;= 5, "MED","LOW")), IF(
            $B$8="Underlying Vulnerability", IF(
               'Compound Alert'!AD31 &gt;= 10, "HIGH",IF(
                  'Compound Alert'!AD31 &gt;= 7, "MED","LOW")),IF(
                     $B$8="Emerging Threat", IF(
                        'Compound Alert'!AK31 &gt;= 10, "HIGH",IF(
                            'Compound Alert'!AK31 &gt;= 7, "MED","LOW")))))</f>
        <v>LOW</v>
      </c>
      <c r="P53" s="25"/>
      <c r="Q53" s="26"/>
      <c r="R53" s="26"/>
      <c r="S53" s="21"/>
      <c r="T53" s="21"/>
      <c r="U53" s="21"/>
      <c r="V53" s="21"/>
      <c r="W53" s="21"/>
      <c r="X53" s="21"/>
      <c r="Y53" s="27"/>
      <c r="Z53" s="27"/>
      <c r="AA53" s="27"/>
      <c r="AB53" s="27"/>
      <c r="AC53" s="27"/>
      <c r="AD53" s="27"/>
      <c r="AE53" s="27"/>
      <c r="AF53" s="27"/>
      <c r="AJ53" s="21"/>
      <c r="AK53" s="21"/>
      <c r="AL53" s="21"/>
      <c r="AM53" s="21"/>
      <c r="AN53" s="21"/>
      <c r="AO53" s="21"/>
      <c r="AP53" s="21"/>
      <c r="AQ53" s="21"/>
      <c r="AR53" s="21"/>
      <c r="AS53" s="21"/>
      <c r="AT53" s="21"/>
      <c r="AU53" s="21"/>
      <c r="AV53" s="21"/>
      <c r="AW53" s="21"/>
      <c r="AX53" s="21"/>
    </row>
    <row r="54" spans="1:50" x14ac:dyDescent="0.2">
      <c r="A54" s="63">
        <v>13</v>
      </c>
      <c r="B54" s="20" t="str">
        <f>'Compound Alert'!B143</f>
        <v>Malawi</v>
      </c>
      <c r="C54" s="20" t="str">
        <f>'Compound Alert'!C143</f>
        <v>MWI</v>
      </c>
      <c r="D54" s="20" t="str">
        <f>'Compound Alert'!D143</f>
        <v>SSF           Sub-Saharan Africa</v>
      </c>
      <c r="E54" s="20" t="str">
        <f>'Compound Alert'!E143</f>
        <v>IDA</v>
      </c>
      <c r="F54" s="217">
        <f ca="1">'Compound Alert'!F143</f>
        <v>138</v>
      </c>
      <c r="G54" s="22">
        <f ca="1">IF($B$8="Overall Alert",'Compound Alert'!G143,IF($B$8="Underlying Vulnerability",'Compound Alert'!J143,IF($B$8="Emerging Threat",'Compound Alert'!M143)))</f>
        <v>3.5</v>
      </c>
      <c r="H54" s="23">
        <f ca="1">IF($B$8="Overall Alert",'Compound Alert'!H143,IF($B$8="Underlying Vulnerability",'Compound Alert'!K143,IF($B$8="Emerging Threat",'Compound Alert'!N143)))</f>
        <v>3.5</v>
      </c>
      <c r="I54" s="50">
        <f ca="1">ROUNDDOWN(G54,0)</f>
        <v>3</v>
      </c>
      <c r="J54" s="25" t="str">
        <f ca="1">IF(
   $B$8="Overall Alert",IF(
      'Compound Alert'!R143 &gt;= 7, "HIGH",IF(
         'Compound Alert'!R143 &gt;= 5, "MED","LOW")), IF(
            $B$8="Underlying Vulnerability", IF(
               'Compound Alert'!Y143 &gt;= 10, "HIGH",IF(
                  'Compound Alert'!Y143 &gt;= 7, "MED","LOW")),IF(
                     $B$8="Emerging Threat", IF(
                        'Compound Alert'!AF143 &gt;= 10, "HIGH",IF(
                            'Compound Alert'!AF143 &gt;= 7, "MED","LOW")))))</f>
        <v>LOW</v>
      </c>
      <c r="K54" s="25" t="str">
        <f ca="1">IF(
   $B$8="Overall Alert",IF(
      'Compound Alert'!S143 &gt;= 7, "HIGH",IF(
         'Compound Alert'!S143 &gt;= 5, "MED","LOW")), IF(
            $B$8="Underlying Vulnerability", IF(
               'Compound Alert'!Z143 &gt;= 10, "HIGH",IF(
                  'Compound Alert'!Z143 &gt;= 7, "MED","LOW")),IF(
                     $B$8="Emerging Threat", IF(
                        'Compound Alert'!AG143 &gt;= 10, "HIGH",IF(
                            'Compound Alert'!AG143 &gt;= 7, "MED","LOW")))))</f>
        <v>HIGH</v>
      </c>
      <c r="L54" s="25" t="str">
        <f ca="1">IF(
   $B$8="Overall Alert",IF(
      'Compound Alert'!T143 &gt;= 7, "HIGH",IF(
         'Compound Alert'!T143 &gt;= 5, "MED","LOW")), IF(
            $B$8="Underlying Vulnerability", IF(
               'Compound Alert'!AA143 &gt;= 10, "HIGH",IF(
                  'Compound Alert'!AA143 &gt;= 7, "MED","LOW")),IF(
                     $B$8="Emerging Threat", IF(
                        'Compound Alert'!AH143 &gt;= 10, "HIGH",IF(
                            'Compound Alert'!AH143 &gt;= 7, "MED","LOW")))))</f>
        <v>HIGH</v>
      </c>
      <c r="M54" s="25" t="str">
        <f ca="1">IF(
   $B$8="Overall Alert",IF(
      'Compound Alert'!U143 &gt;= 7, "HIGH",IF(
         'Compound Alert'!U143 &gt;= 5, "MED","LOW")), IF(
            $B$8="Underlying Vulnerability", IF(
               'Compound Alert'!AB143 &gt;= 10, "HIGH",IF(
                  'Compound Alert'!AB143 &gt;= 7, "MED","LOW")),IF(
                     $B$8="Emerging Threat", IF(
                        'Compound Alert'!AI143 &gt;= 10, "HIGH",IF(
                            'Compound Alert'!AI143 &gt;= 7, "MED","LOW")))))</f>
        <v>HIGH</v>
      </c>
      <c r="N54" s="25" t="str">
        <f ca="1">IF(
   $B$8="Overall Alert",IF(
      'Compound Alert'!V143 &gt;= 7, "HIGH",IF(
         'Compound Alert'!V143 &gt;= 5, "MED","LOW")), IF(
            $B$8="Underlying Vulnerability", IF(
               'Compound Alert'!AC143 &gt;= 10, "HIGH",IF(
                  'Compound Alert'!AC143 &gt;= 7, "MED","LOW")),IF(
                     $B$8="Emerging Threat", IF(
                        'Compound Alert'!AJ143 &gt;= 10, "HIGH",IF(
                            'Compound Alert'!AJ143 &gt;= 7, "MED","LOW")))))</f>
        <v>MED</v>
      </c>
      <c r="O54" s="25" t="str">
        <f ca="1">IF(
   $B$8="Overall Alert",IF(
      'Compound Alert'!W143 &gt;= 7, "HIGH",IF(
         'Compound Alert'!W143 &gt;= 5, "MED","LOW")), IF(
            $B$8="Underlying Vulnerability", IF(
               'Compound Alert'!AD143 &gt;= 10, "HIGH",IF(
                  'Compound Alert'!AD143 &gt;= 7, "MED","LOW")),IF(
                     $B$8="Emerging Threat", IF(
                        'Compound Alert'!AK143 &gt;= 10, "HIGH",IF(
                            'Compound Alert'!AK143 &gt;= 7, "MED","LOW")))))</f>
        <v>LOW</v>
      </c>
      <c r="P54" s="25"/>
      <c r="Q54" s="26"/>
      <c r="R54" s="26"/>
      <c r="S54" s="21"/>
      <c r="T54" s="21"/>
      <c r="U54" s="21"/>
      <c r="V54" s="21"/>
      <c r="W54" s="21"/>
      <c r="X54" s="21"/>
      <c r="Y54" s="27"/>
      <c r="Z54" s="27"/>
      <c r="AA54" s="27"/>
      <c r="AB54" s="27"/>
      <c r="AC54" s="27"/>
      <c r="AD54" s="27"/>
      <c r="AE54" s="27"/>
      <c r="AF54" s="27"/>
      <c r="AJ54" s="21"/>
      <c r="AK54" s="21"/>
      <c r="AL54" s="21"/>
      <c r="AM54" s="21"/>
      <c r="AN54" s="21"/>
      <c r="AO54" s="21"/>
      <c r="AP54" s="21"/>
      <c r="AQ54" s="21"/>
      <c r="AR54" s="21"/>
      <c r="AS54" s="21"/>
      <c r="AT54" s="21"/>
      <c r="AU54" s="21"/>
      <c r="AV54" s="21"/>
      <c r="AW54" s="21"/>
      <c r="AX54" s="21"/>
    </row>
    <row r="55" spans="1:50" x14ac:dyDescent="0.2">
      <c r="A55" s="63">
        <v>14</v>
      </c>
      <c r="B55" s="20" t="str">
        <f>'Compound Alert'!B183</f>
        <v>South Sudan</v>
      </c>
      <c r="C55" s="20" t="str">
        <f>'Compound Alert'!C183</f>
        <v>SSD</v>
      </c>
      <c r="D55" s="20" t="str">
        <f>'Compound Alert'!D183</f>
        <v>SSF           Sub-Saharan Africa</v>
      </c>
      <c r="E55" s="20" t="str">
        <f>'Compound Alert'!E183</f>
        <v>IDA</v>
      </c>
      <c r="F55" s="217">
        <f ca="1">'Compound Alert'!F183</f>
        <v>178</v>
      </c>
      <c r="G55" s="22">
        <f ca="1">IF($B$8="Overall Alert",'Compound Alert'!G183,IF($B$8="Underlying Vulnerability",'Compound Alert'!J183,IF($B$8="Emerging Threat",'Compound Alert'!M183)))</f>
        <v>3.5</v>
      </c>
      <c r="H55" s="23">
        <f ca="1">IF($B$8="Overall Alert",'Compound Alert'!H183,IF($B$8="Underlying Vulnerability",'Compound Alert'!K183,IF($B$8="Emerging Threat",'Compound Alert'!N183)))</f>
        <v>3.5</v>
      </c>
      <c r="I55" s="50">
        <f ca="1">ROUNDDOWN(G55,0)</f>
        <v>3</v>
      </c>
      <c r="J55" s="25" t="str">
        <f ca="1">IF(
   $B$8="Overall Alert",IF(
      'Compound Alert'!R183 &gt;= 7, "HIGH",IF(
         'Compound Alert'!R183 &gt;= 5, "MED","LOW")), IF(
            $B$8="Underlying Vulnerability", IF(
               'Compound Alert'!Y183 &gt;= 10, "HIGH",IF(
                  'Compound Alert'!Y183 &gt;= 7, "MED","LOW")),IF(
                     $B$8="Emerging Threat", IF(
                        'Compound Alert'!AF183 &gt;= 10, "HIGH",IF(
                            'Compound Alert'!AF183 &gt;= 7, "MED","LOW")))))</f>
        <v>HIGH</v>
      </c>
      <c r="K55" s="25" t="str">
        <f ca="1">IF(
   $B$8="Overall Alert",IF(
      'Compound Alert'!S183 &gt;= 7, "HIGH",IF(
         'Compound Alert'!S183 &gt;= 5, "MED","LOW")), IF(
            $B$8="Underlying Vulnerability", IF(
               'Compound Alert'!Z183 &gt;= 10, "HIGH",IF(
                  'Compound Alert'!Z183 &gt;= 7, "MED","LOW")),IF(
                     $B$8="Emerging Threat", IF(
                        'Compound Alert'!AG183 &gt;= 10, "HIGH",IF(
                            'Compound Alert'!AG183 &gt;= 7, "MED","LOW")))))</f>
        <v>HIGH</v>
      </c>
      <c r="L55" s="25" t="e">
        <f ca="1">IF(
   $B$8="Overall Alert",IF(
      'Compound Alert'!T183 &gt;= 7, "HIGH",IF(
         'Compound Alert'!T183 &gt;= 5, "MED","LOW")), IF(
            $B$8="Underlying Vulnerability", IF(
               'Compound Alert'!AA183 &gt;= 10, "HIGH",IF(
                  'Compound Alert'!AA183 &gt;= 7, "MED","LOW")),IF(
                     $B$8="Emerging Threat", IF(
                        'Compound Alert'!AH183 &gt;= 10, "HIGH",IF(
                            'Compound Alert'!AH183 &gt;= 7, "MED","LOW")))))</f>
        <v>#N/A</v>
      </c>
      <c r="M55" s="25" t="str">
        <f ca="1">IF(
   $B$8="Overall Alert",IF(
      'Compound Alert'!U183 &gt;= 7, "HIGH",IF(
         'Compound Alert'!U183 &gt;= 5, "MED","LOW")), IF(
            $B$8="Underlying Vulnerability", IF(
               'Compound Alert'!AB183 &gt;= 10, "HIGH",IF(
                  'Compound Alert'!AB183 &gt;= 7, "MED","LOW")),IF(
                     $B$8="Emerging Threat", IF(
                        'Compound Alert'!AI183 &gt;= 10, "HIGH",IF(
                            'Compound Alert'!AI183 &gt;= 7, "MED","LOW")))))</f>
        <v>HIGH</v>
      </c>
      <c r="N55" s="25" t="str">
        <f ca="1">IF(
   $B$8="Overall Alert",IF(
      'Compound Alert'!V183 &gt;= 7, "HIGH",IF(
         'Compound Alert'!V183 &gt;= 5, "MED","LOW")), IF(
            $B$8="Underlying Vulnerability", IF(
               'Compound Alert'!AC183 &gt;= 10, "HIGH",IF(
                  'Compound Alert'!AC183 &gt;= 7, "MED","LOW")),IF(
                     $B$8="Emerging Threat", IF(
                        'Compound Alert'!AJ183 &gt;= 10, "HIGH",IF(
                            'Compound Alert'!AJ183 &gt;= 7, "MED","LOW")))))</f>
        <v>MED</v>
      </c>
      <c r="O55" s="25" t="str">
        <f ca="1">IF(
   $B$8="Overall Alert",IF(
      'Compound Alert'!W183 &gt;= 7, "HIGH",IF(
         'Compound Alert'!W183 &gt;= 5, "MED","LOW")), IF(
            $B$8="Underlying Vulnerability", IF(
               'Compound Alert'!AD183 &gt;= 10, "HIGH",IF(
                  'Compound Alert'!AD183 &gt;= 7, "MED","LOW")),IF(
                     $B$8="Emerging Threat", IF(
                        'Compound Alert'!AK183 &gt;= 10, "HIGH",IF(
                            'Compound Alert'!AK183 &gt;= 7, "MED","LOW")))))</f>
        <v>LOW</v>
      </c>
      <c r="P55" s="25"/>
      <c r="Q55" s="26"/>
      <c r="R55" s="26"/>
      <c r="S55" s="21"/>
      <c r="T55" s="21"/>
      <c r="U55" s="21"/>
      <c r="V55" s="21"/>
      <c r="W55" s="21"/>
      <c r="X55" s="21"/>
      <c r="Y55" s="27"/>
      <c r="Z55" s="27"/>
      <c r="AA55" s="27"/>
      <c r="AB55" s="27"/>
      <c r="AC55" s="27"/>
      <c r="AD55" s="27"/>
      <c r="AE55" s="27"/>
      <c r="AF55" s="27"/>
      <c r="AJ55" s="21"/>
      <c r="AK55" s="21"/>
      <c r="AL55" s="21"/>
      <c r="AM55" s="21"/>
      <c r="AN55" s="21"/>
      <c r="AO55" s="21"/>
      <c r="AP55" s="21"/>
      <c r="AQ55" s="21"/>
      <c r="AR55" s="21"/>
      <c r="AS55" s="21"/>
      <c r="AT55" s="21"/>
      <c r="AU55" s="21"/>
      <c r="AV55" s="21"/>
      <c r="AW55" s="21"/>
      <c r="AX55" s="21"/>
    </row>
    <row r="56" spans="1:50" x14ac:dyDescent="0.2">
      <c r="A56" s="63">
        <v>15</v>
      </c>
      <c r="B56" s="20" t="str">
        <f>'Compound Alert'!B207</f>
        <v>Uganda</v>
      </c>
      <c r="C56" s="20" t="str">
        <f>'Compound Alert'!C207</f>
        <v>UGA</v>
      </c>
      <c r="D56" s="20" t="str">
        <f>'Compound Alert'!D207</f>
        <v>SSF           Sub-Saharan Africa</v>
      </c>
      <c r="E56" s="20" t="str">
        <f>'Compound Alert'!E207</f>
        <v>IDA</v>
      </c>
      <c r="F56" s="217">
        <f>'Compound Alert'!F207</f>
        <v>0</v>
      </c>
      <c r="G56" s="22">
        <f ca="1">IF($B$8="Overall Alert",'Compound Alert'!G207,IF($B$8="Underlying Vulnerability",'Compound Alert'!J207,IF($B$8="Emerging Threat",'Compound Alert'!M207)))</f>
        <v>3.5</v>
      </c>
      <c r="H56" s="23">
        <f ca="1">IF($B$8="Overall Alert",'Compound Alert'!H207,IF($B$8="Underlying Vulnerability",'Compound Alert'!K207,IF($B$8="Emerging Threat",'Compound Alert'!N207)))</f>
        <v>3.5</v>
      </c>
      <c r="I56" s="50">
        <f ca="1">ROUNDDOWN(G56,0)</f>
        <v>3</v>
      </c>
      <c r="J56" s="25" t="str">
        <f ca="1">IF(
   $B$8="Overall Alert",IF(
      'Compound Alert'!R207 &gt;= 7, "HIGH",IF(
         'Compound Alert'!R207 &gt;= 5, "MED","LOW")), IF(
            $B$8="Underlying Vulnerability", IF(
               'Compound Alert'!Y207 &gt;= 10, "HIGH",IF(
                  'Compound Alert'!Y207 &gt;= 7, "MED","LOW")),IF(
                     $B$8="Emerging Threat", IF(
                        'Compound Alert'!AF207 &gt;= 10, "HIGH",IF(
                            'Compound Alert'!AF207 &gt;= 7, "MED","LOW")))))</f>
        <v>HIGH</v>
      </c>
      <c r="K56" s="25" t="str">
        <f ca="1">IF(
   $B$8="Overall Alert",IF(
      'Compound Alert'!S207 &gt;= 7, "HIGH",IF(
         'Compound Alert'!S207 &gt;= 5, "MED","LOW")), IF(
            $B$8="Underlying Vulnerability", IF(
               'Compound Alert'!Z207 &gt;= 10, "HIGH",IF(
                  'Compound Alert'!Z207 &gt;= 7, "MED","LOW")),IF(
                     $B$8="Emerging Threat", IF(
                        'Compound Alert'!AG207 &gt;= 10, "HIGH",IF(
                            'Compound Alert'!AG207 &gt;= 7, "MED","LOW")))))</f>
        <v>HIGH</v>
      </c>
      <c r="L56" s="25" t="str">
        <f ca="1">IF(
   $B$8="Overall Alert",IF(
      'Compound Alert'!T207 &gt;= 7, "HIGH",IF(
         'Compound Alert'!T207 &gt;= 5, "MED","LOW")), IF(
            $B$8="Underlying Vulnerability", IF(
               'Compound Alert'!AA207 &gt;= 10, "HIGH",IF(
                  'Compound Alert'!AA207 &gt;= 7, "MED","LOW")),IF(
                     $B$8="Emerging Threat", IF(
                        'Compound Alert'!AH207 &gt;= 10, "HIGH",IF(
                            'Compound Alert'!AH207 &gt;= 7, "MED","LOW")))))</f>
        <v>HIGH</v>
      </c>
      <c r="M56" s="25" t="str">
        <f ca="1">IF(
   $B$8="Overall Alert",IF(
      'Compound Alert'!U207 &gt;= 7, "HIGH",IF(
         'Compound Alert'!U207 &gt;= 5, "MED","LOW")), IF(
            $B$8="Underlying Vulnerability", IF(
               'Compound Alert'!AB207 &gt;= 10, "HIGH",IF(
                  'Compound Alert'!AB207 &gt;= 7, "MED","LOW")),IF(
                     $B$8="Emerging Threat", IF(
                        'Compound Alert'!AI207 &gt;= 10, "HIGH",IF(
                            'Compound Alert'!AI207 &gt;= 7, "MED","LOW")))))</f>
        <v>LOW</v>
      </c>
      <c r="N56" s="25" t="str">
        <f ca="1">IF(
   $B$8="Overall Alert",IF(
      'Compound Alert'!V207 &gt;= 7, "HIGH",IF(
         'Compound Alert'!V207 &gt;= 5, "MED","LOW")), IF(
            $B$8="Underlying Vulnerability", IF(
               'Compound Alert'!AC207 &gt;= 10, "HIGH",IF(
                  'Compound Alert'!AC207 &gt;= 7, "MED","LOW")),IF(
                     $B$8="Emerging Threat", IF(
                        'Compound Alert'!AJ207 &gt;= 10, "HIGH",IF(
                            'Compound Alert'!AJ207 &gt;= 7, "MED","LOW")))))</f>
        <v>MED</v>
      </c>
      <c r="O56" s="25" t="str">
        <f ca="1">IF(
   $B$8="Overall Alert",IF(
      'Compound Alert'!W207 &gt;= 7, "HIGH",IF(
         'Compound Alert'!W207 &gt;= 5, "MED","LOW")), IF(
            $B$8="Underlying Vulnerability", IF(
               'Compound Alert'!AD207 &gt;= 10, "HIGH",IF(
                  'Compound Alert'!AD207 &gt;= 7, "MED","LOW")),IF(
                     $B$8="Emerging Threat", IF(
                        'Compound Alert'!AK207 &gt;= 10, "HIGH",IF(
                            'Compound Alert'!AK207 &gt;= 7, "MED","LOW")))))</f>
        <v>LOW</v>
      </c>
      <c r="P56" s="25"/>
      <c r="Q56" s="26"/>
      <c r="R56" s="26"/>
      <c r="S56" s="21"/>
      <c r="T56" s="21"/>
      <c r="U56" s="21"/>
      <c r="V56" s="21"/>
      <c r="W56" s="21"/>
      <c r="X56" s="21"/>
      <c r="Y56" s="27"/>
      <c r="Z56" s="27"/>
      <c r="AA56" s="27"/>
      <c r="AB56" s="27"/>
      <c r="AC56" s="27"/>
      <c r="AD56" s="27"/>
      <c r="AE56" s="27"/>
      <c r="AF56" s="27"/>
      <c r="AJ56" s="21"/>
      <c r="AK56" s="21"/>
      <c r="AL56" s="21"/>
      <c r="AM56" s="21"/>
      <c r="AN56" s="21"/>
      <c r="AO56" s="21"/>
      <c r="AP56" s="21"/>
      <c r="AQ56" s="21"/>
      <c r="AR56" s="21"/>
      <c r="AS56" s="21"/>
      <c r="AT56" s="21"/>
      <c r="AU56" s="21"/>
      <c r="AV56" s="21"/>
      <c r="AW56" s="21"/>
      <c r="AX56" s="21"/>
    </row>
    <row r="57" spans="1:50" x14ac:dyDescent="0.2">
      <c r="A57" s="63">
        <v>16</v>
      </c>
      <c r="B57" s="20" t="str">
        <f>'Compound Alert'!B136</f>
        <v>Myanmar</v>
      </c>
      <c r="C57" s="20" t="str">
        <f>'Compound Alert'!C136</f>
        <v>MMR</v>
      </c>
      <c r="D57" s="20" t="str">
        <f>'Compound Alert'!D136</f>
        <v>EAS           East Asia &amp; Pacific</v>
      </c>
      <c r="E57" s="20" t="str">
        <f>'Compound Alert'!E136</f>
        <v>IDA</v>
      </c>
      <c r="F57" s="217">
        <f ca="1">'Compound Alert'!F136</f>
        <v>131</v>
      </c>
      <c r="G57" s="22">
        <f ca="1">IF($B$8="Overall Alert",'Compound Alert'!G136,IF($B$8="Underlying Vulnerability",'Compound Alert'!J136,IF($B$8="Emerging Threat",'Compound Alert'!M136)))</f>
        <v>3.5</v>
      </c>
      <c r="H57" s="23">
        <f ca="1">IF($B$8="Overall Alert",'Compound Alert'!H136,IF($B$8="Underlying Vulnerability",'Compound Alert'!K136,IF($B$8="Emerging Threat",'Compound Alert'!N136)))</f>
        <v>3.5</v>
      </c>
      <c r="I57" s="50">
        <f ca="1">ROUNDDOWN(G57,0)</f>
        <v>3</v>
      </c>
      <c r="J57" s="25" t="str">
        <f ca="1">IF(
   $B$8="Overall Alert",IF(
      'Compound Alert'!R136 &gt;= 7, "HIGH",IF(
         'Compound Alert'!R136 &gt;= 5, "MED","LOW")), IF(
            $B$8="Underlying Vulnerability", IF(
               'Compound Alert'!Y136 &gt;= 10, "HIGH",IF(
                  'Compound Alert'!Y136 &gt;= 7, "MED","LOW")),IF(
                     $B$8="Emerging Threat", IF(
                        'Compound Alert'!AF136 &gt;= 10, "HIGH",IF(
                            'Compound Alert'!AF136 &gt;= 7, "MED","LOW")))))</f>
        <v>LOW</v>
      </c>
      <c r="K57" s="25" t="str">
        <f ca="1">IF(
   $B$8="Overall Alert",IF(
      'Compound Alert'!S136 &gt;= 7, "HIGH",IF(
         'Compound Alert'!S136 &gt;= 5, "MED","LOW")), IF(
            $B$8="Underlying Vulnerability", IF(
               'Compound Alert'!Z136 &gt;= 10, "HIGH",IF(
                  'Compound Alert'!Z136 &gt;= 7, "MED","LOW")),IF(
                     $B$8="Emerging Threat", IF(
                        'Compound Alert'!AG136 &gt;= 10, "HIGH",IF(
                            'Compound Alert'!AG136 &gt;= 7, "MED","LOW")))))</f>
        <v>MED</v>
      </c>
      <c r="L57" s="25" t="str">
        <f ca="1">IF(
   $B$8="Overall Alert",IF(
      'Compound Alert'!T136 &gt;= 7, "HIGH",IF(
         'Compound Alert'!T136 &gt;= 5, "MED","LOW")), IF(
            $B$8="Underlying Vulnerability", IF(
               'Compound Alert'!AA136 &gt;= 10, "HIGH",IF(
                  'Compound Alert'!AA136 &gt;= 7, "MED","LOW")),IF(
                     $B$8="Emerging Threat", IF(
                        'Compound Alert'!AH136 &gt;= 10, "HIGH",IF(
                            'Compound Alert'!AH136 &gt;= 7, "MED","LOW")))))</f>
        <v>HIGH</v>
      </c>
      <c r="M57" s="25" t="str">
        <f ca="1">IF(
   $B$8="Overall Alert",IF(
      'Compound Alert'!U136 &gt;= 7, "HIGH",IF(
         'Compound Alert'!U136 &gt;= 5, "MED","LOW")), IF(
            $B$8="Underlying Vulnerability", IF(
               'Compound Alert'!AB136 &gt;= 10, "HIGH",IF(
                  'Compound Alert'!AB136 &gt;= 7, "MED","LOW")),IF(
                     $B$8="Emerging Threat", IF(
                        'Compound Alert'!AI136 &gt;= 10, "HIGH",IF(
                            'Compound Alert'!AI136 &gt;= 7, "MED","LOW")))))</f>
        <v>HIGH</v>
      </c>
      <c r="N57" s="25" t="str">
        <f ca="1">IF(
   $B$8="Overall Alert",IF(
      'Compound Alert'!V136 &gt;= 7, "HIGH",IF(
         'Compound Alert'!V136 &gt;= 5, "MED","LOW")), IF(
            $B$8="Underlying Vulnerability", IF(
               'Compound Alert'!AC136 &gt;= 10, "HIGH",IF(
                  'Compound Alert'!AC136 &gt;= 7, "MED","LOW")),IF(
                     $B$8="Emerging Threat", IF(
                        'Compound Alert'!AJ136 &gt;= 10, "HIGH",IF(
                            'Compound Alert'!AJ136 &gt;= 7, "MED","LOW")))))</f>
        <v>LOW</v>
      </c>
      <c r="O57" s="25" t="str">
        <f ca="1">IF(
   $B$8="Overall Alert",IF(
      'Compound Alert'!W136 &gt;= 7, "HIGH",IF(
         'Compound Alert'!W136 &gt;= 5, "MED","LOW")), IF(
            $B$8="Underlying Vulnerability", IF(
               'Compound Alert'!AD136 &gt;= 10, "HIGH",IF(
                  'Compound Alert'!AD136 &gt;= 7, "MED","LOW")),IF(
                     $B$8="Emerging Threat", IF(
                        'Compound Alert'!AK136 &gt;= 10, "HIGH",IF(
                            'Compound Alert'!AK136 &gt;= 7, "MED","LOW")))))</f>
        <v>HIGH</v>
      </c>
      <c r="P57" s="25"/>
      <c r="Q57" s="26"/>
      <c r="R57" s="26"/>
      <c r="S57" s="21"/>
      <c r="T57" s="21"/>
      <c r="U57" s="21"/>
      <c r="V57" s="21"/>
      <c r="W57" s="21"/>
      <c r="X57" s="21"/>
      <c r="Y57" s="27"/>
      <c r="Z57" s="27"/>
      <c r="AA57" s="27"/>
      <c r="AB57" s="27"/>
      <c r="AC57" s="27"/>
      <c r="AD57" s="27"/>
      <c r="AE57" s="27"/>
      <c r="AF57" s="27"/>
      <c r="AJ57" s="21"/>
      <c r="AK57" s="21"/>
      <c r="AL57" s="21"/>
      <c r="AM57" s="21"/>
      <c r="AN57" s="21"/>
      <c r="AO57" s="21"/>
      <c r="AP57" s="21"/>
      <c r="AQ57" s="21"/>
      <c r="AR57" s="21"/>
      <c r="AS57" s="21"/>
      <c r="AT57" s="21"/>
      <c r="AU57" s="21"/>
      <c r="AV57" s="21"/>
      <c r="AW57" s="21"/>
      <c r="AX57" s="21"/>
    </row>
    <row r="58" spans="1:50" x14ac:dyDescent="0.2">
      <c r="A58" s="63">
        <v>17</v>
      </c>
      <c r="B58" s="20" t="str">
        <f>'Compound Alert'!B192</f>
        <v>Syrian Arab Republic</v>
      </c>
      <c r="C58" s="20" t="str">
        <f>'Compound Alert'!C192</f>
        <v>SYR</v>
      </c>
      <c r="D58" s="20" t="str">
        <f>'Compound Alert'!D192</f>
        <v>MEA           Middle East &amp; North Africa</v>
      </c>
      <c r="E58" s="20" t="str">
        <f>'Compound Alert'!E192</f>
        <v>IDA</v>
      </c>
      <c r="F58" s="217">
        <f ca="1">'Compound Alert'!F192</f>
        <v>187</v>
      </c>
      <c r="G58" s="22">
        <f ca="1">IF($B$8="Overall Alert",'Compound Alert'!G192,IF($B$8="Underlying Vulnerability",'Compound Alert'!J192,IF($B$8="Emerging Threat",'Compound Alert'!M192)))</f>
        <v>3</v>
      </c>
      <c r="H58" s="23">
        <f ca="1">IF($B$8="Overall Alert",'Compound Alert'!H192,IF($B$8="Underlying Vulnerability",'Compound Alert'!K192,IF($B$8="Emerging Threat",'Compound Alert'!N192)))</f>
        <v>3</v>
      </c>
      <c r="I58" s="50">
        <f ca="1">ROUNDDOWN(G58,0)</f>
        <v>3</v>
      </c>
      <c r="J58" s="25" t="str">
        <f ca="1">IF(
   $B$8="Overall Alert",IF(
      'Compound Alert'!R192 &gt;= 7, "HIGH",IF(
         'Compound Alert'!R192 &gt;= 5, "MED","LOW")), IF(
            $B$8="Underlying Vulnerability", IF(
               'Compound Alert'!Y192 &gt;= 10, "HIGH",IF(
                  'Compound Alert'!Y192 &gt;= 7, "MED","LOW")),IF(
                     $B$8="Emerging Threat", IF(
                        'Compound Alert'!AF192 &gt;= 10, "HIGH",IF(
                            'Compound Alert'!AF192 &gt;= 7, "MED","LOW")))))</f>
        <v>LOW</v>
      </c>
      <c r="K58" s="25" t="str">
        <f ca="1">IF(
   $B$8="Overall Alert",IF(
      'Compound Alert'!S192 &gt;= 7, "HIGH",IF(
         'Compound Alert'!S192 &gt;= 5, "MED","LOW")), IF(
            $B$8="Underlying Vulnerability", IF(
               'Compound Alert'!Z192 &gt;= 10, "HIGH",IF(
                  'Compound Alert'!Z192 &gt;= 7, "MED","LOW")),IF(
                     $B$8="Emerging Threat", IF(
                        'Compound Alert'!AG192 &gt;= 10, "HIGH",IF(
                            'Compound Alert'!AG192 &gt;= 7, "MED","LOW")))))</f>
        <v>HIGH</v>
      </c>
      <c r="L58" s="25" t="str">
        <f ca="1">IF(
   $B$8="Overall Alert",IF(
      'Compound Alert'!T192 &gt;= 7, "HIGH",IF(
         'Compound Alert'!T192 &gt;= 5, "MED","LOW")), IF(
            $B$8="Underlying Vulnerability", IF(
               'Compound Alert'!AA192 &gt;= 10, "HIGH",IF(
                  'Compound Alert'!AA192 &gt;= 7, "MED","LOW")),IF(
                     $B$8="Emerging Threat", IF(
                        'Compound Alert'!AH192 &gt;= 10, "HIGH",IF(
                            'Compound Alert'!AH192 &gt;= 7, "MED","LOW")))))</f>
        <v>LOW</v>
      </c>
      <c r="M58" s="25" t="str">
        <f ca="1">IF(
   $B$8="Overall Alert",IF(
      'Compound Alert'!U192 &gt;= 7, "HIGH",IF(
         'Compound Alert'!U192 &gt;= 5, "MED","LOW")), IF(
            $B$8="Underlying Vulnerability", IF(
               'Compound Alert'!AB192 &gt;= 10, "HIGH",IF(
                  'Compound Alert'!AB192 &gt;= 7, "MED","LOW")),IF(
                     $B$8="Emerging Threat", IF(
                        'Compound Alert'!AI192 &gt;= 10, "HIGH",IF(
                            'Compound Alert'!AI192 &gt;= 7, "MED","LOW")))))</f>
        <v>LOW</v>
      </c>
      <c r="N58" s="25" t="str">
        <f ca="1">IF(
   $B$8="Overall Alert",IF(
      'Compound Alert'!V192 &gt;= 7, "HIGH",IF(
         'Compound Alert'!V192 &gt;= 5, "MED","LOW")), IF(
            $B$8="Underlying Vulnerability", IF(
               'Compound Alert'!AC192 &gt;= 10, "HIGH",IF(
                  'Compound Alert'!AC192 &gt;= 7, "MED","LOW")),IF(
                     $B$8="Emerging Threat", IF(
                        'Compound Alert'!AJ192 &gt;= 10, "HIGH",IF(
                            'Compound Alert'!AJ192 &gt;= 7, "MED","LOW")))))</f>
        <v>HIGH</v>
      </c>
      <c r="O58" s="25" t="str">
        <f ca="1">IF(
   $B$8="Overall Alert",IF(
      'Compound Alert'!W192 &gt;= 7, "HIGH",IF(
         'Compound Alert'!W192 &gt;= 5, "MED","LOW")), IF(
            $B$8="Underlying Vulnerability", IF(
               'Compound Alert'!AD192 &gt;= 10, "HIGH",IF(
                  'Compound Alert'!AD192 &gt;= 7, "MED","LOW")),IF(
                     $B$8="Emerging Threat", IF(
                        'Compound Alert'!AK192 &gt;= 10, "HIGH",IF(
                            'Compound Alert'!AK192 &gt;= 7, "MED","LOW")))))</f>
        <v>HIGH</v>
      </c>
      <c r="P58" s="25"/>
      <c r="Q58" s="26"/>
      <c r="R58" s="26"/>
      <c r="S58" s="21"/>
      <c r="T58" s="21"/>
      <c r="U58" s="21"/>
      <c r="V58" s="21"/>
      <c r="W58" s="21"/>
      <c r="X58" s="21"/>
      <c r="Y58" s="27"/>
      <c r="Z58" s="27"/>
      <c r="AA58" s="27"/>
      <c r="AB58" s="27"/>
      <c r="AC58" s="27"/>
      <c r="AD58" s="27"/>
      <c r="AE58" s="27"/>
      <c r="AF58" s="27"/>
      <c r="AJ58" s="21"/>
      <c r="AK58" s="21"/>
      <c r="AL58" s="21"/>
      <c r="AM58" s="21"/>
      <c r="AN58" s="21"/>
      <c r="AO58" s="21"/>
      <c r="AP58" s="21"/>
      <c r="AQ58" s="21"/>
      <c r="AR58" s="21"/>
      <c r="AS58" s="21"/>
      <c r="AT58" s="21"/>
      <c r="AU58" s="21"/>
      <c r="AV58" s="21"/>
      <c r="AW58" s="21"/>
      <c r="AX58" s="21"/>
    </row>
    <row r="59" spans="1:50" x14ac:dyDescent="0.2">
      <c r="A59" s="63">
        <v>18</v>
      </c>
      <c r="B59" s="20" t="str">
        <f>'Compound Alert'!B106</f>
        <v>Kenya</v>
      </c>
      <c r="C59" s="20" t="str">
        <f>'Compound Alert'!C106</f>
        <v>KEN</v>
      </c>
      <c r="D59" s="20" t="str">
        <f>'Compound Alert'!D106</f>
        <v>SSF           Sub-Saharan Africa</v>
      </c>
      <c r="E59" s="20" t="str">
        <f>'Compound Alert'!E106</f>
        <v>Blend</v>
      </c>
      <c r="F59" s="217">
        <f ca="1">'Compound Alert'!F106</f>
        <v>101</v>
      </c>
      <c r="G59" s="22">
        <f ca="1">IF($B$8="Overall Alert",'Compound Alert'!G106,IF($B$8="Underlying Vulnerability",'Compound Alert'!J106,IF($B$8="Emerging Threat",'Compound Alert'!M106)))</f>
        <v>3</v>
      </c>
      <c r="H59" s="23">
        <f ca="1">IF($B$8="Overall Alert",'Compound Alert'!H106,IF($B$8="Underlying Vulnerability",'Compound Alert'!K106,IF($B$8="Emerging Threat",'Compound Alert'!N106)))</f>
        <v>3</v>
      </c>
      <c r="I59" s="50">
        <f ca="1">ROUNDDOWN(G59,0)</f>
        <v>3</v>
      </c>
      <c r="J59" s="25" t="str">
        <f ca="1">IF(
   $B$8="Overall Alert",IF(
      'Compound Alert'!R106 &gt;= 7, "HIGH",IF(
         'Compound Alert'!R106 &gt;= 5, "MED","LOW")), IF(
            $B$8="Underlying Vulnerability", IF(
               'Compound Alert'!Y106 &gt;= 10, "HIGH",IF(
                  'Compound Alert'!Y106 &gt;= 7, "MED","LOW")),IF(
                     $B$8="Emerging Threat", IF(
                        'Compound Alert'!AF106 &gt;= 10, "HIGH",IF(
                            'Compound Alert'!AF106 &gt;= 7, "MED","LOW")))))</f>
        <v>MED</v>
      </c>
      <c r="K59" s="25" t="str">
        <f ca="1">IF(
   $B$8="Overall Alert",IF(
      'Compound Alert'!S106 &gt;= 7, "HIGH",IF(
         'Compound Alert'!S106 &gt;= 5, "MED","LOW")), IF(
            $B$8="Underlying Vulnerability", IF(
               'Compound Alert'!Z106 &gt;= 10, "HIGH",IF(
                  'Compound Alert'!Z106 &gt;= 7, "MED","LOW")),IF(
                     $B$8="Emerging Threat", IF(
                        'Compound Alert'!AG106 &gt;= 10, "HIGH",IF(
                            'Compound Alert'!AG106 &gt;= 7, "MED","LOW")))))</f>
        <v>MED</v>
      </c>
      <c r="L59" s="25" t="str">
        <f ca="1">IF(
   $B$8="Overall Alert",IF(
      'Compound Alert'!T106 &gt;= 7, "HIGH",IF(
         'Compound Alert'!T106 &gt;= 5, "MED","LOW")), IF(
            $B$8="Underlying Vulnerability", IF(
               'Compound Alert'!AA106 &gt;= 10, "HIGH",IF(
                  'Compound Alert'!AA106 &gt;= 7, "MED","LOW")),IF(
                     $B$8="Emerging Threat", IF(
                        'Compound Alert'!AH106 &gt;= 10, "HIGH",IF(
                            'Compound Alert'!AH106 &gt;= 7, "MED","LOW")))))</f>
        <v>LOW</v>
      </c>
      <c r="M59" s="25" t="str">
        <f ca="1">IF(
   $B$8="Overall Alert",IF(
      'Compound Alert'!U106 &gt;= 7, "HIGH",IF(
         'Compound Alert'!U106 &gt;= 5, "MED","LOW")), IF(
            $B$8="Underlying Vulnerability", IF(
               'Compound Alert'!AB106 &gt;= 10, "HIGH",IF(
                  'Compound Alert'!AB106 &gt;= 7, "MED","LOW")),IF(
                     $B$8="Emerging Threat", IF(
                        'Compound Alert'!AI106 &gt;= 10, "HIGH",IF(
                            'Compound Alert'!AI106 &gt;= 7, "MED","LOW")))))</f>
        <v>LOW</v>
      </c>
      <c r="N59" s="25" t="str">
        <f ca="1">IF(
   $B$8="Overall Alert",IF(
      'Compound Alert'!V106 &gt;= 7, "HIGH",IF(
         'Compound Alert'!V106 &gt;= 5, "MED","LOW")), IF(
            $B$8="Underlying Vulnerability", IF(
               'Compound Alert'!AC106 &gt;= 10, "HIGH",IF(
                  'Compound Alert'!AC106 &gt;= 7, "MED","LOW")),IF(
                     $B$8="Emerging Threat", IF(
                        'Compound Alert'!AJ106 &gt;= 10, "HIGH",IF(
                            'Compound Alert'!AJ106 &gt;= 7, "MED","LOW")))))</f>
        <v>HIGH</v>
      </c>
      <c r="O59" s="25" t="str">
        <f ca="1">IF(
   $B$8="Overall Alert",IF(
      'Compound Alert'!W106 &gt;= 7, "HIGH",IF(
         'Compound Alert'!W106 &gt;= 5, "MED","LOW")), IF(
            $B$8="Underlying Vulnerability", IF(
               'Compound Alert'!AD106 &gt;= 10, "HIGH",IF(
                  'Compound Alert'!AD106 &gt;= 7, "MED","LOW")),IF(
                     $B$8="Emerging Threat", IF(
                        'Compound Alert'!AK106 &gt;= 10, "HIGH",IF(
                            'Compound Alert'!AK106 &gt;= 7, "MED","LOW")))))</f>
        <v>HIGH</v>
      </c>
      <c r="P59" s="25"/>
      <c r="Q59" s="26"/>
      <c r="R59" s="26"/>
      <c r="S59" s="21"/>
      <c r="T59" s="21"/>
      <c r="U59" s="21"/>
      <c r="V59" s="21"/>
      <c r="W59" s="21"/>
      <c r="X59" s="21"/>
      <c r="Y59" s="27"/>
      <c r="Z59" s="27"/>
      <c r="AA59" s="27"/>
      <c r="AB59" s="27"/>
      <c r="AC59" s="27"/>
      <c r="AD59" s="27"/>
      <c r="AE59" s="27"/>
      <c r="AF59" s="27"/>
      <c r="AJ59" s="21"/>
      <c r="AK59" s="21"/>
      <c r="AL59" s="21"/>
      <c r="AM59" s="21"/>
      <c r="AN59" s="21"/>
      <c r="AO59" s="21"/>
      <c r="AP59" s="21"/>
      <c r="AQ59" s="21"/>
      <c r="AR59" s="21"/>
      <c r="AS59" s="21"/>
      <c r="AT59" s="21"/>
      <c r="AU59" s="21"/>
      <c r="AV59" s="21"/>
      <c r="AW59" s="21"/>
      <c r="AX59" s="21"/>
    </row>
    <row r="60" spans="1:50" x14ac:dyDescent="0.2">
      <c r="A60" s="63">
        <v>19</v>
      </c>
      <c r="B60" s="20" t="str">
        <f>'Compound Alert'!B22</f>
        <v>Burkina Faso</v>
      </c>
      <c r="C60" s="20" t="str">
        <f>'Compound Alert'!C22</f>
        <v>BFA</v>
      </c>
      <c r="D60" s="20" t="str">
        <f>'Compound Alert'!D22</f>
        <v>SSF           Sub-Saharan Africa</v>
      </c>
      <c r="E60" s="20" t="str">
        <f>'Compound Alert'!E22</f>
        <v>IDA</v>
      </c>
      <c r="F60" s="217">
        <f ca="1">'Compound Alert'!F22</f>
        <v>17</v>
      </c>
      <c r="G60" s="22">
        <f ca="1">IF($B$8="Overall Alert",'Compound Alert'!G22,IF($B$8="Underlying Vulnerability",'Compound Alert'!J22,IF($B$8="Emerging Threat",'Compound Alert'!M22)))</f>
        <v>3</v>
      </c>
      <c r="H60" s="23">
        <f ca="1">IF($B$8="Overall Alert",'Compound Alert'!H22,IF($B$8="Underlying Vulnerability",'Compound Alert'!K22,IF($B$8="Emerging Threat",'Compound Alert'!N22)))</f>
        <v>3</v>
      </c>
      <c r="I60" s="50">
        <f ca="1">ROUNDDOWN(G60,0)</f>
        <v>3</v>
      </c>
      <c r="J60" s="25" t="str">
        <f ca="1">IF(
   $B$8="Overall Alert",IF(
      'Compound Alert'!R22 &gt;= 7, "HIGH",IF(
         'Compound Alert'!R22 &gt;= 5, "MED","LOW")), IF(
            $B$8="Underlying Vulnerability", IF(
               'Compound Alert'!Y22 &gt;= 10, "HIGH",IF(
                  'Compound Alert'!Y22 &gt;= 7, "MED","LOW")),IF(
                     $B$8="Emerging Threat", IF(
                        'Compound Alert'!AF22 &gt;= 10, "HIGH",IF(
                            'Compound Alert'!AF22 &gt;= 7, "MED","LOW")))))</f>
        <v>LOW</v>
      </c>
      <c r="K60" s="25" t="str">
        <f ca="1">IF(
   $B$8="Overall Alert",IF(
      'Compound Alert'!S22 &gt;= 7, "HIGH",IF(
         'Compound Alert'!S22 &gt;= 5, "MED","LOW")), IF(
            $B$8="Underlying Vulnerability", IF(
               'Compound Alert'!Z22 &gt;= 10, "HIGH",IF(
                  'Compound Alert'!Z22 &gt;= 7, "MED","LOW")),IF(
                     $B$8="Emerging Threat", IF(
                        'Compound Alert'!AG22 &gt;= 10, "HIGH",IF(
                            'Compound Alert'!AG22 &gt;= 7, "MED","LOW")))))</f>
        <v>HIGH</v>
      </c>
      <c r="L60" s="25" t="str">
        <f ca="1">IF(
   $B$8="Overall Alert",IF(
      'Compound Alert'!T22 &gt;= 7, "HIGH",IF(
         'Compound Alert'!T22 &gt;= 5, "MED","LOW")), IF(
            $B$8="Underlying Vulnerability", IF(
               'Compound Alert'!AA22 &gt;= 10, "HIGH",IF(
                  'Compound Alert'!AA22 &gt;= 7, "MED","LOW")),IF(
                     $B$8="Emerging Threat", IF(
                        'Compound Alert'!AH22 &gt;= 10, "HIGH",IF(
                            'Compound Alert'!AH22 &gt;= 7, "MED","LOW")))))</f>
        <v>LOW</v>
      </c>
      <c r="M60" s="25" t="str">
        <f ca="1">IF(
   $B$8="Overall Alert",IF(
      'Compound Alert'!U22 &gt;= 7, "HIGH",IF(
         'Compound Alert'!U22 &gt;= 5, "MED","LOW")), IF(
            $B$8="Underlying Vulnerability", IF(
               'Compound Alert'!AB22 &gt;= 10, "HIGH",IF(
                  'Compound Alert'!AB22 &gt;= 7, "MED","LOW")),IF(
                     $B$8="Emerging Threat", IF(
                        'Compound Alert'!AI22 &gt;= 10, "HIGH",IF(
                            'Compound Alert'!AI22 &gt;= 7, "MED","LOW")))))</f>
        <v>HIGH</v>
      </c>
      <c r="N60" s="25" t="str">
        <f ca="1">IF(
   $B$8="Overall Alert",IF(
      'Compound Alert'!V22 &gt;= 7, "HIGH",IF(
         'Compound Alert'!V22 &gt;= 5, "MED","LOW")), IF(
            $B$8="Underlying Vulnerability", IF(
               'Compound Alert'!AC22 &gt;= 10, "HIGH",IF(
                  'Compound Alert'!AC22 &gt;= 7, "MED","LOW")),IF(
                     $B$8="Emerging Threat", IF(
                        'Compound Alert'!AJ22 &gt;= 10, "HIGH",IF(
                            'Compound Alert'!AJ22 &gt;= 7, "MED","LOW")))))</f>
        <v>LOW</v>
      </c>
      <c r="O60" s="25" t="str">
        <f ca="1">IF(
   $B$8="Overall Alert",IF(
      'Compound Alert'!W22 &gt;= 7, "HIGH",IF(
         'Compound Alert'!W22 &gt;= 5, "MED","LOW")), IF(
            $B$8="Underlying Vulnerability", IF(
               'Compound Alert'!AD22 &gt;= 10, "HIGH",IF(
                  'Compound Alert'!AD22 &gt;= 7, "MED","LOW")),IF(
                     $B$8="Emerging Threat", IF(
                        'Compound Alert'!AK22 &gt;= 10, "HIGH",IF(
                            'Compound Alert'!AK22 &gt;= 7, "MED","LOW")))))</f>
        <v>HIGH</v>
      </c>
      <c r="P60" s="25"/>
      <c r="Q60" s="26"/>
      <c r="R60" s="26"/>
      <c r="S60" s="21"/>
      <c r="T60" s="21"/>
      <c r="U60" s="21"/>
      <c r="V60" s="21"/>
      <c r="W60" s="21"/>
      <c r="X60" s="21"/>
      <c r="Y60" s="27"/>
      <c r="Z60" s="27"/>
      <c r="AA60" s="27"/>
      <c r="AB60" s="27"/>
      <c r="AC60" s="27"/>
      <c r="AD60" s="27"/>
      <c r="AE60" s="27"/>
      <c r="AF60" s="27"/>
      <c r="AJ60" s="21"/>
      <c r="AK60" s="21"/>
      <c r="AL60" s="21"/>
      <c r="AM60" s="21"/>
      <c r="AN60" s="21"/>
      <c r="AO60" s="21"/>
      <c r="AP60" s="21"/>
      <c r="AQ60" s="21"/>
      <c r="AR60" s="21"/>
      <c r="AS60" s="21"/>
      <c r="AT60" s="21"/>
      <c r="AU60" s="21"/>
      <c r="AV60" s="21"/>
      <c r="AW60" s="21"/>
      <c r="AX60" s="21"/>
    </row>
    <row r="61" spans="1:50" x14ac:dyDescent="0.2">
      <c r="A61" s="63">
        <v>20</v>
      </c>
      <c r="B61" s="20" t="str">
        <f>'Compound Alert'!B147</f>
        <v>Niger</v>
      </c>
      <c r="C61" s="20" t="str">
        <f>'Compound Alert'!C147</f>
        <v>NER</v>
      </c>
      <c r="D61" s="20" t="str">
        <f>'Compound Alert'!D147</f>
        <v>SSF           Sub-Saharan Africa</v>
      </c>
      <c r="E61" s="20" t="str">
        <f>'Compound Alert'!E147</f>
        <v>IDA</v>
      </c>
      <c r="F61" s="217">
        <f ca="1">'Compound Alert'!F147</f>
        <v>142</v>
      </c>
      <c r="G61" s="22">
        <f ca="1">IF($B$8="Overall Alert",'Compound Alert'!G147,IF($B$8="Underlying Vulnerability",'Compound Alert'!J147,IF($B$8="Emerging Threat",'Compound Alert'!M147)))</f>
        <v>3</v>
      </c>
      <c r="H61" s="23">
        <f ca="1">IF($B$8="Overall Alert",'Compound Alert'!H147,IF($B$8="Underlying Vulnerability",'Compound Alert'!K147,IF($B$8="Emerging Threat",'Compound Alert'!N147)))</f>
        <v>3</v>
      </c>
      <c r="I61" s="50">
        <f ca="1">ROUNDDOWN(G61,0)</f>
        <v>3</v>
      </c>
      <c r="J61" s="25" t="str">
        <f ca="1">IF(
   $B$8="Overall Alert",IF(
      'Compound Alert'!R147 &gt;= 7, "HIGH",IF(
         'Compound Alert'!R147 &gt;= 5, "MED","LOW")), IF(
            $B$8="Underlying Vulnerability", IF(
               'Compound Alert'!Y147 &gt;= 10, "HIGH",IF(
                  'Compound Alert'!Y147 &gt;= 7, "MED","LOW")),IF(
                     $B$8="Emerging Threat", IF(
                        'Compound Alert'!AF147 &gt;= 10, "HIGH",IF(
                            'Compound Alert'!AF147 &gt;= 7, "MED","LOW")))))</f>
        <v>LOW</v>
      </c>
      <c r="K61" s="25" t="str">
        <f ca="1">IF(
   $B$8="Overall Alert",IF(
      'Compound Alert'!S147 &gt;= 7, "HIGH",IF(
         'Compound Alert'!S147 &gt;= 5, "MED","LOW")), IF(
            $B$8="Underlying Vulnerability", IF(
               'Compound Alert'!Z147 &gt;= 10, "HIGH",IF(
                  'Compound Alert'!Z147 &gt;= 7, "MED","LOW")),IF(
                     $B$8="Emerging Threat", IF(
                        'Compound Alert'!AG147 &gt;= 10, "HIGH",IF(
                            'Compound Alert'!AG147 &gt;= 7, "MED","LOW")))))</f>
        <v>HIGH</v>
      </c>
      <c r="L61" s="25" t="str">
        <f ca="1">IF(
   $B$8="Overall Alert",IF(
      'Compound Alert'!T147 &gt;= 7, "HIGH",IF(
         'Compound Alert'!T147 &gt;= 5, "MED","LOW")), IF(
            $B$8="Underlying Vulnerability", IF(
               'Compound Alert'!AA147 &gt;= 10, "HIGH",IF(
                  'Compound Alert'!AA147 &gt;= 7, "MED","LOW")),IF(
                     $B$8="Emerging Threat", IF(
                        'Compound Alert'!AH147 &gt;= 10, "HIGH",IF(
                            'Compound Alert'!AH147 &gt;= 7, "MED","LOW")))))</f>
        <v>LOW</v>
      </c>
      <c r="M61" s="25" t="str">
        <f ca="1">IF(
   $B$8="Overall Alert",IF(
      'Compound Alert'!U147 &gt;= 7, "HIGH",IF(
         'Compound Alert'!U147 &gt;= 5, "MED","LOW")), IF(
            $B$8="Underlying Vulnerability", IF(
               'Compound Alert'!AB147 &gt;= 10, "HIGH",IF(
                  'Compound Alert'!AB147 &gt;= 7, "MED","LOW")),IF(
                     $B$8="Emerging Threat", IF(
                        'Compound Alert'!AI147 &gt;= 10, "HIGH",IF(
                            'Compound Alert'!AI147 &gt;= 7, "MED","LOW")))))</f>
        <v>HIGH</v>
      </c>
      <c r="N61" s="25" t="str">
        <f ca="1">IF(
   $B$8="Overall Alert",IF(
      'Compound Alert'!V147 &gt;= 7, "HIGH",IF(
         'Compound Alert'!V147 &gt;= 5, "MED","LOW")), IF(
            $B$8="Underlying Vulnerability", IF(
               'Compound Alert'!AC147 &gt;= 10, "HIGH",IF(
                  'Compound Alert'!AC147 &gt;= 7, "MED","LOW")),IF(
                     $B$8="Emerging Threat", IF(
                        'Compound Alert'!AJ147 &gt;= 10, "HIGH",IF(
                            'Compound Alert'!AJ147 &gt;= 7, "MED","LOW")))))</f>
        <v>LOW</v>
      </c>
      <c r="O61" s="25" t="str">
        <f ca="1">IF(
   $B$8="Overall Alert",IF(
      'Compound Alert'!W147 &gt;= 7, "HIGH",IF(
         'Compound Alert'!W147 &gt;= 5, "MED","LOW")), IF(
            $B$8="Underlying Vulnerability", IF(
               'Compound Alert'!AD147 &gt;= 10, "HIGH",IF(
                  'Compound Alert'!AD147 &gt;= 7, "MED","LOW")),IF(
                     $B$8="Emerging Threat", IF(
                        'Compound Alert'!AK147 &gt;= 10, "HIGH",IF(
                            'Compound Alert'!AK147 &gt;= 7, "MED","LOW")))))</f>
        <v>HIGH</v>
      </c>
      <c r="P61" s="25"/>
      <c r="Q61" s="26"/>
      <c r="R61" s="26"/>
      <c r="S61" s="21"/>
      <c r="T61" s="21"/>
      <c r="U61" s="21"/>
      <c r="V61" s="21"/>
      <c r="W61" s="21"/>
      <c r="X61" s="21"/>
      <c r="Y61" s="27"/>
      <c r="Z61" s="27"/>
      <c r="AA61" s="27"/>
      <c r="AB61" s="27"/>
      <c r="AC61" s="27"/>
      <c r="AD61" s="27"/>
      <c r="AE61" s="27"/>
      <c r="AF61" s="27"/>
      <c r="AJ61" s="21"/>
      <c r="AK61" s="21"/>
      <c r="AL61" s="21"/>
      <c r="AM61" s="21"/>
      <c r="AN61" s="21"/>
      <c r="AO61" s="21"/>
      <c r="AP61" s="21"/>
      <c r="AQ61" s="21"/>
      <c r="AR61" s="21"/>
      <c r="AS61" s="21"/>
      <c r="AT61" s="21"/>
      <c r="AU61" s="21"/>
      <c r="AV61" s="21"/>
      <c r="AW61" s="21"/>
      <c r="AX61" s="21"/>
    </row>
    <row r="62" spans="1:50" x14ac:dyDescent="0.2">
      <c r="A62" s="63">
        <v>21</v>
      </c>
      <c r="B62" s="20" t="str">
        <f>'Compound Alert'!B140</f>
        <v>Mozambique</v>
      </c>
      <c r="C62" s="20" t="str">
        <f>'Compound Alert'!C140</f>
        <v>MOZ</v>
      </c>
      <c r="D62" s="20" t="str">
        <f>'Compound Alert'!D140</f>
        <v>SSF           Sub-Saharan Africa</v>
      </c>
      <c r="E62" s="20" t="str">
        <f>'Compound Alert'!E140</f>
        <v>IDA</v>
      </c>
      <c r="F62" s="217">
        <f ca="1">'Compound Alert'!F140</f>
        <v>135</v>
      </c>
      <c r="G62" s="22">
        <f ca="1">IF($B$8="Overall Alert",'Compound Alert'!G140,IF($B$8="Underlying Vulnerability",'Compound Alert'!J140,IF($B$8="Emerging Threat",'Compound Alert'!M140)))</f>
        <v>3</v>
      </c>
      <c r="H62" s="23">
        <f ca="1">IF($B$8="Overall Alert",'Compound Alert'!H140,IF($B$8="Underlying Vulnerability",'Compound Alert'!K140,IF($B$8="Emerging Threat",'Compound Alert'!N140)))</f>
        <v>3</v>
      </c>
      <c r="I62" s="50">
        <f ca="1">ROUNDDOWN(G62,0)</f>
        <v>3</v>
      </c>
      <c r="J62" s="25" t="str">
        <f ca="1">IF(
   $B$8="Overall Alert",IF(
      'Compound Alert'!R140 &gt;= 7, "HIGH",IF(
         'Compound Alert'!R140 &gt;= 5, "MED","LOW")), IF(
            $B$8="Underlying Vulnerability", IF(
               'Compound Alert'!Y140 &gt;= 10, "HIGH",IF(
                  'Compound Alert'!Y140 &gt;= 7, "MED","LOW")),IF(
                     $B$8="Emerging Threat", IF(
                        'Compound Alert'!AF140 &gt;= 10, "HIGH",IF(
                            'Compound Alert'!AF140 &gt;= 7, "MED","LOW")))))</f>
        <v>HIGH</v>
      </c>
      <c r="K62" s="25" t="str">
        <f ca="1">IF(
   $B$8="Overall Alert",IF(
      'Compound Alert'!S140 &gt;= 7, "HIGH",IF(
         'Compound Alert'!S140 &gt;= 5, "MED","LOW")), IF(
            $B$8="Underlying Vulnerability", IF(
               'Compound Alert'!Z140 &gt;= 10, "HIGH",IF(
                  'Compound Alert'!Z140 &gt;= 7, "MED","LOW")),IF(
                     $B$8="Emerging Threat", IF(
                        'Compound Alert'!AG140 &gt;= 10, "HIGH",IF(
                            'Compound Alert'!AG140 &gt;= 7, "MED","LOW")))))</f>
        <v>HIGH</v>
      </c>
      <c r="L62" s="25" t="str">
        <f ca="1">IF(
   $B$8="Overall Alert",IF(
      'Compound Alert'!T140 &gt;= 7, "HIGH",IF(
         'Compound Alert'!T140 &gt;= 5, "MED","LOW")), IF(
            $B$8="Underlying Vulnerability", IF(
               'Compound Alert'!AA140 &gt;= 10, "HIGH",IF(
                  'Compound Alert'!AA140 &gt;= 7, "MED","LOW")),IF(
                     $B$8="Emerging Threat", IF(
                        'Compound Alert'!AH140 &gt;= 10, "HIGH",IF(
                            'Compound Alert'!AH140 &gt;= 7, "MED","LOW")))))</f>
        <v>HIGH</v>
      </c>
      <c r="M62" s="25" t="str">
        <f ca="1">IF(
   $B$8="Overall Alert",IF(
      'Compound Alert'!U140 &gt;= 7, "HIGH",IF(
         'Compound Alert'!U140 &gt;= 5, "MED","LOW")), IF(
            $B$8="Underlying Vulnerability", IF(
               'Compound Alert'!AB140 &gt;= 10, "HIGH",IF(
                  'Compound Alert'!AB140 &gt;= 7, "MED","LOW")),IF(
                     $B$8="Emerging Threat", IF(
                        'Compound Alert'!AI140 &gt;= 10, "HIGH",IF(
                            'Compound Alert'!AI140 &gt;= 7, "MED","LOW")))))</f>
        <v>LOW</v>
      </c>
      <c r="N62" s="25" t="str">
        <f ca="1">IF(
   $B$8="Overall Alert",IF(
      'Compound Alert'!V140 &gt;= 7, "HIGH",IF(
         'Compound Alert'!V140 &gt;= 5, "MED","LOW")), IF(
            $B$8="Underlying Vulnerability", IF(
               'Compound Alert'!AC140 &gt;= 10, "HIGH",IF(
                  'Compound Alert'!AC140 &gt;= 7, "MED","LOW")),IF(
                     $B$8="Emerging Threat", IF(
                        'Compound Alert'!AJ140 &gt;= 10, "HIGH",IF(
                            'Compound Alert'!AJ140 &gt;= 7, "MED","LOW")))))</f>
        <v>LOW</v>
      </c>
      <c r="O62" s="25" t="str">
        <f ca="1">IF(
   $B$8="Overall Alert",IF(
      'Compound Alert'!W140 &gt;= 7, "HIGH",IF(
         'Compound Alert'!W140 &gt;= 5, "MED","LOW")), IF(
            $B$8="Underlying Vulnerability", IF(
               'Compound Alert'!AD140 &gt;= 10, "HIGH",IF(
                  'Compound Alert'!AD140 &gt;= 7, "MED","LOW")),IF(
                     $B$8="Emerging Threat", IF(
                        'Compound Alert'!AK140 &gt;= 10, "HIGH",IF(
                            'Compound Alert'!AK140 &gt;= 7, "MED","LOW")))))</f>
        <v>LOW</v>
      </c>
      <c r="P62" s="25"/>
      <c r="Q62" s="26"/>
      <c r="R62" s="26"/>
      <c r="S62" s="21"/>
      <c r="T62" s="21"/>
      <c r="U62" s="21"/>
      <c r="V62" s="21"/>
      <c r="W62" s="21"/>
      <c r="X62" s="21"/>
      <c r="Y62" s="27"/>
      <c r="Z62" s="27"/>
      <c r="AA62" s="27"/>
      <c r="AB62" s="27"/>
      <c r="AC62" s="27"/>
      <c r="AD62" s="27"/>
      <c r="AE62" s="27"/>
      <c r="AF62" s="27"/>
      <c r="AJ62" s="21"/>
      <c r="AK62" s="21"/>
      <c r="AL62" s="21"/>
      <c r="AM62" s="21"/>
      <c r="AN62" s="21"/>
      <c r="AO62" s="21"/>
      <c r="AP62" s="21"/>
      <c r="AQ62" s="21"/>
      <c r="AR62" s="21"/>
      <c r="AS62" s="21"/>
      <c r="AT62" s="21"/>
      <c r="AU62" s="21"/>
      <c r="AV62" s="21"/>
      <c r="AW62" s="21"/>
      <c r="AX62" s="21"/>
    </row>
    <row r="63" spans="1:50" x14ac:dyDescent="0.2">
      <c r="A63" s="63">
        <v>22</v>
      </c>
      <c r="B63" s="20" t="str">
        <f>'Compound Alert'!B46</f>
        <v>Congo, Rep.</v>
      </c>
      <c r="C63" s="20" t="str">
        <f>'Compound Alert'!C46</f>
        <v>COG</v>
      </c>
      <c r="D63" s="20" t="str">
        <f>'Compound Alert'!D46</f>
        <v>SSF           Sub-Saharan Africa</v>
      </c>
      <c r="E63" s="20" t="str">
        <f>'Compound Alert'!E46</f>
        <v>Blend</v>
      </c>
      <c r="F63" s="217">
        <f ca="1">'Compound Alert'!F46</f>
        <v>41</v>
      </c>
      <c r="G63" s="22">
        <f ca="1">IF($B$8="Overall Alert",'Compound Alert'!G46,IF($B$8="Underlying Vulnerability",'Compound Alert'!J46,IF($B$8="Emerging Threat",'Compound Alert'!M46)))</f>
        <v>3</v>
      </c>
      <c r="H63" s="23">
        <f ca="1">IF($B$8="Overall Alert",'Compound Alert'!H46,IF($B$8="Underlying Vulnerability",'Compound Alert'!K46,IF($B$8="Emerging Threat",'Compound Alert'!N46)))</f>
        <v>3</v>
      </c>
      <c r="I63" s="50">
        <f ca="1">ROUNDDOWN(G63,0)</f>
        <v>3</v>
      </c>
      <c r="J63" s="25" t="str">
        <f ca="1">IF(
   $B$8="Overall Alert",IF(
      'Compound Alert'!R46 &gt;= 7, "HIGH",IF(
         'Compound Alert'!R46 &gt;= 5, "MED","LOW")), IF(
            $B$8="Underlying Vulnerability", IF(
               'Compound Alert'!Y46 &gt;= 10, "HIGH",IF(
                  'Compound Alert'!Y46 &gt;= 7, "MED","LOW")),IF(
                     $B$8="Emerging Threat", IF(
                        'Compound Alert'!AF46 &gt;= 10, "HIGH",IF(
                            'Compound Alert'!AF46 &gt;= 7, "MED","LOW")))))</f>
        <v>HIGH</v>
      </c>
      <c r="K63" s="25" t="str">
        <f ca="1">IF(
   $B$8="Overall Alert",IF(
      'Compound Alert'!S46 &gt;= 7, "HIGH",IF(
         'Compound Alert'!S46 &gt;= 5, "MED","LOW")), IF(
            $B$8="Underlying Vulnerability", IF(
               'Compound Alert'!Z46 &gt;= 10, "HIGH",IF(
                  'Compound Alert'!Z46 &gt;= 7, "MED","LOW")),IF(
                     $B$8="Emerging Threat", IF(
                        'Compound Alert'!AG46 &gt;= 10, "HIGH",IF(
                            'Compound Alert'!AG46 &gt;= 7, "MED","LOW")))))</f>
        <v>MED</v>
      </c>
      <c r="L63" s="25" t="str">
        <f ca="1">IF(
   $B$8="Overall Alert",IF(
      'Compound Alert'!T46 &gt;= 7, "HIGH",IF(
         'Compound Alert'!T46 &gt;= 5, "MED","LOW")), IF(
            $B$8="Underlying Vulnerability", IF(
               'Compound Alert'!AA46 &gt;= 10, "HIGH",IF(
                  'Compound Alert'!AA46 &gt;= 7, "MED","LOW")),IF(
                     $B$8="Emerging Threat", IF(
                        'Compound Alert'!AH46 &gt;= 10, "HIGH",IF(
                            'Compound Alert'!AH46 &gt;= 7, "MED","LOW")))))</f>
        <v>HIGH</v>
      </c>
      <c r="M63" s="25" t="str">
        <f ca="1">IF(
   $B$8="Overall Alert",IF(
      'Compound Alert'!U46 &gt;= 7, "HIGH",IF(
         'Compound Alert'!U46 &gt;= 5, "MED","LOW")), IF(
            $B$8="Underlying Vulnerability", IF(
               'Compound Alert'!AB46 &gt;= 10, "HIGH",IF(
                  'Compound Alert'!AB46 &gt;= 7, "MED","LOW")),IF(
                     $B$8="Emerging Threat", IF(
                        'Compound Alert'!AI46 &gt;= 10, "HIGH",IF(
                            'Compound Alert'!AI46 &gt;= 7, "MED","LOW")))))</f>
        <v>MED</v>
      </c>
      <c r="N63" s="25" t="str">
        <f ca="1">IF(
   $B$8="Overall Alert",IF(
      'Compound Alert'!V46 &gt;= 7, "HIGH",IF(
         'Compound Alert'!V46 &gt;= 5, "MED","LOW")), IF(
            $B$8="Underlying Vulnerability", IF(
               'Compound Alert'!AC46 &gt;= 10, "HIGH",IF(
                  'Compound Alert'!AC46 &gt;= 7, "MED","LOW")),IF(
                     $B$8="Emerging Threat", IF(
                        'Compound Alert'!AJ46 &gt;= 10, "HIGH",IF(
                            'Compound Alert'!AJ46 &gt;= 7, "MED","LOW")))))</f>
        <v>LOW</v>
      </c>
      <c r="O63" s="25" t="str">
        <f ca="1">IF(
   $B$8="Overall Alert",IF(
      'Compound Alert'!W46 &gt;= 7, "HIGH",IF(
         'Compound Alert'!W46 &gt;= 5, "MED","LOW")), IF(
            $B$8="Underlying Vulnerability", IF(
               'Compound Alert'!AD46 &gt;= 10, "HIGH",IF(
                  'Compound Alert'!AD46 &gt;= 7, "MED","LOW")),IF(
                     $B$8="Emerging Threat", IF(
                        'Compound Alert'!AK46 &gt;= 10, "HIGH",IF(
                            'Compound Alert'!AK46 &gt;= 7, "MED","LOW")))))</f>
        <v>LOW</v>
      </c>
      <c r="P63" s="25"/>
      <c r="Q63" s="26"/>
      <c r="R63" s="26"/>
      <c r="S63" s="21"/>
      <c r="T63" s="21"/>
      <c r="U63" s="21"/>
      <c r="V63" s="21"/>
      <c r="W63" s="21"/>
      <c r="X63" s="21"/>
      <c r="Y63" s="27"/>
      <c r="Z63" s="27"/>
      <c r="AA63" s="27"/>
      <c r="AB63" s="27"/>
      <c r="AC63" s="27"/>
      <c r="AD63" s="27"/>
      <c r="AE63" s="27"/>
      <c r="AF63" s="27"/>
      <c r="AJ63" s="21"/>
      <c r="AK63" s="21"/>
      <c r="AL63" s="21"/>
      <c r="AM63" s="21"/>
      <c r="AN63" s="21"/>
      <c r="AO63" s="21"/>
      <c r="AP63" s="21"/>
      <c r="AQ63" s="21"/>
      <c r="AR63" s="21"/>
      <c r="AS63" s="21"/>
      <c r="AT63" s="21"/>
      <c r="AU63" s="21"/>
      <c r="AV63" s="21"/>
      <c r="AW63" s="21"/>
      <c r="AX63" s="21"/>
    </row>
    <row r="64" spans="1:50" x14ac:dyDescent="0.2">
      <c r="A64" s="63">
        <v>23</v>
      </c>
      <c r="B64" s="20" t="str">
        <f>'Compound Alert'!B119</f>
        <v>Sri Lanka</v>
      </c>
      <c r="C64" s="20" t="str">
        <f>'Compound Alert'!C119</f>
        <v>LKA</v>
      </c>
      <c r="D64" s="20" t="str">
        <f>'Compound Alert'!D119</f>
        <v>SAS           South Asia</v>
      </c>
      <c r="E64" s="20" t="str">
        <f>'Compound Alert'!E119</f>
        <v>IBRD</v>
      </c>
      <c r="F64" s="217">
        <f ca="1">'Compound Alert'!F119</f>
        <v>114</v>
      </c>
      <c r="G64" s="22">
        <f ca="1">IF($B$8="Overall Alert",'Compound Alert'!G119,IF($B$8="Underlying Vulnerability",'Compound Alert'!J119,IF($B$8="Emerging Threat",'Compound Alert'!M119)))</f>
        <v>3</v>
      </c>
      <c r="H64" s="23">
        <f ca="1">IF($B$8="Overall Alert",'Compound Alert'!H119,IF($B$8="Underlying Vulnerability",'Compound Alert'!K119,IF($B$8="Emerging Threat",'Compound Alert'!N119)))</f>
        <v>3</v>
      </c>
      <c r="I64" s="50">
        <f ca="1">ROUNDDOWN(G64,0)</f>
        <v>3</v>
      </c>
      <c r="J64" s="25" t="str">
        <f ca="1">IF(
   $B$8="Overall Alert",IF(
      'Compound Alert'!R119 &gt;= 7, "HIGH",IF(
         'Compound Alert'!R119 &gt;= 5, "MED","LOW")), IF(
            $B$8="Underlying Vulnerability", IF(
               'Compound Alert'!Y119 &gt;= 10, "HIGH",IF(
                  'Compound Alert'!Y119 &gt;= 7, "MED","LOW")),IF(
                     $B$8="Emerging Threat", IF(
                        'Compound Alert'!AF119 &gt;= 10, "HIGH",IF(
                            'Compound Alert'!AF119 &gt;= 7, "MED","LOW")))))</f>
        <v>HIGH</v>
      </c>
      <c r="K64" s="25" t="str">
        <f ca="1">IF(
   $B$8="Overall Alert",IF(
      'Compound Alert'!S119 &gt;= 7, "HIGH",IF(
         'Compound Alert'!S119 &gt;= 5, "MED","LOW")), IF(
            $B$8="Underlying Vulnerability", IF(
               'Compound Alert'!Z119 &gt;= 10, "HIGH",IF(
                  'Compound Alert'!Z119 &gt;= 7, "MED","LOW")),IF(
                     $B$8="Emerging Threat", IF(
                        'Compound Alert'!AG119 &gt;= 10, "HIGH",IF(
                            'Compound Alert'!AG119 &gt;= 7, "MED","LOW")))))</f>
        <v>LOW</v>
      </c>
      <c r="L64" s="25" t="str">
        <f ca="1">IF(
   $B$8="Overall Alert",IF(
      'Compound Alert'!T119 &gt;= 7, "HIGH",IF(
         'Compound Alert'!T119 &gt;= 5, "MED","LOW")), IF(
            $B$8="Underlying Vulnerability", IF(
               'Compound Alert'!AA119 &gt;= 10, "HIGH",IF(
                  'Compound Alert'!AA119 &gt;= 7, "MED","LOW")),IF(
                     $B$8="Emerging Threat", IF(
                        'Compound Alert'!AH119 &gt;= 10, "HIGH",IF(
                            'Compound Alert'!AH119 &gt;= 7, "MED","LOW")))))</f>
        <v>HIGH</v>
      </c>
      <c r="M64" s="25" t="str">
        <f ca="1">IF(
   $B$8="Overall Alert",IF(
      'Compound Alert'!U119 &gt;= 7, "HIGH",IF(
         'Compound Alert'!U119 &gt;= 5, "MED","LOW")), IF(
            $B$8="Underlying Vulnerability", IF(
               'Compound Alert'!AB119 &gt;= 10, "HIGH",IF(
                  'Compound Alert'!AB119 &gt;= 7, "MED","LOW")),IF(
                     $B$8="Emerging Threat", IF(
                        'Compound Alert'!AI119 &gt;= 10, "HIGH",IF(
                            'Compound Alert'!AI119 &gt;= 7, "MED","LOW")))))</f>
        <v>MED</v>
      </c>
      <c r="N64" s="25" t="str">
        <f ca="1">IF(
   $B$8="Overall Alert",IF(
      'Compound Alert'!V119 &gt;= 7, "HIGH",IF(
         'Compound Alert'!V119 &gt;= 5, "MED","LOW")), IF(
            $B$8="Underlying Vulnerability", IF(
               'Compound Alert'!AC119 &gt;= 10, "HIGH",IF(
                  'Compound Alert'!AC119 &gt;= 7, "MED","LOW")),IF(
                     $B$8="Emerging Threat", IF(
                        'Compound Alert'!AJ119 &gt;= 10, "HIGH",IF(
                            'Compound Alert'!AJ119 &gt;= 7, "MED","LOW")))))</f>
        <v>LOW</v>
      </c>
      <c r="O64" s="25" t="str">
        <f ca="1">IF(
   $B$8="Overall Alert",IF(
      'Compound Alert'!W119 &gt;= 7, "HIGH",IF(
         'Compound Alert'!W119 &gt;= 5, "MED","LOW")), IF(
            $B$8="Underlying Vulnerability", IF(
               'Compound Alert'!AD119 &gt;= 10, "HIGH",IF(
                  'Compound Alert'!AD119 &gt;= 7, "MED","LOW")),IF(
                     $B$8="Emerging Threat", IF(
                        'Compound Alert'!AK119 &gt;= 10, "HIGH",IF(
                            'Compound Alert'!AK119 &gt;= 7, "MED","LOW")))))</f>
        <v>MED</v>
      </c>
      <c r="P64" s="25"/>
      <c r="Q64" s="26"/>
      <c r="R64" s="26"/>
      <c r="S64" s="21"/>
      <c r="T64" s="21"/>
      <c r="U64" s="21"/>
      <c r="V64" s="21"/>
      <c r="W64" s="21"/>
      <c r="X64" s="21"/>
      <c r="Y64" s="27"/>
      <c r="Z64" s="27"/>
      <c r="AA64" s="27"/>
      <c r="AB64" s="27"/>
      <c r="AC64" s="27"/>
      <c r="AD64" s="27"/>
      <c r="AE64" s="27"/>
      <c r="AF64" s="27"/>
      <c r="AJ64" s="21"/>
      <c r="AK64" s="21"/>
      <c r="AL64" s="21"/>
      <c r="AM64" s="21"/>
      <c r="AN64" s="21"/>
      <c r="AO64" s="21"/>
      <c r="AP64" s="21"/>
      <c r="AQ64" s="21"/>
      <c r="AR64" s="21"/>
      <c r="AS64" s="21"/>
      <c r="AT64" s="21"/>
      <c r="AU64" s="21"/>
      <c r="AV64" s="21"/>
      <c r="AW64" s="21"/>
      <c r="AX64" s="21"/>
    </row>
    <row r="65" spans="1:50" x14ac:dyDescent="0.2">
      <c r="A65" s="63">
        <v>24</v>
      </c>
      <c r="B65" s="20" t="str">
        <f>'Compound Alert'!B44</f>
        <v>Cameroon</v>
      </c>
      <c r="C65" s="20" t="str">
        <f>'Compound Alert'!C44</f>
        <v>CMR</v>
      </c>
      <c r="D65" s="20" t="str">
        <f>'Compound Alert'!D44</f>
        <v>SSF           Sub-Saharan Africa</v>
      </c>
      <c r="E65" s="20" t="str">
        <f>'Compound Alert'!E44</f>
        <v>Blend</v>
      </c>
      <c r="F65" s="217">
        <f ca="1">'Compound Alert'!F44</f>
        <v>39</v>
      </c>
      <c r="G65" s="22">
        <f ca="1">IF($B$8="Overall Alert",'Compound Alert'!G44,IF($B$8="Underlying Vulnerability",'Compound Alert'!J44,IF($B$8="Emerging Threat",'Compound Alert'!M44)))</f>
        <v>3</v>
      </c>
      <c r="H65" s="23">
        <f ca="1">IF($B$8="Overall Alert",'Compound Alert'!H44,IF($B$8="Underlying Vulnerability",'Compound Alert'!K44,IF($B$8="Emerging Threat",'Compound Alert'!N44)))</f>
        <v>3</v>
      </c>
      <c r="I65" s="50">
        <f ca="1">ROUNDDOWN(G65,0)</f>
        <v>3</v>
      </c>
      <c r="J65" s="25" t="str">
        <f ca="1">IF(
   $B$8="Overall Alert",IF(
      'Compound Alert'!R44 &gt;= 7, "HIGH",IF(
         'Compound Alert'!R44 &gt;= 5, "MED","LOW")), IF(
            $B$8="Underlying Vulnerability", IF(
               'Compound Alert'!Y44 &gt;= 10, "HIGH",IF(
                  'Compound Alert'!Y44 &gt;= 7, "MED","LOW")),IF(
                     $B$8="Emerging Threat", IF(
                        'Compound Alert'!AF44 &gt;= 10, "HIGH",IF(
                            'Compound Alert'!AF44 &gt;= 7, "MED","LOW")))))</f>
        <v>HIGH</v>
      </c>
      <c r="K65" s="25" t="str">
        <f ca="1">IF(
   $B$8="Overall Alert",IF(
      'Compound Alert'!S44 &gt;= 7, "HIGH",IF(
         'Compound Alert'!S44 &gt;= 5, "MED","LOW")), IF(
            $B$8="Underlying Vulnerability", IF(
               'Compound Alert'!Z44 &gt;= 10, "HIGH",IF(
                  'Compound Alert'!Z44 &gt;= 7, "MED","LOW")),IF(
                     $B$8="Emerging Threat", IF(
                        'Compound Alert'!AG44 &gt;= 10, "HIGH",IF(
                            'Compound Alert'!AG44 &gt;= 7, "MED","LOW")))))</f>
        <v>HIGH</v>
      </c>
      <c r="L65" s="25" t="str">
        <f ca="1">IF(
   $B$8="Overall Alert",IF(
      'Compound Alert'!T44 &gt;= 7, "HIGH",IF(
         'Compound Alert'!T44 &gt;= 5, "MED","LOW")), IF(
            $B$8="Underlying Vulnerability", IF(
               'Compound Alert'!AA44 &gt;= 10, "HIGH",IF(
                  'Compound Alert'!AA44 &gt;= 7, "MED","LOW")),IF(
                     $B$8="Emerging Threat", IF(
                        'Compound Alert'!AH44 &gt;= 10, "HIGH",IF(
                            'Compound Alert'!AH44 &gt;= 7, "MED","LOW")))))</f>
        <v>LOW</v>
      </c>
      <c r="M65" s="25" t="str">
        <f ca="1">IF(
   $B$8="Overall Alert",IF(
      'Compound Alert'!U44 &gt;= 7, "HIGH",IF(
         'Compound Alert'!U44 &gt;= 5, "MED","LOW")), IF(
            $B$8="Underlying Vulnerability", IF(
               'Compound Alert'!AB44 &gt;= 10, "HIGH",IF(
                  'Compound Alert'!AB44 &gt;= 7, "MED","LOW")),IF(
                     $B$8="Emerging Threat", IF(
                        'Compound Alert'!AI44 &gt;= 10, "HIGH",IF(
                            'Compound Alert'!AI44 &gt;= 7, "MED","LOW")))))</f>
        <v>LOW</v>
      </c>
      <c r="N65" s="25" t="str">
        <f ca="1">IF(
   $B$8="Overall Alert",IF(
      'Compound Alert'!V44 &gt;= 7, "HIGH",IF(
         'Compound Alert'!V44 &gt;= 5, "MED","LOW")), IF(
            $B$8="Underlying Vulnerability", IF(
               'Compound Alert'!AC44 &gt;= 10, "HIGH",IF(
                  'Compound Alert'!AC44 &gt;= 7, "MED","LOW")),IF(
                     $B$8="Emerging Threat", IF(
                        'Compound Alert'!AJ44 &gt;= 10, "HIGH",IF(
                            'Compound Alert'!AJ44 &gt;= 7, "MED","LOW")))))</f>
        <v>LOW</v>
      </c>
      <c r="O65" s="25" t="str">
        <f ca="1">IF(
   $B$8="Overall Alert",IF(
      'Compound Alert'!W44 &gt;= 7, "HIGH",IF(
         'Compound Alert'!W44 &gt;= 5, "MED","LOW")), IF(
            $B$8="Underlying Vulnerability", IF(
               'Compound Alert'!AD44 &gt;= 10, "HIGH",IF(
                  'Compound Alert'!AD44 &gt;= 7, "MED","LOW")),IF(
                     $B$8="Emerging Threat", IF(
                        'Compound Alert'!AK44 &gt;= 10, "HIGH",IF(
                            'Compound Alert'!AK44 &gt;= 7, "MED","LOW")))))</f>
        <v>HIGH</v>
      </c>
      <c r="P65" s="25"/>
      <c r="Q65" s="26"/>
      <c r="R65" s="26"/>
      <c r="S65" s="21"/>
      <c r="T65" s="21"/>
      <c r="U65" s="21"/>
      <c r="V65" s="21"/>
      <c r="W65" s="21"/>
      <c r="X65" s="21"/>
      <c r="Y65" s="27"/>
      <c r="Z65" s="27"/>
      <c r="AA65" s="27"/>
      <c r="AB65" s="27"/>
      <c r="AC65" s="27"/>
      <c r="AD65" s="27"/>
      <c r="AE65" s="27"/>
      <c r="AF65" s="27"/>
      <c r="AJ65" s="21"/>
      <c r="AK65" s="21"/>
      <c r="AL65" s="21"/>
      <c r="AM65" s="21"/>
      <c r="AN65" s="21"/>
      <c r="AO65" s="21"/>
      <c r="AP65" s="21"/>
      <c r="AQ65" s="21"/>
      <c r="AR65" s="21"/>
      <c r="AS65" s="21"/>
      <c r="AT65" s="21"/>
      <c r="AU65" s="21"/>
      <c r="AV65" s="21"/>
      <c r="AW65" s="21"/>
      <c r="AX65" s="21"/>
    </row>
    <row r="66" spans="1:50" x14ac:dyDescent="0.2">
      <c r="A66" s="63">
        <v>25</v>
      </c>
      <c r="B66" s="20" t="str">
        <f>'Compound Alert'!B167</f>
        <v>West Bank and Gaza</v>
      </c>
      <c r="C66" s="20" t="str">
        <f>'Compound Alert'!C167</f>
        <v>PSE</v>
      </c>
      <c r="D66" s="20" t="str">
        <f>'Compound Alert'!D167</f>
        <v>MEA           Middle East &amp; North Africa</v>
      </c>
      <c r="E66" s="20" t="str">
        <f>'Compound Alert'!E167</f>
        <v>NA</v>
      </c>
      <c r="F66" s="217">
        <f ca="1">'Compound Alert'!F167</f>
        <v>162</v>
      </c>
      <c r="G66" s="22">
        <f ca="1">IF($B$8="Overall Alert",'Compound Alert'!G167,IF($B$8="Underlying Vulnerability",'Compound Alert'!J167,IF($B$8="Emerging Threat",'Compound Alert'!M167)))</f>
        <v>3</v>
      </c>
      <c r="H66" s="23">
        <f ca="1">IF($B$8="Overall Alert",'Compound Alert'!H167,IF($B$8="Underlying Vulnerability",'Compound Alert'!K167,IF($B$8="Emerging Threat",'Compound Alert'!N167)))</f>
        <v>3</v>
      </c>
      <c r="I66" s="50">
        <f ca="1">ROUNDDOWN(G66,0)</f>
        <v>3</v>
      </c>
      <c r="J66" s="25" t="str">
        <f ca="1">IF(
   $B$8="Overall Alert",IF(
      'Compound Alert'!R167 &gt;= 7, "HIGH",IF(
         'Compound Alert'!R167 &gt;= 5, "MED","LOW")), IF(
            $B$8="Underlying Vulnerability", IF(
               'Compound Alert'!Y167 &gt;= 10, "HIGH",IF(
                  'Compound Alert'!Y167 &gt;= 7, "MED","LOW")),IF(
                     $B$8="Emerging Threat", IF(
                        'Compound Alert'!AF167 &gt;= 10, "HIGH",IF(
                            'Compound Alert'!AF167 &gt;= 7, "MED","LOW")))))</f>
        <v>LOW</v>
      </c>
      <c r="K66" s="25" t="str">
        <f ca="1">IF(
   $B$8="Overall Alert",IF(
      'Compound Alert'!S167 &gt;= 7, "HIGH",IF(
         'Compound Alert'!S167 &gt;= 5, "MED","LOW")), IF(
            $B$8="Underlying Vulnerability", IF(
               'Compound Alert'!Z167 &gt;= 10, "HIGH",IF(
                  'Compound Alert'!Z167 &gt;= 7, "MED","LOW")),IF(
                     $B$8="Emerging Threat", IF(
                        'Compound Alert'!AG167 &gt;= 10, "HIGH",IF(
                            'Compound Alert'!AG167 &gt;= 7, "MED","LOW")))))</f>
        <v>LOW</v>
      </c>
      <c r="L66" s="25" t="str">
        <f ca="1">IF(
   $B$8="Overall Alert",IF(
      'Compound Alert'!T167 &gt;= 7, "HIGH",IF(
         'Compound Alert'!T167 &gt;= 5, "MED","LOW")), IF(
            $B$8="Underlying Vulnerability", IF(
               'Compound Alert'!AA167 &gt;= 10, "HIGH",IF(
                  'Compound Alert'!AA167 &gt;= 7, "MED","LOW")),IF(
                     $B$8="Emerging Threat", IF(
                        'Compound Alert'!AH167 &gt;= 10, "HIGH",IF(
                            'Compound Alert'!AH167 &gt;= 7, "MED","LOW")))))</f>
        <v>HIGH</v>
      </c>
      <c r="M66" s="25" t="str">
        <f ca="1">IF(
   $B$8="Overall Alert",IF(
      'Compound Alert'!U167 &gt;= 7, "HIGH",IF(
         'Compound Alert'!U167 &gt;= 5, "MED","LOW")), IF(
            $B$8="Underlying Vulnerability", IF(
               'Compound Alert'!AB167 &gt;= 10, "HIGH",IF(
                  'Compound Alert'!AB167 &gt;= 7, "MED","LOW")),IF(
                     $B$8="Emerging Threat", IF(
                        'Compound Alert'!AI167 &gt;= 10, "HIGH",IF(
                            'Compound Alert'!AI167 &gt;= 7, "MED","LOW")))))</f>
        <v>HIGH</v>
      </c>
      <c r="N66" s="25" t="str">
        <f ca="1">IF(
   $B$8="Overall Alert",IF(
      'Compound Alert'!V167 &gt;= 7, "HIGH",IF(
         'Compound Alert'!V167 &gt;= 5, "MED","LOW")), IF(
            $B$8="Underlying Vulnerability", IF(
               'Compound Alert'!AC167 &gt;= 10, "HIGH",IF(
                  'Compound Alert'!AC167 &gt;= 7, "MED","LOW")),IF(
                     $B$8="Emerging Threat", IF(
                        'Compound Alert'!AJ167 &gt;= 10, "HIGH",IF(
                            'Compound Alert'!AJ167 &gt;= 7, "MED","LOW")))))</f>
        <v>LOW</v>
      </c>
      <c r="O66" s="25" t="str">
        <f ca="1">IF(
   $B$8="Overall Alert",IF(
      'Compound Alert'!W167 &gt;= 7, "HIGH",IF(
         'Compound Alert'!W167 &gt;= 5, "MED","LOW")), IF(
            $B$8="Underlying Vulnerability", IF(
               'Compound Alert'!AD167 &gt;= 10, "HIGH",IF(
                  'Compound Alert'!AD167 &gt;= 7, "MED","LOW")),IF(
                     $B$8="Emerging Threat", IF(
                        'Compound Alert'!AK167 &gt;= 10, "HIGH",IF(
                            'Compound Alert'!AK167 &gt;= 7, "MED","LOW")))))</f>
        <v>HIGH</v>
      </c>
      <c r="P66" s="25"/>
      <c r="Q66" s="26"/>
      <c r="R66" s="26"/>
      <c r="S66" s="21"/>
      <c r="T66" s="21"/>
      <c r="U66" s="21"/>
      <c r="V66" s="21"/>
      <c r="W66" s="21"/>
      <c r="X66" s="21"/>
      <c r="Y66" s="27"/>
      <c r="Z66" s="27"/>
      <c r="AA66" s="27"/>
      <c r="AB66" s="27"/>
      <c r="AC66" s="27"/>
      <c r="AD66" s="27"/>
      <c r="AE66" s="27"/>
      <c r="AF66" s="27"/>
      <c r="AJ66" s="21"/>
      <c r="AK66" s="21"/>
      <c r="AL66" s="21"/>
      <c r="AM66" s="21"/>
      <c r="AN66" s="21"/>
      <c r="AO66" s="21"/>
      <c r="AP66" s="21"/>
      <c r="AQ66" s="21"/>
      <c r="AR66" s="21"/>
      <c r="AS66" s="21"/>
      <c r="AT66" s="21"/>
      <c r="AU66" s="21"/>
      <c r="AV66" s="21"/>
      <c r="AW66" s="21"/>
      <c r="AX66" s="21"/>
    </row>
    <row r="67" spans="1:50" x14ac:dyDescent="0.2">
      <c r="A67" s="63">
        <v>26</v>
      </c>
      <c r="B67" s="20" t="str">
        <f>'Compound Alert'!B45</f>
        <v>Congo, Dem. Rep.</v>
      </c>
      <c r="C67" s="20" t="str">
        <f>'Compound Alert'!C45</f>
        <v>COD</v>
      </c>
      <c r="D67" s="20" t="str">
        <f>'Compound Alert'!D45</f>
        <v>SSF           Sub-Saharan Africa</v>
      </c>
      <c r="E67" s="20" t="str">
        <f>'Compound Alert'!E45</f>
        <v>IDA</v>
      </c>
      <c r="F67" s="217">
        <f ca="1">'Compound Alert'!F45</f>
        <v>40</v>
      </c>
      <c r="G67" s="22">
        <f ca="1">IF($B$8="Overall Alert",'Compound Alert'!G45,IF($B$8="Underlying Vulnerability",'Compound Alert'!J45,IF($B$8="Emerging Threat",'Compound Alert'!M45)))</f>
        <v>2.5</v>
      </c>
      <c r="H67" s="23">
        <f ca="1">IF($B$8="Overall Alert",'Compound Alert'!H45,IF($B$8="Underlying Vulnerability",'Compound Alert'!K45,IF($B$8="Emerging Threat",'Compound Alert'!N45)))</f>
        <v>2.5</v>
      </c>
      <c r="I67" s="50">
        <f ca="1">ROUNDDOWN(G67,0)</f>
        <v>2</v>
      </c>
      <c r="J67" s="25" t="str">
        <f ca="1">IF(
   $B$8="Overall Alert",IF(
      'Compound Alert'!R45 &gt;= 7, "HIGH",IF(
         'Compound Alert'!R45 &gt;= 5, "MED","LOW")), IF(
            $B$8="Underlying Vulnerability", IF(
               'Compound Alert'!Y45 &gt;= 10, "HIGH",IF(
                  'Compound Alert'!Y45 &gt;= 7, "MED","LOW")),IF(
                     $B$8="Emerging Threat", IF(
                        'Compound Alert'!AF45 &gt;= 10, "HIGH",IF(
                            'Compound Alert'!AF45 &gt;= 7, "MED","LOW")))))</f>
        <v>HIGH</v>
      </c>
      <c r="K67" s="25" t="str">
        <f ca="1">IF(
   $B$8="Overall Alert",IF(
      'Compound Alert'!S45 &gt;= 7, "HIGH",IF(
         'Compound Alert'!S45 &gt;= 5, "MED","LOW")), IF(
            $B$8="Underlying Vulnerability", IF(
               'Compound Alert'!Z45 &gt;= 10, "HIGH",IF(
                  'Compound Alert'!Z45 &gt;= 7, "MED","LOW")),IF(
                     $B$8="Emerging Threat", IF(
                        'Compound Alert'!AG45 &gt;= 10, "HIGH",IF(
                            'Compound Alert'!AG45 &gt;= 7, "MED","LOW")))))</f>
        <v>HIGH</v>
      </c>
      <c r="L67" s="25" t="str">
        <f ca="1">IF(
   $B$8="Overall Alert",IF(
      'Compound Alert'!T45 &gt;= 7, "HIGH",IF(
         'Compound Alert'!T45 &gt;= 5, "MED","LOW")), IF(
            $B$8="Underlying Vulnerability", IF(
               'Compound Alert'!AA45 &gt;= 10, "HIGH",IF(
                  'Compound Alert'!AA45 &gt;= 7, "MED","LOW")),IF(
                     $B$8="Emerging Threat", IF(
                        'Compound Alert'!AH45 &gt;= 10, "HIGH",IF(
                            'Compound Alert'!AH45 &gt;= 7, "MED","LOW")))))</f>
        <v>MED</v>
      </c>
      <c r="M67" s="25" t="str">
        <f ca="1">IF(
   $B$8="Overall Alert",IF(
      'Compound Alert'!U45 &gt;= 7, "HIGH",IF(
         'Compound Alert'!U45 &gt;= 5, "MED","LOW")), IF(
            $B$8="Underlying Vulnerability", IF(
               'Compound Alert'!AB45 &gt;= 10, "HIGH",IF(
                  'Compound Alert'!AB45 &gt;= 7, "MED","LOW")),IF(
                     $B$8="Emerging Threat", IF(
                        'Compound Alert'!AI45 &gt;= 10, "HIGH",IF(
                            'Compound Alert'!AI45 &gt;= 7, "MED","LOW")))))</f>
        <v>LOW</v>
      </c>
      <c r="N67" s="25" t="str">
        <f ca="1">IF(
   $B$8="Overall Alert",IF(
      'Compound Alert'!V45 &gt;= 7, "HIGH",IF(
         'Compound Alert'!V45 &gt;= 5, "MED","LOW")), IF(
            $B$8="Underlying Vulnerability", IF(
               'Compound Alert'!AC45 &gt;= 10, "HIGH",IF(
                  'Compound Alert'!AC45 &gt;= 7, "MED","LOW")),IF(
                     $B$8="Emerging Threat", IF(
                        'Compound Alert'!AJ45 &gt;= 10, "HIGH",IF(
                            'Compound Alert'!AJ45 &gt;= 7, "MED","LOW")))))</f>
        <v>LOW</v>
      </c>
      <c r="O67" s="25" t="str">
        <f ca="1">IF(
   $B$8="Overall Alert",IF(
      'Compound Alert'!W45 &gt;= 7, "HIGH",IF(
         'Compound Alert'!W45 &gt;= 5, "MED","LOW")), IF(
            $B$8="Underlying Vulnerability", IF(
               'Compound Alert'!AD45 &gt;= 10, "HIGH",IF(
                  'Compound Alert'!AD45 &gt;= 7, "MED","LOW")),IF(
                     $B$8="Emerging Threat", IF(
                        'Compound Alert'!AK45 &gt;= 10, "HIGH",IF(
                            'Compound Alert'!AK45 &gt;= 7, "MED","LOW")))))</f>
        <v>LOW</v>
      </c>
      <c r="P67" s="25"/>
      <c r="Q67" s="26"/>
      <c r="R67" s="26"/>
      <c r="S67" s="21"/>
      <c r="T67" s="21"/>
      <c r="U67" s="21"/>
      <c r="V67" s="21"/>
      <c r="W67" s="21"/>
      <c r="X67" s="21"/>
      <c r="Y67" s="27"/>
      <c r="Z67" s="27"/>
      <c r="AA67" s="27"/>
      <c r="AB67" s="27"/>
      <c r="AC67" s="27"/>
      <c r="AD67" s="27"/>
      <c r="AE67" s="27"/>
      <c r="AF67" s="27"/>
      <c r="AJ67" s="21"/>
      <c r="AK67" s="21"/>
      <c r="AL67" s="21"/>
      <c r="AM67" s="21"/>
      <c r="AN67" s="21"/>
      <c r="AO67" s="21"/>
      <c r="AP67" s="21"/>
      <c r="AQ67" s="21"/>
      <c r="AR67" s="21"/>
      <c r="AS67" s="21"/>
      <c r="AT67" s="21"/>
      <c r="AU67" s="21"/>
      <c r="AV67" s="21"/>
      <c r="AW67" s="21"/>
      <c r="AX67" s="21"/>
    </row>
    <row r="68" spans="1:50" x14ac:dyDescent="0.2">
      <c r="A68" s="63">
        <v>27</v>
      </c>
      <c r="B68" s="20" t="str">
        <f>'Compound Alert'!B8</f>
        <v>Angola</v>
      </c>
      <c r="C68" s="20" t="str">
        <f>'Compound Alert'!C8</f>
        <v>AGO</v>
      </c>
      <c r="D68" s="20" t="str">
        <f>'Compound Alert'!D8</f>
        <v>SSF           Sub-Saharan Africa</v>
      </c>
      <c r="E68" s="20" t="str">
        <f>'Compound Alert'!E8</f>
        <v>IBRD</v>
      </c>
      <c r="F68" s="217">
        <f ca="1">'Compound Alert'!F8</f>
        <v>3</v>
      </c>
      <c r="G68" s="22">
        <f ca="1">IF($B$8="Overall Alert",'Compound Alert'!G8,IF($B$8="Underlying Vulnerability",'Compound Alert'!J8,IF($B$8="Emerging Threat",'Compound Alert'!M8)))</f>
        <v>2.5</v>
      </c>
      <c r="H68" s="23">
        <f ca="1">IF($B$8="Overall Alert",'Compound Alert'!H8,IF($B$8="Underlying Vulnerability",'Compound Alert'!K8,IF($B$8="Emerging Threat",'Compound Alert'!N8)))</f>
        <v>2.5</v>
      </c>
      <c r="I68" s="50">
        <f ca="1">ROUNDDOWN(G68,0)</f>
        <v>2</v>
      </c>
      <c r="J68" s="25" t="str">
        <f ca="1">IF(
   $B$8="Overall Alert",IF(
      'Compound Alert'!R8 &gt;= 7, "HIGH",IF(
         'Compound Alert'!R8 &gt;= 5, "MED","LOW")), IF(
            $B$8="Underlying Vulnerability", IF(
               'Compound Alert'!Y8 &gt;= 10, "HIGH",IF(
                  'Compound Alert'!Y8 &gt;= 7, "MED","LOW")),IF(
                     $B$8="Emerging Threat", IF(
                        'Compound Alert'!AF8 &gt;= 10, "HIGH",IF(
                            'Compound Alert'!AF8 &gt;= 7, "MED","LOW")))))</f>
        <v>LOW</v>
      </c>
      <c r="K68" s="25" t="str">
        <f ca="1">IF(
   $B$8="Overall Alert",IF(
      'Compound Alert'!S8 &gt;= 7, "HIGH",IF(
         'Compound Alert'!S8 &gt;= 5, "MED","LOW")), IF(
            $B$8="Underlying Vulnerability", IF(
               'Compound Alert'!Z8 &gt;= 10, "HIGH",IF(
                  'Compound Alert'!Z8 &gt;= 7, "MED","LOW")),IF(
                     $B$8="Emerging Threat", IF(
                        'Compound Alert'!AG8 &gt;= 10, "HIGH",IF(
                            'Compound Alert'!AG8 &gt;= 7, "MED","LOW")))))</f>
        <v>LOW</v>
      </c>
      <c r="L68" s="25" t="str">
        <f ca="1">IF(
   $B$8="Overall Alert",IF(
      'Compound Alert'!T8 &gt;= 7, "HIGH",IF(
         'Compound Alert'!T8 &gt;= 5, "MED","LOW")), IF(
            $B$8="Underlying Vulnerability", IF(
               'Compound Alert'!AA8 &gt;= 10, "HIGH",IF(
                  'Compound Alert'!AA8 &gt;= 7, "MED","LOW")),IF(
                     $B$8="Emerging Threat", IF(
                        'Compound Alert'!AH8 &gt;= 10, "HIGH",IF(
                            'Compound Alert'!AH8 &gt;= 7, "MED","LOW")))))</f>
        <v>MED</v>
      </c>
      <c r="M68" s="25" t="str">
        <f ca="1">IF(
   $B$8="Overall Alert",IF(
      'Compound Alert'!U8 &gt;= 7, "HIGH",IF(
         'Compound Alert'!U8 &gt;= 5, "MED","LOW")), IF(
            $B$8="Underlying Vulnerability", IF(
               'Compound Alert'!AB8 &gt;= 10, "HIGH",IF(
                  'Compound Alert'!AB8 &gt;= 7, "MED","LOW")),IF(
                     $B$8="Emerging Threat", IF(
                        'Compound Alert'!AI8 &gt;= 10, "HIGH",IF(
                            'Compound Alert'!AI8 &gt;= 7, "MED","LOW")))))</f>
        <v>HIGH</v>
      </c>
      <c r="N68" s="25" t="str">
        <f ca="1">IF(
   $B$8="Overall Alert",IF(
      'Compound Alert'!V8 &gt;= 7, "HIGH",IF(
         'Compound Alert'!V8 &gt;= 5, "MED","LOW")), IF(
            $B$8="Underlying Vulnerability", IF(
               'Compound Alert'!AC8 &gt;= 10, "HIGH",IF(
                  'Compound Alert'!AC8 &gt;= 7, "MED","LOW")),IF(
                     $B$8="Emerging Threat", IF(
                        'Compound Alert'!AJ8 &gt;= 10, "HIGH",IF(
                            'Compound Alert'!AJ8 &gt;= 7, "MED","LOW")))))</f>
        <v>MED</v>
      </c>
      <c r="O68" s="25" t="str">
        <f ca="1">IF(
   $B$8="Overall Alert",IF(
      'Compound Alert'!W8 &gt;= 7, "HIGH",IF(
         'Compound Alert'!W8 &gt;= 5, "MED","LOW")), IF(
            $B$8="Underlying Vulnerability", IF(
               'Compound Alert'!AD8 &gt;= 10, "HIGH",IF(
                  'Compound Alert'!AD8 &gt;= 7, "MED","LOW")),IF(
                     $B$8="Emerging Threat", IF(
                        'Compound Alert'!AK8 &gt;= 10, "HIGH",IF(
                            'Compound Alert'!AK8 &gt;= 7, "MED","LOW")))))</f>
        <v>MED</v>
      </c>
      <c r="P68" s="25"/>
      <c r="Q68" s="26"/>
      <c r="R68" s="26"/>
      <c r="S68" s="21"/>
      <c r="T68" s="21"/>
      <c r="U68" s="21"/>
      <c r="V68" s="21"/>
      <c r="W68" s="21"/>
      <c r="X68" s="21"/>
      <c r="Y68" s="27"/>
      <c r="Z68" s="27"/>
      <c r="AA68" s="27"/>
      <c r="AB68" s="27"/>
      <c r="AC68" s="27"/>
      <c r="AD68" s="27"/>
      <c r="AE68" s="27"/>
      <c r="AF68" s="27"/>
      <c r="AJ68" s="21"/>
      <c r="AK68" s="21"/>
      <c r="AL68" s="21"/>
      <c r="AM68" s="21"/>
      <c r="AN68" s="21"/>
      <c r="AO68" s="21"/>
      <c r="AP68" s="21"/>
      <c r="AQ68" s="21"/>
      <c r="AR68" s="21"/>
      <c r="AS68" s="21"/>
      <c r="AT68" s="21"/>
      <c r="AU68" s="21"/>
      <c r="AV68" s="21"/>
      <c r="AW68" s="21"/>
      <c r="AX68" s="21"/>
    </row>
    <row r="69" spans="1:50" x14ac:dyDescent="0.2">
      <c r="A69" s="63">
        <v>28</v>
      </c>
      <c r="B69" s="20" t="str">
        <f>'Compound Alert'!B47</f>
        <v>Colombia</v>
      </c>
      <c r="C69" s="20" t="str">
        <f>'Compound Alert'!C47</f>
        <v>COL</v>
      </c>
      <c r="D69" s="20" t="str">
        <f>'Compound Alert'!D47</f>
        <v>LCN           Latin America &amp; Caribbean</v>
      </c>
      <c r="E69" s="20" t="str">
        <f>'Compound Alert'!E47</f>
        <v>IBRD</v>
      </c>
      <c r="F69" s="217">
        <f ca="1">'Compound Alert'!F47</f>
        <v>42</v>
      </c>
      <c r="G69" s="22">
        <f ca="1">IF($B$8="Overall Alert",'Compound Alert'!G47,IF($B$8="Underlying Vulnerability",'Compound Alert'!J47,IF($B$8="Emerging Threat",'Compound Alert'!M47)))</f>
        <v>2.5</v>
      </c>
      <c r="H69" s="23">
        <f ca="1">IF($B$8="Overall Alert",'Compound Alert'!H47,IF($B$8="Underlying Vulnerability",'Compound Alert'!K47,IF($B$8="Emerging Threat",'Compound Alert'!N47)))</f>
        <v>2.5</v>
      </c>
      <c r="I69" s="50">
        <f ca="1">ROUNDDOWN(G69,0)</f>
        <v>2</v>
      </c>
      <c r="J69" s="25" t="str">
        <f ca="1">IF(
   $B$8="Overall Alert",IF(
      'Compound Alert'!R47 &gt;= 7, "HIGH",IF(
         'Compound Alert'!R47 &gt;= 5, "MED","LOW")), IF(
            $B$8="Underlying Vulnerability", IF(
               'Compound Alert'!Y47 &gt;= 10, "HIGH",IF(
                  'Compound Alert'!Y47 &gt;= 7, "MED","LOW")),IF(
                     $B$8="Emerging Threat", IF(
                        'Compound Alert'!AF47 &gt;= 10, "HIGH",IF(
                            'Compound Alert'!AF47 &gt;= 7, "MED","LOW")))))</f>
        <v>LOW</v>
      </c>
      <c r="K69" s="25" t="str">
        <f ca="1">IF(
   $B$8="Overall Alert",IF(
      'Compound Alert'!S47 &gt;= 7, "HIGH",IF(
         'Compound Alert'!S47 &gt;= 5, "MED","LOW")), IF(
            $B$8="Underlying Vulnerability", IF(
               'Compound Alert'!Z47 &gt;= 10, "HIGH",IF(
                  'Compound Alert'!Z47 &gt;= 7, "MED","LOW")),IF(
                     $B$8="Emerging Threat", IF(
                        'Compound Alert'!AG47 &gt;= 10, "HIGH",IF(
                            'Compound Alert'!AG47 &gt;= 7, "MED","LOW")))))</f>
        <v>LOW</v>
      </c>
      <c r="L69" s="25" t="str">
        <f ca="1">IF(
   $B$8="Overall Alert",IF(
      'Compound Alert'!T47 &gt;= 7, "HIGH",IF(
         'Compound Alert'!T47 &gt;= 5, "MED","LOW")), IF(
            $B$8="Underlying Vulnerability", IF(
               'Compound Alert'!AA47 &gt;= 10, "HIGH",IF(
                  'Compound Alert'!AA47 &gt;= 7, "MED","LOW")),IF(
                     $B$8="Emerging Threat", IF(
                        'Compound Alert'!AH47 &gt;= 10, "HIGH",IF(
                            'Compound Alert'!AH47 &gt;= 7, "MED","LOW")))))</f>
        <v>MED</v>
      </c>
      <c r="M69" s="25" t="str">
        <f ca="1">IF(
   $B$8="Overall Alert",IF(
      'Compound Alert'!U47 &gt;= 7, "HIGH",IF(
         'Compound Alert'!U47 &gt;= 5, "MED","LOW")), IF(
            $B$8="Underlying Vulnerability", IF(
               'Compound Alert'!AB47 &gt;= 10, "HIGH",IF(
                  'Compound Alert'!AB47 &gt;= 7, "MED","LOW")),IF(
                     $B$8="Emerging Threat", IF(
                        'Compound Alert'!AI47 &gt;= 10, "HIGH",IF(
                            'Compound Alert'!AI47 &gt;= 7, "MED","LOW")))))</f>
        <v>HIGH</v>
      </c>
      <c r="N69" s="25" t="str">
        <f ca="1">IF(
   $B$8="Overall Alert",IF(
      'Compound Alert'!V47 &gt;= 7, "HIGH",IF(
         'Compound Alert'!V47 &gt;= 5, "MED","LOW")), IF(
            $B$8="Underlying Vulnerability", IF(
               'Compound Alert'!AC47 &gt;= 10, "HIGH",IF(
                  'Compound Alert'!AC47 &gt;= 7, "MED","LOW")),IF(
                     $B$8="Emerging Threat", IF(
                        'Compound Alert'!AJ47 &gt;= 10, "HIGH",IF(
                            'Compound Alert'!AJ47 &gt;= 7, "MED","LOW")))))</f>
        <v>HIGH</v>
      </c>
      <c r="O69" s="25" t="str">
        <f ca="1">IF(
   $B$8="Overall Alert",IF(
      'Compound Alert'!W47 &gt;= 7, "HIGH",IF(
         'Compound Alert'!W47 &gt;= 5, "MED","LOW")), IF(
            $B$8="Underlying Vulnerability", IF(
               'Compound Alert'!AD47 &gt;= 10, "HIGH",IF(
                  'Compound Alert'!AD47 &gt;= 7, "MED","LOW")),IF(
                     $B$8="Emerging Threat", IF(
                        'Compound Alert'!AK47 &gt;= 10, "HIGH",IF(
                            'Compound Alert'!AK47 &gt;= 7, "MED","LOW")))))</f>
        <v>LOW</v>
      </c>
      <c r="P69" s="25"/>
      <c r="Q69" s="26"/>
      <c r="R69" s="26"/>
      <c r="S69" s="21"/>
      <c r="T69" s="21"/>
      <c r="U69" s="21"/>
      <c r="V69" s="21"/>
      <c r="W69" s="21"/>
      <c r="X69" s="21"/>
      <c r="Y69" s="27"/>
      <c r="Z69" s="27"/>
      <c r="AA69" s="27"/>
      <c r="AB69" s="27"/>
      <c r="AC69" s="27"/>
      <c r="AD69" s="27"/>
      <c r="AE69" s="27"/>
      <c r="AF69" s="27"/>
      <c r="AJ69" s="21"/>
      <c r="AK69" s="21"/>
      <c r="AL69" s="21"/>
      <c r="AM69" s="21"/>
      <c r="AN69" s="21"/>
      <c r="AO69" s="21"/>
      <c r="AP69" s="21"/>
      <c r="AQ69" s="21"/>
      <c r="AR69" s="21"/>
      <c r="AS69" s="21"/>
      <c r="AT69" s="21"/>
      <c r="AU69" s="21"/>
      <c r="AV69" s="21"/>
      <c r="AW69" s="21"/>
      <c r="AX69" s="21"/>
    </row>
    <row r="70" spans="1:50" x14ac:dyDescent="0.2">
      <c r="A70" s="63">
        <v>29</v>
      </c>
      <c r="B70" s="20" t="str">
        <f>'Compound Alert'!B208</f>
        <v>Ukraine</v>
      </c>
      <c r="C70" s="20" t="str">
        <f>'Compound Alert'!C208</f>
        <v>UKR</v>
      </c>
      <c r="D70" s="20" t="str">
        <f>'Compound Alert'!D208</f>
        <v>ECS           Europe &amp; Central Asia</v>
      </c>
      <c r="E70" s="20" t="str">
        <f>'Compound Alert'!E208</f>
        <v>IBRD</v>
      </c>
      <c r="F70" s="217">
        <f>'Compound Alert'!F208</f>
        <v>0</v>
      </c>
      <c r="G70" s="22">
        <f ca="1">IF($B$8="Overall Alert",'Compound Alert'!G208,IF($B$8="Underlying Vulnerability",'Compound Alert'!J208,IF($B$8="Emerging Threat",'Compound Alert'!M208)))</f>
        <v>2.5</v>
      </c>
      <c r="H70" s="23">
        <f ca="1">IF($B$8="Overall Alert",'Compound Alert'!H208,IF($B$8="Underlying Vulnerability",'Compound Alert'!K208,IF($B$8="Emerging Threat",'Compound Alert'!N208)))</f>
        <v>2.5</v>
      </c>
      <c r="I70" s="50">
        <f ca="1">ROUNDDOWN(G70,0)</f>
        <v>2</v>
      </c>
      <c r="J70" s="25" t="str">
        <f ca="1">IF(
   $B$8="Overall Alert",IF(
      'Compound Alert'!R208 &gt;= 7, "HIGH",IF(
         'Compound Alert'!R208 &gt;= 5, "MED","LOW")), IF(
            $B$8="Underlying Vulnerability", IF(
               'Compound Alert'!Y208 &gt;= 10, "HIGH",IF(
                  'Compound Alert'!Y208 &gt;= 7, "MED","LOW")),IF(
                     $B$8="Emerging Threat", IF(
                        'Compound Alert'!AF208 &gt;= 10, "HIGH",IF(
                            'Compound Alert'!AF208 &gt;= 7, "MED","LOW")))))</f>
        <v>LOW</v>
      </c>
      <c r="K70" s="25" t="str">
        <f ca="1">IF(
   $B$8="Overall Alert",IF(
      'Compound Alert'!S208 &gt;= 7, "HIGH",IF(
         'Compound Alert'!S208 &gt;= 5, "MED","LOW")), IF(
            $B$8="Underlying Vulnerability", IF(
               'Compound Alert'!Z208 &gt;= 10, "HIGH",IF(
                  'Compound Alert'!Z208 &gt;= 7, "MED","LOW")),IF(
                     $B$8="Emerging Threat", IF(
                        'Compound Alert'!AG208 &gt;= 10, "HIGH",IF(
                            'Compound Alert'!AG208 &gt;= 7, "MED","LOW")))))</f>
        <v>LOW</v>
      </c>
      <c r="L70" s="25" t="str">
        <f ca="1">IF(
   $B$8="Overall Alert",IF(
      'Compound Alert'!T208 &gt;= 7, "HIGH",IF(
         'Compound Alert'!T208 &gt;= 5, "MED","LOW")), IF(
            $B$8="Underlying Vulnerability", IF(
               'Compound Alert'!AA208 &gt;= 10, "HIGH",IF(
                  'Compound Alert'!AA208 &gt;= 7, "MED","LOW")),IF(
                     $B$8="Emerging Threat", IF(
                        'Compound Alert'!AH208 &gt;= 10, "HIGH",IF(
                            'Compound Alert'!AH208 &gt;= 7, "MED","LOW")))))</f>
        <v>HIGH</v>
      </c>
      <c r="M70" s="25" t="str">
        <f ca="1">IF(
   $B$8="Overall Alert",IF(
      'Compound Alert'!U208 &gt;= 7, "HIGH",IF(
         'Compound Alert'!U208 &gt;= 5, "MED","LOW")), IF(
            $B$8="Underlying Vulnerability", IF(
               'Compound Alert'!AB208 &gt;= 10, "HIGH",IF(
                  'Compound Alert'!AB208 &gt;= 7, "MED","LOW")),IF(
                     $B$8="Emerging Threat", IF(
                        'Compound Alert'!AI208 &gt;= 10, "HIGH",IF(
                            'Compound Alert'!AI208 &gt;= 7, "MED","LOW")))))</f>
        <v>MED</v>
      </c>
      <c r="N70" s="25" t="str">
        <f ca="1">IF(
   $B$8="Overall Alert",IF(
      'Compound Alert'!V208 &gt;= 7, "HIGH",IF(
         'Compound Alert'!V208 &gt;= 5, "MED","LOW")), IF(
            $B$8="Underlying Vulnerability", IF(
               'Compound Alert'!AC208 &gt;= 10, "HIGH",IF(
                  'Compound Alert'!AC208 &gt;= 7, "MED","LOW")),IF(
                     $B$8="Emerging Threat", IF(
                        'Compound Alert'!AJ208 &gt;= 10, "HIGH",IF(
                            'Compound Alert'!AJ208 &gt;= 7, "MED","LOW")))))</f>
        <v>LOW</v>
      </c>
      <c r="O70" s="25" t="str">
        <f ca="1">IF(
   $B$8="Overall Alert",IF(
      'Compound Alert'!W208 &gt;= 7, "HIGH",IF(
         'Compound Alert'!W208 &gt;= 5, "MED","LOW")), IF(
            $B$8="Underlying Vulnerability", IF(
               'Compound Alert'!AD208 &gt;= 10, "HIGH",IF(
                  'Compound Alert'!AD208 &gt;= 7, "MED","LOW")),IF(
                     $B$8="Emerging Threat", IF(
                        'Compound Alert'!AK208 &gt;= 10, "HIGH",IF(
                            'Compound Alert'!AK208 &gt;= 7, "MED","LOW")))))</f>
        <v>HIGH</v>
      </c>
      <c r="P70" s="25"/>
      <c r="Q70" s="26"/>
      <c r="R70" s="26"/>
      <c r="S70" s="21"/>
      <c r="T70" s="21"/>
      <c r="U70" s="21"/>
      <c r="V70" s="21"/>
      <c r="W70" s="21"/>
      <c r="X70" s="21"/>
      <c r="Y70" s="27"/>
      <c r="Z70" s="27"/>
      <c r="AA70" s="27"/>
      <c r="AB70" s="27"/>
      <c r="AC70" s="27"/>
      <c r="AD70" s="27"/>
      <c r="AE70" s="27"/>
      <c r="AF70" s="27"/>
      <c r="AJ70" s="21"/>
      <c r="AK70" s="21"/>
      <c r="AL70" s="21"/>
      <c r="AM70" s="21"/>
      <c r="AN70" s="21"/>
      <c r="AO70" s="21"/>
      <c r="AP70" s="21"/>
      <c r="AQ70" s="21"/>
      <c r="AR70" s="21"/>
      <c r="AS70" s="21"/>
      <c r="AT70" s="21"/>
      <c r="AU70" s="21"/>
      <c r="AV70" s="21"/>
      <c r="AW70" s="21"/>
      <c r="AX70" s="21"/>
    </row>
    <row r="71" spans="1:50" x14ac:dyDescent="0.2">
      <c r="A71" s="63">
        <v>30</v>
      </c>
      <c r="B71" s="20" t="str">
        <f>'Compound Alert'!B79</f>
        <v>Gambia, The</v>
      </c>
      <c r="C71" s="20" t="str">
        <f>'Compound Alert'!C79</f>
        <v>GMB</v>
      </c>
      <c r="D71" s="20" t="str">
        <f>'Compound Alert'!D79</f>
        <v>SSF           Sub-Saharan Africa</v>
      </c>
      <c r="E71" s="20" t="str">
        <f>'Compound Alert'!E79</f>
        <v>IDA</v>
      </c>
      <c r="F71" s="217">
        <f ca="1">'Compound Alert'!F79</f>
        <v>74</v>
      </c>
      <c r="G71" s="22">
        <f ca="1">IF($B$8="Overall Alert",'Compound Alert'!G79,IF($B$8="Underlying Vulnerability",'Compound Alert'!J79,IF($B$8="Emerging Threat",'Compound Alert'!M79)))</f>
        <v>2.5</v>
      </c>
      <c r="H71" s="23">
        <f ca="1">IF($B$8="Overall Alert",'Compound Alert'!H79,IF($B$8="Underlying Vulnerability",'Compound Alert'!K79,IF($B$8="Emerging Threat",'Compound Alert'!N79)))</f>
        <v>2.5</v>
      </c>
      <c r="I71" s="50">
        <f ca="1">ROUNDDOWN(G71,0)</f>
        <v>2</v>
      </c>
      <c r="J71" s="25" t="str">
        <f ca="1">IF(
   $B$8="Overall Alert",IF(
      'Compound Alert'!R79 &gt;= 7, "HIGH",IF(
         'Compound Alert'!R79 &gt;= 5, "MED","LOW")), IF(
            $B$8="Underlying Vulnerability", IF(
               'Compound Alert'!Y79 &gt;= 10, "HIGH",IF(
                  'Compound Alert'!Y79 &gt;= 7, "MED","LOW")),IF(
                     $B$8="Emerging Threat", IF(
                        'Compound Alert'!AF79 &gt;= 10, "HIGH",IF(
                            'Compound Alert'!AF79 &gt;= 7, "MED","LOW")))))</f>
        <v>LOW</v>
      </c>
      <c r="K71" s="25" t="str">
        <f ca="1">IF(
   $B$8="Overall Alert",IF(
      'Compound Alert'!S79 &gt;= 7, "HIGH",IF(
         'Compound Alert'!S79 &gt;= 5, "MED","LOW")), IF(
            $B$8="Underlying Vulnerability", IF(
               'Compound Alert'!Z79 &gt;= 10, "HIGH",IF(
                  'Compound Alert'!Z79 &gt;= 7, "MED","LOW")),IF(
                     $B$8="Emerging Threat", IF(
                        'Compound Alert'!AG79 &gt;= 10, "HIGH",IF(
                            'Compound Alert'!AG79 &gt;= 7, "MED","LOW")))))</f>
        <v>MED</v>
      </c>
      <c r="L71" s="25" t="str">
        <f ca="1">IF(
   $B$8="Overall Alert",IF(
      'Compound Alert'!T79 &gt;= 7, "HIGH",IF(
         'Compound Alert'!T79 &gt;= 5, "MED","LOW")), IF(
            $B$8="Underlying Vulnerability", IF(
               'Compound Alert'!AA79 &gt;= 10, "HIGH",IF(
                  'Compound Alert'!AA79 &gt;= 7, "MED","LOW")),IF(
                     $B$8="Emerging Threat", IF(
                        'Compound Alert'!AH79 &gt;= 10, "HIGH",IF(
                            'Compound Alert'!AH79 &gt;= 7, "MED","LOW")))))</f>
        <v>HIGH</v>
      </c>
      <c r="M71" s="25" t="str">
        <f ca="1">IF(
   $B$8="Overall Alert",IF(
      'Compound Alert'!U79 &gt;= 7, "HIGH",IF(
         'Compound Alert'!U79 &gt;= 5, "MED","LOW")), IF(
            $B$8="Underlying Vulnerability", IF(
               'Compound Alert'!AB79 &gt;= 10, "HIGH",IF(
                  'Compound Alert'!AB79 &gt;= 7, "MED","LOW")),IF(
                     $B$8="Emerging Threat", IF(
                        'Compound Alert'!AI79 &gt;= 10, "HIGH",IF(
                            'Compound Alert'!AI79 &gt;= 7, "MED","LOW")))))</f>
        <v>HIGH</v>
      </c>
      <c r="N71" s="25" t="str">
        <f ca="1">IF(
   $B$8="Overall Alert",IF(
      'Compound Alert'!V79 &gt;= 7, "HIGH",IF(
         'Compound Alert'!V79 &gt;= 5, "MED","LOW")), IF(
            $B$8="Underlying Vulnerability", IF(
               'Compound Alert'!AC79 &gt;= 10, "HIGH",IF(
                  'Compound Alert'!AC79 &gt;= 7, "MED","LOW")),IF(
                     $B$8="Emerging Threat", IF(
                        'Compound Alert'!AJ79 &gt;= 10, "HIGH",IF(
                            'Compound Alert'!AJ79 &gt;= 7, "MED","LOW")))))</f>
        <v>LOW</v>
      </c>
      <c r="O71" s="25" t="str">
        <f ca="1">IF(
   $B$8="Overall Alert",IF(
      'Compound Alert'!W79 &gt;= 7, "HIGH",IF(
         'Compound Alert'!W79 &gt;= 5, "MED","LOW")), IF(
            $B$8="Underlying Vulnerability", IF(
               'Compound Alert'!AD79 &gt;= 10, "HIGH",IF(
                  'Compound Alert'!AD79 &gt;= 7, "MED","LOW")),IF(
                     $B$8="Emerging Threat", IF(
                        'Compound Alert'!AK79 &gt;= 10, "HIGH",IF(
                            'Compound Alert'!AK79 &gt;= 7, "MED","LOW")))))</f>
        <v>LOW</v>
      </c>
      <c r="P71" s="25"/>
      <c r="Q71" s="26"/>
      <c r="R71" s="26"/>
      <c r="S71" s="21"/>
      <c r="T71" s="21"/>
      <c r="U71" s="21"/>
      <c r="V71" s="21"/>
      <c r="W71" s="21"/>
      <c r="X71" s="21"/>
      <c r="Y71" s="27"/>
      <c r="Z71" s="27"/>
      <c r="AA71" s="27"/>
      <c r="AB71" s="27"/>
      <c r="AC71" s="27"/>
      <c r="AD71" s="27"/>
      <c r="AE71" s="27"/>
      <c r="AF71" s="27"/>
      <c r="AJ71" s="21"/>
      <c r="AK71" s="21"/>
      <c r="AL71" s="21"/>
      <c r="AM71" s="21"/>
      <c r="AN71" s="21"/>
      <c r="AO71" s="21"/>
      <c r="AP71" s="21"/>
      <c r="AQ71" s="21"/>
      <c r="AR71" s="21"/>
      <c r="AS71" s="21"/>
      <c r="AT71" s="21"/>
      <c r="AU71" s="21"/>
      <c r="AV71" s="21"/>
      <c r="AW71" s="21"/>
      <c r="AX71" s="21"/>
    </row>
    <row r="72" spans="1:50" x14ac:dyDescent="0.2">
      <c r="A72" s="63">
        <v>31</v>
      </c>
      <c r="B72" s="20" t="str">
        <f>'Compound Alert'!B63</f>
        <v>Egypt, Arab Rep.</v>
      </c>
      <c r="C72" s="20" t="str">
        <f>'Compound Alert'!C63</f>
        <v>EGY</v>
      </c>
      <c r="D72" s="20" t="str">
        <f>'Compound Alert'!D63</f>
        <v>MEA           Middle East &amp; North Africa</v>
      </c>
      <c r="E72" s="20" t="str">
        <f>'Compound Alert'!E63</f>
        <v>IBRD</v>
      </c>
      <c r="F72" s="217">
        <f ca="1">'Compound Alert'!F63</f>
        <v>58</v>
      </c>
      <c r="G72" s="22">
        <f ca="1">IF($B$8="Overall Alert",'Compound Alert'!G63,IF($B$8="Underlying Vulnerability",'Compound Alert'!J63,IF($B$8="Emerging Threat",'Compound Alert'!M63)))</f>
        <v>2.5</v>
      </c>
      <c r="H72" s="23">
        <f ca="1">IF($B$8="Overall Alert",'Compound Alert'!H63,IF($B$8="Underlying Vulnerability",'Compound Alert'!K63,IF($B$8="Emerging Threat",'Compound Alert'!N63)))</f>
        <v>2.5</v>
      </c>
      <c r="I72" s="50">
        <f ca="1">ROUNDDOWN(G72,0)</f>
        <v>2</v>
      </c>
      <c r="J72" s="25" t="str">
        <f ca="1">IF(
   $B$8="Overall Alert",IF(
      'Compound Alert'!R63 &gt;= 7, "HIGH",IF(
         'Compound Alert'!R63 &gt;= 5, "MED","LOW")), IF(
            $B$8="Underlying Vulnerability", IF(
               'Compound Alert'!Y63 &gt;= 10, "HIGH",IF(
                  'Compound Alert'!Y63 &gt;= 7, "MED","LOW")),IF(
                     $B$8="Emerging Threat", IF(
                        'Compound Alert'!AF63 &gt;= 10, "HIGH",IF(
                            'Compound Alert'!AF63 &gt;= 7, "MED","LOW")))))</f>
        <v>LOW</v>
      </c>
      <c r="K72" s="25" t="str">
        <f ca="1">IF(
   $B$8="Overall Alert",IF(
      'Compound Alert'!S63 &gt;= 7, "HIGH",IF(
         'Compound Alert'!S63 &gt;= 5, "MED","LOW")), IF(
            $B$8="Underlying Vulnerability", IF(
               'Compound Alert'!Z63 &gt;= 10, "HIGH",IF(
                  'Compound Alert'!Z63 &gt;= 7, "MED","LOW")),IF(
                     $B$8="Emerging Threat", IF(
                        'Compound Alert'!AG63 &gt;= 10, "HIGH",IF(
                            'Compound Alert'!AG63 &gt;= 7, "MED","LOW")))))</f>
        <v>LOW</v>
      </c>
      <c r="L72" s="25" t="str">
        <f ca="1">IF(
   $B$8="Overall Alert",IF(
      'Compound Alert'!T63 &gt;= 7, "HIGH",IF(
         'Compound Alert'!T63 &gt;= 5, "MED","LOW")), IF(
            $B$8="Underlying Vulnerability", IF(
               'Compound Alert'!AA63 &gt;= 10, "HIGH",IF(
                  'Compound Alert'!AA63 &gt;= 7, "MED","LOW")),IF(
                     $B$8="Emerging Threat", IF(
                        'Compound Alert'!AH63 &gt;= 10, "HIGH",IF(
                            'Compound Alert'!AH63 &gt;= 7, "MED","LOW")))))</f>
        <v>HIGH</v>
      </c>
      <c r="M72" s="25" t="str">
        <f ca="1">IF(
   $B$8="Overall Alert",IF(
      'Compound Alert'!U63 &gt;= 7, "HIGH",IF(
         'Compound Alert'!U63 &gt;= 5, "MED","LOW")), IF(
            $B$8="Underlying Vulnerability", IF(
               'Compound Alert'!AB63 &gt;= 10, "HIGH",IF(
                  'Compound Alert'!AB63 &gt;= 7, "MED","LOW")),IF(
                     $B$8="Emerging Threat", IF(
                        'Compound Alert'!AI63 &gt;= 10, "HIGH",IF(
                            'Compound Alert'!AI63 &gt;= 7, "MED","LOW")))))</f>
        <v>HIGH</v>
      </c>
      <c r="N72" s="25" t="str">
        <f ca="1">IF(
   $B$8="Overall Alert",IF(
      'Compound Alert'!V63 &gt;= 7, "HIGH",IF(
         'Compound Alert'!V63 &gt;= 5, "MED","LOW")), IF(
            $B$8="Underlying Vulnerability", IF(
               'Compound Alert'!AC63 &gt;= 10, "HIGH",IF(
                  'Compound Alert'!AC63 &gt;= 7, "MED","LOW")),IF(
                     $B$8="Emerging Threat", IF(
                        'Compound Alert'!AJ63 &gt;= 10, "HIGH",IF(
                            'Compound Alert'!AJ63 &gt;= 7, "MED","LOW")))))</f>
        <v>LOW</v>
      </c>
      <c r="O72" s="25" t="str">
        <f ca="1">IF(
   $B$8="Overall Alert",IF(
      'Compound Alert'!W63 &gt;= 7, "HIGH",IF(
         'Compound Alert'!W63 &gt;= 5, "MED","LOW")), IF(
            $B$8="Underlying Vulnerability", IF(
               'Compound Alert'!AD63 &gt;= 10, "HIGH",IF(
                  'Compound Alert'!AD63 &gt;= 7, "MED","LOW")),IF(
                     $B$8="Emerging Threat", IF(
                        'Compound Alert'!AK63 &gt;= 10, "HIGH",IF(
                            'Compound Alert'!AK63 &gt;= 7, "MED","LOW")))))</f>
        <v>MED</v>
      </c>
      <c r="P72" s="25"/>
      <c r="Q72" s="26"/>
      <c r="R72" s="26"/>
      <c r="S72" s="21"/>
      <c r="T72" s="21"/>
      <c r="U72" s="21"/>
      <c r="V72" s="21"/>
      <c r="W72" s="21"/>
      <c r="X72" s="21"/>
      <c r="Y72" s="27"/>
      <c r="Z72" s="27"/>
      <c r="AA72" s="27"/>
      <c r="AB72" s="27"/>
      <c r="AC72" s="27"/>
      <c r="AD72" s="27"/>
      <c r="AE72" s="27"/>
      <c r="AF72" s="27"/>
      <c r="AJ72" s="21"/>
      <c r="AK72" s="21"/>
      <c r="AL72" s="21"/>
      <c r="AM72" s="21"/>
      <c r="AN72" s="21"/>
      <c r="AO72" s="21"/>
      <c r="AP72" s="21"/>
      <c r="AQ72" s="21"/>
      <c r="AR72" s="21"/>
      <c r="AS72" s="21"/>
      <c r="AT72" s="21"/>
      <c r="AU72" s="21"/>
      <c r="AV72" s="21"/>
      <c r="AW72" s="21"/>
      <c r="AX72" s="21"/>
    </row>
    <row r="73" spans="1:50" x14ac:dyDescent="0.2">
      <c r="A73" s="63">
        <v>32</v>
      </c>
      <c r="B73" s="20" t="str">
        <f>'Compound Alert'!B32</f>
        <v>Brazil</v>
      </c>
      <c r="C73" s="20" t="str">
        <f>'Compound Alert'!C32</f>
        <v>BRA</v>
      </c>
      <c r="D73" s="20" t="str">
        <f>'Compound Alert'!D32</f>
        <v>LCN           Latin America &amp; Caribbean</v>
      </c>
      <c r="E73" s="20" t="str">
        <f>'Compound Alert'!E32</f>
        <v>IBRD</v>
      </c>
      <c r="F73" s="217">
        <f ca="1">'Compound Alert'!F32</f>
        <v>27</v>
      </c>
      <c r="G73" s="22">
        <f ca="1">IF($B$8="Overall Alert",'Compound Alert'!G32,IF($B$8="Underlying Vulnerability",'Compound Alert'!J32,IF($B$8="Emerging Threat",'Compound Alert'!M32)))</f>
        <v>2.5</v>
      </c>
      <c r="H73" s="23">
        <f ca="1">IF($B$8="Overall Alert",'Compound Alert'!H32,IF($B$8="Underlying Vulnerability",'Compound Alert'!K32,IF($B$8="Emerging Threat",'Compound Alert'!N32)))</f>
        <v>2.5</v>
      </c>
      <c r="I73" s="50">
        <f ca="1">ROUNDDOWN(G73,0)</f>
        <v>2</v>
      </c>
      <c r="J73" s="25" t="str">
        <f ca="1">IF(
   $B$8="Overall Alert",IF(
      'Compound Alert'!R32 &gt;= 7, "HIGH",IF(
         'Compound Alert'!R32 &gt;= 5, "MED","LOW")), IF(
            $B$8="Underlying Vulnerability", IF(
               'Compound Alert'!Y32 &gt;= 10, "HIGH",IF(
                  'Compound Alert'!Y32 &gt;= 7, "MED","LOW")),IF(
                     $B$8="Emerging Threat", IF(
                        'Compound Alert'!AF32 &gt;= 10, "HIGH",IF(
                            'Compound Alert'!AF32 &gt;= 7, "MED","LOW")))))</f>
        <v>LOW</v>
      </c>
      <c r="K73" s="25" t="str">
        <f ca="1">IF(
   $B$8="Overall Alert",IF(
      'Compound Alert'!S32 &gt;= 7, "HIGH",IF(
         'Compound Alert'!S32 &gt;= 5, "MED","LOW")), IF(
            $B$8="Underlying Vulnerability", IF(
               'Compound Alert'!Z32 &gt;= 10, "HIGH",IF(
                  'Compound Alert'!Z32 &gt;= 7, "MED","LOW")),IF(
                     $B$8="Emerging Threat", IF(
                        'Compound Alert'!AG32 &gt;= 10, "HIGH",IF(
                            'Compound Alert'!AG32 &gt;= 7, "MED","LOW")))))</f>
        <v>LOW</v>
      </c>
      <c r="L73" s="25" t="str">
        <f ca="1">IF(
   $B$8="Overall Alert",IF(
      'Compound Alert'!T32 &gt;= 7, "HIGH",IF(
         'Compound Alert'!T32 &gt;= 5, "MED","LOW")), IF(
            $B$8="Underlying Vulnerability", IF(
               'Compound Alert'!AA32 &gt;= 10, "HIGH",IF(
                  'Compound Alert'!AA32 &gt;= 7, "MED","LOW")),IF(
                     $B$8="Emerging Threat", IF(
                        'Compound Alert'!AH32 &gt;= 10, "HIGH",IF(
                            'Compound Alert'!AH32 &gt;= 7, "MED","LOW")))))</f>
        <v>HIGH</v>
      </c>
      <c r="M73" s="25" t="str">
        <f ca="1">IF(
   $B$8="Overall Alert",IF(
      'Compound Alert'!U32 &gt;= 7, "HIGH",IF(
         'Compound Alert'!U32 &gt;= 5, "MED","LOW")), IF(
            $B$8="Underlying Vulnerability", IF(
               'Compound Alert'!AB32 &gt;= 10, "HIGH",IF(
                  'Compound Alert'!AB32 &gt;= 7, "MED","LOW")),IF(
                     $B$8="Emerging Threat", IF(
                        'Compound Alert'!AI32 &gt;= 10, "HIGH",IF(
                            'Compound Alert'!AI32 &gt;= 7, "MED","LOW")))))</f>
        <v>MED</v>
      </c>
      <c r="N73" s="25" t="str">
        <f ca="1">IF(
   $B$8="Overall Alert",IF(
      'Compound Alert'!V32 &gt;= 7, "HIGH",IF(
         'Compound Alert'!V32 &gt;= 5, "MED","LOW")), IF(
            $B$8="Underlying Vulnerability", IF(
               'Compound Alert'!AC32 &gt;= 10, "HIGH",IF(
                  'Compound Alert'!AC32 &gt;= 7, "MED","LOW")),IF(
                     $B$8="Emerging Threat", IF(
                        'Compound Alert'!AJ32 &gt;= 10, "HIGH",IF(
                            'Compound Alert'!AJ32 &gt;= 7, "MED","LOW")))))</f>
        <v>HIGH</v>
      </c>
      <c r="O73" s="25" t="str">
        <f ca="1">IF(
   $B$8="Overall Alert",IF(
      'Compound Alert'!W32 &gt;= 7, "HIGH",IF(
         'Compound Alert'!W32 &gt;= 5, "MED","LOW")), IF(
            $B$8="Underlying Vulnerability", IF(
               'Compound Alert'!AD32 &gt;= 10, "HIGH",IF(
                  'Compound Alert'!AD32 &gt;= 7, "MED","LOW")),IF(
                     $B$8="Emerging Threat", IF(
                        'Compound Alert'!AK32 &gt;= 10, "HIGH",IF(
                            'Compound Alert'!AK32 &gt;= 7, "MED","LOW")))))</f>
        <v>LOW</v>
      </c>
      <c r="P73" s="25"/>
      <c r="Q73" s="26"/>
      <c r="R73" s="26"/>
      <c r="S73" s="21"/>
      <c r="T73" s="21"/>
      <c r="U73" s="21"/>
      <c r="V73" s="21"/>
      <c r="W73" s="21"/>
      <c r="X73" s="21"/>
      <c r="Y73" s="27"/>
      <c r="Z73" s="27"/>
      <c r="AA73" s="27"/>
      <c r="AB73" s="27"/>
      <c r="AC73" s="27"/>
      <c r="AD73" s="27"/>
      <c r="AE73" s="27"/>
      <c r="AF73" s="27"/>
      <c r="AJ73" s="21"/>
      <c r="AK73" s="21"/>
      <c r="AL73" s="21"/>
      <c r="AM73" s="21"/>
      <c r="AN73" s="21"/>
      <c r="AO73" s="21"/>
      <c r="AP73" s="21"/>
      <c r="AQ73" s="21"/>
      <c r="AR73" s="21"/>
      <c r="AS73" s="21"/>
      <c r="AT73" s="21"/>
      <c r="AU73" s="21"/>
      <c r="AV73" s="21"/>
      <c r="AW73" s="21"/>
      <c r="AX73" s="21"/>
    </row>
    <row r="74" spans="1:50" x14ac:dyDescent="0.2">
      <c r="A74" s="63">
        <v>33</v>
      </c>
      <c r="B74" s="20" t="str">
        <f>'Compound Alert'!B78</f>
        <v>Guinea</v>
      </c>
      <c r="C74" s="20" t="str">
        <f>'Compound Alert'!C78</f>
        <v>GIN</v>
      </c>
      <c r="D74" s="20" t="str">
        <f>'Compound Alert'!D78</f>
        <v>SSF           Sub-Saharan Africa</v>
      </c>
      <c r="E74" s="20" t="str">
        <f>'Compound Alert'!E78</f>
        <v>IDA</v>
      </c>
      <c r="F74" s="217">
        <f ca="1">'Compound Alert'!F78</f>
        <v>73</v>
      </c>
      <c r="G74" s="22">
        <f ca="1">IF($B$8="Overall Alert",'Compound Alert'!G78,IF($B$8="Underlying Vulnerability",'Compound Alert'!J78,IF($B$8="Emerging Threat",'Compound Alert'!M78)))</f>
        <v>2.5</v>
      </c>
      <c r="H74" s="23">
        <f ca="1">IF($B$8="Overall Alert",'Compound Alert'!H78,IF($B$8="Underlying Vulnerability",'Compound Alert'!K78,IF($B$8="Emerging Threat",'Compound Alert'!N78)))</f>
        <v>2.5</v>
      </c>
      <c r="I74" s="50">
        <f ca="1">ROUNDDOWN(G74,0)</f>
        <v>2</v>
      </c>
      <c r="J74" s="25" t="str">
        <f ca="1">IF(
   $B$8="Overall Alert",IF(
      'Compound Alert'!R78 &gt;= 7, "HIGH",IF(
         'Compound Alert'!R78 &gt;= 5, "MED","LOW")), IF(
            $B$8="Underlying Vulnerability", IF(
               'Compound Alert'!Y78 &gt;= 10, "HIGH",IF(
                  'Compound Alert'!Y78 &gt;= 7, "MED","LOW")),IF(
                     $B$8="Emerging Threat", IF(
                        'Compound Alert'!AF78 &gt;= 10, "HIGH",IF(
                            'Compound Alert'!AF78 &gt;= 7, "MED","LOW")))))</f>
        <v>HIGH</v>
      </c>
      <c r="K74" s="25" t="str">
        <f ca="1">IF(
   $B$8="Overall Alert",IF(
      'Compound Alert'!S78 &gt;= 7, "HIGH",IF(
         'Compound Alert'!S78 &gt;= 5, "MED","LOW")), IF(
            $B$8="Underlying Vulnerability", IF(
               'Compound Alert'!Z78 &gt;= 10, "HIGH",IF(
                  'Compound Alert'!Z78 &gt;= 7, "MED","LOW")),IF(
                     $B$8="Emerging Threat", IF(
                        'Compound Alert'!AG78 &gt;= 10, "HIGH",IF(
                            'Compound Alert'!AG78 &gt;= 7, "MED","LOW")))))</f>
        <v>LOW</v>
      </c>
      <c r="L74" s="25" t="str">
        <f ca="1">IF(
   $B$8="Overall Alert",IF(
      'Compound Alert'!T78 &gt;= 7, "HIGH",IF(
         'Compound Alert'!T78 &gt;= 5, "MED","LOW")), IF(
            $B$8="Underlying Vulnerability", IF(
               'Compound Alert'!AA78 &gt;= 10, "HIGH",IF(
                  'Compound Alert'!AA78 &gt;= 7, "MED","LOW")),IF(
                     $B$8="Emerging Threat", IF(
                        'Compound Alert'!AH78 &gt;= 10, "HIGH",IF(
                            'Compound Alert'!AH78 &gt;= 7, "MED","LOW")))))</f>
        <v>LOW</v>
      </c>
      <c r="M74" s="25" t="str">
        <f ca="1">IF(
   $B$8="Overall Alert",IF(
      'Compound Alert'!U78 &gt;= 7, "HIGH",IF(
         'Compound Alert'!U78 &gt;= 5, "MED","LOW")), IF(
            $B$8="Underlying Vulnerability", IF(
               'Compound Alert'!AB78 &gt;= 10, "HIGH",IF(
                  'Compound Alert'!AB78 &gt;= 7, "MED","LOW")),IF(
                     $B$8="Emerging Threat", IF(
                        'Compound Alert'!AI78 &gt;= 10, "HIGH",IF(
                            'Compound Alert'!AI78 &gt;= 7, "MED","LOW")))))</f>
        <v>MED</v>
      </c>
      <c r="N74" s="25" t="str">
        <f ca="1">IF(
   $B$8="Overall Alert",IF(
      'Compound Alert'!V78 &gt;= 7, "HIGH",IF(
         'Compound Alert'!V78 &gt;= 5, "MED","LOW")), IF(
            $B$8="Underlying Vulnerability", IF(
               'Compound Alert'!AC78 &gt;= 10, "HIGH",IF(
                  'Compound Alert'!AC78 &gt;= 7, "MED","LOW")),IF(
                     $B$8="Emerging Threat", IF(
                        'Compound Alert'!AJ78 &gt;= 10, "HIGH",IF(
                            'Compound Alert'!AJ78 &gt;= 7, "MED","LOW")))))</f>
        <v>LOW</v>
      </c>
      <c r="O74" s="25" t="str">
        <f ca="1">IF(
   $B$8="Overall Alert",IF(
      'Compound Alert'!W78 &gt;= 7, "HIGH",IF(
         'Compound Alert'!W78 &gt;= 5, "MED","LOW")), IF(
            $B$8="Underlying Vulnerability", IF(
               'Compound Alert'!AD78 &gt;= 10, "HIGH",IF(
                  'Compound Alert'!AD78 &gt;= 7, "MED","LOW")),IF(
                     $B$8="Emerging Threat", IF(
                        'Compound Alert'!AK78 &gt;= 10, "HIGH",IF(
                            'Compound Alert'!AK78 &gt;= 7, "MED","LOW")))))</f>
        <v>HIGH</v>
      </c>
      <c r="P74" s="25"/>
      <c r="Q74" s="26"/>
      <c r="R74" s="26"/>
      <c r="S74" s="21"/>
      <c r="T74" s="21"/>
      <c r="U74" s="21"/>
      <c r="V74" s="21"/>
      <c r="W74" s="21"/>
      <c r="X74" s="21"/>
      <c r="Y74" s="27"/>
      <c r="Z74" s="27"/>
      <c r="AA74" s="27"/>
      <c r="AB74" s="27"/>
      <c r="AC74" s="27"/>
      <c r="AD74" s="27"/>
      <c r="AE74" s="27"/>
      <c r="AF74" s="27"/>
      <c r="AJ74" s="21"/>
      <c r="AK74" s="21"/>
      <c r="AL74" s="21"/>
      <c r="AM74" s="21"/>
      <c r="AN74" s="21"/>
      <c r="AO74" s="21"/>
      <c r="AP74" s="21"/>
      <c r="AQ74" s="21"/>
      <c r="AR74" s="21"/>
      <c r="AS74" s="21"/>
      <c r="AT74" s="21"/>
      <c r="AU74" s="21"/>
      <c r="AV74" s="21"/>
      <c r="AW74" s="21"/>
      <c r="AX74" s="21"/>
    </row>
    <row r="75" spans="1:50" x14ac:dyDescent="0.2">
      <c r="A75" s="63">
        <v>34</v>
      </c>
      <c r="B75" s="20" t="str">
        <f>'Compound Alert'!B202</f>
        <v>Tunisia</v>
      </c>
      <c r="C75" s="20" t="str">
        <f>'Compound Alert'!C202</f>
        <v>TUN</v>
      </c>
      <c r="D75" s="20" t="str">
        <f>'Compound Alert'!D202</f>
        <v>MEA           Middle East &amp; North Africa</v>
      </c>
      <c r="E75" s="20" t="str">
        <f>'Compound Alert'!E202</f>
        <v>IBRD</v>
      </c>
      <c r="F75" s="217">
        <f>'Compound Alert'!F202</f>
        <v>0</v>
      </c>
      <c r="G75" s="22">
        <f ca="1">IF($B$8="Overall Alert",'Compound Alert'!G202,IF($B$8="Underlying Vulnerability",'Compound Alert'!J202,IF($B$8="Emerging Threat",'Compound Alert'!M202)))</f>
        <v>2.5</v>
      </c>
      <c r="H75" s="23">
        <f ca="1">IF($B$8="Overall Alert",'Compound Alert'!H202,IF($B$8="Underlying Vulnerability",'Compound Alert'!K202,IF($B$8="Emerging Threat",'Compound Alert'!N202)))</f>
        <v>2.5</v>
      </c>
      <c r="I75" s="50">
        <f ca="1">ROUNDDOWN(G75,0)</f>
        <v>2</v>
      </c>
      <c r="J75" s="25" t="str">
        <f ca="1">IF(
   $B$8="Overall Alert",IF(
      'Compound Alert'!R202 &gt;= 7, "HIGH",IF(
         'Compound Alert'!R202 &gt;= 5, "MED","LOW")), IF(
            $B$8="Underlying Vulnerability", IF(
               'Compound Alert'!Y202 &gt;= 10, "HIGH",IF(
                  'Compound Alert'!Y202 &gt;= 7, "MED","LOW")),IF(
                     $B$8="Emerging Threat", IF(
                        'Compound Alert'!AF202 &gt;= 10, "HIGH",IF(
                            'Compound Alert'!AF202 &gt;= 7, "MED","LOW")))))</f>
        <v>LOW</v>
      </c>
      <c r="K75" s="25" t="str">
        <f ca="1">IF(
   $B$8="Overall Alert",IF(
      'Compound Alert'!S202 &gt;= 7, "HIGH",IF(
         'Compound Alert'!S202 &gt;= 5, "MED","LOW")), IF(
            $B$8="Underlying Vulnerability", IF(
               'Compound Alert'!Z202 &gt;= 10, "HIGH",IF(
                  'Compound Alert'!Z202 &gt;= 7, "MED","LOW")),IF(
                     $B$8="Emerging Threat", IF(
                        'Compound Alert'!AG202 &gt;= 10, "HIGH",IF(
                            'Compound Alert'!AG202 &gt;= 7, "MED","LOW")))))</f>
        <v>LOW</v>
      </c>
      <c r="L75" s="25" t="str">
        <f ca="1">IF(
   $B$8="Overall Alert",IF(
      'Compound Alert'!T202 &gt;= 7, "HIGH",IF(
         'Compound Alert'!T202 &gt;= 5, "MED","LOW")), IF(
            $B$8="Underlying Vulnerability", IF(
               'Compound Alert'!AA202 &gt;= 10, "HIGH",IF(
                  'Compound Alert'!AA202 &gt;= 7, "MED","LOW")),IF(
                     $B$8="Emerging Threat", IF(
                        'Compound Alert'!AH202 &gt;= 10, "HIGH",IF(
                            'Compound Alert'!AH202 &gt;= 7, "MED","LOW")))))</f>
        <v>HIGH</v>
      </c>
      <c r="M75" s="25" t="str">
        <f ca="1">IF(
   $B$8="Overall Alert",IF(
      'Compound Alert'!U202 &gt;= 7, "HIGH",IF(
         'Compound Alert'!U202 &gt;= 5, "MED","LOW")), IF(
            $B$8="Underlying Vulnerability", IF(
               'Compound Alert'!AB202 &gt;= 10, "HIGH",IF(
                  'Compound Alert'!AB202 &gt;= 7, "MED","LOW")),IF(
                     $B$8="Emerging Threat", IF(
                        'Compound Alert'!AI202 &gt;= 10, "HIGH",IF(
                            'Compound Alert'!AI202 &gt;= 7, "MED","LOW")))))</f>
        <v>MED</v>
      </c>
      <c r="N75" s="25" t="str">
        <f ca="1">IF(
   $B$8="Overall Alert",IF(
      'Compound Alert'!V202 &gt;= 7, "HIGH",IF(
         'Compound Alert'!V202 &gt;= 5, "MED","LOW")), IF(
            $B$8="Underlying Vulnerability", IF(
               'Compound Alert'!AC202 &gt;= 10, "HIGH",IF(
                  'Compound Alert'!AC202 &gt;= 7, "MED","LOW")),IF(
                     $B$8="Emerging Threat", IF(
                        'Compound Alert'!AJ202 &gt;= 10, "HIGH",IF(
                            'Compound Alert'!AJ202 &gt;= 7, "MED","LOW")))))</f>
        <v>HIGH</v>
      </c>
      <c r="O75" s="25" t="str">
        <f ca="1">IF(
   $B$8="Overall Alert",IF(
      'Compound Alert'!W202 &gt;= 7, "HIGH",IF(
         'Compound Alert'!W202 &gt;= 5, "MED","LOW")), IF(
            $B$8="Underlying Vulnerability", IF(
               'Compound Alert'!AD202 &gt;= 10, "HIGH",IF(
                  'Compound Alert'!AD202 &gt;= 7, "MED","LOW")),IF(
                     $B$8="Emerging Threat", IF(
                        'Compound Alert'!AK202 &gt;= 10, "HIGH",IF(
                            'Compound Alert'!AK202 &gt;= 7, "MED","LOW")))))</f>
        <v>LOW</v>
      </c>
      <c r="P75" s="25"/>
      <c r="Q75" s="26"/>
      <c r="R75" s="26"/>
      <c r="S75" s="21"/>
      <c r="T75" s="21"/>
      <c r="U75" s="21"/>
      <c r="V75" s="21"/>
      <c r="W75" s="21"/>
      <c r="X75" s="21"/>
      <c r="Y75" s="27"/>
      <c r="Z75" s="27"/>
      <c r="AA75" s="27"/>
      <c r="AB75" s="27"/>
      <c r="AC75" s="27"/>
      <c r="AD75" s="27"/>
      <c r="AE75" s="27"/>
      <c r="AF75" s="27"/>
      <c r="AJ75" s="21"/>
      <c r="AK75" s="21"/>
      <c r="AL75" s="21"/>
      <c r="AM75" s="21"/>
      <c r="AN75" s="21"/>
      <c r="AO75" s="21"/>
      <c r="AP75" s="21"/>
      <c r="AQ75" s="21"/>
      <c r="AR75" s="21"/>
      <c r="AS75" s="21"/>
      <c r="AT75" s="21"/>
      <c r="AU75" s="21"/>
      <c r="AV75" s="21"/>
      <c r="AW75" s="21"/>
      <c r="AX75" s="21"/>
    </row>
    <row r="76" spans="1:50" x14ac:dyDescent="0.2">
      <c r="A76" s="63">
        <v>35</v>
      </c>
      <c r="B76" s="20" t="str">
        <f>'Compound Alert'!B85</f>
        <v>Guatemala</v>
      </c>
      <c r="C76" s="20" t="str">
        <f>'Compound Alert'!C85</f>
        <v>GTM</v>
      </c>
      <c r="D76" s="20" t="str">
        <f>'Compound Alert'!D85</f>
        <v>LCN           Latin America &amp; Caribbean</v>
      </c>
      <c r="E76" s="20" t="str">
        <f>'Compound Alert'!E85</f>
        <v>IBRD</v>
      </c>
      <c r="F76" s="217">
        <f ca="1">'Compound Alert'!F85</f>
        <v>80</v>
      </c>
      <c r="G76" s="22">
        <f ca="1">IF($B$8="Overall Alert",'Compound Alert'!G85,IF($B$8="Underlying Vulnerability",'Compound Alert'!J85,IF($B$8="Emerging Threat",'Compound Alert'!M85)))</f>
        <v>2.5</v>
      </c>
      <c r="H76" s="23">
        <f ca="1">IF($B$8="Overall Alert",'Compound Alert'!H85,IF($B$8="Underlying Vulnerability",'Compound Alert'!K85,IF($B$8="Emerging Threat",'Compound Alert'!N85)))</f>
        <v>2.5</v>
      </c>
      <c r="I76" s="50">
        <f ca="1">ROUNDDOWN(G76,0)</f>
        <v>2</v>
      </c>
      <c r="J76" s="25" t="str">
        <f ca="1">IF(
   $B$8="Overall Alert",IF(
      'Compound Alert'!R85 &gt;= 7, "HIGH",IF(
         'Compound Alert'!R85 &gt;= 5, "MED","LOW")), IF(
            $B$8="Underlying Vulnerability", IF(
               'Compound Alert'!Y85 &gt;= 10, "HIGH",IF(
                  'Compound Alert'!Y85 &gt;= 7, "MED","LOW")),IF(
                     $B$8="Emerging Threat", IF(
                        'Compound Alert'!AF85 &gt;= 10, "HIGH",IF(
                            'Compound Alert'!AF85 &gt;= 7, "MED","LOW")))))</f>
        <v>HIGH</v>
      </c>
      <c r="K76" s="25" t="str">
        <f ca="1">IF(
   $B$8="Overall Alert",IF(
      'Compound Alert'!S85 &gt;= 7, "HIGH",IF(
         'Compound Alert'!S85 &gt;= 5, "MED","LOW")), IF(
            $B$8="Underlying Vulnerability", IF(
               'Compound Alert'!Z85 &gt;= 10, "HIGH",IF(
                  'Compound Alert'!Z85 &gt;= 7, "MED","LOW")),IF(
                     $B$8="Emerging Threat", IF(
                        'Compound Alert'!AG85 &gt;= 10, "HIGH",IF(
                            'Compound Alert'!AG85 &gt;= 7, "MED","LOW")))))</f>
        <v>MED</v>
      </c>
      <c r="L76" s="25" t="str">
        <f ca="1">IF(
   $B$8="Overall Alert",IF(
      'Compound Alert'!T85 &gt;= 7, "HIGH",IF(
         'Compound Alert'!T85 &gt;= 5, "MED","LOW")), IF(
            $B$8="Underlying Vulnerability", IF(
               'Compound Alert'!AA85 &gt;= 10, "HIGH",IF(
                  'Compound Alert'!AA85 &gt;= 7, "MED","LOW")),IF(
                     $B$8="Emerging Threat", IF(
                        'Compound Alert'!AH85 &gt;= 10, "HIGH",IF(
                            'Compound Alert'!AH85 &gt;= 7, "MED","LOW")))))</f>
        <v>LOW</v>
      </c>
      <c r="M76" s="25" t="str">
        <f ca="1">IF(
   $B$8="Overall Alert",IF(
      'Compound Alert'!U85 &gt;= 7, "HIGH",IF(
         'Compound Alert'!U85 &gt;= 5, "MED","LOW")), IF(
            $B$8="Underlying Vulnerability", IF(
               'Compound Alert'!AB85 &gt;= 10, "HIGH",IF(
                  'Compound Alert'!AB85 &gt;= 7, "MED","LOW")),IF(
                     $B$8="Emerging Threat", IF(
                        'Compound Alert'!AI85 &gt;= 10, "HIGH",IF(
                            'Compound Alert'!AI85 &gt;= 7, "MED","LOW")))))</f>
        <v>LOW</v>
      </c>
      <c r="N76" s="25" t="str">
        <f ca="1">IF(
   $B$8="Overall Alert",IF(
      'Compound Alert'!V85 &gt;= 7, "HIGH",IF(
         'Compound Alert'!V85 &gt;= 5, "MED","LOW")), IF(
            $B$8="Underlying Vulnerability", IF(
               'Compound Alert'!AC85 &gt;= 10, "HIGH",IF(
                  'Compound Alert'!AC85 &gt;= 7, "MED","LOW")),IF(
                     $B$8="Emerging Threat", IF(
                        'Compound Alert'!AJ85 &gt;= 10, "HIGH",IF(
                            'Compound Alert'!AJ85 &gt;= 7, "MED","LOW")))))</f>
        <v>HIGH</v>
      </c>
      <c r="O76" s="25" t="str">
        <f ca="1">IF(
   $B$8="Overall Alert",IF(
      'Compound Alert'!W85 &gt;= 7, "HIGH",IF(
         'Compound Alert'!W85 &gt;= 5, "MED","LOW")), IF(
            $B$8="Underlying Vulnerability", IF(
               'Compound Alert'!AD85 &gt;= 10, "HIGH",IF(
                  'Compound Alert'!AD85 &gt;= 7, "MED","LOW")),IF(
                     $B$8="Emerging Threat", IF(
                        'Compound Alert'!AK85 &gt;= 10, "HIGH",IF(
                            'Compound Alert'!AK85 &gt;= 7, "MED","LOW")))))</f>
        <v>LOW</v>
      </c>
      <c r="P76" s="25"/>
      <c r="Q76" s="26"/>
      <c r="R76" s="26"/>
      <c r="S76" s="21"/>
      <c r="T76" s="21"/>
      <c r="U76" s="21"/>
      <c r="V76" s="21"/>
      <c r="W76" s="21"/>
      <c r="X76" s="21"/>
      <c r="Y76" s="27"/>
      <c r="Z76" s="27"/>
      <c r="AA76" s="27"/>
      <c r="AB76" s="27"/>
      <c r="AC76" s="27"/>
      <c r="AD76" s="27"/>
      <c r="AE76" s="27"/>
      <c r="AF76" s="27"/>
      <c r="AJ76" s="21"/>
      <c r="AK76" s="21"/>
      <c r="AL76" s="21"/>
      <c r="AM76" s="21"/>
      <c r="AN76" s="21"/>
      <c r="AO76" s="21"/>
      <c r="AP76" s="21"/>
      <c r="AQ76" s="21"/>
      <c r="AR76" s="21"/>
      <c r="AS76" s="21"/>
      <c r="AT76" s="21"/>
      <c r="AU76" s="21"/>
      <c r="AV76" s="21"/>
      <c r="AW76" s="21"/>
      <c r="AX76" s="21"/>
    </row>
    <row r="77" spans="1:50" x14ac:dyDescent="0.2">
      <c r="A77" s="63">
        <v>36</v>
      </c>
      <c r="B77" s="20" t="str">
        <f>'Compound Alert'!B213</f>
        <v>Venezuela, RB</v>
      </c>
      <c r="C77" s="20" t="str">
        <f>'Compound Alert'!C213</f>
        <v>VEN</v>
      </c>
      <c r="D77" s="20" t="str">
        <f>'Compound Alert'!D213</f>
        <v>LCN           Latin America &amp; Caribbean</v>
      </c>
      <c r="E77" s="20" t="str">
        <f>'Compound Alert'!E213</f>
        <v>IBRD</v>
      </c>
      <c r="F77" s="217">
        <f>'Compound Alert'!F213</f>
        <v>0</v>
      </c>
      <c r="G77" s="22">
        <f ca="1">IF($B$8="Overall Alert",'Compound Alert'!G213,IF($B$8="Underlying Vulnerability",'Compound Alert'!J213,IF($B$8="Emerging Threat",'Compound Alert'!M213)))</f>
        <v>2</v>
      </c>
      <c r="H77" s="23">
        <f ca="1">IF($B$8="Overall Alert",'Compound Alert'!H213,IF($B$8="Underlying Vulnerability",'Compound Alert'!K213,IF($B$8="Emerging Threat",'Compound Alert'!N213)))</f>
        <v>2</v>
      </c>
      <c r="I77" s="50">
        <f ca="1">ROUNDDOWN(G77,0)</f>
        <v>2</v>
      </c>
      <c r="J77" s="25" t="str">
        <f ca="1">IF(
   $B$8="Overall Alert",IF(
      'Compound Alert'!R213 &gt;= 7, "HIGH",IF(
         'Compound Alert'!R213 &gt;= 5, "MED","LOW")), IF(
            $B$8="Underlying Vulnerability", IF(
               'Compound Alert'!Y213 &gt;= 10, "HIGH",IF(
                  'Compound Alert'!Y213 &gt;= 7, "MED","LOW")),IF(
                     $B$8="Emerging Threat", IF(
                        'Compound Alert'!AF213 &gt;= 10, "HIGH",IF(
                            'Compound Alert'!AF213 &gt;= 7, "MED","LOW")))))</f>
        <v>LOW</v>
      </c>
      <c r="K77" s="25" t="str">
        <f ca="1">IF(
   $B$8="Overall Alert",IF(
      'Compound Alert'!S213 &gt;= 7, "HIGH",IF(
         'Compound Alert'!S213 &gt;= 5, "MED","LOW")), IF(
            $B$8="Underlying Vulnerability", IF(
               'Compound Alert'!Z213 &gt;= 10, "HIGH",IF(
                  'Compound Alert'!Z213 &gt;= 7, "MED","LOW")),IF(
                     $B$8="Emerging Threat", IF(
                        'Compound Alert'!AG213 &gt;= 10, "HIGH",IF(
                            'Compound Alert'!AG213 &gt;= 7, "MED","LOW")))))</f>
        <v>LOW</v>
      </c>
      <c r="L77" s="25" t="str">
        <f ca="1">IF(
   $B$8="Overall Alert",IF(
      'Compound Alert'!T213 &gt;= 7, "HIGH",IF(
         'Compound Alert'!T213 &gt;= 5, "MED","LOW")), IF(
            $B$8="Underlying Vulnerability", IF(
               'Compound Alert'!AA213 &gt;= 10, "HIGH",IF(
                  'Compound Alert'!AA213 &gt;= 7, "MED","LOW")),IF(
                     $B$8="Emerging Threat", IF(
                        'Compound Alert'!AH213 &gt;= 10, "HIGH",IF(
                            'Compound Alert'!AH213 &gt;= 7, "MED","LOW")))))</f>
        <v>HIGH</v>
      </c>
      <c r="M77" s="25" t="str">
        <f ca="1">IF(
   $B$8="Overall Alert",IF(
      'Compound Alert'!U213 &gt;= 7, "HIGH",IF(
         'Compound Alert'!U213 &gt;= 5, "MED","LOW")), IF(
            $B$8="Underlying Vulnerability", IF(
               'Compound Alert'!AB213 &gt;= 10, "HIGH",IF(
                  'Compound Alert'!AB213 &gt;= 7, "MED","LOW")),IF(
                     $B$8="Emerging Threat", IF(
                        'Compound Alert'!AI213 &gt;= 10, "HIGH",IF(
                            'Compound Alert'!AI213 &gt;= 7, "MED","LOW")))))</f>
        <v>LOW</v>
      </c>
      <c r="N77" s="25" t="str">
        <f ca="1">IF(
   $B$8="Overall Alert",IF(
      'Compound Alert'!V213 &gt;= 7, "HIGH",IF(
         'Compound Alert'!V213 &gt;= 5, "MED","LOW")), IF(
            $B$8="Underlying Vulnerability", IF(
               'Compound Alert'!AC213 &gt;= 10, "HIGH",IF(
                  'Compound Alert'!AC213 &gt;= 7, "MED","LOW")),IF(
                     $B$8="Emerging Threat", IF(
                        'Compound Alert'!AJ213 &gt;= 10, "HIGH",IF(
                            'Compound Alert'!AJ213 &gt;= 7, "MED","LOW")))))</f>
        <v>HIGH</v>
      </c>
      <c r="O77" s="25" t="str">
        <f ca="1">IF(
   $B$8="Overall Alert",IF(
      'Compound Alert'!W213 &gt;= 7, "HIGH",IF(
         'Compound Alert'!W213 &gt;= 5, "MED","LOW")), IF(
            $B$8="Underlying Vulnerability", IF(
               'Compound Alert'!AD213 &gt;= 10, "HIGH",IF(
                  'Compound Alert'!AD213 &gt;= 7, "MED","LOW")),IF(
                     $B$8="Emerging Threat", IF(
                        'Compound Alert'!AK213 &gt;= 10, "HIGH",IF(
                            'Compound Alert'!AK213 &gt;= 7, "MED","LOW")))))</f>
        <v>LOW</v>
      </c>
      <c r="P77" s="25"/>
      <c r="Q77" s="26"/>
      <c r="R77" s="26"/>
      <c r="S77" s="21"/>
      <c r="T77" s="21"/>
      <c r="U77" s="21"/>
      <c r="V77" s="21"/>
      <c r="W77" s="21"/>
      <c r="X77" s="21"/>
      <c r="Y77" s="27"/>
      <c r="Z77" s="27"/>
      <c r="AA77" s="27"/>
      <c r="AB77" s="27"/>
      <c r="AC77" s="27"/>
      <c r="AD77" s="27"/>
      <c r="AE77" s="27"/>
      <c r="AF77" s="27"/>
      <c r="AJ77" s="21"/>
      <c r="AK77" s="21"/>
      <c r="AL77" s="21"/>
      <c r="AM77" s="21"/>
      <c r="AN77" s="21"/>
      <c r="AO77" s="21"/>
      <c r="AP77" s="21"/>
      <c r="AQ77" s="21"/>
      <c r="AR77" s="21"/>
      <c r="AS77" s="21"/>
      <c r="AT77" s="21"/>
      <c r="AU77" s="21"/>
      <c r="AV77" s="21"/>
      <c r="AW77" s="21"/>
      <c r="AX77" s="21"/>
    </row>
    <row r="78" spans="1:50" x14ac:dyDescent="0.2">
      <c r="A78" s="63">
        <v>37</v>
      </c>
      <c r="B78" s="20" t="str">
        <f>'Compound Alert'!B7</f>
        <v>Afghanistan</v>
      </c>
      <c r="C78" s="20" t="str">
        <f>'Compound Alert'!C7</f>
        <v>AFG</v>
      </c>
      <c r="D78" s="20" t="str">
        <f>'Compound Alert'!D7</f>
        <v>SAS           South Asia</v>
      </c>
      <c r="E78" s="20" t="str">
        <f>'Compound Alert'!E7</f>
        <v>IDA</v>
      </c>
      <c r="F78" s="217">
        <f ca="1">'Compound Alert'!F7</f>
        <v>2</v>
      </c>
      <c r="G78" s="22">
        <f ca="1">IF($B$8="Overall Alert",'Compound Alert'!G7,IF($B$8="Underlying Vulnerability",'Compound Alert'!J7,IF($B$8="Emerging Threat",'Compound Alert'!M7)))</f>
        <v>2</v>
      </c>
      <c r="H78" s="23">
        <f ca="1">IF($B$8="Overall Alert",'Compound Alert'!H7,IF($B$8="Underlying Vulnerability",'Compound Alert'!K7,IF($B$8="Emerging Threat",'Compound Alert'!N7)))</f>
        <v>2</v>
      </c>
      <c r="I78" s="50">
        <f ca="1">ROUNDDOWN(G78,0)</f>
        <v>2</v>
      </c>
      <c r="J78" s="25" t="str">
        <f ca="1">IF(
   $B$8="Overall Alert",IF(
      'Compound Alert'!R7 &gt;= 7, "HIGH",IF(
         'Compound Alert'!R7 &gt;= 5, "MED","LOW")), IF(
            $B$8="Underlying Vulnerability", IF(
               'Compound Alert'!Y7 &gt;= 10, "HIGH",IF(
                  'Compound Alert'!Y7 &gt;= 7, "MED","LOW")),IF(
                     $B$8="Emerging Threat", IF(
                        'Compound Alert'!AF7 &gt;= 10, "HIGH",IF(
                            'Compound Alert'!AF7 &gt;= 7, "MED","LOW")))))</f>
        <v>LOW</v>
      </c>
      <c r="K78" s="25" t="str">
        <f ca="1">IF(
   $B$8="Overall Alert",IF(
      'Compound Alert'!S7 &gt;= 7, "HIGH",IF(
         'Compound Alert'!S7 &gt;= 5, "MED","LOW")), IF(
            $B$8="Underlying Vulnerability", IF(
               'Compound Alert'!Z7 &gt;= 10, "HIGH",IF(
                  'Compound Alert'!Z7 &gt;= 7, "MED","LOW")),IF(
                     $B$8="Emerging Threat", IF(
                        'Compound Alert'!AG7 &gt;= 10, "HIGH",IF(
                            'Compound Alert'!AG7 &gt;= 7, "MED","LOW")))))</f>
        <v>HIGH</v>
      </c>
      <c r="L78" s="25" t="str">
        <f ca="1">IF(
   $B$8="Overall Alert",IF(
      'Compound Alert'!T7 &gt;= 7, "HIGH",IF(
         'Compound Alert'!T7 &gt;= 5, "MED","LOW")), IF(
            $B$8="Underlying Vulnerability", IF(
               'Compound Alert'!AA7 &gt;= 10, "HIGH",IF(
                  'Compound Alert'!AA7 &gt;= 7, "MED","LOW")),IF(
                     $B$8="Emerging Threat", IF(
                        'Compound Alert'!AH7 &gt;= 10, "HIGH",IF(
                            'Compound Alert'!AH7 &gt;= 7, "MED","LOW")))))</f>
        <v>LOW</v>
      </c>
      <c r="M78" s="25" t="str">
        <f ca="1">IF(
   $B$8="Overall Alert",IF(
      'Compound Alert'!U7 &gt;= 7, "HIGH",IF(
         'Compound Alert'!U7 &gt;= 5, "MED","LOW")), IF(
            $B$8="Underlying Vulnerability", IF(
               'Compound Alert'!AB7 &gt;= 10, "HIGH",IF(
                  'Compound Alert'!AB7 &gt;= 7, "MED","LOW")),IF(
                     $B$8="Emerging Threat", IF(
                        'Compound Alert'!AI7 &gt;= 10, "HIGH",IF(
                            'Compound Alert'!AI7 &gt;= 7, "MED","LOW")))))</f>
        <v>LOW</v>
      </c>
      <c r="N78" s="25" t="str">
        <f ca="1">IF(
   $B$8="Overall Alert",IF(
      'Compound Alert'!V7 &gt;= 7, "HIGH",IF(
         'Compound Alert'!V7 &gt;= 5, "MED","LOW")), IF(
            $B$8="Underlying Vulnerability", IF(
               'Compound Alert'!AC7 &gt;= 10, "HIGH",IF(
                  'Compound Alert'!AC7 &gt;= 7, "MED","LOW")),IF(
                     $B$8="Emerging Threat", IF(
                        'Compound Alert'!AJ7 &gt;= 10, "HIGH",IF(
                            'Compound Alert'!AJ7 &gt;= 7, "MED","LOW")))))</f>
        <v>HIGH</v>
      </c>
      <c r="O78" s="25" t="str">
        <f ca="1">IF(
   $B$8="Overall Alert",IF(
      'Compound Alert'!W7 &gt;= 7, "HIGH",IF(
         'Compound Alert'!W7 &gt;= 5, "MED","LOW")), IF(
            $B$8="Underlying Vulnerability", IF(
               'Compound Alert'!AD7 &gt;= 10, "HIGH",IF(
                  'Compound Alert'!AD7 &gt;= 7, "MED","LOW")),IF(
                     $B$8="Emerging Threat", IF(
                        'Compound Alert'!AK7 &gt;= 10, "HIGH",IF(
                            'Compound Alert'!AK7 &gt;= 7, "MED","LOW")))))</f>
        <v>LOW</v>
      </c>
      <c r="P78" s="25"/>
      <c r="Q78" s="26"/>
      <c r="R78" s="26"/>
      <c r="S78" s="21"/>
      <c r="T78" s="21"/>
      <c r="U78" s="21"/>
      <c r="V78" s="21"/>
      <c r="W78" s="21"/>
      <c r="X78" s="21"/>
      <c r="Y78" s="27"/>
      <c r="Z78" s="27"/>
      <c r="AA78" s="27"/>
      <c r="AB78" s="27"/>
      <c r="AC78" s="27"/>
      <c r="AD78" s="27"/>
      <c r="AE78" s="27"/>
      <c r="AF78" s="27"/>
      <c r="AJ78" s="21"/>
      <c r="AK78" s="21"/>
      <c r="AL78" s="21"/>
      <c r="AM78" s="21"/>
      <c r="AN78" s="21"/>
      <c r="AO78" s="21"/>
      <c r="AP78" s="21"/>
      <c r="AQ78" s="21"/>
      <c r="AR78" s="21"/>
      <c r="AS78" s="21"/>
      <c r="AT78" s="21"/>
      <c r="AU78" s="21"/>
      <c r="AV78" s="21"/>
      <c r="AW78" s="21"/>
      <c r="AX78" s="21"/>
    </row>
    <row r="79" spans="1:50" x14ac:dyDescent="0.2">
      <c r="A79" s="63">
        <v>38</v>
      </c>
      <c r="B79" s="20" t="str">
        <f>'Compound Alert'!B164</f>
        <v>Korea, Dem. People's Rep.</v>
      </c>
      <c r="C79" s="20" t="str">
        <f>'Compound Alert'!C164</f>
        <v>PRK</v>
      </c>
      <c r="D79" s="20" t="str">
        <f>'Compound Alert'!D164</f>
        <v>EAS           East Asia &amp; Pacific</v>
      </c>
      <c r="E79" s="20" t="str">
        <f>'Compound Alert'!E164</f>
        <v>NA</v>
      </c>
      <c r="F79" s="217">
        <f ca="1">'Compound Alert'!F164</f>
        <v>159</v>
      </c>
      <c r="G79" s="22">
        <f ca="1">IF($B$8="Overall Alert",'Compound Alert'!G164,IF($B$8="Underlying Vulnerability",'Compound Alert'!J164,IF($B$8="Emerging Threat",'Compound Alert'!M164)))</f>
        <v>2</v>
      </c>
      <c r="H79" s="23">
        <f ca="1">IF($B$8="Overall Alert",'Compound Alert'!H164,IF($B$8="Underlying Vulnerability",'Compound Alert'!K164,IF($B$8="Emerging Threat",'Compound Alert'!N164)))</f>
        <v>2</v>
      </c>
      <c r="I79" s="50">
        <f ca="1">ROUNDDOWN(G79,0)</f>
        <v>2</v>
      </c>
      <c r="J79" s="25" t="str">
        <f ca="1">IF(
   $B$8="Overall Alert",IF(
      'Compound Alert'!R164 &gt;= 7, "HIGH",IF(
         'Compound Alert'!R164 &gt;= 5, "MED","LOW")), IF(
            $B$8="Underlying Vulnerability", IF(
               'Compound Alert'!Y164 &gt;= 10, "HIGH",IF(
                  'Compound Alert'!Y164 &gt;= 7, "MED","LOW")),IF(
                     $B$8="Emerging Threat", IF(
                        'Compound Alert'!AF164 &gt;= 10, "HIGH",IF(
                            'Compound Alert'!AF164 &gt;= 7, "MED","LOW")))))</f>
        <v>LOW</v>
      </c>
      <c r="K79" s="25" t="str">
        <f ca="1">IF(
   $B$8="Overall Alert",IF(
      'Compound Alert'!S164 &gt;= 7, "HIGH",IF(
         'Compound Alert'!S164 &gt;= 5, "MED","LOW")), IF(
            $B$8="Underlying Vulnerability", IF(
               'Compound Alert'!Z164 &gt;= 10, "HIGH",IF(
                  'Compound Alert'!Z164 &gt;= 7, "MED","LOW")),IF(
                     $B$8="Emerging Threat", IF(
                        'Compound Alert'!AG164 &gt;= 10, "HIGH",IF(
                            'Compound Alert'!AG164 &gt;= 7, "MED","LOW")))))</f>
        <v>LOW</v>
      </c>
      <c r="L79" s="25" t="str">
        <f ca="1">IF(
   $B$8="Overall Alert",IF(
      'Compound Alert'!T164 &gt;= 7, "HIGH",IF(
         'Compound Alert'!T164 &gt;= 5, "MED","LOW")), IF(
            $B$8="Underlying Vulnerability", IF(
               'Compound Alert'!AA164 &gt;= 10, "HIGH",IF(
                  'Compound Alert'!AA164 &gt;= 7, "MED","LOW")),IF(
                     $B$8="Emerging Threat", IF(
                        'Compound Alert'!AH164 &gt;= 10, "HIGH",IF(
                            'Compound Alert'!AH164 &gt;= 7, "MED","LOW")))))</f>
        <v>HIGH</v>
      </c>
      <c r="M79" s="25" t="str">
        <f ca="1">IF(
   $B$8="Overall Alert",IF(
      'Compound Alert'!U164 &gt;= 7, "HIGH",IF(
         'Compound Alert'!U164 &gt;= 5, "MED","LOW")), IF(
            $B$8="Underlying Vulnerability", IF(
               'Compound Alert'!AB164 &gt;= 10, "HIGH",IF(
                  'Compound Alert'!AB164 &gt;= 7, "MED","LOW")),IF(
                     $B$8="Emerging Threat", IF(
                        'Compound Alert'!AI164 &gt;= 10, "HIGH",IF(
                            'Compound Alert'!AI164 &gt;= 7, "MED","LOW")))))</f>
        <v>LOW</v>
      </c>
      <c r="N79" s="25" t="str">
        <f ca="1">IF(
   $B$8="Overall Alert",IF(
      'Compound Alert'!V164 &gt;= 7, "HIGH",IF(
         'Compound Alert'!V164 &gt;= 5, "MED","LOW")), IF(
            $B$8="Underlying Vulnerability", IF(
               'Compound Alert'!AC164 &gt;= 10, "HIGH",IF(
                  'Compound Alert'!AC164 &gt;= 7, "MED","LOW")),IF(
                     $B$8="Emerging Threat", IF(
                        'Compound Alert'!AJ164 &gt;= 10, "HIGH",IF(
                            'Compound Alert'!AJ164 &gt;= 7, "MED","LOW")))))</f>
        <v>HIGH</v>
      </c>
      <c r="O79" s="25" t="str">
        <f ca="1">IF(
   $B$8="Overall Alert",IF(
      'Compound Alert'!W164 &gt;= 7, "HIGH",IF(
         'Compound Alert'!W164 &gt;= 5, "MED","LOW")), IF(
            $B$8="Underlying Vulnerability", IF(
               'Compound Alert'!AD164 &gt;= 10, "HIGH",IF(
                  'Compound Alert'!AD164 &gt;= 7, "MED","LOW")),IF(
                     $B$8="Emerging Threat", IF(
                        'Compound Alert'!AK164 &gt;= 10, "HIGH",IF(
                            'Compound Alert'!AK164 &gt;= 7, "MED","LOW")))))</f>
        <v>LOW</v>
      </c>
      <c r="P79" s="25"/>
      <c r="Q79" s="26"/>
      <c r="R79" s="26"/>
      <c r="S79" s="21"/>
      <c r="T79" s="21"/>
      <c r="U79" s="21"/>
      <c r="V79" s="21"/>
      <c r="W79" s="21"/>
      <c r="X79" s="21"/>
      <c r="Y79" s="27"/>
      <c r="Z79" s="27"/>
      <c r="AA79" s="27"/>
      <c r="AB79" s="27"/>
      <c r="AC79" s="27"/>
      <c r="AD79" s="27"/>
      <c r="AE79" s="27"/>
      <c r="AF79" s="27"/>
      <c r="AJ79" s="21"/>
      <c r="AK79" s="21"/>
      <c r="AL79" s="21"/>
      <c r="AM79" s="21"/>
      <c r="AN79" s="21"/>
      <c r="AO79" s="21"/>
      <c r="AP79" s="21"/>
      <c r="AQ79" s="21"/>
      <c r="AR79" s="21"/>
      <c r="AS79" s="21"/>
      <c r="AT79" s="21"/>
      <c r="AU79" s="21"/>
      <c r="AV79" s="21"/>
      <c r="AW79" s="21"/>
      <c r="AX79" s="21"/>
    </row>
    <row r="80" spans="1:50" x14ac:dyDescent="0.2">
      <c r="A80" s="63">
        <v>39</v>
      </c>
      <c r="B80" s="20" t="str">
        <f>'Compound Alert'!B185</f>
        <v>Suriname</v>
      </c>
      <c r="C80" s="20" t="str">
        <f>'Compound Alert'!C185</f>
        <v>SUR</v>
      </c>
      <c r="D80" s="20" t="str">
        <f>'Compound Alert'!D185</f>
        <v>LCN           Latin America &amp; Caribbean</v>
      </c>
      <c r="E80" s="20" t="str">
        <f>'Compound Alert'!E185</f>
        <v>IBRD</v>
      </c>
      <c r="F80" s="217">
        <f ca="1">'Compound Alert'!F185</f>
        <v>180</v>
      </c>
      <c r="G80" s="22">
        <f ca="1">IF($B$8="Overall Alert",'Compound Alert'!G185,IF($B$8="Underlying Vulnerability",'Compound Alert'!J185,IF($B$8="Emerging Threat",'Compound Alert'!M185)))</f>
        <v>2</v>
      </c>
      <c r="H80" s="23">
        <f ca="1">IF($B$8="Overall Alert",'Compound Alert'!H185,IF($B$8="Underlying Vulnerability",'Compound Alert'!K185,IF($B$8="Emerging Threat",'Compound Alert'!N185)))</f>
        <v>2</v>
      </c>
      <c r="I80" s="50">
        <f ca="1">ROUNDDOWN(G80,0)</f>
        <v>2</v>
      </c>
      <c r="J80" s="25" t="str">
        <f ca="1">IF(
   $B$8="Overall Alert",IF(
      'Compound Alert'!R185 &gt;= 7, "HIGH",IF(
         'Compound Alert'!R185 &gt;= 5, "MED","LOW")), IF(
            $B$8="Underlying Vulnerability", IF(
               'Compound Alert'!Y185 &gt;= 10, "HIGH",IF(
                  'Compound Alert'!Y185 &gt;= 7, "MED","LOW")),IF(
                     $B$8="Emerging Threat", IF(
                        'Compound Alert'!AF185 &gt;= 10, "HIGH",IF(
                            'Compound Alert'!AF185 &gt;= 7, "MED","LOW")))))</f>
        <v>HIGH</v>
      </c>
      <c r="K80" s="25" t="str">
        <f ca="1">IF(
   $B$8="Overall Alert",IF(
      'Compound Alert'!S185 &gt;= 7, "HIGH",IF(
         'Compound Alert'!S185 &gt;= 5, "MED","LOW")), IF(
            $B$8="Underlying Vulnerability", IF(
               'Compound Alert'!Z185 &gt;= 10, "HIGH",IF(
                  'Compound Alert'!Z185 &gt;= 7, "MED","LOW")),IF(
                     $B$8="Emerging Threat", IF(
                        'Compound Alert'!AG185 &gt;= 10, "HIGH",IF(
                            'Compound Alert'!AG185 &gt;= 7, "MED","LOW")))))</f>
        <v>LOW</v>
      </c>
      <c r="L80" s="25" t="str">
        <f ca="1">IF(
   $B$8="Overall Alert",IF(
      'Compound Alert'!T185 &gt;= 7, "HIGH",IF(
         'Compound Alert'!T185 &gt;= 5, "MED","LOW")), IF(
            $B$8="Underlying Vulnerability", IF(
               'Compound Alert'!AA185 &gt;= 10, "HIGH",IF(
                  'Compound Alert'!AA185 &gt;= 7, "MED","LOW")),IF(
                     $B$8="Emerging Threat", IF(
                        'Compound Alert'!AH185 &gt;= 10, "HIGH",IF(
                            'Compound Alert'!AH185 &gt;= 7, "MED","LOW")))))</f>
        <v>MED</v>
      </c>
      <c r="M80" s="25" t="str">
        <f ca="1">IF(
   $B$8="Overall Alert",IF(
      'Compound Alert'!U185 &gt;= 7, "HIGH",IF(
         'Compound Alert'!U185 &gt;= 5, "MED","LOW")), IF(
            $B$8="Underlying Vulnerability", IF(
               'Compound Alert'!AB185 &gt;= 10, "HIGH",IF(
                  'Compound Alert'!AB185 &gt;= 7, "MED","LOW")),IF(
                     $B$8="Emerging Threat", IF(
                        'Compound Alert'!AI185 &gt;= 10, "HIGH",IF(
                            'Compound Alert'!AI185 &gt;= 7, "MED","LOW")))))</f>
        <v>LOW</v>
      </c>
      <c r="N80" s="25" t="str">
        <f ca="1">IF(
   $B$8="Overall Alert",IF(
      'Compound Alert'!V185 &gt;= 7, "HIGH",IF(
         'Compound Alert'!V185 &gt;= 5, "MED","LOW")), IF(
            $B$8="Underlying Vulnerability", IF(
               'Compound Alert'!AC185 &gt;= 10, "HIGH",IF(
                  'Compound Alert'!AC185 &gt;= 7, "MED","LOW")),IF(
                     $B$8="Emerging Threat", IF(
                        'Compound Alert'!AJ185 &gt;= 10, "HIGH",IF(
                            'Compound Alert'!AJ185 &gt;= 7, "MED","LOW")))))</f>
        <v>MED</v>
      </c>
      <c r="O80" s="25" t="str">
        <f ca="1">IF(
   $B$8="Overall Alert",IF(
      'Compound Alert'!W185 &gt;= 7, "HIGH",IF(
         'Compound Alert'!W185 &gt;= 5, "MED","LOW")), IF(
            $B$8="Underlying Vulnerability", IF(
               'Compound Alert'!AD185 &gt;= 10, "HIGH",IF(
                  'Compound Alert'!AD185 &gt;= 7, "MED","LOW")),IF(
                     $B$8="Emerging Threat", IF(
                        'Compound Alert'!AK185 &gt;= 10, "HIGH",IF(
                            'Compound Alert'!AK185 &gt;= 7, "MED","LOW")))))</f>
        <v>LOW</v>
      </c>
      <c r="P80" s="25"/>
      <c r="Q80" s="26"/>
      <c r="R80" s="26"/>
      <c r="S80" s="21"/>
      <c r="T80" s="21"/>
      <c r="U80" s="21"/>
      <c r="V80" s="21"/>
      <c r="W80" s="21"/>
      <c r="X80" s="21"/>
      <c r="Y80" s="27"/>
      <c r="Z80" s="27"/>
      <c r="AA80" s="27"/>
      <c r="AB80" s="27"/>
      <c r="AC80" s="27"/>
      <c r="AD80" s="27"/>
      <c r="AE80" s="27"/>
      <c r="AF80" s="27"/>
      <c r="AJ80" s="21"/>
      <c r="AK80" s="21"/>
      <c r="AL80" s="21"/>
      <c r="AM80" s="21"/>
      <c r="AN80" s="21"/>
      <c r="AO80" s="21"/>
      <c r="AP80" s="21"/>
      <c r="AQ80" s="21"/>
      <c r="AR80" s="21"/>
      <c r="AS80" s="21"/>
      <c r="AT80" s="21"/>
      <c r="AU80" s="21"/>
      <c r="AV80" s="21"/>
      <c r="AW80" s="21"/>
      <c r="AX80" s="21"/>
    </row>
    <row r="81" spans="1:50" x14ac:dyDescent="0.2">
      <c r="A81" s="63">
        <v>40</v>
      </c>
      <c r="B81" s="20" t="str">
        <f>'Compound Alert'!B203</f>
        <v>Türkiye</v>
      </c>
      <c r="C81" s="20" t="str">
        <f>'Compound Alert'!C203</f>
        <v>TUR</v>
      </c>
      <c r="D81" s="20" t="str">
        <f>'Compound Alert'!D203</f>
        <v>ECS           Europe &amp; Central Asia</v>
      </c>
      <c r="E81" s="20" t="str">
        <f>'Compound Alert'!E203</f>
        <v>IBRD</v>
      </c>
      <c r="F81" s="217">
        <f>'Compound Alert'!F203</f>
        <v>0</v>
      </c>
      <c r="G81" s="22">
        <f ca="1">IF($B$8="Overall Alert",'Compound Alert'!G203,IF($B$8="Underlying Vulnerability",'Compound Alert'!J203,IF($B$8="Emerging Threat",'Compound Alert'!M203)))</f>
        <v>2</v>
      </c>
      <c r="H81" s="23">
        <f ca="1">IF($B$8="Overall Alert",'Compound Alert'!H203,IF($B$8="Underlying Vulnerability",'Compound Alert'!K203,IF($B$8="Emerging Threat",'Compound Alert'!N203)))</f>
        <v>2</v>
      </c>
      <c r="I81" s="50">
        <f ca="1">ROUNDDOWN(G81,0)</f>
        <v>2</v>
      </c>
      <c r="J81" s="25" t="str">
        <f ca="1">IF(
   $B$8="Overall Alert",IF(
      'Compound Alert'!R203 &gt;= 7, "HIGH",IF(
         'Compound Alert'!R203 &gt;= 5, "MED","LOW")), IF(
            $B$8="Underlying Vulnerability", IF(
               'Compound Alert'!Y203 &gt;= 10, "HIGH",IF(
                  'Compound Alert'!Y203 &gt;= 7, "MED","LOW")),IF(
                     $B$8="Emerging Threat", IF(
                        'Compound Alert'!AF203 &gt;= 10, "HIGH",IF(
                            'Compound Alert'!AF203 &gt;= 7, "MED","LOW")))))</f>
        <v>LOW</v>
      </c>
      <c r="K81" s="25" t="str">
        <f ca="1">IF(
   $B$8="Overall Alert",IF(
      'Compound Alert'!S203 &gt;= 7, "HIGH",IF(
         'Compound Alert'!S203 &gt;= 5, "MED","LOW")), IF(
            $B$8="Underlying Vulnerability", IF(
               'Compound Alert'!Z203 &gt;= 10, "HIGH",IF(
                  'Compound Alert'!Z203 &gt;= 7, "MED","LOW")),IF(
                     $B$8="Emerging Threat", IF(
                        'Compound Alert'!AG203 &gt;= 10, "HIGH",IF(
                            'Compound Alert'!AG203 &gt;= 7, "MED","LOW")))))</f>
        <v>LOW</v>
      </c>
      <c r="L81" s="25" t="str">
        <f ca="1">IF(
   $B$8="Overall Alert",IF(
      'Compound Alert'!T203 &gt;= 7, "HIGH",IF(
         'Compound Alert'!T203 &gt;= 5, "MED","LOW")), IF(
            $B$8="Underlying Vulnerability", IF(
               'Compound Alert'!AA203 &gt;= 10, "HIGH",IF(
                  'Compound Alert'!AA203 &gt;= 7, "MED","LOW")),IF(
                     $B$8="Emerging Threat", IF(
                        'Compound Alert'!AH203 &gt;= 10, "HIGH",IF(
                            'Compound Alert'!AH203 &gt;= 7, "MED","LOW")))))</f>
        <v>HIGH</v>
      </c>
      <c r="M81" s="25" t="str">
        <f ca="1">IF(
   $B$8="Overall Alert",IF(
      'Compound Alert'!U203 &gt;= 7, "HIGH",IF(
         'Compound Alert'!U203 &gt;= 5, "MED","LOW")), IF(
            $B$8="Underlying Vulnerability", IF(
               'Compound Alert'!AB203 &gt;= 10, "HIGH",IF(
                  'Compound Alert'!AB203 &gt;= 7, "MED","LOW")),IF(
                     $B$8="Emerging Threat", IF(
                        'Compound Alert'!AI203 &gt;= 10, "HIGH",IF(
                            'Compound Alert'!AI203 &gt;= 7, "MED","LOW")))))</f>
        <v>LOW</v>
      </c>
      <c r="N81" s="25" t="str">
        <f ca="1">IF(
   $B$8="Overall Alert",IF(
      'Compound Alert'!V203 &gt;= 7, "HIGH",IF(
         'Compound Alert'!V203 &gt;= 5, "MED","LOW")), IF(
            $B$8="Underlying Vulnerability", IF(
               'Compound Alert'!AC203 &gt;= 10, "HIGH",IF(
                  'Compound Alert'!AC203 &gt;= 7, "MED","LOW")),IF(
                     $B$8="Emerging Threat", IF(
                        'Compound Alert'!AJ203 &gt;= 10, "HIGH",IF(
                            'Compound Alert'!AJ203 &gt;= 7, "MED","LOW")))))</f>
        <v>HIGH</v>
      </c>
      <c r="O81" s="25" t="str">
        <f ca="1">IF(
   $B$8="Overall Alert",IF(
      'Compound Alert'!W203 &gt;= 7, "HIGH",IF(
         'Compound Alert'!W203 &gt;= 5, "MED","LOW")), IF(
            $B$8="Underlying Vulnerability", IF(
               'Compound Alert'!AD203 &gt;= 10, "HIGH",IF(
                  'Compound Alert'!AD203 &gt;= 7, "MED","LOW")),IF(
                     $B$8="Emerging Threat", IF(
                        'Compound Alert'!AK203 &gt;= 10, "HIGH",IF(
                            'Compound Alert'!AK203 &gt;= 7, "MED","LOW")))))</f>
        <v>LOW</v>
      </c>
      <c r="P81" s="25"/>
      <c r="Q81" s="26"/>
      <c r="R81" s="26"/>
      <c r="S81" s="21"/>
      <c r="T81" s="21"/>
      <c r="U81" s="21"/>
      <c r="V81" s="21"/>
      <c r="W81" s="21"/>
      <c r="X81" s="21"/>
      <c r="Y81" s="27"/>
      <c r="Z81" s="27"/>
      <c r="AA81" s="27"/>
      <c r="AB81" s="27"/>
      <c r="AC81" s="27"/>
      <c r="AD81" s="27"/>
      <c r="AE81" s="27"/>
      <c r="AF81" s="27"/>
      <c r="AJ81" s="21"/>
      <c r="AK81" s="21"/>
      <c r="AL81" s="21"/>
      <c r="AM81" s="21"/>
      <c r="AN81" s="21"/>
      <c r="AO81" s="21"/>
      <c r="AP81" s="21"/>
      <c r="AQ81" s="21"/>
      <c r="AR81" s="21"/>
      <c r="AS81" s="21"/>
      <c r="AT81" s="21"/>
      <c r="AU81" s="21"/>
      <c r="AV81" s="21"/>
      <c r="AW81" s="21"/>
      <c r="AX81" s="21"/>
    </row>
    <row r="82" spans="1:50" x14ac:dyDescent="0.2">
      <c r="A82" s="63">
        <v>41</v>
      </c>
      <c r="B82" s="20" t="str">
        <f>'Compound Alert'!B161</f>
        <v>Papua New Guinea</v>
      </c>
      <c r="C82" s="20" t="str">
        <f>'Compound Alert'!C161</f>
        <v>PNG</v>
      </c>
      <c r="D82" s="20" t="str">
        <f>'Compound Alert'!D161</f>
        <v>EAS           East Asia &amp; Pacific</v>
      </c>
      <c r="E82" s="20" t="str">
        <f>'Compound Alert'!E161</f>
        <v>Blend</v>
      </c>
      <c r="F82" s="217">
        <f ca="1">'Compound Alert'!F161</f>
        <v>156</v>
      </c>
      <c r="G82" s="22">
        <f ca="1">IF($B$8="Overall Alert",'Compound Alert'!G161,IF($B$8="Underlying Vulnerability",'Compound Alert'!J161,IF($B$8="Emerging Threat",'Compound Alert'!M161)))</f>
        <v>2</v>
      </c>
      <c r="H82" s="23">
        <f ca="1">IF($B$8="Overall Alert",'Compound Alert'!H161,IF($B$8="Underlying Vulnerability",'Compound Alert'!K161,IF($B$8="Emerging Threat",'Compound Alert'!N161)))</f>
        <v>2</v>
      </c>
      <c r="I82" s="50">
        <f ca="1">ROUNDDOWN(G82,0)</f>
        <v>2</v>
      </c>
      <c r="J82" s="25" t="str">
        <f ca="1">IF(
   $B$8="Overall Alert",IF(
      'Compound Alert'!R161 &gt;= 7, "HIGH",IF(
         'Compound Alert'!R161 &gt;= 5, "MED","LOW")), IF(
            $B$8="Underlying Vulnerability", IF(
               'Compound Alert'!Y161 &gt;= 10, "HIGH",IF(
                  'Compound Alert'!Y161 &gt;= 7, "MED","LOW")),IF(
                     $B$8="Emerging Threat", IF(
                        'Compound Alert'!AF161 &gt;= 10, "HIGH",IF(
                            'Compound Alert'!AF161 &gt;= 7, "MED","LOW")))))</f>
        <v>LOW</v>
      </c>
      <c r="K82" s="25" t="str">
        <f ca="1">IF(
   $B$8="Overall Alert",IF(
      'Compound Alert'!S161 &gt;= 7, "HIGH",IF(
         'Compound Alert'!S161 &gt;= 5, "MED","LOW")), IF(
            $B$8="Underlying Vulnerability", IF(
               'Compound Alert'!Z161 &gt;= 10, "HIGH",IF(
                  'Compound Alert'!Z161 &gt;= 7, "MED","LOW")),IF(
                     $B$8="Emerging Threat", IF(
                        'Compound Alert'!AG161 &gt;= 10, "HIGH",IF(
                            'Compound Alert'!AG161 &gt;= 7, "MED","LOW")))))</f>
        <v>LOW</v>
      </c>
      <c r="L82" s="25" t="str">
        <f ca="1">IF(
   $B$8="Overall Alert",IF(
      'Compound Alert'!T161 &gt;= 7, "HIGH",IF(
         'Compound Alert'!T161 &gt;= 5, "MED","LOW")), IF(
            $B$8="Underlying Vulnerability", IF(
               'Compound Alert'!AA161 &gt;= 10, "HIGH",IF(
                  'Compound Alert'!AA161 &gt;= 7, "MED","LOW")),IF(
                     $B$8="Emerging Threat", IF(
                        'Compound Alert'!AH161 &gt;= 10, "HIGH",IF(
                            'Compound Alert'!AH161 &gt;= 7, "MED","LOW")))))</f>
        <v>HIGH</v>
      </c>
      <c r="M82" s="25" t="str">
        <f ca="1">IF(
   $B$8="Overall Alert",IF(
      'Compound Alert'!U161 &gt;= 7, "HIGH",IF(
         'Compound Alert'!U161 &gt;= 5, "MED","LOW")), IF(
            $B$8="Underlying Vulnerability", IF(
               'Compound Alert'!AB161 &gt;= 10, "HIGH",IF(
                  'Compound Alert'!AB161 &gt;= 7, "MED","LOW")),IF(
                     $B$8="Emerging Threat", IF(
                        'Compound Alert'!AI161 &gt;= 10, "HIGH",IF(
                            'Compound Alert'!AI161 &gt;= 7, "MED","LOW")))))</f>
        <v>LOW</v>
      </c>
      <c r="N82" s="25" t="str">
        <f ca="1">IF(
   $B$8="Overall Alert",IF(
      'Compound Alert'!V161 &gt;= 7, "HIGH",IF(
         'Compound Alert'!V161 &gt;= 5, "MED","LOW")), IF(
            $B$8="Underlying Vulnerability", IF(
               'Compound Alert'!AC161 &gt;= 10, "HIGH",IF(
                  'Compound Alert'!AC161 &gt;= 7, "MED","LOW")),IF(
                     $B$8="Emerging Threat", IF(
                        'Compound Alert'!AJ161 &gt;= 10, "HIGH",IF(
                            'Compound Alert'!AJ161 &gt;= 7, "MED","LOW")))))</f>
        <v>LOW</v>
      </c>
      <c r="O82" s="25" t="str">
        <f ca="1">IF(
   $B$8="Overall Alert",IF(
      'Compound Alert'!W161 &gt;= 7, "HIGH",IF(
         'Compound Alert'!W161 &gt;= 5, "MED","LOW")), IF(
            $B$8="Underlying Vulnerability", IF(
               'Compound Alert'!AD161 &gt;= 10, "HIGH",IF(
                  'Compound Alert'!AD161 &gt;= 7, "MED","LOW")),IF(
                     $B$8="Emerging Threat", IF(
                        'Compound Alert'!AK161 &gt;= 10, "HIGH",IF(
                            'Compound Alert'!AK161 &gt;= 7, "MED","LOW")))))</f>
        <v>HIGH</v>
      </c>
      <c r="P82" s="25"/>
      <c r="Q82" s="26"/>
      <c r="R82" s="26"/>
      <c r="S82" s="21"/>
      <c r="T82" s="21"/>
      <c r="U82" s="21"/>
      <c r="V82" s="21"/>
      <c r="W82" s="21"/>
      <c r="X82" s="21"/>
      <c r="Y82" s="27"/>
      <c r="Z82" s="27"/>
      <c r="AA82" s="27"/>
      <c r="AB82" s="27"/>
      <c r="AC82" s="27"/>
      <c r="AD82" s="27"/>
      <c r="AE82" s="27"/>
      <c r="AF82" s="27"/>
      <c r="AJ82" s="21"/>
      <c r="AK82" s="21"/>
      <c r="AL82" s="21"/>
      <c r="AM82" s="21"/>
      <c r="AN82" s="21"/>
      <c r="AO82" s="21"/>
      <c r="AP82" s="21"/>
      <c r="AQ82" s="21"/>
      <c r="AR82" s="21"/>
      <c r="AS82" s="21"/>
      <c r="AT82" s="21"/>
      <c r="AU82" s="21"/>
      <c r="AV82" s="21"/>
      <c r="AW82" s="21"/>
      <c r="AX82" s="21"/>
    </row>
    <row r="83" spans="1:50" x14ac:dyDescent="0.2">
      <c r="A83" s="63">
        <v>42</v>
      </c>
      <c r="B83" s="20" t="str">
        <f>'Compound Alert'!B76</f>
        <v>Ghana</v>
      </c>
      <c r="C83" s="20" t="str">
        <f>'Compound Alert'!C76</f>
        <v>GHA</v>
      </c>
      <c r="D83" s="20" t="str">
        <f>'Compound Alert'!D76</f>
        <v>SSF           Sub-Saharan Africa</v>
      </c>
      <c r="E83" s="20" t="str">
        <f>'Compound Alert'!E76</f>
        <v>IDA</v>
      </c>
      <c r="F83" s="217">
        <f ca="1">'Compound Alert'!F76</f>
        <v>71</v>
      </c>
      <c r="G83" s="22">
        <f ca="1">IF($B$8="Overall Alert",'Compound Alert'!G76,IF($B$8="Underlying Vulnerability",'Compound Alert'!J76,IF($B$8="Emerging Threat",'Compound Alert'!M76)))</f>
        <v>2</v>
      </c>
      <c r="H83" s="23">
        <f ca="1">IF($B$8="Overall Alert",'Compound Alert'!H76,IF($B$8="Underlying Vulnerability",'Compound Alert'!K76,IF($B$8="Emerging Threat",'Compound Alert'!N76)))</f>
        <v>2</v>
      </c>
      <c r="I83" s="50">
        <f ca="1">ROUNDDOWN(G83,0)</f>
        <v>2</v>
      </c>
      <c r="J83" s="25" t="str">
        <f ca="1">IF(
   $B$8="Overall Alert",IF(
      'Compound Alert'!R76 &gt;= 7, "HIGH",IF(
         'Compound Alert'!R76 &gt;= 5, "MED","LOW")), IF(
            $B$8="Underlying Vulnerability", IF(
               'Compound Alert'!Y76 &gt;= 10, "HIGH",IF(
                  'Compound Alert'!Y76 &gt;= 7, "MED","LOW")),IF(
                     $B$8="Emerging Threat", IF(
                        'Compound Alert'!AF76 &gt;= 10, "HIGH",IF(
                            'Compound Alert'!AF76 &gt;= 7, "MED","LOW")))))</f>
        <v>LOW</v>
      </c>
      <c r="K83" s="25" t="str">
        <f ca="1">IF(
   $B$8="Overall Alert",IF(
      'Compound Alert'!S76 &gt;= 7, "HIGH",IF(
         'Compound Alert'!S76 &gt;= 5, "MED","LOW")), IF(
            $B$8="Underlying Vulnerability", IF(
               'Compound Alert'!Z76 &gt;= 10, "HIGH",IF(
                  'Compound Alert'!Z76 &gt;= 7, "MED","LOW")),IF(
                     $B$8="Emerging Threat", IF(
                        'Compound Alert'!AG76 &gt;= 10, "HIGH",IF(
                            'Compound Alert'!AG76 &gt;= 7, "MED","LOW")))))</f>
        <v>LOW</v>
      </c>
      <c r="L83" s="25" t="str">
        <f ca="1">IF(
   $B$8="Overall Alert",IF(
      'Compound Alert'!T76 &gt;= 7, "HIGH",IF(
         'Compound Alert'!T76 &gt;= 5, "MED","LOW")), IF(
            $B$8="Underlying Vulnerability", IF(
               'Compound Alert'!AA76 &gt;= 10, "HIGH",IF(
                  'Compound Alert'!AA76 &gt;= 7, "MED","LOW")),IF(
                     $B$8="Emerging Threat", IF(
                        'Compound Alert'!AH76 &gt;= 10, "HIGH",IF(
                            'Compound Alert'!AH76 &gt;= 7, "MED","LOW")))))</f>
        <v>HIGH</v>
      </c>
      <c r="M83" s="25" t="str">
        <f ca="1">IF(
   $B$8="Overall Alert",IF(
      'Compound Alert'!U76 &gt;= 7, "HIGH",IF(
         'Compound Alert'!U76 &gt;= 5, "MED","LOW")), IF(
            $B$8="Underlying Vulnerability", IF(
               'Compound Alert'!AB76 &gt;= 10, "HIGH",IF(
                  'Compound Alert'!AB76 &gt;= 7, "MED","LOW")),IF(
                     $B$8="Emerging Threat", IF(
                        'Compound Alert'!AI76 &gt;= 10, "HIGH",IF(
                            'Compound Alert'!AI76 &gt;= 7, "MED","LOW")))))</f>
        <v>HIGH</v>
      </c>
      <c r="N83" s="25" t="str">
        <f ca="1">IF(
   $B$8="Overall Alert",IF(
      'Compound Alert'!V76 &gt;= 7, "HIGH",IF(
         'Compound Alert'!V76 &gt;= 5, "MED","LOW")), IF(
            $B$8="Underlying Vulnerability", IF(
               'Compound Alert'!AC76 &gt;= 10, "HIGH",IF(
                  'Compound Alert'!AC76 &gt;= 7, "MED","LOW")),IF(
                     $B$8="Emerging Threat", IF(
                        'Compound Alert'!AJ76 &gt;= 10, "HIGH",IF(
                            'Compound Alert'!AJ76 &gt;= 7, "MED","LOW")))))</f>
        <v>LOW</v>
      </c>
      <c r="O83" s="25" t="str">
        <f ca="1">IF(
   $B$8="Overall Alert",IF(
      'Compound Alert'!W76 &gt;= 7, "HIGH",IF(
         'Compound Alert'!W76 &gt;= 5, "MED","LOW")), IF(
            $B$8="Underlying Vulnerability", IF(
               'Compound Alert'!AD76 &gt;= 10, "HIGH",IF(
                  'Compound Alert'!AD76 &gt;= 7, "MED","LOW")),IF(
                     $B$8="Emerging Threat", IF(
                        'Compound Alert'!AK76 &gt;= 10, "HIGH",IF(
                            'Compound Alert'!AK76 &gt;= 7, "MED","LOW")))))</f>
        <v>LOW</v>
      </c>
      <c r="P83" s="25"/>
      <c r="Q83" s="26"/>
      <c r="R83" s="26"/>
      <c r="S83" s="21"/>
      <c r="T83" s="21"/>
      <c r="U83" s="21"/>
      <c r="V83" s="21"/>
      <c r="W83" s="21"/>
      <c r="X83" s="21"/>
      <c r="Y83" s="27"/>
      <c r="Z83" s="27"/>
      <c r="AA83" s="27"/>
      <c r="AB83" s="27"/>
      <c r="AC83" s="27"/>
      <c r="AD83" s="27"/>
      <c r="AE83" s="27"/>
      <c r="AF83" s="27"/>
      <c r="AJ83" s="21"/>
      <c r="AK83" s="21"/>
      <c r="AL83" s="21"/>
      <c r="AM83" s="21"/>
      <c r="AN83" s="21"/>
      <c r="AO83" s="21"/>
      <c r="AP83" s="21"/>
      <c r="AQ83" s="21"/>
      <c r="AR83" s="21"/>
      <c r="AS83" s="21"/>
      <c r="AT83" s="21"/>
      <c r="AU83" s="21"/>
      <c r="AV83" s="21"/>
      <c r="AW83" s="21"/>
      <c r="AX83" s="21"/>
    </row>
    <row r="84" spans="1:50" x14ac:dyDescent="0.2">
      <c r="A84" s="63">
        <v>43</v>
      </c>
      <c r="B84" s="20" t="str">
        <f>'Compound Alert'!B206</f>
        <v>Tanzania</v>
      </c>
      <c r="C84" s="20" t="str">
        <f>'Compound Alert'!C206</f>
        <v>TZA</v>
      </c>
      <c r="D84" s="20" t="str">
        <f>'Compound Alert'!D206</f>
        <v>SSF           Sub-Saharan Africa</v>
      </c>
      <c r="E84" s="20" t="str">
        <f>'Compound Alert'!E206</f>
        <v>IDA</v>
      </c>
      <c r="F84" s="217">
        <f>'Compound Alert'!F206</f>
        <v>0</v>
      </c>
      <c r="G84" s="22">
        <f ca="1">IF($B$8="Overall Alert",'Compound Alert'!G206,IF($B$8="Underlying Vulnerability",'Compound Alert'!J206,IF($B$8="Emerging Threat",'Compound Alert'!M206)))</f>
        <v>2</v>
      </c>
      <c r="H84" s="23">
        <f ca="1">IF($B$8="Overall Alert",'Compound Alert'!H206,IF($B$8="Underlying Vulnerability",'Compound Alert'!K206,IF($B$8="Emerging Threat",'Compound Alert'!N206)))</f>
        <v>2</v>
      </c>
      <c r="I84" s="50">
        <f ca="1">ROUNDDOWN(G84,0)</f>
        <v>2</v>
      </c>
      <c r="J84" s="25" t="str">
        <f ca="1">IF(
   $B$8="Overall Alert",IF(
      'Compound Alert'!R206 &gt;= 7, "HIGH",IF(
         'Compound Alert'!R206 &gt;= 5, "MED","LOW")), IF(
            $B$8="Underlying Vulnerability", IF(
               'Compound Alert'!Y206 &gt;= 10, "HIGH",IF(
                  'Compound Alert'!Y206 &gt;= 7, "MED","LOW")),IF(
                     $B$8="Emerging Threat", IF(
                        'Compound Alert'!AF206 &gt;= 10, "HIGH",IF(
                            'Compound Alert'!AF206 &gt;= 7, "MED","LOW")))))</f>
        <v>HIGH</v>
      </c>
      <c r="K84" s="25" t="str">
        <f ca="1">IF(
   $B$8="Overall Alert",IF(
      'Compound Alert'!S206 &gt;= 7, "HIGH",IF(
         'Compound Alert'!S206 &gt;= 5, "MED","LOW")), IF(
            $B$8="Underlying Vulnerability", IF(
               'Compound Alert'!Z206 &gt;= 10, "HIGH",IF(
                  'Compound Alert'!Z206 &gt;= 7, "MED","LOW")),IF(
                     $B$8="Emerging Threat", IF(
                        'Compound Alert'!AG206 &gt;= 10, "HIGH",IF(
                            'Compound Alert'!AG206 &gt;= 7, "MED","LOW")))))</f>
        <v>LOW</v>
      </c>
      <c r="L84" s="25" t="str">
        <f ca="1">IF(
   $B$8="Overall Alert",IF(
      'Compound Alert'!T206 &gt;= 7, "HIGH",IF(
         'Compound Alert'!T206 &gt;= 5, "MED","LOW")), IF(
            $B$8="Underlying Vulnerability", IF(
               'Compound Alert'!AA206 &gt;= 10, "HIGH",IF(
                  'Compound Alert'!AA206 &gt;= 7, "MED","LOW")),IF(
                     $B$8="Emerging Threat", IF(
                        'Compound Alert'!AH206 &gt;= 10, "HIGH",IF(
                            'Compound Alert'!AH206 &gt;= 7, "MED","LOW")))))</f>
        <v>LOW</v>
      </c>
      <c r="M84" s="25" t="str">
        <f ca="1">IF(
   $B$8="Overall Alert",IF(
      'Compound Alert'!U206 &gt;= 7, "HIGH",IF(
         'Compound Alert'!U206 &gt;= 5, "MED","LOW")), IF(
            $B$8="Underlying Vulnerability", IF(
               'Compound Alert'!AB206 &gt;= 10, "HIGH",IF(
                  'Compound Alert'!AB206 &gt;= 7, "MED","LOW")),IF(
                     $B$8="Emerging Threat", IF(
                        'Compound Alert'!AI206 &gt;= 10, "HIGH",IF(
                            'Compound Alert'!AI206 &gt;= 7, "MED","LOW")))))</f>
        <v>LOW</v>
      </c>
      <c r="N84" s="25" t="str">
        <f ca="1">IF(
   $B$8="Overall Alert",IF(
      'Compound Alert'!V206 &gt;= 7, "HIGH",IF(
         'Compound Alert'!V206 &gt;= 5, "MED","LOW")), IF(
            $B$8="Underlying Vulnerability", IF(
               'Compound Alert'!AC206 &gt;= 10, "HIGH",IF(
                  'Compound Alert'!AC206 &gt;= 7, "MED","LOW")),IF(
                     $B$8="Emerging Threat", IF(
                        'Compound Alert'!AJ206 &gt;= 10, "HIGH",IF(
                            'Compound Alert'!AJ206 &gt;= 7, "MED","LOW")))))</f>
        <v>HIGH</v>
      </c>
      <c r="O84" s="25" t="str">
        <f ca="1">IF(
   $B$8="Overall Alert",IF(
      'Compound Alert'!W206 &gt;= 7, "HIGH",IF(
         'Compound Alert'!W206 &gt;= 5, "MED","LOW")), IF(
            $B$8="Underlying Vulnerability", IF(
               'Compound Alert'!AD206 &gt;= 10, "HIGH",IF(
                  'Compound Alert'!AD206 &gt;= 7, "MED","LOW")),IF(
                     $B$8="Emerging Threat", IF(
                        'Compound Alert'!AK206 &gt;= 10, "HIGH",IF(
                            'Compound Alert'!AK206 &gt;= 7, "MED","LOW")))))</f>
        <v>LOW</v>
      </c>
      <c r="P84" s="25"/>
      <c r="Q84" s="26"/>
      <c r="R84" s="26"/>
      <c r="S84" s="21"/>
      <c r="T84" s="21"/>
      <c r="U84" s="21"/>
      <c r="V84" s="21"/>
      <c r="W84" s="21"/>
      <c r="X84" s="21"/>
      <c r="Y84" s="27"/>
      <c r="Z84" s="27"/>
      <c r="AA84" s="27"/>
      <c r="AB84" s="27"/>
      <c r="AC84" s="27"/>
      <c r="AD84" s="27"/>
      <c r="AE84" s="27"/>
      <c r="AF84" s="27"/>
      <c r="AJ84" s="21"/>
      <c r="AK84" s="21"/>
      <c r="AL84" s="21"/>
      <c r="AM84" s="21"/>
      <c r="AN84" s="21"/>
      <c r="AO84" s="21"/>
      <c r="AP84" s="21"/>
      <c r="AQ84" s="21"/>
      <c r="AR84" s="21"/>
      <c r="AS84" s="21"/>
      <c r="AT84" s="21"/>
      <c r="AU84" s="21"/>
      <c r="AV84" s="21"/>
      <c r="AW84" s="21"/>
      <c r="AX84" s="21"/>
    </row>
    <row r="85" spans="1:50" x14ac:dyDescent="0.2">
      <c r="A85" s="63">
        <v>44</v>
      </c>
      <c r="B85" s="20" t="str">
        <f>'Compound Alert'!B152</f>
        <v>Nepal</v>
      </c>
      <c r="C85" s="20" t="str">
        <f>'Compound Alert'!C152</f>
        <v>NPL</v>
      </c>
      <c r="D85" s="20" t="str">
        <f>'Compound Alert'!D152</f>
        <v>SAS           South Asia</v>
      </c>
      <c r="E85" s="20" t="str">
        <f>'Compound Alert'!E152</f>
        <v>IDA</v>
      </c>
      <c r="F85" s="217">
        <f ca="1">'Compound Alert'!F152</f>
        <v>147</v>
      </c>
      <c r="G85" s="22">
        <f ca="1">IF($B$8="Overall Alert",'Compound Alert'!G152,IF($B$8="Underlying Vulnerability",'Compound Alert'!J152,IF($B$8="Emerging Threat",'Compound Alert'!M152)))</f>
        <v>2</v>
      </c>
      <c r="H85" s="23">
        <f ca="1">IF($B$8="Overall Alert",'Compound Alert'!H152,IF($B$8="Underlying Vulnerability",'Compound Alert'!K152,IF($B$8="Emerging Threat",'Compound Alert'!N152)))</f>
        <v>2</v>
      </c>
      <c r="I85" s="50">
        <f ca="1">ROUNDDOWN(G85,0)</f>
        <v>2</v>
      </c>
      <c r="J85" s="25" t="str">
        <f ca="1">IF(
   $B$8="Overall Alert",IF(
      'Compound Alert'!R152 &gt;= 7, "HIGH",IF(
         'Compound Alert'!R152 &gt;= 5, "MED","LOW")), IF(
            $B$8="Underlying Vulnerability", IF(
               'Compound Alert'!Y152 &gt;= 10, "HIGH",IF(
                  'Compound Alert'!Y152 &gt;= 7, "MED","LOW")),IF(
                     $B$8="Emerging Threat", IF(
                        'Compound Alert'!AF152 &gt;= 10, "HIGH",IF(
                            'Compound Alert'!AF152 &gt;= 7, "MED","LOW")))))</f>
        <v>HIGH</v>
      </c>
      <c r="K85" s="25" t="str">
        <f ca="1">IF(
   $B$8="Overall Alert",IF(
      'Compound Alert'!S152 &gt;= 7, "HIGH",IF(
         'Compound Alert'!S152 &gt;= 5, "MED","LOW")), IF(
            $B$8="Underlying Vulnerability", IF(
               'Compound Alert'!Z152 &gt;= 10, "HIGH",IF(
                  'Compound Alert'!Z152 &gt;= 7, "MED","LOW")),IF(
                     $B$8="Emerging Threat", IF(
                        'Compound Alert'!AG152 &gt;= 10, "HIGH",IF(
                            'Compound Alert'!AG152 &gt;= 7, "MED","LOW")))))</f>
        <v>LOW</v>
      </c>
      <c r="L85" s="25" t="str">
        <f ca="1">IF(
   $B$8="Overall Alert",IF(
      'Compound Alert'!T152 &gt;= 7, "HIGH",IF(
         'Compound Alert'!T152 &gt;= 5, "MED","LOW")), IF(
            $B$8="Underlying Vulnerability", IF(
               'Compound Alert'!AA152 &gt;= 10, "HIGH",IF(
                  'Compound Alert'!AA152 &gt;= 7, "MED","LOW")),IF(
                     $B$8="Emerging Threat", IF(
                        'Compound Alert'!AH152 &gt;= 10, "HIGH",IF(
                            'Compound Alert'!AH152 &gt;= 7, "MED","LOW")))))</f>
        <v>LOW</v>
      </c>
      <c r="M85" s="25" t="str">
        <f ca="1">IF(
   $B$8="Overall Alert",IF(
      'Compound Alert'!U152 &gt;= 7, "HIGH",IF(
         'Compound Alert'!U152 &gt;= 5, "MED","LOW")), IF(
            $B$8="Underlying Vulnerability", IF(
               'Compound Alert'!AB152 &gt;= 10, "HIGH",IF(
                  'Compound Alert'!AB152 &gt;= 7, "MED","LOW")),IF(
                     $B$8="Emerging Threat", IF(
                        'Compound Alert'!AI152 &gt;= 10, "HIGH",IF(
                            'Compound Alert'!AI152 &gt;= 7, "MED","LOW")))))</f>
        <v>LOW</v>
      </c>
      <c r="N85" s="25" t="str">
        <f ca="1">IF(
   $B$8="Overall Alert",IF(
      'Compound Alert'!V152 &gt;= 7, "HIGH",IF(
         'Compound Alert'!V152 &gt;= 5, "MED","LOW")), IF(
            $B$8="Underlying Vulnerability", IF(
               'Compound Alert'!AC152 &gt;= 10, "HIGH",IF(
                  'Compound Alert'!AC152 &gt;= 7, "MED","LOW")),IF(
                     $B$8="Emerging Threat", IF(
                        'Compound Alert'!AJ152 &gt;= 10, "HIGH",IF(
                            'Compound Alert'!AJ152 &gt;= 7, "MED","LOW")))))</f>
        <v>HIGH</v>
      </c>
      <c r="O85" s="25" t="str">
        <f ca="1">IF(
   $B$8="Overall Alert",IF(
      'Compound Alert'!W152 &gt;= 7, "HIGH",IF(
         'Compound Alert'!W152 &gt;= 5, "MED","LOW")), IF(
            $B$8="Underlying Vulnerability", IF(
               'Compound Alert'!AD152 &gt;= 10, "HIGH",IF(
                  'Compound Alert'!AD152 &gt;= 7, "MED","LOW")),IF(
                     $B$8="Emerging Threat", IF(
                        'Compound Alert'!AK152 &gt;= 10, "HIGH",IF(
                            'Compound Alert'!AK152 &gt;= 7, "MED","LOW")))))</f>
        <v>LOW</v>
      </c>
      <c r="P85" s="25"/>
      <c r="Q85" s="26"/>
      <c r="R85" s="26"/>
      <c r="S85" s="21"/>
      <c r="T85" s="21"/>
      <c r="U85" s="21"/>
      <c r="V85" s="21"/>
      <c r="W85" s="21"/>
      <c r="X85" s="21"/>
      <c r="Y85" s="27"/>
      <c r="Z85" s="27"/>
      <c r="AA85" s="27"/>
      <c r="AB85" s="27"/>
      <c r="AC85" s="27"/>
      <c r="AD85" s="27"/>
      <c r="AE85" s="27"/>
      <c r="AF85" s="27"/>
      <c r="AJ85" s="21"/>
      <c r="AK85" s="21"/>
      <c r="AL85" s="21"/>
      <c r="AM85" s="21"/>
      <c r="AN85" s="21"/>
      <c r="AO85" s="21"/>
      <c r="AP85" s="21"/>
      <c r="AQ85" s="21"/>
      <c r="AR85" s="21"/>
      <c r="AS85" s="21"/>
      <c r="AT85" s="21"/>
      <c r="AU85" s="21"/>
      <c r="AV85" s="21"/>
      <c r="AW85" s="21"/>
      <c r="AX85" s="21"/>
    </row>
    <row r="86" spans="1:50" x14ac:dyDescent="0.2">
      <c r="A86" s="63">
        <v>45</v>
      </c>
      <c r="B86" s="20" t="str">
        <f>'Compound Alert'!B220</f>
        <v>Yemen, Rep.</v>
      </c>
      <c r="C86" s="20" t="str">
        <f>'Compound Alert'!C220</f>
        <v>YEM</v>
      </c>
      <c r="D86" s="20" t="str">
        <f>'Compound Alert'!D220</f>
        <v>MEA           Middle East &amp; North Africa</v>
      </c>
      <c r="E86" s="20" t="str">
        <f>'Compound Alert'!E220</f>
        <v>IDA</v>
      </c>
      <c r="F86" s="217">
        <f>'Compound Alert'!F220</f>
        <v>0</v>
      </c>
      <c r="G86" s="22">
        <f ca="1">IF($B$8="Overall Alert",'Compound Alert'!G220,IF($B$8="Underlying Vulnerability",'Compound Alert'!J220,IF($B$8="Emerging Threat",'Compound Alert'!M220)))</f>
        <v>2</v>
      </c>
      <c r="H86" s="23">
        <f ca="1">IF($B$8="Overall Alert",'Compound Alert'!H220,IF($B$8="Underlying Vulnerability",'Compound Alert'!K220,IF($B$8="Emerging Threat",'Compound Alert'!N220)))</f>
        <v>2</v>
      </c>
      <c r="I86" s="50">
        <f ca="1">ROUNDDOWN(G86,0)</f>
        <v>2</v>
      </c>
      <c r="J86" s="25" t="str">
        <f ca="1">IF(
   $B$8="Overall Alert",IF(
      'Compound Alert'!R220 &gt;= 7, "HIGH",IF(
         'Compound Alert'!R220 &gt;= 5, "MED","LOW")), IF(
            $B$8="Underlying Vulnerability", IF(
               'Compound Alert'!Y220 &gt;= 10, "HIGH",IF(
                  'Compound Alert'!Y220 &gt;= 7, "MED","LOW")),IF(
                     $B$8="Emerging Threat", IF(
                        'Compound Alert'!AF220 &gt;= 10, "HIGH",IF(
                            'Compound Alert'!AF220 &gt;= 7, "MED","LOW")))))</f>
        <v>LOW</v>
      </c>
      <c r="K86" s="25" t="str">
        <f ca="1">IF(
   $B$8="Overall Alert",IF(
      'Compound Alert'!S220 &gt;= 7, "HIGH",IF(
         'Compound Alert'!S220 &gt;= 5, "MED","LOW")), IF(
            $B$8="Underlying Vulnerability", IF(
               'Compound Alert'!Z220 &gt;= 10, "HIGH",IF(
                  'Compound Alert'!Z220 &gt;= 7, "MED","LOW")),IF(
                     $B$8="Emerging Threat", IF(
                        'Compound Alert'!AG220 &gt;= 10, "HIGH",IF(
                            'Compound Alert'!AG220 &gt;= 7, "MED","LOW")))))</f>
        <v>HIGH</v>
      </c>
      <c r="L86" s="25" t="str">
        <f ca="1">IF(
   $B$8="Overall Alert",IF(
      'Compound Alert'!T220 &gt;= 7, "HIGH",IF(
         'Compound Alert'!T220 &gt;= 5, "MED","LOW")), IF(
            $B$8="Underlying Vulnerability", IF(
               'Compound Alert'!AA220 &gt;= 10, "HIGH",IF(
                  'Compound Alert'!AA220 &gt;= 7, "MED","LOW")),IF(
                     $B$8="Emerging Threat", IF(
                        'Compound Alert'!AH220 &gt;= 10, "HIGH",IF(
                            'Compound Alert'!AH220 &gt;= 7, "MED","LOW")))))</f>
        <v>LOW</v>
      </c>
      <c r="M86" s="25" t="str">
        <f ca="1">IF(
   $B$8="Overall Alert",IF(
      'Compound Alert'!U220 &gt;= 7, "HIGH",IF(
         'Compound Alert'!U220 &gt;= 5, "MED","LOW")), IF(
            $B$8="Underlying Vulnerability", IF(
               'Compound Alert'!AB220 &gt;= 10, "HIGH",IF(
                  'Compound Alert'!AB220 &gt;= 7, "MED","LOW")),IF(
                     $B$8="Emerging Threat", IF(
                        'Compound Alert'!AI220 &gt;= 10, "HIGH",IF(
                            'Compound Alert'!AI220 &gt;= 7, "MED","LOW")))))</f>
        <v>LOW</v>
      </c>
      <c r="N86" s="25" t="str">
        <f ca="1">IF(
   $B$8="Overall Alert",IF(
      'Compound Alert'!V220 &gt;= 7, "HIGH",IF(
         'Compound Alert'!V220 &gt;= 5, "MED","LOW")), IF(
            $B$8="Underlying Vulnerability", IF(
               'Compound Alert'!AC220 &gt;= 10, "HIGH",IF(
                  'Compound Alert'!AC220 &gt;= 7, "MED","LOW")),IF(
                     $B$8="Emerging Threat", IF(
                        'Compound Alert'!AJ220 &gt;= 10, "HIGH",IF(
                            'Compound Alert'!AJ220 &gt;= 7, "MED","LOW")))))</f>
        <v>LOW</v>
      </c>
      <c r="O86" s="25" t="str">
        <f ca="1">IF(
   $B$8="Overall Alert",IF(
      'Compound Alert'!W220 &gt;= 7, "HIGH",IF(
         'Compound Alert'!W220 &gt;= 5, "MED","LOW")), IF(
            $B$8="Underlying Vulnerability", IF(
               'Compound Alert'!AD220 &gt;= 10, "HIGH",IF(
                  'Compound Alert'!AD220 &gt;= 7, "MED","LOW")),IF(
                     $B$8="Emerging Threat", IF(
                        'Compound Alert'!AK220 &gt;= 10, "HIGH",IF(
                            'Compound Alert'!AK220 &gt;= 7, "MED","LOW")))))</f>
        <v>HIGH</v>
      </c>
      <c r="P86" s="25"/>
      <c r="Q86" s="26"/>
      <c r="R86" s="26"/>
      <c r="S86" s="21"/>
      <c r="T86" s="21"/>
      <c r="U86" s="21"/>
      <c r="V86" s="21"/>
      <c r="W86" s="21"/>
      <c r="X86" s="21"/>
      <c r="Y86" s="27"/>
      <c r="Z86" s="27"/>
      <c r="AA86" s="27"/>
      <c r="AB86" s="27"/>
      <c r="AC86" s="27"/>
      <c r="AD86" s="27"/>
      <c r="AE86" s="27"/>
      <c r="AF86" s="27"/>
      <c r="AJ86" s="21"/>
      <c r="AK86" s="21"/>
      <c r="AL86" s="21"/>
      <c r="AM86" s="21"/>
      <c r="AN86" s="21"/>
      <c r="AO86" s="21"/>
      <c r="AP86" s="21"/>
      <c r="AQ86" s="21"/>
      <c r="AR86" s="21"/>
      <c r="AS86" s="21"/>
      <c r="AT86" s="21"/>
      <c r="AU86" s="21"/>
      <c r="AV86" s="21"/>
      <c r="AW86" s="21"/>
      <c r="AX86" s="21"/>
    </row>
    <row r="87" spans="1:50" x14ac:dyDescent="0.2">
      <c r="A87" s="63">
        <v>46</v>
      </c>
      <c r="B87" s="20" t="str">
        <f>'Compound Alert'!B43</f>
        <v>Côte d’Ivoire</v>
      </c>
      <c r="C87" s="20" t="str">
        <f>'Compound Alert'!C43</f>
        <v>CIV</v>
      </c>
      <c r="D87" s="20" t="str">
        <f>'Compound Alert'!D43</f>
        <v>SSF           Sub-Saharan Africa</v>
      </c>
      <c r="E87" s="20" t="str">
        <f>'Compound Alert'!E43</f>
        <v>IDA</v>
      </c>
      <c r="F87" s="217">
        <f ca="1">'Compound Alert'!F43</f>
        <v>38</v>
      </c>
      <c r="G87" s="22">
        <f ca="1">IF($B$8="Overall Alert",'Compound Alert'!G43,IF($B$8="Underlying Vulnerability",'Compound Alert'!J43,IF($B$8="Emerging Threat",'Compound Alert'!M43)))</f>
        <v>2</v>
      </c>
      <c r="H87" s="23">
        <f ca="1">IF($B$8="Overall Alert",'Compound Alert'!H43,IF($B$8="Underlying Vulnerability",'Compound Alert'!K43,IF($B$8="Emerging Threat",'Compound Alert'!N43)))</f>
        <v>2</v>
      </c>
      <c r="I87" s="50">
        <f ca="1">ROUNDDOWN(G87,0)</f>
        <v>2</v>
      </c>
      <c r="J87" s="25" t="str">
        <f ca="1">IF(
   $B$8="Overall Alert",IF(
      'Compound Alert'!R43 &gt;= 7, "HIGH",IF(
         'Compound Alert'!R43 &gt;= 5, "MED","LOW")), IF(
            $B$8="Underlying Vulnerability", IF(
               'Compound Alert'!Y43 &gt;= 10, "HIGH",IF(
                  'Compound Alert'!Y43 &gt;= 7, "MED","LOW")),IF(
                     $B$8="Emerging Threat", IF(
                        'Compound Alert'!AF43 &gt;= 10, "HIGH",IF(
                            'Compound Alert'!AF43 &gt;= 7, "MED","LOW")))))</f>
        <v>LOW</v>
      </c>
      <c r="K87" s="25" t="str">
        <f ca="1">IF(
   $B$8="Overall Alert",IF(
      'Compound Alert'!S43 &gt;= 7, "HIGH",IF(
         'Compound Alert'!S43 &gt;= 5, "MED","LOW")), IF(
            $B$8="Underlying Vulnerability", IF(
               'Compound Alert'!Z43 &gt;= 10, "HIGH",IF(
                  'Compound Alert'!Z43 &gt;= 7, "MED","LOW")),IF(
                     $B$8="Emerging Threat", IF(
                        'Compound Alert'!AG43 &gt;= 10, "HIGH",IF(
                            'Compound Alert'!AG43 &gt;= 7, "MED","LOW")))))</f>
        <v>LOW</v>
      </c>
      <c r="L87" s="25" t="str">
        <f ca="1">IF(
   $B$8="Overall Alert",IF(
      'Compound Alert'!T43 &gt;= 7, "HIGH",IF(
         'Compound Alert'!T43 &gt;= 5, "MED","LOW")), IF(
            $B$8="Underlying Vulnerability", IF(
               'Compound Alert'!AA43 &gt;= 10, "HIGH",IF(
                  'Compound Alert'!AA43 &gt;= 7, "MED","LOW")),IF(
                     $B$8="Emerging Threat", IF(
                        'Compound Alert'!AH43 &gt;= 10, "HIGH",IF(
                            'Compound Alert'!AH43 &gt;= 7, "MED","LOW")))))</f>
        <v>MED</v>
      </c>
      <c r="M87" s="25" t="str">
        <f ca="1">IF(
   $B$8="Overall Alert",IF(
      'Compound Alert'!U43 &gt;= 7, "HIGH",IF(
         'Compound Alert'!U43 &gt;= 5, "MED","LOW")), IF(
            $B$8="Underlying Vulnerability", IF(
               'Compound Alert'!AB43 &gt;= 10, "HIGH",IF(
                  'Compound Alert'!AB43 &gt;= 7, "MED","LOW")),IF(
                     $B$8="Emerging Threat", IF(
                        'Compound Alert'!AI43 &gt;= 10, "HIGH",IF(
                            'Compound Alert'!AI43 &gt;= 7, "MED","LOW")))))</f>
        <v>HIGH</v>
      </c>
      <c r="N87" s="25" t="str">
        <f ca="1">IF(
   $B$8="Overall Alert",IF(
      'Compound Alert'!V43 &gt;= 7, "HIGH",IF(
         'Compound Alert'!V43 &gt;= 5, "MED","LOW")), IF(
            $B$8="Underlying Vulnerability", IF(
               'Compound Alert'!AC43 &gt;= 10, "HIGH",IF(
                  'Compound Alert'!AC43 &gt;= 7, "MED","LOW")),IF(
                     $B$8="Emerging Threat", IF(
                        'Compound Alert'!AJ43 &gt;= 10, "HIGH",IF(
                            'Compound Alert'!AJ43 &gt;= 7, "MED","LOW")))))</f>
        <v>LOW</v>
      </c>
      <c r="O87" s="25" t="str">
        <f ca="1">IF(
   $B$8="Overall Alert",IF(
      'Compound Alert'!W43 &gt;= 7, "HIGH",IF(
         'Compound Alert'!W43 &gt;= 5, "MED","LOW")), IF(
            $B$8="Underlying Vulnerability", IF(
               'Compound Alert'!AD43 &gt;= 10, "HIGH",IF(
                  'Compound Alert'!AD43 &gt;= 7, "MED","LOW")),IF(
                     $B$8="Emerging Threat", IF(
                        'Compound Alert'!AK43 &gt;= 10, "HIGH",IF(
                            'Compound Alert'!AK43 &gt;= 7, "MED","LOW")))))</f>
        <v>MED</v>
      </c>
      <c r="P87" s="25"/>
      <c r="Q87" s="26"/>
      <c r="R87" s="26"/>
      <c r="S87" s="21"/>
      <c r="T87" s="21"/>
      <c r="U87" s="21"/>
      <c r="V87" s="21"/>
      <c r="W87" s="21"/>
      <c r="X87" s="21"/>
      <c r="Y87" s="27"/>
      <c r="Z87" s="27"/>
      <c r="AA87" s="27"/>
      <c r="AB87" s="27"/>
      <c r="AC87" s="27"/>
      <c r="AD87" s="27"/>
      <c r="AE87" s="27"/>
      <c r="AF87" s="27"/>
      <c r="AJ87" s="21"/>
      <c r="AK87" s="21"/>
      <c r="AL87" s="21"/>
      <c r="AM87" s="21"/>
      <c r="AN87" s="21"/>
      <c r="AO87" s="21"/>
      <c r="AP87" s="21"/>
      <c r="AQ87" s="21"/>
      <c r="AR87" s="21"/>
      <c r="AS87" s="21"/>
      <c r="AT87" s="21"/>
      <c r="AU87" s="21"/>
      <c r="AV87" s="21"/>
      <c r="AW87" s="21"/>
      <c r="AX87" s="21"/>
    </row>
    <row r="88" spans="1:50" x14ac:dyDescent="0.2">
      <c r="A88" s="63">
        <v>47</v>
      </c>
      <c r="B88" s="20" t="str">
        <f>'Compound Alert'!B12</f>
        <v>Argentina</v>
      </c>
      <c r="C88" s="20" t="str">
        <f>'Compound Alert'!C12</f>
        <v>ARG</v>
      </c>
      <c r="D88" s="20" t="str">
        <f>'Compound Alert'!D12</f>
        <v>LCN           Latin America &amp; Caribbean</v>
      </c>
      <c r="E88" s="20" t="str">
        <f>'Compound Alert'!E12</f>
        <v>IBRD</v>
      </c>
      <c r="F88" s="217">
        <f ca="1">'Compound Alert'!F12</f>
        <v>7</v>
      </c>
      <c r="G88" s="22">
        <f ca="1">IF($B$8="Overall Alert",'Compound Alert'!G12,IF($B$8="Underlying Vulnerability",'Compound Alert'!J12,IF($B$8="Emerging Threat",'Compound Alert'!M12)))</f>
        <v>2</v>
      </c>
      <c r="H88" s="23">
        <f ca="1">IF($B$8="Overall Alert",'Compound Alert'!H12,IF($B$8="Underlying Vulnerability",'Compound Alert'!K12,IF($B$8="Emerging Threat",'Compound Alert'!N12)))</f>
        <v>2</v>
      </c>
      <c r="I88" s="50">
        <f ca="1">ROUNDDOWN(G88,0)</f>
        <v>2</v>
      </c>
      <c r="J88" s="25" t="str">
        <f ca="1">IF(
   $B$8="Overall Alert",IF(
      'Compound Alert'!R12 &gt;= 7, "HIGH",IF(
         'Compound Alert'!R12 &gt;= 5, "MED","LOW")), IF(
            $B$8="Underlying Vulnerability", IF(
               'Compound Alert'!Y12 &gt;= 10, "HIGH",IF(
                  'Compound Alert'!Y12 &gt;= 7, "MED","LOW")),IF(
                     $B$8="Emerging Threat", IF(
                        'Compound Alert'!AF12 &gt;= 10, "HIGH",IF(
                            'Compound Alert'!AF12 &gt;= 7, "MED","LOW")))))</f>
        <v>LOW</v>
      </c>
      <c r="K88" s="25" t="str">
        <f ca="1">IF(
   $B$8="Overall Alert",IF(
      'Compound Alert'!S12 &gt;= 7, "HIGH",IF(
         'Compound Alert'!S12 &gt;= 5, "MED","LOW")), IF(
            $B$8="Underlying Vulnerability", IF(
               'Compound Alert'!Z12 &gt;= 10, "HIGH",IF(
                  'Compound Alert'!Z12 &gt;= 7, "MED","LOW")),IF(
                     $B$8="Emerging Threat", IF(
                        'Compound Alert'!AG12 &gt;= 10, "HIGH",IF(
                            'Compound Alert'!AG12 &gt;= 7, "MED","LOW")))))</f>
        <v>LOW</v>
      </c>
      <c r="L88" s="25" t="str">
        <f ca="1">IF(
   $B$8="Overall Alert",IF(
      'Compound Alert'!T12 &gt;= 7, "HIGH",IF(
         'Compound Alert'!T12 &gt;= 5, "MED","LOW")), IF(
            $B$8="Underlying Vulnerability", IF(
               'Compound Alert'!AA12 &gt;= 10, "HIGH",IF(
                  'Compound Alert'!AA12 &gt;= 7, "MED","LOW")),IF(
                     $B$8="Emerging Threat", IF(
                        'Compound Alert'!AH12 &gt;= 10, "HIGH",IF(
                            'Compound Alert'!AH12 &gt;= 7, "MED","LOW")))))</f>
        <v>HIGH</v>
      </c>
      <c r="M88" s="25" t="str">
        <f ca="1">IF(
   $B$8="Overall Alert",IF(
      'Compound Alert'!U12 &gt;= 7, "HIGH",IF(
         'Compound Alert'!U12 &gt;= 5, "MED","LOW")), IF(
            $B$8="Underlying Vulnerability", IF(
               'Compound Alert'!AB12 &gt;= 10, "HIGH",IF(
                  'Compound Alert'!AB12 &gt;= 7, "MED","LOW")),IF(
                     $B$8="Emerging Threat", IF(
                        'Compound Alert'!AI12 &gt;= 10, "HIGH",IF(
                            'Compound Alert'!AI12 &gt;= 7, "MED","LOW")))))</f>
        <v>LOW</v>
      </c>
      <c r="N88" s="25" t="str">
        <f ca="1">IF(
   $B$8="Overall Alert",IF(
      'Compound Alert'!V12 &gt;= 7, "HIGH",IF(
         'Compound Alert'!V12 &gt;= 5, "MED","LOW")), IF(
            $B$8="Underlying Vulnerability", IF(
               'Compound Alert'!AC12 &gt;= 10, "HIGH",IF(
                  'Compound Alert'!AC12 &gt;= 7, "MED","LOW")),IF(
                     $B$8="Emerging Threat", IF(
                        'Compound Alert'!AJ12 &gt;= 10, "HIGH",IF(
                            'Compound Alert'!AJ12 &gt;= 7, "MED","LOW")))))</f>
        <v>HIGH</v>
      </c>
      <c r="O88" s="25" t="str">
        <f ca="1">IF(
   $B$8="Overall Alert",IF(
      'Compound Alert'!W12 &gt;= 7, "HIGH",IF(
         'Compound Alert'!W12 &gt;= 5, "MED","LOW")), IF(
            $B$8="Underlying Vulnerability", IF(
               'Compound Alert'!AD12 &gt;= 10, "HIGH",IF(
                  'Compound Alert'!AD12 &gt;= 7, "MED","LOW")),IF(
                     $B$8="Emerging Threat", IF(
                        'Compound Alert'!AK12 &gt;= 10, "HIGH",IF(
                            'Compound Alert'!AK12 &gt;= 7, "MED","LOW")))))</f>
        <v>LOW</v>
      </c>
      <c r="P88" s="25"/>
      <c r="Q88" s="26"/>
      <c r="R88" s="26"/>
      <c r="S88" s="21"/>
      <c r="T88" s="21"/>
      <c r="U88" s="21"/>
      <c r="V88" s="21"/>
      <c r="W88" s="21"/>
      <c r="X88" s="21"/>
      <c r="Y88" s="27"/>
      <c r="Z88" s="27"/>
      <c r="AA88" s="27"/>
      <c r="AB88" s="27"/>
      <c r="AC88" s="27"/>
      <c r="AD88" s="27"/>
      <c r="AE88" s="27"/>
      <c r="AF88" s="27"/>
      <c r="AJ88" s="21"/>
      <c r="AK88" s="21"/>
      <c r="AL88" s="21"/>
      <c r="AM88" s="21"/>
      <c r="AN88" s="21"/>
      <c r="AO88" s="21"/>
      <c r="AP88" s="21"/>
      <c r="AQ88" s="21"/>
      <c r="AR88" s="21"/>
      <c r="AS88" s="21"/>
      <c r="AT88" s="21"/>
      <c r="AU88" s="21"/>
      <c r="AV88" s="21"/>
      <c r="AW88" s="21"/>
      <c r="AX88" s="21"/>
    </row>
    <row r="89" spans="1:50" x14ac:dyDescent="0.2">
      <c r="A89" s="63">
        <v>48</v>
      </c>
      <c r="B89" s="20" t="str">
        <f>'Compound Alert'!B80</f>
        <v>Guinea-Bissau</v>
      </c>
      <c r="C89" s="20" t="str">
        <f>'Compound Alert'!C80</f>
        <v>GNB</v>
      </c>
      <c r="D89" s="20" t="str">
        <f>'Compound Alert'!D80</f>
        <v>SSF           Sub-Saharan Africa</v>
      </c>
      <c r="E89" s="20" t="str">
        <f>'Compound Alert'!E80</f>
        <v>IDA</v>
      </c>
      <c r="F89" s="217">
        <f ca="1">'Compound Alert'!F80</f>
        <v>75</v>
      </c>
      <c r="G89" s="22">
        <f ca="1">IF($B$8="Overall Alert",'Compound Alert'!G80,IF($B$8="Underlying Vulnerability",'Compound Alert'!J80,IF($B$8="Emerging Threat",'Compound Alert'!M80)))</f>
        <v>2</v>
      </c>
      <c r="H89" s="23">
        <f ca="1">IF($B$8="Overall Alert",'Compound Alert'!H80,IF($B$8="Underlying Vulnerability",'Compound Alert'!K80,IF($B$8="Emerging Threat",'Compound Alert'!N80)))</f>
        <v>2</v>
      </c>
      <c r="I89" s="50">
        <f ca="1">ROUNDDOWN(G89,0)</f>
        <v>2</v>
      </c>
      <c r="J89" s="25" t="str">
        <f ca="1">IF(
   $B$8="Overall Alert",IF(
      'Compound Alert'!R80 &gt;= 7, "HIGH",IF(
         'Compound Alert'!R80 &gt;= 5, "MED","LOW")), IF(
            $B$8="Underlying Vulnerability", IF(
               'Compound Alert'!Y80 &gt;= 10, "HIGH",IF(
                  'Compound Alert'!Y80 &gt;= 7, "MED","LOW")),IF(
                     $B$8="Emerging Threat", IF(
                        'Compound Alert'!AF80 &gt;= 10, "HIGH",IF(
                            'Compound Alert'!AF80 &gt;= 7, "MED","LOW")))))</f>
        <v>LOW</v>
      </c>
      <c r="K89" s="25" t="str">
        <f ca="1">IF(
   $B$8="Overall Alert",IF(
      'Compound Alert'!S80 &gt;= 7, "HIGH",IF(
         'Compound Alert'!S80 &gt;= 5, "MED","LOW")), IF(
            $B$8="Underlying Vulnerability", IF(
               'Compound Alert'!Z80 &gt;= 10, "HIGH",IF(
                  'Compound Alert'!Z80 &gt;= 7, "MED","LOW")),IF(
                     $B$8="Emerging Threat", IF(
                        'Compound Alert'!AG80 &gt;= 10, "HIGH",IF(
                            'Compound Alert'!AG80 &gt;= 7, "MED","LOW")))))</f>
        <v>LOW</v>
      </c>
      <c r="L89" s="25" t="e">
        <f ca="1">IF(
   $B$8="Overall Alert",IF(
      'Compound Alert'!T80 &gt;= 7, "HIGH",IF(
         'Compound Alert'!T80 &gt;= 5, "MED","LOW")), IF(
            $B$8="Underlying Vulnerability", IF(
               'Compound Alert'!AA80 &gt;= 10, "HIGH",IF(
                  'Compound Alert'!AA80 &gt;= 7, "MED","LOW")),IF(
                     $B$8="Emerging Threat", IF(
                        'Compound Alert'!AH80 &gt;= 10, "HIGH",IF(
                            'Compound Alert'!AH80 &gt;= 7, "MED","LOW")))))</f>
        <v>#N/A</v>
      </c>
      <c r="M89" s="25" t="str">
        <f ca="1">IF(
   $B$8="Overall Alert",IF(
      'Compound Alert'!U80 &gt;= 7, "HIGH",IF(
         'Compound Alert'!U80 &gt;= 5, "MED","LOW")), IF(
            $B$8="Underlying Vulnerability", IF(
               'Compound Alert'!AB80 &gt;= 10, "HIGH",IF(
                  'Compound Alert'!AB80 &gt;= 7, "MED","LOW")),IF(
                     $B$8="Emerging Threat", IF(
                        'Compound Alert'!AI80 &gt;= 10, "HIGH",IF(
                            'Compound Alert'!AI80 &gt;= 7, "MED","LOW")))))</f>
        <v>HIGH</v>
      </c>
      <c r="N89" s="25" t="str">
        <f ca="1">IF(
   $B$8="Overall Alert",IF(
      'Compound Alert'!V80 &gt;= 7, "HIGH",IF(
         'Compound Alert'!V80 &gt;= 5, "MED","LOW")), IF(
            $B$8="Underlying Vulnerability", IF(
               'Compound Alert'!AC80 &gt;= 10, "HIGH",IF(
                  'Compound Alert'!AC80 &gt;= 7, "MED","LOW")),IF(
                     $B$8="Emerging Threat", IF(
                        'Compound Alert'!AJ80 &gt;= 10, "HIGH",IF(
                            'Compound Alert'!AJ80 &gt;= 7, "MED","LOW")))))</f>
        <v>LOW</v>
      </c>
      <c r="O89" s="25" t="str">
        <f ca="1">IF(
   $B$8="Overall Alert",IF(
      'Compound Alert'!W80 &gt;= 7, "HIGH",IF(
         'Compound Alert'!W80 &gt;= 5, "MED","LOW")), IF(
            $B$8="Underlying Vulnerability", IF(
               'Compound Alert'!AD80 &gt;= 10, "HIGH",IF(
                  'Compound Alert'!AD80 &gt;= 7, "MED","LOW")),IF(
                     $B$8="Emerging Threat", IF(
                        'Compound Alert'!AK80 &gt;= 10, "HIGH",IF(
                            'Compound Alert'!AK80 &gt;= 7, "MED","LOW")))))</f>
        <v>HIGH</v>
      </c>
      <c r="P89" s="25"/>
      <c r="Q89" s="26"/>
      <c r="R89" s="26"/>
      <c r="S89" s="21"/>
      <c r="T89" s="21"/>
      <c r="U89" s="21"/>
      <c r="V89" s="21"/>
      <c r="W89" s="21"/>
      <c r="X89" s="21"/>
      <c r="Y89" s="27"/>
      <c r="Z89" s="27"/>
      <c r="AA89" s="27"/>
      <c r="AB89" s="27"/>
      <c r="AC89" s="27"/>
      <c r="AD89" s="27"/>
      <c r="AE89" s="27"/>
      <c r="AF89" s="27"/>
      <c r="AJ89" s="21"/>
      <c r="AK89" s="21"/>
      <c r="AL89" s="21"/>
      <c r="AM89" s="21"/>
      <c r="AN89" s="21"/>
      <c r="AO89" s="21"/>
      <c r="AP89" s="21"/>
      <c r="AQ89" s="21"/>
      <c r="AR89" s="21"/>
      <c r="AS89" s="21"/>
      <c r="AT89" s="21"/>
      <c r="AU89" s="21"/>
      <c r="AV89" s="21"/>
      <c r="AW89" s="21"/>
      <c r="AX89" s="21"/>
    </row>
    <row r="90" spans="1:50" x14ac:dyDescent="0.2">
      <c r="A90" s="63">
        <v>49</v>
      </c>
      <c r="B90" s="20" t="str">
        <f>'Compound Alert'!B222</f>
        <v>Zambia</v>
      </c>
      <c r="C90" s="20" t="str">
        <f>'Compound Alert'!C222</f>
        <v>ZMB</v>
      </c>
      <c r="D90" s="20" t="str">
        <f>'Compound Alert'!D222</f>
        <v>SSF           Sub-Saharan Africa</v>
      </c>
      <c r="E90" s="20" t="str">
        <f>'Compound Alert'!E222</f>
        <v>IDA</v>
      </c>
      <c r="F90" s="217">
        <f>'Compound Alert'!F222</f>
        <v>0</v>
      </c>
      <c r="G90" s="22">
        <f ca="1">IF($B$8="Overall Alert",'Compound Alert'!G222,IF($B$8="Underlying Vulnerability",'Compound Alert'!J222,IF($B$8="Emerging Threat",'Compound Alert'!M222)))</f>
        <v>1.5</v>
      </c>
      <c r="H90" s="23">
        <f ca="1">IF($B$8="Overall Alert",'Compound Alert'!H222,IF($B$8="Underlying Vulnerability",'Compound Alert'!K222,IF($B$8="Emerging Threat",'Compound Alert'!N222)))</f>
        <v>1.5</v>
      </c>
      <c r="I90" s="50">
        <f ca="1">ROUNDDOWN(G90,0)</f>
        <v>1</v>
      </c>
      <c r="J90" s="25" t="str">
        <f ca="1">IF(
   $B$8="Overall Alert",IF(
      'Compound Alert'!R222 &gt;= 7, "HIGH",IF(
         'Compound Alert'!R222 &gt;= 5, "MED","LOW")), IF(
            $B$8="Underlying Vulnerability", IF(
               'Compound Alert'!Y222 &gt;= 10, "HIGH",IF(
                  'Compound Alert'!Y222 &gt;= 7, "MED","LOW")),IF(
                     $B$8="Emerging Threat", IF(
                        'Compound Alert'!AF222 &gt;= 10, "HIGH",IF(
                            'Compound Alert'!AF222 &gt;= 7, "MED","LOW")))))</f>
        <v>LOW</v>
      </c>
      <c r="K90" s="25" t="str">
        <f ca="1">IF(
   $B$8="Overall Alert",IF(
      'Compound Alert'!S222 &gt;= 7, "HIGH",IF(
         'Compound Alert'!S222 &gt;= 5, "MED","LOW")), IF(
            $B$8="Underlying Vulnerability", IF(
               'Compound Alert'!Z222 &gt;= 10, "HIGH",IF(
                  'Compound Alert'!Z222 &gt;= 7, "MED","LOW")),IF(
                     $B$8="Emerging Threat", IF(
                        'Compound Alert'!AG222 &gt;= 10, "HIGH",IF(
                            'Compound Alert'!AG222 &gt;= 7, "MED","LOW")))))</f>
        <v>LOW</v>
      </c>
      <c r="L90" s="25" t="str">
        <f ca="1">IF(
   $B$8="Overall Alert",IF(
      'Compound Alert'!T222 &gt;= 7, "HIGH",IF(
         'Compound Alert'!T222 &gt;= 5, "MED","LOW")), IF(
            $B$8="Underlying Vulnerability", IF(
               'Compound Alert'!AA222 &gt;= 10, "HIGH",IF(
                  'Compound Alert'!AA222 &gt;= 7, "MED","LOW")),IF(
                     $B$8="Emerging Threat", IF(
                        'Compound Alert'!AH222 &gt;= 10, "HIGH",IF(
                            'Compound Alert'!AH222 &gt;= 7, "MED","LOW")))))</f>
        <v>HIGH</v>
      </c>
      <c r="M90" s="25" t="str">
        <f ca="1">IF(
   $B$8="Overall Alert",IF(
      'Compound Alert'!U222 &gt;= 7, "HIGH",IF(
         'Compound Alert'!U222 &gt;= 5, "MED","LOW")), IF(
            $B$8="Underlying Vulnerability", IF(
               'Compound Alert'!AB222 &gt;= 10, "HIGH",IF(
                  'Compound Alert'!AB222 &gt;= 7, "MED","LOW")),IF(
                     $B$8="Emerging Threat", IF(
                        'Compound Alert'!AI222 &gt;= 10, "HIGH",IF(
                            'Compound Alert'!AI222 &gt;= 7, "MED","LOW")))))</f>
        <v>LOW</v>
      </c>
      <c r="N90" s="25" t="str">
        <f ca="1">IF(
   $B$8="Overall Alert",IF(
      'Compound Alert'!V222 &gt;= 7, "HIGH",IF(
         'Compound Alert'!V222 &gt;= 5, "MED","LOW")), IF(
            $B$8="Underlying Vulnerability", IF(
               'Compound Alert'!AC222 &gt;= 10, "HIGH",IF(
                  'Compound Alert'!AC222 &gt;= 7, "MED","LOW")),IF(
                     $B$8="Emerging Threat", IF(
                        'Compound Alert'!AJ222 &gt;= 10, "HIGH",IF(
                            'Compound Alert'!AJ222 &gt;= 7, "MED","LOW")))))</f>
        <v>MED</v>
      </c>
      <c r="O90" s="25" t="str">
        <f ca="1">IF(
   $B$8="Overall Alert",IF(
      'Compound Alert'!W222 &gt;= 7, "HIGH",IF(
         'Compound Alert'!W222 &gt;= 5, "MED","LOW")), IF(
            $B$8="Underlying Vulnerability", IF(
               'Compound Alert'!AD222 &gt;= 10, "HIGH",IF(
                  'Compound Alert'!AD222 &gt;= 7, "MED","LOW")),IF(
                     $B$8="Emerging Threat", IF(
                        'Compound Alert'!AK222 &gt;= 10, "HIGH",IF(
                            'Compound Alert'!AK222 &gt;= 7, "MED","LOW")))))</f>
        <v>LOW</v>
      </c>
      <c r="P90" s="25"/>
      <c r="Q90" s="26"/>
      <c r="R90" s="26"/>
      <c r="S90" s="21"/>
      <c r="T90" s="21"/>
      <c r="U90" s="21"/>
      <c r="V90" s="21"/>
      <c r="W90" s="21"/>
      <c r="X90" s="21"/>
      <c r="Y90" s="27"/>
      <c r="Z90" s="27"/>
      <c r="AA90" s="27"/>
      <c r="AB90" s="27"/>
      <c r="AC90" s="27"/>
      <c r="AD90" s="27"/>
      <c r="AE90" s="27"/>
      <c r="AF90" s="27"/>
      <c r="AJ90" s="21"/>
      <c r="AK90" s="21"/>
      <c r="AL90" s="21"/>
      <c r="AM90" s="21"/>
      <c r="AN90" s="21"/>
      <c r="AO90" s="21"/>
      <c r="AP90" s="21"/>
      <c r="AQ90" s="21"/>
      <c r="AR90" s="21"/>
      <c r="AS90" s="21"/>
      <c r="AT90" s="21"/>
      <c r="AU90" s="21"/>
      <c r="AV90" s="21"/>
      <c r="AW90" s="21"/>
      <c r="AX90" s="21"/>
    </row>
    <row r="91" spans="1:50" x14ac:dyDescent="0.2">
      <c r="A91" s="63">
        <v>50</v>
      </c>
      <c r="B91" s="20" t="str">
        <f>'Compound Alert'!B129</f>
        <v>Madagascar</v>
      </c>
      <c r="C91" s="20" t="str">
        <f>'Compound Alert'!C129</f>
        <v>MDG</v>
      </c>
      <c r="D91" s="20" t="str">
        <f>'Compound Alert'!D129</f>
        <v>SSF           Sub-Saharan Africa</v>
      </c>
      <c r="E91" s="20" t="str">
        <f>'Compound Alert'!E129</f>
        <v>IDA</v>
      </c>
      <c r="F91" s="217">
        <f ca="1">'Compound Alert'!F129</f>
        <v>124</v>
      </c>
      <c r="G91" s="22">
        <f ca="1">IF($B$8="Overall Alert",'Compound Alert'!G129,IF($B$8="Underlying Vulnerability",'Compound Alert'!J129,IF($B$8="Emerging Threat",'Compound Alert'!M129)))</f>
        <v>1.5</v>
      </c>
      <c r="H91" s="23">
        <f ca="1">IF($B$8="Overall Alert",'Compound Alert'!H129,IF($B$8="Underlying Vulnerability",'Compound Alert'!K129,IF($B$8="Emerging Threat",'Compound Alert'!N129)))</f>
        <v>1.5</v>
      </c>
      <c r="I91" s="50">
        <f ca="1">ROUNDDOWN(G91,0)</f>
        <v>1</v>
      </c>
      <c r="J91" s="25" t="str">
        <f ca="1">IF(
   $B$8="Overall Alert",IF(
      'Compound Alert'!R129 &gt;= 7, "HIGH",IF(
         'Compound Alert'!R129 &gt;= 5, "MED","LOW")), IF(
            $B$8="Underlying Vulnerability", IF(
               'Compound Alert'!Y129 &gt;= 10, "HIGH",IF(
                  'Compound Alert'!Y129 &gt;= 7, "MED","LOW")),IF(
                     $B$8="Emerging Threat", IF(
                        'Compound Alert'!AF129 &gt;= 10, "HIGH",IF(
                            'Compound Alert'!AF129 &gt;= 7, "MED","LOW")))))</f>
        <v>LOW</v>
      </c>
      <c r="K91" s="25" t="str">
        <f ca="1">IF(
   $B$8="Overall Alert",IF(
      'Compound Alert'!S129 &gt;= 7, "HIGH",IF(
         'Compound Alert'!S129 &gt;= 5, "MED","LOW")), IF(
            $B$8="Underlying Vulnerability", IF(
               'Compound Alert'!Z129 &gt;= 10, "HIGH",IF(
                  'Compound Alert'!Z129 &gt;= 7, "MED","LOW")),IF(
                     $B$8="Emerging Threat", IF(
                        'Compound Alert'!AG129 &gt;= 10, "HIGH",IF(
                            'Compound Alert'!AG129 &gt;= 7, "MED","LOW")))))</f>
        <v>HIGH</v>
      </c>
      <c r="L91" s="25" t="str">
        <f ca="1">IF(
   $B$8="Overall Alert",IF(
      'Compound Alert'!T129 &gt;= 7, "HIGH",IF(
         'Compound Alert'!T129 &gt;= 5, "MED","LOW")), IF(
            $B$8="Underlying Vulnerability", IF(
               'Compound Alert'!AA129 &gt;= 10, "HIGH",IF(
                  'Compound Alert'!AA129 &gt;= 7, "MED","LOW")),IF(
                     $B$8="Emerging Threat", IF(
                        'Compound Alert'!AH129 &gt;= 10, "HIGH",IF(
                            'Compound Alert'!AH129 &gt;= 7, "MED","LOW")))))</f>
        <v>LOW</v>
      </c>
      <c r="M91" s="25" t="str">
        <f ca="1">IF(
   $B$8="Overall Alert",IF(
      'Compound Alert'!U129 &gt;= 7, "HIGH",IF(
         'Compound Alert'!U129 &gt;= 5, "MED","LOW")), IF(
            $B$8="Underlying Vulnerability", IF(
               'Compound Alert'!AB129 &gt;= 10, "HIGH",IF(
                  'Compound Alert'!AB129 &gt;= 7, "MED","LOW")),IF(
                     $B$8="Emerging Threat", IF(
                        'Compound Alert'!AI129 &gt;= 10, "HIGH",IF(
                            'Compound Alert'!AI129 &gt;= 7, "MED","LOW")))))</f>
        <v>LOW</v>
      </c>
      <c r="N91" s="25" t="str">
        <f ca="1">IF(
   $B$8="Overall Alert",IF(
      'Compound Alert'!V129 &gt;= 7, "HIGH",IF(
         'Compound Alert'!V129 &gt;= 5, "MED","LOW")), IF(
            $B$8="Underlying Vulnerability", IF(
               'Compound Alert'!AC129 &gt;= 10, "HIGH",IF(
                  'Compound Alert'!AC129 &gt;= 7, "MED","LOW")),IF(
                     $B$8="Emerging Threat", IF(
                        'Compound Alert'!AJ129 &gt;= 10, "HIGH",IF(
                            'Compound Alert'!AJ129 &gt;= 7, "MED","LOW")))))</f>
        <v>LOW</v>
      </c>
      <c r="O91" s="25" t="str">
        <f ca="1">IF(
   $B$8="Overall Alert",IF(
      'Compound Alert'!W129 &gt;= 7, "HIGH",IF(
         'Compound Alert'!W129 &gt;= 5, "MED","LOW")), IF(
            $B$8="Underlying Vulnerability", IF(
               'Compound Alert'!AD129 &gt;= 10, "HIGH",IF(
                  'Compound Alert'!AD129 &gt;= 7, "MED","LOW")),IF(
                     $B$8="Emerging Threat", IF(
                        'Compound Alert'!AK129 &gt;= 10, "HIGH",IF(
                            'Compound Alert'!AK129 &gt;= 7, "MED","LOW")))))</f>
        <v>MED</v>
      </c>
      <c r="P91" s="25"/>
      <c r="Q91" s="26"/>
      <c r="R91" s="26"/>
      <c r="S91" s="21"/>
      <c r="T91" s="21"/>
      <c r="U91" s="21"/>
      <c r="V91" s="21"/>
      <c r="W91" s="21"/>
      <c r="X91" s="21"/>
      <c r="Y91" s="27"/>
      <c r="Z91" s="27"/>
      <c r="AA91" s="27"/>
      <c r="AB91" s="27"/>
      <c r="AC91" s="27"/>
      <c r="AD91" s="27"/>
      <c r="AE91" s="27"/>
      <c r="AF91" s="27"/>
      <c r="AJ91" s="21"/>
      <c r="AK91" s="21"/>
      <c r="AL91" s="21"/>
      <c r="AM91" s="21"/>
      <c r="AN91" s="21"/>
      <c r="AO91" s="21"/>
      <c r="AP91" s="21"/>
      <c r="AQ91" s="21"/>
      <c r="AR91" s="21"/>
      <c r="AS91" s="21"/>
      <c r="AT91" s="21"/>
      <c r="AU91" s="21"/>
      <c r="AV91" s="21"/>
      <c r="AW91" s="21"/>
      <c r="AX91" s="21"/>
    </row>
    <row r="92" spans="1:50" x14ac:dyDescent="0.2">
      <c r="A92" s="63">
        <v>51</v>
      </c>
      <c r="B92" s="20" t="str">
        <f>'Compound Alert'!B171</f>
        <v>Russian Federation</v>
      </c>
      <c r="C92" s="20" t="str">
        <f>'Compound Alert'!C171</f>
        <v>RUS</v>
      </c>
      <c r="D92" s="20" t="str">
        <f>'Compound Alert'!D171</f>
        <v>ECS           Europe &amp; Central Asia</v>
      </c>
      <c r="E92" s="20" t="str">
        <f>'Compound Alert'!E171</f>
        <v>IBRD</v>
      </c>
      <c r="F92" s="217">
        <f ca="1">'Compound Alert'!F171</f>
        <v>166</v>
      </c>
      <c r="G92" s="22">
        <f ca="1">IF($B$8="Overall Alert",'Compound Alert'!G171,IF($B$8="Underlying Vulnerability",'Compound Alert'!J171,IF($B$8="Emerging Threat",'Compound Alert'!M171)))</f>
        <v>1.5</v>
      </c>
      <c r="H92" s="23">
        <f ca="1">IF($B$8="Overall Alert",'Compound Alert'!H171,IF($B$8="Underlying Vulnerability",'Compound Alert'!K171,IF($B$8="Emerging Threat",'Compound Alert'!N171)))</f>
        <v>1.5</v>
      </c>
      <c r="I92" s="50">
        <f ca="1">ROUNDDOWN(G92,0)</f>
        <v>1</v>
      </c>
      <c r="J92" s="25" t="str">
        <f ca="1">IF(
   $B$8="Overall Alert",IF(
      'Compound Alert'!R171 &gt;= 7, "HIGH",IF(
         'Compound Alert'!R171 &gt;= 5, "MED","LOW")), IF(
            $B$8="Underlying Vulnerability", IF(
               'Compound Alert'!Y171 &gt;= 10, "HIGH",IF(
                  'Compound Alert'!Y171 &gt;= 7, "MED","LOW")),IF(
                     $B$8="Emerging Threat", IF(
                        'Compound Alert'!AF171 &gt;= 10, "HIGH",IF(
                            'Compound Alert'!AF171 &gt;= 7, "MED","LOW")))))</f>
        <v>LOW</v>
      </c>
      <c r="K92" s="25" t="str">
        <f ca="1">IF(
   $B$8="Overall Alert",IF(
      'Compound Alert'!S171 &gt;= 7, "HIGH",IF(
         'Compound Alert'!S171 &gt;= 5, "MED","LOW")), IF(
            $B$8="Underlying Vulnerability", IF(
               'Compound Alert'!Z171 &gt;= 10, "HIGH",IF(
                  'Compound Alert'!Z171 &gt;= 7, "MED","LOW")),IF(
                     $B$8="Emerging Threat", IF(
                        'Compound Alert'!AG171 &gt;= 10, "HIGH",IF(
                            'Compound Alert'!AG171 &gt;= 7, "MED","LOW")))))</f>
        <v>LOW</v>
      </c>
      <c r="L92" s="25" t="str">
        <f ca="1">IF(
   $B$8="Overall Alert",IF(
      'Compound Alert'!T171 &gt;= 7, "HIGH",IF(
         'Compound Alert'!T171 &gt;= 5, "MED","LOW")), IF(
            $B$8="Underlying Vulnerability", IF(
               'Compound Alert'!AA171 &gt;= 10, "HIGH",IF(
                  'Compound Alert'!AA171 &gt;= 7, "MED","LOW")),IF(
                     $B$8="Emerging Threat", IF(
                        'Compound Alert'!AH171 &gt;= 10, "HIGH",IF(
                            'Compound Alert'!AH171 &gt;= 7, "MED","LOW")))))</f>
        <v>HIGH</v>
      </c>
      <c r="M92" s="25" t="str">
        <f ca="1">IF(
   $B$8="Overall Alert",IF(
      'Compound Alert'!U171 &gt;= 7, "HIGH",IF(
         'Compound Alert'!U171 &gt;= 5, "MED","LOW")), IF(
            $B$8="Underlying Vulnerability", IF(
               'Compound Alert'!AB171 &gt;= 10, "HIGH",IF(
                  'Compound Alert'!AB171 &gt;= 7, "MED","LOW")),IF(
                     $B$8="Emerging Threat", IF(
                        'Compound Alert'!AI171 &gt;= 10, "HIGH",IF(
                            'Compound Alert'!AI171 &gt;= 7, "MED","LOW")))))</f>
        <v>LOW</v>
      </c>
      <c r="N92" s="25" t="str">
        <f ca="1">IF(
   $B$8="Overall Alert",IF(
      'Compound Alert'!V171 &gt;= 7, "HIGH",IF(
         'Compound Alert'!V171 &gt;= 5, "MED","LOW")), IF(
            $B$8="Underlying Vulnerability", IF(
               'Compound Alert'!AC171 &gt;= 10, "HIGH",IF(
                  'Compound Alert'!AC171 &gt;= 7, "MED","LOW")),IF(
                     $B$8="Emerging Threat", IF(
                        'Compound Alert'!AJ171 &gt;= 10, "HIGH",IF(
                            'Compound Alert'!AJ171 &gt;= 7, "MED","LOW")))))</f>
        <v>LOW</v>
      </c>
      <c r="O92" s="25" t="str">
        <f ca="1">IF(
   $B$8="Overall Alert",IF(
      'Compound Alert'!W171 &gt;= 7, "HIGH",IF(
         'Compound Alert'!W171 &gt;= 5, "MED","LOW")), IF(
            $B$8="Underlying Vulnerability", IF(
               'Compound Alert'!AD171 &gt;= 10, "HIGH",IF(
                  'Compound Alert'!AD171 &gt;= 7, "MED","LOW")),IF(
                     $B$8="Emerging Threat", IF(
                        'Compound Alert'!AK171 &gt;= 10, "HIGH",IF(
                            'Compound Alert'!AK171 &gt;= 7, "MED","LOW")))))</f>
        <v>MED</v>
      </c>
      <c r="P92" s="25"/>
      <c r="Q92" s="26"/>
      <c r="R92" s="26"/>
      <c r="S92" s="21"/>
      <c r="T92" s="21"/>
      <c r="U92" s="21"/>
      <c r="V92" s="21"/>
      <c r="W92" s="21"/>
      <c r="X92" s="21"/>
      <c r="Y92" s="27"/>
      <c r="Z92" s="27"/>
      <c r="AA92" s="27"/>
      <c r="AB92" s="27"/>
      <c r="AC92" s="27"/>
      <c r="AD92" s="27"/>
      <c r="AE92" s="27"/>
      <c r="AF92" s="27"/>
      <c r="AJ92" s="21"/>
      <c r="AK92" s="21"/>
      <c r="AL92" s="21"/>
      <c r="AM92" s="21"/>
      <c r="AN92" s="21"/>
      <c r="AO92" s="21"/>
      <c r="AP92" s="21"/>
      <c r="AQ92" s="21"/>
      <c r="AR92" s="21"/>
      <c r="AS92" s="21"/>
      <c r="AT92" s="21"/>
      <c r="AU92" s="21"/>
      <c r="AV92" s="21"/>
      <c r="AW92" s="21"/>
      <c r="AX92" s="21"/>
    </row>
    <row r="93" spans="1:50" x14ac:dyDescent="0.2">
      <c r="A93" s="63">
        <v>52</v>
      </c>
      <c r="B93" s="20" t="str">
        <f>'Compound Alert'!B69</f>
        <v>Fiji</v>
      </c>
      <c r="C93" s="20" t="str">
        <f>'Compound Alert'!C69</f>
        <v>FJI</v>
      </c>
      <c r="D93" s="20" t="str">
        <f>'Compound Alert'!D69</f>
        <v>EAS           East Asia &amp; Pacific</v>
      </c>
      <c r="E93" s="20" t="str">
        <f>'Compound Alert'!E69</f>
        <v>Blend</v>
      </c>
      <c r="F93" s="217">
        <f ca="1">'Compound Alert'!F69</f>
        <v>64</v>
      </c>
      <c r="G93" s="22">
        <f ca="1">IF($B$8="Overall Alert",'Compound Alert'!G69,IF($B$8="Underlying Vulnerability",'Compound Alert'!J69,IF($B$8="Emerging Threat",'Compound Alert'!M69)))</f>
        <v>1.5</v>
      </c>
      <c r="H93" s="23">
        <f ca="1">IF($B$8="Overall Alert",'Compound Alert'!H69,IF($B$8="Underlying Vulnerability",'Compound Alert'!K69,IF($B$8="Emerging Threat",'Compound Alert'!N69)))</f>
        <v>1.5</v>
      </c>
      <c r="I93" s="50">
        <f ca="1">ROUNDDOWN(G93,0)</f>
        <v>1</v>
      </c>
      <c r="J93" s="25" t="str">
        <f ca="1">IF(
   $B$8="Overall Alert",IF(
      'Compound Alert'!R69 &gt;= 7, "HIGH",IF(
         'Compound Alert'!R69 &gt;= 5, "MED","LOW")), IF(
            $B$8="Underlying Vulnerability", IF(
               'Compound Alert'!Y69 &gt;= 10, "HIGH",IF(
                  'Compound Alert'!Y69 &gt;= 7, "MED","LOW")),IF(
                     $B$8="Emerging Threat", IF(
                        'Compound Alert'!AF69 &gt;= 10, "HIGH",IF(
                            'Compound Alert'!AF69 &gt;= 7, "MED","LOW")))))</f>
        <v>HIGH</v>
      </c>
      <c r="K93" s="25" t="str">
        <f ca="1">IF(
   $B$8="Overall Alert",IF(
      'Compound Alert'!S69 &gt;= 7, "HIGH",IF(
         'Compound Alert'!S69 &gt;= 5, "MED","LOW")), IF(
            $B$8="Underlying Vulnerability", IF(
               'Compound Alert'!Z69 &gt;= 10, "HIGH",IF(
                  'Compound Alert'!Z69 &gt;= 7, "MED","LOW")),IF(
                     $B$8="Emerging Threat", IF(
                        'Compound Alert'!AG69 &gt;= 10, "HIGH",IF(
                            'Compound Alert'!AG69 &gt;= 7, "MED","LOW")))))</f>
        <v>LOW</v>
      </c>
      <c r="L93" s="25" t="str">
        <f ca="1">IF(
   $B$8="Overall Alert",IF(
      'Compound Alert'!T69 &gt;= 7, "HIGH",IF(
         'Compound Alert'!T69 &gt;= 5, "MED","LOW")), IF(
            $B$8="Underlying Vulnerability", IF(
               'Compound Alert'!AA69 &gt;= 10, "HIGH",IF(
                  'Compound Alert'!AA69 &gt;= 7, "MED","LOW")),IF(
                     $B$8="Emerging Threat", IF(
                        'Compound Alert'!AH69 &gt;= 10, "HIGH",IF(
                            'Compound Alert'!AH69 &gt;= 7, "MED","LOW")))))</f>
        <v>MED</v>
      </c>
      <c r="M93" s="25" t="str">
        <f ca="1">IF(
   $B$8="Overall Alert",IF(
      'Compound Alert'!U69 &gt;= 7, "HIGH",IF(
         'Compound Alert'!U69 &gt;= 5, "MED","LOW")), IF(
            $B$8="Underlying Vulnerability", IF(
               'Compound Alert'!AB69 &gt;= 10, "HIGH",IF(
                  'Compound Alert'!AB69 &gt;= 7, "MED","LOW")),IF(
                     $B$8="Emerging Threat", IF(
                        'Compound Alert'!AI69 &gt;= 10, "HIGH",IF(
                            'Compound Alert'!AI69 &gt;= 7, "MED","LOW")))))</f>
        <v>LOW</v>
      </c>
      <c r="N93" s="25" t="str">
        <f ca="1">IF(
   $B$8="Overall Alert",IF(
      'Compound Alert'!V69 &gt;= 7, "HIGH",IF(
         'Compound Alert'!V69 &gt;= 5, "MED","LOW")), IF(
            $B$8="Underlying Vulnerability", IF(
               'Compound Alert'!AC69 &gt;= 10, "HIGH",IF(
                  'Compound Alert'!AC69 &gt;= 7, "MED","LOW")),IF(
                     $B$8="Emerging Threat", IF(
                        'Compound Alert'!AJ69 &gt;= 10, "HIGH",IF(
                            'Compound Alert'!AJ69 &gt;= 7, "MED","LOW")))))</f>
        <v>LOW</v>
      </c>
      <c r="O93" s="25" t="str">
        <f ca="1">IF(
   $B$8="Overall Alert",IF(
      'Compound Alert'!W69 &gt;= 7, "HIGH",IF(
         'Compound Alert'!W69 &gt;= 5, "MED","LOW")), IF(
            $B$8="Underlying Vulnerability", IF(
               'Compound Alert'!AD69 &gt;= 10, "HIGH",IF(
                  'Compound Alert'!AD69 &gt;= 7, "MED","LOW")),IF(
                     $B$8="Emerging Threat", IF(
                        'Compound Alert'!AK69 &gt;= 10, "HIGH",IF(
                            'Compound Alert'!AK69 &gt;= 7, "MED","LOW")))))</f>
        <v>LOW</v>
      </c>
      <c r="P93" s="25"/>
      <c r="Q93" s="26"/>
      <c r="R93" s="26"/>
      <c r="S93" s="21"/>
      <c r="T93" s="21"/>
      <c r="U93" s="21"/>
      <c r="V93" s="21"/>
      <c r="W93" s="21"/>
      <c r="X93" s="21"/>
      <c r="Y93" s="27"/>
      <c r="Z93" s="27"/>
      <c r="AA93" s="27"/>
      <c r="AB93" s="27"/>
      <c r="AC93" s="27"/>
      <c r="AD93" s="27"/>
      <c r="AE93" s="27"/>
      <c r="AF93" s="27"/>
      <c r="AJ93" s="21"/>
      <c r="AK93" s="21"/>
      <c r="AL93" s="21"/>
      <c r="AM93" s="21"/>
      <c r="AN93" s="21"/>
      <c r="AO93" s="21"/>
      <c r="AP93" s="21"/>
      <c r="AQ93" s="21"/>
      <c r="AR93" s="21"/>
      <c r="AS93" s="21"/>
      <c r="AT93" s="21"/>
      <c r="AU93" s="21"/>
      <c r="AV93" s="21"/>
      <c r="AW93" s="21"/>
      <c r="AX93" s="21"/>
    </row>
    <row r="94" spans="1:50" x14ac:dyDescent="0.2">
      <c r="A94" s="63">
        <v>53</v>
      </c>
      <c r="B94" s="20" t="str">
        <f>'Compound Alert'!B221</f>
        <v>South Africa</v>
      </c>
      <c r="C94" s="20" t="str">
        <f>'Compound Alert'!C221</f>
        <v>ZAF</v>
      </c>
      <c r="D94" s="20" t="str">
        <f>'Compound Alert'!D221</f>
        <v>SSF           Sub-Saharan Africa</v>
      </c>
      <c r="E94" s="20" t="str">
        <f>'Compound Alert'!E221</f>
        <v>IBRD</v>
      </c>
      <c r="F94" s="217">
        <f>'Compound Alert'!F221</f>
        <v>0</v>
      </c>
      <c r="G94" s="22">
        <f ca="1">IF($B$8="Overall Alert",'Compound Alert'!G221,IF($B$8="Underlying Vulnerability",'Compound Alert'!J221,IF($B$8="Emerging Threat",'Compound Alert'!M221)))</f>
        <v>1.5</v>
      </c>
      <c r="H94" s="23">
        <f ca="1">IF($B$8="Overall Alert",'Compound Alert'!H221,IF($B$8="Underlying Vulnerability",'Compound Alert'!K221,IF($B$8="Emerging Threat",'Compound Alert'!N221)))</f>
        <v>1.5</v>
      </c>
      <c r="I94" s="50">
        <f ca="1">ROUNDDOWN(G94,0)</f>
        <v>1</v>
      </c>
      <c r="J94" s="25" t="str">
        <f ca="1">IF(
   $B$8="Overall Alert",IF(
      'Compound Alert'!R221 &gt;= 7, "HIGH",IF(
         'Compound Alert'!R221 &gt;= 5, "MED","LOW")), IF(
            $B$8="Underlying Vulnerability", IF(
               'Compound Alert'!Y221 &gt;= 10, "HIGH",IF(
                  'Compound Alert'!Y221 &gt;= 7, "MED","LOW")),IF(
                     $B$8="Emerging Threat", IF(
                        'Compound Alert'!AF221 &gt;= 10, "HIGH",IF(
                            'Compound Alert'!AF221 &gt;= 7, "MED","LOW")))))</f>
        <v>LOW</v>
      </c>
      <c r="K94" s="25" t="str">
        <f ca="1">IF(
   $B$8="Overall Alert",IF(
      'Compound Alert'!S221 &gt;= 7, "HIGH",IF(
         'Compound Alert'!S221 &gt;= 5, "MED","LOW")), IF(
            $B$8="Underlying Vulnerability", IF(
               'Compound Alert'!Z221 &gt;= 10, "HIGH",IF(
                  'Compound Alert'!Z221 &gt;= 7, "MED","LOW")),IF(
                     $B$8="Emerging Threat", IF(
                        'Compound Alert'!AG221 &gt;= 10, "HIGH",IF(
                            'Compound Alert'!AG221 &gt;= 7, "MED","LOW")))))</f>
        <v>LOW</v>
      </c>
      <c r="L94" s="25" t="str">
        <f ca="1">IF(
   $B$8="Overall Alert",IF(
      'Compound Alert'!T221 &gt;= 7, "HIGH",IF(
         'Compound Alert'!T221 &gt;= 5, "MED","LOW")), IF(
            $B$8="Underlying Vulnerability", IF(
               'Compound Alert'!AA221 &gt;= 10, "HIGH",IF(
                  'Compound Alert'!AA221 &gt;= 7, "MED","LOW")),IF(
                     $B$8="Emerging Threat", IF(
                        'Compound Alert'!AH221 &gt;= 10, "HIGH",IF(
                            'Compound Alert'!AH221 &gt;= 7, "MED","LOW")))))</f>
        <v>MED</v>
      </c>
      <c r="M94" s="25" t="str">
        <f ca="1">IF(
   $B$8="Overall Alert",IF(
      'Compound Alert'!U221 &gt;= 7, "HIGH",IF(
         'Compound Alert'!U221 &gt;= 5, "MED","LOW")), IF(
            $B$8="Underlying Vulnerability", IF(
               'Compound Alert'!AB221 &gt;= 10, "HIGH",IF(
                  'Compound Alert'!AB221 &gt;= 7, "MED","LOW")),IF(
                     $B$8="Emerging Threat", IF(
                        'Compound Alert'!AI221 &gt;= 10, "HIGH",IF(
                            'Compound Alert'!AI221 &gt;= 7, "MED","LOW")))))</f>
        <v>HIGH</v>
      </c>
      <c r="N94" s="25" t="str">
        <f ca="1">IF(
   $B$8="Overall Alert",IF(
      'Compound Alert'!V221 &gt;= 7, "HIGH",IF(
         'Compound Alert'!V221 &gt;= 5, "MED","LOW")), IF(
            $B$8="Underlying Vulnerability", IF(
               'Compound Alert'!AC221 &gt;= 10, "HIGH",IF(
                  'Compound Alert'!AC221 &gt;= 7, "MED","LOW")),IF(
                     $B$8="Emerging Threat", IF(
                        'Compound Alert'!AJ221 &gt;= 10, "HIGH",IF(
                            'Compound Alert'!AJ221 &gt;= 7, "MED","LOW")))))</f>
        <v>LOW</v>
      </c>
      <c r="O94" s="25" t="str">
        <f ca="1">IF(
   $B$8="Overall Alert",IF(
      'Compound Alert'!W221 &gt;= 7, "HIGH",IF(
         'Compound Alert'!W221 &gt;= 5, "MED","LOW")), IF(
            $B$8="Underlying Vulnerability", IF(
               'Compound Alert'!AD221 &gt;= 10, "HIGH",IF(
                  'Compound Alert'!AD221 &gt;= 7, "MED","LOW")),IF(
                     $B$8="Emerging Threat", IF(
                        'Compound Alert'!AK221 &gt;= 10, "HIGH",IF(
                            'Compound Alert'!AK221 &gt;= 7, "MED","LOW")))))</f>
        <v>LOW</v>
      </c>
      <c r="P94" s="25"/>
      <c r="Q94" s="26"/>
      <c r="R94" s="26"/>
      <c r="S94" s="21"/>
      <c r="T94" s="21"/>
      <c r="U94" s="21"/>
      <c r="V94" s="21"/>
      <c r="W94" s="21"/>
      <c r="X94" s="21"/>
      <c r="Y94" s="27"/>
      <c r="Z94" s="27"/>
      <c r="AA94" s="27"/>
      <c r="AB94" s="27"/>
      <c r="AC94" s="27"/>
      <c r="AD94" s="27"/>
      <c r="AE94" s="27"/>
      <c r="AF94" s="27"/>
      <c r="AJ94" s="21"/>
      <c r="AK94" s="21"/>
      <c r="AL94" s="21"/>
      <c r="AM94" s="21"/>
      <c r="AN94" s="21"/>
      <c r="AO94" s="21"/>
      <c r="AP94" s="21"/>
      <c r="AQ94" s="21"/>
      <c r="AR94" s="21"/>
      <c r="AS94" s="21"/>
      <c r="AT94" s="21"/>
      <c r="AU94" s="21"/>
      <c r="AV94" s="21"/>
      <c r="AW94" s="21"/>
      <c r="AX94" s="21"/>
    </row>
    <row r="95" spans="1:50" x14ac:dyDescent="0.2">
      <c r="A95" s="63">
        <v>54</v>
      </c>
      <c r="B95" s="20" t="str">
        <f>'Compound Alert'!B93</f>
        <v>Indonesia</v>
      </c>
      <c r="C95" s="20" t="str">
        <f>'Compound Alert'!C93</f>
        <v>IDN</v>
      </c>
      <c r="D95" s="20" t="str">
        <f>'Compound Alert'!D93</f>
        <v>EAS           East Asia &amp; Pacific</v>
      </c>
      <c r="E95" s="20" t="str">
        <f>'Compound Alert'!E93</f>
        <v>IBRD</v>
      </c>
      <c r="F95" s="217">
        <f ca="1">'Compound Alert'!F93</f>
        <v>88</v>
      </c>
      <c r="G95" s="22">
        <f ca="1">IF($B$8="Overall Alert",'Compound Alert'!G93,IF($B$8="Underlying Vulnerability",'Compound Alert'!J93,IF($B$8="Emerging Threat",'Compound Alert'!M93)))</f>
        <v>1.5</v>
      </c>
      <c r="H95" s="23">
        <f ca="1">IF($B$8="Overall Alert",'Compound Alert'!H93,IF($B$8="Underlying Vulnerability",'Compound Alert'!K93,IF($B$8="Emerging Threat",'Compound Alert'!N93)))</f>
        <v>1.5</v>
      </c>
      <c r="I95" s="50">
        <f ca="1">ROUNDDOWN(G95,0)</f>
        <v>1</v>
      </c>
      <c r="J95" s="25" t="str">
        <f ca="1">IF(
   $B$8="Overall Alert",IF(
      'Compound Alert'!R93 &gt;= 7, "HIGH",IF(
         'Compound Alert'!R93 &gt;= 5, "MED","LOW")), IF(
            $B$8="Underlying Vulnerability", IF(
               'Compound Alert'!Y93 &gt;= 10, "HIGH",IF(
                  'Compound Alert'!Y93 &gt;= 7, "MED","LOW")),IF(
                     $B$8="Emerging Threat", IF(
                        'Compound Alert'!AF93 &gt;= 10, "HIGH",IF(
                            'Compound Alert'!AF93 &gt;= 7, "MED","LOW")))))</f>
        <v>LOW</v>
      </c>
      <c r="K95" s="25" t="str">
        <f ca="1">IF(
   $B$8="Overall Alert",IF(
      'Compound Alert'!S93 &gt;= 7, "HIGH",IF(
         'Compound Alert'!S93 &gt;= 5, "MED","LOW")), IF(
            $B$8="Underlying Vulnerability", IF(
               'Compound Alert'!Z93 &gt;= 10, "HIGH",IF(
                  'Compound Alert'!Z93 &gt;= 7, "MED","LOW")),IF(
                     $B$8="Emerging Threat", IF(
                        'Compound Alert'!AG93 &gt;= 10, "HIGH",IF(
                            'Compound Alert'!AG93 &gt;= 7, "MED","LOW")))))</f>
        <v>LOW</v>
      </c>
      <c r="L95" s="25" t="str">
        <f ca="1">IF(
   $B$8="Overall Alert",IF(
      'Compound Alert'!T93 &gt;= 7, "HIGH",IF(
         'Compound Alert'!T93 &gt;= 5, "MED","LOW")), IF(
            $B$8="Underlying Vulnerability", IF(
               'Compound Alert'!AA93 &gt;= 10, "HIGH",IF(
                  'Compound Alert'!AA93 &gt;= 7, "MED","LOW")),IF(
                     $B$8="Emerging Threat", IF(
                        'Compound Alert'!AH93 &gt;= 10, "HIGH",IF(
                            'Compound Alert'!AH93 &gt;= 7, "MED","LOW")))))</f>
        <v>MED</v>
      </c>
      <c r="M95" s="25" t="str">
        <f ca="1">IF(
   $B$8="Overall Alert",IF(
      'Compound Alert'!U93 &gt;= 7, "HIGH",IF(
         'Compound Alert'!U93 &gt;= 5, "MED","LOW")), IF(
            $B$8="Underlying Vulnerability", IF(
               'Compound Alert'!AB93 &gt;= 10, "HIGH",IF(
                  'Compound Alert'!AB93 &gt;= 7, "MED","LOW")),IF(
                     $B$8="Emerging Threat", IF(
                        'Compound Alert'!AI93 &gt;= 10, "HIGH",IF(
                            'Compound Alert'!AI93 &gt;= 7, "MED","LOW")))))</f>
        <v>LOW</v>
      </c>
      <c r="N95" s="25" t="str">
        <f ca="1">IF(
   $B$8="Overall Alert",IF(
      'Compound Alert'!V93 &gt;= 7, "HIGH",IF(
         'Compound Alert'!V93 &gt;= 5, "MED","LOW")), IF(
            $B$8="Underlying Vulnerability", IF(
               'Compound Alert'!AC93 &gt;= 10, "HIGH",IF(
                  'Compound Alert'!AC93 &gt;= 7, "MED","LOW")),IF(
                     $B$8="Emerging Threat", IF(
                        'Compound Alert'!AJ93 &gt;= 10, "HIGH",IF(
                            'Compound Alert'!AJ93 &gt;= 7, "MED","LOW")))))</f>
        <v>HIGH</v>
      </c>
      <c r="O95" s="25" t="str">
        <f ca="1">IF(
   $B$8="Overall Alert",IF(
      'Compound Alert'!W93 &gt;= 7, "HIGH",IF(
         'Compound Alert'!W93 &gt;= 5, "MED","LOW")), IF(
            $B$8="Underlying Vulnerability", IF(
               'Compound Alert'!AD93 &gt;= 10, "HIGH",IF(
                  'Compound Alert'!AD93 &gt;= 7, "MED","LOW")),IF(
                     $B$8="Emerging Threat", IF(
                        'Compound Alert'!AK93 &gt;= 10, "HIGH",IF(
                            'Compound Alert'!AK93 &gt;= 7, "MED","LOW")))))</f>
        <v>LOW</v>
      </c>
      <c r="P95" s="25"/>
      <c r="Q95" s="26"/>
      <c r="R95" s="26"/>
      <c r="S95" s="21"/>
      <c r="T95" s="21"/>
      <c r="U95" s="21"/>
      <c r="V95" s="21"/>
      <c r="W95" s="21"/>
      <c r="X95" s="21"/>
      <c r="Y95" s="27"/>
      <c r="Z95" s="27"/>
      <c r="AA95" s="27"/>
      <c r="AB95" s="27"/>
      <c r="AC95" s="27"/>
      <c r="AD95" s="27"/>
      <c r="AE95" s="27"/>
      <c r="AF95" s="27"/>
      <c r="AJ95" s="21"/>
      <c r="AK95" s="21"/>
      <c r="AL95" s="21"/>
      <c r="AM95" s="21"/>
      <c r="AN95" s="21"/>
      <c r="AO95" s="21"/>
      <c r="AP95" s="21"/>
      <c r="AQ95" s="21"/>
      <c r="AR95" s="21"/>
      <c r="AS95" s="21"/>
      <c r="AT95" s="21"/>
      <c r="AU95" s="21"/>
      <c r="AV95" s="21"/>
      <c r="AW95" s="21"/>
      <c r="AX95" s="21"/>
    </row>
    <row r="96" spans="1:50" x14ac:dyDescent="0.2">
      <c r="A96" s="63">
        <v>55</v>
      </c>
      <c r="B96" s="20" t="str">
        <f>'Compound Alert'!B81</f>
        <v>Equatorial Guinea</v>
      </c>
      <c r="C96" s="20" t="str">
        <f>'Compound Alert'!C81</f>
        <v>GNQ</v>
      </c>
      <c r="D96" s="20" t="str">
        <f>'Compound Alert'!D81</f>
        <v>SSF           Sub-Saharan Africa</v>
      </c>
      <c r="E96" s="20" t="str">
        <f>'Compound Alert'!E81</f>
        <v>IBRD</v>
      </c>
      <c r="F96" s="217">
        <f ca="1">'Compound Alert'!F81</f>
        <v>76</v>
      </c>
      <c r="G96" s="22">
        <f ca="1">IF($B$8="Overall Alert",'Compound Alert'!G81,IF($B$8="Underlying Vulnerability",'Compound Alert'!J81,IF($B$8="Emerging Threat",'Compound Alert'!M81)))</f>
        <v>1.5</v>
      </c>
      <c r="H96" s="23">
        <f ca="1">IF($B$8="Overall Alert",'Compound Alert'!H81,IF($B$8="Underlying Vulnerability",'Compound Alert'!K81,IF($B$8="Emerging Threat",'Compound Alert'!N81)))</f>
        <v>1.5</v>
      </c>
      <c r="I96" s="50">
        <f ca="1">ROUNDDOWN(G96,0)</f>
        <v>1</v>
      </c>
      <c r="J96" s="25" t="str">
        <f ca="1">IF(
   $B$8="Overall Alert",IF(
      'Compound Alert'!R81 &gt;= 7, "HIGH",IF(
         'Compound Alert'!R81 &gt;= 5, "MED","LOW")), IF(
            $B$8="Underlying Vulnerability", IF(
               'Compound Alert'!Y81 &gt;= 10, "HIGH",IF(
                  'Compound Alert'!Y81 &gt;= 7, "MED","LOW")),IF(
                     $B$8="Emerging Threat", IF(
                        'Compound Alert'!AF81 &gt;= 10, "HIGH",IF(
                            'Compound Alert'!AF81 &gt;= 7, "MED","LOW")))))</f>
        <v>HIGH</v>
      </c>
      <c r="K96" s="25" t="str">
        <f ca="1">IF(
   $B$8="Overall Alert",IF(
      'Compound Alert'!S81 &gt;= 7, "HIGH",IF(
         'Compound Alert'!S81 &gt;= 5, "MED","LOW")), IF(
            $B$8="Underlying Vulnerability", IF(
               'Compound Alert'!Z81 &gt;= 10, "HIGH",IF(
                  'Compound Alert'!Z81 &gt;= 7, "MED","LOW")),IF(
                     $B$8="Emerging Threat", IF(
                        'Compound Alert'!AG81 &gt;= 10, "HIGH",IF(
                            'Compound Alert'!AG81 &gt;= 7, "MED","LOW")))))</f>
        <v>LOW</v>
      </c>
      <c r="L96" s="25" t="str">
        <f ca="1">IF(
   $B$8="Overall Alert",IF(
      'Compound Alert'!T81 &gt;= 7, "HIGH",IF(
         'Compound Alert'!T81 &gt;= 5, "MED","LOW")), IF(
            $B$8="Underlying Vulnerability", IF(
               'Compound Alert'!AA81 &gt;= 10, "HIGH",IF(
                  'Compound Alert'!AA81 &gt;= 7, "MED","LOW")),IF(
                     $B$8="Emerging Threat", IF(
                        'Compound Alert'!AH81 &gt;= 10, "HIGH",IF(
                            'Compound Alert'!AH81 &gt;= 7, "MED","LOW")))))</f>
        <v>MED</v>
      </c>
      <c r="M96" s="25" t="str">
        <f ca="1">IF(
   $B$8="Overall Alert",IF(
      'Compound Alert'!U81 &gt;= 7, "HIGH",IF(
         'Compound Alert'!U81 &gt;= 5, "MED","LOW")), IF(
            $B$8="Underlying Vulnerability", IF(
               'Compound Alert'!AB81 &gt;= 10, "HIGH",IF(
                  'Compound Alert'!AB81 &gt;= 7, "MED","LOW")),IF(
                     $B$8="Emerging Threat", IF(
                        'Compound Alert'!AI81 &gt;= 10, "HIGH",IF(
                            'Compound Alert'!AI81 &gt;= 7, "MED","LOW")))))</f>
        <v>LOW</v>
      </c>
      <c r="N96" s="25" t="str">
        <f ca="1">IF(
   $B$8="Overall Alert",IF(
      'Compound Alert'!V81 &gt;= 7, "HIGH",IF(
         'Compound Alert'!V81 &gt;= 5, "MED","LOW")), IF(
            $B$8="Underlying Vulnerability", IF(
               'Compound Alert'!AC81 &gt;= 10, "HIGH",IF(
                  'Compound Alert'!AC81 &gt;= 7, "MED","LOW")),IF(
                     $B$8="Emerging Threat", IF(
                        'Compound Alert'!AJ81 &gt;= 10, "HIGH",IF(
                            'Compound Alert'!AJ81 &gt;= 7, "MED","LOW")))))</f>
        <v>LOW</v>
      </c>
      <c r="O96" s="25" t="str">
        <f ca="1">IF(
   $B$8="Overall Alert",IF(
      'Compound Alert'!W81 &gt;= 7, "HIGH",IF(
         'Compound Alert'!W81 &gt;= 5, "MED","LOW")), IF(
            $B$8="Underlying Vulnerability", IF(
               'Compound Alert'!AD81 &gt;= 10, "HIGH",IF(
                  'Compound Alert'!AD81 &gt;= 7, "MED","LOW")),IF(
                     $B$8="Emerging Threat", IF(
                        'Compound Alert'!AK81 &gt;= 10, "HIGH",IF(
                            'Compound Alert'!AK81 &gt;= 7, "MED","LOW")))))</f>
        <v>LOW</v>
      </c>
      <c r="P96" s="25"/>
      <c r="Q96" s="26"/>
      <c r="R96" s="26"/>
      <c r="S96" s="21"/>
      <c r="T96" s="21"/>
      <c r="U96" s="21"/>
      <c r="V96" s="21"/>
      <c r="W96" s="21"/>
      <c r="X96" s="21"/>
      <c r="Y96" s="27"/>
      <c r="Z96" s="27"/>
      <c r="AA96" s="27"/>
      <c r="AB96" s="27"/>
      <c r="AC96" s="27"/>
      <c r="AD96" s="27"/>
      <c r="AE96" s="27"/>
      <c r="AF96" s="27"/>
      <c r="AJ96" s="21"/>
      <c r="AK96" s="21"/>
      <c r="AL96" s="21"/>
      <c r="AM96" s="21"/>
      <c r="AN96" s="21"/>
      <c r="AO96" s="21"/>
      <c r="AP96" s="21"/>
      <c r="AQ96" s="21"/>
      <c r="AR96" s="21"/>
      <c r="AS96" s="21"/>
      <c r="AT96" s="21"/>
      <c r="AU96" s="21"/>
      <c r="AV96" s="21"/>
      <c r="AW96" s="21"/>
      <c r="AX96" s="21"/>
    </row>
    <row r="97" spans="1:50" x14ac:dyDescent="0.2">
      <c r="A97" s="63">
        <v>56</v>
      </c>
      <c r="B97" s="20" t="str">
        <f>'Compound Alert'!B131</f>
        <v>Mexico</v>
      </c>
      <c r="C97" s="20" t="str">
        <f>'Compound Alert'!C131</f>
        <v>MEX</v>
      </c>
      <c r="D97" s="20" t="str">
        <f>'Compound Alert'!D131</f>
        <v>LCN           Latin America &amp; Caribbean</v>
      </c>
      <c r="E97" s="20" t="str">
        <f>'Compound Alert'!E131</f>
        <v>IBRD</v>
      </c>
      <c r="F97" s="217">
        <f ca="1">'Compound Alert'!F131</f>
        <v>126</v>
      </c>
      <c r="G97" s="22">
        <f ca="1">IF($B$8="Overall Alert",'Compound Alert'!G131,IF($B$8="Underlying Vulnerability",'Compound Alert'!J131,IF($B$8="Emerging Threat",'Compound Alert'!M131)))</f>
        <v>1.5</v>
      </c>
      <c r="H97" s="23">
        <f ca="1">IF($B$8="Overall Alert",'Compound Alert'!H131,IF($B$8="Underlying Vulnerability",'Compound Alert'!K131,IF($B$8="Emerging Threat",'Compound Alert'!N131)))</f>
        <v>1.5</v>
      </c>
      <c r="I97" s="50">
        <f ca="1">ROUNDDOWN(G97,0)</f>
        <v>1</v>
      </c>
      <c r="J97" s="25" t="str">
        <f ca="1">IF(
   $B$8="Overall Alert",IF(
      'Compound Alert'!R131 &gt;= 7, "HIGH",IF(
         'Compound Alert'!R131 &gt;= 5, "MED","LOW")), IF(
            $B$8="Underlying Vulnerability", IF(
               'Compound Alert'!Y131 &gt;= 10, "HIGH",IF(
                  'Compound Alert'!Y131 &gt;= 7, "MED","LOW")),IF(
                     $B$8="Emerging Threat", IF(
                        'Compound Alert'!AF131 &gt;= 10, "HIGH",IF(
                            'Compound Alert'!AF131 &gt;= 7, "MED","LOW")))))</f>
        <v>LOW</v>
      </c>
      <c r="K97" s="25" t="str">
        <f ca="1">IF(
   $B$8="Overall Alert",IF(
      'Compound Alert'!S131 &gt;= 7, "HIGH",IF(
         'Compound Alert'!S131 &gt;= 5, "MED","LOW")), IF(
            $B$8="Underlying Vulnerability", IF(
               'Compound Alert'!Z131 &gt;= 10, "HIGH",IF(
                  'Compound Alert'!Z131 &gt;= 7, "MED","LOW")),IF(
                     $B$8="Emerging Threat", IF(
                        'Compound Alert'!AG131 &gt;= 10, "HIGH",IF(
                            'Compound Alert'!AG131 &gt;= 7, "MED","LOW")))))</f>
        <v>LOW</v>
      </c>
      <c r="L97" s="25" t="str">
        <f ca="1">IF(
   $B$8="Overall Alert",IF(
      'Compound Alert'!T131 &gt;= 7, "HIGH",IF(
         'Compound Alert'!T131 &gt;= 5, "MED","LOW")), IF(
            $B$8="Underlying Vulnerability", IF(
               'Compound Alert'!AA131 &gt;= 10, "HIGH",IF(
                  'Compound Alert'!AA131 &gt;= 7, "MED","LOW")),IF(
                     $B$8="Emerging Threat", IF(
                        'Compound Alert'!AH131 &gt;= 10, "HIGH",IF(
                            'Compound Alert'!AH131 &gt;= 7, "MED","LOW")))))</f>
        <v>MED</v>
      </c>
      <c r="M97" s="25" t="str">
        <f ca="1">IF(
   $B$8="Overall Alert",IF(
      'Compound Alert'!U131 &gt;= 7, "HIGH",IF(
         'Compound Alert'!U131 &gt;= 5, "MED","LOW")), IF(
            $B$8="Underlying Vulnerability", IF(
               'Compound Alert'!AB131 &gt;= 10, "HIGH",IF(
                  'Compound Alert'!AB131 &gt;= 7, "MED","LOW")),IF(
                     $B$8="Emerging Threat", IF(
                        'Compound Alert'!AI131 &gt;= 10, "HIGH",IF(
                            'Compound Alert'!AI131 &gt;= 7, "MED","LOW")))))</f>
        <v>LOW</v>
      </c>
      <c r="N97" s="25" t="str">
        <f ca="1">IF(
   $B$8="Overall Alert",IF(
      'Compound Alert'!V131 &gt;= 7, "HIGH",IF(
         'Compound Alert'!V131 &gt;= 5, "MED","LOW")), IF(
            $B$8="Underlying Vulnerability", IF(
               'Compound Alert'!AC131 &gt;= 10, "HIGH",IF(
                  'Compound Alert'!AC131 &gt;= 7, "MED","LOW")),IF(
                     $B$8="Emerging Threat", IF(
                        'Compound Alert'!AJ131 &gt;= 10, "HIGH",IF(
                            'Compound Alert'!AJ131 &gt;= 7, "MED","LOW")))))</f>
        <v>HIGH</v>
      </c>
      <c r="O97" s="25" t="str">
        <f ca="1">IF(
   $B$8="Overall Alert",IF(
      'Compound Alert'!W131 &gt;= 7, "HIGH",IF(
         'Compound Alert'!W131 &gt;= 5, "MED","LOW")), IF(
            $B$8="Underlying Vulnerability", IF(
               'Compound Alert'!AD131 &gt;= 10, "HIGH",IF(
                  'Compound Alert'!AD131 &gt;= 7, "MED","LOW")),IF(
                     $B$8="Emerging Threat", IF(
                        'Compound Alert'!AK131 &gt;= 10, "HIGH",IF(
                            'Compound Alert'!AK131 &gt;= 7, "MED","LOW")))))</f>
        <v>LOW</v>
      </c>
      <c r="P97" s="25"/>
      <c r="Q97" s="26"/>
      <c r="R97" s="26"/>
      <c r="S97" s="21"/>
      <c r="T97" s="21"/>
      <c r="U97" s="21"/>
      <c r="V97" s="21"/>
      <c r="W97" s="21"/>
      <c r="X97" s="21"/>
      <c r="Y97" s="27"/>
      <c r="Z97" s="27"/>
      <c r="AA97" s="27"/>
      <c r="AB97" s="27"/>
      <c r="AC97" s="27"/>
      <c r="AD97" s="27"/>
      <c r="AE97" s="27"/>
      <c r="AF97" s="27"/>
      <c r="AJ97" s="21"/>
      <c r="AK97" s="21"/>
      <c r="AL97" s="21"/>
      <c r="AM97" s="21"/>
      <c r="AN97" s="21"/>
      <c r="AO97" s="21"/>
      <c r="AP97" s="21"/>
      <c r="AQ97" s="21"/>
      <c r="AR97" s="21"/>
      <c r="AS97" s="21"/>
      <c r="AT97" s="21"/>
      <c r="AU97" s="21"/>
      <c r="AV97" s="21"/>
      <c r="AW97" s="21"/>
      <c r="AX97" s="21"/>
    </row>
    <row r="98" spans="1:50" x14ac:dyDescent="0.2">
      <c r="A98" s="63">
        <v>57</v>
      </c>
      <c r="B98" s="20" t="str">
        <f>'Compound Alert'!B198</f>
        <v>Turkmenistan</v>
      </c>
      <c r="C98" s="20" t="str">
        <f>'Compound Alert'!C198</f>
        <v>TKM</v>
      </c>
      <c r="D98" s="20" t="str">
        <f>'Compound Alert'!D198</f>
        <v>ECS           Europe &amp; Central Asia</v>
      </c>
      <c r="E98" s="20" t="str">
        <f>'Compound Alert'!E198</f>
        <v>IBRD</v>
      </c>
      <c r="F98" s="217">
        <f>'Compound Alert'!F198</f>
        <v>0</v>
      </c>
      <c r="G98" s="22">
        <f ca="1">IF($B$8="Overall Alert",'Compound Alert'!G198,IF($B$8="Underlying Vulnerability",'Compound Alert'!J198,IF($B$8="Emerging Threat",'Compound Alert'!M198)))</f>
        <v>1.5</v>
      </c>
      <c r="H98" s="23">
        <f ca="1">IF($B$8="Overall Alert",'Compound Alert'!H198,IF($B$8="Underlying Vulnerability",'Compound Alert'!K198,IF($B$8="Emerging Threat",'Compound Alert'!N198)))</f>
        <v>1.5</v>
      </c>
      <c r="I98" s="50">
        <f ca="1">ROUNDDOWN(G98,0)</f>
        <v>1</v>
      </c>
      <c r="J98" s="25" t="str">
        <f ca="1">IF(
   $B$8="Overall Alert",IF(
      'Compound Alert'!R198 &gt;= 7, "HIGH",IF(
         'Compound Alert'!R198 &gt;= 5, "MED","LOW")), IF(
            $B$8="Underlying Vulnerability", IF(
               'Compound Alert'!Y198 &gt;= 10, "HIGH",IF(
                  'Compound Alert'!Y198 &gt;= 7, "MED","LOW")),IF(
                     $B$8="Emerging Threat", IF(
                        'Compound Alert'!AF198 &gt;= 10, "HIGH",IF(
                            'Compound Alert'!AF198 &gt;= 7, "MED","LOW")))))</f>
        <v>LOW</v>
      </c>
      <c r="K98" s="25" t="str">
        <f ca="1">IF(
   $B$8="Overall Alert",IF(
      'Compound Alert'!S198 &gt;= 7, "HIGH",IF(
         'Compound Alert'!S198 &gt;= 5, "MED","LOW")), IF(
            $B$8="Underlying Vulnerability", IF(
               'Compound Alert'!Z198 &gt;= 10, "HIGH",IF(
                  'Compound Alert'!Z198 &gt;= 7, "MED","LOW")),IF(
                     $B$8="Emerging Threat", IF(
                        'Compound Alert'!AG198 &gt;= 10, "HIGH",IF(
                            'Compound Alert'!AG198 &gt;= 7, "MED","LOW")))))</f>
        <v>LOW</v>
      </c>
      <c r="L98" s="25" t="str">
        <f ca="1">IF(
   $B$8="Overall Alert",IF(
      'Compound Alert'!T198 &gt;= 7, "HIGH",IF(
         'Compound Alert'!T198 &gt;= 5, "MED","LOW")), IF(
            $B$8="Underlying Vulnerability", IF(
               'Compound Alert'!AA198 &gt;= 10, "HIGH",IF(
                  'Compound Alert'!AA198 &gt;= 7, "MED","LOW")),IF(
                     $B$8="Emerging Threat", IF(
                        'Compound Alert'!AH198 &gt;= 10, "HIGH",IF(
                            'Compound Alert'!AH198 &gt;= 7, "MED","LOW")))))</f>
        <v>MED</v>
      </c>
      <c r="M98" s="25" t="str">
        <f ca="1">IF(
   $B$8="Overall Alert",IF(
      'Compound Alert'!U198 &gt;= 7, "HIGH",IF(
         'Compound Alert'!U198 &gt;= 5, "MED","LOW")), IF(
            $B$8="Underlying Vulnerability", IF(
               'Compound Alert'!AB198 &gt;= 10, "HIGH",IF(
                  'Compound Alert'!AB198 &gt;= 7, "MED","LOW")),IF(
                     $B$8="Emerging Threat", IF(
                        'Compound Alert'!AI198 &gt;= 10, "HIGH",IF(
                            'Compound Alert'!AI198 &gt;= 7, "MED","LOW")))))</f>
        <v>LOW</v>
      </c>
      <c r="N98" s="25" t="str">
        <f ca="1">IF(
   $B$8="Overall Alert",IF(
      'Compound Alert'!V198 &gt;= 7, "HIGH",IF(
         'Compound Alert'!V198 &gt;= 5, "MED","LOW")), IF(
            $B$8="Underlying Vulnerability", IF(
               'Compound Alert'!AC198 &gt;= 10, "HIGH",IF(
                  'Compound Alert'!AC198 &gt;= 7, "MED","LOW")),IF(
                     $B$8="Emerging Threat", IF(
                        'Compound Alert'!AJ198 &gt;= 10, "HIGH",IF(
                            'Compound Alert'!AJ198 &gt;= 7, "MED","LOW")))))</f>
        <v>HIGH</v>
      </c>
      <c r="O98" s="25" t="str">
        <f ca="1">IF(
   $B$8="Overall Alert",IF(
      'Compound Alert'!W198 &gt;= 7, "HIGH",IF(
         'Compound Alert'!W198 &gt;= 5, "MED","LOW")), IF(
            $B$8="Underlying Vulnerability", IF(
               'Compound Alert'!AD198 &gt;= 10, "HIGH",IF(
                  'Compound Alert'!AD198 &gt;= 7, "MED","LOW")),IF(
                     $B$8="Emerging Threat", IF(
                        'Compound Alert'!AK198 &gt;= 10, "HIGH",IF(
                            'Compound Alert'!AK198 &gt;= 7, "MED","LOW")))))</f>
        <v>LOW</v>
      </c>
      <c r="P98" s="25"/>
      <c r="Q98" s="26"/>
      <c r="R98" s="26"/>
      <c r="S98" s="21"/>
      <c r="T98" s="21"/>
      <c r="U98" s="21"/>
      <c r="V98" s="21"/>
      <c r="W98" s="21"/>
      <c r="X98" s="21"/>
      <c r="Y98" s="27"/>
      <c r="Z98" s="27"/>
      <c r="AA98" s="27"/>
      <c r="AB98" s="27"/>
      <c r="AC98" s="27"/>
      <c r="AD98" s="27"/>
      <c r="AE98" s="27"/>
      <c r="AF98" s="27"/>
      <c r="AJ98" s="21"/>
      <c r="AK98" s="21"/>
      <c r="AL98" s="21"/>
      <c r="AM98" s="21"/>
      <c r="AN98" s="21"/>
      <c r="AO98" s="21"/>
      <c r="AP98" s="21"/>
      <c r="AQ98" s="21"/>
      <c r="AR98" s="21"/>
      <c r="AS98" s="21"/>
      <c r="AT98" s="21"/>
      <c r="AU98" s="21"/>
      <c r="AV98" s="21"/>
      <c r="AW98" s="21"/>
      <c r="AX98" s="21"/>
    </row>
    <row r="99" spans="1:50" x14ac:dyDescent="0.2">
      <c r="A99" s="63">
        <v>58</v>
      </c>
      <c r="B99" s="20" t="str">
        <f>'Compound Alert'!B98</f>
        <v>Iraq</v>
      </c>
      <c r="C99" s="20" t="str">
        <f>'Compound Alert'!C98</f>
        <v>IRQ</v>
      </c>
      <c r="D99" s="20" t="str">
        <f>'Compound Alert'!D98</f>
        <v>MEA           Middle East &amp; North Africa</v>
      </c>
      <c r="E99" s="20" t="str">
        <f>'Compound Alert'!E98</f>
        <v>IBRD</v>
      </c>
      <c r="F99" s="217">
        <f ca="1">'Compound Alert'!F98</f>
        <v>93</v>
      </c>
      <c r="G99" s="22">
        <f ca="1">IF($B$8="Overall Alert",'Compound Alert'!G98,IF($B$8="Underlying Vulnerability",'Compound Alert'!J98,IF($B$8="Emerging Threat",'Compound Alert'!M98)))</f>
        <v>1.5</v>
      </c>
      <c r="H99" s="23">
        <f ca="1">IF($B$8="Overall Alert",'Compound Alert'!H98,IF($B$8="Underlying Vulnerability",'Compound Alert'!K98,IF($B$8="Emerging Threat",'Compound Alert'!N98)))</f>
        <v>1.5</v>
      </c>
      <c r="I99" s="50">
        <f ca="1">ROUNDDOWN(G99,0)</f>
        <v>1</v>
      </c>
      <c r="J99" s="25" t="str">
        <f ca="1">IF(
   $B$8="Overall Alert",IF(
      'Compound Alert'!R98 &gt;= 7, "HIGH",IF(
         'Compound Alert'!R98 &gt;= 5, "MED","LOW")), IF(
            $B$8="Underlying Vulnerability", IF(
               'Compound Alert'!Y98 &gt;= 10, "HIGH",IF(
                  'Compound Alert'!Y98 &gt;= 7, "MED","LOW")),IF(
                     $B$8="Emerging Threat", IF(
                        'Compound Alert'!AF98 &gt;= 10, "HIGH",IF(
                            'Compound Alert'!AF98 &gt;= 7, "MED","LOW")))))</f>
        <v>LOW</v>
      </c>
      <c r="K99" s="25" t="str">
        <f ca="1">IF(
   $B$8="Overall Alert",IF(
      'Compound Alert'!S98 &gt;= 7, "HIGH",IF(
         'Compound Alert'!S98 &gt;= 5, "MED","LOW")), IF(
            $B$8="Underlying Vulnerability", IF(
               'Compound Alert'!Z98 &gt;= 10, "HIGH",IF(
                  'Compound Alert'!Z98 &gt;= 7, "MED","LOW")),IF(
                     $B$8="Emerging Threat", IF(
                        'Compound Alert'!AG98 &gt;= 10, "HIGH",IF(
                            'Compound Alert'!AG98 &gt;= 7, "MED","LOW")))))</f>
        <v>MED</v>
      </c>
      <c r="L99" s="25" t="str">
        <f ca="1">IF(
   $B$8="Overall Alert",IF(
      'Compound Alert'!T98 &gt;= 7, "HIGH",IF(
         'Compound Alert'!T98 &gt;= 5, "MED","LOW")), IF(
            $B$8="Underlying Vulnerability", IF(
               'Compound Alert'!AA98 &gt;= 10, "HIGH",IF(
                  'Compound Alert'!AA98 &gt;= 7, "MED","LOW")),IF(
                     $B$8="Emerging Threat", IF(
                        'Compound Alert'!AH98 &gt;= 10, "HIGH",IF(
                            'Compound Alert'!AH98 &gt;= 7, "MED","LOW")))))</f>
        <v>MED</v>
      </c>
      <c r="M99" s="25" t="str">
        <f ca="1">IF(
   $B$8="Overall Alert",IF(
      'Compound Alert'!U98 &gt;= 7, "HIGH",IF(
         'Compound Alert'!U98 &gt;= 5, "MED","LOW")), IF(
            $B$8="Underlying Vulnerability", IF(
               'Compound Alert'!AB98 &gt;= 10, "HIGH",IF(
                  'Compound Alert'!AB98 &gt;= 7, "MED","LOW")),IF(
                     $B$8="Emerging Threat", IF(
                        'Compound Alert'!AI98 &gt;= 10, "HIGH",IF(
                            'Compound Alert'!AI98 &gt;= 7, "MED","LOW")))))</f>
        <v>MED</v>
      </c>
      <c r="N99" s="25" t="str">
        <f ca="1">IF(
   $B$8="Overall Alert",IF(
      'Compound Alert'!V98 &gt;= 7, "HIGH",IF(
         'Compound Alert'!V98 &gt;= 5, "MED","LOW")), IF(
            $B$8="Underlying Vulnerability", IF(
               'Compound Alert'!AC98 &gt;= 10, "HIGH",IF(
                  'Compound Alert'!AC98 &gt;= 7, "MED","LOW")),IF(
                     $B$8="Emerging Threat", IF(
                        'Compound Alert'!AJ98 &gt;= 10, "HIGH",IF(
                            'Compound Alert'!AJ98 &gt;= 7, "MED","LOW")))))</f>
        <v>LOW</v>
      </c>
      <c r="O99" s="25" t="str">
        <f ca="1">IF(
   $B$8="Overall Alert",IF(
      'Compound Alert'!W98 &gt;= 7, "HIGH",IF(
         'Compound Alert'!W98 &gt;= 5, "MED","LOW")), IF(
            $B$8="Underlying Vulnerability", IF(
               'Compound Alert'!AD98 &gt;= 10, "HIGH",IF(
                  'Compound Alert'!AD98 &gt;= 7, "MED","LOW")),IF(
                     $B$8="Emerging Threat", IF(
                        'Compound Alert'!AK98 &gt;= 10, "HIGH",IF(
                            'Compound Alert'!AK98 &gt;= 7, "MED","LOW")))))</f>
        <v>LOW</v>
      </c>
      <c r="P99" s="25"/>
      <c r="Q99" s="26"/>
      <c r="R99" s="26"/>
      <c r="S99" s="21"/>
      <c r="T99" s="21"/>
      <c r="U99" s="21"/>
      <c r="V99" s="21"/>
      <c r="W99" s="21"/>
      <c r="X99" s="21"/>
      <c r="Y99" s="27"/>
      <c r="Z99" s="27"/>
      <c r="AA99" s="27"/>
      <c r="AB99" s="27"/>
      <c r="AC99" s="27"/>
      <c r="AD99" s="27"/>
      <c r="AE99" s="27"/>
      <c r="AF99" s="27"/>
      <c r="AJ99" s="21"/>
      <c r="AK99" s="21"/>
      <c r="AL99" s="21"/>
      <c r="AM99" s="21"/>
      <c r="AN99" s="21"/>
      <c r="AO99" s="21"/>
      <c r="AP99" s="21"/>
      <c r="AQ99" s="21"/>
      <c r="AR99" s="21"/>
      <c r="AS99" s="21"/>
      <c r="AT99" s="21"/>
      <c r="AU99" s="21"/>
      <c r="AV99" s="21"/>
      <c r="AW99" s="21"/>
      <c r="AX99" s="21"/>
    </row>
    <row r="100" spans="1:50" x14ac:dyDescent="0.2">
      <c r="A100" s="63">
        <v>59</v>
      </c>
      <c r="B100" s="20" t="str">
        <f>'Compound Alert'!B178</f>
        <v>Sierra Leone</v>
      </c>
      <c r="C100" s="20" t="str">
        <f>'Compound Alert'!C178</f>
        <v>SLE</v>
      </c>
      <c r="D100" s="20" t="str">
        <f>'Compound Alert'!D178</f>
        <v>SSF           Sub-Saharan Africa</v>
      </c>
      <c r="E100" s="20" t="str">
        <f>'Compound Alert'!E178</f>
        <v>IDA</v>
      </c>
      <c r="F100" s="217">
        <f ca="1">'Compound Alert'!F178</f>
        <v>173</v>
      </c>
      <c r="G100" s="22">
        <f ca="1">IF($B$8="Overall Alert",'Compound Alert'!G178,IF($B$8="Underlying Vulnerability",'Compound Alert'!J178,IF($B$8="Emerging Threat",'Compound Alert'!M178)))</f>
        <v>1.5</v>
      </c>
      <c r="H100" s="23">
        <f ca="1">IF($B$8="Overall Alert",'Compound Alert'!H178,IF($B$8="Underlying Vulnerability",'Compound Alert'!K178,IF($B$8="Emerging Threat",'Compound Alert'!N178)))</f>
        <v>1.5</v>
      </c>
      <c r="I100" s="50">
        <f ca="1">ROUNDDOWN(G100,0)</f>
        <v>1</v>
      </c>
      <c r="J100" s="25" t="str">
        <f ca="1">IF(
   $B$8="Overall Alert",IF(
      'Compound Alert'!R178 &gt;= 7, "HIGH",IF(
         'Compound Alert'!R178 &gt;= 5, "MED","LOW")), IF(
            $B$8="Underlying Vulnerability", IF(
               'Compound Alert'!Y178 &gt;= 10, "HIGH",IF(
                  'Compound Alert'!Y178 &gt;= 7, "MED","LOW")),IF(
                     $B$8="Emerging Threat", IF(
                        'Compound Alert'!AF178 &gt;= 10, "HIGH",IF(
                            'Compound Alert'!AF178 &gt;= 7, "MED","LOW")))))</f>
        <v>LOW</v>
      </c>
      <c r="K100" s="25" t="str">
        <f ca="1">IF(
   $B$8="Overall Alert",IF(
      'Compound Alert'!S178 &gt;= 7, "HIGH",IF(
         'Compound Alert'!S178 &gt;= 5, "MED","LOW")), IF(
            $B$8="Underlying Vulnerability", IF(
               'Compound Alert'!Z178 &gt;= 10, "HIGH",IF(
                  'Compound Alert'!Z178 &gt;= 7, "MED","LOW")),IF(
                     $B$8="Emerging Threat", IF(
                        'Compound Alert'!AG178 &gt;= 10, "HIGH",IF(
                            'Compound Alert'!AG178 &gt;= 7, "MED","LOW")))))</f>
        <v>LOW</v>
      </c>
      <c r="L100" s="25" t="str">
        <f ca="1">IF(
   $B$8="Overall Alert",IF(
      'Compound Alert'!T178 &gt;= 7, "HIGH",IF(
         'Compound Alert'!T178 &gt;= 5, "MED","LOW")), IF(
            $B$8="Underlying Vulnerability", IF(
               'Compound Alert'!AA178 &gt;= 10, "HIGH",IF(
                  'Compound Alert'!AA178 &gt;= 7, "MED","LOW")),IF(
                     $B$8="Emerging Threat", IF(
                        'Compound Alert'!AH178 &gt;= 10, "HIGH",IF(
                            'Compound Alert'!AH178 &gt;= 7, "MED","LOW")))))</f>
        <v>HIGH</v>
      </c>
      <c r="M100" s="25" t="str">
        <f ca="1">IF(
   $B$8="Overall Alert",IF(
      'Compound Alert'!U178 &gt;= 7, "HIGH",IF(
         'Compound Alert'!U178 &gt;= 5, "MED","LOW")), IF(
            $B$8="Underlying Vulnerability", IF(
               'Compound Alert'!AB178 &gt;= 10, "HIGH",IF(
                  'Compound Alert'!AB178 &gt;= 7, "MED","LOW")),IF(
                     $B$8="Emerging Threat", IF(
                        'Compound Alert'!AI178 &gt;= 10, "HIGH",IF(
                            'Compound Alert'!AI178 &gt;= 7, "MED","LOW")))))</f>
        <v>LOW</v>
      </c>
      <c r="N100" s="25" t="str">
        <f ca="1">IF(
   $B$8="Overall Alert",IF(
      'Compound Alert'!V178 &gt;= 7, "HIGH",IF(
         'Compound Alert'!V178 &gt;= 5, "MED","LOW")), IF(
            $B$8="Underlying Vulnerability", IF(
               'Compound Alert'!AC178 &gt;= 10, "HIGH",IF(
                  'Compound Alert'!AC178 &gt;= 7, "MED","LOW")),IF(
                     $B$8="Emerging Threat", IF(
                        'Compound Alert'!AJ178 &gt;= 10, "HIGH",IF(
                            'Compound Alert'!AJ178 &gt;= 7, "MED","LOW")))))</f>
        <v>LOW</v>
      </c>
      <c r="O100" s="25" t="str">
        <f ca="1">IF(
   $B$8="Overall Alert",IF(
      'Compound Alert'!W178 &gt;= 7, "HIGH",IF(
         'Compound Alert'!W178 &gt;= 5, "MED","LOW")), IF(
            $B$8="Underlying Vulnerability", IF(
               'Compound Alert'!AD178 &gt;= 10, "HIGH",IF(
                  'Compound Alert'!AD178 &gt;= 7, "MED","LOW")),IF(
                     $B$8="Emerging Threat", IF(
                        'Compound Alert'!AK178 &gt;= 10, "HIGH",IF(
                            'Compound Alert'!AK178 &gt;= 7, "MED","LOW")))))</f>
        <v>MED</v>
      </c>
      <c r="P100" s="25"/>
      <c r="Q100" s="26"/>
      <c r="R100" s="26"/>
      <c r="S100" s="21"/>
      <c r="T100" s="21"/>
      <c r="U100" s="21"/>
      <c r="V100" s="21"/>
      <c r="W100" s="21"/>
      <c r="X100" s="21"/>
      <c r="Y100" s="27"/>
      <c r="Z100" s="27"/>
      <c r="AA100" s="27"/>
      <c r="AB100" s="27"/>
      <c r="AC100" s="27"/>
      <c r="AD100" s="27"/>
      <c r="AE100" s="27"/>
      <c r="AF100" s="27"/>
      <c r="AJ100" s="21"/>
      <c r="AK100" s="21"/>
      <c r="AL100" s="21"/>
      <c r="AM100" s="21"/>
      <c r="AN100" s="21"/>
      <c r="AO100" s="21"/>
      <c r="AP100" s="21"/>
      <c r="AQ100" s="21"/>
      <c r="AR100" s="21"/>
      <c r="AS100" s="21"/>
      <c r="AT100" s="21"/>
      <c r="AU100" s="21"/>
      <c r="AV100" s="21"/>
      <c r="AW100" s="21"/>
      <c r="AX100" s="21"/>
    </row>
    <row r="101" spans="1:50" x14ac:dyDescent="0.2">
      <c r="A101" s="63">
        <v>60</v>
      </c>
      <c r="B101" s="20" t="str">
        <f>'Compound Alert'!B23</f>
        <v>Bangladesh</v>
      </c>
      <c r="C101" s="20" t="str">
        <f>'Compound Alert'!C23</f>
        <v>BGD</v>
      </c>
      <c r="D101" s="20" t="str">
        <f>'Compound Alert'!D23</f>
        <v>SAS           South Asia</v>
      </c>
      <c r="E101" s="20" t="str">
        <f>'Compound Alert'!E23</f>
        <v>IDA</v>
      </c>
      <c r="F101" s="217">
        <f ca="1">'Compound Alert'!F23</f>
        <v>18</v>
      </c>
      <c r="G101" s="22">
        <f ca="1">IF($B$8="Overall Alert",'Compound Alert'!G23,IF($B$8="Underlying Vulnerability",'Compound Alert'!J23,IF($B$8="Emerging Threat",'Compound Alert'!M23)))</f>
        <v>1.5</v>
      </c>
      <c r="H101" s="23">
        <f ca="1">IF($B$8="Overall Alert",'Compound Alert'!H23,IF($B$8="Underlying Vulnerability",'Compound Alert'!K23,IF($B$8="Emerging Threat",'Compound Alert'!N23)))</f>
        <v>1.5</v>
      </c>
      <c r="I101" s="50">
        <f ca="1">ROUNDDOWN(G101,0)</f>
        <v>1</v>
      </c>
      <c r="J101" s="25" t="str">
        <f ca="1">IF(
   $B$8="Overall Alert",IF(
      'Compound Alert'!R23 &gt;= 7, "HIGH",IF(
         'Compound Alert'!R23 &gt;= 5, "MED","LOW")), IF(
            $B$8="Underlying Vulnerability", IF(
               'Compound Alert'!Y23 &gt;= 10, "HIGH",IF(
                  'Compound Alert'!Y23 &gt;= 7, "MED","LOW")),IF(
                     $B$8="Emerging Threat", IF(
                        'Compound Alert'!AF23 &gt;= 10, "HIGH",IF(
                            'Compound Alert'!AF23 &gt;= 7, "MED","LOW")))))</f>
        <v>LOW</v>
      </c>
      <c r="K101" s="25" t="str">
        <f ca="1">IF(
   $B$8="Overall Alert",IF(
      'Compound Alert'!S23 &gt;= 7, "HIGH",IF(
         'Compound Alert'!S23 &gt;= 5, "MED","LOW")), IF(
            $B$8="Underlying Vulnerability", IF(
               'Compound Alert'!Z23 &gt;= 10, "HIGH",IF(
                  'Compound Alert'!Z23 &gt;= 7, "MED","LOW")),IF(
                     $B$8="Emerging Threat", IF(
                        'Compound Alert'!AG23 &gt;= 10, "HIGH",IF(
                            'Compound Alert'!AG23 &gt;= 7, "MED","LOW")))))</f>
        <v>LOW</v>
      </c>
      <c r="L101" s="25" t="str">
        <f ca="1">IF(
   $B$8="Overall Alert",IF(
      'Compound Alert'!T23 &gt;= 7, "HIGH",IF(
         'Compound Alert'!T23 &gt;= 5, "MED","LOW")), IF(
            $B$8="Underlying Vulnerability", IF(
               'Compound Alert'!AA23 &gt;= 10, "HIGH",IF(
                  'Compound Alert'!AA23 &gt;= 7, "MED","LOW")),IF(
                     $B$8="Emerging Threat", IF(
                        'Compound Alert'!AH23 &gt;= 10, "HIGH",IF(
                            'Compound Alert'!AH23 &gt;= 7, "MED","LOW")))))</f>
        <v>MED</v>
      </c>
      <c r="M101" s="25" t="str">
        <f ca="1">IF(
   $B$8="Overall Alert",IF(
      'Compound Alert'!U23 &gt;= 7, "HIGH",IF(
         'Compound Alert'!U23 &gt;= 5, "MED","LOW")), IF(
            $B$8="Underlying Vulnerability", IF(
               'Compound Alert'!AB23 &gt;= 10, "HIGH",IF(
                  'Compound Alert'!AB23 &gt;= 7, "MED","LOW")),IF(
                     $B$8="Emerging Threat", IF(
                        'Compound Alert'!AI23 &gt;= 10, "HIGH",IF(
                            'Compound Alert'!AI23 &gt;= 7, "MED","LOW")))))</f>
        <v>LOW</v>
      </c>
      <c r="N101" s="25" t="str">
        <f ca="1">IF(
   $B$8="Overall Alert",IF(
      'Compound Alert'!V23 &gt;= 7, "HIGH",IF(
         'Compound Alert'!V23 &gt;= 5, "MED","LOW")), IF(
            $B$8="Underlying Vulnerability", IF(
               'Compound Alert'!AC23 &gt;= 10, "HIGH",IF(
                  'Compound Alert'!AC23 &gt;= 7, "MED","LOW")),IF(
                     $B$8="Emerging Threat", IF(
                        'Compound Alert'!AJ23 &gt;= 10, "HIGH",IF(
                            'Compound Alert'!AJ23 &gt;= 7, "MED","LOW")))))</f>
        <v>HIGH</v>
      </c>
      <c r="O101" s="25" t="str">
        <f ca="1">IF(
   $B$8="Overall Alert",IF(
      'Compound Alert'!W23 &gt;= 7, "HIGH",IF(
         'Compound Alert'!W23 &gt;= 5, "MED","LOW")), IF(
            $B$8="Underlying Vulnerability", IF(
               'Compound Alert'!AD23 &gt;= 10, "HIGH",IF(
                  'Compound Alert'!AD23 &gt;= 7, "MED","LOW")),IF(
                     $B$8="Emerging Threat", IF(
                        'Compound Alert'!AK23 &gt;= 10, "HIGH",IF(
                            'Compound Alert'!AK23 &gt;= 7, "MED","LOW")))))</f>
        <v>LOW</v>
      </c>
      <c r="P101" s="25"/>
      <c r="Q101" s="26"/>
      <c r="R101" s="26"/>
      <c r="S101" s="21"/>
      <c r="T101" s="21"/>
      <c r="U101" s="21"/>
      <c r="V101" s="21"/>
      <c r="W101" s="21"/>
      <c r="X101" s="21"/>
      <c r="Y101" s="27"/>
      <c r="Z101" s="27"/>
      <c r="AA101" s="27"/>
      <c r="AB101" s="27"/>
      <c r="AC101" s="27"/>
      <c r="AD101" s="27"/>
      <c r="AE101" s="27"/>
      <c r="AF101" s="27"/>
      <c r="AJ101" s="21"/>
      <c r="AK101" s="21"/>
      <c r="AL101" s="21"/>
      <c r="AM101" s="21"/>
      <c r="AN101" s="21"/>
      <c r="AO101" s="21"/>
      <c r="AP101" s="21"/>
      <c r="AQ101" s="21"/>
      <c r="AR101" s="21"/>
      <c r="AS101" s="21"/>
      <c r="AT101" s="21"/>
      <c r="AU101" s="21"/>
      <c r="AV101" s="21"/>
      <c r="AW101" s="21"/>
      <c r="AX101" s="21"/>
    </row>
    <row r="102" spans="1:50" x14ac:dyDescent="0.2">
      <c r="A102" s="63">
        <v>61</v>
      </c>
      <c r="B102" s="20" t="str">
        <f>'Compound Alert'!B166</f>
        <v>Paraguay</v>
      </c>
      <c r="C102" s="20" t="str">
        <f>'Compound Alert'!C166</f>
        <v>PRY</v>
      </c>
      <c r="D102" s="20" t="str">
        <f>'Compound Alert'!D166</f>
        <v>LCN           Latin America &amp; Caribbean</v>
      </c>
      <c r="E102" s="20" t="str">
        <f>'Compound Alert'!E166</f>
        <v>IBRD</v>
      </c>
      <c r="F102" s="217">
        <f ca="1">'Compound Alert'!F166</f>
        <v>161</v>
      </c>
      <c r="G102" s="22">
        <f ca="1">IF($B$8="Overall Alert",'Compound Alert'!G166,IF($B$8="Underlying Vulnerability",'Compound Alert'!J166,IF($B$8="Emerging Threat",'Compound Alert'!M166)))</f>
        <v>1.5</v>
      </c>
      <c r="H102" s="23">
        <f ca="1">IF($B$8="Overall Alert",'Compound Alert'!H166,IF($B$8="Underlying Vulnerability",'Compound Alert'!K166,IF($B$8="Emerging Threat",'Compound Alert'!N166)))</f>
        <v>1.5</v>
      </c>
      <c r="I102" s="50">
        <f ca="1">ROUNDDOWN(G102,0)</f>
        <v>1</v>
      </c>
      <c r="J102" s="25" t="str">
        <f ca="1">IF(
   $B$8="Overall Alert",IF(
      'Compound Alert'!R166 &gt;= 7, "HIGH",IF(
         'Compound Alert'!R166 &gt;= 5, "MED","LOW")), IF(
            $B$8="Underlying Vulnerability", IF(
               'Compound Alert'!Y166 &gt;= 10, "HIGH",IF(
                  'Compound Alert'!Y166 &gt;= 7, "MED","LOW")),IF(
                     $B$8="Emerging Threat", IF(
                        'Compound Alert'!AF166 &gt;= 10, "HIGH",IF(
                            'Compound Alert'!AF166 &gt;= 7, "MED","LOW")))))</f>
        <v>LOW</v>
      </c>
      <c r="K102" s="25" t="str">
        <f ca="1">IF(
   $B$8="Overall Alert",IF(
      'Compound Alert'!S166 &gt;= 7, "HIGH",IF(
         'Compound Alert'!S166 &gt;= 5, "MED","LOW")), IF(
            $B$8="Underlying Vulnerability", IF(
               'Compound Alert'!Z166 &gt;= 10, "HIGH",IF(
                  'Compound Alert'!Z166 &gt;= 7, "MED","LOW")),IF(
                     $B$8="Emerging Threat", IF(
                        'Compound Alert'!AG166 &gt;= 10, "HIGH",IF(
                            'Compound Alert'!AG166 &gt;= 7, "MED","LOW")))))</f>
        <v>LOW</v>
      </c>
      <c r="L102" s="25" t="str">
        <f ca="1">IF(
   $B$8="Overall Alert",IF(
      'Compound Alert'!T166 &gt;= 7, "HIGH",IF(
         'Compound Alert'!T166 &gt;= 5, "MED","LOW")), IF(
            $B$8="Underlying Vulnerability", IF(
               'Compound Alert'!AA166 &gt;= 10, "HIGH",IF(
                  'Compound Alert'!AA166 &gt;= 7, "MED","LOW")),IF(
                     $B$8="Emerging Threat", IF(
                        'Compound Alert'!AH166 &gt;= 10, "HIGH",IF(
                            'Compound Alert'!AH166 &gt;= 7, "MED","LOW")))))</f>
        <v>LOW</v>
      </c>
      <c r="M102" s="25" t="str">
        <f ca="1">IF(
   $B$8="Overall Alert",IF(
      'Compound Alert'!U166 &gt;= 7, "HIGH",IF(
         'Compound Alert'!U166 &gt;= 5, "MED","LOW")), IF(
            $B$8="Underlying Vulnerability", IF(
               'Compound Alert'!AB166 &gt;= 10, "HIGH",IF(
                  'Compound Alert'!AB166 &gt;= 7, "MED","LOW")),IF(
                     $B$8="Emerging Threat", IF(
                        'Compound Alert'!AI166 &gt;= 10, "HIGH",IF(
                            'Compound Alert'!AI166 &gt;= 7, "MED","LOW")))))</f>
        <v>HIGH</v>
      </c>
      <c r="N102" s="25" t="str">
        <f ca="1">IF(
   $B$8="Overall Alert",IF(
      'Compound Alert'!V166 &gt;= 7, "HIGH",IF(
         'Compound Alert'!V166 &gt;= 5, "MED","LOW")), IF(
            $B$8="Underlying Vulnerability", IF(
               'Compound Alert'!AC166 &gt;= 10, "HIGH",IF(
                  'Compound Alert'!AC166 &gt;= 7, "MED","LOW")),IF(
                     $B$8="Emerging Threat", IF(
                        'Compound Alert'!AJ166 &gt;= 10, "HIGH",IF(
                            'Compound Alert'!AJ166 &gt;= 7, "MED","LOW")))))</f>
        <v>MED</v>
      </c>
      <c r="O102" s="25" t="str">
        <f ca="1">IF(
   $B$8="Overall Alert",IF(
      'Compound Alert'!W166 &gt;= 7, "HIGH",IF(
         'Compound Alert'!W166 &gt;= 5, "MED","LOW")), IF(
            $B$8="Underlying Vulnerability", IF(
               'Compound Alert'!AD166 &gt;= 10, "HIGH",IF(
                  'Compound Alert'!AD166 &gt;= 7, "MED","LOW")),IF(
                     $B$8="Emerging Threat", IF(
                        'Compound Alert'!AK166 &gt;= 10, "HIGH",IF(
                            'Compound Alert'!AK166 &gt;= 7, "MED","LOW")))))</f>
        <v>LOW</v>
      </c>
      <c r="P102" s="25"/>
      <c r="Q102" s="26"/>
      <c r="R102" s="26"/>
      <c r="S102" s="21"/>
      <c r="T102" s="21"/>
      <c r="U102" s="21"/>
      <c r="V102" s="21"/>
      <c r="W102" s="21"/>
      <c r="X102" s="21"/>
      <c r="Y102" s="27"/>
      <c r="Z102" s="27"/>
      <c r="AA102" s="27"/>
      <c r="AB102" s="27"/>
      <c r="AC102" s="27"/>
      <c r="AD102" s="27"/>
      <c r="AE102" s="27"/>
      <c r="AF102" s="27"/>
      <c r="AJ102" s="21"/>
      <c r="AK102" s="21"/>
      <c r="AL102" s="21"/>
      <c r="AM102" s="21"/>
      <c r="AN102" s="21"/>
      <c r="AO102" s="21"/>
      <c r="AP102" s="21"/>
      <c r="AQ102" s="21"/>
      <c r="AR102" s="21"/>
      <c r="AS102" s="21"/>
      <c r="AT102" s="21"/>
      <c r="AU102" s="21"/>
      <c r="AV102" s="21"/>
      <c r="AW102" s="21"/>
      <c r="AX102" s="21"/>
    </row>
    <row r="103" spans="1:50" x14ac:dyDescent="0.2">
      <c r="A103" s="63">
        <v>62</v>
      </c>
      <c r="B103" s="20" t="str">
        <f>'Compound Alert'!B116</f>
        <v>Libya</v>
      </c>
      <c r="C103" s="20" t="str">
        <f>'Compound Alert'!C116</f>
        <v>LBY</v>
      </c>
      <c r="D103" s="20" t="str">
        <f>'Compound Alert'!D116</f>
        <v>MEA           Middle East &amp; North Africa</v>
      </c>
      <c r="E103" s="20" t="str">
        <f>'Compound Alert'!E116</f>
        <v>IBRD</v>
      </c>
      <c r="F103" s="217">
        <f ca="1">'Compound Alert'!F116</f>
        <v>111</v>
      </c>
      <c r="G103" s="22">
        <f ca="1">IF($B$8="Overall Alert",'Compound Alert'!G116,IF($B$8="Underlying Vulnerability",'Compound Alert'!J116,IF($B$8="Emerging Threat",'Compound Alert'!M116)))</f>
        <v>1.5</v>
      </c>
      <c r="H103" s="23">
        <f ca="1">IF($B$8="Overall Alert",'Compound Alert'!H116,IF($B$8="Underlying Vulnerability",'Compound Alert'!K116,IF($B$8="Emerging Threat",'Compound Alert'!N116)))</f>
        <v>1.5</v>
      </c>
      <c r="I103" s="50">
        <f ca="1">ROUNDDOWN(G103,0)</f>
        <v>1</v>
      </c>
      <c r="J103" s="25" t="str">
        <f ca="1">IF(
   $B$8="Overall Alert",IF(
      'Compound Alert'!R116 &gt;= 7, "HIGH",IF(
         'Compound Alert'!R116 &gt;= 5, "MED","LOW")), IF(
            $B$8="Underlying Vulnerability", IF(
               'Compound Alert'!Y116 &gt;= 10, "HIGH",IF(
                  'Compound Alert'!Y116 &gt;= 7, "MED","LOW")),IF(
                     $B$8="Emerging Threat", IF(
                        'Compound Alert'!AF116 &gt;= 10, "HIGH",IF(
                            'Compound Alert'!AF116 &gt;= 7, "MED","LOW")))))</f>
        <v>LOW</v>
      </c>
      <c r="K103" s="25" t="str">
        <f ca="1">IF(
   $B$8="Overall Alert",IF(
      'Compound Alert'!S116 &gt;= 7, "HIGH",IF(
         'Compound Alert'!S116 &gt;= 5, "MED","LOW")), IF(
            $B$8="Underlying Vulnerability", IF(
               'Compound Alert'!Z116 &gt;= 10, "HIGH",IF(
                  'Compound Alert'!Z116 &gt;= 7, "MED","LOW")),IF(
                     $B$8="Emerging Threat", IF(
                        'Compound Alert'!AG116 &gt;= 10, "HIGH",IF(
                            'Compound Alert'!AG116 &gt;= 7, "MED","LOW")))))</f>
        <v>LOW</v>
      </c>
      <c r="L103" s="25" t="str">
        <f ca="1">IF(
   $B$8="Overall Alert",IF(
      'Compound Alert'!T116 &gt;= 7, "HIGH",IF(
         'Compound Alert'!T116 &gt;= 5, "MED","LOW")), IF(
            $B$8="Underlying Vulnerability", IF(
               'Compound Alert'!AA116 &gt;= 10, "HIGH",IF(
                  'Compound Alert'!AA116 &gt;= 7, "MED","LOW")),IF(
                     $B$8="Emerging Threat", IF(
                        'Compound Alert'!AH116 &gt;= 10, "HIGH",IF(
                            'Compound Alert'!AH116 &gt;= 7, "MED","LOW")))))</f>
        <v>LOW</v>
      </c>
      <c r="M103" s="25" t="str">
        <f ca="1">IF(
   $B$8="Overall Alert",IF(
      'Compound Alert'!U116 &gt;= 7, "HIGH",IF(
         'Compound Alert'!U116 &gt;= 5, "MED","LOW")), IF(
            $B$8="Underlying Vulnerability", IF(
               'Compound Alert'!AB116 &gt;= 10, "HIGH",IF(
                  'Compound Alert'!AB116 &gt;= 7, "MED","LOW")),IF(
                     $B$8="Emerging Threat", IF(
                        'Compound Alert'!AI116 &gt;= 10, "HIGH",IF(
                            'Compound Alert'!AI116 &gt;= 7, "MED","LOW")))))</f>
        <v>LOW</v>
      </c>
      <c r="N103" s="25" t="str">
        <f ca="1">IF(
   $B$8="Overall Alert",IF(
      'Compound Alert'!V116 &gt;= 7, "HIGH",IF(
         'Compound Alert'!V116 &gt;= 5, "MED","LOW")), IF(
            $B$8="Underlying Vulnerability", IF(
               'Compound Alert'!AC116 &gt;= 10, "HIGH",IF(
                  'Compound Alert'!AC116 &gt;= 7, "MED","LOW")),IF(
                     $B$8="Emerging Threat", IF(
                        'Compound Alert'!AJ116 &gt;= 10, "HIGH",IF(
                            'Compound Alert'!AJ116 &gt;= 7, "MED","LOW")))))</f>
        <v>MED</v>
      </c>
      <c r="O103" s="25" t="str">
        <f ca="1">IF(
   $B$8="Overall Alert",IF(
      'Compound Alert'!W116 &gt;= 7, "HIGH",IF(
         'Compound Alert'!W116 &gt;= 5, "MED","LOW")), IF(
            $B$8="Underlying Vulnerability", IF(
               'Compound Alert'!AD116 &gt;= 10, "HIGH",IF(
                  'Compound Alert'!AD116 &gt;= 7, "MED","LOW")),IF(
                     $B$8="Emerging Threat", IF(
                        'Compound Alert'!AK116 &gt;= 10, "HIGH",IF(
                            'Compound Alert'!AK116 &gt;= 7, "MED","LOW")))))</f>
        <v>HIGH</v>
      </c>
      <c r="P103" s="25"/>
      <c r="Q103" s="26"/>
      <c r="R103" s="26"/>
      <c r="S103" s="21"/>
      <c r="T103" s="21"/>
      <c r="U103" s="21"/>
      <c r="V103" s="21"/>
      <c r="W103" s="21"/>
      <c r="X103" s="21"/>
      <c r="Y103" s="27"/>
      <c r="Z103" s="27"/>
      <c r="AA103" s="27"/>
      <c r="AB103" s="27"/>
      <c r="AC103" s="27"/>
      <c r="AD103" s="27"/>
      <c r="AE103" s="27"/>
      <c r="AF103" s="27"/>
      <c r="AJ103" s="21"/>
      <c r="AK103" s="21"/>
      <c r="AL103" s="21"/>
      <c r="AM103" s="21"/>
      <c r="AN103" s="21"/>
      <c r="AO103" s="21"/>
      <c r="AP103" s="21"/>
      <c r="AQ103" s="21"/>
      <c r="AR103" s="21"/>
      <c r="AS103" s="21"/>
      <c r="AT103" s="21"/>
      <c r="AU103" s="21"/>
      <c r="AV103" s="21"/>
      <c r="AW103" s="21"/>
      <c r="AX103" s="21"/>
    </row>
    <row r="104" spans="1:50" x14ac:dyDescent="0.2">
      <c r="A104" s="63">
        <v>63</v>
      </c>
      <c r="B104" s="20" t="str">
        <f>'Compound Alert'!B107</f>
        <v>Kyrgyz Republic</v>
      </c>
      <c r="C104" s="20" t="str">
        <f>'Compound Alert'!C107</f>
        <v>KGZ</v>
      </c>
      <c r="D104" s="20" t="str">
        <f>'Compound Alert'!D107</f>
        <v>ECS           Europe &amp; Central Asia</v>
      </c>
      <c r="E104" s="20" t="str">
        <f>'Compound Alert'!E107</f>
        <v>IDA</v>
      </c>
      <c r="F104" s="217">
        <f ca="1">'Compound Alert'!F107</f>
        <v>102</v>
      </c>
      <c r="G104" s="22">
        <f ca="1">IF($B$8="Overall Alert",'Compound Alert'!G107,IF($B$8="Underlying Vulnerability",'Compound Alert'!J107,IF($B$8="Emerging Threat",'Compound Alert'!M107)))</f>
        <v>1.5</v>
      </c>
      <c r="H104" s="23">
        <f ca="1">IF($B$8="Overall Alert",'Compound Alert'!H107,IF($B$8="Underlying Vulnerability",'Compound Alert'!K107,IF($B$8="Emerging Threat",'Compound Alert'!N107)))</f>
        <v>1.5</v>
      </c>
      <c r="I104" s="50">
        <f ca="1">ROUNDDOWN(G104,0)</f>
        <v>1</v>
      </c>
      <c r="J104" s="25" t="str">
        <f ca="1">IF(
   $B$8="Overall Alert",IF(
      'Compound Alert'!R107 &gt;= 7, "HIGH",IF(
         'Compound Alert'!R107 &gt;= 5, "MED","LOW")), IF(
            $B$8="Underlying Vulnerability", IF(
               'Compound Alert'!Y107 &gt;= 10, "HIGH",IF(
                  'Compound Alert'!Y107 &gt;= 7, "MED","LOW")),IF(
                     $B$8="Emerging Threat", IF(
                        'Compound Alert'!AF107 &gt;= 10, "HIGH",IF(
                            'Compound Alert'!AF107 &gt;= 7, "MED","LOW")))))</f>
        <v>MED</v>
      </c>
      <c r="K104" s="25" t="str">
        <f ca="1">IF(
   $B$8="Overall Alert",IF(
      'Compound Alert'!S107 &gt;= 7, "HIGH",IF(
         'Compound Alert'!S107 &gt;= 5, "MED","LOW")), IF(
            $B$8="Underlying Vulnerability", IF(
               'Compound Alert'!Z107 &gt;= 10, "HIGH",IF(
                  'Compound Alert'!Z107 &gt;= 7, "MED","LOW")),IF(
                     $B$8="Emerging Threat", IF(
                        'Compound Alert'!AG107 &gt;= 10, "HIGH",IF(
                            'Compound Alert'!AG107 &gt;= 7, "MED","LOW")))))</f>
        <v>LOW</v>
      </c>
      <c r="L104" s="25" t="str">
        <f ca="1">IF(
   $B$8="Overall Alert",IF(
      'Compound Alert'!T107 &gt;= 7, "HIGH",IF(
         'Compound Alert'!T107 &gt;= 5, "MED","LOW")), IF(
            $B$8="Underlying Vulnerability", IF(
               'Compound Alert'!AA107 &gt;= 10, "HIGH",IF(
                  'Compound Alert'!AA107 &gt;= 7, "MED","LOW")),IF(
                     $B$8="Emerging Threat", IF(
                        'Compound Alert'!AH107 &gt;= 10, "HIGH",IF(
                            'Compound Alert'!AH107 &gt;= 7, "MED","LOW")))))</f>
        <v>HIGH</v>
      </c>
      <c r="M104" s="25" t="str">
        <f ca="1">IF(
   $B$8="Overall Alert",IF(
      'Compound Alert'!U107 &gt;= 7, "HIGH",IF(
         'Compound Alert'!U107 &gt;= 5, "MED","LOW")), IF(
            $B$8="Underlying Vulnerability", IF(
               'Compound Alert'!AB107 &gt;= 10, "HIGH",IF(
                  'Compound Alert'!AB107 &gt;= 7, "MED","LOW")),IF(
                     $B$8="Emerging Threat", IF(
                        'Compound Alert'!AI107 &gt;= 10, "HIGH",IF(
                            'Compound Alert'!AI107 &gt;= 7, "MED","LOW")))))</f>
        <v>LOW</v>
      </c>
      <c r="N104" s="25" t="str">
        <f ca="1">IF(
   $B$8="Overall Alert",IF(
      'Compound Alert'!V107 &gt;= 7, "HIGH",IF(
         'Compound Alert'!V107 &gt;= 5, "MED","LOW")), IF(
            $B$8="Underlying Vulnerability", IF(
               'Compound Alert'!AC107 &gt;= 10, "HIGH",IF(
                  'Compound Alert'!AC107 &gt;= 7, "MED","LOW")),IF(
                     $B$8="Emerging Threat", IF(
                        'Compound Alert'!AJ107 &gt;= 10, "HIGH",IF(
                            'Compound Alert'!AJ107 &gt;= 7, "MED","LOW")))))</f>
        <v>LOW</v>
      </c>
      <c r="O104" s="25" t="str">
        <f ca="1">IF(
   $B$8="Overall Alert",IF(
      'Compound Alert'!W107 &gt;= 7, "HIGH",IF(
         'Compound Alert'!W107 &gt;= 5, "MED","LOW")), IF(
            $B$8="Underlying Vulnerability", IF(
               'Compound Alert'!AD107 &gt;= 10, "HIGH",IF(
                  'Compound Alert'!AD107 &gt;= 7, "MED","LOW")),IF(
                     $B$8="Emerging Threat", IF(
                        'Compound Alert'!AK107 &gt;= 10, "HIGH",IF(
                            'Compound Alert'!AK107 &gt;= 7, "MED","LOW")))))</f>
        <v>LOW</v>
      </c>
      <c r="P104" s="25"/>
      <c r="Q104" s="26"/>
      <c r="R104" s="26"/>
      <c r="S104" s="21"/>
      <c r="T104" s="21"/>
      <c r="U104" s="21"/>
      <c r="V104" s="21"/>
      <c r="W104" s="21"/>
      <c r="X104" s="21"/>
      <c r="Y104" s="27"/>
      <c r="Z104" s="27"/>
      <c r="AA104" s="27"/>
      <c r="AB104" s="27"/>
      <c r="AC104" s="27"/>
      <c r="AD104" s="27"/>
      <c r="AE104" s="27"/>
      <c r="AF104" s="27"/>
      <c r="AJ104" s="21"/>
      <c r="AK104" s="21"/>
      <c r="AL104" s="21"/>
      <c r="AM104" s="21"/>
      <c r="AN104" s="21"/>
      <c r="AO104" s="21"/>
      <c r="AP104" s="21"/>
      <c r="AQ104" s="21"/>
      <c r="AR104" s="21"/>
      <c r="AS104" s="21"/>
      <c r="AT104" s="21"/>
      <c r="AU104" s="21"/>
      <c r="AV104" s="21"/>
      <c r="AW104" s="21"/>
      <c r="AX104" s="21"/>
    </row>
    <row r="105" spans="1:50" x14ac:dyDescent="0.2">
      <c r="A105" s="63">
        <v>64</v>
      </c>
      <c r="B105" s="20" t="str">
        <f>'Compound Alert'!B158</f>
        <v>Peru</v>
      </c>
      <c r="C105" s="20" t="str">
        <f>'Compound Alert'!C158</f>
        <v>PER</v>
      </c>
      <c r="D105" s="20" t="str">
        <f>'Compound Alert'!D158</f>
        <v>LCN           Latin America &amp; Caribbean</v>
      </c>
      <c r="E105" s="20" t="str">
        <f>'Compound Alert'!E158</f>
        <v>IBRD</v>
      </c>
      <c r="F105" s="217">
        <f ca="1">'Compound Alert'!F158</f>
        <v>153</v>
      </c>
      <c r="G105" s="22">
        <f ca="1">IF($B$8="Overall Alert",'Compound Alert'!G158,IF($B$8="Underlying Vulnerability",'Compound Alert'!J158,IF($B$8="Emerging Threat",'Compound Alert'!M158)))</f>
        <v>1.5</v>
      </c>
      <c r="H105" s="23">
        <f ca="1">IF($B$8="Overall Alert",'Compound Alert'!H158,IF($B$8="Underlying Vulnerability",'Compound Alert'!K158,IF($B$8="Emerging Threat",'Compound Alert'!N158)))</f>
        <v>1.5</v>
      </c>
      <c r="I105" s="50">
        <f ca="1">ROUNDDOWN(G105,0)</f>
        <v>1</v>
      </c>
      <c r="J105" s="25" t="str">
        <f ca="1">IF(
   $B$8="Overall Alert",IF(
      'Compound Alert'!R158 &gt;= 7, "HIGH",IF(
         'Compound Alert'!R158 &gt;= 5, "MED","LOW")), IF(
            $B$8="Underlying Vulnerability", IF(
               'Compound Alert'!Y158 &gt;= 10, "HIGH",IF(
                  'Compound Alert'!Y158 &gt;= 7, "MED","LOW")),IF(
                     $B$8="Emerging Threat", IF(
                        'Compound Alert'!AF158 &gt;= 10, "HIGH",IF(
                            'Compound Alert'!AF158 &gt;= 7, "MED","LOW")))))</f>
        <v>LOW</v>
      </c>
      <c r="K105" s="25" t="str">
        <f ca="1">IF(
   $B$8="Overall Alert",IF(
      'Compound Alert'!S158 &gt;= 7, "HIGH",IF(
         'Compound Alert'!S158 &gt;= 5, "MED","LOW")), IF(
            $B$8="Underlying Vulnerability", IF(
               'Compound Alert'!Z158 &gt;= 10, "HIGH",IF(
                  'Compound Alert'!Z158 &gt;= 7, "MED","LOW")),IF(
                     $B$8="Emerging Threat", IF(
                        'Compound Alert'!AG158 &gt;= 10, "HIGH",IF(
                            'Compound Alert'!AG158 &gt;= 7, "MED","LOW")))))</f>
        <v>LOW</v>
      </c>
      <c r="L105" s="25" t="str">
        <f ca="1">IF(
   $B$8="Overall Alert",IF(
      'Compound Alert'!T158 &gt;= 7, "HIGH",IF(
         'Compound Alert'!T158 &gt;= 5, "MED","LOW")), IF(
            $B$8="Underlying Vulnerability", IF(
               'Compound Alert'!AA158 &gt;= 10, "HIGH",IF(
                  'Compound Alert'!AA158 &gt;= 7, "MED","LOW")),IF(
                     $B$8="Emerging Threat", IF(
                        'Compound Alert'!AH158 &gt;= 10, "HIGH",IF(
                            'Compound Alert'!AH158 &gt;= 7, "MED","LOW")))))</f>
        <v>MED</v>
      </c>
      <c r="M105" s="25" t="str">
        <f ca="1">IF(
   $B$8="Overall Alert",IF(
      'Compound Alert'!U158 &gt;= 7, "HIGH",IF(
         'Compound Alert'!U158 &gt;= 5, "MED","LOW")), IF(
            $B$8="Underlying Vulnerability", IF(
               'Compound Alert'!AB158 &gt;= 10, "HIGH",IF(
                  'Compound Alert'!AB158 &gt;= 7, "MED","LOW")),IF(
                     $B$8="Emerging Threat", IF(
                        'Compound Alert'!AI158 &gt;= 10, "HIGH",IF(
                            'Compound Alert'!AI158 &gt;= 7, "MED","LOW")))))</f>
        <v>LOW</v>
      </c>
      <c r="N105" s="25" t="str">
        <f ca="1">IF(
   $B$8="Overall Alert",IF(
      'Compound Alert'!V158 &gt;= 7, "HIGH",IF(
         'Compound Alert'!V158 &gt;= 5, "MED","LOW")), IF(
            $B$8="Underlying Vulnerability", IF(
               'Compound Alert'!AC158 &gt;= 10, "HIGH",IF(
                  'Compound Alert'!AC158 &gt;= 7, "MED","LOW")),IF(
                     $B$8="Emerging Threat", IF(
                        'Compound Alert'!AJ158 &gt;= 10, "HIGH",IF(
                            'Compound Alert'!AJ158 &gt;= 7, "MED","LOW")))))</f>
        <v>HIGH</v>
      </c>
      <c r="O105" s="25" t="str">
        <f ca="1">IF(
   $B$8="Overall Alert",IF(
      'Compound Alert'!W158 &gt;= 7, "HIGH",IF(
         'Compound Alert'!W158 &gt;= 5, "MED","LOW")), IF(
            $B$8="Underlying Vulnerability", IF(
               'Compound Alert'!AD158 &gt;= 10, "HIGH",IF(
                  'Compound Alert'!AD158 &gt;= 7, "MED","LOW")),IF(
                     $B$8="Emerging Threat", IF(
                        'Compound Alert'!AK158 &gt;= 10, "HIGH",IF(
                            'Compound Alert'!AK158 &gt;= 7, "MED","LOW")))))</f>
        <v>LOW</v>
      </c>
      <c r="P105" s="25"/>
      <c r="Q105" s="26"/>
      <c r="R105" s="26"/>
      <c r="S105" s="21"/>
      <c r="T105" s="21"/>
      <c r="U105" s="21"/>
      <c r="V105" s="21"/>
      <c r="W105" s="21"/>
      <c r="X105" s="21"/>
      <c r="Y105" s="27"/>
      <c r="Z105" s="27"/>
      <c r="AA105" s="27"/>
      <c r="AB105" s="27"/>
      <c r="AC105" s="27"/>
      <c r="AD105" s="27"/>
      <c r="AE105" s="27"/>
      <c r="AF105" s="27"/>
      <c r="AJ105" s="21"/>
      <c r="AK105" s="21"/>
      <c r="AL105" s="21"/>
      <c r="AM105" s="21"/>
      <c r="AN105" s="21"/>
      <c r="AO105" s="21"/>
      <c r="AP105" s="21"/>
      <c r="AQ105" s="21"/>
      <c r="AR105" s="21"/>
      <c r="AS105" s="21"/>
      <c r="AT105" s="21"/>
      <c r="AU105" s="21"/>
      <c r="AV105" s="21"/>
      <c r="AW105" s="21"/>
      <c r="AX105" s="21"/>
    </row>
    <row r="106" spans="1:50" x14ac:dyDescent="0.2">
      <c r="A106" s="63">
        <v>65</v>
      </c>
      <c r="B106" s="20" t="str">
        <f>'Compound Alert'!B57</f>
        <v>Djibouti</v>
      </c>
      <c r="C106" s="20" t="str">
        <f>'Compound Alert'!C57</f>
        <v>DJI</v>
      </c>
      <c r="D106" s="20" t="str">
        <f>'Compound Alert'!D57</f>
        <v>MEA           Middle East &amp; North Africa</v>
      </c>
      <c r="E106" s="20" t="str">
        <f>'Compound Alert'!E57</f>
        <v>IDA</v>
      </c>
      <c r="F106" s="217">
        <f ca="1">'Compound Alert'!F57</f>
        <v>52</v>
      </c>
      <c r="G106" s="22">
        <f ca="1">IF($B$8="Overall Alert",'Compound Alert'!G57,IF($B$8="Underlying Vulnerability",'Compound Alert'!J57,IF($B$8="Emerging Threat",'Compound Alert'!M57)))</f>
        <v>1.5</v>
      </c>
      <c r="H106" s="23">
        <f ca="1">IF($B$8="Overall Alert",'Compound Alert'!H57,IF($B$8="Underlying Vulnerability",'Compound Alert'!K57,IF($B$8="Emerging Threat",'Compound Alert'!N57)))</f>
        <v>1.5</v>
      </c>
      <c r="I106" s="50">
        <f ca="1">ROUNDDOWN(G106,0)</f>
        <v>1</v>
      </c>
      <c r="J106" s="25" t="str">
        <f ca="1">IF(
   $B$8="Overall Alert",IF(
      'Compound Alert'!R57 &gt;= 7, "HIGH",IF(
         'Compound Alert'!R57 &gt;= 5, "MED","LOW")), IF(
            $B$8="Underlying Vulnerability", IF(
               'Compound Alert'!Y57 &gt;= 10, "HIGH",IF(
                  'Compound Alert'!Y57 &gt;= 7, "MED","LOW")),IF(
                     $B$8="Emerging Threat", IF(
                        'Compound Alert'!AF57 &gt;= 10, "HIGH",IF(
                            'Compound Alert'!AF57 &gt;= 7, "MED","LOW")))))</f>
        <v>HIGH</v>
      </c>
      <c r="K106" s="25" t="str">
        <f ca="1">IF(
   $B$8="Overall Alert",IF(
      'Compound Alert'!S57 &gt;= 7, "HIGH",IF(
         'Compound Alert'!S57 &gt;= 5, "MED","LOW")), IF(
            $B$8="Underlying Vulnerability", IF(
               'Compound Alert'!Z57 &gt;= 10, "HIGH",IF(
                  'Compound Alert'!Z57 &gt;= 7, "MED","LOW")),IF(
                     $B$8="Emerging Threat", IF(
                        'Compound Alert'!AG57 &gt;= 10, "HIGH",IF(
                            'Compound Alert'!AG57 &gt;= 7, "MED","LOW")))))</f>
        <v>MED</v>
      </c>
      <c r="L106" s="25" t="str">
        <f ca="1">IF(
   $B$8="Overall Alert",IF(
      'Compound Alert'!T57 &gt;= 7, "HIGH",IF(
         'Compound Alert'!T57 &gt;= 5, "MED","LOW")), IF(
            $B$8="Underlying Vulnerability", IF(
               'Compound Alert'!AA57 &gt;= 10, "HIGH",IF(
                  'Compound Alert'!AA57 &gt;= 7, "MED","LOW")),IF(
                     $B$8="Emerging Threat", IF(
                        'Compound Alert'!AH57 &gt;= 10, "HIGH",IF(
                            'Compound Alert'!AH57 &gt;= 7, "MED","LOW")))))</f>
        <v>LOW</v>
      </c>
      <c r="M106" s="25" t="str">
        <f ca="1">IF(
   $B$8="Overall Alert",IF(
      'Compound Alert'!U57 &gt;= 7, "HIGH",IF(
         'Compound Alert'!U57 &gt;= 5, "MED","LOW")), IF(
            $B$8="Underlying Vulnerability", IF(
               'Compound Alert'!AB57 &gt;= 10, "HIGH",IF(
                  'Compound Alert'!AB57 &gt;= 7, "MED","LOW")),IF(
                     $B$8="Emerging Threat", IF(
                        'Compound Alert'!AI57 &gt;= 10, "HIGH",IF(
                            'Compound Alert'!AI57 &gt;= 7, "MED","LOW")))))</f>
        <v>LOW</v>
      </c>
      <c r="N106" s="25" t="str">
        <f ca="1">IF(
   $B$8="Overall Alert",IF(
      'Compound Alert'!V57 &gt;= 7, "HIGH",IF(
         'Compound Alert'!V57 &gt;= 5, "MED","LOW")), IF(
            $B$8="Underlying Vulnerability", IF(
               'Compound Alert'!AC57 &gt;= 10, "HIGH",IF(
                  'Compound Alert'!AC57 &gt;= 7, "MED","LOW")),IF(
                     $B$8="Emerging Threat", IF(
                        'Compound Alert'!AJ57 &gt;= 10, "HIGH",IF(
                            'Compound Alert'!AJ57 &gt;= 7, "MED","LOW")))))</f>
        <v>LOW</v>
      </c>
      <c r="O106" s="25" t="str">
        <f ca="1">IF(
   $B$8="Overall Alert",IF(
      'Compound Alert'!W57 &gt;= 7, "HIGH",IF(
         'Compound Alert'!W57 &gt;= 5, "MED","LOW")), IF(
            $B$8="Underlying Vulnerability", IF(
               'Compound Alert'!AD57 &gt;= 10, "HIGH",IF(
                  'Compound Alert'!AD57 &gt;= 7, "MED","LOW")),IF(
                     $B$8="Emerging Threat", IF(
                        'Compound Alert'!AK57 &gt;= 10, "HIGH",IF(
                            'Compound Alert'!AK57 &gt;= 7, "MED","LOW")))))</f>
        <v>LOW</v>
      </c>
      <c r="P106" s="25"/>
      <c r="Q106" s="26"/>
      <c r="R106" s="26"/>
      <c r="S106" s="21"/>
      <c r="T106" s="21"/>
      <c r="U106" s="21"/>
      <c r="V106" s="21"/>
      <c r="W106" s="21"/>
      <c r="X106" s="21"/>
      <c r="Y106" s="27"/>
      <c r="Z106" s="27"/>
      <c r="AA106" s="27"/>
      <c r="AB106" s="27"/>
      <c r="AC106" s="27"/>
      <c r="AD106" s="27"/>
      <c r="AE106" s="27"/>
      <c r="AF106" s="27"/>
      <c r="AJ106" s="21"/>
      <c r="AK106" s="21"/>
      <c r="AL106" s="21"/>
      <c r="AM106" s="21"/>
      <c r="AN106" s="21"/>
      <c r="AO106" s="21"/>
      <c r="AP106" s="21"/>
      <c r="AQ106" s="21"/>
      <c r="AR106" s="21"/>
      <c r="AS106" s="21"/>
      <c r="AT106" s="21"/>
      <c r="AU106" s="21"/>
      <c r="AV106" s="21"/>
      <c r="AW106" s="21"/>
      <c r="AX106" s="21"/>
    </row>
    <row r="107" spans="1:50" x14ac:dyDescent="0.2">
      <c r="A107" s="63">
        <v>66</v>
      </c>
      <c r="B107" s="20" t="str">
        <f>'Compound Alert'!B37</f>
        <v>Central African Republic</v>
      </c>
      <c r="C107" s="20" t="str">
        <f>'Compound Alert'!C37</f>
        <v>CAF</v>
      </c>
      <c r="D107" s="20" t="str">
        <f>'Compound Alert'!D37</f>
        <v>SSF           Sub-Saharan Africa</v>
      </c>
      <c r="E107" s="20" t="str">
        <f>'Compound Alert'!E37</f>
        <v>IDA</v>
      </c>
      <c r="F107" s="217">
        <f ca="1">'Compound Alert'!F37</f>
        <v>32</v>
      </c>
      <c r="G107" s="22">
        <f ca="1">IF($B$8="Overall Alert",'Compound Alert'!G37,IF($B$8="Underlying Vulnerability",'Compound Alert'!J37,IF($B$8="Emerging Threat",'Compound Alert'!M37)))</f>
        <v>1</v>
      </c>
      <c r="H107" s="23">
        <f ca="1">IF($B$8="Overall Alert",'Compound Alert'!H37,IF($B$8="Underlying Vulnerability",'Compound Alert'!K37,IF($B$8="Emerging Threat",'Compound Alert'!N37)))</f>
        <v>1</v>
      </c>
      <c r="I107" s="50">
        <f ca="1">ROUNDDOWN(G107,0)</f>
        <v>1</v>
      </c>
      <c r="J107" s="25" t="str">
        <f ca="1">IF(
   $B$8="Overall Alert",IF(
      'Compound Alert'!R37 &gt;= 7, "HIGH",IF(
         'Compound Alert'!R37 &gt;= 5, "MED","LOW")), IF(
            $B$8="Underlying Vulnerability", IF(
               'Compound Alert'!Y37 &gt;= 10, "HIGH",IF(
                  'Compound Alert'!Y37 &gt;= 7, "MED","LOW")),IF(
                     $B$8="Emerging Threat", IF(
                        'Compound Alert'!AF37 &gt;= 10, "HIGH",IF(
                            'Compound Alert'!AF37 &gt;= 7, "MED","LOW")))))</f>
        <v>LOW</v>
      </c>
      <c r="K107" s="25" t="str">
        <f ca="1">IF(
   $B$8="Overall Alert",IF(
      'Compound Alert'!S37 &gt;= 7, "HIGH",IF(
         'Compound Alert'!S37 &gt;= 5, "MED","LOW")), IF(
            $B$8="Underlying Vulnerability", IF(
               'Compound Alert'!Z37 &gt;= 10, "HIGH",IF(
                  'Compound Alert'!Z37 &gt;= 7, "MED","LOW")),IF(
                     $B$8="Emerging Threat", IF(
                        'Compound Alert'!AG37 &gt;= 10, "HIGH",IF(
                            'Compound Alert'!AG37 &gt;= 7, "MED","LOW")))))</f>
        <v>LOW</v>
      </c>
      <c r="L107" s="25" t="str">
        <f ca="1">IF(
   $B$8="Overall Alert",IF(
      'Compound Alert'!T37 &gt;= 7, "HIGH",IF(
         'Compound Alert'!T37 &gt;= 5, "MED","LOW")), IF(
            $B$8="Underlying Vulnerability", IF(
               'Compound Alert'!AA37 &gt;= 10, "HIGH",IF(
                  'Compound Alert'!AA37 &gt;= 7, "MED","LOW")),IF(
                     $B$8="Emerging Threat", IF(
                        'Compound Alert'!AH37 &gt;= 10, "HIGH",IF(
                            'Compound Alert'!AH37 &gt;= 7, "MED","LOW")))))</f>
        <v>LOW</v>
      </c>
      <c r="M107" s="25" t="str">
        <f ca="1">IF(
   $B$8="Overall Alert",IF(
      'Compound Alert'!U37 &gt;= 7, "HIGH",IF(
         'Compound Alert'!U37 &gt;= 5, "MED","LOW")), IF(
            $B$8="Underlying Vulnerability", IF(
               'Compound Alert'!AB37 &gt;= 10, "HIGH",IF(
                  'Compound Alert'!AB37 &gt;= 7, "MED","LOW")),IF(
                     $B$8="Emerging Threat", IF(
                        'Compound Alert'!AI37 &gt;= 10, "HIGH",IF(
                            'Compound Alert'!AI37 &gt;= 7, "MED","LOW")))))</f>
        <v>HIGH</v>
      </c>
      <c r="N107" s="25" t="str">
        <f ca="1">IF(
   $B$8="Overall Alert",IF(
      'Compound Alert'!V37 &gt;= 7, "HIGH",IF(
         'Compound Alert'!V37 &gt;= 5, "MED","LOW")), IF(
            $B$8="Underlying Vulnerability", IF(
               'Compound Alert'!AC37 &gt;= 10, "HIGH",IF(
                  'Compound Alert'!AC37 &gt;= 7, "MED","LOW")),IF(
                     $B$8="Emerging Threat", IF(
                        'Compound Alert'!AJ37 &gt;= 10, "HIGH",IF(
                            'Compound Alert'!AJ37 &gt;= 7, "MED","LOW")))))</f>
        <v>LOW</v>
      </c>
      <c r="O107" s="25" t="str">
        <f ca="1">IF(
   $B$8="Overall Alert",IF(
      'Compound Alert'!W37 &gt;= 7, "HIGH",IF(
         'Compound Alert'!W37 &gt;= 5, "MED","LOW")), IF(
            $B$8="Underlying Vulnerability", IF(
               'Compound Alert'!AD37 &gt;= 10, "HIGH",IF(
                  'Compound Alert'!AD37 &gt;= 7, "MED","LOW")),IF(
                     $B$8="Emerging Threat", IF(
                        'Compound Alert'!AK37 &gt;= 10, "HIGH",IF(
                            'Compound Alert'!AK37 &gt;= 7, "MED","LOW")))))</f>
        <v>LOW</v>
      </c>
      <c r="P107" s="25"/>
      <c r="Q107" s="26"/>
      <c r="R107" s="26"/>
      <c r="S107" s="21"/>
      <c r="T107" s="21"/>
      <c r="U107" s="21"/>
      <c r="V107" s="21"/>
      <c r="W107" s="21"/>
      <c r="X107" s="21"/>
      <c r="Y107" s="27"/>
      <c r="Z107" s="27"/>
      <c r="AA107" s="27"/>
      <c r="AB107" s="27"/>
      <c r="AC107" s="27"/>
      <c r="AD107" s="27"/>
      <c r="AE107" s="27"/>
      <c r="AF107" s="27"/>
      <c r="AJ107" s="21"/>
      <c r="AK107" s="21"/>
      <c r="AL107" s="21"/>
      <c r="AM107" s="21"/>
      <c r="AN107" s="21"/>
      <c r="AO107" s="21"/>
      <c r="AP107" s="21"/>
      <c r="AQ107" s="21"/>
      <c r="AR107" s="21"/>
      <c r="AS107" s="21"/>
      <c r="AT107" s="21"/>
      <c r="AU107" s="21"/>
      <c r="AV107" s="21"/>
      <c r="AW107" s="21"/>
      <c r="AX107" s="21"/>
    </row>
    <row r="108" spans="1:50" x14ac:dyDescent="0.2">
      <c r="A108" s="63">
        <v>67</v>
      </c>
      <c r="B108" s="20" t="str">
        <f>'Compound Alert'!B95</f>
        <v>India</v>
      </c>
      <c r="C108" s="20" t="str">
        <f>'Compound Alert'!C95</f>
        <v>IND</v>
      </c>
      <c r="D108" s="20" t="str">
        <f>'Compound Alert'!D95</f>
        <v>SAS           South Asia</v>
      </c>
      <c r="E108" s="20" t="str">
        <f>'Compound Alert'!E95</f>
        <v>IBRD</v>
      </c>
      <c r="F108" s="217">
        <f ca="1">'Compound Alert'!F95</f>
        <v>90</v>
      </c>
      <c r="G108" s="22">
        <f ca="1">IF($B$8="Overall Alert",'Compound Alert'!G95,IF($B$8="Underlying Vulnerability",'Compound Alert'!J95,IF($B$8="Emerging Threat",'Compound Alert'!M95)))</f>
        <v>1</v>
      </c>
      <c r="H108" s="23">
        <f ca="1">IF($B$8="Overall Alert",'Compound Alert'!H95,IF($B$8="Underlying Vulnerability",'Compound Alert'!K95,IF($B$8="Emerging Threat",'Compound Alert'!N95)))</f>
        <v>1</v>
      </c>
      <c r="I108" s="50">
        <f ca="1">ROUNDDOWN(G108,0)</f>
        <v>1</v>
      </c>
      <c r="J108" s="25" t="str">
        <f ca="1">IF(
   $B$8="Overall Alert",IF(
      'Compound Alert'!R95 &gt;= 7, "HIGH",IF(
         'Compound Alert'!R95 &gt;= 5, "MED","LOW")), IF(
            $B$8="Underlying Vulnerability", IF(
               'Compound Alert'!Y95 &gt;= 10, "HIGH",IF(
                  'Compound Alert'!Y95 &gt;= 7, "MED","LOW")),IF(
                     $B$8="Emerging Threat", IF(
                        'Compound Alert'!AF95 &gt;= 10, "HIGH",IF(
                            'Compound Alert'!AF95 &gt;= 7, "MED","LOW")))))</f>
        <v>MED</v>
      </c>
      <c r="K108" s="25" t="str">
        <f ca="1">IF(
   $B$8="Overall Alert",IF(
      'Compound Alert'!S95 &gt;= 7, "HIGH",IF(
         'Compound Alert'!S95 &gt;= 5, "MED","LOW")), IF(
            $B$8="Underlying Vulnerability", IF(
               'Compound Alert'!Z95 &gt;= 10, "HIGH",IF(
                  'Compound Alert'!Z95 &gt;= 7, "MED","LOW")),IF(
                     $B$8="Emerging Threat", IF(
                        'Compound Alert'!AG95 &gt;= 10, "HIGH",IF(
                            'Compound Alert'!AG95 &gt;= 7, "MED","LOW")))))</f>
        <v>LOW</v>
      </c>
      <c r="L108" s="25" t="str">
        <f ca="1">IF(
   $B$8="Overall Alert",IF(
      'Compound Alert'!T95 &gt;= 7, "HIGH",IF(
         'Compound Alert'!T95 &gt;= 5, "MED","LOW")), IF(
            $B$8="Underlying Vulnerability", IF(
               'Compound Alert'!AA95 &gt;= 10, "HIGH",IF(
                  'Compound Alert'!AA95 &gt;= 7, "MED","LOW")),IF(
                     $B$8="Emerging Threat", IF(
                        'Compound Alert'!AH95 &gt;= 10, "HIGH",IF(
                            'Compound Alert'!AH95 &gt;= 7, "MED","LOW")))))</f>
        <v>MED</v>
      </c>
      <c r="M108" s="25" t="str">
        <f ca="1">IF(
   $B$8="Overall Alert",IF(
      'Compound Alert'!U95 &gt;= 7, "HIGH",IF(
         'Compound Alert'!U95 &gt;= 5, "MED","LOW")), IF(
            $B$8="Underlying Vulnerability", IF(
               'Compound Alert'!AB95 &gt;= 10, "HIGH",IF(
                  'Compound Alert'!AB95 &gt;= 7, "MED","LOW")),IF(
                     $B$8="Emerging Threat", IF(
                        'Compound Alert'!AI95 &gt;= 10, "HIGH",IF(
                            'Compound Alert'!AI95 &gt;= 7, "MED","LOW")))))</f>
        <v>LOW</v>
      </c>
      <c r="N108" s="25" t="str">
        <f ca="1">IF(
   $B$8="Overall Alert",IF(
      'Compound Alert'!V95 &gt;= 7, "HIGH",IF(
         'Compound Alert'!V95 &gt;= 5, "MED","LOW")), IF(
            $B$8="Underlying Vulnerability", IF(
               'Compound Alert'!AC95 &gt;= 10, "HIGH",IF(
                  'Compound Alert'!AC95 &gt;= 7, "MED","LOW")),IF(
                     $B$8="Emerging Threat", IF(
                        'Compound Alert'!AJ95 &gt;= 10, "HIGH",IF(
                            'Compound Alert'!AJ95 &gt;= 7, "MED","LOW")))))</f>
        <v>LOW</v>
      </c>
      <c r="O108" s="25" t="str">
        <f ca="1">IF(
   $B$8="Overall Alert",IF(
      'Compound Alert'!W95 &gt;= 7, "HIGH",IF(
         'Compound Alert'!W95 &gt;= 5, "MED","LOW")), IF(
            $B$8="Underlying Vulnerability", IF(
               'Compound Alert'!AD95 &gt;= 10, "HIGH",IF(
                  'Compound Alert'!AD95 &gt;= 7, "MED","LOW")),IF(
                     $B$8="Emerging Threat", IF(
                        'Compound Alert'!AK95 &gt;= 10, "HIGH",IF(
                            'Compound Alert'!AK95 &gt;= 7, "MED","LOW")))))</f>
        <v>LOW</v>
      </c>
      <c r="P108" s="25"/>
      <c r="Q108" s="26"/>
      <c r="R108" s="26"/>
      <c r="S108" s="21"/>
      <c r="T108" s="21"/>
      <c r="U108" s="21"/>
      <c r="V108" s="21"/>
      <c r="W108" s="21"/>
      <c r="X108" s="21"/>
      <c r="Y108" s="27"/>
      <c r="Z108" s="27"/>
      <c r="AA108" s="27"/>
      <c r="AB108" s="27"/>
      <c r="AC108" s="27"/>
      <c r="AD108" s="27"/>
      <c r="AE108" s="27"/>
      <c r="AF108" s="27"/>
      <c r="AJ108" s="21"/>
      <c r="AK108" s="21"/>
      <c r="AL108" s="21"/>
      <c r="AM108" s="21"/>
      <c r="AN108" s="21"/>
      <c r="AO108" s="21"/>
      <c r="AP108" s="21"/>
      <c r="AQ108" s="21"/>
      <c r="AR108" s="21"/>
      <c r="AS108" s="21"/>
      <c r="AT108" s="21"/>
      <c r="AU108" s="21"/>
      <c r="AV108" s="21"/>
      <c r="AW108" s="21"/>
      <c r="AX108" s="21"/>
    </row>
    <row r="109" spans="1:50" x14ac:dyDescent="0.2">
      <c r="A109" s="63">
        <v>68</v>
      </c>
      <c r="B109" s="20" t="str">
        <f>'Compound Alert'!B149</f>
        <v>Nicaragua</v>
      </c>
      <c r="C109" s="20" t="str">
        <f>'Compound Alert'!C149</f>
        <v>NIC</v>
      </c>
      <c r="D109" s="20" t="str">
        <f>'Compound Alert'!D149</f>
        <v>LCN           Latin America &amp; Caribbean</v>
      </c>
      <c r="E109" s="20" t="str">
        <f>'Compound Alert'!E149</f>
        <v>IDA</v>
      </c>
      <c r="F109" s="217">
        <f ca="1">'Compound Alert'!F149</f>
        <v>144</v>
      </c>
      <c r="G109" s="22">
        <f ca="1">IF($B$8="Overall Alert",'Compound Alert'!G149,IF($B$8="Underlying Vulnerability",'Compound Alert'!J149,IF($B$8="Emerging Threat",'Compound Alert'!M149)))</f>
        <v>1</v>
      </c>
      <c r="H109" s="23">
        <f ca="1">IF($B$8="Overall Alert",'Compound Alert'!H149,IF($B$8="Underlying Vulnerability",'Compound Alert'!K149,IF($B$8="Emerging Threat",'Compound Alert'!N149)))</f>
        <v>1</v>
      </c>
      <c r="I109" s="50">
        <f ca="1">ROUNDDOWN(G109,0)</f>
        <v>1</v>
      </c>
      <c r="J109" s="25" t="str">
        <f ca="1">IF(
   $B$8="Overall Alert",IF(
      'Compound Alert'!R149 &gt;= 7, "HIGH",IF(
         'Compound Alert'!R149 &gt;= 5, "MED","LOW")), IF(
            $B$8="Underlying Vulnerability", IF(
               'Compound Alert'!Y149 &gt;= 10, "HIGH",IF(
                  'Compound Alert'!Y149 &gt;= 7, "MED","LOW")),IF(
                     $B$8="Emerging Threat", IF(
                        'Compound Alert'!AF149 &gt;= 10, "HIGH",IF(
                            'Compound Alert'!AF149 &gt;= 7, "MED","LOW")))))</f>
        <v>LOW</v>
      </c>
      <c r="K109" s="25" t="str">
        <f ca="1">IF(
   $B$8="Overall Alert",IF(
      'Compound Alert'!S149 &gt;= 7, "HIGH",IF(
         'Compound Alert'!S149 &gt;= 5, "MED","LOW")), IF(
            $B$8="Underlying Vulnerability", IF(
               'Compound Alert'!Z149 &gt;= 10, "HIGH",IF(
                  'Compound Alert'!Z149 &gt;= 7, "MED","LOW")),IF(
                     $B$8="Emerging Threat", IF(
                        'Compound Alert'!AG149 &gt;= 10, "HIGH",IF(
                            'Compound Alert'!AG149 &gt;= 7, "MED","LOW")))))</f>
        <v>MED</v>
      </c>
      <c r="L109" s="25" t="str">
        <f ca="1">IF(
   $B$8="Overall Alert",IF(
      'Compound Alert'!T149 &gt;= 7, "HIGH",IF(
         'Compound Alert'!T149 &gt;= 5, "MED","LOW")), IF(
            $B$8="Underlying Vulnerability", IF(
               'Compound Alert'!AA149 &gt;= 10, "HIGH",IF(
                  'Compound Alert'!AA149 &gt;= 7, "MED","LOW")),IF(
                     $B$8="Emerging Threat", IF(
                        'Compound Alert'!AH149 &gt;= 10, "HIGH",IF(
                            'Compound Alert'!AH149 &gt;= 7, "MED","LOW")))))</f>
        <v>MED</v>
      </c>
      <c r="M109" s="25" t="str">
        <f ca="1">IF(
   $B$8="Overall Alert",IF(
      'Compound Alert'!U149 &gt;= 7, "HIGH",IF(
         'Compound Alert'!U149 &gt;= 5, "MED","LOW")), IF(
            $B$8="Underlying Vulnerability", IF(
               'Compound Alert'!AB149 &gt;= 10, "HIGH",IF(
                  'Compound Alert'!AB149 &gt;= 7, "MED","LOW")),IF(
                     $B$8="Emerging Threat", IF(
                        'Compound Alert'!AI149 &gt;= 10, "HIGH",IF(
                            'Compound Alert'!AI149 &gt;= 7, "MED","LOW")))))</f>
        <v>LOW</v>
      </c>
      <c r="N109" s="25" t="str">
        <f ca="1">IF(
   $B$8="Overall Alert",IF(
      'Compound Alert'!V149 &gt;= 7, "HIGH",IF(
         'Compound Alert'!V149 &gt;= 5, "MED","LOW")), IF(
            $B$8="Underlying Vulnerability", IF(
               'Compound Alert'!AC149 &gt;= 10, "HIGH",IF(
                  'Compound Alert'!AC149 &gt;= 7, "MED","LOW")),IF(
                     $B$8="Emerging Threat", IF(
                        'Compound Alert'!AJ149 &gt;= 10, "HIGH",IF(
                            'Compound Alert'!AJ149 &gt;= 7, "MED","LOW")))))</f>
        <v>LOW</v>
      </c>
      <c r="O109" s="25" t="str">
        <f ca="1">IF(
   $B$8="Overall Alert",IF(
      'Compound Alert'!W149 &gt;= 7, "HIGH",IF(
         'Compound Alert'!W149 &gt;= 5, "MED","LOW")), IF(
            $B$8="Underlying Vulnerability", IF(
               'Compound Alert'!AD149 &gt;= 10, "HIGH",IF(
                  'Compound Alert'!AD149 &gt;= 7, "MED","LOW")),IF(
                     $B$8="Emerging Threat", IF(
                        'Compound Alert'!AK149 &gt;= 10, "HIGH",IF(
                            'Compound Alert'!AK149 &gt;= 7, "MED","LOW")))))</f>
        <v>LOW</v>
      </c>
      <c r="P109" s="25"/>
      <c r="Q109" s="26"/>
      <c r="R109" s="26"/>
      <c r="S109" s="21"/>
      <c r="T109" s="21"/>
      <c r="U109" s="21"/>
      <c r="V109" s="21"/>
      <c r="W109" s="21"/>
      <c r="X109" s="21"/>
      <c r="Y109" s="27"/>
      <c r="Z109" s="27"/>
      <c r="AA109" s="27"/>
      <c r="AB109" s="27"/>
      <c r="AC109" s="27"/>
      <c r="AD109" s="27"/>
      <c r="AE109" s="27"/>
      <c r="AF109" s="27"/>
      <c r="AJ109" s="21"/>
      <c r="AK109" s="21"/>
      <c r="AL109" s="21"/>
      <c r="AM109" s="21"/>
      <c r="AN109" s="21"/>
      <c r="AO109" s="21"/>
      <c r="AP109" s="21"/>
      <c r="AQ109" s="21"/>
      <c r="AR109" s="21"/>
      <c r="AS109" s="21"/>
      <c r="AT109" s="21"/>
      <c r="AU109" s="21"/>
      <c r="AV109" s="21"/>
      <c r="AW109" s="21"/>
      <c r="AX109" s="21"/>
    </row>
    <row r="110" spans="1:50" x14ac:dyDescent="0.2">
      <c r="A110" s="63">
        <v>69</v>
      </c>
      <c r="B110" s="20" t="str">
        <f>'Compound Alert'!B126</f>
        <v>Morocco</v>
      </c>
      <c r="C110" s="20" t="str">
        <f>'Compound Alert'!C126</f>
        <v>MAR</v>
      </c>
      <c r="D110" s="20" t="str">
        <f>'Compound Alert'!D126</f>
        <v>MEA           Middle East &amp; North Africa</v>
      </c>
      <c r="E110" s="20" t="str">
        <f>'Compound Alert'!E126</f>
        <v>IBRD</v>
      </c>
      <c r="F110" s="217">
        <f ca="1">'Compound Alert'!F126</f>
        <v>121</v>
      </c>
      <c r="G110" s="22">
        <f ca="1">IF($B$8="Overall Alert",'Compound Alert'!G126,IF($B$8="Underlying Vulnerability",'Compound Alert'!J126,IF($B$8="Emerging Threat",'Compound Alert'!M126)))</f>
        <v>1</v>
      </c>
      <c r="H110" s="23">
        <f ca="1">IF($B$8="Overall Alert",'Compound Alert'!H126,IF($B$8="Underlying Vulnerability",'Compound Alert'!K126,IF($B$8="Emerging Threat",'Compound Alert'!N126)))</f>
        <v>1</v>
      </c>
      <c r="I110" s="50">
        <f ca="1">ROUNDDOWN(G110,0)</f>
        <v>1</v>
      </c>
      <c r="J110" s="25" t="str">
        <f ca="1">IF(
   $B$8="Overall Alert",IF(
      'Compound Alert'!R126 &gt;= 7, "HIGH",IF(
         'Compound Alert'!R126 &gt;= 5, "MED","LOW")), IF(
            $B$8="Underlying Vulnerability", IF(
               'Compound Alert'!Y126 &gt;= 10, "HIGH",IF(
                  'Compound Alert'!Y126 &gt;= 7, "MED","LOW")),IF(
                     $B$8="Emerging Threat", IF(
                        'Compound Alert'!AF126 &gt;= 10, "HIGH",IF(
                            'Compound Alert'!AF126 &gt;= 7, "MED","LOW")))))</f>
        <v>LOW</v>
      </c>
      <c r="K110" s="25" t="str">
        <f ca="1">IF(
   $B$8="Overall Alert",IF(
      'Compound Alert'!S126 &gt;= 7, "HIGH",IF(
         'Compound Alert'!S126 &gt;= 5, "MED","LOW")), IF(
            $B$8="Underlying Vulnerability", IF(
               'Compound Alert'!Z126 &gt;= 10, "HIGH",IF(
                  'Compound Alert'!Z126 &gt;= 7, "MED","LOW")),IF(
                     $B$8="Emerging Threat", IF(
                        'Compound Alert'!AG126 &gt;= 10, "HIGH",IF(
                            'Compound Alert'!AG126 &gt;= 7, "MED","LOW")))))</f>
        <v>LOW</v>
      </c>
      <c r="L110" s="25" t="str">
        <f ca="1">IF(
   $B$8="Overall Alert",IF(
      'Compound Alert'!T126 &gt;= 7, "HIGH",IF(
         'Compound Alert'!T126 &gt;= 5, "MED","LOW")), IF(
            $B$8="Underlying Vulnerability", IF(
               'Compound Alert'!AA126 &gt;= 10, "HIGH",IF(
                  'Compound Alert'!AA126 &gt;= 7, "MED","LOW")),IF(
                     $B$8="Emerging Threat", IF(
                        'Compound Alert'!AH126 &gt;= 10, "HIGH",IF(
                            'Compound Alert'!AH126 &gt;= 7, "MED","LOW")))))</f>
        <v>MED</v>
      </c>
      <c r="M110" s="25" t="str">
        <f ca="1">IF(
   $B$8="Overall Alert",IF(
      'Compound Alert'!U126 &gt;= 7, "HIGH",IF(
         'Compound Alert'!U126 &gt;= 5, "MED","LOW")), IF(
            $B$8="Underlying Vulnerability", IF(
               'Compound Alert'!AB126 &gt;= 10, "HIGH",IF(
                  'Compound Alert'!AB126 &gt;= 7, "MED","LOW")),IF(
                     $B$8="Emerging Threat", IF(
                        'Compound Alert'!AI126 &gt;= 10, "HIGH",IF(
                            'Compound Alert'!AI126 &gt;= 7, "MED","LOW")))))</f>
        <v>MED</v>
      </c>
      <c r="N110" s="25" t="str">
        <f ca="1">IF(
   $B$8="Overall Alert",IF(
      'Compound Alert'!V126 &gt;= 7, "HIGH",IF(
         'Compound Alert'!V126 &gt;= 5, "MED","LOW")), IF(
            $B$8="Underlying Vulnerability", IF(
               'Compound Alert'!AC126 &gt;= 10, "HIGH",IF(
                  'Compound Alert'!AC126 &gt;= 7, "MED","LOW")),IF(
                     $B$8="Emerging Threat", IF(
                        'Compound Alert'!AJ126 &gt;= 10, "HIGH",IF(
                            'Compound Alert'!AJ126 &gt;= 7, "MED","LOW")))))</f>
        <v>LOW</v>
      </c>
      <c r="O110" s="25" t="str">
        <f ca="1">IF(
   $B$8="Overall Alert",IF(
      'Compound Alert'!W126 &gt;= 7, "HIGH",IF(
         'Compound Alert'!W126 &gt;= 5, "MED","LOW")), IF(
            $B$8="Underlying Vulnerability", IF(
               'Compound Alert'!AD126 &gt;= 10, "HIGH",IF(
                  'Compound Alert'!AD126 &gt;= 7, "MED","LOW")),IF(
                     $B$8="Emerging Threat", IF(
                        'Compound Alert'!AK126 &gt;= 10, "HIGH",IF(
                            'Compound Alert'!AK126 &gt;= 7, "MED","LOW")))))</f>
        <v>LOW</v>
      </c>
      <c r="P110" s="25"/>
      <c r="Q110" s="26"/>
      <c r="R110" s="26"/>
      <c r="S110" s="21"/>
      <c r="T110" s="21"/>
      <c r="U110" s="21"/>
      <c r="V110" s="21"/>
      <c r="W110" s="21"/>
      <c r="X110" s="21"/>
      <c r="Y110" s="27"/>
      <c r="Z110" s="27"/>
      <c r="AA110" s="27"/>
      <c r="AB110" s="27"/>
      <c r="AC110" s="27"/>
      <c r="AD110" s="27"/>
      <c r="AE110" s="27"/>
      <c r="AF110" s="27"/>
      <c r="AJ110" s="21"/>
      <c r="AK110" s="21"/>
      <c r="AL110" s="21"/>
      <c r="AM110" s="21"/>
      <c r="AN110" s="21"/>
      <c r="AO110" s="21"/>
      <c r="AP110" s="21"/>
      <c r="AQ110" s="21"/>
      <c r="AR110" s="21"/>
      <c r="AS110" s="21"/>
      <c r="AT110" s="21"/>
      <c r="AU110" s="21"/>
      <c r="AV110" s="21"/>
      <c r="AW110" s="21"/>
      <c r="AX110" s="21"/>
    </row>
    <row r="111" spans="1:50" x14ac:dyDescent="0.2">
      <c r="A111" s="63">
        <v>70</v>
      </c>
      <c r="B111" s="20" t="str">
        <f>'Compound Alert'!B60</f>
        <v>Dominican Republic</v>
      </c>
      <c r="C111" s="20" t="str">
        <f>'Compound Alert'!C60</f>
        <v>DOM</v>
      </c>
      <c r="D111" s="20" t="str">
        <f>'Compound Alert'!D60</f>
        <v>LCN           Latin America &amp; Caribbean</v>
      </c>
      <c r="E111" s="20" t="str">
        <f>'Compound Alert'!E60</f>
        <v>IBRD</v>
      </c>
      <c r="F111" s="217">
        <f ca="1">'Compound Alert'!F60</f>
        <v>55</v>
      </c>
      <c r="G111" s="22">
        <f ca="1">IF($B$8="Overall Alert",'Compound Alert'!G60,IF($B$8="Underlying Vulnerability",'Compound Alert'!J60,IF($B$8="Emerging Threat",'Compound Alert'!M60)))</f>
        <v>1</v>
      </c>
      <c r="H111" s="23">
        <f ca="1">IF($B$8="Overall Alert",'Compound Alert'!H60,IF($B$8="Underlying Vulnerability",'Compound Alert'!K60,IF($B$8="Emerging Threat",'Compound Alert'!N60)))</f>
        <v>1</v>
      </c>
      <c r="I111" s="50">
        <f ca="1">ROUNDDOWN(G111,0)</f>
        <v>1</v>
      </c>
      <c r="J111" s="25" t="str">
        <f ca="1">IF(
   $B$8="Overall Alert",IF(
      'Compound Alert'!R60 &gt;= 7, "HIGH",IF(
         'Compound Alert'!R60 &gt;= 5, "MED","LOW")), IF(
            $B$8="Underlying Vulnerability", IF(
               'Compound Alert'!Y60 &gt;= 10, "HIGH",IF(
                  'Compound Alert'!Y60 &gt;= 7, "MED","LOW")),IF(
                     $B$8="Emerging Threat", IF(
                        'Compound Alert'!AF60 &gt;= 10, "HIGH",IF(
                            'Compound Alert'!AF60 &gt;= 7, "MED","LOW")))))</f>
        <v>HIGH</v>
      </c>
      <c r="K111" s="25" t="str">
        <f ca="1">IF(
   $B$8="Overall Alert",IF(
      'Compound Alert'!S60 &gt;= 7, "HIGH",IF(
         'Compound Alert'!S60 &gt;= 5, "MED","LOW")), IF(
            $B$8="Underlying Vulnerability", IF(
               'Compound Alert'!Z60 &gt;= 10, "HIGH",IF(
                  'Compound Alert'!Z60 &gt;= 7, "MED","LOW")),IF(
                     $B$8="Emerging Threat", IF(
                        'Compound Alert'!AG60 &gt;= 10, "HIGH",IF(
                            'Compound Alert'!AG60 &gt;= 7, "MED","LOW")))))</f>
        <v>LOW</v>
      </c>
      <c r="L111" s="25" t="str">
        <f ca="1">IF(
   $B$8="Overall Alert",IF(
      'Compound Alert'!T60 &gt;= 7, "HIGH",IF(
         'Compound Alert'!T60 &gt;= 5, "MED","LOW")), IF(
            $B$8="Underlying Vulnerability", IF(
               'Compound Alert'!AA60 &gt;= 10, "HIGH",IF(
                  'Compound Alert'!AA60 &gt;= 7, "MED","LOW")),IF(
                     $B$8="Emerging Threat", IF(
                        'Compound Alert'!AH60 &gt;= 10, "HIGH",IF(
                            'Compound Alert'!AH60 &gt;= 7, "MED","LOW")))))</f>
        <v>LOW</v>
      </c>
      <c r="M111" s="25" t="str">
        <f ca="1">IF(
   $B$8="Overall Alert",IF(
      'Compound Alert'!U60 &gt;= 7, "HIGH",IF(
         'Compound Alert'!U60 &gt;= 5, "MED","LOW")), IF(
            $B$8="Underlying Vulnerability", IF(
               'Compound Alert'!AB60 &gt;= 10, "HIGH",IF(
                  'Compound Alert'!AB60 &gt;= 7, "MED","LOW")),IF(
                     $B$8="Emerging Threat", IF(
                        'Compound Alert'!AI60 &gt;= 10, "HIGH",IF(
                            'Compound Alert'!AI60 &gt;= 7, "MED","LOW")))))</f>
        <v>LOW</v>
      </c>
      <c r="N111" s="25" t="str">
        <f ca="1">IF(
   $B$8="Overall Alert",IF(
      'Compound Alert'!V60 &gt;= 7, "HIGH",IF(
         'Compound Alert'!V60 &gt;= 5, "MED","LOW")), IF(
            $B$8="Underlying Vulnerability", IF(
               'Compound Alert'!AC60 &gt;= 10, "HIGH",IF(
                  'Compound Alert'!AC60 &gt;= 7, "MED","LOW")),IF(
                     $B$8="Emerging Threat", IF(
                        'Compound Alert'!AJ60 &gt;= 10, "HIGH",IF(
                            'Compound Alert'!AJ60 &gt;= 7, "MED","LOW")))))</f>
        <v>LOW</v>
      </c>
      <c r="O111" s="25" t="str">
        <f ca="1">IF(
   $B$8="Overall Alert",IF(
      'Compound Alert'!W60 &gt;= 7, "HIGH",IF(
         'Compound Alert'!W60 &gt;= 5, "MED","LOW")), IF(
            $B$8="Underlying Vulnerability", IF(
               'Compound Alert'!AD60 &gt;= 10, "HIGH",IF(
                  'Compound Alert'!AD60 &gt;= 7, "MED","LOW")),IF(
                     $B$8="Emerging Threat", IF(
                        'Compound Alert'!AK60 &gt;= 10, "HIGH",IF(
                            'Compound Alert'!AK60 &gt;= 7, "MED","LOW")))))</f>
        <v>LOW</v>
      </c>
      <c r="P111" s="25"/>
      <c r="Q111" s="26"/>
      <c r="R111" s="26"/>
      <c r="S111" s="21"/>
      <c r="T111" s="21"/>
      <c r="U111" s="21"/>
      <c r="V111" s="21"/>
      <c r="W111" s="21"/>
      <c r="X111" s="21"/>
      <c r="Y111" s="27"/>
      <c r="Z111" s="27"/>
      <c r="AA111" s="27"/>
      <c r="AB111" s="27"/>
      <c r="AC111" s="27"/>
      <c r="AD111" s="27"/>
      <c r="AE111" s="27"/>
      <c r="AF111" s="27"/>
      <c r="AJ111" s="21"/>
      <c r="AK111" s="21"/>
      <c r="AL111" s="21"/>
      <c r="AM111" s="21"/>
      <c r="AN111" s="21"/>
      <c r="AO111" s="21"/>
      <c r="AP111" s="21"/>
      <c r="AQ111" s="21"/>
      <c r="AR111" s="21"/>
      <c r="AS111" s="21"/>
      <c r="AT111" s="21"/>
      <c r="AU111" s="21"/>
      <c r="AV111" s="21"/>
      <c r="AW111" s="21"/>
      <c r="AX111" s="21"/>
    </row>
    <row r="112" spans="1:50" x14ac:dyDescent="0.2">
      <c r="A112" s="63">
        <v>71</v>
      </c>
      <c r="B112" s="20" t="str">
        <f>'Compound Alert'!B197</f>
        <v>Tajikistan</v>
      </c>
      <c r="C112" s="20" t="str">
        <f>'Compound Alert'!C197</f>
        <v>TJK</v>
      </c>
      <c r="D112" s="20" t="str">
        <f>'Compound Alert'!D197</f>
        <v>ECS           Europe &amp; Central Asia</v>
      </c>
      <c r="E112" s="20" t="str">
        <f>'Compound Alert'!E197</f>
        <v>IDA</v>
      </c>
      <c r="F112" s="217">
        <f>'Compound Alert'!F197</f>
        <v>0</v>
      </c>
      <c r="G112" s="22">
        <f ca="1">IF($B$8="Overall Alert",'Compound Alert'!G197,IF($B$8="Underlying Vulnerability",'Compound Alert'!J197,IF($B$8="Emerging Threat",'Compound Alert'!M197)))</f>
        <v>1</v>
      </c>
      <c r="H112" s="23">
        <f ca="1">IF($B$8="Overall Alert",'Compound Alert'!H197,IF($B$8="Underlying Vulnerability",'Compound Alert'!K197,IF($B$8="Emerging Threat",'Compound Alert'!N197)))</f>
        <v>1</v>
      </c>
      <c r="I112" s="50">
        <f ca="1">ROUNDDOWN(G112,0)</f>
        <v>1</v>
      </c>
      <c r="J112" s="25" t="str">
        <f ca="1">IF(
   $B$8="Overall Alert",IF(
      'Compound Alert'!R197 &gt;= 7, "HIGH",IF(
         'Compound Alert'!R197 &gt;= 5, "MED","LOW")), IF(
            $B$8="Underlying Vulnerability", IF(
               'Compound Alert'!Y197 &gt;= 10, "HIGH",IF(
                  'Compound Alert'!Y197 &gt;= 7, "MED","LOW")),IF(
                     $B$8="Emerging Threat", IF(
                        'Compound Alert'!AF197 &gt;= 10, "HIGH",IF(
                            'Compound Alert'!AF197 &gt;= 7, "MED","LOW")))))</f>
        <v>LOW</v>
      </c>
      <c r="K112" s="25" t="str">
        <f ca="1">IF(
   $B$8="Overall Alert",IF(
      'Compound Alert'!S197 &gt;= 7, "HIGH",IF(
         'Compound Alert'!S197 &gt;= 5, "MED","LOW")), IF(
            $B$8="Underlying Vulnerability", IF(
               'Compound Alert'!Z197 &gt;= 10, "HIGH",IF(
                  'Compound Alert'!Z197 &gt;= 7, "MED","LOW")),IF(
                     $B$8="Emerging Threat", IF(
                        'Compound Alert'!AG197 &gt;= 10, "HIGH",IF(
                            'Compound Alert'!AG197 &gt;= 7, "MED","LOW")))))</f>
        <v>LOW</v>
      </c>
      <c r="L112" s="25" t="str">
        <f ca="1">IF(
   $B$8="Overall Alert",IF(
      'Compound Alert'!T197 &gt;= 7, "HIGH",IF(
         'Compound Alert'!T197 &gt;= 5, "MED","LOW")), IF(
            $B$8="Underlying Vulnerability", IF(
               'Compound Alert'!AA197 &gt;= 10, "HIGH",IF(
                  'Compound Alert'!AA197 &gt;= 7, "MED","LOW")),IF(
                     $B$8="Emerging Threat", IF(
                        'Compound Alert'!AH197 &gt;= 10, "HIGH",IF(
                            'Compound Alert'!AH197 &gt;= 7, "MED","LOW")))))</f>
        <v>HIGH</v>
      </c>
      <c r="M112" s="25" t="str">
        <f ca="1">IF(
   $B$8="Overall Alert",IF(
      'Compound Alert'!U197 &gt;= 7, "HIGH",IF(
         'Compound Alert'!U197 &gt;= 5, "MED","LOW")), IF(
            $B$8="Underlying Vulnerability", IF(
               'Compound Alert'!AB197 &gt;= 10, "HIGH",IF(
                  'Compound Alert'!AB197 &gt;= 7, "MED","LOW")),IF(
                     $B$8="Emerging Threat", IF(
                        'Compound Alert'!AI197 &gt;= 10, "HIGH",IF(
                            'Compound Alert'!AI197 &gt;= 7, "MED","LOW")))))</f>
        <v>LOW</v>
      </c>
      <c r="N112" s="25" t="str">
        <f ca="1">IF(
   $B$8="Overall Alert",IF(
      'Compound Alert'!V197 &gt;= 7, "HIGH",IF(
         'Compound Alert'!V197 &gt;= 5, "MED","LOW")), IF(
            $B$8="Underlying Vulnerability", IF(
               'Compound Alert'!AC197 &gt;= 10, "HIGH",IF(
                  'Compound Alert'!AC197 &gt;= 7, "MED","LOW")),IF(
                     $B$8="Emerging Threat", IF(
                        'Compound Alert'!AJ197 &gt;= 10, "HIGH",IF(
                            'Compound Alert'!AJ197 &gt;= 7, "MED","LOW")))))</f>
        <v>LOW</v>
      </c>
      <c r="O112" s="25" t="str">
        <f ca="1">IF(
   $B$8="Overall Alert",IF(
      'Compound Alert'!W197 &gt;= 7, "HIGH",IF(
         'Compound Alert'!W197 &gt;= 5, "MED","LOW")), IF(
            $B$8="Underlying Vulnerability", IF(
               'Compound Alert'!AD197 &gt;= 10, "HIGH",IF(
                  'Compound Alert'!AD197 &gt;= 7, "MED","LOW")),IF(
                     $B$8="Emerging Threat", IF(
                        'Compound Alert'!AK197 &gt;= 10, "HIGH",IF(
                            'Compound Alert'!AK197 &gt;= 7, "MED","LOW")))))</f>
        <v>LOW</v>
      </c>
      <c r="P112" s="25"/>
      <c r="Q112" s="26"/>
      <c r="R112" s="26"/>
      <c r="S112" s="21"/>
      <c r="T112" s="21"/>
      <c r="U112" s="21"/>
      <c r="V112" s="21"/>
      <c r="W112" s="21"/>
      <c r="X112" s="21"/>
      <c r="Y112" s="27"/>
      <c r="Z112" s="27"/>
      <c r="AA112" s="27"/>
      <c r="AB112" s="27"/>
      <c r="AC112" s="27"/>
      <c r="AD112" s="27"/>
      <c r="AE112" s="27"/>
      <c r="AF112" s="27"/>
      <c r="AJ112" s="21"/>
      <c r="AK112" s="21"/>
      <c r="AL112" s="21"/>
      <c r="AM112" s="21"/>
      <c r="AN112" s="21"/>
      <c r="AO112" s="21"/>
      <c r="AP112" s="21"/>
      <c r="AQ112" s="21"/>
      <c r="AR112" s="21"/>
      <c r="AS112" s="21"/>
      <c r="AT112" s="21"/>
      <c r="AU112" s="21"/>
      <c r="AV112" s="21"/>
      <c r="AW112" s="21"/>
      <c r="AX112" s="21"/>
    </row>
    <row r="113" spans="1:50" x14ac:dyDescent="0.2">
      <c r="A113" s="63">
        <v>72</v>
      </c>
      <c r="B113" s="20" t="str">
        <f>'Compound Alert'!B29</f>
        <v>Belize</v>
      </c>
      <c r="C113" s="20" t="str">
        <f>'Compound Alert'!C29</f>
        <v>BLZ</v>
      </c>
      <c r="D113" s="20" t="str">
        <f>'Compound Alert'!D29</f>
        <v>LCN           Latin America &amp; Caribbean</v>
      </c>
      <c r="E113" s="20" t="str">
        <f>'Compound Alert'!E29</f>
        <v>IBRD</v>
      </c>
      <c r="F113" s="217">
        <f ca="1">'Compound Alert'!F29</f>
        <v>24</v>
      </c>
      <c r="G113" s="22">
        <f ca="1">IF($B$8="Overall Alert",'Compound Alert'!G29,IF($B$8="Underlying Vulnerability",'Compound Alert'!J29,IF($B$8="Emerging Threat",'Compound Alert'!M29)))</f>
        <v>1</v>
      </c>
      <c r="H113" s="23">
        <f ca="1">IF($B$8="Overall Alert",'Compound Alert'!H29,IF($B$8="Underlying Vulnerability",'Compound Alert'!K29,IF($B$8="Emerging Threat",'Compound Alert'!N29)))</f>
        <v>1</v>
      </c>
      <c r="I113" s="50">
        <f ca="1">ROUNDDOWN(G113,0)</f>
        <v>1</v>
      </c>
      <c r="J113" s="25" t="str">
        <f ca="1">IF(
   $B$8="Overall Alert",IF(
      'Compound Alert'!R29 &gt;= 7, "HIGH",IF(
         'Compound Alert'!R29 &gt;= 5, "MED","LOW")), IF(
            $B$8="Underlying Vulnerability", IF(
               'Compound Alert'!Y29 &gt;= 10, "HIGH",IF(
                  'Compound Alert'!Y29 &gt;= 7, "MED","LOW")),IF(
                     $B$8="Emerging Threat", IF(
                        'Compound Alert'!AF29 &gt;= 10, "HIGH",IF(
                            'Compound Alert'!AF29 &gt;= 7, "MED","LOW")))))</f>
        <v>HIGH</v>
      </c>
      <c r="K113" s="25" t="str">
        <f ca="1">IF(
   $B$8="Overall Alert",IF(
      'Compound Alert'!S29 &gt;= 7, "HIGH",IF(
         'Compound Alert'!S29 &gt;= 5, "MED","LOW")), IF(
            $B$8="Underlying Vulnerability", IF(
               'Compound Alert'!Z29 &gt;= 10, "HIGH",IF(
                  'Compound Alert'!Z29 &gt;= 7, "MED","LOW")),IF(
                     $B$8="Emerging Threat", IF(
                        'Compound Alert'!AG29 &gt;= 10, "HIGH",IF(
                            'Compound Alert'!AG29 &gt;= 7, "MED","LOW")))))</f>
        <v>LOW</v>
      </c>
      <c r="L113" s="25" t="str">
        <f ca="1">IF(
   $B$8="Overall Alert",IF(
      'Compound Alert'!T29 &gt;= 7, "HIGH",IF(
         'Compound Alert'!T29 &gt;= 5, "MED","LOW")), IF(
            $B$8="Underlying Vulnerability", IF(
               'Compound Alert'!AA29 &gt;= 10, "HIGH",IF(
                  'Compound Alert'!AA29 &gt;= 7, "MED","LOW")),IF(
                     $B$8="Emerging Threat", IF(
                        'Compound Alert'!AH29 &gt;= 10, "HIGH",IF(
                            'Compound Alert'!AH29 &gt;= 7, "MED","LOW")))))</f>
        <v>LOW</v>
      </c>
      <c r="M113" s="25" t="str">
        <f ca="1">IF(
   $B$8="Overall Alert",IF(
      'Compound Alert'!U29 &gt;= 7, "HIGH",IF(
         'Compound Alert'!U29 &gt;= 5, "MED","LOW")), IF(
            $B$8="Underlying Vulnerability", IF(
               'Compound Alert'!AB29 &gt;= 10, "HIGH",IF(
                  'Compound Alert'!AB29 &gt;= 7, "MED","LOW")),IF(
                     $B$8="Emerging Threat", IF(
                        'Compound Alert'!AI29 &gt;= 10, "HIGH",IF(
                            'Compound Alert'!AI29 &gt;= 7, "MED","LOW")))))</f>
        <v>LOW</v>
      </c>
      <c r="N113" s="25" t="str">
        <f ca="1">IF(
   $B$8="Overall Alert",IF(
      'Compound Alert'!V29 &gt;= 7, "HIGH",IF(
         'Compound Alert'!V29 &gt;= 5, "MED","LOW")), IF(
            $B$8="Underlying Vulnerability", IF(
               'Compound Alert'!AC29 &gt;= 10, "HIGH",IF(
                  'Compound Alert'!AC29 &gt;= 7, "MED","LOW")),IF(
                     $B$8="Emerging Threat", IF(
                        'Compound Alert'!AJ29 &gt;= 10, "HIGH",IF(
                            'Compound Alert'!AJ29 &gt;= 7, "MED","LOW")))))</f>
        <v>LOW</v>
      </c>
      <c r="O113" s="25" t="str">
        <f ca="1">IF(
   $B$8="Overall Alert",IF(
      'Compound Alert'!W29 &gt;= 7, "HIGH",IF(
         'Compound Alert'!W29 &gt;= 5, "MED","LOW")), IF(
            $B$8="Underlying Vulnerability", IF(
               'Compound Alert'!AD29 &gt;= 10, "HIGH",IF(
                  'Compound Alert'!AD29 &gt;= 7, "MED","LOW")),IF(
                     $B$8="Emerging Threat", IF(
                        'Compound Alert'!AK29 &gt;= 10, "HIGH",IF(
                            'Compound Alert'!AK29 &gt;= 7, "MED","LOW")))))</f>
        <v>LOW</v>
      </c>
      <c r="P113" s="25"/>
      <c r="Q113" s="26"/>
      <c r="R113" s="26"/>
      <c r="S113" s="21"/>
      <c r="T113" s="21"/>
      <c r="U113" s="21"/>
      <c r="V113" s="21"/>
      <c r="W113" s="21"/>
      <c r="X113" s="21"/>
      <c r="Y113" s="27"/>
      <c r="Z113" s="27"/>
      <c r="AA113" s="27"/>
      <c r="AB113" s="27"/>
      <c r="AC113" s="27"/>
      <c r="AD113" s="27"/>
      <c r="AE113" s="27"/>
      <c r="AF113" s="27"/>
      <c r="AJ113" s="21"/>
      <c r="AK113" s="21"/>
      <c r="AL113" s="21"/>
      <c r="AM113" s="21"/>
      <c r="AN113" s="21"/>
      <c r="AO113" s="21"/>
      <c r="AP113" s="21"/>
      <c r="AQ113" s="21"/>
      <c r="AR113" s="21"/>
      <c r="AS113" s="21"/>
      <c r="AT113" s="21"/>
      <c r="AU113" s="21"/>
      <c r="AV113" s="21"/>
      <c r="AW113" s="21"/>
      <c r="AX113" s="21"/>
    </row>
    <row r="114" spans="1:50" x14ac:dyDescent="0.2">
      <c r="A114" s="63">
        <v>73</v>
      </c>
      <c r="B114" s="20" t="str">
        <f>'Compound Alert'!B103</f>
        <v>Jordan</v>
      </c>
      <c r="C114" s="20" t="str">
        <f>'Compound Alert'!C103</f>
        <v>JOR</v>
      </c>
      <c r="D114" s="20" t="str">
        <f>'Compound Alert'!D103</f>
        <v>MEA           Middle East &amp; North Africa</v>
      </c>
      <c r="E114" s="20" t="str">
        <f>'Compound Alert'!E103</f>
        <v>IBRD</v>
      </c>
      <c r="F114" s="217">
        <f ca="1">'Compound Alert'!F103</f>
        <v>98</v>
      </c>
      <c r="G114" s="22">
        <f ca="1">IF($B$8="Overall Alert",'Compound Alert'!G103,IF($B$8="Underlying Vulnerability",'Compound Alert'!J103,IF($B$8="Emerging Threat",'Compound Alert'!M103)))</f>
        <v>1</v>
      </c>
      <c r="H114" s="23">
        <f ca="1">IF($B$8="Overall Alert",'Compound Alert'!H103,IF($B$8="Underlying Vulnerability",'Compound Alert'!K103,IF($B$8="Emerging Threat",'Compound Alert'!N103)))</f>
        <v>1</v>
      </c>
      <c r="I114" s="50">
        <f ca="1">ROUNDDOWN(G114,0)</f>
        <v>1</v>
      </c>
      <c r="J114" s="25" t="str">
        <f ca="1">IF(
   $B$8="Overall Alert",IF(
      'Compound Alert'!R103 &gt;= 7, "HIGH",IF(
         'Compound Alert'!R103 &gt;= 5, "MED","LOW")), IF(
            $B$8="Underlying Vulnerability", IF(
               'Compound Alert'!Y103 &gt;= 10, "HIGH",IF(
                  'Compound Alert'!Y103 &gt;= 7, "MED","LOW")),IF(
                     $B$8="Emerging Threat", IF(
                        'Compound Alert'!AF103 &gt;= 10, "HIGH",IF(
                            'Compound Alert'!AF103 &gt;= 7, "MED","LOW")))))</f>
        <v>LOW</v>
      </c>
      <c r="K114" s="25" t="str">
        <f ca="1">IF(
   $B$8="Overall Alert",IF(
      'Compound Alert'!S103 &gt;= 7, "HIGH",IF(
         'Compound Alert'!S103 &gt;= 5, "MED","LOW")), IF(
            $B$8="Underlying Vulnerability", IF(
               'Compound Alert'!Z103 &gt;= 10, "HIGH",IF(
                  'Compound Alert'!Z103 &gt;= 7, "MED","LOW")),IF(
                     $B$8="Emerging Threat", IF(
                        'Compound Alert'!AG103 &gt;= 10, "HIGH",IF(
                            'Compound Alert'!AG103 &gt;= 7, "MED","LOW")))))</f>
        <v>LOW</v>
      </c>
      <c r="L114" s="25" t="str">
        <f ca="1">IF(
   $B$8="Overall Alert",IF(
      'Compound Alert'!T103 &gt;= 7, "HIGH",IF(
         'Compound Alert'!T103 &gt;= 5, "MED","LOW")), IF(
            $B$8="Underlying Vulnerability", IF(
               'Compound Alert'!AA103 &gt;= 10, "HIGH",IF(
                  'Compound Alert'!AA103 &gt;= 7, "MED","LOW")),IF(
                     $B$8="Emerging Threat", IF(
                        'Compound Alert'!AH103 &gt;= 10, "HIGH",IF(
                            'Compound Alert'!AH103 &gt;= 7, "MED","LOW")))))</f>
        <v>LOW</v>
      </c>
      <c r="M114" s="25" t="str">
        <f ca="1">IF(
   $B$8="Overall Alert",IF(
      'Compound Alert'!U103 &gt;= 7, "HIGH",IF(
         'Compound Alert'!U103 &gt;= 5, "MED","LOW")), IF(
            $B$8="Underlying Vulnerability", IF(
               'Compound Alert'!AB103 &gt;= 10, "HIGH",IF(
                  'Compound Alert'!AB103 &gt;= 7, "MED","LOW")),IF(
                     $B$8="Emerging Threat", IF(
                        'Compound Alert'!AI103 &gt;= 10, "HIGH",IF(
                            'Compound Alert'!AI103 &gt;= 7, "MED","LOW")))))</f>
        <v>HIGH</v>
      </c>
      <c r="N114" s="25" t="str">
        <f ca="1">IF(
   $B$8="Overall Alert",IF(
      'Compound Alert'!V103 &gt;= 7, "HIGH",IF(
         'Compound Alert'!V103 &gt;= 5, "MED","LOW")), IF(
            $B$8="Underlying Vulnerability", IF(
               'Compound Alert'!AC103 &gt;= 10, "HIGH",IF(
                  'Compound Alert'!AC103 &gt;= 7, "MED","LOW")),IF(
                     $B$8="Emerging Threat", IF(
                        'Compound Alert'!AJ103 &gt;= 10, "HIGH",IF(
                            'Compound Alert'!AJ103 &gt;= 7, "MED","LOW")))))</f>
        <v>LOW</v>
      </c>
      <c r="O114" s="25" t="str">
        <f ca="1">IF(
   $B$8="Overall Alert",IF(
      'Compound Alert'!W103 &gt;= 7, "HIGH",IF(
         'Compound Alert'!W103 &gt;= 5, "MED","LOW")), IF(
            $B$8="Underlying Vulnerability", IF(
               'Compound Alert'!AD103 &gt;= 10, "HIGH",IF(
                  'Compound Alert'!AD103 &gt;= 7, "MED","LOW")),IF(
                     $B$8="Emerging Threat", IF(
                        'Compound Alert'!AK103 &gt;= 10, "HIGH",IF(
                            'Compound Alert'!AK103 &gt;= 7, "MED","LOW")))))</f>
        <v>LOW</v>
      </c>
      <c r="P114" s="25"/>
      <c r="Q114" s="26"/>
      <c r="R114" s="26"/>
      <c r="S114" s="21"/>
      <c r="T114" s="21"/>
      <c r="U114" s="21"/>
      <c r="V114" s="21"/>
      <c r="W114" s="21"/>
      <c r="X114" s="21"/>
      <c r="Y114" s="27"/>
      <c r="Z114" s="27"/>
      <c r="AA114" s="27"/>
      <c r="AB114" s="27"/>
      <c r="AC114" s="27"/>
      <c r="AD114" s="27"/>
      <c r="AE114" s="27"/>
      <c r="AF114" s="27"/>
      <c r="AJ114" s="21"/>
      <c r="AK114" s="21"/>
      <c r="AL114" s="21"/>
      <c r="AM114" s="21"/>
      <c r="AN114" s="21"/>
      <c r="AO114" s="21"/>
      <c r="AP114" s="21"/>
      <c r="AQ114" s="21"/>
      <c r="AR114" s="21"/>
      <c r="AS114" s="21"/>
      <c r="AT114" s="21"/>
      <c r="AU114" s="21"/>
      <c r="AV114" s="21"/>
      <c r="AW114" s="21"/>
      <c r="AX114" s="21"/>
    </row>
    <row r="115" spans="1:50" x14ac:dyDescent="0.2">
      <c r="A115" s="63">
        <v>74</v>
      </c>
      <c r="B115" s="20" t="str">
        <f>'Compound Alert'!B73</f>
        <v>Gabon</v>
      </c>
      <c r="C115" s="20" t="str">
        <f>'Compound Alert'!C73</f>
        <v>GAB</v>
      </c>
      <c r="D115" s="20" t="str">
        <f>'Compound Alert'!D73</f>
        <v>SSF           Sub-Saharan Africa</v>
      </c>
      <c r="E115" s="20" t="str">
        <f>'Compound Alert'!E73</f>
        <v>IBRD</v>
      </c>
      <c r="F115" s="217">
        <f ca="1">'Compound Alert'!F73</f>
        <v>68</v>
      </c>
      <c r="G115" s="22">
        <f ca="1">IF($B$8="Overall Alert",'Compound Alert'!G73,IF($B$8="Underlying Vulnerability",'Compound Alert'!J73,IF($B$8="Emerging Threat",'Compound Alert'!M73)))</f>
        <v>1</v>
      </c>
      <c r="H115" s="23">
        <f ca="1">IF($B$8="Overall Alert",'Compound Alert'!H73,IF($B$8="Underlying Vulnerability",'Compound Alert'!K73,IF($B$8="Emerging Threat",'Compound Alert'!N73)))</f>
        <v>1</v>
      </c>
      <c r="I115" s="50">
        <f ca="1">ROUNDDOWN(G115,0)</f>
        <v>1</v>
      </c>
      <c r="J115" s="25" t="str">
        <f ca="1">IF(
   $B$8="Overall Alert",IF(
      'Compound Alert'!R73 &gt;= 7, "HIGH",IF(
         'Compound Alert'!R73 &gt;= 5, "MED","LOW")), IF(
            $B$8="Underlying Vulnerability", IF(
               'Compound Alert'!Y73 &gt;= 10, "HIGH",IF(
                  'Compound Alert'!Y73 &gt;= 7, "MED","LOW")),IF(
                     $B$8="Emerging Threat", IF(
                        'Compound Alert'!AF73 &gt;= 10, "HIGH",IF(
                            'Compound Alert'!AF73 &gt;= 7, "MED","LOW")))))</f>
        <v>HIGH</v>
      </c>
      <c r="K115" s="25" t="str">
        <f ca="1">IF(
   $B$8="Overall Alert",IF(
      'Compound Alert'!S73 &gt;= 7, "HIGH",IF(
         'Compound Alert'!S73 &gt;= 5, "MED","LOW")), IF(
            $B$8="Underlying Vulnerability", IF(
               'Compound Alert'!Z73 &gt;= 10, "HIGH",IF(
                  'Compound Alert'!Z73 &gt;= 7, "MED","LOW")),IF(
                     $B$8="Emerging Threat", IF(
                        'Compound Alert'!AG73 &gt;= 10, "HIGH",IF(
                            'Compound Alert'!AG73 &gt;= 7, "MED","LOW")))))</f>
        <v>LOW</v>
      </c>
      <c r="L115" s="25" t="str">
        <f ca="1">IF(
   $B$8="Overall Alert",IF(
      'Compound Alert'!T73 &gt;= 7, "HIGH",IF(
         'Compound Alert'!T73 &gt;= 5, "MED","LOW")), IF(
            $B$8="Underlying Vulnerability", IF(
               'Compound Alert'!AA73 &gt;= 10, "HIGH",IF(
                  'Compound Alert'!AA73 &gt;= 7, "MED","LOW")),IF(
                     $B$8="Emerging Threat", IF(
                        'Compound Alert'!AH73 &gt;= 10, "HIGH",IF(
                            'Compound Alert'!AH73 &gt;= 7, "MED","LOW")))))</f>
        <v>LOW</v>
      </c>
      <c r="M115" s="25" t="str">
        <f ca="1">IF(
   $B$8="Overall Alert",IF(
      'Compound Alert'!U73 &gt;= 7, "HIGH",IF(
         'Compound Alert'!U73 &gt;= 5, "MED","LOW")), IF(
            $B$8="Underlying Vulnerability", IF(
               'Compound Alert'!AB73 &gt;= 10, "HIGH",IF(
                  'Compound Alert'!AB73 &gt;= 7, "MED","LOW")),IF(
                     $B$8="Emerging Threat", IF(
                        'Compound Alert'!AI73 &gt;= 10, "HIGH",IF(
                            'Compound Alert'!AI73 &gt;= 7, "MED","LOW")))))</f>
        <v>LOW</v>
      </c>
      <c r="N115" s="25" t="str">
        <f ca="1">IF(
   $B$8="Overall Alert",IF(
      'Compound Alert'!V73 &gt;= 7, "HIGH",IF(
         'Compound Alert'!V73 &gt;= 5, "MED","LOW")), IF(
            $B$8="Underlying Vulnerability", IF(
               'Compound Alert'!AC73 &gt;= 10, "HIGH",IF(
                  'Compound Alert'!AC73 &gt;= 7, "MED","LOW")),IF(
                     $B$8="Emerging Threat", IF(
                        'Compound Alert'!AJ73 &gt;= 10, "HIGH",IF(
                            'Compound Alert'!AJ73 &gt;= 7, "MED","LOW")))))</f>
        <v>LOW</v>
      </c>
      <c r="O115" s="25" t="str">
        <f ca="1">IF(
   $B$8="Overall Alert",IF(
      'Compound Alert'!W73 &gt;= 7, "HIGH",IF(
         'Compound Alert'!W73 &gt;= 5, "MED","LOW")), IF(
            $B$8="Underlying Vulnerability", IF(
               'Compound Alert'!AD73 &gt;= 10, "HIGH",IF(
                  'Compound Alert'!AD73 &gt;= 7, "MED","LOW")),IF(
                     $B$8="Emerging Threat", IF(
                        'Compound Alert'!AK73 &gt;= 10, "HIGH",IF(
                            'Compound Alert'!AK73 &gt;= 7, "MED","LOW")))))</f>
        <v>LOW</v>
      </c>
      <c r="P115" s="25"/>
      <c r="Q115" s="26"/>
      <c r="R115" s="26"/>
      <c r="S115" s="21"/>
      <c r="T115" s="21"/>
      <c r="U115" s="21"/>
      <c r="V115" s="21"/>
      <c r="W115" s="21"/>
      <c r="X115" s="21"/>
      <c r="Y115" s="27"/>
      <c r="Z115" s="27"/>
      <c r="AA115" s="27"/>
      <c r="AB115" s="27"/>
      <c r="AC115" s="27"/>
      <c r="AD115" s="27"/>
      <c r="AE115" s="27"/>
      <c r="AF115" s="27"/>
      <c r="AJ115" s="21"/>
      <c r="AK115" s="21"/>
      <c r="AL115" s="21"/>
      <c r="AM115" s="21"/>
      <c r="AN115" s="21"/>
      <c r="AO115" s="21"/>
      <c r="AP115" s="21"/>
      <c r="AQ115" s="21"/>
      <c r="AR115" s="21"/>
      <c r="AS115" s="21"/>
      <c r="AT115" s="21"/>
      <c r="AU115" s="21"/>
      <c r="AV115" s="21"/>
      <c r="AW115" s="21"/>
      <c r="AX115" s="21"/>
    </row>
    <row r="116" spans="1:50" x14ac:dyDescent="0.2">
      <c r="A116" s="63">
        <v>75</v>
      </c>
      <c r="B116" s="20" t="str">
        <f>'Compound Alert'!B179</f>
        <v>El Salvador</v>
      </c>
      <c r="C116" s="20" t="str">
        <f>'Compound Alert'!C179</f>
        <v>SLV</v>
      </c>
      <c r="D116" s="20" t="str">
        <f>'Compound Alert'!D179</f>
        <v>LCN           Latin America &amp; Caribbean</v>
      </c>
      <c r="E116" s="20" t="str">
        <f>'Compound Alert'!E179</f>
        <v>IBRD</v>
      </c>
      <c r="F116" s="217">
        <f ca="1">'Compound Alert'!F179</f>
        <v>174</v>
      </c>
      <c r="G116" s="22">
        <f ca="1">IF($B$8="Overall Alert",'Compound Alert'!G179,IF($B$8="Underlying Vulnerability",'Compound Alert'!J179,IF($B$8="Emerging Threat",'Compound Alert'!M179)))</f>
        <v>1</v>
      </c>
      <c r="H116" s="23">
        <f ca="1">IF($B$8="Overall Alert",'Compound Alert'!H179,IF($B$8="Underlying Vulnerability",'Compound Alert'!K179,IF($B$8="Emerging Threat",'Compound Alert'!N179)))</f>
        <v>1</v>
      </c>
      <c r="I116" s="50">
        <f ca="1">ROUNDDOWN(G116,0)</f>
        <v>1</v>
      </c>
      <c r="J116" s="25" t="str">
        <f ca="1">IF(
   $B$8="Overall Alert",IF(
      'Compound Alert'!R179 &gt;= 7, "HIGH",IF(
         'Compound Alert'!R179 &gt;= 5, "MED","LOW")), IF(
            $B$8="Underlying Vulnerability", IF(
               'Compound Alert'!Y179 &gt;= 10, "HIGH",IF(
                  'Compound Alert'!Y179 &gt;= 7, "MED","LOW")),IF(
                     $B$8="Emerging Threat", IF(
                        'Compound Alert'!AF179 &gt;= 10, "HIGH",IF(
                            'Compound Alert'!AF179 &gt;= 7, "MED","LOW")))))</f>
        <v>LOW</v>
      </c>
      <c r="K116" s="25" t="str">
        <f ca="1">IF(
   $B$8="Overall Alert",IF(
      'Compound Alert'!S179 &gt;= 7, "HIGH",IF(
         'Compound Alert'!S179 &gt;= 5, "MED","LOW")), IF(
            $B$8="Underlying Vulnerability", IF(
               'Compound Alert'!Z179 &gt;= 10, "HIGH",IF(
                  'Compound Alert'!Z179 &gt;= 7, "MED","LOW")),IF(
                     $B$8="Emerging Threat", IF(
                        'Compound Alert'!AG179 &gt;= 10, "HIGH",IF(
                            'Compound Alert'!AG179 &gt;= 7, "MED","LOW")))))</f>
        <v>LOW</v>
      </c>
      <c r="L116" s="25" t="str">
        <f ca="1">IF(
   $B$8="Overall Alert",IF(
      'Compound Alert'!T179 &gt;= 7, "HIGH",IF(
         'Compound Alert'!T179 &gt;= 5, "MED","LOW")), IF(
            $B$8="Underlying Vulnerability", IF(
               'Compound Alert'!AA179 &gt;= 10, "HIGH",IF(
                  'Compound Alert'!AA179 &gt;= 7, "MED","LOW")),IF(
                     $B$8="Emerging Threat", IF(
                        'Compound Alert'!AH179 &gt;= 10, "HIGH",IF(
                            'Compound Alert'!AH179 &gt;= 7, "MED","LOW")))))</f>
        <v>LOW</v>
      </c>
      <c r="M116" s="25" t="str">
        <f ca="1">IF(
   $B$8="Overall Alert",IF(
      'Compound Alert'!U179 &gt;= 7, "HIGH",IF(
         'Compound Alert'!U179 &gt;= 5, "MED","LOW")), IF(
            $B$8="Underlying Vulnerability", IF(
               'Compound Alert'!AB179 &gt;= 10, "HIGH",IF(
                  'Compound Alert'!AB179 &gt;= 7, "MED","LOW")),IF(
                     $B$8="Emerging Threat", IF(
                        'Compound Alert'!AI179 &gt;= 10, "HIGH",IF(
                            'Compound Alert'!AI179 &gt;= 7, "MED","LOW")))))</f>
        <v>LOW</v>
      </c>
      <c r="N116" s="25" t="str">
        <f ca="1">IF(
   $B$8="Overall Alert",IF(
      'Compound Alert'!V179 &gt;= 7, "HIGH",IF(
         'Compound Alert'!V179 &gt;= 5, "MED","LOW")), IF(
            $B$8="Underlying Vulnerability", IF(
               'Compound Alert'!AC179 &gt;= 10, "HIGH",IF(
                  'Compound Alert'!AC179 &gt;= 7, "MED","LOW")),IF(
                     $B$8="Emerging Threat", IF(
                        'Compound Alert'!AJ179 &gt;= 10, "HIGH",IF(
                            'Compound Alert'!AJ179 &gt;= 7, "MED","LOW")))))</f>
        <v>HIGH</v>
      </c>
      <c r="O116" s="25" t="str">
        <f ca="1">IF(
   $B$8="Overall Alert",IF(
      'Compound Alert'!W179 &gt;= 7, "HIGH",IF(
         'Compound Alert'!W179 &gt;= 5, "MED","LOW")), IF(
            $B$8="Underlying Vulnerability", IF(
               'Compound Alert'!AD179 &gt;= 10, "HIGH",IF(
                  'Compound Alert'!AD179 &gt;= 7, "MED","LOW")),IF(
                     $B$8="Emerging Threat", IF(
                        'Compound Alert'!AK179 &gt;= 10, "HIGH",IF(
                            'Compound Alert'!AK179 &gt;= 7, "MED","LOW")))))</f>
        <v>LOW</v>
      </c>
      <c r="P116" s="25"/>
      <c r="Q116" s="26"/>
      <c r="R116" s="26"/>
      <c r="S116" s="21"/>
      <c r="T116" s="21"/>
      <c r="U116" s="21"/>
      <c r="V116" s="21"/>
      <c r="W116" s="21"/>
      <c r="X116" s="21"/>
      <c r="Y116" s="27"/>
      <c r="Z116" s="27"/>
      <c r="AA116" s="27"/>
      <c r="AB116" s="27"/>
      <c r="AC116" s="27"/>
      <c r="AD116" s="27"/>
      <c r="AE116" s="27"/>
      <c r="AF116" s="27"/>
      <c r="AJ116" s="21"/>
      <c r="AK116" s="21"/>
      <c r="AL116" s="21"/>
      <c r="AM116" s="21"/>
      <c r="AN116" s="21"/>
      <c r="AO116" s="21"/>
      <c r="AP116" s="21"/>
      <c r="AQ116" s="21"/>
      <c r="AR116" s="21"/>
      <c r="AS116" s="21"/>
      <c r="AT116" s="21"/>
      <c r="AU116" s="21"/>
      <c r="AV116" s="21"/>
      <c r="AW116" s="21"/>
      <c r="AX116" s="21"/>
    </row>
    <row r="117" spans="1:50" x14ac:dyDescent="0.2">
      <c r="A117" s="63">
        <v>76</v>
      </c>
      <c r="B117" s="20" t="str">
        <f>'Compound Alert'!B51</f>
        <v>Cuba</v>
      </c>
      <c r="C117" s="20" t="str">
        <f>'Compound Alert'!C51</f>
        <v>CUB</v>
      </c>
      <c r="D117" s="20" t="str">
        <f>'Compound Alert'!D51</f>
        <v>LCN           Latin America &amp; Caribbean</v>
      </c>
      <c r="E117" s="20" t="str">
        <f>'Compound Alert'!E51</f>
        <v>NA</v>
      </c>
      <c r="F117" s="217">
        <f ca="1">'Compound Alert'!F51</f>
        <v>46</v>
      </c>
      <c r="G117" s="22">
        <f ca="1">IF($B$8="Overall Alert",'Compound Alert'!G51,IF($B$8="Underlying Vulnerability",'Compound Alert'!J51,IF($B$8="Emerging Threat",'Compound Alert'!M51)))</f>
        <v>1</v>
      </c>
      <c r="H117" s="23">
        <f ca="1">IF($B$8="Overall Alert",'Compound Alert'!H51,IF($B$8="Underlying Vulnerability",'Compound Alert'!K51,IF($B$8="Emerging Threat",'Compound Alert'!N51)))</f>
        <v>1</v>
      </c>
      <c r="I117" s="50">
        <f ca="1">ROUNDDOWN(G117,0)</f>
        <v>1</v>
      </c>
      <c r="J117" s="25" t="str">
        <f ca="1">IF(
   $B$8="Overall Alert",IF(
      'Compound Alert'!R51 &gt;= 7, "HIGH",IF(
         'Compound Alert'!R51 &gt;= 5, "MED","LOW")), IF(
            $B$8="Underlying Vulnerability", IF(
               'Compound Alert'!Y51 &gt;= 10, "HIGH",IF(
                  'Compound Alert'!Y51 &gt;= 7, "MED","LOW")),IF(
                     $B$8="Emerging Threat", IF(
                        'Compound Alert'!AF51 &gt;= 10, "HIGH",IF(
                            'Compound Alert'!AF51 &gt;= 7, "MED","LOW")))))</f>
        <v>LOW</v>
      </c>
      <c r="K117" s="25" t="str">
        <f ca="1">IF(
   $B$8="Overall Alert",IF(
      'Compound Alert'!S51 &gt;= 7, "HIGH",IF(
         'Compound Alert'!S51 &gt;= 5, "MED","LOW")), IF(
            $B$8="Underlying Vulnerability", IF(
               'Compound Alert'!Z51 &gt;= 10, "HIGH",IF(
                  'Compound Alert'!Z51 &gt;= 7, "MED","LOW")),IF(
                     $B$8="Emerging Threat", IF(
                        'Compound Alert'!AG51 &gt;= 10, "HIGH",IF(
                            'Compound Alert'!AG51 &gt;= 7, "MED","LOW")))))</f>
        <v>LOW</v>
      </c>
      <c r="L117" s="25" t="str">
        <f ca="1">IF(
   $B$8="Overall Alert",IF(
      'Compound Alert'!T51 &gt;= 7, "HIGH",IF(
         'Compound Alert'!T51 &gt;= 5, "MED","LOW")), IF(
            $B$8="Underlying Vulnerability", IF(
               'Compound Alert'!AA51 &gt;= 10, "HIGH",IF(
                  'Compound Alert'!AA51 &gt;= 7, "MED","LOW")),IF(
                     $B$8="Emerging Threat", IF(
                        'Compound Alert'!AH51 &gt;= 10, "HIGH",IF(
                            'Compound Alert'!AH51 &gt;= 7, "MED","LOW")))))</f>
        <v>HIGH</v>
      </c>
      <c r="M117" s="25" t="str">
        <f ca="1">IF(
   $B$8="Overall Alert",IF(
      'Compound Alert'!U51 &gt;= 7, "HIGH",IF(
         'Compound Alert'!U51 &gt;= 5, "MED","LOW")), IF(
            $B$8="Underlying Vulnerability", IF(
               'Compound Alert'!AB51 &gt;= 10, "HIGH",IF(
                  'Compound Alert'!AB51 &gt;= 7, "MED","LOW")),IF(
                     $B$8="Emerging Threat", IF(
                        'Compound Alert'!AI51 &gt;= 10, "HIGH",IF(
                            'Compound Alert'!AI51 &gt;= 7, "MED","LOW")))))</f>
        <v>LOW</v>
      </c>
      <c r="N117" s="25" t="str">
        <f ca="1">IF(
   $B$8="Overall Alert",IF(
      'Compound Alert'!V51 &gt;= 7, "HIGH",IF(
         'Compound Alert'!V51 &gt;= 5, "MED","LOW")), IF(
            $B$8="Underlying Vulnerability", IF(
               'Compound Alert'!AC51 &gt;= 10, "HIGH",IF(
                  'Compound Alert'!AC51 &gt;= 7, "MED","LOW")),IF(
                     $B$8="Emerging Threat", IF(
                        'Compound Alert'!AJ51 &gt;= 10, "HIGH",IF(
                            'Compound Alert'!AJ51 &gt;= 7, "MED","LOW")))))</f>
        <v>LOW</v>
      </c>
      <c r="O117" s="25" t="str">
        <f ca="1">IF(
   $B$8="Overall Alert",IF(
      'Compound Alert'!W51 &gt;= 7, "HIGH",IF(
         'Compound Alert'!W51 &gt;= 5, "MED","LOW")), IF(
            $B$8="Underlying Vulnerability", IF(
               'Compound Alert'!AD51 &gt;= 10, "HIGH",IF(
                  'Compound Alert'!AD51 &gt;= 7, "MED","LOW")),IF(
                     $B$8="Emerging Threat", IF(
                        'Compound Alert'!AK51 &gt;= 10, "HIGH",IF(
                            'Compound Alert'!AK51 &gt;= 7, "MED","LOW")))))</f>
        <v>LOW</v>
      </c>
      <c r="P117" s="25"/>
      <c r="Q117" s="26"/>
      <c r="R117" s="26"/>
      <c r="S117" s="21"/>
      <c r="T117" s="21"/>
      <c r="U117" s="21"/>
      <c r="V117" s="21"/>
      <c r="W117" s="21"/>
      <c r="X117" s="21"/>
      <c r="Y117" s="27"/>
      <c r="Z117" s="27"/>
      <c r="AA117" s="27"/>
      <c r="AB117" s="27"/>
      <c r="AC117" s="27"/>
      <c r="AD117" s="27"/>
      <c r="AE117" s="27"/>
      <c r="AF117" s="27"/>
      <c r="AJ117" s="21"/>
      <c r="AK117" s="21"/>
      <c r="AL117" s="21"/>
      <c r="AM117" s="21"/>
      <c r="AN117" s="21"/>
      <c r="AO117" s="21"/>
      <c r="AP117" s="21"/>
      <c r="AQ117" s="21"/>
      <c r="AR117" s="21"/>
      <c r="AS117" s="21"/>
      <c r="AT117" s="21"/>
      <c r="AU117" s="21"/>
      <c r="AV117" s="21"/>
      <c r="AW117" s="21"/>
      <c r="AX117" s="21"/>
    </row>
    <row r="118" spans="1:50" x14ac:dyDescent="0.2">
      <c r="A118" s="63">
        <v>77</v>
      </c>
      <c r="B118" s="20" t="str">
        <f>'Compound Alert'!B210</f>
        <v>United States</v>
      </c>
      <c r="C118" s="20" t="str">
        <f>'Compound Alert'!C210</f>
        <v>USA</v>
      </c>
      <c r="D118" s="20" t="str">
        <f>'Compound Alert'!D210</f>
        <v>NAC           North America</v>
      </c>
      <c r="E118" s="20" t="str">
        <f>'Compound Alert'!E210</f>
        <v>NA</v>
      </c>
      <c r="F118" s="217">
        <f>'Compound Alert'!F210</f>
        <v>0</v>
      </c>
      <c r="G118" s="22">
        <f ca="1">IF($B$8="Overall Alert",'Compound Alert'!G210,IF($B$8="Underlying Vulnerability",'Compound Alert'!J210,IF($B$8="Emerging Threat",'Compound Alert'!M210)))</f>
        <v>1</v>
      </c>
      <c r="H118" s="23">
        <f ca="1">IF($B$8="Overall Alert",'Compound Alert'!H210,IF($B$8="Underlying Vulnerability",'Compound Alert'!K210,IF($B$8="Emerging Threat",'Compound Alert'!N210)))</f>
        <v>1</v>
      </c>
      <c r="I118" s="50">
        <f ca="1">ROUNDDOWN(G118,0)</f>
        <v>1</v>
      </c>
      <c r="J118" s="25" t="str">
        <f ca="1">IF(
   $B$8="Overall Alert",IF(
      'Compound Alert'!R210 &gt;= 7, "HIGH",IF(
         'Compound Alert'!R210 &gt;= 5, "MED","LOW")), IF(
            $B$8="Underlying Vulnerability", IF(
               'Compound Alert'!Y210 &gt;= 10, "HIGH",IF(
                  'Compound Alert'!Y210 &gt;= 7, "MED","LOW")),IF(
                     $B$8="Emerging Threat", IF(
                        'Compound Alert'!AF210 &gt;= 10, "HIGH",IF(
                            'Compound Alert'!AF210 &gt;= 7, "MED","LOW")))))</f>
        <v>LOW</v>
      </c>
      <c r="K118" s="25" t="str">
        <f ca="1">IF(
   $B$8="Overall Alert",IF(
      'Compound Alert'!S210 &gt;= 7, "HIGH",IF(
         'Compound Alert'!S210 &gt;= 5, "MED","LOW")), IF(
            $B$8="Underlying Vulnerability", IF(
               'Compound Alert'!Z210 &gt;= 10, "HIGH",IF(
                  'Compound Alert'!Z210 &gt;= 7, "MED","LOW")),IF(
                     $B$8="Emerging Threat", IF(
                        'Compound Alert'!AG210 &gt;= 10, "HIGH",IF(
                            'Compound Alert'!AG210 &gt;= 7, "MED","LOW")))))</f>
        <v>LOW</v>
      </c>
      <c r="L118" s="25" t="str">
        <f ca="1">IF(
   $B$8="Overall Alert",IF(
      'Compound Alert'!T210 &gt;= 7, "HIGH",IF(
         'Compound Alert'!T210 &gt;= 5, "MED","LOW")), IF(
            $B$8="Underlying Vulnerability", IF(
               'Compound Alert'!AA210 &gt;= 10, "HIGH",IF(
                  'Compound Alert'!AA210 &gt;= 7, "MED","LOW")),IF(
                     $B$8="Emerging Threat", IF(
                        'Compound Alert'!AH210 &gt;= 10, "HIGH",IF(
                            'Compound Alert'!AH210 &gt;= 7, "MED","LOW")))))</f>
        <v>LOW</v>
      </c>
      <c r="M118" s="25" t="str">
        <f ca="1">IF(
   $B$8="Overall Alert",IF(
      'Compound Alert'!U210 &gt;= 7, "HIGH",IF(
         'Compound Alert'!U210 &gt;= 5, "MED","LOW")), IF(
            $B$8="Underlying Vulnerability", IF(
               'Compound Alert'!AB210 &gt;= 10, "HIGH",IF(
                  'Compound Alert'!AB210 &gt;= 7, "MED","LOW")),IF(
                     $B$8="Emerging Threat", IF(
                        'Compound Alert'!AI210 &gt;= 10, "HIGH",IF(
                            'Compound Alert'!AI210 &gt;= 7, "MED","LOW")))))</f>
        <v>LOW</v>
      </c>
      <c r="N118" s="25" t="str">
        <f ca="1">IF(
   $B$8="Overall Alert",IF(
      'Compound Alert'!V210 &gt;= 7, "HIGH",IF(
         'Compound Alert'!V210 &gt;= 5, "MED","LOW")), IF(
            $B$8="Underlying Vulnerability", IF(
               'Compound Alert'!AC210 &gt;= 10, "HIGH",IF(
                  'Compound Alert'!AC210 &gt;= 7, "MED","LOW")),IF(
                     $B$8="Emerging Threat", IF(
                        'Compound Alert'!AJ210 &gt;= 10, "HIGH",IF(
                            'Compound Alert'!AJ210 &gt;= 7, "MED","LOW")))))</f>
        <v>HIGH</v>
      </c>
      <c r="O118" s="25" t="str">
        <f ca="1">IF(
   $B$8="Overall Alert",IF(
      'Compound Alert'!W210 &gt;= 7, "HIGH",IF(
         'Compound Alert'!W210 &gt;= 5, "MED","LOW")), IF(
            $B$8="Underlying Vulnerability", IF(
               'Compound Alert'!AD210 &gt;= 10, "HIGH",IF(
                  'Compound Alert'!AD210 &gt;= 7, "MED","LOW")),IF(
                     $B$8="Emerging Threat", IF(
                        'Compound Alert'!AK210 &gt;= 10, "HIGH",IF(
                            'Compound Alert'!AK210 &gt;= 7, "MED","LOW")))))</f>
        <v>LOW</v>
      </c>
      <c r="P118" s="25"/>
      <c r="Q118" s="26"/>
      <c r="R118" s="26"/>
      <c r="S118" s="21"/>
      <c r="T118" s="21"/>
      <c r="U118" s="21"/>
      <c r="V118" s="21"/>
      <c r="W118" s="21"/>
      <c r="X118" s="21"/>
      <c r="Y118" s="27"/>
      <c r="Z118" s="27"/>
      <c r="AA118" s="27"/>
      <c r="AB118" s="27"/>
      <c r="AC118" s="27"/>
      <c r="AD118" s="27"/>
      <c r="AE118" s="27"/>
      <c r="AF118" s="27"/>
      <c r="AJ118" s="21"/>
      <c r="AK118" s="21"/>
      <c r="AL118" s="21"/>
      <c r="AM118" s="21"/>
      <c r="AN118" s="21"/>
      <c r="AO118" s="21"/>
      <c r="AP118" s="21"/>
      <c r="AQ118" s="21"/>
      <c r="AR118" s="21"/>
      <c r="AS118" s="21"/>
      <c r="AT118" s="21"/>
      <c r="AU118" s="21"/>
      <c r="AV118" s="21"/>
      <c r="AW118" s="21"/>
      <c r="AX118" s="21"/>
    </row>
    <row r="119" spans="1:50" x14ac:dyDescent="0.2">
      <c r="A119" s="63">
        <v>78</v>
      </c>
      <c r="B119" s="20" t="str">
        <f>'Compound Alert'!B109</f>
        <v>Kiribati</v>
      </c>
      <c r="C119" s="20" t="str">
        <f>'Compound Alert'!C109</f>
        <v>KIR</v>
      </c>
      <c r="D119" s="20" t="str">
        <f>'Compound Alert'!D109</f>
        <v>EAS           East Asia &amp; Pacific</v>
      </c>
      <c r="E119" s="20" t="str">
        <f>'Compound Alert'!E109</f>
        <v>IDA</v>
      </c>
      <c r="F119" s="217">
        <f ca="1">'Compound Alert'!F109</f>
        <v>104</v>
      </c>
      <c r="G119" s="22">
        <f ca="1">IF($B$8="Overall Alert",'Compound Alert'!G109,IF($B$8="Underlying Vulnerability",'Compound Alert'!J109,IF($B$8="Emerging Threat",'Compound Alert'!M109)))</f>
        <v>1</v>
      </c>
      <c r="H119" s="23">
        <f ca="1">IF($B$8="Overall Alert",'Compound Alert'!H109,IF($B$8="Underlying Vulnerability",'Compound Alert'!K109,IF($B$8="Emerging Threat",'Compound Alert'!N109)))</f>
        <v>1</v>
      </c>
      <c r="I119" s="50">
        <f ca="1">ROUNDDOWN(G119,0)</f>
        <v>1</v>
      </c>
      <c r="J119" s="25" t="str">
        <f ca="1">IF(
   $B$8="Overall Alert",IF(
      'Compound Alert'!R109 &gt;= 7, "HIGH",IF(
         'Compound Alert'!R109 &gt;= 5, "MED","LOW")), IF(
            $B$8="Underlying Vulnerability", IF(
               'Compound Alert'!Y109 &gt;= 10, "HIGH",IF(
                  'Compound Alert'!Y109 &gt;= 7, "MED","LOW")),IF(
                     $B$8="Emerging Threat", IF(
                        'Compound Alert'!AF109 &gt;= 10, "HIGH",IF(
                            'Compound Alert'!AF109 &gt;= 7, "MED","LOW")))))</f>
        <v>LOW</v>
      </c>
      <c r="K119" s="25" t="str">
        <f ca="1">IF(
   $B$8="Overall Alert",IF(
      'Compound Alert'!S109 &gt;= 7, "HIGH",IF(
         'Compound Alert'!S109 &gt;= 5, "MED","LOW")), IF(
            $B$8="Underlying Vulnerability", IF(
               'Compound Alert'!Z109 &gt;= 10, "HIGH",IF(
                  'Compound Alert'!Z109 &gt;= 7, "MED","LOW")),IF(
                     $B$8="Emerging Threat", IF(
                        'Compound Alert'!AG109 &gt;= 10, "HIGH",IF(
                            'Compound Alert'!AG109 &gt;= 7, "MED","LOW")))))</f>
        <v>LOW</v>
      </c>
      <c r="L119" s="25" t="e">
        <f ca="1">IF(
   $B$8="Overall Alert",IF(
      'Compound Alert'!T109 &gt;= 7, "HIGH",IF(
         'Compound Alert'!T109 &gt;= 5, "MED","LOW")), IF(
            $B$8="Underlying Vulnerability", IF(
               'Compound Alert'!AA109 &gt;= 10, "HIGH",IF(
                  'Compound Alert'!AA109 &gt;= 7, "MED","LOW")),IF(
                     $B$8="Emerging Threat", IF(
                        'Compound Alert'!AH109 &gt;= 10, "HIGH",IF(
                            'Compound Alert'!AH109 &gt;= 7, "MED","LOW")))))</f>
        <v>#N/A</v>
      </c>
      <c r="M119" s="25" t="str">
        <f ca="1">IF(
   $B$8="Overall Alert",IF(
      'Compound Alert'!U109 &gt;= 7, "HIGH",IF(
         'Compound Alert'!U109 &gt;= 5, "MED","LOW")), IF(
            $B$8="Underlying Vulnerability", IF(
               'Compound Alert'!AB109 &gt;= 10, "HIGH",IF(
                  'Compound Alert'!AB109 &gt;= 7, "MED","LOW")),IF(
                     $B$8="Emerging Threat", IF(
                        'Compound Alert'!AI109 &gt;= 10, "HIGH",IF(
                            'Compound Alert'!AI109 &gt;= 7, "MED","LOW")))))</f>
        <v>LOW</v>
      </c>
      <c r="N119" s="25" t="str">
        <f ca="1">IF(
   $B$8="Overall Alert",IF(
      'Compound Alert'!V109 &gt;= 7, "HIGH",IF(
         'Compound Alert'!V109 &gt;= 5, "MED","LOW")), IF(
            $B$8="Underlying Vulnerability", IF(
               'Compound Alert'!AC109 &gt;= 10, "HIGH",IF(
                  'Compound Alert'!AC109 &gt;= 7, "MED","LOW")),IF(
                     $B$8="Emerging Threat", IF(
                        'Compound Alert'!AJ109 &gt;= 10, "HIGH",IF(
                            'Compound Alert'!AJ109 &gt;= 7, "MED","LOW")))))</f>
        <v>HIGH</v>
      </c>
      <c r="O119" s="25" t="str">
        <f ca="1">IF(
   $B$8="Overall Alert",IF(
      'Compound Alert'!W109 &gt;= 7, "HIGH",IF(
         'Compound Alert'!W109 &gt;= 5, "MED","LOW")), IF(
            $B$8="Underlying Vulnerability", IF(
               'Compound Alert'!AD109 &gt;= 10, "HIGH",IF(
                  'Compound Alert'!AD109 &gt;= 7, "MED","LOW")),IF(
                     $B$8="Emerging Threat", IF(
                        'Compound Alert'!AK109 &gt;= 10, "HIGH",IF(
                            'Compound Alert'!AK109 &gt;= 7, "MED","LOW")))))</f>
        <v>LOW</v>
      </c>
      <c r="P119" s="25"/>
      <c r="Q119" s="26"/>
      <c r="R119" s="26"/>
      <c r="S119" s="21"/>
      <c r="T119" s="21"/>
      <c r="U119" s="21"/>
      <c r="V119" s="21"/>
      <c r="W119" s="21"/>
      <c r="X119" s="21"/>
      <c r="Y119" s="27"/>
      <c r="Z119" s="27"/>
      <c r="AA119" s="27"/>
      <c r="AB119" s="27"/>
      <c r="AC119" s="27"/>
      <c r="AD119" s="27"/>
      <c r="AE119" s="27"/>
      <c r="AF119" s="27"/>
      <c r="AJ119" s="21"/>
      <c r="AK119" s="21"/>
      <c r="AL119" s="21"/>
      <c r="AM119" s="21"/>
      <c r="AN119" s="21"/>
      <c r="AO119" s="21"/>
      <c r="AP119" s="21"/>
      <c r="AQ119" s="21"/>
      <c r="AR119" s="21"/>
      <c r="AS119" s="21"/>
      <c r="AT119" s="21"/>
      <c r="AU119" s="21"/>
      <c r="AV119" s="21"/>
      <c r="AW119" s="21"/>
      <c r="AX119" s="21"/>
    </row>
    <row r="120" spans="1:50" x14ac:dyDescent="0.2">
      <c r="A120" s="63">
        <v>79</v>
      </c>
      <c r="B120" s="20" t="str">
        <f>'Compound Alert'!B146</f>
        <v>New Caledonia</v>
      </c>
      <c r="C120" s="20" t="str">
        <f>'Compound Alert'!C146</f>
        <v>NCL</v>
      </c>
      <c r="D120" s="20" t="str">
        <f>'Compound Alert'!D146</f>
        <v>EAS           East Asia &amp; Pacific</v>
      </c>
      <c r="E120" s="20" t="str">
        <f>'Compound Alert'!E146</f>
        <v>NA</v>
      </c>
      <c r="F120" s="217">
        <f ca="1">'Compound Alert'!F146</f>
        <v>141</v>
      </c>
      <c r="G120" s="22">
        <f ca="1">IF($B$8="Overall Alert",'Compound Alert'!G146,IF($B$8="Underlying Vulnerability",'Compound Alert'!J146,IF($B$8="Emerging Threat",'Compound Alert'!M146)))</f>
        <v>1</v>
      </c>
      <c r="H120" s="23">
        <f ca="1">IF($B$8="Overall Alert",'Compound Alert'!H146,IF($B$8="Underlying Vulnerability",'Compound Alert'!K146,IF($B$8="Emerging Threat",'Compound Alert'!N146)))</f>
        <v>1</v>
      </c>
      <c r="I120" s="50">
        <f ca="1">ROUNDDOWN(G120,0)</f>
        <v>1</v>
      </c>
      <c r="J120" s="25" t="str">
        <f ca="1">IF(
   $B$8="Overall Alert",IF(
      'Compound Alert'!R146 &gt;= 7, "HIGH",IF(
         'Compound Alert'!R146 &gt;= 5, "MED","LOW")), IF(
            $B$8="Underlying Vulnerability", IF(
               'Compound Alert'!Y146 &gt;= 10, "HIGH",IF(
                  'Compound Alert'!Y146 &gt;= 7, "MED","LOW")),IF(
                     $B$8="Emerging Threat", IF(
                        'Compound Alert'!AF146 &gt;= 10, "HIGH",IF(
                            'Compound Alert'!AF146 &gt;= 7, "MED","LOW")))))</f>
        <v>LOW</v>
      </c>
      <c r="K120" s="25" t="e">
        <f ca="1">IF(
   $B$8="Overall Alert",IF(
      'Compound Alert'!S146 &gt;= 7, "HIGH",IF(
         'Compound Alert'!S146 &gt;= 5, "MED","LOW")), IF(
            $B$8="Underlying Vulnerability", IF(
               'Compound Alert'!Z146 &gt;= 10, "HIGH",IF(
                  'Compound Alert'!Z146 &gt;= 7, "MED","LOW")),IF(
                     $B$8="Emerging Threat", IF(
                        'Compound Alert'!AG146 &gt;= 10, "HIGH",IF(
                            'Compound Alert'!AG146 &gt;= 7, "MED","LOW")))))</f>
        <v>#N/A</v>
      </c>
      <c r="L120" s="25" t="e">
        <f ca="1">IF(
   $B$8="Overall Alert",IF(
      'Compound Alert'!T146 &gt;= 7, "HIGH",IF(
         'Compound Alert'!T146 &gt;= 5, "MED","LOW")), IF(
            $B$8="Underlying Vulnerability", IF(
               'Compound Alert'!AA146 &gt;= 10, "HIGH",IF(
                  'Compound Alert'!AA146 &gt;= 7, "MED","LOW")),IF(
                     $B$8="Emerging Threat", IF(
                        'Compound Alert'!AH146 &gt;= 10, "HIGH",IF(
                            'Compound Alert'!AH146 &gt;= 7, "MED","LOW")))))</f>
        <v>#N/A</v>
      </c>
      <c r="M120" s="25" t="e">
        <f ca="1">IF(
   $B$8="Overall Alert",IF(
      'Compound Alert'!U146 &gt;= 7, "HIGH",IF(
         'Compound Alert'!U146 &gt;= 5, "MED","LOW")), IF(
            $B$8="Underlying Vulnerability", IF(
               'Compound Alert'!AB146 &gt;= 10, "HIGH",IF(
                  'Compound Alert'!AB146 &gt;= 7, "MED","LOW")),IF(
                     $B$8="Emerging Threat", IF(
                        'Compound Alert'!AI146 &gt;= 10, "HIGH",IF(
                            'Compound Alert'!AI146 &gt;= 7, "MED","LOW")))))</f>
        <v>#N/A</v>
      </c>
      <c r="N120" s="25" t="str">
        <f ca="1">IF(
   $B$8="Overall Alert",IF(
      'Compound Alert'!V146 &gt;= 7, "HIGH",IF(
         'Compound Alert'!V146 &gt;= 5, "MED","LOW")), IF(
            $B$8="Underlying Vulnerability", IF(
               'Compound Alert'!AC146 &gt;= 10, "HIGH",IF(
                  'Compound Alert'!AC146 &gt;= 7, "MED","LOW")),IF(
                     $B$8="Emerging Threat", IF(
                        'Compound Alert'!AJ146 &gt;= 10, "HIGH",IF(
                            'Compound Alert'!AJ146 &gt;= 7, "MED","LOW")))))</f>
        <v>HIGH</v>
      </c>
      <c r="O120" s="25" t="str">
        <f ca="1">IF(
   $B$8="Overall Alert",IF(
      'Compound Alert'!W146 &gt;= 7, "HIGH",IF(
         'Compound Alert'!W146 &gt;= 5, "MED","LOW")), IF(
            $B$8="Underlying Vulnerability", IF(
               'Compound Alert'!AD146 &gt;= 10, "HIGH",IF(
                  'Compound Alert'!AD146 &gt;= 7, "MED","LOW")),IF(
                     $B$8="Emerging Threat", IF(
                        'Compound Alert'!AK146 &gt;= 10, "HIGH",IF(
                            'Compound Alert'!AK146 &gt;= 7, "MED","LOW")))))</f>
        <v>LOW</v>
      </c>
      <c r="P120" s="25"/>
      <c r="Q120" s="26"/>
      <c r="R120" s="26"/>
      <c r="S120" s="21"/>
      <c r="T120" s="21"/>
      <c r="U120" s="21"/>
      <c r="V120" s="21"/>
      <c r="W120" s="21"/>
      <c r="X120" s="21"/>
      <c r="Y120" s="27"/>
      <c r="Z120" s="27"/>
      <c r="AA120" s="27"/>
      <c r="AB120" s="27"/>
      <c r="AC120" s="27"/>
      <c r="AD120" s="27"/>
      <c r="AE120" s="27"/>
      <c r="AF120" s="27"/>
      <c r="AJ120" s="21"/>
      <c r="AK120" s="21"/>
      <c r="AL120" s="21"/>
      <c r="AM120" s="21"/>
      <c r="AN120" s="21"/>
      <c r="AO120" s="21"/>
      <c r="AP120" s="21"/>
      <c r="AQ120" s="21"/>
      <c r="AR120" s="21"/>
      <c r="AS120" s="21"/>
      <c r="AT120" s="21"/>
      <c r="AU120" s="21"/>
      <c r="AV120" s="21"/>
      <c r="AW120" s="21"/>
      <c r="AX120" s="21"/>
    </row>
    <row r="121" spans="1:50" x14ac:dyDescent="0.2">
      <c r="A121" s="63">
        <v>80</v>
      </c>
      <c r="B121" s="20" t="str">
        <f>'Compound Alert'!B175</f>
        <v>Senegal</v>
      </c>
      <c r="C121" s="20" t="str">
        <f>'Compound Alert'!C175</f>
        <v>SEN</v>
      </c>
      <c r="D121" s="20" t="str">
        <f>'Compound Alert'!D175</f>
        <v>SSF           Sub-Saharan Africa</v>
      </c>
      <c r="E121" s="20" t="str">
        <f>'Compound Alert'!E175</f>
        <v>IDA</v>
      </c>
      <c r="F121" s="217">
        <f ca="1">'Compound Alert'!F175</f>
        <v>170</v>
      </c>
      <c r="G121" s="22">
        <f ca="1">IF($B$8="Overall Alert",'Compound Alert'!G175,IF($B$8="Underlying Vulnerability",'Compound Alert'!J175,IF($B$8="Emerging Threat",'Compound Alert'!M175)))</f>
        <v>1</v>
      </c>
      <c r="H121" s="23">
        <f ca="1">IF($B$8="Overall Alert",'Compound Alert'!H175,IF($B$8="Underlying Vulnerability",'Compound Alert'!K175,IF($B$8="Emerging Threat",'Compound Alert'!N175)))</f>
        <v>1</v>
      </c>
      <c r="I121" s="50">
        <f ca="1">ROUNDDOWN(G121,0)</f>
        <v>1</v>
      </c>
      <c r="J121" s="25" t="str">
        <f ca="1">IF(
   $B$8="Overall Alert",IF(
      'Compound Alert'!R175 &gt;= 7, "HIGH",IF(
         'Compound Alert'!R175 &gt;= 5, "MED","LOW")), IF(
            $B$8="Underlying Vulnerability", IF(
               'Compound Alert'!Y175 &gt;= 10, "HIGH",IF(
                  'Compound Alert'!Y175 &gt;= 7, "MED","LOW")),IF(
                     $B$8="Emerging Threat", IF(
                        'Compound Alert'!AF175 &gt;= 10, "HIGH",IF(
                            'Compound Alert'!AF175 &gt;= 7, "MED","LOW")))))</f>
        <v>LOW</v>
      </c>
      <c r="K121" s="25" t="str">
        <f ca="1">IF(
   $B$8="Overall Alert",IF(
      'Compound Alert'!S175 &gt;= 7, "HIGH",IF(
         'Compound Alert'!S175 &gt;= 5, "MED","LOW")), IF(
            $B$8="Underlying Vulnerability", IF(
               'Compound Alert'!Z175 &gt;= 10, "HIGH",IF(
                  'Compound Alert'!Z175 &gt;= 7, "MED","LOW")),IF(
                     $B$8="Emerging Threat", IF(
                        'Compound Alert'!AG175 &gt;= 10, "HIGH",IF(
                            'Compound Alert'!AG175 &gt;= 7, "MED","LOW")))))</f>
        <v>LOW</v>
      </c>
      <c r="L121" s="25" t="str">
        <f ca="1">IF(
   $B$8="Overall Alert",IF(
      'Compound Alert'!T175 &gt;= 7, "HIGH",IF(
         'Compound Alert'!T175 &gt;= 5, "MED","LOW")), IF(
            $B$8="Underlying Vulnerability", IF(
               'Compound Alert'!AA175 &gt;= 10, "HIGH",IF(
                  'Compound Alert'!AA175 &gt;= 7, "MED","LOW")),IF(
                     $B$8="Emerging Threat", IF(
                        'Compound Alert'!AH175 &gt;= 10, "HIGH",IF(
                            'Compound Alert'!AH175 &gt;= 7, "MED","LOW")))))</f>
        <v>LOW</v>
      </c>
      <c r="M121" s="25" t="str">
        <f ca="1">IF(
   $B$8="Overall Alert",IF(
      'Compound Alert'!U175 &gt;= 7, "HIGH",IF(
         'Compound Alert'!U175 &gt;= 5, "MED","LOW")), IF(
            $B$8="Underlying Vulnerability", IF(
               'Compound Alert'!AB175 &gt;= 10, "HIGH",IF(
                  'Compound Alert'!AB175 &gt;= 7, "MED","LOW")),IF(
                     $B$8="Emerging Threat", IF(
                        'Compound Alert'!AI175 &gt;= 10, "HIGH",IF(
                            'Compound Alert'!AI175 &gt;= 7, "MED","LOW")))))</f>
        <v>HIGH</v>
      </c>
      <c r="N121" s="25" t="str">
        <f ca="1">IF(
   $B$8="Overall Alert",IF(
      'Compound Alert'!V175 &gt;= 7, "HIGH",IF(
         'Compound Alert'!V175 &gt;= 5, "MED","LOW")), IF(
            $B$8="Underlying Vulnerability", IF(
               'Compound Alert'!AC175 &gt;= 10, "HIGH",IF(
                  'Compound Alert'!AC175 &gt;= 7, "MED","LOW")),IF(
                     $B$8="Emerging Threat", IF(
                        'Compound Alert'!AJ175 &gt;= 10, "HIGH",IF(
                            'Compound Alert'!AJ175 &gt;= 7, "MED","LOW")))))</f>
        <v>LOW</v>
      </c>
      <c r="O121" s="25" t="str">
        <f ca="1">IF(
   $B$8="Overall Alert",IF(
      'Compound Alert'!W175 &gt;= 7, "HIGH",IF(
         'Compound Alert'!W175 &gt;= 5, "MED","LOW")), IF(
            $B$8="Underlying Vulnerability", IF(
               'Compound Alert'!AD175 &gt;= 10, "HIGH",IF(
                  'Compound Alert'!AD175 &gt;= 7, "MED","LOW")),IF(
                     $B$8="Emerging Threat", IF(
                        'Compound Alert'!AK175 &gt;= 10, "HIGH",IF(
                            'Compound Alert'!AK175 &gt;= 7, "MED","LOW")))))</f>
        <v>LOW</v>
      </c>
      <c r="P121" s="25"/>
      <c r="Q121" s="26"/>
      <c r="R121" s="26"/>
      <c r="S121" s="21"/>
      <c r="T121" s="21"/>
      <c r="U121" s="21"/>
      <c r="V121" s="21"/>
      <c r="W121" s="21"/>
      <c r="X121" s="21"/>
      <c r="Y121" s="27"/>
      <c r="Z121" s="27"/>
      <c r="AA121" s="27"/>
      <c r="AB121" s="27"/>
      <c r="AC121" s="27"/>
      <c r="AD121" s="27"/>
      <c r="AE121" s="27"/>
      <c r="AF121" s="27"/>
      <c r="AJ121" s="21"/>
      <c r="AK121" s="21"/>
      <c r="AL121" s="21"/>
      <c r="AM121" s="21"/>
      <c r="AN121" s="21"/>
      <c r="AO121" s="21"/>
      <c r="AP121" s="21"/>
      <c r="AQ121" s="21"/>
      <c r="AR121" s="21"/>
      <c r="AS121" s="21"/>
      <c r="AT121" s="21"/>
      <c r="AU121" s="21"/>
      <c r="AV121" s="21"/>
      <c r="AW121" s="21"/>
      <c r="AX121" s="21"/>
    </row>
    <row r="122" spans="1:50" x14ac:dyDescent="0.2">
      <c r="A122" s="63">
        <v>81</v>
      </c>
      <c r="B122" s="20" t="str">
        <f>'Compound Alert'!B30</f>
        <v>Bermuda</v>
      </c>
      <c r="C122" s="20" t="str">
        <f>'Compound Alert'!C30</f>
        <v>BMU</v>
      </c>
      <c r="D122" s="20" t="str">
        <f>'Compound Alert'!D30</f>
        <v>NAC           North America</v>
      </c>
      <c r="E122" s="20" t="str">
        <f>'Compound Alert'!E30</f>
        <v>NA</v>
      </c>
      <c r="F122" s="217">
        <f ca="1">'Compound Alert'!F30</f>
        <v>25</v>
      </c>
      <c r="G122" s="22">
        <f ca="1">IF($B$8="Overall Alert",'Compound Alert'!G30,IF($B$8="Underlying Vulnerability",'Compound Alert'!J30,IF($B$8="Emerging Threat",'Compound Alert'!M30)))</f>
        <v>1</v>
      </c>
      <c r="H122" s="23">
        <f ca="1">IF($B$8="Overall Alert",'Compound Alert'!H30,IF($B$8="Underlying Vulnerability",'Compound Alert'!K30,IF($B$8="Emerging Threat",'Compound Alert'!N30)))</f>
        <v>1</v>
      </c>
      <c r="I122" s="50">
        <f ca="1">ROUNDDOWN(G122,0)</f>
        <v>1</v>
      </c>
      <c r="J122" s="25" t="str">
        <f ca="1">IF(
   $B$8="Overall Alert",IF(
      'Compound Alert'!R30 &gt;= 7, "HIGH",IF(
         'Compound Alert'!R30 &gt;= 5, "MED","LOW")), IF(
            $B$8="Underlying Vulnerability", IF(
               'Compound Alert'!Y30 &gt;= 10, "HIGH",IF(
                  'Compound Alert'!Y30 &gt;= 7, "MED","LOW")),IF(
                     $B$8="Emerging Threat", IF(
                        'Compound Alert'!AF30 &gt;= 10, "HIGH",IF(
                            'Compound Alert'!AF30 &gt;= 7, "MED","LOW")))))</f>
        <v>LOW</v>
      </c>
      <c r="K122" s="25" t="e">
        <f ca="1">IF(
   $B$8="Overall Alert",IF(
      'Compound Alert'!S30 &gt;= 7, "HIGH",IF(
         'Compound Alert'!S30 &gt;= 5, "MED","LOW")), IF(
            $B$8="Underlying Vulnerability", IF(
               'Compound Alert'!Z30 &gt;= 10, "HIGH",IF(
                  'Compound Alert'!Z30 &gt;= 7, "MED","LOW")),IF(
                     $B$8="Emerging Threat", IF(
                        'Compound Alert'!AG30 &gt;= 10, "HIGH",IF(
                            'Compound Alert'!AG30 &gt;= 7, "MED","LOW")))))</f>
        <v>#N/A</v>
      </c>
      <c r="L122" s="25" t="e">
        <f ca="1">IF(
   $B$8="Overall Alert",IF(
      'Compound Alert'!T30 &gt;= 7, "HIGH",IF(
         'Compound Alert'!T30 &gt;= 5, "MED","LOW")), IF(
            $B$8="Underlying Vulnerability", IF(
               'Compound Alert'!AA30 &gt;= 10, "HIGH",IF(
                  'Compound Alert'!AA30 &gt;= 7, "MED","LOW")),IF(
                     $B$8="Emerging Threat", IF(
                        'Compound Alert'!AH30 &gt;= 10, "HIGH",IF(
                            'Compound Alert'!AH30 &gt;= 7, "MED","LOW")))))</f>
        <v>#N/A</v>
      </c>
      <c r="M122" s="25" t="e">
        <f ca="1">IF(
   $B$8="Overall Alert",IF(
      'Compound Alert'!U30 &gt;= 7, "HIGH",IF(
         'Compound Alert'!U30 &gt;= 5, "MED","LOW")), IF(
            $B$8="Underlying Vulnerability", IF(
               'Compound Alert'!AB30 &gt;= 10, "HIGH",IF(
                  'Compound Alert'!AB30 &gt;= 7, "MED","LOW")),IF(
                     $B$8="Emerging Threat", IF(
                        'Compound Alert'!AI30 &gt;= 10, "HIGH",IF(
                            'Compound Alert'!AI30 &gt;= 7, "MED","LOW")))))</f>
        <v>#N/A</v>
      </c>
      <c r="N122" s="25" t="str">
        <f ca="1">IF(
   $B$8="Overall Alert",IF(
      'Compound Alert'!V30 &gt;= 7, "HIGH",IF(
         'Compound Alert'!V30 &gt;= 5, "MED","LOW")), IF(
            $B$8="Underlying Vulnerability", IF(
               'Compound Alert'!AC30 &gt;= 10, "HIGH",IF(
                  'Compound Alert'!AC30 &gt;= 7, "MED","LOW")),IF(
                     $B$8="Emerging Threat", IF(
                        'Compound Alert'!AJ30 &gt;= 10, "HIGH",IF(
                            'Compound Alert'!AJ30 &gt;= 7, "MED","LOW")))))</f>
        <v>HIGH</v>
      </c>
      <c r="O122" s="25" t="str">
        <f ca="1">IF(
   $B$8="Overall Alert",IF(
      'Compound Alert'!W30 &gt;= 7, "HIGH",IF(
         'Compound Alert'!W30 &gt;= 5, "MED","LOW")), IF(
            $B$8="Underlying Vulnerability", IF(
               'Compound Alert'!AD30 &gt;= 10, "HIGH",IF(
                  'Compound Alert'!AD30 &gt;= 7, "MED","LOW")),IF(
                     $B$8="Emerging Threat", IF(
                        'Compound Alert'!AK30 &gt;= 10, "HIGH",IF(
                            'Compound Alert'!AK30 &gt;= 7, "MED","LOW")))))</f>
        <v>LOW</v>
      </c>
      <c r="P122" s="25"/>
      <c r="Q122" s="26"/>
      <c r="R122" s="26"/>
      <c r="S122" s="21"/>
      <c r="T122" s="21"/>
      <c r="U122" s="21"/>
      <c r="V122" s="21"/>
      <c r="W122" s="21"/>
      <c r="X122" s="21"/>
      <c r="Y122" s="27"/>
      <c r="Z122" s="27"/>
      <c r="AA122" s="27"/>
      <c r="AB122" s="27"/>
      <c r="AC122" s="27"/>
      <c r="AD122" s="27"/>
      <c r="AE122" s="27"/>
      <c r="AF122" s="27"/>
      <c r="AJ122" s="21"/>
      <c r="AK122" s="21"/>
      <c r="AL122" s="21"/>
      <c r="AM122" s="21"/>
      <c r="AN122" s="21"/>
      <c r="AO122" s="21"/>
      <c r="AP122" s="21"/>
      <c r="AQ122" s="21"/>
      <c r="AR122" s="21"/>
      <c r="AS122" s="21"/>
      <c r="AT122" s="21"/>
      <c r="AU122" s="21"/>
      <c r="AV122" s="21"/>
      <c r="AW122" s="21"/>
      <c r="AX122" s="21"/>
    </row>
    <row r="123" spans="1:50" x14ac:dyDescent="0.2">
      <c r="A123" s="63">
        <v>82</v>
      </c>
      <c r="B123" s="20" t="str">
        <f>'Compound Alert'!B50</f>
        <v>Costa Rica</v>
      </c>
      <c r="C123" s="20" t="str">
        <f>'Compound Alert'!C50</f>
        <v>CRI</v>
      </c>
      <c r="D123" s="20" t="str">
        <f>'Compound Alert'!D50</f>
        <v>LCN           Latin America &amp; Caribbean</v>
      </c>
      <c r="E123" s="20" t="str">
        <f>'Compound Alert'!E50</f>
        <v>IBRD</v>
      </c>
      <c r="F123" s="217">
        <f ca="1">'Compound Alert'!F50</f>
        <v>45</v>
      </c>
      <c r="G123" s="22">
        <f ca="1">IF($B$8="Overall Alert",'Compound Alert'!G50,IF($B$8="Underlying Vulnerability",'Compound Alert'!J50,IF($B$8="Emerging Threat",'Compound Alert'!M50)))</f>
        <v>1</v>
      </c>
      <c r="H123" s="23">
        <f ca="1">IF($B$8="Overall Alert",'Compound Alert'!H50,IF($B$8="Underlying Vulnerability",'Compound Alert'!K50,IF($B$8="Emerging Threat",'Compound Alert'!N50)))</f>
        <v>1</v>
      </c>
      <c r="I123" s="50">
        <f ca="1">ROUNDDOWN(G123,0)</f>
        <v>1</v>
      </c>
      <c r="J123" s="25" t="str">
        <f ca="1">IF(
   $B$8="Overall Alert",IF(
      'Compound Alert'!R50 &gt;= 7, "HIGH",IF(
         'Compound Alert'!R50 &gt;= 5, "MED","LOW")), IF(
            $B$8="Underlying Vulnerability", IF(
               'Compound Alert'!Y50 &gt;= 10, "HIGH",IF(
                  'Compound Alert'!Y50 &gt;= 7, "MED","LOW")),IF(
                     $B$8="Emerging Threat", IF(
                        'Compound Alert'!AF50 &gt;= 10, "HIGH",IF(
                            'Compound Alert'!AF50 &gt;= 7, "MED","LOW")))))</f>
        <v>MED</v>
      </c>
      <c r="K123" s="25" t="str">
        <f ca="1">IF(
   $B$8="Overall Alert",IF(
      'Compound Alert'!S50 &gt;= 7, "HIGH",IF(
         'Compound Alert'!S50 &gt;= 5, "MED","LOW")), IF(
            $B$8="Underlying Vulnerability", IF(
               'Compound Alert'!Z50 &gt;= 10, "HIGH",IF(
                  'Compound Alert'!Z50 &gt;= 7, "MED","LOW")),IF(
                     $B$8="Emerging Threat", IF(
                        'Compound Alert'!AG50 &gt;= 10, "HIGH",IF(
                            'Compound Alert'!AG50 &gt;= 7, "MED","LOW")))))</f>
        <v>LOW</v>
      </c>
      <c r="L123" s="25" t="str">
        <f ca="1">IF(
   $B$8="Overall Alert",IF(
      'Compound Alert'!T50 &gt;= 7, "HIGH",IF(
         'Compound Alert'!T50 &gt;= 5, "MED","LOW")), IF(
            $B$8="Underlying Vulnerability", IF(
               'Compound Alert'!AA50 &gt;= 10, "HIGH",IF(
                  'Compound Alert'!AA50 &gt;= 7, "MED","LOW")),IF(
                     $B$8="Emerging Threat", IF(
                        'Compound Alert'!AH50 &gt;= 10, "HIGH",IF(
                            'Compound Alert'!AH50 &gt;= 7, "MED","LOW")))))</f>
        <v>LOW</v>
      </c>
      <c r="M123" s="25" t="str">
        <f ca="1">IF(
   $B$8="Overall Alert",IF(
      'Compound Alert'!U50 &gt;= 7, "HIGH",IF(
         'Compound Alert'!U50 &gt;= 5, "MED","LOW")), IF(
            $B$8="Underlying Vulnerability", IF(
               'Compound Alert'!AB50 &gt;= 10, "HIGH",IF(
                  'Compound Alert'!AB50 &gt;= 7, "MED","LOW")),IF(
                     $B$8="Emerging Threat", IF(
                        'Compound Alert'!AI50 &gt;= 10, "HIGH",IF(
                            'Compound Alert'!AI50 &gt;= 7, "MED","LOW")))))</f>
        <v>MED</v>
      </c>
      <c r="N123" s="25" t="str">
        <f ca="1">IF(
   $B$8="Overall Alert",IF(
      'Compound Alert'!V50 &gt;= 7, "HIGH",IF(
         'Compound Alert'!V50 &gt;= 5, "MED","LOW")), IF(
            $B$8="Underlying Vulnerability", IF(
               'Compound Alert'!AC50 &gt;= 10, "HIGH",IF(
                  'Compound Alert'!AC50 &gt;= 7, "MED","LOW")),IF(
                     $B$8="Emerging Threat", IF(
                        'Compound Alert'!AJ50 &gt;= 10, "HIGH",IF(
                            'Compound Alert'!AJ50 &gt;= 7, "MED","LOW")))))</f>
        <v>LOW</v>
      </c>
      <c r="O123" s="25" t="str">
        <f ca="1">IF(
   $B$8="Overall Alert",IF(
      'Compound Alert'!W50 &gt;= 7, "HIGH",IF(
         'Compound Alert'!W50 &gt;= 5, "MED","LOW")), IF(
            $B$8="Underlying Vulnerability", IF(
               'Compound Alert'!AD50 &gt;= 10, "HIGH",IF(
                  'Compound Alert'!AD50 &gt;= 7, "MED","LOW")),IF(
                     $B$8="Emerging Threat", IF(
                        'Compound Alert'!AK50 &gt;= 10, "HIGH",IF(
                            'Compound Alert'!AK50 &gt;= 7, "MED","LOW")))))</f>
        <v>LOW</v>
      </c>
      <c r="P123" s="25"/>
      <c r="Q123" s="26"/>
      <c r="R123" s="26"/>
      <c r="S123" s="21"/>
      <c r="T123" s="21"/>
      <c r="U123" s="21"/>
      <c r="V123" s="21"/>
      <c r="W123" s="21"/>
      <c r="X123" s="21"/>
      <c r="Y123" s="27"/>
      <c r="Z123" s="27"/>
      <c r="AA123" s="27"/>
      <c r="AB123" s="27"/>
      <c r="AC123" s="27"/>
      <c r="AD123" s="27"/>
      <c r="AE123" s="27"/>
      <c r="AF123" s="27"/>
      <c r="AJ123" s="21"/>
      <c r="AK123" s="21"/>
      <c r="AL123" s="21"/>
      <c r="AM123" s="21"/>
      <c r="AN123" s="21"/>
      <c r="AO123" s="21"/>
      <c r="AP123" s="21"/>
      <c r="AQ123" s="21"/>
      <c r="AR123" s="21"/>
      <c r="AS123" s="21"/>
      <c r="AT123" s="21"/>
      <c r="AU123" s="21"/>
      <c r="AV123" s="21"/>
      <c r="AW123" s="21"/>
      <c r="AX123" s="21"/>
    </row>
    <row r="124" spans="1:50" x14ac:dyDescent="0.2">
      <c r="A124" s="63">
        <v>83</v>
      </c>
      <c r="B124" s="20" t="str">
        <f>'Compound Alert'!B64</f>
        <v>Eritrea</v>
      </c>
      <c r="C124" s="20" t="str">
        <f>'Compound Alert'!C64</f>
        <v>ERI</v>
      </c>
      <c r="D124" s="20" t="str">
        <f>'Compound Alert'!D64</f>
        <v>SSF           Sub-Saharan Africa</v>
      </c>
      <c r="E124" s="20" t="str">
        <f>'Compound Alert'!E64</f>
        <v>IDA</v>
      </c>
      <c r="F124" s="217">
        <f ca="1">'Compound Alert'!F64</f>
        <v>59</v>
      </c>
      <c r="G124" s="22">
        <f ca="1">IF($B$8="Overall Alert",'Compound Alert'!G64,IF($B$8="Underlying Vulnerability",'Compound Alert'!J64,IF($B$8="Emerging Threat",'Compound Alert'!M64)))</f>
        <v>1</v>
      </c>
      <c r="H124" s="23">
        <f ca="1">IF($B$8="Overall Alert",'Compound Alert'!H64,IF($B$8="Underlying Vulnerability",'Compound Alert'!K64,IF($B$8="Emerging Threat",'Compound Alert'!N64)))</f>
        <v>1</v>
      </c>
      <c r="I124" s="50">
        <f ca="1">ROUNDDOWN(G124,0)</f>
        <v>1</v>
      </c>
      <c r="J124" s="25" t="str">
        <f ca="1">IF(
   $B$8="Overall Alert",IF(
      'Compound Alert'!R64 &gt;= 7, "HIGH",IF(
         'Compound Alert'!R64 &gt;= 5, "MED","LOW")), IF(
            $B$8="Underlying Vulnerability", IF(
               'Compound Alert'!Y64 &gt;= 10, "HIGH",IF(
                  'Compound Alert'!Y64 &gt;= 7, "MED","LOW")),IF(
                     $B$8="Emerging Threat", IF(
                        'Compound Alert'!AF64 &gt;= 10, "HIGH",IF(
                            'Compound Alert'!AF64 &gt;= 7, "MED","LOW")))))</f>
        <v>LOW</v>
      </c>
      <c r="K124" s="25" t="str">
        <f ca="1">IF(
   $B$8="Overall Alert",IF(
      'Compound Alert'!S64 &gt;= 7, "HIGH",IF(
         'Compound Alert'!S64 &gt;= 5, "MED","LOW")), IF(
            $B$8="Underlying Vulnerability", IF(
               'Compound Alert'!Z64 &gt;= 10, "HIGH",IF(
                  'Compound Alert'!Z64 &gt;= 7, "MED","LOW")),IF(
                     $B$8="Emerging Threat", IF(
                        'Compound Alert'!AG64 &gt;= 10, "HIGH",IF(
                            'Compound Alert'!AG64 &gt;= 7, "MED","LOW")))))</f>
        <v>LOW</v>
      </c>
      <c r="L124" s="25" t="str">
        <f ca="1">IF(
   $B$8="Overall Alert",IF(
      'Compound Alert'!T64 &gt;= 7, "HIGH",IF(
         'Compound Alert'!T64 &gt;= 5, "MED","LOW")), IF(
            $B$8="Underlying Vulnerability", IF(
               'Compound Alert'!AA64 &gt;= 10, "HIGH",IF(
                  'Compound Alert'!AA64 &gt;= 7, "MED","LOW")),IF(
                     $B$8="Emerging Threat", IF(
                        'Compound Alert'!AH64 &gt;= 10, "HIGH",IF(
                            'Compound Alert'!AH64 &gt;= 7, "MED","LOW")))))</f>
        <v>HIGH</v>
      </c>
      <c r="M124" s="25" t="str">
        <f ca="1">IF(
   $B$8="Overall Alert",IF(
      'Compound Alert'!U64 &gt;= 7, "HIGH",IF(
         'Compound Alert'!U64 &gt;= 5, "MED","LOW")), IF(
            $B$8="Underlying Vulnerability", IF(
               'Compound Alert'!AB64 &gt;= 10, "HIGH",IF(
                  'Compound Alert'!AB64 &gt;= 7, "MED","LOW")),IF(
                     $B$8="Emerging Threat", IF(
                        'Compound Alert'!AI64 &gt;= 10, "HIGH",IF(
                            'Compound Alert'!AI64 &gt;= 7, "MED","LOW")))))</f>
        <v>LOW</v>
      </c>
      <c r="N124" s="25" t="str">
        <f ca="1">IF(
   $B$8="Overall Alert",IF(
      'Compound Alert'!V64 &gt;= 7, "HIGH",IF(
         'Compound Alert'!V64 &gt;= 5, "MED","LOW")), IF(
            $B$8="Underlying Vulnerability", IF(
               'Compound Alert'!AC64 &gt;= 10, "HIGH",IF(
                  'Compound Alert'!AC64 &gt;= 7, "MED","LOW")),IF(
                     $B$8="Emerging Threat", IF(
                        'Compound Alert'!AJ64 &gt;= 10, "HIGH",IF(
                            'Compound Alert'!AJ64 &gt;= 7, "MED","LOW")))))</f>
        <v>LOW</v>
      </c>
      <c r="O124" s="25" t="str">
        <f ca="1">IF(
   $B$8="Overall Alert",IF(
      'Compound Alert'!W64 &gt;= 7, "HIGH",IF(
         'Compound Alert'!W64 &gt;= 5, "MED","LOW")), IF(
            $B$8="Underlying Vulnerability", IF(
               'Compound Alert'!AD64 &gt;= 10, "HIGH",IF(
                  'Compound Alert'!AD64 &gt;= 7, "MED","LOW")),IF(
                     $B$8="Emerging Threat", IF(
                        'Compound Alert'!AK64 &gt;= 10, "HIGH",IF(
                            'Compound Alert'!AK64 &gt;= 7, "MED","LOW")))))</f>
        <v>LOW</v>
      </c>
      <c r="P124" s="25"/>
      <c r="Q124" s="26"/>
      <c r="R124" s="26"/>
      <c r="S124" s="21"/>
      <c r="T124" s="21"/>
      <c r="U124" s="21"/>
      <c r="V124" s="21"/>
      <c r="W124" s="21"/>
      <c r="X124" s="21"/>
      <c r="Y124" s="27"/>
      <c r="Z124" s="27"/>
      <c r="AA124" s="27"/>
      <c r="AB124" s="27"/>
      <c r="AC124" s="27"/>
      <c r="AD124" s="27"/>
      <c r="AE124" s="27"/>
      <c r="AF124" s="27"/>
      <c r="AJ124" s="21"/>
      <c r="AK124" s="21"/>
      <c r="AL124" s="21"/>
      <c r="AM124" s="21"/>
      <c r="AN124" s="21"/>
      <c r="AO124" s="21"/>
      <c r="AP124" s="21"/>
      <c r="AQ124" s="21"/>
      <c r="AR124" s="21"/>
      <c r="AS124" s="21"/>
      <c r="AT124" s="21"/>
      <c r="AU124" s="21"/>
      <c r="AV124" s="21"/>
      <c r="AW124" s="21"/>
      <c r="AX124" s="21"/>
    </row>
    <row r="125" spans="1:50" x14ac:dyDescent="0.2">
      <c r="A125" s="63">
        <v>84</v>
      </c>
      <c r="B125" s="20" t="str">
        <f>'Compound Alert'!B89</f>
        <v>Honduras</v>
      </c>
      <c r="C125" s="20" t="str">
        <f>'Compound Alert'!C89</f>
        <v>HND</v>
      </c>
      <c r="D125" s="20" t="str">
        <f>'Compound Alert'!D89</f>
        <v>LCN           Latin America &amp; Caribbean</v>
      </c>
      <c r="E125" s="20" t="str">
        <f>'Compound Alert'!E89</f>
        <v>IDA</v>
      </c>
      <c r="F125" s="217">
        <f ca="1">'Compound Alert'!F89</f>
        <v>84</v>
      </c>
      <c r="G125" s="22">
        <f ca="1">IF($B$8="Overall Alert",'Compound Alert'!G89,IF($B$8="Underlying Vulnerability",'Compound Alert'!J89,IF($B$8="Emerging Threat",'Compound Alert'!M89)))</f>
        <v>1</v>
      </c>
      <c r="H125" s="23">
        <f ca="1">IF($B$8="Overall Alert",'Compound Alert'!H89,IF($B$8="Underlying Vulnerability",'Compound Alert'!K89,IF($B$8="Emerging Threat",'Compound Alert'!N89)))</f>
        <v>1</v>
      </c>
      <c r="I125" s="50">
        <f ca="1">ROUNDDOWN(G125,0)</f>
        <v>1</v>
      </c>
      <c r="J125" s="25" t="str">
        <f ca="1">IF(
   $B$8="Overall Alert",IF(
      'Compound Alert'!R89 &gt;= 7, "HIGH",IF(
         'Compound Alert'!R89 &gt;= 5, "MED","LOW")), IF(
            $B$8="Underlying Vulnerability", IF(
               'Compound Alert'!Y89 &gt;= 10, "HIGH",IF(
                  'Compound Alert'!Y89 &gt;= 7, "MED","LOW")),IF(
                     $B$8="Emerging Threat", IF(
                        'Compound Alert'!AF89 &gt;= 10, "HIGH",IF(
                            'Compound Alert'!AF89 &gt;= 7, "MED","LOW")))))</f>
        <v>LOW</v>
      </c>
      <c r="K125" s="25" t="str">
        <f ca="1">IF(
   $B$8="Overall Alert",IF(
      'Compound Alert'!S89 &gt;= 7, "HIGH",IF(
         'Compound Alert'!S89 &gt;= 5, "MED","LOW")), IF(
            $B$8="Underlying Vulnerability", IF(
               'Compound Alert'!Z89 &gt;= 10, "HIGH",IF(
                  'Compound Alert'!Z89 &gt;= 7, "MED","LOW")),IF(
                     $B$8="Emerging Threat", IF(
                        'Compound Alert'!AG89 &gt;= 10, "HIGH",IF(
                            'Compound Alert'!AG89 &gt;= 7, "MED","LOW")))))</f>
        <v>LOW</v>
      </c>
      <c r="L125" s="25" t="str">
        <f ca="1">IF(
   $B$8="Overall Alert",IF(
      'Compound Alert'!T89 &gt;= 7, "HIGH",IF(
         'Compound Alert'!T89 &gt;= 5, "MED","LOW")), IF(
            $B$8="Underlying Vulnerability", IF(
               'Compound Alert'!AA89 &gt;= 10, "HIGH",IF(
                  'Compound Alert'!AA89 &gt;= 7, "MED","LOW")),IF(
                     $B$8="Emerging Threat", IF(
                        'Compound Alert'!AH89 &gt;= 10, "HIGH",IF(
                            'Compound Alert'!AH89 &gt;= 7, "MED","LOW")))))</f>
        <v>LOW</v>
      </c>
      <c r="M125" s="25" t="str">
        <f ca="1">IF(
   $B$8="Overall Alert",IF(
      'Compound Alert'!U89 &gt;= 7, "HIGH",IF(
         'Compound Alert'!U89 &gt;= 5, "MED","LOW")), IF(
            $B$8="Underlying Vulnerability", IF(
               'Compound Alert'!AB89 &gt;= 10, "HIGH",IF(
                  'Compound Alert'!AB89 &gt;= 7, "MED","LOW")),IF(
                     $B$8="Emerging Threat", IF(
                        'Compound Alert'!AI89 &gt;= 10, "HIGH",IF(
                            'Compound Alert'!AI89 &gt;= 7, "MED","LOW")))))</f>
        <v>LOW</v>
      </c>
      <c r="N125" s="25" t="str">
        <f ca="1">IF(
   $B$8="Overall Alert",IF(
      'Compound Alert'!V89 &gt;= 7, "HIGH",IF(
         'Compound Alert'!V89 &gt;= 5, "MED","LOW")), IF(
            $B$8="Underlying Vulnerability", IF(
               'Compound Alert'!AC89 &gt;= 10, "HIGH",IF(
                  'Compound Alert'!AC89 &gt;= 7, "MED","LOW")),IF(
                     $B$8="Emerging Threat", IF(
                        'Compound Alert'!AJ89 &gt;= 10, "HIGH",IF(
                            'Compound Alert'!AJ89 &gt;= 7, "MED","LOW")))))</f>
        <v>HIGH</v>
      </c>
      <c r="O125" s="25" t="str">
        <f ca="1">IF(
   $B$8="Overall Alert",IF(
      'Compound Alert'!W89 &gt;= 7, "HIGH",IF(
         'Compound Alert'!W89 &gt;= 5, "MED","LOW")), IF(
            $B$8="Underlying Vulnerability", IF(
               'Compound Alert'!AD89 &gt;= 10, "HIGH",IF(
                  'Compound Alert'!AD89 &gt;= 7, "MED","LOW")),IF(
                     $B$8="Emerging Threat", IF(
                        'Compound Alert'!AK89 &gt;= 10, "HIGH",IF(
                            'Compound Alert'!AK89 &gt;= 7, "MED","LOW")))))</f>
        <v>LOW</v>
      </c>
      <c r="P125" s="25"/>
      <c r="Q125" s="26"/>
      <c r="R125" s="26"/>
      <c r="S125" s="21"/>
      <c r="T125" s="21"/>
      <c r="U125" s="21"/>
      <c r="V125" s="21"/>
      <c r="W125" s="21"/>
      <c r="X125" s="21"/>
      <c r="Y125" s="27"/>
      <c r="Z125" s="27"/>
      <c r="AA125" s="27"/>
      <c r="AB125" s="27"/>
      <c r="AC125" s="27"/>
      <c r="AD125" s="27"/>
      <c r="AE125" s="27"/>
      <c r="AF125" s="27"/>
      <c r="AJ125" s="21"/>
      <c r="AK125" s="21"/>
      <c r="AL125" s="21"/>
      <c r="AM125" s="21"/>
      <c r="AN125" s="21"/>
      <c r="AO125" s="21"/>
      <c r="AP125" s="21"/>
      <c r="AQ125" s="21"/>
      <c r="AR125" s="21"/>
      <c r="AS125" s="21"/>
      <c r="AT125" s="21"/>
      <c r="AU125" s="21"/>
      <c r="AV125" s="21"/>
      <c r="AW125" s="21"/>
      <c r="AX125" s="21"/>
    </row>
    <row r="126" spans="1:50" x14ac:dyDescent="0.2">
      <c r="A126" s="63">
        <v>85</v>
      </c>
      <c r="B126" s="20" t="str">
        <f>'Compound Alert'!B87</f>
        <v>Guyana</v>
      </c>
      <c r="C126" s="20" t="str">
        <f>'Compound Alert'!C87</f>
        <v>GUY</v>
      </c>
      <c r="D126" s="20" t="str">
        <f>'Compound Alert'!D87</f>
        <v>LCN           Latin America &amp; Caribbean</v>
      </c>
      <c r="E126" s="20" t="str">
        <f>'Compound Alert'!E87</f>
        <v>IDA</v>
      </c>
      <c r="F126" s="217">
        <f ca="1">'Compound Alert'!F87</f>
        <v>82</v>
      </c>
      <c r="G126" s="22">
        <f ca="1">IF($B$8="Overall Alert",'Compound Alert'!G87,IF($B$8="Underlying Vulnerability",'Compound Alert'!J87,IF($B$8="Emerging Threat",'Compound Alert'!M87)))</f>
        <v>1</v>
      </c>
      <c r="H126" s="23">
        <f ca="1">IF($B$8="Overall Alert",'Compound Alert'!H87,IF($B$8="Underlying Vulnerability",'Compound Alert'!K87,IF($B$8="Emerging Threat",'Compound Alert'!N87)))</f>
        <v>1</v>
      </c>
      <c r="I126" s="50">
        <f ca="1">ROUNDDOWN(G126,0)</f>
        <v>1</v>
      </c>
      <c r="J126" s="25" t="str">
        <f ca="1">IF(
   $B$8="Overall Alert",IF(
      'Compound Alert'!R87 &gt;= 7, "HIGH",IF(
         'Compound Alert'!R87 &gt;= 5, "MED","LOW")), IF(
            $B$8="Underlying Vulnerability", IF(
               'Compound Alert'!Y87 &gt;= 10, "HIGH",IF(
                  'Compound Alert'!Y87 &gt;= 7, "MED","LOW")),IF(
                     $B$8="Emerging Threat", IF(
                        'Compound Alert'!AF87 &gt;= 10, "HIGH",IF(
                            'Compound Alert'!AF87 &gt;= 7, "MED","LOW")))))</f>
        <v>LOW</v>
      </c>
      <c r="K126" s="25" t="str">
        <f ca="1">IF(
   $B$8="Overall Alert",IF(
      'Compound Alert'!S87 &gt;= 7, "HIGH",IF(
         'Compound Alert'!S87 &gt;= 5, "MED","LOW")), IF(
            $B$8="Underlying Vulnerability", IF(
               'Compound Alert'!Z87 &gt;= 10, "HIGH",IF(
                  'Compound Alert'!Z87 &gt;= 7, "MED","LOW")),IF(
                     $B$8="Emerging Threat", IF(
                        'Compound Alert'!AG87 &gt;= 10, "HIGH",IF(
                            'Compound Alert'!AG87 &gt;= 7, "MED","LOW")))))</f>
        <v>LOW</v>
      </c>
      <c r="L126" s="25" t="str">
        <f ca="1">IF(
   $B$8="Overall Alert",IF(
      'Compound Alert'!T87 &gt;= 7, "HIGH",IF(
         'Compound Alert'!T87 &gt;= 5, "MED","LOW")), IF(
            $B$8="Underlying Vulnerability", IF(
               'Compound Alert'!AA87 &gt;= 10, "HIGH",IF(
                  'Compound Alert'!AA87 &gt;= 7, "MED","LOW")),IF(
                     $B$8="Emerging Threat", IF(
                        'Compound Alert'!AH87 &gt;= 10, "HIGH",IF(
                            'Compound Alert'!AH87 &gt;= 7, "MED","LOW")))))</f>
        <v>LOW</v>
      </c>
      <c r="M126" s="25" t="str">
        <f ca="1">IF(
   $B$8="Overall Alert",IF(
      'Compound Alert'!U87 &gt;= 7, "HIGH",IF(
         'Compound Alert'!U87 &gt;= 5, "MED","LOW")), IF(
            $B$8="Underlying Vulnerability", IF(
               'Compound Alert'!AB87 &gt;= 10, "HIGH",IF(
                  'Compound Alert'!AB87 &gt;= 7, "MED","LOW")),IF(
                     $B$8="Emerging Threat", IF(
                        'Compound Alert'!AI87 &gt;= 10, "HIGH",IF(
                            'Compound Alert'!AI87 &gt;= 7, "MED","LOW")))))</f>
        <v>LOW</v>
      </c>
      <c r="N126" s="25" t="str">
        <f ca="1">IF(
   $B$8="Overall Alert",IF(
      'Compound Alert'!V87 &gt;= 7, "HIGH",IF(
         'Compound Alert'!V87 &gt;= 5, "MED","LOW")), IF(
            $B$8="Underlying Vulnerability", IF(
               'Compound Alert'!AC87 &gt;= 10, "HIGH",IF(
                  'Compound Alert'!AC87 &gt;= 7, "MED","LOW")),IF(
                     $B$8="Emerging Threat", IF(
                        'Compound Alert'!AJ87 &gt;= 10, "HIGH",IF(
                            'Compound Alert'!AJ87 &gt;= 7, "MED","LOW")))))</f>
        <v>HIGH</v>
      </c>
      <c r="O126" s="25" t="str">
        <f ca="1">IF(
   $B$8="Overall Alert",IF(
      'Compound Alert'!W87 &gt;= 7, "HIGH",IF(
         'Compound Alert'!W87 &gt;= 5, "MED","LOW")), IF(
            $B$8="Underlying Vulnerability", IF(
               'Compound Alert'!AD87 &gt;= 10, "HIGH",IF(
                  'Compound Alert'!AD87 &gt;= 7, "MED","LOW")),IF(
                     $B$8="Emerging Threat", IF(
                        'Compound Alert'!AK87 &gt;= 10, "HIGH",IF(
                            'Compound Alert'!AK87 &gt;= 7, "MED","LOW")))))</f>
        <v>LOW</v>
      </c>
      <c r="P126" s="25"/>
      <c r="Q126" s="26"/>
      <c r="R126" s="26"/>
      <c r="S126" s="21"/>
      <c r="T126" s="21"/>
      <c r="U126" s="21"/>
      <c r="V126" s="21"/>
      <c r="W126" s="21"/>
      <c r="X126" s="21"/>
      <c r="Y126" s="27"/>
      <c r="Z126" s="27"/>
      <c r="AA126" s="27"/>
      <c r="AB126" s="27"/>
      <c r="AC126" s="27"/>
      <c r="AD126" s="27"/>
      <c r="AE126" s="27"/>
      <c r="AF126" s="27"/>
      <c r="AJ126" s="21"/>
      <c r="AK126" s="21"/>
      <c r="AL126" s="21"/>
      <c r="AM126" s="21"/>
      <c r="AN126" s="21"/>
      <c r="AO126" s="21"/>
      <c r="AP126" s="21"/>
      <c r="AQ126" s="21"/>
      <c r="AR126" s="21"/>
      <c r="AS126" s="21"/>
      <c r="AT126" s="21"/>
      <c r="AU126" s="21"/>
      <c r="AV126" s="21"/>
      <c r="AW126" s="21"/>
      <c r="AX126" s="21"/>
    </row>
    <row r="127" spans="1:50" x14ac:dyDescent="0.2">
      <c r="A127" s="63">
        <v>86</v>
      </c>
      <c r="B127" s="20" t="str">
        <f>'Compound Alert'!B6</f>
        <v>Aruba</v>
      </c>
      <c r="C127" s="20" t="str">
        <f>'Compound Alert'!C6</f>
        <v>ABW</v>
      </c>
      <c r="D127" s="20" t="str">
        <f>'Compound Alert'!D6</f>
        <v>LCN           Latin America &amp; Caribbean</v>
      </c>
      <c r="E127" s="20" t="str">
        <f>'Compound Alert'!E6</f>
        <v>NA</v>
      </c>
      <c r="F127" s="217">
        <f ca="1">'Compound Alert'!F6</f>
        <v>1</v>
      </c>
      <c r="G127" s="22">
        <f ca="1">IF($B$8="Overall Alert",'Compound Alert'!G6,IF($B$8="Underlying Vulnerability",'Compound Alert'!J6,IF($B$8="Emerging Threat",'Compound Alert'!M6)))</f>
        <v>1</v>
      </c>
      <c r="H127" s="23">
        <f ca="1">IF($B$8="Overall Alert",'Compound Alert'!H6,IF($B$8="Underlying Vulnerability",'Compound Alert'!K6,IF($B$8="Emerging Threat",'Compound Alert'!N6)))</f>
        <v>1</v>
      </c>
      <c r="I127" s="50">
        <f ca="1">ROUNDDOWN(G127,0)</f>
        <v>1</v>
      </c>
      <c r="J127" s="25" t="str">
        <f ca="1">IF(
   $B$8="Overall Alert",IF(
      'Compound Alert'!R6 &gt;= 7, "HIGH",IF(
         'Compound Alert'!R6 &gt;= 5, "MED","LOW")), IF(
            $B$8="Underlying Vulnerability", IF(
               'Compound Alert'!Y6 &gt;= 10, "HIGH",IF(
                  'Compound Alert'!Y6 &gt;= 7, "MED","LOW")),IF(
                     $B$8="Emerging Threat", IF(
                        'Compound Alert'!AF6 &gt;= 10, "HIGH",IF(
                            'Compound Alert'!AF6 &gt;= 7, "MED","LOW")))))</f>
        <v>LOW</v>
      </c>
      <c r="K127" s="25" t="e">
        <f ca="1">IF(
   $B$8="Overall Alert",IF(
      'Compound Alert'!S6 &gt;= 7, "HIGH",IF(
         'Compound Alert'!S6 &gt;= 5, "MED","LOW")), IF(
            $B$8="Underlying Vulnerability", IF(
               'Compound Alert'!Z6 &gt;= 10, "HIGH",IF(
                  'Compound Alert'!Z6 &gt;= 7, "MED","LOW")),IF(
                     $B$8="Emerging Threat", IF(
                        'Compound Alert'!AG6 &gt;= 10, "HIGH",IF(
                            'Compound Alert'!AG6 &gt;= 7, "MED","LOW")))))</f>
        <v>#N/A</v>
      </c>
      <c r="L127" s="25" t="str">
        <f ca="1">IF(
   $B$8="Overall Alert",IF(
      'Compound Alert'!T6 &gt;= 7, "HIGH",IF(
         'Compound Alert'!T6 &gt;= 5, "MED","LOW")), IF(
            $B$8="Underlying Vulnerability", IF(
               'Compound Alert'!AA6 &gt;= 10, "HIGH",IF(
                  'Compound Alert'!AA6 &gt;= 7, "MED","LOW")),IF(
                     $B$8="Emerging Threat", IF(
                        'Compound Alert'!AH6 &gt;= 10, "HIGH",IF(
                            'Compound Alert'!AH6 &gt;= 7, "MED","LOW")))))</f>
        <v>LOW</v>
      </c>
      <c r="M127" s="25" t="e">
        <f ca="1">IF(
   $B$8="Overall Alert",IF(
      'Compound Alert'!U6 &gt;= 7, "HIGH",IF(
         'Compound Alert'!U6 &gt;= 5, "MED","LOW")), IF(
            $B$8="Underlying Vulnerability", IF(
               'Compound Alert'!AB6 &gt;= 10, "HIGH",IF(
                  'Compound Alert'!AB6 &gt;= 7, "MED","LOW")),IF(
                     $B$8="Emerging Threat", IF(
                        'Compound Alert'!AI6 &gt;= 10, "HIGH",IF(
                            'Compound Alert'!AI6 &gt;= 7, "MED","LOW")))))</f>
        <v>#N/A</v>
      </c>
      <c r="N127" s="25" t="str">
        <f ca="1">IF(
   $B$8="Overall Alert",IF(
      'Compound Alert'!V6 &gt;= 7, "HIGH",IF(
         'Compound Alert'!V6 &gt;= 5, "MED","LOW")), IF(
            $B$8="Underlying Vulnerability", IF(
               'Compound Alert'!AC6 &gt;= 10, "HIGH",IF(
                  'Compound Alert'!AC6 &gt;= 7, "MED","LOW")),IF(
                     $B$8="Emerging Threat", IF(
                        'Compound Alert'!AJ6 &gt;= 10, "HIGH",IF(
                            'Compound Alert'!AJ6 &gt;= 7, "MED","LOW")))))</f>
        <v>HIGH</v>
      </c>
      <c r="O127" s="25" t="str">
        <f ca="1">IF(
   $B$8="Overall Alert",IF(
      'Compound Alert'!W6 &gt;= 7, "HIGH",IF(
         'Compound Alert'!W6 &gt;= 5, "MED","LOW")), IF(
            $B$8="Underlying Vulnerability", IF(
               'Compound Alert'!AD6 &gt;= 10, "HIGH",IF(
                  'Compound Alert'!AD6 &gt;= 7, "MED","LOW")),IF(
                     $B$8="Emerging Threat", IF(
                        'Compound Alert'!AK6 &gt;= 10, "HIGH",IF(
                            'Compound Alert'!AK6 &gt;= 7, "MED","LOW")))))</f>
        <v>LOW</v>
      </c>
      <c r="P127" s="25"/>
      <c r="Q127" s="26"/>
      <c r="R127" s="26"/>
      <c r="S127" s="21"/>
      <c r="T127" s="21"/>
      <c r="U127" s="21"/>
      <c r="V127" s="21"/>
      <c r="W127" s="21"/>
      <c r="X127" s="21"/>
      <c r="Y127" s="27"/>
      <c r="Z127" s="27"/>
      <c r="AA127" s="27"/>
      <c r="AB127" s="27"/>
      <c r="AC127" s="27"/>
      <c r="AD127" s="27"/>
      <c r="AE127" s="27"/>
      <c r="AF127" s="27"/>
      <c r="AJ127" s="21"/>
      <c r="AK127" s="21"/>
      <c r="AL127" s="21"/>
      <c r="AM127" s="21"/>
      <c r="AN127" s="21"/>
      <c r="AO127" s="21"/>
      <c r="AP127" s="21"/>
      <c r="AQ127" s="21"/>
      <c r="AR127" s="21"/>
      <c r="AS127" s="21"/>
      <c r="AT127" s="21"/>
      <c r="AU127" s="21"/>
      <c r="AV127" s="21"/>
      <c r="AW127" s="21"/>
      <c r="AX127" s="21"/>
    </row>
    <row r="128" spans="1:50" x14ac:dyDescent="0.2">
      <c r="A128" s="63">
        <v>87</v>
      </c>
      <c r="B128" s="20" t="str">
        <f>'Compound Alert'!B18</f>
        <v>Azerbaijan</v>
      </c>
      <c r="C128" s="20" t="str">
        <f>'Compound Alert'!C18</f>
        <v>AZE</v>
      </c>
      <c r="D128" s="20" t="str">
        <f>'Compound Alert'!D18</f>
        <v>ECS           Europe &amp; Central Asia</v>
      </c>
      <c r="E128" s="20" t="str">
        <f>'Compound Alert'!E18</f>
        <v>IBRD</v>
      </c>
      <c r="F128" s="217">
        <f ca="1">'Compound Alert'!F18</f>
        <v>13</v>
      </c>
      <c r="G128" s="22">
        <f ca="1">IF($B$8="Overall Alert",'Compound Alert'!G18,IF($B$8="Underlying Vulnerability",'Compound Alert'!J18,IF($B$8="Emerging Threat",'Compound Alert'!M18)))</f>
        <v>1</v>
      </c>
      <c r="H128" s="23">
        <f ca="1">IF($B$8="Overall Alert",'Compound Alert'!H18,IF($B$8="Underlying Vulnerability",'Compound Alert'!K18,IF($B$8="Emerging Threat",'Compound Alert'!N18)))</f>
        <v>1</v>
      </c>
      <c r="I128" s="50">
        <f ca="1">ROUNDDOWN(G128,0)</f>
        <v>1</v>
      </c>
      <c r="J128" s="25" t="str">
        <f ca="1">IF(
   $B$8="Overall Alert",IF(
      'Compound Alert'!R18 &gt;= 7, "HIGH",IF(
         'Compound Alert'!R18 &gt;= 5, "MED","LOW")), IF(
            $B$8="Underlying Vulnerability", IF(
               'Compound Alert'!Y18 &gt;= 10, "HIGH",IF(
                  'Compound Alert'!Y18 &gt;= 7, "MED","LOW")),IF(
                     $B$8="Emerging Threat", IF(
                        'Compound Alert'!AF18 &gt;= 10, "HIGH",IF(
                            'Compound Alert'!AF18 &gt;= 7, "MED","LOW")))))</f>
        <v>LOW</v>
      </c>
      <c r="K128" s="25" t="str">
        <f ca="1">IF(
   $B$8="Overall Alert",IF(
      'Compound Alert'!S18 &gt;= 7, "HIGH",IF(
         'Compound Alert'!S18 &gt;= 5, "MED","LOW")), IF(
            $B$8="Underlying Vulnerability", IF(
               'Compound Alert'!Z18 &gt;= 10, "HIGH",IF(
                  'Compound Alert'!Z18 &gt;= 7, "MED","LOW")),IF(
                     $B$8="Emerging Threat", IF(
                        'Compound Alert'!AG18 &gt;= 10, "HIGH",IF(
                            'Compound Alert'!AG18 &gt;= 7, "MED","LOW")))))</f>
        <v>LOW</v>
      </c>
      <c r="L128" s="25" t="str">
        <f ca="1">IF(
   $B$8="Overall Alert",IF(
      'Compound Alert'!T18 &gt;= 7, "HIGH",IF(
         'Compound Alert'!T18 &gt;= 5, "MED","LOW")), IF(
            $B$8="Underlying Vulnerability", IF(
               'Compound Alert'!AA18 &gt;= 10, "HIGH",IF(
                  'Compound Alert'!AA18 &gt;= 7, "MED","LOW")),IF(
                     $B$8="Emerging Threat", IF(
                        'Compound Alert'!AH18 &gt;= 10, "HIGH",IF(
                            'Compound Alert'!AH18 &gt;= 7, "MED","LOW")))))</f>
        <v>MED</v>
      </c>
      <c r="M128" s="25" t="str">
        <f ca="1">IF(
   $B$8="Overall Alert",IF(
      'Compound Alert'!U18 &gt;= 7, "HIGH",IF(
         'Compound Alert'!U18 &gt;= 5, "MED","LOW")), IF(
            $B$8="Underlying Vulnerability", IF(
               'Compound Alert'!AB18 &gt;= 10, "HIGH",IF(
                  'Compound Alert'!AB18 &gt;= 7, "MED","LOW")),IF(
                     $B$8="Emerging Threat", IF(
                        'Compound Alert'!AI18 &gt;= 10, "HIGH",IF(
                            'Compound Alert'!AI18 &gt;= 7, "MED","LOW")))))</f>
        <v>MED</v>
      </c>
      <c r="N128" s="25" t="str">
        <f ca="1">IF(
   $B$8="Overall Alert",IF(
      'Compound Alert'!V18 &gt;= 7, "HIGH",IF(
         'Compound Alert'!V18 &gt;= 5, "MED","LOW")), IF(
            $B$8="Underlying Vulnerability", IF(
               'Compound Alert'!AC18 &gt;= 10, "HIGH",IF(
                  'Compound Alert'!AC18 &gt;= 7, "MED","LOW")),IF(
                     $B$8="Emerging Threat", IF(
                        'Compound Alert'!AJ18 &gt;= 10, "HIGH",IF(
                            'Compound Alert'!AJ18 &gt;= 7, "MED","LOW")))))</f>
        <v>LOW</v>
      </c>
      <c r="O128" s="25" t="str">
        <f ca="1">IF(
   $B$8="Overall Alert",IF(
      'Compound Alert'!W18 &gt;= 7, "HIGH",IF(
         'Compound Alert'!W18 &gt;= 5, "MED","LOW")), IF(
            $B$8="Underlying Vulnerability", IF(
               'Compound Alert'!AD18 &gt;= 10, "HIGH",IF(
                  'Compound Alert'!AD18 &gt;= 7, "MED","LOW")),IF(
                     $B$8="Emerging Threat", IF(
                        'Compound Alert'!AK18 &gt;= 10, "HIGH",IF(
                            'Compound Alert'!AK18 &gt;= 7, "MED","LOW")))))</f>
        <v>LOW</v>
      </c>
      <c r="P128" s="25"/>
      <c r="Q128" s="26"/>
      <c r="R128" s="26"/>
      <c r="S128" s="21"/>
      <c r="T128" s="21"/>
      <c r="U128" s="21"/>
      <c r="V128" s="21"/>
      <c r="W128" s="21"/>
      <c r="X128" s="21"/>
      <c r="Y128" s="27"/>
      <c r="Z128" s="27"/>
      <c r="AA128" s="27"/>
      <c r="AB128" s="27"/>
      <c r="AC128" s="27"/>
      <c r="AD128" s="27"/>
      <c r="AE128" s="27"/>
      <c r="AF128" s="27"/>
      <c r="AJ128" s="21"/>
      <c r="AK128" s="21"/>
      <c r="AL128" s="21"/>
      <c r="AM128" s="21"/>
      <c r="AN128" s="21"/>
      <c r="AO128" s="21"/>
      <c r="AP128" s="21"/>
      <c r="AQ128" s="21"/>
      <c r="AR128" s="21"/>
      <c r="AS128" s="21"/>
      <c r="AT128" s="21"/>
      <c r="AU128" s="21"/>
      <c r="AV128" s="21"/>
      <c r="AW128" s="21"/>
      <c r="AX128" s="21"/>
    </row>
    <row r="129" spans="1:50" x14ac:dyDescent="0.2">
      <c r="A129" s="63">
        <v>88</v>
      </c>
      <c r="B129" s="20" t="str">
        <f>'Compound Alert'!B62</f>
        <v>Ecuador</v>
      </c>
      <c r="C129" s="20" t="str">
        <f>'Compound Alert'!C62</f>
        <v>ECU</v>
      </c>
      <c r="D129" s="20" t="str">
        <f>'Compound Alert'!D62</f>
        <v>LCN           Latin America &amp; Caribbean</v>
      </c>
      <c r="E129" s="20" t="str">
        <f>'Compound Alert'!E62</f>
        <v>IBRD</v>
      </c>
      <c r="F129" s="217">
        <f ca="1">'Compound Alert'!F62</f>
        <v>57</v>
      </c>
      <c r="G129" s="22">
        <f ca="1">IF($B$8="Overall Alert",'Compound Alert'!G62,IF($B$8="Underlying Vulnerability",'Compound Alert'!J62,IF($B$8="Emerging Threat",'Compound Alert'!M62)))</f>
        <v>1</v>
      </c>
      <c r="H129" s="23">
        <f ca="1">IF($B$8="Overall Alert",'Compound Alert'!H62,IF($B$8="Underlying Vulnerability",'Compound Alert'!K62,IF($B$8="Emerging Threat",'Compound Alert'!N62)))</f>
        <v>1</v>
      </c>
      <c r="I129" s="50">
        <f ca="1">ROUNDDOWN(G129,0)</f>
        <v>1</v>
      </c>
      <c r="J129" s="25" t="str">
        <f ca="1">IF(
   $B$8="Overall Alert",IF(
      'Compound Alert'!R62 &gt;= 7, "HIGH",IF(
         'Compound Alert'!R62 &gt;= 5, "MED","LOW")), IF(
            $B$8="Underlying Vulnerability", IF(
               'Compound Alert'!Y62 &gt;= 10, "HIGH",IF(
                  'Compound Alert'!Y62 &gt;= 7, "MED","LOW")),IF(
                     $B$8="Emerging Threat", IF(
                        'Compound Alert'!AF62 &gt;= 10, "HIGH",IF(
                            'Compound Alert'!AF62 &gt;= 7, "MED","LOW")))))</f>
        <v>LOW</v>
      </c>
      <c r="K129" s="25" t="str">
        <f ca="1">IF(
   $B$8="Overall Alert",IF(
      'Compound Alert'!S62 &gt;= 7, "HIGH",IF(
         'Compound Alert'!S62 &gt;= 5, "MED","LOW")), IF(
            $B$8="Underlying Vulnerability", IF(
               'Compound Alert'!Z62 &gt;= 10, "HIGH",IF(
                  'Compound Alert'!Z62 &gt;= 7, "MED","LOW")),IF(
                     $B$8="Emerging Threat", IF(
                        'Compound Alert'!AG62 &gt;= 10, "HIGH",IF(
                            'Compound Alert'!AG62 &gt;= 7, "MED","LOW")))))</f>
        <v>LOW</v>
      </c>
      <c r="L129" s="25" t="str">
        <f ca="1">IF(
   $B$8="Overall Alert",IF(
      'Compound Alert'!T62 &gt;= 7, "HIGH",IF(
         'Compound Alert'!T62 &gt;= 5, "MED","LOW")), IF(
            $B$8="Underlying Vulnerability", IF(
               'Compound Alert'!AA62 &gt;= 10, "HIGH",IF(
                  'Compound Alert'!AA62 &gt;= 7, "MED","LOW")),IF(
                     $B$8="Emerging Threat", IF(
                        'Compound Alert'!AH62 &gt;= 10, "HIGH",IF(
                            'Compound Alert'!AH62 &gt;= 7, "MED","LOW")))))</f>
        <v>LOW</v>
      </c>
      <c r="M129" s="25" t="str">
        <f ca="1">IF(
   $B$8="Overall Alert",IF(
      'Compound Alert'!U62 &gt;= 7, "HIGH",IF(
         'Compound Alert'!U62 &gt;= 5, "MED","LOW")), IF(
            $B$8="Underlying Vulnerability", IF(
               'Compound Alert'!AB62 &gt;= 10, "HIGH",IF(
                  'Compound Alert'!AB62 &gt;= 7, "MED","LOW")),IF(
                     $B$8="Emerging Threat", IF(
                        'Compound Alert'!AI62 &gt;= 10, "HIGH",IF(
                            'Compound Alert'!AI62 &gt;= 7, "MED","LOW")))))</f>
        <v>LOW</v>
      </c>
      <c r="N129" s="25" t="str">
        <f ca="1">IF(
   $B$8="Overall Alert",IF(
      'Compound Alert'!V62 &gt;= 7, "HIGH",IF(
         'Compound Alert'!V62 &gt;= 5, "MED","LOW")), IF(
            $B$8="Underlying Vulnerability", IF(
               'Compound Alert'!AC62 &gt;= 10, "HIGH",IF(
                  'Compound Alert'!AC62 &gt;= 7, "MED","LOW")),IF(
                     $B$8="Emerging Threat", IF(
                        'Compound Alert'!AJ62 &gt;= 10, "HIGH",IF(
                            'Compound Alert'!AJ62 &gt;= 7, "MED","LOW")))))</f>
        <v>HIGH</v>
      </c>
      <c r="O129" s="25" t="str">
        <f ca="1">IF(
   $B$8="Overall Alert",IF(
      'Compound Alert'!W62 &gt;= 7, "HIGH",IF(
         'Compound Alert'!W62 &gt;= 5, "MED","LOW")), IF(
            $B$8="Underlying Vulnerability", IF(
               'Compound Alert'!AD62 &gt;= 10, "HIGH",IF(
                  'Compound Alert'!AD62 &gt;= 7, "MED","LOW")),IF(
                     $B$8="Emerging Threat", IF(
                        'Compound Alert'!AK62 &gt;= 10, "HIGH",IF(
                            'Compound Alert'!AK62 &gt;= 7, "MED","LOW")))))</f>
        <v>LOW</v>
      </c>
      <c r="P129" s="25"/>
      <c r="Q129" s="26"/>
      <c r="R129" s="26"/>
      <c r="S129" s="21"/>
      <c r="T129" s="21"/>
      <c r="U129" s="21"/>
      <c r="V129" s="21"/>
      <c r="W129" s="21"/>
      <c r="X129" s="21"/>
      <c r="Y129" s="27"/>
      <c r="Z129" s="27"/>
      <c r="AA129" s="27"/>
      <c r="AB129" s="27"/>
      <c r="AC129" s="27"/>
      <c r="AD129" s="27"/>
      <c r="AE129" s="27"/>
      <c r="AF129" s="27"/>
      <c r="AJ129" s="21"/>
      <c r="AK129" s="21"/>
      <c r="AL129" s="21"/>
      <c r="AM129" s="21"/>
      <c r="AN129" s="21"/>
      <c r="AO129" s="21"/>
      <c r="AP129" s="21"/>
      <c r="AQ129" s="21"/>
      <c r="AR129" s="21"/>
      <c r="AS129" s="21"/>
      <c r="AT129" s="21"/>
      <c r="AU129" s="21"/>
      <c r="AV129" s="21"/>
      <c r="AW129" s="21"/>
      <c r="AX129" s="21"/>
    </row>
    <row r="130" spans="1:50" x14ac:dyDescent="0.2">
      <c r="A130" s="63">
        <v>89</v>
      </c>
      <c r="B130" s="20" t="str">
        <f>'Compound Alert'!B145</f>
        <v>Namibia</v>
      </c>
      <c r="C130" s="20" t="str">
        <f>'Compound Alert'!C145</f>
        <v>NAM</v>
      </c>
      <c r="D130" s="20" t="str">
        <f>'Compound Alert'!D145</f>
        <v>SSF           Sub-Saharan Africa</v>
      </c>
      <c r="E130" s="20" t="str">
        <f>'Compound Alert'!E145</f>
        <v>IBRD</v>
      </c>
      <c r="F130" s="217">
        <f ca="1">'Compound Alert'!F145</f>
        <v>140</v>
      </c>
      <c r="G130" s="22">
        <f ca="1">IF($B$8="Overall Alert",'Compound Alert'!G145,IF($B$8="Underlying Vulnerability",'Compound Alert'!J145,IF($B$8="Emerging Threat",'Compound Alert'!M145)))</f>
        <v>1</v>
      </c>
      <c r="H130" s="23">
        <f ca="1">IF($B$8="Overall Alert",'Compound Alert'!H145,IF($B$8="Underlying Vulnerability",'Compound Alert'!K145,IF($B$8="Emerging Threat",'Compound Alert'!N145)))</f>
        <v>1</v>
      </c>
      <c r="I130" s="50">
        <f ca="1">ROUNDDOWN(G130,0)</f>
        <v>1</v>
      </c>
      <c r="J130" s="25" t="str">
        <f ca="1">IF(
   $B$8="Overall Alert",IF(
      'Compound Alert'!R145 &gt;= 7, "HIGH",IF(
         'Compound Alert'!R145 &gt;= 5, "MED","LOW")), IF(
            $B$8="Underlying Vulnerability", IF(
               'Compound Alert'!Y145 &gt;= 10, "HIGH",IF(
                  'Compound Alert'!Y145 &gt;= 7, "MED","LOW")),IF(
                     $B$8="Emerging Threat", IF(
                        'Compound Alert'!AF145 &gt;= 10, "HIGH",IF(
                            'Compound Alert'!AF145 &gt;= 7, "MED","LOW")))))</f>
        <v>LOW</v>
      </c>
      <c r="K130" s="25" t="str">
        <f ca="1">IF(
   $B$8="Overall Alert",IF(
      'Compound Alert'!S145 &gt;= 7, "HIGH",IF(
         'Compound Alert'!S145 &gt;= 5, "MED","LOW")), IF(
            $B$8="Underlying Vulnerability", IF(
               'Compound Alert'!Z145 &gt;= 10, "HIGH",IF(
                  'Compound Alert'!Z145 &gt;= 7, "MED","LOW")),IF(
                     $B$8="Emerging Threat", IF(
                        'Compound Alert'!AG145 &gt;= 10, "HIGH",IF(
                            'Compound Alert'!AG145 &gt;= 7, "MED","LOW")))))</f>
        <v>LOW</v>
      </c>
      <c r="L130" s="25" t="str">
        <f ca="1">IF(
   $B$8="Overall Alert",IF(
      'Compound Alert'!T145 &gt;= 7, "HIGH",IF(
         'Compound Alert'!T145 &gt;= 5, "MED","LOW")), IF(
            $B$8="Underlying Vulnerability", IF(
               'Compound Alert'!AA145 &gt;= 10, "HIGH",IF(
                  'Compound Alert'!AA145 &gt;= 7, "MED","LOW")),IF(
                     $B$8="Emerging Threat", IF(
                        'Compound Alert'!AH145 &gt;= 10, "HIGH",IF(
                            'Compound Alert'!AH145 &gt;= 7, "MED","LOW")))))</f>
        <v>LOW</v>
      </c>
      <c r="M130" s="25" t="str">
        <f ca="1">IF(
   $B$8="Overall Alert",IF(
      'Compound Alert'!U145 &gt;= 7, "HIGH",IF(
         'Compound Alert'!U145 &gt;= 5, "MED","LOW")), IF(
            $B$8="Underlying Vulnerability", IF(
               'Compound Alert'!AB145 &gt;= 10, "HIGH",IF(
                  'Compound Alert'!AB145 &gt;= 7, "MED","LOW")),IF(
                     $B$8="Emerging Threat", IF(
                        'Compound Alert'!AI145 &gt;= 10, "HIGH",IF(
                            'Compound Alert'!AI145 &gt;= 7, "MED","LOW")))))</f>
        <v>LOW</v>
      </c>
      <c r="N130" s="25" t="str">
        <f ca="1">IF(
   $B$8="Overall Alert",IF(
      'Compound Alert'!V145 &gt;= 7, "HIGH",IF(
         'Compound Alert'!V145 &gt;= 5, "MED","LOW")), IF(
            $B$8="Underlying Vulnerability", IF(
               'Compound Alert'!AC145 &gt;= 10, "HIGH",IF(
                  'Compound Alert'!AC145 &gt;= 7, "MED","LOW")),IF(
                     $B$8="Emerging Threat", IF(
                        'Compound Alert'!AJ145 &gt;= 10, "HIGH",IF(
                            'Compound Alert'!AJ145 &gt;= 7, "MED","LOW")))))</f>
        <v>HIGH</v>
      </c>
      <c r="O130" s="25" t="str">
        <f ca="1">IF(
   $B$8="Overall Alert",IF(
      'Compound Alert'!W145 &gt;= 7, "HIGH",IF(
         'Compound Alert'!W145 &gt;= 5, "MED","LOW")), IF(
            $B$8="Underlying Vulnerability", IF(
               'Compound Alert'!AD145 &gt;= 10, "HIGH",IF(
                  'Compound Alert'!AD145 &gt;= 7, "MED","LOW")),IF(
                     $B$8="Emerging Threat", IF(
                        'Compound Alert'!AK145 &gt;= 10, "HIGH",IF(
                            'Compound Alert'!AK145 &gt;= 7, "MED","LOW")))))</f>
        <v>LOW</v>
      </c>
      <c r="P130" s="25"/>
      <c r="Q130" s="26"/>
      <c r="R130" s="26"/>
      <c r="S130" s="21"/>
      <c r="T130" s="21"/>
      <c r="U130" s="21"/>
      <c r="V130" s="21"/>
      <c r="W130" s="21"/>
      <c r="X130" s="21"/>
      <c r="Y130" s="27"/>
      <c r="Z130" s="27"/>
      <c r="AA130" s="27"/>
      <c r="AB130" s="27"/>
      <c r="AC130" s="27"/>
      <c r="AD130" s="27"/>
      <c r="AE130" s="27"/>
      <c r="AF130" s="27"/>
      <c r="AJ130" s="21"/>
      <c r="AK130" s="21"/>
      <c r="AL130" s="21"/>
      <c r="AM130" s="21"/>
      <c r="AN130" s="21"/>
      <c r="AO130" s="21"/>
      <c r="AP130" s="21"/>
      <c r="AQ130" s="21"/>
      <c r="AR130" s="21"/>
      <c r="AS130" s="21"/>
      <c r="AT130" s="21"/>
      <c r="AU130" s="21"/>
      <c r="AV130" s="21"/>
      <c r="AW130" s="21"/>
      <c r="AX130" s="21"/>
    </row>
    <row r="131" spans="1:50" x14ac:dyDescent="0.2">
      <c r="A131" s="63">
        <v>90</v>
      </c>
      <c r="B131" s="20" t="str">
        <f>'Compound Alert'!B113</f>
        <v>Lao PDR</v>
      </c>
      <c r="C131" s="20" t="str">
        <f>'Compound Alert'!C113</f>
        <v>LAO</v>
      </c>
      <c r="D131" s="20" t="str">
        <f>'Compound Alert'!D113</f>
        <v>EAS           East Asia &amp; Pacific</v>
      </c>
      <c r="E131" s="20" t="str">
        <f>'Compound Alert'!E113</f>
        <v>IDA</v>
      </c>
      <c r="F131" s="217">
        <f ca="1">'Compound Alert'!F113</f>
        <v>108</v>
      </c>
      <c r="G131" s="22">
        <f ca="1">IF($B$8="Overall Alert",'Compound Alert'!G113,IF($B$8="Underlying Vulnerability",'Compound Alert'!J113,IF($B$8="Emerging Threat",'Compound Alert'!M113)))</f>
        <v>0.5</v>
      </c>
      <c r="H131" s="23">
        <f ca="1">IF($B$8="Overall Alert",'Compound Alert'!H113,IF($B$8="Underlying Vulnerability",'Compound Alert'!K113,IF($B$8="Emerging Threat",'Compound Alert'!N113)))</f>
        <v>0.5</v>
      </c>
      <c r="I131" s="50">
        <f ca="1">ROUNDDOWN(G131,0)</f>
        <v>0</v>
      </c>
      <c r="J131" s="25" t="str">
        <f ca="1">IF(
   $B$8="Overall Alert",IF(
      'Compound Alert'!R113 &gt;= 7, "HIGH",IF(
         'Compound Alert'!R113 &gt;= 5, "MED","LOW")), IF(
            $B$8="Underlying Vulnerability", IF(
               'Compound Alert'!Y113 &gt;= 10, "HIGH",IF(
                  'Compound Alert'!Y113 &gt;= 7, "MED","LOW")),IF(
                     $B$8="Emerging Threat", IF(
                        'Compound Alert'!AF113 &gt;= 10, "HIGH",IF(
                            'Compound Alert'!AF113 &gt;= 7, "MED","LOW")))))</f>
        <v>LOW</v>
      </c>
      <c r="K131" s="25" t="str">
        <f ca="1">IF(
   $B$8="Overall Alert",IF(
      'Compound Alert'!S113 &gt;= 7, "HIGH",IF(
         'Compound Alert'!S113 &gt;= 5, "MED","LOW")), IF(
            $B$8="Underlying Vulnerability", IF(
               'Compound Alert'!Z113 &gt;= 10, "HIGH",IF(
                  'Compound Alert'!Z113 &gt;= 7, "MED","LOW")),IF(
                     $B$8="Emerging Threat", IF(
                        'Compound Alert'!AG113 &gt;= 10, "HIGH",IF(
                            'Compound Alert'!AG113 &gt;= 7, "MED","LOW")))))</f>
        <v>MED</v>
      </c>
      <c r="L131" s="25" t="str">
        <f ca="1">IF(
   $B$8="Overall Alert",IF(
      'Compound Alert'!T113 &gt;= 7, "HIGH",IF(
         'Compound Alert'!T113 &gt;= 5, "MED","LOW")), IF(
            $B$8="Underlying Vulnerability", IF(
               'Compound Alert'!AA113 &gt;= 10, "HIGH",IF(
                  'Compound Alert'!AA113 &gt;= 7, "MED","LOW")),IF(
                     $B$8="Emerging Threat", IF(
                        'Compound Alert'!AH113 &gt;= 10, "HIGH",IF(
                            'Compound Alert'!AH113 &gt;= 7, "MED","LOW")))))</f>
        <v>LOW</v>
      </c>
      <c r="M131" s="25" t="str">
        <f ca="1">IF(
   $B$8="Overall Alert",IF(
      'Compound Alert'!U113 &gt;= 7, "HIGH",IF(
         'Compound Alert'!U113 &gt;= 5, "MED","LOW")), IF(
            $B$8="Underlying Vulnerability", IF(
               'Compound Alert'!AB113 &gt;= 10, "HIGH",IF(
                  'Compound Alert'!AB113 &gt;= 7, "MED","LOW")),IF(
                     $B$8="Emerging Threat", IF(
                        'Compound Alert'!AI113 &gt;= 10, "HIGH",IF(
                            'Compound Alert'!AI113 &gt;= 7, "MED","LOW")))))</f>
        <v>LOW</v>
      </c>
      <c r="N131" s="25" t="str">
        <f ca="1">IF(
   $B$8="Overall Alert",IF(
      'Compound Alert'!V113 &gt;= 7, "HIGH",IF(
         'Compound Alert'!V113 &gt;= 5, "MED","LOW")), IF(
            $B$8="Underlying Vulnerability", IF(
               'Compound Alert'!AC113 &gt;= 10, "HIGH",IF(
                  'Compound Alert'!AC113 &gt;= 7, "MED","LOW")),IF(
                     $B$8="Emerging Threat", IF(
                        'Compound Alert'!AJ113 &gt;= 10, "HIGH",IF(
                            'Compound Alert'!AJ113 &gt;= 7, "MED","LOW")))))</f>
        <v>LOW</v>
      </c>
      <c r="O131" s="25" t="str">
        <f ca="1">IF(
   $B$8="Overall Alert",IF(
      'Compound Alert'!W113 &gt;= 7, "HIGH",IF(
         'Compound Alert'!W113 &gt;= 5, "MED","LOW")), IF(
            $B$8="Underlying Vulnerability", IF(
               'Compound Alert'!AD113 &gt;= 10, "HIGH",IF(
                  'Compound Alert'!AD113 &gt;= 7, "MED","LOW")),IF(
                     $B$8="Emerging Threat", IF(
                        'Compound Alert'!AK113 &gt;= 10, "HIGH",IF(
                            'Compound Alert'!AK113 &gt;= 7, "MED","LOW")))))</f>
        <v>LOW</v>
      </c>
      <c r="P131" s="25"/>
      <c r="Q131" s="26"/>
      <c r="R131" s="26"/>
      <c r="S131" s="21"/>
      <c r="T131" s="21"/>
      <c r="U131" s="21"/>
      <c r="V131" s="21"/>
      <c r="W131" s="21"/>
      <c r="X131" s="21"/>
      <c r="Y131" s="27"/>
      <c r="Z131" s="27"/>
      <c r="AA131" s="27"/>
      <c r="AB131" s="27"/>
      <c r="AC131" s="27"/>
      <c r="AD131" s="27"/>
      <c r="AE131" s="27"/>
      <c r="AF131" s="27"/>
      <c r="AJ131" s="21"/>
      <c r="AK131" s="21"/>
      <c r="AL131" s="21"/>
      <c r="AM131" s="21"/>
      <c r="AN131" s="21"/>
      <c r="AO131" s="21"/>
      <c r="AP131" s="21"/>
      <c r="AQ131" s="21"/>
      <c r="AR131" s="21"/>
      <c r="AS131" s="21"/>
      <c r="AT131" s="21"/>
      <c r="AU131" s="21"/>
      <c r="AV131" s="21"/>
      <c r="AW131" s="21"/>
      <c r="AX131" s="21"/>
    </row>
    <row r="132" spans="1:50" x14ac:dyDescent="0.2">
      <c r="A132" s="63">
        <v>91</v>
      </c>
      <c r="B132" s="20" t="str">
        <f>'Compound Alert'!B172</f>
        <v>Rwanda</v>
      </c>
      <c r="C132" s="20" t="str">
        <f>'Compound Alert'!C172</f>
        <v>RWA</v>
      </c>
      <c r="D132" s="20" t="str">
        <f>'Compound Alert'!D172</f>
        <v>SSF           Sub-Saharan Africa</v>
      </c>
      <c r="E132" s="20" t="str">
        <f>'Compound Alert'!E172</f>
        <v>IDA</v>
      </c>
      <c r="F132" s="217">
        <f ca="1">'Compound Alert'!F172</f>
        <v>167</v>
      </c>
      <c r="G132" s="22">
        <f ca="1">IF($B$8="Overall Alert",'Compound Alert'!G172,IF($B$8="Underlying Vulnerability",'Compound Alert'!J172,IF($B$8="Emerging Threat",'Compound Alert'!M172)))</f>
        <v>0.5</v>
      </c>
      <c r="H132" s="23">
        <f ca="1">IF($B$8="Overall Alert",'Compound Alert'!H172,IF($B$8="Underlying Vulnerability",'Compound Alert'!K172,IF($B$8="Emerging Threat",'Compound Alert'!N172)))</f>
        <v>0.5</v>
      </c>
      <c r="I132" s="50">
        <f ca="1">ROUNDDOWN(G132,0)</f>
        <v>0</v>
      </c>
      <c r="J132" s="25" t="str">
        <f ca="1">IF(
   $B$8="Overall Alert",IF(
      'Compound Alert'!R172 &gt;= 7, "HIGH",IF(
         'Compound Alert'!R172 &gt;= 5, "MED","LOW")), IF(
            $B$8="Underlying Vulnerability", IF(
               'Compound Alert'!Y172 &gt;= 10, "HIGH",IF(
                  'Compound Alert'!Y172 &gt;= 7, "MED","LOW")),IF(
                     $B$8="Emerging Threat", IF(
                        'Compound Alert'!AF172 &gt;= 10, "HIGH",IF(
                            'Compound Alert'!AF172 &gt;= 7, "MED","LOW")))))</f>
        <v>LOW</v>
      </c>
      <c r="K132" s="25" t="str">
        <f ca="1">IF(
   $B$8="Overall Alert",IF(
      'Compound Alert'!S172 &gt;= 7, "HIGH",IF(
         'Compound Alert'!S172 &gt;= 5, "MED","LOW")), IF(
            $B$8="Underlying Vulnerability", IF(
               'Compound Alert'!Z172 &gt;= 10, "HIGH",IF(
                  'Compound Alert'!Z172 &gt;= 7, "MED","LOW")),IF(
                     $B$8="Emerging Threat", IF(
                        'Compound Alert'!AG172 &gt;= 10, "HIGH",IF(
                            'Compound Alert'!AG172 &gt;= 7, "MED","LOW")))))</f>
        <v>LOW</v>
      </c>
      <c r="L132" s="25" t="str">
        <f ca="1">IF(
   $B$8="Overall Alert",IF(
      'Compound Alert'!T172 &gt;= 7, "HIGH",IF(
         'Compound Alert'!T172 &gt;= 5, "MED","LOW")), IF(
            $B$8="Underlying Vulnerability", IF(
               'Compound Alert'!AA172 &gt;= 10, "HIGH",IF(
                  'Compound Alert'!AA172 &gt;= 7, "MED","LOW")),IF(
                     $B$8="Emerging Threat", IF(
                        'Compound Alert'!AH172 &gt;= 10, "HIGH",IF(
                            'Compound Alert'!AH172 &gt;= 7, "MED","LOW")))))</f>
        <v>MED</v>
      </c>
      <c r="M132" s="25" t="str">
        <f ca="1">IF(
   $B$8="Overall Alert",IF(
      'Compound Alert'!U172 &gt;= 7, "HIGH",IF(
         'Compound Alert'!U172 &gt;= 5, "MED","LOW")), IF(
            $B$8="Underlying Vulnerability", IF(
               'Compound Alert'!AB172 &gt;= 10, "HIGH",IF(
                  'Compound Alert'!AB172 &gt;= 7, "MED","LOW")),IF(
                     $B$8="Emerging Threat", IF(
                        'Compound Alert'!AI172 &gt;= 10, "HIGH",IF(
                            'Compound Alert'!AI172 &gt;= 7, "MED","LOW")))))</f>
        <v>LOW</v>
      </c>
      <c r="N132" s="25" t="str">
        <f ca="1">IF(
   $B$8="Overall Alert",IF(
      'Compound Alert'!V172 &gt;= 7, "HIGH",IF(
         'Compound Alert'!V172 &gt;= 5, "MED","LOW")), IF(
            $B$8="Underlying Vulnerability", IF(
               'Compound Alert'!AC172 &gt;= 10, "HIGH",IF(
                  'Compound Alert'!AC172 &gt;= 7, "MED","LOW")),IF(
                     $B$8="Emerging Threat", IF(
                        'Compound Alert'!AJ172 &gt;= 10, "HIGH",IF(
                            'Compound Alert'!AJ172 &gt;= 7, "MED","LOW")))))</f>
        <v>LOW</v>
      </c>
      <c r="O132" s="25" t="str">
        <f ca="1">IF(
   $B$8="Overall Alert",IF(
      'Compound Alert'!W172 &gt;= 7, "HIGH",IF(
         'Compound Alert'!W172 &gt;= 5, "MED","LOW")), IF(
            $B$8="Underlying Vulnerability", IF(
               'Compound Alert'!AD172 &gt;= 10, "HIGH",IF(
                  'Compound Alert'!AD172 &gt;= 7, "MED","LOW")),IF(
                     $B$8="Emerging Threat", IF(
                        'Compound Alert'!AK172 &gt;= 10, "HIGH",IF(
                            'Compound Alert'!AK172 &gt;= 7, "MED","LOW")))))</f>
        <v>LOW</v>
      </c>
      <c r="P132" s="25"/>
      <c r="Q132" s="26"/>
      <c r="R132" s="26"/>
      <c r="S132" s="21"/>
      <c r="T132" s="21"/>
      <c r="U132" s="21"/>
      <c r="V132" s="21"/>
      <c r="W132" s="21"/>
      <c r="X132" s="21"/>
      <c r="Y132" s="27"/>
      <c r="Z132" s="27"/>
      <c r="AA132" s="27"/>
      <c r="AB132" s="27"/>
      <c r="AC132" s="27"/>
      <c r="AD132" s="27"/>
      <c r="AE132" s="27"/>
      <c r="AF132" s="27"/>
      <c r="AJ132" s="21"/>
      <c r="AK132" s="21"/>
      <c r="AL132" s="21"/>
      <c r="AM132" s="21"/>
      <c r="AN132" s="21"/>
      <c r="AO132" s="21"/>
      <c r="AP132" s="21"/>
      <c r="AQ132" s="21"/>
      <c r="AR132" s="21"/>
      <c r="AS132" s="21"/>
      <c r="AT132" s="21"/>
      <c r="AU132" s="21"/>
      <c r="AV132" s="21"/>
      <c r="AW132" s="21"/>
      <c r="AX132" s="21"/>
    </row>
    <row r="133" spans="1:50" x14ac:dyDescent="0.2">
      <c r="A133" s="63">
        <v>92</v>
      </c>
      <c r="B133" s="20" t="str">
        <f>'Compound Alert'!B97</f>
        <v>Iran, Islamic Rep.</v>
      </c>
      <c r="C133" s="20" t="str">
        <f>'Compound Alert'!C97</f>
        <v>IRN</v>
      </c>
      <c r="D133" s="20" t="str">
        <f>'Compound Alert'!D97</f>
        <v>MEA           Middle East &amp; North Africa</v>
      </c>
      <c r="E133" s="20" t="str">
        <f>'Compound Alert'!E97</f>
        <v>IBRD</v>
      </c>
      <c r="F133" s="217">
        <f ca="1">'Compound Alert'!F97</f>
        <v>92</v>
      </c>
      <c r="G133" s="22">
        <f ca="1">IF($B$8="Overall Alert",'Compound Alert'!G97,IF($B$8="Underlying Vulnerability",'Compound Alert'!J97,IF($B$8="Emerging Threat",'Compound Alert'!M97)))</f>
        <v>0.5</v>
      </c>
      <c r="H133" s="23">
        <f ca="1">IF($B$8="Overall Alert",'Compound Alert'!H97,IF($B$8="Underlying Vulnerability",'Compound Alert'!K97,IF($B$8="Emerging Threat",'Compound Alert'!N97)))</f>
        <v>0.5</v>
      </c>
      <c r="I133" s="50">
        <f ca="1">ROUNDDOWN(G133,0)</f>
        <v>0</v>
      </c>
      <c r="J133" s="25" t="str">
        <f ca="1">IF(
   $B$8="Overall Alert",IF(
      'Compound Alert'!R97 &gt;= 7, "HIGH",IF(
         'Compound Alert'!R97 &gt;= 5, "MED","LOW")), IF(
            $B$8="Underlying Vulnerability", IF(
               'Compound Alert'!Y97 &gt;= 10, "HIGH",IF(
                  'Compound Alert'!Y97 &gt;= 7, "MED","LOW")),IF(
                     $B$8="Emerging Threat", IF(
                        'Compound Alert'!AF97 &gt;= 10, "HIGH",IF(
                            'Compound Alert'!AF97 &gt;= 7, "MED","LOW")))))</f>
        <v>LOW</v>
      </c>
      <c r="K133" s="25" t="str">
        <f ca="1">IF(
   $B$8="Overall Alert",IF(
      'Compound Alert'!S97 &gt;= 7, "HIGH",IF(
         'Compound Alert'!S97 &gt;= 5, "MED","LOW")), IF(
            $B$8="Underlying Vulnerability", IF(
               'Compound Alert'!Z97 &gt;= 10, "HIGH",IF(
                  'Compound Alert'!Z97 &gt;= 7, "MED","LOW")),IF(
                     $B$8="Emerging Threat", IF(
                        'Compound Alert'!AG97 &gt;= 10, "HIGH",IF(
                            'Compound Alert'!AG97 &gt;= 7, "MED","LOW")))))</f>
        <v>LOW</v>
      </c>
      <c r="L133" s="25" t="str">
        <f ca="1">IF(
   $B$8="Overall Alert",IF(
      'Compound Alert'!T97 &gt;= 7, "HIGH",IF(
         'Compound Alert'!T97 &gt;= 5, "MED","LOW")), IF(
            $B$8="Underlying Vulnerability", IF(
               'Compound Alert'!AA97 &gt;= 10, "HIGH",IF(
                  'Compound Alert'!AA97 &gt;= 7, "MED","LOW")),IF(
                     $B$8="Emerging Threat", IF(
                        'Compound Alert'!AH97 &gt;= 10, "HIGH",IF(
                            'Compound Alert'!AH97 &gt;= 7, "MED","LOW")))))</f>
        <v>MED</v>
      </c>
      <c r="M133" s="25" t="str">
        <f ca="1">IF(
   $B$8="Overall Alert",IF(
      'Compound Alert'!U97 &gt;= 7, "HIGH",IF(
         'Compound Alert'!U97 &gt;= 5, "MED","LOW")), IF(
            $B$8="Underlying Vulnerability", IF(
               'Compound Alert'!AB97 &gt;= 10, "HIGH",IF(
                  'Compound Alert'!AB97 &gt;= 7, "MED","LOW")),IF(
                     $B$8="Emerging Threat", IF(
                        'Compound Alert'!AI97 &gt;= 10, "HIGH",IF(
                            'Compound Alert'!AI97 &gt;= 7, "MED","LOW")))))</f>
        <v>LOW</v>
      </c>
      <c r="N133" s="25" t="str">
        <f ca="1">IF(
   $B$8="Overall Alert",IF(
      'Compound Alert'!V97 &gt;= 7, "HIGH",IF(
         'Compound Alert'!V97 &gt;= 5, "MED","LOW")), IF(
            $B$8="Underlying Vulnerability", IF(
               'Compound Alert'!AC97 &gt;= 10, "HIGH",IF(
                  'Compound Alert'!AC97 &gt;= 7, "MED","LOW")),IF(
                     $B$8="Emerging Threat", IF(
                        'Compound Alert'!AJ97 &gt;= 10, "HIGH",IF(
                            'Compound Alert'!AJ97 &gt;= 7, "MED","LOW")))))</f>
        <v>LOW</v>
      </c>
      <c r="O133" s="25" t="str">
        <f ca="1">IF(
   $B$8="Overall Alert",IF(
      'Compound Alert'!W97 &gt;= 7, "HIGH",IF(
         'Compound Alert'!W97 &gt;= 5, "MED","LOW")), IF(
            $B$8="Underlying Vulnerability", IF(
               'Compound Alert'!AD97 &gt;= 10, "HIGH",IF(
                  'Compound Alert'!AD97 &gt;= 7, "MED","LOW")),IF(
                     $B$8="Emerging Threat", IF(
                        'Compound Alert'!AK97 &gt;= 10, "HIGH",IF(
                            'Compound Alert'!AK97 &gt;= 7, "MED","LOW")))))</f>
        <v>LOW</v>
      </c>
      <c r="P133" s="25"/>
      <c r="Q133" s="26"/>
      <c r="R133" s="26"/>
      <c r="S133" s="21"/>
      <c r="T133" s="21"/>
      <c r="U133" s="21"/>
      <c r="V133" s="21"/>
      <c r="W133" s="21"/>
      <c r="X133" s="21"/>
      <c r="Y133" s="27"/>
      <c r="Z133" s="27"/>
      <c r="AA133" s="27"/>
      <c r="AB133" s="27"/>
      <c r="AC133" s="27"/>
      <c r="AD133" s="27"/>
      <c r="AE133" s="27"/>
      <c r="AF133" s="27"/>
      <c r="AJ133" s="21"/>
      <c r="AK133" s="21"/>
      <c r="AL133" s="21"/>
      <c r="AM133" s="21"/>
      <c r="AN133" s="21"/>
      <c r="AO133" s="21"/>
      <c r="AP133" s="21"/>
      <c r="AQ133" s="21"/>
      <c r="AR133" s="21"/>
      <c r="AS133" s="21"/>
      <c r="AT133" s="21"/>
      <c r="AU133" s="21"/>
      <c r="AV133" s="21"/>
      <c r="AW133" s="21"/>
      <c r="AX133" s="21"/>
    </row>
    <row r="134" spans="1:50" x14ac:dyDescent="0.2">
      <c r="A134" s="63">
        <v>93</v>
      </c>
      <c r="B134" s="20" t="str">
        <f>'Compound Alert'!B219</f>
        <v>Kosovo</v>
      </c>
      <c r="C134" s="20" t="str">
        <f>'Compound Alert'!C219</f>
        <v>XKX</v>
      </c>
      <c r="D134" s="20" t="str">
        <f>'Compound Alert'!D219</f>
        <v>ECS           Europe &amp; Central Asia</v>
      </c>
      <c r="E134" s="20" t="str">
        <f>'Compound Alert'!E219</f>
        <v>IDA</v>
      </c>
      <c r="F134" s="217">
        <f>'Compound Alert'!F219</f>
        <v>0</v>
      </c>
      <c r="G134" s="22">
        <f ca="1">IF($B$8="Overall Alert",'Compound Alert'!G219,IF($B$8="Underlying Vulnerability",'Compound Alert'!J219,IF($B$8="Emerging Threat",'Compound Alert'!M219)))</f>
        <v>0.5</v>
      </c>
      <c r="H134" s="23">
        <f ca="1">IF($B$8="Overall Alert",'Compound Alert'!H219,IF($B$8="Underlying Vulnerability",'Compound Alert'!K219,IF($B$8="Emerging Threat",'Compound Alert'!N219)))</f>
        <v>0.5</v>
      </c>
      <c r="I134" s="50">
        <f ca="1">ROUNDDOWN(G134,0)</f>
        <v>0</v>
      </c>
      <c r="J134" s="25" t="str">
        <f ca="1">IF(
   $B$8="Overall Alert",IF(
      'Compound Alert'!R219 &gt;= 7, "HIGH",IF(
         'Compound Alert'!R219 &gt;= 5, "MED","LOW")), IF(
            $B$8="Underlying Vulnerability", IF(
               'Compound Alert'!Y219 &gt;= 10, "HIGH",IF(
                  'Compound Alert'!Y219 &gt;= 7, "MED","LOW")),IF(
                     $B$8="Emerging Threat", IF(
                        'Compound Alert'!AF219 &gt;= 10, "HIGH",IF(
                            'Compound Alert'!AF219 &gt;= 7, "MED","LOW")))))</f>
        <v>LOW</v>
      </c>
      <c r="K134" s="25" t="e">
        <f ca="1">IF(
   $B$8="Overall Alert",IF(
      'Compound Alert'!S219 &gt;= 7, "HIGH",IF(
         'Compound Alert'!S219 &gt;= 5, "MED","LOW")), IF(
            $B$8="Underlying Vulnerability", IF(
               'Compound Alert'!Z219 &gt;= 10, "HIGH",IF(
                  'Compound Alert'!Z219 &gt;= 7, "MED","LOW")),IF(
                     $B$8="Emerging Threat", IF(
                        'Compound Alert'!AG219 &gt;= 10, "HIGH",IF(
                            'Compound Alert'!AG219 &gt;= 7, "MED","LOW")))))</f>
        <v>#N/A</v>
      </c>
      <c r="L134" s="25" t="str">
        <f ca="1">IF(
   $B$8="Overall Alert",IF(
      'Compound Alert'!T219 &gt;= 7, "HIGH",IF(
         'Compound Alert'!T219 &gt;= 5, "MED","LOW")), IF(
            $B$8="Underlying Vulnerability", IF(
               'Compound Alert'!AA219 &gt;= 10, "HIGH",IF(
                  'Compound Alert'!AA219 &gt;= 7, "MED","LOW")),IF(
                     $B$8="Emerging Threat", IF(
                        'Compound Alert'!AH219 &gt;= 10, "HIGH",IF(
                            'Compound Alert'!AH219 &gt;= 7, "MED","LOW")))))</f>
        <v>LOW</v>
      </c>
      <c r="M134" s="25" t="e">
        <f ca="1">IF(
   $B$8="Overall Alert",IF(
      'Compound Alert'!U219 &gt;= 7, "HIGH",IF(
         'Compound Alert'!U219 &gt;= 5, "MED","LOW")), IF(
            $B$8="Underlying Vulnerability", IF(
               'Compound Alert'!AB219 &gt;= 10, "HIGH",IF(
                  'Compound Alert'!AB219 &gt;= 7, "MED","LOW")),IF(
                     $B$8="Emerging Threat", IF(
                        'Compound Alert'!AI219 &gt;= 10, "HIGH",IF(
                            'Compound Alert'!AI219 &gt;= 7, "MED","LOW")))))</f>
        <v>#N/A</v>
      </c>
      <c r="N134" s="25" t="str">
        <f ca="1">IF(
   $B$8="Overall Alert",IF(
      'Compound Alert'!V219 &gt;= 7, "HIGH",IF(
         'Compound Alert'!V219 &gt;= 5, "MED","LOW")), IF(
            $B$8="Underlying Vulnerability", IF(
               'Compound Alert'!AC219 &gt;= 10, "HIGH",IF(
                  'Compound Alert'!AC219 &gt;= 7, "MED","LOW")),IF(
                     $B$8="Emerging Threat", IF(
                        'Compound Alert'!AJ219 &gt;= 10, "HIGH",IF(
                            'Compound Alert'!AJ219 &gt;= 7, "MED","LOW")))))</f>
        <v>LOW</v>
      </c>
      <c r="O134" s="25" t="str">
        <f ca="1">IF(
   $B$8="Overall Alert",IF(
      'Compound Alert'!W219 &gt;= 7, "HIGH",IF(
         'Compound Alert'!W219 &gt;= 5, "MED","LOW")), IF(
            $B$8="Underlying Vulnerability", IF(
               'Compound Alert'!AD219 &gt;= 10, "HIGH",IF(
                  'Compound Alert'!AD219 &gt;= 7, "MED","LOW")),IF(
                     $B$8="Emerging Threat", IF(
                        'Compound Alert'!AK219 &gt;= 10, "HIGH",IF(
                            'Compound Alert'!AK219 &gt;= 7, "MED","LOW")))))</f>
        <v>MED</v>
      </c>
      <c r="P134" s="25"/>
      <c r="Q134" s="26"/>
      <c r="R134" s="26"/>
      <c r="S134" s="21"/>
      <c r="T134" s="21"/>
      <c r="U134" s="21"/>
      <c r="V134" s="21"/>
      <c r="W134" s="21"/>
      <c r="X134" s="21"/>
      <c r="Y134" s="27"/>
      <c r="Z134" s="27"/>
      <c r="AA134" s="27"/>
      <c r="AB134" s="27"/>
      <c r="AC134" s="27"/>
      <c r="AD134" s="27"/>
      <c r="AE134" s="27"/>
      <c r="AF134" s="27"/>
      <c r="AJ134" s="21"/>
      <c r="AK134" s="21"/>
      <c r="AL134" s="21"/>
      <c r="AM134" s="21"/>
      <c r="AN134" s="21"/>
      <c r="AO134" s="21"/>
      <c r="AP134" s="21"/>
      <c r="AQ134" s="21"/>
      <c r="AR134" s="21"/>
      <c r="AS134" s="21"/>
      <c r="AT134" s="21"/>
      <c r="AU134" s="21"/>
      <c r="AV134" s="21"/>
      <c r="AW134" s="21"/>
      <c r="AX134" s="21"/>
    </row>
    <row r="135" spans="1:50" x14ac:dyDescent="0.2">
      <c r="A135" s="63">
        <v>94</v>
      </c>
      <c r="B135" s="20" t="str">
        <f>'Compound Alert'!B184</f>
        <v>São Tomé and Príncipe</v>
      </c>
      <c r="C135" s="20" t="str">
        <f>'Compound Alert'!C184</f>
        <v>STP</v>
      </c>
      <c r="D135" s="20" t="str">
        <f>'Compound Alert'!D184</f>
        <v>SSF           Sub-Saharan Africa</v>
      </c>
      <c r="E135" s="20" t="str">
        <f>'Compound Alert'!E184</f>
        <v>IDA</v>
      </c>
      <c r="F135" s="217">
        <f ca="1">'Compound Alert'!F184</f>
        <v>179</v>
      </c>
      <c r="G135" s="22">
        <f ca="1">IF($B$8="Overall Alert",'Compound Alert'!G184,IF($B$8="Underlying Vulnerability",'Compound Alert'!J184,IF($B$8="Emerging Threat",'Compound Alert'!M184)))</f>
        <v>0.5</v>
      </c>
      <c r="H135" s="23">
        <f ca="1">IF($B$8="Overall Alert",'Compound Alert'!H184,IF($B$8="Underlying Vulnerability",'Compound Alert'!K184,IF($B$8="Emerging Threat",'Compound Alert'!N184)))</f>
        <v>0.5</v>
      </c>
      <c r="I135" s="50">
        <f ca="1">ROUNDDOWN(G135,0)</f>
        <v>0</v>
      </c>
      <c r="J135" s="25" t="str">
        <f ca="1">IF(
   $B$8="Overall Alert",IF(
      'Compound Alert'!R184 &gt;= 7, "HIGH",IF(
         'Compound Alert'!R184 &gt;= 5, "MED","LOW")), IF(
            $B$8="Underlying Vulnerability", IF(
               'Compound Alert'!Y184 &gt;= 10, "HIGH",IF(
                  'Compound Alert'!Y184 &gt;= 7, "MED","LOW")),IF(
                     $B$8="Emerging Threat", IF(
                        'Compound Alert'!AF184 &gt;= 10, "HIGH",IF(
                            'Compound Alert'!AF184 &gt;= 7, "MED","LOW")))))</f>
        <v>LOW</v>
      </c>
      <c r="K135" s="25" t="str">
        <f ca="1">IF(
   $B$8="Overall Alert",IF(
      'Compound Alert'!S184 &gt;= 7, "HIGH",IF(
         'Compound Alert'!S184 &gt;= 5, "MED","LOW")), IF(
            $B$8="Underlying Vulnerability", IF(
               'Compound Alert'!Z184 &gt;= 10, "HIGH",IF(
                  'Compound Alert'!Z184 &gt;= 7, "MED","LOW")),IF(
                     $B$8="Emerging Threat", IF(
                        'Compound Alert'!AG184 &gt;= 10, "HIGH",IF(
                            'Compound Alert'!AG184 &gt;= 7, "MED","LOW")))))</f>
        <v>LOW</v>
      </c>
      <c r="L135" s="25" t="str">
        <f ca="1">IF(
   $B$8="Overall Alert",IF(
      'Compound Alert'!T184 &gt;= 7, "HIGH",IF(
         'Compound Alert'!T184 &gt;= 5, "MED","LOW")), IF(
            $B$8="Underlying Vulnerability", IF(
               'Compound Alert'!AA184 &gt;= 10, "HIGH",IF(
                  'Compound Alert'!AA184 &gt;= 7, "MED","LOW")),IF(
                     $B$8="Emerging Threat", IF(
                        'Compound Alert'!AH184 &gt;= 10, "HIGH",IF(
                            'Compound Alert'!AH184 &gt;= 7, "MED","LOW")))))</f>
        <v>MED</v>
      </c>
      <c r="M135" s="25" t="str">
        <f ca="1">IF(
   $B$8="Overall Alert",IF(
      'Compound Alert'!U184 &gt;= 7, "HIGH",IF(
         'Compound Alert'!U184 &gt;= 5, "MED","LOW")), IF(
            $B$8="Underlying Vulnerability", IF(
               'Compound Alert'!AB184 &gt;= 10, "HIGH",IF(
                  'Compound Alert'!AB184 &gt;= 7, "MED","LOW")),IF(
                     $B$8="Emerging Threat", IF(
                        'Compound Alert'!AI184 &gt;= 10, "HIGH",IF(
                            'Compound Alert'!AI184 &gt;= 7, "MED","LOW")))))</f>
        <v>LOW</v>
      </c>
      <c r="N135" s="25" t="str">
        <f ca="1">IF(
   $B$8="Overall Alert",IF(
      'Compound Alert'!V184 &gt;= 7, "HIGH",IF(
         'Compound Alert'!V184 &gt;= 5, "MED","LOW")), IF(
            $B$8="Underlying Vulnerability", IF(
               'Compound Alert'!AC184 &gt;= 10, "HIGH",IF(
                  'Compound Alert'!AC184 &gt;= 7, "MED","LOW")),IF(
                     $B$8="Emerging Threat", IF(
                        'Compound Alert'!AJ184 &gt;= 10, "HIGH",IF(
                            'Compound Alert'!AJ184 &gt;= 7, "MED","LOW")))))</f>
        <v>LOW</v>
      </c>
      <c r="O135" s="25" t="str">
        <f ca="1">IF(
   $B$8="Overall Alert",IF(
      'Compound Alert'!W184 &gt;= 7, "HIGH",IF(
         'Compound Alert'!W184 &gt;= 5, "MED","LOW")), IF(
            $B$8="Underlying Vulnerability", IF(
               'Compound Alert'!AD184 &gt;= 10, "HIGH",IF(
                  'Compound Alert'!AD184 &gt;= 7, "MED","LOW")),IF(
                     $B$8="Emerging Threat", IF(
                        'Compound Alert'!AK184 &gt;= 10, "HIGH",IF(
                            'Compound Alert'!AK184 &gt;= 7, "MED","LOW")))))</f>
        <v>LOW</v>
      </c>
      <c r="P135" s="25"/>
      <c r="Q135" s="26"/>
      <c r="R135" s="26"/>
      <c r="S135" s="21"/>
      <c r="T135" s="21"/>
      <c r="U135" s="21"/>
      <c r="V135" s="21"/>
      <c r="W135" s="21"/>
      <c r="X135" s="21"/>
      <c r="Y135" s="27"/>
      <c r="Z135" s="27"/>
      <c r="AA135" s="27"/>
      <c r="AB135" s="27"/>
      <c r="AC135" s="27"/>
      <c r="AD135" s="27"/>
      <c r="AE135" s="27"/>
      <c r="AF135" s="27"/>
      <c r="AJ135" s="21"/>
      <c r="AK135" s="21"/>
      <c r="AL135" s="21"/>
      <c r="AM135" s="21"/>
      <c r="AN135" s="21"/>
      <c r="AO135" s="21"/>
      <c r="AP135" s="21"/>
      <c r="AQ135" s="21"/>
      <c r="AR135" s="21"/>
      <c r="AS135" s="21"/>
      <c r="AT135" s="21"/>
      <c r="AU135" s="21"/>
      <c r="AV135" s="21"/>
      <c r="AW135" s="21"/>
      <c r="AX135" s="21"/>
    </row>
    <row r="136" spans="1:50" x14ac:dyDescent="0.2">
      <c r="A136" s="63">
        <v>95</v>
      </c>
      <c r="B136" s="20" t="str">
        <f>'Compound Alert'!B115</f>
        <v>Liberia</v>
      </c>
      <c r="C136" s="20" t="str">
        <f>'Compound Alert'!C115</f>
        <v>LBR</v>
      </c>
      <c r="D136" s="20" t="str">
        <f>'Compound Alert'!D115</f>
        <v>SSF           Sub-Saharan Africa</v>
      </c>
      <c r="E136" s="20" t="str">
        <f>'Compound Alert'!E115</f>
        <v>IDA</v>
      </c>
      <c r="F136" s="217">
        <f ca="1">'Compound Alert'!F115</f>
        <v>110</v>
      </c>
      <c r="G136" s="22">
        <f ca="1">IF($B$8="Overall Alert",'Compound Alert'!G115,IF($B$8="Underlying Vulnerability",'Compound Alert'!J115,IF($B$8="Emerging Threat",'Compound Alert'!M115)))</f>
        <v>0.5</v>
      </c>
      <c r="H136" s="23">
        <f ca="1">IF($B$8="Overall Alert",'Compound Alert'!H115,IF($B$8="Underlying Vulnerability",'Compound Alert'!K115,IF($B$8="Emerging Threat",'Compound Alert'!N115)))</f>
        <v>0.5</v>
      </c>
      <c r="I136" s="50">
        <f ca="1">ROUNDDOWN(G136,0)</f>
        <v>0</v>
      </c>
      <c r="J136" s="25" t="str">
        <f ca="1">IF(
   $B$8="Overall Alert",IF(
      'Compound Alert'!R115 &gt;= 7, "HIGH",IF(
         'Compound Alert'!R115 &gt;= 5, "MED","LOW")), IF(
            $B$8="Underlying Vulnerability", IF(
               'Compound Alert'!Y115 &gt;= 10, "HIGH",IF(
                  'Compound Alert'!Y115 &gt;= 7, "MED","LOW")),IF(
                     $B$8="Emerging Threat", IF(
                        'Compound Alert'!AF115 &gt;= 10, "HIGH",IF(
                            'Compound Alert'!AF115 &gt;= 7, "MED","LOW")))))</f>
        <v>LOW</v>
      </c>
      <c r="K136" s="25" t="str">
        <f ca="1">IF(
   $B$8="Overall Alert",IF(
      'Compound Alert'!S115 &gt;= 7, "HIGH",IF(
         'Compound Alert'!S115 &gt;= 5, "MED","LOW")), IF(
            $B$8="Underlying Vulnerability", IF(
               'Compound Alert'!Z115 &gt;= 10, "HIGH",IF(
                  'Compound Alert'!Z115 &gt;= 7, "MED","LOW")),IF(
                     $B$8="Emerging Threat", IF(
                        'Compound Alert'!AG115 &gt;= 10, "HIGH",IF(
                            'Compound Alert'!AG115 &gt;= 7, "MED","LOW")))))</f>
        <v>MED</v>
      </c>
      <c r="L136" s="25" t="str">
        <f ca="1">IF(
   $B$8="Overall Alert",IF(
      'Compound Alert'!T115 &gt;= 7, "HIGH",IF(
         'Compound Alert'!T115 &gt;= 5, "MED","LOW")), IF(
            $B$8="Underlying Vulnerability", IF(
               'Compound Alert'!AA115 &gt;= 10, "HIGH",IF(
                  'Compound Alert'!AA115 &gt;= 7, "MED","LOW")),IF(
                     $B$8="Emerging Threat", IF(
                        'Compound Alert'!AH115 &gt;= 10, "HIGH",IF(
                            'Compound Alert'!AH115 &gt;= 7, "MED","LOW")))))</f>
        <v>LOW</v>
      </c>
      <c r="M136" s="25" t="str">
        <f ca="1">IF(
   $B$8="Overall Alert",IF(
      'Compound Alert'!U115 &gt;= 7, "HIGH",IF(
         'Compound Alert'!U115 &gt;= 5, "MED","LOW")), IF(
            $B$8="Underlying Vulnerability", IF(
               'Compound Alert'!AB115 &gt;= 10, "HIGH",IF(
                  'Compound Alert'!AB115 &gt;= 7, "MED","LOW")),IF(
                     $B$8="Emerging Threat", IF(
                        'Compound Alert'!AI115 &gt;= 10, "HIGH",IF(
                            'Compound Alert'!AI115 &gt;= 7, "MED","LOW")))))</f>
        <v>LOW</v>
      </c>
      <c r="N136" s="25" t="str">
        <f ca="1">IF(
   $B$8="Overall Alert",IF(
      'Compound Alert'!V115 &gt;= 7, "HIGH",IF(
         'Compound Alert'!V115 &gt;= 5, "MED","LOW")), IF(
            $B$8="Underlying Vulnerability", IF(
               'Compound Alert'!AC115 &gt;= 10, "HIGH",IF(
                  'Compound Alert'!AC115 &gt;= 7, "MED","LOW")),IF(
                     $B$8="Emerging Threat", IF(
                        'Compound Alert'!AJ115 &gt;= 10, "HIGH",IF(
                            'Compound Alert'!AJ115 &gt;= 7, "MED","LOW")))))</f>
        <v>LOW</v>
      </c>
      <c r="O136" s="25" t="str">
        <f ca="1">IF(
   $B$8="Overall Alert",IF(
      'Compound Alert'!W115 &gt;= 7, "HIGH",IF(
         'Compound Alert'!W115 &gt;= 5, "MED","LOW")), IF(
            $B$8="Underlying Vulnerability", IF(
               'Compound Alert'!AD115 &gt;= 10, "HIGH",IF(
                  'Compound Alert'!AD115 &gt;= 7, "MED","LOW")),IF(
                     $B$8="Emerging Threat", IF(
                        'Compound Alert'!AK115 &gt;= 10, "HIGH",IF(
                            'Compound Alert'!AK115 &gt;= 7, "MED","LOW")))))</f>
        <v>LOW</v>
      </c>
      <c r="P136" s="25"/>
      <c r="Q136" s="26"/>
      <c r="R136" s="26"/>
      <c r="S136" s="21"/>
      <c r="T136" s="21"/>
      <c r="U136" s="21"/>
      <c r="V136" s="21"/>
      <c r="W136" s="21"/>
      <c r="X136" s="21"/>
      <c r="Y136" s="27"/>
      <c r="Z136" s="27"/>
      <c r="AA136" s="27"/>
      <c r="AB136" s="27"/>
      <c r="AC136" s="27"/>
      <c r="AD136" s="27"/>
      <c r="AE136" s="27"/>
      <c r="AF136" s="27"/>
      <c r="AJ136" s="21"/>
      <c r="AK136" s="21"/>
      <c r="AL136" s="21"/>
      <c r="AM136" s="21"/>
      <c r="AN136" s="21"/>
      <c r="AO136" s="21"/>
      <c r="AP136" s="21"/>
      <c r="AQ136" s="21"/>
      <c r="AR136" s="21"/>
      <c r="AS136" s="21"/>
      <c r="AT136" s="21"/>
      <c r="AU136" s="21"/>
      <c r="AV136" s="21"/>
      <c r="AW136" s="21"/>
      <c r="AX136" s="21"/>
    </row>
    <row r="137" spans="1:50" x14ac:dyDescent="0.2">
      <c r="A137" s="63">
        <v>96</v>
      </c>
      <c r="B137" s="20" t="str">
        <f>'Compound Alert'!B138</f>
        <v>Mongolia</v>
      </c>
      <c r="C137" s="20" t="str">
        <f>'Compound Alert'!C138</f>
        <v>MNG</v>
      </c>
      <c r="D137" s="20" t="str">
        <f>'Compound Alert'!D138</f>
        <v>EAS           East Asia &amp; Pacific</v>
      </c>
      <c r="E137" s="20" t="str">
        <f>'Compound Alert'!E138</f>
        <v>IBRD</v>
      </c>
      <c r="F137" s="217">
        <f ca="1">'Compound Alert'!F138</f>
        <v>133</v>
      </c>
      <c r="G137" s="22">
        <f ca="1">IF($B$8="Overall Alert",'Compound Alert'!G138,IF($B$8="Underlying Vulnerability",'Compound Alert'!J138,IF($B$8="Emerging Threat",'Compound Alert'!M138)))</f>
        <v>0.5</v>
      </c>
      <c r="H137" s="23">
        <f ca="1">IF($B$8="Overall Alert",'Compound Alert'!H138,IF($B$8="Underlying Vulnerability",'Compound Alert'!K138,IF($B$8="Emerging Threat",'Compound Alert'!N138)))</f>
        <v>0.5</v>
      </c>
      <c r="I137" s="50">
        <f ca="1">ROUNDDOWN(G137,0)</f>
        <v>0</v>
      </c>
      <c r="J137" s="25" t="str">
        <f ca="1">IF(
   $B$8="Overall Alert",IF(
      'Compound Alert'!R138 &gt;= 7, "HIGH",IF(
         'Compound Alert'!R138 &gt;= 5, "MED","LOW")), IF(
            $B$8="Underlying Vulnerability", IF(
               'Compound Alert'!Y138 &gt;= 10, "HIGH",IF(
                  'Compound Alert'!Y138 &gt;= 7, "MED","LOW")),IF(
                     $B$8="Emerging Threat", IF(
                        'Compound Alert'!AF138 &gt;= 10, "HIGH",IF(
                            'Compound Alert'!AF138 &gt;= 7, "MED","LOW")))))</f>
        <v>MED</v>
      </c>
      <c r="K137" s="25" t="str">
        <f ca="1">IF(
   $B$8="Overall Alert",IF(
      'Compound Alert'!S138 &gt;= 7, "HIGH",IF(
         'Compound Alert'!S138 &gt;= 5, "MED","LOW")), IF(
            $B$8="Underlying Vulnerability", IF(
               'Compound Alert'!Z138 &gt;= 10, "HIGH",IF(
                  'Compound Alert'!Z138 &gt;= 7, "MED","LOW")),IF(
                     $B$8="Emerging Threat", IF(
                        'Compound Alert'!AG138 &gt;= 10, "HIGH",IF(
                            'Compound Alert'!AG138 &gt;= 7, "MED","LOW")))))</f>
        <v>LOW</v>
      </c>
      <c r="L137" s="25" t="str">
        <f ca="1">IF(
   $B$8="Overall Alert",IF(
      'Compound Alert'!T138 &gt;= 7, "HIGH",IF(
         'Compound Alert'!T138 &gt;= 5, "MED","LOW")), IF(
            $B$8="Underlying Vulnerability", IF(
               'Compound Alert'!AA138 &gt;= 10, "HIGH",IF(
                  'Compound Alert'!AA138 &gt;= 7, "MED","LOW")),IF(
                     $B$8="Emerging Threat", IF(
                        'Compound Alert'!AH138 &gt;= 10, "HIGH",IF(
                            'Compound Alert'!AH138 &gt;= 7, "MED","LOW")))))</f>
        <v>LOW</v>
      </c>
      <c r="M137" s="25" t="str">
        <f ca="1">IF(
   $B$8="Overall Alert",IF(
      'Compound Alert'!U138 &gt;= 7, "HIGH",IF(
         'Compound Alert'!U138 &gt;= 5, "MED","LOW")), IF(
            $B$8="Underlying Vulnerability", IF(
               'Compound Alert'!AB138 &gt;= 10, "HIGH",IF(
                  'Compound Alert'!AB138 &gt;= 7, "MED","LOW")),IF(
                     $B$8="Emerging Threat", IF(
                        'Compound Alert'!AI138 &gt;= 10, "HIGH",IF(
                            'Compound Alert'!AI138 &gt;= 7, "MED","LOW")))))</f>
        <v>LOW</v>
      </c>
      <c r="N137" s="25" t="str">
        <f ca="1">IF(
   $B$8="Overall Alert",IF(
      'Compound Alert'!V138 &gt;= 7, "HIGH",IF(
         'Compound Alert'!V138 &gt;= 5, "MED","LOW")), IF(
            $B$8="Underlying Vulnerability", IF(
               'Compound Alert'!AC138 &gt;= 10, "HIGH",IF(
                  'Compound Alert'!AC138 &gt;= 7, "MED","LOW")),IF(
                     $B$8="Emerging Threat", IF(
                        'Compound Alert'!AJ138 &gt;= 10, "HIGH",IF(
                            'Compound Alert'!AJ138 &gt;= 7, "MED","LOW")))))</f>
        <v>LOW</v>
      </c>
      <c r="O137" s="25" t="str">
        <f ca="1">IF(
   $B$8="Overall Alert",IF(
      'Compound Alert'!W138 &gt;= 7, "HIGH",IF(
         'Compound Alert'!W138 &gt;= 5, "MED","LOW")), IF(
            $B$8="Underlying Vulnerability", IF(
               'Compound Alert'!AD138 &gt;= 10, "HIGH",IF(
                  'Compound Alert'!AD138 &gt;= 7, "MED","LOW")),IF(
                     $B$8="Emerging Threat", IF(
                        'Compound Alert'!AK138 &gt;= 10, "HIGH",IF(
                            'Compound Alert'!AK138 &gt;= 7, "MED","LOW")))))</f>
        <v>LOW</v>
      </c>
      <c r="P137" s="25"/>
      <c r="Q137" s="26"/>
      <c r="R137" s="26"/>
      <c r="S137" s="21"/>
      <c r="T137" s="21"/>
      <c r="U137" s="21"/>
      <c r="V137" s="21"/>
      <c r="W137" s="21"/>
      <c r="X137" s="21"/>
      <c r="Y137" s="27"/>
      <c r="Z137" s="27"/>
      <c r="AA137" s="27"/>
      <c r="AB137" s="27"/>
      <c r="AC137" s="27"/>
      <c r="AD137" s="27"/>
      <c r="AE137" s="27"/>
      <c r="AF137" s="27"/>
      <c r="AJ137" s="21"/>
      <c r="AK137" s="21"/>
      <c r="AL137" s="21"/>
      <c r="AM137" s="21"/>
      <c r="AN137" s="21"/>
      <c r="AO137" s="21"/>
      <c r="AP137" s="21"/>
      <c r="AQ137" s="21"/>
      <c r="AR137" s="21"/>
      <c r="AS137" s="21"/>
      <c r="AT137" s="21"/>
      <c r="AU137" s="21"/>
      <c r="AV137" s="21"/>
      <c r="AW137" s="21"/>
      <c r="AX137" s="21"/>
    </row>
    <row r="138" spans="1:50" x14ac:dyDescent="0.2">
      <c r="A138" s="63">
        <v>97</v>
      </c>
      <c r="B138" s="20" t="str">
        <f>'Compound Alert'!B216</f>
        <v>Vietnam</v>
      </c>
      <c r="C138" s="20" t="str">
        <f>'Compound Alert'!C216</f>
        <v>VNM</v>
      </c>
      <c r="D138" s="20" t="str">
        <f>'Compound Alert'!D216</f>
        <v>EAS           East Asia &amp; Pacific</v>
      </c>
      <c r="E138" s="20" t="str">
        <f>'Compound Alert'!E216</f>
        <v>IBRD</v>
      </c>
      <c r="F138" s="217">
        <f>'Compound Alert'!F216</f>
        <v>0</v>
      </c>
      <c r="G138" s="22">
        <f ca="1">IF($B$8="Overall Alert",'Compound Alert'!G216,IF($B$8="Underlying Vulnerability",'Compound Alert'!J216,IF($B$8="Emerging Threat",'Compound Alert'!M216)))</f>
        <v>0.5</v>
      </c>
      <c r="H138" s="23">
        <f ca="1">IF($B$8="Overall Alert",'Compound Alert'!H216,IF($B$8="Underlying Vulnerability",'Compound Alert'!K216,IF($B$8="Emerging Threat",'Compound Alert'!N216)))</f>
        <v>0.5</v>
      </c>
      <c r="I138" s="50">
        <f ca="1">ROUNDDOWN(G138,0)</f>
        <v>0</v>
      </c>
      <c r="J138" s="25" t="str">
        <f ca="1">IF(
   $B$8="Overall Alert",IF(
      'Compound Alert'!R216 &gt;= 7, "HIGH",IF(
         'Compound Alert'!R216 &gt;= 5, "MED","LOW")), IF(
            $B$8="Underlying Vulnerability", IF(
               'Compound Alert'!Y216 &gt;= 10, "HIGH",IF(
                  'Compound Alert'!Y216 &gt;= 7, "MED","LOW")),IF(
                     $B$8="Emerging Threat", IF(
                        'Compound Alert'!AF216 &gt;= 10, "HIGH",IF(
                            'Compound Alert'!AF216 &gt;= 7, "MED","LOW")))))</f>
        <v>LOW</v>
      </c>
      <c r="K138" s="25" t="str">
        <f ca="1">IF(
   $B$8="Overall Alert",IF(
      'Compound Alert'!S216 &gt;= 7, "HIGH",IF(
         'Compound Alert'!S216 &gt;= 5, "MED","LOW")), IF(
            $B$8="Underlying Vulnerability", IF(
               'Compound Alert'!Z216 &gt;= 10, "HIGH",IF(
                  'Compound Alert'!Z216 &gt;= 7, "MED","LOW")),IF(
                     $B$8="Emerging Threat", IF(
                        'Compound Alert'!AG216 &gt;= 10, "HIGH",IF(
                            'Compound Alert'!AG216 &gt;= 7, "MED","LOW")))))</f>
        <v>LOW</v>
      </c>
      <c r="L138" s="25" t="str">
        <f ca="1">IF(
   $B$8="Overall Alert",IF(
      'Compound Alert'!T216 &gt;= 7, "HIGH",IF(
         'Compound Alert'!T216 &gt;= 5, "MED","LOW")), IF(
            $B$8="Underlying Vulnerability", IF(
               'Compound Alert'!AA216 &gt;= 10, "HIGH",IF(
                  'Compound Alert'!AA216 &gt;= 7, "MED","LOW")),IF(
                     $B$8="Emerging Threat", IF(
                        'Compound Alert'!AH216 &gt;= 10, "HIGH",IF(
                            'Compound Alert'!AH216 &gt;= 7, "MED","LOW")))))</f>
        <v>MED</v>
      </c>
      <c r="M138" s="25" t="str">
        <f ca="1">IF(
   $B$8="Overall Alert",IF(
      'Compound Alert'!U216 &gt;= 7, "HIGH",IF(
         'Compound Alert'!U216 &gt;= 5, "MED","LOW")), IF(
            $B$8="Underlying Vulnerability", IF(
               'Compound Alert'!AB216 &gt;= 10, "HIGH",IF(
                  'Compound Alert'!AB216 &gt;= 7, "MED","LOW")),IF(
                     $B$8="Emerging Threat", IF(
                        'Compound Alert'!AI216 &gt;= 10, "HIGH",IF(
                            'Compound Alert'!AI216 &gt;= 7, "MED","LOW")))))</f>
        <v>LOW</v>
      </c>
      <c r="N138" s="25" t="str">
        <f ca="1">IF(
   $B$8="Overall Alert",IF(
      'Compound Alert'!V216 &gt;= 7, "HIGH",IF(
         'Compound Alert'!V216 &gt;= 5, "MED","LOW")), IF(
            $B$8="Underlying Vulnerability", IF(
               'Compound Alert'!AC216 &gt;= 10, "HIGH",IF(
                  'Compound Alert'!AC216 &gt;= 7, "MED","LOW")),IF(
                     $B$8="Emerging Threat", IF(
                        'Compound Alert'!AJ216 &gt;= 10, "HIGH",IF(
                            'Compound Alert'!AJ216 &gt;= 7, "MED","LOW")))))</f>
        <v>LOW</v>
      </c>
      <c r="O138" s="25" t="str">
        <f ca="1">IF(
   $B$8="Overall Alert",IF(
      'Compound Alert'!W216 &gt;= 7, "HIGH",IF(
         'Compound Alert'!W216 &gt;= 5, "MED","LOW")), IF(
            $B$8="Underlying Vulnerability", IF(
               'Compound Alert'!AD216 &gt;= 10, "HIGH",IF(
                  'Compound Alert'!AD216 &gt;= 7, "MED","LOW")),IF(
                     $B$8="Emerging Threat", IF(
                        'Compound Alert'!AK216 &gt;= 10, "HIGH",IF(
                            'Compound Alert'!AK216 &gt;= 7, "MED","LOW")))))</f>
        <v>LOW</v>
      </c>
      <c r="P138" s="25"/>
      <c r="Q138" s="26"/>
      <c r="R138" s="26"/>
      <c r="S138" s="21"/>
      <c r="T138" s="21"/>
      <c r="U138" s="21"/>
      <c r="V138" s="21"/>
      <c r="W138" s="21"/>
      <c r="X138" s="21"/>
      <c r="Y138" s="27"/>
      <c r="Z138" s="27"/>
      <c r="AA138" s="27"/>
      <c r="AB138" s="27"/>
      <c r="AC138" s="27"/>
      <c r="AD138" s="27"/>
      <c r="AE138" s="27"/>
      <c r="AF138" s="27"/>
      <c r="AJ138" s="21"/>
      <c r="AK138" s="21"/>
      <c r="AL138" s="21"/>
      <c r="AM138" s="21"/>
      <c r="AN138" s="21"/>
      <c r="AO138" s="21"/>
      <c r="AP138" s="21"/>
      <c r="AQ138" s="21"/>
      <c r="AR138" s="21"/>
      <c r="AS138" s="21"/>
      <c r="AT138" s="21"/>
      <c r="AU138" s="21"/>
      <c r="AV138" s="21"/>
      <c r="AW138" s="21"/>
      <c r="AX138" s="21"/>
    </row>
    <row r="139" spans="1:50" x14ac:dyDescent="0.2">
      <c r="A139" s="63">
        <v>98</v>
      </c>
      <c r="B139" s="20" t="str">
        <f>'Compound Alert'!B211</f>
        <v>Uzbekistan</v>
      </c>
      <c r="C139" s="20" t="str">
        <f>'Compound Alert'!C211</f>
        <v>UZB</v>
      </c>
      <c r="D139" s="20" t="str">
        <f>'Compound Alert'!D211</f>
        <v>ECS           Europe &amp; Central Asia</v>
      </c>
      <c r="E139" s="20" t="str">
        <f>'Compound Alert'!E211</f>
        <v>Blend</v>
      </c>
      <c r="F139" s="217">
        <f>'Compound Alert'!F211</f>
        <v>0</v>
      </c>
      <c r="G139" s="22">
        <f ca="1">IF($B$8="Overall Alert",'Compound Alert'!G211,IF($B$8="Underlying Vulnerability",'Compound Alert'!J211,IF($B$8="Emerging Threat",'Compound Alert'!M211)))</f>
        <v>0.5</v>
      </c>
      <c r="H139" s="23">
        <f ca="1">IF($B$8="Overall Alert",'Compound Alert'!H211,IF($B$8="Underlying Vulnerability",'Compound Alert'!K211,IF($B$8="Emerging Threat",'Compound Alert'!N211)))</f>
        <v>0.5</v>
      </c>
      <c r="I139" s="50">
        <f ca="1">ROUNDDOWN(G139,0)</f>
        <v>0</v>
      </c>
      <c r="J139" s="25" t="str">
        <f ca="1">IF(
   $B$8="Overall Alert",IF(
      'Compound Alert'!R211 &gt;= 7, "HIGH",IF(
         'Compound Alert'!R211 &gt;= 5, "MED","LOW")), IF(
            $B$8="Underlying Vulnerability", IF(
               'Compound Alert'!Y211 &gt;= 10, "HIGH",IF(
                  'Compound Alert'!Y211 &gt;= 7, "MED","LOW")),IF(
                     $B$8="Emerging Threat", IF(
                        'Compound Alert'!AF211 &gt;= 10, "HIGH",IF(
                            'Compound Alert'!AF211 &gt;= 7, "MED","LOW")))))</f>
        <v>LOW</v>
      </c>
      <c r="K139" s="25" t="str">
        <f ca="1">IF(
   $B$8="Overall Alert",IF(
      'Compound Alert'!S211 &gt;= 7, "HIGH",IF(
         'Compound Alert'!S211 &gt;= 5, "MED","LOW")), IF(
            $B$8="Underlying Vulnerability", IF(
               'Compound Alert'!Z211 &gt;= 10, "HIGH",IF(
                  'Compound Alert'!Z211 &gt;= 7, "MED","LOW")),IF(
                     $B$8="Emerging Threat", IF(
                        'Compound Alert'!AG211 &gt;= 10, "HIGH",IF(
                            'Compound Alert'!AG211 &gt;= 7, "MED","LOW")))))</f>
        <v>LOW</v>
      </c>
      <c r="L139" s="25" t="str">
        <f ca="1">IF(
   $B$8="Overall Alert",IF(
      'Compound Alert'!T211 &gt;= 7, "HIGH",IF(
         'Compound Alert'!T211 &gt;= 5, "MED","LOW")), IF(
            $B$8="Underlying Vulnerability", IF(
               'Compound Alert'!AA211 &gt;= 10, "HIGH",IF(
                  'Compound Alert'!AA211 &gt;= 7, "MED","LOW")),IF(
                     $B$8="Emerging Threat", IF(
                        'Compound Alert'!AH211 &gt;= 10, "HIGH",IF(
                            'Compound Alert'!AH211 &gt;= 7, "MED","LOW")))))</f>
        <v>MED</v>
      </c>
      <c r="M139" s="25" t="str">
        <f ca="1">IF(
   $B$8="Overall Alert",IF(
      'Compound Alert'!U211 &gt;= 7, "HIGH",IF(
         'Compound Alert'!U211 &gt;= 5, "MED","LOW")), IF(
            $B$8="Underlying Vulnerability", IF(
               'Compound Alert'!AB211 &gt;= 10, "HIGH",IF(
                  'Compound Alert'!AB211 &gt;= 7, "MED","LOW")),IF(
                     $B$8="Emerging Threat", IF(
                        'Compound Alert'!AI211 &gt;= 10, "HIGH",IF(
                            'Compound Alert'!AI211 &gt;= 7, "MED","LOW")))))</f>
        <v>LOW</v>
      </c>
      <c r="N139" s="25" t="str">
        <f ca="1">IF(
   $B$8="Overall Alert",IF(
      'Compound Alert'!V211 &gt;= 7, "HIGH",IF(
         'Compound Alert'!V211 &gt;= 5, "MED","LOW")), IF(
            $B$8="Underlying Vulnerability", IF(
               'Compound Alert'!AC211 &gt;= 10, "HIGH",IF(
                  'Compound Alert'!AC211 &gt;= 7, "MED","LOW")),IF(
                     $B$8="Emerging Threat", IF(
                        'Compound Alert'!AJ211 &gt;= 10, "HIGH",IF(
                            'Compound Alert'!AJ211 &gt;= 7, "MED","LOW")))))</f>
        <v>LOW</v>
      </c>
      <c r="O139" s="25" t="str">
        <f ca="1">IF(
   $B$8="Overall Alert",IF(
      'Compound Alert'!W211 &gt;= 7, "HIGH",IF(
         'Compound Alert'!W211 &gt;= 5, "MED","LOW")), IF(
            $B$8="Underlying Vulnerability", IF(
               'Compound Alert'!AD211 &gt;= 10, "HIGH",IF(
                  'Compound Alert'!AD211 &gt;= 7, "MED","LOW")),IF(
                     $B$8="Emerging Threat", IF(
                        'Compound Alert'!AK211 &gt;= 10, "HIGH",IF(
                            'Compound Alert'!AK211 &gt;= 7, "MED","LOW")))))</f>
        <v>LOW</v>
      </c>
      <c r="P139" s="25"/>
      <c r="Q139" s="26"/>
      <c r="R139" s="26"/>
      <c r="S139" s="21"/>
      <c r="T139" s="21"/>
      <c r="U139" s="21"/>
      <c r="V139" s="21"/>
      <c r="W139" s="21"/>
      <c r="X139" s="21"/>
      <c r="Y139" s="27"/>
      <c r="Z139" s="27"/>
      <c r="AA139" s="27"/>
      <c r="AB139" s="27"/>
      <c r="AC139" s="27"/>
      <c r="AD139" s="27"/>
      <c r="AE139" s="27"/>
      <c r="AF139" s="27"/>
      <c r="AJ139" s="21"/>
      <c r="AK139" s="21"/>
      <c r="AL139" s="21"/>
      <c r="AM139" s="21"/>
      <c r="AN139" s="21"/>
      <c r="AO139" s="21"/>
      <c r="AP139" s="21"/>
      <c r="AQ139" s="21"/>
      <c r="AR139" s="21"/>
      <c r="AS139" s="21"/>
      <c r="AT139" s="21"/>
      <c r="AU139" s="21"/>
      <c r="AV139" s="21"/>
      <c r="AW139" s="21"/>
      <c r="AX139" s="21"/>
    </row>
    <row r="140" spans="1:50" x14ac:dyDescent="0.2">
      <c r="A140" s="63">
        <v>99</v>
      </c>
      <c r="B140" s="20" t="str">
        <f>'Compound Alert'!B196</f>
        <v>Thailand</v>
      </c>
      <c r="C140" s="20" t="str">
        <f>'Compound Alert'!C196</f>
        <v>THA</v>
      </c>
      <c r="D140" s="20" t="str">
        <f>'Compound Alert'!D196</f>
        <v>EAS           East Asia &amp; Pacific</v>
      </c>
      <c r="E140" s="20" t="str">
        <f>'Compound Alert'!E196</f>
        <v>IBRD</v>
      </c>
      <c r="F140" s="217">
        <f>'Compound Alert'!F196</f>
        <v>0</v>
      </c>
      <c r="G140" s="22">
        <f ca="1">IF($B$8="Overall Alert",'Compound Alert'!G196,IF($B$8="Underlying Vulnerability",'Compound Alert'!J196,IF($B$8="Emerging Threat",'Compound Alert'!M196)))</f>
        <v>0.5</v>
      </c>
      <c r="H140" s="23">
        <f ca="1">IF($B$8="Overall Alert",'Compound Alert'!H196,IF($B$8="Underlying Vulnerability",'Compound Alert'!K196,IF($B$8="Emerging Threat",'Compound Alert'!N196)))</f>
        <v>0.5</v>
      </c>
      <c r="I140" s="50">
        <f ca="1">ROUNDDOWN(G140,0)</f>
        <v>0</v>
      </c>
      <c r="J140" s="25" t="str">
        <f ca="1">IF(
   $B$8="Overall Alert",IF(
      'Compound Alert'!R196 &gt;= 7, "HIGH",IF(
         'Compound Alert'!R196 &gt;= 5, "MED","LOW")), IF(
            $B$8="Underlying Vulnerability", IF(
               'Compound Alert'!Y196 &gt;= 10, "HIGH",IF(
                  'Compound Alert'!Y196 &gt;= 7, "MED","LOW")),IF(
                     $B$8="Emerging Threat", IF(
                        'Compound Alert'!AF196 &gt;= 10, "HIGH",IF(
                            'Compound Alert'!AF196 &gt;= 7, "MED","LOW")))))</f>
        <v>LOW</v>
      </c>
      <c r="K140" s="25" t="str">
        <f ca="1">IF(
   $B$8="Overall Alert",IF(
      'Compound Alert'!S196 &gt;= 7, "HIGH",IF(
         'Compound Alert'!S196 &gt;= 5, "MED","LOW")), IF(
            $B$8="Underlying Vulnerability", IF(
               'Compound Alert'!Z196 &gt;= 10, "HIGH",IF(
                  'Compound Alert'!Z196 &gt;= 7, "MED","LOW")),IF(
                     $B$8="Emerging Threat", IF(
                        'Compound Alert'!AG196 &gt;= 10, "HIGH",IF(
                            'Compound Alert'!AG196 &gt;= 7, "MED","LOW")))))</f>
        <v>LOW</v>
      </c>
      <c r="L140" s="25" t="str">
        <f ca="1">IF(
   $B$8="Overall Alert",IF(
      'Compound Alert'!T196 &gt;= 7, "HIGH",IF(
         'Compound Alert'!T196 &gt;= 5, "MED","LOW")), IF(
            $B$8="Underlying Vulnerability", IF(
               'Compound Alert'!AA196 &gt;= 10, "HIGH",IF(
                  'Compound Alert'!AA196 &gt;= 7, "MED","LOW")),IF(
                     $B$8="Emerging Threat", IF(
                        'Compound Alert'!AH196 &gt;= 10, "HIGH",IF(
                            'Compound Alert'!AH196 &gt;= 7, "MED","LOW")))))</f>
        <v>MED</v>
      </c>
      <c r="M140" s="25" t="str">
        <f ca="1">IF(
   $B$8="Overall Alert",IF(
      'Compound Alert'!U196 &gt;= 7, "HIGH",IF(
         'Compound Alert'!U196 &gt;= 5, "MED","LOW")), IF(
            $B$8="Underlying Vulnerability", IF(
               'Compound Alert'!AB196 &gt;= 10, "HIGH",IF(
                  'Compound Alert'!AB196 &gt;= 7, "MED","LOW")),IF(
                     $B$8="Emerging Threat", IF(
                        'Compound Alert'!AI196 &gt;= 10, "HIGH",IF(
                            'Compound Alert'!AI196 &gt;= 7, "MED","LOW")))))</f>
        <v>LOW</v>
      </c>
      <c r="N140" s="25" t="str">
        <f ca="1">IF(
   $B$8="Overall Alert",IF(
      'Compound Alert'!V196 &gt;= 7, "HIGH",IF(
         'Compound Alert'!V196 &gt;= 5, "MED","LOW")), IF(
            $B$8="Underlying Vulnerability", IF(
               'Compound Alert'!AC196 &gt;= 10, "HIGH",IF(
                  'Compound Alert'!AC196 &gt;= 7, "MED","LOW")),IF(
                     $B$8="Emerging Threat", IF(
                        'Compound Alert'!AJ196 &gt;= 10, "HIGH",IF(
                            'Compound Alert'!AJ196 &gt;= 7, "MED","LOW")))))</f>
        <v>LOW</v>
      </c>
      <c r="O140" s="25" t="str">
        <f ca="1">IF(
   $B$8="Overall Alert",IF(
      'Compound Alert'!W196 &gt;= 7, "HIGH",IF(
         'Compound Alert'!W196 &gt;= 5, "MED","LOW")), IF(
            $B$8="Underlying Vulnerability", IF(
               'Compound Alert'!AD196 &gt;= 10, "HIGH",IF(
                  'Compound Alert'!AD196 &gt;= 7, "MED","LOW")),IF(
                     $B$8="Emerging Threat", IF(
                        'Compound Alert'!AK196 &gt;= 10, "HIGH",IF(
                            'Compound Alert'!AK196 &gt;= 7, "MED","LOW")))))</f>
        <v>LOW</v>
      </c>
      <c r="P140" s="25"/>
      <c r="Q140" s="26"/>
      <c r="R140" s="26"/>
      <c r="S140" s="21"/>
      <c r="T140" s="21"/>
      <c r="U140" s="21"/>
      <c r="V140" s="21"/>
      <c r="W140" s="21"/>
      <c r="X140" s="21"/>
      <c r="Y140" s="27"/>
      <c r="Z140" s="27"/>
      <c r="AA140" s="27"/>
      <c r="AB140" s="27"/>
      <c r="AC140" s="27"/>
      <c r="AD140" s="27"/>
      <c r="AE140" s="27"/>
      <c r="AF140" s="27"/>
      <c r="AJ140" s="21"/>
      <c r="AK140" s="21"/>
      <c r="AL140" s="21"/>
      <c r="AM140" s="21"/>
      <c r="AN140" s="21"/>
      <c r="AO140" s="21"/>
      <c r="AP140" s="21"/>
      <c r="AQ140" s="21"/>
      <c r="AR140" s="21"/>
      <c r="AS140" s="21"/>
      <c r="AT140" s="21"/>
      <c r="AU140" s="21"/>
      <c r="AV140" s="21"/>
      <c r="AW140" s="21"/>
      <c r="AX140" s="21"/>
    </row>
    <row r="141" spans="1:50" x14ac:dyDescent="0.2">
      <c r="A141" s="63">
        <v>100</v>
      </c>
      <c r="B141" s="20" t="str">
        <f>'Compound Alert'!B42</f>
        <v>China</v>
      </c>
      <c r="C141" s="20" t="str">
        <f>'Compound Alert'!C42</f>
        <v>CHN</v>
      </c>
      <c r="D141" s="20" t="str">
        <f>'Compound Alert'!D42</f>
        <v>EAS           East Asia &amp; Pacific</v>
      </c>
      <c r="E141" s="20" t="str">
        <f>'Compound Alert'!E42</f>
        <v>IBRD</v>
      </c>
      <c r="F141" s="217">
        <f ca="1">'Compound Alert'!F42</f>
        <v>37</v>
      </c>
      <c r="G141" s="22">
        <f ca="1">IF($B$8="Overall Alert",'Compound Alert'!G42,IF($B$8="Underlying Vulnerability",'Compound Alert'!J42,IF($B$8="Emerging Threat",'Compound Alert'!M42)))</f>
        <v>0.5</v>
      </c>
      <c r="H141" s="23">
        <f ca="1">IF($B$8="Overall Alert",'Compound Alert'!H42,IF($B$8="Underlying Vulnerability",'Compound Alert'!K42,IF($B$8="Emerging Threat",'Compound Alert'!N42)))</f>
        <v>0.5</v>
      </c>
      <c r="I141" s="50">
        <f ca="1">ROUNDDOWN(G141,0)</f>
        <v>0</v>
      </c>
      <c r="J141" s="25" t="str">
        <f ca="1">IF(
   $B$8="Overall Alert",IF(
      'Compound Alert'!R42 &gt;= 7, "HIGH",IF(
         'Compound Alert'!R42 &gt;= 5, "MED","LOW")), IF(
            $B$8="Underlying Vulnerability", IF(
               'Compound Alert'!Y42 &gt;= 10, "HIGH",IF(
                  'Compound Alert'!Y42 &gt;= 7, "MED","LOW")),IF(
                     $B$8="Emerging Threat", IF(
                        'Compound Alert'!AF42 &gt;= 10, "HIGH",IF(
                            'Compound Alert'!AF42 &gt;= 7, "MED","LOW")))))</f>
        <v>LOW</v>
      </c>
      <c r="K141" s="25" t="str">
        <f ca="1">IF(
   $B$8="Overall Alert",IF(
      'Compound Alert'!S42 &gt;= 7, "HIGH",IF(
         'Compound Alert'!S42 &gt;= 5, "MED","LOW")), IF(
            $B$8="Underlying Vulnerability", IF(
               'Compound Alert'!Z42 &gt;= 10, "HIGH",IF(
                  'Compound Alert'!Z42 &gt;= 7, "MED","LOW")),IF(
                     $B$8="Emerging Threat", IF(
                        'Compound Alert'!AG42 &gt;= 10, "HIGH",IF(
                            'Compound Alert'!AG42 &gt;= 7, "MED","LOW")))))</f>
        <v>LOW</v>
      </c>
      <c r="L141" s="25" t="str">
        <f ca="1">IF(
   $B$8="Overall Alert",IF(
      'Compound Alert'!T42 &gt;= 7, "HIGH",IF(
         'Compound Alert'!T42 &gt;= 5, "MED","LOW")), IF(
            $B$8="Underlying Vulnerability", IF(
               'Compound Alert'!AA42 &gt;= 10, "HIGH",IF(
                  'Compound Alert'!AA42 &gt;= 7, "MED","LOW")),IF(
                     $B$8="Emerging Threat", IF(
                        'Compound Alert'!AH42 &gt;= 10, "HIGH",IF(
                            'Compound Alert'!AH42 &gt;= 7, "MED","LOW")))))</f>
        <v>MED</v>
      </c>
      <c r="M141" s="25" t="str">
        <f ca="1">IF(
   $B$8="Overall Alert",IF(
      'Compound Alert'!U42 &gt;= 7, "HIGH",IF(
         'Compound Alert'!U42 &gt;= 5, "MED","LOW")), IF(
            $B$8="Underlying Vulnerability", IF(
               'Compound Alert'!AB42 &gt;= 10, "HIGH",IF(
                  'Compound Alert'!AB42 &gt;= 7, "MED","LOW")),IF(
                     $B$8="Emerging Threat", IF(
                        'Compound Alert'!AI42 &gt;= 10, "HIGH",IF(
                            'Compound Alert'!AI42 &gt;= 7, "MED","LOW")))))</f>
        <v>LOW</v>
      </c>
      <c r="N141" s="25" t="str">
        <f ca="1">IF(
   $B$8="Overall Alert",IF(
      'Compound Alert'!V42 &gt;= 7, "HIGH",IF(
         'Compound Alert'!V42 &gt;= 5, "MED","LOW")), IF(
            $B$8="Underlying Vulnerability", IF(
               'Compound Alert'!AC42 &gt;= 10, "HIGH",IF(
                  'Compound Alert'!AC42 &gt;= 7, "MED","LOW")),IF(
                     $B$8="Emerging Threat", IF(
                        'Compound Alert'!AJ42 &gt;= 10, "HIGH",IF(
                            'Compound Alert'!AJ42 &gt;= 7, "MED","LOW")))))</f>
        <v>LOW</v>
      </c>
      <c r="O141" s="25" t="str">
        <f ca="1">IF(
   $B$8="Overall Alert",IF(
      'Compound Alert'!W42 &gt;= 7, "HIGH",IF(
         'Compound Alert'!W42 &gt;= 5, "MED","LOW")), IF(
            $B$8="Underlying Vulnerability", IF(
               'Compound Alert'!AD42 &gt;= 10, "HIGH",IF(
                  'Compound Alert'!AD42 &gt;= 7, "MED","LOW")),IF(
                     $B$8="Emerging Threat", IF(
                        'Compound Alert'!AK42 &gt;= 10, "HIGH",IF(
                            'Compound Alert'!AK42 &gt;= 7, "MED","LOW")))))</f>
        <v>LOW</v>
      </c>
      <c r="P141" s="25"/>
      <c r="Q141" s="26"/>
      <c r="R141" s="26"/>
      <c r="S141" s="21"/>
      <c r="T141" s="21"/>
      <c r="U141" s="21"/>
      <c r="V141" s="21"/>
      <c r="W141" s="21"/>
      <c r="X141" s="21"/>
      <c r="Y141" s="27"/>
      <c r="Z141" s="27"/>
      <c r="AA141" s="27"/>
      <c r="AB141" s="27"/>
      <c r="AC141" s="27"/>
      <c r="AD141" s="27"/>
      <c r="AE141" s="27"/>
      <c r="AF141" s="27"/>
      <c r="AJ141" s="21"/>
      <c r="AK141" s="21"/>
      <c r="AL141" s="21"/>
      <c r="AM141" s="21"/>
      <c r="AN141" s="21"/>
      <c r="AO141" s="21"/>
      <c r="AP141" s="21"/>
      <c r="AQ141" s="21"/>
      <c r="AR141" s="21"/>
      <c r="AS141" s="21"/>
      <c r="AT141" s="21"/>
      <c r="AU141" s="21"/>
      <c r="AV141" s="21"/>
      <c r="AW141" s="21"/>
      <c r="AX141" s="21"/>
    </row>
    <row r="142" spans="1:50" x14ac:dyDescent="0.2">
      <c r="A142" s="63">
        <v>101</v>
      </c>
      <c r="B142" s="20" t="str">
        <f>'Compound Alert'!B205</f>
        <v>Taiwan, China</v>
      </c>
      <c r="C142" s="20" t="str">
        <f>'Compound Alert'!C205</f>
        <v>TWN</v>
      </c>
      <c r="D142" s="20" t="str">
        <f>'Compound Alert'!D205</f>
        <v>EAS           East Asia &amp; Pacific</v>
      </c>
      <c r="E142" s="20" t="str">
        <f>'Compound Alert'!E205</f>
        <v>NA</v>
      </c>
      <c r="F142" s="217">
        <f>'Compound Alert'!F205</f>
        <v>0</v>
      </c>
      <c r="G142" s="22">
        <f ca="1">IF($B$8="Overall Alert",'Compound Alert'!G205,IF($B$8="Underlying Vulnerability",'Compound Alert'!J205,IF($B$8="Emerging Threat",'Compound Alert'!M205)))</f>
        <v>0.5</v>
      </c>
      <c r="H142" s="23">
        <f ca="1">IF($B$8="Overall Alert",'Compound Alert'!H205,IF($B$8="Underlying Vulnerability",'Compound Alert'!K205,IF($B$8="Emerging Threat",'Compound Alert'!N205)))</f>
        <v>0.5</v>
      </c>
      <c r="I142" s="50">
        <f ca="1">ROUNDDOWN(G142,0)</f>
        <v>0</v>
      </c>
      <c r="J142" s="25" t="str">
        <f ca="1">IF(
   $B$8="Overall Alert",IF(
      'Compound Alert'!R205 &gt;= 7, "HIGH",IF(
         'Compound Alert'!R205 &gt;= 5, "MED","LOW")), IF(
            $B$8="Underlying Vulnerability", IF(
               'Compound Alert'!Y205 &gt;= 10, "HIGH",IF(
                  'Compound Alert'!Y205 &gt;= 7, "MED","LOW")),IF(
                     $B$8="Emerging Threat", IF(
                        'Compound Alert'!AF205 &gt;= 10, "HIGH",IF(
                            'Compound Alert'!AF205 &gt;= 7, "MED","LOW")))))</f>
        <v>LOW</v>
      </c>
      <c r="K142" s="25" t="e">
        <f ca="1">IF(
   $B$8="Overall Alert",IF(
      'Compound Alert'!S205 &gt;= 7, "HIGH",IF(
         'Compound Alert'!S205 &gt;= 5, "MED","LOW")), IF(
            $B$8="Underlying Vulnerability", IF(
               'Compound Alert'!Z205 &gt;= 10, "HIGH",IF(
                  'Compound Alert'!Z205 &gt;= 7, "MED","LOW")),IF(
                     $B$8="Emerging Threat", IF(
                        'Compound Alert'!AG205 &gt;= 10, "HIGH",IF(
                            'Compound Alert'!AG205 &gt;= 7, "MED","LOW")))))</f>
        <v>#N/A</v>
      </c>
      <c r="L142" s="25" t="str">
        <f ca="1">IF(
   $B$8="Overall Alert",IF(
      'Compound Alert'!T205 &gt;= 7, "HIGH",IF(
         'Compound Alert'!T205 &gt;= 5, "MED","LOW")), IF(
            $B$8="Underlying Vulnerability", IF(
               'Compound Alert'!AA205 &gt;= 10, "HIGH",IF(
                  'Compound Alert'!AA205 &gt;= 7, "MED","LOW")),IF(
                     $B$8="Emerging Threat", IF(
                        'Compound Alert'!AH205 &gt;= 10, "HIGH",IF(
                            'Compound Alert'!AH205 &gt;= 7, "MED","LOW")))))</f>
        <v>MED</v>
      </c>
      <c r="M142" s="25" t="e">
        <f ca="1">IF(
   $B$8="Overall Alert",IF(
      'Compound Alert'!U205 &gt;= 7, "HIGH",IF(
         'Compound Alert'!U205 &gt;= 5, "MED","LOW")), IF(
            $B$8="Underlying Vulnerability", IF(
               'Compound Alert'!AB205 &gt;= 10, "HIGH",IF(
                  'Compound Alert'!AB205 &gt;= 7, "MED","LOW")),IF(
                     $B$8="Emerging Threat", IF(
                        'Compound Alert'!AI205 &gt;= 10, "HIGH",IF(
                            'Compound Alert'!AI205 &gt;= 7, "MED","LOW")))))</f>
        <v>#N/A</v>
      </c>
      <c r="N142" s="25" t="str">
        <f ca="1">IF(
   $B$8="Overall Alert",IF(
      'Compound Alert'!V205 &gt;= 7, "HIGH",IF(
         'Compound Alert'!V205 &gt;= 5, "MED","LOW")), IF(
            $B$8="Underlying Vulnerability", IF(
               'Compound Alert'!AC205 &gt;= 10, "HIGH",IF(
                  'Compound Alert'!AC205 &gt;= 7, "MED","LOW")),IF(
                     $B$8="Emerging Threat", IF(
                        'Compound Alert'!AJ205 &gt;= 10, "HIGH",IF(
                            'Compound Alert'!AJ205 &gt;= 7, "MED","LOW")))))</f>
        <v>LOW</v>
      </c>
      <c r="O142" s="25" t="str">
        <f ca="1">IF(
   $B$8="Overall Alert",IF(
      'Compound Alert'!W205 &gt;= 7, "HIGH",IF(
         'Compound Alert'!W205 &gt;= 5, "MED","LOW")), IF(
            $B$8="Underlying Vulnerability", IF(
               'Compound Alert'!AD205 &gt;= 10, "HIGH",IF(
                  'Compound Alert'!AD205 &gt;= 7, "MED","LOW")),IF(
                     $B$8="Emerging Threat", IF(
                        'Compound Alert'!AK205 &gt;= 10, "HIGH",IF(
                            'Compound Alert'!AK205 &gt;= 7, "MED","LOW")))))</f>
        <v>LOW</v>
      </c>
      <c r="P142" s="25"/>
      <c r="Q142" s="26"/>
      <c r="R142" s="26"/>
      <c r="S142" s="21"/>
      <c r="T142" s="21"/>
      <c r="U142" s="21"/>
      <c r="V142" s="21"/>
      <c r="W142" s="21"/>
      <c r="X142" s="21"/>
      <c r="Y142" s="27"/>
      <c r="Z142" s="27"/>
      <c r="AA142" s="27"/>
      <c r="AB142" s="27"/>
      <c r="AC142" s="27"/>
      <c r="AD142" s="27"/>
      <c r="AE142" s="27"/>
      <c r="AF142" s="27"/>
      <c r="AJ142" s="21"/>
      <c r="AK142" s="21"/>
      <c r="AL142" s="21"/>
      <c r="AM142" s="21"/>
      <c r="AN142" s="21"/>
      <c r="AO142" s="21"/>
      <c r="AP142" s="21"/>
      <c r="AQ142" s="21"/>
      <c r="AR142" s="21"/>
      <c r="AS142" s="21"/>
      <c r="AT142" s="21"/>
      <c r="AU142" s="21"/>
      <c r="AV142" s="21"/>
      <c r="AW142" s="21"/>
      <c r="AX142" s="21"/>
    </row>
    <row r="143" spans="1:50" x14ac:dyDescent="0.2">
      <c r="A143" s="63">
        <v>102</v>
      </c>
      <c r="B143" s="20" t="str">
        <f>'Compound Alert'!B144</f>
        <v>Malaysia</v>
      </c>
      <c r="C143" s="20" t="str">
        <f>'Compound Alert'!C144</f>
        <v>MYS</v>
      </c>
      <c r="D143" s="20" t="str">
        <f>'Compound Alert'!D144</f>
        <v>EAS           East Asia &amp; Pacific</v>
      </c>
      <c r="E143" s="20" t="str">
        <f>'Compound Alert'!E144</f>
        <v>IBRD</v>
      </c>
      <c r="F143" s="217">
        <f ca="1">'Compound Alert'!F144</f>
        <v>139</v>
      </c>
      <c r="G143" s="22">
        <f ca="1">IF($B$8="Overall Alert",'Compound Alert'!G144,IF($B$8="Underlying Vulnerability",'Compound Alert'!J144,IF($B$8="Emerging Threat",'Compound Alert'!M144)))</f>
        <v>0.5</v>
      </c>
      <c r="H143" s="23">
        <f ca="1">IF($B$8="Overall Alert",'Compound Alert'!H144,IF($B$8="Underlying Vulnerability",'Compound Alert'!K144,IF($B$8="Emerging Threat",'Compound Alert'!N144)))</f>
        <v>0.5</v>
      </c>
      <c r="I143" s="50">
        <f ca="1">ROUNDDOWN(G143,0)</f>
        <v>0</v>
      </c>
      <c r="J143" s="25" t="str">
        <f ca="1">IF(
   $B$8="Overall Alert",IF(
      'Compound Alert'!R144 &gt;= 7, "HIGH",IF(
         'Compound Alert'!R144 &gt;= 5, "MED","LOW")), IF(
            $B$8="Underlying Vulnerability", IF(
               'Compound Alert'!Y144 &gt;= 10, "HIGH",IF(
                  'Compound Alert'!Y144 &gt;= 7, "MED","LOW")),IF(
                     $B$8="Emerging Threat", IF(
                        'Compound Alert'!AF144 &gt;= 10, "HIGH",IF(
                            'Compound Alert'!AF144 &gt;= 7, "MED","LOW")))))</f>
        <v>LOW</v>
      </c>
      <c r="K143" s="25" t="str">
        <f ca="1">IF(
   $B$8="Overall Alert",IF(
      'Compound Alert'!S144 &gt;= 7, "HIGH",IF(
         'Compound Alert'!S144 &gt;= 5, "MED","LOW")), IF(
            $B$8="Underlying Vulnerability", IF(
               'Compound Alert'!Z144 &gt;= 10, "HIGH",IF(
                  'Compound Alert'!Z144 &gt;= 7, "MED","LOW")),IF(
                     $B$8="Emerging Threat", IF(
                        'Compound Alert'!AG144 &gt;= 10, "HIGH",IF(
                            'Compound Alert'!AG144 &gt;= 7, "MED","LOW")))))</f>
        <v>LOW</v>
      </c>
      <c r="L143" s="25" t="str">
        <f ca="1">IF(
   $B$8="Overall Alert",IF(
      'Compound Alert'!T144 &gt;= 7, "HIGH",IF(
         'Compound Alert'!T144 &gt;= 5, "MED","LOW")), IF(
            $B$8="Underlying Vulnerability", IF(
               'Compound Alert'!AA144 &gt;= 10, "HIGH",IF(
                  'Compound Alert'!AA144 &gt;= 7, "MED","LOW")),IF(
                     $B$8="Emerging Threat", IF(
                        'Compound Alert'!AH144 &gt;= 10, "HIGH",IF(
                            'Compound Alert'!AH144 &gt;= 7, "MED","LOW")))))</f>
        <v>MED</v>
      </c>
      <c r="M143" s="25" t="str">
        <f ca="1">IF(
   $B$8="Overall Alert",IF(
      'Compound Alert'!U144 &gt;= 7, "HIGH",IF(
         'Compound Alert'!U144 &gt;= 5, "MED","LOW")), IF(
            $B$8="Underlying Vulnerability", IF(
               'Compound Alert'!AB144 &gt;= 10, "HIGH",IF(
                  'Compound Alert'!AB144 &gt;= 7, "MED","LOW")),IF(
                     $B$8="Emerging Threat", IF(
                        'Compound Alert'!AI144 &gt;= 10, "HIGH",IF(
                            'Compound Alert'!AI144 &gt;= 7, "MED","LOW")))))</f>
        <v>LOW</v>
      </c>
      <c r="N143" s="25" t="str">
        <f ca="1">IF(
   $B$8="Overall Alert",IF(
      'Compound Alert'!V144 &gt;= 7, "HIGH",IF(
         'Compound Alert'!V144 &gt;= 5, "MED","LOW")), IF(
            $B$8="Underlying Vulnerability", IF(
               'Compound Alert'!AC144 &gt;= 10, "HIGH",IF(
                  'Compound Alert'!AC144 &gt;= 7, "MED","LOW")),IF(
                     $B$8="Emerging Threat", IF(
                        'Compound Alert'!AJ144 &gt;= 10, "HIGH",IF(
                            'Compound Alert'!AJ144 &gt;= 7, "MED","LOW")))))</f>
        <v>LOW</v>
      </c>
      <c r="O143" s="25" t="str">
        <f ca="1">IF(
   $B$8="Overall Alert",IF(
      'Compound Alert'!W144 &gt;= 7, "HIGH",IF(
         'Compound Alert'!W144 &gt;= 5, "MED","LOW")), IF(
            $B$8="Underlying Vulnerability", IF(
               'Compound Alert'!AD144 &gt;= 10, "HIGH",IF(
                  'Compound Alert'!AD144 &gt;= 7, "MED","LOW")),IF(
                     $B$8="Emerging Threat", IF(
                        'Compound Alert'!AK144 &gt;= 10, "HIGH",IF(
                            'Compound Alert'!AK144 &gt;= 7, "MED","LOW")))))</f>
        <v>LOW</v>
      </c>
      <c r="P143" s="25"/>
      <c r="Q143" s="26"/>
      <c r="R143" s="26"/>
      <c r="S143" s="21"/>
      <c r="T143" s="21"/>
      <c r="U143" s="21"/>
      <c r="V143" s="21"/>
      <c r="W143" s="21"/>
      <c r="X143" s="21"/>
      <c r="Y143" s="27"/>
      <c r="Z143" s="27"/>
      <c r="AA143" s="27"/>
      <c r="AB143" s="27"/>
      <c r="AC143" s="27"/>
      <c r="AD143" s="27"/>
      <c r="AE143" s="27"/>
      <c r="AF143" s="27"/>
      <c r="AJ143" s="21"/>
      <c r="AK143" s="21"/>
      <c r="AL143" s="21"/>
      <c r="AM143" s="21"/>
      <c r="AN143" s="21"/>
      <c r="AO143" s="21"/>
      <c r="AP143" s="21"/>
      <c r="AQ143" s="21"/>
      <c r="AR143" s="21"/>
      <c r="AS143" s="21"/>
      <c r="AT143" s="21"/>
      <c r="AU143" s="21"/>
      <c r="AV143" s="21"/>
      <c r="AW143" s="21"/>
      <c r="AX143" s="21"/>
    </row>
    <row r="144" spans="1:50" x14ac:dyDescent="0.2">
      <c r="A144" s="63">
        <v>103</v>
      </c>
      <c r="B144" s="20" t="str">
        <f>'Compound Alert'!B173</f>
        <v>Saudi Arabia</v>
      </c>
      <c r="C144" s="20" t="str">
        <f>'Compound Alert'!C173</f>
        <v>SAU</v>
      </c>
      <c r="D144" s="20" t="str">
        <f>'Compound Alert'!D173</f>
        <v>MEA           Middle East &amp; North Africa</v>
      </c>
      <c r="E144" s="20" t="str">
        <f>'Compound Alert'!E173</f>
        <v>NA</v>
      </c>
      <c r="F144" s="217">
        <f ca="1">'Compound Alert'!F173</f>
        <v>168</v>
      </c>
      <c r="G144" s="22">
        <f ca="1">IF($B$8="Overall Alert",'Compound Alert'!G173,IF($B$8="Underlying Vulnerability",'Compound Alert'!J173,IF($B$8="Emerging Threat",'Compound Alert'!M173)))</f>
        <v>0.5</v>
      </c>
      <c r="H144" s="23">
        <f ca="1">IF($B$8="Overall Alert",'Compound Alert'!H173,IF($B$8="Underlying Vulnerability",'Compound Alert'!K173,IF($B$8="Emerging Threat",'Compound Alert'!N173)))</f>
        <v>0.5</v>
      </c>
      <c r="I144" s="50">
        <f ca="1">ROUNDDOWN(G144,0)</f>
        <v>0</v>
      </c>
      <c r="J144" s="25" t="str">
        <f ca="1">IF(
   $B$8="Overall Alert",IF(
      'Compound Alert'!R173 &gt;= 7, "HIGH",IF(
         'Compound Alert'!R173 &gt;= 5, "MED","LOW")), IF(
            $B$8="Underlying Vulnerability", IF(
               'Compound Alert'!Y173 &gt;= 10, "HIGH",IF(
                  'Compound Alert'!Y173 &gt;= 7, "MED","LOW")),IF(
                     $B$8="Emerging Threat", IF(
                        'Compound Alert'!AF173 &gt;= 10, "HIGH",IF(
                            'Compound Alert'!AF173 &gt;= 7, "MED","LOW")))))</f>
        <v>LOW</v>
      </c>
      <c r="K144" s="25" t="str">
        <f ca="1">IF(
   $B$8="Overall Alert",IF(
      'Compound Alert'!S173 &gt;= 7, "HIGH",IF(
         'Compound Alert'!S173 &gt;= 5, "MED","LOW")), IF(
            $B$8="Underlying Vulnerability", IF(
               'Compound Alert'!Z173 &gt;= 10, "HIGH",IF(
                  'Compound Alert'!Z173 &gt;= 7, "MED","LOW")),IF(
                     $B$8="Emerging Threat", IF(
                        'Compound Alert'!AG173 &gt;= 10, "HIGH",IF(
                            'Compound Alert'!AG173 &gt;= 7, "MED","LOW")))))</f>
        <v>LOW</v>
      </c>
      <c r="L144" s="25" t="str">
        <f ca="1">IF(
   $B$8="Overall Alert",IF(
      'Compound Alert'!T173 &gt;= 7, "HIGH",IF(
         'Compound Alert'!T173 &gt;= 5, "MED","LOW")), IF(
            $B$8="Underlying Vulnerability", IF(
               'Compound Alert'!AA173 &gt;= 10, "HIGH",IF(
                  'Compound Alert'!AA173 &gt;= 7, "MED","LOW")),IF(
                     $B$8="Emerging Threat", IF(
                        'Compound Alert'!AH173 &gt;= 10, "HIGH",IF(
                            'Compound Alert'!AH173 &gt;= 7, "MED","LOW")))))</f>
        <v>MED</v>
      </c>
      <c r="M144" s="25" t="str">
        <f ca="1">IF(
   $B$8="Overall Alert",IF(
      'Compound Alert'!U173 &gt;= 7, "HIGH",IF(
         'Compound Alert'!U173 &gt;= 5, "MED","LOW")), IF(
            $B$8="Underlying Vulnerability", IF(
               'Compound Alert'!AB173 &gt;= 10, "HIGH",IF(
                  'Compound Alert'!AB173 &gt;= 7, "MED","LOW")),IF(
                     $B$8="Emerging Threat", IF(
                        'Compound Alert'!AI173 &gt;= 10, "HIGH",IF(
                            'Compound Alert'!AI173 &gt;= 7, "MED","LOW")))))</f>
        <v>LOW</v>
      </c>
      <c r="N144" s="25" t="str">
        <f ca="1">IF(
   $B$8="Overall Alert",IF(
      'Compound Alert'!V173 &gt;= 7, "HIGH",IF(
         'Compound Alert'!V173 &gt;= 5, "MED","LOW")), IF(
            $B$8="Underlying Vulnerability", IF(
               'Compound Alert'!AC173 &gt;= 10, "HIGH",IF(
                  'Compound Alert'!AC173 &gt;= 7, "MED","LOW")),IF(
                     $B$8="Emerging Threat", IF(
                        'Compound Alert'!AJ173 &gt;= 10, "HIGH",IF(
                            'Compound Alert'!AJ173 &gt;= 7, "MED","LOW")))))</f>
        <v>LOW</v>
      </c>
      <c r="O144" s="25" t="str">
        <f ca="1">IF(
   $B$8="Overall Alert",IF(
      'Compound Alert'!W173 &gt;= 7, "HIGH",IF(
         'Compound Alert'!W173 &gt;= 5, "MED","LOW")), IF(
            $B$8="Underlying Vulnerability", IF(
               'Compound Alert'!AD173 &gt;= 10, "HIGH",IF(
                  'Compound Alert'!AD173 &gt;= 7, "MED","LOW")),IF(
                     $B$8="Emerging Threat", IF(
                        'Compound Alert'!AK173 &gt;= 10, "HIGH",IF(
                            'Compound Alert'!AK173 &gt;= 7, "MED","LOW")))))</f>
        <v>LOW</v>
      </c>
      <c r="P144" s="25"/>
      <c r="Q144" s="26"/>
      <c r="R144" s="26"/>
      <c r="S144" s="21"/>
      <c r="T144" s="21"/>
      <c r="U144" s="21"/>
      <c r="V144" s="21"/>
      <c r="W144" s="21"/>
      <c r="X144" s="21"/>
      <c r="Y144" s="27"/>
      <c r="Z144" s="27"/>
      <c r="AA144" s="27"/>
      <c r="AB144" s="27"/>
      <c r="AC144" s="27"/>
      <c r="AD144" s="27"/>
      <c r="AE144" s="27"/>
      <c r="AF144" s="27"/>
      <c r="AJ144" s="21"/>
      <c r="AK144" s="21"/>
      <c r="AL144" s="21"/>
      <c r="AM144" s="21"/>
      <c r="AN144" s="21"/>
      <c r="AO144" s="21"/>
      <c r="AP144" s="21"/>
      <c r="AQ144" s="21"/>
      <c r="AR144" s="21"/>
      <c r="AS144" s="21"/>
      <c r="AT144" s="21"/>
      <c r="AU144" s="21"/>
      <c r="AV144" s="21"/>
      <c r="AW144" s="21"/>
      <c r="AX144" s="21"/>
    </row>
    <row r="145" spans="1:50" x14ac:dyDescent="0.2">
      <c r="A145" s="63">
        <v>104</v>
      </c>
      <c r="B145" s="20" t="str">
        <f>'Compound Alert'!B75</f>
        <v>Georgia</v>
      </c>
      <c r="C145" s="20" t="str">
        <f>'Compound Alert'!C75</f>
        <v>GEO</v>
      </c>
      <c r="D145" s="20" t="str">
        <f>'Compound Alert'!D75</f>
        <v>ECS           Europe &amp; Central Asia</v>
      </c>
      <c r="E145" s="20" t="str">
        <f>'Compound Alert'!E75</f>
        <v>IBRD</v>
      </c>
      <c r="F145" s="217">
        <f ca="1">'Compound Alert'!F75</f>
        <v>70</v>
      </c>
      <c r="G145" s="22">
        <f ca="1">IF($B$8="Overall Alert",'Compound Alert'!G75,IF($B$8="Underlying Vulnerability",'Compound Alert'!J75,IF($B$8="Emerging Threat",'Compound Alert'!M75)))</f>
        <v>0.5</v>
      </c>
      <c r="H145" s="23">
        <f ca="1">IF($B$8="Overall Alert",'Compound Alert'!H75,IF($B$8="Underlying Vulnerability",'Compound Alert'!K75,IF($B$8="Emerging Threat",'Compound Alert'!N75)))</f>
        <v>0.5</v>
      </c>
      <c r="I145" s="50">
        <f ca="1">ROUNDDOWN(G145,0)</f>
        <v>0</v>
      </c>
      <c r="J145" s="25" t="str">
        <f ca="1">IF(
   $B$8="Overall Alert",IF(
      'Compound Alert'!R75 &gt;= 7, "HIGH",IF(
         'Compound Alert'!R75 &gt;= 5, "MED","LOW")), IF(
            $B$8="Underlying Vulnerability", IF(
               'Compound Alert'!Y75 &gt;= 10, "HIGH",IF(
                  'Compound Alert'!Y75 &gt;= 7, "MED","LOW")),IF(
                     $B$8="Emerging Threat", IF(
                        'Compound Alert'!AF75 &gt;= 10, "HIGH",IF(
                            'Compound Alert'!AF75 &gt;= 7, "MED","LOW")))))</f>
        <v>LOW</v>
      </c>
      <c r="K145" s="25" t="str">
        <f ca="1">IF(
   $B$8="Overall Alert",IF(
      'Compound Alert'!S75 &gt;= 7, "HIGH",IF(
         'Compound Alert'!S75 &gt;= 5, "MED","LOW")), IF(
            $B$8="Underlying Vulnerability", IF(
               'Compound Alert'!Z75 &gt;= 10, "HIGH",IF(
                  'Compound Alert'!Z75 &gt;= 7, "MED","LOW")),IF(
                     $B$8="Emerging Threat", IF(
                        'Compound Alert'!AG75 &gt;= 10, "HIGH",IF(
                            'Compound Alert'!AG75 &gt;= 7, "MED","LOW")))))</f>
        <v>LOW</v>
      </c>
      <c r="L145" s="25" t="str">
        <f ca="1">IF(
   $B$8="Overall Alert",IF(
      'Compound Alert'!T75 &gt;= 7, "HIGH",IF(
         'Compound Alert'!T75 &gt;= 5, "MED","LOW")), IF(
            $B$8="Underlying Vulnerability", IF(
               'Compound Alert'!AA75 &gt;= 10, "HIGH",IF(
                  'Compound Alert'!AA75 &gt;= 7, "MED","LOW")),IF(
                     $B$8="Emerging Threat", IF(
                        'Compound Alert'!AH75 &gt;= 10, "HIGH",IF(
                            'Compound Alert'!AH75 &gt;= 7, "MED","LOW")))))</f>
        <v>LOW</v>
      </c>
      <c r="M145" s="25" t="str">
        <f ca="1">IF(
   $B$8="Overall Alert",IF(
      'Compound Alert'!U75 &gt;= 7, "HIGH",IF(
         'Compound Alert'!U75 &gt;= 5, "MED","LOW")), IF(
            $B$8="Underlying Vulnerability", IF(
               'Compound Alert'!AB75 &gt;= 10, "HIGH",IF(
                  'Compound Alert'!AB75 &gt;= 7, "MED","LOW")),IF(
                     $B$8="Emerging Threat", IF(
                        'Compound Alert'!AI75 &gt;= 10, "HIGH",IF(
                            'Compound Alert'!AI75 &gt;= 7, "MED","LOW")))))</f>
        <v>MED</v>
      </c>
      <c r="N145" s="25" t="str">
        <f ca="1">IF(
   $B$8="Overall Alert",IF(
      'Compound Alert'!V75 &gt;= 7, "HIGH",IF(
         'Compound Alert'!V75 &gt;= 5, "MED","LOW")), IF(
            $B$8="Underlying Vulnerability", IF(
               'Compound Alert'!AC75 &gt;= 10, "HIGH",IF(
                  'Compound Alert'!AC75 &gt;= 7, "MED","LOW")),IF(
                     $B$8="Emerging Threat", IF(
                        'Compound Alert'!AJ75 &gt;= 10, "HIGH",IF(
                            'Compound Alert'!AJ75 &gt;= 7, "MED","LOW")))))</f>
        <v>LOW</v>
      </c>
      <c r="O145" s="25" t="str">
        <f ca="1">IF(
   $B$8="Overall Alert",IF(
      'Compound Alert'!W75 &gt;= 7, "HIGH",IF(
         'Compound Alert'!W75 &gt;= 5, "MED","LOW")), IF(
            $B$8="Underlying Vulnerability", IF(
               'Compound Alert'!AD75 &gt;= 10, "HIGH",IF(
                  'Compound Alert'!AD75 &gt;= 7, "MED","LOW")),IF(
                     $B$8="Emerging Threat", IF(
                        'Compound Alert'!AK75 &gt;= 10, "HIGH",IF(
                            'Compound Alert'!AK75 &gt;= 7, "MED","LOW")))))</f>
        <v>LOW</v>
      </c>
      <c r="P145" s="25"/>
      <c r="Q145" s="26"/>
      <c r="R145" s="26"/>
      <c r="S145" s="21"/>
      <c r="T145" s="21"/>
      <c r="U145" s="21"/>
      <c r="V145" s="21"/>
      <c r="W145" s="21"/>
      <c r="X145" s="21"/>
      <c r="Y145" s="27"/>
      <c r="Z145" s="27"/>
      <c r="AA145" s="27"/>
      <c r="AB145" s="27"/>
      <c r="AC145" s="27"/>
      <c r="AD145" s="27"/>
      <c r="AE145" s="27"/>
      <c r="AF145" s="27"/>
      <c r="AJ145" s="21"/>
      <c r="AK145" s="21"/>
      <c r="AL145" s="21"/>
      <c r="AM145" s="21"/>
      <c r="AN145" s="21"/>
      <c r="AO145" s="21"/>
      <c r="AP145" s="21"/>
      <c r="AQ145" s="21"/>
      <c r="AR145" s="21"/>
      <c r="AS145" s="21"/>
      <c r="AT145" s="21"/>
      <c r="AU145" s="21"/>
      <c r="AV145" s="21"/>
      <c r="AW145" s="21"/>
      <c r="AX145" s="21"/>
    </row>
    <row r="146" spans="1:50" x14ac:dyDescent="0.2">
      <c r="A146" s="63">
        <v>105</v>
      </c>
      <c r="B146" s="20" t="str">
        <f>'Compound Alert'!B189</f>
        <v>Eswatini</v>
      </c>
      <c r="C146" s="20" t="str">
        <f>'Compound Alert'!C189</f>
        <v>SWZ</v>
      </c>
      <c r="D146" s="20" t="str">
        <f>'Compound Alert'!D189</f>
        <v>SSF           Sub-Saharan Africa</v>
      </c>
      <c r="E146" s="20" t="str">
        <f>'Compound Alert'!E189</f>
        <v>IBRD</v>
      </c>
      <c r="F146" s="217">
        <f ca="1">'Compound Alert'!F189</f>
        <v>184</v>
      </c>
      <c r="G146" s="22">
        <f ca="1">IF($B$8="Overall Alert",'Compound Alert'!G189,IF($B$8="Underlying Vulnerability",'Compound Alert'!J189,IF($B$8="Emerging Threat",'Compound Alert'!M189)))</f>
        <v>0.5</v>
      </c>
      <c r="H146" s="23">
        <f ca="1">IF($B$8="Overall Alert",'Compound Alert'!H189,IF($B$8="Underlying Vulnerability",'Compound Alert'!K189,IF($B$8="Emerging Threat",'Compound Alert'!N189)))</f>
        <v>0.5</v>
      </c>
      <c r="I146" s="50">
        <f ca="1">ROUNDDOWN(G146,0)</f>
        <v>0</v>
      </c>
      <c r="J146" s="25" t="str">
        <f ca="1">IF(
   $B$8="Overall Alert",IF(
      'Compound Alert'!R189 &gt;= 7, "HIGH",IF(
         'Compound Alert'!R189 &gt;= 5, "MED","LOW")), IF(
            $B$8="Underlying Vulnerability", IF(
               'Compound Alert'!Y189 &gt;= 10, "HIGH",IF(
                  'Compound Alert'!Y189 &gt;= 7, "MED","LOW")),IF(
                     $B$8="Emerging Threat", IF(
                        'Compound Alert'!AF189 &gt;= 10, "HIGH",IF(
                            'Compound Alert'!AF189 &gt;= 7, "MED","LOW")))))</f>
        <v>LOW</v>
      </c>
      <c r="K146" s="25" t="str">
        <f ca="1">IF(
   $B$8="Overall Alert",IF(
      'Compound Alert'!S189 &gt;= 7, "HIGH",IF(
         'Compound Alert'!S189 &gt;= 5, "MED","LOW")), IF(
            $B$8="Underlying Vulnerability", IF(
               'Compound Alert'!Z189 &gt;= 10, "HIGH",IF(
                  'Compound Alert'!Z189 &gt;= 7, "MED","LOW")),IF(
                     $B$8="Emerging Threat", IF(
                        'Compound Alert'!AG189 &gt;= 10, "HIGH",IF(
                            'Compound Alert'!AG189 &gt;= 7, "MED","LOW")))))</f>
        <v>LOW</v>
      </c>
      <c r="L146" s="25" t="str">
        <f ca="1">IF(
   $B$8="Overall Alert",IF(
      'Compound Alert'!T189 &gt;= 7, "HIGH",IF(
         'Compound Alert'!T189 &gt;= 5, "MED","LOW")), IF(
            $B$8="Underlying Vulnerability", IF(
               'Compound Alert'!AA189 &gt;= 10, "HIGH",IF(
                  'Compound Alert'!AA189 &gt;= 7, "MED","LOW")),IF(
                     $B$8="Emerging Threat", IF(
                        'Compound Alert'!AH189 &gt;= 10, "HIGH",IF(
                            'Compound Alert'!AH189 &gt;= 7, "MED","LOW")))))</f>
        <v>LOW</v>
      </c>
      <c r="M146" s="25" t="str">
        <f ca="1">IF(
   $B$8="Overall Alert",IF(
      'Compound Alert'!U189 &gt;= 7, "HIGH",IF(
         'Compound Alert'!U189 &gt;= 5, "MED","LOW")), IF(
            $B$8="Underlying Vulnerability", IF(
               'Compound Alert'!AB189 &gt;= 10, "HIGH",IF(
                  'Compound Alert'!AB189 &gt;= 7, "MED","LOW")),IF(
                     $B$8="Emerging Threat", IF(
                        'Compound Alert'!AI189 &gt;= 10, "HIGH",IF(
                            'Compound Alert'!AI189 &gt;= 7, "MED","LOW")))))</f>
        <v>LOW</v>
      </c>
      <c r="N146" s="25" t="str">
        <f ca="1">IF(
   $B$8="Overall Alert",IF(
      'Compound Alert'!V189 &gt;= 7, "HIGH",IF(
         'Compound Alert'!V189 &gt;= 5, "MED","LOW")), IF(
            $B$8="Underlying Vulnerability", IF(
               'Compound Alert'!AC189 &gt;= 10, "HIGH",IF(
                  'Compound Alert'!AC189 &gt;= 7, "MED","LOW")),IF(
                     $B$8="Emerging Threat", IF(
                        'Compound Alert'!AJ189 &gt;= 10, "HIGH",IF(
                            'Compound Alert'!AJ189 &gt;= 7, "MED","LOW")))))</f>
        <v>LOW</v>
      </c>
      <c r="O146" s="25" t="str">
        <f ca="1">IF(
   $B$8="Overall Alert",IF(
      'Compound Alert'!W189 &gt;= 7, "HIGH",IF(
         'Compound Alert'!W189 &gt;= 5, "MED","LOW")), IF(
            $B$8="Underlying Vulnerability", IF(
               'Compound Alert'!AD189 &gt;= 10, "HIGH",IF(
                  'Compound Alert'!AD189 &gt;= 7, "MED","LOW")),IF(
                     $B$8="Emerging Threat", IF(
                        'Compound Alert'!AK189 &gt;= 10, "HIGH",IF(
                            'Compound Alert'!AK189 &gt;= 7, "MED","LOW")))))</f>
        <v>MED</v>
      </c>
      <c r="P146" s="25"/>
      <c r="Q146" s="26"/>
      <c r="R146" s="26"/>
      <c r="S146" s="21"/>
      <c r="T146" s="21"/>
      <c r="U146" s="21"/>
      <c r="V146" s="21"/>
      <c r="W146" s="21"/>
      <c r="X146" s="21"/>
      <c r="Y146" s="27"/>
      <c r="Z146" s="27"/>
      <c r="AA146" s="27"/>
      <c r="AB146" s="27"/>
      <c r="AC146" s="27"/>
      <c r="AD146" s="27"/>
      <c r="AE146" s="27"/>
      <c r="AF146" s="27"/>
      <c r="AJ146" s="21"/>
      <c r="AK146" s="21"/>
      <c r="AL146" s="21"/>
      <c r="AM146" s="21"/>
      <c r="AN146" s="21"/>
      <c r="AO146" s="21"/>
      <c r="AP146" s="21"/>
      <c r="AQ146" s="21"/>
      <c r="AR146" s="21"/>
      <c r="AS146" s="21"/>
      <c r="AT146" s="21"/>
      <c r="AU146" s="21"/>
      <c r="AV146" s="21"/>
      <c r="AW146" s="21"/>
      <c r="AX146" s="21"/>
    </row>
    <row r="147" spans="1:50" x14ac:dyDescent="0.2">
      <c r="A147" s="63">
        <v>106</v>
      </c>
      <c r="B147" s="20" t="str">
        <f>'Compound Alert'!B92</f>
        <v>Hungary</v>
      </c>
      <c r="C147" s="20" t="str">
        <f>'Compound Alert'!C92</f>
        <v>HUN</v>
      </c>
      <c r="D147" s="20" t="str">
        <f>'Compound Alert'!D92</f>
        <v>ECS           Europe &amp; Central Asia</v>
      </c>
      <c r="E147" s="20" t="str">
        <f>'Compound Alert'!E92</f>
        <v>NA</v>
      </c>
      <c r="F147" s="217">
        <f ca="1">'Compound Alert'!F92</f>
        <v>87</v>
      </c>
      <c r="G147" s="22">
        <f ca="1">IF($B$8="Overall Alert",'Compound Alert'!G92,IF($B$8="Underlying Vulnerability",'Compound Alert'!J92,IF($B$8="Emerging Threat",'Compound Alert'!M92)))</f>
        <v>0.5</v>
      </c>
      <c r="H147" s="23">
        <f ca="1">IF($B$8="Overall Alert",'Compound Alert'!H92,IF($B$8="Underlying Vulnerability",'Compound Alert'!K92,IF($B$8="Emerging Threat",'Compound Alert'!N92)))</f>
        <v>0.5</v>
      </c>
      <c r="I147" s="50">
        <f ca="1">ROUNDDOWN(G147,0)</f>
        <v>0</v>
      </c>
      <c r="J147" s="25" t="str">
        <f ca="1">IF(
   $B$8="Overall Alert",IF(
      'Compound Alert'!R92 &gt;= 7, "HIGH",IF(
         'Compound Alert'!R92 &gt;= 5, "MED","LOW")), IF(
            $B$8="Underlying Vulnerability", IF(
               'Compound Alert'!Y92 &gt;= 10, "HIGH",IF(
                  'Compound Alert'!Y92 &gt;= 7, "MED","LOW")),IF(
                     $B$8="Emerging Threat", IF(
                        'Compound Alert'!AF92 &gt;= 10, "HIGH",IF(
                            'Compound Alert'!AF92 &gt;= 7, "MED","LOW")))))</f>
        <v>LOW</v>
      </c>
      <c r="K147" s="25" t="str">
        <f ca="1">IF(
   $B$8="Overall Alert",IF(
      'Compound Alert'!S92 &gt;= 7, "HIGH",IF(
         'Compound Alert'!S92 &gt;= 5, "MED","LOW")), IF(
            $B$8="Underlying Vulnerability", IF(
               'Compound Alert'!Z92 &gt;= 10, "HIGH",IF(
                  'Compound Alert'!Z92 &gt;= 7, "MED","LOW")),IF(
                     $B$8="Emerging Threat", IF(
                        'Compound Alert'!AG92 &gt;= 10, "HIGH",IF(
                            'Compound Alert'!AG92 &gt;= 7, "MED","LOW")))))</f>
        <v>LOW</v>
      </c>
      <c r="L147" s="25" t="str">
        <f ca="1">IF(
   $B$8="Overall Alert",IF(
      'Compound Alert'!T92 &gt;= 7, "HIGH",IF(
         'Compound Alert'!T92 &gt;= 5, "MED","LOW")), IF(
            $B$8="Underlying Vulnerability", IF(
               'Compound Alert'!AA92 &gt;= 10, "HIGH",IF(
                  'Compound Alert'!AA92 &gt;= 7, "MED","LOW")),IF(
                     $B$8="Emerging Threat", IF(
                        'Compound Alert'!AH92 &gt;= 10, "HIGH",IF(
                            'Compound Alert'!AH92 &gt;= 7, "MED","LOW")))))</f>
        <v>MED</v>
      </c>
      <c r="M147" s="25" t="str">
        <f ca="1">IF(
   $B$8="Overall Alert",IF(
      'Compound Alert'!U92 &gt;= 7, "HIGH",IF(
         'Compound Alert'!U92 &gt;= 5, "MED","LOW")), IF(
            $B$8="Underlying Vulnerability", IF(
               'Compound Alert'!AB92 &gt;= 10, "HIGH",IF(
                  'Compound Alert'!AB92 &gt;= 7, "MED","LOW")),IF(
                     $B$8="Emerging Threat", IF(
                        'Compound Alert'!AI92 &gt;= 10, "HIGH",IF(
                            'Compound Alert'!AI92 &gt;= 7, "MED","LOW")))))</f>
        <v>LOW</v>
      </c>
      <c r="N147" s="25" t="str">
        <f ca="1">IF(
   $B$8="Overall Alert",IF(
      'Compound Alert'!V92 &gt;= 7, "HIGH",IF(
         'Compound Alert'!V92 &gt;= 5, "MED","LOW")), IF(
            $B$8="Underlying Vulnerability", IF(
               'Compound Alert'!AC92 &gt;= 10, "HIGH",IF(
                  'Compound Alert'!AC92 &gt;= 7, "MED","LOW")),IF(
                     $B$8="Emerging Threat", IF(
                        'Compound Alert'!AJ92 &gt;= 10, "HIGH",IF(
                            'Compound Alert'!AJ92 &gt;= 7, "MED","LOW")))))</f>
        <v>LOW</v>
      </c>
      <c r="O147" s="25" t="str">
        <f ca="1">IF(
   $B$8="Overall Alert",IF(
      'Compound Alert'!W92 &gt;= 7, "HIGH",IF(
         'Compound Alert'!W92 &gt;= 5, "MED","LOW")), IF(
            $B$8="Underlying Vulnerability", IF(
               'Compound Alert'!AD92 &gt;= 10, "HIGH",IF(
                  'Compound Alert'!AD92 &gt;= 7, "MED","LOW")),IF(
                     $B$8="Emerging Threat", IF(
                        'Compound Alert'!AK92 &gt;= 10, "HIGH",IF(
                            'Compound Alert'!AK92 &gt;= 7, "MED","LOW")))))</f>
        <v>LOW</v>
      </c>
      <c r="P147" s="25"/>
      <c r="Q147" s="26"/>
      <c r="R147" s="26"/>
      <c r="S147" s="21"/>
      <c r="T147" s="21"/>
      <c r="U147" s="21"/>
      <c r="V147" s="21"/>
      <c r="W147" s="21"/>
      <c r="X147" s="21"/>
      <c r="Y147" s="27"/>
      <c r="Z147" s="27"/>
      <c r="AA147" s="27"/>
      <c r="AB147" s="27"/>
      <c r="AC147" s="27"/>
      <c r="AD147" s="27"/>
      <c r="AE147" s="27"/>
      <c r="AF147" s="27"/>
      <c r="AJ147" s="21"/>
      <c r="AK147" s="21"/>
      <c r="AL147" s="21"/>
      <c r="AM147" s="21"/>
      <c r="AN147" s="21"/>
      <c r="AO147" s="21"/>
      <c r="AP147" s="21"/>
      <c r="AQ147" s="21"/>
      <c r="AR147" s="21"/>
      <c r="AS147" s="21"/>
      <c r="AT147" s="21"/>
      <c r="AU147" s="21"/>
      <c r="AV147" s="21"/>
      <c r="AW147" s="21"/>
      <c r="AX147" s="21"/>
    </row>
    <row r="148" spans="1:50" x14ac:dyDescent="0.2">
      <c r="A148" s="63">
        <v>107</v>
      </c>
      <c r="B148" s="20" t="str">
        <f>'Compound Alert'!B209</f>
        <v>Uruguay</v>
      </c>
      <c r="C148" s="20" t="str">
        <f>'Compound Alert'!C209</f>
        <v>URY</v>
      </c>
      <c r="D148" s="20" t="str">
        <f>'Compound Alert'!D209</f>
        <v>LCN           Latin America &amp; Caribbean</v>
      </c>
      <c r="E148" s="20" t="str">
        <f>'Compound Alert'!E209</f>
        <v>IBRD</v>
      </c>
      <c r="F148" s="217">
        <f>'Compound Alert'!F209</f>
        <v>0</v>
      </c>
      <c r="G148" s="22">
        <f ca="1">IF($B$8="Overall Alert",'Compound Alert'!G209,IF($B$8="Underlying Vulnerability",'Compound Alert'!J209,IF($B$8="Emerging Threat",'Compound Alert'!M209)))</f>
        <v>0.5</v>
      </c>
      <c r="H148" s="23">
        <f ca="1">IF($B$8="Overall Alert",'Compound Alert'!H209,IF($B$8="Underlying Vulnerability",'Compound Alert'!K209,IF($B$8="Emerging Threat",'Compound Alert'!N209)))</f>
        <v>0.5</v>
      </c>
      <c r="I148" s="50">
        <f ca="1">ROUNDDOWN(G148,0)</f>
        <v>0</v>
      </c>
      <c r="J148" s="25" t="str">
        <f ca="1">IF(
   $B$8="Overall Alert",IF(
      'Compound Alert'!R209 &gt;= 7, "HIGH",IF(
         'Compound Alert'!R209 &gt;= 5, "MED","LOW")), IF(
            $B$8="Underlying Vulnerability", IF(
               'Compound Alert'!Y209 &gt;= 10, "HIGH",IF(
                  'Compound Alert'!Y209 &gt;= 7, "MED","LOW")),IF(
                     $B$8="Emerging Threat", IF(
                        'Compound Alert'!AF209 &gt;= 10, "HIGH",IF(
                            'Compound Alert'!AF209 &gt;= 7, "MED","LOW")))))</f>
        <v>LOW</v>
      </c>
      <c r="K148" s="25" t="str">
        <f ca="1">IF(
   $B$8="Overall Alert",IF(
      'Compound Alert'!S209 &gt;= 7, "HIGH",IF(
         'Compound Alert'!S209 &gt;= 5, "MED","LOW")), IF(
            $B$8="Underlying Vulnerability", IF(
               'Compound Alert'!Z209 &gt;= 10, "HIGH",IF(
                  'Compound Alert'!Z209 &gt;= 7, "MED","LOW")),IF(
                     $B$8="Emerging Threat", IF(
                        'Compound Alert'!AG209 &gt;= 10, "HIGH",IF(
                            'Compound Alert'!AG209 &gt;= 7, "MED","LOW")))))</f>
        <v>LOW</v>
      </c>
      <c r="L148" s="25" t="str">
        <f ca="1">IF(
   $B$8="Overall Alert",IF(
      'Compound Alert'!T209 &gt;= 7, "HIGH",IF(
         'Compound Alert'!T209 &gt;= 5, "MED","LOW")), IF(
            $B$8="Underlying Vulnerability", IF(
               'Compound Alert'!AA209 &gt;= 10, "HIGH",IF(
                  'Compound Alert'!AA209 &gt;= 7, "MED","LOW")),IF(
                     $B$8="Emerging Threat", IF(
                        'Compound Alert'!AH209 &gt;= 10, "HIGH",IF(
                            'Compound Alert'!AH209 &gt;= 7, "MED","LOW")))))</f>
        <v>MED</v>
      </c>
      <c r="M148" s="25" t="str">
        <f ca="1">IF(
   $B$8="Overall Alert",IF(
      'Compound Alert'!U209 &gt;= 7, "HIGH",IF(
         'Compound Alert'!U209 &gt;= 5, "MED","LOW")), IF(
            $B$8="Underlying Vulnerability", IF(
               'Compound Alert'!AB209 &gt;= 10, "HIGH",IF(
                  'Compound Alert'!AB209 &gt;= 7, "MED","LOW")),IF(
                     $B$8="Emerging Threat", IF(
                        'Compound Alert'!AI209 &gt;= 10, "HIGH",IF(
                            'Compound Alert'!AI209 &gt;= 7, "MED","LOW")))))</f>
        <v>LOW</v>
      </c>
      <c r="N148" s="25" t="str">
        <f ca="1">IF(
   $B$8="Overall Alert",IF(
      'Compound Alert'!V209 &gt;= 7, "HIGH",IF(
         'Compound Alert'!V209 &gt;= 5, "MED","LOW")), IF(
            $B$8="Underlying Vulnerability", IF(
               'Compound Alert'!AC209 &gt;= 10, "HIGH",IF(
                  'Compound Alert'!AC209 &gt;= 7, "MED","LOW")),IF(
                     $B$8="Emerging Threat", IF(
                        'Compound Alert'!AJ209 &gt;= 10, "HIGH",IF(
                            'Compound Alert'!AJ209 &gt;= 7, "MED","LOW")))))</f>
        <v>LOW</v>
      </c>
      <c r="O148" s="25" t="str">
        <f ca="1">IF(
   $B$8="Overall Alert",IF(
      'Compound Alert'!W209 &gt;= 7, "HIGH",IF(
         'Compound Alert'!W209 &gt;= 5, "MED","LOW")), IF(
            $B$8="Underlying Vulnerability", IF(
               'Compound Alert'!AD209 &gt;= 10, "HIGH",IF(
                  'Compound Alert'!AD209 &gt;= 7, "MED","LOW")),IF(
                     $B$8="Emerging Threat", IF(
                        'Compound Alert'!AK209 &gt;= 10, "HIGH",IF(
                            'Compound Alert'!AK209 &gt;= 7, "MED","LOW")))))</f>
        <v>LOW</v>
      </c>
      <c r="P148" s="25"/>
      <c r="Q148" s="26"/>
      <c r="R148" s="26"/>
      <c r="S148" s="21"/>
      <c r="T148" s="21"/>
      <c r="U148" s="21"/>
      <c r="V148" s="21"/>
      <c r="W148" s="21"/>
      <c r="X148" s="21"/>
      <c r="Y148" s="27"/>
      <c r="Z148" s="27"/>
      <c r="AA148" s="27"/>
      <c r="AB148" s="27"/>
      <c r="AC148" s="27"/>
      <c r="AD148" s="27"/>
      <c r="AE148" s="27"/>
      <c r="AF148" s="27"/>
      <c r="AJ148" s="21"/>
      <c r="AK148" s="21"/>
      <c r="AL148" s="21"/>
      <c r="AM148" s="21"/>
      <c r="AN148" s="21"/>
      <c r="AO148" s="21"/>
      <c r="AP148" s="21"/>
      <c r="AQ148" s="21"/>
      <c r="AR148" s="21"/>
      <c r="AS148" s="21"/>
      <c r="AT148" s="21"/>
      <c r="AU148" s="21"/>
      <c r="AV148" s="21"/>
      <c r="AW148" s="21"/>
      <c r="AX148" s="21"/>
    </row>
    <row r="149" spans="1:50" x14ac:dyDescent="0.2">
      <c r="A149" s="63">
        <v>108</v>
      </c>
      <c r="B149" s="20" t="str">
        <f>'Compound Alert'!B199</f>
        <v>Timor-Leste</v>
      </c>
      <c r="C149" s="20" t="str">
        <f>'Compound Alert'!C199</f>
        <v>TLS</v>
      </c>
      <c r="D149" s="20" t="str">
        <f>'Compound Alert'!D199</f>
        <v>EAS           East Asia &amp; Pacific</v>
      </c>
      <c r="E149" s="20" t="str">
        <f>'Compound Alert'!E199</f>
        <v>Blend</v>
      </c>
      <c r="F149" s="217">
        <f>'Compound Alert'!F199</f>
        <v>0</v>
      </c>
      <c r="G149" s="22">
        <f ca="1">IF($B$8="Overall Alert",'Compound Alert'!G199,IF($B$8="Underlying Vulnerability",'Compound Alert'!J199,IF($B$8="Emerging Threat",'Compound Alert'!M199)))</f>
        <v>0.5</v>
      </c>
      <c r="H149" s="23">
        <f ca="1">IF($B$8="Overall Alert",'Compound Alert'!H199,IF($B$8="Underlying Vulnerability",'Compound Alert'!K199,IF($B$8="Emerging Threat",'Compound Alert'!N199)))</f>
        <v>0.5</v>
      </c>
      <c r="I149" s="50">
        <f ca="1">ROUNDDOWN(G149,0)</f>
        <v>0</v>
      </c>
      <c r="J149" s="25" t="str">
        <f ca="1">IF(
   $B$8="Overall Alert",IF(
      'Compound Alert'!R199 &gt;= 7, "HIGH",IF(
         'Compound Alert'!R199 &gt;= 5, "MED","LOW")), IF(
            $B$8="Underlying Vulnerability", IF(
               'Compound Alert'!Y199 &gt;= 10, "HIGH",IF(
                  'Compound Alert'!Y199 &gt;= 7, "MED","LOW")),IF(
                     $B$8="Emerging Threat", IF(
                        'Compound Alert'!AF199 &gt;= 10, "HIGH",IF(
                            'Compound Alert'!AF199 &gt;= 7, "MED","LOW")))))</f>
        <v>LOW</v>
      </c>
      <c r="K149" s="25" t="str">
        <f ca="1">IF(
   $B$8="Overall Alert",IF(
      'Compound Alert'!S199 &gt;= 7, "HIGH",IF(
         'Compound Alert'!S199 &gt;= 5, "MED","LOW")), IF(
            $B$8="Underlying Vulnerability", IF(
               'Compound Alert'!Z199 &gt;= 10, "HIGH",IF(
                  'Compound Alert'!Z199 &gt;= 7, "MED","LOW")),IF(
                     $B$8="Emerging Threat", IF(
                        'Compound Alert'!AG199 &gt;= 10, "HIGH",IF(
                            'Compound Alert'!AG199 &gt;= 7, "MED","LOW")))))</f>
        <v>LOW</v>
      </c>
      <c r="L149" s="25" t="str">
        <f ca="1">IF(
   $B$8="Overall Alert",IF(
      'Compound Alert'!T199 &gt;= 7, "HIGH",IF(
         'Compound Alert'!T199 &gt;= 5, "MED","LOW")), IF(
            $B$8="Underlying Vulnerability", IF(
               'Compound Alert'!AA199 &gt;= 10, "HIGH",IF(
                  'Compound Alert'!AA199 &gt;= 7, "MED","LOW")),IF(
                     $B$8="Emerging Threat", IF(
                        'Compound Alert'!AH199 &gt;= 10, "HIGH",IF(
                            'Compound Alert'!AH199 &gt;= 7, "MED","LOW")))))</f>
        <v>LOW</v>
      </c>
      <c r="M149" s="25" t="str">
        <f ca="1">IF(
   $B$8="Overall Alert",IF(
      'Compound Alert'!U199 &gt;= 7, "HIGH",IF(
         'Compound Alert'!U199 &gt;= 5, "MED","LOW")), IF(
            $B$8="Underlying Vulnerability", IF(
               'Compound Alert'!AB199 &gt;= 10, "HIGH",IF(
                  'Compound Alert'!AB199 &gt;= 7, "MED","LOW")),IF(
                     $B$8="Emerging Threat", IF(
                        'Compound Alert'!AI199 &gt;= 10, "HIGH",IF(
                            'Compound Alert'!AI199 &gt;= 7, "MED","LOW")))))</f>
        <v>LOW</v>
      </c>
      <c r="N149" s="25" t="str">
        <f ca="1">IF(
   $B$8="Overall Alert",IF(
      'Compound Alert'!V199 &gt;= 7, "HIGH",IF(
         'Compound Alert'!V199 &gt;= 5, "MED","LOW")), IF(
            $B$8="Underlying Vulnerability", IF(
               'Compound Alert'!AC199 &gt;= 10, "HIGH",IF(
                  'Compound Alert'!AC199 &gt;= 7, "MED","LOW")),IF(
                     $B$8="Emerging Threat", IF(
                        'Compound Alert'!AJ199 &gt;= 10, "HIGH",IF(
                            'Compound Alert'!AJ199 &gt;= 7, "MED","LOW")))))</f>
        <v>MED</v>
      </c>
      <c r="O149" s="25" t="str">
        <f ca="1">IF(
   $B$8="Overall Alert",IF(
      'Compound Alert'!W199 &gt;= 7, "HIGH",IF(
         'Compound Alert'!W199 &gt;= 5, "MED","LOW")), IF(
            $B$8="Underlying Vulnerability", IF(
               'Compound Alert'!AD199 &gt;= 10, "HIGH",IF(
                  'Compound Alert'!AD199 &gt;= 7, "MED","LOW")),IF(
                     $B$8="Emerging Threat", IF(
                        'Compound Alert'!AK199 &gt;= 10, "HIGH",IF(
                            'Compound Alert'!AK199 &gt;= 7, "MED","LOW")))))</f>
        <v>LOW</v>
      </c>
      <c r="P149" s="25"/>
      <c r="Q149" s="26"/>
      <c r="R149" s="26"/>
      <c r="S149" s="21"/>
      <c r="T149" s="21"/>
      <c r="U149" s="21"/>
      <c r="V149" s="21"/>
      <c r="W149" s="21"/>
      <c r="X149" s="21"/>
      <c r="Y149" s="27"/>
      <c r="Z149" s="27"/>
      <c r="AA149" s="27"/>
      <c r="AB149" s="27"/>
      <c r="AC149" s="27"/>
      <c r="AD149" s="27"/>
      <c r="AE149" s="27"/>
      <c r="AF149" s="27"/>
      <c r="AJ149" s="21"/>
      <c r="AK149" s="21"/>
      <c r="AL149" s="21"/>
      <c r="AM149" s="21"/>
      <c r="AN149" s="21"/>
      <c r="AO149" s="21"/>
      <c r="AP149" s="21"/>
      <c r="AQ149" s="21"/>
      <c r="AR149" s="21"/>
      <c r="AS149" s="21"/>
      <c r="AT149" s="21"/>
      <c r="AU149" s="21"/>
      <c r="AV149" s="21"/>
      <c r="AW149" s="21"/>
      <c r="AX149" s="21"/>
    </row>
    <row r="150" spans="1:50" x14ac:dyDescent="0.2">
      <c r="A150" s="63">
        <v>109</v>
      </c>
      <c r="B150" s="20" t="str">
        <f>'Compound Alert'!B61</f>
        <v>Algeria</v>
      </c>
      <c r="C150" s="20" t="str">
        <f>'Compound Alert'!C61</f>
        <v>DZA</v>
      </c>
      <c r="D150" s="20" t="str">
        <f>'Compound Alert'!D61</f>
        <v>MEA           Middle East &amp; North Africa</v>
      </c>
      <c r="E150" s="20" t="str">
        <f>'Compound Alert'!E61</f>
        <v>IBRD</v>
      </c>
      <c r="F150" s="217">
        <f ca="1">'Compound Alert'!F61</f>
        <v>56</v>
      </c>
      <c r="G150" s="22">
        <f ca="1">IF($B$8="Overall Alert",'Compound Alert'!G61,IF($B$8="Underlying Vulnerability",'Compound Alert'!J61,IF($B$8="Emerging Threat",'Compound Alert'!M61)))</f>
        <v>0.5</v>
      </c>
      <c r="H150" s="23">
        <f ca="1">IF($B$8="Overall Alert",'Compound Alert'!H61,IF($B$8="Underlying Vulnerability",'Compound Alert'!K61,IF($B$8="Emerging Threat",'Compound Alert'!N61)))</f>
        <v>0.5</v>
      </c>
      <c r="I150" s="50">
        <f ca="1">ROUNDDOWN(G150,0)</f>
        <v>0</v>
      </c>
      <c r="J150" s="25" t="str">
        <f ca="1">IF(
   $B$8="Overall Alert",IF(
      'Compound Alert'!R61 &gt;= 7, "HIGH",IF(
         'Compound Alert'!R61 &gt;= 5, "MED","LOW")), IF(
            $B$8="Underlying Vulnerability", IF(
               'Compound Alert'!Y61 &gt;= 10, "HIGH",IF(
                  'Compound Alert'!Y61 &gt;= 7, "MED","LOW")),IF(
                     $B$8="Emerging Threat", IF(
                        'Compound Alert'!AF61 &gt;= 10, "HIGH",IF(
                            'Compound Alert'!AF61 &gt;= 7, "MED","LOW")))))</f>
        <v>LOW</v>
      </c>
      <c r="K150" s="25" t="str">
        <f ca="1">IF(
   $B$8="Overall Alert",IF(
      'Compound Alert'!S61 &gt;= 7, "HIGH",IF(
         'Compound Alert'!S61 &gt;= 5, "MED","LOW")), IF(
            $B$8="Underlying Vulnerability", IF(
               'Compound Alert'!Z61 &gt;= 10, "HIGH",IF(
                  'Compound Alert'!Z61 &gt;= 7, "MED","LOW")),IF(
                     $B$8="Emerging Threat", IF(
                        'Compound Alert'!AG61 &gt;= 10, "HIGH",IF(
                            'Compound Alert'!AG61 &gt;= 7, "MED","LOW")))))</f>
        <v>LOW</v>
      </c>
      <c r="L150" s="25" t="str">
        <f ca="1">IF(
   $B$8="Overall Alert",IF(
      'Compound Alert'!T61 &gt;= 7, "HIGH",IF(
         'Compound Alert'!T61 &gt;= 5, "MED","LOW")), IF(
            $B$8="Underlying Vulnerability", IF(
               'Compound Alert'!AA61 &gt;= 10, "HIGH",IF(
                  'Compound Alert'!AA61 &gt;= 7, "MED","LOW")),IF(
                     $B$8="Emerging Threat", IF(
                        'Compound Alert'!AH61 &gt;= 10, "HIGH",IF(
                            'Compound Alert'!AH61 &gt;= 7, "MED","LOW")))))</f>
        <v>MED</v>
      </c>
      <c r="M150" s="25" t="str">
        <f ca="1">IF(
   $B$8="Overall Alert",IF(
      'Compound Alert'!U61 &gt;= 7, "HIGH",IF(
         'Compound Alert'!U61 &gt;= 5, "MED","LOW")), IF(
            $B$8="Underlying Vulnerability", IF(
               'Compound Alert'!AB61 &gt;= 10, "HIGH",IF(
                  'Compound Alert'!AB61 &gt;= 7, "MED","LOW")),IF(
                     $B$8="Emerging Threat", IF(
                        'Compound Alert'!AI61 &gt;= 10, "HIGH",IF(
                            'Compound Alert'!AI61 &gt;= 7, "MED","LOW")))))</f>
        <v>LOW</v>
      </c>
      <c r="N150" s="25" t="str">
        <f ca="1">IF(
   $B$8="Overall Alert",IF(
      'Compound Alert'!V61 &gt;= 7, "HIGH",IF(
         'Compound Alert'!V61 &gt;= 5, "MED","LOW")), IF(
            $B$8="Underlying Vulnerability", IF(
               'Compound Alert'!AC61 &gt;= 10, "HIGH",IF(
                  'Compound Alert'!AC61 &gt;= 7, "MED","LOW")),IF(
                     $B$8="Emerging Threat", IF(
                        'Compound Alert'!AJ61 &gt;= 10, "HIGH",IF(
                            'Compound Alert'!AJ61 &gt;= 7, "MED","LOW")))))</f>
        <v>LOW</v>
      </c>
      <c r="O150" s="25" t="str">
        <f ca="1">IF(
   $B$8="Overall Alert",IF(
      'Compound Alert'!W61 &gt;= 7, "HIGH",IF(
         'Compound Alert'!W61 &gt;= 5, "MED","LOW")), IF(
            $B$8="Underlying Vulnerability", IF(
               'Compound Alert'!AD61 &gt;= 10, "HIGH",IF(
                  'Compound Alert'!AD61 &gt;= 7, "MED","LOW")),IF(
                     $B$8="Emerging Threat", IF(
                        'Compound Alert'!AK61 &gt;= 10, "HIGH",IF(
                            'Compound Alert'!AK61 &gt;= 7, "MED","LOW")))))</f>
        <v>LOW</v>
      </c>
      <c r="P150" s="25"/>
      <c r="Q150" s="26"/>
      <c r="R150" s="26"/>
      <c r="S150" s="21"/>
      <c r="T150" s="21"/>
      <c r="U150" s="21"/>
      <c r="V150" s="21"/>
      <c r="W150" s="21"/>
      <c r="X150" s="21"/>
      <c r="Y150" s="27"/>
      <c r="Z150" s="27"/>
      <c r="AA150" s="27"/>
      <c r="AB150" s="27"/>
      <c r="AC150" s="27"/>
      <c r="AD150" s="27"/>
      <c r="AE150" s="27"/>
      <c r="AF150" s="27"/>
      <c r="AJ150" s="21"/>
      <c r="AK150" s="21"/>
      <c r="AL150" s="21"/>
      <c r="AM150" s="21"/>
      <c r="AN150" s="21"/>
      <c r="AO150" s="21"/>
      <c r="AP150" s="21"/>
      <c r="AQ150" s="21"/>
      <c r="AR150" s="21"/>
      <c r="AS150" s="21"/>
      <c r="AT150" s="21"/>
      <c r="AU150" s="21"/>
      <c r="AV150" s="21"/>
      <c r="AW150" s="21"/>
      <c r="AX150" s="21"/>
    </row>
    <row r="151" spans="1:50" x14ac:dyDescent="0.2">
      <c r="A151" s="63">
        <v>110</v>
      </c>
      <c r="B151" s="20" t="str">
        <f>'Compound Alert'!B21</f>
        <v>Benin</v>
      </c>
      <c r="C151" s="20" t="str">
        <f>'Compound Alert'!C21</f>
        <v>BEN</v>
      </c>
      <c r="D151" s="20" t="str">
        <f>'Compound Alert'!D21</f>
        <v>SSF           Sub-Saharan Africa</v>
      </c>
      <c r="E151" s="20" t="str">
        <f>'Compound Alert'!E21</f>
        <v>IDA</v>
      </c>
      <c r="F151" s="217">
        <f ca="1">'Compound Alert'!F21</f>
        <v>16</v>
      </c>
      <c r="G151" s="22">
        <f ca="1">IF($B$8="Overall Alert",'Compound Alert'!G21,IF($B$8="Underlying Vulnerability",'Compound Alert'!J21,IF($B$8="Emerging Threat",'Compound Alert'!M21)))</f>
        <v>0.5</v>
      </c>
      <c r="H151" s="23">
        <f ca="1">IF($B$8="Overall Alert",'Compound Alert'!H21,IF($B$8="Underlying Vulnerability",'Compound Alert'!K21,IF($B$8="Emerging Threat",'Compound Alert'!N21)))</f>
        <v>0.5</v>
      </c>
      <c r="I151" s="50">
        <f ca="1">ROUNDDOWN(G151,0)</f>
        <v>0</v>
      </c>
      <c r="J151" s="25" t="str">
        <f ca="1">IF(
   $B$8="Overall Alert",IF(
      'Compound Alert'!R21 &gt;= 7, "HIGH",IF(
         'Compound Alert'!R21 &gt;= 5, "MED","LOW")), IF(
            $B$8="Underlying Vulnerability", IF(
               'Compound Alert'!Y21 &gt;= 10, "HIGH",IF(
                  'Compound Alert'!Y21 &gt;= 7, "MED","LOW")),IF(
                     $B$8="Emerging Threat", IF(
                        'Compound Alert'!AF21 &gt;= 10, "HIGH",IF(
                            'Compound Alert'!AF21 &gt;= 7, "MED","LOW")))))</f>
        <v>LOW</v>
      </c>
      <c r="K151" s="25" t="str">
        <f ca="1">IF(
   $B$8="Overall Alert",IF(
      'Compound Alert'!S21 &gt;= 7, "HIGH",IF(
         'Compound Alert'!S21 &gt;= 5, "MED","LOW")), IF(
            $B$8="Underlying Vulnerability", IF(
               'Compound Alert'!Z21 &gt;= 10, "HIGH",IF(
                  'Compound Alert'!Z21 &gt;= 7, "MED","LOW")),IF(
                     $B$8="Emerging Threat", IF(
                        'Compound Alert'!AG21 &gt;= 10, "HIGH",IF(
                            'Compound Alert'!AG21 &gt;= 7, "MED","LOW")))))</f>
        <v>LOW</v>
      </c>
      <c r="L151" s="25" t="str">
        <f ca="1">IF(
   $B$8="Overall Alert",IF(
      'Compound Alert'!T21 &gt;= 7, "HIGH",IF(
         'Compound Alert'!T21 &gt;= 5, "MED","LOW")), IF(
            $B$8="Underlying Vulnerability", IF(
               'Compound Alert'!AA21 &gt;= 10, "HIGH",IF(
                  'Compound Alert'!AA21 &gt;= 7, "MED","LOW")),IF(
                     $B$8="Emerging Threat", IF(
                        'Compound Alert'!AH21 &gt;= 10, "HIGH",IF(
                            'Compound Alert'!AH21 &gt;= 7, "MED","LOW")))))</f>
        <v>LOW</v>
      </c>
      <c r="M151" s="25" t="str">
        <f ca="1">IF(
   $B$8="Overall Alert",IF(
      'Compound Alert'!U21 &gt;= 7, "HIGH",IF(
         'Compound Alert'!U21 &gt;= 5, "MED","LOW")), IF(
            $B$8="Underlying Vulnerability", IF(
               'Compound Alert'!AB21 &gt;= 10, "HIGH",IF(
                  'Compound Alert'!AB21 &gt;= 7, "MED","LOW")),IF(
                     $B$8="Emerging Threat", IF(
                        'Compound Alert'!AI21 &gt;= 10, "HIGH",IF(
                            'Compound Alert'!AI21 &gt;= 7, "MED","LOW")))))</f>
        <v>LOW</v>
      </c>
      <c r="N151" s="25" t="str">
        <f ca="1">IF(
   $B$8="Overall Alert",IF(
      'Compound Alert'!V21 &gt;= 7, "HIGH",IF(
         'Compound Alert'!V21 &gt;= 5, "MED","LOW")), IF(
            $B$8="Underlying Vulnerability", IF(
               'Compound Alert'!AC21 &gt;= 10, "HIGH",IF(
                  'Compound Alert'!AC21 &gt;= 7, "MED","LOW")),IF(
                     $B$8="Emerging Threat", IF(
                        'Compound Alert'!AJ21 &gt;= 10, "HIGH",IF(
                            'Compound Alert'!AJ21 &gt;= 7, "MED","LOW")))))</f>
        <v>LOW</v>
      </c>
      <c r="O151" s="25" t="str">
        <f ca="1">IF(
   $B$8="Overall Alert",IF(
      'Compound Alert'!W21 &gt;= 7, "HIGH",IF(
         'Compound Alert'!W21 &gt;= 5, "MED","LOW")), IF(
            $B$8="Underlying Vulnerability", IF(
               'Compound Alert'!AD21 &gt;= 10, "HIGH",IF(
                  'Compound Alert'!AD21 &gt;= 7, "MED","LOW")),IF(
                     $B$8="Emerging Threat", IF(
                        'Compound Alert'!AK21 &gt;= 10, "HIGH",IF(
                            'Compound Alert'!AK21 &gt;= 7, "MED","LOW")))))</f>
        <v>MED</v>
      </c>
      <c r="P151" s="25"/>
      <c r="Q151" s="26"/>
      <c r="R151" s="26"/>
      <c r="S151" s="21"/>
      <c r="T151" s="21"/>
      <c r="U151" s="21"/>
      <c r="V151" s="21"/>
      <c r="W151" s="21"/>
      <c r="X151" s="21"/>
      <c r="Y151" s="27"/>
      <c r="Z151" s="27"/>
      <c r="AA151" s="27"/>
      <c r="AB151" s="27"/>
      <c r="AC151" s="27"/>
      <c r="AD151" s="27"/>
      <c r="AE151" s="27"/>
      <c r="AF151" s="27"/>
      <c r="AJ151" s="21"/>
      <c r="AK151" s="21"/>
      <c r="AL151" s="21"/>
      <c r="AM151" s="21"/>
      <c r="AN151" s="21"/>
      <c r="AO151" s="21"/>
      <c r="AP151" s="21"/>
      <c r="AQ151" s="21"/>
      <c r="AR151" s="21"/>
      <c r="AS151" s="21"/>
      <c r="AT151" s="21"/>
      <c r="AU151" s="21"/>
      <c r="AV151" s="21"/>
      <c r="AW151" s="21"/>
      <c r="AX151" s="21"/>
    </row>
    <row r="152" spans="1:50" x14ac:dyDescent="0.2">
      <c r="A152" s="63">
        <v>111</v>
      </c>
      <c r="B152" s="20" t="str">
        <f>'Compound Alert'!B83</f>
        <v>Grenada</v>
      </c>
      <c r="C152" s="20" t="str">
        <f>'Compound Alert'!C83</f>
        <v>GRD</v>
      </c>
      <c r="D152" s="20" t="str">
        <f>'Compound Alert'!D83</f>
        <v>LCN           Latin America &amp; Caribbean</v>
      </c>
      <c r="E152" s="20" t="str">
        <f>'Compound Alert'!E83</f>
        <v>Blend</v>
      </c>
      <c r="F152" s="217">
        <f ca="1">'Compound Alert'!F83</f>
        <v>78</v>
      </c>
      <c r="G152" s="22">
        <f ca="1">IF($B$8="Overall Alert",'Compound Alert'!G83,IF($B$8="Underlying Vulnerability",'Compound Alert'!J83,IF($B$8="Emerging Threat",'Compound Alert'!M83)))</f>
        <v>0.5</v>
      </c>
      <c r="H152" s="23">
        <f ca="1">IF($B$8="Overall Alert",'Compound Alert'!H83,IF($B$8="Underlying Vulnerability",'Compound Alert'!K83,IF($B$8="Emerging Threat",'Compound Alert'!N83)))</f>
        <v>0.5</v>
      </c>
      <c r="I152" s="50">
        <f ca="1">ROUNDDOWN(G152,0)</f>
        <v>0</v>
      </c>
      <c r="J152" s="25" t="str">
        <f ca="1">IF(
   $B$8="Overall Alert",IF(
      'Compound Alert'!R83 &gt;= 7, "HIGH",IF(
         'Compound Alert'!R83 &gt;= 5, "MED","LOW")), IF(
            $B$8="Underlying Vulnerability", IF(
               'Compound Alert'!Y83 &gt;= 10, "HIGH",IF(
                  'Compound Alert'!Y83 &gt;= 7, "MED","LOW")),IF(
                     $B$8="Emerging Threat", IF(
                        'Compound Alert'!AF83 &gt;= 10, "HIGH",IF(
                            'Compound Alert'!AF83 &gt;= 7, "MED","LOW")))))</f>
        <v>LOW</v>
      </c>
      <c r="K152" s="25" t="e">
        <f ca="1">IF(
   $B$8="Overall Alert",IF(
      'Compound Alert'!S83 &gt;= 7, "HIGH",IF(
         'Compound Alert'!S83 &gt;= 5, "MED","LOW")), IF(
            $B$8="Underlying Vulnerability", IF(
               'Compound Alert'!Z83 &gt;= 10, "HIGH",IF(
                  'Compound Alert'!Z83 &gt;= 7, "MED","LOW")),IF(
                     $B$8="Emerging Threat", IF(
                        'Compound Alert'!AG83 &gt;= 10, "HIGH",IF(
                            'Compound Alert'!AG83 &gt;= 7, "MED","LOW")))))</f>
        <v>#N/A</v>
      </c>
      <c r="L152" s="25" t="e">
        <f ca="1">IF(
   $B$8="Overall Alert",IF(
      'Compound Alert'!T83 &gt;= 7, "HIGH",IF(
         'Compound Alert'!T83 &gt;= 5, "MED","LOW")), IF(
            $B$8="Underlying Vulnerability", IF(
               'Compound Alert'!AA83 &gt;= 10, "HIGH",IF(
                  'Compound Alert'!AA83 &gt;= 7, "MED","LOW")),IF(
                     $B$8="Emerging Threat", IF(
                        'Compound Alert'!AH83 &gt;= 10, "HIGH",IF(
                            'Compound Alert'!AH83 &gt;= 7, "MED","LOW")))))</f>
        <v>#N/A</v>
      </c>
      <c r="M152" s="25" t="str">
        <f ca="1">IF(
   $B$8="Overall Alert",IF(
      'Compound Alert'!U83 &gt;= 7, "HIGH",IF(
         'Compound Alert'!U83 &gt;= 5, "MED","LOW")), IF(
            $B$8="Underlying Vulnerability", IF(
               'Compound Alert'!AB83 &gt;= 10, "HIGH",IF(
                  'Compound Alert'!AB83 &gt;= 7, "MED","LOW")),IF(
                     $B$8="Emerging Threat", IF(
                        'Compound Alert'!AI83 &gt;= 10, "HIGH",IF(
                            'Compound Alert'!AI83 &gt;= 7, "MED","LOW")))))</f>
        <v>LOW</v>
      </c>
      <c r="N152" s="25" t="str">
        <f ca="1">IF(
   $B$8="Overall Alert",IF(
      'Compound Alert'!V83 &gt;= 7, "HIGH",IF(
         'Compound Alert'!V83 &gt;= 5, "MED","LOW")), IF(
            $B$8="Underlying Vulnerability", IF(
               'Compound Alert'!AC83 &gt;= 10, "HIGH",IF(
                  'Compound Alert'!AC83 &gt;= 7, "MED","LOW")),IF(
                     $B$8="Emerging Threat", IF(
                        'Compound Alert'!AJ83 &gt;= 10, "HIGH",IF(
                            'Compound Alert'!AJ83 &gt;= 7, "MED","LOW")))))</f>
        <v>MED</v>
      </c>
      <c r="O152" s="25" t="str">
        <f ca="1">IF(
   $B$8="Overall Alert",IF(
      'Compound Alert'!W83 &gt;= 7, "HIGH",IF(
         'Compound Alert'!W83 &gt;= 5, "MED","LOW")), IF(
            $B$8="Underlying Vulnerability", IF(
               'Compound Alert'!AD83 &gt;= 10, "HIGH",IF(
                  'Compound Alert'!AD83 &gt;= 7, "MED","LOW")),IF(
                     $B$8="Emerging Threat", IF(
                        'Compound Alert'!AK83 &gt;= 10, "HIGH",IF(
                            'Compound Alert'!AK83 &gt;= 7, "MED","LOW")))))</f>
        <v>LOW</v>
      </c>
      <c r="P152" s="25"/>
      <c r="Q152" s="26"/>
      <c r="R152" s="26"/>
      <c r="S152" s="21"/>
      <c r="T152" s="21"/>
      <c r="U152" s="21"/>
      <c r="V152" s="21"/>
      <c r="W152" s="21"/>
      <c r="X152" s="21"/>
      <c r="Y152" s="27"/>
      <c r="Z152" s="27"/>
      <c r="AA152" s="27"/>
      <c r="AB152" s="27"/>
      <c r="AC152" s="27"/>
      <c r="AD152" s="27"/>
      <c r="AE152" s="27"/>
      <c r="AF152" s="27"/>
      <c r="AJ152" s="21"/>
      <c r="AK152" s="21"/>
      <c r="AL152" s="21"/>
      <c r="AM152" s="21"/>
      <c r="AN152" s="21"/>
      <c r="AO152" s="21"/>
      <c r="AP152" s="21"/>
      <c r="AQ152" s="21"/>
      <c r="AR152" s="21"/>
      <c r="AS152" s="21"/>
      <c r="AT152" s="21"/>
      <c r="AU152" s="21"/>
      <c r="AV152" s="21"/>
      <c r="AW152" s="21"/>
      <c r="AX152" s="21"/>
    </row>
    <row r="153" spans="1:50" x14ac:dyDescent="0.2">
      <c r="A153" s="63">
        <v>112</v>
      </c>
      <c r="B153" s="20" t="str">
        <f>'Compound Alert'!B157</f>
        <v>Panama</v>
      </c>
      <c r="C153" s="20" t="str">
        <f>'Compound Alert'!C157</f>
        <v>PAN</v>
      </c>
      <c r="D153" s="20" t="str">
        <f>'Compound Alert'!D157</f>
        <v>LCN           Latin America &amp; Caribbean</v>
      </c>
      <c r="E153" s="20" t="str">
        <f>'Compound Alert'!E157</f>
        <v>IBRD</v>
      </c>
      <c r="F153" s="217">
        <f ca="1">'Compound Alert'!F157</f>
        <v>152</v>
      </c>
      <c r="G153" s="22">
        <f ca="1">IF($B$8="Overall Alert",'Compound Alert'!G157,IF($B$8="Underlying Vulnerability",'Compound Alert'!J157,IF($B$8="Emerging Threat",'Compound Alert'!M157)))</f>
        <v>0.5</v>
      </c>
      <c r="H153" s="23">
        <f ca="1">IF($B$8="Overall Alert",'Compound Alert'!H157,IF($B$8="Underlying Vulnerability",'Compound Alert'!K157,IF($B$8="Emerging Threat",'Compound Alert'!N157)))</f>
        <v>0.5</v>
      </c>
      <c r="I153" s="50">
        <f ca="1">ROUNDDOWN(G153,0)</f>
        <v>0</v>
      </c>
      <c r="J153" s="25" t="str">
        <f ca="1">IF(
   $B$8="Overall Alert",IF(
      'Compound Alert'!R157 &gt;= 7, "HIGH",IF(
         'Compound Alert'!R157 &gt;= 5, "MED","LOW")), IF(
            $B$8="Underlying Vulnerability", IF(
               'Compound Alert'!Y157 &gt;= 10, "HIGH",IF(
                  'Compound Alert'!Y157 &gt;= 7, "MED","LOW")),IF(
                     $B$8="Emerging Threat", IF(
                        'Compound Alert'!AF157 &gt;= 10, "HIGH",IF(
                            'Compound Alert'!AF157 &gt;= 7, "MED","LOW")))))</f>
        <v>LOW</v>
      </c>
      <c r="K153" s="25" t="str">
        <f ca="1">IF(
   $B$8="Overall Alert",IF(
      'Compound Alert'!S157 &gt;= 7, "HIGH",IF(
         'Compound Alert'!S157 &gt;= 5, "MED","LOW")), IF(
            $B$8="Underlying Vulnerability", IF(
               'Compound Alert'!Z157 &gt;= 10, "HIGH",IF(
                  'Compound Alert'!Z157 &gt;= 7, "MED","LOW")),IF(
                     $B$8="Emerging Threat", IF(
                        'Compound Alert'!AG157 &gt;= 10, "HIGH",IF(
                            'Compound Alert'!AG157 &gt;= 7, "MED","LOW")))))</f>
        <v>LOW</v>
      </c>
      <c r="L153" s="25" t="str">
        <f ca="1">IF(
   $B$8="Overall Alert",IF(
      'Compound Alert'!T157 &gt;= 7, "HIGH",IF(
         'Compound Alert'!T157 &gt;= 5, "MED","LOW")), IF(
            $B$8="Underlying Vulnerability", IF(
               'Compound Alert'!AA157 &gt;= 10, "HIGH",IF(
                  'Compound Alert'!AA157 &gt;= 7, "MED","LOW")),IF(
                     $B$8="Emerging Threat", IF(
                        'Compound Alert'!AH157 &gt;= 10, "HIGH",IF(
                            'Compound Alert'!AH157 &gt;= 7, "MED","LOW")))))</f>
        <v>LOW</v>
      </c>
      <c r="M153" s="25" t="str">
        <f ca="1">IF(
   $B$8="Overall Alert",IF(
      'Compound Alert'!U157 &gt;= 7, "HIGH",IF(
         'Compound Alert'!U157 &gt;= 5, "MED","LOW")), IF(
            $B$8="Underlying Vulnerability", IF(
               'Compound Alert'!AB157 &gt;= 10, "HIGH",IF(
                  'Compound Alert'!AB157 &gt;= 7, "MED","LOW")),IF(
                     $B$8="Emerging Threat", IF(
                        'Compound Alert'!AI157 &gt;= 10, "HIGH",IF(
                            'Compound Alert'!AI157 &gt;= 7, "MED","LOW")))))</f>
        <v>MED</v>
      </c>
      <c r="N153" s="25" t="str">
        <f ca="1">IF(
   $B$8="Overall Alert",IF(
      'Compound Alert'!V157 &gt;= 7, "HIGH",IF(
         'Compound Alert'!V157 &gt;= 5, "MED","LOW")), IF(
            $B$8="Underlying Vulnerability", IF(
               'Compound Alert'!AC157 &gt;= 10, "HIGH",IF(
                  'Compound Alert'!AC157 &gt;= 7, "MED","LOW")),IF(
                     $B$8="Emerging Threat", IF(
                        'Compound Alert'!AJ157 &gt;= 10, "HIGH",IF(
                            'Compound Alert'!AJ157 &gt;= 7, "MED","LOW")))))</f>
        <v>LOW</v>
      </c>
      <c r="O153" s="25" t="str">
        <f ca="1">IF(
   $B$8="Overall Alert",IF(
      'Compound Alert'!W157 &gt;= 7, "HIGH",IF(
         'Compound Alert'!W157 &gt;= 5, "MED","LOW")), IF(
            $B$8="Underlying Vulnerability", IF(
               'Compound Alert'!AD157 &gt;= 10, "HIGH",IF(
                  'Compound Alert'!AD157 &gt;= 7, "MED","LOW")),IF(
                     $B$8="Emerging Threat", IF(
                        'Compound Alert'!AK157 &gt;= 10, "HIGH",IF(
                            'Compound Alert'!AK157 &gt;= 7, "MED","LOW")))))</f>
        <v>LOW</v>
      </c>
      <c r="P153" s="25"/>
      <c r="Q153" s="26"/>
      <c r="R153" s="26"/>
      <c r="S153" s="21"/>
      <c r="T153" s="21"/>
      <c r="U153" s="21"/>
      <c r="V153" s="21"/>
      <c r="W153" s="21"/>
      <c r="X153" s="21"/>
      <c r="Y153" s="27"/>
      <c r="Z153" s="27"/>
      <c r="AA153" s="27"/>
      <c r="AB153" s="27"/>
      <c r="AC153" s="27"/>
      <c r="AD153" s="27"/>
      <c r="AE153" s="27"/>
      <c r="AF153" s="27"/>
      <c r="AJ153" s="21"/>
      <c r="AK153" s="21"/>
      <c r="AL153" s="21"/>
      <c r="AM153" s="21"/>
      <c r="AN153" s="21"/>
      <c r="AO153" s="21"/>
      <c r="AP153" s="21"/>
      <c r="AQ153" s="21"/>
      <c r="AR153" s="21"/>
      <c r="AS153" s="21"/>
      <c r="AT153" s="21"/>
      <c r="AU153" s="21"/>
      <c r="AV153" s="21"/>
      <c r="AW153" s="21"/>
      <c r="AX153" s="21"/>
    </row>
    <row r="154" spans="1:50" x14ac:dyDescent="0.2">
      <c r="A154" s="63">
        <v>113</v>
      </c>
      <c r="B154" s="20" t="str">
        <f>'Compound Alert'!B195</f>
        <v>Togo</v>
      </c>
      <c r="C154" s="20" t="str">
        <f>'Compound Alert'!C195</f>
        <v>TGO</v>
      </c>
      <c r="D154" s="20" t="str">
        <f>'Compound Alert'!D195</f>
        <v>SSF           Sub-Saharan Africa</v>
      </c>
      <c r="E154" s="20" t="str">
        <f>'Compound Alert'!E195</f>
        <v>IDA</v>
      </c>
      <c r="F154" s="217">
        <f ca="1">'Compound Alert'!F195</f>
        <v>190</v>
      </c>
      <c r="G154" s="22">
        <f ca="1">IF($B$8="Overall Alert",'Compound Alert'!G195,IF($B$8="Underlying Vulnerability",'Compound Alert'!J195,IF($B$8="Emerging Threat",'Compound Alert'!M195)))</f>
        <v>0.5</v>
      </c>
      <c r="H154" s="23">
        <f ca="1">IF($B$8="Overall Alert",'Compound Alert'!H195,IF($B$8="Underlying Vulnerability",'Compound Alert'!K195,IF($B$8="Emerging Threat",'Compound Alert'!N195)))</f>
        <v>0.5</v>
      </c>
      <c r="I154" s="50">
        <f ca="1">ROUNDDOWN(G154,0)</f>
        <v>0</v>
      </c>
      <c r="J154" s="25" t="str">
        <f ca="1">IF(
   $B$8="Overall Alert",IF(
      'Compound Alert'!R195 &gt;= 7, "HIGH",IF(
         'Compound Alert'!R195 &gt;= 5, "MED","LOW")), IF(
            $B$8="Underlying Vulnerability", IF(
               'Compound Alert'!Y195 &gt;= 10, "HIGH",IF(
                  'Compound Alert'!Y195 &gt;= 7, "MED","LOW")),IF(
                     $B$8="Emerging Threat", IF(
                        'Compound Alert'!AF195 &gt;= 10, "HIGH",IF(
                            'Compound Alert'!AF195 &gt;= 7, "MED","LOW")))))</f>
        <v>LOW</v>
      </c>
      <c r="K154" s="25" t="str">
        <f ca="1">IF(
   $B$8="Overall Alert",IF(
      'Compound Alert'!S195 &gt;= 7, "HIGH",IF(
         'Compound Alert'!S195 &gt;= 5, "MED","LOW")), IF(
            $B$8="Underlying Vulnerability", IF(
               'Compound Alert'!Z195 &gt;= 10, "HIGH",IF(
                  'Compound Alert'!Z195 &gt;= 7, "MED","LOW")),IF(
                     $B$8="Emerging Threat", IF(
                        'Compound Alert'!AG195 &gt;= 10, "HIGH",IF(
                            'Compound Alert'!AG195 &gt;= 7, "MED","LOW")))))</f>
        <v>LOW</v>
      </c>
      <c r="L154" s="25" t="str">
        <f ca="1">IF(
   $B$8="Overall Alert",IF(
      'Compound Alert'!T195 &gt;= 7, "HIGH",IF(
         'Compound Alert'!T195 &gt;= 5, "MED","LOW")), IF(
            $B$8="Underlying Vulnerability", IF(
               'Compound Alert'!AA195 &gt;= 10, "HIGH",IF(
                  'Compound Alert'!AA195 &gt;= 7, "MED","LOW")),IF(
                     $B$8="Emerging Threat", IF(
                        'Compound Alert'!AH195 &gt;= 10, "HIGH",IF(
                            'Compound Alert'!AH195 &gt;= 7, "MED","LOW")))))</f>
        <v>LOW</v>
      </c>
      <c r="M154" s="25" t="str">
        <f ca="1">IF(
   $B$8="Overall Alert",IF(
      'Compound Alert'!U195 &gt;= 7, "HIGH",IF(
         'Compound Alert'!U195 &gt;= 5, "MED","LOW")), IF(
            $B$8="Underlying Vulnerability", IF(
               'Compound Alert'!AB195 &gt;= 10, "HIGH",IF(
                  'Compound Alert'!AB195 &gt;= 7, "MED","LOW")),IF(
                     $B$8="Emerging Threat", IF(
                        'Compound Alert'!AI195 &gt;= 10, "HIGH",IF(
                            'Compound Alert'!AI195 &gt;= 7, "MED","LOW")))))</f>
        <v>LOW</v>
      </c>
      <c r="N154" s="25" t="str">
        <f ca="1">IF(
   $B$8="Overall Alert",IF(
      'Compound Alert'!V195 &gt;= 7, "HIGH",IF(
         'Compound Alert'!V195 &gt;= 5, "MED","LOW")), IF(
            $B$8="Underlying Vulnerability", IF(
               'Compound Alert'!AC195 &gt;= 10, "HIGH",IF(
                  'Compound Alert'!AC195 &gt;= 7, "MED","LOW")),IF(
                     $B$8="Emerging Threat", IF(
                        'Compound Alert'!AJ195 &gt;= 10, "HIGH",IF(
                            'Compound Alert'!AJ195 &gt;= 7, "MED","LOW")))))</f>
        <v>LOW</v>
      </c>
      <c r="O154" s="25" t="str">
        <f ca="1">IF(
   $B$8="Overall Alert",IF(
      'Compound Alert'!W195 &gt;= 7, "HIGH",IF(
         'Compound Alert'!W195 &gt;= 5, "MED","LOW")), IF(
            $B$8="Underlying Vulnerability", IF(
               'Compound Alert'!AD195 &gt;= 10, "HIGH",IF(
                  'Compound Alert'!AD195 &gt;= 7, "MED","LOW")),IF(
                     $B$8="Emerging Threat", IF(
                        'Compound Alert'!AK195 &gt;= 10, "HIGH",IF(
                            'Compound Alert'!AK195 &gt;= 7, "MED","LOW")))))</f>
        <v>MED</v>
      </c>
      <c r="P154" s="25"/>
      <c r="Q154" s="26"/>
      <c r="R154" s="26"/>
      <c r="S154" s="21"/>
      <c r="T154" s="21"/>
      <c r="U154" s="21"/>
      <c r="V154" s="21"/>
      <c r="W154" s="21"/>
      <c r="X154" s="21"/>
      <c r="Y154" s="27"/>
      <c r="Z154" s="27"/>
      <c r="AA154" s="27"/>
      <c r="AB154" s="27"/>
      <c r="AC154" s="27"/>
      <c r="AD154" s="27"/>
      <c r="AE154" s="27"/>
      <c r="AF154" s="27"/>
      <c r="AJ154" s="21"/>
      <c r="AK154" s="21"/>
      <c r="AL154" s="21"/>
      <c r="AM154" s="21"/>
      <c r="AN154" s="21"/>
      <c r="AO154" s="21"/>
      <c r="AP154" s="21"/>
      <c r="AQ154" s="21"/>
      <c r="AR154" s="21"/>
      <c r="AS154" s="21"/>
      <c r="AT154" s="21"/>
      <c r="AU154" s="21"/>
      <c r="AV154" s="21"/>
      <c r="AW154" s="21"/>
      <c r="AX154" s="21"/>
    </row>
    <row r="155" spans="1:50" x14ac:dyDescent="0.2">
      <c r="A155" s="63">
        <v>114</v>
      </c>
      <c r="B155" s="20" t="str">
        <f>'Compound Alert'!B142</f>
        <v>Mauritius</v>
      </c>
      <c r="C155" s="20" t="str">
        <f>'Compound Alert'!C142</f>
        <v>MUS</v>
      </c>
      <c r="D155" s="20" t="str">
        <f>'Compound Alert'!D142</f>
        <v>SSF           Sub-Saharan Africa</v>
      </c>
      <c r="E155" s="20" t="str">
        <f>'Compound Alert'!E142</f>
        <v>IBRD</v>
      </c>
      <c r="F155" s="217">
        <f ca="1">'Compound Alert'!F142</f>
        <v>137</v>
      </c>
      <c r="G155" s="22">
        <f ca="1">IF($B$8="Overall Alert",'Compound Alert'!G142,IF($B$8="Underlying Vulnerability",'Compound Alert'!J142,IF($B$8="Emerging Threat",'Compound Alert'!M142)))</f>
        <v>0.5</v>
      </c>
      <c r="H155" s="23">
        <f ca="1">IF($B$8="Overall Alert",'Compound Alert'!H142,IF($B$8="Underlying Vulnerability",'Compound Alert'!K142,IF($B$8="Emerging Threat",'Compound Alert'!N142)))</f>
        <v>0.5</v>
      </c>
      <c r="I155" s="50">
        <f ca="1">ROUNDDOWN(G155,0)</f>
        <v>0</v>
      </c>
      <c r="J155" s="25" t="str">
        <f ca="1">IF(
   $B$8="Overall Alert",IF(
      'Compound Alert'!R142 &gt;= 7, "HIGH",IF(
         'Compound Alert'!R142 &gt;= 5, "MED","LOW")), IF(
            $B$8="Underlying Vulnerability", IF(
               'Compound Alert'!Y142 &gt;= 10, "HIGH",IF(
                  'Compound Alert'!Y142 &gt;= 7, "MED","LOW")),IF(
                     $B$8="Emerging Threat", IF(
                        'Compound Alert'!AF142 &gt;= 10, "HIGH",IF(
                            'Compound Alert'!AF142 &gt;= 7, "MED","LOW")))))</f>
        <v>LOW</v>
      </c>
      <c r="K155" s="25" t="str">
        <f ca="1">IF(
   $B$8="Overall Alert",IF(
      'Compound Alert'!S142 &gt;= 7, "HIGH",IF(
         'Compound Alert'!S142 &gt;= 5, "MED","LOW")), IF(
            $B$8="Underlying Vulnerability", IF(
               'Compound Alert'!Z142 &gt;= 10, "HIGH",IF(
                  'Compound Alert'!Z142 &gt;= 7, "MED","LOW")),IF(
                     $B$8="Emerging Threat", IF(
                        'Compound Alert'!AG142 &gt;= 10, "HIGH",IF(
                            'Compound Alert'!AG142 &gt;= 7, "MED","LOW")))))</f>
        <v>LOW</v>
      </c>
      <c r="L155" s="25" t="str">
        <f ca="1">IF(
   $B$8="Overall Alert",IF(
      'Compound Alert'!T142 &gt;= 7, "HIGH",IF(
         'Compound Alert'!T142 &gt;= 5, "MED","LOW")), IF(
            $B$8="Underlying Vulnerability", IF(
               'Compound Alert'!AA142 &gt;= 10, "HIGH",IF(
                  'Compound Alert'!AA142 &gt;= 7, "MED","LOW")),IF(
                     $B$8="Emerging Threat", IF(
                        'Compound Alert'!AH142 &gt;= 10, "HIGH",IF(
                            'Compound Alert'!AH142 &gt;= 7, "MED","LOW")))))</f>
        <v>LOW</v>
      </c>
      <c r="M155" s="25" t="str">
        <f ca="1">IF(
   $B$8="Overall Alert",IF(
      'Compound Alert'!U142 &gt;= 7, "HIGH",IF(
         'Compound Alert'!U142 &gt;= 5, "MED","LOW")), IF(
            $B$8="Underlying Vulnerability", IF(
               'Compound Alert'!AB142 &gt;= 10, "HIGH",IF(
                  'Compound Alert'!AB142 &gt;= 7, "MED","LOW")),IF(
                     $B$8="Emerging Threat", IF(
                        'Compound Alert'!AI142 &gt;= 10, "HIGH",IF(
                            'Compound Alert'!AI142 &gt;= 7, "MED","LOW")))))</f>
        <v>LOW</v>
      </c>
      <c r="N155" s="25" t="str">
        <f ca="1">IF(
   $B$8="Overall Alert",IF(
      'Compound Alert'!V142 &gt;= 7, "HIGH",IF(
         'Compound Alert'!V142 &gt;= 5, "MED","LOW")), IF(
            $B$8="Underlying Vulnerability", IF(
               'Compound Alert'!AC142 &gt;= 10, "HIGH",IF(
                  'Compound Alert'!AC142 &gt;= 7, "MED","LOW")),IF(
                     $B$8="Emerging Threat", IF(
                        'Compound Alert'!AJ142 &gt;= 10, "HIGH",IF(
                            'Compound Alert'!AJ142 &gt;= 7, "MED","LOW")))))</f>
        <v>MED</v>
      </c>
      <c r="O155" s="25" t="str">
        <f ca="1">IF(
   $B$8="Overall Alert",IF(
      'Compound Alert'!W142 &gt;= 7, "HIGH",IF(
         'Compound Alert'!W142 &gt;= 5, "MED","LOW")), IF(
            $B$8="Underlying Vulnerability", IF(
               'Compound Alert'!AD142 &gt;= 10, "HIGH",IF(
                  'Compound Alert'!AD142 &gt;= 7, "MED","LOW")),IF(
                     $B$8="Emerging Threat", IF(
                        'Compound Alert'!AK142 &gt;= 10, "HIGH",IF(
                            'Compound Alert'!AK142 &gt;= 7, "MED","LOW")))))</f>
        <v>LOW</v>
      </c>
      <c r="P155" s="25"/>
      <c r="Q155" s="26"/>
      <c r="R155" s="26"/>
      <c r="S155" s="21"/>
      <c r="T155" s="21"/>
      <c r="U155" s="21"/>
      <c r="V155" s="21"/>
      <c r="W155" s="21"/>
      <c r="X155" s="21"/>
      <c r="Y155" s="27"/>
      <c r="Z155" s="27"/>
      <c r="AA155" s="27"/>
      <c r="AB155" s="27"/>
      <c r="AC155" s="27"/>
      <c r="AD155" s="27"/>
      <c r="AE155" s="27"/>
      <c r="AF155" s="27"/>
      <c r="AJ155" s="21"/>
      <c r="AK155" s="21"/>
      <c r="AL155" s="21"/>
      <c r="AM155" s="21"/>
      <c r="AN155" s="21"/>
      <c r="AO155" s="21"/>
      <c r="AP155" s="21"/>
      <c r="AQ155" s="21"/>
      <c r="AR155" s="21"/>
      <c r="AS155" s="21"/>
      <c r="AT155" s="21"/>
      <c r="AU155" s="21"/>
      <c r="AV155" s="21"/>
      <c r="AW155" s="21"/>
      <c r="AX155" s="21"/>
    </row>
    <row r="156" spans="1:50" x14ac:dyDescent="0.2">
      <c r="A156" s="63">
        <v>115</v>
      </c>
      <c r="B156" s="20" t="str">
        <f>'Compound Alert'!B200</f>
        <v>Tonga</v>
      </c>
      <c r="C156" s="20" t="str">
        <f>'Compound Alert'!C200</f>
        <v>TON</v>
      </c>
      <c r="D156" s="20" t="str">
        <f>'Compound Alert'!D200</f>
        <v>EAS           East Asia &amp; Pacific</v>
      </c>
      <c r="E156" s="20" t="str">
        <f>'Compound Alert'!E200</f>
        <v>IDA</v>
      </c>
      <c r="F156" s="217">
        <f>'Compound Alert'!F200</f>
        <v>0</v>
      </c>
      <c r="G156" s="22">
        <f ca="1">IF($B$8="Overall Alert",'Compound Alert'!G200,IF($B$8="Underlying Vulnerability",'Compound Alert'!J200,IF($B$8="Emerging Threat",'Compound Alert'!M200)))</f>
        <v>0.5</v>
      </c>
      <c r="H156" s="23">
        <f ca="1">IF($B$8="Overall Alert",'Compound Alert'!H200,IF($B$8="Underlying Vulnerability",'Compound Alert'!K200,IF($B$8="Emerging Threat",'Compound Alert'!N200)))</f>
        <v>0.5</v>
      </c>
      <c r="I156" s="50">
        <f ca="1">ROUNDDOWN(G156,0)</f>
        <v>0</v>
      </c>
      <c r="J156" s="25" t="str">
        <f ca="1">IF(
   $B$8="Overall Alert",IF(
      'Compound Alert'!R200 &gt;= 7, "HIGH",IF(
         'Compound Alert'!R200 &gt;= 5, "MED","LOW")), IF(
            $B$8="Underlying Vulnerability", IF(
               'Compound Alert'!Y200 &gt;= 10, "HIGH",IF(
                  'Compound Alert'!Y200 &gt;= 7, "MED","LOW")),IF(
                     $B$8="Emerging Threat", IF(
                        'Compound Alert'!AF200 &gt;= 10, "HIGH",IF(
                            'Compound Alert'!AF200 &gt;= 7, "MED","LOW")))))</f>
        <v>LOW</v>
      </c>
      <c r="K156" s="25" t="str">
        <f ca="1">IF(
   $B$8="Overall Alert",IF(
      'Compound Alert'!S200 &gt;= 7, "HIGH",IF(
         'Compound Alert'!S200 &gt;= 5, "MED","LOW")), IF(
            $B$8="Underlying Vulnerability", IF(
               'Compound Alert'!Z200 &gt;= 10, "HIGH",IF(
                  'Compound Alert'!Z200 &gt;= 7, "MED","LOW")),IF(
                     $B$8="Emerging Threat", IF(
                        'Compound Alert'!AG200 &gt;= 10, "HIGH",IF(
                            'Compound Alert'!AG200 &gt;= 7, "MED","LOW")))))</f>
        <v>LOW</v>
      </c>
      <c r="L156" s="25" t="e">
        <f ca="1">IF(
   $B$8="Overall Alert",IF(
      'Compound Alert'!T200 &gt;= 7, "HIGH",IF(
         'Compound Alert'!T200 &gt;= 5, "MED","LOW")), IF(
            $B$8="Underlying Vulnerability", IF(
               'Compound Alert'!AA200 &gt;= 10, "HIGH",IF(
                  'Compound Alert'!AA200 &gt;= 7, "MED","LOW")),IF(
                     $B$8="Emerging Threat", IF(
                        'Compound Alert'!AH200 &gt;= 10, "HIGH",IF(
                            'Compound Alert'!AH200 &gt;= 7, "MED","LOW")))))</f>
        <v>#N/A</v>
      </c>
      <c r="M156" s="25" t="str">
        <f ca="1">IF(
   $B$8="Overall Alert",IF(
      'Compound Alert'!U200 &gt;= 7, "HIGH",IF(
         'Compound Alert'!U200 &gt;= 5, "MED","LOW")), IF(
            $B$8="Underlying Vulnerability", IF(
               'Compound Alert'!AB200 &gt;= 10, "HIGH",IF(
                  'Compound Alert'!AB200 &gt;= 7, "MED","LOW")),IF(
                     $B$8="Emerging Threat", IF(
                        'Compound Alert'!AI200 &gt;= 10, "HIGH",IF(
                            'Compound Alert'!AI200 &gt;= 7, "MED","LOW")))))</f>
        <v>LOW</v>
      </c>
      <c r="N156" s="25" t="str">
        <f ca="1">IF(
   $B$8="Overall Alert",IF(
      'Compound Alert'!V200 &gt;= 7, "HIGH",IF(
         'Compound Alert'!V200 &gt;= 5, "MED","LOW")), IF(
            $B$8="Underlying Vulnerability", IF(
               'Compound Alert'!AC200 &gt;= 10, "HIGH",IF(
                  'Compound Alert'!AC200 &gt;= 7, "MED","LOW")),IF(
                     $B$8="Emerging Threat", IF(
                        'Compound Alert'!AJ200 &gt;= 10, "HIGH",IF(
                            'Compound Alert'!AJ200 &gt;= 7, "MED","LOW")))))</f>
        <v>MED</v>
      </c>
      <c r="O156" s="25" t="str">
        <f ca="1">IF(
   $B$8="Overall Alert",IF(
      'Compound Alert'!W200 &gt;= 7, "HIGH",IF(
         'Compound Alert'!W200 &gt;= 5, "MED","LOW")), IF(
            $B$8="Underlying Vulnerability", IF(
               'Compound Alert'!AD200 &gt;= 10, "HIGH",IF(
                  'Compound Alert'!AD200 &gt;= 7, "MED","LOW")),IF(
                     $B$8="Emerging Threat", IF(
                        'Compound Alert'!AK200 &gt;= 10, "HIGH",IF(
                            'Compound Alert'!AK200 &gt;= 7, "MED","LOW")))))</f>
        <v>LOW</v>
      </c>
      <c r="P156" s="25"/>
      <c r="Q156" s="26"/>
      <c r="R156" s="26"/>
      <c r="S156" s="21"/>
      <c r="T156" s="21"/>
      <c r="U156" s="21"/>
      <c r="V156" s="21"/>
      <c r="W156" s="21"/>
      <c r="X156" s="21"/>
      <c r="Y156" s="27"/>
      <c r="Z156" s="27"/>
      <c r="AA156" s="27"/>
      <c r="AB156" s="27"/>
      <c r="AC156" s="27"/>
      <c r="AD156" s="27"/>
      <c r="AE156" s="27"/>
      <c r="AF156" s="27"/>
      <c r="AJ156" s="21"/>
      <c r="AK156" s="21"/>
      <c r="AL156" s="21"/>
      <c r="AM156" s="21"/>
      <c r="AN156" s="21"/>
      <c r="AO156" s="21"/>
      <c r="AP156" s="21"/>
      <c r="AQ156" s="21"/>
      <c r="AR156" s="21"/>
      <c r="AS156" s="21"/>
      <c r="AT156" s="21"/>
      <c r="AU156" s="21"/>
      <c r="AV156" s="21"/>
      <c r="AW156" s="21"/>
      <c r="AX156" s="21"/>
    </row>
    <row r="157" spans="1:50" x14ac:dyDescent="0.2">
      <c r="A157" s="63">
        <v>116</v>
      </c>
      <c r="B157" s="20" t="str">
        <f>'Compound Alert'!B159</f>
        <v>Philippines</v>
      </c>
      <c r="C157" s="20" t="str">
        <f>'Compound Alert'!C159</f>
        <v>PHL</v>
      </c>
      <c r="D157" s="20" t="str">
        <f>'Compound Alert'!D159</f>
        <v>EAS           East Asia &amp; Pacific</v>
      </c>
      <c r="E157" s="20" t="str">
        <f>'Compound Alert'!E159</f>
        <v>IBRD</v>
      </c>
      <c r="F157" s="217">
        <f ca="1">'Compound Alert'!F159</f>
        <v>154</v>
      </c>
      <c r="G157" s="22">
        <f ca="1">IF($B$8="Overall Alert",'Compound Alert'!G159,IF($B$8="Underlying Vulnerability",'Compound Alert'!J159,IF($B$8="Emerging Threat",'Compound Alert'!M159)))</f>
        <v>0</v>
      </c>
      <c r="H157" s="23">
        <f ca="1">IF($B$8="Overall Alert",'Compound Alert'!H159,IF($B$8="Underlying Vulnerability",'Compound Alert'!K159,IF($B$8="Emerging Threat",'Compound Alert'!N159)))</f>
        <v>0</v>
      </c>
      <c r="I157" s="50">
        <f ca="1">ROUNDDOWN(G157,0)</f>
        <v>0</v>
      </c>
      <c r="J157" s="25" t="str">
        <f ca="1">IF(
   $B$8="Overall Alert",IF(
      'Compound Alert'!R159 &gt;= 7, "HIGH",IF(
         'Compound Alert'!R159 &gt;= 5, "MED","LOW")), IF(
            $B$8="Underlying Vulnerability", IF(
               'Compound Alert'!Y159 &gt;= 10, "HIGH",IF(
                  'Compound Alert'!Y159 &gt;= 7, "MED","LOW")),IF(
                     $B$8="Emerging Threat", IF(
                        'Compound Alert'!AF159 &gt;= 10, "HIGH",IF(
                            'Compound Alert'!AF159 &gt;= 7, "MED","LOW")))))</f>
        <v>LOW</v>
      </c>
      <c r="K157" s="25" t="str">
        <f ca="1">IF(
   $B$8="Overall Alert",IF(
      'Compound Alert'!S159 &gt;= 7, "HIGH",IF(
         'Compound Alert'!S159 &gt;= 5, "MED","LOW")), IF(
            $B$8="Underlying Vulnerability", IF(
               'Compound Alert'!Z159 &gt;= 10, "HIGH",IF(
                  'Compound Alert'!Z159 &gt;= 7, "MED","LOW")),IF(
                     $B$8="Emerging Threat", IF(
                        'Compound Alert'!AG159 &gt;= 10, "HIGH",IF(
                            'Compound Alert'!AG159 &gt;= 7, "MED","LOW")))))</f>
        <v>LOW</v>
      </c>
      <c r="L157" s="25" t="str">
        <f ca="1">IF(
   $B$8="Overall Alert",IF(
      'Compound Alert'!T159 &gt;= 7, "HIGH",IF(
         'Compound Alert'!T159 &gt;= 5, "MED","LOW")), IF(
            $B$8="Underlying Vulnerability", IF(
               'Compound Alert'!AA159 &gt;= 10, "HIGH",IF(
                  'Compound Alert'!AA159 &gt;= 7, "MED","LOW")),IF(
                     $B$8="Emerging Threat", IF(
                        'Compound Alert'!AH159 &gt;= 10, "HIGH",IF(
                            'Compound Alert'!AH159 &gt;= 7, "MED","LOW")))))</f>
        <v>LOW</v>
      </c>
      <c r="M157" s="25" t="str">
        <f ca="1">IF(
   $B$8="Overall Alert",IF(
      'Compound Alert'!U159 &gt;= 7, "HIGH",IF(
         'Compound Alert'!U159 &gt;= 5, "MED","LOW")), IF(
            $B$8="Underlying Vulnerability", IF(
               'Compound Alert'!AB159 &gt;= 10, "HIGH",IF(
                  'Compound Alert'!AB159 &gt;= 7, "MED","LOW")),IF(
                     $B$8="Emerging Threat", IF(
                        'Compound Alert'!AI159 &gt;= 10, "HIGH",IF(
                            'Compound Alert'!AI159 &gt;= 7, "MED","LOW")))))</f>
        <v>LOW</v>
      </c>
      <c r="N157" s="25" t="str">
        <f ca="1">IF(
   $B$8="Overall Alert",IF(
      'Compound Alert'!V159 &gt;= 7, "HIGH",IF(
         'Compound Alert'!V159 &gt;= 5, "MED","LOW")), IF(
            $B$8="Underlying Vulnerability", IF(
               'Compound Alert'!AC159 &gt;= 10, "HIGH",IF(
                  'Compound Alert'!AC159 &gt;= 7, "MED","LOW")),IF(
                     $B$8="Emerging Threat", IF(
                        'Compound Alert'!AJ159 &gt;= 10, "HIGH",IF(
                            'Compound Alert'!AJ159 &gt;= 7, "MED","LOW")))))</f>
        <v>LOW</v>
      </c>
      <c r="O157" s="25" t="str">
        <f ca="1">IF(
   $B$8="Overall Alert",IF(
      'Compound Alert'!W159 &gt;= 7, "HIGH",IF(
         'Compound Alert'!W159 &gt;= 5, "MED","LOW")), IF(
            $B$8="Underlying Vulnerability", IF(
               'Compound Alert'!AD159 &gt;= 10, "HIGH",IF(
                  'Compound Alert'!AD159 &gt;= 7, "MED","LOW")),IF(
                     $B$8="Emerging Threat", IF(
                        'Compound Alert'!AK159 &gt;= 10, "HIGH",IF(
                            'Compound Alert'!AK159 &gt;= 7, "MED","LOW")))))</f>
        <v>LOW</v>
      </c>
      <c r="P157" s="25"/>
      <c r="Q157" s="26"/>
      <c r="R157" s="26"/>
      <c r="S157" s="21"/>
      <c r="T157" s="21"/>
      <c r="U157" s="21"/>
      <c r="V157" s="21"/>
      <c r="W157" s="21"/>
      <c r="X157" s="21"/>
      <c r="Y157" s="27"/>
      <c r="Z157" s="27"/>
      <c r="AA157" s="27"/>
      <c r="AB157" s="27"/>
      <c r="AC157" s="27"/>
      <c r="AD157" s="27"/>
      <c r="AE157" s="27"/>
      <c r="AF157" s="27"/>
      <c r="AJ157" s="21"/>
      <c r="AK157" s="21"/>
      <c r="AL157" s="21"/>
      <c r="AM157" s="21"/>
      <c r="AN157" s="21"/>
      <c r="AO157" s="21"/>
      <c r="AP157" s="21"/>
      <c r="AQ157" s="21"/>
      <c r="AR157" s="21"/>
      <c r="AS157" s="21"/>
      <c r="AT157" s="21"/>
      <c r="AU157" s="21"/>
      <c r="AV157" s="21"/>
      <c r="AW157" s="21"/>
      <c r="AX157" s="21"/>
    </row>
    <row r="158" spans="1:50" x14ac:dyDescent="0.2">
      <c r="A158" s="63">
        <v>117</v>
      </c>
      <c r="B158" s="20" t="str">
        <f>'Compound Alert'!B217</f>
        <v>Vanuatu</v>
      </c>
      <c r="C158" s="20" t="str">
        <f>'Compound Alert'!C217</f>
        <v>VUT</v>
      </c>
      <c r="D158" s="20" t="str">
        <f>'Compound Alert'!D217</f>
        <v>EAS           East Asia &amp; Pacific</v>
      </c>
      <c r="E158" s="20" t="str">
        <f>'Compound Alert'!E217</f>
        <v>IDA</v>
      </c>
      <c r="F158" s="217">
        <f>'Compound Alert'!F217</f>
        <v>0</v>
      </c>
      <c r="G158" s="22">
        <f ca="1">IF($B$8="Overall Alert",'Compound Alert'!G217,IF($B$8="Underlying Vulnerability",'Compound Alert'!J217,IF($B$8="Emerging Threat",'Compound Alert'!M217)))</f>
        <v>0</v>
      </c>
      <c r="H158" s="23">
        <f ca="1">IF($B$8="Overall Alert",'Compound Alert'!H217,IF($B$8="Underlying Vulnerability",'Compound Alert'!K217,IF($B$8="Emerging Threat",'Compound Alert'!N217)))</f>
        <v>0</v>
      </c>
      <c r="I158" s="50">
        <f ca="1">ROUNDDOWN(G158,0)</f>
        <v>0</v>
      </c>
      <c r="J158" s="25" t="str">
        <f ca="1">IF(
   $B$8="Overall Alert",IF(
      'Compound Alert'!R217 &gt;= 7, "HIGH",IF(
         'Compound Alert'!R217 &gt;= 5, "MED","LOW")), IF(
            $B$8="Underlying Vulnerability", IF(
               'Compound Alert'!Y217 &gt;= 10, "HIGH",IF(
                  'Compound Alert'!Y217 &gt;= 7, "MED","LOW")),IF(
                     $B$8="Emerging Threat", IF(
                        'Compound Alert'!AF217 &gt;= 10, "HIGH",IF(
                            'Compound Alert'!AF217 &gt;= 7, "MED","LOW")))))</f>
        <v>LOW</v>
      </c>
      <c r="K158" s="25" t="str">
        <f ca="1">IF(
   $B$8="Overall Alert",IF(
      'Compound Alert'!S217 &gt;= 7, "HIGH",IF(
         'Compound Alert'!S217 &gt;= 5, "MED","LOW")), IF(
            $B$8="Underlying Vulnerability", IF(
               'Compound Alert'!Z217 &gt;= 10, "HIGH",IF(
                  'Compound Alert'!Z217 &gt;= 7, "MED","LOW")),IF(
                     $B$8="Emerging Threat", IF(
                        'Compound Alert'!AG217 &gt;= 10, "HIGH",IF(
                            'Compound Alert'!AG217 &gt;= 7, "MED","LOW")))))</f>
        <v>LOW</v>
      </c>
      <c r="L158" s="25" t="e">
        <f ca="1">IF(
   $B$8="Overall Alert",IF(
      'Compound Alert'!T217 &gt;= 7, "HIGH",IF(
         'Compound Alert'!T217 &gt;= 5, "MED","LOW")), IF(
            $B$8="Underlying Vulnerability", IF(
               'Compound Alert'!AA217 &gt;= 10, "HIGH",IF(
                  'Compound Alert'!AA217 &gt;= 7, "MED","LOW")),IF(
                     $B$8="Emerging Threat", IF(
                        'Compound Alert'!AH217 &gt;= 10, "HIGH",IF(
                            'Compound Alert'!AH217 &gt;= 7, "MED","LOW")))))</f>
        <v>#N/A</v>
      </c>
      <c r="M158" s="25" t="str">
        <f ca="1">IF(
   $B$8="Overall Alert",IF(
      'Compound Alert'!U217 &gt;= 7, "HIGH",IF(
         'Compound Alert'!U217 &gt;= 5, "MED","LOW")), IF(
            $B$8="Underlying Vulnerability", IF(
               'Compound Alert'!AB217 &gt;= 10, "HIGH",IF(
                  'Compound Alert'!AB217 &gt;= 7, "MED","LOW")),IF(
                     $B$8="Emerging Threat", IF(
                        'Compound Alert'!AI217 &gt;= 10, "HIGH",IF(
                            'Compound Alert'!AI217 &gt;= 7, "MED","LOW")))))</f>
        <v>LOW</v>
      </c>
      <c r="N158" s="25" t="str">
        <f ca="1">IF(
   $B$8="Overall Alert",IF(
      'Compound Alert'!V217 &gt;= 7, "HIGH",IF(
         'Compound Alert'!V217 &gt;= 5, "MED","LOW")), IF(
            $B$8="Underlying Vulnerability", IF(
               'Compound Alert'!AC217 &gt;= 10, "HIGH",IF(
                  'Compound Alert'!AC217 &gt;= 7, "MED","LOW")),IF(
                     $B$8="Emerging Threat", IF(
                        'Compound Alert'!AJ217 &gt;= 10, "HIGH",IF(
                            'Compound Alert'!AJ217 &gt;= 7, "MED","LOW")))))</f>
        <v>LOW</v>
      </c>
      <c r="O158" s="25" t="str">
        <f ca="1">IF(
   $B$8="Overall Alert",IF(
      'Compound Alert'!W217 &gt;= 7, "HIGH",IF(
         'Compound Alert'!W217 &gt;= 5, "MED","LOW")), IF(
            $B$8="Underlying Vulnerability", IF(
               'Compound Alert'!AD217 &gt;= 10, "HIGH",IF(
                  'Compound Alert'!AD217 &gt;= 7, "MED","LOW")),IF(
                     $B$8="Emerging Threat", IF(
                        'Compound Alert'!AK217 &gt;= 10, "HIGH",IF(
                            'Compound Alert'!AK217 &gt;= 7, "MED","LOW")))))</f>
        <v>LOW</v>
      </c>
      <c r="P158" s="25"/>
      <c r="Q158" s="26"/>
      <c r="R158" s="26"/>
      <c r="S158" s="21"/>
      <c r="T158" s="21"/>
      <c r="U158" s="21"/>
      <c r="V158" s="21"/>
      <c r="W158" s="21"/>
      <c r="X158" s="21"/>
      <c r="Y158" s="27"/>
      <c r="Z158" s="27"/>
      <c r="AA158" s="27"/>
      <c r="AB158" s="27"/>
      <c r="AC158" s="27"/>
      <c r="AD158" s="27"/>
      <c r="AE158" s="27"/>
      <c r="AF158" s="27"/>
      <c r="AJ158" s="21"/>
      <c r="AK158" s="21"/>
      <c r="AL158" s="21"/>
      <c r="AM158" s="21"/>
      <c r="AN158" s="21"/>
      <c r="AO158" s="21"/>
      <c r="AP158" s="21"/>
      <c r="AQ158" s="21"/>
      <c r="AR158" s="21"/>
      <c r="AS158" s="21"/>
      <c r="AT158" s="21"/>
      <c r="AU158" s="21"/>
      <c r="AV158" s="21"/>
      <c r="AW158" s="21"/>
      <c r="AX158" s="21"/>
    </row>
    <row r="159" spans="1:50" x14ac:dyDescent="0.2">
      <c r="A159" s="63">
        <v>118</v>
      </c>
      <c r="B159" s="20" t="str">
        <f>'Compound Alert'!B201</f>
        <v>Trinidad and Tobago</v>
      </c>
      <c r="C159" s="20" t="str">
        <f>'Compound Alert'!C201</f>
        <v>TTO</v>
      </c>
      <c r="D159" s="20" t="str">
        <f>'Compound Alert'!D201</f>
        <v>LCN           Latin America &amp; Caribbean</v>
      </c>
      <c r="E159" s="20" t="str">
        <f>'Compound Alert'!E201</f>
        <v>IBRD</v>
      </c>
      <c r="F159" s="217">
        <f>'Compound Alert'!F201</f>
        <v>0</v>
      </c>
      <c r="G159" s="22">
        <f ca="1">IF($B$8="Overall Alert",'Compound Alert'!G201,IF($B$8="Underlying Vulnerability",'Compound Alert'!J201,IF($B$8="Emerging Threat",'Compound Alert'!M201)))</f>
        <v>0</v>
      </c>
      <c r="H159" s="23">
        <f ca="1">IF($B$8="Overall Alert",'Compound Alert'!H201,IF($B$8="Underlying Vulnerability",'Compound Alert'!K201,IF($B$8="Emerging Threat",'Compound Alert'!N201)))</f>
        <v>0</v>
      </c>
      <c r="I159" s="50">
        <f ca="1">ROUNDDOWN(G159,0)</f>
        <v>0</v>
      </c>
      <c r="J159" s="25" t="str">
        <f ca="1">IF(
   $B$8="Overall Alert",IF(
      'Compound Alert'!R201 &gt;= 7, "HIGH",IF(
         'Compound Alert'!R201 &gt;= 5, "MED","LOW")), IF(
            $B$8="Underlying Vulnerability", IF(
               'Compound Alert'!Y201 &gt;= 10, "HIGH",IF(
                  'Compound Alert'!Y201 &gt;= 7, "MED","LOW")),IF(
                     $B$8="Emerging Threat", IF(
                        'Compound Alert'!AF201 &gt;= 10, "HIGH",IF(
                            'Compound Alert'!AF201 &gt;= 7, "MED","LOW")))))</f>
        <v>LOW</v>
      </c>
      <c r="K159" s="25" t="str">
        <f ca="1">IF(
   $B$8="Overall Alert",IF(
      'Compound Alert'!S201 &gt;= 7, "HIGH",IF(
         'Compound Alert'!S201 &gt;= 5, "MED","LOW")), IF(
            $B$8="Underlying Vulnerability", IF(
               'Compound Alert'!Z201 &gt;= 10, "HIGH",IF(
                  'Compound Alert'!Z201 &gt;= 7, "MED","LOW")),IF(
                     $B$8="Emerging Threat", IF(
                        'Compound Alert'!AG201 &gt;= 10, "HIGH",IF(
                            'Compound Alert'!AG201 &gt;= 7, "MED","LOW")))))</f>
        <v>LOW</v>
      </c>
      <c r="L159" s="25" t="str">
        <f ca="1">IF(
   $B$8="Overall Alert",IF(
      'Compound Alert'!T201 &gt;= 7, "HIGH",IF(
         'Compound Alert'!T201 &gt;= 5, "MED","LOW")), IF(
            $B$8="Underlying Vulnerability", IF(
               'Compound Alert'!AA201 &gt;= 10, "HIGH",IF(
                  'Compound Alert'!AA201 &gt;= 7, "MED","LOW")),IF(
                     $B$8="Emerging Threat", IF(
                        'Compound Alert'!AH201 &gt;= 10, "HIGH",IF(
                            'Compound Alert'!AH201 &gt;= 7, "MED","LOW")))))</f>
        <v>LOW</v>
      </c>
      <c r="M159" s="25" t="str">
        <f ca="1">IF(
   $B$8="Overall Alert",IF(
      'Compound Alert'!U201 &gt;= 7, "HIGH",IF(
         'Compound Alert'!U201 &gt;= 5, "MED","LOW")), IF(
            $B$8="Underlying Vulnerability", IF(
               'Compound Alert'!AB201 &gt;= 10, "HIGH",IF(
                  'Compound Alert'!AB201 &gt;= 7, "MED","LOW")),IF(
                     $B$8="Emerging Threat", IF(
                        'Compound Alert'!AI201 &gt;= 10, "HIGH",IF(
                            'Compound Alert'!AI201 &gt;= 7, "MED","LOW")))))</f>
        <v>LOW</v>
      </c>
      <c r="N159" s="25" t="str">
        <f ca="1">IF(
   $B$8="Overall Alert",IF(
      'Compound Alert'!V201 &gt;= 7, "HIGH",IF(
         'Compound Alert'!V201 &gt;= 5, "MED","LOW")), IF(
            $B$8="Underlying Vulnerability", IF(
               'Compound Alert'!AC201 &gt;= 10, "HIGH",IF(
                  'Compound Alert'!AC201 &gt;= 7, "MED","LOW")),IF(
                     $B$8="Emerging Threat", IF(
                        'Compound Alert'!AJ201 &gt;= 10, "HIGH",IF(
                            'Compound Alert'!AJ201 &gt;= 7, "MED","LOW")))))</f>
        <v>LOW</v>
      </c>
      <c r="O159" s="25" t="str">
        <f ca="1">IF(
   $B$8="Overall Alert",IF(
      'Compound Alert'!W201 &gt;= 7, "HIGH",IF(
         'Compound Alert'!W201 &gt;= 5, "MED","LOW")), IF(
            $B$8="Underlying Vulnerability", IF(
               'Compound Alert'!AD201 &gt;= 10, "HIGH",IF(
                  'Compound Alert'!AD201 &gt;= 7, "MED","LOW")),IF(
                     $B$8="Emerging Threat", IF(
                        'Compound Alert'!AK201 &gt;= 10, "HIGH",IF(
                            'Compound Alert'!AK201 &gt;= 7, "MED","LOW")))))</f>
        <v>LOW</v>
      </c>
      <c r="P159" s="25"/>
      <c r="Q159" s="26"/>
      <c r="R159" s="26"/>
      <c r="S159" s="21"/>
      <c r="T159" s="21"/>
      <c r="U159" s="21"/>
      <c r="V159" s="21"/>
      <c r="W159" s="21"/>
      <c r="X159" s="21"/>
      <c r="Y159" s="27"/>
      <c r="Z159" s="27"/>
      <c r="AA159" s="27"/>
      <c r="AB159" s="27"/>
      <c r="AC159" s="27"/>
      <c r="AD159" s="27"/>
      <c r="AE159" s="27"/>
      <c r="AF159" s="27"/>
      <c r="AJ159" s="21"/>
      <c r="AK159" s="21"/>
      <c r="AL159" s="21"/>
      <c r="AM159" s="21"/>
      <c r="AN159" s="21"/>
      <c r="AO159" s="21"/>
      <c r="AP159" s="21"/>
      <c r="AQ159" s="21"/>
      <c r="AR159" s="21"/>
      <c r="AS159" s="21"/>
      <c r="AT159" s="21"/>
      <c r="AU159" s="21"/>
      <c r="AV159" s="21"/>
      <c r="AW159" s="21"/>
      <c r="AX159" s="21"/>
    </row>
    <row r="160" spans="1:50" x14ac:dyDescent="0.2">
      <c r="A160" s="63">
        <v>119</v>
      </c>
      <c r="B160" s="20" t="str">
        <f>'Compound Alert'!B11</f>
        <v>United Arab Emirates</v>
      </c>
      <c r="C160" s="20" t="str">
        <f>'Compound Alert'!C11</f>
        <v>ARE</v>
      </c>
      <c r="D160" s="20" t="str">
        <f>'Compound Alert'!D11</f>
        <v>MEA           Middle East &amp; North Africa</v>
      </c>
      <c r="E160" s="20" t="str">
        <f>'Compound Alert'!E11</f>
        <v>NA</v>
      </c>
      <c r="F160" s="217">
        <f ca="1">'Compound Alert'!F11</f>
        <v>6</v>
      </c>
      <c r="G160" s="22">
        <f ca="1">IF($B$8="Overall Alert",'Compound Alert'!G11,IF($B$8="Underlying Vulnerability",'Compound Alert'!J11,IF($B$8="Emerging Threat",'Compound Alert'!M11)))</f>
        <v>0</v>
      </c>
      <c r="H160" s="23">
        <f ca="1">IF($B$8="Overall Alert",'Compound Alert'!H11,IF($B$8="Underlying Vulnerability",'Compound Alert'!K11,IF($B$8="Emerging Threat",'Compound Alert'!N11)))</f>
        <v>0</v>
      </c>
      <c r="I160" s="50">
        <f ca="1">ROUNDDOWN(G160,0)</f>
        <v>0</v>
      </c>
      <c r="J160" s="25" t="str">
        <f ca="1">IF(
   $B$8="Overall Alert",IF(
      'Compound Alert'!R11 &gt;= 7, "HIGH",IF(
         'Compound Alert'!R11 &gt;= 5, "MED","LOW")), IF(
            $B$8="Underlying Vulnerability", IF(
               'Compound Alert'!Y11 &gt;= 10, "HIGH",IF(
                  'Compound Alert'!Y11 &gt;= 7, "MED","LOW")),IF(
                     $B$8="Emerging Threat", IF(
                        'Compound Alert'!AF11 &gt;= 10, "HIGH",IF(
                            'Compound Alert'!AF11 &gt;= 7, "MED","LOW")))))</f>
        <v>LOW</v>
      </c>
      <c r="K160" s="25" t="str">
        <f ca="1">IF(
   $B$8="Overall Alert",IF(
      'Compound Alert'!S11 &gt;= 7, "HIGH",IF(
         'Compound Alert'!S11 &gt;= 5, "MED","LOW")), IF(
            $B$8="Underlying Vulnerability", IF(
               'Compound Alert'!Z11 &gt;= 10, "HIGH",IF(
                  'Compound Alert'!Z11 &gt;= 7, "MED","LOW")),IF(
                     $B$8="Emerging Threat", IF(
                        'Compound Alert'!AG11 &gt;= 10, "HIGH",IF(
                            'Compound Alert'!AG11 &gt;= 7, "MED","LOW")))))</f>
        <v>LOW</v>
      </c>
      <c r="L160" s="25" t="str">
        <f ca="1">IF(
   $B$8="Overall Alert",IF(
      'Compound Alert'!T11 &gt;= 7, "HIGH",IF(
         'Compound Alert'!T11 &gt;= 5, "MED","LOW")), IF(
            $B$8="Underlying Vulnerability", IF(
               'Compound Alert'!AA11 &gt;= 10, "HIGH",IF(
                  'Compound Alert'!AA11 &gt;= 7, "MED","LOW")),IF(
                     $B$8="Emerging Threat", IF(
                        'Compound Alert'!AH11 &gt;= 10, "HIGH",IF(
                            'Compound Alert'!AH11 &gt;= 7, "MED","LOW")))))</f>
        <v>LOW</v>
      </c>
      <c r="M160" s="25" t="str">
        <f ca="1">IF(
   $B$8="Overall Alert",IF(
      'Compound Alert'!U11 &gt;= 7, "HIGH",IF(
         'Compound Alert'!U11 &gt;= 5, "MED","LOW")), IF(
            $B$8="Underlying Vulnerability", IF(
               'Compound Alert'!AB11 &gt;= 10, "HIGH",IF(
                  'Compound Alert'!AB11 &gt;= 7, "MED","LOW")),IF(
                     $B$8="Emerging Threat", IF(
                        'Compound Alert'!AI11 &gt;= 10, "HIGH",IF(
                            'Compound Alert'!AI11 &gt;= 7, "MED","LOW")))))</f>
        <v>LOW</v>
      </c>
      <c r="N160" s="25" t="str">
        <f ca="1">IF(
   $B$8="Overall Alert",IF(
      'Compound Alert'!V11 &gt;= 7, "HIGH",IF(
         'Compound Alert'!V11 &gt;= 5, "MED","LOW")), IF(
            $B$8="Underlying Vulnerability", IF(
               'Compound Alert'!AC11 &gt;= 10, "HIGH",IF(
                  'Compound Alert'!AC11 &gt;= 7, "MED","LOW")),IF(
                     $B$8="Emerging Threat", IF(
                        'Compound Alert'!AJ11 &gt;= 10, "HIGH",IF(
                            'Compound Alert'!AJ11 &gt;= 7, "MED","LOW")))))</f>
        <v>LOW</v>
      </c>
      <c r="O160" s="25" t="str">
        <f ca="1">IF(
   $B$8="Overall Alert",IF(
      'Compound Alert'!W11 &gt;= 7, "HIGH",IF(
         'Compound Alert'!W11 &gt;= 5, "MED","LOW")), IF(
            $B$8="Underlying Vulnerability", IF(
               'Compound Alert'!AD11 &gt;= 10, "HIGH",IF(
                  'Compound Alert'!AD11 &gt;= 7, "MED","LOW")),IF(
                     $B$8="Emerging Threat", IF(
                        'Compound Alert'!AK11 &gt;= 10, "HIGH",IF(
                            'Compound Alert'!AK11 &gt;= 7, "MED","LOW")))))</f>
        <v>LOW</v>
      </c>
      <c r="P160" s="25"/>
      <c r="Q160" s="26"/>
      <c r="R160" s="26"/>
      <c r="S160" s="21"/>
      <c r="T160" s="21"/>
      <c r="U160" s="21"/>
      <c r="V160" s="21"/>
      <c r="W160" s="21"/>
      <c r="X160" s="21"/>
      <c r="Y160" s="27"/>
      <c r="Z160" s="27"/>
      <c r="AA160" s="27"/>
      <c r="AB160" s="27"/>
      <c r="AC160" s="27"/>
      <c r="AD160" s="27"/>
      <c r="AE160" s="27"/>
      <c r="AF160" s="27"/>
      <c r="AJ160" s="21"/>
      <c r="AK160" s="21"/>
      <c r="AL160" s="21"/>
      <c r="AM160" s="21"/>
      <c r="AN160" s="21"/>
      <c r="AO160" s="21"/>
      <c r="AP160" s="21"/>
      <c r="AQ160" s="21"/>
      <c r="AR160" s="21"/>
      <c r="AS160" s="21"/>
      <c r="AT160" s="21"/>
      <c r="AU160" s="21"/>
      <c r="AV160" s="21"/>
      <c r="AW160" s="21"/>
      <c r="AX160" s="21"/>
    </row>
    <row r="161" spans="1:50" x14ac:dyDescent="0.2">
      <c r="A161" s="63">
        <v>120</v>
      </c>
      <c r="B161" s="20" t="str">
        <f>'Compound Alert'!B35</f>
        <v>Bhutan</v>
      </c>
      <c r="C161" s="20" t="str">
        <f>'Compound Alert'!C35</f>
        <v>BTN</v>
      </c>
      <c r="D161" s="20" t="str">
        <f>'Compound Alert'!D35</f>
        <v>SAS           South Asia</v>
      </c>
      <c r="E161" s="20" t="str">
        <f>'Compound Alert'!E35</f>
        <v>IDA</v>
      </c>
      <c r="F161" s="217">
        <f ca="1">'Compound Alert'!F35</f>
        <v>30</v>
      </c>
      <c r="G161" s="22">
        <f ca="1">IF($B$8="Overall Alert",'Compound Alert'!G35,IF($B$8="Underlying Vulnerability",'Compound Alert'!J35,IF($B$8="Emerging Threat",'Compound Alert'!M35)))</f>
        <v>0</v>
      </c>
      <c r="H161" s="23">
        <f ca="1">IF($B$8="Overall Alert",'Compound Alert'!H35,IF($B$8="Underlying Vulnerability",'Compound Alert'!K35,IF($B$8="Emerging Threat",'Compound Alert'!N35)))</f>
        <v>0</v>
      </c>
      <c r="I161" s="50">
        <f ca="1">ROUNDDOWN(G161,0)</f>
        <v>0</v>
      </c>
      <c r="J161" s="25" t="str">
        <f ca="1">IF(
   $B$8="Overall Alert",IF(
      'Compound Alert'!R35 &gt;= 7, "HIGH",IF(
         'Compound Alert'!R35 &gt;= 5, "MED","LOW")), IF(
            $B$8="Underlying Vulnerability", IF(
               'Compound Alert'!Y35 &gt;= 10, "HIGH",IF(
                  'Compound Alert'!Y35 &gt;= 7, "MED","LOW")),IF(
                     $B$8="Emerging Threat", IF(
                        'Compound Alert'!AF35 &gt;= 10, "HIGH",IF(
                            'Compound Alert'!AF35 &gt;= 7, "MED","LOW")))))</f>
        <v>LOW</v>
      </c>
      <c r="K161" s="25" t="str">
        <f ca="1">IF(
   $B$8="Overall Alert",IF(
      'Compound Alert'!S35 &gt;= 7, "HIGH",IF(
         'Compound Alert'!S35 &gt;= 5, "MED","LOW")), IF(
            $B$8="Underlying Vulnerability", IF(
               'Compound Alert'!Z35 &gt;= 10, "HIGH",IF(
                  'Compound Alert'!Z35 &gt;= 7, "MED","LOW")),IF(
                     $B$8="Emerging Threat", IF(
                        'Compound Alert'!AG35 &gt;= 10, "HIGH",IF(
                            'Compound Alert'!AG35 &gt;= 7, "MED","LOW")))))</f>
        <v>LOW</v>
      </c>
      <c r="L161" s="25" t="str">
        <f ca="1">IF(
   $B$8="Overall Alert",IF(
      'Compound Alert'!T35 &gt;= 7, "HIGH",IF(
         'Compound Alert'!T35 &gt;= 5, "MED","LOW")), IF(
            $B$8="Underlying Vulnerability", IF(
               'Compound Alert'!AA35 &gt;= 10, "HIGH",IF(
                  'Compound Alert'!AA35 &gt;= 7, "MED","LOW")),IF(
                     $B$8="Emerging Threat", IF(
                        'Compound Alert'!AH35 &gt;= 10, "HIGH",IF(
                            'Compound Alert'!AH35 &gt;= 7, "MED","LOW")))))</f>
        <v>LOW</v>
      </c>
      <c r="M161" s="25" t="str">
        <f ca="1">IF(
   $B$8="Overall Alert",IF(
      'Compound Alert'!U35 &gt;= 7, "HIGH",IF(
         'Compound Alert'!U35 &gt;= 5, "MED","LOW")), IF(
            $B$8="Underlying Vulnerability", IF(
               'Compound Alert'!AB35 &gt;= 10, "HIGH",IF(
                  'Compound Alert'!AB35 &gt;= 7, "MED","LOW")),IF(
                     $B$8="Emerging Threat", IF(
                        'Compound Alert'!AI35 &gt;= 10, "HIGH",IF(
                            'Compound Alert'!AI35 &gt;= 7, "MED","LOW")))))</f>
        <v>LOW</v>
      </c>
      <c r="N161" s="25" t="str">
        <f ca="1">IF(
   $B$8="Overall Alert",IF(
      'Compound Alert'!V35 &gt;= 7, "HIGH",IF(
         'Compound Alert'!V35 &gt;= 5, "MED","LOW")), IF(
            $B$8="Underlying Vulnerability", IF(
               'Compound Alert'!AC35 &gt;= 10, "HIGH",IF(
                  'Compound Alert'!AC35 &gt;= 7, "MED","LOW")),IF(
                     $B$8="Emerging Threat", IF(
                        'Compound Alert'!AJ35 &gt;= 10, "HIGH",IF(
                            'Compound Alert'!AJ35 &gt;= 7, "MED","LOW")))))</f>
        <v>LOW</v>
      </c>
      <c r="O161" s="25" t="str">
        <f ca="1">IF(
   $B$8="Overall Alert",IF(
      'Compound Alert'!W35 &gt;= 7, "HIGH",IF(
         'Compound Alert'!W35 &gt;= 5, "MED","LOW")), IF(
            $B$8="Underlying Vulnerability", IF(
               'Compound Alert'!AD35 &gt;= 10, "HIGH",IF(
                  'Compound Alert'!AD35 &gt;= 7, "MED","LOW")),IF(
                     $B$8="Emerging Threat", IF(
                        'Compound Alert'!AK35 &gt;= 10, "HIGH",IF(
                            'Compound Alert'!AK35 &gt;= 7, "MED","LOW")))))</f>
        <v>LOW</v>
      </c>
      <c r="P161" s="25"/>
      <c r="Q161" s="26"/>
      <c r="R161" s="26"/>
      <c r="S161" s="21"/>
      <c r="T161" s="21"/>
      <c r="U161" s="21"/>
      <c r="V161" s="21"/>
      <c r="W161" s="21"/>
      <c r="X161" s="21"/>
      <c r="Y161" s="27"/>
      <c r="Z161" s="27"/>
      <c r="AA161" s="27"/>
      <c r="AB161" s="27"/>
      <c r="AC161" s="27"/>
      <c r="AD161" s="27"/>
      <c r="AE161" s="27"/>
      <c r="AF161" s="27"/>
      <c r="AJ161" s="21"/>
      <c r="AK161" s="21"/>
      <c r="AL161" s="21"/>
      <c r="AM161" s="21"/>
      <c r="AN161" s="21"/>
      <c r="AO161" s="21"/>
      <c r="AP161" s="21"/>
      <c r="AQ161" s="21"/>
      <c r="AR161" s="21"/>
      <c r="AS161" s="21"/>
      <c r="AT161" s="21"/>
      <c r="AU161" s="21"/>
      <c r="AV161" s="21"/>
      <c r="AW161" s="21"/>
      <c r="AX161" s="21"/>
    </row>
    <row r="162" spans="1:50" x14ac:dyDescent="0.2">
      <c r="A162" s="63">
        <v>121</v>
      </c>
      <c r="B162" s="20" t="str">
        <f>'Compound Alert'!B27</f>
        <v>Bosnia and Herzegovina</v>
      </c>
      <c r="C162" s="20" t="str">
        <f>'Compound Alert'!C27</f>
        <v>BIH</v>
      </c>
      <c r="D162" s="20" t="str">
        <f>'Compound Alert'!D27</f>
        <v>ECS           Europe &amp; Central Asia</v>
      </c>
      <c r="E162" s="20" t="str">
        <f>'Compound Alert'!E27</f>
        <v>IBRD</v>
      </c>
      <c r="F162" s="217">
        <f ca="1">'Compound Alert'!F27</f>
        <v>22</v>
      </c>
      <c r="G162" s="22">
        <f ca="1">IF($B$8="Overall Alert",'Compound Alert'!G27,IF($B$8="Underlying Vulnerability",'Compound Alert'!J27,IF($B$8="Emerging Threat",'Compound Alert'!M27)))</f>
        <v>0</v>
      </c>
      <c r="H162" s="23">
        <f ca="1">IF($B$8="Overall Alert",'Compound Alert'!H27,IF($B$8="Underlying Vulnerability",'Compound Alert'!K27,IF($B$8="Emerging Threat",'Compound Alert'!N27)))</f>
        <v>0</v>
      </c>
      <c r="I162" s="50">
        <f ca="1">ROUNDDOWN(G162,0)</f>
        <v>0</v>
      </c>
      <c r="J162" s="25" t="str">
        <f ca="1">IF(
   $B$8="Overall Alert",IF(
      'Compound Alert'!R27 &gt;= 7, "HIGH",IF(
         'Compound Alert'!R27 &gt;= 5, "MED","LOW")), IF(
            $B$8="Underlying Vulnerability", IF(
               'Compound Alert'!Y27 &gt;= 10, "HIGH",IF(
                  'Compound Alert'!Y27 &gt;= 7, "MED","LOW")),IF(
                     $B$8="Emerging Threat", IF(
                        'Compound Alert'!AF27 &gt;= 10, "HIGH",IF(
                            'Compound Alert'!AF27 &gt;= 7, "MED","LOW")))))</f>
        <v>LOW</v>
      </c>
      <c r="K162" s="25" t="str">
        <f ca="1">IF(
   $B$8="Overall Alert",IF(
      'Compound Alert'!S27 &gt;= 7, "HIGH",IF(
         'Compound Alert'!S27 &gt;= 5, "MED","LOW")), IF(
            $B$8="Underlying Vulnerability", IF(
               'Compound Alert'!Z27 &gt;= 10, "HIGH",IF(
                  'Compound Alert'!Z27 &gt;= 7, "MED","LOW")),IF(
                     $B$8="Emerging Threat", IF(
                        'Compound Alert'!AG27 &gt;= 10, "HIGH",IF(
                            'Compound Alert'!AG27 &gt;= 7, "MED","LOW")))))</f>
        <v>LOW</v>
      </c>
      <c r="L162" s="25" t="str">
        <f ca="1">IF(
   $B$8="Overall Alert",IF(
      'Compound Alert'!T27 &gt;= 7, "HIGH",IF(
         'Compound Alert'!T27 &gt;= 5, "MED","LOW")), IF(
            $B$8="Underlying Vulnerability", IF(
               'Compound Alert'!AA27 &gt;= 10, "HIGH",IF(
                  'Compound Alert'!AA27 &gt;= 7, "MED","LOW")),IF(
                     $B$8="Emerging Threat", IF(
                        'Compound Alert'!AH27 &gt;= 10, "HIGH",IF(
                            'Compound Alert'!AH27 &gt;= 7, "MED","LOW")))))</f>
        <v>LOW</v>
      </c>
      <c r="M162" s="25" t="str">
        <f ca="1">IF(
   $B$8="Overall Alert",IF(
      'Compound Alert'!U27 &gt;= 7, "HIGH",IF(
         'Compound Alert'!U27 &gt;= 5, "MED","LOW")), IF(
            $B$8="Underlying Vulnerability", IF(
               'Compound Alert'!AB27 &gt;= 10, "HIGH",IF(
                  'Compound Alert'!AB27 &gt;= 7, "MED","LOW")),IF(
                     $B$8="Emerging Threat", IF(
                        'Compound Alert'!AI27 &gt;= 10, "HIGH",IF(
                            'Compound Alert'!AI27 &gt;= 7, "MED","LOW")))))</f>
        <v>LOW</v>
      </c>
      <c r="N162" s="25" t="str">
        <f ca="1">IF(
   $B$8="Overall Alert",IF(
      'Compound Alert'!V27 &gt;= 7, "HIGH",IF(
         'Compound Alert'!V27 &gt;= 5, "MED","LOW")), IF(
            $B$8="Underlying Vulnerability", IF(
               'Compound Alert'!AC27 &gt;= 10, "HIGH",IF(
                  'Compound Alert'!AC27 &gt;= 7, "MED","LOW")),IF(
                     $B$8="Emerging Threat", IF(
                        'Compound Alert'!AJ27 &gt;= 10, "HIGH",IF(
                            'Compound Alert'!AJ27 &gt;= 7, "MED","LOW")))))</f>
        <v>LOW</v>
      </c>
      <c r="O162" s="25" t="str">
        <f ca="1">IF(
   $B$8="Overall Alert",IF(
      'Compound Alert'!W27 &gt;= 7, "HIGH",IF(
         'Compound Alert'!W27 &gt;= 5, "MED","LOW")), IF(
            $B$8="Underlying Vulnerability", IF(
               'Compound Alert'!AD27 &gt;= 10, "HIGH",IF(
                  'Compound Alert'!AD27 &gt;= 7, "MED","LOW")),IF(
                     $B$8="Emerging Threat", IF(
                        'Compound Alert'!AK27 &gt;= 10, "HIGH",IF(
                            'Compound Alert'!AK27 &gt;= 7, "MED","LOW")))))</f>
        <v>LOW</v>
      </c>
      <c r="P162" s="25"/>
      <c r="Q162" s="26"/>
      <c r="R162" s="26"/>
      <c r="S162" s="21"/>
      <c r="T162" s="21"/>
      <c r="U162" s="21"/>
      <c r="V162" s="21"/>
      <c r="W162" s="21"/>
      <c r="X162" s="21"/>
      <c r="Y162" s="27"/>
      <c r="Z162" s="27"/>
      <c r="AA162" s="27"/>
      <c r="AB162" s="27"/>
      <c r="AC162" s="27"/>
      <c r="AD162" s="27"/>
      <c r="AE162" s="27"/>
      <c r="AF162" s="27"/>
      <c r="AJ162" s="21"/>
      <c r="AK162" s="21"/>
      <c r="AL162" s="21"/>
      <c r="AM162" s="21"/>
      <c r="AN162" s="21"/>
      <c r="AO162" s="21"/>
      <c r="AP162" s="21"/>
      <c r="AQ162" s="21"/>
      <c r="AR162" s="21"/>
      <c r="AS162" s="21"/>
      <c r="AT162" s="21"/>
      <c r="AU162" s="21"/>
      <c r="AV162" s="21"/>
      <c r="AW162" s="21"/>
      <c r="AX162" s="21"/>
    </row>
    <row r="163" spans="1:50" x14ac:dyDescent="0.2">
      <c r="A163" s="63">
        <v>122</v>
      </c>
      <c r="B163" s="20" t="str">
        <f>'Compound Alert'!B16</f>
        <v>Australia</v>
      </c>
      <c r="C163" s="20" t="str">
        <f>'Compound Alert'!C16</f>
        <v>AUS</v>
      </c>
      <c r="D163" s="20" t="str">
        <f>'Compound Alert'!D16</f>
        <v>EAS           East Asia &amp; Pacific</v>
      </c>
      <c r="E163" s="20" t="str">
        <f>'Compound Alert'!E16</f>
        <v>NA</v>
      </c>
      <c r="F163" s="217">
        <f ca="1">'Compound Alert'!F16</f>
        <v>11</v>
      </c>
      <c r="G163" s="22">
        <f ca="1">IF($B$8="Overall Alert",'Compound Alert'!G16,IF($B$8="Underlying Vulnerability",'Compound Alert'!J16,IF($B$8="Emerging Threat",'Compound Alert'!M16)))</f>
        <v>0</v>
      </c>
      <c r="H163" s="23">
        <f ca="1">IF($B$8="Overall Alert",'Compound Alert'!H16,IF($B$8="Underlying Vulnerability",'Compound Alert'!K16,IF($B$8="Emerging Threat",'Compound Alert'!N16)))</f>
        <v>0</v>
      </c>
      <c r="I163" s="50">
        <f ca="1">ROUNDDOWN(G163,0)</f>
        <v>0</v>
      </c>
      <c r="J163" s="25" t="str">
        <f ca="1">IF(
   $B$8="Overall Alert",IF(
      'Compound Alert'!R16 &gt;= 7, "HIGH",IF(
         'Compound Alert'!R16 &gt;= 5, "MED","LOW")), IF(
            $B$8="Underlying Vulnerability", IF(
               'Compound Alert'!Y16 &gt;= 10, "HIGH",IF(
                  'Compound Alert'!Y16 &gt;= 7, "MED","LOW")),IF(
                     $B$8="Emerging Threat", IF(
                        'Compound Alert'!AF16 &gt;= 10, "HIGH",IF(
                            'Compound Alert'!AF16 &gt;= 7, "MED","LOW")))))</f>
        <v>LOW</v>
      </c>
      <c r="K163" s="25" t="str">
        <f ca="1">IF(
   $B$8="Overall Alert",IF(
      'Compound Alert'!S16 &gt;= 7, "HIGH",IF(
         'Compound Alert'!S16 &gt;= 5, "MED","LOW")), IF(
            $B$8="Underlying Vulnerability", IF(
               'Compound Alert'!Z16 &gt;= 10, "HIGH",IF(
                  'Compound Alert'!Z16 &gt;= 7, "MED","LOW")),IF(
                     $B$8="Emerging Threat", IF(
                        'Compound Alert'!AG16 &gt;= 10, "HIGH",IF(
                            'Compound Alert'!AG16 &gt;= 7, "MED","LOW")))))</f>
        <v>LOW</v>
      </c>
      <c r="L163" s="25" t="str">
        <f ca="1">IF(
   $B$8="Overall Alert",IF(
      'Compound Alert'!T16 &gt;= 7, "HIGH",IF(
         'Compound Alert'!T16 &gt;= 5, "MED","LOW")), IF(
            $B$8="Underlying Vulnerability", IF(
               'Compound Alert'!AA16 &gt;= 10, "HIGH",IF(
                  'Compound Alert'!AA16 &gt;= 7, "MED","LOW")),IF(
                     $B$8="Emerging Threat", IF(
                        'Compound Alert'!AH16 &gt;= 10, "HIGH",IF(
                            'Compound Alert'!AH16 &gt;= 7, "MED","LOW")))))</f>
        <v>LOW</v>
      </c>
      <c r="M163" s="25" t="str">
        <f ca="1">IF(
   $B$8="Overall Alert",IF(
      'Compound Alert'!U16 &gt;= 7, "HIGH",IF(
         'Compound Alert'!U16 &gt;= 5, "MED","LOW")), IF(
            $B$8="Underlying Vulnerability", IF(
               'Compound Alert'!AB16 &gt;= 10, "HIGH",IF(
                  'Compound Alert'!AB16 &gt;= 7, "MED","LOW")),IF(
                     $B$8="Emerging Threat", IF(
                        'Compound Alert'!AI16 &gt;= 10, "HIGH",IF(
                            'Compound Alert'!AI16 &gt;= 7, "MED","LOW")))))</f>
        <v>LOW</v>
      </c>
      <c r="N163" s="25" t="str">
        <f ca="1">IF(
   $B$8="Overall Alert",IF(
      'Compound Alert'!V16 &gt;= 7, "HIGH",IF(
         'Compound Alert'!V16 &gt;= 5, "MED","LOW")), IF(
            $B$8="Underlying Vulnerability", IF(
               'Compound Alert'!AC16 &gt;= 10, "HIGH",IF(
                  'Compound Alert'!AC16 &gt;= 7, "MED","LOW")),IF(
                     $B$8="Emerging Threat", IF(
                        'Compound Alert'!AJ16 &gt;= 10, "HIGH",IF(
                            'Compound Alert'!AJ16 &gt;= 7, "MED","LOW")))))</f>
        <v>LOW</v>
      </c>
      <c r="O163" s="25" t="str">
        <f ca="1">IF(
   $B$8="Overall Alert",IF(
      'Compound Alert'!W16 &gt;= 7, "HIGH",IF(
         'Compound Alert'!W16 &gt;= 5, "MED","LOW")), IF(
            $B$8="Underlying Vulnerability", IF(
               'Compound Alert'!AD16 &gt;= 10, "HIGH",IF(
                  'Compound Alert'!AD16 &gt;= 7, "MED","LOW")),IF(
                     $B$8="Emerging Threat", IF(
                        'Compound Alert'!AK16 &gt;= 10, "HIGH",IF(
                            'Compound Alert'!AK16 &gt;= 7, "MED","LOW")))))</f>
        <v>LOW</v>
      </c>
      <c r="P163" s="25"/>
      <c r="Q163" s="26"/>
      <c r="R163" s="26"/>
      <c r="S163" s="21"/>
      <c r="T163" s="21"/>
      <c r="U163" s="21"/>
      <c r="V163" s="21"/>
      <c r="W163" s="21"/>
      <c r="X163" s="21"/>
      <c r="Y163" s="27"/>
      <c r="Z163" s="27"/>
      <c r="AA163" s="27"/>
      <c r="AB163" s="27"/>
      <c r="AC163" s="27"/>
      <c r="AD163" s="27"/>
      <c r="AE163" s="27"/>
      <c r="AF163" s="27"/>
      <c r="AJ163" s="21"/>
      <c r="AK163" s="21"/>
      <c r="AL163" s="21"/>
      <c r="AM163" s="21"/>
      <c r="AN163" s="21"/>
      <c r="AO163" s="21"/>
      <c r="AP163" s="21"/>
      <c r="AQ163" s="21"/>
      <c r="AR163" s="21"/>
      <c r="AS163" s="21"/>
      <c r="AT163" s="21"/>
      <c r="AU163" s="21"/>
      <c r="AV163" s="21"/>
      <c r="AW163" s="21"/>
      <c r="AX163" s="21"/>
    </row>
    <row r="164" spans="1:50" x14ac:dyDescent="0.2">
      <c r="A164" s="63">
        <v>123</v>
      </c>
      <c r="B164" s="20" t="str">
        <f>'Compound Alert'!B104</f>
        <v>Japan</v>
      </c>
      <c r="C164" s="20" t="str">
        <f>'Compound Alert'!C104</f>
        <v>JPN</v>
      </c>
      <c r="D164" s="20" t="str">
        <f>'Compound Alert'!D104</f>
        <v>EAS           East Asia &amp; Pacific</v>
      </c>
      <c r="E164" s="20" t="str">
        <f>'Compound Alert'!E104</f>
        <v>NA</v>
      </c>
      <c r="F164" s="217">
        <f ca="1">'Compound Alert'!F104</f>
        <v>99</v>
      </c>
      <c r="G164" s="22">
        <f ca="1">IF($B$8="Overall Alert",'Compound Alert'!G104,IF($B$8="Underlying Vulnerability",'Compound Alert'!J104,IF($B$8="Emerging Threat",'Compound Alert'!M104)))</f>
        <v>0</v>
      </c>
      <c r="H164" s="23">
        <f ca="1">IF($B$8="Overall Alert",'Compound Alert'!H104,IF($B$8="Underlying Vulnerability",'Compound Alert'!K104,IF($B$8="Emerging Threat",'Compound Alert'!N104)))</f>
        <v>0</v>
      </c>
      <c r="I164" s="50">
        <f ca="1">ROUNDDOWN(G164,0)</f>
        <v>0</v>
      </c>
      <c r="J164" s="25" t="str">
        <f ca="1">IF(
   $B$8="Overall Alert",IF(
      'Compound Alert'!R104 &gt;= 7, "HIGH",IF(
         'Compound Alert'!R104 &gt;= 5, "MED","LOW")), IF(
            $B$8="Underlying Vulnerability", IF(
               'Compound Alert'!Y104 &gt;= 10, "HIGH",IF(
                  'Compound Alert'!Y104 &gt;= 7, "MED","LOW")),IF(
                     $B$8="Emerging Threat", IF(
                        'Compound Alert'!AF104 &gt;= 10, "HIGH",IF(
                            'Compound Alert'!AF104 &gt;= 7, "MED","LOW")))))</f>
        <v>LOW</v>
      </c>
      <c r="K164" s="25" t="str">
        <f ca="1">IF(
   $B$8="Overall Alert",IF(
      'Compound Alert'!S104 &gt;= 7, "HIGH",IF(
         'Compound Alert'!S104 &gt;= 5, "MED","LOW")), IF(
            $B$8="Underlying Vulnerability", IF(
               'Compound Alert'!Z104 &gt;= 10, "HIGH",IF(
                  'Compound Alert'!Z104 &gt;= 7, "MED","LOW")),IF(
                     $B$8="Emerging Threat", IF(
                        'Compound Alert'!AG104 &gt;= 10, "HIGH",IF(
                            'Compound Alert'!AG104 &gt;= 7, "MED","LOW")))))</f>
        <v>LOW</v>
      </c>
      <c r="L164" s="25" t="str">
        <f ca="1">IF(
   $B$8="Overall Alert",IF(
      'Compound Alert'!T104 &gt;= 7, "HIGH",IF(
         'Compound Alert'!T104 &gt;= 5, "MED","LOW")), IF(
            $B$8="Underlying Vulnerability", IF(
               'Compound Alert'!AA104 &gt;= 10, "HIGH",IF(
                  'Compound Alert'!AA104 &gt;= 7, "MED","LOW")),IF(
                     $B$8="Emerging Threat", IF(
                        'Compound Alert'!AH104 &gt;= 10, "HIGH",IF(
                            'Compound Alert'!AH104 &gt;= 7, "MED","LOW")))))</f>
        <v>LOW</v>
      </c>
      <c r="M164" s="25" t="str">
        <f ca="1">IF(
   $B$8="Overall Alert",IF(
      'Compound Alert'!U104 &gt;= 7, "HIGH",IF(
         'Compound Alert'!U104 &gt;= 5, "MED","LOW")), IF(
            $B$8="Underlying Vulnerability", IF(
               'Compound Alert'!AB104 &gt;= 10, "HIGH",IF(
                  'Compound Alert'!AB104 &gt;= 7, "MED","LOW")),IF(
                     $B$8="Emerging Threat", IF(
                        'Compound Alert'!AI104 &gt;= 10, "HIGH",IF(
                            'Compound Alert'!AI104 &gt;= 7, "MED","LOW")))))</f>
        <v>LOW</v>
      </c>
      <c r="N164" s="25" t="str">
        <f ca="1">IF(
   $B$8="Overall Alert",IF(
      'Compound Alert'!V104 &gt;= 7, "HIGH",IF(
         'Compound Alert'!V104 &gt;= 5, "MED","LOW")), IF(
            $B$8="Underlying Vulnerability", IF(
               'Compound Alert'!AC104 &gt;= 10, "HIGH",IF(
                  'Compound Alert'!AC104 &gt;= 7, "MED","LOW")),IF(
                     $B$8="Emerging Threat", IF(
                        'Compound Alert'!AJ104 &gt;= 10, "HIGH",IF(
                            'Compound Alert'!AJ104 &gt;= 7, "MED","LOW")))))</f>
        <v>LOW</v>
      </c>
      <c r="O164" s="25" t="str">
        <f ca="1">IF(
   $B$8="Overall Alert",IF(
      'Compound Alert'!W104 &gt;= 7, "HIGH",IF(
         'Compound Alert'!W104 &gt;= 5, "MED","LOW")), IF(
            $B$8="Underlying Vulnerability", IF(
               'Compound Alert'!AD104 &gt;= 10, "HIGH",IF(
                  'Compound Alert'!AD104 &gt;= 7, "MED","LOW")),IF(
                     $B$8="Emerging Threat", IF(
                        'Compound Alert'!AK104 &gt;= 10, "HIGH",IF(
                            'Compound Alert'!AK104 &gt;= 7, "MED","LOW")))))</f>
        <v>LOW</v>
      </c>
      <c r="P164" s="25"/>
      <c r="Q164" s="26"/>
      <c r="R164" s="26"/>
      <c r="S164" s="21"/>
      <c r="T164" s="21"/>
      <c r="U164" s="21"/>
      <c r="V164" s="21"/>
      <c r="W164" s="21"/>
      <c r="X164" s="21"/>
      <c r="Y164" s="27"/>
      <c r="Z164" s="27"/>
      <c r="AA164" s="27"/>
      <c r="AB164" s="27"/>
      <c r="AC164" s="27"/>
      <c r="AD164" s="27"/>
      <c r="AE164" s="27"/>
      <c r="AF164" s="27"/>
      <c r="AJ164" s="21"/>
      <c r="AK164" s="21"/>
      <c r="AL164" s="21"/>
      <c r="AM164" s="21"/>
      <c r="AN164" s="21"/>
      <c r="AO164" s="21"/>
      <c r="AP164" s="21"/>
      <c r="AQ164" s="21"/>
      <c r="AR164" s="21"/>
      <c r="AS164" s="21"/>
      <c r="AT164" s="21"/>
      <c r="AU164" s="21"/>
      <c r="AV164" s="21"/>
      <c r="AW164" s="21"/>
      <c r="AX164" s="21"/>
    </row>
    <row r="165" spans="1:50" x14ac:dyDescent="0.2">
      <c r="A165" s="63">
        <v>124</v>
      </c>
      <c r="B165" s="20" t="str">
        <f>'Compound Alert'!B128</f>
        <v>Moldova</v>
      </c>
      <c r="C165" s="20" t="str">
        <f>'Compound Alert'!C128</f>
        <v>MDA</v>
      </c>
      <c r="D165" s="20" t="str">
        <f>'Compound Alert'!D128</f>
        <v>ECS           Europe &amp; Central Asia</v>
      </c>
      <c r="E165" s="20" t="str">
        <f>'Compound Alert'!E128</f>
        <v>IBRD</v>
      </c>
      <c r="F165" s="217">
        <f ca="1">'Compound Alert'!F128</f>
        <v>123</v>
      </c>
      <c r="G165" s="22">
        <f ca="1">IF($B$8="Overall Alert",'Compound Alert'!G128,IF($B$8="Underlying Vulnerability",'Compound Alert'!J128,IF($B$8="Emerging Threat",'Compound Alert'!M128)))</f>
        <v>0</v>
      </c>
      <c r="H165" s="23">
        <f ca="1">IF($B$8="Overall Alert",'Compound Alert'!H128,IF($B$8="Underlying Vulnerability",'Compound Alert'!K128,IF($B$8="Emerging Threat",'Compound Alert'!N128)))</f>
        <v>0</v>
      </c>
      <c r="I165" s="50">
        <f ca="1">ROUNDDOWN(G165,0)</f>
        <v>0</v>
      </c>
      <c r="J165" s="25" t="str">
        <f ca="1">IF(
   $B$8="Overall Alert",IF(
      'Compound Alert'!R128 &gt;= 7, "HIGH",IF(
         'Compound Alert'!R128 &gt;= 5, "MED","LOW")), IF(
            $B$8="Underlying Vulnerability", IF(
               'Compound Alert'!Y128 &gt;= 10, "HIGH",IF(
                  'Compound Alert'!Y128 &gt;= 7, "MED","LOW")),IF(
                     $B$8="Emerging Threat", IF(
                        'Compound Alert'!AF128 &gt;= 10, "HIGH",IF(
                            'Compound Alert'!AF128 &gt;= 7, "MED","LOW")))))</f>
        <v>LOW</v>
      </c>
      <c r="K165" s="25" t="str">
        <f ca="1">IF(
   $B$8="Overall Alert",IF(
      'Compound Alert'!S128 &gt;= 7, "HIGH",IF(
         'Compound Alert'!S128 &gt;= 5, "MED","LOW")), IF(
            $B$8="Underlying Vulnerability", IF(
               'Compound Alert'!Z128 &gt;= 10, "HIGH",IF(
                  'Compound Alert'!Z128 &gt;= 7, "MED","LOW")),IF(
                     $B$8="Emerging Threat", IF(
                        'Compound Alert'!AG128 &gt;= 10, "HIGH",IF(
                            'Compound Alert'!AG128 &gt;= 7, "MED","LOW")))))</f>
        <v>LOW</v>
      </c>
      <c r="L165" s="25" t="str">
        <f ca="1">IF(
   $B$8="Overall Alert",IF(
      'Compound Alert'!T128 &gt;= 7, "HIGH",IF(
         'Compound Alert'!T128 &gt;= 5, "MED","LOW")), IF(
            $B$8="Underlying Vulnerability", IF(
               'Compound Alert'!AA128 &gt;= 10, "HIGH",IF(
                  'Compound Alert'!AA128 &gt;= 7, "MED","LOW")),IF(
                     $B$8="Emerging Threat", IF(
                        'Compound Alert'!AH128 &gt;= 10, "HIGH",IF(
                            'Compound Alert'!AH128 &gt;= 7, "MED","LOW")))))</f>
        <v>LOW</v>
      </c>
      <c r="M165" s="25" t="str">
        <f ca="1">IF(
   $B$8="Overall Alert",IF(
      'Compound Alert'!U128 &gt;= 7, "HIGH",IF(
         'Compound Alert'!U128 &gt;= 5, "MED","LOW")), IF(
            $B$8="Underlying Vulnerability", IF(
               'Compound Alert'!AB128 &gt;= 10, "HIGH",IF(
                  'Compound Alert'!AB128 &gt;= 7, "MED","LOW")),IF(
                     $B$8="Emerging Threat", IF(
                        'Compound Alert'!AI128 &gt;= 10, "HIGH",IF(
                            'Compound Alert'!AI128 &gt;= 7, "MED","LOW")))))</f>
        <v>LOW</v>
      </c>
      <c r="N165" s="25" t="str">
        <f ca="1">IF(
   $B$8="Overall Alert",IF(
      'Compound Alert'!V128 &gt;= 7, "HIGH",IF(
         'Compound Alert'!V128 &gt;= 5, "MED","LOW")), IF(
            $B$8="Underlying Vulnerability", IF(
               'Compound Alert'!AC128 &gt;= 10, "HIGH",IF(
                  'Compound Alert'!AC128 &gt;= 7, "MED","LOW")),IF(
                     $B$8="Emerging Threat", IF(
                        'Compound Alert'!AJ128 &gt;= 10, "HIGH",IF(
                            'Compound Alert'!AJ128 &gt;= 7, "MED","LOW")))))</f>
        <v>LOW</v>
      </c>
      <c r="O165" s="25" t="str">
        <f ca="1">IF(
   $B$8="Overall Alert",IF(
      'Compound Alert'!W128 &gt;= 7, "HIGH",IF(
         'Compound Alert'!W128 &gt;= 5, "MED","LOW")), IF(
            $B$8="Underlying Vulnerability", IF(
               'Compound Alert'!AD128 &gt;= 10, "HIGH",IF(
                  'Compound Alert'!AD128 &gt;= 7, "MED","LOW")),IF(
                     $B$8="Emerging Threat", IF(
                        'Compound Alert'!AK128 &gt;= 10, "HIGH",IF(
                            'Compound Alert'!AK128 &gt;= 7, "MED","LOW")))))</f>
        <v>LOW</v>
      </c>
      <c r="P165" s="25"/>
      <c r="Q165" s="26"/>
      <c r="R165" s="26"/>
      <c r="S165" s="21"/>
      <c r="T165" s="21"/>
      <c r="U165" s="21"/>
      <c r="V165" s="21"/>
      <c r="W165" s="21"/>
      <c r="X165" s="21"/>
      <c r="Y165" s="27"/>
      <c r="Z165" s="27"/>
      <c r="AA165" s="27"/>
      <c r="AB165" s="27"/>
      <c r="AC165" s="27"/>
      <c r="AD165" s="27"/>
      <c r="AE165" s="27"/>
      <c r="AF165" s="27"/>
      <c r="AJ165" s="21"/>
      <c r="AK165" s="21"/>
      <c r="AL165" s="21"/>
      <c r="AM165" s="21"/>
      <c r="AN165" s="21"/>
      <c r="AO165" s="21"/>
      <c r="AP165" s="21"/>
      <c r="AQ165" s="21"/>
      <c r="AR165" s="21"/>
      <c r="AS165" s="21"/>
      <c r="AT165" s="21"/>
      <c r="AU165" s="21"/>
      <c r="AV165" s="21"/>
      <c r="AW165" s="21"/>
      <c r="AX165" s="21"/>
    </row>
    <row r="166" spans="1:50" x14ac:dyDescent="0.2">
      <c r="A166" s="63">
        <v>125</v>
      </c>
      <c r="B166" s="20" t="str">
        <f>'Compound Alert'!B48</f>
        <v>Comoros</v>
      </c>
      <c r="C166" s="20" t="str">
        <f>'Compound Alert'!C48</f>
        <v>COM</v>
      </c>
      <c r="D166" s="20" t="str">
        <f>'Compound Alert'!D48</f>
        <v>SSF           Sub-Saharan Africa</v>
      </c>
      <c r="E166" s="20" t="str">
        <f>'Compound Alert'!E48</f>
        <v>IDA</v>
      </c>
      <c r="F166" s="217">
        <f ca="1">'Compound Alert'!F48</f>
        <v>43</v>
      </c>
      <c r="G166" s="22">
        <f ca="1">IF($B$8="Overall Alert",'Compound Alert'!G48,IF($B$8="Underlying Vulnerability",'Compound Alert'!J48,IF($B$8="Emerging Threat",'Compound Alert'!M48)))</f>
        <v>0</v>
      </c>
      <c r="H166" s="23">
        <f ca="1">IF($B$8="Overall Alert",'Compound Alert'!H48,IF($B$8="Underlying Vulnerability",'Compound Alert'!K48,IF($B$8="Emerging Threat",'Compound Alert'!N48)))</f>
        <v>0</v>
      </c>
      <c r="I166" s="50">
        <f ca="1">ROUNDDOWN(G166,0)</f>
        <v>0</v>
      </c>
      <c r="J166" s="25" t="str">
        <f ca="1">IF(
   $B$8="Overall Alert",IF(
      'Compound Alert'!R48 &gt;= 7, "HIGH",IF(
         'Compound Alert'!R48 &gt;= 5, "MED","LOW")), IF(
            $B$8="Underlying Vulnerability", IF(
               'Compound Alert'!Y48 &gt;= 10, "HIGH",IF(
                  'Compound Alert'!Y48 &gt;= 7, "MED","LOW")),IF(
                     $B$8="Emerging Threat", IF(
                        'Compound Alert'!AF48 &gt;= 10, "HIGH",IF(
                            'Compound Alert'!AF48 &gt;= 7, "MED","LOW")))))</f>
        <v>LOW</v>
      </c>
      <c r="K166" s="25" t="str">
        <f ca="1">IF(
   $B$8="Overall Alert",IF(
      'Compound Alert'!S48 &gt;= 7, "HIGH",IF(
         'Compound Alert'!S48 &gt;= 5, "MED","LOW")), IF(
            $B$8="Underlying Vulnerability", IF(
               'Compound Alert'!Z48 &gt;= 10, "HIGH",IF(
                  'Compound Alert'!Z48 &gt;= 7, "MED","LOW")),IF(
                     $B$8="Emerging Threat", IF(
                        'Compound Alert'!AG48 &gt;= 10, "HIGH",IF(
                            'Compound Alert'!AG48 &gt;= 7, "MED","LOW")))))</f>
        <v>LOW</v>
      </c>
      <c r="L166" s="25" t="e">
        <f ca="1">IF(
   $B$8="Overall Alert",IF(
      'Compound Alert'!T48 &gt;= 7, "HIGH",IF(
         'Compound Alert'!T48 &gt;= 5, "MED","LOW")), IF(
            $B$8="Underlying Vulnerability", IF(
               'Compound Alert'!AA48 &gt;= 10, "HIGH",IF(
                  'Compound Alert'!AA48 &gt;= 7, "MED","LOW")),IF(
                     $B$8="Emerging Threat", IF(
                        'Compound Alert'!AH48 &gt;= 10, "HIGH",IF(
                            'Compound Alert'!AH48 &gt;= 7, "MED","LOW")))))</f>
        <v>#N/A</v>
      </c>
      <c r="M166" s="25" t="str">
        <f ca="1">IF(
   $B$8="Overall Alert",IF(
      'Compound Alert'!U48 &gt;= 7, "HIGH",IF(
         'Compound Alert'!U48 &gt;= 5, "MED","LOW")), IF(
            $B$8="Underlying Vulnerability", IF(
               'Compound Alert'!AB48 &gt;= 10, "HIGH",IF(
                  'Compound Alert'!AB48 &gt;= 7, "MED","LOW")),IF(
                     $B$8="Emerging Threat", IF(
                        'Compound Alert'!AI48 &gt;= 10, "HIGH",IF(
                            'Compound Alert'!AI48 &gt;= 7, "MED","LOW")))))</f>
        <v>LOW</v>
      </c>
      <c r="N166" s="25" t="str">
        <f ca="1">IF(
   $B$8="Overall Alert",IF(
      'Compound Alert'!V48 &gt;= 7, "HIGH",IF(
         'Compound Alert'!V48 &gt;= 5, "MED","LOW")), IF(
            $B$8="Underlying Vulnerability", IF(
               'Compound Alert'!AC48 &gt;= 10, "HIGH",IF(
                  'Compound Alert'!AC48 &gt;= 7, "MED","LOW")),IF(
                     $B$8="Emerging Threat", IF(
                        'Compound Alert'!AJ48 &gt;= 10, "HIGH",IF(
                            'Compound Alert'!AJ48 &gt;= 7, "MED","LOW")))))</f>
        <v>LOW</v>
      </c>
      <c r="O166" s="25" t="str">
        <f ca="1">IF(
   $B$8="Overall Alert",IF(
      'Compound Alert'!W48 &gt;= 7, "HIGH",IF(
         'Compound Alert'!W48 &gt;= 5, "MED","LOW")), IF(
            $B$8="Underlying Vulnerability", IF(
               'Compound Alert'!AD48 &gt;= 10, "HIGH",IF(
                  'Compound Alert'!AD48 &gt;= 7, "MED","LOW")),IF(
                     $B$8="Emerging Threat", IF(
                        'Compound Alert'!AK48 &gt;= 10, "HIGH",IF(
                            'Compound Alert'!AK48 &gt;= 7, "MED","LOW")))))</f>
        <v>LOW</v>
      </c>
      <c r="P166" s="25"/>
      <c r="Q166" s="26"/>
      <c r="R166" s="26"/>
      <c r="S166" s="21"/>
      <c r="T166" s="21"/>
      <c r="U166" s="21"/>
      <c r="V166" s="21"/>
      <c r="W166" s="21"/>
      <c r="X166" s="21"/>
      <c r="Y166" s="27"/>
      <c r="Z166" s="27"/>
      <c r="AA166" s="27"/>
      <c r="AB166" s="27"/>
      <c r="AC166" s="27"/>
      <c r="AD166" s="27"/>
      <c r="AE166" s="27"/>
      <c r="AF166" s="27"/>
      <c r="AJ166" s="21"/>
      <c r="AK166" s="21"/>
      <c r="AL166" s="21"/>
      <c r="AM166" s="21"/>
      <c r="AN166" s="21"/>
      <c r="AO166" s="21"/>
      <c r="AP166" s="21"/>
      <c r="AQ166" s="21"/>
      <c r="AR166" s="21"/>
      <c r="AS166" s="21"/>
      <c r="AT166" s="21"/>
      <c r="AU166" s="21"/>
      <c r="AV166" s="21"/>
      <c r="AW166" s="21"/>
      <c r="AX166" s="21"/>
    </row>
    <row r="167" spans="1:50" x14ac:dyDescent="0.2">
      <c r="A167" s="63">
        <v>126</v>
      </c>
      <c r="B167" s="20" t="str">
        <f>'Compound Alert'!B105</f>
        <v>Kazakhstan</v>
      </c>
      <c r="C167" s="20" t="str">
        <f>'Compound Alert'!C105</f>
        <v>KAZ</v>
      </c>
      <c r="D167" s="20" t="str">
        <f>'Compound Alert'!D105</f>
        <v>ECS           Europe &amp; Central Asia</v>
      </c>
      <c r="E167" s="20" t="str">
        <f>'Compound Alert'!E105</f>
        <v>IBRD</v>
      </c>
      <c r="F167" s="217">
        <f ca="1">'Compound Alert'!F105</f>
        <v>100</v>
      </c>
      <c r="G167" s="22">
        <f ca="1">IF($B$8="Overall Alert",'Compound Alert'!G105,IF($B$8="Underlying Vulnerability",'Compound Alert'!J105,IF($B$8="Emerging Threat",'Compound Alert'!M105)))</f>
        <v>0</v>
      </c>
      <c r="H167" s="23">
        <f ca="1">IF($B$8="Overall Alert",'Compound Alert'!H105,IF($B$8="Underlying Vulnerability",'Compound Alert'!K105,IF($B$8="Emerging Threat",'Compound Alert'!N105)))</f>
        <v>0</v>
      </c>
      <c r="I167" s="50">
        <f ca="1">ROUNDDOWN(G167,0)</f>
        <v>0</v>
      </c>
      <c r="J167" s="25" t="str">
        <f ca="1">IF(
   $B$8="Overall Alert",IF(
      'Compound Alert'!R105 &gt;= 7, "HIGH",IF(
         'Compound Alert'!R105 &gt;= 5, "MED","LOW")), IF(
            $B$8="Underlying Vulnerability", IF(
               'Compound Alert'!Y105 &gt;= 10, "HIGH",IF(
                  'Compound Alert'!Y105 &gt;= 7, "MED","LOW")),IF(
                     $B$8="Emerging Threat", IF(
                        'Compound Alert'!AF105 &gt;= 10, "HIGH",IF(
                            'Compound Alert'!AF105 &gt;= 7, "MED","LOW")))))</f>
        <v>LOW</v>
      </c>
      <c r="K167" s="25" t="str">
        <f ca="1">IF(
   $B$8="Overall Alert",IF(
      'Compound Alert'!S105 &gt;= 7, "HIGH",IF(
         'Compound Alert'!S105 &gt;= 5, "MED","LOW")), IF(
            $B$8="Underlying Vulnerability", IF(
               'Compound Alert'!Z105 &gt;= 10, "HIGH",IF(
                  'Compound Alert'!Z105 &gt;= 7, "MED","LOW")),IF(
                     $B$8="Emerging Threat", IF(
                        'Compound Alert'!AG105 &gt;= 10, "HIGH",IF(
                            'Compound Alert'!AG105 &gt;= 7, "MED","LOW")))))</f>
        <v>LOW</v>
      </c>
      <c r="L167" s="25" t="str">
        <f ca="1">IF(
   $B$8="Overall Alert",IF(
      'Compound Alert'!T105 &gt;= 7, "HIGH",IF(
         'Compound Alert'!T105 &gt;= 5, "MED","LOW")), IF(
            $B$8="Underlying Vulnerability", IF(
               'Compound Alert'!AA105 &gt;= 10, "HIGH",IF(
                  'Compound Alert'!AA105 &gt;= 7, "MED","LOW")),IF(
                     $B$8="Emerging Threat", IF(
                        'Compound Alert'!AH105 &gt;= 10, "HIGH",IF(
                            'Compound Alert'!AH105 &gt;= 7, "MED","LOW")))))</f>
        <v>LOW</v>
      </c>
      <c r="M167" s="25" t="str">
        <f ca="1">IF(
   $B$8="Overall Alert",IF(
      'Compound Alert'!U105 &gt;= 7, "HIGH",IF(
         'Compound Alert'!U105 &gt;= 5, "MED","LOW")), IF(
            $B$8="Underlying Vulnerability", IF(
               'Compound Alert'!AB105 &gt;= 10, "HIGH",IF(
                  'Compound Alert'!AB105 &gt;= 7, "MED","LOW")),IF(
                     $B$8="Emerging Threat", IF(
                        'Compound Alert'!AI105 &gt;= 10, "HIGH",IF(
                            'Compound Alert'!AI105 &gt;= 7, "MED","LOW")))))</f>
        <v>LOW</v>
      </c>
      <c r="N167" s="25" t="str">
        <f ca="1">IF(
   $B$8="Overall Alert",IF(
      'Compound Alert'!V105 &gt;= 7, "HIGH",IF(
         'Compound Alert'!V105 &gt;= 5, "MED","LOW")), IF(
            $B$8="Underlying Vulnerability", IF(
               'Compound Alert'!AC105 &gt;= 10, "HIGH",IF(
                  'Compound Alert'!AC105 &gt;= 7, "MED","LOW")),IF(
                     $B$8="Emerging Threat", IF(
                        'Compound Alert'!AJ105 &gt;= 10, "HIGH",IF(
                            'Compound Alert'!AJ105 &gt;= 7, "MED","LOW")))))</f>
        <v>LOW</v>
      </c>
      <c r="O167" s="25" t="str">
        <f ca="1">IF(
   $B$8="Overall Alert",IF(
      'Compound Alert'!W105 &gt;= 7, "HIGH",IF(
         'Compound Alert'!W105 &gt;= 5, "MED","LOW")), IF(
            $B$8="Underlying Vulnerability", IF(
               'Compound Alert'!AD105 &gt;= 10, "HIGH",IF(
                  'Compound Alert'!AD105 &gt;= 7, "MED","LOW")),IF(
                     $B$8="Emerging Threat", IF(
                        'Compound Alert'!AK105 &gt;= 10, "HIGH",IF(
                            'Compound Alert'!AK105 &gt;= 7, "MED","LOW")))))</f>
        <v>LOW</v>
      </c>
      <c r="P167" s="25"/>
      <c r="Q167" s="26"/>
      <c r="R167" s="26"/>
      <c r="S167" s="21"/>
      <c r="T167" s="21"/>
      <c r="U167" s="21"/>
      <c r="V167" s="21"/>
      <c r="W167" s="21"/>
      <c r="X167" s="21"/>
      <c r="Y167" s="27"/>
      <c r="Z167" s="27"/>
      <c r="AA167" s="27"/>
      <c r="AB167" s="27"/>
      <c r="AC167" s="27"/>
      <c r="AD167" s="27"/>
      <c r="AE167" s="27"/>
      <c r="AF167" s="27"/>
      <c r="AJ167" s="21"/>
      <c r="AK167" s="21"/>
      <c r="AL167" s="21"/>
      <c r="AM167" s="21"/>
      <c r="AN167" s="21"/>
      <c r="AO167" s="21"/>
      <c r="AP167" s="21"/>
      <c r="AQ167" s="21"/>
      <c r="AR167" s="21"/>
      <c r="AS167" s="21"/>
      <c r="AT167" s="21"/>
      <c r="AU167" s="21"/>
      <c r="AV167" s="21"/>
      <c r="AW167" s="21"/>
      <c r="AX167" s="21"/>
    </row>
    <row r="168" spans="1:50" x14ac:dyDescent="0.2">
      <c r="A168" s="63">
        <v>127</v>
      </c>
      <c r="B168" s="20" t="str">
        <f>'Compound Alert'!B177</f>
        <v>Solomon Islands</v>
      </c>
      <c r="C168" s="20" t="str">
        <f>'Compound Alert'!C177</f>
        <v>SLB</v>
      </c>
      <c r="D168" s="20" t="str">
        <f>'Compound Alert'!D177</f>
        <v>EAS           East Asia &amp; Pacific</v>
      </c>
      <c r="E168" s="20" t="str">
        <f>'Compound Alert'!E177</f>
        <v>IDA</v>
      </c>
      <c r="F168" s="217">
        <f ca="1">'Compound Alert'!F177</f>
        <v>172</v>
      </c>
      <c r="G168" s="22">
        <f ca="1">IF($B$8="Overall Alert",'Compound Alert'!G177,IF($B$8="Underlying Vulnerability",'Compound Alert'!J177,IF($B$8="Emerging Threat",'Compound Alert'!M177)))</f>
        <v>0</v>
      </c>
      <c r="H168" s="23">
        <f ca="1">IF($B$8="Overall Alert",'Compound Alert'!H177,IF($B$8="Underlying Vulnerability",'Compound Alert'!K177,IF($B$8="Emerging Threat",'Compound Alert'!N177)))</f>
        <v>0</v>
      </c>
      <c r="I168" s="50">
        <f ca="1">ROUNDDOWN(G168,0)</f>
        <v>0</v>
      </c>
      <c r="J168" s="25" t="str">
        <f ca="1">IF(
   $B$8="Overall Alert",IF(
      'Compound Alert'!R177 &gt;= 7, "HIGH",IF(
         'Compound Alert'!R177 &gt;= 5, "MED","LOW")), IF(
            $B$8="Underlying Vulnerability", IF(
               'Compound Alert'!Y177 &gt;= 10, "HIGH",IF(
                  'Compound Alert'!Y177 &gt;= 7, "MED","LOW")),IF(
                     $B$8="Emerging Threat", IF(
                        'Compound Alert'!AF177 &gt;= 10, "HIGH",IF(
                            'Compound Alert'!AF177 &gt;= 7, "MED","LOW")))))</f>
        <v>LOW</v>
      </c>
      <c r="K168" s="25" t="str">
        <f ca="1">IF(
   $B$8="Overall Alert",IF(
      'Compound Alert'!S177 &gt;= 7, "HIGH",IF(
         'Compound Alert'!S177 &gt;= 5, "MED","LOW")), IF(
            $B$8="Underlying Vulnerability", IF(
               'Compound Alert'!Z177 &gt;= 10, "HIGH",IF(
                  'Compound Alert'!Z177 &gt;= 7, "MED","LOW")),IF(
                     $B$8="Emerging Threat", IF(
                        'Compound Alert'!AG177 &gt;= 10, "HIGH",IF(
                            'Compound Alert'!AG177 &gt;= 7, "MED","LOW")))))</f>
        <v>LOW</v>
      </c>
      <c r="L168" s="25" t="e">
        <f ca="1">IF(
   $B$8="Overall Alert",IF(
      'Compound Alert'!T177 &gt;= 7, "HIGH",IF(
         'Compound Alert'!T177 &gt;= 5, "MED","LOW")), IF(
            $B$8="Underlying Vulnerability", IF(
               'Compound Alert'!AA177 &gt;= 10, "HIGH",IF(
                  'Compound Alert'!AA177 &gt;= 7, "MED","LOW")),IF(
                     $B$8="Emerging Threat", IF(
                        'Compound Alert'!AH177 &gt;= 10, "HIGH",IF(
                            'Compound Alert'!AH177 &gt;= 7, "MED","LOW")))))</f>
        <v>#N/A</v>
      </c>
      <c r="M168" s="25" t="str">
        <f ca="1">IF(
   $B$8="Overall Alert",IF(
      'Compound Alert'!U177 &gt;= 7, "HIGH",IF(
         'Compound Alert'!U177 &gt;= 5, "MED","LOW")), IF(
            $B$8="Underlying Vulnerability", IF(
               'Compound Alert'!AB177 &gt;= 10, "HIGH",IF(
                  'Compound Alert'!AB177 &gt;= 7, "MED","LOW")),IF(
                     $B$8="Emerging Threat", IF(
                        'Compound Alert'!AI177 &gt;= 10, "HIGH",IF(
                            'Compound Alert'!AI177 &gt;= 7, "MED","LOW")))))</f>
        <v>LOW</v>
      </c>
      <c r="N168" s="25" t="str">
        <f ca="1">IF(
   $B$8="Overall Alert",IF(
      'Compound Alert'!V177 &gt;= 7, "HIGH",IF(
         'Compound Alert'!V177 &gt;= 5, "MED","LOW")), IF(
            $B$8="Underlying Vulnerability", IF(
               'Compound Alert'!AC177 &gt;= 10, "HIGH",IF(
                  'Compound Alert'!AC177 &gt;= 7, "MED","LOW")),IF(
                     $B$8="Emerging Threat", IF(
                        'Compound Alert'!AJ177 &gt;= 10, "HIGH",IF(
                            'Compound Alert'!AJ177 &gt;= 7, "MED","LOW")))))</f>
        <v>LOW</v>
      </c>
      <c r="O168" s="25" t="str">
        <f ca="1">IF(
   $B$8="Overall Alert",IF(
      'Compound Alert'!W177 &gt;= 7, "HIGH",IF(
         'Compound Alert'!W177 &gt;= 5, "MED","LOW")), IF(
            $B$8="Underlying Vulnerability", IF(
               'Compound Alert'!AD177 &gt;= 10, "HIGH",IF(
                  'Compound Alert'!AD177 &gt;= 7, "MED","LOW")),IF(
                     $B$8="Emerging Threat", IF(
                        'Compound Alert'!AK177 &gt;= 10, "HIGH",IF(
                            'Compound Alert'!AK177 &gt;= 7, "MED","LOW")))))</f>
        <v>LOW</v>
      </c>
      <c r="P168" s="25"/>
      <c r="Q168" s="26"/>
      <c r="R168" s="26"/>
      <c r="S168" s="21"/>
      <c r="T168" s="21"/>
      <c r="U168" s="21"/>
      <c r="V168" s="21"/>
      <c r="W168" s="21"/>
      <c r="X168" s="21"/>
      <c r="Y168" s="27"/>
      <c r="Z168" s="27"/>
      <c r="AA168" s="27"/>
      <c r="AB168" s="27"/>
      <c r="AC168" s="27"/>
      <c r="AD168" s="27"/>
      <c r="AE168" s="27"/>
      <c r="AF168" s="27"/>
      <c r="AJ168" s="21"/>
      <c r="AK168" s="21"/>
      <c r="AL168" s="21"/>
      <c r="AM168" s="21"/>
      <c r="AN168" s="21"/>
      <c r="AO168" s="21"/>
      <c r="AP168" s="21"/>
      <c r="AQ168" s="21"/>
      <c r="AR168" s="21"/>
      <c r="AS168" s="21"/>
      <c r="AT168" s="21"/>
      <c r="AU168" s="21"/>
      <c r="AV168" s="21"/>
      <c r="AW168" s="21"/>
      <c r="AX168" s="21"/>
    </row>
    <row r="169" spans="1:50" x14ac:dyDescent="0.2">
      <c r="A169" s="63">
        <v>128</v>
      </c>
      <c r="B169" s="20" t="str">
        <f>'Compound Alert'!B153</f>
        <v>Nauru</v>
      </c>
      <c r="C169" s="20" t="str">
        <f>'Compound Alert'!C153</f>
        <v>NRU</v>
      </c>
      <c r="D169" s="20" t="str">
        <f>'Compound Alert'!D153</f>
        <v>EAS           East Asia &amp; Pacific</v>
      </c>
      <c r="E169" s="20" t="str">
        <f>'Compound Alert'!E153</f>
        <v>IBRD</v>
      </c>
      <c r="F169" s="217">
        <f ca="1">'Compound Alert'!F153</f>
        <v>148</v>
      </c>
      <c r="G169" s="22">
        <f ca="1">IF($B$8="Overall Alert",'Compound Alert'!G153,IF($B$8="Underlying Vulnerability",'Compound Alert'!J153,IF($B$8="Emerging Threat",'Compound Alert'!M153)))</f>
        <v>0</v>
      </c>
      <c r="H169" s="23">
        <f ca="1">IF($B$8="Overall Alert",'Compound Alert'!H153,IF($B$8="Underlying Vulnerability",'Compound Alert'!K153,IF($B$8="Emerging Threat",'Compound Alert'!N153)))</f>
        <v>0</v>
      </c>
      <c r="I169" s="50">
        <f ca="1">ROUNDDOWN(G169,0)</f>
        <v>0</v>
      </c>
      <c r="J169" s="25" t="str">
        <f ca="1">IF(
   $B$8="Overall Alert",IF(
      'Compound Alert'!R153 &gt;= 7, "HIGH",IF(
         'Compound Alert'!R153 &gt;= 5, "MED","LOW")), IF(
            $B$8="Underlying Vulnerability", IF(
               'Compound Alert'!Y153 &gt;= 10, "HIGH",IF(
                  'Compound Alert'!Y153 &gt;= 7, "MED","LOW")),IF(
                     $B$8="Emerging Threat", IF(
                        'Compound Alert'!AF153 &gt;= 10, "HIGH",IF(
                            'Compound Alert'!AF153 &gt;= 7, "MED","LOW")))))</f>
        <v>LOW</v>
      </c>
      <c r="K169" s="25" t="e">
        <f ca="1">IF(
   $B$8="Overall Alert",IF(
      'Compound Alert'!S153 &gt;= 7, "HIGH",IF(
         'Compound Alert'!S153 &gt;= 5, "MED","LOW")), IF(
            $B$8="Underlying Vulnerability", IF(
               'Compound Alert'!Z153 &gt;= 10, "HIGH",IF(
                  'Compound Alert'!Z153 &gt;= 7, "MED","LOW")),IF(
                     $B$8="Emerging Threat", IF(
                        'Compound Alert'!AG153 &gt;= 10, "HIGH",IF(
                            'Compound Alert'!AG153 &gt;= 7, "MED","LOW")))))</f>
        <v>#N/A</v>
      </c>
      <c r="L169" s="25" t="e">
        <f ca="1">IF(
   $B$8="Overall Alert",IF(
      'Compound Alert'!T153 &gt;= 7, "HIGH",IF(
         'Compound Alert'!T153 &gt;= 5, "MED","LOW")), IF(
            $B$8="Underlying Vulnerability", IF(
               'Compound Alert'!AA153 &gt;= 10, "HIGH",IF(
                  'Compound Alert'!AA153 &gt;= 7, "MED","LOW")),IF(
                     $B$8="Emerging Threat", IF(
                        'Compound Alert'!AH153 &gt;= 10, "HIGH",IF(
                            'Compound Alert'!AH153 &gt;= 7, "MED","LOW")))))</f>
        <v>#N/A</v>
      </c>
      <c r="M169" s="25" t="str">
        <f ca="1">IF(
   $B$8="Overall Alert",IF(
      'Compound Alert'!U153 &gt;= 7, "HIGH",IF(
         'Compound Alert'!U153 &gt;= 5, "MED","LOW")), IF(
            $B$8="Underlying Vulnerability", IF(
               'Compound Alert'!AB153 &gt;= 10, "HIGH",IF(
                  'Compound Alert'!AB153 &gt;= 7, "MED","LOW")),IF(
                     $B$8="Emerging Threat", IF(
                        'Compound Alert'!AI153 &gt;= 10, "HIGH",IF(
                            'Compound Alert'!AI153 &gt;= 7, "MED","LOW")))))</f>
        <v>LOW</v>
      </c>
      <c r="N169" s="25" t="str">
        <f ca="1">IF(
   $B$8="Overall Alert",IF(
      'Compound Alert'!V153 &gt;= 7, "HIGH",IF(
         'Compound Alert'!V153 &gt;= 5, "MED","LOW")), IF(
            $B$8="Underlying Vulnerability", IF(
               'Compound Alert'!AC153 &gt;= 10, "HIGH",IF(
                  'Compound Alert'!AC153 &gt;= 7, "MED","LOW")),IF(
                     $B$8="Emerging Threat", IF(
                        'Compound Alert'!AJ153 &gt;= 10, "HIGH",IF(
                            'Compound Alert'!AJ153 &gt;= 7, "MED","LOW")))))</f>
        <v>LOW</v>
      </c>
      <c r="O169" s="25" t="str">
        <f ca="1">IF(
   $B$8="Overall Alert",IF(
      'Compound Alert'!W153 &gt;= 7, "HIGH",IF(
         'Compound Alert'!W153 &gt;= 5, "MED","LOW")), IF(
            $B$8="Underlying Vulnerability", IF(
               'Compound Alert'!AD153 &gt;= 10, "HIGH",IF(
                  'Compound Alert'!AD153 &gt;= 7, "MED","LOW")),IF(
                     $B$8="Emerging Threat", IF(
                        'Compound Alert'!AK153 &gt;= 10, "HIGH",IF(
                            'Compound Alert'!AK153 &gt;= 7, "MED","LOW")))))</f>
        <v>LOW</v>
      </c>
      <c r="P169" s="25"/>
      <c r="Q169" s="26"/>
      <c r="R169" s="26"/>
      <c r="S169" s="21"/>
      <c r="T169" s="21"/>
      <c r="U169" s="21"/>
      <c r="V169" s="21"/>
      <c r="W169" s="21"/>
      <c r="X169" s="21"/>
      <c r="Y169" s="27"/>
      <c r="Z169" s="27"/>
      <c r="AA169" s="27"/>
      <c r="AB169" s="27"/>
      <c r="AC169" s="27"/>
      <c r="AD169" s="27"/>
      <c r="AE169" s="27"/>
      <c r="AF169" s="27"/>
      <c r="AJ169" s="21"/>
      <c r="AK169" s="21"/>
      <c r="AL169" s="21"/>
      <c r="AM169" s="21"/>
      <c r="AN169" s="21"/>
      <c r="AO169" s="21"/>
      <c r="AP169" s="21"/>
      <c r="AQ169" s="21"/>
      <c r="AR169" s="21"/>
      <c r="AS169" s="21"/>
      <c r="AT169" s="21"/>
      <c r="AU169" s="21"/>
      <c r="AV169" s="21"/>
      <c r="AW169" s="21"/>
      <c r="AX169" s="21"/>
    </row>
    <row r="170" spans="1:50" x14ac:dyDescent="0.2">
      <c r="A170" s="63">
        <v>129</v>
      </c>
      <c r="B170" s="20" t="str">
        <f>'Compound Alert'!B191</f>
        <v>Seychelles</v>
      </c>
      <c r="C170" s="20" t="str">
        <f>'Compound Alert'!C191</f>
        <v>SYC</v>
      </c>
      <c r="D170" s="20" t="str">
        <f>'Compound Alert'!D191</f>
        <v>SSF           Sub-Saharan Africa</v>
      </c>
      <c r="E170" s="20" t="str">
        <f>'Compound Alert'!E191</f>
        <v>IBRD</v>
      </c>
      <c r="F170" s="217">
        <f ca="1">'Compound Alert'!F191</f>
        <v>186</v>
      </c>
      <c r="G170" s="22">
        <f ca="1">IF($B$8="Overall Alert",'Compound Alert'!G191,IF($B$8="Underlying Vulnerability",'Compound Alert'!J191,IF($B$8="Emerging Threat",'Compound Alert'!M191)))</f>
        <v>0</v>
      </c>
      <c r="H170" s="23">
        <f ca="1">IF($B$8="Overall Alert",'Compound Alert'!H191,IF($B$8="Underlying Vulnerability",'Compound Alert'!K191,IF($B$8="Emerging Threat",'Compound Alert'!N191)))</f>
        <v>0</v>
      </c>
      <c r="I170" s="50">
        <f ca="1">ROUNDDOWN(G170,0)</f>
        <v>0</v>
      </c>
      <c r="J170" s="25" t="str">
        <f ca="1">IF(
   $B$8="Overall Alert",IF(
      'Compound Alert'!R191 &gt;= 7, "HIGH",IF(
         'Compound Alert'!R191 &gt;= 5, "MED","LOW")), IF(
            $B$8="Underlying Vulnerability", IF(
               'Compound Alert'!Y191 &gt;= 10, "HIGH",IF(
                  'Compound Alert'!Y191 &gt;= 7, "MED","LOW")),IF(
                     $B$8="Emerging Threat", IF(
                        'Compound Alert'!AF191 &gt;= 10, "HIGH",IF(
                            'Compound Alert'!AF191 &gt;= 7, "MED","LOW")))))</f>
        <v>LOW</v>
      </c>
      <c r="K170" s="25" t="str">
        <f ca="1">IF(
   $B$8="Overall Alert",IF(
      'Compound Alert'!S191 &gt;= 7, "HIGH",IF(
         'Compound Alert'!S191 &gt;= 5, "MED","LOW")), IF(
            $B$8="Underlying Vulnerability", IF(
               'Compound Alert'!Z191 &gt;= 10, "HIGH",IF(
                  'Compound Alert'!Z191 &gt;= 7, "MED","LOW")),IF(
                     $B$8="Emerging Threat", IF(
                        'Compound Alert'!AG191 &gt;= 10, "HIGH",IF(
                            'Compound Alert'!AG191 &gt;= 7, "MED","LOW")))))</f>
        <v>LOW</v>
      </c>
      <c r="L170" s="25" t="str">
        <f ca="1">IF(
   $B$8="Overall Alert",IF(
      'Compound Alert'!T191 &gt;= 7, "HIGH",IF(
         'Compound Alert'!T191 &gt;= 5, "MED","LOW")), IF(
            $B$8="Underlying Vulnerability", IF(
               'Compound Alert'!AA191 &gt;= 10, "HIGH",IF(
                  'Compound Alert'!AA191 &gt;= 7, "MED","LOW")),IF(
                     $B$8="Emerging Threat", IF(
                        'Compound Alert'!AH191 &gt;= 10, "HIGH",IF(
                            'Compound Alert'!AH191 &gt;= 7, "MED","LOW")))))</f>
        <v>LOW</v>
      </c>
      <c r="M170" s="25" t="str">
        <f ca="1">IF(
   $B$8="Overall Alert",IF(
      'Compound Alert'!U191 &gt;= 7, "HIGH",IF(
         'Compound Alert'!U191 &gt;= 5, "MED","LOW")), IF(
            $B$8="Underlying Vulnerability", IF(
               'Compound Alert'!AB191 &gt;= 10, "HIGH",IF(
                  'Compound Alert'!AB191 &gt;= 7, "MED","LOW")),IF(
                     $B$8="Emerging Threat", IF(
                        'Compound Alert'!AI191 &gt;= 10, "HIGH",IF(
                            'Compound Alert'!AI191 &gt;= 7, "MED","LOW")))))</f>
        <v>LOW</v>
      </c>
      <c r="N170" s="25" t="str">
        <f ca="1">IF(
   $B$8="Overall Alert",IF(
      'Compound Alert'!V191 &gt;= 7, "HIGH",IF(
         'Compound Alert'!V191 &gt;= 5, "MED","LOW")), IF(
            $B$8="Underlying Vulnerability", IF(
               'Compound Alert'!AC191 &gt;= 10, "HIGH",IF(
                  'Compound Alert'!AC191 &gt;= 7, "MED","LOW")),IF(
                     $B$8="Emerging Threat", IF(
                        'Compound Alert'!AJ191 &gt;= 10, "HIGH",IF(
                            'Compound Alert'!AJ191 &gt;= 7, "MED","LOW")))))</f>
        <v>LOW</v>
      </c>
      <c r="O170" s="25" t="str">
        <f ca="1">IF(
   $B$8="Overall Alert",IF(
      'Compound Alert'!W191 &gt;= 7, "HIGH",IF(
         'Compound Alert'!W191 &gt;= 5, "MED","LOW")), IF(
            $B$8="Underlying Vulnerability", IF(
               'Compound Alert'!AD191 &gt;= 10, "HIGH",IF(
                  'Compound Alert'!AD191 &gt;= 7, "MED","LOW")),IF(
                     $B$8="Emerging Threat", IF(
                        'Compound Alert'!AK191 &gt;= 10, "HIGH",IF(
                            'Compound Alert'!AK191 &gt;= 7, "MED","LOW")))))</f>
        <v>LOW</v>
      </c>
      <c r="P170" s="25"/>
      <c r="Q170" s="26"/>
      <c r="R170" s="26"/>
      <c r="S170" s="21"/>
      <c r="T170" s="21"/>
      <c r="U170" s="21"/>
      <c r="V170" s="21"/>
      <c r="W170" s="21"/>
      <c r="X170" s="21"/>
      <c r="Y170" s="27"/>
      <c r="Z170" s="27"/>
      <c r="AA170" s="27"/>
      <c r="AB170" s="27"/>
      <c r="AC170" s="27"/>
      <c r="AD170" s="27"/>
      <c r="AE170" s="27"/>
      <c r="AF170" s="27"/>
      <c r="AJ170" s="21"/>
      <c r="AK170" s="21"/>
      <c r="AL170" s="21"/>
      <c r="AM170" s="21"/>
      <c r="AN170" s="21"/>
      <c r="AO170" s="21"/>
      <c r="AP170" s="21"/>
      <c r="AQ170" s="21"/>
      <c r="AR170" s="21"/>
      <c r="AS170" s="21"/>
      <c r="AT170" s="21"/>
      <c r="AU170" s="21"/>
      <c r="AV170" s="21"/>
      <c r="AW170" s="21"/>
      <c r="AX170" s="21"/>
    </row>
    <row r="171" spans="1:50" x14ac:dyDescent="0.2">
      <c r="A171" s="63">
        <v>130</v>
      </c>
      <c r="B171" s="20" t="str">
        <f>'Compound Alert'!B56</f>
        <v>Germany</v>
      </c>
      <c r="C171" s="20" t="str">
        <f>'Compound Alert'!C56</f>
        <v>DEU</v>
      </c>
      <c r="D171" s="20" t="str">
        <f>'Compound Alert'!D56</f>
        <v>ECS           Europe &amp; Central Asia</v>
      </c>
      <c r="E171" s="20" t="str">
        <f>'Compound Alert'!E56</f>
        <v>NA</v>
      </c>
      <c r="F171" s="217">
        <f ca="1">'Compound Alert'!F56</f>
        <v>51</v>
      </c>
      <c r="G171" s="22">
        <f ca="1">IF($B$8="Overall Alert",'Compound Alert'!G56,IF($B$8="Underlying Vulnerability",'Compound Alert'!J56,IF($B$8="Emerging Threat",'Compound Alert'!M56)))</f>
        <v>0</v>
      </c>
      <c r="H171" s="23">
        <f ca="1">IF($B$8="Overall Alert",'Compound Alert'!H56,IF($B$8="Underlying Vulnerability",'Compound Alert'!K56,IF($B$8="Emerging Threat",'Compound Alert'!N56)))</f>
        <v>0</v>
      </c>
      <c r="I171" s="50">
        <f ca="1">ROUNDDOWN(G171,0)</f>
        <v>0</v>
      </c>
      <c r="J171" s="25" t="str">
        <f ca="1">IF(
   $B$8="Overall Alert",IF(
      'Compound Alert'!R56 &gt;= 7, "HIGH",IF(
         'Compound Alert'!R56 &gt;= 5, "MED","LOW")), IF(
            $B$8="Underlying Vulnerability", IF(
               'Compound Alert'!Y56 &gt;= 10, "HIGH",IF(
                  'Compound Alert'!Y56 &gt;= 7, "MED","LOW")),IF(
                     $B$8="Emerging Threat", IF(
                        'Compound Alert'!AF56 &gt;= 10, "HIGH",IF(
                            'Compound Alert'!AF56 &gt;= 7, "MED","LOW")))))</f>
        <v>LOW</v>
      </c>
      <c r="K171" s="25" t="str">
        <f ca="1">IF(
   $B$8="Overall Alert",IF(
      'Compound Alert'!S56 &gt;= 7, "HIGH",IF(
         'Compound Alert'!S56 &gt;= 5, "MED","LOW")), IF(
            $B$8="Underlying Vulnerability", IF(
               'Compound Alert'!Z56 &gt;= 10, "HIGH",IF(
                  'Compound Alert'!Z56 &gt;= 7, "MED","LOW")),IF(
                     $B$8="Emerging Threat", IF(
                        'Compound Alert'!AG56 &gt;= 10, "HIGH",IF(
                            'Compound Alert'!AG56 &gt;= 7, "MED","LOW")))))</f>
        <v>LOW</v>
      </c>
      <c r="L171" s="25" t="str">
        <f ca="1">IF(
   $B$8="Overall Alert",IF(
      'Compound Alert'!T56 &gt;= 7, "HIGH",IF(
         'Compound Alert'!T56 &gt;= 5, "MED","LOW")), IF(
            $B$8="Underlying Vulnerability", IF(
               'Compound Alert'!AA56 &gt;= 10, "HIGH",IF(
                  'Compound Alert'!AA56 &gt;= 7, "MED","LOW")),IF(
                     $B$8="Emerging Threat", IF(
                        'Compound Alert'!AH56 &gt;= 10, "HIGH",IF(
                            'Compound Alert'!AH56 &gt;= 7, "MED","LOW")))))</f>
        <v>LOW</v>
      </c>
      <c r="M171" s="25" t="str">
        <f ca="1">IF(
   $B$8="Overall Alert",IF(
      'Compound Alert'!U56 &gt;= 7, "HIGH",IF(
         'Compound Alert'!U56 &gt;= 5, "MED","LOW")), IF(
            $B$8="Underlying Vulnerability", IF(
               'Compound Alert'!AB56 &gt;= 10, "HIGH",IF(
                  'Compound Alert'!AB56 &gt;= 7, "MED","LOW")),IF(
                     $B$8="Emerging Threat", IF(
                        'Compound Alert'!AI56 &gt;= 10, "HIGH",IF(
                            'Compound Alert'!AI56 &gt;= 7, "MED","LOW")))))</f>
        <v>LOW</v>
      </c>
      <c r="N171" s="25" t="str">
        <f ca="1">IF(
   $B$8="Overall Alert",IF(
      'Compound Alert'!V56 &gt;= 7, "HIGH",IF(
         'Compound Alert'!V56 &gt;= 5, "MED","LOW")), IF(
            $B$8="Underlying Vulnerability", IF(
               'Compound Alert'!AC56 &gt;= 10, "HIGH",IF(
                  'Compound Alert'!AC56 &gt;= 7, "MED","LOW")),IF(
                     $B$8="Emerging Threat", IF(
                        'Compound Alert'!AJ56 &gt;= 10, "HIGH",IF(
                            'Compound Alert'!AJ56 &gt;= 7, "MED","LOW")))))</f>
        <v>LOW</v>
      </c>
      <c r="O171" s="25" t="str">
        <f ca="1">IF(
   $B$8="Overall Alert",IF(
      'Compound Alert'!W56 &gt;= 7, "HIGH",IF(
         'Compound Alert'!W56 &gt;= 5, "MED","LOW")), IF(
            $B$8="Underlying Vulnerability", IF(
               'Compound Alert'!AD56 &gt;= 10, "HIGH",IF(
                  'Compound Alert'!AD56 &gt;= 7, "MED","LOW")),IF(
                     $B$8="Emerging Threat", IF(
                        'Compound Alert'!AK56 &gt;= 10, "HIGH",IF(
                            'Compound Alert'!AK56 &gt;= 7, "MED","LOW")))))</f>
        <v>LOW</v>
      </c>
      <c r="P171" s="25"/>
      <c r="Q171" s="26"/>
      <c r="R171" s="26"/>
      <c r="S171" s="21"/>
      <c r="T171" s="21"/>
      <c r="U171" s="21"/>
      <c r="V171" s="21"/>
      <c r="W171" s="21"/>
      <c r="X171" s="21"/>
      <c r="Y171" s="27"/>
      <c r="Z171" s="27"/>
      <c r="AA171" s="27"/>
      <c r="AB171" s="27"/>
      <c r="AC171" s="27"/>
      <c r="AD171" s="27"/>
      <c r="AE171" s="27"/>
      <c r="AF171" s="27"/>
      <c r="AJ171" s="21"/>
      <c r="AK171" s="21"/>
      <c r="AL171" s="21"/>
      <c r="AM171" s="21"/>
      <c r="AN171" s="21"/>
      <c r="AO171" s="21"/>
      <c r="AP171" s="21"/>
      <c r="AQ171" s="21"/>
      <c r="AR171" s="21"/>
      <c r="AS171" s="21"/>
      <c r="AT171" s="21"/>
      <c r="AU171" s="21"/>
      <c r="AV171" s="21"/>
      <c r="AW171" s="21"/>
      <c r="AX171" s="21"/>
    </row>
    <row r="172" spans="1:50" x14ac:dyDescent="0.2">
      <c r="A172" s="63">
        <v>131</v>
      </c>
      <c r="B172" s="20" t="str">
        <f>'Compound Alert'!B70</f>
        <v>France</v>
      </c>
      <c r="C172" s="20" t="str">
        <f>'Compound Alert'!C70</f>
        <v>FRA</v>
      </c>
      <c r="D172" s="20" t="str">
        <f>'Compound Alert'!D70</f>
        <v>ECS           Europe &amp; Central Asia</v>
      </c>
      <c r="E172" s="20" t="str">
        <f>'Compound Alert'!E70</f>
        <v>NA</v>
      </c>
      <c r="F172" s="217">
        <f ca="1">'Compound Alert'!F70</f>
        <v>65</v>
      </c>
      <c r="G172" s="22">
        <f ca="1">IF($B$8="Overall Alert",'Compound Alert'!G70,IF($B$8="Underlying Vulnerability",'Compound Alert'!J70,IF($B$8="Emerging Threat",'Compound Alert'!M70)))</f>
        <v>0</v>
      </c>
      <c r="H172" s="23">
        <f ca="1">IF($B$8="Overall Alert",'Compound Alert'!H70,IF($B$8="Underlying Vulnerability",'Compound Alert'!K70,IF($B$8="Emerging Threat",'Compound Alert'!N70)))</f>
        <v>0</v>
      </c>
      <c r="I172" s="50">
        <f ca="1">ROUNDDOWN(G172,0)</f>
        <v>0</v>
      </c>
      <c r="J172" s="25" t="str">
        <f ca="1">IF(
   $B$8="Overall Alert",IF(
      'Compound Alert'!R70 &gt;= 7, "HIGH",IF(
         'Compound Alert'!R70 &gt;= 5, "MED","LOW")), IF(
            $B$8="Underlying Vulnerability", IF(
               'Compound Alert'!Y70 &gt;= 10, "HIGH",IF(
                  'Compound Alert'!Y70 &gt;= 7, "MED","LOW")),IF(
                     $B$8="Emerging Threat", IF(
                        'Compound Alert'!AF70 &gt;= 10, "HIGH",IF(
                            'Compound Alert'!AF70 &gt;= 7, "MED","LOW")))))</f>
        <v>LOW</v>
      </c>
      <c r="K172" s="25" t="str">
        <f ca="1">IF(
   $B$8="Overall Alert",IF(
      'Compound Alert'!S70 &gt;= 7, "HIGH",IF(
         'Compound Alert'!S70 &gt;= 5, "MED","LOW")), IF(
            $B$8="Underlying Vulnerability", IF(
               'Compound Alert'!Z70 &gt;= 10, "HIGH",IF(
                  'Compound Alert'!Z70 &gt;= 7, "MED","LOW")),IF(
                     $B$8="Emerging Threat", IF(
                        'Compound Alert'!AG70 &gt;= 10, "HIGH",IF(
                            'Compound Alert'!AG70 &gt;= 7, "MED","LOW")))))</f>
        <v>LOW</v>
      </c>
      <c r="L172" s="25" t="str">
        <f ca="1">IF(
   $B$8="Overall Alert",IF(
      'Compound Alert'!T70 &gt;= 7, "HIGH",IF(
         'Compound Alert'!T70 &gt;= 5, "MED","LOW")), IF(
            $B$8="Underlying Vulnerability", IF(
               'Compound Alert'!AA70 &gt;= 10, "HIGH",IF(
                  'Compound Alert'!AA70 &gt;= 7, "MED","LOW")),IF(
                     $B$8="Emerging Threat", IF(
                        'Compound Alert'!AH70 &gt;= 10, "HIGH",IF(
                            'Compound Alert'!AH70 &gt;= 7, "MED","LOW")))))</f>
        <v>LOW</v>
      </c>
      <c r="M172" s="25" t="str">
        <f ca="1">IF(
   $B$8="Overall Alert",IF(
      'Compound Alert'!U70 &gt;= 7, "HIGH",IF(
         'Compound Alert'!U70 &gt;= 5, "MED","LOW")), IF(
            $B$8="Underlying Vulnerability", IF(
               'Compound Alert'!AB70 &gt;= 10, "HIGH",IF(
                  'Compound Alert'!AB70 &gt;= 7, "MED","LOW")),IF(
                     $B$8="Emerging Threat", IF(
                        'Compound Alert'!AI70 &gt;= 10, "HIGH",IF(
                            'Compound Alert'!AI70 &gt;= 7, "MED","LOW")))))</f>
        <v>LOW</v>
      </c>
      <c r="N172" s="25" t="str">
        <f ca="1">IF(
   $B$8="Overall Alert",IF(
      'Compound Alert'!V70 &gt;= 7, "HIGH",IF(
         'Compound Alert'!V70 &gt;= 5, "MED","LOW")), IF(
            $B$8="Underlying Vulnerability", IF(
               'Compound Alert'!AC70 &gt;= 10, "HIGH",IF(
                  'Compound Alert'!AC70 &gt;= 7, "MED","LOW")),IF(
                     $B$8="Emerging Threat", IF(
                        'Compound Alert'!AJ70 &gt;= 10, "HIGH",IF(
                            'Compound Alert'!AJ70 &gt;= 7, "MED","LOW")))))</f>
        <v>LOW</v>
      </c>
      <c r="O172" s="25" t="str">
        <f ca="1">IF(
   $B$8="Overall Alert",IF(
      'Compound Alert'!W70 &gt;= 7, "HIGH",IF(
         'Compound Alert'!W70 &gt;= 5, "MED","LOW")), IF(
            $B$8="Underlying Vulnerability", IF(
               'Compound Alert'!AD70 &gt;= 10, "HIGH",IF(
                  'Compound Alert'!AD70 &gt;= 7, "MED","LOW")),IF(
                     $B$8="Emerging Threat", IF(
                        'Compound Alert'!AK70 &gt;= 10, "HIGH",IF(
                            'Compound Alert'!AK70 &gt;= 7, "MED","LOW")))))</f>
        <v>LOW</v>
      </c>
      <c r="P172" s="25"/>
      <c r="Q172" s="26"/>
      <c r="R172" s="26"/>
      <c r="S172" s="21"/>
      <c r="T172" s="21"/>
      <c r="U172" s="21"/>
      <c r="V172" s="21"/>
      <c r="W172" s="21"/>
      <c r="X172" s="21"/>
      <c r="Y172" s="27"/>
      <c r="Z172" s="27"/>
      <c r="AA172" s="27"/>
      <c r="AB172" s="27"/>
      <c r="AC172" s="27"/>
      <c r="AD172" s="27"/>
      <c r="AE172" s="27"/>
      <c r="AF172" s="27"/>
      <c r="AJ172" s="21"/>
      <c r="AK172" s="21"/>
      <c r="AL172" s="21"/>
      <c r="AM172" s="21"/>
      <c r="AN172" s="21"/>
      <c r="AO172" s="21"/>
      <c r="AP172" s="21"/>
      <c r="AQ172" s="21"/>
      <c r="AR172" s="21"/>
      <c r="AS172" s="21"/>
      <c r="AT172" s="21"/>
      <c r="AU172" s="21"/>
      <c r="AV172" s="21"/>
      <c r="AW172" s="21"/>
      <c r="AX172" s="21"/>
    </row>
    <row r="173" spans="1:50" x14ac:dyDescent="0.2">
      <c r="A173" s="63">
        <v>132</v>
      </c>
      <c r="B173" s="20" t="str">
        <f>'Compound Alert'!B17</f>
        <v>Austria</v>
      </c>
      <c r="C173" s="20" t="str">
        <f>'Compound Alert'!C17</f>
        <v>AUT</v>
      </c>
      <c r="D173" s="20" t="str">
        <f>'Compound Alert'!D17</f>
        <v>ECS           Europe &amp; Central Asia</v>
      </c>
      <c r="E173" s="20" t="str">
        <f>'Compound Alert'!E17</f>
        <v>NA</v>
      </c>
      <c r="F173" s="217">
        <f ca="1">'Compound Alert'!F17</f>
        <v>12</v>
      </c>
      <c r="G173" s="22">
        <f ca="1">IF($B$8="Overall Alert",'Compound Alert'!G17,IF($B$8="Underlying Vulnerability",'Compound Alert'!J17,IF($B$8="Emerging Threat",'Compound Alert'!M17)))</f>
        <v>0</v>
      </c>
      <c r="H173" s="23">
        <f ca="1">IF($B$8="Overall Alert",'Compound Alert'!H17,IF($B$8="Underlying Vulnerability",'Compound Alert'!K17,IF($B$8="Emerging Threat",'Compound Alert'!N17)))</f>
        <v>0</v>
      </c>
      <c r="I173" s="50">
        <f ca="1">ROUNDDOWN(G173,0)</f>
        <v>0</v>
      </c>
      <c r="J173" s="25" t="str">
        <f ca="1">IF(
   $B$8="Overall Alert",IF(
      'Compound Alert'!R17 &gt;= 7, "HIGH",IF(
         'Compound Alert'!R17 &gt;= 5, "MED","LOW")), IF(
            $B$8="Underlying Vulnerability", IF(
               'Compound Alert'!Y17 &gt;= 10, "HIGH",IF(
                  'Compound Alert'!Y17 &gt;= 7, "MED","LOW")),IF(
                     $B$8="Emerging Threat", IF(
                        'Compound Alert'!AF17 &gt;= 10, "HIGH",IF(
                            'Compound Alert'!AF17 &gt;= 7, "MED","LOW")))))</f>
        <v>LOW</v>
      </c>
      <c r="K173" s="25" t="str">
        <f ca="1">IF(
   $B$8="Overall Alert",IF(
      'Compound Alert'!S17 &gt;= 7, "HIGH",IF(
         'Compound Alert'!S17 &gt;= 5, "MED","LOW")), IF(
            $B$8="Underlying Vulnerability", IF(
               'Compound Alert'!Z17 &gt;= 10, "HIGH",IF(
                  'Compound Alert'!Z17 &gt;= 7, "MED","LOW")),IF(
                     $B$8="Emerging Threat", IF(
                        'Compound Alert'!AG17 &gt;= 10, "HIGH",IF(
                            'Compound Alert'!AG17 &gt;= 7, "MED","LOW")))))</f>
        <v>LOW</v>
      </c>
      <c r="L173" s="25" t="str">
        <f ca="1">IF(
   $B$8="Overall Alert",IF(
      'Compound Alert'!T17 &gt;= 7, "HIGH",IF(
         'Compound Alert'!T17 &gt;= 5, "MED","LOW")), IF(
            $B$8="Underlying Vulnerability", IF(
               'Compound Alert'!AA17 &gt;= 10, "HIGH",IF(
                  'Compound Alert'!AA17 &gt;= 7, "MED","LOW")),IF(
                     $B$8="Emerging Threat", IF(
                        'Compound Alert'!AH17 &gt;= 10, "HIGH",IF(
                            'Compound Alert'!AH17 &gt;= 7, "MED","LOW")))))</f>
        <v>LOW</v>
      </c>
      <c r="M173" s="25" t="str">
        <f ca="1">IF(
   $B$8="Overall Alert",IF(
      'Compound Alert'!U17 &gt;= 7, "HIGH",IF(
         'Compound Alert'!U17 &gt;= 5, "MED","LOW")), IF(
            $B$8="Underlying Vulnerability", IF(
               'Compound Alert'!AB17 &gt;= 10, "HIGH",IF(
                  'Compound Alert'!AB17 &gt;= 7, "MED","LOW")),IF(
                     $B$8="Emerging Threat", IF(
                        'Compound Alert'!AI17 &gt;= 10, "HIGH",IF(
                            'Compound Alert'!AI17 &gt;= 7, "MED","LOW")))))</f>
        <v>LOW</v>
      </c>
      <c r="N173" s="25" t="str">
        <f ca="1">IF(
   $B$8="Overall Alert",IF(
      'Compound Alert'!V17 &gt;= 7, "HIGH",IF(
         'Compound Alert'!V17 &gt;= 5, "MED","LOW")), IF(
            $B$8="Underlying Vulnerability", IF(
               'Compound Alert'!AC17 &gt;= 10, "HIGH",IF(
                  'Compound Alert'!AC17 &gt;= 7, "MED","LOW")),IF(
                     $B$8="Emerging Threat", IF(
                        'Compound Alert'!AJ17 &gt;= 10, "HIGH",IF(
                            'Compound Alert'!AJ17 &gt;= 7, "MED","LOW")))))</f>
        <v>LOW</v>
      </c>
      <c r="O173" s="25" t="str">
        <f ca="1">IF(
   $B$8="Overall Alert",IF(
      'Compound Alert'!W17 &gt;= 7, "HIGH",IF(
         'Compound Alert'!W17 &gt;= 5, "MED","LOW")), IF(
            $B$8="Underlying Vulnerability", IF(
               'Compound Alert'!AD17 &gt;= 10, "HIGH",IF(
                  'Compound Alert'!AD17 &gt;= 7, "MED","LOW")),IF(
                     $B$8="Emerging Threat", IF(
                        'Compound Alert'!AK17 &gt;= 10, "HIGH",IF(
                            'Compound Alert'!AK17 &gt;= 7, "MED","LOW")))))</f>
        <v>LOW</v>
      </c>
      <c r="P173" s="25"/>
      <c r="Q173" s="26"/>
      <c r="R173" s="26"/>
      <c r="S173" s="21"/>
      <c r="T173" s="21"/>
      <c r="U173" s="21"/>
      <c r="V173" s="21"/>
      <c r="W173" s="21"/>
      <c r="X173" s="21"/>
      <c r="Y173" s="27"/>
      <c r="Z173" s="27"/>
      <c r="AA173" s="27"/>
      <c r="AB173" s="27"/>
      <c r="AC173" s="27"/>
      <c r="AD173" s="27"/>
      <c r="AE173" s="27"/>
      <c r="AF173" s="27"/>
      <c r="AJ173" s="21"/>
      <c r="AK173" s="21"/>
      <c r="AL173" s="21"/>
      <c r="AM173" s="21"/>
      <c r="AN173" s="21"/>
      <c r="AO173" s="21"/>
      <c r="AP173" s="21"/>
      <c r="AQ173" s="21"/>
      <c r="AR173" s="21"/>
      <c r="AS173" s="21"/>
      <c r="AT173" s="21"/>
      <c r="AU173" s="21"/>
      <c r="AV173" s="21"/>
      <c r="AW173" s="21"/>
      <c r="AX173" s="21"/>
    </row>
    <row r="174" spans="1:50" x14ac:dyDescent="0.2">
      <c r="A174" s="63">
        <v>133</v>
      </c>
      <c r="B174" s="20" t="str">
        <f>'Compound Alert'!B193</f>
        <v>Turks and Caicos Islands</v>
      </c>
      <c r="C174" s="20" t="str">
        <f>'Compound Alert'!C193</f>
        <v>TCA</v>
      </c>
      <c r="D174" s="20" t="str">
        <f>'Compound Alert'!D193</f>
        <v>LCN           Latin America &amp; Caribbean</v>
      </c>
      <c r="E174" s="20" t="str">
        <f>'Compound Alert'!E193</f>
        <v>NA</v>
      </c>
      <c r="F174" s="217">
        <f ca="1">'Compound Alert'!F193</f>
        <v>188</v>
      </c>
      <c r="G174" s="22">
        <f ca="1">IF($B$8="Overall Alert",'Compound Alert'!G193,IF($B$8="Underlying Vulnerability",'Compound Alert'!J193,IF($B$8="Emerging Threat",'Compound Alert'!M193)))</f>
        <v>0</v>
      </c>
      <c r="H174" s="23">
        <f ca="1">IF($B$8="Overall Alert",'Compound Alert'!H193,IF($B$8="Underlying Vulnerability",'Compound Alert'!K193,IF($B$8="Emerging Threat",'Compound Alert'!N193)))</f>
        <v>0</v>
      </c>
      <c r="I174" s="50">
        <f ca="1">ROUNDDOWN(G174,0)</f>
        <v>0</v>
      </c>
      <c r="J174" s="25" t="str">
        <f ca="1">IF(
   $B$8="Overall Alert",IF(
      'Compound Alert'!R193 &gt;= 7, "HIGH",IF(
         'Compound Alert'!R193 &gt;= 5, "MED","LOW")), IF(
            $B$8="Underlying Vulnerability", IF(
               'Compound Alert'!Y193 &gt;= 10, "HIGH",IF(
                  'Compound Alert'!Y193 &gt;= 7, "MED","LOW")),IF(
                     $B$8="Emerging Threat", IF(
                        'Compound Alert'!AF193 &gt;= 10, "HIGH",IF(
                            'Compound Alert'!AF193 &gt;= 7, "MED","LOW")))))</f>
        <v>LOW</v>
      </c>
      <c r="K174" s="25" t="e">
        <f ca="1">IF(
   $B$8="Overall Alert",IF(
      'Compound Alert'!S193 &gt;= 7, "HIGH",IF(
         'Compound Alert'!S193 &gt;= 5, "MED","LOW")), IF(
            $B$8="Underlying Vulnerability", IF(
               'Compound Alert'!Z193 &gt;= 10, "HIGH",IF(
                  'Compound Alert'!Z193 &gt;= 7, "MED","LOW")),IF(
                     $B$8="Emerging Threat", IF(
                        'Compound Alert'!AG193 &gt;= 10, "HIGH",IF(
                            'Compound Alert'!AG193 &gt;= 7, "MED","LOW")))))</f>
        <v>#N/A</v>
      </c>
      <c r="L174" s="25" t="e">
        <f ca="1">IF(
   $B$8="Overall Alert",IF(
      'Compound Alert'!T193 &gt;= 7, "HIGH",IF(
         'Compound Alert'!T193 &gt;= 5, "MED","LOW")), IF(
            $B$8="Underlying Vulnerability", IF(
               'Compound Alert'!AA193 &gt;= 10, "HIGH",IF(
                  'Compound Alert'!AA193 &gt;= 7, "MED","LOW")),IF(
                     $B$8="Emerging Threat", IF(
                        'Compound Alert'!AH193 &gt;= 10, "HIGH",IF(
                            'Compound Alert'!AH193 &gt;= 7, "MED","LOW")))))</f>
        <v>#N/A</v>
      </c>
      <c r="M174" s="25" t="e">
        <f ca="1">IF(
   $B$8="Overall Alert",IF(
      'Compound Alert'!U193 &gt;= 7, "HIGH",IF(
         'Compound Alert'!U193 &gt;= 5, "MED","LOW")), IF(
            $B$8="Underlying Vulnerability", IF(
               'Compound Alert'!AB193 &gt;= 10, "HIGH",IF(
                  'Compound Alert'!AB193 &gt;= 7, "MED","LOW")),IF(
                     $B$8="Emerging Threat", IF(
                        'Compound Alert'!AI193 &gt;= 10, "HIGH",IF(
                            'Compound Alert'!AI193 &gt;= 7, "MED","LOW")))))</f>
        <v>#N/A</v>
      </c>
      <c r="N174" s="25" t="str">
        <f ca="1">IF(
   $B$8="Overall Alert",IF(
      'Compound Alert'!V193 &gt;= 7, "HIGH",IF(
         'Compound Alert'!V193 &gt;= 5, "MED","LOW")), IF(
            $B$8="Underlying Vulnerability", IF(
               'Compound Alert'!AC193 &gt;= 10, "HIGH",IF(
                  'Compound Alert'!AC193 &gt;= 7, "MED","LOW")),IF(
                     $B$8="Emerging Threat", IF(
                        'Compound Alert'!AJ193 &gt;= 10, "HIGH",IF(
                            'Compound Alert'!AJ193 &gt;= 7, "MED","LOW")))))</f>
        <v>LOW</v>
      </c>
      <c r="O174" s="25" t="str">
        <f ca="1">IF(
   $B$8="Overall Alert",IF(
      'Compound Alert'!W193 &gt;= 7, "HIGH",IF(
         'Compound Alert'!W193 &gt;= 5, "MED","LOW")), IF(
            $B$8="Underlying Vulnerability", IF(
               'Compound Alert'!AD193 &gt;= 10, "HIGH",IF(
                  'Compound Alert'!AD193 &gt;= 7, "MED","LOW")),IF(
                     $B$8="Emerging Threat", IF(
                        'Compound Alert'!AK193 &gt;= 10, "HIGH",IF(
                            'Compound Alert'!AK193 &gt;= 7, "MED","LOW")))))</f>
        <v>LOW</v>
      </c>
      <c r="P174" s="25"/>
      <c r="Q174" s="26"/>
      <c r="R174" s="26"/>
      <c r="S174" s="21"/>
      <c r="T174" s="21"/>
      <c r="U174" s="21"/>
      <c r="V174" s="21"/>
      <c r="W174" s="21"/>
      <c r="X174" s="21"/>
      <c r="Y174" s="27"/>
      <c r="Z174" s="27"/>
      <c r="AA174" s="27"/>
      <c r="AB174" s="27"/>
      <c r="AC174" s="27"/>
      <c r="AD174" s="27"/>
      <c r="AE174" s="27"/>
      <c r="AF174" s="27"/>
      <c r="AJ174" s="21"/>
      <c r="AK174" s="21"/>
      <c r="AL174" s="21"/>
      <c r="AM174" s="21"/>
      <c r="AN174" s="21"/>
      <c r="AO174" s="21"/>
      <c r="AP174" s="21"/>
      <c r="AQ174" s="21"/>
      <c r="AR174" s="21"/>
      <c r="AS174" s="21"/>
      <c r="AT174" s="21"/>
      <c r="AU174" s="21"/>
      <c r="AV174" s="21"/>
      <c r="AW174" s="21"/>
      <c r="AX174" s="21"/>
    </row>
    <row r="175" spans="1:50" x14ac:dyDescent="0.2">
      <c r="A175" s="63">
        <v>134</v>
      </c>
      <c r="B175" s="20" t="str">
        <f>'Compound Alert'!B41</f>
        <v>Chile</v>
      </c>
      <c r="C175" s="20" t="str">
        <f>'Compound Alert'!C41</f>
        <v>CHL</v>
      </c>
      <c r="D175" s="20" t="str">
        <f>'Compound Alert'!D41</f>
        <v>LCN           Latin America &amp; Caribbean</v>
      </c>
      <c r="E175" s="20" t="str">
        <f>'Compound Alert'!E41</f>
        <v>IBRD</v>
      </c>
      <c r="F175" s="217">
        <f ca="1">'Compound Alert'!F41</f>
        <v>36</v>
      </c>
      <c r="G175" s="22">
        <f ca="1">IF($B$8="Overall Alert",'Compound Alert'!G41,IF($B$8="Underlying Vulnerability",'Compound Alert'!J41,IF($B$8="Emerging Threat",'Compound Alert'!M41)))</f>
        <v>0</v>
      </c>
      <c r="H175" s="23">
        <f ca="1">IF($B$8="Overall Alert",'Compound Alert'!H41,IF($B$8="Underlying Vulnerability",'Compound Alert'!K41,IF($B$8="Emerging Threat",'Compound Alert'!N41)))</f>
        <v>0</v>
      </c>
      <c r="I175" s="50">
        <f ca="1">ROUNDDOWN(G175,0)</f>
        <v>0</v>
      </c>
      <c r="J175" s="25" t="str">
        <f ca="1">IF(
   $B$8="Overall Alert",IF(
      'Compound Alert'!R41 &gt;= 7, "HIGH",IF(
         'Compound Alert'!R41 &gt;= 5, "MED","LOW")), IF(
            $B$8="Underlying Vulnerability", IF(
               'Compound Alert'!Y41 &gt;= 10, "HIGH",IF(
                  'Compound Alert'!Y41 &gt;= 7, "MED","LOW")),IF(
                     $B$8="Emerging Threat", IF(
                        'Compound Alert'!AF41 &gt;= 10, "HIGH",IF(
                            'Compound Alert'!AF41 &gt;= 7, "MED","LOW")))))</f>
        <v>LOW</v>
      </c>
      <c r="K175" s="25" t="str">
        <f ca="1">IF(
   $B$8="Overall Alert",IF(
      'Compound Alert'!S41 &gt;= 7, "HIGH",IF(
         'Compound Alert'!S41 &gt;= 5, "MED","LOW")), IF(
            $B$8="Underlying Vulnerability", IF(
               'Compound Alert'!Z41 &gt;= 10, "HIGH",IF(
                  'Compound Alert'!Z41 &gt;= 7, "MED","LOW")),IF(
                     $B$8="Emerging Threat", IF(
                        'Compound Alert'!AG41 &gt;= 10, "HIGH",IF(
                            'Compound Alert'!AG41 &gt;= 7, "MED","LOW")))))</f>
        <v>LOW</v>
      </c>
      <c r="L175" s="25" t="str">
        <f ca="1">IF(
   $B$8="Overall Alert",IF(
      'Compound Alert'!T41 &gt;= 7, "HIGH",IF(
         'Compound Alert'!T41 &gt;= 5, "MED","LOW")), IF(
            $B$8="Underlying Vulnerability", IF(
               'Compound Alert'!AA41 &gt;= 10, "HIGH",IF(
                  'Compound Alert'!AA41 &gt;= 7, "MED","LOW")),IF(
                     $B$8="Emerging Threat", IF(
                        'Compound Alert'!AH41 &gt;= 10, "HIGH",IF(
                            'Compound Alert'!AH41 &gt;= 7, "MED","LOW")))))</f>
        <v>LOW</v>
      </c>
      <c r="M175" s="25" t="str">
        <f ca="1">IF(
   $B$8="Overall Alert",IF(
      'Compound Alert'!U41 &gt;= 7, "HIGH",IF(
         'Compound Alert'!U41 &gt;= 5, "MED","LOW")), IF(
            $B$8="Underlying Vulnerability", IF(
               'Compound Alert'!AB41 &gt;= 10, "HIGH",IF(
                  'Compound Alert'!AB41 &gt;= 7, "MED","LOW")),IF(
                     $B$8="Emerging Threat", IF(
                        'Compound Alert'!AI41 &gt;= 10, "HIGH",IF(
                            'Compound Alert'!AI41 &gt;= 7, "MED","LOW")))))</f>
        <v>LOW</v>
      </c>
      <c r="N175" s="25" t="str">
        <f ca="1">IF(
   $B$8="Overall Alert",IF(
      'Compound Alert'!V41 &gt;= 7, "HIGH",IF(
         'Compound Alert'!V41 &gt;= 5, "MED","LOW")), IF(
            $B$8="Underlying Vulnerability", IF(
               'Compound Alert'!AC41 &gt;= 10, "HIGH",IF(
                  'Compound Alert'!AC41 &gt;= 7, "MED","LOW")),IF(
                     $B$8="Emerging Threat", IF(
                        'Compound Alert'!AJ41 &gt;= 10, "HIGH",IF(
                            'Compound Alert'!AJ41 &gt;= 7, "MED","LOW")))))</f>
        <v>LOW</v>
      </c>
      <c r="O175" s="25" t="str">
        <f ca="1">IF(
   $B$8="Overall Alert",IF(
      'Compound Alert'!W41 &gt;= 7, "HIGH",IF(
         'Compound Alert'!W41 &gt;= 5, "MED","LOW")), IF(
            $B$8="Underlying Vulnerability", IF(
               'Compound Alert'!AD41 &gt;= 10, "HIGH",IF(
                  'Compound Alert'!AD41 &gt;= 7, "MED","LOW")),IF(
                     $B$8="Emerging Threat", IF(
                        'Compound Alert'!AK41 &gt;= 10, "HIGH",IF(
                            'Compound Alert'!AK41 &gt;= 7, "MED","LOW")))))</f>
        <v>LOW</v>
      </c>
      <c r="P175" s="25"/>
      <c r="Q175" s="26"/>
      <c r="R175" s="26"/>
      <c r="S175" s="21"/>
      <c r="T175" s="21"/>
      <c r="U175" s="21"/>
      <c r="V175" s="21"/>
      <c r="W175" s="21"/>
      <c r="X175" s="21"/>
      <c r="Y175" s="27"/>
      <c r="Z175" s="27"/>
      <c r="AA175" s="27"/>
      <c r="AB175" s="27"/>
      <c r="AC175" s="27"/>
      <c r="AD175" s="27"/>
      <c r="AE175" s="27"/>
      <c r="AF175" s="27"/>
      <c r="AJ175" s="21"/>
      <c r="AK175" s="21"/>
      <c r="AL175" s="21"/>
      <c r="AM175" s="21"/>
      <c r="AN175" s="21"/>
      <c r="AO175" s="21"/>
      <c r="AP175" s="21"/>
      <c r="AQ175" s="21"/>
      <c r="AR175" s="21"/>
      <c r="AS175" s="21"/>
      <c r="AT175" s="21"/>
      <c r="AU175" s="21"/>
      <c r="AV175" s="21"/>
      <c r="AW175" s="21"/>
      <c r="AX175" s="21"/>
    </row>
    <row r="176" spans="1:50" x14ac:dyDescent="0.2">
      <c r="A176" s="63">
        <v>135</v>
      </c>
      <c r="B176" s="20" t="str">
        <f>'Compound Alert'!B72</f>
        <v>Micronesia, Fed. Sts.</v>
      </c>
      <c r="C176" s="20" t="str">
        <f>'Compound Alert'!C72</f>
        <v>FSM</v>
      </c>
      <c r="D176" s="20" t="str">
        <f>'Compound Alert'!D72</f>
        <v>EAS           East Asia &amp; Pacific</v>
      </c>
      <c r="E176" s="20" t="str">
        <f>'Compound Alert'!E72</f>
        <v>IDA</v>
      </c>
      <c r="F176" s="217">
        <f ca="1">'Compound Alert'!F72</f>
        <v>67</v>
      </c>
      <c r="G176" s="22">
        <f ca="1">IF($B$8="Overall Alert",'Compound Alert'!G72,IF($B$8="Underlying Vulnerability",'Compound Alert'!J72,IF($B$8="Emerging Threat",'Compound Alert'!M72)))</f>
        <v>0</v>
      </c>
      <c r="H176" s="23">
        <f ca="1">IF($B$8="Overall Alert",'Compound Alert'!H72,IF($B$8="Underlying Vulnerability",'Compound Alert'!K72,IF($B$8="Emerging Threat",'Compound Alert'!N72)))</f>
        <v>0</v>
      </c>
      <c r="I176" s="50">
        <f ca="1">ROUNDDOWN(G176,0)</f>
        <v>0</v>
      </c>
      <c r="J176" s="25" t="str">
        <f ca="1">IF(
   $B$8="Overall Alert",IF(
      'Compound Alert'!R72 &gt;= 7, "HIGH",IF(
         'Compound Alert'!R72 &gt;= 5, "MED","LOW")), IF(
            $B$8="Underlying Vulnerability", IF(
               'Compound Alert'!Y72 &gt;= 10, "HIGH",IF(
                  'Compound Alert'!Y72 &gt;= 7, "MED","LOW")),IF(
                     $B$8="Emerging Threat", IF(
                        'Compound Alert'!AF72 &gt;= 10, "HIGH",IF(
                            'Compound Alert'!AF72 &gt;= 7, "MED","LOW")))))</f>
        <v>LOW</v>
      </c>
      <c r="K176" s="25" t="e">
        <f ca="1">IF(
   $B$8="Overall Alert",IF(
      'Compound Alert'!S72 &gt;= 7, "HIGH",IF(
         'Compound Alert'!S72 &gt;= 5, "MED","LOW")), IF(
            $B$8="Underlying Vulnerability", IF(
               'Compound Alert'!Z72 &gt;= 10, "HIGH",IF(
                  'Compound Alert'!Z72 &gt;= 7, "MED","LOW")),IF(
                     $B$8="Emerging Threat", IF(
                        'Compound Alert'!AG72 &gt;= 10, "HIGH",IF(
                            'Compound Alert'!AG72 &gt;= 7, "MED","LOW")))))</f>
        <v>#N/A</v>
      </c>
      <c r="L176" s="25" t="e">
        <f ca="1">IF(
   $B$8="Overall Alert",IF(
      'Compound Alert'!T72 &gt;= 7, "HIGH",IF(
         'Compound Alert'!T72 &gt;= 5, "MED","LOW")), IF(
            $B$8="Underlying Vulnerability", IF(
               'Compound Alert'!AA72 &gt;= 10, "HIGH",IF(
                  'Compound Alert'!AA72 &gt;= 7, "MED","LOW")),IF(
                     $B$8="Emerging Threat", IF(
                        'Compound Alert'!AH72 &gt;= 10, "HIGH",IF(
                            'Compound Alert'!AH72 &gt;= 7, "MED","LOW")))))</f>
        <v>#N/A</v>
      </c>
      <c r="M176" s="25" t="str">
        <f ca="1">IF(
   $B$8="Overall Alert",IF(
      'Compound Alert'!U72 &gt;= 7, "HIGH",IF(
         'Compound Alert'!U72 &gt;= 5, "MED","LOW")), IF(
            $B$8="Underlying Vulnerability", IF(
               'Compound Alert'!AB72 &gt;= 10, "HIGH",IF(
                  'Compound Alert'!AB72 &gt;= 7, "MED","LOW")),IF(
                     $B$8="Emerging Threat", IF(
                        'Compound Alert'!AI72 &gt;= 10, "HIGH",IF(
                            'Compound Alert'!AI72 &gt;= 7, "MED","LOW")))))</f>
        <v>LOW</v>
      </c>
      <c r="N176" s="25" t="str">
        <f ca="1">IF(
   $B$8="Overall Alert",IF(
      'Compound Alert'!V72 &gt;= 7, "HIGH",IF(
         'Compound Alert'!V72 &gt;= 5, "MED","LOW")), IF(
            $B$8="Underlying Vulnerability", IF(
               'Compound Alert'!AC72 &gt;= 10, "HIGH",IF(
                  'Compound Alert'!AC72 &gt;= 7, "MED","LOW")),IF(
                     $B$8="Emerging Threat", IF(
                        'Compound Alert'!AJ72 &gt;= 10, "HIGH",IF(
                            'Compound Alert'!AJ72 &gt;= 7, "MED","LOW")))))</f>
        <v>LOW</v>
      </c>
      <c r="O176" s="25" t="str">
        <f ca="1">IF(
   $B$8="Overall Alert",IF(
      'Compound Alert'!W72 &gt;= 7, "HIGH",IF(
         'Compound Alert'!W72 &gt;= 5, "MED","LOW")), IF(
            $B$8="Underlying Vulnerability", IF(
               'Compound Alert'!AD72 &gt;= 10, "HIGH",IF(
                  'Compound Alert'!AD72 &gt;= 7, "MED","LOW")),IF(
                     $B$8="Emerging Threat", IF(
                        'Compound Alert'!AK72 &gt;= 10, "HIGH",IF(
                            'Compound Alert'!AK72 &gt;= 7, "MED","LOW")))))</f>
        <v>LOW</v>
      </c>
      <c r="P176" s="25"/>
      <c r="Q176" s="26"/>
      <c r="R176" s="26"/>
      <c r="S176" s="21"/>
      <c r="T176" s="21"/>
      <c r="U176" s="21"/>
      <c r="V176" s="21"/>
      <c r="W176" s="21"/>
      <c r="X176" s="21"/>
      <c r="Y176" s="27"/>
      <c r="Z176" s="27"/>
      <c r="AA176" s="27"/>
      <c r="AB176" s="27"/>
      <c r="AC176" s="27"/>
      <c r="AD176" s="27"/>
      <c r="AE176" s="27"/>
      <c r="AF176" s="27"/>
      <c r="AJ176" s="21"/>
      <c r="AK176" s="21"/>
      <c r="AL176" s="21"/>
      <c r="AM176" s="21"/>
      <c r="AN176" s="21"/>
      <c r="AO176" s="21"/>
      <c r="AP176" s="21"/>
      <c r="AQ176" s="21"/>
      <c r="AR176" s="21"/>
      <c r="AS176" s="21"/>
      <c r="AT176" s="21"/>
      <c r="AU176" s="21"/>
      <c r="AV176" s="21"/>
      <c r="AW176" s="21"/>
      <c r="AX176" s="21"/>
    </row>
    <row r="177" spans="1:50" x14ac:dyDescent="0.2">
      <c r="A177" s="63">
        <v>136</v>
      </c>
      <c r="B177" s="20" t="str">
        <f>'Compound Alert'!B141</f>
        <v>Mauritania</v>
      </c>
      <c r="C177" s="20" t="str">
        <f>'Compound Alert'!C141</f>
        <v>MRT</v>
      </c>
      <c r="D177" s="20" t="str">
        <f>'Compound Alert'!D141</f>
        <v>SSF           Sub-Saharan Africa</v>
      </c>
      <c r="E177" s="20" t="str">
        <f>'Compound Alert'!E141</f>
        <v>IDA</v>
      </c>
      <c r="F177" s="217">
        <f ca="1">'Compound Alert'!F141</f>
        <v>136</v>
      </c>
      <c r="G177" s="22">
        <f ca="1">IF($B$8="Overall Alert",'Compound Alert'!G141,IF($B$8="Underlying Vulnerability",'Compound Alert'!J141,IF($B$8="Emerging Threat",'Compound Alert'!M141)))</f>
        <v>0</v>
      </c>
      <c r="H177" s="23">
        <f ca="1">IF($B$8="Overall Alert",'Compound Alert'!H141,IF($B$8="Underlying Vulnerability",'Compound Alert'!K141,IF($B$8="Emerging Threat",'Compound Alert'!N141)))</f>
        <v>0</v>
      </c>
      <c r="I177" s="50">
        <f ca="1">ROUNDDOWN(G177,0)</f>
        <v>0</v>
      </c>
      <c r="J177" s="25" t="str">
        <f ca="1">IF(
   $B$8="Overall Alert",IF(
      'Compound Alert'!R141 &gt;= 7, "HIGH",IF(
         'Compound Alert'!R141 &gt;= 5, "MED","LOW")), IF(
            $B$8="Underlying Vulnerability", IF(
               'Compound Alert'!Y141 &gt;= 10, "HIGH",IF(
                  'Compound Alert'!Y141 &gt;= 7, "MED","LOW")),IF(
                     $B$8="Emerging Threat", IF(
                        'Compound Alert'!AF141 &gt;= 10, "HIGH",IF(
                            'Compound Alert'!AF141 &gt;= 7, "MED","LOW")))))</f>
        <v>LOW</v>
      </c>
      <c r="K177" s="25" t="str">
        <f ca="1">IF(
   $B$8="Overall Alert",IF(
      'Compound Alert'!S141 &gt;= 7, "HIGH",IF(
         'Compound Alert'!S141 &gt;= 5, "MED","LOW")), IF(
            $B$8="Underlying Vulnerability", IF(
               'Compound Alert'!Z141 &gt;= 10, "HIGH",IF(
                  'Compound Alert'!Z141 &gt;= 7, "MED","LOW")),IF(
                     $B$8="Emerging Threat", IF(
                        'Compound Alert'!AG141 &gt;= 10, "HIGH",IF(
                            'Compound Alert'!AG141 &gt;= 7, "MED","LOW")))))</f>
        <v>LOW</v>
      </c>
      <c r="L177" s="25" t="str">
        <f ca="1">IF(
   $B$8="Overall Alert",IF(
      'Compound Alert'!T141 &gt;= 7, "HIGH",IF(
         'Compound Alert'!T141 &gt;= 5, "MED","LOW")), IF(
            $B$8="Underlying Vulnerability", IF(
               'Compound Alert'!AA141 &gt;= 10, "HIGH",IF(
                  'Compound Alert'!AA141 &gt;= 7, "MED","LOW")),IF(
                     $B$8="Emerging Threat", IF(
                        'Compound Alert'!AH141 &gt;= 10, "HIGH",IF(
                            'Compound Alert'!AH141 &gt;= 7, "MED","LOW")))))</f>
        <v>LOW</v>
      </c>
      <c r="M177" s="25" t="str">
        <f ca="1">IF(
   $B$8="Overall Alert",IF(
      'Compound Alert'!U141 &gt;= 7, "HIGH",IF(
         'Compound Alert'!U141 &gt;= 5, "MED","LOW")), IF(
            $B$8="Underlying Vulnerability", IF(
               'Compound Alert'!AB141 &gt;= 10, "HIGH",IF(
                  'Compound Alert'!AB141 &gt;= 7, "MED","LOW")),IF(
                     $B$8="Emerging Threat", IF(
                        'Compound Alert'!AI141 &gt;= 10, "HIGH",IF(
                            'Compound Alert'!AI141 &gt;= 7, "MED","LOW")))))</f>
        <v>LOW</v>
      </c>
      <c r="N177" s="25" t="str">
        <f ca="1">IF(
   $B$8="Overall Alert",IF(
      'Compound Alert'!V141 &gt;= 7, "HIGH",IF(
         'Compound Alert'!V141 &gt;= 5, "MED","LOW")), IF(
            $B$8="Underlying Vulnerability", IF(
               'Compound Alert'!AC141 &gt;= 10, "HIGH",IF(
                  'Compound Alert'!AC141 &gt;= 7, "MED","LOW")),IF(
                     $B$8="Emerging Threat", IF(
                        'Compound Alert'!AJ141 &gt;= 10, "HIGH",IF(
                            'Compound Alert'!AJ141 &gt;= 7, "MED","LOW")))))</f>
        <v>LOW</v>
      </c>
      <c r="O177" s="25" t="str">
        <f ca="1">IF(
   $B$8="Overall Alert",IF(
      'Compound Alert'!W141 &gt;= 7, "HIGH",IF(
         'Compound Alert'!W141 &gt;= 5, "MED","LOW")), IF(
            $B$8="Underlying Vulnerability", IF(
               'Compound Alert'!AD141 &gt;= 10, "HIGH",IF(
                  'Compound Alert'!AD141 &gt;= 7, "MED","LOW")),IF(
                     $B$8="Emerging Threat", IF(
                        'Compound Alert'!AK141 &gt;= 10, "HIGH",IF(
                            'Compound Alert'!AK141 &gt;= 7, "MED","LOW")))))</f>
        <v>LOW</v>
      </c>
      <c r="P177" s="25"/>
      <c r="Q177" s="26"/>
      <c r="R177" s="26"/>
      <c r="S177" s="21"/>
      <c r="T177" s="21"/>
      <c r="U177" s="21"/>
      <c r="V177" s="21"/>
      <c r="W177" s="21"/>
      <c r="X177" s="21"/>
      <c r="Y177" s="27"/>
      <c r="Z177" s="27"/>
      <c r="AA177" s="27"/>
      <c r="AB177" s="27"/>
      <c r="AC177" s="27"/>
      <c r="AD177" s="27"/>
      <c r="AE177" s="27"/>
      <c r="AF177" s="27"/>
      <c r="AJ177" s="21"/>
      <c r="AK177" s="21"/>
      <c r="AL177" s="21"/>
      <c r="AM177" s="21"/>
      <c r="AN177" s="21"/>
      <c r="AO177" s="21"/>
      <c r="AP177" s="21"/>
      <c r="AQ177" s="21"/>
      <c r="AR177" s="21"/>
      <c r="AS177" s="21"/>
      <c r="AT177" s="21"/>
      <c r="AU177" s="21"/>
      <c r="AV177" s="21"/>
      <c r="AW177" s="21"/>
      <c r="AX177" s="21"/>
    </row>
    <row r="178" spans="1:50" x14ac:dyDescent="0.2">
      <c r="A178" s="63">
        <v>137</v>
      </c>
      <c r="B178" s="20" t="str">
        <f>'Compound Alert'!B168</f>
        <v>French Polynesia</v>
      </c>
      <c r="C178" s="20" t="str">
        <f>'Compound Alert'!C168</f>
        <v>PYF</v>
      </c>
      <c r="D178" s="20" t="str">
        <f>'Compound Alert'!D168</f>
        <v>EAS           East Asia &amp; Pacific</v>
      </c>
      <c r="E178" s="20" t="str">
        <f>'Compound Alert'!E168</f>
        <v>NA</v>
      </c>
      <c r="F178" s="217">
        <f ca="1">'Compound Alert'!F168</f>
        <v>163</v>
      </c>
      <c r="G178" s="22">
        <f ca="1">IF($B$8="Overall Alert",'Compound Alert'!G168,IF($B$8="Underlying Vulnerability",'Compound Alert'!J168,IF($B$8="Emerging Threat",'Compound Alert'!M168)))</f>
        <v>0</v>
      </c>
      <c r="H178" s="23">
        <f ca="1">IF($B$8="Overall Alert",'Compound Alert'!H168,IF($B$8="Underlying Vulnerability",'Compound Alert'!K168,IF($B$8="Emerging Threat",'Compound Alert'!N168)))</f>
        <v>0</v>
      </c>
      <c r="I178" s="50">
        <f ca="1">ROUNDDOWN(G178,0)</f>
        <v>0</v>
      </c>
      <c r="J178" s="25" t="str">
        <f ca="1">IF(
   $B$8="Overall Alert",IF(
      'Compound Alert'!R168 &gt;= 7, "HIGH",IF(
         'Compound Alert'!R168 &gt;= 5, "MED","LOW")), IF(
            $B$8="Underlying Vulnerability", IF(
               'Compound Alert'!Y168 &gt;= 10, "HIGH",IF(
                  'Compound Alert'!Y168 &gt;= 7, "MED","LOW")),IF(
                     $B$8="Emerging Threat", IF(
                        'Compound Alert'!AF168 &gt;= 10, "HIGH",IF(
                            'Compound Alert'!AF168 &gt;= 7, "MED","LOW")))))</f>
        <v>LOW</v>
      </c>
      <c r="K178" s="25" t="e">
        <f ca="1">IF(
   $B$8="Overall Alert",IF(
      'Compound Alert'!S168 &gt;= 7, "HIGH",IF(
         'Compound Alert'!S168 &gt;= 5, "MED","LOW")), IF(
            $B$8="Underlying Vulnerability", IF(
               'Compound Alert'!Z168 &gt;= 10, "HIGH",IF(
                  'Compound Alert'!Z168 &gt;= 7, "MED","LOW")),IF(
                     $B$8="Emerging Threat", IF(
                        'Compound Alert'!AG168 &gt;= 10, "HIGH",IF(
                            'Compound Alert'!AG168 &gt;= 7, "MED","LOW")))))</f>
        <v>#N/A</v>
      </c>
      <c r="L178" s="25" t="e">
        <f ca="1">IF(
   $B$8="Overall Alert",IF(
      'Compound Alert'!T168 &gt;= 7, "HIGH",IF(
         'Compound Alert'!T168 &gt;= 5, "MED","LOW")), IF(
            $B$8="Underlying Vulnerability", IF(
               'Compound Alert'!AA168 &gt;= 10, "HIGH",IF(
                  'Compound Alert'!AA168 &gt;= 7, "MED","LOW")),IF(
                     $B$8="Emerging Threat", IF(
                        'Compound Alert'!AH168 &gt;= 10, "HIGH",IF(
                            'Compound Alert'!AH168 &gt;= 7, "MED","LOW")))))</f>
        <v>#N/A</v>
      </c>
      <c r="M178" s="25" t="e">
        <f ca="1">IF(
   $B$8="Overall Alert",IF(
      'Compound Alert'!U168 &gt;= 7, "HIGH",IF(
         'Compound Alert'!U168 &gt;= 5, "MED","LOW")), IF(
            $B$8="Underlying Vulnerability", IF(
               'Compound Alert'!AB168 &gt;= 10, "HIGH",IF(
                  'Compound Alert'!AB168 &gt;= 7, "MED","LOW")),IF(
                     $B$8="Emerging Threat", IF(
                        'Compound Alert'!AI168 &gt;= 10, "HIGH",IF(
                            'Compound Alert'!AI168 &gt;= 7, "MED","LOW")))))</f>
        <v>#N/A</v>
      </c>
      <c r="N178" s="25" t="str">
        <f ca="1">IF(
   $B$8="Overall Alert",IF(
      'Compound Alert'!V168 &gt;= 7, "HIGH",IF(
         'Compound Alert'!V168 &gt;= 5, "MED","LOW")), IF(
            $B$8="Underlying Vulnerability", IF(
               'Compound Alert'!AC168 &gt;= 10, "HIGH",IF(
                  'Compound Alert'!AC168 &gt;= 7, "MED","LOW")),IF(
                     $B$8="Emerging Threat", IF(
                        'Compound Alert'!AJ168 &gt;= 10, "HIGH",IF(
                            'Compound Alert'!AJ168 &gt;= 7, "MED","LOW")))))</f>
        <v>LOW</v>
      </c>
      <c r="O178" s="25" t="str">
        <f ca="1">IF(
   $B$8="Overall Alert",IF(
      'Compound Alert'!W168 &gt;= 7, "HIGH",IF(
         'Compound Alert'!W168 &gt;= 5, "MED","LOW")), IF(
            $B$8="Underlying Vulnerability", IF(
               'Compound Alert'!AD168 &gt;= 10, "HIGH",IF(
                  'Compound Alert'!AD168 &gt;= 7, "MED","LOW")),IF(
                     $B$8="Emerging Threat", IF(
                        'Compound Alert'!AK168 &gt;= 10, "HIGH",IF(
                            'Compound Alert'!AK168 &gt;= 7, "MED","LOW")))))</f>
        <v>LOW</v>
      </c>
      <c r="P178" s="25"/>
      <c r="Q178" s="26"/>
      <c r="R178" s="26"/>
      <c r="S178" s="21"/>
      <c r="T178" s="21"/>
      <c r="U178" s="21"/>
      <c r="V178" s="21"/>
      <c r="W178" s="21"/>
      <c r="X178" s="21"/>
      <c r="Y178" s="27"/>
      <c r="Z178" s="27"/>
      <c r="AA178" s="27"/>
      <c r="AB178" s="27"/>
      <c r="AC178" s="27"/>
      <c r="AD178" s="27"/>
      <c r="AE178" s="27"/>
      <c r="AF178" s="27"/>
      <c r="AJ178" s="21"/>
      <c r="AK178" s="21"/>
      <c r="AL178" s="21"/>
      <c r="AM178" s="21"/>
      <c r="AN178" s="21"/>
      <c r="AO178" s="21"/>
      <c r="AP178" s="21"/>
      <c r="AQ178" s="21"/>
      <c r="AR178" s="21"/>
      <c r="AS178" s="21"/>
      <c r="AT178" s="21"/>
      <c r="AU178" s="21"/>
      <c r="AV178" s="21"/>
      <c r="AW178" s="21"/>
      <c r="AX178" s="21"/>
    </row>
    <row r="179" spans="1:50" x14ac:dyDescent="0.2">
      <c r="A179" s="63">
        <v>138</v>
      </c>
      <c r="B179" s="20" t="str">
        <f>'Compound Alert'!B212</f>
        <v>St. Vincent and the Grenadines</v>
      </c>
      <c r="C179" s="20" t="str">
        <f>'Compound Alert'!C212</f>
        <v>VCT</v>
      </c>
      <c r="D179" s="20" t="str">
        <f>'Compound Alert'!D212</f>
        <v>LCN           Latin America &amp; Caribbean</v>
      </c>
      <c r="E179" s="20" t="str">
        <f>'Compound Alert'!E212</f>
        <v>Blend</v>
      </c>
      <c r="F179" s="217">
        <f>'Compound Alert'!F212</f>
        <v>0</v>
      </c>
      <c r="G179" s="22">
        <f ca="1">IF($B$8="Overall Alert",'Compound Alert'!G212,IF($B$8="Underlying Vulnerability",'Compound Alert'!J212,IF($B$8="Emerging Threat",'Compound Alert'!M212)))</f>
        <v>0</v>
      </c>
      <c r="H179" s="23">
        <f ca="1">IF($B$8="Overall Alert",'Compound Alert'!H212,IF($B$8="Underlying Vulnerability",'Compound Alert'!K212,IF($B$8="Emerging Threat",'Compound Alert'!N212)))</f>
        <v>0</v>
      </c>
      <c r="I179" s="50">
        <f ca="1">ROUNDDOWN(G179,0)</f>
        <v>0</v>
      </c>
      <c r="J179" s="25" t="str">
        <f ca="1">IF(
   $B$8="Overall Alert",IF(
      'Compound Alert'!R212 &gt;= 7, "HIGH",IF(
         'Compound Alert'!R212 &gt;= 5, "MED","LOW")), IF(
            $B$8="Underlying Vulnerability", IF(
               'Compound Alert'!Y212 &gt;= 10, "HIGH",IF(
                  'Compound Alert'!Y212 &gt;= 7, "MED","LOW")),IF(
                     $B$8="Emerging Threat", IF(
                        'Compound Alert'!AF212 &gt;= 10, "HIGH",IF(
                            'Compound Alert'!AF212 &gt;= 7, "MED","LOW")))))</f>
        <v>LOW</v>
      </c>
      <c r="K179" s="25" t="str">
        <f ca="1">IF(
   $B$8="Overall Alert",IF(
      'Compound Alert'!S212 &gt;= 7, "HIGH",IF(
         'Compound Alert'!S212 &gt;= 5, "MED","LOW")), IF(
            $B$8="Underlying Vulnerability", IF(
               'Compound Alert'!Z212 &gt;= 10, "HIGH",IF(
                  'Compound Alert'!Z212 &gt;= 7, "MED","LOW")),IF(
                     $B$8="Emerging Threat", IF(
                        'Compound Alert'!AG212 &gt;= 10, "HIGH",IF(
                            'Compound Alert'!AG212 &gt;= 7, "MED","LOW")))))</f>
        <v>LOW</v>
      </c>
      <c r="L179" s="25" t="e">
        <f ca="1">IF(
   $B$8="Overall Alert",IF(
      'Compound Alert'!T212 &gt;= 7, "HIGH",IF(
         'Compound Alert'!T212 &gt;= 5, "MED","LOW")), IF(
            $B$8="Underlying Vulnerability", IF(
               'Compound Alert'!AA212 &gt;= 10, "HIGH",IF(
                  'Compound Alert'!AA212 &gt;= 7, "MED","LOW")),IF(
                     $B$8="Emerging Threat", IF(
                        'Compound Alert'!AH212 &gt;= 10, "HIGH",IF(
                            'Compound Alert'!AH212 &gt;= 7, "MED","LOW")))))</f>
        <v>#N/A</v>
      </c>
      <c r="M179" s="25" t="str">
        <f ca="1">IF(
   $B$8="Overall Alert",IF(
      'Compound Alert'!U212 &gt;= 7, "HIGH",IF(
         'Compound Alert'!U212 &gt;= 5, "MED","LOW")), IF(
            $B$8="Underlying Vulnerability", IF(
               'Compound Alert'!AB212 &gt;= 10, "HIGH",IF(
                  'Compound Alert'!AB212 &gt;= 7, "MED","LOW")),IF(
                     $B$8="Emerging Threat", IF(
                        'Compound Alert'!AI212 &gt;= 10, "HIGH",IF(
                            'Compound Alert'!AI212 &gt;= 7, "MED","LOW")))))</f>
        <v>LOW</v>
      </c>
      <c r="N179" s="25" t="str">
        <f ca="1">IF(
   $B$8="Overall Alert",IF(
      'Compound Alert'!V212 &gt;= 7, "HIGH",IF(
         'Compound Alert'!V212 &gt;= 5, "MED","LOW")), IF(
            $B$8="Underlying Vulnerability", IF(
               'Compound Alert'!AC212 &gt;= 10, "HIGH",IF(
                  'Compound Alert'!AC212 &gt;= 7, "MED","LOW")),IF(
                     $B$8="Emerging Threat", IF(
                        'Compound Alert'!AJ212 &gt;= 10, "HIGH",IF(
                            'Compound Alert'!AJ212 &gt;= 7, "MED","LOW")))))</f>
        <v>LOW</v>
      </c>
      <c r="O179" s="25" t="str">
        <f ca="1">IF(
   $B$8="Overall Alert",IF(
      'Compound Alert'!W212 &gt;= 7, "HIGH",IF(
         'Compound Alert'!W212 &gt;= 5, "MED","LOW")), IF(
            $B$8="Underlying Vulnerability", IF(
               'Compound Alert'!AD212 &gt;= 10, "HIGH",IF(
                  'Compound Alert'!AD212 &gt;= 7, "MED","LOW")),IF(
                     $B$8="Emerging Threat", IF(
                        'Compound Alert'!AK212 &gt;= 10, "HIGH",IF(
                            'Compound Alert'!AK212 &gt;= 7, "MED","LOW")))))</f>
        <v>LOW</v>
      </c>
      <c r="P179" s="25"/>
      <c r="Q179" s="26"/>
      <c r="R179" s="26"/>
      <c r="S179" s="21"/>
      <c r="T179" s="21"/>
      <c r="U179" s="21"/>
      <c r="V179" s="21"/>
      <c r="W179" s="21"/>
      <c r="X179" s="21"/>
      <c r="Y179" s="27"/>
      <c r="Z179" s="27"/>
      <c r="AA179" s="27"/>
      <c r="AB179" s="27"/>
      <c r="AC179" s="27"/>
      <c r="AD179" s="27"/>
      <c r="AE179" s="27"/>
      <c r="AF179" s="27"/>
      <c r="AJ179" s="21"/>
      <c r="AK179" s="21"/>
      <c r="AL179" s="21"/>
      <c r="AM179" s="21"/>
      <c r="AN179" s="21"/>
      <c r="AO179" s="21"/>
      <c r="AP179" s="21"/>
      <c r="AQ179" s="21"/>
      <c r="AR179" s="21"/>
      <c r="AS179" s="21"/>
      <c r="AT179" s="21"/>
      <c r="AU179" s="21"/>
      <c r="AV179" s="21"/>
      <c r="AW179" s="21"/>
      <c r="AX179" s="21"/>
    </row>
    <row r="180" spans="1:50" x14ac:dyDescent="0.2">
      <c r="A180" s="63">
        <v>139</v>
      </c>
      <c r="B180" s="20" t="str">
        <f>'Compound Alert'!B34</f>
        <v>Brunei Darussalam</v>
      </c>
      <c r="C180" s="20" t="str">
        <f>'Compound Alert'!C34</f>
        <v>BRN</v>
      </c>
      <c r="D180" s="20" t="str">
        <f>'Compound Alert'!D34</f>
        <v>EAS           East Asia &amp; Pacific</v>
      </c>
      <c r="E180" s="20" t="str">
        <f>'Compound Alert'!E34</f>
        <v>NA</v>
      </c>
      <c r="F180" s="217">
        <f ca="1">'Compound Alert'!F34</f>
        <v>29</v>
      </c>
      <c r="G180" s="22">
        <f ca="1">IF($B$8="Overall Alert",'Compound Alert'!G34,IF($B$8="Underlying Vulnerability",'Compound Alert'!J34,IF($B$8="Emerging Threat",'Compound Alert'!M34)))</f>
        <v>0</v>
      </c>
      <c r="H180" s="23">
        <f ca="1">IF($B$8="Overall Alert",'Compound Alert'!H34,IF($B$8="Underlying Vulnerability",'Compound Alert'!K34,IF($B$8="Emerging Threat",'Compound Alert'!N34)))</f>
        <v>0</v>
      </c>
      <c r="I180" s="50">
        <f ca="1">ROUNDDOWN(G180,0)</f>
        <v>0</v>
      </c>
      <c r="J180" s="25" t="str">
        <f ca="1">IF(
   $B$8="Overall Alert",IF(
      'Compound Alert'!R34 &gt;= 7, "HIGH",IF(
         'Compound Alert'!R34 &gt;= 5, "MED","LOW")), IF(
            $B$8="Underlying Vulnerability", IF(
               'Compound Alert'!Y34 &gt;= 10, "HIGH",IF(
                  'Compound Alert'!Y34 &gt;= 7, "MED","LOW")),IF(
                     $B$8="Emerging Threat", IF(
                        'Compound Alert'!AF34 &gt;= 10, "HIGH",IF(
                            'Compound Alert'!AF34 &gt;= 7, "MED","LOW")))))</f>
        <v>LOW</v>
      </c>
      <c r="K180" s="25" t="str">
        <f ca="1">IF(
   $B$8="Overall Alert",IF(
      'Compound Alert'!S34 &gt;= 7, "HIGH",IF(
         'Compound Alert'!S34 &gt;= 5, "MED","LOW")), IF(
            $B$8="Underlying Vulnerability", IF(
               'Compound Alert'!Z34 &gt;= 10, "HIGH",IF(
                  'Compound Alert'!Z34 &gt;= 7, "MED","LOW")),IF(
                     $B$8="Emerging Threat", IF(
                        'Compound Alert'!AG34 &gt;= 10, "HIGH",IF(
                            'Compound Alert'!AG34 &gt;= 7, "MED","LOW")))))</f>
        <v>LOW</v>
      </c>
      <c r="L180" s="25" t="str">
        <f ca="1">IF(
   $B$8="Overall Alert",IF(
      'Compound Alert'!T34 &gt;= 7, "HIGH",IF(
         'Compound Alert'!T34 &gt;= 5, "MED","LOW")), IF(
            $B$8="Underlying Vulnerability", IF(
               'Compound Alert'!AA34 &gt;= 10, "HIGH",IF(
                  'Compound Alert'!AA34 &gt;= 7, "MED","LOW")),IF(
                     $B$8="Emerging Threat", IF(
                        'Compound Alert'!AH34 &gt;= 10, "HIGH",IF(
                            'Compound Alert'!AH34 &gt;= 7, "MED","LOW")))))</f>
        <v>LOW</v>
      </c>
      <c r="M180" s="25" t="str">
        <f ca="1">IF(
   $B$8="Overall Alert",IF(
      'Compound Alert'!U34 &gt;= 7, "HIGH",IF(
         'Compound Alert'!U34 &gt;= 5, "MED","LOW")), IF(
            $B$8="Underlying Vulnerability", IF(
               'Compound Alert'!AB34 &gt;= 10, "HIGH",IF(
                  'Compound Alert'!AB34 &gt;= 7, "MED","LOW")),IF(
                     $B$8="Emerging Threat", IF(
                        'Compound Alert'!AI34 &gt;= 10, "HIGH",IF(
                            'Compound Alert'!AI34 &gt;= 7, "MED","LOW")))))</f>
        <v>LOW</v>
      </c>
      <c r="N180" s="25" t="str">
        <f ca="1">IF(
   $B$8="Overall Alert",IF(
      'Compound Alert'!V34 &gt;= 7, "HIGH",IF(
         'Compound Alert'!V34 &gt;= 5, "MED","LOW")), IF(
            $B$8="Underlying Vulnerability", IF(
               'Compound Alert'!AC34 &gt;= 10, "HIGH",IF(
                  'Compound Alert'!AC34 &gt;= 7, "MED","LOW")),IF(
                     $B$8="Emerging Threat", IF(
                        'Compound Alert'!AJ34 &gt;= 10, "HIGH",IF(
                            'Compound Alert'!AJ34 &gt;= 7, "MED","LOW")))))</f>
        <v>LOW</v>
      </c>
      <c r="O180" s="25" t="str">
        <f ca="1">IF(
   $B$8="Overall Alert",IF(
      'Compound Alert'!W34 &gt;= 7, "HIGH",IF(
         'Compound Alert'!W34 &gt;= 5, "MED","LOW")), IF(
            $B$8="Underlying Vulnerability", IF(
               'Compound Alert'!AD34 &gt;= 10, "HIGH",IF(
                  'Compound Alert'!AD34 &gt;= 7, "MED","LOW")),IF(
                     $B$8="Emerging Threat", IF(
                        'Compound Alert'!AK34 &gt;= 10, "HIGH",IF(
                            'Compound Alert'!AK34 &gt;= 7, "MED","LOW")))))</f>
        <v>LOW</v>
      </c>
      <c r="P180" s="25"/>
      <c r="Q180" s="26"/>
      <c r="R180" s="26"/>
      <c r="S180" s="21"/>
      <c r="T180" s="21"/>
      <c r="U180" s="21"/>
      <c r="V180" s="21"/>
      <c r="W180" s="21"/>
      <c r="X180" s="21"/>
      <c r="Y180" s="27"/>
      <c r="Z180" s="27"/>
      <c r="AA180" s="27"/>
      <c r="AB180" s="27"/>
      <c r="AC180" s="27"/>
      <c r="AD180" s="27"/>
      <c r="AE180" s="27"/>
      <c r="AF180" s="27"/>
      <c r="AJ180" s="21"/>
      <c r="AK180" s="21"/>
      <c r="AL180" s="21"/>
      <c r="AM180" s="21"/>
      <c r="AN180" s="21"/>
      <c r="AO180" s="21"/>
      <c r="AP180" s="21"/>
      <c r="AQ180" s="21"/>
      <c r="AR180" s="21"/>
      <c r="AS180" s="21"/>
      <c r="AT180" s="21"/>
      <c r="AU180" s="21"/>
      <c r="AV180" s="21"/>
      <c r="AW180" s="21"/>
      <c r="AX180" s="21"/>
    </row>
    <row r="181" spans="1:50" x14ac:dyDescent="0.2">
      <c r="A181" s="63">
        <v>140</v>
      </c>
      <c r="B181" s="20" t="str">
        <f>'Compound Alert'!B84</f>
        <v>Greenland</v>
      </c>
      <c r="C181" s="20" t="str">
        <f>'Compound Alert'!C84</f>
        <v>GRL</v>
      </c>
      <c r="D181" s="20" t="str">
        <f>'Compound Alert'!D84</f>
        <v>ECS           Europe &amp; Central Asia</v>
      </c>
      <c r="E181" s="20" t="str">
        <f>'Compound Alert'!E84</f>
        <v>NA</v>
      </c>
      <c r="F181" s="217">
        <f ca="1">'Compound Alert'!F84</f>
        <v>79</v>
      </c>
      <c r="G181" s="22">
        <f ca="1">IF($B$8="Overall Alert",'Compound Alert'!G84,IF($B$8="Underlying Vulnerability",'Compound Alert'!J84,IF($B$8="Emerging Threat",'Compound Alert'!M84)))</f>
        <v>0</v>
      </c>
      <c r="H181" s="23">
        <f ca="1">IF($B$8="Overall Alert",'Compound Alert'!H84,IF($B$8="Underlying Vulnerability",'Compound Alert'!K84,IF($B$8="Emerging Threat",'Compound Alert'!N84)))</f>
        <v>0</v>
      </c>
      <c r="I181" s="50">
        <f ca="1">ROUNDDOWN(G181,0)</f>
        <v>0</v>
      </c>
      <c r="J181" s="25" t="str">
        <f ca="1">IF(
   $B$8="Overall Alert",IF(
      'Compound Alert'!R84 &gt;= 7, "HIGH",IF(
         'Compound Alert'!R84 &gt;= 5, "MED","LOW")), IF(
            $B$8="Underlying Vulnerability", IF(
               'Compound Alert'!Y84 &gt;= 10, "HIGH",IF(
                  'Compound Alert'!Y84 &gt;= 7, "MED","LOW")),IF(
                     $B$8="Emerging Threat", IF(
                        'Compound Alert'!AF84 &gt;= 10, "HIGH",IF(
                            'Compound Alert'!AF84 &gt;= 7, "MED","LOW")))))</f>
        <v>LOW</v>
      </c>
      <c r="K181" s="25" t="e">
        <f ca="1">IF(
   $B$8="Overall Alert",IF(
      'Compound Alert'!S84 &gt;= 7, "HIGH",IF(
         'Compound Alert'!S84 &gt;= 5, "MED","LOW")), IF(
            $B$8="Underlying Vulnerability", IF(
               'Compound Alert'!Z84 &gt;= 10, "HIGH",IF(
                  'Compound Alert'!Z84 &gt;= 7, "MED","LOW")),IF(
                     $B$8="Emerging Threat", IF(
                        'Compound Alert'!AG84 &gt;= 10, "HIGH",IF(
                            'Compound Alert'!AG84 &gt;= 7, "MED","LOW")))))</f>
        <v>#N/A</v>
      </c>
      <c r="L181" s="25" t="str">
        <f ca="1">IF(
   $B$8="Overall Alert",IF(
      'Compound Alert'!T84 &gt;= 7, "HIGH",IF(
         'Compound Alert'!T84 &gt;= 5, "MED","LOW")), IF(
            $B$8="Underlying Vulnerability", IF(
               'Compound Alert'!AA84 &gt;= 10, "HIGH",IF(
                  'Compound Alert'!AA84 &gt;= 7, "MED","LOW")),IF(
                     $B$8="Emerging Threat", IF(
                        'Compound Alert'!AH84 &gt;= 10, "HIGH",IF(
                            'Compound Alert'!AH84 &gt;= 7, "MED","LOW")))))</f>
        <v>LOW</v>
      </c>
      <c r="M181" s="25" t="e">
        <f ca="1">IF(
   $B$8="Overall Alert",IF(
      'Compound Alert'!U84 &gt;= 7, "HIGH",IF(
         'Compound Alert'!U84 &gt;= 5, "MED","LOW")), IF(
            $B$8="Underlying Vulnerability", IF(
               'Compound Alert'!AB84 &gt;= 10, "HIGH",IF(
                  'Compound Alert'!AB84 &gt;= 7, "MED","LOW")),IF(
                     $B$8="Emerging Threat", IF(
                        'Compound Alert'!AI84 &gt;= 10, "HIGH",IF(
                            'Compound Alert'!AI84 &gt;= 7, "MED","LOW")))))</f>
        <v>#N/A</v>
      </c>
      <c r="N181" s="25" t="str">
        <f ca="1">IF(
   $B$8="Overall Alert",IF(
      'Compound Alert'!V84 &gt;= 7, "HIGH",IF(
         'Compound Alert'!V84 &gt;= 5, "MED","LOW")), IF(
            $B$8="Underlying Vulnerability", IF(
               'Compound Alert'!AC84 &gt;= 10, "HIGH",IF(
                  'Compound Alert'!AC84 &gt;= 7, "MED","LOW")),IF(
                     $B$8="Emerging Threat", IF(
                        'Compound Alert'!AJ84 &gt;= 10, "HIGH",IF(
                            'Compound Alert'!AJ84 &gt;= 7, "MED","LOW")))))</f>
        <v>LOW</v>
      </c>
      <c r="O181" s="25" t="str">
        <f ca="1">IF(
   $B$8="Overall Alert",IF(
      'Compound Alert'!W84 &gt;= 7, "HIGH",IF(
         'Compound Alert'!W84 &gt;= 5, "MED","LOW")), IF(
            $B$8="Underlying Vulnerability", IF(
               'Compound Alert'!AD84 &gt;= 10, "HIGH",IF(
                  'Compound Alert'!AD84 &gt;= 7, "MED","LOW")),IF(
                     $B$8="Emerging Threat", IF(
                        'Compound Alert'!AK84 &gt;= 10, "HIGH",IF(
                            'Compound Alert'!AK84 &gt;= 7, "MED","LOW")))))</f>
        <v>LOW</v>
      </c>
      <c r="P181" s="25"/>
      <c r="Q181" s="26"/>
      <c r="R181" s="26"/>
      <c r="S181" s="21"/>
      <c r="T181" s="21"/>
      <c r="U181" s="21"/>
      <c r="V181" s="21"/>
      <c r="W181" s="21"/>
      <c r="X181" s="21"/>
      <c r="Y181" s="27"/>
      <c r="Z181" s="27"/>
      <c r="AA181" s="27"/>
      <c r="AB181" s="27"/>
      <c r="AC181" s="27"/>
      <c r="AD181" s="27"/>
      <c r="AE181" s="27"/>
      <c r="AF181" s="27"/>
      <c r="AJ181" s="21"/>
      <c r="AK181" s="21"/>
      <c r="AL181" s="21"/>
      <c r="AM181" s="21"/>
      <c r="AN181" s="21"/>
      <c r="AO181" s="21"/>
      <c r="AP181" s="21"/>
      <c r="AQ181" s="21"/>
      <c r="AR181" s="21"/>
      <c r="AS181" s="21"/>
      <c r="AT181" s="21"/>
      <c r="AU181" s="21"/>
      <c r="AV181" s="21"/>
      <c r="AW181" s="21"/>
      <c r="AX181" s="21"/>
    </row>
    <row r="182" spans="1:50" x14ac:dyDescent="0.2">
      <c r="A182" s="63">
        <v>141</v>
      </c>
      <c r="B182" s="20" t="str">
        <f>'Compound Alert'!B163</f>
        <v>Puerto Rico</v>
      </c>
      <c r="C182" s="20" t="str">
        <f>'Compound Alert'!C163</f>
        <v>PRI</v>
      </c>
      <c r="D182" s="20" t="str">
        <f>'Compound Alert'!D163</f>
        <v>LCN           Latin America &amp; Caribbean</v>
      </c>
      <c r="E182" s="20" t="str">
        <f>'Compound Alert'!E163</f>
        <v>NA</v>
      </c>
      <c r="F182" s="217">
        <f ca="1">'Compound Alert'!F163</f>
        <v>158</v>
      </c>
      <c r="G182" s="22">
        <f ca="1">IF($B$8="Overall Alert",'Compound Alert'!G163,IF($B$8="Underlying Vulnerability",'Compound Alert'!J163,IF($B$8="Emerging Threat",'Compound Alert'!M163)))</f>
        <v>0</v>
      </c>
      <c r="H182" s="23">
        <f ca="1">IF($B$8="Overall Alert",'Compound Alert'!H163,IF($B$8="Underlying Vulnerability",'Compound Alert'!K163,IF($B$8="Emerging Threat",'Compound Alert'!N163)))</f>
        <v>0</v>
      </c>
      <c r="I182" s="50">
        <f ca="1">ROUNDDOWN(G182,0)</f>
        <v>0</v>
      </c>
      <c r="J182" s="25" t="str">
        <f ca="1">IF(
   $B$8="Overall Alert",IF(
      'Compound Alert'!R163 &gt;= 7, "HIGH",IF(
         'Compound Alert'!R163 &gt;= 5, "MED","LOW")), IF(
            $B$8="Underlying Vulnerability", IF(
               'Compound Alert'!Y163 &gt;= 10, "HIGH",IF(
                  'Compound Alert'!Y163 &gt;= 7, "MED","LOW")),IF(
                     $B$8="Emerging Threat", IF(
                        'Compound Alert'!AF163 &gt;= 10, "HIGH",IF(
                            'Compound Alert'!AF163 &gt;= 7, "MED","LOW")))))</f>
        <v>LOW</v>
      </c>
      <c r="K182" s="25" t="str">
        <f ca="1">IF(
   $B$8="Overall Alert",IF(
      'Compound Alert'!S163 &gt;= 7, "HIGH",IF(
         'Compound Alert'!S163 &gt;= 5, "MED","LOW")), IF(
            $B$8="Underlying Vulnerability", IF(
               'Compound Alert'!Z163 &gt;= 10, "HIGH",IF(
                  'Compound Alert'!Z163 &gt;= 7, "MED","LOW")),IF(
                     $B$8="Emerging Threat", IF(
                        'Compound Alert'!AG163 &gt;= 10, "HIGH",IF(
                            'Compound Alert'!AG163 &gt;= 7, "MED","LOW")))))</f>
        <v>LOW</v>
      </c>
      <c r="L182" s="25" t="str">
        <f ca="1">IF(
   $B$8="Overall Alert",IF(
      'Compound Alert'!T163 &gt;= 7, "HIGH",IF(
         'Compound Alert'!T163 &gt;= 5, "MED","LOW")), IF(
            $B$8="Underlying Vulnerability", IF(
               'Compound Alert'!AA163 &gt;= 10, "HIGH",IF(
                  'Compound Alert'!AA163 &gt;= 7, "MED","LOW")),IF(
                     $B$8="Emerging Threat", IF(
                        'Compound Alert'!AH163 &gt;= 10, "HIGH",IF(
                            'Compound Alert'!AH163 &gt;= 7, "MED","LOW")))))</f>
        <v>LOW</v>
      </c>
      <c r="M182" s="25" t="e">
        <f ca="1">IF(
   $B$8="Overall Alert",IF(
      'Compound Alert'!U163 &gt;= 7, "HIGH",IF(
         'Compound Alert'!U163 &gt;= 5, "MED","LOW")), IF(
            $B$8="Underlying Vulnerability", IF(
               'Compound Alert'!AB163 &gt;= 10, "HIGH",IF(
                  'Compound Alert'!AB163 &gt;= 7, "MED","LOW")),IF(
                     $B$8="Emerging Threat", IF(
                        'Compound Alert'!AI163 &gt;= 10, "HIGH",IF(
                            'Compound Alert'!AI163 &gt;= 7, "MED","LOW")))))</f>
        <v>#N/A</v>
      </c>
      <c r="N182" s="25" t="str">
        <f ca="1">IF(
   $B$8="Overall Alert",IF(
      'Compound Alert'!V163 &gt;= 7, "HIGH",IF(
         'Compound Alert'!V163 &gt;= 5, "MED","LOW")), IF(
            $B$8="Underlying Vulnerability", IF(
               'Compound Alert'!AC163 &gt;= 10, "HIGH",IF(
                  'Compound Alert'!AC163 &gt;= 7, "MED","LOW")),IF(
                     $B$8="Emerging Threat", IF(
                        'Compound Alert'!AJ163 &gt;= 10, "HIGH",IF(
                            'Compound Alert'!AJ163 &gt;= 7, "MED","LOW")))))</f>
        <v>LOW</v>
      </c>
      <c r="O182" s="25" t="str">
        <f ca="1">IF(
   $B$8="Overall Alert",IF(
      'Compound Alert'!W163 &gt;= 7, "HIGH",IF(
         'Compound Alert'!W163 &gt;= 5, "MED","LOW")), IF(
            $B$8="Underlying Vulnerability", IF(
               'Compound Alert'!AD163 &gt;= 10, "HIGH",IF(
                  'Compound Alert'!AD163 &gt;= 7, "MED","LOW")),IF(
                     $B$8="Emerging Threat", IF(
                        'Compound Alert'!AK163 &gt;= 10, "HIGH",IF(
                            'Compound Alert'!AK163 &gt;= 7, "MED","LOW")))))</f>
        <v>LOW</v>
      </c>
      <c r="P182" s="25"/>
      <c r="Q182" s="26"/>
      <c r="R182" s="26"/>
      <c r="S182" s="21"/>
      <c r="T182" s="21"/>
      <c r="U182" s="21"/>
      <c r="V182" s="21"/>
      <c r="W182" s="21"/>
      <c r="X182" s="21"/>
      <c r="Y182" s="27"/>
      <c r="Z182" s="27"/>
      <c r="AA182" s="27"/>
      <c r="AB182" s="27"/>
      <c r="AC182" s="27"/>
      <c r="AD182" s="27"/>
      <c r="AE182" s="27"/>
      <c r="AF182" s="27"/>
      <c r="AJ182" s="21"/>
      <c r="AK182" s="21"/>
      <c r="AL182" s="21"/>
      <c r="AM182" s="21"/>
      <c r="AN182" s="21"/>
      <c r="AO182" s="21"/>
      <c r="AP182" s="21"/>
      <c r="AQ182" s="21"/>
      <c r="AR182" s="21"/>
      <c r="AS182" s="21"/>
      <c r="AT182" s="21"/>
      <c r="AU182" s="21"/>
      <c r="AV182" s="21"/>
      <c r="AW182" s="21"/>
      <c r="AX182" s="21"/>
    </row>
    <row r="183" spans="1:50" x14ac:dyDescent="0.2">
      <c r="A183" s="63">
        <v>142</v>
      </c>
      <c r="B183" s="20" t="str">
        <f>'Compound Alert'!B65</f>
        <v>Spain</v>
      </c>
      <c r="C183" s="20" t="str">
        <f>'Compound Alert'!C65</f>
        <v>ESP</v>
      </c>
      <c r="D183" s="20" t="str">
        <f>'Compound Alert'!D65</f>
        <v>ECS           Europe &amp; Central Asia</v>
      </c>
      <c r="E183" s="20" t="str">
        <f>'Compound Alert'!E65</f>
        <v>NA</v>
      </c>
      <c r="F183" s="217">
        <f ca="1">'Compound Alert'!F65</f>
        <v>60</v>
      </c>
      <c r="G183" s="22">
        <f ca="1">IF($B$8="Overall Alert",'Compound Alert'!G65,IF($B$8="Underlying Vulnerability",'Compound Alert'!J65,IF($B$8="Emerging Threat",'Compound Alert'!M65)))</f>
        <v>0</v>
      </c>
      <c r="H183" s="23">
        <f ca="1">IF($B$8="Overall Alert",'Compound Alert'!H65,IF($B$8="Underlying Vulnerability",'Compound Alert'!K65,IF($B$8="Emerging Threat",'Compound Alert'!N65)))</f>
        <v>0</v>
      </c>
      <c r="I183" s="50">
        <f ca="1">ROUNDDOWN(G183,0)</f>
        <v>0</v>
      </c>
      <c r="J183" s="25" t="str">
        <f ca="1">IF(
   $B$8="Overall Alert",IF(
      'Compound Alert'!R65 &gt;= 7, "HIGH",IF(
         'Compound Alert'!R65 &gt;= 5, "MED","LOW")), IF(
            $B$8="Underlying Vulnerability", IF(
               'Compound Alert'!Y65 &gt;= 10, "HIGH",IF(
                  'Compound Alert'!Y65 &gt;= 7, "MED","LOW")),IF(
                     $B$8="Emerging Threat", IF(
                        'Compound Alert'!AF65 &gt;= 10, "HIGH",IF(
                            'Compound Alert'!AF65 &gt;= 7, "MED","LOW")))))</f>
        <v>LOW</v>
      </c>
      <c r="K183" s="25" t="str">
        <f ca="1">IF(
   $B$8="Overall Alert",IF(
      'Compound Alert'!S65 &gt;= 7, "HIGH",IF(
         'Compound Alert'!S65 &gt;= 5, "MED","LOW")), IF(
            $B$8="Underlying Vulnerability", IF(
               'Compound Alert'!Z65 &gt;= 10, "HIGH",IF(
                  'Compound Alert'!Z65 &gt;= 7, "MED","LOW")),IF(
                     $B$8="Emerging Threat", IF(
                        'Compound Alert'!AG65 &gt;= 10, "HIGH",IF(
                            'Compound Alert'!AG65 &gt;= 7, "MED","LOW")))))</f>
        <v>LOW</v>
      </c>
      <c r="L183" s="25" t="str">
        <f ca="1">IF(
   $B$8="Overall Alert",IF(
      'Compound Alert'!T65 &gt;= 7, "HIGH",IF(
         'Compound Alert'!T65 &gt;= 5, "MED","LOW")), IF(
            $B$8="Underlying Vulnerability", IF(
               'Compound Alert'!AA65 &gt;= 10, "HIGH",IF(
                  'Compound Alert'!AA65 &gt;= 7, "MED","LOW")),IF(
                     $B$8="Emerging Threat", IF(
                        'Compound Alert'!AH65 &gt;= 10, "HIGH",IF(
                            'Compound Alert'!AH65 &gt;= 7, "MED","LOW")))))</f>
        <v>LOW</v>
      </c>
      <c r="M183" s="25" t="str">
        <f ca="1">IF(
   $B$8="Overall Alert",IF(
      'Compound Alert'!U65 &gt;= 7, "HIGH",IF(
         'Compound Alert'!U65 &gt;= 5, "MED","LOW")), IF(
            $B$8="Underlying Vulnerability", IF(
               'Compound Alert'!AB65 &gt;= 10, "HIGH",IF(
                  'Compound Alert'!AB65 &gt;= 7, "MED","LOW")),IF(
                     $B$8="Emerging Threat", IF(
                        'Compound Alert'!AI65 &gt;= 10, "HIGH",IF(
                            'Compound Alert'!AI65 &gt;= 7, "MED","LOW")))))</f>
        <v>LOW</v>
      </c>
      <c r="N183" s="25" t="str">
        <f ca="1">IF(
   $B$8="Overall Alert",IF(
      'Compound Alert'!V65 &gt;= 7, "HIGH",IF(
         'Compound Alert'!V65 &gt;= 5, "MED","LOW")), IF(
            $B$8="Underlying Vulnerability", IF(
               'Compound Alert'!AC65 &gt;= 10, "HIGH",IF(
                  'Compound Alert'!AC65 &gt;= 7, "MED","LOW")),IF(
                     $B$8="Emerging Threat", IF(
                        'Compound Alert'!AJ65 &gt;= 10, "HIGH",IF(
                            'Compound Alert'!AJ65 &gt;= 7, "MED","LOW")))))</f>
        <v>LOW</v>
      </c>
      <c r="O183" s="25" t="str">
        <f ca="1">IF(
   $B$8="Overall Alert",IF(
      'Compound Alert'!W65 &gt;= 7, "HIGH",IF(
         'Compound Alert'!W65 &gt;= 5, "MED","LOW")), IF(
            $B$8="Underlying Vulnerability", IF(
               'Compound Alert'!AD65 &gt;= 10, "HIGH",IF(
                  'Compound Alert'!AD65 &gt;= 7, "MED","LOW")),IF(
                     $B$8="Emerging Threat", IF(
                        'Compound Alert'!AK65 &gt;= 10, "HIGH",IF(
                            'Compound Alert'!AK65 &gt;= 7, "MED","LOW")))))</f>
        <v>LOW</v>
      </c>
      <c r="P183" s="25"/>
      <c r="Q183" s="26"/>
      <c r="R183" s="26"/>
      <c r="S183" s="21"/>
      <c r="T183" s="21"/>
      <c r="U183" s="21"/>
      <c r="V183" s="21"/>
      <c r="W183" s="21"/>
      <c r="X183" s="21"/>
      <c r="Y183" s="27"/>
      <c r="Z183" s="27"/>
      <c r="AA183" s="27"/>
      <c r="AB183" s="27"/>
      <c r="AC183" s="27"/>
      <c r="AD183" s="27"/>
      <c r="AE183" s="27"/>
      <c r="AF183" s="27"/>
      <c r="AJ183" s="21"/>
      <c r="AK183" s="21"/>
      <c r="AL183" s="21"/>
      <c r="AM183" s="21"/>
      <c r="AN183" s="21"/>
      <c r="AO183" s="21"/>
      <c r="AP183" s="21"/>
      <c r="AQ183" s="21"/>
      <c r="AR183" s="21"/>
      <c r="AS183" s="21"/>
      <c r="AT183" s="21"/>
      <c r="AU183" s="21"/>
      <c r="AV183" s="21"/>
      <c r="AW183" s="21"/>
      <c r="AX183" s="21"/>
    </row>
    <row r="184" spans="1:50" x14ac:dyDescent="0.2">
      <c r="A184" s="63">
        <v>143</v>
      </c>
      <c r="B184" s="20" t="str">
        <f>'Compound Alert'!B58</f>
        <v>Dominica</v>
      </c>
      <c r="C184" s="20" t="str">
        <f>'Compound Alert'!C58</f>
        <v>DMA</v>
      </c>
      <c r="D184" s="20" t="str">
        <f>'Compound Alert'!D58</f>
        <v>LCN           Latin America &amp; Caribbean</v>
      </c>
      <c r="E184" s="20" t="str">
        <f>'Compound Alert'!E58</f>
        <v>Blend</v>
      </c>
      <c r="F184" s="217">
        <f ca="1">'Compound Alert'!F58</f>
        <v>53</v>
      </c>
      <c r="G184" s="22">
        <f ca="1">IF($B$8="Overall Alert",'Compound Alert'!G58,IF($B$8="Underlying Vulnerability",'Compound Alert'!J58,IF($B$8="Emerging Threat",'Compound Alert'!M58)))</f>
        <v>0</v>
      </c>
      <c r="H184" s="23">
        <f ca="1">IF($B$8="Overall Alert",'Compound Alert'!H58,IF($B$8="Underlying Vulnerability",'Compound Alert'!K58,IF($B$8="Emerging Threat",'Compound Alert'!N58)))</f>
        <v>0</v>
      </c>
      <c r="I184" s="50">
        <f ca="1">ROUNDDOWN(G184,0)</f>
        <v>0</v>
      </c>
      <c r="J184" s="25" t="str">
        <f ca="1">IF(
   $B$8="Overall Alert",IF(
      'Compound Alert'!R58 &gt;= 7, "HIGH",IF(
         'Compound Alert'!R58 &gt;= 5, "MED","LOW")), IF(
            $B$8="Underlying Vulnerability", IF(
               'Compound Alert'!Y58 &gt;= 10, "HIGH",IF(
                  'Compound Alert'!Y58 &gt;= 7, "MED","LOW")),IF(
                     $B$8="Emerging Threat", IF(
                        'Compound Alert'!AF58 &gt;= 10, "HIGH",IF(
                            'Compound Alert'!AF58 &gt;= 7, "MED","LOW")))))</f>
        <v>LOW</v>
      </c>
      <c r="K184" s="25" t="str">
        <f ca="1">IF(
   $B$8="Overall Alert",IF(
      'Compound Alert'!S58 &gt;= 7, "HIGH",IF(
         'Compound Alert'!S58 &gt;= 5, "MED","LOW")), IF(
            $B$8="Underlying Vulnerability", IF(
               'Compound Alert'!Z58 &gt;= 10, "HIGH",IF(
                  'Compound Alert'!Z58 &gt;= 7, "MED","LOW")),IF(
                     $B$8="Emerging Threat", IF(
                        'Compound Alert'!AG58 &gt;= 10, "HIGH",IF(
                            'Compound Alert'!AG58 &gt;= 7, "MED","LOW")))))</f>
        <v>LOW</v>
      </c>
      <c r="L184" s="25" t="e">
        <f ca="1">IF(
   $B$8="Overall Alert",IF(
      'Compound Alert'!T58 &gt;= 7, "HIGH",IF(
         'Compound Alert'!T58 &gt;= 5, "MED","LOW")), IF(
            $B$8="Underlying Vulnerability", IF(
               'Compound Alert'!AA58 &gt;= 10, "HIGH",IF(
                  'Compound Alert'!AA58 &gt;= 7, "MED","LOW")),IF(
                     $B$8="Emerging Threat", IF(
                        'Compound Alert'!AH58 &gt;= 10, "HIGH",IF(
                            'Compound Alert'!AH58 &gt;= 7, "MED","LOW")))))</f>
        <v>#N/A</v>
      </c>
      <c r="M184" s="25" t="str">
        <f ca="1">IF(
   $B$8="Overall Alert",IF(
      'Compound Alert'!U58 &gt;= 7, "HIGH",IF(
         'Compound Alert'!U58 &gt;= 5, "MED","LOW")), IF(
            $B$8="Underlying Vulnerability", IF(
               'Compound Alert'!AB58 &gt;= 10, "HIGH",IF(
                  'Compound Alert'!AB58 &gt;= 7, "MED","LOW")),IF(
                     $B$8="Emerging Threat", IF(
                        'Compound Alert'!AI58 &gt;= 10, "HIGH",IF(
                            'Compound Alert'!AI58 &gt;= 7, "MED","LOW")))))</f>
        <v>LOW</v>
      </c>
      <c r="N184" s="25" t="str">
        <f ca="1">IF(
   $B$8="Overall Alert",IF(
      'Compound Alert'!V58 &gt;= 7, "HIGH",IF(
         'Compound Alert'!V58 &gt;= 5, "MED","LOW")), IF(
            $B$8="Underlying Vulnerability", IF(
               'Compound Alert'!AC58 &gt;= 10, "HIGH",IF(
                  'Compound Alert'!AC58 &gt;= 7, "MED","LOW")),IF(
                     $B$8="Emerging Threat", IF(
                        'Compound Alert'!AJ58 &gt;= 10, "HIGH",IF(
                            'Compound Alert'!AJ58 &gt;= 7, "MED","LOW")))))</f>
        <v>LOW</v>
      </c>
      <c r="O184" s="25" t="str">
        <f ca="1">IF(
   $B$8="Overall Alert",IF(
      'Compound Alert'!W58 &gt;= 7, "HIGH",IF(
         'Compound Alert'!W58 &gt;= 5, "MED","LOW")), IF(
            $B$8="Underlying Vulnerability", IF(
               'Compound Alert'!AD58 &gt;= 10, "HIGH",IF(
                  'Compound Alert'!AD58 &gt;= 7, "MED","LOW")),IF(
                     $B$8="Emerging Threat", IF(
                        'Compound Alert'!AK58 &gt;= 10, "HIGH",IF(
                            'Compound Alert'!AK58 &gt;= 7, "MED","LOW")))))</f>
        <v>LOW</v>
      </c>
      <c r="P184" s="25"/>
      <c r="Q184" s="26"/>
      <c r="R184" s="26"/>
      <c r="S184" s="21"/>
      <c r="T184" s="21"/>
      <c r="U184" s="21"/>
      <c r="V184" s="21"/>
      <c r="W184" s="21"/>
      <c r="X184" s="21"/>
      <c r="Y184" s="27"/>
      <c r="Z184" s="27"/>
      <c r="AA184" s="27"/>
      <c r="AB184" s="27"/>
      <c r="AC184" s="27"/>
      <c r="AD184" s="27"/>
      <c r="AE184" s="27"/>
      <c r="AF184" s="27"/>
      <c r="AJ184" s="21"/>
      <c r="AK184" s="21"/>
      <c r="AL184" s="21"/>
      <c r="AM184" s="21"/>
      <c r="AN184" s="21"/>
      <c r="AO184" s="21"/>
      <c r="AP184" s="21"/>
      <c r="AQ184" s="21"/>
      <c r="AR184" s="21"/>
      <c r="AS184" s="21"/>
      <c r="AT184" s="21"/>
      <c r="AU184" s="21"/>
      <c r="AV184" s="21"/>
      <c r="AW184" s="21"/>
      <c r="AX184" s="21"/>
    </row>
    <row r="185" spans="1:50" x14ac:dyDescent="0.2">
      <c r="A185" s="63">
        <v>144</v>
      </c>
      <c r="B185" s="20" t="str">
        <f>'Compound Alert'!B14</f>
        <v>American Samoa</v>
      </c>
      <c r="C185" s="20" t="str">
        <f>'Compound Alert'!C14</f>
        <v>ASM</v>
      </c>
      <c r="D185" s="20" t="str">
        <f>'Compound Alert'!D14</f>
        <v>EAS           East Asia &amp; Pacific</v>
      </c>
      <c r="E185" s="20" t="str">
        <f>'Compound Alert'!E14</f>
        <v>NA</v>
      </c>
      <c r="F185" s="217">
        <f ca="1">'Compound Alert'!F14</f>
        <v>9</v>
      </c>
      <c r="G185" s="22">
        <f ca="1">IF($B$8="Overall Alert",'Compound Alert'!G14,IF($B$8="Underlying Vulnerability",'Compound Alert'!J14,IF($B$8="Emerging Threat",'Compound Alert'!M14)))</f>
        <v>0</v>
      </c>
      <c r="H185" s="23">
        <f ca="1">IF($B$8="Overall Alert",'Compound Alert'!H14,IF($B$8="Underlying Vulnerability",'Compound Alert'!K14,IF($B$8="Emerging Threat",'Compound Alert'!N14)))</f>
        <v>0</v>
      </c>
      <c r="I185" s="50">
        <f ca="1">ROUNDDOWN(G185,0)</f>
        <v>0</v>
      </c>
      <c r="J185" s="25" t="str">
        <f ca="1">IF(
   $B$8="Overall Alert",IF(
      'Compound Alert'!R14 &gt;= 7, "HIGH",IF(
         'Compound Alert'!R14 &gt;= 5, "MED","LOW")), IF(
            $B$8="Underlying Vulnerability", IF(
               'Compound Alert'!Y14 &gt;= 10, "HIGH",IF(
                  'Compound Alert'!Y14 &gt;= 7, "MED","LOW")),IF(
                     $B$8="Emerging Threat", IF(
                        'Compound Alert'!AF14 &gt;= 10, "HIGH",IF(
                            'Compound Alert'!AF14 &gt;= 7, "MED","LOW")))))</f>
        <v>LOW</v>
      </c>
      <c r="K185" s="25" t="e">
        <f ca="1">IF(
   $B$8="Overall Alert",IF(
      'Compound Alert'!S14 &gt;= 7, "HIGH",IF(
         'Compound Alert'!S14 &gt;= 5, "MED","LOW")), IF(
            $B$8="Underlying Vulnerability", IF(
               'Compound Alert'!Z14 &gt;= 10, "HIGH",IF(
                  'Compound Alert'!Z14 &gt;= 7, "MED","LOW")),IF(
                     $B$8="Emerging Threat", IF(
                        'Compound Alert'!AG14 &gt;= 10, "HIGH",IF(
                            'Compound Alert'!AG14 &gt;= 7, "MED","LOW")))))</f>
        <v>#N/A</v>
      </c>
      <c r="L185" s="25" t="e">
        <f ca="1">IF(
   $B$8="Overall Alert",IF(
      'Compound Alert'!T14 &gt;= 7, "HIGH",IF(
         'Compound Alert'!T14 &gt;= 5, "MED","LOW")), IF(
            $B$8="Underlying Vulnerability", IF(
               'Compound Alert'!AA14 &gt;= 10, "HIGH",IF(
                  'Compound Alert'!AA14 &gt;= 7, "MED","LOW")),IF(
                     $B$8="Emerging Threat", IF(
                        'Compound Alert'!AH14 &gt;= 10, "HIGH",IF(
                            'Compound Alert'!AH14 &gt;= 7, "MED","LOW")))))</f>
        <v>#N/A</v>
      </c>
      <c r="M185" s="25" t="e">
        <f ca="1">IF(
   $B$8="Overall Alert",IF(
      'Compound Alert'!U14 &gt;= 7, "HIGH",IF(
         'Compound Alert'!U14 &gt;= 5, "MED","LOW")), IF(
            $B$8="Underlying Vulnerability", IF(
               'Compound Alert'!AB14 &gt;= 10, "HIGH",IF(
                  'Compound Alert'!AB14 &gt;= 7, "MED","LOW")),IF(
                     $B$8="Emerging Threat", IF(
                        'Compound Alert'!AI14 &gt;= 10, "HIGH",IF(
                            'Compound Alert'!AI14 &gt;= 7, "MED","LOW")))))</f>
        <v>#N/A</v>
      </c>
      <c r="N185" s="25" t="str">
        <f ca="1">IF(
   $B$8="Overall Alert",IF(
      'Compound Alert'!V14 &gt;= 7, "HIGH",IF(
         'Compound Alert'!V14 &gt;= 5, "MED","LOW")), IF(
            $B$8="Underlying Vulnerability", IF(
               'Compound Alert'!AC14 &gt;= 10, "HIGH",IF(
                  'Compound Alert'!AC14 &gt;= 7, "MED","LOW")),IF(
                     $B$8="Emerging Threat", IF(
                        'Compound Alert'!AJ14 &gt;= 10, "HIGH",IF(
                            'Compound Alert'!AJ14 &gt;= 7, "MED","LOW")))))</f>
        <v>LOW</v>
      </c>
      <c r="O185" s="25" t="str">
        <f ca="1">IF(
   $B$8="Overall Alert",IF(
      'Compound Alert'!W14 &gt;= 7, "HIGH",IF(
         'Compound Alert'!W14 &gt;= 5, "MED","LOW")), IF(
            $B$8="Underlying Vulnerability", IF(
               'Compound Alert'!AD14 &gt;= 10, "HIGH",IF(
                  'Compound Alert'!AD14 &gt;= 7, "MED","LOW")),IF(
                     $B$8="Emerging Threat", IF(
                        'Compound Alert'!AK14 &gt;= 10, "HIGH",IF(
                            'Compound Alert'!AK14 &gt;= 7, "MED","LOW")))))</f>
        <v>LOW</v>
      </c>
      <c r="P185" s="25"/>
      <c r="Q185" s="26"/>
      <c r="R185" s="26"/>
      <c r="S185" s="21"/>
      <c r="T185" s="21"/>
      <c r="U185" s="21"/>
      <c r="V185" s="21"/>
      <c r="W185" s="21"/>
      <c r="X185" s="21"/>
      <c r="Y185" s="27"/>
      <c r="Z185" s="27"/>
      <c r="AA185" s="27"/>
      <c r="AB185" s="27"/>
      <c r="AC185" s="27"/>
      <c r="AD185" s="27"/>
      <c r="AE185" s="27"/>
      <c r="AF185" s="27"/>
      <c r="AJ185" s="21"/>
      <c r="AK185" s="21"/>
      <c r="AL185" s="21"/>
      <c r="AM185" s="21"/>
      <c r="AN185" s="21"/>
      <c r="AO185" s="21"/>
      <c r="AP185" s="21"/>
      <c r="AQ185" s="21"/>
      <c r="AR185" s="21"/>
      <c r="AS185" s="21"/>
      <c r="AT185" s="21"/>
      <c r="AU185" s="21"/>
      <c r="AV185" s="21"/>
      <c r="AW185" s="21"/>
      <c r="AX185" s="21"/>
    </row>
    <row r="186" spans="1:50" x14ac:dyDescent="0.2">
      <c r="A186" s="63">
        <v>145</v>
      </c>
      <c r="B186" s="20" t="str">
        <f>'Compound Alert'!B125</f>
        <v>St. Martin (French part)</v>
      </c>
      <c r="C186" s="20" t="str">
        <f>'Compound Alert'!C125</f>
        <v>MAF</v>
      </c>
      <c r="D186" s="20" t="str">
        <f>'Compound Alert'!D125</f>
        <v>LCN           Latin America &amp; Caribbean</v>
      </c>
      <c r="E186" s="20" t="str">
        <f>'Compound Alert'!E125</f>
        <v>NA</v>
      </c>
      <c r="F186" s="217">
        <f ca="1">'Compound Alert'!F125</f>
        <v>120</v>
      </c>
      <c r="G186" s="22">
        <f ca="1">IF($B$8="Overall Alert",'Compound Alert'!G125,IF($B$8="Underlying Vulnerability",'Compound Alert'!J125,IF($B$8="Emerging Threat",'Compound Alert'!M125)))</f>
        <v>0</v>
      </c>
      <c r="H186" s="23">
        <f ca="1">IF($B$8="Overall Alert",'Compound Alert'!H125,IF($B$8="Underlying Vulnerability",'Compound Alert'!K125,IF($B$8="Emerging Threat",'Compound Alert'!N125)))</f>
        <v>0</v>
      </c>
      <c r="I186" s="50">
        <f ca="1">ROUNDDOWN(G186,0)</f>
        <v>0</v>
      </c>
      <c r="J186" s="25" t="str">
        <f ca="1">IF(
   $B$8="Overall Alert",IF(
      'Compound Alert'!R125 &gt;= 7, "HIGH",IF(
         'Compound Alert'!R125 &gt;= 5, "MED","LOW")), IF(
            $B$8="Underlying Vulnerability", IF(
               'Compound Alert'!Y125 &gt;= 10, "HIGH",IF(
                  'Compound Alert'!Y125 &gt;= 7, "MED","LOW")),IF(
                     $B$8="Emerging Threat", IF(
                        'Compound Alert'!AF125 &gt;= 10, "HIGH",IF(
                            'Compound Alert'!AF125 &gt;= 7, "MED","LOW")))))</f>
        <v>LOW</v>
      </c>
      <c r="K186" s="25" t="e">
        <f ca="1">IF(
   $B$8="Overall Alert",IF(
      'Compound Alert'!S125 &gt;= 7, "HIGH",IF(
         'Compound Alert'!S125 &gt;= 5, "MED","LOW")), IF(
            $B$8="Underlying Vulnerability", IF(
               'Compound Alert'!Z125 &gt;= 10, "HIGH",IF(
                  'Compound Alert'!Z125 &gt;= 7, "MED","LOW")),IF(
                     $B$8="Emerging Threat", IF(
                        'Compound Alert'!AG125 &gt;= 10, "HIGH",IF(
                            'Compound Alert'!AG125 &gt;= 7, "MED","LOW")))))</f>
        <v>#N/A</v>
      </c>
      <c r="L186" s="25" t="e">
        <f ca="1">IF(
   $B$8="Overall Alert",IF(
      'Compound Alert'!T125 &gt;= 7, "HIGH",IF(
         'Compound Alert'!T125 &gt;= 5, "MED","LOW")), IF(
            $B$8="Underlying Vulnerability", IF(
               'Compound Alert'!AA125 &gt;= 10, "HIGH",IF(
                  'Compound Alert'!AA125 &gt;= 7, "MED","LOW")),IF(
                     $B$8="Emerging Threat", IF(
                        'Compound Alert'!AH125 &gt;= 10, "HIGH",IF(
                            'Compound Alert'!AH125 &gt;= 7, "MED","LOW")))))</f>
        <v>#N/A</v>
      </c>
      <c r="M186" s="25" t="e">
        <f ca="1">IF(
   $B$8="Overall Alert",IF(
      'Compound Alert'!U125 &gt;= 7, "HIGH",IF(
         'Compound Alert'!U125 &gt;= 5, "MED","LOW")), IF(
            $B$8="Underlying Vulnerability", IF(
               'Compound Alert'!AB125 &gt;= 10, "HIGH",IF(
                  'Compound Alert'!AB125 &gt;= 7, "MED","LOW")),IF(
                     $B$8="Emerging Threat", IF(
                        'Compound Alert'!AI125 &gt;= 10, "HIGH",IF(
                            'Compound Alert'!AI125 &gt;= 7, "MED","LOW")))))</f>
        <v>#N/A</v>
      </c>
      <c r="N186" s="25" t="str">
        <f ca="1">IF(
   $B$8="Overall Alert",IF(
      'Compound Alert'!V125 &gt;= 7, "HIGH",IF(
         'Compound Alert'!V125 &gt;= 5, "MED","LOW")), IF(
            $B$8="Underlying Vulnerability", IF(
               'Compound Alert'!AC125 &gt;= 10, "HIGH",IF(
                  'Compound Alert'!AC125 &gt;= 7, "MED","LOW")),IF(
                     $B$8="Emerging Threat", IF(
                        'Compound Alert'!AJ125 &gt;= 10, "HIGH",IF(
                            'Compound Alert'!AJ125 &gt;= 7, "MED","LOW")))))</f>
        <v>LOW</v>
      </c>
      <c r="O186" s="25" t="str">
        <f ca="1">IF(
   $B$8="Overall Alert",IF(
      'Compound Alert'!W125 &gt;= 7, "HIGH",IF(
         'Compound Alert'!W125 &gt;= 5, "MED","LOW")), IF(
            $B$8="Underlying Vulnerability", IF(
               'Compound Alert'!AD125 &gt;= 10, "HIGH",IF(
                  'Compound Alert'!AD125 &gt;= 7, "MED","LOW")),IF(
                     $B$8="Emerging Threat", IF(
                        'Compound Alert'!AK125 &gt;= 10, "HIGH",IF(
                            'Compound Alert'!AK125 &gt;= 7, "MED","LOW")))))</f>
        <v>LOW</v>
      </c>
      <c r="P186" s="25"/>
      <c r="Q186" s="26"/>
      <c r="R186" s="26"/>
      <c r="S186" s="21"/>
      <c r="T186" s="21"/>
      <c r="U186" s="21"/>
      <c r="V186" s="21"/>
      <c r="W186" s="21"/>
      <c r="X186" s="21"/>
      <c r="Y186" s="27"/>
      <c r="Z186" s="27"/>
      <c r="AA186" s="27"/>
      <c r="AB186" s="27"/>
      <c r="AC186" s="27"/>
      <c r="AD186" s="27"/>
      <c r="AE186" s="27"/>
      <c r="AF186" s="27"/>
      <c r="AJ186" s="21"/>
      <c r="AK186" s="21"/>
      <c r="AL186" s="21"/>
      <c r="AM186" s="21"/>
      <c r="AN186" s="21"/>
      <c r="AO186" s="21"/>
      <c r="AP186" s="21"/>
      <c r="AQ186" s="21"/>
      <c r="AR186" s="21"/>
      <c r="AS186" s="21"/>
      <c r="AT186" s="21"/>
      <c r="AU186" s="21"/>
      <c r="AV186" s="21"/>
      <c r="AW186" s="21"/>
      <c r="AX186" s="21"/>
    </row>
    <row r="187" spans="1:50" x14ac:dyDescent="0.2">
      <c r="A187" s="63">
        <v>146</v>
      </c>
      <c r="B187" s="20" t="str">
        <f>'Compound Alert'!B214</f>
        <v>British Virgin Islands</v>
      </c>
      <c r="C187" s="20" t="str">
        <f>'Compound Alert'!C214</f>
        <v>VGB</v>
      </c>
      <c r="D187" s="20" t="str">
        <f>'Compound Alert'!D214</f>
        <v>LCN           Latin America &amp; Caribbean</v>
      </c>
      <c r="E187" s="20" t="str">
        <f>'Compound Alert'!E214</f>
        <v>NA</v>
      </c>
      <c r="F187" s="217">
        <f>'Compound Alert'!F214</f>
        <v>0</v>
      </c>
      <c r="G187" s="22">
        <f ca="1">IF($B$8="Overall Alert",'Compound Alert'!G214,IF($B$8="Underlying Vulnerability",'Compound Alert'!J214,IF($B$8="Emerging Threat",'Compound Alert'!M214)))</f>
        <v>0</v>
      </c>
      <c r="H187" s="23">
        <f ca="1">IF($B$8="Overall Alert",'Compound Alert'!H214,IF($B$8="Underlying Vulnerability",'Compound Alert'!K214,IF($B$8="Emerging Threat",'Compound Alert'!N214)))</f>
        <v>0</v>
      </c>
      <c r="I187" s="50">
        <f ca="1">ROUNDDOWN(G187,0)</f>
        <v>0</v>
      </c>
      <c r="J187" s="25" t="str">
        <f ca="1">IF(
   $B$8="Overall Alert",IF(
      'Compound Alert'!R214 &gt;= 7, "HIGH",IF(
         'Compound Alert'!R214 &gt;= 5, "MED","LOW")), IF(
            $B$8="Underlying Vulnerability", IF(
               'Compound Alert'!Y214 &gt;= 10, "HIGH",IF(
                  'Compound Alert'!Y214 &gt;= 7, "MED","LOW")),IF(
                     $B$8="Emerging Threat", IF(
                        'Compound Alert'!AF214 &gt;= 10, "HIGH",IF(
                            'Compound Alert'!AF214 &gt;= 7, "MED","LOW")))))</f>
        <v>LOW</v>
      </c>
      <c r="K187" s="25" t="e">
        <f ca="1">IF(
   $B$8="Overall Alert",IF(
      'Compound Alert'!S214 &gt;= 7, "HIGH",IF(
         'Compound Alert'!S214 &gt;= 5, "MED","LOW")), IF(
            $B$8="Underlying Vulnerability", IF(
               'Compound Alert'!Z214 &gt;= 10, "HIGH",IF(
                  'Compound Alert'!Z214 &gt;= 7, "MED","LOW")),IF(
                     $B$8="Emerging Threat", IF(
                        'Compound Alert'!AG214 &gt;= 10, "HIGH",IF(
                            'Compound Alert'!AG214 &gt;= 7, "MED","LOW")))))</f>
        <v>#N/A</v>
      </c>
      <c r="L187" s="25" t="e">
        <f ca="1">IF(
   $B$8="Overall Alert",IF(
      'Compound Alert'!T214 &gt;= 7, "HIGH",IF(
         'Compound Alert'!T214 &gt;= 5, "MED","LOW")), IF(
            $B$8="Underlying Vulnerability", IF(
               'Compound Alert'!AA214 &gt;= 10, "HIGH",IF(
                  'Compound Alert'!AA214 &gt;= 7, "MED","LOW")),IF(
                     $B$8="Emerging Threat", IF(
                        'Compound Alert'!AH214 &gt;= 10, "HIGH",IF(
                            'Compound Alert'!AH214 &gt;= 7, "MED","LOW")))))</f>
        <v>#N/A</v>
      </c>
      <c r="M187" s="25" t="e">
        <f ca="1">IF(
   $B$8="Overall Alert",IF(
      'Compound Alert'!U214 &gt;= 7, "HIGH",IF(
         'Compound Alert'!U214 &gt;= 5, "MED","LOW")), IF(
            $B$8="Underlying Vulnerability", IF(
               'Compound Alert'!AB214 &gt;= 10, "HIGH",IF(
                  'Compound Alert'!AB214 &gt;= 7, "MED","LOW")),IF(
                     $B$8="Emerging Threat", IF(
                        'Compound Alert'!AI214 &gt;= 10, "HIGH",IF(
                            'Compound Alert'!AI214 &gt;= 7, "MED","LOW")))))</f>
        <v>#N/A</v>
      </c>
      <c r="N187" s="25" t="str">
        <f ca="1">IF(
   $B$8="Overall Alert",IF(
      'Compound Alert'!V214 &gt;= 7, "HIGH",IF(
         'Compound Alert'!V214 &gt;= 5, "MED","LOW")), IF(
            $B$8="Underlying Vulnerability", IF(
               'Compound Alert'!AC214 &gt;= 10, "HIGH",IF(
                  'Compound Alert'!AC214 &gt;= 7, "MED","LOW")),IF(
                     $B$8="Emerging Threat", IF(
                        'Compound Alert'!AJ214 &gt;= 10, "HIGH",IF(
                            'Compound Alert'!AJ214 &gt;= 7, "MED","LOW")))))</f>
        <v>LOW</v>
      </c>
      <c r="O187" s="25" t="str">
        <f ca="1">IF(
   $B$8="Overall Alert",IF(
      'Compound Alert'!W214 &gt;= 7, "HIGH",IF(
         'Compound Alert'!W214 &gt;= 5, "MED","LOW")), IF(
            $B$8="Underlying Vulnerability", IF(
               'Compound Alert'!AD214 &gt;= 10, "HIGH",IF(
                  'Compound Alert'!AD214 &gt;= 7, "MED","LOW")),IF(
                     $B$8="Emerging Threat", IF(
                        'Compound Alert'!AK214 &gt;= 10, "HIGH",IF(
                            'Compound Alert'!AK214 &gt;= 7, "MED","LOW")))))</f>
        <v>LOW</v>
      </c>
      <c r="P187" s="25"/>
      <c r="Q187" s="26"/>
      <c r="R187" s="26"/>
      <c r="S187" s="21"/>
      <c r="T187" s="21"/>
      <c r="U187" s="21"/>
      <c r="V187" s="21"/>
      <c r="W187" s="21"/>
      <c r="X187" s="21"/>
      <c r="Y187" s="27"/>
      <c r="Z187" s="27"/>
      <c r="AA187" s="27"/>
      <c r="AB187" s="27"/>
      <c r="AC187" s="27"/>
      <c r="AD187" s="27"/>
      <c r="AE187" s="27"/>
      <c r="AF187" s="27"/>
      <c r="AJ187" s="21"/>
      <c r="AK187" s="21"/>
      <c r="AL187" s="21"/>
      <c r="AM187" s="21"/>
      <c r="AN187" s="21"/>
      <c r="AO187" s="21"/>
      <c r="AP187" s="21"/>
      <c r="AQ187" s="21"/>
      <c r="AR187" s="21"/>
      <c r="AS187" s="21"/>
      <c r="AT187" s="21"/>
      <c r="AU187" s="21"/>
      <c r="AV187" s="21"/>
      <c r="AW187" s="21"/>
      <c r="AX187" s="21"/>
    </row>
    <row r="188" spans="1:50" x14ac:dyDescent="0.2">
      <c r="A188" s="63">
        <v>147</v>
      </c>
      <c r="B188" s="20" t="str">
        <f>'Compound Alert'!B215</f>
        <v>Virgin Islands (U.S.)</v>
      </c>
      <c r="C188" s="20" t="str">
        <f>'Compound Alert'!C215</f>
        <v>VIR</v>
      </c>
      <c r="D188" s="20" t="str">
        <f>'Compound Alert'!D215</f>
        <v>LCN           Latin America &amp; Caribbean</v>
      </c>
      <c r="E188" s="20" t="str">
        <f>'Compound Alert'!E215</f>
        <v>NA</v>
      </c>
      <c r="F188" s="217">
        <f>'Compound Alert'!F215</f>
        <v>0</v>
      </c>
      <c r="G188" s="22">
        <f ca="1">IF($B$8="Overall Alert",'Compound Alert'!G215,IF($B$8="Underlying Vulnerability",'Compound Alert'!J215,IF($B$8="Emerging Threat",'Compound Alert'!M215)))</f>
        <v>0</v>
      </c>
      <c r="H188" s="23">
        <f ca="1">IF($B$8="Overall Alert",'Compound Alert'!H215,IF($B$8="Underlying Vulnerability",'Compound Alert'!K215,IF($B$8="Emerging Threat",'Compound Alert'!N215)))</f>
        <v>0</v>
      </c>
      <c r="I188" s="50">
        <f ca="1">ROUNDDOWN(G188,0)</f>
        <v>0</v>
      </c>
      <c r="J188" s="25" t="str">
        <f ca="1">IF(
   $B$8="Overall Alert",IF(
      'Compound Alert'!R215 &gt;= 7, "HIGH",IF(
         'Compound Alert'!R215 &gt;= 5, "MED","LOW")), IF(
            $B$8="Underlying Vulnerability", IF(
               'Compound Alert'!Y215 &gt;= 10, "HIGH",IF(
                  'Compound Alert'!Y215 &gt;= 7, "MED","LOW")),IF(
                     $B$8="Emerging Threat", IF(
                        'Compound Alert'!AF215 &gt;= 10, "HIGH",IF(
                            'Compound Alert'!AF215 &gt;= 7, "MED","LOW")))))</f>
        <v>LOW</v>
      </c>
      <c r="K188" s="25" t="e">
        <f ca="1">IF(
   $B$8="Overall Alert",IF(
      'Compound Alert'!S215 &gt;= 7, "HIGH",IF(
         'Compound Alert'!S215 &gt;= 5, "MED","LOW")), IF(
            $B$8="Underlying Vulnerability", IF(
               'Compound Alert'!Z215 &gt;= 10, "HIGH",IF(
                  'Compound Alert'!Z215 &gt;= 7, "MED","LOW")),IF(
                     $B$8="Emerging Threat", IF(
                        'Compound Alert'!AG215 &gt;= 10, "HIGH",IF(
                            'Compound Alert'!AG215 &gt;= 7, "MED","LOW")))))</f>
        <v>#N/A</v>
      </c>
      <c r="L188" s="25" t="e">
        <f ca="1">IF(
   $B$8="Overall Alert",IF(
      'Compound Alert'!T215 &gt;= 7, "HIGH",IF(
         'Compound Alert'!T215 &gt;= 5, "MED","LOW")), IF(
            $B$8="Underlying Vulnerability", IF(
               'Compound Alert'!AA215 &gt;= 10, "HIGH",IF(
                  'Compound Alert'!AA215 &gt;= 7, "MED","LOW")),IF(
                     $B$8="Emerging Threat", IF(
                        'Compound Alert'!AH215 &gt;= 10, "HIGH",IF(
                            'Compound Alert'!AH215 &gt;= 7, "MED","LOW")))))</f>
        <v>#N/A</v>
      </c>
      <c r="M188" s="25" t="e">
        <f ca="1">IF(
   $B$8="Overall Alert",IF(
      'Compound Alert'!U215 &gt;= 7, "HIGH",IF(
         'Compound Alert'!U215 &gt;= 5, "MED","LOW")), IF(
            $B$8="Underlying Vulnerability", IF(
               'Compound Alert'!AB215 &gt;= 10, "HIGH",IF(
                  'Compound Alert'!AB215 &gt;= 7, "MED","LOW")),IF(
                     $B$8="Emerging Threat", IF(
                        'Compound Alert'!AI215 &gt;= 10, "HIGH",IF(
                            'Compound Alert'!AI215 &gt;= 7, "MED","LOW")))))</f>
        <v>#N/A</v>
      </c>
      <c r="N188" s="25" t="str">
        <f ca="1">IF(
   $B$8="Overall Alert",IF(
      'Compound Alert'!V215 &gt;= 7, "HIGH",IF(
         'Compound Alert'!V215 &gt;= 5, "MED","LOW")), IF(
            $B$8="Underlying Vulnerability", IF(
               'Compound Alert'!AC215 &gt;= 10, "HIGH",IF(
                  'Compound Alert'!AC215 &gt;= 7, "MED","LOW")),IF(
                     $B$8="Emerging Threat", IF(
                        'Compound Alert'!AJ215 &gt;= 10, "HIGH",IF(
                            'Compound Alert'!AJ215 &gt;= 7, "MED","LOW")))))</f>
        <v>LOW</v>
      </c>
      <c r="O188" s="25" t="str">
        <f ca="1">IF(
   $B$8="Overall Alert",IF(
      'Compound Alert'!W215 &gt;= 7, "HIGH",IF(
         'Compound Alert'!W215 &gt;= 5, "MED","LOW")), IF(
            $B$8="Underlying Vulnerability", IF(
               'Compound Alert'!AD215 &gt;= 10, "HIGH",IF(
                  'Compound Alert'!AD215 &gt;= 7, "MED","LOW")),IF(
                     $B$8="Emerging Threat", IF(
                        'Compound Alert'!AK215 &gt;= 10, "HIGH",IF(
                            'Compound Alert'!AK215 &gt;= 7, "MED","LOW")))))</f>
        <v>LOW</v>
      </c>
      <c r="P188" s="25"/>
      <c r="Q188" s="26"/>
      <c r="R188" s="26"/>
      <c r="S188" s="21"/>
      <c r="T188" s="21"/>
      <c r="U188" s="21"/>
      <c r="V188" s="21"/>
      <c r="W188" s="21"/>
      <c r="X188" s="21"/>
      <c r="Y188" s="27"/>
      <c r="Z188" s="27"/>
      <c r="AA188" s="27"/>
      <c r="AB188" s="27"/>
      <c r="AC188" s="27"/>
      <c r="AD188" s="27"/>
      <c r="AE188" s="27"/>
      <c r="AF188" s="27"/>
      <c r="AJ188" s="21"/>
      <c r="AK188" s="21"/>
      <c r="AL188" s="21"/>
      <c r="AM188" s="21"/>
      <c r="AN188" s="21"/>
      <c r="AO188" s="21"/>
      <c r="AP188" s="21"/>
      <c r="AQ188" s="21"/>
      <c r="AR188" s="21"/>
      <c r="AS188" s="21"/>
      <c r="AT188" s="21"/>
      <c r="AU188" s="21"/>
      <c r="AV188" s="21"/>
      <c r="AW188" s="21"/>
      <c r="AX188" s="21"/>
    </row>
    <row r="189" spans="1:50" x14ac:dyDescent="0.2">
      <c r="A189" s="63">
        <v>148</v>
      </c>
      <c r="B189" s="20" t="str">
        <f>'Compound Alert'!B28</f>
        <v>Belarus</v>
      </c>
      <c r="C189" s="20" t="str">
        <f>'Compound Alert'!C28</f>
        <v>BLR</v>
      </c>
      <c r="D189" s="20" t="str">
        <f>'Compound Alert'!D28</f>
        <v>ECS           Europe &amp; Central Asia</v>
      </c>
      <c r="E189" s="20" t="str">
        <f>'Compound Alert'!E28</f>
        <v>IBRD</v>
      </c>
      <c r="F189" s="217">
        <f ca="1">'Compound Alert'!F28</f>
        <v>23</v>
      </c>
      <c r="G189" s="22">
        <f ca="1">IF($B$8="Overall Alert",'Compound Alert'!G28,IF($B$8="Underlying Vulnerability",'Compound Alert'!J28,IF($B$8="Emerging Threat",'Compound Alert'!M28)))</f>
        <v>0</v>
      </c>
      <c r="H189" s="23">
        <f ca="1">IF($B$8="Overall Alert",'Compound Alert'!H28,IF($B$8="Underlying Vulnerability",'Compound Alert'!K28,IF($B$8="Emerging Threat",'Compound Alert'!N28)))</f>
        <v>0</v>
      </c>
      <c r="I189" s="50">
        <f ca="1">ROUNDDOWN(G189,0)</f>
        <v>0</v>
      </c>
      <c r="J189" s="25" t="str">
        <f ca="1">IF(
   $B$8="Overall Alert",IF(
      'Compound Alert'!R28 &gt;= 7, "HIGH",IF(
         'Compound Alert'!R28 &gt;= 5, "MED","LOW")), IF(
            $B$8="Underlying Vulnerability", IF(
               'Compound Alert'!Y28 &gt;= 10, "HIGH",IF(
                  'Compound Alert'!Y28 &gt;= 7, "MED","LOW")),IF(
                     $B$8="Emerging Threat", IF(
                        'Compound Alert'!AF28 &gt;= 10, "HIGH",IF(
                            'Compound Alert'!AF28 &gt;= 7, "MED","LOW")))))</f>
        <v>LOW</v>
      </c>
      <c r="K189" s="25" t="str">
        <f ca="1">IF(
   $B$8="Overall Alert",IF(
      'Compound Alert'!S28 &gt;= 7, "HIGH",IF(
         'Compound Alert'!S28 &gt;= 5, "MED","LOW")), IF(
            $B$8="Underlying Vulnerability", IF(
               'Compound Alert'!Z28 &gt;= 10, "HIGH",IF(
                  'Compound Alert'!Z28 &gt;= 7, "MED","LOW")),IF(
                     $B$8="Emerging Threat", IF(
                        'Compound Alert'!AG28 &gt;= 10, "HIGH",IF(
                            'Compound Alert'!AG28 &gt;= 7, "MED","LOW")))))</f>
        <v>LOW</v>
      </c>
      <c r="L189" s="25" t="str">
        <f ca="1">IF(
   $B$8="Overall Alert",IF(
      'Compound Alert'!T28 &gt;= 7, "HIGH",IF(
         'Compound Alert'!T28 &gt;= 5, "MED","LOW")), IF(
            $B$8="Underlying Vulnerability", IF(
               'Compound Alert'!AA28 &gt;= 10, "HIGH",IF(
                  'Compound Alert'!AA28 &gt;= 7, "MED","LOW")),IF(
                     $B$8="Emerging Threat", IF(
                        'Compound Alert'!AH28 &gt;= 10, "HIGH",IF(
                            'Compound Alert'!AH28 &gt;= 7, "MED","LOW")))))</f>
        <v>LOW</v>
      </c>
      <c r="M189" s="25" t="str">
        <f ca="1">IF(
   $B$8="Overall Alert",IF(
      'Compound Alert'!U28 &gt;= 7, "HIGH",IF(
         'Compound Alert'!U28 &gt;= 5, "MED","LOW")), IF(
            $B$8="Underlying Vulnerability", IF(
               'Compound Alert'!AB28 &gt;= 10, "HIGH",IF(
                  'Compound Alert'!AB28 &gt;= 7, "MED","LOW")),IF(
                     $B$8="Emerging Threat", IF(
                        'Compound Alert'!AI28 &gt;= 10, "HIGH",IF(
                            'Compound Alert'!AI28 &gt;= 7, "MED","LOW")))))</f>
        <v>LOW</v>
      </c>
      <c r="N189" s="25" t="str">
        <f ca="1">IF(
   $B$8="Overall Alert",IF(
      'Compound Alert'!V28 &gt;= 7, "HIGH",IF(
         'Compound Alert'!V28 &gt;= 5, "MED","LOW")), IF(
            $B$8="Underlying Vulnerability", IF(
               'Compound Alert'!AC28 &gt;= 10, "HIGH",IF(
                  'Compound Alert'!AC28 &gt;= 7, "MED","LOW")),IF(
                     $B$8="Emerging Threat", IF(
                        'Compound Alert'!AJ28 &gt;= 10, "HIGH",IF(
                            'Compound Alert'!AJ28 &gt;= 7, "MED","LOW")))))</f>
        <v>LOW</v>
      </c>
      <c r="O189" s="25" t="str">
        <f ca="1">IF(
   $B$8="Overall Alert",IF(
      'Compound Alert'!W28 &gt;= 7, "HIGH",IF(
         'Compound Alert'!W28 &gt;= 5, "MED","LOW")), IF(
            $B$8="Underlying Vulnerability", IF(
               'Compound Alert'!AD28 &gt;= 10, "HIGH",IF(
                  'Compound Alert'!AD28 &gt;= 7, "MED","LOW")),IF(
                     $B$8="Emerging Threat", IF(
                        'Compound Alert'!AK28 &gt;= 10, "HIGH",IF(
                            'Compound Alert'!AK28 &gt;= 7, "MED","LOW")))))</f>
        <v>LOW</v>
      </c>
      <c r="P189" s="25"/>
      <c r="Q189" s="26"/>
      <c r="R189" s="26"/>
      <c r="S189" s="21"/>
      <c r="T189" s="21"/>
      <c r="U189" s="21"/>
      <c r="V189" s="21"/>
      <c r="W189" s="21"/>
      <c r="X189" s="21"/>
      <c r="Y189" s="27"/>
      <c r="Z189" s="27"/>
      <c r="AA189" s="27"/>
      <c r="AB189" s="27"/>
      <c r="AC189" s="27"/>
      <c r="AD189" s="27"/>
      <c r="AE189" s="27"/>
      <c r="AF189" s="27"/>
      <c r="AJ189" s="21"/>
      <c r="AK189" s="21"/>
      <c r="AL189" s="21"/>
      <c r="AM189" s="21"/>
      <c r="AN189" s="21"/>
      <c r="AO189" s="21"/>
      <c r="AP189" s="21"/>
      <c r="AQ189" s="21"/>
      <c r="AR189" s="21"/>
      <c r="AS189" s="21"/>
      <c r="AT189" s="21"/>
      <c r="AU189" s="21"/>
      <c r="AV189" s="21"/>
      <c r="AW189" s="21"/>
      <c r="AX189" s="21"/>
    </row>
    <row r="190" spans="1:50" x14ac:dyDescent="0.2">
      <c r="A190" s="63">
        <v>149</v>
      </c>
      <c r="B190" s="20" t="str">
        <f>'Compound Alert'!B182</f>
        <v>Serbia</v>
      </c>
      <c r="C190" s="20" t="str">
        <f>'Compound Alert'!C182</f>
        <v>SRB</v>
      </c>
      <c r="D190" s="20" t="str">
        <f>'Compound Alert'!D182</f>
        <v>ECS           Europe &amp; Central Asia</v>
      </c>
      <c r="E190" s="20" t="str">
        <f>'Compound Alert'!E182</f>
        <v>IBRD</v>
      </c>
      <c r="F190" s="217">
        <f ca="1">'Compound Alert'!F182</f>
        <v>177</v>
      </c>
      <c r="G190" s="22">
        <f ca="1">IF($B$8="Overall Alert",'Compound Alert'!G182,IF($B$8="Underlying Vulnerability",'Compound Alert'!J182,IF($B$8="Emerging Threat",'Compound Alert'!M182)))</f>
        <v>0</v>
      </c>
      <c r="H190" s="23">
        <f ca="1">IF($B$8="Overall Alert",'Compound Alert'!H182,IF($B$8="Underlying Vulnerability",'Compound Alert'!K182,IF($B$8="Emerging Threat",'Compound Alert'!N182)))</f>
        <v>0</v>
      </c>
      <c r="I190" s="50">
        <f ca="1">ROUNDDOWN(G190,0)</f>
        <v>0</v>
      </c>
      <c r="J190" s="25" t="str">
        <f ca="1">IF(
   $B$8="Overall Alert",IF(
      'Compound Alert'!R182 &gt;= 7, "HIGH",IF(
         'Compound Alert'!R182 &gt;= 5, "MED","LOW")), IF(
            $B$8="Underlying Vulnerability", IF(
               'Compound Alert'!Y182 &gt;= 10, "HIGH",IF(
                  'Compound Alert'!Y182 &gt;= 7, "MED","LOW")),IF(
                     $B$8="Emerging Threat", IF(
                        'Compound Alert'!AF182 &gt;= 10, "HIGH",IF(
                            'Compound Alert'!AF182 &gt;= 7, "MED","LOW")))))</f>
        <v>LOW</v>
      </c>
      <c r="K190" s="25" t="str">
        <f ca="1">IF(
   $B$8="Overall Alert",IF(
      'Compound Alert'!S182 &gt;= 7, "HIGH",IF(
         'Compound Alert'!S182 &gt;= 5, "MED","LOW")), IF(
            $B$8="Underlying Vulnerability", IF(
               'Compound Alert'!Z182 &gt;= 10, "HIGH",IF(
                  'Compound Alert'!Z182 &gt;= 7, "MED","LOW")),IF(
                     $B$8="Emerging Threat", IF(
                        'Compound Alert'!AG182 &gt;= 10, "HIGH",IF(
                            'Compound Alert'!AG182 &gt;= 7, "MED","LOW")))))</f>
        <v>LOW</v>
      </c>
      <c r="L190" s="25" t="str">
        <f ca="1">IF(
   $B$8="Overall Alert",IF(
      'Compound Alert'!T182 &gt;= 7, "HIGH",IF(
         'Compound Alert'!T182 &gt;= 5, "MED","LOW")), IF(
            $B$8="Underlying Vulnerability", IF(
               'Compound Alert'!AA182 &gt;= 10, "HIGH",IF(
                  'Compound Alert'!AA182 &gt;= 7, "MED","LOW")),IF(
                     $B$8="Emerging Threat", IF(
                        'Compound Alert'!AH182 &gt;= 10, "HIGH",IF(
                            'Compound Alert'!AH182 &gt;= 7, "MED","LOW")))))</f>
        <v>LOW</v>
      </c>
      <c r="M190" s="25" t="str">
        <f ca="1">IF(
   $B$8="Overall Alert",IF(
      'Compound Alert'!U182 &gt;= 7, "HIGH",IF(
         'Compound Alert'!U182 &gt;= 5, "MED","LOW")), IF(
            $B$8="Underlying Vulnerability", IF(
               'Compound Alert'!AB182 &gt;= 10, "HIGH",IF(
                  'Compound Alert'!AB182 &gt;= 7, "MED","LOW")),IF(
                     $B$8="Emerging Threat", IF(
                        'Compound Alert'!AI182 &gt;= 10, "HIGH",IF(
                            'Compound Alert'!AI182 &gt;= 7, "MED","LOW")))))</f>
        <v>LOW</v>
      </c>
      <c r="N190" s="25" t="str">
        <f ca="1">IF(
   $B$8="Overall Alert",IF(
      'Compound Alert'!V182 &gt;= 7, "HIGH",IF(
         'Compound Alert'!V182 &gt;= 5, "MED","LOW")), IF(
            $B$8="Underlying Vulnerability", IF(
               'Compound Alert'!AC182 &gt;= 10, "HIGH",IF(
                  'Compound Alert'!AC182 &gt;= 7, "MED","LOW")),IF(
                     $B$8="Emerging Threat", IF(
                        'Compound Alert'!AJ182 &gt;= 10, "HIGH",IF(
                            'Compound Alert'!AJ182 &gt;= 7, "MED","LOW")))))</f>
        <v>LOW</v>
      </c>
      <c r="O190" s="25" t="str">
        <f ca="1">IF(
   $B$8="Overall Alert",IF(
      'Compound Alert'!W182 &gt;= 7, "HIGH",IF(
         'Compound Alert'!W182 &gt;= 5, "MED","LOW")), IF(
            $B$8="Underlying Vulnerability", IF(
               'Compound Alert'!AD182 &gt;= 10, "HIGH",IF(
                  'Compound Alert'!AD182 &gt;= 7, "MED","LOW")),IF(
                     $B$8="Emerging Threat", IF(
                        'Compound Alert'!AK182 &gt;= 10, "HIGH",IF(
                            'Compound Alert'!AK182 &gt;= 7, "MED","LOW")))))</f>
        <v>LOW</v>
      </c>
      <c r="P190" s="25"/>
      <c r="Q190" s="26"/>
      <c r="R190" s="26"/>
      <c r="S190" s="21"/>
      <c r="T190" s="21"/>
      <c r="U190" s="21"/>
      <c r="V190" s="21"/>
      <c r="W190" s="21"/>
      <c r="X190" s="21"/>
      <c r="Y190" s="27"/>
      <c r="Z190" s="27"/>
      <c r="AA190" s="27"/>
      <c r="AB190" s="27"/>
      <c r="AC190" s="27"/>
      <c r="AD190" s="27"/>
      <c r="AE190" s="27"/>
      <c r="AF190" s="27"/>
      <c r="AJ190" s="21"/>
      <c r="AK190" s="21"/>
      <c r="AL190" s="21"/>
      <c r="AM190" s="21"/>
      <c r="AN190" s="21"/>
      <c r="AO190" s="21"/>
      <c r="AP190" s="21"/>
      <c r="AQ190" s="21"/>
      <c r="AR190" s="21"/>
      <c r="AS190" s="21"/>
      <c r="AT190" s="21"/>
      <c r="AU190" s="21"/>
      <c r="AV190" s="21"/>
      <c r="AW190" s="21"/>
      <c r="AX190" s="21"/>
    </row>
    <row r="191" spans="1:50" x14ac:dyDescent="0.2">
      <c r="A191" s="63">
        <v>150</v>
      </c>
      <c r="B191" s="20" t="str">
        <f>'Compound Alert'!B165</f>
        <v>Portugal</v>
      </c>
      <c r="C191" s="20" t="str">
        <f>'Compound Alert'!C165</f>
        <v>PRT</v>
      </c>
      <c r="D191" s="20" t="str">
        <f>'Compound Alert'!D165</f>
        <v>ECS           Europe &amp; Central Asia</v>
      </c>
      <c r="E191" s="20" t="str">
        <f>'Compound Alert'!E165</f>
        <v>NA</v>
      </c>
      <c r="F191" s="217">
        <f ca="1">'Compound Alert'!F165</f>
        <v>160</v>
      </c>
      <c r="G191" s="22">
        <f ca="1">IF($B$8="Overall Alert",'Compound Alert'!G165,IF($B$8="Underlying Vulnerability",'Compound Alert'!J165,IF($B$8="Emerging Threat",'Compound Alert'!M165)))</f>
        <v>0</v>
      </c>
      <c r="H191" s="23">
        <f ca="1">IF($B$8="Overall Alert",'Compound Alert'!H165,IF($B$8="Underlying Vulnerability",'Compound Alert'!K165,IF($B$8="Emerging Threat",'Compound Alert'!N165)))</f>
        <v>0</v>
      </c>
      <c r="I191" s="50">
        <f ca="1">ROUNDDOWN(G191,0)</f>
        <v>0</v>
      </c>
      <c r="J191" s="25" t="str">
        <f ca="1">IF(
   $B$8="Overall Alert",IF(
      'Compound Alert'!R165 &gt;= 7, "HIGH",IF(
         'Compound Alert'!R165 &gt;= 5, "MED","LOW")), IF(
            $B$8="Underlying Vulnerability", IF(
               'Compound Alert'!Y165 &gt;= 10, "HIGH",IF(
                  'Compound Alert'!Y165 &gt;= 7, "MED","LOW")),IF(
                     $B$8="Emerging Threat", IF(
                        'Compound Alert'!AF165 &gt;= 10, "HIGH",IF(
                            'Compound Alert'!AF165 &gt;= 7, "MED","LOW")))))</f>
        <v>LOW</v>
      </c>
      <c r="K191" s="25" t="str">
        <f ca="1">IF(
   $B$8="Overall Alert",IF(
      'Compound Alert'!S165 &gt;= 7, "HIGH",IF(
         'Compound Alert'!S165 &gt;= 5, "MED","LOW")), IF(
            $B$8="Underlying Vulnerability", IF(
               'Compound Alert'!Z165 &gt;= 10, "HIGH",IF(
                  'Compound Alert'!Z165 &gt;= 7, "MED","LOW")),IF(
                     $B$8="Emerging Threat", IF(
                        'Compound Alert'!AG165 &gt;= 10, "HIGH",IF(
                            'Compound Alert'!AG165 &gt;= 7, "MED","LOW")))))</f>
        <v>LOW</v>
      </c>
      <c r="L191" s="25" t="str">
        <f ca="1">IF(
   $B$8="Overall Alert",IF(
      'Compound Alert'!T165 &gt;= 7, "HIGH",IF(
         'Compound Alert'!T165 &gt;= 5, "MED","LOW")), IF(
            $B$8="Underlying Vulnerability", IF(
               'Compound Alert'!AA165 &gt;= 10, "HIGH",IF(
                  'Compound Alert'!AA165 &gt;= 7, "MED","LOW")),IF(
                     $B$8="Emerging Threat", IF(
                        'Compound Alert'!AH165 &gt;= 10, "HIGH",IF(
                            'Compound Alert'!AH165 &gt;= 7, "MED","LOW")))))</f>
        <v>LOW</v>
      </c>
      <c r="M191" s="25" t="str">
        <f ca="1">IF(
   $B$8="Overall Alert",IF(
      'Compound Alert'!U165 &gt;= 7, "HIGH",IF(
         'Compound Alert'!U165 &gt;= 5, "MED","LOW")), IF(
            $B$8="Underlying Vulnerability", IF(
               'Compound Alert'!AB165 &gt;= 10, "HIGH",IF(
                  'Compound Alert'!AB165 &gt;= 7, "MED","LOW")),IF(
                     $B$8="Emerging Threat", IF(
                        'Compound Alert'!AI165 &gt;= 10, "HIGH",IF(
                            'Compound Alert'!AI165 &gt;= 7, "MED","LOW")))))</f>
        <v>LOW</v>
      </c>
      <c r="N191" s="25" t="str">
        <f ca="1">IF(
   $B$8="Overall Alert",IF(
      'Compound Alert'!V165 &gt;= 7, "HIGH",IF(
         'Compound Alert'!V165 &gt;= 5, "MED","LOW")), IF(
            $B$8="Underlying Vulnerability", IF(
               'Compound Alert'!AC165 &gt;= 10, "HIGH",IF(
                  'Compound Alert'!AC165 &gt;= 7, "MED","LOW")),IF(
                     $B$8="Emerging Threat", IF(
                        'Compound Alert'!AJ165 &gt;= 10, "HIGH",IF(
                            'Compound Alert'!AJ165 &gt;= 7, "MED","LOW")))))</f>
        <v>LOW</v>
      </c>
      <c r="O191" s="25" t="str">
        <f ca="1">IF(
   $B$8="Overall Alert",IF(
      'Compound Alert'!W165 &gt;= 7, "HIGH",IF(
         'Compound Alert'!W165 &gt;= 5, "MED","LOW")), IF(
            $B$8="Underlying Vulnerability", IF(
               'Compound Alert'!AD165 &gt;= 10, "HIGH",IF(
                  'Compound Alert'!AD165 &gt;= 7, "MED","LOW")),IF(
                     $B$8="Emerging Threat", IF(
                        'Compound Alert'!AK165 &gt;= 10, "HIGH",IF(
                            'Compound Alert'!AK165 &gt;= 7, "MED","LOW")))))</f>
        <v>LOW</v>
      </c>
      <c r="P191" s="25"/>
      <c r="Q191" s="26"/>
      <c r="R191" s="26"/>
      <c r="S191" s="21"/>
      <c r="T191" s="21"/>
      <c r="U191" s="21"/>
      <c r="V191" s="21"/>
      <c r="W191" s="21"/>
      <c r="X191" s="21"/>
      <c r="Y191" s="27"/>
      <c r="Z191" s="27"/>
      <c r="AA191" s="27"/>
      <c r="AB191" s="27"/>
      <c r="AC191" s="27"/>
      <c r="AD191" s="27"/>
      <c r="AE191" s="27"/>
      <c r="AF191" s="27"/>
      <c r="AJ191" s="21"/>
      <c r="AK191" s="21"/>
      <c r="AL191" s="21"/>
      <c r="AM191" s="21"/>
      <c r="AN191" s="21"/>
      <c r="AO191" s="21"/>
      <c r="AP191" s="21"/>
      <c r="AQ191" s="21"/>
      <c r="AR191" s="21"/>
      <c r="AS191" s="21"/>
      <c r="AT191" s="21"/>
      <c r="AU191" s="21"/>
      <c r="AV191" s="21"/>
      <c r="AW191" s="21"/>
      <c r="AX191" s="21"/>
    </row>
    <row r="192" spans="1:50" x14ac:dyDescent="0.2">
      <c r="A192" s="63">
        <v>151</v>
      </c>
      <c r="B192" s="20" t="str">
        <f>'Compound Alert'!B218</f>
        <v>Samoa</v>
      </c>
      <c r="C192" s="20" t="str">
        <f>'Compound Alert'!C218</f>
        <v>WSM</v>
      </c>
      <c r="D192" s="20" t="str">
        <f>'Compound Alert'!D218</f>
        <v>EAS           East Asia &amp; Pacific</v>
      </c>
      <c r="E192" s="20" t="str">
        <f>'Compound Alert'!E218</f>
        <v>IDA</v>
      </c>
      <c r="F192" s="217">
        <f>'Compound Alert'!F218</f>
        <v>0</v>
      </c>
      <c r="G192" s="22">
        <f ca="1">IF($B$8="Overall Alert",'Compound Alert'!G218,IF($B$8="Underlying Vulnerability",'Compound Alert'!J218,IF($B$8="Emerging Threat",'Compound Alert'!M218)))</f>
        <v>0</v>
      </c>
      <c r="H192" s="23">
        <f ca="1">IF($B$8="Overall Alert",'Compound Alert'!H218,IF($B$8="Underlying Vulnerability",'Compound Alert'!K218,IF($B$8="Emerging Threat",'Compound Alert'!N218)))</f>
        <v>0</v>
      </c>
      <c r="I192" s="50">
        <f ca="1">ROUNDDOWN(G192,0)</f>
        <v>0</v>
      </c>
      <c r="J192" s="25" t="str">
        <f ca="1">IF(
   $B$8="Overall Alert",IF(
      'Compound Alert'!R218 &gt;= 7, "HIGH",IF(
         'Compound Alert'!R218 &gt;= 5, "MED","LOW")), IF(
            $B$8="Underlying Vulnerability", IF(
               'Compound Alert'!Y218 &gt;= 10, "HIGH",IF(
                  'Compound Alert'!Y218 &gt;= 7, "MED","LOW")),IF(
                     $B$8="Emerging Threat", IF(
                        'Compound Alert'!AF218 &gt;= 10, "HIGH",IF(
                            'Compound Alert'!AF218 &gt;= 7, "MED","LOW")))))</f>
        <v>LOW</v>
      </c>
      <c r="K192" s="25" t="str">
        <f ca="1">IF(
   $B$8="Overall Alert",IF(
      'Compound Alert'!S218 &gt;= 7, "HIGH",IF(
         'Compound Alert'!S218 &gt;= 5, "MED","LOW")), IF(
            $B$8="Underlying Vulnerability", IF(
               'Compound Alert'!Z218 &gt;= 10, "HIGH",IF(
                  'Compound Alert'!Z218 &gt;= 7, "MED","LOW")),IF(
                     $B$8="Emerging Threat", IF(
                        'Compound Alert'!AG218 &gt;= 10, "HIGH",IF(
                            'Compound Alert'!AG218 &gt;= 7, "MED","LOW")))))</f>
        <v>LOW</v>
      </c>
      <c r="L192" s="25" t="e">
        <f ca="1">IF(
   $B$8="Overall Alert",IF(
      'Compound Alert'!T218 &gt;= 7, "HIGH",IF(
         'Compound Alert'!T218 &gt;= 5, "MED","LOW")), IF(
            $B$8="Underlying Vulnerability", IF(
               'Compound Alert'!AA218 &gt;= 10, "HIGH",IF(
                  'Compound Alert'!AA218 &gt;= 7, "MED","LOW")),IF(
                     $B$8="Emerging Threat", IF(
                        'Compound Alert'!AH218 &gt;= 10, "HIGH",IF(
                            'Compound Alert'!AH218 &gt;= 7, "MED","LOW")))))</f>
        <v>#N/A</v>
      </c>
      <c r="M192" s="25" t="str">
        <f ca="1">IF(
   $B$8="Overall Alert",IF(
      'Compound Alert'!U218 &gt;= 7, "HIGH",IF(
         'Compound Alert'!U218 &gt;= 5, "MED","LOW")), IF(
            $B$8="Underlying Vulnerability", IF(
               'Compound Alert'!AB218 &gt;= 10, "HIGH",IF(
                  'Compound Alert'!AB218 &gt;= 7, "MED","LOW")),IF(
                     $B$8="Emerging Threat", IF(
                        'Compound Alert'!AI218 &gt;= 10, "HIGH",IF(
                            'Compound Alert'!AI218 &gt;= 7, "MED","LOW")))))</f>
        <v>LOW</v>
      </c>
      <c r="N192" s="25" t="str">
        <f ca="1">IF(
   $B$8="Overall Alert",IF(
      'Compound Alert'!V218 &gt;= 7, "HIGH",IF(
         'Compound Alert'!V218 &gt;= 5, "MED","LOW")), IF(
            $B$8="Underlying Vulnerability", IF(
               'Compound Alert'!AC218 &gt;= 10, "HIGH",IF(
                  'Compound Alert'!AC218 &gt;= 7, "MED","LOW")),IF(
                     $B$8="Emerging Threat", IF(
                        'Compound Alert'!AJ218 &gt;= 10, "HIGH",IF(
                            'Compound Alert'!AJ218 &gt;= 7, "MED","LOW")))))</f>
        <v>LOW</v>
      </c>
      <c r="O192" s="25" t="str">
        <f ca="1">IF(
   $B$8="Overall Alert",IF(
      'Compound Alert'!W218 &gt;= 7, "HIGH",IF(
         'Compound Alert'!W218 &gt;= 5, "MED","LOW")), IF(
            $B$8="Underlying Vulnerability", IF(
               'Compound Alert'!AD218 &gt;= 10, "HIGH",IF(
                  'Compound Alert'!AD218 &gt;= 7, "MED","LOW")),IF(
                     $B$8="Emerging Threat", IF(
                        'Compound Alert'!AK218 &gt;= 10, "HIGH",IF(
                            'Compound Alert'!AK218 &gt;= 7, "MED","LOW")))))</f>
        <v>LOW</v>
      </c>
      <c r="P192" s="25"/>
      <c r="Q192" s="26"/>
      <c r="R192" s="26"/>
      <c r="S192" s="21"/>
      <c r="T192" s="21"/>
      <c r="U192" s="21"/>
      <c r="V192" s="21"/>
      <c r="W192" s="21"/>
      <c r="X192" s="21"/>
      <c r="Y192" s="27"/>
      <c r="Z192" s="27"/>
      <c r="AA192" s="27"/>
      <c r="AB192" s="27"/>
      <c r="AC192" s="27"/>
      <c r="AD192" s="27"/>
      <c r="AE192" s="27"/>
      <c r="AF192" s="27"/>
      <c r="AJ192" s="21"/>
      <c r="AK192" s="21"/>
      <c r="AL192" s="21"/>
      <c r="AM192" s="21"/>
      <c r="AN192" s="21"/>
      <c r="AO192" s="21"/>
      <c r="AP192" s="21"/>
      <c r="AQ192" s="21"/>
      <c r="AR192" s="21"/>
      <c r="AS192" s="21"/>
      <c r="AT192" s="21"/>
      <c r="AU192" s="21"/>
      <c r="AV192" s="21"/>
      <c r="AW192" s="21"/>
      <c r="AX192" s="21"/>
    </row>
    <row r="193" spans="1:50" x14ac:dyDescent="0.2">
      <c r="A193" s="63">
        <v>152</v>
      </c>
      <c r="B193" s="20" t="str">
        <f>'Compound Alert'!B15</f>
        <v>Antigua and Barbuda</v>
      </c>
      <c r="C193" s="20" t="str">
        <f>'Compound Alert'!C15</f>
        <v>ATG</v>
      </c>
      <c r="D193" s="20" t="str">
        <f>'Compound Alert'!D15</f>
        <v>LCN           Latin America &amp; Caribbean</v>
      </c>
      <c r="E193" s="20" t="str">
        <f>'Compound Alert'!E15</f>
        <v>IBRD</v>
      </c>
      <c r="F193" s="217">
        <f ca="1">'Compound Alert'!F15</f>
        <v>10</v>
      </c>
      <c r="G193" s="22">
        <f ca="1">IF($B$8="Overall Alert",'Compound Alert'!G15,IF($B$8="Underlying Vulnerability",'Compound Alert'!J15,IF($B$8="Emerging Threat",'Compound Alert'!M15)))</f>
        <v>0</v>
      </c>
      <c r="H193" s="23">
        <f ca="1">IF($B$8="Overall Alert",'Compound Alert'!H15,IF($B$8="Underlying Vulnerability",'Compound Alert'!K15,IF($B$8="Emerging Threat",'Compound Alert'!N15)))</f>
        <v>0</v>
      </c>
      <c r="I193" s="50">
        <f ca="1">ROUNDDOWN(G193,0)</f>
        <v>0</v>
      </c>
      <c r="J193" s="25" t="str">
        <f ca="1">IF(
   $B$8="Overall Alert",IF(
      'Compound Alert'!R15 &gt;= 7, "HIGH",IF(
         'Compound Alert'!R15 &gt;= 5, "MED","LOW")), IF(
            $B$8="Underlying Vulnerability", IF(
               'Compound Alert'!Y15 &gt;= 10, "HIGH",IF(
                  'Compound Alert'!Y15 &gt;= 7, "MED","LOW")),IF(
                     $B$8="Emerging Threat", IF(
                        'Compound Alert'!AF15 &gt;= 10, "HIGH",IF(
                            'Compound Alert'!AF15 &gt;= 7, "MED","LOW")))))</f>
        <v>LOW</v>
      </c>
      <c r="K193" s="25" t="e">
        <f ca="1">IF(
   $B$8="Overall Alert",IF(
      'Compound Alert'!S15 &gt;= 7, "HIGH",IF(
         'Compound Alert'!S15 &gt;= 5, "MED","LOW")), IF(
            $B$8="Underlying Vulnerability", IF(
               'Compound Alert'!Z15 &gt;= 10, "HIGH",IF(
                  'Compound Alert'!Z15 &gt;= 7, "MED","LOW")),IF(
                     $B$8="Emerging Threat", IF(
                        'Compound Alert'!AG15 &gt;= 10, "HIGH",IF(
                            'Compound Alert'!AG15 &gt;= 7, "MED","LOW")))))</f>
        <v>#N/A</v>
      </c>
      <c r="L193" s="25" t="e">
        <f ca="1">IF(
   $B$8="Overall Alert",IF(
      'Compound Alert'!T15 &gt;= 7, "HIGH",IF(
         'Compound Alert'!T15 &gt;= 5, "MED","LOW")), IF(
            $B$8="Underlying Vulnerability", IF(
               'Compound Alert'!AA15 &gt;= 10, "HIGH",IF(
                  'Compound Alert'!AA15 &gt;= 7, "MED","LOW")),IF(
                     $B$8="Emerging Threat", IF(
                        'Compound Alert'!AH15 &gt;= 10, "HIGH",IF(
                            'Compound Alert'!AH15 &gt;= 7, "MED","LOW")))))</f>
        <v>#N/A</v>
      </c>
      <c r="M193" s="25" t="str">
        <f ca="1">IF(
   $B$8="Overall Alert",IF(
      'Compound Alert'!U15 &gt;= 7, "HIGH",IF(
         'Compound Alert'!U15 &gt;= 5, "MED","LOW")), IF(
            $B$8="Underlying Vulnerability", IF(
               'Compound Alert'!AB15 &gt;= 10, "HIGH",IF(
                  'Compound Alert'!AB15 &gt;= 7, "MED","LOW")),IF(
                     $B$8="Emerging Threat", IF(
                        'Compound Alert'!AI15 &gt;= 10, "HIGH",IF(
                            'Compound Alert'!AI15 &gt;= 7, "MED","LOW")))))</f>
        <v>LOW</v>
      </c>
      <c r="N193" s="25" t="str">
        <f ca="1">IF(
   $B$8="Overall Alert",IF(
      'Compound Alert'!V15 &gt;= 7, "HIGH",IF(
         'Compound Alert'!V15 &gt;= 5, "MED","LOW")), IF(
            $B$8="Underlying Vulnerability", IF(
               'Compound Alert'!AC15 &gt;= 10, "HIGH",IF(
                  'Compound Alert'!AC15 &gt;= 7, "MED","LOW")),IF(
                     $B$8="Emerging Threat", IF(
                        'Compound Alert'!AJ15 &gt;= 10, "HIGH",IF(
                            'Compound Alert'!AJ15 &gt;= 7, "MED","LOW")))))</f>
        <v>LOW</v>
      </c>
      <c r="O193" s="25" t="str">
        <f ca="1">IF(
   $B$8="Overall Alert",IF(
      'Compound Alert'!W15 &gt;= 7, "HIGH",IF(
         'Compound Alert'!W15 &gt;= 5, "MED","LOW")), IF(
            $B$8="Underlying Vulnerability", IF(
               'Compound Alert'!AD15 &gt;= 10, "HIGH",IF(
                  'Compound Alert'!AD15 &gt;= 7, "MED","LOW")),IF(
                     $B$8="Emerging Threat", IF(
                        'Compound Alert'!AK15 &gt;= 10, "HIGH",IF(
                            'Compound Alert'!AK15 &gt;= 7, "MED","LOW")))))</f>
        <v>LOW</v>
      </c>
      <c r="P193" s="25"/>
      <c r="Q193" s="26"/>
      <c r="R193" s="26"/>
      <c r="S193" s="21"/>
      <c r="T193" s="21"/>
      <c r="U193" s="21"/>
      <c r="V193" s="21"/>
      <c r="W193" s="21"/>
      <c r="X193" s="21"/>
      <c r="Y193" s="27"/>
      <c r="Z193" s="27"/>
      <c r="AA193" s="27"/>
      <c r="AB193" s="27"/>
      <c r="AC193" s="27"/>
      <c r="AD193" s="27"/>
      <c r="AE193" s="27"/>
      <c r="AF193" s="27"/>
      <c r="AJ193" s="21"/>
      <c r="AK193" s="21"/>
      <c r="AL193" s="21"/>
      <c r="AM193" s="21"/>
      <c r="AN193" s="21"/>
      <c r="AO193" s="21"/>
      <c r="AP193" s="21"/>
      <c r="AQ193" s="21"/>
      <c r="AR193" s="21"/>
      <c r="AS193" s="21"/>
      <c r="AT193" s="21"/>
      <c r="AU193" s="21"/>
      <c r="AV193" s="21"/>
      <c r="AW193" s="21"/>
      <c r="AX193" s="21"/>
    </row>
    <row r="194" spans="1:50" x14ac:dyDescent="0.2">
      <c r="A194" s="63">
        <v>153</v>
      </c>
      <c r="B194" s="20" t="str">
        <f>'Compound Alert'!B110</f>
        <v>St. Kitts and Nevis</v>
      </c>
      <c r="C194" s="20" t="str">
        <f>'Compound Alert'!C110</f>
        <v>KNA</v>
      </c>
      <c r="D194" s="20" t="str">
        <f>'Compound Alert'!D110</f>
        <v>LCN           Latin America &amp; Caribbean</v>
      </c>
      <c r="E194" s="20" t="str">
        <f>'Compound Alert'!E110</f>
        <v>IBRD</v>
      </c>
      <c r="F194" s="217">
        <f ca="1">'Compound Alert'!F110</f>
        <v>105</v>
      </c>
      <c r="G194" s="22">
        <f ca="1">IF($B$8="Overall Alert",'Compound Alert'!G110,IF($B$8="Underlying Vulnerability",'Compound Alert'!J110,IF($B$8="Emerging Threat",'Compound Alert'!M110)))</f>
        <v>0</v>
      </c>
      <c r="H194" s="23">
        <f ca="1">IF($B$8="Overall Alert",'Compound Alert'!H110,IF($B$8="Underlying Vulnerability",'Compound Alert'!K110,IF($B$8="Emerging Threat",'Compound Alert'!N110)))</f>
        <v>0</v>
      </c>
      <c r="I194" s="50">
        <f ca="1">ROUNDDOWN(G194,0)</f>
        <v>0</v>
      </c>
      <c r="J194" s="25" t="str">
        <f ca="1">IF(
   $B$8="Overall Alert",IF(
      'Compound Alert'!R110 &gt;= 7, "HIGH",IF(
         'Compound Alert'!R110 &gt;= 5, "MED","LOW")), IF(
            $B$8="Underlying Vulnerability", IF(
               'Compound Alert'!Y110 &gt;= 10, "HIGH",IF(
                  'Compound Alert'!Y110 &gt;= 7, "MED","LOW")),IF(
                     $B$8="Emerging Threat", IF(
                        'Compound Alert'!AF110 &gt;= 10, "HIGH",IF(
                            'Compound Alert'!AF110 &gt;= 7, "MED","LOW")))))</f>
        <v>LOW</v>
      </c>
      <c r="K194" s="25" t="str">
        <f ca="1">IF(
   $B$8="Overall Alert",IF(
      'Compound Alert'!S110 &gt;= 7, "HIGH",IF(
         'Compound Alert'!S110 &gt;= 5, "MED","LOW")), IF(
            $B$8="Underlying Vulnerability", IF(
               'Compound Alert'!Z110 &gt;= 10, "HIGH",IF(
                  'Compound Alert'!Z110 &gt;= 7, "MED","LOW")),IF(
                     $B$8="Emerging Threat", IF(
                        'Compound Alert'!AG110 &gt;= 10, "HIGH",IF(
                            'Compound Alert'!AG110 &gt;= 7, "MED","LOW")))))</f>
        <v>LOW</v>
      </c>
      <c r="L194" s="25" t="e">
        <f ca="1">IF(
   $B$8="Overall Alert",IF(
      'Compound Alert'!T110 &gt;= 7, "HIGH",IF(
         'Compound Alert'!T110 &gt;= 5, "MED","LOW")), IF(
            $B$8="Underlying Vulnerability", IF(
               'Compound Alert'!AA110 &gt;= 10, "HIGH",IF(
                  'Compound Alert'!AA110 &gt;= 7, "MED","LOW")),IF(
                     $B$8="Emerging Threat", IF(
                        'Compound Alert'!AH110 &gt;= 10, "HIGH",IF(
                            'Compound Alert'!AH110 &gt;= 7, "MED","LOW")))))</f>
        <v>#N/A</v>
      </c>
      <c r="M194" s="25" t="str">
        <f ca="1">IF(
   $B$8="Overall Alert",IF(
      'Compound Alert'!U110 &gt;= 7, "HIGH",IF(
         'Compound Alert'!U110 &gt;= 5, "MED","LOW")), IF(
            $B$8="Underlying Vulnerability", IF(
               'Compound Alert'!AB110 &gt;= 10, "HIGH",IF(
                  'Compound Alert'!AB110 &gt;= 7, "MED","LOW")),IF(
                     $B$8="Emerging Threat", IF(
                        'Compound Alert'!AI110 &gt;= 10, "HIGH",IF(
                            'Compound Alert'!AI110 &gt;= 7, "MED","LOW")))))</f>
        <v>LOW</v>
      </c>
      <c r="N194" s="25" t="str">
        <f ca="1">IF(
   $B$8="Overall Alert",IF(
      'Compound Alert'!V110 &gt;= 7, "HIGH",IF(
         'Compound Alert'!V110 &gt;= 5, "MED","LOW")), IF(
            $B$8="Underlying Vulnerability", IF(
               'Compound Alert'!AC110 &gt;= 10, "HIGH",IF(
                  'Compound Alert'!AC110 &gt;= 7, "MED","LOW")),IF(
                     $B$8="Emerging Threat", IF(
                        'Compound Alert'!AJ110 &gt;= 10, "HIGH",IF(
                            'Compound Alert'!AJ110 &gt;= 7, "MED","LOW")))))</f>
        <v>LOW</v>
      </c>
      <c r="O194" s="25" t="str">
        <f ca="1">IF(
   $B$8="Overall Alert",IF(
      'Compound Alert'!W110 &gt;= 7, "HIGH",IF(
         'Compound Alert'!W110 &gt;= 5, "MED","LOW")), IF(
            $B$8="Underlying Vulnerability", IF(
               'Compound Alert'!AD110 &gt;= 10, "HIGH",IF(
                  'Compound Alert'!AD110 &gt;= 7, "MED","LOW")),IF(
                     $B$8="Emerging Threat", IF(
                        'Compound Alert'!AK110 &gt;= 10, "HIGH",IF(
                            'Compound Alert'!AK110 &gt;= 7, "MED","LOW")))))</f>
        <v>LOW</v>
      </c>
      <c r="P194" s="25"/>
      <c r="Q194" s="26"/>
      <c r="R194" s="26"/>
      <c r="S194" s="21"/>
      <c r="T194" s="21"/>
      <c r="U194" s="21"/>
      <c r="V194" s="21"/>
      <c r="W194" s="21"/>
      <c r="X194" s="21"/>
      <c r="Y194" s="27"/>
      <c r="Z194" s="27"/>
      <c r="AA194" s="27"/>
      <c r="AB194" s="27"/>
      <c r="AC194" s="27"/>
      <c r="AD194" s="27"/>
      <c r="AE194" s="27"/>
      <c r="AF194" s="27"/>
      <c r="AJ194" s="21"/>
      <c r="AK194" s="21"/>
      <c r="AL194" s="21"/>
      <c r="AM194" s="21"/>
      <c r="AN194" s="21"/>
      <c r="AO194" s="21"/>
      <c r="AP194" s="21"/>
      <c r="AQ194" s="21"/>
      <c r="AR194" s="21"/>
      <c r="AS194" s="21"/>
      <c r="AT194" s="21"/>
      <c r="AU194" s="21"/>
      <c r="AV194" s="21"/>
      <c r="AW194" s="21"/>
      <c r="AX194" s="21"/>
    </row>
    <row r="195" spans="1:50" x14ac:dyDescent="0.2">
      <c r="A195" s="63">
        <v>154</v>
      </c>
      <c r="B195" s="20" t="str">
        <f>'Compound Alert'!B151</f>
        <v>Norway</v>
      </c>
      <c r="C195" s="20" t="str">
        <f>'Compound Alert'!C151</f>
        <v>NOR</v>
      </c>
      <c r="D195" s="20" t="str">
        <f>'Compound Alert'!D151</f>
        <v>ECS           Europe &amp; Central Asia</v>
      </c>
      <c r="E195" s="20" t="str">
        <f>'Compound Alert'!E151</f>
        <v>NA</v>
      </c>
      <c r="F195" s="217">
        <f ca="1">'Compound Alert'!F151</f>
        <v>146</v>
      </c>
      <c r="G195" s="22">
        <f ca="1">IF($B$8="Overall Alert",'Compound Alert'!G151,IF($B$8="Underlying Vulnerability",'Compound Alert'!J151,IF($B$8="Emerging Threat",'Compound Alert'!M151)))</f>
        <v>0</v>
      </c>
      <c r="H195" s="23">
        <f ca="1">IF($B$8="Overall Alert",'Compound Alert'!H151,IF($B$8="Underlying Vulnerability",'Compound Alert'!K151,IF($B$8="Emerging Threat",'Compound Alert'!N151)))</f>
        <v>0</v>
      </c>
      <c r="I195" s="50">
        <f ca="1">ROUNDDOWN(G195,0)</f>
        <v>0</v>
      </c>
      <c r="J195" s="25" t="str">
        <f ca="1">IF(
   $B$8="Overall Alert",IF(
      'Compound Alert'!R151 &gt;= 7, "HIGH",IF(
         'Compound Alert'!R151 &gt;= 5, "MED","LOW")), IF(
            $B$8="Underlying Vulnerability", IF(
               'Compound Alert'!Y151 &gt;= 10, "HIGH",IF(
                  'Compound Alert'!Y151 &gt;= 7, "MED","LOW")),IF(
                     $B$8="Emerging Threat", IF(
                        'Compound Alert'!AF151 &gt;= 10, "HIGH",IF(
                            'Compound Alert'!AF151 &gt;= 7, "MED","LOW")))))</f>
        <v>LOW</v>
      </c>
      <c r="K195" s="25" t="str">
        <f ca="1">IF(
   $B$8="Overall Alert",IF(
      'Compound Alert'!S151 &gt;= 7, "HIGH",IF(
         'Compound Alert'!S151 &gt;= 5, "MED","LOW")), IF(
            $B$8="Underlying Vulnerability", IF(
               'Compound Alert'!Z151 &gt;= 10, "HIGH",IF(
                  'Compound Alert'!Z151 &gt;= 7, "MED","LOW")),IF(
                     $B$8="Emerging Threat", IF(
                        'Compound Alert'!AG151 &gt;= 10, "HIGH",IF(
                            'Compound Alert'!AG151 &gt;= 7, "MED","LOW")))))</f>
        <v>LOW</v>
      </c>
      <c r="L195" s="25" t="str">
        <f ca="1">IF(
   $B$8="Overall Alert",IF(
      'Compound Alert'!T151 &gt;= 7, "HIGH",IF(
         'Compound Alert'!T151 &gt;= 5, "MED","LOW")), IF(
            $B$8="Underlying Vulnerability", IF(
               'Compound Alert'!AA151 &gt;= 10, "HIGH",IF(
                  'Compound Alert'!AA151 &gt;= 7, "MED","LOW")),IF(
                     $B$8="Emerging Threat", IF(
                        'Compound Alert'!AH151 &gt;= 10, "HIGH",IF(
                            'Compound Alert'!AH151 &gt;= 7, "MED","LOW")))))</f>
        <v>LOW</v>
      </c>
      <c r="M195" s="25" t="str">
        <f ca="1">IF(
   $B$8="Overall Alert",IF(
      'Compound Alert'!U151 &gt;= 7, "HIGH",IF(
         'Compound Alert'!U151 &gt;= 5, "MED","LOW")), IF(
            $B$8="Underlying Vulnerability", IF(
               'Compound Alert'!AB151 &gt;= 10, "HIGH",IF(
                  'Compound Alert'!AB151 &gt;= 7, "MED","LOW")),IF(
                     $B$8="Emerging Threat", IF(
                        'Compound Alert'!AI151 &gt;= 10, "HIGH",IF(
                            'Compound Alert'!AI151 &gt;= 7, "MED","LOW")))))</f>
        <v>LOW</v>
      </c>
      <c r="N195" s="25" t="str">
        <f ca="1">IF(
   $B$8="Overall Alert",IF(
      'Compound Alert'!V151 &gt;= 7, "HIGH",IF(
         'Compound Alert'!V151 &gt;= 5, "MED","LOW")), IF(
            $B$8="Underlying Vulnerability", IF(
               'Compound Alert'!AC151 &gt;= 10, "HIGH",IF(
                  'Compound Alert'!AC151 &gt;= 7, "MED","LOW")),IF(
                     $B$8="Emerging Threat", IF(
                        'Compound Alert'!AJ151 &gt;= 10, "HIGH",IF(
                            'Compound Alert'!AJ151 &gt;= 7, "MED","LOW")))))</f>
        <v>LOW</v>
      </c>
      <c r="O195" s="25" t="str">
        <f ca="1">IF(
   $B$8="Overall Alert",IF(
      'Compound Alert'!W151 &gt;= 7, "HIGH",IF(
         'Compound Alert'!W151 &gt;= 5, "MED","LOW")), IF(
            $B$8="Underlying Vulnerability", IF(
               'Compound Alert'!AD151 &gt;= 10, "HIGH",IF(
                  'Compound Alert'!AD151 &gt;= 7, "MED","LOW")),IF(
                     $B$8="Emerging Threat", IF(
                        'Compound Alert'!AK151 &gt;= 10, "HIGH",IF(
                            'Compound Alert'!AK151 &gt;= 7, "MED","LOW")))))</f>
        <v>LOW</v>
      </c>
      <c r="P195" s="25"/>
      <c r="Q195" s="26"/>
      <c r="R195" s="26"/>
      <c r="S195" s="21"/>
      <c r="T195" s="21"/>
      <c r="U195" s="21"/>
      <c r="V195" s="21"/>
      <c r="W195" s="21"/>
      <c r="X195" s="21"/>
      <c r="Y195" s="27"/>
      <c r="Z195" s="27"/>
      <c r="AA195" s="27"/>
      <c r="AB195" s="27"/>
      <c r="AC195" s="27"/>
      <c r="AD195" s="27"/>
      <c r="AE195" s="27"/>
      <c r="AF195" s="27"/>
      <c r="AJ195" s="21"/>
      <c r="AK195" s="21"/>
      <c r="AL195" s="21"/>
      <c r="AM195" s="21"/>
      <c r="AN195" s="21"/>
      <c r="AO195" s="21"/>
      <c r="AP195" s="21"/>
      <c r="AQ195" s="21"/>
      <c r="AR195" s="21"/>
      <c r="AS195" s="21"/>
      <c r="AT195" s="21"/>
      <c r="AU195" s="21"/>
      <c r="AV195" s="21"/>
      <c r="AW195" s="21"/>
      <c r="AX195" s="21"/>
    </row>
    <row r="196" spans="1:50" x14ac:dyDescent="0.2">
      <c r="A196" s="63">
        <v>155</v>
      </c>
      <c r="B196" s="20" t="str">
        <f>'Compound Alert'!B36</f>
        <v>Botswana</v>
      </c>
      <c r="C196" s="20" t="str">
        <f>'Compound Alert'!C36</f>
        <v>BWA</v>
      </c>
      <c r="D196" s="20" t="str">
        <f>'Compound Alert'!D36</f>
        <v>SSF           Sub-Saharan Africa</v>
      </c>
      <c r="E196" s="20" t="str">
        <f>'Compound Alert'!E36</f>
        <v>IBRD</v>
      </c>
      <c r="F196" s="217">
        <f ca="1">'Compound Alert'!F36</f>
        <v>31</v>
      </c>
      <c r="G196" s="22">
        <f ca="1">IF($B$8="Overall Alert",'Compound Alert'!G36,IF($B$8="Underlying Vulnerability",'Compound Alert'!J36,IF($B$8="Emerging Threat",'Compound Alert'!M36)))</f>
        <v>0</v>
      </c>
      <c r="H196" s="23">
        <f ca="1">IF($B$8="Overall Alert",'Compound Alert'!H36,IF($B$8="Underlying Vulnerability",'Compound Alert'!K36,IF($B$8="Emerging Threat",'Compound Alert'!N36)))</f>
        <v>0</v>
      </c>
      <c r="I196" s="50">
        <f ca="1">ROUNDDOWN(G196,0)</f>
        <v>0</v>
      </c>
      <c r="J196" s="25" t="str">
        <f ca="1">IF(
   $B$8="Overall Alert",IF(
      'Compound Alert'!R36 &gt;= 7, "HIGH",IF(
         'Compound Alert'!R36 &gt;= 5, "MED","LOW")), IF(
            $B$8="Underlying Vulnerability", IF(
               'Compound Alert'!Y36 &gt;= 10, "HIGH",IF(
                  'Compound Alert'!Y36 &gt;= 7, "MED","LOW")),IF(
                     $B$8="Emerging Threat", IF(
                        'Compound Alert'!AF36 &gt;= 10, "HIGH",IF(
                            'Compound Alert'!AF36 &gt;= 7, "MED","LOW")))))</f>
        <v>LOW</v>
      </c>
      <c r="K196" s="25" t="str">
        <f ca="1">IF(
   $B$8="Overall Alert",IF(
      'Compound Alert'!S36 &gt;= 7, "HIGH",IF(
         'Compound Alert'!S36 &gt;= 5, "MED","LOW")), IF(
            $B$8="Underlying Vulnerability", IF(
               'Compound Alert'!Z36 &gt;= 10, "HIGH",IF(
                  'Compound Alert'!Z36 &gt;= 7, "MED","LOW")),IF(
                     $B$8="Emerging Threat", IF(
                        'Compound Alert'!AG36 &gt;= 10, "HIGH",IF(
                            'Compound Alert'!AG36 &gt;= 7, "MED","LOW")))))</f>
        <v>LOW</v>
      </c>
      <c r="L196" s="25" t="str">
        <f ca="1">IF(
   $B$8="Overall Alert",IF(
      'Compound Alert'!T36 &gt;= 7, "HIGH",IF(
         'Compound Alert'!T36 &gt;= 5, "MED","LOW")), IF(
            $B$8="Underlying Vulnerability", IF(
               'Compound Alert'!AA36 &gt;= 10, "HIGH",IF(
                  'Compound Alert'!AA36 &gt;= 7, "MED","LOW")),IF(
                     $B$8="Emerging Threat", IF(
                        'Compound Alert'!AH36 &gt;= 10, "HIGH",IF(
                            'Compound Alert'!AH36 &gt;= 7, "MED","LOW")))))</f>
        <v>LOW</v>
      </c>
      <c r="M196" s="25" t="str">
        <f ca="1">IF(
   $B$8="Overall Alert",IF(
      'Compound Alert'!U36 &gt;= 7, "HIGH",IF(
         'Compound Alert'!U36 &gt;= 5, "MED","LOW")), IF(
            $B$8="Underlying Vulnerability", IF(
               'Compound Alert'!AB36 &gt;= 10, "HIGH",IF(
                  'Compound Alert'!AB36 &gt;= 7, "MED","LOW")),IF(
                     $B$8="Emerging Threat", IF(
                        'Compound Alert'!AI36 &gt;= 10, "HIGH",IF(
                            'Compound Alert'!AI36 &gt;= 7, "MED","LOW")))))</f>
        <v>LOW</v>
      </c>
      <c r="N196" s="25" t="str">
        <f ca="1">IF(
   $B$8="Overall Alert",IF(
      'Compound Alert'!V36 &gt;= 7, "HIGH",IF(
         'Compound Alert'!V36 &gt;= 5, "MED","LOW")), IF(
            $B$8="Underlying Vulnerability", IF(
               'Compound Alert'!AC36 &gt;= 10, "HIGH",IF(
                  'Compound Alert'!AC36 &gt;= 7, "MED","LOW")),IF(
                     $B$8="Emerging Threat", IF(
                        'Compound Alert'!AJ36 &gt;= 10, "HIGH",IF(
                            'Compound Alert'!AJ36 &gt;= 7, "MED","LOW")))))</f>
        <v>LOW</v>
      </c>
      <c r="O196" s="25" t="str">
        <f ca="1">IF(
   $B$8="Overall Alert",IF(
      'Compound Alert'!W36 &gt;= 7, "HIGH",IF(
         'Compound Alert'!W36 &gt;= 5, "MED","LOW")), IF(
            $B$8="Underlying Vulnerability", IF(
               'Compound Alert'!AD36 &gt;= 10, "HIGH",IF(
                  'Compound Alert'!AD36 &gt;= 7, "MED","LOW")),IF(
                     $B$8="Emerging Threat", IF(
                        'Compound Alert'!AK36 &gt;= 10, "HIGH",IF(
                            'Compound Alert'!AK36 &gt;= 7, "MED","LOW")))))</f>
        <v>LOW</v>
      </c>
      <c r="P196" s="25"/>
      <c r="Q196" s="26"/>
      <c r="R196" s="26"/>
      <c r="S196" s="21"/>
      <c r="T196" s="21"/>
      <c r="U196" s="21"/>
      <c r="V196" s="21"/>
      <c r="W196" s="21"/>
      <c r="X196" s="21"/>
      <c r="Y196" s="27"/>
      <c r="Z196" s="27"/>
      <c r="AA196" s="27"/>
      <c r="AB196" s="27"/>
      <c r="AC196" s="27"/>
      <c r="AD196" s="27"/>
      <c r="AE196" s="27"/>
      <c r="AF196" s="27"/>
      <c r="AJ196" s="21"/>
      <c r="AK196" s="21"/>
      <c r="AL196" s="21"/>
      <c r="AM196" s="21"/>
      <c r="AN196" s="21"/>
      <c r="AO196" s="21"/>
      <c r="AP196" s="21"/>
      <c r="AQ196" s="21"/>
      <c r="AR196" s="21"/>
      <c r="AS196" s="21"/>
      <c r="AT196" s="21"/>
      <c r="AU196" s="21"/>
      <c r="AV196" s="21"/>
      <c r="AW196" s="21"/>
      <c r="AX196" s="21"/>
    </row>
    <row r="197" spans="1:50" x14ac:dyDescent="0.2">
      <c r="A197" s="63">
        <v>156</v>
      </c>
      <c r="B197" s="20" t="str">
        <f>'Compound Alert'!B82</f>
        <v>Greece</v>
      </c>
      <c r="C197" s="20" t="str">
        <f>'Compound Alert'!C82</f>
        <v>GRC</v>
      </c>
      <c r="D197" s="20" t="str">
        <f>'Compound Alert'!D82</f>
        <v>ECS           Europe &amp; Central Asia</v>
      </c>
      <c r="E197" s="20" t="str">
        <f>'Compound Alert'!E82</f>
        <v>NA</v>
      </c>
      <c r="F197" s="217">
        <f ca="1">'Compound Alert'!F82</f>
        <v>77</v>
      </c>
      <c r="G197" s="22">
        <f ca="1">IF($B$8="Overall Alert",'Compound Alert'!G82,IF($B$8="Underlying Vulnerability",'Compound Alert'!J82,IF($B$8="Emerging Threat",'Compound Alert'!M82)))</f>
        <v>0</v>
      </c>
      <c r="H197" s="23">
        <f ca="1">IF($B$8="Overall Alert",'Compound Alert'!H82,IF($B$8="Underlying Vulnerability",'Compound Alert'!K82,IF($B$8="Emerging Threat",'Compound Alert'!N82)))</f>
        <v>0</v>
      </c>
      <c r="I197" s="50">
        <f ca="1">ROUNDDOWN(G197,0)</f>
        <v>0</v>
      </c>
      <c r="J197" s="25" t="str">
        <f ca="1">IF(
   $B$8="Overall Alert",IF(
      'Compound Alert'!R82 &gt;= 7, "HIGH",IF(
         'Compound Alert'!R82 &gt;= 5, "MED","LOW")), IF(
            $B$8="Underlying Vulnerability", IF(
               'Compound Alert'!Y82 &gt;= 10, "HIGH",IF(
                  'Compound Alert'!Y82 &gt;= 7, "MED","LOW")),IF(
                     $B$8="Emerging Threat", IF(
                        'Compound Alert'!AF82 &gt;= 10, "HIGH",IF(
                            'Compound Alert'!AF82 &gt;= 7, "MED","LOW")))))</f>
        <v>LOW</v>
      </c>
      <c r="K197" s="25" t="str">
        <f ca="1">IF(
   $B$8="Overall Alert",IF(
      'Compound Alert'!S82 &gt;= 7, "HIGH",IF(
         'Compound Alert'!S82 &gt;= 5, "MED","LOW")), IF(
            $B$8="Underlying Vulnerability", IF(
               'Compound Alert'!Z82 &gt;= 10, "HIGH",IF(
                  'Compound Alert'!Z82 &gt;= 7, "MED","LOW")),IF(
                     $B$8="Emerging Threat", IF(
                        'Compound Alert'!AG82 &gt;= 10, "HIGH",IF(
                            'Compound Alert'!AG82 &gt;= 7, "MED","LOW")))))</f>
        <v>LOW</v>
      </c>
      <c r="L197" s="25" t="str">
        <f ca="1">IF(
   $B$8="Overall Alert",IF(
      'Compound Alert'!T82 &gt;= 7, "HIGH",IF(
         'Compound Alert'!T82 &gt;= 5, "MED","LOW")), IF(
            $B$8="Underlying Vulnerability", IF(
               'Compound Alert'!AA82 &gt;= 10, "HIGH",IF(
                  'Compound Alert'!AA82 &gt;= 7, "MED","LOW")),IF(
                     $B$8="Emerging Threat", IF(
                        'Compound Alert'!AH82 &gt;= 10, "HIGH",IF(
                            'Compound Alert'!AH82 &gt;= 7, "MED","LOW")))))</f>
        <v>LOW</v>
      </c>
      <c r="M197" s="25" t="str">
        <f ca="1">IF(
   $B$8="Overall Alert",IF(
      'Compound Alert'!U82 &gt;= 7, "HIGH",IF(
         'Compound Alert'!U82 &gt;= 5, "MED","LOW")), IF(
            $B$8="Underlying Vulnerability", IF(
               'Compound Alert'!AB82 &gt;= 10, "HIGH",IF(
                  'Compound Alert'!AB82 &gt;= 7, "MED","LOW")),IF(
                     $B$8="Emerging Threat", IF(
                        'Compound Alert'!AI82 &gt;= 10, "HIGH",IF(
                            'Compound Alert'!AI82 &gt;= 7, "MED","LOW")))))</f>
        <v>LOW</v>
      </c>
      <c r="N197" s="25" t="str">
        <f ca="1">IF(
   $B$8="Overall Alert",IF(
      'Compound Alert'!V82 &gt;= 7, "HIGH",IF(
         'Compound Alert'!V82 &gt;= 5, "MED","LOW")), IF(
            $B$8="Underlying Vulnerability", IF(
               'Compound Alert'!AC82 &gt;= 10, "HIGH",IF(
                  'Compound Alert'!AC82 &gt;= 7, "MED","LOW")),IF(
                     $B$8="Emerging Threat", IF(
                        'Compound Alert'!AJ82 &gt;= 10, "HIGH",IF(
                            'Compound Alert'!AJ82 &gt;= 7, "MED","LOW")))))</f>
        <v>LOW</v>
      </c>
      <c r="O197" s="25" t="str">
        <f ca="1">IF(
   $B$8="Overall Alert",IF(
      'Compound Alert'!W82 &gt;= 7, "HIGH",IF(
         'Compound Alert'!W82 &gt;= 5, "MED","LOW")), IF(
            $B$8="Underlying Vulnerability", IF(
               'Compound Alert'!AD82 &gt;= 10, "HIGH",IF(
                  'Compound Alert'!AD82 &gt;= 7, "MED","LOW")),IF(
                     $B$8="Emerging Threat", IF(
                        'Compound Alert'!AK82 &gt;= 10, "HIGH",IF(
                            'Compound Alert'!AK82 &gt;= 7, "MED","LOW")))))</f>
        <v>LOW</v>
      </c>
      <c r="P197" s="25"/>
      <c r="Q197" s="26"/>
      <c r="R197" s="26"/>
      <c r="S197" s="21"/>
      <c r="T197" s="21"/>
      <c r="U197" s="21"/>
      <c r="V197" s="21"/>
      <c r="W197" s="21"/>
      <c r="X197" s="21"/>
      <c r="Y197" s="27"/>
      <c r="Z197" s="27"/>
      <c r="AA197" s="27"/>
      <c r="AB197" s="27"/>
      <c r="AC197" s="27"/>
      <c r="AD197" s="27"/>
      <c r="AE197" s="27"/>
      <c r="AF197" s="27"/>
      <c r="AJ197" s="21"/>
      <c r="AK197" s="21"/>
      <c r="AL197" s="21"/>
      <c r="AM197" s="21"/>
      <c r="AN197" s="21"/>
      <c r="AO197" s="21"/>
      <c r="AP197" s="21"/>
      <c r="AQ197" s="21"/>
      <c r="AR197" s="21"/>
      <c r="AS197" s="21"/>
      <c r="AT197" s="21"/>
      <c r="AU197" s="21"/>
      <c r="AV197" s="21"/>
      <c r="AW197" s="21"/>
      <c r="AX197" s="21"/>
    </row>
    <row r="198" spans="1:50" x14ac:dyDescent="0.2">
      <c r="A198" s="63">
        <v>157</v>
      </c>
      <c r="B198" s="20" t="str">
        <f>'Compound Alert'!B39</f>
        <v>Switzerland</v>
      </c>
      <c r="C198" s="20" t="str">
        <f>'Compound Alert'!C39</f>
        <v>CHE</v>
      </c>
      <c r="D198" s="20" t="str">
        <f>'Compound Alert'!D39</f>
        <v>ECS           Europe &amp; Central Asia</v>
      </c>
      <c r="E198" s="20" t="str">
        <f>'Compound Alert'!E39</f>
        <v>NA</v>
      </c>
      <c r="F198" s="217">
        <f ca="1">'Compound Alert'!F39</f>
        <v>34</v>
      </c>
      <c r="G198" s="22">
        <f ca="1">IF($B$8="Overall Alert",'Compound Alert'!G39,IF($B$8="Underlying Vulnerability",'Compound Alert'!J39,IF($B$8="Emerging Threat",'Compound Alert'!M39)))</f>
        <v>0</v>
      </c>
      <c r="H198" s="23">
        <f ca="1">IF($B$8="Overall Alert",'Compound Alert'!H39,IF($B$8="Underlying Vulnerability",'Compound Alert'!K39,IF($B$8="Emerging Threat",'Compound Alert'!N39)))</f>
        <v>0</v>
      </c>
      <c r="I198" s="50">
        <f ca="1">ROUNDDOWN(G198,0)</f>
        <v>0</v>
      </c>
      <c r="J198" s="25" t="str">
        <f ca="1">IF(
   $B$8="Overall Alert",IF(
      'Compound Alert'!R39 &gt;= 7, "HIGH",IF(
         'Compound Alert'!R39 &gt;= 5, "MED","LOW")), IF(
            $B$8="Underlying Vulnerability", IF(
               'Compound Alert'!Y39 &gt;= 10, "HIGH",IF(
                  'Compound Alert'!Y39 &gt;= 7, "MED","LOW")),IF(
                     $B$8="Emerging Threat", IF(
                        'Compound Alert'!AF39 &gt;= 10, "HIGH",IF(
                            'Compound Alert'!AF39 &gt;= 7, "MED","LOW")))))</f>
        <v>LOW</v>
      </c>
      <c r="K198" s="25" t="str">
        <f ca="1">IF(
   $B$8="Overall Alert",IF(
      'Compound Alert'!S39 &gt;= 7, "HIGH",IF(
         'Compound Alert'!S39 &gt;= 5, "MED","LOW")), IF(
            $B$8="Underlying Vulnerability", IF(
               'Compound Alert'!Z39 &gt;= 10, "HIGH",IF(
                  'Compound Alert'!Z39 &gt;= 7, "MED","LOW")),IF(
                     $B$8="Emerging Threat", IF(
                        'Compound Alert'!AG39 &gt;= 10, "HIGH",IF(
                            'Compound Alert'!AG39 &gt;= 7, "MED","LOW")))))</f>
        <v>LOW</v>
      </c>
      <c r="L198" s="25" t="str">
        <f ca="1">IF(
   $B$8="Overall Alert",IF(
      'Compound Alert'!T39 &gt;= 7, "HIGH",IF(
         'Compound Alert'!T39 &gt;= 5, "MED","LOW")), IF(
            $B$8="Underlying Vulnerability", IF(
               'Compound Alert'!AA39 &gt;= 10, "HIGH",IF(
                  'Compound Alert'!AA39 &gt;= 7, "MED","LOW")),IF(
                     $B$8="Emerging Threat", IF(
                        'Compound Alert'!AH39 &gt;= 10, "HIGH",IF(
                            'Compound Alert'!AH39 &gt;= 7, "MED","LOW")))))</f>
        <v>LOW</v>
      </c>
      <c r="M198" s="25" t="str">
        <f ca="1">IF(
   $B$8="Overall Alert",IF(
      'Compound Alert'!U39 &gt;= 7, "HIGH",IF(
         'Compound Alert'!U39 &gt;= 5, "MED","LOW")), IF(
            $B$8="Underlying Vulnerability", IF(
               'Compound Alert'!AB39 &gt;= 10, "HIGH",IF(
                  'Compound Alert'!AB39 &gt;= 7, "MED","LOW")),IF(
                     $B$8="Emerging Threat", IF(
                        'Compound Alert'!AI39 &gt;= 10, "HIGH",IF(
                            'Compound Alert'!AI39 &gt;= 7, "MED","LOW")))))</f>
        <v>LOW</v>
      </c>
      <c r="N198" s="25" t="str">
        <f ca="1">IF(
   $B$8="Overall Alert",IF(
      'Compound Alert'!V39 &gt;= 7, "HIGH",IF(
         'Compound Alert'!V39 &gt;= 5, "MED","LOW")), IF(
            $B$8="Underlying Vulnerability", IF(
               'Compound Alert'!AC39 &gt;= 10, "HIGH",IF(
                  'Compound Alert'!AC39 &gt;= 7, "MED","LOW")),IF(
                     $B$8="Emerging Threat", IF(
                        'Compound Alert'!AJ39 &gt;= 10, "HIGH",IF(
                            'Compound Alert'!AJ39 &gt;= 7, "MED","LOW")))))</f>
        <v>LOW</v>
      </c>
      <c r="O198" s="25" t="str">
        <f ca="1">IF(
   $B$8="Overall Alert",IF(
      'Compound Alert'!W39 &gt;= 7, "HIGH",IF(
         'Compound Alert'!W39 &gt;= 5, "MED","LOW")), IF(
            $B$8="Underlying Vulnerability", IF(
               'Compound Alert'!AD39 &gt;= 10, "HIGH",IF(
                  'Compound Alert'!AD39 &gt;= 7, "MED","LOW")),IF(
                     $B$8="Emerging Threat", IF(
                        'Compound Alert'!AK39 &gt;= 10, "HIGH",IF(
                            'Compound Alert'!AK39 &gt;= 7, "MED","LOW")))))</f>
        <v>LOW</v>
      </c>
      <c r="P198" s="25"/>
      <c r="Q198" s="26"/>
      <c r="R198" s="26"/>
      <c r="S198" s="21"/>
      <c r="T198" s="21"/>
      <c r="U198" s="21"/>
      <c r="V198" s="21"/>
      <c r="W198" s="21"/>
      <c r="X198" s="21"/>
      <c r="Y198" s="27"/>
      <c r="Z198" s="27"/>
      <c r="AA198" s="27"/>
      <c r="AB198" s="27"/>
      <c r="AC198" s="27"/>
      <c r="AD198" s="27"/>
      <c r="AE198" s="27"/>
      <c r="AF198" s="27"/>
      <c r="AJ198" s="21"/>
      <c r="AK198" s="21"/>
      <c r="AL198" s="21"/>
      <c r="AM198" s="21"/>
      <c r="AN198" s="21"/>
      <c r="AO198" s="21"/>
      <c r="AP198" s="21"/>
      <c r="AQ198" s="21"/>
      <c r="AR198" s="21"/>
      <c r="AS198" s="21"/>
      <c r="AT198" s="21"/>
      <c r="AU198" s="21"/>
      <c r="AV198" s="21"/>
      <c r="AW198" s="21"/>
      <c r="AX198" s="21"/>
    </row>
    <row r="199" spans="1:50" x14ac:dyDescent="0.2">
      <c r="A199" s="63">
        <v>158</v>
      </c>
      <c r="B199" s="20" t="str">
        <f>'Compound Alert'!B74</f>
        <v>United Kingdom</v>
      </c>
      <c r="C199" s="20" t="str">
        <f>'Compound Alert'!C74</f>
        <v>GBR</v>
      </c>
      <c r="D199" s="20" t="str">
        <f>'Compound Alert'!D74</f>
        <v>ECS           Europe &amp; Central Asia</v>
      </c>
      <c r="E199" s="20" t="str">
        <f>'Compound Alert'!E74</f>
        <v>NA</v>
      </c>
      <c r="F199" s="217">
        <f ca="1">'Compound Alert'!F74</f>
        <v>69</v>
      </c>
      <c r="G199" s="22">
        <f ca="1">IF($B$8="Overall Alert",'Compound Alert'!G74,IF($B$8="Underlying Vulnerability",'Compound Alert'!J74,IF($B$8="Emerging Threat",'Compound Alert'!M74)))</f>
        <v>0</v>
      </c>
      <c r="H199" s="23">
        <f ca="1">IF($B$8="Overall Alert",'Compound Alert'!H74,IF($B$8="Underlying Vulnerability",'Compound Alert'!K74,IF($B$8="Emerging Threat",'Compound Alert'!N74)))</f>
        <v>0</v>
      </c>
      <c r="I199" s="50">
        <f ca="1">ROUNDDOWN(G199,0)</f>
        <v>0</v>
      </c>
      <c r="J199" s="25" t="str">
        <f ca="1">IF(
   $B$8="Overall Alert",IF(
      'Compound Alert'!R74 &gt;= 7, "HIGH",IF(
         'Compound Alert'!R74 &gt;= 5, "MED","LOW")), IF(
            $B$8="Underlying Vulnerability", IF(
               'Compound Alert'!Y74 &gt;= 10, "HIGH",IF(
                  'Compound Alert'!Y74 &gt;= 7, "MED","LOW")),IF(
                     $B$8="Emerging Threat", IF(
                        'Compound Alert'!AF74 &gt;= 10, "HIGH",IF(
                            'Compound Alert'!AF74 &gt;= 7, "MED","LOW")))))</f>
        <v>LOW</v>
      </c>
      <c r="K199" s="25" t="str">
        <f ca="1">IF(
   $B$8="Overall Alert",IF(
      'Compound Alert'!S74 &gt;= 7, "HIGH",IF(
         'Compound Alert'!S74 &gt;= 5, "MED","LOW")), IF(
            $B$8="Underlying Vulnerability", IF(
               'Compound Alert'!Z74 &gt;= 10, "HIGH",IF(
                  'Compound Alert'!Z74 &gt;= 7, "MED","LOW")),IF(
                     $B$8="Emerging Threat", IF(
                        'Compound Alert'!AG74 &gt;= 10, "HIGH",IF(
                            'Compound Alert'!AG74 &gt;= 7, "MED","LOW")))))</f>
        <v>LOW</v>
      </c>
      <c r="L199" s="25" t="str">
        <f ca="1">IF(
   $B$8="Overall Alert",IF(
      'Compound Alert'!T74 &gt;= 7, "HIGH",IF(
         'Compound Alert'!T74 &gt;= 5, "MED","LOW")), IF(
            $B$8="Underlying Vulnerability", IF(
               'Compound Alert'!AA74 &gt;= 10, "HIGH",IF(
                  'Compound Alert'!AA74 &gt;= 7, "MED","LOW")),IF(
                     $B$8="Emerging Threat", IF(
                        'Compound Alert'!AH74 &gt;= 10, "HIGH",IF(
                            'Compound Alert'!AH74 &gt;= 7, "MED","LOW")))))</f>
        <v>LOW</v>
      </c>
      <c r="M199" s="25" t="str">
        <f ca="1">IF(
   $B$8="Overall Alert",IF(
      'Compound Alert'!U74 &gt;= 7, "HIGH",IF(
         'Compound Alert'!U74 &gt;= 5, "MED","LOW")), IF(
            $B$8="Underlying Vulnerability", IF(
               'Compound Alert'!AB74 &gt;= 10, "HIGH",IF(
                  'Compound Alert'!AB74 &gt;= 7, "MED","LOW")),IF(
                     $B$8="Emerging Threat", IF(
                        'Compound Alert'!AI74 &gt;= 10, "HIGH",IF(
                            'Compound Alert'!AI74 &gt;= 7, "MED","LOW")))))</f>
        <v>LOW</v>
      </c>
      <c r="N199" s="25" t="str">
        <f ca="1">IF(
   $B$8="Overall Alert",IF(
      'Compound Alert'!V74 &gt;= 7, "HIGH",IF(
         'Compound Alert'!V74 &gt;= 5, "MED","LOW")), IF(
            $B$8="Underlying Vulnerability", IF(
               'Compound Alert'!AC74 &gt;= 10, "HIGH",IF(
                  'Compound Alert'!AC74 &gt;= 7, "MED","LOW")),IF(
                     $B$8="Emerging Threat", IF(
                        'Compound Alert'!AJ74 &gt;= 10, "HIGH",IF(
                            'Compound Alert'!AJ74 &gt;= 7, "MED","LOW")))))</f>
        <v>LOW</v>
      </c>
      <c r="O199" s="25" t="str">
        <f ca="1">IF(
   $B$8="Overall Alert",IF(
      'Compound Alert'!W74 &gt;= 7, "HIGH",IF(
         'Compound Alert'!W74 &gt;= 5, "MED","LOW")), IF(
            $B$8="Underlying Vulnerability", IF(
               'Compound Alert'!AD74 &gt;= 10, "HIGH",IF(
                  'Compound Alert'!AD74 &gt;= 7, "MED","LOW")),IF(
                     $B$8="Emerging Threat", IF(
                        'Compound Alert'!AK74 &gt;= 10, "HIGH",IF(
                            'Compound Alert'!AK74 &gt;= 7, "MED","LOW")))))</f>
        <v>LOW</v>
      </c>
      <c r="P199" s="25"/>
      <c r="Q199" s="26"/>
      <c r="R199" s="26"/>
      <c r="S199" s="21"/>
      <c r="T199" s="21"/>
      <c r="U199" s="21"/>
      <c r="V199" s="21"/>
      <c r="W199" s="21"/>
      <c r="X199" s="21"/>
      <c r="Y199" s="27"/>
      <c r="Z199" s="27"/>
      <c r="AA199" s="27"/>
      <c r="AB199" s="27"/>
      <c r="AC199" s="27"/>
      <c r="AD199" s="27"/>
      <c r="AE199" s="27"/>
      <c r="AF199" s="27"/>
      <c r="AJ199" s="21"/>
      <c r="AK199" s="21"/>
      <c r="AL199" s="21"/>
      <c r="AM199" s="21"/>
      <c r="AN199" s="21"/>
      <c r="AO199" s="21"/>
      <c r="AP199" s="21"/>
      <c r="AQ199" s="21"/>
      <c r="AR199" s="21"/>
      <c r="AS199" s="21"/>
      <c r="AT199" s="21"/>
      <c r="AU199" s="21"/>
      <c r="AV199" s="21"/>
      <c r="AW199" s="21"/>
      <c r="AX199" s="21"/>
    </row>
    <row r="200" spans="1:50" x14ac:dyDescent="0.2">
      <c r="A200" s="63">
        <v>159</v>
      </c>
      <c r="B200" s="20" t="str">
        <f>'Compound Alert'!B90</f>
        <v>Croatia</v>
      </c>
      <c r="C200" s="20" t="str">
        <f>'Compound Alert'!C90</f>
        <v>HRV</v>
      </c>
      <c r="D200" s="20" t="str">
        <f>'Compound Alert'!D90</f>
        <v>ECS           Europe &amp; Central Asia</v>
      </c>
      <c r="E200" s="20" t="str">
        <f>'Compound Alert'!E90</f>
        <v>IBRD</v>
      </c>
      <c r="F200" s="217">
        <f ca="1">'Compound Alert'!F90</f>
        <v>85</v>
      </c>
      <c r="G200" s="22">
        <f ca="1">IF($B$8="Overall Alert",'Compound Alert'!G90,IF($B$8="Underlying Vulnerability",'Compound Alert'!J90,IF($B$8="Emerging Threat",'Compound Alert'!M90)))</f>
        <v>0</v>
      </c>
      <c r="H200" s="23">
        <f ca="1">IF($B$8="Overall Alert",'Compound Alert'!H90,IF($B$8="Underlying Vulnerability",'Compound Alert'!K90,IF($B$8="Emerging Threat",'Compound Alert'!N90)))</f>
        <v>0</v>
      </c>
      <c r="I200" s="50">
        <f ca="1">ROUNDDOWN(G200,0)</f>
        <v>0</v>
      </c>
      <c r="J200" s="25" t="str">
        <f ca="1">IF(
   $B$8="Overall Alert",IF(
      'Compound Alert'!R90 &gt;= 7, "HIGH",IF(
         'Compound Alert'!R90 &gt;= 5, "MED","LOW")), IF(
            $B$8="Underlying Vulnerability", IF(
               'Compound Alert'!Y90 &gt;= 10, "HIGH",IF(
                  'Compound Alert'!Y90 &gt;= 7, "MED","LOW")),IF(
                     $B$8="Emerging Threat", IF(
                        'Compound Alert'!AF90 &gt;= 10, "HIGH",IF(
                            'Compound Alert'!AF90 &gt;= 7, "MED","LOW")))))</f>
        <v>LOW</v>
      </c>
      <c r="K200" s="25" t="str">
        <f ca="1">IF(
   $B$8="Overall Alert",IF(
      'Compound Alert'!S90 &gt;= 7, "HIGH",IF(
         'Compound Alert'!S90 &gt;= 5, "MED","LOW")), IF(
            $B$8="Underlying Vulnerability", IF(
               'Compound Alert'!Z90 &gt;= 10, "HIGH",IF(
                  'Compound Alert'!Z90 &gt;= 7, "MED","LOW")),IF(
                     $B$8="Emerging Threat", IF(
                        'Compound Alert'!AG90 &gt;= 10, "HIGH",IF(
                            'Compound Alert'!AG90 &gt;= 7, "MED","LOW")))))</f>
        <v>LOW</v>
      </c>
      <c r="L200" s="25" t="str">
        <f ca="1">IF(
   $B$8="Overall Alert",IF(
      'Compound Alert'!T90 &gt;= 7, "HIGH",IF(
         'Compound Alert'!T90 &gt;= 5, "MED","LOW")), IF(
            $B$8="Underlying Vulnerability", IF(
               'Compound Alert'!AA90 &gt;= 10, "HIGH",IF(
                  'Compound Alert'!AA90 &gt;= 7, "MED","LOW")),IF(
                     $B$8="Emerging Threat", IF(
                        'Compound Alert'!AH90 &gt;= 10, "HIGH",IF(
                            'Compound Alert'!AH90 &gt;= 7, "MED","LOW")))))</f>
        <v>LOW</v>
      </c>
      <c r="M200" s="25" t="str">
        <f ca="1">IF(
   $B$8="Overall Alert",IF(
      'Compound Alert'!U90 &gt;= 7, "HIGH",IF(
         'Compound Alert'!U90 &gt;= 5, "MED","LOW")), IF(
            $B$8="Underlying Vulnerability", IF(
               'Compound Alert'!AB90 &gt;= 10, "HIGH",IF(
                  'Compound Alert'!AB90 &gt;= 7, "MED","LOW")),IF(
                     $B$8="Emerging Threat", IF(
                        'Compound Alert'!AI90 &gt;= 10, "HIGH",IF(
                            'Compound Alert'!AI90 &gt;= 7, "MED","LOW")))))</f>
        <v>LOW</v>
      </c>
      <c r="N200" s="25" t="str">
        <f ca="1">IF(
   $B$8="Overall Alert",IF(
      'Compound Alert'!V90 &gt;= 7, "HIGH",IF(
         'Compound Alert'!V90 &gt;= 5, "MED","LOW")), IF(
            $B$8="Underlying Vulnerability", IF(
               'Compound Alert'!AC90 &gt;= 10, "HIGH",IF(
                  'Compound Alert'!AC90 &gt;= 7, "MED","LOW")),IF(
                     $B$8="Emerging Threat", IF(
                        'Compound Alert'!AJ90 &gt;= 10, "HIGH",IF(
                            'Compound Alert'!AJ90 &gt;= 7, "MED","LOW")))))</f>
        <v>LOW</v>
      </c>
      <c r="O200" s="25" t="str">
        <f ca="1">IF(
   $B$8="Overall Alert",IF(
      'Compound Alert'!W90 &gt;= 7, "HIGH",IF(
         'Compound Alert'!W90 &gt;= 5, "MED","LOW")), IF(
            $B$8="Underlying Vulnerability", IF(
               'Compound Alert'!AD90 &gt;= 10, "HIGH",IF(
                  'Compound Alert'!AD90 &gt;= 7, "MED","LOW")),IF(
                     $B$8="Emerging Threat", IF(
                        'Compound Alert'!AK90 &gt;= 10, "HIGH",IF(
                            'Compound Alert'!AK90 &gt;= 7, "MED","LOW")))))</f>
        <v>LOW</v>
      </c>
      <c r="P200" s="25"/>
      <c r="Q200" s="26"/>
      <c r="R200" s="26"/>
      <c r="S200" s="21"/>
      <c r="T200" s="21"/>
      <c r="U200" s="21"/>
      <c r="V200" s="21"/>
      <c r="W200" s="21"/>
      <c r="X200" s="21"/>
      <c r="Y200" s="27"/>
      <c r="Z200" s="27"/>
      <c r="AA200" s="27"/>
      <c r="AB200" s="27"/>
      <c r="AC200" s="27"/>
      <c r="AD200" s="27"/>
      <c r="AE200" s="27"/>
      <c r="AF200" s="27"/>
      <c r="AJ200" s="21"/>
      <c r="AK200" s="21"/>
      <c r="AL200" s="21"/>
      <c r="AM200" s="21"/>
      <c r="AN200" s="21"/>
      <c r="AO200" s="21"/>
      <c r="AP200" s="21"/>
      <c r="AQ200" s="21"/>
      <c r="AR200" s="21"/>
      <c r="AS200" s="21"/>
      <c r="AT200" s="21"/>
      <c r="AU200" s="21"/>
      <c r="AV200" s="21"/>
      <c r="AW200" s="21"/>
      <c r="AX200" s="21"/>
    </row>
    <row r="201" spans="1:50" x14ac:dyDescent="0.2">
      <c r="A201" s="63">
        <v>160</v>
      </c>
      <c r="B201" s="20" t="str">
        <f>'Compound Alert'!B122</f>
        <v>Luxembourg</v>
      </c>
      <c r="C201" s="20" t="str">
        <f>'Compound Alert'!C122</f>
        <v>LUX</v>
      </c>
      <c r="D201" s="20" t="str">
        <f>'Compound Alert'!D122</f>
        <v>ECS           Europe &amp; Central Asia</v>
      </c>
      <c r="E201" s="20" t="str">
        <f>'Compound Alert'!E122</f>
        <v>NA</v>
      </c>
      <c r="F201" s="217">
        <f ca="1">'Compound Alert'!F122</f>
        <v>117</v>
      </c>
      <c r="G201" s="22">
        <f ca="1">IF($B$8="Overall Alert",'Compound Alert'!G122,IF($B$8="Underlying Vulnerability",'Compound Alert'!J122,IF($B$8="Emerging Threat",'Compound Alert'!M122)))</f>
        <v>0</v>
      </c>
      <c r="H201" s="23">
        <f ca="1">IF($B$8="Overall Alert",'Compound Alert'!H122,IF($B$8="Underlying Vulnerability",'Compound Alert'!K122,IF($B$8="Emerging Threat",'Compound Alert'!N122)))</f>
        <v>0</v>
      </c>
      <c r="I201" s="50">
        <f ca="1">ROUNDDOWN(G201,0)</f>
        <v>0</v>
      </c>
      <c r="J201" s="25" t="str">
        <f ca="1">IF(
   $B$8="Overall Alert",IF(
      'Compound Alert'!R122 &gt;= 7, "HIGH",IF(
         'Compound Alert'!R122 &gt;= 5, "MED","LOW")), IF(
            $B$8="Underlying Vulnerability", IF(
               'Compound Alert'!Y122 &gt;= 10, "HIGH",IF(
                  'Compound Alert'!Y122 &gt;= 7, "MED","LOW")),IF(
                     $B$8="Emerging Threat", IF(
                        'Compound Alert'!AF122 &gt;= 10, "HIGH",IF(
                            'Compound Alert'!AF122 &gt;= 7, "MED","LOW")))))</f>
        <v>LOW</v>
      </c>
      <c r="K201" s="25" t="str">
        <f ca="1">IF(
   $B$8="Overall Alert",IF(
      'Compound Alert'!S122 &gt;= 7, "HIGH",IF(
         'Compound Alert'!S122 &gt;= 5, "MED","LOW")), IF(
            $B$8="Underlying Vulnerability", IF(
               'Compound Alert'!Z122 &gt;= 10, "HIGH",IF(
                  'Compound Alert'!Z122 &gt;= 7, "MED","LOW")),IF(
                     $B$8="Emerging Threat", IF(
                        'Compound Alert'!AG122 &gt;= 10, "HIGH",IF(
                            'Compound Alert'!AG122 &gt;= 7, "MED","LOW")))))</f>
        <v>LOW</v>
      </c>
      <c r="L201" s="25" t="str">
        <f ca="1">IF(
   $B$8="Overall Alert",IF(
      'Compound Alert'!T122 &gt;= 7, "HIGH",IF(
         'Compound Alert'!T122 &gt;= 5, "MED","LOW")), IF(
            $B$8="Underlying Vulnerability", IF(
               'Compound Alert'!AA122 &gt;= 10, "HIGH",IF(
                  'Compound Alert'!AA122 &gt;= 7, "MED","LOW")),IF(
                     $B$8="Emerging Threat", IF(
                        'Compound Alert'!AH122 &gt;= 10, "HIGH",IF(
                            'Compound Alert'!AH122 &gt;= 7, "MED","LOW")))))</f>
        <v>LOW</v>
      </c>
      <c r="M201" s="25" t="str">
        <f ca="1">IF(
   $B$8="Overall Alert",IF(
      'Compound Alert'!U122 &gt;= 7, "HIGH",IF(
         'Compound Alert'!U122 &gt;= 5, "MED","LOW")), IF(
            $B$8="Underlying Vulnerability", IF(
               'Compound Alert'!AB122 &gt;= 10, "HIGH",IF(
                  'Compound Alert'!AB122 &gt;= 7, "MED","LOW")),IF(
                     $B$8="Emerging Threat", IF(
                        'Compound Alert'!AI122 &gt;= 10, "HIGH",IF(
                            'Compound Alert'!AI122 &gt;= 7, "MED","LOW")))))</f>
        <v>LOW</v>
      </c>
      <c r="N201" s="25" t="str">
        <f ca="1">IF(
   $B$8="Overall Alert",IF(
      'Compound Alert'!V122 &gt;= 7, "HIGH",IF(
         'Compound Alert'!V122 &gt;= 5, "MED","LOW")), IF(
            $B$8="Underlying Vulnerability", IF(
               'Compound Alert'!AC122 &gt;= 10, "HIGH",IF(
                  'Compound Alert'!AC122 &gt;= 7, "MED","LOW")),IF(
                     $B$8="Emerging Threat", IF(
                        'Compound Alert'!AJ122 &gt;= 10, "HIGH",IF(
                            'Compound Alert'!AJ122 &gt;= 7, "MED","LOW")))))</f>
        <v>LOW</v>
      </c>
      <c r="O201" s="25" t="str">
        <f ca="1">IF(
   $B$8="Overall Alert",IF(
      'Compound Alert'!W122 &gt;= 7, "HIGH",IF(
         'Compound Alert'!W122 &gt;= 5, "MED","LOW")), IF(
            $B$8="Underlying Vulnerability", IF(
               'Compound Alert'!AD122 &gt;= 10, "HIGH",IF(
                  'Compound Alert'!AD122 &gt;= 7, "MED","LOW")),IF(
                     $B$8="Emerging Threat", IF(
                        'Compound Alert'!AK122 &gt;= 10, "HIGH",IF(
                            'Compound Alert'!AK122 &gt;= 7, "MED","LOW")))))</f>
        <v>LOW</v>
      </c>
      <c r="P201" s="25"/>
      <c r="Q201" s="26"/>
      <c r="R201" s="26"/>
      <c r="S201" s="21"/>
      <c r="T201" s="21"/>
      <c r="U201" s="21"/>
      <c r="V201" s="21"/>
      <c r="W201" s="21"/>
      <c r="X201" s="21"/>
      <c r="Y201" s="27"/>
      <c r="Z201" s="27"/>
      <c r="AA201" s="27"/>
      <c r="AB201" s="27"/>
      <c r="AC201" s="27"/>
      <c r="AD201" s="27"/>
      <c r="AE201" s="27"/>
      <c r="AF201" s="27"/>
      <c r="AJ201" s="21"/>
      <c r="AK201" s="21"/>
      <c r="AL201" s="21"/>
      <c r="AM201" s="21"/>
      <c r="AN201" s="21"/>
      <c r="AO201" s="21"/>
      <c r="AP201" s="21"/>
      <c r="AQ201" s="21"/>
      <c r="AR201" s="21"/>
      <c r="AS201" s="21"/>
      <c r="AT201" s="21"/>
      <c r="AU201" s="21"/>
      <c r="AV201" s="21"/>
      <c r="AW201" s="21"/>
      <c r="AX201" s="21"/>
    </row>
    <row r="202" spans="1:50" x14ac:dyDescent="0.2">
      <c r="A202" s="63">
        <v>161</v>
      </c>
      <c r="B202" s="20" t="str">
        <f>'Compound Alert'!B176</f>
        <v>Singapore</v>
      </c>
      <c r="C202" s="20" t="str">
        <f>'Compound Alert'!C176</f>
        <v>SGP</v>
      </c>
      <c r="D202" s="20" t="str">
        <f>'Compound Alert'!D176</f>
        <v>EAS           East Asia &amp; Pacific</v>
      </c>
      <c r="E202" s="20" t="str">
        <f>'Compound Alert'!E176</f>
        <v>NA</v>
      </c>
      <c r="F202" s="217">
        <f ca="1">'Compound Alert'!F176</f>
        <v>171</v>
      </c>
      <c r="G202" s="22">
        <f ca="1">IF($B$8="Overall Alert",'Compound Alert'!G176,IF($B$8="Underlying Vulnerability",'Compound Alert'!J176,IF($B$8="Emerging Threat",'Compound Alert'!M176)))</f>
        <v>0</v>
      </c>
      <c r="H202" s="23">
        <f ca="1">IF($B$8="Overall Alert",'Compound Alert'!H176,IF($B$8="Underlying Vulnerability",'Compound Alert'!K176,IF($B$8="Emerging Threat",'Compound Alert'!N176)))</f>
        <v>0</v>
      </c>
      <c r="I202" s="50">
        <f ca="1">ROUNDDOWN(G202,0)</f>
        <v>0</v>
      </c>
      <c r="J202" s="25" t="str">
        <f ca="1">IF(
   $B$8="Overall Alert",IF(
      'Compound Alert'!R176 &gt;= 7, "HIGH",IF(
         'Compound Alert'!R176 &gt;= 5, "MED","LOW")), IF(
            $B$8="Underlying Vulnerability", IF(
               'Compound Alert'!Y176 &gt;= 10, "HIGH",IF(
                  'Compound Alert'!Y176 &gt;= 7, "MED","LOW")),IF(
                     $B$8="Emerging Threat", IF(
                        'Compound Alert'!AF176 &gt;= 10, "HIGH",IF(
                            'Compound Alert'!AF176 &gt;= 7, "MED","LOW")))))</f>
        <v>LOW</v>
      </c>
      <c r="K202" s="25" t="str">
        <f ca="1">IF(
   $B$8="Overall Alert",IF(
      'Compound Alert'!S176 &gt;= 7, "HIGH",IF(
         'Compound Alert'!S176 &gt;= 5, "MED","LOW")), IF(
            $B$8="Underlying Vulnerability", IF(
               'Compound Alert'!Z176 &gt;= 10, "HIGH",IF(
                  'Compound Alert'!Z176 &gt;= 7, "MED","LOW")),IF(
                     $B$8="Emerging Threat", IF(
                        'Compound Alert'!AG176 &gt;= 10, "HIGH",IF(
                            'Compound Alert'!AG176 &gt;= 7, "MED","LOW")))))</f>
        <v>LOW</v>
      </c>
      <c r="L202" s="25" t="str">
        <f ca="1">IF(
   $B$8="Overall Alert",IF(
      'Compound Alert'!T176 &gt;= 7, "HIGH",IF(
         'Compound Alert'!T176 &gt;= 5, "MED","LOW")), IF(
            $B$8="Underlying Vulnerability", IF(
               'Compound Alert'!AA176 &gt;= 10, "HIGH",IF(
                  'Compound Alert'!AA176 &gt;= 7, "MED","LOW")),IF(
                     $B$8="Emerging Threat", IF(
                        'Compound Alert'!AH176 &gt;= 10, "HIGH",IF(
                            'Compound Alert'!AH176 &gt;= 7, "MED","LOW")))))</f>
        <v>LOW</v>
      </c>
      <c r="M202" s="25" t="str">
        <f ca="1">IF(
   $B$8="Overall Alert",IF(
      'Compound Alert'!U176 &gt;= 7, "HIGH",IF(
         'Compound Alert'!U176 &gt;= 5, "MED","LOW")), IF(
            $B$8="Underlying Vulnerability", IF(
               'Compound Alert'!AB176 &gt;= 10, "HIGH",IF(
                  'Compound Alert'!AB176 &gt;= 7, "MED","LOW")),IF(
                     $B$8="Emerging Threat", IF(
                        'Compound Alert'!AI176 &gt;= 10, "HIGH",IF(
                            'Compound Alert'!AI176 &gt;= 7, "MED","LOW")))))</f>
        <v>LOW</v>
      </c>
      <c r="N202" s="25" t="str">
        <f ca="1">IF(
   $B$8="Overall Alert",IF(
      'Compound Alert'!V176 &gt;= 7, "HIGH",IF(
         'Compound Alert'!V176 &gt;= 5, "MED","LOW")), IF(
            $B$8="Underlying Vulnerability", IF(
               'Compound Alert'!AC176 &gt;= 10, "HIGH",IF(
                  'Compound Alert'!AC176 &gt;= 7, "MED","LOW")),IF(
                     $B$8="Emerging Threat", IF(
                        'Compound Alert'!AJ176 &gt;= 10, "HIGH",IF(
                            'Compound Alert'!AJ176 &gt;= 7, "MED","LOW")))))</f>
        <v>LOW</v>
      </c>
      <c r="O202" s="25" t="str">
        <f ca="1">IF(
   $B$8="Overall Alert",IF(
      'Compound Alert'!W176 &gt;= 7, "HIGH",IF(
         'Compound Alert'!W176 &gt;= 5, "MED","LOW")), IF(
            $B$8="Underlying Vulnerability", IF(
               'Compound Alert'!AD176 &gt;= 10, "HIGH",IF(
                  'Compound Alert'!AD176 &gt;= 7, "MED","LOW")),IF(
                     $B$8="Emerging Threat", IF(
                        'Compound Alert'!AK176 &gt;= 10, "HIGH",IF(
                            'Compound Alert'!AK176 &gt;= 7, "MED","LOW")))))</f>
        <v>LOW</v>
      </c>
      <c r="P202" s="25"/>
      <c r="Q202" s="26"/>
      <c r="R202" s="26"/>
      <c r="S202" s="21"/>
      <c r="T202" s="21"/>
      <c r="U202" s="21"/>
      <c r="V202" s="21"/>
      <c r="W202" s="21"/>
      <c r="X202" s="21"/>
      <c r="Y202" s="27"/>
      <c r="Z202" s="27"/>
      <c r="AA202" s="27"/>
      <c r="AB202" s="27"/>
      <c r="AC202" s="27"/>
      <c r="AD202" s="27"/>
      <c r="AE202" s="27"/>
      <c r="AF202" s="27"/>
      <c r="AJ202" s="21"/>
      <c r="AK202" s="21"/>
      <c r="AL202" s="21"/>
      <c r="AM202" s="21"/>
      <c r="AN202" s="21"/>
      <c r="AO202" s="21"/>
      <c r="AP202" s="21"/>
      <c r="AQ202" s="21"/>
      <c r="AR202" s="21"/>
      <c r="AS202" s="21"/>
      <c r="AT202" s="21"/>
      <c r="AU202" s="21"/>
      <c r="AV202" s="21"/>
      <c r="AW202" s="21"/>
      <c r="AX202" s="21"/>
    </row>
    <row r="203" spans="1:50" x14ac:dyDescent="0.2">
      <c r="A203" s="63">
        <v>162</v>
      </c>
      <c r="B203" s="20" t="str">
        <f>'Compound Alert'!B154</f>
        <v>New Zealand</v>
      </c>
      <c r="C203" s="20" t="str">
        <f>'Compound Alert'!C154</f>
        <v>NZL</v>
      </c>
      <c r="D203" s="20" t="str">
        <f>'Compound Alert'!D154</f>
        <v>EAS           East Asia &amp; Pacific</v>
      </c>
      <c r="E203" s="20" t="str">
        <f>'Compound Alert'!E154</f>
        <v>NA</v>
      </c>
      <c r="F203" s="217">
        <f ca="1">'Compound Alert'!F154</f>
        <v>149</v>
      </c>
      <c r="G203" s="22">
        <f ca="1">IF($B$8="Overall Alert",'Compound Alert'!G154,IF($B$8="Underlying Vulnerability",'Compound Alert'!J154,IF($B$8="Emerging Threat",'Compound Alert'!M154)))</f>
        <v>0</v>
      </c>
      <c r="H203" s="23">
        <f ca="1">IF($B$8="Overall Alert",'Compound Alert'!H154,IF($B$8="Underlying Vulnerability",'Compound Alert'!K154,IF($B$8="Emerging Threat",'Compound Alert'!N154)))</f>
        <v>0</v>
      </c>
      <c r="I203" s="50">
        <f ca="1">ROUNDDOWN(G203,0)</f>
        <v>0</v>
      </c>
      <c r="J203" s="25" t="str">
        <f ca="1">IF(
   $B$8="Overall Alert",IF(
      'Compound Alert'!R154 &gt;= 7, "HIGH",IF(
         'Compound Alert'!R154 &gt;= 5, "MED","LOW")), IF(
            $B$8="Underlying Vulnerability", IF(
               'Compound Alert'!Y154 &gt;= 10, "HIGH",IF(
                  'Compound Alert'!Y154 &gt;= 7, "MED","LOW")),IF(
                     $B$8="Emerging Threat", IF(
                        'Compound Alert'!AF154 &gt;= 10, "HIGH",IF(
                            'Compound Alert'!AF154 &gt;= 7, "MED","LOW")))))</f>
        <v>LOW</v>
      </c>
      <c r="K203" s="25" t="str">
        <f ca="1">IF(
   $B$8="Overall Alert",IF(
      'Compound Alert'!S154 &gt;= 7, "HIGH",IF(
         'Compound Alert'!S154 &gt;= 5, "MED","LOW")), IF(
            $B$8="Underlying Vulnerability", IF(
               'Compound Alert'!Z154 &gt;= 10, "HIGH",IF(
                  'Compound Alert'!Z154 &gt;= 7, "MED","LOW")),IF(
                     $B$8="Emerging Threat", IF(
                        'Compound Alert'!AG154 &gt;= 10, "HIGH",IF(
                            'Compound Alert'!AG154 &gt;= 7, "MED","LOW")))))</f>
        <v>LOW</v>
      </c>
      <c r="L203" s="25" t="str">
        <f ca="1">IF(
   $B$8="Overall Alert",IF(
      'Compound Alert'!T154 &gt;= 7, "HIGH",IF(
         'Compound Alert'!T154 &gt;= 5, "MED","LOW")), IF(
            $B$8="Underlying Vulnerability", IF(
               'Compound Alert'!AA154 &gt;= 10, "HIGH",IF(
                  'Compound Alert'!AA154 &gt;= 7, "MED","LOW")),IF(
                     $B$8="Emerging Threat", IF(
                        'Compound Alert'!AH154 &gt;= 10, "HIGH",IF(
                            'Compound Alert'!AH154 &gt;= 7, "MED","LOW")))))</f>
        <v>LOW</v>
      </c>
      <c r="M203" s="25" t="str">
        <f ca="1">IF(
   $B$8="Overall Alert",IF(
      'Compound Alert'!U154 &gt;= 7, "HIGH",IF(
         'Compound Alert'!U154 &gt;= 5, "MED","LOW")), IF(
            $B$8="Underlying Vulnerability", IF(
               'Compound Alert'!AB154 &gt;= 10, "HIGH",IF(
                  'Compound Alert'!AB154 &gt;= 7, "MED","LOW")),IF(
                     $B$8="Emerging Threat", IF(
                        'Compound Alert'!AI154 &gt;= 10, "HIGH",IF(
                            'Compound Alert'!AI154 &gt;= 7, "MED","LOW")))))</f>
        <v>LOW</v>
      </c>
      <c r="N203" s="25" t="str">
        <f ca="1">IF(
   $B$8="Overall Alert",IF(
      'Compound Alert'!V154 &gt;= 7, "HIGH",IF(
         'Compound Alert'!V154 &gt;= 5, "MED","LOW")), IF(
            $B$8="Underlying Vulnerability", IF(
               'Compound Alert'!AC154 &gt;= 10, "HIGH",IF(
                  'Compound Alert'!AC154 &gt;= 7, "MED","LOW")),IF(
                     $B$8="Emerging Threat", IF(
                        'Compound Alert'!AJ154 &gt;= 10, "HIGH",IF(
                            'Compound Alert'!AJ154 &gt;= 7, "MED","LOW")))))</f>
        <v>LOW</v>
      </c>
      <c r="O203" s="25" t="str">
        <f ca="1">IF(
   $B$8="Overall Alert",IF(
      'Compound Alert'!W154 &gt;= 7, "HIGH",IF(
         'Compound Alert'!W154 &gt;= 5, "MED","LOW")), IF(
            $B$8="Underlying Vulnerability", IF(
               'Compound Alert'!AD154 &gt;= 10, "HIGH",IF(
                  'Compound Alert'!AD154 &gt;= 7, "MED","LOW")),IF(
                     $B$8="Emerging Threat", IF(
                        'Compound Alert'!AK154 &gt;= 10, "HIGH",IF(
                            'Compound Alert'!AK154 &gt;= 7, "MED","LOW")))))</f>
        <v>LOW</v>
      </c>
      <c r="P203" s="25"/>
      <c r="Q203" s="26"/>
      <c r="R203" s="26"/>
      <c r="S203" s="21"/>
      <c r="T203" s="21"/>
      <c r="U203" s="21"/>
      <c r="V203" s="21"/>
      <c r="W203" s="21"/>
      <c r="X203" s="21"/>
      <c r="Y203" s="27"/>
      <c r="Z203" s="27"/>
      <c r="AA203" s="27"/>
      <c r="AB203" s="27"/>
      <c r="AC203" s="27"/>
      <c r="AD203" s="27"/>
      <c r="AE203" s="27"/>
      <c r="AF203" s="27"/>
      <c r="AJ203" s="21"/>
      <c r="AK203" s="21"/>
      <c r="AL203" s="21"/>
      <c r="AM203" s="21"/>
      <c r="AN203" s="21"/>
      <c r="AO203" s="21"/>
      <c r="AP203" s="21"/>
      <c r="AQ203" s="21"/>
      <c r="AR203" s="21"/>
      <c r="AS203" s="21"/>
      <c r="AT203" s="21"/>
      <c r="AU203" s="21"/>
      <c r="AV203" s="21"/>
      <c r="AW203" s="21"/>
      <c r="AX203" s="21"/>
    </row>
    <row r="204" spans="1:50" x14ac:dyDescent="0.2">
      <c r="A204" s="63">
        <v>163</v>
      </c>
      <c r="B204" s="20" t="str">
        <f>'Compound Alert'!B187</f>
        <v>Slovenia</v>
      </c>
      <c r="C204" s="20" t="str">
        <f>'Compound Alert'!C187</f>
        <v>SVN</v>
      </c>
      <c r="D204" s="20" t="str">
        <f>'Compound Alert'!D187</f>
        <v>ECS           Europe &amp; Central Asia</v>
      </c>
      <c r="E204" s="20" t="str">
        <f>'Compound Alert'!E187</f>
        <v>NA</v>
      </c>
      <c r="F204" s="217">
        <f ca="1">'Compound Alert'!F187</f>
        <v>182</v>
      </c>
      <c r="G204" s="22">
        <f ca="1">IF($B$8="Overall Alert",'Compound Alert'!G187,IF($B$8="Underlying Vulnerability",'Compound Alert'!J187,IF($B$8="Emerging Threat",'Compound Alert'!M187)))</f>
        <v>0</v>
      </c>
      <c r="H204" s="23">
        <f ca="1">IF($B$8="Overall Alert",'Compound Alert'!H187,IF($B$8="Underlying Vulnerability",'Compound Alert'!K187,IF($B$8="Emerging Threat",'Compound Alert'!N187)))</f>
        <v>0</v>
      </c>
      <c r="I204" s="50">
        <f ca="1">ROUNDDOWN(G204,0)</f>
        <v>0</v>
      </c>
      <c r="J204" s="25" t="str">
        <f ca="1">IF(
   $B$8="Overall Alert",IF(
      'Compound Alert'!R187 &gt;= 7, "HIGH",IF(
         'Compound Alert'!R187 &gt;= 5, "MED","LOW")), IF(
            $B$8="Underlying Vulnerability", IF(
               'Compound Alert'!Y187 &gt;= 10, "HIGH",IF(
                  'Compound Alert'!Y187 &gt;= 7, "MED","LOW")),IF(
                     $B$8="Emerging Threat", IF(
                        'Compound Alert'!AF187 &gt;= 10, "HIGH",IF(
                            'Compound Alert'!AF187 &gt;= 7, "MED","LOW")))))</f>
        <v>LOW</v>
      </c>
      <c r="K204" s="25" t="str">
        <f ca="1">IF(
   $B$8="Overall Alert",IF(
      'Compound Alert'!S187 &gt;= 7, "HIGH",IF(
         'Compound Alert'!S187 &gt;= 5, "MED","LOW")), IF(
            $B$8="Underlying Vulnerability", IF(
               'Compound Alert'!Z187 &gt;= 10, "HIGH",IF(
                  'Compound Alert'!Z187 &gt;= 7, "MED","LOW")),IF(
                     $B$8="Emerging Threat", IF(
                        'Compound Alert'!AG187 &gt;= 10, "HIGH",IF(
                            'Compound Alert'!AG187 &gt;= 7, "MED","LOW")))))</f>
        <v>LOW</v>
      </c>
      <c r="L204" s="25" t="str">
        <f ca="1">IF(
   $B$8="Overall Alert",IF(
      'Compound Alert'!T187 &gt;= 7, "HIGH",IF(
         'Compound Alert'!T187 &gt;= 5, "MED","LOW")), IF(
            $B$8="Underlying Vulnerability", IF(
               'Compound Alert'!AA187 &gt;= 10, "HIGH",IF(
                  'Compound Alert'!AA187 &gt;= 7, "MED","LOW")),IF(
                     $B$8="Emerging Threat", IF(
                        'Compound Alert'!AH187 &gt;= 10, "HIGH",IF(
                            'Compound Alert'!AH187 &gt;= 7, "MED","LOW")))))</f>
        <v>LOW</v>
      </c>
      <c r="M204" s="25" t="str">
        <f ca="1">IF(
   $B$8="Overall Alert",IF(
      'Compound Alert'!U187 &gt;= 7, "HIGH",IF(
         'Compound Alert'!U187 &gt;= 5, "MED","LOW")), IF(
            $B$8="Underlying Vulnerability", IF(
               'Compound Alert'!AB187 &gt;= 10, "HIGH",IF(
                  'Compound Alert'!AB187 &gt;= 7, "MED","LOW")),IF(
                     $B$8="Emerging Threat", IF(
                        'Compound Alert'!AI187 &gt;= 10, "HIGH",IF(
                            'Compound Alert'!AI187 &gt;= 7, "MED","LOW")))))</f>
        <v>LOW</v>
      </c>
      <c r="N204" s="25" t="str">
        <f ca="1">IF(
   $B$8="Overall Alert",IF(
      'Compound Alert'!V187 &gt;= 7, "HIGH",IF(
         'Compound Alert'!V187 &gt;= 5, "MED","LOW")), IF(
            $B$8="Underlying Vulnerability", IF(
               'Compound Alert'!AC187 &gt;= 10, "HIGH",IF(
                  'Compound Alert'!AC187 &gt;= 7, "MED","LOW")),IF(
                     $B$8="Emerging Threat", IF(
                        'Compound Alert'!AJ187 &gt;= 10, "HIGH",IF(
                            'Compound Alert'!AJ187 &gt;= 7, "MED","LOW")))))</f>
        <v>LOW</v>
      </c>
      <c r="O204" s="25" t="str">
        <f ca="1">IF(
   $B$8="Overall Alert",IF(
      'Compound Alert'!W187 &gt;= 7, "HIGH",IF(
         'Compound Alert'!W187 &gt;= 5, "MED","LOW")), IF(
            $B$8="Underlying Vulnerability", IF(
               'Compound Alert'!AD187 &gt;= 10, "HIGH",IF(
                  'Compound Alert'!AD187 &gt;= 7, "MED","LOW")),IF(
                     $B$8="Emerging Threat", IF(
                        'Compound Alert'!AK187 &gt;= 10, "HIGH",IF(
                            'Compound Alert'!AK187 &gt;= 7, "MED","LOW")))))</f>
        <v>LOW</v>
      </c>
      <c r="P204" s="25"/>
      <c r="Q204" s="26"/>
      <c r="R204" s="26"/>
      <c r="S204" s="21"/>
      <c r="T204" s="21"/>
      <c r="U204" s="21"/>
      <c r="V204" s="21"/>
      <c r="W204" s="21"/>
      <c r="X204" s="21"/>
      <c r="Y204" s="27"/>
      <c r="Z204" s="27"/>
      <c r="AA204" s="27"/>
      <c r="AB204" s="27"/>
      <c r="AC204" s="27"/>
      <c r="AD204" s="27"/>
      <c r="AE204" s="27"/>
      <c r="AF204" s="27"/>
      <c r="AJ204" s="21"/>
      <c r="AK204" s="21"/>
      <c r="AL204" s="21"/>
      <c r="AM204" s="21"/>
      <c r="AN204" s="21"/>
      <c r="AO204" s="21"/>
      <c r="AP204" s="21"/>
      <c r="AQ204" s="21"/>
      <c r="AR204" s="21"/>
      <c r="AS204" s="21"/>
      <c r="AT204" s="21"/>
      <c r="AU204" s="21"/>
      <c r="AV204" s="21"/>
      <c r="AW204" s="21"/>
      <c r="AX204" s="21"/>
    </row>
    <row r="205" spans="1:50" x14ac:dyDescent="0.2">
      <c r="A205" s="63">
        <v>164</v>
      </c>
      <c r="B205" s="20" t="str">
        <f>'Compound Alert'!B66</f>
        <v>Estonia</v>
      </c>
      <c r="C205" s="20" t="str">
        <f>'Compound Alert'!C66</f>
        <v>EST</v>
      </c>
      <c r="D205" s="20" t="str">
        <f>'Compound Alert'!D66</f>
        <v>ECS           Europe &amp; Central Asia</v>
      </c>
      <c r="E205" s="20" t="str">
        <f>'Compound Alert'!E66</f>
        <v>NA</v>
      </c>
      <c r="F205" s="217">
        <f ca="1">'Compound Alert'!F66</f>
        <v>61</v>
      </c>
      <c r="G205" s="22">
        <f ca="1">IF($B$8="Overall Alert",'Compound Alert'!G66,IF($B$8="Underlying Vulnerability",'Compound Alert'!J66,IF($B$8="Emerging Threat",'Compound Alert'!M66)))</f>
        <v>0</v>
      </c>
      <c r="H205" s="23">
        <f ca="1">IF($B$8="Overall Alert",'Compound Alert'!H66,IF($B$8="Underlying Vulnerability",'Compound Alert'!K66,IF($B$8="Emerging Threat",'Compound Alert'!N66)))</f>
        <v>0</v>
      </c>
      <c r="I205" s="50">
        <f ca="1">ROUNDDOWN(G205,0)</f>
        <v>0</v>
      </c>
      <c r="J205" s="25" t="str">
        <f ca="1">IF(
   $B$8="Overall Alert",IF(
      'Compound Alert'!R66 &gt;= 7, "HIGH",IF(
         'Compound Alert'!R66 &gt;= 5, "MED","LOW")), IF(
            $B$8="Underlying Vulnerability", IF(
               'Compound Alert'!Y66 &gt;= 10, "HIGH",IF(
                  'Compound Alert'!Y66 &gt;= 7, "MED","LOW")),IF(
                     $B$8="Emerging Threat", IF(
                        'Compound Alert'!AF66 &gt;= 10, "HIGH",IF(
                            'Compound Alert'!AF66 &gt;= 7, "MED","LOW")))))</f>
        <v>LOW</v>
      </c>
      <c r="K205" s="25" t="str">
        <f ca="1">IF(
   $B$8="Overall Alert",IF(
      'Compound Alert'!S66 &gt;= 7, "HIGH",IF(
         'Compound Alert'!S66 &gt;= 5, "MED","LOW")), IF(
            $B$8="Underlying Vulnerability", IF(
               'Compound Alert'!Z66 &gt;= 10, "HIGH",IF(
                  'Compound Alert'!Z66 &gt;= 7, "MED","LOW")),IF(
                     $B$8="Emerging Threat", IF(
                        'Compound Alert'!AG66 &gt;= 10, "HIGH",IF(
                            'Compound Alert'!AG66 &gt;= 7, "MED","LOW")))))</f>
        <v>LOW</v>
      </c>
      <c r="L205" s="25" t="str">
        <f ca="1">IF(
   $B$8="Overall Alert",IF(
      'Compound Alert'!T66 &gt;= 7, "HIGH",IF(
         'Compound Alert'!T66 &gt;= 5, "MED","LOW")), IF(
            $B$8="Underlying Vulnerability", IF(
               'Compound Alert'!AA66 &gt;= 10, "HIGH",IF(
                  'Compound Alert'!AA66 &gt;= 7, "MED","LOW")),IF(
                     $B$8="Emerging Threat", IF(
                        'Compound Alert'!AH66 &gt;= 10, "HIGH",IF(
                            'Compound Alert'!AH66 &gt;= 7, "MED","LOW")))))</f>
        <v>LOW</v>
      </c>
      <c r="M205" s="25" t="str">
        <f ca="1">IF(
   $B$8="Overall Alert",IF(
      'Compound Alert'!U66 &gt;= 7, "HIGH",IF(
         'Compound Alert'!U66 &gt;= 5, "MED","LOW")), IF(
            $B$8="Underlying Vulnerability", IF(
               'Compound Alert'!AB66 &gt;= 10, "HIGH",IF(
                  'Compound Alert'!AB66 &gt;= 7, "MED","LOW")),IF(
                     $B$8="Emerging Threat", IF(
                        'Compound Alert'!AI66 &gt;= 10, "HIGH",IF(
                            'Compound Alert'!AI66 &gt;= 7, "MED","LOW")))))</f>
        <v>LOW</v>
      </c>
      <c r="N205" s="25" t="str">
        <f ca="1">IF(
   $B$8="Overall Alert",IF(
      'Compound Alert'!V66 &gt;= 7, "HIGH",IF(
         'Compound Alert'!V66 &gt;= 5, "MED","LOW")), IF(
            $B$8="Underlying Vulnerability", IF(
               'Compound Alert'!AC66 &gt;= 10, "HIGH",IF(
                  'Compound Alert'!AC66 &gt;= 7, "MED","LOW")),IF(
                     $B$8="Emerging Threat", IF(
                        'Compound Alert'!AJ66 &gt;= 10, "HIGH",IF(
                            'Compound Alert'!AJ66 &gt;= 7, "MED","LOW")))))</f>
        <v>LOW</v>
      </c>
      <c r="O205" s="25" t="str">
        <f ca="1">IF(
   $B$8="Overall Alert",IF(
      'Compound Alert'!W66 &gt;= 7, "HIGH",IF(
         'Compound Alert'!W66 &gt;= 5, "MED","LOW")), IF(
            $B$8="Underlying Vulnerability", IF(
               'Compound Alert'!AD66 &gt;= 10, "HIGH",IF(
                  'Compound Alert'!AD66 &gt;= 7, "MED","LOW")),IF(
                     $B$8="Emerging Threat", IF(
                        'Compound Alert'!AK66 &gt;= 10, "HIGH",IF(
                            'Compound Alert'!AK66 &gt;= 7, "MED","LOW")))))</f>
        <v>LOW</v>
      </c>
      <c r="P205" s="25"/>
      <c r="Q205" s="26"/>
      <c r="R205" s="26"/>
      <c r="S205" s="21"/>
      <c r="T205" s="21"/>
      <c r="U205" s="21"/>
      <c r="V205" s="21"/>
      <c r="W205" s="21"/>
      <c r="X205" s="21"/>
      <c r="Y205" s="27"/>
      <c r="Z205" s="27"/>
      <c r="AA205" s="27"/>
      <c r="AB205" s="27"/>
      <c r="AC205" s="27"/>
      <c r="AD205" s="27"/>
      <c r="AE205" s="27"/>
      <c r="AF205" s="27"/>
      <c r="AJ205" s="21"/>
      <c r="AK205" s="21"/>
      <c r="AL205" s="21"/>
      <c r="AM205" s="21"/>
      <c r="AN205" s="21"/>
      <c r="AO205" s="21"/>
      <c r="AP205" s="21"/>
      <c r="AQ205" s="21"/>
      <c r="AR205" s="21"/>
      <c r="AS205" s="21"/>
      <c r="AT205" s="21"/>
      <c r="AU205" s="21"/>
      <c r="AV205" s="21"/>
      <c r="AW205" s="21"/>
      <c r="AX205" s="21"/>
    </row>
    <row r="206" spans="1:50" x14ac:dyDescent="0.2">
      <c r="A206" s="63">
        <v>165</v>
      </c>
      <c r="B206" s="20" t="str">
        <f>'Compound Alert'!B108</f>
        <v>Cambodia</v>
      </c>
      <c r="C206" s="20" t="str">
        <f>'Compound Alert'!C108</f>
        <v>KHM</v>
      </c>
      <c r="D206" s="20" t="str">
        <f>'Compound Alert'!D108</f>
        <v>EAS           East Asia &amp; Pacific</v>
      </c>
      <c r="E206" s="20" t="str">
        <f>'Compound Alert'!E108</f>
        <v>IDA</v>
      </c>
      <c r="F206" s="217">
        <f ca="1">'Compound Alert'!F108</f>
        <v>103</v>
      </c>
      <c r="G206" s="22">
        <f ca="1">IF($B$8="Overall Alert",'Compound Alert'!G108,IF($B$8="Underlying Vulnerability",'Compound Alert'!J108,IF($B$8="Emerging Threat",'Compound Alert'!M108)))</f>
        <v>0</v>
      </c>
      <c r="H206" s="23">
        <f ca="1">IF($B$8="Overall Alert",'Compound Alert'!H108,IF($B$8="Underlying Vulnerability",'Compound Alert'!K108,IF($B$8="Emerging Threat",'Compound Alert'!N108)))</f>
        <v>0</v>
      </c>
      <c r="I206" s="50">
        <f ca="1">ROUNDDOWN(G206,0)</f>
        <v>0</v>
      </c>
      <c r="J206" s="25" t="str">
        <f ca="1">IF(
   $B$8="Overall Alert",IF(
      'Compound Alert'!R108 &gt;= 7, "HIGH",IF(
         'Compound Alert'!R108 &gt;= 5, "MED","LOW")), IF(
            $B$8="Underlying Vulnerability", IF(
               'Compound Alert'!Y108 &gt;= 10, "HIGH",IF(
                  'Compound Alert'!Y108 &gt;= 7, "MED","LOW")),IF(
                     $B$8="Emerging Threat", IF(
                        'Compound Alert'!AF108 &gt;= 10, "HIGH",IF(
                            'Compound Alert'!AF108 &gt;= 7, "MED","LOW")))))</f>
        <v>LOW</v>
      </c>
      <c r="K206" s="25" t="str">
        <f ca="1">IF(
   $B$8="Overall Alert",IF(
      'Compound Alert'!S108 &gt;= 7, "HIGH",IF(
         'Compound Alert'!S108 &gt;= 5, "MED","LOW")), IF(
            $B$8="Underlying Vulnerability", IF(
               'Compound Alert'!Z108 &gt;= 10, "HIGH",IF(
                  'Compound Alert'!Z108 &gt;= 7, "MED","LOW")),IF(
                     $B$8="Emerging Threat", IF(
                        'Compound Alert'!AG108 &gt;= 10, "HIGH",IF(
                            'Compound Alert'!AG108 &gt;= 7, "MED","LOW")))))</f>
        <v>LOW</v>
      </c>
      <c r="L206" s="25" t="str">
        <f ca="1">IF(
   $B$8="Overall Alert",IF(
      'Compound Alert'!T108 &gt;= 7, "HIGH",IF(
         'Compound Alert'!T108 &gt;= 5, "MED","LOW")), IF(
            $B$8="Underlying Vulnerability", IF(
               'Compound Alert'!AA108 &gt;= 10, "HIGH",IF(
                  'Compound Alert'!AA108 &gt;= 7, "MED","LOW")),IF(
                     $B$8="Emerging Threat", IF(
                        'Compound Alert'!AH108 &gt;= 10, "HIGH",IF(
                            'Compound Alert'!AH108 &gt;= 7, "MED","LOW")))))</f>
        <v>LOW</v>
      </c>
      <c r="M206" s="25" t="str">
        <f ca="1">IF(
   $B$8="Overall Alert",IF(
      'Compound Alert'!U108 &gt;= 7, "HIGH",IF(
         'Compound Alert'!U108 &gt;= 5, "MED","LOW")), IF(
            $B$8="Underlying Vulnerability", IF(
               'Compound Alert'!AB108 &gt;= 10, "HIGH",IF(
                  'Compound Alert'!AB108 &gt;= 7, "MED","LOW")),IF(
                     $B$8="Emerging Threat", IF(
                        'Compound Alert'!AI108 &gt;= 10, "HIGH",IF(
                            'Compound Alert'!AI108 &gt;= 7, "MED","LOW")))))</f>
        <v>LOW</v>
      </c>
      <c r="N206" s="25" t="str">
        <f ca="1">IF(
   $B$8="Overall Alert",IF(
      'Compound Alert'!V108 &gt;= 7, "HIGH",IF(
         'Compound Alert'!V108 &gt;= 5, "MED","LOW")), IF(
            $B$8="Underlying Vulnerability", IF(
               'Compound Alert'!AC108 &gt;= 10, "HIGH",IF(
                  'Compound Alert'!AC108 &gt;= 7, "MED","LOW")),IF(
                     $B$8="Emerging Threat", IF(
                        'Compound Alert'!AJ108 &gt;= 10, "HIGH",IF(
                            'Compound Alert'!AJ108 &gt;= 7, "MED","LOW")))))</f>
        <v>LOW</v>
      </c>
      <c r="O206" s="25" t="str">
        <f ca="1">IF(
   $B$8="Overall Alert",IF(
      'Compound Alert'!W108 &gt;= 7, "HIGH",IF(
         'Compound Alert'!W108 &gt;= 5, "MED","LOW")), IF(
            $B$8="Underlying Vulnerability", IF(
               'Compound Alert'!AD108 &gt;= 10, "HIGH",IF(
                  'Compound Alert'!AD108 &gt;= 7, "MED","LOW")),IF(
                     $B$8="Emerging Threat", IF(
                        'Compound Alert'!AK108 &gt;= 10, "HIGH",IF(
                            'Compound Alert'!AK108 &gt;= 7, "MED","LOW")))))</f>
        <v>LOW</v>
      </c>
      <c r="P206" s="25"/>
      <c r="Q206" s="26"/>
      <c r="R206" s="26"/>
      <c r="S206" s="21"/>
      <c r="T206" s="21"/>
      <c r="U206" s="21"/>
      <c r="V206" s="21"/>
      <c r="W206" s="21"/>
      <c r="X206" s="21"/>
      <c r="Y206" s="27"/>
      <c r="Z206" s="27"/>
      <c r="AA206" s="27"/>
      <c r="AB206" s="27"/>
      <c r="AC206" s="27"/>
      <c r="AD206" s="27"/>
      <c r="AE206" s="27"/>
      <c r="AF206" s="27"/>
      <c r="AJ206" s="21"/>
      <c r="AK206" s="21"/>
      <c r="AL206" s="21"/>
      <c r="AM206" s="21"/>
      <c r="AN206" s="21"/>
      <c r="AO206" s="21"/>
      <c r="AP206" s="21"/>
      <c r="AQ206" s="21"/>
      <c r="AR206" s="21"/>
      <c r="AS206" s="21"/>
      <c r="AT206" s="21"/>
      <c r="AU206" s="21"/>
      <c r="AV206" s="21"/>
      <c r="AW206" s="21"/>
      <c r="AX206" s="21"/>
    </row>
    <row r="207" spans="1:50" x14ac:dyDescent="0.2">
      <c r="A207" s="63">
        <v>166</v>
      </c>
      <c r="B207" s="20" t="str">
        <f>'Compound Alert'!B204</f>
        <v>Tuvalu</v>
      </c>
      <c r="C207" s="20" t="str">
        <f>'Compound Alert'!C204</f>
        <v>TUV</v>
      </c>
      <c r="D207" s="20" t="str">
        <f>'Compound Alert'!D204</f>
        <v>EAS           East Asia &amp; Pacific</v>
      </c>
      <c r="E207" s="20" t="str">
        <f>'Compound Alert'!E204</f>
        <v>IDA</v>
      </c>
      <c r="F207" s="217">
        <f>'Compound Alert'!F204</f>
        <v>0</v>
      </c>
      <c r="G207" s="22">
        <f ca="1">IF($B$8="Overall Alert",'Compound Alert'!G204,IF($B$8="Underlying Vulnerability",'Compound Alert'!J204,IF($B$8="Emerging Threat",'Compound Alert'!M204)))</f>
        <v>0</v>
      </c>
      <c r="H207" s="23">
        <f ca="1">IF($B$8="Overall Alert",'Compound Alert'!H204,IF($B$8="Underlying Vulnerability",'Compound Alert'!K204,IF($B$8="Emerging Threat",'Compound Alert'!N204)))</f>
        <v>0</v>
      </c>
      <c r="I207" s="50">
        <f ca="1">ROUNDDOWN(G207,0)</f>
        <v>0</v>
      </c>
      <c r="J207" s="25" t="str">
        <f ca="1">IF(
   $B$8="Overall Alert",IF(
      'Compound Alert'!R204 &gt;= 7, "HIGH",IF(
         'Compound Alert'!R204 &gt;= 5, "MED","LOW")), IF(
            $B$8="Underlying Vulnerability", IF(
               'Compound Alert'!Y204 &gt;= 10, "HIGH",IF(
                  'Compound Alert'!Y204 &gt;= 7, "MED","LOW")),IF(
                     $B$8="Emerging Threat", IF(
                        'Compound Alert'!AF204 &gt;= 10, "HIGH",IF(
                            'Compound Alert'!AF204 &gt;= 7, "MED","LOW")))))</f>
        <v>LOW</v>
      </c>
      <c r="K207" s="25" t="e">
        <f ca="1">IF(
   $B$8="Overall Alert",IF(
      'Compound Alert'!S204 &gt;= 7, "HIGH",IF(
         'Compound Alert'!S204 &gt;= 5, "MED","LOW")), IF(
            $B$8="Underlying Vulnerability", IF(
               'Compound Alert'!Z204 &gt;= 10, "HIGH",IF(
                  'Compound Alert'!Z204 &gt;= 7, "MED","LOW")),IF(
                     $B$8="Emerging Threat", IF(
                        'Compound Alert'!AG204 &gt;= 10, "HIGH",IF(
                            'Compound Alert'!AG204 &gt;= 7, "MED","LOW")))))</f>
        <v>#N/A</v>
      </c>
      <c r="L207" s="25" t="e">
        <f ca="1">IF(
   $B$8="Overall Alert",IF(
      'Compound Alert'!T204 &gt;= 7, "HIGH",IF(
         'Compound Alert'!T204 &gt;= 5, "MED","LOW")), IF(
            $B$8="Underlying Vulnerability", IF(
               'Compound Alert'!AA204 &gt;= 10, "HIGH",IF(
                  'Compound Alert'!AA204 &gt;= 7, "MED","LOW")),IF(
                     $B$8="Emerging Threat", IF(
                        'Compound Alert'!AH204 &gt;= 10, "HIGH",IF(
                            'Compound Alert'!AH204 &gt;= 7, "MED","LOW")))))</f>
        <v>#N/A</v>
      </c>
      <c r="M207" s="25" t="str">
        <f ca="1">IF(
   $B$8="Overall Alert",IF(
      'Compound Alert'!U204 &gt;= 7, "HIGH",IF(
         'Compound Alert'!U204 &gt;= 5, "MED","LOW")), IF(
            $B$8="Underlying Vulnerability", IF(
               'Compound Alert'!AB204 &gt;= 10, "HIGH",IF(
                  'Compound Alert'!AB204 &gt;= 7, "MED","LOW")),IF(
                     $B$8="Emerging Threat", IF(
                        'Compound Alert'!AI204 &gt;= 10, "HIGH",IF(
                            'Compound Alert'!AI204 &gt;= 7, "MED","LOW")))))</f>
        <v>LOW</v>
      </c>
      <c r="N207" s="25" t="str">
        <f ca="1">IF(
   $B$8="Overall Alert",IF(
      'Compound Alert'!V204 &gt;= 7, "HIGH",IF(
         'Compound Alert'!V204 &gt;= 5, "MED","LOW")), IF(
            $B$8="Underlying Vulnerability", IF(
               'Compound Alert'!AC204 &gt;= 10, "HIGH",IF(
                  'Compound Alert'!AC204 &gt;= 7, "MED","LOW")),IF(
                     $B$8="Emerging Threat", IF(
                        'Compound Alert'!AJ204 &gt;= 10, "HIGH",IF(
                            'Compound Alert'!AJ204 &gt;= 7, "MED","LOW")))))</f>
        <v>LOW</v>
      </c>
      <c r="O207" s="25" t="str">
        <f ca="1">IF(
   $B$8="Overall Alert",IF(
      'Compound Alert'!W204 &gt;= 7, "HIGH",IF(
         'Compound Alert'!W204 &gt;= 5, "MED","LOW")), IF(
            $B$8="Underlying Vulnerability", IF(
               'Compound Alert'!AD204 &gt;= 10, "HIGH",IF(
                  'Compound Alert'!AD204 &gt;= 7, "MED","LOW")),IF(
                     $B$8="Emerging Threat", IF(
                        'Compound Alert'!AK204 &gt;= 10, "HIGH",IF(
                            'Compound Alert'!AK204 &gt;= 7, "MED","LOW")))))</f>
        <v>LOW</v>
      </c>
      <c r="P207" s="25"/>
      <c r="Q207" s="26"/>
      <c r="R207" s="26"/>
      <c r="S207" s="21"/>
      <c r="T207" s="21"/>
      <c r="U207" s="21"/>
      <c r="V207" s="21"/>
      <c r="W207" s="21"/>
      <c r="X207" s="21"/>
      <c r="Y207" s="27"/>
      <c r="Z207" s="27"/>
      <c r="AA207" s="27"/>
      <c r="AB207" s="27"/>
      <c r="AC207" s="27"/>
      <c r="AD207" s="27"/>
      <c r="AE207" s="27"/>
      <c r="AF207" s="27"/>
      <c r="AJ207" s="21"/>
      <c r="AK207" s="21"/>
      <c r="AL207" s="21"/>
      <c r="AM207" s="21"/>
      <c r="AN207" s="21"/>
      <c r="AO207" s="21"/>
      <c r="AP207" s="21"/>
      <c r="AQ207" s="21"/>
      <c r="AR207" s="21"/>
      <c r="AS207" s="21"/>
      <c r="AT207" s="21"/>
      <c r="AU207" s="21"/>
      <c r="AV207" s="21"/>
      <c r="AW207" s="21"/>
      <c r="AX207" s="21"/>
    </row>
    <row r="208" spans="1:50" x14ac:dyDescent="0.2">
      <c r="A208" s="63">
        <v>167</v>
      </c>
      <c r="B208" s="20" t="str">
        <f>'Compound Alert'!B155</f>
        <v>Oman</v>
      </c>
      <c r="C208" s="20" t="str">
        <f>'Compound Alert'!C155</f>
        <v>OMN</v>
      </c>
      <c r="D208" s="20" t="str">
        <f>'Compound Alert'!D155</f>
        <v>MEA           Middle East &amp; North Africa</v>
      </c>
      <c r="E208" s="20" t="str">
        <f>'Compound Alert'!E155</f>
        <v>NA</v>
      </c>
      <c r="F208" s="217">
        <f ca="1">'Compound Alert'!F155</f>
        <v>150</v>
      </c>
      <c r="G208" s="22">
        <f ca="1">IF($B$8="Overall Alert",'Compound Alert'!G155,IF($B$8="Underlying Vulnerability",'Compound Alert'!J155,IF($B$8="Emerging Threat",'Compound Alert'!M155)))</f>
        <v>0</v>
      </c>
      <c r="H208" s="23">
        <f ca="1">IF($B$8="Overall Alert",'Compound Alert'!H155,IF($B$8="Underlying Vulnerability",'Compound Alert'!K155,IF($B$8="Emerging Threat",'Compound Alert'!N155)))</f>
        <v>0</v>
      </c>
      <c r="I208" s="50">
        <f ca="1">ROUNDDOWN(G208,0)</f>
        <v>0</v>
      </c>
      <c r="J208" s="25" t="str">
        <f ca="1">IF(
   $B$8="Overall Alert",IF(
      'Compound Alert'!R155 &gt;= 7, "HIGH",IF(
         'Compound Alert'!R155 &gt;= 5, "MED","LOW")), IF(
            $B$8="Underlying Vulnerability", IF(
               'Compound Alert'!Y155 &gt;= 10, "HIGH",IF(
                  'Compound Alert'!Y155 &gt;= 7, "MED","LOW")),IF(
                     $B$8="Emerging Threat", IF(
                        'Compound Alert'!AF155 &gt;= 10, "HIGH",IF(
                            'Compound Alert'!AF155 &gt;= 7, "MED","LOW")))))</f>
        <v>LOW</v>
      </c>
      <c r="K208" s="25" t="str">
        <f ca="1">IF(
   $B$8="Overall Alert",IF(
      'Compound Alert'!S155 &gt;= 7, "HIGH",IF(
         'Compound Alert'!S155 &gt;= 5, "MED","LOW")), IF(
            $B$8="Underlying Vulnerability", IF(
               'Compound Alert'!Z155 &gt;= 10, "HIGH",IF(
                  'Compound Alert'!Z155 &gt;= 7, "MED","LOW")),IF(
                     $B$8="Emerging Threat", IF(
                        'Compound Alert'!AG155 &gt;= 10, "HIGH",IF(
                            'Compound Alert'!AG155 &gt;= 7, "MED","LOW")))))</f>
        <v>LOW</v>
      </c>
      <c r="L208" s="25" t="str">
        <f ca="1">IF(
   $B$8="Overall Alert",IF(
      'Compound Alert'!T155 &gt;= 7, "HIGH",IF(
         'Compound Alert'!T155 &gt;= 5, "MED","LOW")), IF(
            $B$8="Underlying Vulnerability", IF(
               'Compound Alert'!AA155 &gt;= 10, "HIGH",IF(
                  'Compound Alert'!AA155 &gt;= 7, "MED","LOW")),IF(
                     $B$8="Emerging Threat", IF(
                        'Compound Alert'!AH155 &gt;= 10, "HIGH",IF(
                            'Compound Alert'!AH155 &gt;= 7, "MED","LOW")))))</f>
        <v>LOW</v>
      </c>
      <c r="M208" s="25" t="str">
        <f ca="1">IF(
   $B$8="Overall Alert",IF(
      'Compound Alert'!U155 &gt;= 7, "HIGH",IF(
         'Compound Alert'!U155 &gt;= 5, "MED","LOW")), IF(
            $B$8="Underlying Vulnerability", IF(
               'Compound Alert'!AB155 &gt;= 10, "HIGH",IF(
                  'Compound Alert'!AB155 &gt;= 7, "MED","LOW")),IF(
                     $B$8="Emerging Threat", IF(
                        'Compound Alert'!AI155 &gt;= 10, "HIGH",IF(
                            'Compound Alert'!AI155 &gt;= 7, "MED","LOW")))))</f>
        <v>LOW</v>
      </c>
      <c r="N208" s="25" t="str">
        <f ca="1">IF(
   $B$8="Overall Alert",IF(
      'Compound Alert'!V155 &gt;= 7, "HIGH",IF(
         'Compound Alert'!V155 &gt;= 5, "MED","LOW")), IF(
            $B$8="Underlying Vulnerability", IF(
               'Compound Alert'!AC155 &gt;= 10, "HIGH",IF(
                  'Compound Alert'!AC155 &gt;= 7, "MED","LOW")),IF(
                     $B$8="Emerging Threat", IF(
                        'Compound Alert'!AJ155 &gt;= 10, "HIGH",IF(
                            'Compound Alert'!AJ155 &gt;= 7, "MED","LOW")))))</f>
        <v>LOW</v>
      </c>
      <c r="O208" s="25" t="str">
        <f ca="1">IF(
   $B$8="Overall Alert",IF(
      'Compound Alert'!W155 &gt;= 7, "HIGH",IF(
         'Compound Alert'!W155 &gt;= 5, "MED","LOW")), IF(
            $B$8="Underlying Vulnerability", IF(
               'Compound Alert'!AD155 &gt;= 10, "HIGH",IF(
                  'Compound Alert'!AD155 &gt;= 7, "MED","LOW")),IF(
                     $B$8="Emerging Threat", IF(
                        'Compound Alert'!AK155 &gt;= 10, "HIGH",IF(
                            'Compound Alert'!AK155 &gt;= 7, "MED","LOW")))))</f>
        <v>LOW</v>
      </c>
      <c r="P208" s="25"/>
      <c r="Q208" s="26"/>
      <c r="R208" s="26"/>
      <c r="S208" s="21"/>
      <c r="T208" s="21"/>
      <c r="U208" s="21"/>
      <c r="V208" s="21"/>
      <c r="W208" s="21"/>
      <c r="X208" s="21"/>
      <c r="Y208" s="27"/>
      <c r="Z208" s="27"/>
      <c r="AA208" s="27"/>
      <c r="AB208" s="27"/>
      <c r="AC208" s="27"/>
      <c r="AD208" s="27"/>
      <c r="AE208" s="27"/>
      <c r="AF208" s="27"/>
      <c r="AJ208" s="21"/>
      <c r="AK208" s="21"/>
      <c r="AL208" s="21"/>
      <c r="AM208" s="21"/>
      <c r="AN208" s="21"/>
      <c r="AO208" s="21"/>
      <c r="AP208" s="21"/>
      <c r="AQ208" s="21"/>
      <c r="AR208" s="21"/>
      <c r="AS208" s="21"/>
      <c r="AT208" s="21"/>
      <c r="AU208" s="21"/>
      <c r="AV208" s="21"/>
      <c r="AW208" s="21"/>
      <c r="AX208" s="21"/>
    </row>
    <row r="209" spans="1:50" x14ac:dyDescent="0.2">
      <c r="A209" s="63">
        <v>168</v>
      </c>
      <c r="B209" s="20" t="str">
        <f>'Compound Alert'!B13</f>
        <v>Armenia</v>
      </c>
      <c r="C209" s="20" t="str">
        <f>'Compound Alert'!C13</f>
        <v>ARM</v>
      </c>
      <c r="D209" s="20" t="str">
        <f>'Compound Alert'!D13</f>
        <v>ECS           Europe &amp; Central Asia</v>
      </c>
      <c r="E209" s="20" t="str">
        <f>'Compound Alert'!E13</f>
        <v>IBRD</v>
      </c>
      <c r="F209" s="217">
        <f ca="1">'Compound Alert'!F13</f>
        <v>8</v>
      </c>
      <c r="G209" s="22">
        <f ca="1">IF($B$8="Overall Alert",'Compound Alert'!G13,IF($B$8="Underlying Vulnerability",'Compound Alert'!J13,IF($B$8="Emerging Threat",'Compound Alert'!M13)))</f>
        <v>0</v>
      </c>
      <c r="H209" s="23">
        <f ca="1">IF($B$8="Overall Alert",'Compound Alert'!H13,IF($B$8="Underlying Vulnerability",'Compound Alert'!K13,IF($B$8="Emerging Threat",'Compound Alert'!N13)))</f>
        <v>0</v>
      </c>
      <c r="I209" s="50">
        <f ca="1">ROUNDDOWN(G209,0)</f>
        <v>0</v>
      </c>
      <c r="J209" s="25" t="str">
        <f ca="1">IF(
   $B$8="Overall Alert",IF(
      'Compound Alert'!R13 &gt;= 7, "HIGH",IF(
         'Compound Alert'!R13 &gt;= 5, "MED","LOW")), IF(
            $B$8="Underlying Vulnerability", IF(
               'Compound Alert'!Y13 &gt;= 10, "HIGH",IF(
                  'Compound Alert'!Y13 &gt;= 7, "MED","LOW")),IF(
                     $B$8="Emerging Threat", IF(
                        'Compound Alert'!AF13 &gt;= 10, "HIGH",IF(
                            'Compound Alert'!AF13 &gt;= 7, "MED","LOW")))))</f>
        <v>LOW</v>
      </c>
      <c r="K209" s="25" t="str">
        <f ca="1">IF(
   $B$8="Overall Alert",IF(
      'Compound Alert'!S13 &gt;= 7, "HIGH",IF(
         'Compound Alert'!S13 &gt;= 5, "MED","LOW")), IF(
            $B$8="Underlying Vulnerability", IF(
               'Compound Alert'!Z13 &gt;= 10, "HIGH",IF(
                  'Compound Alert'!Z13 &gt;= 7, "MED","LOW")),IF(
                     $B$8="Emerging Threat", IF(
                        'Compound Alert'!AG13 &gt;= 10, "HIGH",IF(
                            'Compound Alert'!AG13 &gt;= 7, "MED","LOW")))))</f>
        <v>LOW</v>
      </c>
      <c r="L209" s="25" t="str">
        <f ca="1">IF(
   $B$8="Overall Alert",IF(
      'Compound Alert'!T13 &gt;= 7, "HIGH",IF(
         'Compound Alert'!T13 &gt;= 5, "MED","LOW")), IF(
            $B$8="Underlying Vulnerability", IF(
               'Compound Alert'!AA13 &gt;= 10, "HIGH",IF(
                  'Compound Alert'!AA13 &gt;= 7, "MED","LOW")),IF(
                     $B$8="Emerging Threat", IF(
                        'Compound Alert'!AH13 &gt;= 10, "HIGH",IF(
                            'Compound Alert'!AH13 &gt;= 7, "MED","LOW")))))</f>
        <v>LOW</v>
      </c>
      <c r="M209" s="25" t="str">
        <f ca="1">IF(
   $B$8="Overall Alert",IF(
      'Compound Alert'!U13 &gt;= 7, "HIGH",IF(
         'Compound Alert'!U13 &gt;= 5, "MED","LOW")), IF(
            $B$8="Underlying Vulnerability", IF(
               'Compound Alert'!AB13 &gt;= 10, "HIGH",IF(
                  'Compound Alert'!AB13 &gt;= 7, "MED","LOW")),IF(
                     $B$8="Emerging Threat", IF(
                        'Compound Alert'!AI13 &gt;= 10, "HIGH",IF(
                            'Compound Alert'!AI13 &gt;= 7, "MED","LOW")))))</f>
        <v>LOW</v>
      </c>
      <c r="N209" s="25" t="str">
        <f ca="1">IF(
   $B$8="Overall Alert",IF(
      'Compound Alert'!V13 &gt;= 7, "HIGH",IF(
         'Compound Alert'!V13 &gt;= 5, "MED","LOW")), IF(
            $B$8="Underlying Vulnerability", IF(
               'Compound Alert'!AC13 &gt;= 10, "HIGH",IF(
                  'Compound Alert'!AC13 &gt;= 7, "MED","LOW")),IF(
                     $B$8="Emerging Threat", IF(
                        'Compound Alert'!AJ13 &gt;= 10, "HIGH",IF(
                            'Compound Alert'!AJ13 &gt;= 7, "MED","LOW")))))</f>
        <v>LOW</v>
      </c>
      <c r="O209" s="25" t="str">
        <f ca="1">IF(
   $B$8="Overall Alert",IF(
      'Compound Alert'!W13 &gt;= 7, "HIGH",IF(
         'Compound Alert'!W13 &gt;= 5, "MED","LOW")), IF(
            $B$8="Underlying Vulnerability", IF(
               'Compound Alert'!AD13 &gt;= 10, "HIGH",IF(
                  'Compound Alert'!AD13 &gt;= 7, "MED","LOW")),IF(
                     $B$8="Emerging Threat", IF(
                        'Compound Alert'!AK13 &gt;= 10, "HIGH",IF(
                            'Compound Alert'!AK13 &gt;= 7, "MED","LOW")))))</f>
        <v>LOW</v>
      </c>
      <c r="P209" s="25"/>
      <c r="Q209" s="26"/>
      <c r="R209" s="26"/>
      <c r="S209" s="21"/>
      <c r="T209" s="21"/>
      <c r="U209" s="21"/>
      <c r="V209" s="21"/>
      <c r="W209" s="21"/>
      <c r="X209" s="21"/>
      <c r="Y209" s="27"/>
      <c r="Z209" s="27"/>
      <c r="AA209" s="27"/>
      <c r="AB209" s="27"/>
      <c r="AC209" s="27"/>
      <c r="AD209" s="27"/>
      <c r="AE209" s="27"/>
      <c r="AF209" s="27"/>
      <c r="AJ209" s="21"/>
      <c r="AK209" s="21"/>
      <c r="AL209" s="21"/>
      <c r="AM209" s="21"/>
      <c r="AN209" s="21"/>
      <c r="AO209" s="21"/>
      <c r="AP209" s="21"/>
      <c r="AQ209" s="21"/>
      <c r="AR209" s="21"/>
      <c r="AS209" s="21"/>
      <c r="AT209" s="21"/>
      <c r="AU209" s="21"/>
      <c r="AV209" s="21"/>
      <c r="AW209" s="21"/>
      <c r="AX209" s="21"/>
    </row>
    <row r="210" spans="1:50" x14ac:dyDescent="0.2">
      <c r="A210" s="63">
        <v>169</v>
      </c>
      <c r="B210" s="20" t="str">
        <f>'Compound Alert'!B117</f>
        <v>St. Lucia</v>
      </c>
      <c r="C210" s="20" t="str">
        <f>'Compound Alert'!C117</f>
        <v>LCA</v>
      </c>
      <c r="D210" s="20" t="str">
        <f>'Compound Alert'!D117</f>
        <v>LCN           Latin America &amp; Caribbean</v>
      </c>
      <c r="E210" s="20" t="str">
        <f>'Compound Alert'!E117</f>
        <v>Blend</v>
      </c>
      <c r="F210" s="217">
        <f ca="1">'Compound Alert'!F117</f>
        <v>112</v>
      </c>
      <c r="G210" s="22">
        <f ca="1">IF($B$8="Overall Alert",'Compound Alert'!G117,IF($B$8="Underlying Vulnerability",'Compound Alert'!J117,IF($B$8="Emerging Threat",'Compound Alert'!M117)))</f>
        <v>0</v>
      </c>
      <c r="H210" s="23">
        <f ca="1">IF($B$8="Overall Alert",'Compound Alert'!H117,IF($B$8="Underlying Vulnerability",'Compound Alert'!K117,IF($B$8="Emerging Threat",'Compound Alert'!N117)))</f>
        <v>0</v>
      </c>
      <c r="I210" s="50">
        <f ca="1">ROUNDDOWN(G210,0)</f>
        <v>0</v>
      </c>
      <c r="J210" s="25" t="str">
        <f ca="1">IF(
   $B$8="Overall Alert",IF(
      'Compound Alert'!R117 &gt;= 7, "HIGH",IF(
         'Compound Alert'!R117 &gt;= 5, "MED","LOW")), IF(
            $B$8="Underlying Vulnerability", IF(
               'Compound Alert'!Y117 &gt;= 10, "HIGH",IF(
                  'Compound Alert'!Y117 &gt;= 7, "MED","LOW")),IF(
                     $B$8="Emerging Threat", IF(
                        'Compound Alert'!AF117 &gt;= 10, "HIGH",IF(
                            'Compound Alert'!AF117 &gt;= 7, "MED","LOW")))))</f>
        <v>LOW</v>
      </c>
      <c r="K210" s="25" t="e">
        <f ca="1">IF(
   $B$8="Overall Alert",IF(
      'Compound Alert'!S117 &gt;= 7, "HIGH",IF(
         'Compound Alert'!S117 &gt;= 5, "MED","LOW")), IF(
            $B$8="Underlying Vulnerability", IF(
               'Compound Alert'!Z117 &gt;= 10, "HIGH",IF(
                  'Compound Alert'!Z117 &gt;= 7, "MED","LOW")),IF(
                     $B$8="Emerging Threat", IF(
                        'Compound Alert'!AG117 &gt;= 10, "HIGH",IF(
                            'Compound Alert'!AG117 &gt;= 7, "MED","LOW")))))</f>
        <v>#N/A</v>
      </c>
      <c r="L210" s="25" t="e">
        <f ca="1">IF(
   $B$8="Overall Alert",IF(
      'Compound Alert'!T117 &gt;= 7, "HIGH",IF(
         'Compound Alert'!T117 &gt;= 5, "MED","LOW")), IF(
            $B$8="Underlying Vulnerability", IF(
               'Compound Alert'!AA117 &gt;= 10, "HIGH",IF(
                  'Compound Alert'!AA117 &gt;= 7, "MED","LOW")),IF(
                     $B$8="Emerging Threat", IF(
                        'Compound Alert'!AH117 &gt;= 10, "HIGH",IF(
                            'Compound Alert'!AH117 &gt;= 7, "MED","LOW")))))</f>
        <v>#N/A</v>
      </c>
      <c r="M210" s="25" t="str">
        <f ca="1">IF(
   $B$8="Overall Alert",IF(
      'Compound Alert'!U117 &gt;= 7, "HIGH",IF(
         'Compound Alert'!U117 &gt;= 5, "MED","LOW")), IF(
            $B$8="Underlying Vulnerability", IF(
               'Compound Alert'!AB117 &gt;= 10, "HIGH",IF(
                  'Compound Alert'!AB117 &gt;= 7, "MED","LOW")),IF(
                     $B$8="Emerging Threat", IF(
                        'Compound Alert'!AI117 &gt;= 10, "HIGH",IF(
                            'Compound Alert'!AI117 &gt;= 7, "MED","LOW")))))</f>
        <v>LOW</v>
      </c>
      <c r="N210" s="25" t="str">
        <f ca="1">IF(
   $B$8="Overall Alert",IF(
      'Compound Alert'!V117 &gt;= 7, "HIGH",IF(
         'Compound Alert'!V117 &gt;= 5, "MED","LOW")), IF(
            $B$8="Underlying Vulnerability", IF(
               'Compound Alert'!AC117 &gt;= 10, "HIGH",IF(
                  'Compound Alert'!AC117 &gt;= 7, "MED","LOW")),IF(
                     $B$8="Emerging Threat", IF(
                        'Compound Alert'!AJ117 &gt;= 10, "HIGH",IF(
                            'Compound Alert'!AJ117 &gt;= 7, "MED","LOW")))))</f>
        <v>LOW</v>
      </c>
      <c r="O210" s="25" t="str">
        <f ca="1">IF(
   $B$8="Overall Alert",IF(
      'Compound Alert'!W117 &gt;= 7, "HIGH",IF(
         'Compound Alert'!W117 &gt;= 5, "MED","LOW")), IF(
            $B$8="Underlying Vulnerability", IF(
               'Compound Alert'!AD117 &gt;= 10, "HIGH",IF(
                  'Compound Alert'!AD117 &gt;= 7, "MED","LOW")),IF(
                     $B$8="Emerging Threat", IF(
                        'Compound Alert'!AK117 &gt;= 10, "HIGH",IF(
                            'Compound Alert'!AK117 &gt;= 7, "MED","LOW")))))</f>
        <v>LOW</v>
      </c>
      <c r="P210" s="25"/>
      <c r="Q210" s="26"/>
      <c r="R210" s="26"/>
      <c r="S210" s="21"/>
      <c r="T210" s="21"/>
      <c r="U210" s="21"/>
      <c r="V210" s="21"/>
      <c r="W210" s="21"/>
      <c r="X210" s="21"/>
      <c r="Y210" s="27"/>
      <c r="Z210" s="27"/>
      <c r="AA210" s="27"/>
      <c r="AB210" s="27"/>
      <c r="AC210" s="27"/>
      <c r="AD210" s="27"/>
      <c r="AE210" s="27"/>
      <c r="AF210" s="27"/>
      <c r="AJ210" s="21"/>
      <c r="AK210" s="21"/>
      <c r="AL210" s="21"/>
      <c r="AM210" s="21"/>
      <c r="AN210" s="21"/>
      <c r="AO210" s="21"/>
      <c r="AP210" s="21"/>
      <c r="AQ210" s="21"/>
      <c r="AR210" s="21"/>
      <c r="AS210" s="21"/>
      <c r="AT210" s="21"/>
      <c r="AU210" s="21"/>
      <c r="AV210" s="21"/>
      <c r="AW210" s="21"/>
      <c r="AX210" s="21"/>
    </row>
    <row r="211" spans="1:50" x14ac:dyDescent="0.2">
      <c r="A211" s="63">
        <v>170</v>
      </c>
      <c r="B211" s="20" t="str">
        <f>'Compound Alert'!B111</f>
        <v>Korea, Rep.</v>
      </c>
      <c r="C211" s="20" t="str">
        <f>'Compound Alert'!C111</f>
        <v>KOR</v>
      </c>
      <c r="D211" s="20" t="str">
        <f>'Compound Alert'!D111</f>
        <v>EAS           East Asia &amp; Pacific</v>
      </c>
      <c r="E211" s="20" t="str">
        <f>'Compound Alert'!E111</f>
        <v>NA</v>
      </c>
      <c r="F211" s="217">
        <f ca="1">'Compound Alert'!F111</f>
        <v>106</v>
      </c>
      <c r="G211" s="22">
        <f ca="1">IF($B$8="Overall Alert",'Compound Alert'!G111,IF($B$8="Underlying Vulnerability",'Compound Alert'!J111,IF($B$8="Emerging Threat",'Compound Alert'!M111)))</f>
        <v>0</v>
      </c>
      <c r="H211" s="23">
        <f ca="1">IF($B$8="Overall Alert",'Compound Alert'!H111,IF($B$8="Underlying Vulnerability",'Compound Alert'!K111,IF($B$8="Emerging Threat",'Compound Alert'!N111)))</f>
        <v>0</v>
      </c>
      <c r="I211" s="50">
        <f ca="1">ROUNDDOWN(G211,0)</f>
        <v>0</v>
      </c>
      <c r="J211" s="25" t="str">
        <f ca="1">IF(
   $B$8="Overall Alert",IF(
      'Compound Alert'!R111 &gt;= 7, "HIGH",IF(
         'Compound Alert'!R111 &gt;= 5, "MED","LOW")), IF(
            $B$8="Underlying Vulnerability", IF(
               'Compound Alert'!Y111 &gt;= 10, "HIGH",IF(
                  'Compound Alert'!Y111 &gt;= 7, "MED","LOW")),IF(
                     $B$8="Emerging Threat", IF(
                        'Compound Alert'!AF111 &gt;= 10, "HIGH",IF(
                            'Compound Alert'!AF111 &gt;= 7, "MED","LOW")))))</f>
        <v>LOW</v>
      </c>
      <c r="K211" s="25" t="str">
        <f ca="1">IF(
   $B$8="Overall Alert",IF(
      'Compound Alert'!S111 &gt;= 7, "HIGH",IF(
         'Compound Alert'!S111 &gt;= 5, "MED","LOW")), IF(
            $B$8="Underlying Vulnerability", IF(
               'Compound Alert'!Z111 &gt;= 10, "HIGH",IF(
                  'Compound Alert'!Z111 &gt;= 7, "MED","LOW")),IF(
                     $B$8="Emerging Threat", IF(
                        'Compound Alert'!AG111 &gt;= 10, "HIGH",IF(
                            'Compound Alert'!AG111 &gt;= 7, "MED","LOW")))))</f>
        <v>LOW</v>
      </c>
      <c r="L211" s="25" t="str">
        <f ca="1">IF(
   $B$8="Overall Alert",IF(
      'Compound Alert'!T111 &gt;= 7, "HIGH",IF(
         'Compound Alert'!T111 &gt;= 5, "MED","LOW")), IF(
            $B$8="Underlying Vulnerability", IF(
               'Compound Alert'!AA111 &gt;= 10, "HIGH",IF(
                  'Compound Alert'!AA111 &gt;= 7, "MED","LOW")),IF(
                     $B$8="Emerging Threat", IF(
                        'Compound Alert'!AH111 &gt;= 10, "HIGH",IF(
                            'Compound Alert'!AH111 &gt;= 7, "MED","LOW")))))</f>
        <v>LOW</v>
      </c>
      <c r="M211" s="25" t="str">
        <f ca="1">IF(
   $B$8="Overall Alert",IF(
      'Compound Alert'!U111 &gt;= 7, "HIGH",IF(
         'Compound Alert'!U111 &gt;= 5, "MED","LOW")), IF(
            $B$8="Underlying Vulnerability", IF(
               'Compound Alert'!AB111 &gt;= 10, "HIGH",IF(
                  'Compound Alert'!AB111 &gt;= 7, "MED","LOW")),IF(
                     $B$8="Emerging Threat", IF(
                        'Compound Alert'!AI111 &gt;= 10, "HIGH",IF(
                            'Compound Alert'!AI111 &gt;= 7, "MED","LOW")))))</f>
        <v>LOW</v>
      </c>
      <c r="N211" s="25" t="str">
        <f ca="1">IF(
   $B$8="Overall Alert",IF(
      'Compound Alert'!V111 &gt;= 7, "HIGH",IF(
         'Compound Alert'!V111 &gt;= 5, "MED","LOW")), IF(
            $B$8="Underlying Vulnerability", IF(
               'Compound Alert'!AC111 &gt;= 10, "HIGH",IF(
                  'Compound Alert'!AC111 &gt;= 7, "MED","LOW")),IF(
                     $B$8="Emerging Threat", IF(
                        'Compound Alert'!AJ111 &gt;= 10, "HIGH",IF(
                            'Compound Alert'!AJ111 &gt;= 7, "MED","LOW")))))</f>
        <v>LOW</v>
      </c>
      <c r="O211" s="25" t="str">
        <f ca="1">IF(
   $B$8="Overall Alert",IF(
      'Compound Alert'!W111 &gt;= 7, "HIGH",IF(
         'Compound Alert'!W111 &gt;= 5, "MED","LOW")), IF(
            $B$8="Underlying Vulnerability", IF(
               'Compound Alert'!AD111 &gt;= 10, "HIGH",IF(
                  'Compound Alert'!AD111 &gt;= 7, "MED","LOW")),IF(
                     $B$8="Emerging Threat", IF(
                        'Compound Alert'!AK111 &gt;= 10, "HIGH",IF(
                            'Compound Alert'!AK111 &gt;= 7, "MED","LOW")))))</f>
        <v>LOW</v>
      </c>
      <c r="P211" s="25"/>
      <c r="Q211" s="26"/>
      <c r="R211" s="26"/>
      <c r="S211" s="21"/>
      <c r="T211" s="21"/>
      <c r="U211" s="21"/>
      <c r="V211" s="21"/>
      <c r="W211" s="21"/>
      <c r="X211" s="21"/>
      <c r="Y211" s="27"/>
      <c r="Z211" s="27"/>
      <c r="AA211" s="27"/>
      <c r="AB211" s="27"/>
      <c r="AC211" s="27"/>
      <c r="AD211" s="27"/>
      <c r="AE211" s="27"/>
      <c r="AF211" s="27"/>
      <c r="AJ211" s="21"/>
      <c r="AK211" s="21"/>
      <c r="AL211" s="21"/>
      <c r="AM211" s="21"/>
      <c r="AN211" s="21"/>
      <c r="AO211" s="21"/>
      <c r="AP211" s="21"/>
      <c r="AQ211" s="21"/>
      <c r="AR211" s="21"/>
      <c r="AS211" s="21"/>
      <c r="AT211" s="21"/>
      <c r="AU211" s="21"/>
      <c r="AV211" s="21"/>
      <c r="AW211" s="21"/>
      <c r="AX211" s="21"/>
    </row>
    <row r="212" spans="1:50" x14ac:dyDescent="0.2">
      <c r="A212" s="63">
        <v>171</v>
      </c>
      <c r="B212" s="20" t="str">
        <f>'Compound Alert'!B9</f>
        <v>Albania</v>
      </c>
      <c r="C212" s="20" t="str">
        <f>'Compound Alert'!C9</f>
        <v>ALB</v>
      </c>
      <c r="D212" s="20" t="str">
        <f>'Compound Alert'!D9</f>
        <v>ECS           Europe &amp; Central Asia</v>
      </c>
      <c r="E212" s="20" t="str">
        <f>'Compound Alert'!E9</f>
        <v>IBRD</v>
      </c>
      <c r="F212" s="217">
        <f ca="1">'Compound Alert'!F9</f>
        <v>4</v>
      </c>
      <c r="G212" s="22">
        <f ca="1">IF($B$8="Overall Alert",'Compound Alert'!G9,IF($B$8="Underlying Vulnerability",'Compound Alert'!J9,IF($B$8="Emerging Threat",'Compound Alert'!M9)))</f>
        <v>0</v>
      </c>
      <c r="H212" s="23">
        <f ca="1">IF($B$8="Overall Alert",'Compound Alert'!H9,IF($B$8="Underlying Vulnerability",'Compound Alert'!K9,IF($B$8="Emerging Threat",'Compound Alert'!N9)))</f>
        <v>0</v>
      </c>
      <c r="I212" s="50">
        <f ca="1">ROUNDDOWN(G212,0)</f>
        <v>0</v>
      </c>
      <c r="J212" s="25" t="str">
        <f ca="1">IF(
   $B$8="Overall Alert",IF(
      'Compound Alert'!R9 &gt;= 7, "HIGH",IF(
         'Compound Alert'!R9 &gt;= 5, "MED","LOW")), IF(
            $B$8="Underlying Vulnerability", IF(
               'Compound Alert'!Y9 &gt;= 10, "HIGH",IF(
                  'Compound Alert'!Y9 &gt;= 7, "MED","LOW")),IF(
                     $B$8="Emerging Threat", IF(
                        'Compound Alert'!AF9 &gt;= 10, "HIGH",IF(
                            'Compound Alert'!AF9 &gt;= 7, "MED","LOW")))))</f>
        <v>LOW</v>
      </c>
      <c r="K212" s="25" t="str">
        <f ca="1">IF(
   $B$8="Overall Alert",IF(
      'Compound Alert'!S9 &gt;= 7, "HIGH",IF(
         'Compound Alert'!S9 &gt;= 5, "MED","LOW")), IF(
            $B$8="Underlying Vulnerability", IF(
               'Compound Alert'!Z9 &gt;= 10, "HIGH",IF(
                  'Compound Alert'!Z9 &gt;= 7, "MED","LOW")),IF(
                     $B$8="Emerging Threat", IF(
                        'Compound Alert'!AG9 &gt;= 10, "HIGH",IF(
                            'Compound Alert'!AG9 &gt;= 7, "MED","LOW")))))</f>
        <v>LOW</v>
      </c>
      <c r="L212" s="25" t="str">
        <f ca="1">IF(
   $B$8="Overall Alert",IF(
      'Compound Alert'!T9 &gt;= 7, "HIGH",IF(
         'Compound Alert'!T9 &gt;= 5, "MED","LOW")), IF(
            $B$8="Underlying Vulnerability", IF(
               'Compound Alert'!AA9 &gt;= 10, "HIGH",IF(
                  'Compound Alert'!AA9 &gt;= 7, "MED","LOW")),IF(
                     $B$8="Emerging Threat", IF(
                        'Compound Alert'!AH9 &gt;= 10, "HIGH",IF(
                            'Compound Alert'!AH9 &gt;= 7, "MED","LOW")))))</f>
        <v>LOW</v>
      </c>
      <c r="M212" s="25" t="str">
        <f ca="1">IF(
   $B$8="Overall Alert",IF(
      'Compound Alert'!U9 &gt;= 7, "HIGH",IF(
         'Compound Alert'!U9 &gt;= 5, "MED","LOW")), IF(
            $B$8="Underlying Vulnerability", IF(
               'Compound Alert'!AB9 &gt;= 10, "HIGH",IF(
                  'Compound Alert'!AB9 &gt;= 7, "MED","LOW")),IF(
                     $B$8="Emerging Threat", IF(
                        'Compound Alert'!AI9 &gt;= 10, "HIGH",IF(
                            'Compound Alert'!AI9 &gt;= 7, "MED","LOW")))))</f>
        <v>LOW</v>
      </c>
      <c r="N212" s="25" t="str">
        <f ca="1">IF(
   $B$8="Overall Alert",IF(
      'Compound Alert'!V9 &gt;= 7, "HIGH",IF(
         'Compound Alert'!V9 &gt;= 5, "MED","LOW")), IF(
            $B$8="Underlying Vulnerability", IF(
               'Compound Alert'!AC9 &gt;= 10, "HIGH",IF(
                  'Compound Alert'!AC9 &gt;= 7, "MED","LOW")),IF(
                     $B$8="Emerging Threat", IF(
                        'Compound Alert'!AJ9 &gt;= 10, "HIGH",IF(
                            'Compound Alert'!AJ9 &gt;= 7, "MED","LOW")))))</f>
        <v>LOW</v>
      </c>
      <c r="O212" s="25" t="str">
        <f ca="1">IF(
   $B$8="Overall Alert",IF(
      'Compound Alert'!W9 &gt;= 7, "HIGH",IF(
         'Compound Alert'!W9 &gt;= 5, "MED","LOW")), IF(
            $B$8="Underlying Vulnerability", IF(
               'Compound Alert'!AD9 &gt;= 10, "HIGH",IF(
                  'Compound Alert'!AD9 &gt;= 7, "MED","LOW")),IF(
                     $B$8="Emerging Threat", IF(
                        'Compound Alert'!AK9 &gt;= 10, "HIGH",IF(
                            'Compound Alert'!AK9 &gt;= 7, "MED","LOW")))))</f>
        <v>LOW</v>
      </c>
      <c r="P212" s="25"/>
      <c r="Q212" s="26"/>
      <c r="R212" s="26"/>
      <c r="S212" s="21"/>
      <c r="T212" s="21"/>
      <c r="U212" s="21"/>
      <c r="V212" s="21"/>
      <c r="W212" s="21"/>
      <c r="X212" s="21"/>
      <c r="Y212" s="27"/>
      <c r="Z212" s="27"/>
      <c r="AA212" s="27"/>
      <c r="AB212" s="27"/>
      <c r="AC212" s="27"/>
      <c r="AD212" s="27"/>
      <c r="AE212" s="27"/>
      <c r="AF212" s="27"/>
      <c r="AJ212" s="21"/>
      <c r="AK212" s="21"/>
      <c r="AL212" s="21"/>
      <c r="AM212" s="21"/>
      <c r="AN212" s="21"/>
      <c r="AO212" s="21"/>
      <c r="AP212" s="21"/>
      <c r="AQ212" s="21"/>
      <c r="AR212" s="21"/>
      <c r="AS212" s="21"/>
      <c r="AT212" s="21"/>
      <c r="AU212" s="21"/>
      <c r="AV212" s="21"/>
      <c r="AW212" s="21"/>
      <c r="AX212" s="21"/>
    </row>
    <row r="213" spans="1:50" x14ac:dyDescent="0.2">
      <c r="A213" s="63">
        <v>172</v>
      </c>
      <c r="B213" s="20" t="str">
        <f>'Compound Alert'!B160</f>
        <v>Palau</v>
      </c>
      <c r="C213" s="20" t="str">
        <f>'Compound Alert'!C160</f>
        <v>PLW</v>
      </c>
      <c r="D213" s="20" t="str">
        <f>'Compound Alert'!D160</f>
        <v>EAS           East Asia &amp; Pacific</v>
      </c>
      <c r="E213" s="20" t="str">
        <f>'Compound Alert'!E160</f>
        <v>IBRD</v>
      </c>
      <c r="F213" s="217">
        <f ca="1">'Compound Alert'!F160</f>
        <v>155</v>
      </c>
      <c r="G213" s="22">
        <f ca="1">IF($B$8="Overall Alert",'Compound Alert'!G160,IF($B$8="Underlying Vulnerability",'Compound Alert'!J160,IF($B$8="Emerging Threat",'Compound Alert'!M160)))</f>
        <v>0</v>
      </c>
      <c r="H213" s="23">
        <f ca="1">IF($B$8="Overall Alert",'Compound Alert'!H160,IF($B$8="Underlying Vulnerability",'Compound Alert'!K160,IF($B$8="Emerging Threat",'Compound Alert'!N160)))</f>
        <v>0</v>
      </c>
      <c r="I213" s="50">
        <f ca="1">ROUNDDOWN(G213,0)</f>
        <v>0</v>
      </c>
      <c r="J213" s="25" t="str">
        <f ca="1">IF(
   $B$8="Overall Alert",IF(
      'Compound Alert'!R160 &gt;= 7, "HIGH",IF(
         'Compound Alert'!R160 &gt;= 5, "MED","LOW")), IF(
            $B$8="Underlying Vulnerability", IF(
               'Compound Alert'!Y160 &gt;= 10, "HIGH",IF(
                  'Compound Alert'!Y160 &gt;= 7, "MED","LOW")),IF(
                     $B$8="Emerging Threat", IF(
                        'Compound Alert'!AF160 &gt;= 10, "HIGH",IF(
                            'Compound Alert'!AF160 &gt;= 7, "MED","LOW")))))</f>
        <v>LOW</v>
      </c>
      <c r="K213" s="25" t="e">
        <f ca="1">IF(
   $B$8="Overall Alert",IF(
      'Compound Alert'!S160 &gt;= 7, "HIGH",IF(
         'Compound Alert'!S160 &gt;= 5, "MED","LOW")), IF(
            $B$8="Underlying Vulnerability", IF(
               'Compound Alert'!Z160 &gt;= 10, "HIGH",IF(
                  'Compound Alert'!Z160 &gt;= 7, "MED","LOW")),IF(
                     $B$8="Emerging Threat", IF(
                        'Compound Alert'!AG160 &gt;= 10, "HIGH",IF(
                            'Compound Alert'!AG160 &gt;= 7, "MED","LOW")))))</f>
        <v>#N/A</v>
      </c>
      <c r="L213" s="25" t="e">
        <f ca="1">IF(
   $B$8="Overall Alert",IF(
      'Compound Alert'!T160 &gt;= 7, "HIGH",IF(
         'Compound Alert'!T160 &gt;= 5, "MED","LOW")), IF(
            $B$8="Underlying Vulnerability", IF(
               'Compound Alert'!AA160 &gt;= 10, "HIGH",IF(
                  'Compound Alert'!AA160 &gt;= 7, "MED","LOW")),IF(
                     $B$8="Emerging Threat", IF(
                        'Compound Alert'!AH160 &gt;= 10, "HIGH",IF(
                            'Compound Alert'!AH160 &gt;= 7, "MED","LOW")))))</f>
        <v>#N/A</v>
      </c>
      <c r="M213" s="25" t="str">
        <f ca="1">IF(
   $B$8="Overall Alert",IF(
      'Compound Alert'!U160 &gt;= 7, "HIGH",IF(
         'Compound Alert'!U160 &gt;= 5, "MED","LOW")), IF(
            $B$8="Underlying Vulnerability", IF(
               'Compound Alert'!AB160 &gt;= 10, "HIGH",IF(
                  'Compound Alert'!AB160 &gt;= 7, "MED","LOW")),IF(
                     $B$8="Emerging Threat", IF(
                        'Compound Alert'!AI160 &gt;= 10, "HIGH",IF(
                            'Compound Alert'!AI160 &gt;= 7, "MED","LOW")))))</f>
        <v>LOW</v>
      </c>
      <c r="N213" s="25" t="str">
        <f ca="1">IF(
   $B$8="Overall Alert",IF(
      'Compound Alert'!V160 &gt;= 7, "HIGH",IF(
         'Compound Alert'!V160 &gt;= 5, "MED","LOW")), IF(
            $B$8="Underlying Vulnerability", IF(
               'Compound Alert'!AC160 &gt;= 10, "HIGH",IF(
                  'Compound Alert'!AC160 &gt;= 7, "MED","LOW")),IF(
                     $B$8="Emerging Threat", IF(
                        'Compound Alert'!AJ160 &gt;= 10, "HIGH",IF(
                            'Compound Alert'!AJ160 &gt;= 7, "MED","LOW")))))</f>
        <v>LOW</v>
      </c>
      <c r="O213" s="25" t="str">
        <f ca="1">IF(
   $B$8="Overall Alert",IF(
      'Compound Alert'!W160 &gt;= 7, "HIGH",IF(
         'Compound Alert'!W160 &gt;= 5, "MED","LOW")), IF(
            $B$8="Underlying Vulnerability", IF(
               'Compound Alert'!AD160 &gt;= 10, "HIGH",IF(
                  'Compound Alert'!AD160 &gt;= 7, "MED","LOW")),IF(
                     $B$8="Emerging Threat", IF(
                        'Compound Alert'!AK160 &gt;= 10, "HIGH",IF(
                            'Compound Alert'!AK160 &gt;= 7, "MED","LOW")))))</f>
        <v>LOW</v>
      </c>
      <c r="P213" s="25"/>
      <c r="Q213" s="26"/>
      <c r="R213" s="26"/>
      <c r="S213" s="21"/>
      <c r="T213" s="21"/>
      <c r="U213" s="21"/>
      <c r="V213" s="21"/>
      <c r="W213" s="21"/>
      <c r="X213" s="21"/>
      <c r="Y213" s="27"/>
      <c r="Z213" s="27"/>
      <c r="AA213" s="27"/>
      <c r="AB213" s="27"/>
      <c r="AC213" s="27"/>
      <c r="AD213" s="27"/>
      <c r="AE213" s="27"/>
      <c r="AF213" s="27"/>
      <c r="AJ213" s="21"/>
      <c r="AK213" s="21"/>
      <c r="AL213" s="21"/>
      <c r="AM213" s="21"/>
      <c r="AN213" s="21"/>
      <c r="AO213" s="21"/>
      <c r="AP213" s="21"/>
      <c r="AQ213" s="21"/>
      <c r="AR213" s="21"/>
      <c r="AS213" s="21"/>
      <c r="AT213" s="21"/>
      <c r="AU213" s="21"/>
      <c r="AV213" s="21"/>
      <c r="AW213" s="21"/>
      <c r="AX213" s="21"/>
    </row>
    <row r="214" spans="1:50" x14ac:dyDescent="0.2">
      <c r="A214" s="63">
        <v>173</v>
      </c>
      <c r="B214" s="20" t="str">
        <f>'Compound Alert'!B120</f>
        <v>Lesotho</v>
      </c>
      <c r="C214" s="20" t="str">
        <f>'Compound Alert'!C120</f>
        <v>LSO</v>
      </c>
      <c r="D214" s="20" t="str">
        <f>'Compound Alert'!D120</f>
        <v>SSF           Sub-Saharan Africa</v>
      </c>
      <c r="E214" s="20" t="str">
        <f>'Compound Alert'!E120</f>
        <v>IDA</v>
      </c>
      <c r="F214" s="217">
        <f ca="1">'Compound Alert'!F120</f>
        <v>115</v>
      </c>
      <c r="G214" s="22">
        <f ca="1">IF($B$8="Overall Alert",'Compound Alert'!G120,IF($B$8="Underlying Vulnerability",'Compound Alert'!J120,IF($B$8="Emerging Threat",'Compound Alert'!M120)))</f>
        <v>0</v>
      </c>
      <c r="H214" s="23">
        <f ca="1">IF($B$8="Overall Alert",'Compound Alert'!H120,IF($B$8="Underlying Vulnerability",'Compound Alert'!K120,IF($B$8="Emerging Threat",'Compound Alert'!N120)))</f>
        <v>0</v>
      </c>
      <c r="I214" s="50">
        <f ca="1">ROUNDDOWN(G214,0)</f>
        <v>0</v>
      </c>
      <c r="J214" s="25" t="str">
        <f ca="1">IF(
   $B$8="Overall Alert",IF(
      'Compound Alert'!R120 &gt;= 7, "HIGH",IF(
         'Compound Alert'!R120 &gt;= 5, "MED","LOW")), IF(
            $B$8="Underlying Vulnerability", IF(
               'Compound Alert'!Y120 &gt;= 10, "HIGH",IF(
                  'Compound Alert'!Y120 &gt;= 7, "MED","LOW")),IF(
                     $B$8="Emerging Threat", IF(
                        'Compound Alert'!AF120 &gt;= 10, "HIGH",IF(
                            'Compound Alert'!AF120 &gt;= 7, "MED","LOW")))))</f>
        <v>LOW</v>
      </c>
      <c r="K214" s="25" t="str">
        <f ca="1">IF(
   $B$8="Overall Alert",IF(
      'Compound Alert'!S120 &gt;= 7, "HIGH",IF(
         'Compound Alert'!S120 &gt;= 5, "MED","LOW")), IF(
            $B$8="Underlying Vulnerability", IF(
               'Compound Alert'!Z120 &gt;= 10, "HIGH",IF(
                  'Compound Alert'!Z120 &gt;= 7, "MED","LOW")),IF(
                     $B$8="Emerging Threat", IF(
                        'Compound Alert'!AG120 &gt;= 10, "HIGH",IF(
                            'Compound Alert'!AG120 &gt;= 7, "MED","LOW")))))</f>
        <v>LOW</v>
      </c>
      <c r="L214" s="25" t="str">
        <f ca="1">IF(
   $B$8="Overall Alert",IF(
      'Compound Alert'!T120 &gt;= 7, "HIGH",IF(
         'Compound Alert'!T120 &gt;= 5, "MED","LOW")), IF(
            $B$8="Underlying Vulnerability", IF(
               'Compound Alert'!AA120 &gt;= 10, "HIGH",IF(
                  'Compound Alert'!AA120 &gt;= 7, "MED","LOW")),IF(
                     $B$8="Emerging Threat", IF(
                        'Compound Alert'!AH120 &gt;= 10, "HIGH",IF(
                            'Compound Alert'!AH120 &gt;= 7, "MED","LOW")))))</f>
        <v>LOW</v>
      </c>
      <c r="M214" s="25" t="str">
        <f ca="1">IF(
   $B$8="Overall Alert",IF(
      'Compound Alert'!U120 &gt;= 7, "HIGH",IF(
         'Compound Alert'!U120 &gt;= 5, "MED","LOW")), IF(
            $B$8="Underlying Vulnerability", IF(
               'Compound Alert'!AB120 &gt;= 10, "HIGH",IF(
                  'Compound Alert'!AB120 &gt;= 7, "MED","LOW")),IF(
                     $B$8="Emerging Threat", IF(
                        'Compound Alert'!AI120 &gt;= 10, "HIGH",IF(
                            'Compound Alert'!AI120 &gt;= 7, "MED","LOW")))))</f>
        <v>LOW</v>
      </c>
      <c r="N214" s="25" t="str">
        <f ca="1">IF(
   $B$8="Overall Alert",IF(
      'Compound Alert'!V120 &gt;= 7, "HIGH",IF(
         'Compound Alert'!V120 &gt;= 5, "MED","LOW")), IF(
            $B$8="Underlying Vulnerability", IF(
               'Compound Alert'!AC120 &gt;= 10, "HIGH",IF(
                  'Compound Alert'!AC120 &gt;= 7, "MED","LOW")),IF(
                     $B$8="Emerging Threat", IF(
                        'Compound Alert'!AJ120 &gt;= 10, "HIGH",IF(
                            'Compound Alert'!AJ120 &gt;= 7, "MED","LOW")))))</f>
        <v>LOW</v>
      </c>
      <c r="O214" s="25" t="str">
        <f ca="1">IF(
   $B$8="Overall Alert",IF(
      'Compound Alert'!W120 &gt;= 7, "HIGH",IF(
         'Compound Alert'!W120 &gt;= 5, "MED","LOW")), IF(
            $B$8="Underlying Vulnerability", IF(
               'Compound Alert'!AD120 &gt;= 10, "HIGH",IF(
                  'Compound Alert'!AD120 &gt;= 7, "MED","LOW")),IF(
                     $B$8="Emerging Threat", IF(
                        'Compound Alert'!AK120 &gt;= 10, "HIGH",IF(
                            'Compound Alert'!AK120 &gt;= 7, "MED","LOW")))))</f>
        <v>LOW</v>
      </c>
      <c r="P214" s="25"/>
      <c r="Q214" s="26"/>
      <c r="R214" s="26"/>
      <c r="S214" s="21"/>
      <c r="T214" s="21"/>
      <c r="U214" s="21"/>
      <c r="V214" s="21"/>
      <c r="W214" s="21"/>
      <c r="X214" s="21"/>
      <c r="Y214" s="27"/>
      <c r="Z214" s="27"/>
      <c r="AA214" s="27"/>
      <c r="AB214" s="27"/>
      <c r="AC214" s="27"/>
      <c r="AD214" s="27"/>
      <c r="AE214" s="27"/>
      <c r="AF214" s="27"/>
      <c r="AJ214" s="21"/>
      <c r="AK214" s="21"/>
      <c r="AL214" s="21"/>
      <c r="AM214" s="21"/>
      <c r="AN214" s="21"/>
      <c r="AO214" s="21"/>
      <c r="AP214" s="21"/>
      <c r="AQ214" s="21"/>
      <c r="AR214" s="21"/>
      <c r="AS214" s="21"/>
      <c r="AT214" s="21"/>
      <c r="AU214" s="21"/>
      <c r="AV214" s="21"/>
      <c r="AW214" s="21"/>
      <c r="AX214" s="21"/>
    </row>
    <row r="215" spans="1:50" x14ac:dyDescent="0.2">
      <c r="A215" s="63">
        <v>174</v>
      </c>
      <c r="B215" s="20" t="str">
        <f>'Compound Alert'!B99</f>
        <v>Iceland</v>
      </c>
      <c r="C215" s="20" t="str">
        <f>'Compound Alert'!C99</f>
        <v>ISL</v>
      </c>
      <c r="D215" s="20" t="str">
        <f>'Compound Alert'!D99</f>
        <v>ECS           Europe &amp; Central Asia</v>
      </c>
      <c r="E215" s="20" t="str">
        <f>'Compound Alert'!E99</f>
        <v>NA</v>
      </c>
      <c r="F215" s="217">
        <f ca="1">'Compound Alert'!F99</f>
        <v>94</v>
      </c>
      <c r="G215" s="22">
        <f ca="1">IF($B$8="Overall Alert",'Compound Alert'!G99,IF($B$8="Underlying Vulnerability",'Compound Alert'!J99,IF($B$8="Emerging Threat",'Compound Alert'!M99)))</f>
        <v>0</v>
      </c>
      <c r="H215" s="23">
        <f ca="1">IF($B$8="Overall Alert",'Compound Alert'!H99,IF($B$8="Underlying Vulnerability",'Compound Alert'!K99,IF($B$8="Emerging Threat",'Compound Alert'!N99)))</f>
        <v>0</v>
      </c>
      <c r="I215" s="50">
        <f ca="1">ROUNDDOWN(G215,0)</f>
        <v>0</v>
      </c>
      <c r="J215" s="25" t="str">
        <f ca="1">IF(
   $B$8="Overall Alert",IF(
      'Compound Alert'!R99 &gt;= 7, "HIGH",IF(
         'Compound Alert'!R99 &gt;= 5, "MED","LOW")), IF(
            $B$8="Underlying Vulnerability", IF(
               'Compound Alert'!Y99 &gt;= 10, "HIGH",IF(
                  'Compound Alert'!Y99 &gt;= 7, "MED","LOW")),IF(
                     $B$8="Emerging Threat", IF(
                        'Compound Alert'!AF99 &gt;= 10, "HIGH",IF(
                            'Compound Alert'!AF99 &gt;= 7, "MED","LOW")))))</f>
        <v>LOW</v>
      </c>
      <c r="K215" s="25" t="str">
        <f ca="1">IF(
   $B$8="Overall Alert",IF(
      'Compound Alert'!S99 &gt;= 7, "HIGH",IF(
         'Compound Alert'!S99 &gt;= 5, "MED","LOW")), IF(
            $B$8="Underlying Vulnerability", IF(
               'Compound Alert'!Z99 &gt;= 10, "HIGH",IF(
                  'Compound Alert'!Z99 &gt;= 7, "MED","LOW")),IF(
                     $B$8="Emerging Threat", IF(
                        'Compound Alert'!AG99 &gt;= 10, "HIGH",IF(
                            'Compound Alert'!AG99 &gt;= 7, "MED","LOW")))))</f>
        <v>LOW</v>
      </c>
      <c r="L215" s="25" t="str">
        <f ca="1">IF(
   $B$8="Overall Alert",IF(
      'Compound Alert'!T99 &gt;= 7, "HIGH",IF(
         'Compound Alert'!T99 &gt;= 5, "MED","LOW")), IF(
            $B$8="Underlying Vulnerability", IF(
               'Compound Alert'!AA99 &gt;= 10, "HIGH",IF(
                  'Compound Alert'!AA99 &gt;= 7, "MED","LOW")),IF(
                     $B$8="Emerging Threat", IF(
                        'Compound Alert'!AH99 &gt;= 10, "HIGH",IF(
                            'Compound Alert'!AH99 &gt;= 7, "MED","LOW")))))</f>
        <v>LOW</v>
      </c>
      <c r="M215" s="25" t="str">
        <f ca="1">IF(
   $B$8="Overall Alert",IF(
      'Compound Alert'!U99 &gt;= 7, "HIGH",IF(
         'Compound Alert'!U99 &gt;= 5, "MED","LOW")), IF(
            $B$8="Underlying Vulnerability", IF(
               'Compound Alert'!AB99 &gt;= 10, "HIGH",IF(
                  'Compound Alert'!AB99 &gt;= 7, "MED","LOW")),IF(
                     $B$8="Emerging Threat", IF(
                        'Compound Alert'!AI99 &gt;= 10, "HIGH",IF(
                            'Compound Alert'!AI99 &gt;= 7, "MED","LOW")))))</f>
        <v>LOW</v>
      </c>
      <c r="N215" s="25" t="str">
        <f ca="1">IF(
   $B$8="Overall Alert",IF(
      'Compound Alert'!V99 &gt;= 7, "HIGH",IF(
         'Compound Alert'!V99 &gt;= 5, "MED","LOW")), IF(
            $B$8="Underlying Vulnerability", IF(
               'Compound Alert'!AC99 &gt;= 10, "HIGH",IF(
                  'Compound Alert'!AC99 &gt;= 7, "MED","LOW")),IF(
                     $B$8="Emerging Threat", IF(
                        'Compound Alert'!AJ99 &gt;= 10, "HIGH",IF(
                            'Compound Alert'!AJ99 &gt;= 7, "MED","LOW")))))</f>
        <v>LOW</v>
      </c>
      <c r="O215" s="25" t="str">
        <f ca="1">IF(
   $B$8="Overall Alert",IF(
      'Compound Alert'!W99 &gt;= 7, "HIGH",IF(
         'Compound Alert'!W99 &gt;= 5, "MED","LOW")), IF(
            $B$8="Underlying Vulnerability", IF(
               'Compound Alert'!AD99 &gt;= 10, "HIGH",IF(
                  'Compound Alert'!AD99 &gt;= 7, "MED","LOW")),IF(
                     $B$8="Emerging Threat", IF(
                        'Compound Alert'!AK99 &gt;= 10, "HIGH",IF(
                            'Compound Alert'!AK99 &gt;= 7, "MED","LOW")))))</f>
        <v>LOW</v>
      </c>
      <c r="P215" s="25"/>
      <c r="Q215" s="26"/>
      <c r="R215" s="26"/>
      <c r="S215" s="21"/>
      <c r="T215" s="21"/>
      <c r="U215" s="21"/>
      <c r="V215" s="21"/>
      <c r="W215" s="21"/>
      <c r="X215" s="21"/>
      <c r="Y215" s="27"/>
      <c r="Z215" s="27"/>
      <c r="AA215" s="27"/>
      <c r="AB215" s="27"/>
      <c r="AC215" s="27"/>
      <c r="AD215" s="27"/>
      <c r="AE215" s="27"/>
      <c r="AF215" s="27"/>
      <c r="AJ215" s="21"/>
      <c r="AK215" s="21"/>
      <c r="AL215" s="21"/>
      <c r="AM215" s="21"/>
      <c r="AN215" s="21"/>
      <c r="AO215" s="21"/>
      <c r="AP215" s="21"/>
      <c r="AQ215" s="21"/>
      <c r="AR215" s="21"/>
      <c r="AS215" s="21"/>
      <c r="AT215" s="21"/>
      <c r="AU215" s="21"/>
      <c r="AV215" s="21"/>
      <c r="AW215" s="21"/>
      <c r="AX215" s="21"/>
    </row>
    <row r="216" spans="1:50" x14ac:dyDescent="0.2">
      <c r="A216" s="63">
        <v>175</v>
      </c>
      <c r="B216" s="20" t="str">
        <f>'Compound Alert'!B102</f>
        <v>Jamaica</v>
      </c>
      <c r="C216" s="20" t="str">
        <f>'Compound Alert'!C102</f>
        <v>JAM</v>
      </c>
      <c r="D216" s="20" t="str">
        <f>'Compound Alert'!D102</f>
        <v>LCN           Latin America &amp; Caribbean</v>
      </c>
      <c r="E216" s="20" t="str">
        <f>'Compound Alert'!E102</f>
        <v>IBRD</v>
      </c>
      <c r="F216" s="217">
        <f ca="1">'Compound Alert'!F102</f>
        <v>97</v>
      </c>
      <c r="G216" s="22">
        <f ca="1">IF($B$8="Overall Alert",'Compound Alert'!G102,IF($B$8="Underlying Vulnerability",'Compound Alert'!J102,IF($B$8="Emerging Threat",'Compound Alert'!M102)))</f>
        <v>0</v>
      </c>
      <c r="H216" s="23">
        <f ca="1">IF($B$8="Overall Alert",'Compound Alert'!H102,IF($B$8="Underlying Vulnerability",'Compound Alert'!K102,IF($B$8="Emerging Threat",'Compound Alert'!N102)))</f>
        <v>0</v>
      </c>
      <c r="I216" s="50">
        <f ca="1">ROUNDDOWN(G216,0)</f>
        <v>0</v>
      </c>
      <c r="J216" s="25" t="str">
        <f ca="1">IF(
   $B$8="Overall Alert",IF(
      'Compound Alert'!R102 &gt;= 7, "HIGH",IF(
         'Compound Alert'!R102 &gt;= 5, "MED","LOW")), IF(
            $B$8="Underlying Vulnerability", IF(
               'Compound Alert'!Y102 &gt;= 10, "HIGH",IF(
                  'Compound Alert'!Y102 &gt;= 7, "MED","LOW")),IF(
                     $B$8="Emerging Threat", IF(
                        'Compound Alert'!AF102 &gt;= 10, "HIGH",IF(
                            'Compound Alert'!AF102 &gt;= 7, "MED","LOW")))))</f>
        <v>LOW</v>
      </c>
      <c r="K216" s="25" t="str">
        <f ca="1">IF(
   $B$8="Overall Alert",IF(
      'Compound Alert'!S102 &gt;= 7, "HIGH",IF(
         'Compound Alert'!S102 &gt;= 5, "MED","LOW")), IF(
            $B$8="Underlying Vulnerability", IF(
               'Compound Alert'!Z102 &gt;= 10, "HIGH",IF(
                  'Compound Alert'!Z102 &gt;= 7, "MED","LOW")),IF(
                     $B$8="Emerging Threat", IF(
                        'Compound Alert'!AG102 &gt;= 10, "HIGH",IF(
                            'Compound Alert'!AG102 &gt;= 7, "MED","LOW")))))</f>
        <v>LOW</v>
      </c>
      <c r="L216" s="25" t="str">
        <f ca="1">IF(
   $B$8="Overall Alert",IF(
      'Compound Alert'!T102 &gt;= 7, "HIGH",IF(
         'Compound Alert'!T102 &gt;= 5, "MED","LOW")), IF(
            $B$8="Underlying Vulnerability", IF(
               'Compound Alert'!AA102 &gt;= 10, "HIGH",IF(
                  'Compound Alert'!AA102 &gt;= 7, "MED","LOW")),IF(
                     $B$8="Emerging Threat", IF(
                        'Compound Alert'!AH102 &gt;= 10, "HIGH",IF(
                            'Compound Alert'!AH102 &gt;= 7, "MED","LOW")))))</f>
        <v>LOW</v>
      </c>
      <c r="M216" s="25" t="str">
        <f ca="1">IF(
   $B$8="Overall Alert",IF(
      'Compound Alert'!U102 &gt;= 7, "HIGH",IF(
         'Compound Alert'!U102 &gt;= 5, "MED","LOW")), IF(
            $B$8="Underlying Vulnerability", IF(
               'Compound Alert'!AB102 &gt;= 10, "HIGH",IF(
                  'Compound Alert'!AB102 &gt;= 7, "MED","LOW")),IF(
                     $B$8="Emerging Threat", IF(
                        'Compound Alert'!AI102 &gt;= 10, "HIGH",IF(
                            'Compound Alert'!AI102 &gt;= 7, "MED","LOW")))))</f>
        <v>LOW</v>
      </c>
      <c r="N216" s="25" t="str">
        <f ca="1">IF(
   $B$8="Overall Alert",IF(
      'Compound Alert'!V102 &gt;= 7, "HIGH",IF(
         'Compound Alert'!V102 &gt;= 5, "MED","LOW")), IF(
            $B$8="Underlying Vulnerability", IF(
               'Compound Alert'!AC102 &gt;= 10, "HIGH",IF(
                  'Compound Alert'!AC102 &gt;= 7, "MED","LOW")),IF(
                     $B$8="Emerging Threat", IF(
                        'Compound Alert'!AJ102 &gt;= 10, "HIGH",IF(
                            'Compound Alert'!AJ102 &gt;= 7, "MED","LOW")))))</f>
        <v>LOW</v>
      </c>
      <c r="O216" s="25" t="str">
        <f ca="1">IF(
   $B$8="Overall Alert",IF(
      'Compound Alert'!W102 &gt;= 7, "HIGH",IF(
         'Compound Alert'!W102 &gt;= 5, "MED","LOW")), IF(
            $B$8="Underlying Vulnerability", IF(
               'Compound Alert'!AD102 &gt;= 10, "HIGH",IF(
                  'Compound Alert'!AD102 &gt;= 7, "MED","LOW")),IF(
                     $B$8="Emerging Threat", IF(
                        'Compound Alert'!AK102 &gt;= 10, "HIGH",IF(
                            'Compound Alert'!AK102 &gt;= 7, "MED","LOW")))))</f>
        <v>LOW</v>
      </c>
      <c r="P216" s="25"/>
      <c r="Q216" s="26"/>
      <c r="R216" s="26"/>
      <c r="S216" s="21"/>
      <c r="T216" s="21"/>
      <c r="U216" s="21"/>
      <c r="V216" s="21"/>
      <c r="W216" s="21"/>
      <c r="X216" s="21"/>
      <c r="Y216" s="27"/>
      <c r="Z216" s="27"/>
      <c r="AA216" s="27"/>
      <c r="AB216" s="27"/>
      <c r="AC216" s="27"/>
      <c r="AD216" s="27"/>
      <c r="AE216" s="27"/>
      <c r="AF216" s="27"/>
      <c r="AJ216" s="21"/>
      <c r="AK216" s="21"/>
      <c r="AL216" s="21"/>
      <c r="AM216" s="21"/>
      <c r="AN216" s="21"/>
      <c r="AO216" s="21"/>
      <c r="AP216" s="21"/>
      <c r="AQ216" s="21"/>
      <c r="AR216" s="21"/>
      <c r="AS216" s="21"/>
      <c r="AT216" s="21"/>
      <c r="AU216" s="21"/>
      <c r="AV216" s="21"/>
      <c r="AW216" s="21"/>
      <c r="AX216" s="21"/>
    </row>
    <row r="217" spans="1:50" x14ac:dyDescent="0.2">
      <c r="A217" s="63">
        <v>176</v>
      </c>
      <c r="B217" s="20" t="str">
        <f>'Compound Alert'!B133</f>
        <v>North Macedonia</v>
      </c>
      <c r="C217" s="20" t="str">
        <f>'Compound Alert'!C133</f>
        <v>MKD</v>
      </c>
      <c r="D217" s="20" t="str">
        <f>'Compound Alert'!D133</f>
        <v>ECS           Europe &amp; Central Asia</v>
      </c>
      <c r="E217" s="20" t="str">
        <f>'Compound Alert'!E133</f>
        <v>IBRD</v>
      </c>
      <c r="F217" s="217">
        <f ca="1">'Compound Alert'!F133</f>
        <v>128</v>
      </c>
      <c r="G217" s="22">
        <f ca="1">IF($B$8="Overall Alert",'Compound Alert'!G133,IF($B$8="Underlying Vulnerability",'Compound Alert'!J133,IF($B$8="Emerging Threat",'Compound Alert'!M133)))</f>
        <v>0</v>
      </c>
      <c r="H217" s="23">
        <f ca="1">IF($B$8="Overall Alert",'Compound Alert'!H133,IF($B$8="Underlying Vulnerability",'Compound Alert'!K133,IF($B$8="Emerging Threat",'Compound Alert'!N133)))</f>
        <v>0</v>
      </c>
      <c r="I217" s="50">
        <f ca="1">ROUNDDOWN(G217,0)</f>
        <v>0</v>
      </c>
      <c r="J217" s="25" t="str">
        <f ca="1">IF(
   $B$8="Overall Alert",IF(
      'Compound Alert'!R133 &gt;= 7, "HIGH",IF(
         'Compound Alert'!R133 &gt;= 5, "MED","LOW")), IF(
            $B$8="Underlying Vulnerability", IF(
               'Compound Alert'!Y133 &gt;= 10, "HIGH",IF(
                  'Compound Alert'!Y133 &gt;= 7, "MED","LOW")),IF(
                     $B$8="Emerging Threat", IF(
                        'Compound Alert'!AF133 &gt;= 10, "HIGH",IF(
                            'Compound Alert'!AF133 &gt;= 7, "MED","LOW")))))</f>
        <v>LOW</v>
      </c>
      <c r="K217" s="25" t="str">
        <f ca="1">IF(
   $B$8="Overall Alert",IF(
      'Compound Alert'!S133 &gt;= 7, "HIGH",IF(
         'Compound Alert'!S133 &gt;= 5, "MED","LOW")), IF(
            $B$8="Underlying Vulnerability", IF(
               'Compound Alert'!Z133 &gt;= 10, "HIGH",IF(
                  'Compound Alert'!Z133 &gt;= 7, "MED","LOW")),IF(
                     $B$8="Emerging Threat", IF(
                        'Compound Alert'!AG133 &gt;= 10, "HIGH",IF(
                            'Compound Alert'!AG133 &gt;= 7, "MED","LOW")))))</f>
        <v>LOW</v>
      </c>
      <c r="L217" s="25" t="str">
        <f ca="1">IF(
   $B$8="Overall Alert",IF(
      'Compound Alert'!T133 &gt;= 7, "HIGH",IF(
         'Compound Alert'!T133 &gt;= 5, "MED","LOW")), IF(
            $B$8="Underlying Vulnerability", IF(
               'Compound Alert'!AA133 &gt;= 10, "HIGH",IF(
                  'Compound Alert'!AA133 &gt;= 7, "MED","LOW")),IF(
                     $B$8="Emerging Threat", IF(
                        'Compound Alert'!AH133 &gt;= 10, "HIGH",IF(
                            'Compound Alert'!AH133 &gt;= 7, "MED","LOW")))))</f>
        <v>LOW</v>
      </c>
      <c r="M217" s="25" t="str">
        <f ca="1">IF(
   $B$8="Overall Alert",IF(
      'Compound Alert'!U133 &gt;= 7, "HIGH",IF(
         'Compound Alert'!U133 &gt;= 5, "MED","LOW")), IF(
            $B$8="Underlying Vulnerability", IF(
               'Compound Alert'!AB133 &gt;= 10, "HIGH",IF(
                  'Compound Alert'!AB133 &gt;= 7, "MED","LOW")),IF(
                     $B$8="Emerging Threat", IF(
                        'Compound Alert'!AI133 &gt;= 10, "HIGH",IF(
                            'Compound Alert'!AI133 &gt;= 7, "MED","LOW")))))</f>
        <v>LOW</v>
      </c>
      <c r="N217" s="25" t="str">
        <f ca="1">IF(
   $B$8="Overall Alert",IF(
      'Compound Alert'!V133 &gt;= 7, "HIGH",IF(
         'Compound Alert'!V133 &gt;= 5, "MED","LOW")), IF(
            $B$8="Underlying Vulnerability", IF(
               'Compound Alert'!AC133 &gt;= 10, "HIGH",IF(
                  'Compound Alert'!AC133 &gt;= 7, "MED","LOW")),IF(
                     $B$8="Emerging Threat", IF(
                        'Compound Alert'!AJ133 &gt;= 10, "HIGH",IF(
                            'Compound Alert'!AJ133 &gt;= 7, "MED","LOW")))))</f>
        <v>LOW</v>
      </c>
      <c r="O217" s="25" t="str">
        <f ca="1">IF(
   $B$8="Overall Alert",IF(
      'Compound Alert'!W133 &gt;= 7, "HIGH",IF(
         'Compound Alert'!W133 &gt;= 5, "MED","LOW")), IF(
            $B$8="Underlying Vulnerability", IF(
               'Compound Alert'!AD133 &gt;= 10, "HIGH",IF(
                  'Compound Alert'!AD133 &gt;= 7, "MED","LOW")),IF(
                     $B$8="Emerging Threat", IF(
                        'Compound Alert'!AK133 &gt;= 10, "HIGH",IF(
                            'Compound Alert'!AK133 &gt;= 7, "MED","LOW")))))</f>
        <v>LOW</v>
      </c>
      <c r="P217" s="25"/>
      <c r="Q217" s="26"/>
      <c r="R217" s="26"/>
      <c r="S217" s="21"/>
      <c r="T217" s="21"/>
      <c r="U217" s="21"/>
      <c r="V217" s="21"/>
      <c r="W217" s="21"/>
      <c r="X217" s="21"/>
      <c r="Y217" s="27"/>
      <c r="Z217" s="27"/>
      <c r="AA217" s="27"/>
      <c r="AB217" s="27"/>
      <c r="AC217" s="27"/>
      <c r="AD217" s="27"/>
      <c r="AE217" s="27"/>
      <c r="AF217" s="27"/>
      <c r="AJ217" s="21"/>
      <c r="AK217" s="21"/>
      <c r="AL217" s="21"/>
      <c r="AM217" s="21"/>
      <c r="AN217" s="21"/>
      <c r="AO217" s="21"/>
      <c r="AP217" s="21"/>
      <c r="AQ217" s="21"/>
      <c r="AR217" s="21"/>
      <c r="AS217" s="21"/>
      <c r="AT217" s="21"/>
      <c r="AU217" s="21"/>
      <c r="AV217" s="21"/>
      <c r="AW217" s="21"/>
      <c r="AX217" s="21"/>
    </row>
    <row r="218" spans="1:50" x14ac:dyDescent="0.2">
      <c r="A218" s="63">
        <v>177</v>
      </c>
      <c r="B218" s="20" t="str">
        <f>'Compound Alert'!B162</f>
        <v>Poland</v>
      </c>
      <c r="C218" s="20" t="str">
        <f>'Compound Alert'!C162</f>
        <v>POL</v>
      </c>
      <c r="D218" s="20" t="str">
        <f>'Compound Alert'!D162</f>
        <v>ECS           Europe &amp; Central Asia</v>
      </c>
      <c r="E218" s="20" t="str">
        <f>'Compound Alert'!E162</f>
        <v>IBRD</v>
      </c>
      <c r="F218" s="217">
        <f ca="1">'Compound Alert'!F162</f>
        <v>157</v>
      </c>
      <c r="G218" s="22">
        <f ca="1">IF($B$8="Overall Alert",'Compound Alert'!G162,IF($B$8="Underlying Vulnerability",'Compound Alert'!J162,IF($B$8="Emerging Threat",'Compound Alert'!M162)))</f>
        <v>0</v>
      </c>
      <c r="H218" s="23">
        <f ca="1">IF($B$8="Overall Alert",'Compound Alert'!H162,IF($B$8="Underlying Vulnerability",'Compound Alert'!K162,IF($B$8="Emerging Threat",'Compound Alert'!N162)))</f>
        <v>0</v>
      </c>
      <c r="I218" s="50">
        <f ca="1">ROUNDDOWN(G218,0)</f>
        <v>0</v>
      </c>
      <c r="J218" s="25" t="str">
        <f ca="1">IF(
   $B$8="Overall Alert",IF(
      'Compound Alert'!R162 &gt;= 7, "HIGH",IF(
         'Compound Alert'!R162 &gt;= 5, "MED","LOW")), IF(
            $B$8="Underlying Vulnerability", IF(
               'Compound Alert'!Y162 &gt;= 10, "HIGH",IF(
                  'Compound Alert'!Y162 &gt;= 7, "MED","LOW")),IF(
                     $B$8="Emerging Threat", IF(
                        'Compound Alert'!AF162 &gt;= 10, "HIGH",IF(
                            'Compound Alert'!AF162 &gt;= 7, "MED","LOW")))))</f>
        <v>LOW</v>
      </c>
      <c r="K218" s="25" t="str">
        <f ca="1">IF(
   $B$8="Overall Alert",IF(
      'Compound Alert'!S162 &gt;= 7, "HIGH",IF(
         'Compound Alert'!S162 &gt;= 5, "MED","LOW")), IF(
            $B$8="Underlying Vulnerability", IF(
               'Compound Alert'!Z162 &gt;= 10, "HIGH",IF(
                  'Compound Alert'!Z162 &gt;= 7, "MED","LOW")),IF(
                     $B$8="Emerging Threat", IF(
                        'Compound Alert'!AG162 &gt;= 10, "HIGH",IF(
                            'Compound Alert'!AG162 &gt;= 7, "MED","LOW")))))</f>
        <v>LOW</v>
      </c>
      <c r="L218" s="25" t="str">
        <f ca="1">IF(
   $B$8="Overall Alert",IF(
      'Compound Alert'!T162 &gt;= 7, "HIGH",IF(
         'Compound Alert'!T162 &gt;= 5, "MED","LOW")), IF(
            $B$8="Underlying Vulnerability", IF(
               'Compound Alert'!AA162 &gt;= 10, "HIGH",IF(
                  'Compound Alert'!AA162 &gt;= 7, "MED","LOW")),IF(
                     $B$8="Emerging Threat", IF(
                        'Compound Alert'!AH162 &gt;= 10, "HIGH",IF(
                            'Compound Alert'!AH162 &gt;= 7, "MED","LOW")))))</f>
        <v>LOW</v>
      </c>
      <c r="M218" s="25" t="str">
        <f ca="1">IF(
   $B$8="Overall Alert",IF(
      'Compound Alert'!U162 &gt;= 7, "HIGH",IF(
         'Compound Alert'!U162 &gt;= 5, "MED","LOW")), IF(
            $B$8="Underlying Vulnerability", IF(
               'Compound Alert'!AB162 &gt;= 10, "HIGH",IF(
                  'Compound Alert'!AB162 &gt;= 7, "MED","LOW")),IF(
                     $B$8="Emerging Threat", IF(
                        'Compound Alert'!AI162 &gt;= 10, "HIGH",IF(
                            'Compound Alert'!AI162 &gt;= 7, "MED","LOW")))))</f>
        <v>LOW</v>
      </c>
      <c r="N218" s="25" t="str">
        <f ca="1">IF(
   $B$8="Overall Alert",IF(
      'Compound Alert'!V162 &gt;= 7, "HIGH",IF(
         'Compound Alert'!V162 &gt;= 5, "MED","LOW")), IF(
            $B$8="Underlying Vulnerability", IF(
               'Compound Alert'!AC162 &gt;= 10, "HIGH",IF(
                  'Compound Alert'!AC162 &gt;= 7, "MED","LOW")),IF(
                     $B$8="Emerging Threat", IF(
                        'Compound Alert'!AJ162 &gt;= 10, "HIGH",IF(
                            'Compound Alert'!AJ162 &gt;= 7, "MED","LOW")))))</f>
        <v>LOW</v>
      </c>
      <c r="O218" s="25" t="str">
        <f ca="1">IF(
   $B$8="Overall Alert",IF(
      'Compound Alert'!W162 &gt;= 7, "HIGH",IF(
         'Compound Alert'!W162 &gt;= 5, "MED","LOW")), IF(
            $B$8="Underlying Vulnerability", IF(
               'Compound Alert'!AD162 &gt;= 10, "HIGH",IF(
                  'Compound Alert'!AD162 &gt;= 7, "MED","LOW")),IF(
                     $B$8="Emerging Threat", IF(
                        'Compound Alert'!AK162 &gt;= 10, "HIGH",IF(
                            'Compound Alert'!AK162 &gt;= 7, "MED","LOW")))))</f>
        <v>LOW</v>
      </c>
      <c r="P218" s="25"/>
      <c r="Q218" s="26"/>
      <c r="R218" s="26"/>
      <c r="S218" s="21"/>
      <c r="T218" s="21"/>
      <c r="U218" s="21"/>
      <c r="V218" s="21"/>
      <c r="W218" s="21"/>
      <c r="X218" s="21"/>
      <c r="Y218" s="27"/>
      <c r="Z218" s="27"/>
      <c r="AA218" s="27"/>
      <c r="AB218" s="27"/>
      <c r="AC218" s="27"/>
      <c r="AD218" s="27"/>
      <c r="AE218" s="27"/>
      <c r="AF218" s="27"/>
      <c r="AJ218" s="21"/>
      <c r="AK218" s="21"/>
      <c r="AL218" s="21"/>
      <c r="AM218" s="21"/>
      <c r="AN218" s="21"/>
      <c r="AO218" s="21"/>
      <c r="AP218" s="21"/>
      <c r="AQ218" s="21"/>
      <c r="AR218" s="21"/>
      <c r="AS218" s="21"/>
      <c r="AT218" s="21"/>
      <c r="AU218" s="21"/>
      <c r="AV218" s="21"/>
      <c r="AW218" s="21"/>
      <c r="AX218" s="21"/>
    </row>
    <row r="219" spans="1:50" x14ac:dyDescent="0.2">
      <c r="A219" s="63">
        <v>178</v>
      </c>
      <c r="B219" s="20" t="str">
        <f>'Compound Alert'!B170</f>
        <v>Romania</v>
      </c>
      <c r="C219" s="20" t="str">
        <f>'Compound Alert'!C170</f>
        <v>ROU</v>
      </c>
      <c r="D219" s="20" t="str">
        <f>'Compound Alert'!D170</f>
        <v>ECS           Europe &amp; Central Asia</v>
      </c>
      <c r="E219" s="20" t="str">
        <f>'Compound Alert'!E170</f>
        <v>IBRD</v>
      </c>
      <c r="F219" s="217">
        <f ca="1">'Compound Alert'!F170</f>
        <v>165</v>
      </c>
      <c r="G219" s="22">
        <f ca="1">IF($B$8="Overall Alert",'Compound Alert'!G170,IF($B$8="Underlying Vulnerability",'Compound Alert'!J170,IF($B$8="Emerging Threat",'Compound Alert'!M170)))</f>
        <v>0</v>
      </c>
      <c r="H219" s="23">
        <f ca="1">IF($B$8="Overall Alert",'Compound Alert'!H170,IF($B$8="Underlying Vulnerability",'Compound Alert'!K170,IF($B$8="Emerging Threat",'Compound Alert'!N170)))</f>
        <v>0</v>
      </c>
      <c r="I219" s="50">
        <f ca="1">ROUNDDOWN(G219,0)</f>
        <v>0</v>
      </c>
      <c r="J219" s="25" t="str">
        <f ca="1">IF(
   $B$8="Overall Alert",IF(
      'Compound Alert'!R170 &gt;= 7, "HIGH",IF(
         'Compound Alert'!R170 &gt;= 5, "MED","LOW")), IF(
            $B$8="Underlying Vulnerability", IF(
               'Compound Alert'!Y170 &gt;= 10, "HIGH",IF(
                  'Compound Alert'!Y170 &gt;= 7, "MED","LOW")),IF(
                     $B$8="Emerging Threat", IF(
                        'Compound Alert'!AF170 &gt;= 10, "HIGH",IF(
                            'Compound Alert'!AF170 &gt;= 7, "MED","LOW")))))</f>
        <v>LOW</v>
      </c>
      <c r="K219" s="25" t="str">
        <f ca="1">IF(
   $B$8="Overall Alert",IF(
      'Compound Alert'!S170 &gt;= 7, "HIGH",IF(
         'Compound Alert'!S170 &gt;= 5, "MED","LOW")), IF(
            $B$8="Underlying Vulnerability", IF(
               'Compound Alert'!Z170 &gt;= 10, "HIGH",IF(
                  'Compound Alert'!Z170 &gt;= 7, "MED","LOW")),IF(
                     $B$8="Emerging Threat", IF(
                        'Compound Alert'!AG170 &gt;= 10, "HIGH",IF(
                            'Compound Alert'!AG170 &gt;= 7, "MED","LOW")))))</f>
        <v>LOW</v>
      </c>
      <c r="L219" s="25" t="str">
        <f ca="1">IF(
   $B$8="Overall Alert",IF(
      'Compound Alert'!T170 &gt;= 7, "HIGH",IF(
         'Compound Alert'!T170 &gt;= 5, "MED","LOW")), IF(
            $B$8="Underlying Vulnerability", IF(
               'Compound Alert'!AA170 &gt;= 10, "HIGH",IF(
                  'Compound Alert'!AA170 &gt;= 7, "MED","LOW")),IF(
                     $B$8="Emerging Threat", IF(
                        'Compound Alert'!AH170 &gt;= 10, "HIGH",IF(
                            'Compound Alert'!AH170 &gt;= 7, "MED","LOW")))))</f>
        <v>LOW</v>
      </c>
      <c r="M219" s="25" t="str">
        <f ca="1">IF(
   $B$8="Overall Alert",IF(
      'Compound Alert'!U170 &gt;= 7, "HIGH",IF(
         'Compound Alert'!U170 &gt;= 5, "MED","LOW")), IF(
            $B$8="Underlying Vulnerability", IF(
               'Compound Alert'!AB170 &gt;= 10, "HIGH",IF(
                  'Compound Alert'!AB170 &gt;= 7, "MED","LOW")),IF(
                     $B$8="Emerging Threat", IF(
                        'Compound Alert'!AI170 &gt;= 10, "HIGH",IF(
                            'Compound Alert'!AI170 &gt;= 7, "MED","LOW")))))</f>
        <v>LOW</v>
      </c>
      <c r="N219" s="25" t="str">
        <f ca="1">IF(
   $B$8="Overall Alert",IF(
      'Compound Alert'!V170 &gt;= 7, "HIGH",IF(
         'Compound Alert'!V170 &gt;= 5, "MED","LOW")), IF(
            $B$8="Underlying Vulnerability", IF(
               'Compound Alert'!AC170 &gt;= 10, "HIGH",IF(
                  'Compound Alert'!AC170 &gt;= 7, "MED","LOW")),IF(
                     $B$8="Emerging Threat", IF(
                        'Compound Alert'!AJ170 &gt;= 10, "HIGH",IF(
                            'Compound Alert'!AJ170 &gt;= 7, "MED","LOW")))))</f>
        <v>LOW</v>
      </c>
      <c r="O219" s="25" t="str">
        <f ca="1">IF(
   $B$8="Overall Alert",IF(
      'Compound Alert'!W170 &gt;= 7, "HIGH",IF(
         'Compound Alert'!W170 &gt;= 5, "MED","LOW")), IF(
            $B$8="Underlying Vulnerability", IF(
               'Compound Alert'!AD170 &gt;= 10, "HIGH",IF(
                  'Compound Alert'!AD170 &gt;= 7, "MED","LOW")),IF(
                     $B$8="Emerging Threat", IF(
                        'Compound Alert'!AK170 &gt;= 10, "HIGH",IF(
                            'Compound Alert'!AK170 &gt;= 7, "MED","LOW")))))</f>
        <v>LOW</v>
      </c>
      <c r="P219" s="25"/>
      <c r="Q219" s="26"/>
      <c r="R219" s="26"/>
      <c r="S219" s="21"/>
      <c r="T219" s="21"/>
      <c r="U219" s="21"/>
      <c r="V219" s="21"/>
      <c r="W219" s="21"/>
      <c r="X219" s="21"/>
      <c r="Y219" s="27"/>
      <c r="Z219" s="27"/>
      <c r="AA219" s="27"/>
      <c r="AB219" s="27"/>
      <c r="AC219" s="27"/>
      <c r="AD219" s="27"/>
      <c r="AE219" s="27"/>
      <c r="AF219" s="27"/>
      <c r="AJ219" s="21"/>
      <c r="AK219" s="21"/>
      <c r="AL219" s="21"/>
      <c r="AM219" s="21"/>
      <c r="AN219" s="21"/>
      <c r="AO219" s="21"/>
      <c r="AP219" s="21"/>
      <c r="AQ219" s="21"/>
      <c r="AR219" s="21"/>
      <c r="AS219" s="21"/>
      <c r="AT219" s="21"/>
      <c r="AU219" s="21"/>
      <c r="AV219" s="21"/>
      <c r="AW219" s="21"/>
      <c r="AX219" s="21"/>
    </row>
    <row r="220" spans="1:50" x14ac:dyDescent="0.2">
      <c r="A220" s="63">
        <v>179</v>
      </c>
      <c r="B220" s="20" t="str">
        <f>'Compound Alert'!B186</f>
        <v>Slovak Republic</v>
      </c>
      <c r="C220" s="20" t="str">
        <f>'Compound Alert'!C186</f>
        <v>SVK</v>
      </c>
      <c r="D220" s="20" t="str">
        <f>'Compound Alert'!D186</f>
        <v>ECS           Europe &amp; Central Asia</v>
      </c>
      <c r="E220" s="20" t="str">
        <f>'Compound Alert'!E186</f>
        <v>NA</v>
      </c>
      <c r="F220" s="217">
        <f ca="1">'Compound Alert'!F186</f>
        <v>181</v>
      </c>
      <c r="G220" s="22">
        <f ca="1">IF($B$8="Overall Alert",'Compound Alert'!G186,IF($B$8="Underlying Vulnerability",'Compound Alert'!J186,IF($B$8="Emerging Threat",'Compound Alert'!M186)))</f>
        <v>0</v>
      </c>
      <c r="H220" s="23">
        <f ca="1">IF($B$8="Overall Alert",'Compound Alert'!H186,IF($B$8="Underlying Vulnerability",'Compound Alert'!K186,IF($B$8="Emerging Threat",'Compound Alert'!N186)))</f>
        <v>0</v>
      </c>
      <c r="I220" s="50">
        <f ca="1">ROUNDDOWN(G220,0)</f>
        <v>0</v>
      </c>
      <c r="J220" s="25" t="str">
        <f ca="1">IF(
   $B$8="Overall Alert",IF(
      'Compound Alert'!R186 &gt;= 7, "HIGH",IF(
         'Compound Alert'!R186 &gt;= 5, "MED","LOW")), IF(
            $B$8="Underlying Vulnerability", IF(
               'Compound Alert'!Y186 &gt;= 10, "HIGH",IF(
                  'Compound Alert'!Y186 &gt;= 7, "MED","LOW")),IF(
                     $B$8="Emerging Threat", IF(
                        'Compound Alert'!AF186 &gt;= 10, "HIGH",IF(
                            'Compound Alert'!AF186 &gt;= 7, "MED","LOW")))))</f>
        <v>LOW</v>
      </c>
      <c r="K220" s="25" t="str">
        <f ca="1">IF(
   $B$8="Overall Alert",IF(
      'Compound Alert'!S186 &gt;= 7, "HIGH",IF(
         'Compound Alert'!S186 &gt;= 5, "MED","LOW")), IF(
            $B$8="Underlying Vulnerability", IF(
               'Compound Alert'!Z186 &gt;= 10, "HIGH",IF(
                  'Compound Alert'!Z186 &gt;= 7, "MED","LOW")),IF(
                     $B$8="Emerging Threat", IF(
                        'Compound Alert'!AG186 &gt;= 10, "HIGH",IF(
                            'Compound Alert'!AG186 &gt;= 7, "MED","LOW")))))</f>
        <v>LOW</v>
      </c>
      <c r="L220" s="25" t="str">
        <f ca="1">IF(
   $B$8="Overall Alert",IF(
      'Compound Alert'!T186 &gt;= 7, "HIGH",IF(
         'Compound Alert'!T186 &gt;= 5, "MED","LOW")), IF(
            $B$8="Underlying Vulnerability", IF(
               'Compound Alert'!AA186 &gt;= 10, "HIGH",IF(
                  'Compound Alert'!AA186 &gt;= 7, "MED","LOW")),IF(
                     $B$8="Emerging Threat", IF(
                        'Compound Alert'!AH186 &gt;= 10, "HIGH",IF(
                            'Compound Alert'!AH186 &gt;= 7, "MED","LOW")))))</f>
        <v>LOW</v>
      </c>
      <c r="M220" s="25" t="str">
        <f ca="1">IF(
   $B$8="Overall Alert",IF(
      'Compound Alert'!U186 &gt;= 7, "HIGH",IF(
         'Compound Alert'!U186 &gt;= 5, "MED","LOW")), IF(
            $B$8="Underlying Vulnerability", IF(
               'Compound Alert'!AB186 &gt;= 10, "HIGH",IF(
                  'Compound Alert'!AB186 &gt;= 7, "MED","LOW")),IF(
                     $B$8="Emerging Threat", IF(
                        'Compound Alert'!AI186 &gt;= 10, "HIGH",IF(
                            'Compound Alert'!AI186 &gt;= 7, "MED","LOW")))))</f>
        <v>LOW</v>
      </c>
      <c r="N220" s="25" t="str">
        <f ca="1">IF(
   $B$8="Overall Alert",IF(
      'Compound Alert'!V186 &gt;= 7, "HIGH",IF(
         'Compound Alert'!V186 &gt;= 5, "MED","LOW")), IF(
            $B$8="Underlying Vulnerability", IF(
               'Compound Alert'!AC186 &gt;= 10, "HIGH",IF(
                  'Compound Alert'!AC186 &gt;= 7, "MED","LOW")),IF(
                     $B$8="Emerging Threat", IF(
                        'Compound Alert'!AJ186 &gt;= 10, "HIGH",IF(
                            'Compound Alert'!AJ186 &gt;= 7, "MED","LOW")))))</f>
        <v>LOW</v>
      </c>
      <c r="O220" s="25" t="str">
        <f ca="1">IF(
   $B$8="Overall Alert",IF(
      'Compound Alert'!W186 &gt;= 7, "HIGH",IF(
         'Compound Alert'!W186 &gt;= 5, "MED","LOW")), IF(
            $B$8="Underlying Vulnerability", IF(
               'Compound Alert'!AD186 &gt;= 10, "HIGH",IF(
                  'Compound Alert'!AD186 &gt;= 7, "MED","LOW")),IF(
                     $B$8="Emerging Threat", IF(
                        'Compound Alert'!AK186 &gt;= 10, "HIGH",IF(
                            'Compound Alert'!AK186 &gt;= 7, "MED","LOW")))))</f>
        <v>LOW</v>
      </c>
      <c r="P220" s="25"/>
      <c r="Q220" s="26"/>
      <c r="R220" s="26"/>
      <c r="S220" s="21"/>
      <c r="T220" s="21"/>
      <c r="U220" s="21"/>
      <c r="V220" s="21"/>
      <c r="W220" s="21"/>
      <c r="X220" s="21"/>
      <c r="Y220" s="27"/>
      <c r="Z220" s="27"/>
      <c r="AA220" s="27"/>
      <c r="AB220" s="27"/>
      <c r="AC220" s="27"/>
      <c r="AD220" s="27"/>
      <c r="AE220" s="27"/>
      <c r="AF220" s="27"/>
      <c r="AJ220" s="21"/>
      <c r="AK220" s="21"/>
      <c r="AL220" s="21"/>
      <c r="AM220" s="21"/>
      <c r="AN220" s="21"/>
      <c r="AO220" s="21"/>
      <c r="AP220" s="21"/>
      <c r="AQ220" s="21"/>
      <c r="AR220" s="21"/>
      <c r="AS220" s="21"/>
      <c r="AT220" s="21"/>
      <c r="AU220" s="21"/>
      <c r="AV220" s="21"/>
      <c r="AW220" s="21"/>
      <c r="AX220" s="21"/>
    </row>
    <row r="221" spans="1:50" x14ac:dyDescent="0.2">
      <c r="A221" s="63">
        <v>180</v>
      </c>
      <c r="B221" s="20" t="str">
        <f>'Compound Alert'!B100</f>
        <v>Israel</v>
      </c>
      <c r="C221" s="20" t="str">
        <f>'Compound Alert'!C100</f>
        <v>ISR</v>
      </c>
      <c r="D221" s="20" t="str">
        <f>'Compound Alert'!D100</f>
        <v>MEA           Middle East &amp; North Africa</v>
      </c>
      <c r="E221" s="20" t="str">
        <f>'Compound Alert'!E100</f>
        <v>NA</v>
      </c>
      <c r="F221" s="217">
        <f ca="1">'Compound Alert'!F100</f>
        <v>95</v>
      </c>
      <c r="G221" s="22">
        <f ca="1">IF($B$8="Overall Alert",'Compound Alert'!G100,IF($B$8="Underlying Vulnerability",'Compound Alert'!J100,IF($B$8="Emerging Threat",'Compound Alert'!M100)))</f>
        <v>0</v>
      </c>
      <c r="H221" s="23">
        <f ca="1">IF($B$8="Overall Alert",'Compound Alert'!H100,IF($B$8="Underlying Vulnerability",'Compound Alert'!K100,IF($B$8="Emerging Threat",'Compound Alert'!N100)))</f>
        <v>0</v>
      </c>
      <c r="I221" s="50">
        <f ca="1">ROUNDDOWN(G221,0)</f>
        <v>0</v>
      </c>
      <c r="J221" s="25" t="str">
        <f ca="1">IF(
   $B$8="Overall Alert",IF(
      'Compound Alert'!R100 &gt;= 7, "HIGH",IF(
         'Compound Alert'!R100 &gt;= 5, "MED","LOW")), IF(
            $B$8="Underlying Vulnerability", IF(
               'Compound Alert'!Y100 &gt;= 10, "HIGH",IF(
                  'Compound Alert'!Y100 &gt;= 7, "MED","LOW")),IF(
                     $B$8="Emerging Threat", IF(
                        'Compound Alert'!AF100 &gt;= 10, "HIGH",IF(
                            'Compound Alert'!AF100 &gt;= 7, "MED","LOW")))))</f>
        <v>LOW</v>
      </c>
      <c r="K221" s="25" t="str">
        <f ca="1">IF(
   $B$8="Overall Alert",IF(
      'Compound Alert'!S100 &gt;= 7, "HIGH",IF(
         'Compound Alert'!S100 &gt;= 5, "MED","LOW")), IF(
            $B$8="Underlying Vulnerability", IF(
               'Compound Alert'!Z100 &gt;= 10, "HIGH",IF(
                  'Compound Alert'!Z100 &gt;= 7, "MED","LOW")),IF(
                     $B$8="Emerging Threat", IF(
                        'Compound Alert'!AG100 &gt;= 10, "HIGH",IF(
                            'Compound Alert'!AG100 &gt;= 7, "MED","LOW")))))</f>
        <v>LOW</v>
      </c>
      <c r="L221" s="25" t="str">
        <f ca="1">IF(
   $B$8="Overall Alert",IF(
      'Compound Alert'!T100 &gt;= 7, "HIGH",IF(
         'Compound Alert'!T100 &gt;= 5, "MED","LOW")), IF(
            $B$8="Underlying Vulnerability", IF(
               'Compound Alert'!AA100 &gt;= 10, "HIGH",IF(
                  'Compound Alert'!AA100 &gt;= 7, "MED","LOW")),IF(
                     $B$8="Emerging Threat", IF(
                        'Compound Alert'!AH100 &gt;= 10, "HIGH",IF(
                            'Compound Alert'!AH100 &gt;= 7, "MED","LOW")))))</f>
        <v>LOW</v>
      </c>
      <c r="M221" s="25" t="str">
        <f ca="1">IF(
   $B$8="Overall Alert",IF(
      'Compound Alert'!U100 &gt;= 7, "HIGH",IF(
         'Compound Alert'!U100 &gt;= 5, "MED","LOW")), IF(
            $B$8="Underlying Vulnerability", IF(
               'Compound Alert'!AB100 &gt;= 10, "HIGH",IF(
                  'Compound Alert'!AB100 &gt;= 7, "MED","LOW")),IF(
                     $B$8="Emerging Threat", IF(
                        'Compound Alert'!AI100 &gt;= 10, "HIGH",IF(
                            'Compound Alert'!AI100 &gt;= 7, "MED","LOW")))))</f>
        <v>LOW</v>
      </c>
      <c r="N221" s="25" t="str">
        <f ca="1">IF(
   $B$8="Overall Alert",IF(
      'Compound Alert'!V100 &gt;= 7, "HIGH",IF(
         'Compound Alert'!V100 &gt;= 5, "MED","LOW")), IF(
            $B$8="Underlying Vulnerability", IF(
               'Compound Alert'!AC100 &gt;= 10, "HIGH",IF(
                  'Compound Alert'!AC100 &gt;= 7, "MED","LOW")),IF(
                     $B$8="Emerging Threat", IF(
                        'Compound Alert'!AJ100 &gt;= 10, "HIGH",IF(
                            'Compound Alert'!AJ100 &gt;= 7, "MED","LOW")))))</f>
        <v>LOW</v>
      </c>
      <c r="O221" s="25" t="str">
        <f ca="1">IF(
   $B$8="Overall Alert",IF(
      'Compound Alert'!W100 &gt;= 7, "HIGH",IF(
         'Compound Alert'!W100 &gt;= 5, "MED","LOW")), IF(
            $B$8="Underlying Vulnerability", IF(
               'Compound Alert'!AD100 &gt;= 10, "HIGH",IF(
                  'Compound Alert'!AD100 &gt;= 7, "MED","LOW")),IF(
                     $B$8="Emerging Threat", IF(
                        'Compound Alert'!AK100 &gt;= 10, "HIGH",IF(
                            'Compound Alert'!AK100 &gt;= 7, "MED","LOW")))))</f>
        <v>LOW</v>
      </c>
      <c r="P221" s="25"/>
      <c r="Q221" s="26"/>
      <c r="R221" s="26"/>
      <c r="S221" s="21"/>
      <c r="T221" s="21"/>
      <c r="U221" s="21"/>
      <c r="V221" s="21"/>
      <c r="W221" s="21"/>
      <c r="X221" s="21"/>
      <c r="Y221" s="27"/>
      <c r="Z221" s="27"/>
      <c r="AA221" s="27"/>
      <c r="AB221" s="27"/>
      <c r="AC221" s="27"/>
      <c r="AD221" s="27"/>
      <c r="AE221" s="27"/>
      <c r="AF221" s="27"/>
      <c r="AJ221" s="21"/>
      <c r="AK221" s="21"/>
      <c r="AL221" s="21"/>
      <c r="AM221" s="21"/>
      <c r="AN221" s="21"/>
      <c r="AO221" s="21"/>
      <c r="AP221" s="21"/>
      <c r="AQ221" s="21"/>
      <c r="AR221" s="21"/>
      <c r="AS221" s="21"/>
      <c r="AT221" s="21"/>
      <c r="AU221" s="21"/>
      <c r="AV221" s="21"/>
      <c r="AW221" s="21"/>
      <c r="AX221" s="21"/>
    </row>
    <row r="222" spans="1:50" x14ac:dyDescent="0.2">
      <c r="A222" s="63">
        <v>181</v>
      </c>
      <c r="B222" s="20" t="str">
        <f>'Compound Alert'!B54</f>
        <v>Cyprus</v>
      </c>
      <c r="C222" s="20" t="str">
        <f>'Compound Alert'!C54</f>
        <v>CYP</v>
      </c>
      <c r="D222" s="20" t="str">
        <f>'Compound Alert'!D54</f>
        <v>ECS           Europe &amp; Central Asia</v>
      </c>
      <c r="E222" s="20" t="str">
        <f>'Compound Alert'!E54</f>
        <v>NA</v>
      </c>
      <c r="F222" s="217">
        <f ca="1">'Compound Alert'!F54</f>
        <v>49</v>
      </c>
      <c r="G222" s="22">
        <f ca="1">IF($B$8="Overall Alert",'Compound Alert'!G54,IF($B$8="Underlying Vulnerability",'Compound Alert'!J54,IF($B$8="Emerging Threat",'Compound Alert'!M54)))</f>
        <v>0</v>
      </c>
      <c r="H222" s="23">
        <f ca="1">IF($B$8="Overall Alert",'Compound Alert'!H54,IF($B$8="Underlying Vulnerability",'Compound Alert'!K54,IF($B$8="Emerging Threat",'Compound Alert'!N54)))</f>
        <v>0</v>
      </c>
      <c r="I222" s="50">
        <f ca="1">ROUNDDOWN(G222,0)</f>
        <v>0</v>
      </c>
      <c r="J222" s="25" t="str">
        <f ca="1">IF(
   $B$8="Overall Alert",IF(
      'Compound Alert'!R54 &gt;= 7, "HIGH",IF(
         'Compound Alert'!R54 &gt;= 5, "MED","LOW")), IF(
            $B$8="Underlying Vulnerability", IF(
               'Compound Alert'!Y54 &gt;= 10, "HIGH",IF(
                  'Compound Alert'!Y54 &gt;= 7, "MED","LOW")),IF(
                     $B$8="Emerging Threat", IF(
                        'Compound Alert'!AF54 &gt;= 10, "HIGH",IF(
                            'Compound Alert'!AF54 &gt;= 7, "MED","LOW")))))</f>
        <v>LOW</v>
      </c>
      <c r="K222" s="25" t="str">
        <f ca="1">IF(
   $B$8="Overall Alert",IF(
      'Compound Alert'!S54 &gt;= 7, "HIGH",IF(
         'Compound Alert'!S54 &gt;= 5, "MED","LOW")), IF(
            $B$8="Underlying Vulnerability", IF(
               'Compound Alert'!Z54 &gt;= 10, "HIGH",IF(
                  'Compound Alert'!Z54 &gt;= 7, "MED","LOW")),IF(
                     $B$8="Emerging Threat", IF(
                        'Compound Alert'!AG54 &gt;= 10, "HIGH",IF(
                            'Compound Alert'!AG54 &gt;= 7, "MED","LOW")))))</f>
        <v>LOW</v>
      </c>
      <c r="L222" s="25" t="str">
        <f ca="1">IF(
   $B$8="Overall Alert",IF(
      'Compound Alert'!T54 &gt;= 7, "HIGH",IF(
         'Compound Alert'!T54 &gt;= 5, "MED","LOW")), IF(
            $B$8="Underlying Vulnerability", IF(
               'Compound Alert'!AA54 &gt;= 10, "HIGH",IF(
                  'Compound Alert'!AA54 &gt;= 7, "MED","LOW")),IF(
                     $B$8="Emerging Threat", IF(
                        'Compound Alert'!AH54 &gt;= 10, "HIGH",IF(
                            'Compound Alert'!AH54 &gt;= 7, "MED","LOW")))))</f>
        <v>LOW</v>
      </c>
      <c r="M222" s="25" t="str">
        <f ca="1">IF(
   $B$8="Overall Alert",IF(
      'Compound Alert'!U54 &gt;= 7, "HIGH",IF(
         'Compound Alert'!U54 &gt;= 5, "MED","LOW")), IF(
            $B$8="Underlying Vulnerability", IF(
               'Compound Alert'!AB54 &gt;= 10, "HIGH",IF(
                  'Compound Alert'!AB54 &gt;= 7, "MED","LOW")),IF(
                     $B$8="Emerging Threat", IF(
                        'Compound Alert'!AI54 &gt;= 10, "HIGH",IF(
                            'Compound Alert'!AI54 &gt;= 7, "MED","LOW")))))</f>
        <v>LOW</v>
      </c>
      <c r="N222" s="25" t="str">
        <f ca="1">IF(
   $B$8="Overall Alert",IF(
      'Compound Alert'!V54 &gt;= 7, "HIGH",IF(
         'Compound Alert'!V54 &gt;= 5, "MED","LOW")), IF(
            $B$8="Underlying Vulnerability", IF(
               'Compound Alert'!AC54 &gt;= 10, "HIGH",IF(
                  'Compound Alert'!AC54 &gt;= 7, "MED","LOW")),IF(
                     $B$8="Emerging Threat", IF(
                        'Compound Alert'!AJ54 &gt;= 10, "HIGH",IF(
                            'Compound Alert'!AJ54 &gt;= 7, "MED","LOW")))))</f>
        <v>LOW</v>
      </c>
      <c r="O222" s="25" t="str">
        <f ca="1">IF(
   $B$8="Overall Alert",IF(
      'Compound Alert'!W54 &gt;= 7, "HIGH",IF(
         'Compound Alert'!W54 &gt;= 5, "MED","LOW")), IF(
            $B$8="Underlying Vulnerability", IF(
               'Compound Alert'!AD54 &gt;= 10, "HIGH",IF(
                  'Compound Alert'!AD54 &gt;= 7, "MED","LOW")),IF(
                     $B$8="Emerging Threat", IF(
                        'Compound Alert'!AK54 &gt;= 10, "HIGH",IF(
                            'Compound Alert'!AK54 &gt;= 7, "MED","LOW")))))</f>
        <v>LOW</v>
      </c>
      <c r="P222" s="25"/>
      <c r="Q222" s="26"/>
      <c r="R222" s="26"/>
      <c r="S222" s="21"/>
      <c r="T222" s="21"/>
      <c r="U222" s="21"/>
      <c r="V222" s="21"/>
      <c r="W222" s="21"/>
      <c r="X222" s="21"/>
      <c r="Y222" s="27"/>
      <c r="Z222" s="27"/>
      <c r="AA222" s="27"/>
      <c r="AB222" s="27"/>
      <c r="AC222" s="27"/>
      <c r="AD222" s="27"/>
      <c r="AE222" s="27"/>
      <c r="AF222" s="27"/>
      <c r="AJ222" s="21"/>
      <c r="AK222" s="21"/>
      <c r="AL222" s="21"/>
      <c r="AM222" s="21"/>
      <c r="AN222" s="21"/>
      <c r="AO222" s="21"/>
      <c r="AP222" s="21"/>
      <c r="AQ222" s="21"/>
      <c r="AR222" s="21"/>
      <c r="AS222" s="21"/>
      <c r="AT222" s="21"/>
      <c r="AU222" s="21"/>
      <c r="AV222" s="21"/>
      <c r="AW222" s="21"/>
      <c r="AX222" s="21"/>
    </row>
    <row r="223" spans="1:50" x14ac:dyDescent="0.2">
      <c r="A223" s="63">
        <v>182</v>
      </c>
      <c r="B223" s="20" t="str">
        <f>'Compound Alert'!B130</f>
        <v>Maldives</v>
      </c>
      <c r="C223" s="20" t="str">
        <f>'Compound Alert'!C130</f>
        <v>MDV</v>
      </c>
      <c r="D223" s="20" t="str">
        <f>'Compound Alert'!D130</f>
        <v>SAS           South Asia</v>
      </c>
      <c r="E223" s="20" t="str">
        <f>'Compound Alert'!E130</f>
        <v>IDA</v>
      </c>
      <c r="F223" s="217">
        <f ca="1">'Compound Alert'!F130</f>
        <v>125</v>
      </c>
      <c r="G223" s="22">
        <f ca="1">IF($B$8="Overall Alert",'Compound Alert'!G130,IF($B$8="Underlying Vulnerability",'Compound Alert'!J130,IF($B$8="Emerging Threat",'Compound Alert'!M130)))</f>
        <v>0</v>
      </c>
      <c r="H223" s="23">
        <f ca="1">IF($B$8="Overall Alert",'Compound Alert'!H130,IF($B$8="Underlying Vulnerability",'Compound Alert'!K130,IF($B$8="Emerging Threat",'Compound Alert'!N130)))</f>
        <v>0</v>
      </c>
      <c r="I223" s="50">
        <f ca="1">ROUNDDOWN(G223,0)</f>
        <v>0</v>
      </c>
      <c r="J223" s="25" t="str">
        <f ca="1">IF(
   $B$8="Overall Alert",IF(
      'Compound Alert'!R130 &gt;= 7, "HIGH",IF(
         'Compound Alert'!R130 &gt;= 5, "MED","LOW")), IF(
            $B$8="Underlying Vulnerability", IF(
               'Compound Alert'!Y130 &gt;= 10, "HIGH",IF(
                  'Compound Alert'!Y130 &gt;= 7, "MED","LOW")),IF(
                     $B$8="Emerging Threat", IF(
                        'Compound Alert'!AF130 &gt;= 10, "HIGH",IF(
                            'Compound Alert'!AF130 &gt;= 7, "MED","LOW")))))</f>
        <v>LOW</v>
      </c>
      <c r="K223" s="25" t="str">
        <f ca="1">IF(
   $B$8="Overall Alert",IF(
      'Compound Alert'!S130 &gt;= 7, "HIGH",IF(
         'Compound Alert'!S130 &gt;= 5, "MED","LOW")), IF(
            $B$8="Underlying Vulnerability", IF(
               'Compound Alert'!Z130 &gt;= 10, "HIGH",IF(
                  'Compound Alert'!Z130 &gt;= 7, "MED","LOW")),IF(
                     $B$8="Emerging Threat", IF(
                        'Compound Alert'!AG130 &gt;= 10, "HIGH",IF(
                            'Compound Alert'!AG130 &gt;= 7, "MED","LOW")))))</f>
        <v>LOW</v>
      </c>
      <c r="L223" s="25" t="e">
        <f ca="1">IF(
   $B$8="Overall Alert",IF(
      'Compound Alert'!T130 &gt;= 7, "HIGH",IF(
         'Compound Alert'!T130 &gt;= 5, "MED","LOW")), IF(
            $B$8="Underlying Vulnerability", IF(
               'Compound Alert'!AA130 &gt;= 10, "HIGH",IF(
                  'Compound Alert'!AA130 &gt;= 7, "MED","LOW")),IF(
                     $B$8="Emerging Threat", IF(
                        'Compound Alert'!AH130 &gt;= 10, "HIGH",IF(
                            'Compound Alert'!AH130 &gt;= 7, "MED","LOW")))))</f>
        <v>#N/A</v>
      </c>
      <c r="M223" s="25" t="str">
        <f ca="1">IF(
   $B$8="Overall Alert",IF(
      'Compound Alert'!U130 &gt;= 7, "HIGH",IF(
         'Compound Alert'!U130 &gt;= 5, "MED","LOW")), IF(
            $B$8="Underlying Vulnerability", IF(
               'Compound Alert'!AB130 &gt;= 10, "HIGH",IF(
                  'Compound Alert'!AB130 &gt;= 7, "MED","LOW")),IF(
                     $B$8="Emerging Threat", IF(
                        'Compound Alert'!AI130 &gt;= 10, "HIGH",IF(
                            'Compound Alert'!AI130 &gt;= 7, "MED","LOW")))))</f>
        <v>LOW</v>
      </c>
      <c r="N223" s="25" t="str">
        <f ca="1">IF(
   $B$8="Overall Alert",IF(
      'Compound Alert'!V130 &gt;= 7, "HIGH",IF(
         'Compound Alert'!V130 &gt;= 5, "MED","LOW")), IF(
            $B$8="Underlying Vulnerability", IF(
               'Compound Alert'!AC130 &gt;= 10, "HIGH",IF(
                  'Compound Alert'!AC130 &gt;= 7, "MED","LOW")),IF(
                     $B$8="Emerging Threat", IF(
                        'Compound Alert'!AJ130 &gt;= 10, "HIGH",IF(
                            'Compound Alert'!AJ130 &gt;= 7, "MED","LOW")))))</f>
        <v>LOW</v>
      </c>
      <c r="O223" s="25" t="str">
        <f ca="1">IF(
   $B$8="Overall Alert",IF(
      'Compound Alert'!W130 &gt;= 7, "HIGH",IF(
         'Compound Alert'!W130 &gt;= 5, "MED","LOW")), IF(
            $B$8="Underlying Vulnerability", IF(
               'Compound Alert'!AD130 &gt;= 10, "HIGH",IF(
                  'Compound Alert'!AD130 &gt;= 7, "MED","LOW")),IF(
                     $B$8="Emerging Threat", IF(
                        'Compound Alert'!AK130 &gt;= 10, "HIGH",IF(
                            'Compound Alert'!AK130 &gt;= 7, "MED","LOW")))))</f>
        <v>LOW</v>
      </c>
      <c r="P223" s="25"/>
      <c r="Q223" s="26"/>
      <c r="R223" s="26"/>
      <c r="S223" s="21"/>
      <c r="T223" s="21"/>
      <c r="U223" s="21"/>
      <c r="V223" s="21"/>
      <c r="W223" s="21"/>
      <c r="X223" s="21"/>
      <c r="Y223" s="27"/>
      <c r="Z223" s="27"/>
      <c r="AA223" s="27"/>
      <c r="AB223" s="27"/>
      <c r="AC223" s="27"/>
      <c r="AD223" s="27"/>
      <c r="AE223" s="27"/>
      <c r="AF223" s="27"/>
      <c r="AJ223" s="21"/>
      <c r="AK223" s="21"/>
      <c r="AL223" s="21"/>
      <c r="AM223" s="21"/>
      <c r="AN223" s="21"/>
      <c r="AO223" s="21"/>
      <c r="AP223" s="21"/>
      <c r="AQ223" s="21"/>
      <c r="AR223" s="21"/>
      <c r="AS223" s="21"/>
      <c r="AT223" s="21"/>
      <c r="AU223" s="21"/>
      <c r="AV223" s="21"/>
      <c r="AW223" s="21"/>
      <c r="AX223" s="21"/>
    </row>
    <row r="224" spans="1:50" x14ac:dyDescent="0.2">
      <c r="A224" s="63">
        <v>183</v>
      </c>
      <c r="B224" s="20" t="str">
        <f>'Compound Alert'!B10</f>
        <v>Andorra</v>
      </c>
      <c r="C224" s="20" t="str">
        <f>'Compound Alert'!C10</f>
        <v>AND</v>
      </c>
      <c r="D224" s="20" t="str">
        <f>'Compound Alert'!D10</f>
        <v>ECS           Europe &amp; Central Asia</v>
      </c>
      <c r="E224" s="20" t="str">
        <f>'Compound Alert'!E10</f>
        <v>NA</v>
      </c>
      <c r="F224" s="217">
        <f ca="1">'Compound Alert'!F10</f>
        <v>5</v>
      </c>
      <c r="G224" s="22">
        <f ca="1">IF($B$8="Overall Alert",'Compound Alert'!G10,IF($B$8="Underlying Vulnerability",'Compound Alert'!J10,IF($B$8="Emerging Threat",'Compound Alert'!M10)))</f>
        <v>0</v>
      </c>
      <c r="H224" s="23">
        <f ca="1">IF($B$8="Overall Alert",'Compound Alert'!H10,IF($B$8="Underlying Vulnerability",'Compound Alert'!K10,IF($B$8="Emerging Threat",'Compound Alert'!N10)))</f>
        <v>0</v>
      </c>
      <c r="I224" s="50">
        <f ca="1">ROUNDDOWN(G224,0)</f>
        <v>0</v>
      </c>
      <c r="J224" s="25" t="str">
        <f ca="1">IF(
   $B$8="Overall Alert",IF(
      'Compound Alert'!R10 &gt;= 7, "HIGH",IF(
         'Compound Alert'!R10 &gt;= 5, "MED","LOW")), IF(
            $B$8="Underlying Vulnerability", IF(
               'Compound Alert'!Y10 &gt;= 10, "HIGH",IF(
                  'Compound Alert'!Y10 &gt;= 7, "MED","LOW")),IF(
                     $B$8="Emerging Threat", IF(
                        'Compound Alert'!AF10 &gt;= 10, "HIGH",IF(
                            'Compound Alert'!AF10 &gt;= 7, "MED","LOW")))))</f>
        <v>LOW</v>
      </c>
      <c r="K224" s="25" t="e">
        <f ca="1">IF(
   $B$8="Overall Alert",IF(
      'Compound Alert'!S10 &gt;= 7, "HIGH",IF(
         'Compound Alert'!S10 &gt;= 5, "MED","LOW")), IF(
            $B$8="Underlying Vulnerability", IF(
               'Compound Alert'!Z10 &gt;= 10, "HIGH",IF(
                  'Compound Alert'!Z10 &gt;= 7, "MED","LOW")),IF(
                     $B$8="Emerging Threat", IF(
                        'Compound Alert'!AG10 &gt;= 10, "HIGH",IF(
                            'Compound Alert'!AG10 &gt;= 7, "MED","LOW")))))</f>
        <v>#N/A</v>
      </c>
      <c r="L224" s="25" t="e">
        <f ca="1">IF(
   $B$8="Overall Alert",IF(
      'Compound Alert'!T10 &gt;= 7, "HIGH",IF(
         'Compound Alert'!T10 &gt;= 5, "MED","LOW")), IF(
            $B$8="Underlying Vulnerability", IF(
               'Compound Alert'!AA10 &gt;= 10, "HIGH",IF(
                  'Compound Alert'!AA10 &gt;= 7, "MED","LOW")),IF(
                     $B$8="Emerging Threat", IF(
                        'Compound Alert'!AH10 &gt;= 10, "HIGH",IF(
                            'Compound Alert'!AH10 &gt;= 7, "MED","LOW")))))</f>
        <v>#N/A</v>
      </c>
      <c r="M224" s="25" t="e">
        <f ca="1">IF(
   $B$8="Overall Alert",IF(
      'Compound Alert'!U10 &gt;= 7, "HIGH",IF(
         'Compound Alert'!U10 &gt;= 5, "MED","LOW")), IF(
            $B$8="Underlying Vulnerability", IF(
               'Compound Alert'!AB10 &gt;= 10, "HIGH",IF(
                  'Compound Alert'!AB10 &gt;= 7, "MED","LOW")),IF(
                     $B$8="Emerging Threat", IF(
                        'Compound Alert'!AI10 &gt;= 10, "HIGH",IF(
                            'Compound Alert'!AI10 &gt;= 7, "MED","LOW")))))</f>
        <v>#N/A</v>
      </c>
      <c r="N224" s="25" t="str">
        <f ca="1">IF(
   $B$8="Overall Alert",IF(
      'Compound Alert'!V10 &gt;= 7, "HIGH",IF(
         'Compound Alert'!V10 &gt;= 5, "MED","LOW")), IF(
            $B$8="Underlying Vulnerability", IF(
               'Compound Alert'!AC10 &gt;= 10, "HIGH",IF(
                  'Compound Alert'!AC10 &gt;= 7, "MED","LOW")),IF(
                     $B$8="Emerging Threat", IF(
                        'Compound Alert'!AJ10 &gt;= 10, "HIGH",IF(
                            'Compound Alert'!AJ10 &gt;= 7, "MED","LOW")))))</f>
        <v>LOW</v>
      </c>
      <c r="O224" s="25" t="str">
        <f ca="1">IF(
   $B$8="Overall Alert",IF(
      'Compound Alert'!W10 &gt;= 7, "HIGH",IF(
         'Compound Alert'!W10 &gt;= 5, "MED","LOW")), IF(
            $B$8="Underlying Vulnerability", IF(
               'Compound Alert'!AD10 &gt;= 10, "HIGH",IF(
                  'Compound Alert'!AD10 &gt;= 7, "MED","LOW")),IF(
                     $B$8="Emerging Threat", IF(
                        'Compound Alert'!AK10 &gt;= 10, "HIGH",IF(
                            'Compound Alert'!AK10 &gt;= 7, "MED","LOW")))))</f>
        <v>LOW</v>
      </c>
      <c r="P224" s="25"/>
      <c r="Q224" s="26"/>
      <c r="R224" s="26"/>
      <c r="S224" s="21"/>
      <c r="T224" s="21"/>
      <c r="U224" s="21"/>
      <c r="V224" s="21"/>
      <c r="W224" s="21"/>
      <c r="X224" s="21"/>
      <c r="Y224" s="27"/>
      <c r="Z224" s="27"/>
      <c r="AA224" s="27"/>
      <c r="AB224" s="27"/>
      <c r="AC224" s="27"/>
      <c r="AD224" s="27"/>
      <c r="AE224" s="27"/>
      <c r="AF224" s="27"/>
      <c r="AJ224" s="21"/>
      <c r="AK224" s="21"/>
      <c r="AL224" s="21"/>
      <c r="AM224" s="21"/>
      <c r="AN224" s="21"/>
      <c r="AO224" s="21"/>
      <c r="AP224" s="21"/>
      <c r="AQ224" s="21"/>
      <c r="AR224" s="21"/>
      <c r="AS224" s="21"/>
      <c r="AT224" s="21"/>
      <c r="AU224" s="21"/>
      <c r="AV224" s="21"/>
      <c r="AW224" s="21"/>
      <c r="AX224" s="21"/>
    </row>
    <row r="225" spans="1:50" x14ac:dyDescent="0.2">
      <c r="A225" s="63">
        <v>184</v>
      </c>
      <c r="B225" s="20" t="str">
        <f>'Compound Alert'!B20</f>
        <v>Belgium</v>
      </c>
      <c r="C225" s="20" t="str">
        <f>'Compound Alert'!C20</f>
        <v>BEL</v>
      </c>
      <c r="D225" s="20" t="str">
        <f>'Compound Alert'!D20</f>
        <v>ECS           Europe &amp; Central Asia</v>
      </c>
      <c r="E225" s="20" t="str">
        <f>'Compound Alert'!E20</f>
        <v>NA</v>
      </c>
      <c r="F225" s="217">
        <f ca="1">'Compound Alert'!F20</f>
        <v>15</v>
      </c>
      <c r="G225" s="22">
        <f ca="1">IF($B$8="Overall Alert",'Compound Alert'!G20,IF($B$8="Underlying Vulnerability",'Compound Alert'!J20,IF($B$8="Emerging Threat",'Compound Alert'!M20)))</f>
        <v>0</v>
      </c>
      <c r="H225" s="23">
        <f ca="1">IF($B$8="Overall Alert",'Compound Alert'!H20,IF($B$8="Underlying Vulnerability",'Compound Alert'!K20,IF($B$8="Emerging Threat",'Compound Alert'!N20)))</f>
        <v>0</v>
      </c>
      <c r="I225" s="50">
        <f ca="1">ROUNDDOWN(G225,0)</f>
        <v>0</v>
      </c>
      <c r="J225" s="25" t="str">
        <f ca="1">IF(
   $B$8="Overall Alert",IF(
      'Compound Alert'!R20 &gt;= 7, "HIGH",IF(
         'Compound Alert'!R20 &gt;= 5, "MED","LOW")), IF(
            $B$8="Underlying Vulnerability", IF(
               'Compound Alert'!Y20 &gt;= 10, "HIGH",IF(
                  'Compound Alert'!Y20 &gt;= 7, "MED","LOW")),IF(
                     $B$8="Emerging Threat", IF(
                        'Compound Alert'!AF20 &gt;= 10, "HIGH",IF(
                            'Compound Alert'!AF20 &gt;= 7, "MED","LOW")))))</f>
        <v>LOW</v>
      </c>
      <c r="K225" s="25" t="str">
        <f ca="1">IF(
   $B$8="Overall Alert",IF(
      'Compound Alert'!S20 &gt;= 7, "HIGH",IF(
         'Compound Alert'!S20 &gt;= 5, "MED","LOW")), IF(
            $B$8="Underlying Vulnerability", IF(
               'Compound Alert'!Z20 &gt;= 10, "HIGH",IF(
                  'Compound Alert'!Z20 &gt;= 7, "MED","LOW")),IF(
                     $B$8="Emerging Threat", IF(
                        'Compound Alert'!AG20 &gt;= 10, "HIGH",IF(
                            'Compound Alert'!AG20 &gt;= 7, "MED","LOW")))))</f>
        <v>LOW</v>
      </c>
      <c r="L225" s="25" t="str">
        <f ca="1">IF(
   $B$8="Overall Alert",IF(
      'Compound Alert'!T20 &gt;= 7, "HIGH",IF(
         'Compound Alert'!T20 &gt;= 5, "MED","LOW")), IF(
            $B$8="Underlying Vulnerability", IF(
               'Compound Alert'!AA20 &gt;= 10, "HIGH",IF(
                  'Compound Alert'!AA20 &gt;= 7, "MED","LOW")),IF(
                     $B$8="Emerging Threat", IF(
                        'Compound Alert'!AH20 &gt;= 10, "HIGH",IF(
                            'Compound Alert'!AH20 &gt;= 7, "MED","LOW")))))</f>
        <v>LOW</v>
      </c>
      <c r="M225" s="25" t="str">
        <f ca="1">IF(
   $B$8="Overall Alert",IF(
      'Compound Alert'!U20 &gt;= 7, "HIGH",IF(
         'Compound Alert'!U20 &gt;= 5, "MED","LOW")), IF(
            $B$8="Underlying Vulnerability", IF(
               'Compound Alert'!AB20 &gt;= 10, "HIGH",IF(
                  'Compound Alert'!AB20 &gt;= 7, "MED","LOW")),IF(
                     $B$8="Emerging Threat", IF(
                        'Compound Alert'!AI20 &gt;= 10, "HIGH",IF(
                            'Compound Alert'!AI20 &gt;= 7, "MED","LOW")))))</f>
        <v>LOW</v>
      </c>
      <c r="N225" s="25" t="str">
        <f ca="1">IF(
   $B$8="Overall Alert",IF(
      'Compound Alert'!V20 &gt;= 7, "HIGH",IF(
         'Compound Alert'!V20 &gt;= 5, "MED","LOW")), IF(
            $B$8="Underlying Vulnerability", IF(
               'Compound Alert'!AC20 &gt;= 10, "HIGH",IF(
                  'Compound Alert'!AC20 &gt;= 7, "MED","LOW")),IF(
                     $B$8="Emerging Threat", IF(
                        'Compound Alert'!AJ20 &gt;= 10, "HIGH",IF(
                            'Compound Alert'!AJ20 &gt;= 7, "MED","LOW")))))</f>
        <v>LOW</v>
      </c>
      <c r="O225" s="25" t="str">
        <f ca="1">IF(
   $B$8="Overall Alert",IF(
      'Compound Alert'!W20 &gt;= 7, "HIGH",IF(
         'Compound Alert'!W20 &gt;= 5, "MED","LOW")), IF(
            $B$8="Underlying Vulnerability", IF(
               'Compound Alert'!AD20 &gt;= 10, "HIGH",IF(
                  'Compound Alert'!AD20 &gt;= 7, "MED","LOW")),IF(
                     $B$8="Emerging Threat", IF(
                        'Compound Alert'!AK20 &gt;= 10, "HIGH",IF(
                            'Compound Alert'!AK20 &gt;= 7, "MED","LOW")))))</f>
        <v>LOW</v>
      </c>
      <c r="P225" s="25"/>
      <c r="Q225" s="26"/>
      <c r="R225" s="26"/>
      <c r="S225" s="21"/>
      <c r="T225" s="21"/>
      <c r="U225" s="21"/>
      <c r="V225" s="21"/>
      <c r="W225" s="21"/>
      <c r="X225" s="21"/>
      <c r="Y225" s="27"/>
      <c r="Z225" s="27"/>
      <c r="AA225" s="27"/>
      <c r="AB225" s="27"/>
      <c r="AC225" s="27"/>
      <c r="AD225" s="27"/>
      <c r="AE225" s="27"/>
      <c r="AF225" s="27"/>
      <c r="AJ225" s="21"/>
      <c r="AK225" s="21"/>
      <c r="AL225" s="21"/>
      <c r="AM225" s="21"/>
      <c r="AN225" s="21"/>
      <c r="AO225" s="21"/>
      <c r="AP225" s="21"/>
      <c r="AQ225" s="21"/>
      <c r="AR225" s="21"/>
      <c r="AS225" s="21"/>
      <c r="AT225" s="21"/>
      <c r="AU225" s="21"/>
      <c r="AV225" s="21"/>
      <c r="AW225" s="21"/>
      <c r="AX225" s="21"/>
    </row>
    <row r="226" spans="1:50" x14ac:dyDescent="0.2">
      <c r="A226" s="63">
        <v>185</v>
      </c>
      <c r="B226" s="20" t="str">
        <f>'Compound Alert'!B24</f>
        <v>Bulgaria</v>
      </c>
      <c r="C226" s="20" t="str">
        <f>'Compound Alert'!C24</f>
        <v>BGR</v>
      </c>
      <c r="D226" s="20" t="str">
        <f>'Compound Alert'!D24</f>
        <v>ECS           Europe &amp; Central Asia</v>
      </c>
      <c r="E226" s="20" t="str">
        <f>'Compound Alert'!E24</f>
        <v>IBRD</v>
      </c>
      <c r="F226" s="217">
        <f ca="1">'Compound Alert'!F24</f>
        <v>19</v>
      </c>
      <c r="G226" s="22">
        <f ca="1">IF($B$8="Overall Alert",'Compound Alert'!G24,IF($B$8="Underlying Vulnerability",'Compound Alert'!J24,IF($B$8="Emerging Threat",'Compound Alert'!M24)))</f>
        <v>0</v>
      </c>
      <c r="H226" s="23">
        <f ca="1">IF($B$8="Overall Alert",'Compound Alert'!H24,IF($B$8="Underlying Vulnerability",'Compound Alert'!K24,IF($B$8="Emerging Threat",'Compound Alert'!N24)))</f>
        <v>0</v>
      </c>
      <c r="I226" s="50">
        <f ca="1">ROUNDDOWN(G226,0)</f>
        <v>0</v>
      </c>
      <c r="J226" s="25" t="str">
        <f ca="1">IF(
   $B$8="Overall Alert",IF(
      'Compound Alert'!R24 &gt;= 7, "HIGH",IF(
         'Compound Alert'!R24 &gt;= 5, "MED","LOW")), IF(
            $B$8="Underlying Vulnerability", IF(
               'Compound Alert'!Y24 &gt;= 10, "HIGH",IF(
                  'Compound Alert'!Y24 &gt;= 7, "MED","LOW")),IF(
                     $B$8="Emerging Threat", IF(
                        'Compound Alert'!AF24 &gt;= 10, "HIGH",IF(
                            'Compound Alert'!AF24 &gt;= 7, "MED","LOW")))))</f>
        <v>LOW</v>
      </c>
      <c r="K226" s="25" t="str">
        <f ca="1">IF(
   $B$8="Overall Alert",IF(
      'Compound Alert'!S24 &gt;= 7, "HIGH",IF(
         'Compound Alert'!S24 &gt;= 5, "MED","LOW")), IF(
            $B$8="Underlying Vulnerability", IF(
               'Compound Alert'!Z24 &gt;= 10, "HIGH",IF(
                  'Compound Alert'!Z24 &gt;= 7, "MED","LOW")),IF(
                     $B$8="Emerging Threat", IF(
                        'Compound Alert'!AG24 &gt;= 10, "HIGH",IF(
                            'Compound Alert'!AG24 &gt;= 7, "MED","LOW")))))</f>
        <v>LOW</v>
      </c>
      <c r="L226" s="25" t="str">
        <f ca="1">IF(
   $B$8="Overall Alert",IF(
      'Compound Alert'!T24 &gt;= 7, "HIGH",IF(
         'Compound Alert'!T24 &gt;= 5, "MED","LOW")), IF(
            $B$8="Underlying Vulnerability", IF(
               'Compound Alert'!AA24 &gt;= 10, "HIGH",IF(
                  'Compound Alert'!AA24 &gt;= 7, "MED","LOW")),IF(
                     $B$8="Emerging Threat", IF(
                        'Compound Alert'!AH24 &gt;= 10, "HIGH",IF(
                            'Compound Alert'!AH24 &gt;= 7, "MED","LOW")))))</f>
        <v>LOW</v>
      </c>
      <c r="M226" s="25" t="str">
        <f ca="1">IF(
   $B$8="Overall Alert",IF(
      'Compound Alert'!U24 &gt;= 7, "HIGH",IF(
         'Compound Alert'!U24 &gt;= 5, "MED","LOW")), IF(
            $B$8="Underlying Vulnerability", IF(
               'Compound Alert'!AB24 &gt;= 10, "HIGH",IF(
                  'Compound Alert'!AB24 &gt;= 7, "MED","LOW")),IF(
                     $B$8="Emerging Threat", IF(
                        'Compound Alert'!AI24 &gt;= 10, "HIGH",IF(
                            'Compound Alert'!AI24 &gt;= 7, "MED","LOW")))))</f>
        <v>LOW</v>
      </c>
      <c r="N226" s="25" t="str">
        <f ca="1">IF(
   $B$8="Overall Alert",IF(
      'Compound Alert'!V24 &gt;= 7, "HIGH",IF(
         'Compound Alert'!V24 &gt;= 5, "MED","LOW")), IF(
            $B$8="Underlying Vulnerability", IF(
               'Compound Alert'!AC24 &gt;= 10, "HIGH",IF(
                  'Compound Alert'!AC24 &gt;= 7, "MED","LOW")),IF(
                     $B$8="Emerging Threat", IF(
                        'Compound Alert'!AJ24 &gt;= 10, "HIGH",IF(
                            'Compound Alert'!AJ24 &gt;= 7, "MED","LOW")))))</f>
        <v>LOW</v>
      </c>
      <c r="O226" s="25" t="str">
        <f ca="1">IF(
   $B$8="Overall Alert",IF(
      'Compound Alert'!W24 &gt;= 7, "HIGH",IF(
         'Compound Alert'!W24 &gt;= 5, "MED","LOW")), IF(
            $B$8="Underlying Vulnerability", IF(
               'Compound Alert'!AD24 &gt;= 10, "HIGH",IF(
                  'Compound Alert'!AD24 &gt;= 7, "MED","LOW")),IF(
                     $B$8="Emerging Threat", IF(
                        'Compound Alert'!AK24 &gt;= 10, "HIGH",IF(
                            'Compound Alert'!AK24 &gt;= 7, "MED","LOW")))))</f>
        <v>LOW</v>
      </c>
      <c r="P226" s="25"/>
      <c r="Q226" s="26"/>
      <c r="R226" s="26"/>
      <c r="S226" s="21"/>
      <c r="T226" s="21"/>
      <c r="U226" s="21"/>
      <c r="V226" s="21"/>
      <c r="W226" s="21"/>
      <c r="X226" s="21"/>
      <c r="Y226" s="27"/>
      <c r="Z226" s="27"/>
      <c r="AA226" s="27"/>
      <c r="AB226" s="27"/>
      <c r="AC226" s="27"/>
      <c r="AD226" s="27"/>
      <c r="AE226" s="27"/>
      <c r="AF226" s="27"/>
      <c r="AJ226" s="21"/>
      <c r="AK226" s="21"/>
      <c r="AL226" s="21"/>
      <c r="AM226" s="21"/>
      <c r="AN226" s="21"/>
      <c r="AO226" s="21"/>
      <c r="AP226" s="21"/>
      <c r="AQ226" s="21"/>
      <c r="AR226" s="21"/>
      <c r="AS226" s="21"/>
      <c r="AT226" s="21"/>
      <c r="AU226" s="21"/>
      <c r="AV226" s="21"/>
      <c r="AW226" s="21"/>
      <c r="AX226" s="21"/>
    </row>
    <row r="227" spans="1:50" x14ac:dyDescent="0.2">
      <c r="A227" s="63">
        <v>186</v>
      </c>
      <c r="B227" s="20" t="str">
        <f>'Compound Alert'!B25</f>
        <v>Bahrain</v>
      </c>
      <c r="C227" s="20" t="str">
        <f>'Compound Alert'!C25</f>
        <v>BHR</v>
      </c>
      <c r="D227" s="20" t="str">
        <f>'Compound Alert'!D25</f>
        <v>MEA           Middle East &amp; North Africa</v>
      </c>
      <c r="E227" s="20" t="str">
        <f>'Compound Alert'!E25</f>
        <v>NA</v>
      </c>
      <c r="F227" s="217">
        <f ca="1">'Compound Alert'!F25</f>
        <v>20</v>
      </c>
      <c r="G227" s="22">
        <f ca="1">IF($B$8="Overall Alert",'Compound Alert'!G25,IF($B$8="Underlying Vulnerability",'Compound Alert'!J25,IF($B$8="Emerging Threat",'Compound Alert'!M25)))</f>
        <v>0</v>
      </c>
      <c r="H227" s="23">
        <f ca="1">IF($B$8="Overall Alert",'Compound Alert'!H25,IF($B$8="Underlying Vulnerability",'Compound Alert'!K25,IF($B$8="Emerging Threat",'Compound Alert'!N25)))</f>
        <v>0</v>
      </c>
      <c r="I227" s="50">
        <f ca="1">ROUNDDOWN(G227,0)</f>
        <v>0</v>
      </c>
      <c r="J227" s="25" t="str">
        <f ca="1">IF(
   $B$8="Overall Alert",IF(
      'Compound Alert'!R25 &gt;= 7, "HIGH",IF(
         'Compound Alert'!R25 &gt;= 5, "MED","LOW")), IF(
            $B$8="Underlying Vulnerability", IF(
               'Compound Alert'!Y25 &gt;= 10, "HIGH",IF(
                  'Compound Alert'!Y25 &gt;= 7, "MED","LOW")),IF(
                     $B$8="Emerging Threat", IF(
                        'Compound Alert'!AF25 &gt;= 10, "HIGH",IF(
                            'Compound Alert'!AF25 &gt;= 7, "MED","LOW")))))</f>
        <v>LOW</v>
      </c>
      <c r="K227" s="25" t="str">
        <f ca="1">IF(
   $B$8="Overall Alert",IF(
      'Compound Alert'!S25 &gt;= 7, "HIGH",IF(
         'Compound Alert'!S25 &gt;= 5, "MED","LOW")), IF(
            $B$8="Underlying Vulnerability", IF(
               'Compound Alert'!Z25 &gt;= 10, "HIGH",IF(
                  'Compound Alert'!Z25 &gt;= 7, "MED","LOW")),IF(
                     $B$8="Emerging Threat", IF(
                        'Compound Alert'!AG25 &gt;= 10, "HIGH",IF(
                            'Compound Alert'!AG25 &gt;= 7, "MED","LOW")))))</f>
        <v>LOW</v>
      </c>
      <c r="L227" s="25" t="str">
        <f ca="1">IF(
   $B$8="Overall Alert",IF(
      'Compound Alert'!T25 &gt;= 7, "HIGH",IF(
         'Compound Alert'!T25 &gt;= 5, "MED","LOW")), IF(
            $B$8="Underlying Vulnerability", IF(
               'Compound Alert'!AA25 &gt;= 10, "HIGH",IF(
                  'Compound Alert'!AA25 &gt;= 7, "MED","LOW")),IF(
                     $B$8="Emerging Threat", IF(
                        'Compound Alert'!AH25 &gt;= 10, "HIGH",IF(
                            'Compound Alert'!AH25 &gt;= 7, "MED","LOW")))))</f>
        <v>LOW</v>
      </c>
      <c r="M227" s="25" t="str">
        <f ca="1">IF(
   $B$8="Overall Alert",IF(
      'Compound Alert'!U25 &gt;= 7, "HIGH",IF(
         'Compound Alert'!U25 &gt;= 5, "MED","LOW")), IF(
            $B$8="Underlying Vulnerability", IF(
               'Compound Alert'!AB25 &gt;= 10, "HIGH",IF(
                  'Compound Alert'!AB25 &gt;= 7, "MED","LOW")),IF(
                     $B$8="Emerging Threat", IF(
                        'Compound Alert'!AI25 &gt;= 10, "HIGH",IF(
                            'Compound Alert'!AI25 &gt;= 7, "MED","LOW")))))</f>
        <v>LOW</v>
      </c>
      <c r="N227" s="25" t="str">
        <f ca="1">IF(
   $B$8="Overall Alert",IF(
      'Compound Alert'!V25 &gt;= 7, "HIGH",IF(
         'Compound Alert'!V25 &gt;= 5, "MED","LOW")), IF(
            $B$8="Underlying Vulnerability", IF(
               'Compound Alert'!AC25 &gt;= 10, "HIGH",IF(
                  'Compound Alert'!AC25 &gt;= 7, "MED","LOW")),IF(
                     $B$8="Emerging Threat", IF(
                        'Compound Alert'!AJ25 &gt;= 10, "HIGH",IF(
                            'Compound Alert'!AJ25 &gt;= 7, "MED","LOW")))))</f>
        <v>LOW</v>
      </c>
      <c r="O227" s="25" t="str">
        <f ca="1">IF(
   $B$8="Overall Alert",IF(
      'Compound Alert'!W25 &gt;= 7, "HIGH",IF(
         'Compound Alert'!W25 &gt;= 5, "MED","LOW")), IF(
            $B$8="Underlying Vulnerability", IF(
               'Compound Alert'!AD25 &gt;= 10, "HIGH",IF(
                  'Compound Alert'!AD25 &gt;= 7, "MED","LOW")),IF(
                     $B$8="Emerging Threat", IF(
                        'Compound Alert'!AK25 &gt;= 10, "HIGH",IF(
                            'Compound Alert'!AK25 &gt;= 7, "MED","LOW")))))</f>
        <v>LOW</v>
      </c>
      <c r="P227" s="25"/>
      <c r="Q227" s="26"/>
      <c r="R227" s="26"/>
      <c r="S227" s="21"/>
      <c r="T227" s="21"/>
      <c r="U227" s="21"/>
      <c r="V227" s="21"/>
      <c r="W227" s="21"/>
      <c r="X227" s="21"/>
      <c r="Y227" s="27"/>
      <c r="Z227" s="27"/>
      <c r="AA227" s="27"/>
      <c r="AB227" s="27"/>
      <c r="AC227" s="27"/>
      <c r="AD227" s="27"/>
      <c r="AE227" s="27"/>
      <c r="AF227" s="27"/>
      <c r="AJ227" s="21"/>
      <c r="AK227" s="21"/>
      <c r="AL227" s="21"/>
      <c r="AM227" s="21"/>
      <c r="AN227" s="21"/>
      <c r="AO227" s="21"/>
      <c r="AP227" s="21"/>
      <c r="AQ227" s="21"/>
      <c r="AR227" s="21"/>
      <c r="AS227" s="21"/>
      <c r="AT227" s="21"/>
      <c r="AU227" s="21"/>
      <c r="AV227" s="21"/>
      <c r="AW227" s="21"/>
      <c r="AX227" s="21"/>
    </row>
    <row r="228" spans="1:50" x14ac:dyDescent="0.2">
      <c r="A228" s="63">
        <v>187</v>
      </c>
      <c r="B228" s="20" t="str">
        <f>'Compound Alert'!B26</f>
        <v>Bahamas, The</v>
      </c>
      <c r="C228" s="20" t="str">
        <f>'Compound Alert'!C26</f>
        <v>BHS</v>
      </c>
      <c r="D228" s="20" t="str">
        <f>'Compound Alert'!D26</f>
        <v>LCN           Latin America &amp; Caribbean</v>
      </c>
      <c r="E228" s="20" t="str">
        <f>'Compound Alert'!E26</f>
        <v>NA</v>
      </c>
      <c r="F228" s="217">
        <f ca="1">'Compound Alert'!F26</f>
        <v>21</v>
      </c>
      <c r="G228" s="22">
        <f ca="1">IF($B$8="Overall Alert",'Compound Alert'!G26,IF($B$8="Underlying Vulnerability",'Compound Alert'!J26,IF($B$8="Emerging Threat",'Compound Alert'!M26)))</f>
        <v>0</v>
      </c>
      <c r="H228" s="23">
        <f ca="1">IF($B$8="Overall Alert",'Compound Alert'!H26,IF($B$8="Underlying Vulnerability",'Compound Alert'!K26,IF($B$8="Emerging Threat",'Compound Alert'!N26)))</f>
        <v>0</v>
      </c>
      <c r="I228" s="50">
        <f ca="1">ROUNDDOWN(G228,0)</f>
        <v>0</v>
      </c>
      <c r="J228" s="25" t="str">
        <f ca="1">IF(
   $B$8="Overall Alert",IF(
      'Compound Alert'!R26 &gt;= 7, "HIGH",IF(
         'Compound Alert'!R26 &gt;= 5, "MED","LOW")), IF(
            $B$8="Underlying Vulnerability", IF(
               'Compound Alert'!Y26 &gt;= 10, "HIGH",IF(
                  'Compound Alert'!Y26 &gt;= 7, "MED","LOW")),IF(
                     $B$8="Emerging Threat", IF(
                        'Compound Alert'!AF26 &gt;= 10, "HIGH",IF(
                            'Compound Alert'!AF26 &gt;= 7, "MED","LOW")))))</f>
        <v>LOW</v>
      </c>
      <c r="K228" s="25" t="str">
        <f ca="1">IF(
   $B$8="Overall Alert",IF(
      'Compound Alert'!S26 &gt;= 7, "HIGH",IF(
         'Compound Alert'!S26 &gt;= 5, "MED","LOW")), IF(
            $B$8="Underlying Vulnerability", IF(
               'Compound Alert'!Z26 &gt;= 10, "HIGH",IF(
                  'Compound Alert'!Z26 &gt;= 7, "MED","LOW")),IF(
                     $B$8="Emerging Threat", IF(
                        'Compound Alert'!AG26 &gt;= 10, "HIGH",IF(
                            'Compound Alert'!AG26 &gt;= 7, "MED","LOW")))))</f>
        <v>LOW</v>
      </c>
      <c r="L228" s="25" t="str">
        <f ca="1">IF(
   $B$8="Overall Alert",IF(
      'Compound Alert'!T26 &gt;= 7, "HIGH",IF(
         'Compound Alert'!T26 &gt;= 5, "MED","LOW")), IF(
            $B$8="Underlying Vulnerability", IF(
               'Compound Alert'!AA26 &gt;= 10, "HIGH",IF(
                  'Compound Alert'!AA26 &gt;= 7, "MED","LOW")),IF(
                     $B$8="Emerging Threat", IF(
                        'Compound Alert'!AH26 &gt;= 10, "HIGH",IF(
                            'Compound Alert'!AH26 &gt;= 7, "MED","LOW")))))</f>
        <v>LOW</v>
      </c>
      <c r="M228" s="25" t="str">
        <f ca="1">IF(
   $B$8="Overall Alert",IF(
      'Compound Alert'!U26 &gt;= 7, "HIGH",IF(
         'Compound Alert'!U26 &gt;= 5, "MED","LOW")), IF(
            $B$8="Underlying Vulnerability", IF(
               'Compound Alert'!AB26 &gt;= 10, "HIGH",IF(
                  'Compound Alert'!AB26 &gt;= 7, "MED","LOW")),IF(
                     $B$8="Emerging Threat", IF(
                        'Compound Alert'!AI26 &gt;= 10, "HIGH",IF(
                            'Compound Alert'!AI26 &gt;= 7, "MED","LOW")))))</f>
        <v>LOW</v>
      </c>
      <c r="N228" s="25" t="str">
        <f ca="1">IF(
   $B$8="Overall Alert",IF(
      'Compound Alert'!V26 &gt;= 7, "HIGH",IF(
         'Compound Alert'!V26 &gt;= 5, "MED","LOW")), IF(
            $B$8="Underlying Vulnerability", IF(
               'Compound Alert'!AC26 &gt;= 10, "HIGH",IF(
                  'Compound Alert'!AC26 &gt;= 7, "MED","LOW")),IF(
                     $B$8="Emerging Threat", IF(
                        'Compound Alert'!AJ26 &gt;= 10, "HIGH",IF(
                            'Compound Alert'!AJ26 &gt;= 7, "MED","LOW")))))</f>
        <v>LOW</v>
      </c>
      <c r="O228" s="25" t="str">
        <f ca="1">IF(
   $B$8="Overall Alert",IF(
      'Compound Alert'!W26 &gt;= 7, "HIGH",IF(
         'Compound Alert'!W26 &gt;= 5, "MED","LOW")), IF(
            $B$8="Underlying Vulnerability", IF(
               'Compound Alert'!AD26 &gt;= 10, "HIGH",IF(
                  'Compound Alert'!AD26 &gt;= 7, "MED","LOW")),IF(
                     $B$8="Emerging Threat", IF(
                        'Compound Alert'!AK26 &gt;= 10, "HIGH",IF(
                            'Compound Alert'!AK26 &gt;= 7, "MED","LOW")))))</f>
        <v>LOW</v>
      </c>
      <c r="P228" s="25"/>
      <c r="Q228" s="26"/>
      <c r="R228" s="26"/>
      <c r="S228" s="21"/>
      <c r="T228" s="21"/>
      <c r="U228" s="21"/>
      <c r="V228" s="21"/>
      <c r="W228" s="21"/>
      <c r="X228" s="21"/>
      <c r="Y228" s="27"/>
      <c r="Z228" s="27"/>
      <c r="AA228" s="27"/>
      <c r="AB228" s="27"/>
      <c r="AC228" s="27"/>
      <c r="AD228" s="27"/>
      <c r="AE228" s="27"/>
      <c r="AF228" s="27"/>
      <c r="AJ228" s="21"/>
      <c r="AK228" s="21"/>
      <c r="AL228" s="21"/>
      <c r="AM228" s="21"/>
      <c r="AN228" s="21"/>
      <c r="AO228" s="21"/>
      <c r="AP228" s="21"/>
      <c r="AQ228" s="21"/>
      <c r="AR228" s="21"/>
      <c r="AS228" s="21"/>
      <c r="AT228" s="21"/>
      <c r="AU228" s="21"/>
      <c r="AV228" s="21"/>
      <c r="AW228" s="21"/>
      <c r="AX228" s="21"/>
    </row>
    <row r="229" spans="1:50" x14ac:dyDescent="0.2">
      <c r="A229" s="63">
        <v>188</v>
      </c>
      <c r="B229" s="20" t="str">
        <f>'Compound Alert'!B33</f>
        <v>Barbados</v>
      </c>
      <c r="C229" s="20" t="str">
        <f>'Compound Alert'!C33</f>
        <v>BRB</v>
      </c>
      <c r="D229" s="20" t="str">
        <f>'Compound Alert'!D33</f>
        <v>LCN           Latin America &amp; Caribbean</v>
      </c>
      <c r="E229" s="20" t="str">
        <f>'Compound Alert'!E33</f>
        <v>NA</v>
      </c>
      <c r="F229" s="217">
        <f ca="1">'Compound Alert'!F33</f>
        <v>28</v>
      </c>
      <c r="G229" s="22">
        <f ca="1">IF($B$8="Overall Alert",'Compound Alert'!G33,IF($B$8="Underlying Vulnerability",'Compound Alert'!J33,IF($B$8="Emerging Threat",'Compound Alert'!M33)))</f>
        <v>0</v>
      </c>
      <c r="H229" s="23">
        <f ca="1">IF($B$8="Overall Alert",'Compound Alert'!H33,IF($B$8="Underlying Vulnerability",'Compound Alert'!K33,IF($B$8="Emerging Threat",'Compound Alert'!N33)))</f>
        <v>0</v>
      </c>
      <c r="I229" s="50">
        <f ca="1">ROUNDDOWN(G229,0)</f>
        <v>0</v>
      </c>
      <c r="J229" s="25" t="str">
        <f ca="1">IF(
   $B$8="Overall Alert",IF(
      'Compound Alert'!R33 &gt;= 7, "HIGH",IF(
         'Compound Alert'!R33 &gt;= 5, "MED","LOW")), IF(
            $B$8="Underlying Vulnerability", IF(
               'Compound Alert'!Y33 &gt;= 10, "HIGH",IF(
                  'Compound Alert'!Y33 &gt;= 7, "MED","LOW")),IF(
                     $B$8="Emerging Threat", IF(
                        'Compound Alert'!AF33 &gt;= 10, "HIGH",IF(
                            'Compound Alert'!AF33 &gt;= 7, "MED","LOW")))))</f>
        <v>LOW</v>
      </c>
      <c r="K229" s="25" t="str">
        <f ca="1">IF(
   $B$8="Overall Alert",IF(
      'Compound Alert'!S33 &gt;= 7, "HIGH",IF(
         'Compound Alert'!S33 &gt;= 5, "MED","LOW")), IF(
            $B$8="Underlying Vulnerability", IF(
               'Compound Alert'!Z33 &gt;= 10, "HIGH",IF(
                  'Compound Alert'!Z33 &gt;= 7, "MED","LOW")),IF(
                     $B$8="Emerging Threat", IF(
                        'Compound Alert'!AG33 &gt;= 10, "HIGH",IF(
                            'Compound Alert'!AG33 &gt;= 7, "MED","LOW")))))</f>
        <v>LOW</v>
      </c>
      <c r="L229" s="25" t="str">
        <f ca="1">IF(
   $B$8="Overall Alert",IF(
      'Compound Alert'!T33 &gt;= 7, "HIGH",IF(
         'Compound Alert'!T33 &gt;= 5, "MED","LOW")), IF(
            $B$8="Underlying Vulnerability", IF(
               'Compound Alert'!AA33 &gt;= 10, "HIGH",IF(
                  'Compound Alert'!AA33 &gt;= 7, "MED","LOW")),IF(
                     $B$8="Emerging Threat", IF(
                        'Compound Alert'!AH33 &gt;= 10, "HIGH",IF(
                            'Compound Alert'!AH33 &gt;= 7, "MED","LOW")))))</f>
        <v>LOW</v>
      </c>
      <c r="M229" s="25" t="str">
        <f ca="1">IF(
   $B$8="Overall Alert",IF(
      'Compound Alert'!U33 &gt;= 7, "HIGH",IF(
         'Compound Alert'!U33 &gt;= 5, "MED","LOW")), IF(
            $B$8="Underlying Vulnerability", IF(
               'Compound Alert'!AB33 &gt;= 10, "HIGH",IF(
                  'Compound Alert'!AB33 &gt;= 7, "MED","LOW")),IF(
                     $B$8="Emerging Threat", IF(
                        'Compound Alert'!AI33 &gt;= 10, "HIGH",IF(
                            'Compound Alert'!AI33 &gt;= 7, "MED","LOW")))))</f>
        <v>LOW</v>
      </c>
      <c r="N229" s="25" t="str">
        <f ca="1">IF(
   $B$8="Overall Alert",IF(
      'Compound Alert'!V33 &gt;= 7, "HIGH",IF(
         'Compound Alert'!V33 &gt;= 5, "MED","LOW")), IF(
            $B$8="Underlying Vulnerability", IF(
               'Compound Alert'!AC33 &gt;= 10, "HIGH",IF(
                  'Compound Alert'!AC33 &gt;= 7, "MED","LOW")),IF(
                     $B$8="Emerging Threat", IF(
                        'Compound Alert'!AJ33 &gt;= 10, "HIGH",IF(
                            'Compound Alert'!AJ33 &gt;= 7, "MED","LOW")))))</f>
        <v>LOW</v>
      </c>
      <c r="O229" s="25" t="str">
        <f ca="1">IF(
   $B$8="Overall Alert",IF(
      'Compound Alert'!W33 &gt;= 7, "HIGH",IF(
         'Compound Alert'!W33 &gt;= 5, "MED","LOW")), IF(
            $B$8="Underlying Vulnerability", IF(
               'Compound Alert'!AD33 &gt;= 10, "HIGH",IF(
                  'Compound Alert'!AD33 &gt;= 7, "MED","LOW")),IF(
                     $B$8="Emerging Threat", IF(
                        'Compound Alert'!AK33 &gt;= 10, "HIGH",IF(
                            'Compound Alert'!AK33 &gt;= 7, "MED","LOW")))))</f>
        <v>LOW</v>
      </c>
      <c r="P229" s="25"/>
      <c r="Q229" s="26"/>
      <c r="R229" s="26"/>
      <c r="S229" s="21"/>
      <c r="T229" s="21"/>
      <c r="U229" s="21"/>
      <c r="V229" s="21"/>
      <c r="W229" s="21"/>
      <c r="X229" s="21"/>
      <c r="Y229" s="27"/>
      <c r="Z229" s="27"/>
      <c r="AA229" s="27"/>
      <c r="AB229" s="27"/>
      <c r="AC229" s="27"/>
      <c r="AD229" s="27"/>
      <c r="AE229" s="27"/>
      <c r="AF229" s="27"/>
      <c r="AJ229" s="21"/>
      <c r="AK229" s="21"/>
      <c r="AL229" s="21"/>
      <c r="AM229" s="21"/>
      <c r="AN229" s="21"/>
      <c r="AO229" s="21"/>
      <c r="AP229" s="21"/>
      <c r="AQ229" s="21"/>
      <c r="AR229" s="21"/>
      <c r="AS229" s="21"/>
      <c r="AT229" s="21"/>
      <c r="AU229" s="21"/>
      <c r="AV229" s="21"/>
      <c r="AW229" s="21"/>
      <c r="AX229" s="21"/>
    </row>
    <row r="230" spans="1:50" x14ac:dyDescent="0.2">
      <c r="A230" s="63">
        <v>189</v>
      </c>
      <c r="B230" s="20" t="str">
        <f>'Compound Alert'!B38</f>
        <v>Canada</v>
      </c>
      <c r="C230" s="20" t="str">
        <f>'Compound Alert'!C38</f>
        <v>CAN</v>
      </c>
      <c r="D230" s="20" t="str">
        <f>'Compound Alert'!D38</f>
        <v>NAC           North America</v>
      </c>
      <c r="E230" s="20" t="str">
        <f>'Compound Alert'!E38</f>
        <v>NA</v>
      </c>
      <c r="F230" s="217">
        <f ca="1">'Compound Alert'!F38</f>
        <v>33</v>
      </c>
      <c r="G230" s="22">
        <f ca="1">IF($B$8="Overall Alert",'Compound Alert'!G38,IF($B$8="Underlying Vulnerability",'Compound Alert'!J38,IF($B$8="Emerging Threat",'Compound Alert'!M38)))</f>
        <v>0</v>
      </c>
      <c r="H230" s="23">
        <f ca="1">IF($B$8="Overall Alert",'Compound Alert'!H38,IF($B$8="Underlying Vulnerability",'Compound Alert'!K38,IF($B$8="Emerging Threat",'Compound Alert'!N38)))</f>
        <v>0</v>
      </c>
      <c r="I230" s="50">
        <f ca="1">ROUNDDOWN(G230,0)</f>
        <v>0</v>
      </c>
      <c r="J230" s="25" t="str">
        <f ca="1">IF(
   $B$8="Overall Alert",IF(
      'Compound Alert'!R38 &gt;= 7, "HIGH",IF(
         'Compound Alert'!R38 &gt;= 5, "MED","LOW")), IF(
            $B$8="Underlying Vulnerability", IF(
               'Compound Alert'!Y38 &gt;= 10, "HIGH",IF(
                  'Compound Alert'!Y38 &gt;= 7, "MED","LOW")),IF(
                     $B$8="Emerging Threat", IF(
                        'Compound Alert'!AF38 &gt;= 10, "HIGH",IF(
                            'Compound Alert'!AF38 &gt;= 7, "MED","LOW")))))</f>
        <v>LOW</v>
      </c>
      <c r="K230" s="25" t="str">
        <f ca="1">IF(
   $B$8="Overall Alert",IF(
      'Compound Alert'!S38 &gt;= 7, "HIGH",IF(
         'Compound Alert'!S38 &gt;= 5, "MED","LOW")), IF(
            $B$8="Underlying Vulnerability", IF(
               'Compound Alert'!Z38 &gt;= 10, "HIGH",IF(
                  'Compound Alert'!Z38 &gt;= 7, "MED","LOW")),IF(
                     $B$8="Emerging Threat", IF(
                        'Compound Alert'!AG38 &gt;= 10, "HIGH",IF(
                            'Compound Alert'!AG38 &gt;= 7, "MED","LOW")))))</f>
        <v>LOW</v>
      </c>
      <c r="L230" s="25" t="str">
        <f ca="1">IF(
   $B$8="Overall Alert",IF(
      'Compound Alert'!T38 &gt;= 7, "HIGH",IF(
         'Compound Alert'!T38 &gt;= 5, "MED","LOW")), IF(
            $B$8="Underlying Vulnerability", IF(
               'Compound Alert'!AA38 &gt;= 10, "HIGH",IF(
                  'Compound Alert'!AA38 &gt;= 7, "MED","LOW")),IF(
                     $B$8="Emerging Threat", IF(
                        'Compound Alert'!AH38 &gt;= 10, "HIGH",IF(
                            'Compound Alert'!AH38 &gt;= 7, "MED","LOW")))))</f>
        <v>LOW</v>
      </c>
      <c r="M230" s="25" t="str">
        <f ca="1">IF(
   $B$8="Overall Alert",IF(
      'Compound Alert'!U38 &gt;= 7, "HIGH",IF(
         'Compound Alert'!U38 &gt;= 5, "MED","LOW")), IF(
            $B$8="Underlying Vulnerability", IF(
               'Compound Alert'!AB38 &gt;= 10, "HIGH",IF(
                  'Compound Alert'!AB38 &gt;= 7, "MED","LOW")),IF(
                     $B$8="Emerging Threat", IF(
                        'Compound Alert'!AI38 &gt;= 10, "HIGH",IF(
                            'Compound Alert'!AI38 &gt;= 7, "MED","LOW")))))</f>
        <v>LOW</v>
      </c>
      <c r="N230" s="25" t="str">
        <f ca="1">IF(
   $B$8="Overall Alert",IF(
      'Compound Alert'!V38 &gt;= 7, "HIGH",IF(
         'Compound Alert'!V38 &gt;= 5, "MED","LOW")), IF(
            $B$8="Underlying Vulnerability", IF(
               'Compound Alert'!AC38 &gt;= 10, "HIGH",IF(
                  'Compound Alert'!AC38 &gt;= 7, "MED","LOW")),IF(
                     $B$8="Emerging Threat", IF(
                        'Compound Alert'!AJ38 &gt;= 10, "HIGH",IF(
                            'Compound Alert'!AJ38 &gt;= 7, "MED","LOW")))))</f>
        <v>LOW</v>
      </c>
      <c r="O230" s="25" t="str">
        <f ca="1">IF(
   $B$8="Overall Alert",IF(
      'Compound Alert'!W38 &gt;= 7, "HIGH",IF(
         'Compound Alert'!W38 &gt;= 5, "MED","LOW")), IF(
            $B$8="Underlying Vulnerability", IF(
               'Compound Alert'!AD38 &gt;= 10, "HIGH",IF(
                  'Compound Alert'!AD38 &gt;= 7, "MED","LOW")),IF(
                     $B$8="Emerging Threat", IF(
                        'Compound Alert'!AK38 &gt;= 10, "HIGH",IF(
                            'Compound Alert'!AK38 &gt;= 7, "MED","LOW")))))</f>
        <v>LOW</v>
      </c>
      <c r="P230" s="25"/>
      <c r="Q230" s="26"/>
      <c r="R230" s="26"/>
      <c r="S230" s="21"/>
      <c r="T230" s="21"/>
      <c r="U230" s="21"/>
      <c r="V230" s="21"/>
      <c r="W230" s="21"/>
      <c r="X230" s="21"/>
      <c r="Y230" s="27"/>
      <c r="Z230" s="27"/>
      <c r="AA230" s="27"/>
      <c r="AB230" s="27"/>
      <c r="AC230" s="27"/>
      <c r="AD230" s="27"/>
      <c r="AE230" s="27"/>
      <c r="AF230" s="27"/>
      <c r="AJ230" s="21"/>
      <c r="AK230" s="21"/>
      <c r="AL230" s="21"/>
      <c r="AM230" s="21"/>
      <c r="AN230" s="21"/>
      <c r="AO230" s="21"/>
      <c r="AP230" s="21"/>
      <c r="AQ230" s="21"/>
      <c r="AR230" s="21"/>
      <c r="AS230" s="21"/>
      <c r="AT230" s="21"/>
      <c r="AU230" s="21"/>
      <c r="AV230" s="21"/>
      <c r="AW230" s="21"/>
      <c r="AX230" s="21"/>
    </row>
    <row r="231" spans="1:50" x14ac:dyDescent="0.2">
      <c r="A231" s="63">
        <v>190</v>
      </c>
      <c r="B231" s="20" t="str">
        <f>'Compound Alert'!B40</f>
        <v>Channel Islands</v>
      </c>
      <c r="C231" s="20" t="str">
        <f>'Compound Alert'!C40</f>
        <v>CHI</v>
      </c>
      <c r="D231" s="20" t="str">
        <f>'Compound Alert'!D40</f>
        <v>ECS           Europe &amp; Central Asia</v>
      </c>
      <c r="E231" s="20" t="str">
        <f>'Compound Alert'!E40</f>
        <v>NA</v>
      </c>
      <c r="F231" s="217">
        <f ca="1">'Compound Alert'!F40</f>
        <v>35</v>
      </c>
      <c r="G231" s="22">
        <f ca="1">IF($B$8="Overall Alert",'Compound Alert'!G40,IF($B$8="Underlying Vulnerability",'Compound Alert'!J40,IF($B$8="Emerging Threat",'Compound Alert'!M40)))</f>
        <v>0</v>
      </c>
      <c r="H231" s="23">
        <f ca="1">IF($B$8="Overall Alert",'Compound Alert'!H40,IF($B$8="Underlying Vulnerability",'Compound Alert'!K40,IF($B$8="Emerging Threat",'Compound Alert'!N40)))</f>
        <v>0</v>
      </c>
      <c r="I231" s="50">
        <f ca="1">ROUNDDOWN(G231,0)</f>
        <v>0</v>
      </c>
      <c r="J231" s="25" t="str">
        <f ca="1">IF(
   $B$8="Overall Alert",IF(
      'Compound Alert'!R40 &gt;= 7, "HIGH",IF(
         'Compound Alert'!R40 &gt;= 5, "MED","LOW")), IF(
            $B$8="Underlying Vulnerability", IF(
               'Compound Alert'!Y40 &gt;= 10, "HIGH",IF(
                  'Compound Alert'!Y40 &gt;= 7, "MED","LOW")),IF(
                     $B$8="Emerging Threat", IF(
                        'Compound Alert'!AF40 &gt;= 10, "HIGH",IF(
                            'Compound Alert'!AF40 &gt;= 7, "MED","LOW")))))</f>
        <v>LOW</v>
      </c>
      <c r="K231" s="25" t="e">
        <f ca="1">IF(
   $B$8="Overall Alert",IF(
      'Compound Alert'!S40 &gt;= 7, "HIGH",IF(
         'Compound Alert'!S40 &gt;= 5, "MED","LOW")), IF(
            $B$8="Underlying Vulnerability", IF(
               'Compound Alert'!Z40 &gt;= 10, "HIGH",IF(
                  'Compound Alert'!Z40 &gt;= 7, "MED","LOW")),IF(
                     $B$8="Emerging Threat", IF(
                        'Compound Alert'!AG40 &gt;= 10, "HIGH",IF(
                            'Compound Alert'!AG40 &gt;= 7, "MED","LOW")))))</f>
        <v>#N/A</v>
      </c>
      <c r="L231" s="25" t="e">
        <f ca="1">IF(
   $B$8="Overall Alert",IF(
      'Compound Alert'!T40 &gt;= 7, "HIGH",IF(
         'Compound Alert'!T40 &gt;= 5, "MED","LOW")), IF(
            $B$8="Underlying Vulnerability", IF(
               'Compound Alert'!AA40 &gt;= 10, "HIGH",IF(
                  'Compound Alert'!AA40 &gt;= 7, "MED","LOW")),IF(
                     $B$8="Emerging Threat", IF(
                        'Compound Alert'!AH40 &gt;= 10, "HIGH",IF(
                            'Compound Alert'!AH40 &gt;= 7, "MED","LOW")))))</f>
        <v>#N/A</v>
      </c>
      <c r="M231" s="25" t="e">
        <f ca="1">IF(
   $B$8="Overall Alert",IF(
      'Compound Alert'!U40 &gt;= 7, "HIGH",IF(
         'Compound Alert'!U40 &gt;= 5, "MED","LOW")), IF(
            $B$8="Underlying Vulnerability", IF(
               'Compound Alert'!AB40 &gt;= 10, "HIGH",IF(
                  'Compound Alert'!AB40 &gt;= 7, "MED","LOW")),IF(
                     $B$8="Emerging Threat", IF(
                        'Compound Alert'!AI40 &gt;= 10, "HIGH",IF(
                            'Compound Alert'!AI40 &gt;= 7, "MED","LOW")))))</f>
        <v>#N/A</v>
      </c>
      <c r="N231" s="25" t="str">
        <f ca="1">IF(
   $B$8="Overall Alert",IF(
      'Compound Alert'!V40 &gt;= 7, "HIGH",IF(
         'Compound Alert'!V40 &gt;= 5, "MED","LOW")), IF(
            $B$8="Underlying Vulnerability", IF(
               'Compound Alert'!AC40 &gt;= 10, "HIGH",IF(
                  'Compound Alert'!AC40 &gt;= 7, "MED","LOW")),IF(
                     $B$8="Emerging Threat", IF(
                        'Compound Alert'!AJ40 &gt;= 10, "HIGH",IF(
                            'Compound Alert'!AJ40 &gt;= 7, "MED","LOW")))))</f>
        <v>LOW</v>
      </c>
      <c r="O231" s="25" t="str">
        <f ca="1">IF(
   $B$8="Overall Alert",IF(
      'Compound Alert'!W40 &gt;= 7, "HIGH",IF(
         'Compound Alert'!W40 &gt;= 5, "MED","LOW")), IF(
            $B$8="Underlying Vulnerability", IF(
               'Compound Alert'!AD40 &gt;= 10, "HIGH",IF(
                  'Compound Alert'!AD40 &gt;= 7, "MED","LOW")),IF(
                     $B$8="Emerging Threat", IF(
                        'Compound Alert'!AK40 &gt;= 10, "HIGH",IF(
                            'Compound Alert'!AK40 &gt;= 7, "MED","LOW")))))</f>
        <v>LOW</v>
      </c>
      <c r="P231" s="25"/>
      <c r="Q231" s="26"/>
      <c r="R231" s="26"/>
      <c r="S231" s="21"/>
      <c r="T231" s="21"/>
      <c r="U231" s="21"/>
      <c r="V231" s="21"/>
      <c r="W231" s="21"/>
      <c r="X231" s="21"/>
      <c r="Y231" s="27"/>
      <c r="Z231" s="27"/>
      <c r="AA231" s="27"/>
      <c r="AB231" s="27"/>
      <c r="AC231" s="27"/>
      <c r="AD231" s="27"/>
      <c r="AE231" s="27"/>
      <c r="AF231" s="27"/>
      <c r="AJ231" s="21"/>
      <c r="AK231" s="21"/>
      <c r="AL231" s="21"/>
      <c r="AM231" s="21"/>
      <c r="AN231" s="21"/>
      <c r="AO231" s="21"/>
      <c r="AP231" s="21"/>
      <c r="AQ231" s="21"/>
      <c r="AR231" s="21"/>
      <c r="AS231" s="21"/>
      <c r="AT231" s="21"/>
      <c r="AU231" s="21"/>
      <c r="AV231" s="21"/>
      <c r="AW231" s="21"/>
      <c r="AX231" s="21"/>
    </row>
    <row r="232" spans="1:50" x14ac:dyDescent="0.2">
      <c r="A232" s="63">
        <v>191</v>
      </c>
      <c r="B232" s="20" t="str">
        <f>'Compound Alert'!B49</f>
        <v>Cabo Verde</v>
      </c>
      <c r="C232" s="20" t="str">
        <f>'Compound Alert'!C49</f>
        <v>CPV</v>
      </c>
      <c r="D232" s="20" t="str">
        <f>'Compound Alert'!D49</f>
        <v>SSF           Sub-Saharan Africa</v>
      </c>
      <c r="E232" s="20" t="str">
        <f>'Compound Alert'!E49</f>
        <v>Blend</v>
      </c>
      <c r="F232" s="217">
        <f ca="1">'Compound Alert'!F49</f>
        <v>44</v>
      </c>
      <c r="G232" s="22">
        <f ca="1">IF($B$8="Overall Alert",'Compound Alert'!G49,IF($B$8="Underlying Vulnerability",'Compound Alert'!J49,IF($B$8="Emerging Threat",'Compound Alert'!M49)))</f>
        <v>0</v>
      </c>
      <c r="H232" s="23">
        <f ca="1">IF($B$8="Overall Alert",'Compound Alert'!H49,IF($B$8="Underlying Vulnerability",'Compound Alert'!K49,IF($B$8="Emerging Threat",'Compound Alert'!N49)))</f>
        <v>0</v>
      </c>
      <c r="I232" s="50">
        <f ca="1">ROUNDDOWN(G232,0)</f>
        <v>0</v>
      </c>
      <c r="J232" s="25" t="str">
        <f ca="1">IF(
   $B$8="Overall Alert",IF(
      'Compound Alert'!R49 &gt;= 7, "HIGH",IF(
         'Compound Alert'!R49 &gt;= 5, "MED","LOW")), IF(
            $B$8="Underlying Vulnerability", IF(
               'Compound Alert'!Y49 &gt;= 10, "HIGH",IF(
                  'Compound Alert'!Y49 &gt;= 7, "MED","LOW")),IF(
                     $B$8="Emerging Threat", IF(
                        'Compound Alert'!AF49 &gt;= 10, "HIGH",IF(
                            'Compound Alert'!AF49 &gt;= 7, "MED","LOW")))))</f>
        <v>LOW</v>
      </c>
      <c r="K232" s="25" t="str">
        <f ca="1">IF(
   $B$8="Overall Alert",IF(
      'Compound Alert'!S49 &gt;= 7, "HIGH",IF(
         'Compound Alert'!S49 &gt;= 5, "MED","LOW")), IF(
            $B$8="Underlying Vulnerability", IF(
               'Compound Alert'!Z49 &gt;= 10, "HIGH",IF(
                  'Compound Alert'!Z49 &gt;= 7, "MED","LOW")),IF(
                     $B$8="Emerging Threat", IF(
                        'Compound Alert'!AG49 &gt;= 10, "HIGH",IF(
                            'Compound Alert'!AG49 &gt;= 7, "MED","LOW")))))</f>
        <v>LOW</v>
      </c>
      <c r="L232" s="25" t="str">
        <f ca="1">IF(
   $B$8="Overall Alert",IF(
      'Compound Alert'!T49 &gt;= 7, "HIGH",IF(
         'Compound Alert'!T49 &gt;= 5, "MED","LOW")), IF(
            $B$8="Underlying Vulnerability", IF(
               'Compound Alert'!AA49 &gt;= 10, "HIGH",IF(
                  'Compound Alert'!AA49 &gt;= 7, "MED","LOW")),IF(
                     $B$8="Emerging Threat", IF(
                        'Compound Alert'!AH49 &gt;= 10, "HIGH",IF(
                            'Compound Alert'!AH49 &gt;= 7, "MED","LOW")))))</f>
        <v>LOW</v>
      </c>
      <c r="M232" s="25" t="str">
        <f ca="1">IF(
   $B$8="Overall Alert",IF(
      'Compound Alert'!U49 &gt;= 7, "HIGH",IF(
         'Compound Alert'!U49 &gt;= 5, "MED","LOW")), IF(
            $B$8="Underlying Vulnerability", IF(
               'Compound Alert'!AB49 &gt;= 10, "HIGH",IF(
                  'Compound Alert'!AB49 &gt;= 7, "MED","LOW")),IF(
                     $B$8="Emerging Threat", IF(
                        'Compound Alert'!AI49 &gt;= 10, "HIGH",IF(
                            'Compound Alert'!AI49 &gt;= 7, "MED","LOW")))))</f>
        <v>LOW</v>
      </c>
      <c r="N232" s="25" t="str">
        <f ca="1">IF(
   $B$8="Overall Alert",IF(
      'Compound Alert'!V49 &gt;= 7, "HIGH",IF(
         'Compound Alert'!V49 &gt;= 5, "MED","LOW")), IF(
            $B$8="Underlying Vulnerability", IF(
               'Compound Alert'!AC49 &gt;= 10, "HIGH",IF(
                  'Compound Alert'!AC49 &gt;= 7, "MED","LOW")),IF(
                     $B$8="Emerging Threat", IF(
                        'Compound Alert'!AJ49 &gt;= 10, "HIGH",IF(
                            'Compound Alert'!AJ49 &gt;= 7, "MED","LOW")))))</f>
        <v>LOW</v>
      </c>
      <c r="O232" s="25" t="str">
        <f ca="1">IF(
   $B$8="Overall Alert",IF(
      'Compound Alert'!W49 &gt;= 7, "HIGH",IF(
         'Compound Alert'!W49 &gt;= 5, "MED","LOW")), IF(
            $B$8="Underlying Vulnerability", IF(
               'Compound Alert'!AD49 &gt;= 10, "HIGH",IF(
                  'Compound Alert'!AD49 &gt;= 7, "MED","LOW")),IF(
                     $B$8="Emerging Threat", IF(
                        'Compound Alert'!AK49 &gt;= 10, "HIGH",IF(
                            'Compound Alert'!AK49 &gt;= 7, "MED","LOW")))))</f>
        <v>LOW</v>
      </c>
      <c r="Y232" s="27"/>
      <c r="Z232" s="27"/>
      <c r="AA232" s="27"/>
      <c r="AB232" s="27"/>
      <c r="AC232" s="27"/>
      <c r="AD232" s="27"/>
      <c r="AE232" s="27"/>
      <c r="AF232" s="27"/>
    </row>
    <row r="233" spans="1:50" x14ac:dyDescent="0.2">
      <c r="A233" s="63">
        <v>192</v>
      </c>
      <c r="B233" s="20" t="str">
        <f>'Compound Alert'!B52</f>
        <v>Curaçao</v>
      </c>
      <c r="C233" s="20" t="str">
        <f>'Compound Alert'!C52</f>
        <v>CUW</v>
      </c>
      <c r="D233" s="20" t="str">
        <f>'Compound Alert'!D52</f>
        <v>LCN           Latin America &amp; Caribbean</v>
      </c>
      <c r="E233" s="20" t="str">
        <f>'Compound Alert'!E52</f>
        <v>NA</v>
      </c>
      <c r="F233" s="217">
        <f ca="1">'Compound Alert'!F52</f>
        <v>47</v>
      </c>
      <c r="G233" s="22">
        <f ca="1">IF($B$8="Overall Alert",'Compound Alert'!G52,IF($B$8="Underlying Vulnerability",'Compound Alert'!J52,IF($B$8="Emerging Threat",'Compound Alert'!M52)))</f>
        <v>0</v>
      </c>
      <c r="H233" s="23">
        <f ca="1">IF($B$8="Overall Alert",'Compound Alert'!H52,IF($B$8="Underlying Vulnerability",'Compound Alert'!K52,IF($B$8="Emerging Threat",'Compound Alert'!N52)))</f>
        <v>0</v>
      </c>
      <c r="I233" s="50">
        <f ca="1">ROUNDDOWN(G233,0)</f>
        <v>0</v>
      </c>
      <c r="J233" s="25" t="str">
        <f ca="1">IF(
   $B$8="Overall Alert",IF(
      'Compound Alert'!R52 &gt;= 7, "HIGH",IF(
         'Compound Alert'!R52 &gt;= 5, "MED","LOW")), IF(
            $B$8="Underlying Vulnerability", IF(
               'Compound Alert'!Y52 &gt;= 10, "HIGH",IF(
                  'Compound Alert'!Y52 &gt;= 7, "MED","LOW")),IF(
                     $B$8="Emerging Threat", IF(
                        'Compound Alert'!AF52 &gt;= 10, "HIGH",IF(
                            'Compound Alert'!AF52 &gt;= 7, "MED","LOW")))))</f>
        <v>LOW</v>
      </c>
      <c r="K233" s="25" t="e">
        <f ca="1">IF(
   $B$8="Overall Alert",IF(
      'Compound Alert'!S52 &gt;= 7, "HIGH",IF(
         'Compound Alert'!S52 &gt;= 5, "MED","LOW")), IF(
            $B$8="Underlying Vulnerability", IF(
               'Compound Alert'!Z52 &gt;= 10, "HIGH",IF(
                  'Compound Alert'!Z52 &gt;= 7, "MED","LOW")),IF(
                     $B$8="Emerging Threat", IF(
                        'Compound Alert'!AG52 &gt;= 10, "HIGH",IF(
                            'Compound Alert'!AG52 &gt;= 7, "MED","LOW")))))</f>
        <v>#N/A</v>
      </c>
      <c r="L233" s="25" t="e">
        <f ca="1">IF(
   $B$8="Overall Alert",IF(
      'Compound Alert'!T52 &gt;= 7, "HIGH",IF(
         'Compound Alert'!T52 &gt;= 5, "MED","LOW")), IF(
            $B$8="Underlying Vulnerability", IF(
               'Compound Alert'!AA52 &gt;= 10, "HIGH",IF(
                  'Compound Alert'!AA52 &gt;= 7, "MED","LOW")),IF(
                     $B$8="Emerging Threat", IF(
                        'Compound Alert'!AH52 &gt;= 10, "HIGH",IF(
                            'Compound Alert'!AH52 &gt;= 7, "MED","LOW")))))</f>
        <v>#N/A</v>
      </c>
      <c r="M233" s="25" t="e">
        <f ca="1">IF(
   $B$8="Overall Alert",IF(
      'Compound Alert'!U52 &gt;= 7, "HIGH",IF(
         'Compound Alert'!U52 &gt;= 5, "MED","LOW")), IF(
            $B$8="Underlying Vulnerability", IF(
               'Compound Alert'!AB52 &gt;= 10, "HIGH",IF(
                  'Compound Alert'!AB52 &gt;= 7, "MED","LOW")),IF(
                     $B$8="Emerging Threat", IF(
                        'Compound Alert'!AI52 &gt;= 10, "HIGH",IF(
                            'Compound Alert'!AI52 &gt;= 7, "MED","LOW")))))</f>
        <v>#N/A</v>
      </c>
      <c r="N233" s="25" t="str">
        <f ca="1">IF(
   $B$8="Overall Alert",IF(
      'Compound Alert'!V52 &gt;= 7, "HIGH",IF(
         'Compound Alert'!V52 &gt;= 5, "MED","LOW")), IF(
            $B$8="Underlying Vulnerability", IF(
               'Compound Alert'!AC52 &gt;= 10, "HIGH",IF(
                  'Compound Alert'!AC52 &gt;= 7, "MED","LOW")),IF(
                     $B$8="Emerging Threat", IF(
                        'Compound Alert'!AJ52 &gt;= 10, "HIGH",IF(
                            'Compound Alert'!AJ52 &gt;= 7, "MED","LOW")))))</f>
        <v>LOW</v>
      </c>
      <c r="O233" s="25" t="str">
        <f ca="1">IF(
   $B$8="Overall Alert",IF(
      'Compound Alert'!W52 &gt;= 7, "HIGH",IF(
         'Compound Alert'!W52 &gt;= 5, "MED","LOW")), IF(
            $B$8="Underlying Vulnerability", IF(
               'Compound Alert'!AD52 &gt;= 10, "HIGH",IF(
                  'Compound Alert'!AD52 &gt;= 7, "MED","LOW")),IF(
                     $B$8="Emerging Threat", IF(
                        'Compound Alert'!AK52 &gt;= 10, "HIGH",IF(
                            'Compound Alert'!AK52 &gt;= 7, "MED","LOW")))))</f>
        <v>LOW</v>
      </c>
      <c r="Y233" s="27"/>
      <c r="Z233" s="27"/>
      <c r="AA233" s="27"/>
      <c r="AB233" s="27"/>
      <c r="AC233" s="27"/>
      <c r="AD233" s="27"/>
      <c r="AE233" s="27"/>
      <c r="AF233" s="27"/>
    </row>
    <row r="234" spans="1:50" x14ac:dyDescent="0.2">
      <c r="A234" s="63">
        <v>193</v>
      </c>
      <c r="B234" s="20" t="str">
        <f>'Compound Alert'!B53</f>
        <v>Cayman Islands</v>
      </c>
      <c r="C234" s="20" t="str">
        <f>'Compound Alert'!C53</f>
        <v>CYM</v>
      </c>
      <c r="D234" s="20" t="str">
        <f>'Compound Alert'!D53</f>
        <v>LCN           Latin America &amp; Caribbean</v>
      </c>
      <c r="E234" s="20" t="str">
        <f>'Compound Alert'!E53</f>
        <v>NA</v>
      </c>
      <c r="F234" s="217">
        <f ca="1">'Compound Alert'!F53</f>
        <v>48</v>
      </c>
      <c r="G234" s="22">
        <f ca="1">IF($B$8="Overall Alert",'Compound Alert'!G53,IF($B$8="Underlying Vulnerability",'Compound Alert'!J53,IF($B$8="Emerging Threat",'Compound Alert'!M53)))</f>
        <v>0</v>
      </c>
      <c r="H234" s="23">
        <f ca="1">IF($B$8="Overall Alert",'Compound Alert'!H53,IF($B$8="Underlying Vulnerability",'Compound Alert'!K53,IF($B$8="Emerging Threat",'Compound Alert'!N53)))</f>
        <v>0</v>
      </c>
      <c r="I234" s="50">
        <f ca="1">ROUNDDOWN(G234,0)</f>
        <v>0</v>
      </c>
      <c r="J234" s="25" t="str">
        <f ca="1">IF(
   $B$8="Overall Alert",IF(
      'Compound Alert'!R53 &gt;= 7, "HIGH",IF(
         'Compound Alert'!R53 &gt;= 5, "MED","LOW")), IF(
            $B$8="Underlying Vulnerability", IF(
               'Compound Alert'!Y53 &gt;= 10, "HIGH",IF(
                  'Compound Alert'!Y53 &gt;= 7, "MED","LOW")),IF(
                     $B$8="Emerging Threat", IF(
                        'Compound Alert'!AF53 &gt;= 10, "HIGH",IF(
                            'Compound Alert'!AF53 &gt;= 7, "MED","LOW")))))</f>
        <v>LOW</v>
      </c>
      <c r="K234" s="25" t="e">
        <f ca="1">IF(
   $B$8="Overall Alert",IF(
      'Compound Alert'!S53 &gt;= 7, "HIGH",IF(
         'Compound Alert'!S53 &gt;= 5, "MED","LOW")), IF(
            $B$8="Underlying Vulnerability", IF(
               'Compound Alert'!Z53 &gt;= 10, "HIGH",IF(
                  'Compound Alert'!Z53 &gt;= 7, "MED","LOW")),IF(
                     $B$8="Emerging Threat", IF(
                        'Compound Alert'!AG53 &gt;= 10, "HIGH",IF(
                            'Compound Alert'!AG53 &gt;= 7, "MED","LOW")))))</f>
        <v>#N/A</v>
      </c>
      <c r="L234" s="25" t="str">
        <f ca="1">IF(
   $B$8="Overall Alert",IF(
      'Compound Alert'!T53 &gt;= 7, "HIGH",IF(
         'Compound Alert'!T53 &gt;= 5, "MED","LOW")), IF(
            $B$8="Underlying Vulnerability", IF(
               'Compound Alert'!AA53 &gt;= 10, "HIGH",IF(
                  'Compound Alert'!AA53 &gt;= 7, "MED","LOW")),IF(
                     $B$8="Emerging Threat", IF(
                        'Compound Alert'!AH53 &gt;= 10, "HIGH",IF(
                            'Compound Alert'!AH53 &gt;= 7, "MED","LOW")))))</f>
        <v>LOW</v>
      </c>
      <c r="M234" s="25" t="e">
        <f ca="1">IF(
   $B$8="Overall Alert",IF(
      'Compound Alert'!U53 &gt;= 7, "HIGH",IF(
         'Compound Alert'!U53 &gt;= 5, "MED","LOW")), IF(
            $B$8="Underlying Vulnerability", IF(
               'Compound Alert'!AB53 &gt;= 10, "HIGH",IF(
                  'Compound Alert'!AB53 &gt;= 7, "MED","LOW")),IF(
                     $B$8="Emerging Threat", IF(
                        'Compound Alert'!AI53 &gt;= 10, "HIGH",IF(
                            'Compound Alert'!AI53 &gt;= 7, "MED","LOW")))))</f>
        <v>#N/A</v>
      </c>
      <c r="N234" s="25" t="str">
        <f ca="1">IF(
   $B$8="Overall Alert",IF(
      'Compound Alert'!V53 &gt;= 7, "HIGH",IF(
         'Compound Alert'!V53 &gt;= 5, "MED","LOW")), IF(
            $B$8="Underlying Vulnerability", IF(
               'Compound Alert'!AC53 &gt;= 10, "HIGH",IF(
                  'Compound Alert'!AC53 &gt;= 7, "MED","LOW")),IF(
                     $B$8="Emerging Threat", IF(
                        'Compound Alert'!AJ53 &gt;= 10, "HIGH",IF(
                            'Compound Alert'!AJ53 &gt;= 7, "MED","LOW")))))</f>
        <v>LOW</v>
      </c>
      <c r="O234" s="25" t="str">
        <f ca="1">IF(
   $B$8="Overall Alert",IF(
      'Compound Alert'!W53 &gt;= 7, "HIGH",IF(
         'Compound Alert'!W53 &gt;= 5, "MED","LOW")), IF(
            $B$8="Underlying Vulnerability", IF(
               'Compound Alert'!AD53 &gt;= 10, "HIGH",IF(
                  'Compound Alert'!AD53 &gt;= 7, "MED","LOW")),IF(
                     $B$8="Emerging Threat", IF(
                        'Compound Alert'!AK53 &gt;= 10, "HIGH",IF(
                            'Compound Alert'!AK53 &gt;= 7, "MED","LOW")))))</f>
        <v>LOW</v>
      </c>
      <c r="Y234" s="27"/>
      <c r="Z234" s="27"/>
      <c r="AA234" s="27"/>
      <c r="AB234" s="27"/>
      <c r="AC234" s="27"/>
      <c r="AD234" s="27"/>
      <c r="AE234" s="27"/>
      <c r="AF234" s="27"/>
    </row>
    <row r="235" spans="1:50" x14ac:dyDescent="0.2">
      <c r="A235" s="63">
        <v>194</v>
      </c>
      <c r="B235" s="20" t="str">
        <f>'Compound Alert'!B55</f>
        <v>Czech Republic</v>
      </c>
      <c r="C235" s="20" t="str">
        <f>'Compound Alert'!C55</f>
        <v>CZE</v>
      </c>
      <c r="D235" s="20" t="str">
        <f>'Compound Alert'!D55</f>
        <v>ECS           Europe &amp; Central Asia</v>
      </c>
      <c r="E235" s="20" t="str">
        <f>'Compound Alert'!E55</f>
        <v>NA</v>
      </c>
      <c r="F235" s="217">
        <f ca="1">'Compound Alert'!F55</f>
        <v>50</v>
      </c>
      <c r="G235" s="22">
        <f ca="1">IF($B$8="Overall Alert",'Compound Alert'!G55,IF($B$8="Underlying Vulnerability",'Compound Alert'!J55,IF($B$8="Emerging Threat",'Compound Alert'!M55)))</f>
        <v>0</v>
      </c>
      <c r="H235" s="23">
        <f ca="1">IF($B$8="Overall Alert",'Compound Alert'!H55,IF($B$8="Underlying Vulnerability",'Compound Alert'!K55,IF($B$8="Emerging Threat",'Compound Alert'!N55)))</f>
        <v>0</v>
      </c>
      <c r="I235" s="50">
        <f ca="1">ROUNDDOWN(G235,0)</f>
        <v>0</v>
      </c>
      <c r="J235" s="25" t="str">
        <f ca="1">IF(
   $B$8="Overall Alert",IF(
      'Compound Alert'!R55 &gt;= 7, "HIGH",IF(
         'Compound Alert'!R55 &gt;= 5, "MED","LOW")), IF(
            $B$8="Underlying Vulnerability", IF(
               'Compound Alert'!Y55 &gt;= 10, "HIGH",IF(
                  'Compound Alert'!Y55 &gt;= 7, "MED","LOW")),IF(
                     $B$8="Emerging Threat", IF(
                        'Compound Alert'!AF55 &gt;= 10, "HIGH",IF(
                            'Compound Alert'!AF55 &gt;= 7, "MED","LOW")))))</f>
        <v>LOW</v>
      </c>
      <c r="K235" s="25" t="str">
        <f ca="1">IF(
   $B$8="Overall Alert",IF(
      'Compound Alert'!S55 &gt;= 7, "HIGH",IF(
         'Compound Alert'!S55 &gt;= 5, "MED","LOW")), IF(
            $B$8="Underlying Vulnerability", IF(
               'Compound Alert'!Z55 &gt;= 10, "HIGH",IF(
                  'Compound Alert'!Z55 &gt;= 7, "MED","LOW")),IF(
                     $B$8="Emerging Threat", IF(
                        'Compound Alert'!AG55 &gt;= 10, "HIGH",IF(
                            'Compound Alert'!AG55 &gt;= 7, "MED","LOW")))))</f>
        <v>LOW</v>
      </c>
      <c r="L235" s="25" t="str">
        <f ca="1">IF(
   $B$8="Overall Alert",IF(
      'Compound Alert'!T55 &gt;= 7, "HIGH",IF(
         'Compound Alert'!T55 &gt;= 5, "MED","LOW")), IF(
            $B$8="Underlying Vulnerability", IF(
               'Compound Alert'!AA55 &gt;= 10, "HIGH",IF(
                  'Compound Alert'!AA55 &gt;= 7, "MED","LOW")),IF(
                     $B$8="Emerging Threat", IF(
                        'Compound Alert'!AH55 &gt;= 10, "HIGH",IF(
                            'Compound Alert'!AH55 &gt;= 7, "MED","LOW")))))</f>
        <v>LOW</v>
      </c>
      <c r="M235" s="25" t="str">
        <f ca="1">IF(
   $B$8="Overall Alert",IF(
      'Compound Alert'!U55 &gt;= 7, "HIGH",IF(
         'Compound Alert'!U55 &gt;= 5, "MED","LOW")), IF(
            $B$8="Underlying Vulnerability", IF(
               'Compound Alert'!AB55 &gt;= 10, "HIGH",IF(
                  'Compound Alert'!AB55 &gt;= 7, "MED","LOW")),IF(
                     $B$8="Emerging Threat", IF(
                        'Compound Alert'!AI55 &gt;= 10, "HIGH",IF(
                            'Compound Alert'!AI55 &gt;= 7, "MED","LOW")))))</f>
        <v>LOW</v>
      </c>
      <c r="N235" s="25" t="str">
        <f ca="1">IF(
   $B$8="Overall Alert",IF(
      'Compound Alert'!V55 &gt;= 7, "HIGH",IF(
         'Compound Alert'!V55 &gt;= 5, "MED","LOW")), IF(
            $B$8="Underlying Vulnerability", IF(
               'Compound Alert'!AC55 &gt;= 10, "HIGH",IF(
                  'Compound Alert'!AC55 &gt;= 7, "MED","LOW")),IF(
                     $B$8="Emerging Threat", IF(
                        'Compound Alert'!AJ55 &gt;= 10, "HIGH",IF(
                            'Compound Alert'!AJ55 &gt;= 7, "MED","LOW")))))</f>
        <v>LOW</v>
      </c>
      <c r="O235" s="25" t="str">
        <f ca="1">IF(
   $B$8="Overall Alert",IF(
      'Compound Alert'!W55 &gt;= 7, "HIGH",IF(
         'Compound Alert'!W55 &gt;= 5, "MED","LOW")), IF(
            $B$8="Underlying Vulnerability", IF(
               'Compound Alert'!AD55 &gt;= 10, "HIGH",IF(
                  'Compound Alert'!AD55 &gt;= 7, "MED","LOW")),IF(
                     $B$8="Emerging Threat", IF(
                        'Compound Alert'!AK55 &gt;= 10, "HIGH",IF(
                            'Compound Alert'!AK55 &gt;= 7, "MED","LOW")))))</f>
        <v>LOW</v>
      </c>
    </row>
    <row r="236" spans="1:50" x14ac:dyDescent="0.2">
      <c r="A236" s="63">
        <v>195</v>
      </c>
      <c r="B236" s="20" t="str">
        <f>'Compound Alert'!B59</f>
        <v>Denmark</v>
      </c>
      <c r="C236" s="20" t="str">
        <f>'Compound Alert'!C59</f>
        <v>DNK</v>
      </c>
      <c r="D236" s="20" t="str">
        <f>'Compound Alert'!D59</f>
        <v>ECS           Europe &amp; Central Asia</v>
      </c>
      <c r="E236" s="20" t="str">
        <f>'Compound Alert'!E59</f>
        <v>NA</v>
      </c>
      <c r="F236" s="217">
        <f ca="1">'Compound Alert'!F59</f>
        <v>54</v>
      </c>
      <c r="G236" s="22">
        <f ca="1">IF($B$8="Overall Alert",'Compound Alert'!G59,IF($B$8="Underlying Vulnerability",'Compound Alert'!J59,IF($B$8="Emerging Threat",'Compound Alert'!M59)))</f>
        <v>0</v>
      </c>
      <c r="H236" s="23">
        <f ca="1">IF($B$8="Overall Alert",'Compound Alert'!H59,IF($B$8="Underlying Vulnerability",'Compound Alert'!K59,IF($B$8="Emerging Threat",'Compound Alert'!N59)))</f>
        <v>0</v>
      </c>
      <c r="I236" s="50">
        <f ca="1">ROUNDDOWN(G236,0)</f>
        <v>0</v>
      </c>
      <c r="J236" s="25" t="str">
        <f ca="1">IF(
   $B$8="Overall Alert",IF(
      'Compound Alert'!R59 &gt;= 7, "HIGH",IF(
         'Compound Alert'!R59 &gt;= 5, "MED","LOW")), IF(
            $B$8="Underlying Vulnerability", IF(
               'Compound Alert'!Y59 &gt;= 10, "HIGH",IF(
                  'Compound Alert'!Y59 &gt;= 7, "MED","LOW")),IF(
                     $B$8="Emerging Threat", IF(
                        'Compound Alert'!AF59 &gt;= 10, "HIGH",IF(
                            'Compound Alert'!AF59 &gt;= 7, "MED","LOW")))))</f>
        <v>LOW</v>
      </c>
      <c r="K236" s="25" t="str">
        <f ca="1">IF(
   $B$8="Overall Alert",IF(
      'Compound Alert'!S59 &gt;= 7, "HIGH",IF(
         'Compound Alert'!S59 &gt;= 5, "MED","LOW")), IF(
            $B$8="Underlying Vulnerability", IF(
               'Compound Alert'!Z59 &gt;= 10, "HIGH",IF(
                  'Compound Alert'!Z59 &gt;= 7, "MED","LOW")),IF(
                     $B$8="Emerging Threat", IF(
                        'Compound Alert'!AG59 &gt;= 10, "HIGH",IF(
                            'Compound Alert'!AG59 &gt;= 7, "MED","LOW")))))</f>
        <v>LOW</v>
      </c>
      <c r="L236" s="25" t="str">
        <f ca="1">IF(
   $B$8="Overall Alert",IF(
      'Compound Alert'!T59 &gt;= 7, "HIGH",IF(
         'Compound Alert'!T59 &gt;= 5, "MED","LOW")), IF(
            $B$8="Underlying Vulnerability", IF(
               'Compound Alert'!AA59 &gt;= 10, "HIGH",IF(
                  'Compound Alert'!AA59 &gt;= 7, "MED","LOW")),IF(
                     $B$8="Emerging Threat", IF(
                        'Compound Alert'!AH59 &gt;= 10, "HIGH",IF(
                            'Compound Alert'!AH59 &gt;= 7, "MED","LOW")))))</f>
        <v>LOW</v>
      </c>
      <c r="M236" s="25" t="str">
        <f ca="1">IF(
   $B$8="Overall Alert",IF(
      'Compound Alert'!U59 &gt;= 7, "HIGH",IF(
         'Compound Alert'!U59 &gt;= 5, "MED","LOW")), IF(
            $B$8="Underlying Vulnerability", IF(
               'Compound Alert'!AB59 &gt;= 10, "HIGH",IF(
                  'Compound Alert'!AB59 &gt;= 7, "MED","LOW")),IF(
                     $B$8="Emerging Threat", IF(
                        'Compound Alert'!AI59 &gt;= 10, "HIGH",IF(
                            'Compound Alert'!AI59 &gt;= 7, "MED","LOW")))))</f>
        <v>LOW</v>
      </c>
      <c r="N236" s="25" t="str">
        <f ca="1">IF(
   $B$8="Overall Alert",IF(
      'Compound Alert'!V59 &gt;= 7, "HIGH",IF(
         'Compound Alert'!V59 &gt;= 5, "MED","LOW")), IF(
            $B$8="Underlying Vulnerability", IF(
               'Compound Alert'!AC59 &gt;= 10, "HIGH",IF(
                  'Compound Alert'!AC59 &gt;= 7, "MED","LOW")),IF(
                     $B$8="Emerging Threat", IF(
                        'Compound Alert'!AJ59 &gt;= 10, "HIGH",IF(
                            'Compound Alert'!AJ59 &gt;= 7, "MED","LOW")))))</f>
        <v>LOW</v>
      </c>
      <c r="O236" s="25" t="str">
        <f ca="1">IF(
   $B$8="Overall Alert",IF(
      'Compound Alert'!W59 &gt;= 7, "HIGH",IF(
         'Compound Alert'!W59 &gt;= 5, "MED","LOW")), IF(
            $B$8="Underlying Vulnerability", IF(
               'Compound Alert'!AD59 &gt;= 10, "HIGH",IF(
                  'Compound Alert'!AD59 &gt;= 7, "MED","LOW")),IF(
                     $B$8="Emerging Threat", IF(
                        'Compound Alert'!AK59 &gt;= 10, "HIGH",IF(
                            'Compound Alert'!AK59 &gt;= 7, "MED","LOW")))))</f>
        <v>LOW</v>
      </c>
    </row>
    <row r="237" spans="1:50" x14ac:dyDescent="0.2">
      <c r="A237" s="63">
        <v>196</v>
      </c>
      <c r="B237" s="20" t="str">
        <f>'Compound Alert'!B68</f>
        <v>Finland</v>
      </c>
      <c r="C237" s="20" t="str">
        <f>'Compound Alert'!C68</f>
        <v>FIN</v>
      </c>
      <c r="D237" s="20" t="str">
        <f>'Compound Alert'!D68</f>
        <v>ECS           Europe &amp; Central Asia</v>
      </c>
      <c r="E237" s="20" t="str">
        <f>'Compound Alert'!E68</f>
        <v>NA</v>
      </c>
      <c r="F237" s="217">
        <f ca="1">'Compound Alert'!F68</f>
        <v>63</v>
      </c>
      <c r="G237" s="22">
        <f ca="1">IF($B$8="Overall Alert",'Compound Alert'!G68,IF($B$8="Underlying Vulnerability",'Compound Alert'!J68,IF($B$8="Emerging Threat",'Compound Alert'!M68)))</f>
        <v>0</v>
      </c>
      <c r="H237" s="23">
        <f ca="1">IF($B$8="Overall Alert",'Compound Alert'!H68,IF($B$8="Underlying Vulnerability",'Compound Alert'!K68,IF($B$8="Emerging Threat",'Compound Alert'!N68)))</f>
        <v>0</v>
      </c>
      <c r="I237" s="50">
        <f ca="1">ROUNDDOWN(G237,0)</f>
        <v>0</v>
      </c>
      <c r="J237" s="25" t="str">
        <f ca="1">IF(
   $B$8="Overall Alert",IF(
      'Compound Alert'!R68 &gt;= 7, "HIGH",IF(
         'Compound Alert'!R68 &gt;= 5, "MED","LOW")), IF(
            $B$8="Underlying Vulnerability", IF(
               'Compound Alert'!Y68 &gt;= 10, "HIGH",IF(
                  'Compound Alert'!Y68 &gt;= 7, "MED","LOW")),IF(
                     $B$8="Emerging Threat", IF(
                        'Compound Alert'!AF68 &gt;= 10, "HIGH",IF(
                            'Compound Alert'!AF68 &gt;= 7, "MED","LOW")))))</f>
        <v>LOW</v>
      </c>
      <c r="K237" s="25" t="str">
        <f ca="1">IF(
   $B$8="Overall Alert",IF(
      'Compound Alert'!S68 &gt;= 7, "HIGH",IF(
         'Compound Alert'!S68 &gt;= 5, "MED","LOW")), IF(
            $B$8="Underlying Vulnerability", IF(
               'Compound Alert'!Z68 &gt;= 10, "HIGH",IF(
                  'Compound Alert'!Z68 &gt;= 7, "MED","LOW")),IF(
                     $B$8="Emerging Threat", IF(
                        'Compound Alert'!AG68 &gt;= 10, "HIGH",IF(
                            'Compound Alert'!AG68 &gt;= 7, "MED","LOW")))))</f>
        <v>LOW</v>
      </c>
      <c r="L237" s="25" t="str">
        <f ca="1">IF(
   $B$8="Overall Alert",IF(
      'Compound Alert'!T68 &gt;= 7, "HIGH",IF(
         'Compound Alert'!T68 &gt;= 5, "MED","LOW")), IF(
            $B$8="Underlying Vulnerability", IF(
               'Compound Alert'!AA68 &gt;= 10, "HIGH",IF(
                  'Compound Alert'!AA68 &gt;= 7, "MED","LOW")),IF(
                     $B$8="Emerging Threat", IF(
                        'Compound Alert'!AH68 &gt;= 10, "HIGH",IF(
                            'Compound Alert'!AH68 &gt;= 7, "MED","LOW")))))</f>
        <v>LOW</v>
      </c>
      <c r="M237" s="25" t="str">
        <f ca="1">IF(
   $B$8="Overall Alert",IF(
      'Compound Alert'!U68 &gt;= 7, "HIGH",IF(
         'Compound Alert'!U68 &gt;= 5, "MED","LOW")), IF(
            $B$8="Underlying Vulnerability", IF(
               'Compound Alert'!AB68 &gt;= 10, "HIGH",IF(
                  'Compound Alert'!AB68 &gt;= 7, "MED","LOW")),IF(
                     $B$8="Emerging Threat", IF(
                        'Compound Alert'!AI68 &gt;= 10, "HIGH",IF(
                            'Compound Alert'!AI68 &gt;= 7, "MED","LOW")))))</f>
        <v>LOW</v>
      </c>
      <c r="N237" s="25" t="str">
        <f ca="1">IF(
   $B$8="Overall Alert",IF(
      'Compound Alert'!V68 &gt;= 7, "HIGH",IF(
         'Compound Alert'!V68 &gt;= 5, "MED","LOW")), IF(
            $B$8="Underlying Vulnerability", IF(
               'Compound Alert'!AC68 &gt;= 10, "HIGH",IF(
                  'Compound Alert'!AC68 &gt;= 7, "MED","LOW")),IF(
                     $B$8="Emerging Threat", IF(
                        'Compound Alert'!AJ68 &gt;= 10, "HIGH",IF(
                            'Compound Alert'!AJ68 &gt;= 7, "MED","LOW")))))</f>
        <v>LOW</v>
      </c>
      <c r="O237" s="25" t="str">
        <f ca="1">IF(
   $B$8="Overall Alert",IF(
      'Compound Alert'!W68 &gt;= 7, "HIGH",IF(
         'Compound Alert'!W68 &gt;= 5, "MED","LOW")), IF(
            $B$8="Underlying Vulnerability", IF(
               'Compound Alert'!AD68 &gt;= 10, "HIGH",IF(
                  'Compound Alert'!AD68 &gt;= 7, "MED","LOW")),IF(
                     $B$8="Emerging Threat", IF(
                        'Compound Alert'!AK68 &gt;= 10, "HIGH",IF(
                            'Compound Alert'!AK68 &gt;= 7, "MED","LOW")))))</f>
        <v>LOW</v>
      </c>
    </row>
    <row r="238" spans="1:50" x14ac:dyDescent="0.2">
      <c r="A238" s="63">
        <v>197</v>
      </c>
      <c r="B238" s="20" t="str">
        <f>'Compound Alert'!B71</f>
        <v>Faroe Islands</v>
      </c>
      <c r="C238" s="20" t="str">
        <f>'Compound Alert'!C71</f>
        <v>FRO</v>
      </c>
      <c r="D238" s="20" t="str">
        <f>'Compound Alert'!D71</f>
        <v>ECS           Europe &amp; Central Asia</v>
      </c>
      <c r="E238" s="20" t="str">
        <f>'Compound Alert'!E71</f>
        <v>NA</v>
      </c>
      <c r="F238" s="217">
        <f ca="1">'Compound Alert'!F71</f>
        <v>66</v>
      </c>
      <c r="G238" s="22">
        <f ca="1">IF($B$8="Overall Alert",'Compound Alert'!G71,IF($B$8="Underlying Vulnerability",'Compound Alert'!J71,IF($B$8="Emerging Threat",'Compound Alert'!M71)))</f>
        <v>0</v>
      </c>
      <c r="H238" s="23">
        <f ca="1">IF($B$8="Overall Alert",'Compound Alert'!H71,IF($B$8="Underlying Vulnerability",'Compound Alert'!K71,IF($B$8="Emerging Threat",'Compound Alert'!N71)))</f>
        <v>0</v>
      </c>
      <c r="I238" s="50">
        <f ca="1">ROUNDDOWN(G238,0)</f>
        <v>0</v>
      </c>
      <c r="J238" s="25" t="str">
        <f ca="1">IF(
   $B$8="Overall Alert",IF(
      'Compound Alert'!R71 &gt;= 7, "HIGH",IF(
         'Compound Alert'!R71 &gt;= 5, "MED","LOW")), IF(
            $B$8="Underlying Vulnerability", IF(
               'Compound Alert'!Y71 &gt;= 10, "HIGH",IF(
                  'Compound Alert'!Y71 &gt;= 7, "MED","LOW")),IF(
                     $B$8="Emerging Threat", IF(
                        'Compound Alert'!AF71 &gt;= 10, "HIGH",IF(
                            'Compound Alert'!AF71 &gt;= 7, "MED","LOW")))))</f>
        <v>LOW</v>
      </c>
      <c r="K238" s="25" t="e">
        <f ca="1">IF(
   $B$8="Overall Alert",IF(
      'Compound Alert'!S71 &gt;= 7, "HIGH",IF(
         'Compound Alert'!S71 &gt;= 5, "MED","LOW")), IF(
            $B$8="Underlying Vulnerability", IF(
               'Compound Alert'!Z71 &gt;= 10, "HIGH",IF(
                  'Compound Alert'!Z71 &gt;= 7, "MED","LOW")),IF(
                     $B$8="Emerging Threat", IF(
                        'Compound Alert'!AG71 &gt;= 10, "HIGH",IF(
                            'Compound Alert'!AG71 &gt;= 7, "MED","LOW")))))</f>
        <v>#N/A</v>
      </c>
      <c r="L238" s="25" t="e">
        <f ca="1">IF(
   $B$8="Overall Alert",IF(
      'Compound Alert'!T71 &gt;= 7, "HIGH",IF(
         'Compound Alert'!T71 &gt;= 5, "MED","LOW")), IF(
            $B$8="Underlying Vulnerability", IF(
               'Compound Alert'!AA71 &gt;= 10, "HIGH",IF(
                  'Compound Alert'!AA71 &gt;= 7, "MED","LOW")),IF(
                     $B$8="Emerging Threat", IF(
                        'Compound Alert'!AH71 &gt;= 10, "HIGH",IF(
                            'Compound Alert'!AH71 &gt;= 7, "MED","LOW")))))</f>
        <v>#N/A</v>
      </c>
      <c r="M238" s="25" t="e">
        <f ca="1">IF(
   $B$8="Overall Alert",IF(
      'Compound Alert'!U71 &gt;= 7, "HIGH",IF(
         'Compound Alert'!U71 &gt;= 5, "MED","LOW")), IF(
            $B$8="Underlying Vulnerability", IF(
               'Compound Alert'!AB71 &gt;= 10, "HIGH",IF(
                  'Compound Alert'!AB71 &gt;= 7, "MED","LOW")),IF(
                     $B$8="Emerging Threat", IF(
                        'Compound Alert'!AI71 &gt;= 10, "HIGH",IF(
                            'Compound Alert'!AI71 &gt;= 7, "MED","LOW")))))</f>
        <v>#N/A</v>
      </c>
      <c r="N238" s="25" t="str">
        <f ca="1">IF(
   $B$8="Overall Alert",IF(
      'Compound Alert'!V71 &gt;= 7, "HIGH",IF(
         'Compound Alert'!V71 &gt;= 5, "MED","LOW")), IF(
            $B$8="Underlying Vulnerability", IF(
               'Compound Alert'!AC71 &gt;= 10, "HIGH",IF(
                  'Compound Alert'!AC71 &gt;= 7, "MED","LOW")),IF(
                     $B$8="Emerging Threat", IF(
                        'Compound Alert'!AJ71 &gt;= 10, "HIGH",IF(
                            'Compound Alert'!AJ71 &gt;= 7, "MED","LOW")))))</f>
        <v>LOW</v>
      </c>
      <c r="O238" s="25" t="str">
        <f ca="1">IF(
   $B$8="Overall Alert",IF(
      'Compound Alert'!W71 &gt;= 7, "HIGH",IF(
         'Compound Alert'!W71 &gt;= 5, "MED","LOW")), IF(
            $B$8="Underlying Vulnerability", IF(
               'Compound Alert'!AD71 &gt;= 10, "HIGH",IF(
                  'Compound Alert'!AD71 &gt;= 7, "MED","LOW")),IF(
                     $B$8="Emerging Threat", IF(
                        'Compound Alert'!AK71 &gt;= 10, "HIGH",IF(
                            'Compound Alert'!AK71 &gt;= 7, "MED","LOW")))))</f>
        <v>LOW</v>
      </c>
    </row>
    <row r="239" spans="1:50" x14ac:dyDescent="0.2">
      <c r="A239" s="63">
        <v>198</v>
      </c>
      <c r="B239" s="20" t="str">
        <f>'Compound Alert'!B77</f>
        <v>Gibraltar</v>
      </c>
      <c r="C239" s="20" t="str">
        <f>'Compound Alert'!C77</f>
        <v>GIB</v>
      </c>
      <c r="D239" s="20" t="str">
        <f>'Compound Alert'!D77</f>
        <v>ECS           Europe &amp; Central Asia</v>
      </c>
      <c r="E239" s="20" t="str">
        <f>'Compound Alert'!E77</f>
        <v>NA</v>
      </c>
      <c r="F239" s="217">
        <f ca="1">'Compound Alert'!F77</f>
        <v>72</v>
      </c>
      <c r="G239" s="22">
        <f ca="1">IF($B$8="Overall Alert",'Compound Alert'!G77,IF($B$8="Underlying Vulnerability",'Compound Alert'!J77,IF($B$8="Emerging Threat",'Compound Alert'!M77)))</f>
        <v>0</v>
      </c>
      <c r="H239" s="23">
        <f ca="1">IF($B$8="Overall Alert",'Compound Alert'!H77,IF($B$8="Underlying Vulnerability",'Compound Alert'!K77,IF($B$8="Emerging Threat",'Compound Alert'!N77)))</f>
        <v>0</v>
      </c>
      <c r="I239" s="50">
        <f ca="1">ROUNDDOWN(G239,0)</f>
        <v>0</v>
      </c>
      <c r="J239" s="25" t="str">
        <f ca="1">IF(
   $B$8="Overall Alert",IF(
      'Compound Alert'!R77 &gt;= 7, "HIGH",IF(
         'Compound Alert'!R77 &gt;= 5, "MED","LOW")), IF(
            $B$8="Underlying Vulnerability", IF(
               'Compound Alert'!Y77 &gt;= 10, "HIGH",IF(
                  'Compound Alert'!Y77 &gt;= 7, "MED","LOW")),IF(
                     $B$8="Emerging Threat", IF(
                        'Compound Alert'!AF77 &gt;= 10, "HIGH",IF(
                            'Compound Alert'!AF77 &gt;= 7, "MED","LOW")))))</f>
        <v>LOW</v>
      </c>
      <c r="K239" s="25" t="e">
        <f ca="1">IF(
   $B$8="Overall Alert",IF(
      'Compound Alert'!S77 &gt;= 7, "HIGH",IF(
         'Compound Alert'!S77 &gt;= 5, "MED","LOW")), IF(
            $B$8="Underlying Vulnerability", IF(
               'Compound Alert'!Z77 &gt;= 10, "HIGH",IF(
                  'Compound Alert'!Z77 &gt;= 7, "MED","LOW")),IF(
                     $B$8="Emerging Threat", IF(
                        'Compound Alert'!AG77 &gt;= 10, "HIGH",IF(
                            'Compound Alert'!AG77 &gt;= 7, "MED","LOW")))))</f>
        <v>#N/A</v>
      </c>
      <c r="L239" s="25" t="e">
        <f ca="1">IF(
   $B$8="Overall Alert",IF(
      'Compound Alert'!T77 &gt;= 7, "HIGH",IF(
         'Compound Alert'!T77 &gt;= 5, "MED","LOW")), IF(
            $B$8="Underlying Vulnerability", IF(
               'Compound Alert'!AA77 &gt;= 10, "HIGH",IF(
                  'Compound Alert'!AA77 &gt;= 7, "MED","LOW")),IF(
                     $B$8="Emerging Threat", IF(
                        'Compound Alert'!AH77 &gt;= 10, "HIGH",IF(
                            'Compound Alert'!AH77 &gt;= 7, "MED","LOW")))))</f>
        <v>#N/A</v>
      </c>
      <c r="M239" s="25" t="e">
        <f ca="1">IF(
   $B$8="Overall Alert",IF(
      'Compound Alert'!U77 &gt;= 7, "HIGH",IF(
         'Compound Alert'!U77 &gt;= 5, "MED","LOW")), IF(
            $B$8="Underlying Vulnerability", IF(
               'Compound Alert'!AB77 &gt;= 10, "HIGH",IF(
                  'Compound Alert'!AB77 &gt;= 7, "MED","LOW")),IF(
                     $B$8="Emerging Threat", IF(
                        'Compound Alert'!AI77 &gt;= 10, "HIGH",IF(
                            'Compound Alert'!AI77 &gt;= 7, "MED","LOW")))))</f>
        <v>#N/A</v>
      </c>
      <c r="N239" s="25" t="str">
        <f ca="1">IF(
   $B$8="Overall Alert",IF(
      'Compound Alert'!V77 &gt;= 7, "HIGH",IF(
         'Compound Alert'!V77 &gt;= 5, "MED","LOW")), IF(
            $B$8="Underlying Vulnerability", IF(
               'Compound Alert'!AC77 &gt;= 10, "HIGH",IF(
                  'Compound Alert'!AC77 &gt;= 7, "MED","LOW")),IF(
                     $B$8="Emerging Threat", IF(
                        'Compound Alert'!AJ77 &gt;= 10, "HIGH",IF(
                            'Compound Alert'!AJ77 &gt;= 7, "MED","LOW")))))</f>
        <v>LOW</v>
      </c>
      <c r="O239" s="25" t="str">
        <f ca="1">IF(
   $B$8="Overall Alert",IF(
      'Compound Alert'!W77 &gt;= 7, "HIGH",IF(
         'Compound Alert'!W77 &gt;= 5, "MED","LOW")), IF(
            $B$8="Underlying Vulnerability", IF(
               'Compound Alert'!AD77 &gt;= 10, "HIGH",IF(
                  'Compound Alert'!AD77 &gt;= 7, "MED","LOW")),IF(
                     $B$8="Emerging Threat", IF(
                        'Compound Alert'!AK77 &gt;= 10, "HIGH",IF(
                            'Compound Alert'!AK77 &gt;= 7, "MED","LOW")))))</f>
        <v>LOW</v>
      </c>
    </row>
    <row r="240" spans="1:50" x14ac:dyDescent="0.2">
      <c r="A240" s="63">
        <v>199</v>
      </c>
      <c r="B240" s="20" t="str">
        <f>'Compound Alert'!B86</f>
        <v>Guam</v>
      </c>
      <c r="C240" s="20" t="str">
        <f>'Compound Alert'!C86</f>
        <v>GUM</v>
      </c>
      <c r="D240" s="20" t="str">
        <f>'Compound Alert'!D86</f>
        <v>EAS           East Asia &amp; Pacific</v>
      </c>
      <c r="E240" s="20" t="str">
        <f>'Compound Alert'!E86</f>
        <v>NA</v>
      </c>
      <c r="F240" s="217">
        <f ca="1">'Compound Alert'!F86</f>
        <v>81</v>
      </c>
      <c r="G240" s="22">
        <f ca="1">IF($B$8="Overall Alert",'Compound Alert'!G86,IF($B$8="Underlying Vulnerability",'Compound Alert'!J86,IF($B$8="Emerging Threat",'Compound Alert'!M86)))</f>
        <v>0</v>
      </c>
      <c r="H240" s="23">
        <f ca="1">IF($B$8="Overall Alert",'Compound Alert'!H86,IF($B$8="Underlying Vulnerability",'Compound Alert'!K86,IF($B$8="Emerging Threat",'Compound Alert'!N86)))</f>
        <v>0</v>
      </c>
      <c r="I240" s="50">
        <f ca="1">ROUNDDOWN(G240,0)</f>
        <v>0</v>
      </c>
      <c r="J240" s="25" t="str">
        <f ca="1">IF(
   $B$8="Overall Alert",IF(
      'Compound Alert'!R86 &gt;= 7, "HIGH",IF(
         'Compound Alert'!R86 &gt;= 5, "MED","LOW")), IF(
            $B$8="Underlying Vulnerability", IF(
               'Compound Alert'!Y86 &gt;= 10, "HIGH",IF(
                  'Compound Alert'!Y86 &gt;= 7, "MED","LOW")),IF(
                     $B$8="Emerging Threat", IF(
                        'Compound Alert'!AF86 &gt;= 10, "HIGH",IF(
                            'Compound Alert'!AF86 &gt;= 7, "MED","LOW")))))</f>
        <v>LOW</v>
      </c>
      <c r="K240" s="25" t="e">
        <f ca="1">IF(
   $B$8="Overall Alert",IF(
      'Compound Alert'!S86 &gt;= 7, "HIGH",IF(
         'Compound Alert'!S86 &gt;= 5, "MED","LOW")), IF(
            $B$8="Underlying Vulnerability", IF(
               'Compound Alert'!Z86 &gt;= 10, "HIGH",IF(
                  'Compound Alert'!Z86 &gt;= 7, "MED","LOW")),IF(
                     $B$8="Emerging Threat", IF(
                        'Compound Alert'!AG86 &gt;= 10, "HIGH",IF(
                            'Compound Alert'!AG86 &gt;= 7, "MED","LOW")))))</f>
        <v>#N/A</v>
      </c>
      <c r="L240" s="25" t="e">
        <f ca="1">IF(
   $B$8="Overall Alert",IF(
      'Compound Alert'!T86 &gt;= 7, "HIGH",IF(
         'Compound Alert'!T86 &gt;= 5, "MED","LOW")), IF(
            $B$8="Underlying Vulnerability", IF(
               'Compound Alert'!AA86 &gt;= 10, "HIGH",IF(
                  'Compound Alert'!AA86 &gt;= 7, "MED","LOW")),IF(
                     $B$8="Emerging Threat", IF(
                        'Compound Alert'!AH86 &gt;= 10, "HIGH",IF(
                            'Compound Alert'!AH86 &gt;= 7, "MED","LOW")))))</f>
        <v>#N/A</v>
      </c>
      <c r="M240" s="25" t="e">
        <f ca="1">IF(
   $B$8="Overall Alert",IF(
      'Compound Alert'!U86 &gt;= 7, "HIGH",IF(
         'Compound Alert'!U86 &gt;= 5, "MED","LOW")), IF(
            $B$8="Underlying Vulnerability", IF(
               'Compound Alert'!AB86 &gt;= 10, "HIGH",IF(
                  'Compound Alert'!AB86 &gt;= 7, "MED","LOW")),IF(
                     $B$8="Emerging Threat", IF(
                        'Compound Alert'!AI86 &gt;= 10, "HIGH",IF(
                            'Compound Alert'!AI86 &gt;= 7, "MED","LOW")))))</f>
        <v>#N/A</v>
      </c>
      <c r="N240" s="25" t="str">
        <f ca="1">IF(
   $B$8="Overall Alert",IF(
      'Compound Alert'!V86 &gt;= 7, "HIGH",IF(
         'Compound Alert'!V86 &gt;= 5, "MED","LOW")), IF(
            $B$8="Underlying Vulnerability", IF(
               'Compound Alert'!AC86 &gt;= 10, "HIGH",IF(
                  'Compound Alert'!AC86 &gt;= 7, "MED","LOW")),IF(
                     $B$8="Emerging Threat", IF(
                        'Compound Alert'!AJ86 &gt;= 10, "HIGH",IF(
                            'Compound Alert'!AJ86 &gt;= 7, "MED","LOW")))))</f>
        <v>LOW</v>
      </c>
      <c r="O240" s="25" t="str">
        <f ca="1">IF(
   $B$8="Overall Alert",IF(
      'Compound Alert'!W86 &gt;= 7, "HIGH",IF(
         'Compound Alert'!W86 &gt;= 5, "MED","LOW")), IF(
            $B$8="Underlying Vulnerability", IF(
               'Compound Alert'!AD86 &gt;= 10, "HIGH",IF(
                  'Compound Alert'!AD86 &gt;= 7, "MED","LOW")),IF(
                     $B$8="Emerging Threat", IF(
                        'Compound Alert'!AK86 &gt;= 10, "HIGH",IF(
                            'Compound Alert'!AK86 &gt;= 7, "MED","LOW")))))</f>
        <v>LOW</v>
      </c>
    </row>
    <row r="241" spans="1:15" x14ac:dyDescent="0.2">
      <c r="A241" s="63">
        <v>200</v>
      </c>
      <c r="B241" s="20" t="str">
        <f>'Compound Alert'!B88</f>
        <v>Hong Kong SAR, China</v>
      </c>
      <c r="C241" s="20" t="str">
        <f>'Compound Alert'!C88</f>
        <v>HKG</v>
      </c>
      <c r="D241" s="20" t="str">
        <f>'Compound Alert'!D88</f>
        <v>EAS           East Asia &amp; Pacific</v>
      </c>
      <c r="E241" s="20" t="str">
        <f>'Compound Alert'!E88</f>
        <v>NA</v>
      </c>
      <c r="F241" s="217">
        <f ca="1">'Compound Alert'!F88</f>
        <v>83</v>
      </c>
      <c r="G241" s="22">
        <f ca="1">IF($B$8="Overall Alert",'Compound Alert'!G88,IF($B$8="Underlying Vulnerability",'Compound Alert'!J88,IF($B$8="Emerging Threat",'Compound Alert'!M88)))</f>
        <v>0</v>
      </c>
      <c r="H241" s="23">
        <f ca="1">IF($B$8="Overall Alert",'Compound Alert'!H88,IF($B$8="Underlying Vulnerability",'Compound Alert'!K88,IF($B$8="Emerging Threat",'Compound Alert'!N88)))</f>
        <v>0</v>
      </c>
      <c r="I241" s="50">
        <f ca="1">ROUNDDOWN(G241,0)</f>
        <v>0</v>
      </c>
      <c r="J241" s="25" t="str">
        <f ca="1">IF(
   $B$8="Overall Alert",IF(
      'Compound Alert'!R88 &gt;= 7, "HIGH",IF(
         'Compound Alert'!R88 &gt;= 5, "MED","LOW")), IF(
            $B$8="Underlying Vulnerability", IF(
               'Compound Alert'!Y88 &gt;= 10, "HIGH",IF(
                  'Compound Alert'!Y88 &gt;= 7, "MED","LOW")),IF(
                     $B$8="Emerging Threat", IF(
                        'Compound Alert'!AF88 &gt;= 10, "HIGH",IF(
                            'Compound Alert'!AF88 &gt;= 7, "MED","LOW")))))</f>
        <v>LOW</v>
      </c>
      <c r="K241" s="25" t="str">
        <f ca="1">IF(
   $B$8="Overall Alert",IF(
      'Compound Alert'!S88 &gt;= 7, "HIGH",IF(
         'Compound Alert'!S88 &gt;= 5, "MED","LOW")), IF(
            $B$8="Underlying Vulnerability", IF(
               'Compound Alert'!Z88 &gt;= 10, "HIGH",IF(
                  'Compound Alert'!Z88 &gt;= 7, "MED","LOW")),IF(
                     $B$8="Emerging Threat", IF(
                        'Compound Alert'!AG88 &gt;= 10, "HIGH",IF(
                            'Compound Alert'!AG88 &gt;= 7, "MED","LOW")))))</f>
        <v>LOW</v>
      </c>
      <c r="L241" s="25" t="str">
        <f ca="1">IF(
   $B$8="Overall Alert",IF(
      'Compound Alert'!T88 &gt;= 7, "HIGH",IF(
         'Compound Alert'!T88 &gt;= 5, "MED","LOW")), IF(
            $B$8="Underlying Vulnerability", IF(
               'Compound Alert'!AA88 &gt;= 10, "HIGH",IF(
                  'Compound Alert'!AA88 &gt;= 7, "MED","LOW")),IF(
                     $B$8="Emerging Threat", IF(
                        'Compound Alert'!AH88 &gt;= 10, "HIGH",IF(
                            'Compound Alert'!AH88 &gt;= 7, "MED","LOW")))))</f>
        <v>LOW</v>
      </c>
      <c r="M241" s="25" t="e">
        <f ca="1">IF(
   $B$8="Overall Alert",IF(
      'Compound Alert'!U88 &gt;= 7, "HIGH",IF(
         'Compound Alert'!U88 &gt;= 5, "MED","LOW")), IF(
            $B$8="Underlying Vulnerability", IF(
               'Compound Alert'!AB88 &gt;= 10, "HIGH",IF(
                  'Compound Alert'!AB88 &gt;= 7, "MED","LOW")),IF(
                     $B$8="Emerging Threat", IF(
                        'Compound Alert'!AI88 &gt;= 10, "HIGH",IF(
                            'Compound Alert'!AI88 &gt;= 7, "MED","LOW")))))</f>
        <v>#N/A</v>
      </c>
      <c r="N241" s="25" t="str">
        <f ca="1">IF(
   $B$8="Overall Alert",IF(
      'Compound Alert'!V88 &gt;= 7, "HIGH",IF(
         'Compound Alert'!V88 &gt;= 5, "MED","LOW")), IF(
            $B$8="Underlying Vulnerability", IF(
               'Compound Alert'!AC88 &gt;= 10, "HIGH",IF(
                  'Compound Alert'!AC88 &gt;= 7, "MED","LOW")),IF(
                     $B$8="Emerging Threat", IF(
                        'Compound Alert'!AJ88 &gt;= 10, "HIGH",IF(
                            'Compound Alert'!AJ88 &gt;= 7, "MED","LOW")))))</f>
        <v>LOW</v>
      </c>
      <c r="O241" s="25" t="str">
        <f ca="1">IF(
   $B$8="Overall Alert",IF(
      'Compound Alert'!W88 &gt;= 7, "HIGH",IF(
         'Compound Alert'!W88 &gt;= 5, "MED","LOW")), IF(
            $B$8="Underlying Vulnerability", IF(
               'Compound Alert'!AD88 &gt;= 10, "HIGH",IF(
                  'Compound Alert'!AD88 &gt;= 7, "MED","LOW")),IF(
                     $B$8="Emerging Threat", IF(
                        'Compound Alert'!AK88 &gt;= 10, "HIGH",IF(
                            'Compound Alert'!AK88 &gt;= 7, "MED","LOW")))))</f>
        <v>LOW</v>
      </c>
    </row>
    <row r="242" spans="1:15" x14ac:dyDescent="0.2">
      <c r="A242" s="63">
        <v>201</v>
      </c>
      <c r="B242" s="20" t="str">
        <f>'Compound Alert'!B94</f>
        <v>Isle of Man</v>
      </c>
      <c r="C242" s="20" t="str">
        <f>'Compound Alert'!C94</f>
        <v>IMN</v>
      </c>
      <c r="D242" s="20" t="str">
        <f>'Compound Alert'!D94</f>
        <v>ECS           Europe &amp; Central Asia</v>
      </c>
      <c r="E242" s="20" t="str">
        <f>'Compound Alert'!E94</f>
        <v>NA</v>
      </c>
      <c r="F242" s="217">
        <f ca="1">'Compound Alert'!F94</f>
        <v>89</v>
      </c>
      <c r="G242" s="22">
        <f ca="1">IF($B$8="Overall Alert",'Compound Alert'!G94,IF($B$8="Underlying Vulnerability",'Compound Alert'!J94,IF($B$8="Emerging Threat",'Compound Alert'!M94)))</f>
        <v>0</v>
      </c>
      <c r="H242" s="23">
        <f ca="1">IF($B$8="Overall Alert",'Compound Alert'!H94,IF($B$8="Underlying Vulnerability",'Compound Alert'!K94,IF($B$8="Emerging Threat",'Compound Alert'!N94)))</f>
        <v>0</v>
      </c>
      <c r="I242" s="50">
        <f ca="1">ROUNDDOWN(G242,0)</f>
        <v>0</v>
      </c>
      <c r="J242" s="25" t="str">
        <f ca="1">IF(
   $B$8="Overall Alert",IF(
      'Compound Alert'!R94 &gt;= 7, "HIGH",IF(
         'Compound Alert'!R94 &gt;= 5, "MED","LOW")), IF(
            $B$8="Underlying Vulnerability", IF(
               'Compound Alert'!Y94 &gt;= 10, "HIGH",IF(
                  'Compound Alert'!Y94 &gt;= 7, "MED","LOW")),IF(
                     $B$8="Emerging Threat", IF(
                        'Compound Alert'!AF94 &gt;= 10, "HIGH",IF(
                            'Compound Alert'!AF94 &gt;= 7, "MED","LOW")))))</f>
        <v>LOW</v>
      </c>
      <c r="K242" s="25" t="e">
        <f ca="1">IF(
   $B$8="Overall Alert",IF(
      'Compound Alert'!S94 &gt;= 7, "HIGH",IF(
         'Compound Alert'!S94 &gt;= 5, "MED","LOW")), IF(
            $B$8="Underlying Vulnerability", IF(
               'Compound Alert'!Z94 &gt;= 10, "HIGH",IF(
                  'Compound Alert'!Z94 &gt;= 7, "MED","LOW")),IF(
                     $B$8="Emerging Threat", IF(
                        'Compound Alert'!AG94 &gt;= 10, "HIGH",IF(
                            'Compound Alert'!AG94 &gt;= 7, "MED","LOW")))))</f>
        <v>#N/A</v>
      </c>
      <c r="L242" s="25" t="e">
        <f ca="1">IF(
   $B$8="Overall Alert",IF(
      'Compound Alert'!T94 &gt;= 7, "HIGH",IF(
         'Compound Alert'!T94 &gt;= 5, "MED","LOW")), IF(
            $B$8="Underlying Vulnerability", IF(
               'Compound Alert'!AA94 &gt;= 10, "HIGH",IF(
                  'Compound Alert'!AA94 &gt;= 7, "MED","LOW")),IF(
                     $B$8="Emerging Threat", IF(
                        'Compound Alert'!AH94 &gt;= 10, "HIGH",IF(
                            'Compound Alert'!AH94 &gt;= 7, "MED","LOW")))))</f>
        <v>#N/A</v>
      </c>
      <c r="M242" s="25" t="e">
        <f ca="1">IF(
   $B$8="Overall Alert",IF(
      'Compound Alert'!U94 &gt;= 7, "HIGH",IF(
         'Compound Alert'!U94 &gt;= 5, "MED","LOW")), IF(
            $B$8="Underlying Vulnerability", IF(
               'Compound Alert'!AB94 &gt;= 10, "HIGH",IF(
                  'Compound Alert'!AB94 &gt;= 7, "MED","LOW")),IF(
                     $B$8="Emerging Threat", IF(
                        'Compound Alert'!AI94 &gt;= 10, "HIGH",IF(
                            'Compound Alert'!AI94 &gt;= 7, "MED","LOW")))))</f>
        <v>#N/A</v>
      </c>
      <c r="N242" s="25" t="str">
        <f ca="1">IF(
   $B$8="Overall Alert",IF(
      'Compound Alert'!V94 &gt;= 7, "HIGH",IF(
         'Compound Alert'!V94 &gt;= 5, "MED","LOW")), IF(
            $B$8="Underlying Vulnerability", IF(
               'Compound Alert'!AC94 &gt;= 10, "HIGH",IF(
                  'Compound Alert'!AC94 &gt;= 7, "MED","LOW")),IF(
                     $B$8="Emerging Threat", IF(
                        'Compound Alert'!AJ94 &gt;= 10, "HIGH",IF(
                            'Compound Alert'!AJ94 &gt;= 7, "MED","LOW")))))</f>
        <v>LOW</v>
      </c>
      <c r="O242" s="25" t="str">
        <f ca="1">IF(
   $B$8="Overall Alert",IF(
      'Compound Alert'!W94 &gt;= 7, "HIGH",IF(
         'Compound Alert'!W94 &gt;= 5, "MED","LOW")), IF(
            $B$8="Underlying Vulnerability", IF(
               'Compound Alert'!AD94 &gt;= 10, "HIGH",IF(
                  'Compound Alert'!AD94 &gt;= 7, "MED","LOW")),IF(
                     $B$8="Emerging Threat", IF(
                        'Compound Alert'!AK94 &gt;= 10, "HIGH",IF(
                            'Compound Alert'!AK94 &gt;= 7, "MED","LOW")))))</f>
        <v>LOW</v>
      </c>
    </row>
    <row r="243" spans="1:15" x14ac:dyDescent="0.2">
      <c r="A243" s="63">
        <v>202</v>
      </c>
      <c r="B243" s="20" t="str">
        <f>'Compound Alert'!B96</f>
        <v>Ireland</v>
      </c>
      <c r="C243" s="20" t="str">
        <f>'Compound Alert'!C96</f>
        <v>IRL</v>
      </c>
      <c r="D243" s="20" t="str">
        <f>'Compound Alert'!D96</f>
        <v>ECS           Europe &amp; Central Asia</v>
      </c>
      <c r="E243" s="20" t="str">
        <f>'Compound Alert'!E96</f>
        <v>NA</v>
      </c>
      <c r="F243" s="217">
        <f ca="1">'Compound Alert'!F96</f>
        <v>91</v>
      </c>
      <c r="G243" s="22">
        <f ca="1">IF($B$8="Overall Alert",'Compound Alert'!G96,IF($B$8="Underlying Vulnerability",'Compound Alert'!J96,IF($B$8="Emerging Threat",'Compound Alert'!M96)))</f>
        <v>0</v>
      </c>
      <c r="H243" s="23">
        <f ca="1">IF($B$8="Overall Alert",'Compound Alert'!H96,IF($B$8="Underlying Vulnerability",'Compound Alert'!K96,IF($B$8="Emerging Threat",'Compound Alert'!N96)))</f>
        <v>0</v>
      </c>
      <c r="I243" s="50">
        <f ca="1">ROUNDDOWN(G243,0)</f>
        <v>0</v>
      </c>
      <c r="J243" s="25" t="str">
        <f ca="1">IF(
   $B$8="Overall Alert",IF(
      'Compound Alert'!R96 &gt;= 7, "HIGH",IF(
         'Compound Alert'!R96 &gt;= 5, "MED","LOW")), IF(
            $B$8="Underlying Vulnerability", IF(
               'Compound Alert'!Y96 &gt;= 10, "HIGH",IF(
                  'Compound Alert'!Y96 &gt;= 7, "MED","LOW")),IF(
                     $B$8="Emerging Threat", IF(
                        'Compound Alert'!AF96 &gt;= 10, "HIGH",IF(
                            'Compound Alert'!AF96 &gt;= 7, "MED","LOW")))))</f>
        <v>LOW</v>
      </c>
      <c r="K243" s="25" t="str">
        <f ca="1">IF(
   $B$8="Overall Alert",IF(
      'Compound Alert'!S96 &gt;= 7, "HIGH",IF(
         'Compound Alert'!S96 &gt;= 5, "MED","LOW")), IF(
            $B$8="Underlying Vulnerability", IF(
               'Compound Alert'!Z96 &gt;= 10, "HIGH",IF(
                  'Compound Alert'!Z96 &gt;= 7, "MED","LOW")),IF(
                     $B$8="Emerging Threat", IF(
                        'Compound Alert'!AG96 &gt;= 10, "HIGH",IF(
                            'Compound Alert'!AG96 &gt;= 7, "MED","LOW")))))</f>
        <v>LOW</v>
      </c>
      <c r="L243" s="25" t="str">
        <f ca="1">IF(
   $B$8="Overall Alert",IF(
      'Compound Alert'!T96 &gt;= 7, "HIGH",IF(
         'Compound Alert'!T96 &gt;= 5, "MED","LOW")), IF(
            $B$8="Underlying Vulnerability", IF(
               'Compound Alert'!AA96 &gt;= 10, "HIGH",IF(
                  'Compound Alert'!AA96 &gt;= 7, "MED","LOW")),IF(
                     $B$8="Emerging Threat", IF(
                        'Compound Alert'!AH96 &gt;= 10, "HIGH",IF(
                            'Compound Alert'!AH96 &gt;= 7, "MED","LOW")))))</f>
        <v>LOW</v>
      </c>
      <c r="M243" s="25" t="str">
        <f ca="1">IF(
   $B$8="Overall Alert",IF(
      'Compound Alert'!U96 &gt;= 7, "HIGH",IF(
         'Compound Alert'!U96 &gt;= 5, "MED","LOW")), IF(
            $B$8="Underlying Vulnerability", IF(
               'Compound Alert'!AB96 &gt;= 10, "HIGH",IF(
                  'Compound Alert'!AB96 &gt;= 7, "MED","LOW")),IF(
                     $B$8="Emerging Threat", IF(
                        'Compound Alert'!AI96 &gt;= 10, "HIGH",IF(
                            'Compound Alert'!AI96 &gt;= 7, "MED","LOW")))))</f>
        <v>LOW</v>
      </c>
      <c r="N243" s="25" t="str">
        <f ca="1">IF(
   $B$8="Overall Alert",IF(
      'Compound Alert'!V96 &gt;= 7, "HIGH",IF(
         'Compound Alert'!V96 &gt;= 5, "MED","LOW")), IF(
            $B$8="Underlying Vulnerability", IF(
               'Compound Alert'!AC96 &gt;= 10, "HIGH",IF(
                  'Compound Alert'!AC96 &gt;= 7, "MED","LOW")),IF(
                     $B$8="Emerging Threat", IF(
                        'Compound Alert'!AJ96 &gt;= 10, "HIGH",IF(
                            'Compound Alert'!AJ96 &gt;= 7, "MED","LOW")))))</f>
        <v>LOW</v>
      </c>
      <c r="O243" s="25" t="str">
        <f ca="1">IF(
   $B$8="Overall Alert",IF(
      'Compound Alert'!W96 &gt;= 7, "HIGH",IF(
         'Compound Alert'!W96 &gt;= 5, "MED","LOW")), IF(
            $B$8="Underlying Vulnerability", IF(
               'Compound Alert'!AD96 &gt;= 10, "HIGH",IF(
                  'Compound Alert'!AD96 &gt;= 7, "MED","LOW")),IF(
                     $B$8="Emerging Threat", IF(
                        'Compound Alert'!AK96 &gt;= 10, "HIGH",IF(
                            'Compound Alert'!AK96 &gt;= 7, "MED","LOW")))))</f>
        <v>LOW</v>
      </c>
    </row>
    <row r="244" spans="1:15" x14ac:dyDescent="0.2">
      <c r="A244" s="63">
        <v>203</v>
      </c>
      <c r="B244" s="20" t="str">
        <f>'Compound Alert'!B101</f>
        <v>Italy</v>
      </c>
      <c r="C244" s="20" t="str">
        <f>'Compound Alert'!C101</f>
        <v>ITA</v>
      </c>
      <c r="D244" s="20" t="str">
        <f>'Compound Alert'!D101</f>
        <v>ECS           Europe &amp; Central Asia</v>
      </c>
      <c r="E244" s="20" t="str">
        <f>'Compound Alert'!E101</f>
        <v>NA</v>
      </c>
      <c r="F244" s="217">
        <f ca="1">'Compound Alert'!F101</f>
        <v>96</v>
      </c>
      <c r="G244" s="22">
        <f ca="1">IF($B$8="Overall Alert",'Compound Alert'!G101,IF($B$8="Underlying Vulnerability",'Compound Alert'!J101,IF($B$8="Emerging Threat",'Compound Alert'!M101)))</f>
        <v>0</v>
      </c>
      <c r="H244" s="23">
        <f ca="1">IF($B$8="Overall Alert",'Compound Alert'!H101,IF($B$8="Underlying Vulnerability",'Compound Alert'!K101,IF($B$8="Emerging Threat",'Compound Alert'!N101)))</f>
        <v>0</v>
      </c>
      <c r="I244" s="50">
        <f ca="1">ROUNDDOWN(G244,0)</f>
        <v>0</v>
      </c>
      <c r="J244" s="25" t="str">
        <f ca="1">IF(
   $B$8="Overall Alert",IF(
      'Compound Alert'!R101 &gt;= 7, "HIGH",IF(
         'Compound Alert'!R101 &gt;= 5, "MED","LOW")), IF(
            $B$8="Underlying Vulnerability", IF(
               'Compound Alert'!Y101 &gt;= 10, "HIGH",IF(
                  'Compound Alert'!Y101 &gt;= 7, "MED","LOW")),IF(
                     $B$8="Emerging Threat", IF(
                        'Compound Alert'!AF101 &gt;= 10, "HIGH",IF(
                            'Compound Alert'!AF101 &gt;= 7, "MED","LOW")))))</f>
        <v>LOW</v>
      </c>
      <c r="K244" s="25" t="str">
        <f ca="1">IF(
   $B$8="Overall Alert",IF(
      'Compound Alert'!S101 &gt;= 7, "HIGH",IF(
         'Compound Alert'!S101 &gt;= 5, "MED","LOW")), IF(
            $B$8="Underlying Vulnerability", IF(
               'Compound Alert'!Z101 &gt;= 10, "HIGH",IF(
                  'Compound Alert'!Z101 &gt;= 7, "MED","LOW")),IF(
                     $B$8="Emerging Threat", IF(
                        'Compound Alert'!AG101 &gt;= 10, "HIGH",IF(
                            'Compound Alert'!AG101 &gt;= 7, "MED","LOW")))))</f>
        <v>LOW</v>
      </c>
      <c r="L244" s="25" t="str">
        <f ca="1">IF(
   $B$8="Overall Alert",IF(
      'Compound Alert'!T101 &gt;= 7, "HIGH",IF(
         'Compound Alert'!T101 &gt;= 5, "MED","LOW")), IF(
            $B$8="Underlying Vulnerability", IF(
               'Compound Alert'!AA101 &gt;= 10, "HIGH",IF(
                  'Compound Alert'!AA101 &gt;= 7, "MED","LOW")),IF(
                     $B$8="Emerging Threat", IF(
                        'Compound Alert'!AH101 &gt;= 10, "HIGH",IF(
                            'Compound Alert'!AH101 &gt;= 7, "MED","LOW")))))</f>
        <v>LOW</v>
      </c>
      <c r="M244" s="25" t="str">
        <f ca="1">IF(
   $B$8="Overall Alert",IF(
      'Compound Alert'!U101 &gt;= 7, "HIGH",IF(
         'Compound Alert'!U101 &gt;= 5, "MED","LOW")), IF(
            $B$8="Underlying Vulnerability", IF(
               'Compound Alert'!AB101 &gt;= 10, "HIGH",IF(
                  'Compound Alert'!AB101 &gt;= 7, "MED","LOW")),IF(
                     $B$8="Emerging Threat", IF(
                        'Compound Alert'!AI101 &gt;= 10, "HIGH",IF(
                            'Compound Alert'!AI101 &gt;= 7, "MED","LOW")))))</f>
        <v>LOW</v>
      </c>
      <c r="N244" s="25" t="str">
        <f ca="1">IF(
   $B$8="Overall Alert",IF(
      'Compound Alert'!V101 &gt;= 7, "HIGH",IF(
         'Compound Alert'!V101 &gt;= 5, "MED","LOW")), IF(
            $B$8="Underlying Vulnerability", IF(
               'Compound Alert'!AC101 &gt;= 10, "HIGH",IF(
                  'Compound Alert'!AC101 &gt;= 7, "MED","LOW")),IF(
                     $B$8="Emerging Threat", IF(
                        'Compound Alert'!AJ101 &gt;= 10, "HIGH",IF(
                            'Compound Alert'!AJ101 &gt;= 7, "MED","LOW")))))</f>
        <v>LOW</v>
      </c>
      <c r="O244" s="25" t="str">
        <f ca="1">IF(
   $B$8="Overall Alert",IF(
      'Compound Alert'!W101 &gt;= 7, "HIGH",IF(
         'Compound Alert'!W101 &gt;= 5, "MED","LOW")), IF(
            $B$8="Underlying Vulnerability", IF(
               'Compound Alert'!AD101 &gt;= 10, "HIGH",IF(
                  'Compound Alert'!AD101 &gt;= 7, "MED","LOW")),IF(
                     $B$8="Emerging Threat", IF(
                        'Compound Alert'!AK101 &gt;= 10, "HIGH",IF(
                            'Compound Alert'!AK101 &gt;= 7, "MED","LOW")))))</f>
        <v>LOW</v>
      </c>
    </row>
    <row r="245" spans="1:15" x14ac:dyDescent="0.2">
      <c r="A245" s="63">
        <v>204</v>
      </c>
      <c r="B245" s="20" t="str">
        <f>'Compound Alert'!B112</f>
        <v>Kuwait</v>
      </c>
      <c r="C245" s="20" t="str">
        <f>'Compound Alert'!C112</f>
        <v>KWT</v>
      </c>
      <c r="D245" s="20" t="str">
        <f>'Compound Alert'!D112</f>
        <v>MEA           Middle East &amp; North Africa</v>
      </c>
      <c r="E245" s="20" t="str">
        <f>'Compound Alert'!E112</f>
        <v>NA</v>
      </c>
      <c r="F245" s="217">
        <f ca="1">'Compound Alert'!F112</f>
        <v>107</v>
      </c>
      <c r="G245" s="22">
        <f ca="1">IF($B$8="Overall Alert",'Compound Alert'!G112,IF($B$8="Underlying Vulnerability",'Compound Alert'!J112,IF($B$8="Emerging Threat",'Compound Alert'!M112)))</f>
        <v>0</v>
      </c>
      <c r="H245" s="23">
        <f ca="1">IF($B$8="Overall Alert",'Compound Alert'!H112,IF($B$8="Underlying Vulnerability",'Compound Alert'!K112,IF($B$8="Emerging Threat",'Compound Alert'!N112)))</f>
        <v>0</v>
      </c>
      <c r="I245" s="50">
        <f ca="1">ROUNDDOWN(G245,0)</f>
        <v>0</v>
      </c>
      <c r="J245" s="25" t="str">
        <f ca="1">IF(
   $B$8="Overall Alert",IF(
      'Compound Alert'!R112 &gt;= 7, "HIGH",IF(
         'Compound Alert'!R112 &gt;= 5, "MED","LOW")), IF(
            $B$8="Underlying Vulnerability", IF(
               'Compound Alert'!Y112 &gt;= 10, "HIGH",IF(
                  'Compound Alert'!Y112 &gt;= 7, "MED","LOW")),IF(
                     $B$8="Emerging Threat", IF(
                        'Compound Alert'!AF112 &gt;= 10, "HIGH",IF(
                            'Compound Alert'!AF112 &gt;= 7, "MED","LOW")))))</f>
        <v>LOW</v>
      </c>
      <c r="K245" s="25" t="str">
        <f ca="1">IF(
   $B$8="Overall Alert",IF(
      'Compound Alert'!S112 &gt;= 7, "HIGH",IF(
         'Compound Alert'!S112 &gt;= 5, "MED","LOW")), IF(
            $B$8="Underlying Vulnerability", IF(
               'Compound Alert'!Z112 &gt;= 10, "HIGH",IF(
                  'Compound Alert'!Z112 &gt;= 7, "MED","LOW")),IF(
                     $B$8="Emerging Threat", IF(
                        'Compound Alert'!AG112 &gt;= 10, "HIGH",IF(
                            'Compound Alert'!AG112 &gt;= 7, "MED","LOW")))))</f>
        <v>LOW</v>
      </c>
      <c r="L245" s="25" t="str">
        <f ca="1">IF(
   $B$8="Overall Alert",IF(
      'Compound Alert'!T112 &gt;= 7, "HIGH",IF(
         'Compound Alert'!T112 &gt;= 5, "MED","LOW")), IF(
            $B$8="Underlying Vulnerability", IF(
               'Compound Alert'!AA112 &gt;= 10, "HIGH",IF(
                  'Compound Alert'!AA112 &gt;= 7, "MED","LOW")),IF(
                     $B$8="Emerging Threat", IF(
                        'Compound Alert'!AH112 &gt;= 10, "HIGH",IF(
                            'Compound Alert'!AH112 &gt;= 7, "MED","LOW")))))</f>
        <v>LOW</v>
      </c>
      <c r="M245" s="25" t="str">
        <f ca="1">IF(
   $B$8="Overall Alert",IF(
      'Compound Alert'!U112 &gt;= 7, "HIGH",IF(
         'Compound Alert'!U112 &gt;= 5, "MED","LOW")), IF(
            $B$8="Underlying Vulnerability", IF(
               'Compound Alert'!AB112 &gt;= 10, "HIGH",IF(
                  'Compound Alert'!AB112 &gt;= 7, "MED","LOW")),IF(
                     $B$8="Emerging Threat", IF(
                        'Compound Alert'!AI112 &gt;= 10, "HIGH",IF(
                            'Compound Alert'!AI112 &gt;= 7, "MED","LOW")))))</f>
        <v>LOW</v>
      </c>
      <c r="N245" s="25" t="str">
        <f ca="1">IF(
   $B$8="Overall Alert",IF(
      'Compound Alert'!V112 &gt;= 7, "HIGH",IF(
         'Compound Alert'!V112 &gt;= 5, "MED","LOW")), IF(
            $B$8="Underlying Vulnerability", IF(
               'Compound Alert'!AC112 &gt;= 10, "HIGH",IF(
                  'Compound Alert'!AC112 &gt;= 7, "MED","LOW")),IF(
                     $B$8="Emerging Threat", IF(
                        'Compound Alert'!AJ112 &gt;= 10, "HIGH",IF(
                            'Compound Alert'!AJ112 &gt;= 7, "MED","LOW")))))</f>
        <v>LOW</v>
      </c>
      <c r="O245" s="25" t="str">
        <f ca="1">IF(
   $B$8="Overall Alert",IF(
      'Compound Alert'!W112 &gt;= 7, "HIGH",IF(
         'Compound Alert'!W112 &gt;= 5, "MED","LOW")), IF(
            $B$8="Underlying Vulnerability", IF(
               'Compound Alert'!AD112 &gt;= 10, "HIGH",IF(
                  'Compound Alert'!AD112 &gt;= 7, "MED","LOW")),IF(
                     $B$8="Emerging Threat", IF(
                        'Compound Alert'!AK112 &gt;= 10, "HIGH",IF(
                            'Compound Alert'!AK112 &gt;= 7, "MED","LOW")))))</f>
        <v>LOW</v>
      </c>
    </row>
    <row r="246" spans="1:15" x14ac:dyDescent="0.2">
      <c r="A246" s="63">
        <v>205</v>
      </c>
      <c r="B246" s="20" t="str">
        <f>'Compound Alert'!B118</f>
        <v>Liechtenstein</v>
      </c>
      <c r="C246" s="20" t="str">
        <f>'Compound Alert'!C118</f>
        <v>LIE</v>
      </c>
      <c r="D246" s="20" t="str">
        <f>'Compound Alert'!D118</f>
        <v>ECS           Europe &amp; Central Asia</v>
      </c>
      <c r="E246" s="20" t="str">
        <f>'Compound Alert'!E118</f>
        <v>NA</v>
      </c>
      <c r="F246" s="217">
        <f ca="1">'Compound Alert'!F118</f>
        <v>113</v>
      </c>
      <c r="G246" s="22">
        <f ca="1">IF($B$8="Overall Alert",'Compound Alert'!G118,IF($B$8="Underlying Vulnerability",'Compound Alert'!J118,IF($B$8="Emerging Threat",'Compound Alert'!M118)))</f>
        <v>0</v>
      </c>
      <c r="H246" s="23">
        <f ca="1">IF($B$8="Overall Alert",'Compound Alert'!H118,IF($B$8="Underlying Vulnerability",'Compound Alert'!K118,IF($B$8="Emerging Threat",'Compound Alert'!N118)))</f>
        <v>0</v>
      </c>
      <c r="I246" s="50">
        <f ca="1">ROUNDDOWN(G246,0)</f>
        <v>0</v>
      </c>
      <c r="J246" s="25" t="str">
        <f ca="1">IF(
   $B$8="Overall Alert",IF(
      'Compound Alert'!R118 &gt;= 7, "HIGH",IF(
         'Compound Alert'!R118 &gt;= 5, "MED","LOW")), IF(
            $B$8="Underlying Vulnerability", IF(
               'Compound Alert'!Y118 &gt;= 10, "HIGH",IF(
                  'Compound Alert'!Y118 &gt;= 7, "MED","LOW")),IF(
                     $B$8="Emerging Threat", IF(
                        'Compound Alert'!AF118 &gt;= 10, "HIGH",IF(
                            'Compound Alert'!AF118 &gt;= 7, "MED","LOW")))))</f>
        <v>LOW</v>
      </c>
      <c r="K246" s="25" t="e">
        <f ca="1">IF(
   $B$8="Overall Alert",IF(
      'Compound Alert'!S118 &gt;= 7, "HIGH",IF(
         'Compound Alert'!S118 &gt;= 5, "MED","LOW")), IF(
            $B$8="Underlying Vulnerability", IF(
               'Compound Alert'!Z118 &gt;= 10, "HIGH",IF(
                  'Compound Alert'!Z118 &gt;= 7, "MED","LOW")),IF(
                     $B$8="Emerging Threat", IF(
                        'Compound Alert'!AG118 &gt;= 10, "HIGH",IF(
                            'Compound Alert'!AG118 &gt;= 7, "MED","LOW")))))</f>
        <v>#N/A</v>
      </c>
      <c r="L246" s="25" t="str">
        <f ca="1">IF(
   $B$8="Overall Alert",IF(
      'Compound Alert'!T118 &gt;= 7, "HIGH",IF(
         'Compound Alert'!T118 &gt;= 5, "MED","LOW")), IF(
            $B$8="Underlying Vulnerability", IF(
               'Compound Alert'!AA118 &gt;= 10, "HIGH",IF(
                  'Compound Alert'!AA118 &gt;= 7, "MED","LOW")),IF(
                     $B$8="Emerging Threat", IF(
                        'Compound Alert'!AH118 &gt;= 10, "HIGH",IF(
                            'Compound Alert'!AH118 &gt;= 7, "MED","LOW")))))</f>
        <v>LOW</v>
      </c>
      <c r="M246" s="25" t="str">
        <f ca="1">IF(
   $B$8="Overall Alert",IF(
      'Compound Alert'!U118 &gt;= 7, "HIGH",IF(
         'Compound Alert'!U118 &gt;= 5, "MED","LOW")), IF(
            $B$8="Underlying Vulnerability", IF(
               'Compound Alert'!AB118 &gt;= 10, "HIGH",IF(
                  'Compound Alert'!AB118 &gt;= 7, "MED","LOW")),IF(
                     $B$8="Emerging Threat", IF(
                        'Compound Alert'!AI118 &gt;= 10, "HIGH",IF(
                            'Compound Alert'!AI118 &gt;= 7, "MED","LOW")))))</f>
        <v>LOW</v>
      </c>
      <c r="N246" s="25" t="str">
        <f ca="1">IF(
   $B$8="Overall Alert",IF(
      'Compound Alert'!V118 &gt;= 7, "HIGH",IF(
         'Compound Alert'!V118 &gt;= 5, "MED","LOW")), IF(
            $B$8="Underlying Vulnerability", IF(
               'Compound Alert'!AC118 &gt;= 10, "HIGH",IF(
                  'Compound Alert'!AC118 &gt;= 7, "MED","LOW")),IF(
                     $B$8="Emerging Threat", IF(
                        'Compound Alert'!AJ118 &gt;= 10, "HIGH",IF(
                            'Compound Alert'!AJ118 &gt;= 7, "MED","LOW")))))</f>
        <v>LOW</v>
      </c>
      <c r="O246" s="25" t="str">
        <f ca="1">IF(
   $B$8="Overall Alert",IF(
      'Compound Alert'!W118 &gt;= 7, "HIGH",IF(
         'Compound Alert'!W118 &gt;= 5, "MED","LOW")), IF(
            $B$8="Underlying Vulnerability", IF(
               'Compound Alert'!AD118 &gt;= 10, "HIGH",IF(
                  'Compound Alert'!AD118 &gt;= 7, "MED","LOW")),IF(
                     $B$8="Emerging Threat", IF(
                        'Compound Alert'!AK118 &gt;= 10, "HIGH",IF(
                            'Compound Alert'!AK118 &gt;= 7, "MED","LOW")))))</f>
        <v>LOW</v>
      </c>
    </row>
    <row r="247" spans="1:15" x14ac:dyDescent="0.2">
      <c r="A247" s="63">
        <v>206</v>
      </c>
      <c r="B247" s="20" t="str">
        <f>'Compound Alert'!B121</f>
        <v>Lithuania</v>
      </c>
      <c r="C247" s="20" t="str">
        <f>'Compound Alert'!C121</f>
        <v>LTU</v>
      </c>
      <c r="D247" s="20" t="str">
        <f>'Compound Alert'!D121</f>
        <v>ECS           Europe &amp; Central Asia</v>
      </c>
      <c r="E247" s="20" t="str">
        <f>'Compound Alert'!E121</f>
        <v>NA</v>
      </c>
      <c r="F247" s="217">
        <f ca="1">'Compound Alert'!F121</f>
        <v>116</v>
      </c>
      <c r="G247" s="22">
        <f ca="1">IF($B$8="Overall Alert",'Compound Alert'!G121,IF($B$8="Underlying Vulnerability",'Compound Alert'!J121,IF($B$8="Emerging Threat",'Compound Alert'!M121)))</f>
        <v>0</v>
      </c>
      <c r="H247" s="23">
        <f ca="1">IF($B$8="Overall Alert",'Compound Alert'!H121,IF($B$8="Underlying Vulnerability",'Compound Alert'!K121,IF($B$8="Emerging Threat",'Compound Alert'!N121)))</f>
        <v>0</v>
      </c>
      <c r="I247" s="50">
        <f ca="1">ROUNDDOWN(G247,0)</f>
        <v>0</v>
      </c>
      <c r="J247" s="25" t="str">
        <f ca="1">IF(
   $B$8="Overall Alert",IF(
      'Compound Alert'!R121 &gt;= 7, "HIGH",IF(
         'Compound Alert'!R121 &gt;= 5, "MED","LOW")), IF(
            $B$8="Underlying Vulnerability", IF(
               'Compound Alert'!Y121 &gt;= 10, "HIGH",IF(
                  'Compound Alert'!Y121 &gt;= 7, "MED","LOW")),IF(
                     $B$8="Emerging Threat", IF(
                        'Compound Alert'!AF121 &gt;= 10, "HIGH",IF(
                            'Compound Alert'!AF121 &gt;= 7, "MED","LOW")))))</f>
        <v>LOW</v>
      </c>
      <c r="K247" s="25" t="str">
        <f ca="1">IF(
   $B$8="Overall Alert",IF(
      'Compound Alert'!S121 &gt;= 7, "HIGH",IF(
         'Compound Alert'!S121 &gt;= 5, "MED","LOW")), IF(
            $B$8="Underlying Vulnerability", IF(
               'Compound Alert'!Z121 &gt;= 10, "HIGH",IF(
                  'Compound Alert'!Z121 &gt;= 7, "MED","LOW")),IF(
                     $B$8="Emerging Threat", IF(
                        'Compound Alert'!AG121 &gt;= 10, "HIGH",IF(
                            'Compound Alert'!AG121 &gt;= 7, "MED","LOW")))))</f>
        <v>LOW</v>
      </c>
      <c r="L247" s="25" t="str">
        <f ca="1">IF(
   $B$8="Overall Alert",IF(
      'Compound Alert'!T121 &gt;= 7, "HIGH",IF(
         'Compound Alert'!T121 &gt;= 5, "MED","LOW")), IF(
            $B$8="Underlying Vulnerability", IF(
               'Compound Alert'!AA121 &gt;= 10, "HIGH",IF(
                  'Compound Alert'!AA121 &gt;= 7, "MED","LOW")),IF(
                     $B$8="Emerging Threat", IF(
                        'Compound Alert'!AH121 &gt;= 10, "HIGH",IF(
                            'Compound Alert'!AH121 &gt;= 7, "MED","LOW")))))</f>
        <v>LOW</v>
      </c>
      <c r="M247" s="25" t="str">
        <f ca="1">IF(
   $B$8="Overall Alert",IF(
      'Compound Alert'!U121 &gt;= 7, "HIGH",IF(
         'Compound Alert'!U121 &gt;= 5, "MED","LOW")), IF(
            $B$8="Underlying Vulnerability", IF(
               'Compound Alert'!AB121 &gt;= 10, "HIGH",IF(
                  'Compound Alert'!AB121 &gt;= 7, "MED","LOW")),IF(
                     $B$8="Emerging Threat", IF(
                        'Compound Alert'!AI121 &gt;= 10, "HIGH",IF(
                            'Compound Alert'!AI121 &gt;= 7, "MED","LOW")))))</f>
        <v>LOW</v>
      </c>
      <c r="N247" s="25" t="str">
        <f ca="1">IF(
   $B$8="Overall Alert",IF(
      'Compound Alert'!V121 &gt;= 7, "HIGH",IF(
         'Compound Alert'!V121 &gt;= 5, "MED","LOW")), IF(
            $B$8="Underlying Vulnerability", IF(
               'Compound Alert'!AC121 &gt;= 10, "HIGH",IF(
                  'Compound Alert'!AC121 &gt;= 7, "MED","LOW")),IF(
                     $B$8="Emerging Threat", IF(
                        'Compound Alert'!AJ121 &gt;= 10, "HIGH",IF(
                            'Compound Alert'!AJ121 &gt;= 7, "MED","LOW")))))</f>
        <v>LOW</v>
      </c>
      <c r="O247" s="25" t="str">
        <f ca="1">IF(
   $B$8="Overall Alert",IF(
      'Compound Alert'!W121 &gt;= 7, "HIGH",IF(
         'Compound Alert'!W121 &gt;= 5, "MED","LOW")), IF(
            $B$8="Underlying Vulnerability", IF(
               'Compound Alert'!AD121 &gt;= 10, "HIGH",IF(
                  'Compound Alert'!AD121 &gt;= 7, "MED","LOW")),IF(
                     $B$8="Emerging Threat", IF(
                        'Compound Alert'!AK121 &gt;= 10, "HIGH",IF(
                            'Compound Alert'!AK121 &gt;= 7, "MED","LOW")))))</f>
        <v>LOW</v>
      </c>
    </row>
    <row r="248" spans="1:15" x14ac:dyDescent="0.2">
      <c r="A248" s="63">
        <v>207</v>
      </c>
      <c r="B248" s="20" t="str">
        <f>'Compound Alert'!B123</f>
        <v>Latvia</v>
      </c>
      <c r="C248" s="20" t="str">
        <f>'Compound Alert'!C123</f>
        <v>LVA</v>
      </c>
      <c r="D248" s="20" t="str">
        <f>'Compound Alert'!D123</f>
        <v>ECS           Europe &amp; Central Asia</v>
      </c>
      <c r="E248" s="20" t="str">
        <f>'Compound Alert'!E123</f>
        <v>NA</v>
      </c>
      <c r="F248" s="217">
        <f ca="1">'Compound Alert'!F123</f>
        <v>118</v>
      </c>
      <c r="G248" s="22">
        <f ca="1">IF($B$8="Overall Alert",'Compound Alert'!G123,IF($B$8="Underlying Vulnerability",'Compound Alert'!J123,IF($B$8="Emerging Threat",'Compound Alert'!M123)))</f>
        <v>0</v>
      </c>
      <c r="H248" s="23">
        <f ca="1">IF($B$8="Overall Alert",'Compound Alert'!H123,IF($B$8="Underlying Vulnerability",'Compound Alert'!K123,IF($B$8="Emerging Threat",'Compound Alert'!N123)))</f>
        <v>0</v>
      </c>
      <c r="I248" s="50">
        <f ca="1">ROUNDDOWN(G248,0)</f>
        <v>0</v>
      </c>
      <c r="J248" s="25" t="str">
        <f ca="1">IF(
   $B$8="Overall Alert",IF(
      'Compound Alert'!R123 &gt;= 7, "HIGH",IF(
         'Compound Alert'!R123 &gt;= 5, "MED","LOW")), IF(
            $B$8="Underlying Vulnerability", IF(
               'Compound Alert'!Y123 &gt;= 10, "HIGH",IF(
                  'Compound Alert'!Y123 &gt;= 7, "MED","LOW")),IF(
                     $B$8="Emerging Threat", IF(
                        'Compound Alert'!AF123 &gt;= 10, "HIGH",IF(
                            'Compound Alert'!AF123 &gt;= 7, "MED","LOW")))))</f>
        <v>LOW</v>
      </c>
      <c r="K248" s="25" t="str">
        <f ca="1">IF(
   $B$8="Overall Alert",IF(
      'Compound Alert'!S123 &gt;= 7, "HIGH",IF(
         'Compound Alert'!S123 &gt;= 5, "MED","LOW")), IF(
            $B$8="Underlying Vulnerability", IF(
               'Compound Alert'!Z123 &gt;= 10, "HIGH",IF(
                  'Compound Alert'!Z123 &gt;= 7, "MED","LOW")),IF(
                     $B$8="Emerging Threat", IF(
                        'Compound Alert'!AG123 &gt;= 10, "HIGH",IF(
                            'Compound Alert'!AG123 &gt;= 7, "MED","LOW")))))</f>
        <v>LOW</v>
      </c>
      <c r="L248" s="25" t="str">
        <f ca="1">IF(
   $B$8="Overall Alert",IF(
      'Compound Alert'!T123 &gt;= 7, "HIGH",IF(
         'Compound Alert'!T123 &gt;= 5, "MED","LOW")), IF(
            $B$8="Underlying Vulnerability", IF(
               'Compound Alert'!AA123 &gt;= 10, "HIGH",IF(
                  'Compound Alert'!AA123 &gt;= 7, "MED","LOW")),IF(
                     $B$8="Emerging Threat", IF(
                        'Compound Alert'!AH123 &gt;= 10, "HIGH",IF(
                            'Compound Alert'!AH123 &gt;= 7, "MED","LOW")))))</f>
        <v>LOW</v>
      </c>
      <c r="M248" s="25" t="str">
        <f ca="1">IF(
   $B$8="Overall Alert",IF(
      'Compound Alert'!U123 &gt;= 7, "HIGH",IF(
         'Compound Alert'!U123 &gt;= 5, "MED","LOW")), IF(
            $B$8="Underlying Vulnerability", IF(
               'Compound Alert'!AB123 &gt;= 10, "HIGH",IF(
                  'Compound Alert'!AB123 &gt;= 7, "MED","LOW")),IF(
                     $B$8="Emerging Threat", IF(
                        'Compound Alert'!AI123 &gt;= 10, "HIGH",IF(
                            'Compound Alert'!AI123 &gt;= 7, "MED","LOW")))))</f>
        <v>LOW</v>
      </c>
      <c r="N248" s="25" t="str">
        <f ca="1">IF(
   $B$8="Overall Alert",IF(
      'Compound Alert'!V123 &gt;= 7, "HIGH",IF(
         'Compound Alert'!V123 &gt;= 5, "MED","LOW")), IF(
            $B$8="Underlying Vulnerability", IF(
               'Compound Alert'!AC123 &gt;= 10, "HIGH",IF(
                  'Compound Alert'!AC123 &gt;= 7, "MED","LOW")),IF(
                     $B$8="Emerging Threat", IF(
                        'Compound Alert'!AJ123 &gt;= 10, "HIGH",IF(
                            'Compound Alert'!AJ123 &gt;= 7, "MED","LOW")))))</f>
        <v>LOW</v>
      </c>
      <c r="O248" s="25" t="str">
        <f ca="1">IF(
   $B$8="Overall Alert",IF(
      'Compound Alert'!W123 &gt;= 7, "HIGH",IF(
         'Compound Alert'!W123 &gt;= 5, "MED","LOW")), IF(
            $B$8="Underlying Vulnerability", IF(
               'Compound Alert'!AD123 &gt;= 10, "HIGH",IF(
                  'Compound Alert'!AD123 &gt;= 7, "MED","LOW")),IF(
                     $B$8="Emerging Threat", IF(
                        'Compound Alert'!AK123 &gt;= 10, "HIGH",IF(
                            'Compound Alert'!AK123 &gt;= 7, "MED","LOW")))))</f>
        <v>LOW</v>
      </c>
    </row>
    <row r="249" spans="1:15" x14ac:dyDescent="0.2">
      <c r="A249" s="63">
        <v>208</v>
      </c>
      <c r="B249" s="20" t="str">
        <f>'Compound Alert'!B124</f>
        <v>Macao SAR, China</v>
      </c>
      <c r="C249" s="20" t="str">
        <f>'Compound Alert'!C124</f>
        <v>MAC</v>
      </c>
      <c r="D249" s="20" t="str">
        <f>'Compound Alert'!D124</f>
        <v>EAS           East Asia &amp; Pacific</v>
      </c>
      <c r="E249" s="20" t="str">
        <f>'Compound Alert'!E124</f>
        <v>NA</v>
      </c>
      <c r="F249" s="217">
        <f ca="1">'Compound Alert'!F124</f>
        <v>119</v>
      </c>
      <c r="G249" s="22">
        <f ca="1">IF($B$8="Overall Alert",'Compound Alert'!G124,IF($B$8="Underlying Vulnerability",'Compound Alert'!J124,IF($B$8="Emerging Threat",'Compound Alert'!M124)))</f>
        <v>0</v>
      </c>
      <c r="H249" s="23">
        <f ca="1">IF($B$8="Overall Alert",'Compound Alert'!H124,IF($B$8="Underlying Vulnerability",'Compound Alert'!K124,IF($B$8="Emerging Threat",'Compound Alert'!N124)))</f>
        <v>0</v>
      </c>
      <c r="I249" s="50">
        <f ca="1">ROUNDDOWN(G249,0)</f>
        <v>0</v>
      </c>
      <c r="J249" s="25" t="str">
        <f ca="1">IF(
   $B$8="Overall Alert",IF(
      'Compound Alert'!R124 &gt;= 7, "HIGH",IF(
         'Compound Alert'!R124 &gt;= 5, "MED","LOW")), IF(
            $B$8="Underlying Vulnerability", IF(
               'Compound Alert'!Y124 &gt;= 10, "HIGH",IF(
                  'Compound Alert'!Y124 &gt;= 7, "MED","LOW")),IF(
                     $B$8="Emerging Threat", IF(
                        'Compound Alert'!AF124 &gt;= 10, "HIGH",IF(
                            'Compound Alert'!AF124 &gt;= 7, "MED","LOW")))))</f>
        <v>LOW</v>
      </c>
      <c r="K249" s="25" t="str">
        <f ca="1">IF(
   $B$8="Overall Alert",IF(
      'Compound Alert'!S124 &gt;= 7, "HIGH",IF(
         'Compound Alert'!S124 &gt;= 5, "MED","LOW")), IF(
            $B$8="Underlying Vulnerability", IF(
               'Compound Alert'!Z124 &gt;= 10, "HIGH",IF(
                  'Compound Alert'!Z124 &gt;= 7, "MED","LOW")),IF(
                     $B$8="Emerging Threat", IF(
                        'Compound Alert'!AG124 &gt;= 10, "HIGH",IF(
                            'Compound Alert'!AG124 &gt;= 7, "MED","LOW")))))</f>
        <v>LOW</v>
      </c>
      <c r="L249" s="25" t="str">
        <f ca="1">IF(
   $B$8="Overall Alert",IF(
      'Compound Alert'!T124 &gt;= 7, "HIGH",IF(
         'Compound Alert'!T124 &gt;= 5, "MED","LOW")), IF(
            $B$8="Underlying Vulnerability", IF(
               'Compound Alert'!AA124 &gt;= 10, "HIGH",IF(
                  'Compound Alert'!AA124 &gt;= 7, "MED","LOW")),IF(
                     $B$8="Emerging Threat", IF(
                        'Compound Alert'!AH124 &gt;= 10, "HIGH",IF(
                            'Compound Alert'!AH124 &gt;= 7, "MED","LOW")))))</f>
        <v>LOW</v>
      </c>
      <c r="M249" s="25" t="e">
        <f ca="1">IF(
   $B$8="Overall Alert",IF(
      'Compound Alert'!U124 &gt;= 7, "HIGH",IF(
         'Compound Alert'!U124 &gt;= 5, "MED","LOW")), IF(
            $B$8="Underlying Vulnerability", IF(
               'Compound Alert'!AB124 &gt;= 10, "HIGH",IF(
                  'Compound Alert'!AB124 &gt;= 7, "MED","LOW")),IF(
                     $B$8="Emerging Threat", IF(
                        'Compound Alert'!AI124 &gt;= 10, "HIGH",IF(
                            'Compound Alert'!AI124 &gt;= 7, "MED","LOW")))))</f>
        <v>#N/A</v>
      </c>
      <c r="N249" s="25" t="str">
        <f ca="1">IF(
   $B$8="Overall Alert",IF(
      'Compound Alert'!V124 &gt;= 7, "HIGH",IF(
         'Compound Alert'!V124 &gt;= 5, "MED","LOW")), IF(
            $B$8="Underlying Vulnerability", IF(
               'Compound Alert'!AC124 &gt;= 10, "HIGH",IF(
                  'Compound Alert'!AC124 &gt;= 7, "MED","LOW")),IF(
                     $B$8="Emerging Threat", IF(
                        'Compound Alert'!AJ124 &gt;= 10, "HIGH",IF(
                            'Compound Alert'!AJ124 &gt;= 7, "MED","LOW")))))</f>
        <v>LOW</v>
      </c>
      <c r="O249" s="25" t="str">
        <f ca="1">IF(
   $B$8="Overall Alert",IF(
      'Compound Alert'!W124 &gt;= 7, "HIGH",IF(
         'Compound Alert'!W124 &gt;= 5, "MED","LOW")), IF(
            $B$8="Underlying Vulnerability", IF(
               'Compound Alert'!AD124 &gt;= 10, "HIGH",IF(
                  'Compound Alert'!AD124 &gt;= 7, "MED","LOW")),IF(
                     $B$8="Emerging Threat", IF(
                        'Compound Alert'!AK124 &gt;= 10, "HIGH",IF(
                            'Compound Alert'!AK124 &gt;= 7, "MED","LOW")))))</f>
        <v>LOW</v>
      </c>
    </row>
    <row r="250" spans="1:15" x14ac:dyDescent="0.2">
      <c r="A250" s="63">
        <v>209</v>
      </c>
      <c r="B250" s="20" t="str">
        <f>'Compound Alert'!B127</f>
        <v>Monaco</v>
      </c>
      <c r="C250" s="20" t="str">
        <f>'Compound Alert'!C127</f>
        <v>MCO</v>
      </c>
      <c r="D250" s="20" t="str">
        <f>'Compound Alert'!D127</f>
        <v>ECS           Europe &amp; Central Asia</v>
      </c>
      <c r="E250" s="20" t="str">
        <f>'Compound Alert'!E127</f>
        <v>NA</v>
      </c>
      <c r="F250" s="217">
        <f ca="1">'Compound Alert'!F127</f>
        <v>122</v>
      </c>
      <c r="G250" s="22">
        <f ca="1">IF($B$8="Overall Alert",'Compound Alert'!G127,IF($B$8="Underlying Vulnerability",'Compound Alert'!J127,IF($B$8="Emerging Threat",'Compound Alert'!M127)))</f>
        <v>0</v>
      </c>
      <c r="H250" s="23">
        <f ca="1">IF($B$8="Overall Alert",'Compound Alert'!H127,IF($B$8="Underlying Vulnerability",'Compound Alert'!K127,IF($B$8="Emerging Threat",'Compound Alert'!N127)))</f>
        <v>0</v>
      </c>
      <c r="I250" s="50">
        <f ca="1">ROUNDDOWN(G250,0)</f>
        <v>0</v>
      </c>
      <c r="J250" s="25" t="str">
        <f ca="1">IF(
   $B$8="Overall Alert",IF(
      'Compound Alert'!R127 &gt;= 7, "HIGH",IF(
         'Compound Alert'!R127 &gt;= 5, "MED","LOW")), IF(
            $B$8="Underlying Vulnerability", IF(
               'Compound Alert'!Y127 &gt;= 10, "HIGH",IF(
                  'Compound Alert'!Y127 &gt;= 7, "MED","LOW")),IF(
                     $B$8="Emerging Threat", IF(
                        'Compound Alert'!AF127 &gt;= 10, "HIGH",IF(
                            'Compound Alert'!AF127 &gt;= 7, "MED","LOW")))))</f>
        <v>LOW</v>
      </c>
      <c r="K250" s="25" t="e">
        <f ca="1">IF(
   $B$8="Overall Alert",IF(
      'Compound Alert'!S127 &gt;= 7, "HIGH",IF(
         'Compound Alert'!S127 &gt;= 5, "MED","LOW")), IF(
            $B$8="Underlying Vulnerability", IF(
               'Compound Alert'!Z127 &gt;= 10, "HIGH",IF(
                  'Compound Alert'!Z127 &gt;= 7, "MED","LOW")),IF(
                     $B$8="Emerging Threat", IF(
                        'Compound Alert'!AG127 &gt;= 10, "HIGH",IF(
                            'Compound Alert'!AG127 &gt;= 7, "MED","LOW")))))</f>
        <v>#N/A</v>
      </c>
      <c r="L250" s="25" t="e">
        <f ca="1">IF(
   $B$8="Overall Alert",IF(
      'Compound Alert'!T127 &gt;= 7, "HIGH",IF(
         'Compound Alert'!T127 &gt;= 5, "MED","LOW")), IF(
            $B$8="Underlying Vulnerability", IF(
               'Compound Alert'!AA127 &gt;= 10, "HIGH",IF(
                  'Compound Alert'!AA127 &gt;= 7, "MED","LOW")),IF(
                     $B$8="Emerging Threat", IF(
                        'Compound Alert'!AH127 &gt;= 10, "HIGH",IF(
                            'Compound Alert'!AH127 &gt;= 7, "MED","LOW")))))</f>
        <v>#N/A</v>
      </c>
      <c r="M250" s="25" t="e">
        <f ca="1">IF(
   $B$8="Overall Alert",IF(
      'Compound Alert'!U127 &gt;= 7, "HIGH",IF(
         'Compound Alert'!U127 &gt;= 5, "MED","LOW")), IF(
            $B$8="Underlying Vulnerability", IF(
               'Compound Alert'!AB127 &gt;= 10, "HIGH",IF(
                  'Compound Alert'!AB127 &gt;= 7, "MED","LOW")),IF(
                     $B$8="Emerging Threat", IF(
                        'Compound Alert'!AI127 &gt;= 10, "HIGH",IF(
                            'Compound Alert'!AI127 &gt;= 7, "MED","LOW")))))</f>
        <v>#N/A</v>
      </c>
      <c r="N250" s="25" t="str">
        <f ca="1">IF(
   $B$8="Overall Alert",IF(
      'Compound Alert'!V127 &gt;= 7, "HIGH",IF(
         'Compound Alert'!V127 &gt;= 5, "MED","LOW")), IF(
            $B$8="Underlying Vulnerability", IF(
               'Compound Alert'!AC127 &gt;= 10, "HIGH",IF(
                  'Compound Alert'!AC127 &gt;= 7, "MED","LOW")),IF(
                     $B$8="Emerging Threat", IF(
                        'Compound Alert'!AJ127 &gt;= 10, "HIGH",IF(
                            'Compound Alert'!AJ127 &gt;= 7, "MED","LOW")))))</f>
        <v>LOW</v>
      </c>
      <c r="O250" s="25" t="str">
        <f ca="1">IF(
   $B$8="Overall Alert",IF(
      'Compound Alert'!W127 &gt;= 7, "HIGH",IF(
         'Compound Alert'!W127 &gt;= 5, "MED","LOW")), IF(
            $B$8="Underlying Vulnerability", IF(
               'Compound Alert'!AD127 &gt;= 10, "HIGH",IF(
                  'Compound Alert'!AD127 &gt;= 7, "MED","LOW")),IF(
                     $B$8="Emerging Threat", IF(
                        'Compound Alert'!AK127 &gt;= 10, "HIGH",IF(
                            'Compound Alert'!AK127 &gt;= 7, "MED","LOW")))))</f>
        <v>LOW</v>
      </c>
    </row>
    <row r="251" spans="1:15" x14ac:dyDescent="0.2">
      <c r="A251" s="63">
        <v>210</v>
      </c>
      <c r="B251" s="20" t="str">
        <f>'Compound Alert'!B132</f>
        <v>Marshall Islands</v>
      </c>
      <c r="C251" s="20" t="str">
        <f>'Compound Alert'!C132</f>
        <v>MHL</v>
      </c>
      <c r="D251" s="20" t="str">
        <f>'Compound Alert'!D132</f>
        <v>EAS           East Asia &amp; Pacific</v>
      </c>
      <c r="E251" s="20" t="str">
        <f>'Compound Alert'!E132</f>
        <v>IDA</v>
      </c>
      <c r="F251" s="217">
        <f ca="1">'Compound Alert'!F132</f>
        <v>127</v>
      </c>
      <c r="G251" s="22">
        <f ca="1">IF($B$8="Overall Alert",'Compound Alert'!G132,IF($B$8="Underlying Vulnerability",'Compound Alert'!J132,IF($B$8="Emerging Threat",'Compound Alert'!M132)))</f>
        <v>0</v>
      </c>
      <c r="H251" s="23">
        <f ca="1">IF($B$8="Overall Alert",'Compound Alert'!H132,IF($B$8="Underlying Vulnerability",'Compound Alert'!K132,IF($B$8="Emerging Threat",'Compound Alert'!N132)))</f>
        <v>0</v>
      </c>
      <c r="I251" s="50">
        <f ca="1">ROUNDDOWN(G251,0)</f>
        <v>0</v>
      </c>
      <c r="J251" s="25" t="str">
        <f ca="1">IF(
   $B$8="Overall Alert",IF(
      'Compound Alert'!R132 &gt;= 7, "HIGH",IF(
         'Compound Alert'!R132 &gt;= 5, "MED","LOW")), IF(
            $B$8="Underlying Vulnerability", IF(
               'Compound Alert'!Y132 &gt;= 10, "HIGH",IF(
                  'Compound Alert'!Y132 &gt;= 7, "MED","LOW")),IF(
                     $B$8="Emerging Threat", IF(
                        'Compound Alert'!AF132 &gt;= 10, "HIGH",IF(
                            'Compound Alert'!AF132 &gt;= 7, "MED","LOW")))))</f>
        <v>LOW</v>
      </c>
      <c r="K251" s="25" t="e">
        <f ca="1">IF(
   $B$8="Overall Alert",IF(
      'Compound Alert'!S132 &gt;= 7, "HIGH",IF(
         'Compound Alert'!S132 &gt;= 5, "MED","LOW")), IF(
            $B$8="Underlying Vulnerability", IF(
               'Compound Alert'!Z132 &gt;= 10, "HIGH",IF(
                  'Compound Alert'!Z132 &gt;= 7, "MED","LOW")),IF(
                     $B$8="Emerging Threat", IF(
                        'Compound Alert'!AG132 &gt;= 10, "HIGH",IF(
                            'Compound Alert'!AG132 &gt;= 7, "MED","LOW")))))</f>
        <v>#N/A</v>
      </c>
      <c r="L251" s="25" t="e">
        <f ca="1">IF(
   $B$8="Overall Alert",IF(
      'Compound Alert'!T132 &gt;= 7, "HIGH",IF(
         'Compound Alert'!T132 &gt;= 5, "MED","LOW")), IF(
            $B$8="Underlying Vulnerability", IF(
               'Compound Alert'!AA132 &gt;= 10, "HIGH",IF(
                  'Compound Alert'!AA132 &gt;= 7, "MED","LOW")),IF(
                     $B$8="Emerging Threat", IF(
                        'Compound Alert'!AH132 &gt;= 10, "HIGH",IF(
                            'Compound Alert'!AH132 &gt;= 7, "MED","LOW")))))</f>
        <v>#N/A</v>
      </c>
      <c r="M251" s="25" t="str">
        <f ca="1">IF(
   $B$8="Overall Alert",IF(
      'Compound Alert'!U132 &gt;= 7, "HIGH",IF(
         'Compound Alert'!U132 &gt;= 5, "MED","LOW")), IF(
            $B$8="Underlying Vulnerability", IF(
               'Compound Alert'!AB132 &gt;= 10, "HIGH",IF(
                  'Compound Alert'!AB132 &gt;= 7, "MED","LOW")),IF(
                     $B$8="Emerging Threat", IF(
                        'Compound Alert'!AI132 &gt;= 10, "HIGH",IF(
                            'Compound Alert'!AI132 &gt;= 7, "MED","LOW")))))</f>
        <v>LOW</v>
      </c>
      <c r="N251" s="25" t="str">
        <f ca="1">IF(
   $B$8="Overall Alert",IF(
      'Compound Alert'!V132 &gt;= 7, "HIGH",IF(
         'Compound Alert'!V132 &gt;= 5, "MED","LOW")), IF(
            $B$8="Underlying Vulnerability", IF(
               'Compound Alert'!AC132 &gt;= 10, "HIGH",IF(
                  'Compound Alert'!AC132 &gt;= 7, "MED","LOW")),IF(
                     $B$8="Emerging Threat", IF(
                        'Compound Alert'!AJ132 &gt;= 10, "HIGH",IF(
                            'Compound Alert'!AJ132 &gt;= 7, "MED","LOW")))))</f>
        <v>LOW</v>
      </c>
      <c r="O251" s="25" t="str">
        <f ca="1">IF(
   $B$8="Overall Alert",IF(
      'Compound Alert'!W132 &gt;= 7, "HIGH",IF(
         'Compound Alert'!W132 &gt;= 5, "MED","LOW")), IF(
            $B$8="Underlying Vulnerability", IF(
               'Compound Alert'!AD132 &gt;= 10, "HIGH",IF(
                  'Compound Alert'!AD132 &gt;= 7, "MED","LOW")),IF(
                     $B$8="Emerging Threat", IF(
                        'Compound Alert'!AK132 &gt;= 10, "HIGH",IF(
                            'Compound Alert'!AK132 &gt;= 7, "MED","LOW")))))</f>
        <v>LOW</v>
      </c>
    </row>
    <row r="252" spans="1:15" x14ac:dyDescent="0.2">
      <c r="A252" s="63">
        <v>211</v>
      </c>
      <c r="B252" s="20" t="str">
        <f>'Compound Alert'!B135</f>
        <v>Malta</v>
      </c>
      <c r="C252" s="20" t="str">
        <f>'Compound Alert'!C135</f>
        <v>MLT</v>
      </c>
      <c r="D252" s="20" t="str">
        <f>'Compound Alert'!D135</f>
        <v>MEA           Middle East &amp; North Africa</v>
      </c>
      <c r="E252" s="20" t="str">
        <f>'Compound Alert'!E135</f>
        <v>NA</v>
      </c>
      <c r="F252" s="217">
        <f ca="1">'Compound Alert'!F135</f>
        <v>130</v>
      </c>
      <c r="G252" s="22">
        <f ca="1">IF($B$8="Overall Alert",'Compound Alert'!G135,IF($B$8="Underlying Vulnerability",'Compound Alert'!J135,IF($B$8="Emerging Threat",'Compound Alert'!M135)))</f>
        <v>0</v>
      </c>
      <c r="H252" s="23">
        <f ca="1">IF($B$8="Overall Alert",'Compound Alert'!H135,IF($B$8="Underlying Vulnerability",'Compound Alert'!K135,IF($B$8="Emerging Threat",'Compound Alert'!N135)))</f>
        <v>0</v>
      </c>
      <c r="I252" s="50">
        <f ca="1">ROUNDDOWN(G252,0)</f>
        <v>0</v>
      </c>
      <c r="J252" s="25" t="str">
        <f ca="1">IF(
   $B$8="Overall Alert",IF(
      'Compound Alert'!R135 &gt;= 7, "HIGH",IF(
         'Compound Alert'!R135 &gt;= 5, "MED","LOW")), IF(
            $B$8="Underlying Vulnerability", IF(
               'Compound Alert'!Y135 &gt;= 10, "HIGH",IF(
                  'Compound Alert'!Y135 &gt;= 7, "MED","LOW")),IF(
                     $B$8="Emerging Threat", IF(
                        'Compound Alert'!AF135 &gt;= 10, "HIGH",IF(
                            'Compound Alert'!AF135 &gt;= 7, "MED","LOW")))))</f>
        <v>LOW</v>
      </c>
      <c r="K252" s="25" t="str">
        <f ca="1">IF(
   $B$8="Overall Alert",IF(
      'Compound Alert'!S135 &gt;= 7, "HIGH",IF(
         'Compound Alert'!S135 &gt;= 5, "MED","LOW")), IF(
            $B$8="Underlying Vulnerability", IF(
               'Compound Alert'!Z135 &gt;= 10, "HIGH",IF(
                  'Compound Alert'!Z135 &gt;= 7, "MED","LOW")),IF(
                     $B$8="Emerging Threat", IF(
                        'Compound Alert'!AG135 &gt;= 10, "HIGH",IF(
                            'Compound Alert'!AG135 &gt;= 7, "MED","LOW")))))</f>
        <v>LOW</v>
      </c>
      <c r="L252" s="25" t="str">
        <f ca="1">IF(
   $B$8="Overall Alert",IF(
      'Compound Alert'!T135 &gt;= 7, "HIGH",IF(
         'Compound Alert'!T135 &gt;= 5, "MED","LOW")), IF(
            $B$8="Underlying Vulnerability", IF(
               'Compound Alert'!AA135 &gt;= 10, "HIGH",IF(
                  'Compound Alert'!AA135 &gt;= 7, "MED","LOW")),IF(
                     $B$8="Emerging Threat", IF(
                        'Compound Alert'!AH135 &gt;= 10, "HIGH",IF(
                            'Compound Alert'!AH135 &gt;= 7, "MED","LOW")))))</f>
        <v>LOW</v>
      </c>
      <c r="M252" s="25" t="str">
        <f ca="1">IF(
   $B$8="Overall Alert",IF(
      'Compound Alert'!U135 &gt;= 7, "HIGH",IF(
         'Compound Alert'!U135 &gt;= 5, "MED","LOW")), IF(
            $B$8="Underlying Vulnerability", IF(
               'Compound Alert'!AB135 &gt;= 10, "HIGH",IF(
                  'Compound Alert'!AB135 &gt;= 7, "MED","LOW")),IF(
                     $B$8="Emerging Threat", IF(
                        'Compound Alert'!AI135 &gt;= 10, "HIGH",IF(
                            'Compound Alert'!AI135 &gt;= 7, "MED","LOW")))))</f>
        <v>LOW</v>
      </c>
      <c r="N252" s="25" t="str">
        <f ca="1">IF(
   $B$8="Overall Alert",IF(
      'Compound Alert'!V135 &gt;= 7, "HIGH",IF(
         'Compound Alert'!V135 &gt;= 5, "MED","LOW")), IF(
            $B$8="Underlying Vulnerability", IF(
               'Compound Alert'!AC135 &gt;= 10, "HIGH",IF(
                  'Compound Alert'!AC135 &gt;= 7, "MED","LOW")),IF(
                     $B$8="Emerging Threat", IF(
                        'Compound Alert'!AJ135 &gt;= 10, "HIGH",IF(
                            'Compound Alert'!AJ135 &gt;= 7, "MED","LOW")))))</f>
        <v>LOW</v>
      </c>
      <c r="O252" s="25" t="str">
        <f ca="1">IF(
   $B$8="Overall Alert",IF(
      'Compound Alert'!W135 &gt;= 7, "HIGH",IF(
         'Compound Alert'!W135 &gt;= 5, "MED","LOW")), IF(
            $B$8="Underlying Vulnerability", IF(
               'Compound Alert'!AD135 &gt;= 10, "HIGH",IF(
                  'Compound Alert'!AD135 &gt;= 7, "MED","LOW")),IF(
                     $B$8="Emerging Threat", IF(
                        'Compound Alert'!AK135 &gt;= 10, "HIGH",IF(
                            'Compound Alert'!AK135 &gt;= 7, "MED","LOW")))))</f>
        <v>LOW</v>
      </c>
    </row>
    <row r="253" spans="1:15" x14ac:dyDescent="0.2">
      <c r="A253" s="63">
        <v>212</v>
      </c>
      <c r="B253" s="20" t="str">
        <f>'Compound Alert'!B137</f>
        <v>Montenegro</v>
      </c>
      <c r="C253" s="20" t="str">
        <f>'Compound Alert'!C137</f>
        <v>MNE</v>
      </c>
      <c r="D253" s="20" t="str">
        <f>'Compound Alert'!D137</f>
        <v>ECS           Europe &amp; Central Asia</v>
      </c>
      <c r="E253" s="20" t="str">
        <f>'Compound Alert'!E137</f>
        <v>IBRD</v>
      </c>
      <c r="F253" s="217">
        <f ca="1">'Compound Alert'!F137</f>
        <v>132</v>
      </c>
      <c r="G253" s="22">
        <f ca="1">IF($B$8="Overall Alert",'Compound Alert'!G137,IF($B$8="Underlying Vulnerability",'Compound Alert'!J137,IF($B$8="Emerging Threat",'Compound Alert'!M137)))</f>
        <v>0</v>
      </c>
      <c r="H253" s="23">
        <f ca="1">IF($B$8="Overall Alert",'Compound Alert'!H137,IF($B$8="Underlying Vulnerability",'Compound Alert'!K137,IF($B$8="Emerging Threat",'Compound Alert'!N137)))</f>
        <v>0</v>
      </c>
      <c r="I253" s="50">
        <f ca="1">ROUNDDOWN(G253,0)</f>
        <v>0</v>
      </c>
      <c r="J253" s="25" t="str">
        <f ca="1">IF(
   $B$8="Overall Alert",IF(
      'Compound Alert'!R137 &gt;= 7, "HIGH",IF(
         'Compound Alert'!R137 &gt;= 5, "MED","LOW")), IF(
            $B$8="Underlying Vulnerability", IF(
               'Compound Alert'!Y137 &gt;= 10, "HIGH",IF(
                  'Compound Alert'!Y137 &gt;= 7, "MED","LOW")),IF(
                     $B$8="Emerging Threat", IF(
                        'Compound Alert'!AF137 &gt;= 10, "HIGH",IF(
                            'Compound Alert'!AF137 &gt;= 7, "MED","LOW")))))</f>
        <v>LOW</v>
      </c>
      <c r="K253" s="25" t="str">
        <f ca="1">IF(
   $B$8="Overall Alert",IF(
      'Compound Alert'!S137 &gt;= 7, "HIGH",IF(
         'Compound Alert'!S137 &gt;= 5, "MED","LOW")), IF(
            $B$8="Underlying Vulnerability", IF(
               'Compound Alert'!Z137 &gt;= 10, "HIGH",IF(
                  'Compound Alert'!Z137 &gt;= 7, "MED","LOW")),IF(
                     $B$8="Emerging Threat", IF(
                        'Compound Alert'!AG137 &gt;= 10, "HIGH",IF(
                            'Compound Alert'!AG137 &gt;= 7, "MED","LOW")))))</f>
        <v>LOW</v>
      </c>
      <c r="L253" s="25" t="str">
        <f ca="1">IF(
   $B$8="Overall Alert",IF(
      'Compound Alert'!T137 &gt;= 7, "HIGH",IF(
         'Compound Alert'!T137 &gt;= 5, "MED","LOW")), IF(
            $B$8="Underlying Vulnerability", IF(
               'Compound Alert'!AA137 &gt;= 10, "HIGH",IF(
                  'Compound Alert'!AA137 &gt;= 7, "MED","LOW")),IF(
                     $B$8="Emerging Threat", IF(
                        'Compound Alert'!AH137 &gt;= 10, "HIGH",IF(
                            'Compound Alert'!AH137 &gt;= 7, "MED","LOW")))))</f>
        <v>LOW</v>
      </c>
      <c r="M253" s="25" t="str">
        <f ca="1">IF(
   $B$8="Overall Alert",IF(
      'Compound Alert'!U137 &gt;= 7, "HIGH",IF(
         'Compound Alert'!U137 &gt;= 5, "MED","LOW")), IF(
            $B$8="Underlying Vulnerability", IF(
               'Compound Alert'!AB137 &gt;= 10, "HIGH",IF(
                  'Compound Alert'!AB137 &gt;= 7, "MED","LOW")),IF(
                     $B$8="Emerging Threat", IF(
                        'Compound Alert'!AI137 &gt;= 10, "HIGH",IF(
                            'Compound Alert'!AI137 &gt;= 7, "MED","LOW")))))</f>
        <v>LOW</v>
      </c>
      <c r="N253" s="25" t="str">
        <f ca="1">IF(
   $B$8="Overall Alert",IF(
      'Compound Alert'!V137 &gt;= 7, "HIGH",IF(
         'Compound Alert'!V137 &gt;= 5, "MED","LOW")), IF(
            $B$8="Underlying Vulnerability", IF(
               'Compound Alert'!AC137 &gt;= 10, "HIGH",IF(
                  'Compound Alert'!AC137 &gt;= 7, "MED","LOW")),IF(
                     $B$8="Emerging Threat", IF(
                        'Compound Alert'!AJ137 &gt;= 10, "HIGH",IF(
                            'Compound Alert'!AJ137 &gt;= 7, "MED","LOW")))))</f>
        <v>LOW</v>
      </c>
      <c r="O253" s="25" t="str">
        <f ca="1">IF(
   $B$8="Overall Alert",IF(
      'Compound Alert'!W137 &gt;= 7, "HIGH",IF(
         'Compound Alert'!W137 &gt;= 5, "MED","LOW")), IF(
            $B$8="Underlying Vulnerability", IF(
               'Compound Alert'!AD137 &gt;= 10, "HIGH",IF(
                  'Compound Alert'!AD137 &gt;= 7, "MED","LOW")),IF(
                     $B$8="Emerging Threat", IF(
                        'Compound Alert'!AK137 &gt;= 10, "HIGH",IF(
                            'Compound Alert'!AK137 &gt;= 7, "MED","LOW")))))</f>
        <v>LOW</v>
      </c>
    </row>
    <row r="254" spans="1:15" x14ac:dyDescent="0.2">
      <c r="A254" s="63">
        <v>213</v>
      </c>
      <c r="B254" s="20" t="str">
        <f>'Compound Alert'!B139</f>
        <v>Northern Mariana Islands</v>
      </c>
      <c r="C254" s="20" t="str">
        <f>'Compound Alert'!C139</f>
        <v>MNP</v>
      </c>
      <c r="D254" s="20" t="str">
        <f>'Compound Alert'!D139</f>
        <v>EAS           East Asia &amp; Pacific</v>
      </c>
      <c r="E254" s="20" t="str">
        <f>'Compound Alert'!E139</f>
        <v>NA</v>
      </c>
      <c r="F254" s="217">
        <f ca="1">'Compound Alert'!F139</f>
        <v>134</v>
      </c>
      <c r="G254" s="22">
        <f ca="1">IF($B$8="Overall Alert",'Compound Alert'!G139,IF($B$8="Underlying Vulnerability",'Compound Alert'!J139,IF($B$8="Emerging Threat",'Compound Alert'!M139)))</f>
        <v>0</v>
      </c>
      <c r="H254" s="23">
        <f ca="1">IF($B$8="Overall Alert",'Compound Alert'!H139,IF($B$8="Underlying Vulnerability",'Compound Alert'!K139,IF($B$8="Emerging Threat",'Compound Alert'!N139)))</f>
        <v>0</v>
      </c>
      <c r="I254" s="50">
        <f ca="1">ROUNDDOWN(G254,0)</f>
        <v>0</v>
      </c>
      <c r="J254" s="25" t="str">
        <f ca="1">IF(
   $B$8="Overall Alert",IF(
      'Compound Alert'!R139 &gt;= 7, "HIGH",IF(
         'Compound Alert'!R139 &gt;= 5, "MED","LOW")), IF(
            $B$8="Underlying Vulnerability", IF(
               'Compound Alert'!Y139 &gt;= 10, "HIGH",IF(
                  'Compound Alert'!Y139 &gt;= 7, "MED","LOW")),IF(
                     $B$8="Emerging Threat", IF(
                        'Compound Alert'!AF139 &gt;= 10, "HIGH",IF(
                            'Compound Alert'!AF139 &gt;= 7, "MED","LOW")))))</f>
        <v>LOW</v>
      </c>
      <c r="K254" s="25" t="e">
        <f ca="1">IF(
   $B$8="Overall Alert",IF(
      'Compound Alert'!S139 &gt;= 7, "HIGH",IF(
         'Compound Alert'!S139 &gt;= 5, "MED","LOW")), IF(
            $B$8="Underlying Vulnerability", IF(
               'Compound Alert'!Z139 &gt;= 10, "HIGH",IF(
                  'Compound Alert'!Z139 &gt;= 7, "MED","LOW")),IF(
                     $B$8="Emerging Threat", IF(
                        'Compound Alert'!AG139 &gt;= 10, "HIGH",IF(
                            'Compound Alert'!AG139 &gt;= 7, "MED","LOW")))))</f>
        <v>#N/A</v>
      </c>
      <c r="L254" s="25" t="e">
        <f ca="1">IF(
   $B$8="Overall Alert",IF(
      'Compound Alert'!T139 &gt;= 7, "HIGH",IF(
         'Compound Alert'!T139 &gt;= 5, "MED","LOW")), IF(
            $B$8="Underlying Vulnerability", IF(
               'Compound Alert'!AA139 &gt;= 10, "HIGH",IF(
                  'Compound Alert'!AA139 &gt;= 7, "MED","LOW")),IF(
                     $B$8="Emerging Threat", IF(
                        'Compound Alert'!AH139 &gt;= 10, "HIGH",IF(
                            'Compound Alert'!AH139 &gt;= 7, "MED","LOW")))))</f>
        <v>#N/A</v>
      </c>
      <c r="M254" s="25" t="e">
        <f ca="1">IF(
   $B$8="Overall Alert",IF(
      'Compound Alert'!U139 &gt;= 7, "HIGH",IF(
         'Compound Alert'!U139 &gt;= 5, "MED","LOW")), IF(
            $B$8="Underlying Vulnerability", IF(
               'Compound Alert'!AB139 &gt;= 10, "HIGH",IF(
                  'Compound Alert'!AB139 &gt;= 7, "MED","LOW")),IF(
                     $B$8="Emerging Threat", IF(
                        'Compound Alert'!AI139 &gt;= 10, "HIGH",IF(
                            'Compound Alert'!AI139 &gt;= 7, "MED","LOW")))))</f>
        <v>#N/A</v>
      </c>
      <c r="N254" s="25" t="str">
        <f ca="1">IF(
   $B$8="Overall Alert",IF(
      'Compound Alert'!V139 &gt;= 7, "HIGH",IF(
         'Compound Alert'!V139 &gt;= 5, "MED","LOW")), IF(
            $B$8="Underlying Vulnerability", IF(
               'Compound Alert'!AC139 &gt;= 10, "HIGH",IF(
                  'Compound Alert'!AC139 &gt;= 7, "MED","LOW")),IF(
                     $B$8="Emerging Threat", IF(
                        'Compound Alert'!AJ139 &gt;= 10, "HIGH",IF(
                            'Compound Alert'!AJ139 &gt;= 7, "MED","LOW")))))</f>
        <v>LOW</v>
      </c>
      <c r="O254" s="25" t="str">
        <f ca="1">IF(
   $B$8="Overall Alert",IF(
      'Compound Alert'!W139 &gt;= 7, "HIGH",IF(
         'Compound Alert'!W139 &gt;= 5, "MED","LOW")), IF(
            $B$8="Underlying Vulnerability", IF(
               'Compound Alert'!AD139 &gt;= 10, "HIGH",IF(
                  'Compound Alert'!AD139 &gt;= 7, "MED","LOW")),IF(
                     $B$8="Emerging Threat", IF(
                        'Compound Alert'!AK139 &gt;= 10, "HIGH",IF(
                            'Compound Alert'!AK139 &gt;= 7, "MED","LOW")))))</f>
        <v>LOW</v>
      </c>
    </row>
    <row r="255" spans="1:15" x14ac:dyDescent="0.2">
      <c r="A255" s="63">
        <v>214</v>
      </c>
      <c r="B255" s="20" t="str">
        <f>'Compound Alert'!B150</f>
        <v>Netherlands</v>
      </c>
      <c r="C255" s="20" t="str">
        <f>'Compound Alert'!C150</f>
        <v>NLD</v>
      </c>
      <c r="D255" s="20" t="str">
        <f>'Compound Alert'!D150</f>
        <v>ECS           Europe &amp; Central Asia</v>
      </c>
      <c r="E255" s="20" t="str">
        <f>'Compound Alert'!E150</f>
        <v>NA</v>
      </c>
      <c r="F255" s="217">
        <f ca="1">'Compound Alert'!F150</f>
        <v>145</v>
      </c>
      <c r="G255" s="22">
        <f ca="1">IF($B$8="Overall Alert",'Compound Alert'!G150,IF($B$8="Underlying Vulnerability",'Compound Alert'!J150,IF($B$8="Emerging Threat",'Compound Alert'!M150)))</f>
        <v>0</v>
      </c>
      <c r="H255" s="23">
        <f ca="1">IF($B$8="Overall Alert",'Compound Alert'!H150,IF($B$8="Underlying Vulnerability",'Compound Alert'!K150,IF($B$8="Emerging Threat",'Compound Alert'!N150)))</f>
        <v>0</v>
      </c>
      <c r="I255" s="50">
        <f ca="1">ROUNDDOWN(G255,0)</f>
        <v>0</v>
      </c>
      <c r="J255" s="25" t="str">
        <f ca="1">IF(
   $B$8="Overall Alert",IF(
      'Compound Alert'!R150 &gt;= 7, "HIGH",IF(
         'Compound Alert'!R150 &gt;= 5, "MED","LOW")), IF(
            $B$8="Underlying Vulnerability", IF(
               'Compound Alert'!Y150 &gt;= 10, "HIGH",IF(
                  'Compound Alert'!Y150 &gt;= 7, "MED","LOW")),IF(
                     $B$8="Emerging Threat", IF(
                        'Compound Alert'!AF150 &gt;= 10, "HIGH",IF(
                            'Compound Alert'!AF150 &gt;= 7, "MED","LOW")))))</f>
        <v>LOW</v>
      </c>
      <c r="K255" s="25" t="str">
        <f ca="1">IF(
   $B$8="Overall Alert",IF(
      'Compound Alert'!S150 &gt;= 7, "HIGH",IF(
         'Compound Alert'!S150 &gt;= 5, "MED","LOW")), IF(
            $B$8="Underlying Vulnerability", IF(
               'Compound Alert'!Z150 &gt;= 10, "HIGH",IF(
                  'Compound Alert'!Z150 &gt;= 7, "MED","LOW")),IF(
                     $B$8="Emerging Threat", IF(
                        'Compound Alert'!AG150 &gt;= 10, "HIGH",IF(
                            'Compound Alert'!AG150 &gt;= 7, "MED","LOW")))))</f>
        <v>LOW</v>
      </c>
      <c r="L255" s="25" t="str">
        <f ca="1">IF(
   $B$8="Overall Alert",IF(
      'Compound Alert'!T150 &gt;= 7, "HIGH",IF(
         'Compound Alert'!T150 &gt;= 5, "MED","LOW")), IF(
            $B$8="Underlying Vulnerability", IF(
               'Compound Alert'!AA150 &gt;= 10, "HIGH",IF(
                  'Compound Alert'!AA150 &gt;= 7, "MED","LOW")),IF(
                     $B$8="Emerging Threat", IF(
                        'Compound Alert'!AH150 &gt;= 10, "HIGH",IF(
                            'Compound Alert'!AH150 &gt;= 7, "MED","LOW")))))</f>
        <v>LOW</v>
      </c>
      <c r="M255" s="25" t="str">
        <f ca="1">IF(
   $B$8="Overall Alert",IF(
      'Compound Alert'!U150 &gt;= 7, "HIGH",IF(
         'Compound Alert'!U150 &gt;= 5, "MED","LOW")), IF(
            $B$8="Underlying Vulnerability", IF(
               'Compound Alert'!AB150 &gt;= 10, "HIGH",IF(
                  'Compound Alert'!AB150 &gt;= 7, "MED","LOW")),IF(
                     $B$8="Emerging Threat", IF(
                        'Compound Alert'!AI150 &gt;= 10, "HIGH",IF(
                            'Compound Alert'!AI150 &gt;= 7, "MED","LOW")))))</f>
        <v>LOW</v>
      </c>
      <c r="N255" s="25" t="str">
        <f ca="1">IF(
   $B$8="Overall Alert",IF(
      'Compound Alert'!V150 &gt;= 7, "HIGH",IF(
         'Compound Alert'!V150 &gt;= 5, "MED","LOW")), IF(
            $B$8="Underlying Vulnerability", IF(
               'Compound Alert'!AC150 &gt;= 10, "HIGH",IF(
                  'Compound Alert'!AC150 &gt;= 7, "MED","LOW")),IF(
                     $B$8="Emerging Threat", IF(
                        'Compound Alert'!AJ150 &gt;= 10, "HIGH",IF(
                            'Compound Alert'!AJ150 &gt;= 7, "MED","LOW")))))</f>
        <v>LOW</v>
      </c>
      <c r="O255" s="25" t="str">
        <f ca="1">IF(
   $B$8="Overall Alert",IF(
      'Compound Alert'!W150 &gt;= 7, "HIGH",IF(
         'Compound Alert'!W150 &gt;= 5, "MED","LOW")), IF(
            $B$8="Underlying Vulnerability", IF(
               'Compound Alert'!AD150 &gt;= 10, "HIGH",IF(
                  'Compound Alert'!AD150 &gt;= 7, "MED","LOW")),IF(
                     $B$8="Emerging Threat", IF(
                        'Compound Alert'!AK150 &gt;= 10, "HIGH",IF(
                            'Compound Alert'!AK150 &gt;= 7, "MED","LOW")))))</f>
        <v>LOW</v>
      </c>
    </row>
    <row r="256" spans="1:15" x14ac:dyDescent="0.2">
      <c r="A256" s="63">
        <v>215</v>
      </c>
      <c r="B256" s="20" t="str">
        <f>'Compound Alert'!B169</f>
        <v>Qatar</v>
      </c>
      <c r="C256" s="20" t="str">
        <f>'Compound Alert'!C169</f>
        <v>QAT</v>
      </c>
      <c r="D256" s="20" t="str">
        <f>'Compound Alert'!D169</f>
        <v>MEA           Middle East &amp; North Africa</v>
      </c>
      <c r="E256" s="20" t="str">
        <f>'Compound Alert'!E169</f>
        <v>NA</v>
      </c>
      <c r="F256" s="217">
        <f ca="1">'Compound Alert'!F169</f>
        <v>164</v>
      </c>
      <c r="G256" s="22">
        <f ca="1">IF($B$8="Overall Alert",'Compound Alert'!G169,IF($B$8="Underlying Vulnerability",'Compound Alert'!J169,IF($B$8="Emerging Threat",'Compound Alert'!M169)))</f>
        <v>0</v>
      </c>
      <c r="H256" s="23">
        <f ca="1">IF($B$8="Overall Alert",'Compound Alert'!H169,IF($B$8="Underlying Vulnerability",'Compound Alert'!K169,IF($B$8="Emerging Threat",'Compound Alert'!N169)))</f>
        <v>0</v>
      </c>
      <c r="I256" s="50">
        <f ca="1">ROUNDDOWN(G256,0)</f>
        <v>0</v>
      </c>
      <c r="J256" s="25" t="str">
        <f ca="1">IF(
   $B$8="Overall Alert",IF(
      'Compound Alert'!R169 &gt;= 7, "HIGH",IF(
         'Compound Alert'!R169 &gt;= 5, "MED","LOW")), IF(
            $B$8="Underlying Vulnerability", IF(
               'Compound Alert'!Y169 &gt;= 10, "HIGH",IF(
                  'Compound Alert'!Y169 &gt;= 7, "MED","LOW")),IF(
                     $B$8="Emerging Threat", IF(
                        'Compound Alert'!AF169 &gt;= 10, "HIGH",IF(
                            'Compound Alert'!AF169 &gt;= 7, "MED","LOW")))))</f>
        <v>LOW</v>
      </c>
      <c r="K256" s="25" t="str">
        <f ca="1">IF(
   $B$8="Overall Alert",IF(
      'Compound Alert'!S169 &gt;= 7, "HIGH",IF(
         'Compound Alert'!S169 &gt;= 5, "MED","LOW")), IF(
            $B$8="Underlying Vulnerability", IF(
               'Compound Alert'!Z169 &gt;= 10, "HIGH",IF(
                  'Compound Alert'!Z169 &gt;= 7, "MED","LOW")),IF(
                     $B$8="Emerging Threat", IF(
                        'Compound Alert'!AG169 &gt;= 10, "HIGH",IF(
                            'Compound Alert'!AG169 &gt;= 7, "MED","LOW")))))</f>
        <v>LOW</v>
      </c>
      <c r="L256" s="25" t="str">
        <f ca="1">IF(
   $B$8="Overall Alert",IF(
      'Compound Alert'!T169 &gt;= 7, "HIGH",IF(
         'Compound Alert'!T169 &gt;= 5, "MED","LOW")), IF(
            $B$8="Underlying Vulnerability", IF(
               'Compound Alert'!AA169 &gt;= 10, "HIGH",IF(
                  'Compound Alert'!AA169 &gt;= 7, "MED","LOW")),IF(
                     $B$8="Emerging Threat", IF(
                        'Compound Alert'!AH169 &gt;= 10, "HIGH",IF(
                            'Compound Alert'!AH169 &gt;= 7, "MED","LOW")))))</f>
        <v>LOW</v>
      </c>
      <c r="M256" s="25" t="str">
        <f ca="1">IF(
   $B$8="Overall Alert",IF(
      'Compound Alert'!U169 &gt;= 7, "HIGH",IF(
         'Compound Alert'!U169 &gt;= 5, "MED","LOW")), IF(
            $B$8="Underlying Vulnerability", IF(
               'Compound Alert'!AB169 &gt;= 10, "HIGH",IF(
                  'Compound Alert'!AB169 &gt;= 7, "MED","LOW")),IF(
                     $B$8="Emerging Threat", IF(
                        'Compound Alert'!AI169 &gt;= 10, "HIGH",IF(
                            'Compound Alert'!AI169 &gt;= 7, "MED","LOW")))))</f>
        <v>LOW</v>
      </c>
      <c r="N256" s="25" t="str">
        <f ca="1">IF(
   $B$8="Overall Alert",IF(
      'Compound Alert'!V169 &gt;= 7, "HIGH",IF(
         'Compound Alert'!V169 &gt;= 5, "MED","LOW")), IF(
            $B$8="Underlying Vulnerability", IF(
               'Compound Alert'!AC169 &gt;= 10, "HIGH",IF(
                  'Compound Alert'!AC169 &gt;= 7, "MED","LOW")),IF(
                     $B$8="Emerging Threat", IF(
                        'Compound Alert'!AJ169 &gt;= 10, "HIGH",IF(
                            'Compound Alert'!AJ169 &gt;= 7, "MED","LOW")))))</f>
        <v>LOW</v>
      </c>
      <c r="O256" s="25" t="str">
        <f ca="1">IF(
   $B$8="Overall Alert",IF(
      'Compound Alert'!W169 &gt;= 7, "HIGH",IF(
         'Compound Alert'!W169 &gt;= 5, "MED","LOW")), IF(
            $B$8="Underlying Vulnerability", IF(
               'Compound Alert'!AD169 &gt;= 10, "HIGH",IF(
                  'Compound Alert'!AD169 &gt;= 7, "MED","LOW")),IF(
                     $B$8="Emerging Threat", IF(
                        'Compound Alert'!AK169 &gt;= 10, "HIGH",IF(
                            'Compound Alert'!AK169 &gt;= 7, "MED","LOW")))))</f>
        <v>LOW</v>
      </c>
    </row>
    <row r="257" spans="1:15" x14ac:dyDescent="0.2">
      <c r="A257" s="63">
        <v>216</v>
      </c>
      <c r="B257" s="20" t="str">
        <f>'Compound Alert'!B180</f>
        <v>San Marino</v>
      </c>
      <c r="C257" s="20" t="str">
        <f>'Compound Alert'!C180</f>
        <v>SMR</v>
      </c>
      <c r="D257" s="20" t="str">
        <f>'Compound Alert'!D180</f>
        <v>ECS           Europe &amp; Central Asia</v>
      </c>
      <c r="E257" s="20" t="str">
        <f>'Compound Alert'!E180</f>
        <v>NA</v>
      </c>
      <c r="F257" s="217">
        <f ca="1">'Compound Alert'!F180</f>
        <v>175</v>
      </c>
      <c r="G257" s="22">
        <f ca="1">IF($B$8="Overall Alert",'Compound Alert'!G180,IF($B$8="Underlying Vulnerability",'Compound Alert'!J180,IF($B$8="Emerging Threat",'Compound Alert'!M180)))</f>
        <v>0</v>
      </c>
      <c r="H257" s="23">
        <f ca="1">IF($B$8="Overall Alert",'Compound Alert'!H180,IF($B$8="Underlying Vulnerability",'Compound Alert'!K180,IF($B$8="Emerging Threat",'Compound Alert'!N180)))</f>
        <v>0</v>
      </c>
      <c r="I257" s="50">
        <f ca="1">ROUNDDOWN(G257,0)</f>
        <v>0</v>
      </c>
      <c r="J257" s="25" t="str">
        <f ca="1">IF(
   $B$8="Overall Alert",IF(
      'Compound Alert'!R180 &gt;= 7, "HIGH",IF(
         'Compound Alert'!R180 &gt;= 5, "MED","LOW")), IF(
            $B$8="Underlying Vulnerability", IF(
               'Compound Alert'!Y180 &gt;= 10, "HIGH",IF(
                  'Compound Alert'!Y180 &gt;= 7, "MED","LOW")),IF(
                     $B$8="Emerging Threat", IF(
                        'Compound Alert'!AF180 &gt;= 10, "HIGH",IF(
                            'Compound Alert'!AF180 &gt;= 7, "MED","LOW")))))</f>
        <v>LOW</v>
      </c>
      <c r="K257" s="25" t="e">
        <f ca="1">IF(
   $B$8="Overall Alert",IF(
      'Compound Alert'!S180 &gt;= 7, "HIGH",IF(
         'Compound Alert'!S180 &gt;= 5, "MED","LOW")), IF(
            $B$8="Underlying Vulnerability", IF(
               'Compound Alert'!Z180 &gt;= 10, "HIGH",IF(
                  'Compound Alert'!Z180 &gt;= 7, "MED","LOW")),IF(
                     $B$8="Emerging Threat", IF(
                        'Compound Alert'!AG180 &gt;= 10, "HIGH",IF(
                            'Compound Alert'!AG180 &gt;= 7, "MED","LOW")))))</f>
        <v>#N/A</v>
      </c>
      <c r="L257" s="25" t="e">
        <f ca="1">IF(
   $B$8="Overall Alert",IF(
      'Compound Alert'!T180 &gt;= 7, "HIGH",IF(
         'Compound Alert'!T180 &gt;= 5, "MED","LOW")), IF(
            $B$8="Underlying Vulnerability", IF(
               'Compound Alert'!AA180 &gt;= 10, "HIGH",IF(
                  'Compound Alert'!AA180 &gt;= 7, "MED","LOW")),IF(
                     $B$8="Emerging Threat", IF(
                        'Compound Alert'!AH180 &gt;= 10, "HIGH",IF(
                            'Compound Alert'!AH180 &gt;= 7, "MED","LOW")))))</f>
        <v>#N/A</v>
      </c>
      <c r="M257" s="25" t="e">
        <f ca="1">IF(
   $B$8="Overall Alert",IF(
      'Compound Alert'!U180 &gt;= 7, "HIGH",IF(
         'Compound Alert'!U180 &gt;= 5, "MED","LOW")), IF(
            $B$8="Underlying Vulnerability", IF(
               'Compound Alert'!AB180 &gt;= 10, "HIGH",IF(
                  'Compound Alert'!AB180 &gt;= 7, "MED","LOW")),IF(
                     $B$8="Emerging Threat", IF(
                        'Compound Alert'!AI180 &gt;= 10, "HIGH",IF(
                            'Compound Alert'!AI180 &gt;= 7, "MED","LOW")))))</f>
        <v>#N/A</v>
      </c>
      <c r="N257" s="25" t="str">
        <f ca="1">IF(
   $B$8="Overall Alert",IF(
      'Compound Alert'!V180 &gt;= 7, "HIGH",IF(
         'Compound Alert'!V180 &gt;= 5, "MED","LOW")), IF(
            $B$8="Underlying Vulnerability", IF(
               'Compound Alert'!AC180 &gt;= 10, "HIGH",IF(
                  'Compound Alert'!AC180 &gt;= 7, "MED","LOW")),IF(
                     $B$8="Emerging Threat", IF(
                        'Compound Alert'!AJ180 &gt;= 10, "HIGH",IF(
                            'Compound Alert'!AJ180 &gt;= 7, "MED","LOW")))))</f>
        <v>LOW</v>
      </c>
      <c r="O257" s="25" t="str">
        <f ca="1">IF(
   $B$8="Overall Alert",IF(
      'Compound Alert'!W180 &gt;= 7, "HIGH",IF(
         'Compound Alert'!W180 &gt;= 5, "MED","LOW")), IF(
            $B$8="Underlying Vulnerability", IF(
               'Compound Alert'!AD180 &gt;= 10, "HIGH",IF(
                  'Compound Alert'!AD180 &gt;= 7, "MED","LOW")),IF(
                     $B$8="Emerging Threat", IF(
                        'Compound Alert'!AK180 &gt;= 10, "HIGH",IF(
                            'Compound Alert'!AK180 &gt;= 7, "MED","LOW")))))</f>
        <v>LOW</v>
      </c>
    </row>
    <row r="258" spans="1:15" x14ac:dyDescent="0.2">
      <c r="A258" s="63">
        <v>217</v>
      </c>
      <c r="B258" s="20" t="str">
        <f>'Compound Alert'!B188</f>
        <v>Sweden</v>
      </c>
      <c r="C258" s="20" t="str">
        <f>'Compound Alert'!C188</f>
        <v>SWE</v>
      </c>
      <c r="D258" s="20" t="str">
        <f>'Compound Alert'!D188</f>
        <v>ECS           Europe &amp; Central Asia</v>
      </c>
      <c r="E258" s="20" t="str">
        <f>'Compound Alert'!E188</f>
        <v>NA</v>
      </c>
      <c r="F258" s="217">
        <f ca="1">'Compound Alert'!F188</f>
        <v>183</v>
      </c>
      <c r="G258" s="22">
        <f ca="1">IF($B$8="Overall Alert",'Compound Alert'!G188,IF($B$8="Underlying Vulnerability",'Compound Alert'!J188,IF($B$8="Emerging Threat",'Compound Alert'!M188)))</f>
        <v>0</v>
      </c>
      <c r="H258" s="23">
        <f ca="1">IF($B$8="Overall Alert",'Compound Alert'!H188,IF($B$8="Underlying Vulnerability",'Compound Alert'!K188,IF($B$8="Emerging Threat",'Compound Alert'!N188)))</f>
        <v>0</v>
      </c>
      <c r="I258" s="50">
        <f ca="1">ROUNDDOWN(G258,0)</f>
        <v>0</v>
      </c>
      <c r="J258" s="25" t="str">
        <f ca="1">IF(
   $B$8="Overall Alert",IF(
      'Compound Alert'!R188 &gt;= 7, "HIGH",IF(
         'Compound Alert'!R188 &gt;= 5, "MED","LOW")), IF(
            $B$8="Underlying Vulnerability", IF(
               'Compound Alert'!Y188 &gt;= 10, "HIGH",IF(
                  'Compound Alert'!Y188 &gt;= 7, "MED","LOW")),IF(
                     $B$8="Emerging Threat", IF(
                        'Compound Alert'!AF188 &gt;= 10, "HIGH",IF(
                            'Compound Alert'!AF188 &gt;= 7, "MED","LOW")))))</f>
        <v>LOW</v>
      </c>
      <c r="K258" s="25" t="str">
        <f ca="1">IF(
   $B$8="Overall Alert",IF(
      'Compound Alert'!S188 &gt;= 7, "HIGH",IF(
         'Compound Alert'!S188 &gt;= 5, "MED","LOW")), IF(
            $B$8="Underlying Vulnerability", IF(
               'Compound Alert'!Z188 &gt;= 10, "HIGH",IF(
                  'Compound Alert'!Z188 &gt;= 7, "MED","LOW")),IF(
                     $B$8="Emerging Threat", IF(
                        'Compound Alert'!AG188 &gt;= 10, "HIGH",IF(
                            'Compound Alert'!AG188 &gt;= 7, "MED","LOW")))))</f>
        <v>LOW</v>
      </c>
      <c r="L258" s="25" t="str">
        <f ca="1">IF(
   $B$8="Overall Alert",IF(
      'Compound Alert'!T188 &gt;= 7, "HIGH",IF(
         'Compound Alert'!T188 &gt;= 5, "MED","LOW")), IF(
            $B$8="Underlying Vulnerability", IF(
               'Compound Alert'!AA188 &gt;= 10, "HIGH",IF(
                  'Compound Alert'!AA188 &gt;= 7, "MED","LOW")),IF(
                     $B$8="Emerging Threat", IF(
                        'Compound Alert'!AH188 &gt;= 10, "HIGH",IF(
                            'Compound Alert'!AH188 &gt;= 7, "MED","LOW")))))</f>
        <v>LOW</v>
      </c>
      <c r="M258" s="25" t="str">
        <f ca="1">IF(
   $B$8="Overall Alert",IF(
      'Compound Alert'!U188 &gt;= 7, "HIGH",IF(
         'Compound Alert'!U188 &gt;= 5, "MED","LOW")), IF(
            $B$8="Underlying Vulnerability", IF(
               'Compound Alert'!AB188 &gt;= 10, "HIGH",IF(
                  'Compound Alert'!AB188 &gt;= 7, "MED","LOW")),IF(
                     $B$8="Emerging Threat", IF(
                        'Compound Alert'!AI188 &gt;= 10, "HIGH",IF(
                            'Compound Alert'!AI188 &gt;= 7, "MED","LOW")))))</f>
        <v>LOW</v>
      </c>
      <c r="N258" s="25" t="str">
        <f ca="1">IF(
   $B$8="Overall Alert",IF(
      'Compound Alert'!V188 &gt;= 7, "HIGH",IF(
         'Compound Alert'!V188 &gt;= 5, "MED","LOW")), IF(
            $B$8="Underlying Vulnerability", IF(
               'Compound Alert'!AC188 &gt;= 10, "HIGH",IF(
                  'Compound Alert'!AC188 &gt;= 7, "MED","LOW")),IF(
                     $B$8="Emerging Threat", IF(
                        'Compound Alert'!AJ188 &gt;= 10, "HIGH",IF(
                            'Compound Alert'!AJ188 &gt;= 7, "MED","LOW")))))</f>
        <v>LOW</v>
      </c>
      <c r="O258" s="25" t="str">
        <f ca="1">IF(
   $B$8="Overall Alert",IF(
      'Compound Alert'!W188 &gt;= 7, "HIGH",IF(
         'Compound Alert'!W188 &gt;= 5, "MED","LOW")), IF(
            $B$8="Underlying Vulnerability", IF(
               'Compound Alert'!AD188 &gt;= 10, "HIGH",IF(
                  'Compound Alert'!AD188 &gt;= 7, "MED","LOW")),IF(
                     $B$8="Emerging Threat", IF(
                        'Compound Alert'!AK188 &gt;= 10, "HIGH",IF(
                            'Compound Alert'!AK188 &gt;= 7, "MED","LOW")))))</f>
        <v>LOW</v>
      </c>
    </row>
    <row r="259" spans="1:15" x14ac:dyDescent="0.2">
      <c r="A259" s="63">
        <v>218</v>
      </c>
      <c r="B259" s="20" t="str">
        <f>'Compound Alert'!B190</f>
        <v>Sint Maarten (Dutch part)</v>
      </c>
      <c r="C259" s="20" t="str">
        <f>'Compound Alert'!C190</f>
        <v>SXM</v>
      </c>
      <c r="D259" s="20" t="str">
        <f>'Compound Alert'!D190</f>
        <v>LCN           Latin America &amp; Caribbean</v>
      </c>
      <c r="E259" s="20" t="str">
        <f>'Compound Alert'!E190</f>
        <v>NA</v>
      </c>
      <c r="F259" s="217">
        <f ca="1">'Compound Alert'!F190</f>
        <v>185</v>
      </c>
      <c r="G259" s="22">
        <f ca="1">IF($B$8="Overall Alert",'Compound Alert'!G190,IF($B$8="Underlying Vulnerability",'Compound Alert'!J190,IF($B$8="Emerging Threat",'Compound Alert'!M190)))</f>
        <v>0</v>
      </c>
      <c r="H259" s="23">
        <f ca="1">IF($B$8="Overall Alert",'Compound Alert'!H190,IF($B$8="Underlying Vulnerability",'Compound Alert'!K190,IF($B$8="Emerging Threat",'Compound Alert'!N190)))</f>
        <v>0</v>
      </c>
      <c r="I259" s="50">
        <f ca="1">ROUNDDOWN(G259,0)</f>
        <v>0</v>
      </c>
      <c r="J259" s="25" t="str">
        <f ca="1">IF(
   $B$8="Overall Alert",IF(
      'Compound Alert'!R190 &gt;= 7, "HIGH",IF(
         'Compound Alert'!R190 &gt;= 5, "MED","LOW")), IF(
            $B$8="Underlying Vulnerability", IF(
               'Compound Alert'!Y190 &gt;= 10, "HIGH",IF(
                  'Compound Alert'!Y190 &gt;= 7, "MED","LOW")),IF(
                     $B$8="Emerging Threat", IF(
                        'Compound Alert'!AF190 &gt;= 10, "HIGH",IF(
                            'Compound Alert'!AF190 &gt;= 7, "MED","LOW")))))</f>
        <v>LOW</v>
      </c>
      <c r="K259" s="25" t="e">
        <f ca="1">IF(
   $B$8="Overall Alert",IF(
      'Compound Alert'!S190 &gt;= 7, "HIGH",IF(
         'Compound Alert'!S190 &gt;= 5, "MED","LOW")), IF(
            $B$8="Underlying Vulnerability", IF(
               'Compound Alert'!Z190 &gt;= 10, "HIGH",IF(
                  'Compound Alert'!Z190 &gt;= 7, "MED","LOW")),IF(
                     $B$8="Emerging Threat", IF(
                        'Compound Alert'!AG190 &gt;= 10, "HIGH",IF(
                            'Compound Alert'!AG190 &gt;= 7, "MED","LOW")))))</f>
        <v>#N/A</v>
      </c>
      <c r="L259" s="25" t="e">
        <f ca="1">IF(
   $B$8="Overall Alert",IF(
      'Compound Alert'!T190 &gt;= 7, "HIGH",IF(
         'Compound Alert'!T190 &gt;= 5, "MED","LOW")), IF(
            $B$8="Underlying Vulnerability", IF(
               'Compound Alert'!AA190 &gt;= 10, "HIGH",IF(
                  'Compound Alert'!AA190 &gt;= 7, "MED","LOW")),IF(
                     $B$8="Emerging Threat", IF(
                        'Compound Alert'!AH190 &gt;= 10, "HIGH",IF(
                            'Compound Alert'!AH190 &gt;= 7, "MED","LOW")))))</f>
        <v>#N/A</v>
      </c>
      <c r="M259" s="25" t="e">
        <f ca="1">IF(
   $B$8="Overall Alert",IF(
      'Compound Alert'!U190 &gt;= 7, "HIGH",IF(
         'Compound Alert'!U190 &gt;= 5, "MED","LOW")), IF(
            $B$8="Underlying Vulnerability", IF(
               'Compound Alert'!AB190 &gt;= 10, "HIGH",IF(
                  'Compound Alert'!AB190 &gt;= 7, "MED","LOW")),IF(
                     $B$8="Emerging Threat", IF(
                        'Compound Alert'!AI190 &gt;= 10, "HIGH",IF(
                            'Compound Alert'!AI190 &gt;= 7, "MED","LOW")))))</f>
        <v>#N/A</v>
      </c>
      <c r="N259" s="25" t="str">
        <f ca="1">IF(
   $B$8="Overall Alert",IF(
      'Compound Alert'!V190 &gt;= 7, "HIGH",IF(
         'Compound Alert'!V190 &gt;= 5, "MED","LOW")), IF(
            $B$8="Underlying Vulnerability", IF(
               'Compound Alert'!AC190 &gt;= 10, "HIGH",IF(
                  'Compound Alert'!AC190 &gt;= 7, "MED","LOW")),IF(
                     $B$8="Emerging Threat", IF(
                        'Compound Alert'!AJ190 &gt;= 10, "HIGH",IF(
                            'Compound Alert'!AJ190 &gt;= 7, "MED","LOW")))))</f>
        <v>LOW</v>
      </c>
      <c r="O259" s="25" t="str">
        <f ca="1">IF(
   $B$8="Overall Alert",IF(
      'Compound Alert'!W190 &gt;= 7, "HIGH",IF(
         'Compound Alert'!W190 &gt;= 5, "MED","LOW")), IF(
            $B$8="Underlying Vulnerability", IF(
               'Compound Alert'!AD190 &gt;= 10, "HIGH",IF(
                  'Compound Alert'!AD190 &gt;= 7, "MED","LOW")),IF(
                     $B$8="Emerging Threat", IF(
                        'Compound Alert'!AK190 &gt;= 10, "HIGH",IF(
                            'Compound Alert'!AK190 &gt;= 7, "MED","LOW")))))</f>
        <v>LOW</v>
      </c>
    </row>
    <row r="269" spans="1:15" x14ac:dyDescent="0.2">
      <c r="B269" s="28" t="s">
        <v>463</v>
      </c>
      <c r="G269" s="29" t="s">
        <v>464</v>
      </c>
    </row>
    <row r="270" spans="1:15" x14ac:dyDescent="0.2">
      <c r="B270" s="28">
        <v>0</v>
      </c>
      <c r="G270" s="29">
        <f t="shared" ref="G270:G276" ca="1" si="0">COUNTIFS($G$42:$G$259,"&gt;="&amp;B270,$G$42:$G$259,"&lt;"&amp;B271)</f>
        <v>129</v>
      </c>
    </row>
    <row r="271" spans="1:15" x14ac:dyDescent="0.2">
      <c r="B271" s="28">
        <v>1</v>
      </c>
      <c r="G271" s="29">
        <f t="shared" ca="1" si="0"/>
        <v>41</v>
      </c>
    </row>
    <row r="272" spans="1:15" x14ac:dyDescent="0.2">
      <c r="B272" s="28">
        <v>2</v>
      </c>
      <c r="G272" s="29">
        <f t="shared" ca="1" si="0"/>
        <v>23</v>
      </c>
    </row>
    <row r="273" spans="2:7" x14ac:dyDescent="0.2">
      <c r="B273" s="28">
        <v>3</v>
      </c>
      <c r="G273" s="29">
        <f t="shared" ca="1" si="0"/>
        <v>13</v>
      </c>
    </row>
    <row r="274" spans="2:7" x14ac:dyDescent="0.2">
      <c r="B274" s="28">
        <v>4</v>
      </c>
      <c r="G274" s="29">
        <f t="shared" ca="1" si="0"/>
        <v>10</v>
      </c>
    </row>
    <row r="275" spans="2:7" x14ac:dyDescent="0.2">
      <c r="B275" s="28">
        <v>5</v>
      </c>
      <c r="G275" s="29">
        <f t="shared" ca="1" si="0"/>
        <v>2</v>
      </c>
    </row>
    <row r="276" spans="2:7" x14ac:dyDescent="0.2">
      <c r="B276" s="28">
        <v>6</v>
      </c>
      <c r="G276" s="29">
        <f t="shared" ca="1" si="0"/>
        <v>0</v>
      </c>
    </row>
    <row r="277" spans="2:7" x14ac:dyDescent="0.2">
      <c r="B277" s="28">
        <v>7</v>
      </c>
    </row>
  </sheetData>
  <autoFilter ref="B41:O231" xr:uid="{AF15D802-11A7-724C-8F3F-C2A98827DA09}">
    <sortState xmlns:xlrd2="http://schemas.microsoft.com/office/spreadsheetml/2017/richdata2" ref="B42:O259">
      <sortCondition descending="1" ref="G41:G259"/>
    </sortState>
  </autoFilter>
  <dataConsolidate/>
  <mergeCells count="12">
    <mergeCell ref="B8:F8"/>
    <mergeCell ref="J8:N8"/>
    <mergeCell ref="J12:N12"/>
    <mergeCell ref="G40:H40"/>
    <mergeCell ref="B6:G6"/>
    <mergeCell ref="J6:O6"/>
    <mergeCell ref="J11:O11"/>
    <mergeCell ref="J10:O10"/>
    <mergeCell ref="J7:O7"/>
    <mergeCell ref="B11:G11"/>
    <mergeCell ref="B12:F12"/>
    <mergeCell ref="B7:G7"/>
  </mergeCells>
  <conditionalFormatting sqref="G42:G259">
    <cfRule type="dataBar" priority="12">
      <dataBar showValue="0">
        <cfvo type="num" val="0"/>
        <cfvo type="num" val="6"/>
        <color rgb="FFDD2C03"/>
      </dataBar>
      <extLst>
        <ext xmlns:x14="http://schemas.microsoft.com/office/spreadsheetml/2009/9/main" uri="{B025F937-C7B1-47D3-B67F-A62EFF666E3E}">
          <x14:id>{DE06D39C-A4BD-7F46-B69A-1668FC8053C9}</x14:id>
        </ext>
      </extLst>
    </cfRule>
  </conditionalFormatting>
  <conditionalFormatting sqref="H260:H265">
    <cfRule type="dataBar" priority="13">
      <dataBar>
        <cfvo type="min"/>
        <cfvo type="max"/>
        <color rgb="FFFF555A"/>
      </dataBar>
      <extLst>
        <ext xmlns:x14="http://schemas.microsoft.com/office/spreadsheetml/2009/9/main" uri="{B025F937-C7B1-47D3-B67F-A62EFF666E3E}">
          <x14:id>{B03B96EF-4ADD-2B4F-A046-D19C411E6D11}</x14:id>
        </ext>
      </extLst>
    </cfRule>
  </conditionalFormatting>
  <conditionalFormatting sqref="J42:O259">
    <cfRule type="expression" dxfId="323" priority="3">
      <formula>J42=""</formula>
    </cfRule>
    <cfRule type="containsText" dxfId="322" priority="4" operator="containsText" text="LOW">
      <formula>NOT(ISERROR(SEARCH("LOW",J42)))</formula>
    </cfRule>
    <cfRule type="containsText" dxfId="321" priority="5" operator="containsText" text="MED">
      <formula>NOT(ISERROR(SEARCH("MED",J42)))</formula>
    </cfRule>
    <cfRule type="containsText" dxfId="320" priority="6" operator="containsText" text="HIGH">
      <formula>NOT(ISERROR(SEARCH("HIGH",J42)))</formula>
    </cfRule>
  </conditionalFormatting>
  <conditionalFormatting sqref="J41:P41 P42:P231">
    <cfRule type="expression" dxfId="319" priority="14">
      <formula>J41=""</formula>
    </cfRule>
    <cfRule type="containsText" dxfId="318" priority="15" operator="containsText" text="LOW">
      <formula>NOT(ISERROR(SEARCH("LOW",J41)))</formula>
    </cfRule>
    <cfRule type="containsText" dxfId="317" priority="16" operator="containsText" text="MED">
      <formula>NOT(ISERROR(SEARCH("MED",J41)))</formula>
    </cfRule>
    <cfRule type="containsText" dxfId="316" priority="17" operator="containsText" text="HIGH">
      <formula>NOT(ISERROR(SEARCH("HIGH",J41)))</formula>
    </cfRule>
  </conditionalFormatting>
  <conditionalFormatting sqref="Q41:R231">
    <cfRule type="expression" dxfId="315" priority="20">
      <formula>Q41=""</formula>
    </cfRule>
    <cfRule type="cellIs" dxfId="314" priority="21" operator="between">
      <formula>0</formula>
      <formula>0.332</formula>
    </cfRule>
    <cfRule type="cellIs" dxfId="313" priority="22" operator="between">
      <formula>0.333333333333333</formula>
      <formula>0.665</formula>
    </cfRule>
    <cfRule type="cellIs" dxfId="312" priority="23" operator="between">
      <formula>0.666666666666667</formula>
      <formula>1</formula>
    </cfRule>
  </conditionalFormatting>
  <pageMargins left="0.7" right="0.7" top="0.75" bottom="0.75" header="0.3" footer="0.3"/>
  <pageSetup paperSize="9" orientation="portrait" horizontalDpi="300" verticalDpi="300"/>
  <drawing r:id="rId1"/>
  <extLst>
    <ext xmlns:x14="http://schemas.microsoft.com/office/spreadsheetml/2009/9/main" uri="{78C0D931-6437-407d-A8EE-F0AAD7539E65}">
      <x14:conditionalFormattings>
        <x14:conditionalFormatting xmlns:xm="http://schemas.microsoft.com/office/excel/2006/main">
          <x14:cfRule type="dataBar" id="{DE06D39C-A4BD-7F46-B69A-1668FC8053C9}">
            <x14:dataBar minLength="0" maxLength="100" gradient="0" direction="rightToLeft">
              <x14:cfvo type="num">
                <xm:f>0</xm:f>
              </x14:cfvo>
              <x14:cfvo type="num">
                <xm:f>6</xm:f>
              </x14:cfvo>
              <x14:negativeFillColor rgb="FFFF0000"/>
              <x14:axisColor rgb="FF000000"/>
            </x14:dataBar>
          </x14:cfRule>
          <xm:sqref>G42:G259</xm:sqref>
        </x14:conditionalFormatting>
        <x14:conditionalFormatting xmlns:xm="http://schemas.microsoft.com/office/excel/2006/main">
          <x14:cfRule type="dataBar" id="{B03B96EF-4ADD-2B4F-A046-D19C411E6D11}">
            <x14:dataBar minLength="0" maxLength="100" gradient="0">
              <x14:cfvo type="autoMin"/>
              <x14:cfvo type="autoMax"/>
              <x14:negativeFillColor rgb="FFFF0000"/>
              <x14:axisColor rgb="FF000000"/>
            </x14:dataBar>
          </x14:cfRule>
          <xm:sqref>H260:H265</xm:sqref>
        </x14:conditionalFormatting>
      </x14:conditionalFormattings>
    </ext>
    <ext xmlns:x14="http://schemas.microsoft.com/office/spreadsheetml/2009/9/main" uri="{CCE6A557-97BC-4b89-ADB6-D9C93CAAB3DF}">
      <x14:dataValidations xmlns:xm="http://schemas.microsoft.com/office/excel/2006/main" disablePrompts="1" count="4">
        <x14:dataValidation type="list" allowBlank="1" showInputMessage="1" showErrorMessage="1" xr:uid="{53A5C4E9-ACDC-E24E-AF80-010E4F8535D5}">
          <x14:formula1>
            <xm:f>Parameters!$B$46:$B$48</xm:f>
          </x14:formula1>
          <xm:sqref>B8:F8</xm:sqref>
        </x14:dataValidation>
        <x14:dataValidation type="list" allowBlank="1" showInputMessage="1" showErrorMessage="1" xr:uid="{A520AB1A-A3C4-444F-8819-461CBB88AD9E}">
          <x14:formula1>
            <xm:f>Parameters!$B$50:$B$51</xm:f>
          </x14:formula1>
          <xm:sqref>J12:N12</xm:sqref>
        </x14:dataValidation>
        <x14:dataValidation type="list" allowBlank="1" showInputMessage="1" showErrorMessage="1" xr:uid="{FD040325-4493-2A42-9C6D-0AF12753634F}">
          <x14:formula1>
            <xm:f>Parameters!$B$15:$B$17</xm:f>
          </x14:formula1>
          <xm:sqref>B12:F12</xm:sqref>
        </x14:dataValidation>
        <x14:dataValidation type="list" allowBlank="1" showInputMessage="1" showErrorMessage="1" xr:uid="{272A9665-91BA-DE4F-B629-677DA86D1BB0}">
          <x14:formula1>
            <xm:f>Parameters!$B$21:$B$27</xm:f>
          </x14:formula1>
          <xm:sqref>J8:N8</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F7F86A-B339-3D45-85AF-0370AAB40DA6}">
  <dimension ref="B1:R57"/>
  <sheetViews>
    <sheetView workbookViewId="0">
      <selection activeCell="H31" sqref="H31"/>
    </sheetView>
  </sheetViews>
  <sheetFormatPr baseColWidth="10" defaultRowHeight="16" x14ac:dyDescent="0.2"/>
  <cols>
    <col min="1" max="1" width="3" style="73" customWidth="1"/>
    <col min="2" max="2" width="9.5703125" style="73" bestFit="1" customWidth="1"/>
    <col min="3" max="3" width="23.42578125" style="73" bestFit="1" customWidth="1"/>
    <col min="4" max="4" width="10.140625" style="227" customWidth="1"/>
    <col min="5" max="5" width="38.140625" style="73" bestFit="1" customWidth="1"/>
    <col min="6" max="6" width="22.42578125" style="75" bestFit="1" customWidth="1"/>
    <col min="7" max="7" width="8.140625" style="75" bestFit="1" customWidth="1"/>
    <col min="8" max="8" width="12" style="236" bestFit="1" customWidth="1"/>
    <col min="9" max="9" width="9.5703125" style="233" hidden="1" customWidth="1"/>
    <col min="10" max="10" width="9" style="234" hidden="1" customWidth="1"/>
    <col min="11" max="11" width="30.28515625" style="78" hidden="1" customWidth="1"/>
    <col min="12" max="12" width="37.42578125" style="78" hidden="1" customWidth="1"/>
    <col min="13" max="13" width="8.5703125" style="76" hidden="1" customWidth="1"/>
    <col min="14" max="14" width="21.85546875" style="78" hidden="1" customWidth="1"/>
    <col min="15" max="15" width="18.85546875" style="78" hidden="1" customWidth="1"/>
    <col min="16" max="16" width="80.5703125" style="78" bestFit="1" customWidth="1"/>
    <col min="17" max="17" width="9.140625" style="78" customWidth="1"/>
    <col min="18" max="18" width="5.7109375" style="78" customWidth="1"/>
    <col min="19" max="16384" width="10.7109375" style="73"/>
  </cols>
  <sheetData>
    <row r="1" spans="2:18" x14ac:dyDescent="0.2">
      <c r="I1" s="75"/>
      <c r="J1" s="78"/>
    </row>
    <row r="2" spans="2:18" x14ac:dyDescent="0.2">
      <c r="B2" s="95" t="s">
        <v>414</v>
      </c>
      <c r="I2" s="277" t="s">
        <v>416</v>
      </c>
      <c r="J2" s="276" t="s">
        <v>421</v>
      </c>
      <c r="K2" s="276"/>
      <c r="L2" s="276"/>
      <c r="M2" s="276"/>
    </row>
    <row r="3" spans="2:18" ht="16" customHeight="1" x14ac:dyDescent="0.2">
      <c r="B3" s="96" t="s">
        <v>415</v>
      </c>
      <c r="I3" s="277"/>
      <c r="J3" s="276"/>
      <c r="K3" s="276"/>
      <c r="L3" s="276"/>
      <c r="M3" s="276"/>
    </row>
    <row r="4" spans="2:18" x14ac:dyDescent="0.2">
      <c r="B4" s="31"/>
      <c r="I4" s="277"/>
      <c r="J4" s="276"/>
      <c r="K4" s="276"/>
      <c r="L4" s="276"/>
      <c r="M4" s="276"/>
    </row>
    <row r="5" spans="2:18" x14ac:dyDescent="0.2">
      <c r="I5" s="75"/>
      <c r="J5" s="78"/>
    </row>
    <row r="6" spans="2:18" ht="18" customHeight="1" thickBot="1" x14ac:dyDescent="0.25">
      <c r="I6" s="275" t="s">
        <v>411</v>
      </c>
      <c r="J6" s="275"/>
      <c r="K6" s="223"/>
      <c r="L6" s="223"/>
    </row>
    <row r="7" spans="2:18" ht="18" thickBot="1" x14ac:dyDescent="0.25">
      <c r="B7" s="225" t="s">
        <v>542</v>
      </c>
      <c r="C7" s="74" t="s">
        <v>543</v>
      </c>
      <c r="D7" s="235" t="s">
        <v>544</v>
      </c>
      <c r="E7" s="74" t="s">
        <v>545</v>
      </c>
      <c r="F7" s="74" t="s">
        <v>546</v>
      </c>
      <c r="G7" s="74" t="s">
        <v>547</v>
      </c>
      <c r="H7" s="237" t="s">
        <v>548</v>
      </c>
      <c r="I7" s="245" t="s">
        <v>549</v>
      </c>
      <c r="J7" s="245" t="s">
        <v>550</v>
      </c>
      <c r="K7" s="224" t="s">
        <v>551</v>
      </c>
      <c r="L7" s="224" t="s">
        <v>552</v>
      </c>
      <c r="M7" s="77" t="s">
        <v>640</v>
      </c>
      <c r="N7" s="77" t="s">
        <v>641</v>
      </c>
      <c r="O7" s="231" t="s">
        <v>642</v>
      </c>
      <c r="P7" s="237" t="s">
        <v>643</v>
      </c>
      <c r="Q7" s="237" t="s">
        <v>553</v>
      </c>
      <c r="R7" s="237" t="s">
        <v>554</v>
      </c>
    </row>
    <row r="8" spans="2:18" ht="17" x14ac:dyDescent="0.2">
      <c r="B8" s="226" t="s">
        <v>549</v>
      </c>
      <c r="C8" s="227" t="s">
        <v>379</v>
      </c>
      <c r="D8" s="227">
        <v>1</v>
      </c>
      <c r="E8" s="227" t="s">
        <v>555</v>
      </c>
      <c r="F8" s="228" t="s">
        <v>556</v>
      </c>
      <c r="G8" s="228" t="s">
        <v>648</v>
      </c>
      <c r="H8" s="238">
        <v>45117</v>
      </c>
      <c r="I8" s="230">
        <v>1</v>
      </c>
      <c r="J8" s="230"/>
      <c r="K8" s="222" t="s">
        <v>506</v>
      </c>
      <c r="L8" s="222" t="s">
        <v>557</v>
      </c>
      <c r="M8" s="222" t="b">
        <v>0</v>
      </c>
      <c r="N8" s="232" t="s">
        <v>644</v>
      </c>
      <c r="O8" s="232" t="s">
        <v>808</v>
      </c>
      <c r="P8" s="249" t="s">
        <v>645</v>
      </c>
      <c r="Q8" s="232" t="b">
        <v>0</v>
      </c>
      <c r="R8" s="232" t="b">
        <v>1</v>
      </c>
    </row>
    <row r="9" spans="2:18" ht="17" x14ac:dyDescent="0.2">
      <c r="B9" s="226" t="s">
        <v>549</v>
      </c>
      <c r="C9" s="227" t="s">
        <v>379</v>
      </c>
      <c r="D9" s="227">
        <v>34</v>
      </c>
      <c r="E9" s="227" t="s">
        <v>646</v>
      </c>
      <c r="F9" s="228" t="s">
        <v>647</v>
      </c>
      <c r="G9" s="228" t="s">
        <v>648</v>
      </c>
      <c r="H9" s="238">
        <v>45092</v>
      </c>
      <c r="I9" s="230">
        <v>1</v>
      </c>
      <c r="J9" s="230"/>
      <c r="K9" s="222" t="s">
        <v>625</v>
      </c>
      <c r="L9" s="222" t="s">
        <v>649</v>
      </c>
      <c r="M9" s="222" t="b">
        <v>0</v>
      </c>
      <c r="N9" s="232" t="s">
        <v>650</v>
      </c>
      <c r="O9" s="232" t="s">
        <v>809</v>
      </c>
      <c r="P9" s="249" t="s">
        <v>651</v>
      </c>
      <c r="Q9" s="232" t="b">
        <v>0</v>
      </c>
      <c r="R9" s="232" t="b">
        <v>1</v>
      </c>
    </row>
    <row r="10" spans="2:18" ht="17" x14ac:dyDescent="0.2">
      <c r="B10" s="226" t="s">
        <v>549</v>
      </c>
      <c r="C10" s="227" t="s">
        <v>372</v>
      </c>
      <c r="D10" s="227">
        <v>2</v>
      </c>
      <c r="E10" s="227" t="s">
        <v>558</v>
      </c>
      <c r="F10" s="228" t="s">
        <v>559</v>
      </c>
      <c r="G10" s="228" t="s">
        <v>560</v>
      </c>
      <c r="H10" s="238">
        <v>44428</v>
      </c>
      <c r="I10" s="230">
        <v>2</v>
      </c>
      <c r="J10" s="230"/>
      <c r="K10" s="222" t="s">
        <v>386</v>
      </c>
      <c r="L10" s="222" t="s">
        <v>561</v>
      </c>
      <c r="M10" s="222" t="b">
        <v>0</v>
      </c>
      <c r="N10" s="232" t="s">
        <v>562</v>
      </c>
      <c r="O10" s="232" t="s">
        <v>810</v>
      </c>
      <c r="P10" s="249" t="s">
        <v>652</v>
      </c>
      <c r="Q10" s="232" t="b">
        <v>1</v>
      </c>
      <c r="R10" s="232" t="b">
        <v>1</v>
      </c>
    </row>
    <row r="11" spans="2:18" ht="17" x14ac:dyDescent="0.2">
      <c r="B11" s="226" t="s">
        <v>549</v>
      </c>
      <c r="C11" s="227" t="s">
        <v>372</v>
      </c>
      <c r="D11" s="227">
        <v>42</v>
      </c>
      <c r="E11" s="227" t="s">
        <v>772</v>
      </c>
      <c r="F11" s="228" t="s">
        <v>567</v>
      </c>
      <c r="G11" s="228" t="s">
        <v>648</v>
      </c>
      <c r="H11" s="238">
        <v>44805</v>
      </c>
      <c r="I11" s="230">
        <v>1</v>
      </c>
      <c r="J11" s="230"/>
      <c r="K11" s="222" t="s">
        <v>770</v>
      </c>
      <c r="L11" s="222" t="s">
        <v>773</v>
      </c>
      <c r="M11" s="222" t="b">
        <v>0</v>
      </c>
      <c r="N11" s="232" t="s">
        <v>774</v>
      </c>
      <c r="O11" s="232" t="s">
        <v>811</v>
      </c>
      <c r="P11" s="249" t="s">
        <v>775</v>
      </c>
      <c r="Q11" s="232" t="b">
        <v>0</v>
      </c>
      <c r="R11" s="232" t="b">
        <v>1</v>
      </c>
    </row>
    <row r="12" spans="2:18" ht="34" x14ac:dyDescent="0.2">
      <c r="B12" s="226" t="s">
        <v>549</v>
      </c>
      <c r="C12" s="227" t="s">
        <v>371</v>
      </c>
      <c r="D12" s="227">
        <v>3</v>
      </c>
      <c r="E12" s="227" t="s">
        <v>563</v>
      </c>
      <c r="F12" s="228" t="s">
        <v>564</v>
      </c>
      <c r="G12" s="228" t="s">
        <v>648</v>
      </c>
      <c r="H12" s="238">
        <v>44546</v>
      </c>
      <c r="I12" s="230">
        <v>1</v>
      </c>
      <c r="J12" s="230"/>
      <c r="K12" s="222" t="s">
        <v>387</v>
      </c>
      <c r="L12" s="222" t="s">
        <v>565</v>
      </c>
      <c r="M12" s="222" t="b">
        <v>0</v>
      </c>
      <c r="N12" s="232" t="s">
        <v>653</v>
      </c>
      <c r="O12" s="232" t="s">
        <v>812</v>
      </c>
      <c r="P12" s="249" t="s">
        <v>654</v>
      </c>
      <c r="Q12" s="232" t="b">
        <v>0</v>
      </c>
      <c r="R12" s="232" t="b">
        <v>1</v>
      </c>
    </row>
    <row r="13" spans="2:18" ht="17" x14ac:dyDescent="0.2">
      <c r="B13" s="226" t="s">
        <v>549</v>
      </c>
      <c r="C13" s="227" t="s">
        <v>373</v>
      </c>
      <c r="D13" s="227">
        <v>5</v>
      </c>
      <c r="E13" s="227" t="s">
        <v>612</v>
      </c>
      <c r="F13" s="228" t="s">
        <v>567</v>
      </c>
      <c r="G13" s="228" t="s">
        <v>568</v>
      </c>
      <c r="H13" s="238">
        <v>45261</v>
      </c>
      <c r="I13" s="230">
        <v>2</v>
      </c>
      <c r="J13" s="230"/>
      <c r="K13" s="222" t="s">
        <v>388</v>
      </c>
      <c r="L13" s="222" t="s">
        <v>569</v>
      </c>
      <c r="M13" s="222" t="b">
        <v>0</v>
      </c>
      <c r="N13" s="232" t="s">
        <v>655</v>
      </c>
      <c r="O13" s="232" t="s">
        <v>813</v>
      </c>
      <c r="P13" s="249" t="s">
        <v>864</v>
      </c>
      <c r="Q13" s="232" t="b">
        <v>1</v>
      </c>
      <c r="R13" s="232" t="b">
        <v>1</v>
      </c>
    </row>
    <row r="14" spans="2:18" ht="17" x14ac:dyDescent="0.2">
      <c r="B14" s="226" t="s">
        <v>549</v>
      </c>
      <c r="C14" s="227" t="s">
        <v>373</v>
      </c>
      <c r="D14" s="227">
        <v>43</v>
      </c>
      <c r="E14" s="227" t="s">
        <v>776</v>
      </c>
      <c r="F14" s="228" t="s">
        <v>556</v>
      </c>
      <c r="G14" s="228" t="s">
        <v>588</v>
      </c>
      <c r="H14" s="238">
        <v>44882</v>
      </c>
      <c r="I14" s="230">
        <v>1</v>
      </c>
      <c r="J14" s="230">
        <v>1</v>
      </c>
      <c r="K14" s="222" t="s">
        <v>618</v>
      </c>
      <c r="L14" s="222" t="s">
        <v>619</v>
      </c>
      <c r="M14" s="222" t="b">
        <v>0</v>
      </c>
      <c r="N14" s="232" t="s">
        <v>678</v>
      </c>
      <c r="O14" s="232" t="s">
        <v>814</v>
      </c>
      <c r="P14" s="249" t="s">
        <v>679</v>
      </c>
      <c r="Q14" s="232" t="b">
        <v>0</v>
      </c>
      <c r="R14" s="232" t="b">
        <v>1</v>
      </c>
    </row>
    <row r="15" spans="2:18" ht="17" x14ac:dyDescent="0.2">
      <c r="B15" s="226" t="s">
        <v>549</v>
      </c>
      <c r="C15" s="227" t="s">
        <v>570</v>
      </c>
      <c r="D15" s="227">
        <v>6</v>
      </c>
      <c r="E15" s="227" t="s">
        <v>571</v>
      </c>
      <c r="F15" s="228" t="s">
        <v>566</v>
      </c>
      <c r="G15" s="228" t="s">
        <v>648</v>
      </c>
      <c r="H15" s="238">
        <v>45184</v>
      </c>
      <c r="I15" s="229">
        <v>1</v>
      </c>
      <c r="J15" s="230"/>
      <c r="K15" s="222" t="s">
        <v>389</v>
      </c>
      <c r="L15" s="222" t="s">
        <v>572</v>
      </c>
      <c r="M15" s="222" t="b">
        <v>0</v>
      </c>
      <c r="N15" s="232" t="s">
        <v>657</v>
      </c>
      <c r="O15" s="232" t="s">
        <v>815</v>
      </c>
      <c r="P15" s="249" t="s">
        <v>658</v>
      </c>
      <c r="Q15" s="232" t="b">
        <v>0</v>
      </c>
      <c r="R15" s="232" t="b">
        <v>1</v>
      </c>
    </row>
    <row r="16" spans="2:18" ht="17" x14ac:dyDescent="0.2">
      <c r="B16" s="226" t="s">
        <v>549</v>
      </c>
      <c r="C16" s="227" t="s">
        <v>390</v>
      </c>
      <c r="D16" s="227">
        <v>7</v>
      </c>
      <c r="E16" s="227" t="s">
        <v>573</v>
      </c>
      <c r="F16" s="228" t="s">
        <v>566</v>
      </c>
      <c r="G16" s="228" t="s">
        <v>648</v>
      </c>
      <c r="H16" s="238">
        <v>45184</v>
      </c>
      <c r="I16" s="229">
        <v>1</v>
      </c>
      <c r="J16" s="230"/>
      <c r="K16" s="222" t="s">
        <v>391</v>
      </c>
      <c r="L16" s="222" t="s">
        <v>574</v>
      </c>
      <c r="M16" s="222" t="b">
        <v>0</v>
      </c>
      <c r="N16" s="232" t="s">
        <v>659</v>
      </c>
      <c r="O16" s="232" t="s">
        <v>815</v>
      </c>
      <c r="P16" s="249" t="s">
        <v>658</v>
      </c>
      <c r="Q16" s="232" t="b">
        <v>0</v>
      </c>
      <c r="R16" s="232" t="b">
        <v>1</v>
      </c>
    </row>
    <row r="17" spans="2:18" ht="17" x14ac:dyDescent="0.2">
      <c r="B17" s="226" t="s">
        <v>575</v>
      </c>
      <c r="C17" s="227" t="s">
        <v>379</v>
      </c>
      <c r="D17" s="227">
        <v>8</v>
      </c>
      <c r="E17" s="227" t="s">
        <v>576</v>
      </c>
      <c r="F17" s="228" t="s">
        <v>577</v>
      </c>
      <c r="G17" s="228" t="s">
        <v>601</v>
      </c>
      <c r="H17" s="238">
        <v>45271</v>
      </c>
      <c r="I17" s="229"/>
      <c r="J17" s="230">
        <v>1</v>
      </c>
      <c r="K17" s="222" t="s">
        <v>413</v>
      </c>
      <c r="L17" s="222" t="s">
        <v>578</v>
      </c>
      <c r="M17" s="222" t="b">
        <v>1</v>
      </c>
      <c r="N17" s="232" t="s">
        <v>579</v>
      </c>
      <c r="O17" s="232" t="s">
        <v>816</v>
      </c>
      <c r="P17" s="249" t="s">
        <v>660</v>
      </c>
      <c r="Q17" s="232" t="b">
        <v>0</v>
      </c>
      <c r="R17" s="232" t="b">
        <v>1</v>
      </c>
    </row>
    <row r="18" spans="2:18" ht="17" x14ac:dyDescent="0.2">
      <c r="B18" s="226" t="s">
        <v>575</v>
      </c>
      <c r="C18" s="227" t="s">
        <v>379</v>
      </c>
      <c r="D18" s="227">
        <v>32</v>
      </c>
      <c r="E18" s="227" t="s">
        <v>580</v>
      </c>
      <c r="F18" s="228" t="s">
        <v>581</v>
      </c>
      <c r="G18" s="228" t="s">
        <v>560</v>
      </c>
      <c r="H18" s="238">
        <v>45271</v>
      </c>
      <c r="I18" s="229"/>
      <c r="J18" s="230">
        <v>1</v>
      </c>
      <c r="K18" s="222" t="s">
        <v>523</v>
      </c>
      <c r="L18" s="222" t="s">
        <v>582</v>
      </c>
      <c r="M18" s="222" t="b">
        <v>1</v>
      </c>
      <c r="N18" s="232" t="s">
        <v>817</v>
      </c>
      <c r="O18" s="232" t="s">
        <v>818</v>
      </c>
      <c r="P18" s="232" t="s">
        <v>865</v>
      </c>
      <c r="Q18" s="232" t="b">
        <v>0</v>
      </c>
      <c r="R18" s="232" t="b">
        <v>1</v>
      </c>
    </row>
    <row r="19" spans="2:18" ht="17" x14ac:dyDescent="0.2">
      <c r="B19" s="226" t="s">
        <v>575</v>
      </c>
      <c r="C19" s="227" t="s">
        <v>379</v>
      </c>
      <c r="D19" s="227">
        <v>36</v>
      </c>
      <c r="E19" s="227" t="s">
        <v>661</v>
      </c>
      <c r="F19" s="228" t="s">
        <v>662</v>
      </c>
      <c r="G19" s="228" t="s">
        <v>560</v>
      </c>
      <c r="H19" s="238">
        <v>45272</v>
      </c>
      <c r="I19" s="229"/>
      <c r="J19" s="230">
        <v>1</v>
      </c>
      <c r="K19" s="222" t="s">
        <v>626</v>
      </c>
      <c r="L19" s="222" t="s">
        <v>790</v>
      </c>
      <c r="M19" s="222" t="b">
        <v>1</v>
      </c>
      <c r="N19" s="232" t="s">
        <v>663</v>
      </c>
      <c r="O19" s="232" t="s">
        <v>819</v>
      </c>
      <c r="P19" s="249" t="s">
        <v>664</v>
      </c>
      <c r="Q19" s="232" t="b">
        <v>0</v>
      </c>
      <c r="R19" s="232" t="b">
        <v>1</v>
      </c>
    </row>
    <row r="20" spans="2:18" ht="17" x14ac:dyDescent="0.2">
      <c r="B20" s="226" t="s">
        <v>575</v>
      </c>
      <c r="C20" s="227" t="s">
        <v>379</v>
      </c>
      <c r="D20" s="227">
        <v>37</v>
      </c>
      <c r="E20" s="227" t="s">
        <v>665</v>
      </c>
      <c r="F20" s="228" t="s">
        <v>567</v>
      </c>
      <c r="G20" s="228" t="s">
        <v>568</v>
      </c>
      <c r="H20" s="238">
        <v>45261</v>
      </c>
      <c r="I20" s="229"/>
      <c r="J20" s="230">
        <v>1</v>
      </c>
      <c r="K20" s="222" t="s">
        <v>842</v>
      </c>
      <c r="L20" s="222" t="s">
        <v>846</v>
      </c>
      <c r="M20" s="222" t="b">
        <v>0</v>
      </c>
      <c r="N20" s="232" t="s">
        <v>666</v>
      </c>
      <c r="O20" s="232" t="s">
        <v>813</v>
      </c>
      <c r="P20" s="249" t="s">
        <v>656</v>
      </c>
      <c r="Q20" s="232" t="b">
        <v>0</v>
      </c>
      <c r="R20" s="232" t="b">
        <v>1</v>
      </c>
    </row>
    <row r="21" spans="2:18" ht="17" x14ac:dyDescent="0.2">
      <c r="B21" s="226" t="s">
        <v>575</v>
      </c>
      <c r="C21" s="227" t="s">
        <v>379</v>
      </c>
      <c r="D21" s="227">
        <v>38</v>
      </c>
      <c r="E21" s="227" t="s">
        <v>667</v>
      </c>
      <c r="F21" s="228" t="s">
        <v>577</v>
      </c>
      <c r="G21" s="228" t="s">
        <v>601</v>
      </c>
      <c r="H21" s="238">
        <v>45271</v>
      </c>
      <c r="I21" s="229"/>
      <c r="J21" s="230">
        <v>1</v>
      </c>
      <c r="K21" s="222" t="s">
        <v>627</v>
      </c>
      <c r="L21" s="222" t="s">
        <v>668</v>
      </c>
      <c r="M21" s="222" t="b">
        <v>1</v>
      </c>
      <c r="N21" s="232" t="s">
        <v>669</v>
      </c>
      <c r="O21" s="232" t="s">
        <v>816</v>
      </c>
      <c r="P21" s="249" t="s">
        <v>660</v>
      </c>
      <c r="Q21" s="232" t="b">
        <v>0</v>
      </c>
      <c r="R21" s="232" t="b">
        <v>1</v>
      </c>
    </row>
    <row r="22" spans="2:18" ht="17" x14ac:dyDescent="0.2">
      <c r="B22" s="226" t="s">
        <v>575</v>
      </c>
      <c r="C22" s="227" t="s">
        <v>372</v>
      </c>
      <c r="D22" s="227">
        <v>11</v>
      </c>
      <c r="E22" s="227" t="s">
        <v>583</v>
      </c>
      <c r="F22" s="228" t="s">
        <v>584</v>
      </c>
      <c r="G22" s="228" t="s">
        <v>560</v>
      </c>
      <c r="H22" s="238">
        <v>45233</v>
      </c>
      <c r="I22" s="229"/>
      <c r="J22" s="229">
        <v>1</v>
      </c>
      <c r="K22" s="222" t="s">
        <v>784</v>
      </c>
      <c r="L22" s="222" t="s">
        <v>789</v>
      </c>
      <c r="M22" s="222" t="b">
        <v>0</v>
      </c>
      <c r="N22" s="232" t="s">
        <v>585</v>
      </c>
      <c r="O22" s="232" t="s">
        <v>820</v>
      </c>
      <c r="P22" s="249" t="s">
        <v>866</v>
      </c>
      <c r="Q22" s="232" t="b">
        <v>0</v>
      </c>
      <c r="R22" s="232" t="b">
        <v>1</v>
      </c>
    </row>
    <row r="23" spans="2:18" ht="17" x14ac:dyDescent="0.2">
      <c r="B23" s="226" t="s">
        <v>575</v>
      </c>
      <c r="C23" s="227" t="s">
        <v>372</v>
      </c>
      <c r="D23" s="227">
        <v>12</v>
      </c>
      <c r="E23" s="227" t="s">
        <v>586</v>
      </c>
      <c r="F23" s="228" t="s">
        <v>587</v>
      </c>
      <c r="G23" s="228" t="s">
        <v>588</v>
      </c>
      <c r="H23" s="238">
        <v>45258</v>
      </c>
      <c r="I23" s="229"/>
      <c r="J23" s="229">
        <v>1</v>
      </c>
      <c r="K23" s="222" t="s">
        <v>438</v>
      </c>
      <c r="L23" s="222" t="s">
        <v>589</v>
      </c>
      <c r="M23" s="222" t="b">
        <v>0</v>
      </c>
      <c r="N23" s="232" t="s">
        <v>670</v>
      </c>
      <c r="O23" s="232" t="s">
        <v>670</v>
      </c>
      <c r="P23" s="249" t="s">
        <v>857</v>
      </c>
      <c r="Q23" s="232" t="b">
        <v>0</v>
      </c>
      <c r="R23" s="232" t="b">
        <v>1</v>
      </c>
    </row>
    <row r="24" spans="2:18" ht="17" x14ac:dyDescent="0.2">
      <c r="B24" s="226" t="s">
        <v>575</v>
      </c>
      <c r="C24" s="227" t="s">
        <v>372</v>
      </c>
      <c r="D24" s="227">
        <v>13</v>
      </c>
      <c r="E24" s="227" t="s">
        <v>624</v>
      </c>
      <c r="F24" s="228" t="s">
        <v>556</v>
      </c>
      <c r="G24" s="228" t="s">
        <v>568</v>
      </c>
      <c r="H24" s="238">
        <v>45215</v>
      </c>
      <c r="I24" s="229"/>
      <c r="J24" s="229">
        <v>1</v>
      </c>
      <c r="K24" s="222" t="s">
        <v>392</v>
      </c>
      <c r="L24" s="222" t="s">
        <v>590</v>
      </c>
      <c r="M24" s="222" t="b">
        <v>0</v>
      </c>
      <c r="N24" s="232" t="s">
        <v>591</v>
      </c>
      <c r="O24" s="232" t="s">
        <v>821</v>
      </c>
      <c r="P24" s="249" t="s">
        <v>867</v>
      </c>
      <c r="Q24" s="232" t="b">
        <v>0</v>
      </c>
      <c r="R24" s="232" t="b">
        <v>1</v>
      </c>
    </row>
    <row r="25" spans="2:18" ht="17" x14ac:dyDescent="0.2">
      <c r="B25" s="226" t="s">
        <v>575</v>
      </c>
      <c r="C25" s="227" t="s">
        <v>371</v>
      </c>
      <c r="D25" s="227">
        <v>21</v>
      </c>
      <c r="E25" s="227" t="s">
        <v>593</v>
      </c>
      <c r="F25" s="228" t="s">
        <v>594</v>
      </c>
      <c r="G25" s="228" t="s">
        <v>560</v>
      </c>
      <c r="H25" s="238">
        <v>45218</v>
      </c>
      <c r="I25" s="229"/>
      <c r="J25" s="229">
        <v>1</v>
      </c>
      <c r="K25" s="222" t="s">
        <v>524</v>
      </c>
      <c r="L25" s="222" t="s">
        <v>595</v>
      </c>
      <c r="M25" s="222" t="b">
        <v>1</v>
      </c>
      <c r="N25" s="232" t="s">
        <v>671</v>
      </c>
      <c r="O25" s="232" t="s">
        <v>822</v>
      </c>
      <c r="P25" s="249" t="s">
        <v>672</v>
      </c>
      <c r="Q25" s="232" t="b">
        <v>0</v>
      </c>
      <c r="R25" s="232" t="b">
        <v>1</v>
      </c>
    </row>
    <row r="26" spans="2:18" ht="17" x14ac:dyDescent="0.2">
      <c r="B26" s="226" t="s">
        <v>575</v>
      </c>
      <c r="C26" s="227" t="s">
        <v>371</v>
      </c>
      <c r="D26" s="227">
        <v>39</v>
      </c>
      <c r="E26" s="227" t="s">
        <v>673</v>
      </c>
      <c r="F26" s="228" t="s">
        <v>674</v>
      </c>
      <c r="G26" s="228" t="s">
        <v>560</v>
      </c>
      <c r="H26" s="238">
        <v>45272</v>
      </c>
      <c r="I26" s="229"/>
      <c r="J26" s="229">
        <v>1</v>
      </c>
      <c r="K26" s="222" t="s">
        <v>630</v>
      </c>
      <c r="L26" s="222" t="s">
        <v>675</v>
      </c>
      <c r="M26" s="222" t="b">
        <v>1</v>
      </c>
      <c r="N26" s="232" t="s">
        <v>676</v>
      </c>
      <c r="O26" s="232" t="s">
        <v>823</v>
      </c>
      <c r="P26" s="249" t="s">
        <v>677</v>
      </c>
      <c r="Q26" s="232" t="b">
        <v>0</v>
      </c>
      <c r="R26" s="232" t="b">
        <v>1</v>
      </c>
    </row>
    <row r="27" spans="2:18" ht="17" x14ac:dyDescent="0.2">
      <c r="B27" s="226" t="s">
        <v>575</v>
      </c>
      <c r="C27" s="227" t="s">
        <v>373</v>
      </c>
      <c r="D27" s="227">
        <v>22</v>
      </c>
      <c r="E27" s="227" t="s">
        <v>613</v>
      </c>
      <c r="F27" s="228" t="s">
        <v>567</v>
      </c>
      <c r="G27" s="228" t="s">
        <v>568</v>
      </c>
      <c r="H27" s="238">
        <v>45261</v>
      </c>
      <c r="I27" s="229"/>
      <c r="J27" s="229">
        <v>2</v>
      </c>
      <c r="K27" s="222" t="s">
        <v>393</v>
      </c>
      <c r="L27" s="222" t="s">
        <v>596</v>
      </c>
      <c r="M27" s="222" t="b">
        <v>0</v>
      </c>
      <c r="N27" s="232" t="s">
        <v>655</v>
      </c>
      <c r="O27" s="232" t="s">
        <v>813</v>
      </c>
      <c r="P27" s="249" t="s">
        <v>864</v>
      </c>
      <c r="Q27" s="232" t="b">
        <v>1</v>
      </c>
      <c r="R27" s="232" t="b">
        <v>1</v>
      </c>
    </row>
    <row r="28" spans="2:18" ht="17" x14ac:dyDescent="0.2">
      <c r="B28" s="226" t="s">
        <v>575</v>
      </c>
      <c r="C28" s="227" t="s">
        <v>373</v>
      </c>
      <c r="D28" s="227">
        <v>33</v>
      </c>
      <c r="E28" s="227" t="s">
        <v>776</v>
      </c>
      <c r="F28" s="228" t="s">
        <v>556</v>
      </c>
      <c r="G28" s="228" t="s">
        <v>588</v>
      </c>
      <c r="H28" s="238">
        <v>44882</v>
      </c>
      <c r="I28" s="229">
        <v>1</v>
      </c>
      <c r="J28" s="230">
        <v>1</v>
      </c>
      <c r="K28" s="222" t="s">
        <v>618</v>
      </c>
      <c r="L28" s="222" t="s">
        <v>619</v>
      </c>
      <c r="M28" s="222" t="b">
        <v>0</v>
      </c>
      <c r="N28" s="232" t="s">
        <v>678</v>
      </c>
      <c r="O28" s="232" t="s">
        <v>824</v>
      </c>
      <c r="P28" s="249" t="s">
        <v>679</v>
      </c>
      <c r="Q28" s="232" t="b">
        <v>0</v>
      </c>
      <c r="R28" s="232" t="b">
        <v>1</v>
      </c>
    </row>
    <row r="29" spans="2:18" ht="34" x14ac:dyDescent="0.2">
      <c r="B29" s="226" t="s">
        <v>575</v>
      </c>
      <c r="C29" s="227" t="s">
        <v>570</v>
      </c>
      <c r="D29" s="227">
        <v>23</v>
      </c>
      <c r="E29" s="227" t="s">
        <v>597</v>
      </c>
      <c r="F29" s="228" t="s">
        <v>598</v>
      </c>
      <c r="G29" s="228" t="s">
        <v>592</v>
      </c>
      <c r="H29" s="238">
        <v>45272</v>
      </c>
      <c r="I29" s="229"/>
      <c r="J29" s="230">
        <v>1</v>
      </c>
      <c r="K29" s="222" t="s">
        <v>395</v>
      </c>
      <c r="L29" s="222" t="s">
        <v>599</v>
      </c>
      <c r="M29" s="222" t="b">
        <v>1</v>
      </c>
      <c r="N29" s="232" t="s">
        <v>680</v>
      </c>
      <c r="O29" s="232" t="s">
        <v>825</v>
      </c>
      <c r="P29" s="249" t="s">
        <v>681</v>
      </c>
      <c r="Q29" s="232" t="b">
        <v>0</v>
      </c>
      <c r="R29" s="232" t="b">
        <v>1</v>
      </c>
    </row>
    <row r="30" spans="2:18" ht="17" x14ac:dyDescent="0.2">
      <c r="B30" s="226" t="s">
        <v>575</v>
      </c>
      <c r="C30" s="227" t="s">
        <v>570</v>
      </c>
      <c r="D30" s="227">
        <v>24</v>
      </c>
      <c r="E30" s="227" t="s">
        <v>600</v>
      </c>
      <c r="F30" s="228" t="s">
        <v>584</v>
      </c>
      <c r="G30" s="228" t="s">
        <v>601</v>
      </c>
      <c r="H30" s="238">
        <v>45272</v>
      </c>
      <c r="I30" s="229"/>
      <c r="J30" s="230">
        <v>1</v>
      </c>
      <c r="K30" s="222" t="s">
        <v>396</v>
      </c>
      <c r="L30" s="222" t="s">
        <v>396</v>
      </c>
      <c r="M30" s="222" t="b">
        <v>0</v>
      </c>
      <c r="N30" s="232" t="s">
        <v>682</v>
      </c>
      <c r="O30" s="232" t="s">
        <v>826</v>
      </c>
      <c r="P30" s="249" t="s">
        <v>683</v>
      </c>
      <c r="Q30" s="232" t="b">
        <v>0</v>
      </c>
      <c r="R30" s="232" t="b">
        <v>1</v>
      </c>
    </row>
    <row r="31" spans="2:18" ht="17" x14ac:dyDescent="0.2">
      <c r="B31" s="226" t="s">
        <v>575</v>
      </c>
      <c r="C31" s="227" t="s">
        <v>570</v>
      </c>
      <c r="D31" s="227">
        <v>25</v>
      </c>
      <c r="E31" s="227" t="s">
        <v>602</v>
      </c>
      <c r="F31" s="228" t="s">
        <v>566</v>
      </c>
      <c r="G31" s="228" t="s">
        <v>592</v>
      </c>
      <c r="H31" s="238">
        <v>45230</v>
      </c>
      <c r="I31" s="229"/>
      <c r="J31" s="230">
        <v>1</v>
      </c>
      <c r="K31" s="222" t="s">
        <v>799</v>
      </c>
      <c r="L31" s="222" t="s">
        <v>801</v>
      </c>
      <c r="M31" s="222" t="b">
        <v>1</v>
      </c>
      <c r="N31" s="232" t="s">
        <v>832</v>
      </c>
      <c r="O31" s="232" t="s">
        <v>833</v>
      </c>
      <c r="P31" s="249" t="s">
        <v>834</v>
      </c>
      <c r="Q31" s="232" t="b">
        <v>0</v>
      </c>
      <c r="R31" s="232" t="b">
        <v>1</v>
      </c>
    </row>
    <row r="32" spans="2:18" ht="34" x14ac:dyDescent="0.2">
      <c r="B32" s="226" t="s">
        <v>575</v>
      </c>
      <c r="C32" s="227" t="s">
        <v>570</v>
      </c>
      <c r="D32" s="227">
        <v>26</v>
      </c>
      <c r="E32" s="227" t="s">
        <v>603</v>
      </c>
      <c r="F32" s="228" t="s">
        <v>604</v>
      </c>
      <c r="G32" s="228" t="s">
        <v>605</v>
      </c>
      <c r="H32" s="238">
        <v>45259</v>
      </c>
      <c r="I32" s="229"/>
      <c r="J32" s="230">
        <v>1</v>
      </c>
      <c r="K32" s="222" t="s">
        <v>394</v>
      </c>
      <c r="L32" s="222" t="s">
        <v>606</v>
      </c>
      <c r="M32" s="222" t="b">
        <v>1</v>
      </c>
      <c r="N32" s="232" t="s">
        <v>684</v>
      </c>
      <c r="O32" s="232" t="s">
        <v>684</v>
      </c>
      <c r="P32" s="249" t="s">
        <v>685</v>
      </c>
      <c r="Q32" s="232" t="b">
        <v>0</v>
      </c>
      <c r="R32" s="232" t="b">
        <v>1</v>
      </c>
    </row>
    <row r="33" spans="2:18" ht="17" x14ac:dyDescent="0.2">
      <c r="B33" s="226" t="s">
        <v>575</v>
      </c>
      <c r="C33" s="227" t="s">
        <v>570</v>
      </c>
      <c r="D33" s="227">
        <v>41</v>
      </c>
      <c r="E33" s="227" t="s">
        <v>686</v>
      </c>
      <c r="F33" s="228" t="s">
        <v>662</v>
      </c>
      <c r="G33" s="228" t="s">
        <v>560</v>
      </c>
      <c r="H33" s="238">
        <v>45272</v>
      </c>
      <c r="I33" s="229"/>
      <c r="J33" s="230">
        <v>1</v>
      </c>
      <c r="K33" s="222" t="s">
        <v>636</v>
      </c>
      <c r="L33" s="222" t="s">
        <v>687</v>
      </c>
      <c r="M33" s="222" t="b">
        <v>1</v>
      </c>
      <c r="N33" s="232" t="s">
        <v>663</v>
      </c>
      <c r="O33" s="232" t="s">
        <v>827</v>
      </c>
      <c r="P33" s="249" t="s">
        <v>664</v>
      </c>
      <c r="Q33" s="232" t="b">
        <v>0</v>
      </c>
      <c r="R33" s="232" t="b">
        <v>1</v>
      </c>
    </row>
    <row r="34" spans="2:18" ht="17" x14ac:dyDescent="0.2">
      <c r="B34" s="226" t="s">
        <v>575</v>
      </c>
      <c r="C34" s="227" t="s">
        <v>390</v>
      </c>
      <c r="D34" s="227">
        <v>27</v>
      </c>
      <c r="E34" s="227" t="s">
        <v>607</v>
      </c>
      <c r="F34" s="228" t="s">
        <v>608</v>
      </c>
      <c r="G34" s="228" t="s">
        <v>588</v>
      </c>
      <c r="H34" s="238">
        <v>45204</v>
      </c>
      <c r="I34" s="229"/>
      <c r="J34" s="230">
        <v>1</v>
      </c>
      <c r="K34" s="222" t="s">
        <v>478</v>
      </c>
      <c r="L34" s="222" t="s">
        <v>609</v>
      </c>
      <c r="M34" s="222" t="b">
        <v>0</v>
      </c>
      <c r="N34" s="232" t="s">
        <v>688</v>
      </c>
      <c r="O34" s="232" t="s">
        <v>828</v>
      </c>
      <c r="P34" s="249" t="s">
        <v>868</v>
      </c>
      <c r="Q34" s="232" t="b">
        <v>0</v>
      </c>
      <c r="R34" s="232" t="b">
        <v>1</v>
      </c>
    </row>
    <row r="35" spans="2:18" ht="17" x14ac:dyDescent="0.2">
      <c r="B35" s="226" t="s">
        <v>575</v>
      </c>
      <c r="C35" s="227" t="s">
        <v>390</v>
      </c>
      <c r="D35" s="227">
        <v>28</v>
      </c>
      <c r="E35" s="227" t="s">
        <v>620</v>
      </c>
      <c r="F35" s="228" t="s">
        <v>556</v>
      </c>
      <c r="G35" s="228" t="s">
        <v>588</v>
      </c>
      <c r="H35" s="238">
        <v>44882</v>
      </c>
      <c r="I35" s="229"/>
      <c r="J35" s="230">
        <v>1</v>
      </c>
      <c r="K35" s="222" t="s">
        <v>439</v>
      </c>
      <c r="L35" s="222" t="s">
        <v>610</v>
      </c>
      <c r="M35" s="222" t="b">
        <v>0</v>
      </c>
      <c r="N35" s="232" t="s">
        <v>678</v>
      </c>
      <c r="O35" s="232" t="s">
        <v>824</v>
      </c>
      <c r="P35" s="249" t="s">
        <v>679</v>
      </c>
      <c r="Q35" s="232" t="b">
        <v>0</v>
      </c>
      <c r="R35" s="232" t="b">
        <v>1</v>
      </c>
    </row>
    <row r="36" spans="2:18" ht="17" x14ac:dyDescent="0.2">
      <c r="B36" s="226" t="s">
        <v>575</v>
      </c>
      <c r="C36" s="227" t="s">
        <v>390</v>
      </c>
      <c r="D36" s="227">
        <v>31</v>
      </c>
      <c r="E36" s="227" t="s">
        <v>807</v>
      </c>
      <c r="F36" s="228" t="s">
        <v>556</v>
      </c>
      <c r="G36" s="228" t="s">
        <v>588</v>
      </c>
      <c r="H36" s="238">
        <v>45197</v>
      </c>
      <c r="I36" s="229"/>
      <c r="J36" s="230">
        <v>1</v>
      </c>
      <c r="K36" s="222" t="s">
        <v>440</v>
      </c>
      <c r="L36" s="222" t="s">
        <v>611</v>
      </c>
      <c r="M36" s="222" t="b">
        <v>0</v>
      </c>
      <c r="N36" s="232" t="s">
        <v>689</v>
      </c>
      <c r="O36" s="232" t="s">
        <v>829</v>
      </c>
      <c r="P36" s="232" t="s">
        <v>858</v>
      </c>
      <c r="Q36" s="232" t="b">
        <v>0</v>
      </c>
      <c r="R36" s="232" t="b">
        <v>1</v>
      </c>
    </row>
    <row r="37" spans="2:18" ht="17" x14ac:dyDescent="0.2">
      <c r="B37" s="226" t="s">
        <v>575</v>
      </c>
      <c r="C37" s="227" t="s">
        <v>390</v>
      </c>
      <c r="D37" s="227">
        <v>40</v>
      </c>
      <c r="E37" s="227" t="s">
        <v>690</v>
      </c>
      <c r="F37" s="228" t="s">
        <v>662</v>
      </c>
      <c r="G37" s="228" t="s">
        <v>560</v>
      </c>
      <c r="H37" s="238">
        <v>45272</v>
      </c>
      <c r="I37" s="229"/>
      <c r="J37" s="230">
        <v>1</v>
      </c>
      <c r="K37" s="222" t="s">
        <v>638</v>
      </c>
      <c r="L37" s="222" t="s">
        <v>691</v>
      </c>
      <c r="M37" s="222" t="b">
        <v>1</v>
      </c>
      <c r="N37" s="232" t="s">
        <v>663</v>
      </c>
      <c r="O37" s="232" t="s">
        <v>830</v>
      </c>
      <c r="P37" s="249" t="s">
        <v>664</v>
      </c>
      <c r="Q37" s="232" t="b">
        <v>0</v>
      </c>
      <c r="R37" s="232" t="b">
        <v>1</v>
      </c>
    </row>
    <row r="38" spans="2:18" x14ac:dyDescent="0.2">
      <c r="K38" s="232"/>
      <c r="L38" s="232"/>
      <c r="M38" s="222"/>
      <c r="N38" s="232"/>
      <c r="O38" s="232"/>
      <c r="P38" s="232"/>
      <c r="Q38" s="232"/>
      <c r="R38" s="232"/>
    </row>
    <row r="39" spans="2:18" x14ac:dyDescent="0.2">
      <c r="K39" s="232"/>
      <c r="L39" s="232"/>
      <c r="M39" s="222"/>
      <c r="N39" s="232"/>
      <c r="O39" s="232"/>
      <c r="P39" s="232"/>
      <c r="Q39" s="232"/>
      <c r="R39" s="232"/>
    </row>
    <row r="40" spans="2:18" x14ac:dyDescent="0.2">
      <c r="K40" s="232"/>
      <c r="L40" s="232"/>
      <c r="M40" s="222"/>
      <c r="N40" s="232"/>
      <c r="O40" s="232"/>
      <c r="P40" s="232"/>
      <c r="Q40" s="232"/>
      <c r="R40" s="232"/>
    </row>
    <row r="41" spans="2:18" x14ac:dyDescent="0.2">
      <c r="K41" s="232"/>
      <c r="L41" s="232"/>
      <c r="M41" s="222"/>
      <c r="N41" s="232"/>
      <c r="O41" s="232"/>
      <c r="P41" s="232"/>
      <c r="Q41" s="232"/>
      <c r="R41" s="232"/>
    </row>
    <row r="42" spans="2:18" x14ac:dyDescent="0.2">
      <c r="K42" s="232"/>
      <c r="L42" s="232"/>
      <c r="M42" s="222"/>
      <c r="N42" s="232"/>
      <c r="O42" s="232"/>
      <c r="P42" s="232"/>
      <c r="Q42" s="232"/>
      <c r="R42" s="232"/>
    </row>
    <row r="43" spans="2:18" x14ac:dyDescent="0.2">
      <c r="K43" s="232"/>
      <c r="L43" s="232"/>
      <c r="M43" s="222"/>
      <c r="N43" s="232"/>
      <c r="O43" s="232"/>
      <c r="P43" s="232"/>
      <c r="Q43" s="232"/>
      <c r="R43" s="232"/>
    </row>
    <row r="44" spans="2:18" x14ac:dyDescent="0.2">
      <c r="K44" s="232"/>
      <c r="L44" s="232"/>
      <c r="M44" s="222"/>
      <c r="N44" s="232"/>
      <c r="O44" s="232"/>
      <c r="P44" s="232"/>
      <c r="Q44" s="232"/>
      <c r="R44" s="232"/>
    </row>
    <row r="45" spans="2:18" x14ac:dyDescent="0.2">
      <c r="K45" s="232"/>
      <c r="L45" s="232"/>
      <c r="M45" s="222"/>
      <c r="N45" s="232"/>
      <c r="O45" s="232"/>
      <c r="P45" s="232"/>
      <c r="Q45" s="232"/>
      <c r="R45" s="232"/>
    </row>
    <row r="46" spans="2:18" x14ac:dyDescent="0.2">
      <c r="K46" s="232"/>
      <c r="L46" s="232"/>
      <c r="M46" s="222"/>
      <c r="N46" s="232"/>
      <c r="O46" s="232"/>
      <c r="P46" s="232"/>
      <c r="Q46" s="232"/>
      <c r="R46" s="232"/>
    </row>
    <row r="47" spans="2:18" x14ac:dyDescent="0.2">
      <c r="K47" s="232"/>
      <c r="L47" s="232"/>
      <c r="M47" s="222"/>
      <c r="N47" s="232"/>
      <c r="O47" s="232"/>
      <c r="P47" s="232"/>
      <c r="Q47" s="232"/>
      <c r="R47" s="232"/>
    </row>
    <row r="48" spans="2:18" x14ac:dyDescent="0.2">
      <c r="K48" s="232"/>
      <c r="L48" s="232"/>
      <c r="M48" s="222"/>
      <c r="N48" s="232"/>
      <c r="O48" s="232"/>
      <c r="P48" s="232"/>
      <c r="Q48" s="232"/>
      <c r="R48" s="232"/>
    </row>
    <row r="49" spans="11:18" x14ac:dyDescent="0.2">
      <c r="K49" s="232"/>
      <c r="L49" s="232"/>
      <c r="M49" s="222"/>
      <c r="N49" s="232"/>
      <c r="O49" s="232"/>
      <c r="P49" s="232"/>
      <c r="Q49" s="232"/>
      <c r="R49" s="232"/>
    </row>
    <row r="50" spans="11:18" x14ac:dyDescent="0.2">
      <c r="K50" s="232"/>
      <c r="L50" s="232"/>
      <c r="M50" s="222"/>
      <c r="N50" s="232"/>
      <c r="O50" s="232"/>
      <c r="P50" s="232"/>
      <c r="Q50" s="232"/>
      <c r="R50" s="232"/>
    </row>
    <row r="51" spans="11:18" x14ac:dyDescent="0.2">
      <c r="K51" s="232"/>
      <c r="L51" s="232"/>
      <c r="M51" s="222"/>
      <c r="N51" s="232"/>
      <c r="O51" s="232"/>
      <c r="P51" s="232"/>
      <c r="Q51" s="232"/>
      <c r="R51" s="232"/>
    </row>
    <row r="52" spans="11:18" x14ac:dyDescent="0.2">
      <c r="K52" s="232"/>
      <c r="L52" s="232"/>
      <c r="M52" s="222"/>
      <c r="N52" s="232"/>
      <c r="O52" s="232"/>
      <c r="P52" s="232"/>
      <c r="Q52" s="232"/>
      <c r="R52" s="232"/>
    </row>
    <row r="53" spans="11:18" x14ac:dyDescent="0.2">
      <c r="K53" s="232"/>
      <c r="L53" s="232"/>
      <c r="M53" s="222"/>
      <c r="N53" s="232"/>
      <c r="O53" s="232"/>
      <c r="P53" s="232"/>
      <c r="Q53" s="232"/>
      <c r="R53" s="232"/>
    </row>
    <row r="54" spans="11:18" x14ac:dyDescent="0.2">
      <c r="K54" s="232"/>
      <c r="L54" s="232"/>
      <c r="M54" s="222"/>
      <c r="N54" s="232"/>
      <c r="O54" s="232"/>
      <c r="P54" s="232"/>
      <c r="Q54" s="232"/>
      <c r="R54" s="232"/>
    </row>
    <row r="55" spans="11:18" x14ac:dyDescent="0.2">
      <c r="K55" s="232"/>
      <c r="L55" s="232"/>
      <c r="M55" s="222"/>
      <c r="N55" s="232"/>
      <c r="O55" s="232"/>
      <c r="P55" s="232"/>
      <c r="Q55" s="232"/>
      <c r="R55" s="232"/>
    </row>
    <row r="56" spans="11:18" x14ac:dyDescent="0.2">
      <c r="K56" s="232"/>
      <c r="L56" s="232"/>
      <c r="M56" s="222"/>
      <c r="N56" s="232"/>
      <c r="O56" s="232"/>
      <c r="P56" s="232"/>
      <c r="Q56" s="232"/>
      <c r="R56" s="232"/>
    </row>
    <row r="57" spans="11:18" x14ac:dyDescent="0.2">
      <c r="K57" s="232"/>
      <c r="L57" s="232"/>
      <c r="M57" s="222"/>
      <c r="N57" s="232"/>
      <c r="O57" s="232"/>
      <c r="P57" s="232"/>
      <c r="Q57" s="232"/>
      <c r="R57" s="232"/>
    </row>
  </sheetData>
  <mergeCells count="3">
    <mergeCell ref="I6:J6"/>
    <mergeCell ref="J2:M4"/>
    <mergeCell ref="I2:I4"/>
  </mergeCells>
  <conditionalFormatting sqref="B8:C37">
    <cfRule type="expression" dxfId="311" priority="776">
      <formula>B8=B7</formula>
    </cfRule>
  </conditionalFormatting>
  <conditionalFormatting sqref="B9:R48">
    <cfRule type="expression" dxfId="310" priority="706" stopIfTrue="1">
      <formula>$B9&lt;&gt;$B8</formula>
    </cfRule>
  </conditionalFormatting>
  <conditionalFormatting sqref="C9:R48">
    <cfRule type="expression" dxfId="309" priority="731" stopIfTrue="1">
      <formula>$C9&lt;&gt;$C8</formula>
    </cfRule>
  </conditionalFormatting>
  <conditionalFormatting sqref="D8:R37">
    <cfRule type="expression" dxfId="308" priority="1">
      <formula>$R8=FALSE</formula>
    </cfRule>
  </conditionalFormatting>
  <conditionalFormatting sqref="D9:R48">
    <cfRule type="expression" dxfId="307" priority="795">
      <formula>$D9&lt;&gt;$D8</formula>
    </cfRule>
  </conditionalFormatting>
  <conditionalFormatting sqref="H8:H37">
    <cfRule type="expression" dxfId="306" priority="869">
      <formula>1=1</formula>
    </cfRule>
  </conditionalFormatting>
  <conditionalFormatting sqref="H8:H51">
    <cfRule type="colorScale" priority="652">
      <colorScale>
        <cfvo type="formula" val="TODAY()-180"/>
        <cfvo type="formula" val="TODAY()-90"/>
        <cfvo type="max"/>
        <color rgb="FFFFC2C3"/>
        <color theme="0"/>
        <color rgb="FFFFFEC2"/>
      </colorScale>
    </cfRule>
  </conditionalFormatting>
  <conditionalFormatting sqref="I8:J48">
    <cfRule type="expression" dxfId="305" priority="4">
      <formula>NOT(ISBLANK($E8))</formula>
    </cfRule>
  </conditionalFormatting>
  <dataValidations disablePrompts="1" count="1">
    <dataValidation type="list" allowBlank="1" showInputMessage="1" showErrorMessage="1" sqref="I8:J36" xr:uid="{0CEA5EEF-4BF5-504A-A718-2263BF7EEAD9}">
      <formula1>"0,1,2"</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A223"/>
  <sheetViews>
    <sheetView zoomScale="70" zoomScaleNormal="70" workbookViewId="0">
      <pane ySplit="4" topLeftCell="A169" activePane="bottomLeft" state="frozen"/>
      <selection pane="bottomLeft" activeCell="A208" sqref="A208:XFD208"/>
    </sheetView>
  </sheetViews>
  <sheetFormatPr baseColWidth="10" defaultColWidth="8.7109375" defaultRowHeight="16" x14ac:dyDescent="0.2"/>
  <cols>
    <col min="1" max="1" width="4.42578125" style="62" customWidth="1"/>
    <col min="2" max="2" width="19" style="28" customWidth="1"/>
    <col min="3" max="3" width="8.85546875" style="28" customWidth="1"/>
    <col min="4" max="4" width="6.5703125" style="28" customWidth="1"/>
    <col min="5" max="5" width="8.7109375" style="28" customWidth="1"/>
    <col min="6" max="6" width="2.5703125" style="51" customWidth="1"/>
    <col min="7" max="7" width="6.85546875" style="29" customWidth="1"/>
    <col min="8" max="8" width="3.7109375" style="30" customWidth="1"/>
    <col min="9" max="9" width="2.28515625" style="30" customWidth="1"/>
    <col min="10" max="10" width="6.85546875" style="29" customWidth="1"/>
    <col min="11" max="11" width="3.7109375" style="29" customWidth="1"/>
    <col min="12" max="12" width="2.28515625" style="29" customWidth="1"/>
    <col min="13" max="13" width="6.85546875" style="27" customWidth="1"/>
    <col min="14" max="14" width="3.7109375" style="27" customWidth="1"/>
    <col min="15" max="15" width="2.28515625" style="27" customWidth="1"/>
    <col min="16" max="16" width="3.28515625" style="27" customWidth="1"/>
    <col min="17" max="17" width="2.140625" style="51" customWidth="1"/>
    <col min="18" max="23" width="9.7109375" style="30" customWidth="1"/>
    <col min="24" max="24" width="4.140625" style="55" customWidth="1"/>
    <col min="25" max="27" width="8.7109375" style="30" customWidth="1"/>
    <col min="28" max="28" width="9.7109375" style="30" customWidth="1"/>
    <col min="29" max="30" width="8.7109375" style="30" customWidth="1"/>
    <col min="31" max="31" width="4.140625" style="55" customWidth="1"/>
    <col min="32" max="34" width="8.7109375" style="29" customWidth="1"/>
    <col min="35" max="35" width="9" style="29" customWidth="1"/>
    <col min="36" max="37" width="8.7109375" style="29" customWidth="1"/>
    <col min="38" max="38" width="3.5703125" style="51" customWidth="1"/>
    <col min="39" max="40" width="9.7109375" style="27" customWidth="1"/>
    <col min="41" max="16384" width="8.7109375" style="27"/>
  </cols>
  <sheetData>
    <row r="1" spans="1:53" s="1" customFormat="1" x14ac:dyDescent="0.2">
      <c r="A1" s="44"/>
      <c r="B1" s="43"/>
      <c r="C1" s="2"/>
      <c r="D1" s="2"/>
      <c r="F1" s="44"/>
      <c r="G1" s="4"/>
      <c r="H1" s="3"/>
      <c r="I1" s="3"/>
      <c r="J1" s="4"/>
      <c r="K1" s="4"/>
      <c r="L1" s="4"/>
      <c r="Q1" s="44"/>
      <c r="R1" s="3"/>
      <c r="S1" s="3"/>
      <c r="T1" s="3"/>
      <c r="U1" s="3"/>
      <c r="V1" s="3"/>
      <c r="W1" s="3"/>
      <c r="X1" s="52"/>
      <c r="Y1" s="3"/>
      <c r="Z1" s="3"/>
      <c r="AA1" s="3"/>
      <c r="AB1" s="3"/>
      <c r="AC1" s="3"/>
      <c r="AD1" s="3"/>
      <c r="AE1" s="52"/>
      <c r="AF1" s="2"/>
      <c r="AG1" s="4"/>
      <c r="AH1" s="4"/>
      <c r="AI1" s="4"/>
      <c r="AJ1" s="4"/>
      <c r="AK1" s="4"/>
      <c r="AL1" s="44"/>
      <c r="AM1" s="44">
        <f>MATCH($C7,'Data Reliability'!$E$7:$E$409,0)</f>
        <v>1</v>
      </c>
    </row>
    <row r="2" spans="1:53" s="5" customFormat="1" ht="16" customHeight="1" x14ac:dyDescent="0.2">
      <c r="A2" s="58"/>
      <c r="B2" s="95" t="s">
        <v>418</v>
      </c>
      <c r="C2" s="6"/>
      <c r="D2" s="6"/>
      <c r="E2" s="6"/>
      <c r="F2" s="58"/>
      <c r="G2" s="278" t="s">
        <v>420</v>
      </c>
      <c r="H2" s="278"/>
      <c r="I2" s="278"/>
      <c r="J2" s="278"/>
      <c r="K2" s="278"/>
      <c r="L2" s="278"/>
      <c r="M2" s="278"/>
      <c r="N2" s="278"/>
      <c r="O2" s="279"/>
      <c r="P2" s="114"/>
      <c r="Q2" s="56"/>
      <c r="R2" s="280" t="s">
        <v>363</v>
      </c>
      <c r="S2" s="281"/>
      <c r="T2" s="281"/>
      <c r="U2" s="281"/>
      <c r="V2" s="281"/>
      <c r="W2" s="282"/>
      <c r="X2" s="53"/>
      <c r="Y2" s="280" t="s">
        <v>364</v>
      </c>
      <c r="Z2" s="281"/>
      <c r="AA2" s="281"/>
      <c r="AB2" s="281"/>
      <c r="AC2" s="281"/>
      <c r="AD2" s="282"/>
      <c r="AE2" s="53"/>
      <c r="AF2" s="283" t="s">
        <v>456</v>
      </c>
      <c r="AG2" s="278"/>
      <c r="AH2" s="278"/>
      <c r="AI2" s="278"/>
      <c r="AJ2" s="278"/>
      <c r="AK2" s="279"/>
      <c r="AL2" s="45"/>
      <c r="AM2" s="279" t="s">
        <v>365</v>
      </c>
      <c r="AN2" s="284"/>
    </row>
    <row r="3" spans="1:53" s="7" customFormat="1" ht="58" customHeight="1" x14ac:dyDescent="0.2">
      <c r="A3" s="59"/>
      <c r="B3" s="8"/>
      <c r="C3" s="9"/>
      <c r="D3" s="9"/>
      <c r="E3" s="9"/>
      <c r="F3" s="59"/>
      <c r="G3" s="292" t="s">
        <v>445</v>
      </c>
      <c r="H3" s="292"/>
      <c r="I3" s="292"/>
      <c r="J3" s="292"/>
      <c r="K3" s="292"/>
      <c r="L3" s="292"/>
      <c r="M3" s="292"/>
      <c r="N3" s="292"/>
      <c r="O3" s="292"/>
      <c r="Q3" s="57"/>
      <c r="R3" s="285" t="s">
        <v>366</v>
      </c>
      <c r="S3" s="286"/>
      <c r="T3" s="286"/>
      <c r="U3" s="286"/>
      <c r="V3" s="286"/>
      <c r="W3" s="287"/>
      <c r="X3" s="54"/>
      <c r="Y3" s="285" t="s">
        <v>367</v>
      </c>
      <c r="Z3" s="286"/>
      <c r="AA3" s="286"/>
      <c r="AB3" s="286"/>
      <c r="AC3" s="286"/>
      <c r="AD3" s="287"/>
      <c r="AE3" s="54"/>
      <c r="AF3" s="285" t="s">
        <v>367</v>
      </c>
      <c r="AG3" s="286"/>
      <c r="AH3" s="286"/>
      <c r="AI3" s="286"/>
      <c r="AJ3" s="286"/>
      <c r="AK3" s="287"/>
      <c r="AL3" s="46"/>
      <c r="AM3" s="10"/>
      <c r="AN3" s="10"/>
    </row>
    <row r="4" spans="1:53" s="1" customFormat="1" ht="28" customHeight="1" x14ac:dyDescent="0.2">
      <c r="A4" s="44" t="s">
        <v>400</v>
      </c>
      <c r="B4" s="220" t="s">
        <v>368</v>
      </c>
      <c r="C4" s="221" t="s">
        <v>369</v>
      </c>
      <c r="D4" s="221" t="s">
        <v>427</v>
      </c>
      <c r="E4" s="221" t="s">
        <v>428</v>
      </c>
      <c r="F4" s="60" t="s">
        <v>401</v>
      </c>
      <c r="G4" s="289" t="s">
        <v>4</v>
      </c>
      <c r="H4" s="290"/>
      <c r="I4" s="291"/>
      <c r="J4" s="289" t="s">
        <v>5</v>
      </c>
      <c r="K4" s="290"/>
      <c r="L4" s="291"/>
      <c r="M4" s="288" t="s">
        <v>493</v>
      </c>
      <c r="N4" s="288"/>
      <c r="O4" s="288"/>
      <c r="P4" s="115"/>
      <c r="Q4" s="47" t="s">
        <v>402</v>
      </c>
      <c r="R4" s="14" t="s">
        <v>371</v>
      </c>
      <c r="S4" s="14" t="s">
        <v>372</v>
      </c>
      <c r="T4" s="14" t="s">
        <v>373</v>
      </c>
      <c r="U4" s="14" t="s">
        <v>410</v>
      </c>
      <c r="V4" s="14" t="s">
        <v>375</v>
      </c>
      <c r="W4" s="15" t="s">
        <v>376</v>
      </c>
      <c r="X4" s="47" t="s">
        <v>403</v>
      </c>
      <c r="Y4" s="14" t="s">
        <v>371</v>
      </c>
      <c r="Z4" s="14" t="s">
        <v>372</v>
      </c>
      <c r="AA4" s="14" t="s">
        <v>373</v>
      </c>
      <c r="AB4" s="14" t="s">
        <v>410</v>
      </c>
      <c r="AC4" s="14" t="s">
        <v>375</v>
      </c>
      <c r="AD4" s="15" t="s">
        <v>379</v>
      </c>
      <c r="AE4" s="47" t="s">
        <v>404</v>
      </c>
      <c r="AF4" s="16" t="s">
        <v>371</v>
      </c>
      <c r="AG4" s="16" t="s">
        <v>372</v>
      </c>
      <c r="AH4" s="14" t="s">
        <v>373</v>
      </c>
      <c r="AI4" s="14" t="s">
        <v>410</v>
      </c>
      <c r="AJ4" s="16" t="s">
        <v>375</v>
      </c>
      <c r="AK4" s="17" t="s">
        <v>508</v>
      </c>
      <c r="AL4" s="47" t="s">
        <v>405</v>
      </c>
      <c r="AM4" s="16" t="s">
        <v>5</v>
      </c>
      <c r="AN4" s="16" t="s">
        <v>493</v>
      </c>
      <c r="AO4" s="13"/>
      <c r="AP4" s="13"/>
      <c r="AQ4" s="13"/>
      <c r="AR4" s="13"/>
      <c r="AS4" s="13"/>
      <c r="AT4" s="13"/>
      <c r="AU4" s="13"/>
      <c r="AV4" s="13"/>
      <c r="AW4" s="13"/>
      <c r="AX4" s="13"/>
      <c r="AY4" s="13"/>
      <c r="AZ4" s="13"/>
      <c r="BA4" s="13"/>
    </row>
    <row r="5" spans="1:53" s="19" customFormat="1" x14ac:dyDescent="0.2">
      <c r="A5" s="44" t="s">
        <v>400</v>
      </c>
      <c r="B5" s="64" t="s">
        <v>368</v>
      </c>
      <c r="C5" s="65" t="s">
        <v>369</v>
      </c>
      <c r="D5" s="65"/>
      <c r="E5" s="65"/>
      <c r="F5" s="61" t="s">
        <v>401</v>
      </c>
      <c r="G5" s="66" t="s">
        <v>4</v>
      </c>
      <c r="H5" s="66" t="s">
        <v>407</v>
      </c>
      <c r="I5" s="66"/>
      <c r="J5" s="66" t="s">
        <v>5</v>
      </c>
      <c r="K5" s="67" t="s">
        <v>406</v>
      </c>
      <c r="L5" s="66"/>
      <c r="M5" s="66" t="s">
        <v>370</v>
      </c>
      <c r="N5" s="66"/>
      <c r="O5" s="66" t="s">
        <v>408</v>
      </c>
      <c r="P5" s="66"/>
      <c r="Q5" s="48" t="s">
        <v>402</v>
      </c>
      <c r="R5" s="68" t="s">
        <v>371</v>
      </c>
      <c r="S5" s="68" t="s">
        <v>372</v>
      </c>
      <c r="T5" s="68" t="s">
        <v>373</v>
      </c>
      <c r="U5" s="68" t="s">
        <v>374</v>
      </c>
      <c r="V5" s="68" t="s">
        <v>375</v>
      </c>
      <c r="W5" s="68" t="s">
        <v>376</v>
      </c>
      <c r="X5" s="48" t="s">
        <v>403</v>
      </c>
      <c r="Y5" s="68" t="s">
        <v>371</v>
      </c>
      <c r="Z5" s="68" t="s">
        <v>372</v>
      </c>
      <c r="AA5" s="68" t="s">
        <v>373</v>
      </c>
      <c r="AB5" s="68" t="s">
        <v>374</v>
      </c>
      <c r="AC5" s="68" t="s">
        <v>375</v>
      </c>
      <c r="AD5" s="68" t="s">
        <v>379</v>
      </c>
      <c r="AE5" s="48" t="s">
        <v>404</v>
      </c>
      <c r="AF5" s="48" t="s">
        <v>371</v>
      </c>
      <c r="AG5" s="48" t="s">
        <v>372</v>
      </c>
      <c r="AH5" s="48" t="s">
        <v>374</v>
      </c>
      <c r="AI5" s="48" t="s">
        <v>373</v>
      </c>
      <c r="AJ5" s="48" t="s">
        <v>375</v>
      </c>
      <c r="AK5" s="48" t="s">
        <v>377</v>
      </c>
      <c r="AL5" s="48" t="s">
        <v>405</v>
      </c>
      <c r="AM5" s="48" t="s">
        <v>5</v>
      </c>
      <c r="AN5" s="48" t="s">
        <v>370</v>
      </c>
      <c r="AO5" s="18"/>
      <c r="AP5" s="18"/>
      <c r="AQ5" s="18"/>
      <c r="AR5" s="18"/>
      <c r="AS5" s="18"/>
      <c r="AT5" s="18"/>
      <c r="AU5" s="18"/>
      <c r="AV5" s="18"/>
      <c r="AW5" s="18"/>
      <c r="AX5" s="18"/>
      <c r="AY5" s="18"/>
      <c r="AZ5" s="18"/>
      <c r="BA5" s="18"/>
    </row>
    <row r="6" spans="1:53" x14ac:dyDescent="0.2">
      <c r="A6" s="62">
        <v>59</v>
      </c>
      <c r="B6" s="20" t="s">
        <v>723</v>
      </c>
      <c r="C6" s="20" t="s">
        <v>694</v>
      </c>
      <c r="D6" s="20" t="s">
        <v>435</v>
      </c>
      <c r="E6" s="20" t="s">
        <v>409</v>
      </c>
      <c r="F6" s="206">
        <f ca="1">MATCH($C6,_xlfn.ANCHORARRAY(Health!$C$8),0)</f>
        <v>1</v>
      </c>
      <c r="G6" s="22" cm="1">
        <f t="array" aca="1" ref="G6" ca="1">IF(Parameters!$D$31, SUM(IF(ISNUMBER(R6:W6),(IF(R6:W6&gt;=Parameters!$D$37,1,"")),""))+0.5*(SUM(IF(ISNUMBER(R6:W6),(IF(R6:W6&gt;=Parameters!$D$38,1,"")),""))-SUM(IF(ISNUMBER(R6:W6),(IF(R6:W6&gt;=Parameters!$D$37,1,"")),""))),0) +
   IF(Parameters!$D$32,SUM(IF(ISNUMBER(R6:W6),(IF(R6:W6&gt;=Parameters!$D$41,1,"")),"")),0) +
   IF(Parameters!$D$33,AVERAGE(IF(ISNUMBER(R6:W6),R6:W6)),0) +
   IF(Parameters!$D$34,IF(OR(IF(ISNUMBER(R6:W6),R6:W6)=0),0,GEOMEAN(IF(ISNUMBER(R6:W6),R6:W6))),0)</f>
        <v>1</v>
      </c>
      <c r="H6" s="23">
        <f t="shared" ref="H6:H69" ca="1" si="0">G6</f>
        <v>1</v>
      </c>
      <c r="I6" s="116" t="str">
        <f t="shared" ref="I6:I69" si="1">IF(AVERAGE(AM6:AN6) &gt;= 0.666, "!!", IF(AND(AVERAGE(AM6:AN6) &lt; 0.666,  AVERAGE(AM6:AN6)  &gt;= 0.333), "!", IF(AVERAGE(AM6:AN6) &lt; 0.333, "")))</f>
        <v>!!</v>
      </c>
      <c r="J6" s="22" cm="1">
        <f t="array" aca="1" ref="J6" ca="1">IF(Parameters!$D$31, SUM(IF(ISNUMBER(Y6:AD6),(IF(Y6:AD6&gt;=Parameters!$D$41,1,"")),""))+0.5*(SUM(IF(ISNUMBER(Y6:AD6),(IF(Y6:AD6&gt;=Parameters!$D$42,1,"")),""))-SUM(IF(ISNUMBER(Y6:AD6),(IF(Y6:AD6&gt;=Parameters!$D$41,1,"")),""))),0) +
   IF(Parameters!$D$32,SUM(IF(ISNUMBER(Y6:AD6),(IF(Y6:AD6&gt;=Parameters!$D$41,1,"")),"")),0) +
   IF(Parameters!$D$33,AVERAGE(IF(ISNUMBER(Y6:AD6),Y6:AD6)),0) +
   IF(Parameters!$D$34,IF(OR(IF(ISNUMBER(Y6:AD6),Y6:AD6)=0),0,GEOMEAN(IF(ISNUMBER(Y6:AD6),Y6:AD6))),0)</f>
        <v>0</v>
      </c>
      <c r="K6" s="23">
        <f t="shared" ref="K6:K69" ca="1" si="2">J6</f>
        <v>0</v>
      </c>
      <c r="L6" s="116" t="str">
        <f t="shared" ref="L6:L69" si="3">IF(AM6 &gt;= 0.666, "!!", IF(AND(AM6 &lt; 0.666, AM6  &gt;= 0.333), "!", IF(AM6 &lt; 0.333, "")))</f>
        <v>!!</v>
      </c>
      <c r="M6" s="21" cm="1">
        <f t="array" aca="1" ref="M6" ca="1">IF(Parameters!$D$31, SUM(IF(ISNUMBER(AF6:AK6),(IF(AF6:AK6&gt;=Parameters!$D$41,1,"")),""))+0.5*(SUM(IF(ISNUMBER(AF6:AK6),(IF(AF6:AK6&gt;=Parameters!$D$42,1,"")),""))-SUM(IF(ISNUMBER(AF6:AK6),(IF(AF6:AK6&gt;=Parameters!$D$41,1,"")),""))),0) +
   IF(Parameters!$D$32,SUM(IF(ISNUMBER(AF6:AK6),(IF(AF6:AK6&gt;=Parameters!$D$41,1,"")),"")),0) +
   IF(Parameters!$D$33,AVERAGE(IF(ISNUMBER(AF6:AK6),AF6:AK6)),0) +
   IF(Parameters!$D$34,IF(OR(IF(ISNUMBER(AF6:AK6),AF6:AK6)=0),0,GEOMEAN(IF(ISNUMBER(AF6:AK6),AF6:AK6))),0)</f>
        <v>1</v>
      </c>
      <c r="N6" s="23">
        <f t="shared" ref="N6:N69" ca="1" si="4">M6</f>
        <v>1</v>
      </c>
      <c r="O6" s="116" t="str">
        <f t="shared" ref="O6:O69" si="5">IF(AN6 &gt;= 0.666, "!!", IF(AND(AN6 &lt; 0.666, AN6  &gt;= 0.333), "!", IF(AN6 &lt; 0.333, "")))</f>
        <v>!!</v>
      </c>
      <c r="P6" s="24"/>
      <c r="Q6" s="49"/>
      <c r="R6" s="25">
        <f ca="1">IFERROR(INDEX(Health!$G$8:$G$225,MATCH($C6,_xlfn.ANCHORARRAY(Health!$C$8),0)),NA())</f>
        <v>0</v>
      </c>
      <c r="S6" s="25" t="e">
        <f ca="1">IFERROR(INDEX(Food!$G$8:$G$225,MATCH($C6,_xlfn.ANCHORARRAY(Food!$C$8),0)),NA())</f>
        <v>#N/A</v>
      </c>
      <c r="T6" s="25">
        <f ca="1">IFERROR(INDEX(Macro!$G$8:$G$225,MATCH($C6,_xlfn.ANCHORARRAY(Macro!$C$8),0)),NA())</f>
        <v>0</v>
      </c>
      <c r="U6" s="25" t="e">
        <f ca="1">IFERROR(INDEX(Socioeconomic!$G$8:$G$225,MATCH($C6,_xlfn.ANCHORARRAY(Socioeconomic!$C$8),0)),NA())</f>
        <v>#N/A</v>
      </c>
      <c r="V6" s="25">
        <f ca="1">IFERROR(INDEX('Natural Hazard'!$G$8:$G$225,MATCH($C6,_xlfn.ANCHORARRAY('Natural Hazard'!$C$8),0)),NA())</f>
        <v>10</v>
      </c>
      <c r="W6" s="25">
        <f ca="1">IFERROR(INDEX(Conflict!$G$8:$G$225,MATCH($C6,_xlfn.ANCHORARRAY(Conflict!$C$8),0)),NA())</f>
        <v>0</v>
      </c>
      <c r="X6" s="50"/>
      <c r="Y6" s="25" t="e">
        <f ca="1">IFERROR(INDEX(Health!$H$8:$H$225,MATCH($C6,_xlfn.ANCHORARRAY(Health!$C$8),0)),NA())</f>
        <v>#N/A</v>
      </c>
      <c r="Z6" s="25" t="e">
        <f ca="1">IFERROR(INDEX(Food!$H$8:$H$225,MATCH($C6,_xlfn.ANCHORARRAY(Food!$C$8),0)),NA())</f>
        <v>#N/A</v>
      </c>
      <c r="AA6" s="25">
        <f ca="1">IFERROR(INDEX(Macro!$H$8:$H$225,MATCH($C6,_xlfn.ANCHORARRAY(Macro!$C$8),0)),NA())</f>
        <v>0</v>
      </c>
      <c r="AB6" s="25" t="e">
        <f ca="1">IFERROR(INDEX(Socioeconomic!$H$8:$H$225,MATCH($C6,_xlfn.ANCHORARRAY(Socioeconomic!$C$8),0)),NA())</f>
        <v>#N/A</v>
      </c>
      <c r="AC6" s="25" t="e">
        <f ca="1">IFERROR(INDEX('Natural Hazard'!$H$8:$H$225,MATCH($C6,_xlfn.ANCHORARRAY('Natural Hazard'!$C$8),0)),NA())</f>
        <v>#N/A</v>
      </c>
      <c r="AD6" s="25">
        <f ca="1">IFERROR(INDEX(Conflict!$H$8:$H$225,MATCH($C6,_xlfn.ANCHORARRAY(Conflict!$C$8),0)),NA())</f>
        <v>0</v>
      </c>
      <c r="AE6" s="50"/>
      <c r="AF6" s="25">
        <f ca="1">IFERROR(INDEX(Health!$I$8:$I$225,MATCH($C6,_xlfn.ANCHORARRAY(Health!$C$8),0)),NA())</f>
        <v>0</v>
      </c>
      <c r="AG6" s="25" t="e">
        <f ca="1">IFERROR(INDEX(Food!$I$8:$I$225,MATCH($C6,_xlfn.ANCHORARRAY(Food!$C$8),0)),NA())</f>
        <v>#N/A</v>
      </c>
      <c r="AH6" s="25">
        <f ca="1">IFERROR(INDEX(Macro!$I$8:$I$225,MATCH($C6,_xlfn.ANCHORARRAY(Macro!$C$8),0)),NA())</f>
        <v>4.7224835371589799</v>
      </c>
      <c r="AI6" s="25" t="e">
        <f ca="1">IFERROR(INDEX(Socioeconomic!$I$8:$I$225,MATCH($C6,_xlfn.ANCHORARRAY(Socioeconomic!$C$8),0)),NA())</f>
        <v>#N/A</v>
      </c>
      <c r="AJ6" s="25">
        <f ca="1">IFERROR(INDEX('Natural Hazard'!$I$8:$I$225,MATCH($C6,_xlfn.ANCHORARRAY('Natural Hazard'!$C$8),0)),NA())</f>
        <v>10</v>
      </c>
      <c r="AK6" s="25">
        <f ca="1">IFERROR(INDEX(Conflict!$I$8:$I$225,MATCH($C6,_xlfn.ANCHORARRAY(Conflict!$C$8),0)),NA())</f>
        <v>0</v>
      </c>
      <c r="AL6" s="49"/>
      <c r="AM6" s="25">
        <f>IFERROR(INDEX('Data Reliability'!$G$6:$G$409,MATCH($C6,'Data Reliability'!$E$6:$E$409,0)),NA())</f>
        <v>0.83333333333333304</v>
      </c>
      <c r="AN6" s="25">
        <f>IFERROR(INDEX('Data Reliability'!$H$6:$H$409,MATCH($C6,'Data Reliability'!$E$6:$E$409,0)),NA())</f>
        <v>0.7</v>
      </c>
      <c r="AO6" s="21"/>
      <c r="AP6" s="21"/>
      <c r="AQ6" s="21"/>
      <c r="AR6" s="21"/>
      <c r="AS6" s="21"/>
      <c r="AT6" s="21"/>
      <c r="AU6" s="21"/>
      <c r="AV6" s="21"/>
      <c r="AW6" s="21"/>
      <c r="AX6" s="21"/>
      <c r="AY6" s="21"/>
      <c r="AZ6" s="21"/>
      <c r="BA6" s="21"/>
    </row>
    <row r="7" spans="1:53" x14ac:dyDescent="0.2">
      <c r="A7" s="62">
        <v>91</v>
      </c>
      <c r="B7" s="20" t="s">
        <v>6</v>
      </c>
      <c r="C7" s="20" t="s">
        <v>7</v>
      </c>
      <c r="D7" s="20" t="s">
        <v>431</v>
      </c>
      <c r="E7" s="20" t="s">
        <v>429</v>
      </c>
      <c r="F7" s="206">
        <f ca="1">MATCH($C7,_xlfn.ANCHORARRAY(Health!$C$8),0)</f>
        <v>2</v>
      </c>
      <c r="G7" s="22" cm="1">
        <f t="array" aca="1" ref="G7" ca="1">IF(Parameters!$D$31, SUM(IF(ISNUMBER(R7:W7),(IF(R7:W7&gt;=Parameters!$D$37,1,"")),""))+0.5*(SUM(IF(ISNUMBER(R7:W7),(IF(R7:W7&gt;=Parameters!$D$38,1,"")),""))-SUM(IF(ISNUMBER(R7:W7),(IF(R7:W7&gt;=Parameters!$D$37,1,"")),""))),0) +
   IF(Parameters!$D$32,SUM(IF(ISNUMBER(R7:W7),(IF(R7:W7&gt;=Parameters!$D$41,1,"")),"")),0) +
   IF(Parameters!$D$33,AVERAGE(IF(ISNUMBER(R7:W7),R7:W7)),0) +
   IF(Parameters!$D$34,IF(OR(IF(ISNUMBER(R7:W7),R7:W7)=0),0,GEOMEAN(IF(ISNUMBER(R7:W7),R7:W7))),0)</f>
        <v>2</v>
      </c>
      <c r="H7" s="23">
        <f t="shared" ca="1" si="0"/>
        <v>2</v>
      </c>
      <c r="I7" s="116" t="str">
        <f t="shared" si="1"/>
        <v/>
      </c>
      <c r="J7" s="22" cm="1">
        <f t="array" aca="1" ref="J7" ca="1">IF(Parameters!$D$31, SUM(IF(ISNUMBER(Y7:AD7),(IF(Y7:AD7&gt;=Parameters!$D$41,1,"")),""))+0.5*(SUM(IF(ISNUMBER(Y7:AD7),(IF(Y7:AD7&gt;=Parameters!$D$42,1,"")),""))-SUM(IF(ISNUMBER(Y7:AD7),(IF(Y7:AD7&gt;=Parameters!$D$41,1,"")),""))),0) +
   IF(Parameters!$D$32,SUM(IF(ISNUMBER(Y7:AD7),(IF(Y7:AD7&gt;=Parameters!$D$41,1,"")),"")),0) +
   IF(Parameters!$D$33,AVERAGE(IF(ISNUMBER(Y7:AD7),Y7:AD7)),0) +
   IF(Parameters!$D$34,IF(OR(IF(ISNUMBER(Y7:AD7),Y7:AD7)=0),0,GEOMEAN(IF(ISNUMBER(Y7:AD7),Y7:AD7))),0)</f>
        <v>4.5</v>
      </c>
      <c r="K7" s="23">
        <f t="shared" ca="1" si="2"/>
        <v>4.5</v>
      </c>
      <c r="L7" s="116" t="str">
        <f t="shared" si="3"/>
        <v/>
      </c>
      <c r="M7" s="21" cm="1">
        <f t="array" aca="1" ref="M7" ca="1">IF(Parameters!$D$31, SUM(IF(ISNUMBER(AF7:AK7),(IF(AF7:AK7&gt;=Parameters!$D$41,1,"")),""))+0.5*(SUM(IF(ISNUMBER(AF7:AK7),(IF(AF7:AK7&gt;=Parameters!$D$42,1,"")),""))-SUM(IF(ISNUMBER(AF7:AK7),(IF(AF7:AK7&gt;=Parameters!$D$41,1,"")),""))),0) +
   IF(Parameters!$D$32,SUM(IF(ISNUMBER(AF7:AK7),(IF(AF7:AK7&gt;=Parameters!$D$41,1,"")),"")),0) +
   IF(Parameters!$D$33,AVERAGE(IF(ISNUMBER(AF7:AK7),AF7:AK7)),0) +
   IF(Parameters!$D$34,IF(OR(IF(ISNUMBER(AF7:AK7),AF7:AK7)=0),0,GEOMEAN(IF(ISNUMBER(AF7:AK7),AF7:AK7))),0)</f>
        <v>1.5</v>
      </c>
      <c r="N7" s="23">
        <f t="shared" ca="1" si="4"/>
        <v>1.5</v>
      </c>
      <c r="O7" s="116" t="str">
        <f t="shared" si="5"/>
        <v>!</v>
      </c>
      <c r="P7" s="24"/>
      <c r="Q7" s="49"/>
      <c r="R7" s="25">
        <f ca="1">IFERROR(INDEX(Health!$G$8:$G$225,MATCH($C7,_xlfn.ANCHORARRAY(Health!$C$8),0)),NA())</f>
        <v>0</v>
      </c>
      <c r="S7" s="25">
        <f ca="1">IFERROR(INDEX(Food!$G$8:$G$225,MATCH($C7,_xlfn.ANCHORARRAY(Food!$C$8),0)),NA())</f>
        <v>8.3666002653407556</v>
      </c>
      <c r="T7" s="25">
        <f ca="1">IFERROR(INDEX(Macro!$G$8:$G$225,MATCH($C7,_xlfn.ANCHORARRAY(Macro!$C$8),0)),NA())</f>
        <v>1.4373540200954942</v>
      </c>
      <c r="U7" s="25">
        <f ca="1">IFERROR(INDEX(Socioeconomic!$G$8:$G$225,MATCH($C7,_xlfn.ANCHORARRAY(Socioeconomic!$C$8),0)),NA())</f>
        <v>0</v>
      </c>
      <c r="V7" s="25">
        <f ca="1">IFERROR(INDEX('Natural Hazard'!$G$8:$G$225,MATCH($C7,_xlfn.ANCHORARRAY('Natural Hazard'!$C$8),0)),NA())</f>
        <v>8.8506120315678345</v>
      </c>
      <c r="W7" s="25">
        <f ca="1">IFERROR(INDEX(Conflict!$G$8:$G$225,MATCH($C7,_xlfn.ANCHORARRAY(Conflict!$C$8),0)),NA())</f>
        <v>0</v>
      </c>
      <c r="X7" s="50"/>
      <c r="Y7" s="25">
        <f ca="1">IFERROR(INDEX(Health!$H$8:$H$225,MATCH($C7,_xlfn.ANCHORARRAY(Health!$C$8),0)),NA())</f>
        <v>7.7784256559766698</v>
      </c>
      <c r="Z7" s="25">
        <f ca="1">IFERROR(INDEX(Food!$H$8:$H$225,MATCH($C7,_xlfn.ANCHORARRAY(Food!$C$8),0)),NA())</f>
        <v>10</v>
      </c>
      <c r="AA7" s="25">
        <f ca="1">IFERROR(INDEX(Macro!$H$8:$H$225,MATCH($C7,_xlfn.ANCHORARRAY(Macro!$C$8),0)),NA())</f>
        <v>9.98247151621384</v>
      </c>
      <c r="AB7" s="25">
        <f ca="1">IFERROR(INDEX(Socioeconomic!$H$8:$H$225,MATCH($C7,_xlfn.ANCHORARRAY(Socioeconomic!$C$8),0)),NA())</f>
        <v>10</v>
      </c>
      <c r="AC7" s="25">
        <f ca="1">IFERROR(INDEX('Natural Hazard'!$H$8:$H$225,MATCH($C7,_xlfn.ANCHORARRAY('Natural Hazard'!$C$8),0)),NA())</f>
        <v>7.8333333333333304</v>
      </c>
      <c r="AD7" s="25">
        <f ca="1">IFERROR(INDEX(Conflict!$H$8:$H$225,MATCH($C7,_xlfn.ANCHORARRAY(Conflict!$C$8),0)),NA())</f>
        <v>10</v>
      </c>
      <c r="AE7" s="50"/>
      <c r="AF7" s="25">
        <f ca="1">IFERROR(INDEX(Health!$I$8:$I$225,MATCH($C7,_xlfn.ANCHORARRAY(Health!$C$8),0)),NA())</f>
        <v>0</v>
      </c>
      <c r="AG7" s="25">
        <f ca="1">IFERROR(INDEX(Food!$I$8:$I$225,MATCH($C7,_xlfn.ANCHORARRAY(Food!$C$8),0)),NA())</f>
        <v>7</v>
      </c>
      <c r="AH7" s="25">
        <f ca="1">IFERROR(INDEX(Macro!$I$8:$I$225,MATCH($C7,_xlfn.ANCHORARRAY(Macro!$C$8),0)),NA())</f>
        <v>0.20696142991533101</v>
      </c>
      <c r="AI7" s="25" t="e">
        <f ca="1">IFERROR(INDEX(Socioeconomic!$I$8:$I$225,MATCH($C7,_xlfn.ANCHORARRAY(Socioeconomic!$C$8),0)),NA())</f>
        <v>#N/A</v>
      </c>
      <c r="AJ7" s="25">
        <f ca="1">IFERROR(INDEX('Natural Hazard'!$I$8:$I$225,MATCH($C7,_xlfn.ANCHORARRAY('Natural Hazard'!$C$8),0)),NA())</f>
        <v>10</v>
      </c>
      <c r="AK7" s="25">
        <f ca="1">IFERROR(INDEX(Conflict!$I$8:$I$225,MATCH($C7,_xlfn.ANCHORARRAY(Conflict!$C$8),0)),NA())</f>
        <v>0</v>
      </c>
      <c r="AL7" s="49"/>
      <c r="AM7" s="25">
        <f>IFERROR(INDEX('Data Reliability'!$G$6:$G$409,MATCH($C7,'Data Reliability'!$E$6:$E$409,0)),NA())</f>
        <v>0.16666666666666699</v>
      </c>
      <c r="AN7" s="25">
        <f>IFERROR(INDEX('Data Reliability'!$H$6:$H$409,MATCH($C7,'Data Reliability'!$E$6:$E$409,0)),NA())</f>
        <v>0.4</v>
      </c>
      <c r="AO7" s="21"/>
      <c r="AP7" s="21"/>
      <c r="AQ7" s="21"/>
      <c r="AR7" s="21"/>
      <c r="AS7" s="21"/>
      <c r="AT7" s="21"/>
      <c r="AU7" s="21"/>
      <c r="AV7" s="21"/>
      <c r="AW7" s="21"/>
      <c r="AX7" s="21"/>
      <c r="AY7" s="21"/>
      <c r="AZ7" s="21"/>
      <c r="BA7" s="21"/>
    </row>
    <row r="8" spans="1:53" x14ac:dyDescent="0.2">
      <c r="A8" s="62">
        <v>111</v>
      </c>
      <c r="B8" s="20" t="s">
        <v>8</v>
      </c>
      <c r="C8" s="20" t="s">
        <v>9</v>
      </c>
      <c r="D8" s="20" t="s">
        <v>432</v>
      </c>
      <c r="E8" s="20" t="s">
        <v>430</v>
      </c>
      <c r="F8" s="206">
        <f ca="1">MATCH($C8,_xlfn.ANCHORARRAY(Health!$C$8),0)</f>
        <v>3</v>
      </c>
      <c r="G8" s="22" cm="1">
        <f t="array" aca="1" ref="G8" ca="1">IF(Parameters!$D$31, SUM(IF(ISNUMBER(R8:W8),(IF(R8:W8&gt;=Parameters!$D$37,1,"")),""))+0.5*(SUM(IF(ISNUMBER(R8:W8),(IF(R8:W8&gt;=Parameters!$D$38,1,"")),""))-SUM(IF(ISNUMBER(R8:W8),(IF(R8:W8&gt;=Parameters!$D$37,1,"")),""))),0) +
   IF(Parameters!$D$32,SUM(IF(ISNUMBER(R8:W8),(IF(R8:W8&gt;=Parameters!$D$41,1,"")),"")),0) +
   IF(Parameters!$D$33,AVERAGE(IF(ISNUMBER(R8:W8),R8:W8)),0) +
   IF(Parameters!$D$34,IF(OR(IF(ISNUMBER(R8:W8),R8:W8)=0),0,GEOMEAN(IF(ISNUMBER(R8:W8),R8:W8))),0)</f>
        <v>2.5</v>
      </c>
      <c r="H8" s="23">
        <f t="shared" ca="1" si="0"/>
        <v>2.5</v>
      </c>
      <c r="I8" s="116" t="str">
        <f t="shared" si="1"/>
        <v/>
      </c>
      <c r="J8" s="22" cm="1">
        <f t="array" aca="1" ref="J8" ca="1">IF(Parameters!$D$31, SUM(IF(ISNUMBER(Y8:AD8),(IF(Y8:AD8&gt;=Parameters!$D$41,1,"")),""))+0.5*(SUM(IF(ISNUMBER(Y8:AD8),(IF(Y8:AD8&gt;=Parameters!$D$42,1,"")),""))-SUM(IF(ISNUMBER(Y8:AD8),(IF(Y8:AD8&gt;=Parameters!$D$41,1,"")),""))),0) +
   IF(Parameters!$D$32,SUM(IF(ISNUMBER(Y8:AD8),(IF(Y8:AD8&gt;=Parameters!$D$41,1,"")),"")),0) +
   IF(Parameters!$D$33,AVERAGE(IF(ISNUMBER(Y8:AD8),Y8:AD8)),0) +
   IF(Parameters!$D$34,IF(OR(IF(ISNUMBER(Y8:AD8),Y8:AD8)=0),0,GEOMEAN(IF(ISNUMBER(Y8:AD8),Y8:AD8))),0)</f>
        <v>2</v>
      </c>
      <c r="K8" s="23">
        <f t="shared" ca="1" si="2"/>
        <v>2</v>
      </c>
      <c r="L8" s="116" t="str">
        <f t="shared" si="3"/>
        <v/>
      </c>
      <c r="M8" s="21" cm="1">
        <f t="array" aca="1" ref="M8" ca="1">IF(Parameters!$D$31, SUM(IF(ISNUMBER(AF8:AK8),(IF(AF8:AK8&gt;=Parameters!$D$41,1,"")),""))+0.5*(SUM(IF(ISNUMBER(AF8:AK8),(IF(AF8:AK8&gt;=Parameters!$D$42,1,"")),""))-SUM(IF(ISNUMBER(AF8:AK8),(IF(AF8:AK8&gt;=Parameters!$D$41,1,"")),""))),0) +
   IF(Parameters!$D$32,SUM(IF(ISNUMBER(AF8:AK8),(IF(AF8:AK8&gt;=Parameters!$D$41,1,"")),"")),0) +
   IF(Parameters!$D$33,AVERAGE(IF(ISNUMBER(AF8:AK8),AF8:AK8)),0) +
   IF(Parameters!$D$34,IF(OR(IF(ISNUMBER(AF8:AK8),AF8:AK8)=0),0,GEOMEAN(IF(ISNUMBER(AF8:AK8),AF8:AK8))),0)</f>
        <v>2.5</v>
      </c>
      <c r="N8" s="23">
        <f t="shared" ca="1" si="4"/>
        <v>2.5</v>
      </c>
      <c r="O8" s="116" t="str">
        <f t="shared" si="5"/>
        <v>!</v>
      </c>
      <c r="P8" s="24"/>
      <c r="Q8" s="49"/>
      <c r="R8" s="25">
        <f ca="1">IFERROR(INDEX(Health!$G$8:$G$225,MATCH($C8,_xlfn.ANCHORARRAY(Health!$C$8),0)),NA())</f>
        <v>0</v>
      </c>
      <c r="S8" s="25">
        <f ca="1">IFERROR(INDEX(Food!$G$8:$G$225,MATCH($C8,_xlfn.ANCHORARRAY(Food!$C$8),0)),NA())</f>
        <v>0</v>
      </c>
      <c r="T8" s="25">
        <f ca="1">IFERROR(INDEX(Macro!$G$8:$G$225,MATCH($C8,_xlfn.ANCHORARRAY(Macro!$C$8),0)),NA())</f>
        <v>6.9</v>
      </c>
      <c r="U8" s="25">
        <f ca="1">IFERROR(INDEX(Socioeconomic!$G$8:$G$225,MATCH($C8,_xlfn.ANCHORARRAY(Socioeconomic!$C$8),0)),NA())</f>
        <v>7.6488093347203918</v>
      </c>
      <c r="V8" s="25">
        <f ca="1">IFERROR(INDEX('Natural Hazard'!$G$8:$G$225,MATCH($C8,_xlfn.ANCHORARRAY('Natural Hazard'!$C$8),0)),NA())</f>
        <v>5.627314338711372</v>
      </c>
      <c r="W8" s="25">
        <f ca="1">IFERROR(INDEX(Conflict!$G$8:$G$225,MATCH($C8,_xlfn.ANCHORARRAY(Conflict!$C$8),0)),NA())</f>
        <v>6.2267383309133173</v>
      </c>
      <c r="X8" s="50"/>
      <c r="Y8" s="25">
        <f ca="1">IFERROR(INDEX(Health!$H$8:$H$225,MATCH($C8,_xlfn.ANCHORARRAY(Health!$C$8),0)),NA())</f>
        <v>7.6909620991253602</v>
      </c>
      <c r="Z8" s="25">
        <f ca="1">IFERROR(INDEX(Food!$H$8:$H$225,MATCH($C8,_xlfn.ANCHORARRAY(Food!$C$8),0)),NA())</f>
        <v>9.9536768963520501</v>
      </c>
      <c r="AA8" s="25">
        <f ca="1">IFERROR(INDEX(Macro!$H$8:$H$225,MATCH($C8,_xlfn.ANCHORARRAY(Macro!$C$8),0)),NA())</f>
        <v>7</v>
      </c>
      <c r="AB8" s="25">
        <f ca="1">IFERROR(INDEX(Socioeconomic!$H$8:$H$225,MATCH($C8,_xlfn.ANCHORARRAY(Socioeconomic!$C$8),0)),NA())</f>
        <v>8.2857142857142794</v>
      </c>
      <c r="AC8" s="25">
        <f ca="1">IFERROR(INDEX('Natural Hazard'!$H$8:$H$225,MATCH($C8,_xlfn.ANCHORARRAY('Natural Hazard'!$C$8),0)),NA())</f>
        <v>3.1666666666666599</v>
      </c>
      <c r="AD8" s="25">
        <f ca="1">IFERROR(INDEX(Conflict!$H$8:$H$225,MATCH($C8,_xlfn.ANCHORARRAY(Conflict!$C$8),0)),NA())</f>
        <v>5.5388957488093098</v>
      </c>
      <c r="AE8" s="50"/>
      <c r="AF8" s="25">
        <f ca="1">IFERROR(INDEX(Health!$I$8:$I$225,MATCH($C8,_xlfn.ANCHORARRAY(Health!$C$8),0)),NA())</f>
        <v>0</v>
      </c>
      <c r="AG8" s="25" t="e">
        <f ca="1">IFERROR(INDEX(Food!$I$8:$I$225,MATCH($C8,_xlfn.ANCHORARRAY(Food!$C$8),0)),NA())</f>
        <v>#N/A</v>
      </c>
      <c r="AH8" s="25">
        <f ca="1">IFERROR(INDEX(Macro!$I$8:$I$225,MATCH($C8,_xlfn.ANCHORARRAY(Macro!$C$8),0)),NA())</f>
        <v>7</v>
      </c>
      <c r="AI8" s="25">
        <f ca="1">IFERROR(INDEX(Socioeconomic!$I$8:$I$225,MATCH($C8,_xlfn.ANCHORARRAY(Socioeconomic!$C$8),0)),NA())</f>
        <v>7.0608618909024301</v>
      </c>
      <c r="AJ8" s="25">
        <f ca="1">IFERROR(INDEX('Natural Hazard'!$I$8:$I$225,MATCH($C8,_xlfn.ANCHORARRAY('Natural Hazard'!$C$8),0)),NA())</f>
        <v>10</v>
      </c>
      <c r="AK8" s="25">
        <f ca="1">IFERROR(INDEX(Conflict!$I$8:$I$225,MATCH($C8,_xlfn.ANCHORARRAY(Conflict!$C$8),0)),NA())</f>
        <v>7</v>
      </c>
      <c r="AL8" s="49"/>
      <c r="AM8" s="25">
        <f>IFERROR(INDEX('Data Reliability'!$G$6:$G$409,MATCH($C8,'Data Reliability'!$E$6:$E$409,0)),NA())</f>
        <v>0</v>
      </c>
      <c r="AN8" s="25">
        <f>IFERROR(INDEX('Data Reliability'!$H$6:$H$409,MATCH($C8,'Data Reliability'!$E$6:$E$409,0)),NA())</f>
        <v>0.4</v>
      </c>
      <c r="AO8" s="21"/>
      <c r="AP8" s="21"/>
      <c r="AQ8" s="21"/>
      <c r="AR8" s="21"/>
      <c r="AS8" s="21"/>
      <c r="AT8" s="21"/>
      <c r="AU8" s="21"/>
      <c r="AV8" s="21"/>
      <c r="AW8" s="21"/>
      <c r="AX8" s="21"/>
      <c r="AY8" s="21"/>
      <c r="AZ8" s="21"/>
      <c r="BA8" s="21"/>
    </row>
    <row r="9" spans="1:53" x14ac:dyDescent="0.2">
      <c r="A9" s="62">
        <v>130</v>
      </c>
      <c r="B9" s="20" t="s">
        <v>10</v>
      </c>
      <c r="C9" s="20" t="s">
        <v>11</v>
      </c>
      <c r="D9" s="20" t="s">
        <v>433</v>
      </c>
      <c r="E9" s="20" t="s">
        <v>430</v>
      </c>
      <c r="F9" s="206">
        <f ca="1">MATCH($C9,_xlfn.ANCHORARRAY(Health!$C$8),0)</f>
        <v>4</v>
      </c>
      <c r="G9" s="22" cm="1">
        <f t="array" aca="1" ref="G9" ca="1">IF(Parameters!$D$31, SUM(IF(ISNUMBER(R9:W9),(IF(R9:W9&gt;=Parameters!$D$37,1,"")),""))+0.5*(SUM(IF(ISNUMBER(R9:W9),(IF(R9:W9&gt;=Parameters!$D$38,1,"")),""))-SUM(IF(ISNUMBER(R9:W9),(IF(R9:W9&gt;=Parameters!$D$37,1,"")),""))),0) +
   IF(Parameters!$D$32,SUM(IF(ISNUMBER(R9:W9),(IF(R9:W9&gt;=Parameters!$D$41,1,"")),"")),0) +
   IF(Parameters!$D$33,AVERAGE(IF(ISNUMBER(R9:W9),R9:W9)),0) +
   IF(Parameters!$D$34,IF(OR(IF(ISNUMBER(R9:W9),R9:W9)=0),0,GEOMEAN(IF(ISNUMBER(R9:W9),R9:W9))),0)</f>
        <v>0</v>
      </c>
      <c r="H9" s="23">
        <f t="shared" ca="1" si="0"/>
        <v>0</v>
      </c>
      <c r="I9" s="116" t="str">
        <f t="shared" si="1"/>
        <v>!</v>
      </c>
      <c r="J9" s="22" cm="1">
        <f t="array" aca="1" ref="J9" ca="1">IF(Parameters!$D$31, SUM(IF(ISNUMBER(Y9:AD9),(IF(Y9:AD9&gt;=Parameters!$D$41,1,"")),""))+0.5*(SUM(IF(ISNUMBER(Y9:AD9),(IF(Y9:AD9&gt;=Parameters!$D$42,1,"")),""))-SUM(IF(ISNUMBER(Y9:AD9),(IF(Y9:AD9&gt;=Parameters!$D$41,1,"")),""))),0) +
   IF(Parameters!$D$32,SUM(IF(ISNUMBER(Y9:AD9),(IF(Y9:AD9&gt;=Parameters!$D$41,1,"")),"")),0) +
   IF(Parameters!$D$33,AVERAGE(IF(ISNUMBER(Y9:AD9),Y9:AD9)),0) +
   IF(Parameters!$D$34,IF(OR(IF(ISNUMBER(Y9:AD9),Y9:AD9)=0),0,GEOMEAN(IF(ISNUMBER(Y9:AD9),Y9:AD9))),0)</f>
        <v>0.5</v>
      </c>
      <c r="K9" s="23">
        <f t="shared" ca="1" si="2"/>
        <v>0.5</v>
      </c>
      <c r="L9" s="116" t="str">
        <f t="shared" si="3"/>
        <v/>
      </c>
      <c r="M9" s="21" cm="1">
        <f t="array" aca="1" ref="M9" ca="1">IF(Parameters!$D$31, SUM(IF(ISNUMBER(AF9:AK9),(IF(AF9:AK9&gt;=Parameters!$D$41,1,"")),""))+0.5*(SUM(IF(ISNUMBER(AF9:AK9),(IF(AF9:AK9&gt;=Parameters!$D$42,1,"")),""))-SUM(IF(ISNUMBER(AF9:AK9),(IF(AF9:AK9&gt;=Parameters!$D$41,1,"")),""))),0) +
   IF(Parameters!$D$32,SUM(IF(ISNUMBER(AF9:AK9),(IF(AF9:AK9&gt;=Parameters!$D$41,1,"")),"")),0) +
   IF(Parameters!$D$33,AVERAGE(IF(ISNUMBER(AF9:AK9),AF9:AK9)),0) +
   IF(Parameters!$D$34,IF(OR(IF(ISNUMBER(AF9:AK9),AF9:AK9)=0),0,GEOMEAN(IF(ISNUMBER(AF9:AK9),AF9:AK9))),0)</f>
        <v>0</v>
      </c>
      <c r="N9" s="23">
        <f t="shared" ca="1" si="4"/>
        <v>0</v>
      </c>
      <c r="O9" s="116" t="str">
        <f t="shared" si="5"/>
        <v>!</v>
      </c>
      <c r="P9" s="24"/>
      <c r="Q9" s="49"/>
      <c r="R9" s="25">
        <f ca="1">IFERROR(INDEX(Health!$G$8:$G$225,MATCH($C9,_xlfn.ANCHORARRAY(Health!$C$8),0)),NA())</f>
        <v>0</v>
      </c>
      <c r="S9" s="25">
        <f ca="1">IFERROR(INDEX(Food!$G$8:$G$225,MATCH($C9,_xlfn.ANCHORARRAY(Food!$C$8),0)),NA())</f>
        <v>0</v>
      </c>
      <c r="T9" s="25">
        <f ca="1">IFERROR(INDEX(Macro!$G$8:$G$225,MATCH($C9,_xlfn.ANCHORARRAY(Macro!$C$8),0)),NA())</f>
        <v>3.8576848242635697</v>
      </c>
      <c r="U9" s="25">
        <f ca="1">IFERROR(INDEX(Socioeconomic!$G$8:$G$225,MATCH($C9,_xlfn.ANCHORARRAY(Socioeconomic!$C$8),0)),NA())</f>
        <v>0</v>
      </c>
      <c r="V9" s="25">
        <f ca="1">IFERROR(INDEX('Natural Hazard'!$G$8:$G$225,MATCH($C9,_xlfn.ANCHORARRAY('Natural Hazard'!$C$8),0)),NA())</f>
        <v>0</v>
      </c>
      <c r="W9" s="25">
        <f ca="1">IFERROR(INDEX(Conflict!$G$8:$G$225,MATCH($C9,_xlfn.ANCHORARRAY(Conflict!$C$8),0)),NA())</f>
        <v>0</v>
      </c>
      <c r="X9" s="50"/>
      <c r="Y9" s="25">
        <f ca="1">IFERROR(INDEX(Health!$H$8:$H$225,MATCH($C9,_xlfn.ANCHORARRAY(Health!$C$8),0)),NA())</f>
        <v>3.0553935860058301</v>
      </c>
      <c r="Z9" s="25">
        <f ca="1">IFERROR(INDEX(Food!$H$8:$H$225,MATCH($C9,_xlfn.ANCHORARRAY(Food!$C$8),0)),NA())</f>
        <v>3.3971291866028701</v>
      </c>
      <c r="AA9" s="25">
        <f ca="1">IFERROR(INDEX(Macro!$H$8:$H$225,MATCH($C9,_xlfn.ANCHORARRAY(Macro!$C$8),0)),NA())</f>
        <v>3.9351446099912302</v>
      </c>
      <c r="AB9" s="25">
        <f ca="1">IFERROR(INDEX(Socioeconomic!$H$8:$H$225,MATCH($C9,_xlfn.ANCHORARRAY(Socioeconomic!$C$8),0)),NA())</f>
        <v>3.4285714285714199</v>
      </c>
      <c r="AC9" s="25">
        <f ca="1">IFERROR(INDEX('Natural Hazard'!$H$8:$H$225,MATCH($C9,_xlfn.ANCHORARRAY('Natural Hazard'!$C$8),0)),NA())</f>
        <v>7.8333333333333304</v>
      </c>
      <c r="AD9" s="25">
        <f ca="1">IFERROR(INDEX(Conflict!$H$8:$H$225,MATCH($C9,_xlfn.ANCHORARRAY(Conflict!$C$8),0)),NA())</f>
        <v>0</v>
      </c>
      <c r="AE9" s="50"/>
      <c r="AF9" s="25">
        <f ca="1">IFERROR(INDEX(Health!$I$8:$I$225,MATCH($C9,_xlfn.ANCHORARRAY(Health!$C$8),0)),NA())</f>
        <v>0</v>
      </c>
      <c r="AG9" s="25" t="e">
        <f ca="1">IFERROR(INDEX(Food!$I$8:$I$225,MATCH($C9,_xlfn.ANCHORARRAY(Food!$C$8),0)),NA())</f>
        <v>#N/A</v>
      </c>
      <c r="AH9" s="25">
        <f ca="1">IFERROR(INDEX(Macro!$I$8:$I$225,MATCH($C9,_xlfn.ANCHORARRAY(Macro!$C$8),0)),NA())</f>
        <v>3.7817497648165501</v>
      </c>
      <c r="AI9" s="25" t="e">
        <f ca="1">IFERROR(INDEX(Socioeconomic!$I$8:$I$225,MATCH($C9,_xlfn.ANCHORARRAY(Socioeconomic!$C$8),0)),NA())</f>
        <v>#N/A</v>
      </c>
      <c r="AJ9" s="25">
        <f ca="1">IFERROR(INDEX('Natural Hazard'!$I$8:$I$225,MATCH($C9,_xlfn.ANCHORARRAY('Natural Hazard'!$C$8),0)),NA())</f>
        <v>0</v>
      </c>
      <c r="AK9" s="25">
        <f ca="1">IFERROR(INDEX(Conflict!$I$8:$I$225,MATCH($C9,_xlfn.ANCHORARRAY(Conflict!$C$8),0)),NA())</f>
        <v>0</v>
      </c>
      <c r="AL9" s="49"/>
      <c r="AM9" s="25">
        <f>IFERROR(INDEX('Data Reliability'!$G$6:$G$409,MATCH($C9,'Data Reliability'!$E$6:$E$409,0)),NA())</f>
        <v>0.16666666666666699</v>
      </c>
      <c r="AN9" s="25">
        <f>IFERROR(INDEX('Data Reliability'!$H$6:$H$409,MATCH($C9,'Data Reliability'!$E$6:$E$409,0)),NA())</f>
        <v>0.63333333333333297</v>
      </c>
      <c r="AO9" s="21"/>
      <c r="AP9" s="21"/>
      <c r="AQ9" s="21"/>
      <c r="AR9" s="21"/>
      <c r="AS9" s="21"/>
      <c r="AT9" s="21"/>
      <c r="AU9" s="21"/>
      <c r="AV9" s="21"/>
      <c r="AW9" s="21"/>
      <c r="AX9" s="21"/>
      <c r="AY9" s="21"/>
      <c r="AZ9" s="21"/>
      <c r="BA9" s="21"/>
    </row>
    <row r="10" spans="1:53" x14ac:dyDescent="0.2">
      <c r="A10" s="62">
        <v>137</v>
      </c>
      <c r="B10" s="20" t="s">
        <v>724</v>
      </c>
      <c r="C10" s="20" t="s">
        <v>695</v>
      </c>
      <c r="D10" s="20" t="s">
        <v>433</v>
      </c>
      <c r="E10" s="20" t="s">
        <v>409</v>
      </c>
      <c r="F10" s="206">
        <f ca="1">MATCH($C10,_xlfn.ANCHORARRAY(Health!$C$8),0)</f>
        <v>5</v>
      </c>
      <c r="G10" s="22" cm="1">
        <f t="array" aca="1" ref="G10" ca="1">IF(Parameters!$D$31, SUM(IF(ISNUMBER(R10:W10),(IF(R10:W10&gt;=Parameters!$D$37,1,"")),""))+0.5*(SUM(IF(ISNUMBER(R10:W10),(IF(R10:W10&gt;=Parameters!$D$38,1,"")),""))-SUM(IF(ISNUMBER(R10:W10),(IF(R10:W10&gt;=Parameters!$D$37,1,"")),""))),0) +
   IF(Parameters!$D$32,SUM(IF(ISNUMBER(R10:W10),(IF(R10:W10&gt;=Parameters!$D$41,1,"")),"")),0) +
   IF(Parameters!$D$33,AVERAGE(IF(ISNUMBER(R10:W10),R10:W10)),0) +
   IF(Parameters!$D$34,IF(OR(IF(ISNUMBER(R10:W10),R10:W10)=0),0,GEOMEAN(IF(ISNUMBER(R10:W10),R10:W10))),0)</f>
        <v>0</v>
      </c>
      <c r="H10" s="23">
        <f t="shared" ca="1" si="0"/>
        <v>0</v>
      </c>
      <c r="I10" s="116" t="str">
        <f t="shared" si="1"/>
        <v>!!</v>
      </c>
      <c r="J10" s="22" cm="1">
        <f t="array" aca="1" ref="J10" ca="1">IF(Parameters!$D$31, SUM(IF(ISNUMBER(Y10:AD10),(IF(Y10:AD10&gt;=Parameters!$D$41,1,"")),""))+0.5*(SUM(IF(ISNUMBER(Y10:AD10),(IF(Y10:AD10&gt;=Parameters!$D$42,1,"")),""))-SUM(IF(ISNUMBER(Y10:AD10),(IF(Y10:AD10&gt;=Parameters!$D$41,1,"")),""))),0) +
   IF(Parameters!$D$32,SUM(IF(ISNUMBER(Y10:AD10),(IF(Y10:AD10&gt;=Parameters!$D$41,1,"")),"")),0) +
   IF(Parameters!$D$33,AVERAGE(IF(ISNUMBER(Y10:AD10),Y10:AD10)),0) +
   IF(Parameters!$D$34,IF(OR(IF(ISNUMBER(Y10:AD10),Y10:AD10)=0),0,GEOMEAN(IF(ISNUMBER(Y10:AD10),Y10:AD10))),0)</f>
        <v>0</v>
      </c>
      <c r="K10" s="23">
        <f t="shared" ca="1" si="2"/>
        <v>0</v>
      </c>
      <c r="L10" s="116" t="str">
        <f t="shared" si="3"/>
        <v>!!</v>
      </c>
      <c r="M10" s="21" cm="1">
        <f t="array" aca="1" ref="M10" ca="1">IF(Parameters!$D$31, SUM(IF(ISNUMBER(AF10:AK10),(IF(AF10:AK10&gt;=Parameters!$D$41,1,"")),""))+0.5*(SUM(IF(ISNUMBER(AF10:AK10),(IF(AF10:AK10&gt;=Parameters!$D$42,1,"")),""))-SUM(IF(ISNUMBER(AF10:AK10),(IF(AF10:AK10&gt;=Parameters!$D$41,1,"")),""))),0) +
   IF(Parameters!$D$32,SUM(IF(ISNUMBER(AF10:AK10),(IF(AF10:AK10&gt;=Parameters!$D$41,1,"")),"")),0) +
   IF(Parameters!$D$33,AVERAGE(IF(ISNUMBER(AF10:AK10),AF10:AK10)),0) +
   IF(Parameters!$D$34,IF(OR(IF(ISNUMBER(AF10:AK10),AF10:AK10)=0),0,GEOMEAN(IF(ISNUMBER(AF10:AK10),AF10:AK10))),0)</f>
        <v>0</v>
      </c>
      <c r="N10" s="23">
        <f t="shared" ca="1" si="4"/>
        <v>0</v>
      </c>
      <c r="O10" s="116" t="str">
        <f t="shared" si="5"/>
        <v>!!</v>
      </c>
      <c r="P10" s="24"/>
      <c r="Q10" s="49"/>
      <c r="R10" s="25">
        <f ca="1">IFERROR(INDEX(Health!$G$8:$G$225,MATCH($C10,_xlfn.ANCHORARRAY(Health!$C$8),0)),NA())</f>
        <v>0</v>
      </c>
      <c r="S10" s="25" t="e">
        <f ca="1">IFERROR(INDEX(Food!$G$8:$G$225,MATCH($C10,_xlfn.ANCHORARRAY(Food!$C$8),0)),NA())</f>
        <v>#N/A</v>
      </c>
      <c r="T10" s="25" t="e">
        <f ca="1">IFERROR(INDEX(Macro!$G$8:$G$225,MATCH($C10,_xlfn.ANCHORARRAY(Macro!$C$8),0)),NA())</f>
        <v>#N/A</v>
      </c>
      <c r="U10" s="25" t="e">
        <f ca="1">IFERROR(INDEX(Socioeconomic!$G$8:$G$225,MATCH($C10,_xlfn.ANCHORARRAY(Socioeconomic!$C$8),0)),NA())</f>
        <v>#N/A</v>
      </c>
      <c r="V10" s="25">
        <f ca="1">IFERROR(INDEX('Natural Hazard'!$G$8:$G$225,MATCH($C10,_xlfn.ANCHORARRAY('Natural Hazard'!$C$8),0)),NA())</f>
        <v>0</v>
      </c>
      <c r="W10" s="25">
        <f ca="1">IFERROR(INDEX(Conflict!$G$8:$G$225,MATCH($C10,_xlfn.ANCHORARRAY(Conflict!$C$8),0)),NA())</f>
        <v>0</v>
      </c>
      <c r="X10" s="50"/>
      <c r="Y10" s="25">
        <f ca="1">IFERROR(INDEX(Health!$H$8:$H$225,MATCH($C10,_xlfn.ANCHORARRAY(Health!$C$8),0)),NA())</f>
        <v>6.0583090379008704</v>
      </c>
      <c r="Z10" s="25" t="e">
        <f ca="1">IFERROR(INDEX(Food!$H$8:$H$225,MATCH($C10,_xlfn.ANCHORARRAY(Food!$C$8),0)),NA())</f>
        <v>#N/A</v>
      </c>
      <c r="AA10" s="25" t="e">
        <f ca="1">IFERROR(INDEX(Macro!$H$8:$H$225,MATCH($C10,_xlfn.ANCHORARRAY(Macro!$C$8),0)),NA())</f>
        <v>#N/A</v>
      </c>
      <c r="AB10" s="25" t="e">
        <f ca="1">IFERROR(INDEX(Socioeconomic!$H$8:$H$225,MATCH($C10,_xlfn.ANCHORARRAY(Socioeconomic!$C$8),0)),NA())</f>
        <v>#N/A</v>
      </c>
      <c r="AC10" s="25" t="e">
        <f ca="1">IFERROR(INDEX('Natural Hazard'!$H$8:$H$225,MATCH($C10,_xlfn.ANCHORARRAY('Natural Hazard'!$C$8),0)),NA())</f>
        <v>#N/A</v>
      </c>
      <c r="AD10" s="25">
        <f ca="1">IFERROR(INDEX(Conflict!$H$8:$H$225,MATCH($C10,_xlfn.ANCHORARRAY(Conflict!$C$8),0)),NA())</f>
        <v>0</v>
      </c>
      <c r="AE10" s="50"/>
      <c r="AF10" s="25">
        <f ca="1">IFERROR(INDEX(Health!$I$8:$I$225,MATCH($C10,_xlfn.ANCHORARRAY(Health!$C$8),0)),NA())</f>
        <v>0</v>
      </c>
      <c r="AG10" s="25" t="e">
        <f ca="1">IFERROR(INDEX(Food!$I$8:$I$225,MATCH($C10,_xlfn.ANCHORARRAY(Food!$C$8),0)),NA())</f>
        <v>#N/A</v>
      </c>
      <c r="AH10" s="25" t="e">
        <f ca="1">IFERROR(INDEX(Macro!$I$8:$I$225,MATCH($C10,_xlfn.ANCHORARRAY(Macro!$C$8),0)),NA())</f>
        <v>#N/A</v>
      </c>
      <c r="AI10" s="25" t="e">
        <f ca="1">IFERROR(INDEX(Socioeconomic!$I$8:$I$225,MATCH($C10,_xlfn.ANCHORARRAY(Socioeconomic!$C$8),0)),NA())</f>
        <v>#N/A</v>
      </c>
      <c r="AJ10" s="25">
        <f ca="1">IFERROR(INDEX('Natural Hazard'!$I$8:$I$225,MATCH($C10,_xlfn.ANCHORARRAY('Natural Hazard'!$C$8),0)),NA())</f>
        <v>0</v>
      </c>
      <c r="AK10" s="25">
        <f ca="1">IFERROR(INDEX(Conflict!$I$8:$I$225,MATCH($C10,_xlfn.ANCHORARRAY(Conflict!$C$8),0)),NA())</f>
        <v>0</v>
      </c>
      <c r="AL10" s="49"/>
      <c r="AM10" s="25">
        <f>IFERROR(INDEX('Data Reliability'!$G$6:$G$409,MATCH($C10,'Data Reliability'!$E$6:$E$409,0)),NA())</f>
        <v>0.75</v>
      </c>
      <c r="AN10" s="25">
        <f>IFERROR(INDEX('Data Reliability'!$H$6:$H$409,MATCH($C10,'Data Reliability'!$E$6:$E$409,0)),NA())</f>
        <v>0.78333333333333299</v>
      </c>
      <c r="AO10" s="21"/>
      <c r="AP10" s="21"/>
      <c r="AQ10" s="21"/>
      <c r="AR10" s="21"/>
      <c r="AS10" s="21"/>
      <c r="AT10" s="21"/>
      <c r="AU10" s="21"/>
      <c r="AV10" s="21"/>
      <c r="AW10" s="21"/>
      <c r="AX10" s="21"/>
      <c r="AY10" s="21"/>
      <c r="AZ10" s="21"/>
      <c r="BA10" s="21"/>
    </row>
    <row r="11" spans="1:53" x14ac:dyDescent="0.2">
      <c r="A11" s="62">
        <v>171</v>
      </c>
      <c r="B11" s="20" t="s">
        <v>12</v>
      </c>
      <c r="C11" s="20" t="s">
        <v>13</v>
      </c>
      <c r="D11" s="20" t="s">
        <v>434</v>
      </c>
      <c r="E11" s="20" t="s">
        <v>409</v>
      </c>
      <c r="F11" s="206">
        <f ca="1">MATCH($C11,_xlfn.ANCHORARRAY(Health!$C$8),0)</f>
        <v>6</v>
      </c>
      <c r="G11" s="22" cm="1">
        <f t="array" aca="1" ref="G11" ca="1">IF(Parameters!$D$31, SUM(IF(ISNUMBER(R11:W11),(IF(R11:W11&gt;=Parameters!$D$37,1,"")),""))+0.5*(SUM(IF(ISNUMBER(R11:W11),(IF(R11:W11&gt;=Parameters!$D$38,1,"")),""))-SUM(IF(ISNUMBER(R11:W11),(IF(R11:W11&gt;=Parameters!$D$37,1,"")),""))),0) +
   IF(Parameters!$D$32,SUM(IF(ISNUMBER(R11:W11),(IF(R11:W11&gt;=Parameters!$D$41,1,"")),"")),0) +
   IF(Parameters!$D$33,AVERAGE(IF(ISNUMBER(R11:W11),R11:W11)),0) +
   IF(Parameters!$D$34,IF(OR(IF(ISNUMBER(R11:W11),R11:W11)=0),0,GEOMEAN(IF(ISNUMBER(R11:W11),R11:W11))),0)</f>
        <v>0</v>
      </c>
      <c r="H11" s="23">
        <f t="shared" ca="1" si="0"/>
        <v>0</v>
      </c>
      <c r="I11" s="116" t="str">
        <f t="shared" si="1"/>
        <v>!</v>
      </c>
      <c r="J11" s="22" cm="1">
        <f t="array" aca="1" ref="J11" ca="1">IF(Parameters!$D$31, SUM(IF(ISNUMBER(Y11:AD11),(IF(Y11:AD11&gt;=Parameters!$D$41,1,"")),""))+0.5*(SUM(IF(ISNUMBER(Y11:AD11),(IF(Y11:AD11&gt;=Parameters!$D$42,1,"")),""))-SUM(IF(ISNUMBER(Y11:AD11),(IF(Y11:AD11&gt;=Parameters!$D$41,1,"")),""))),0) +
   IF(Parameters!$D$32,SUM(IF(ISNUMBER(Y11:AD11),(IF(Y11:AD11&gt;=Parameters!$D$41,1,"")),"")),0) +
   IF(Parameters!$D$33,AVERAGE(IF(ISNUMBER(Y11:AD11),Y11:AD11)),0) +
   IF(Parameters!$D$34,IF(OR(IF(ISNUMBER(Y11:AD11),Y11:AD11)=0),0,GEOMEAN(IF(ISNUMBER(Y11:AD11),Y11:AD11))),0)</f>
        <v>0</v>
      </c>
      <c r="K11" s="23">
        <f t="shared" ca="1" si="2"/>
        <v>0</v>
      </c>
      <c r="L11" s="116" t="str">
        <f t="shared" si="3"/>
        <v/>
      </c>
      <c r="M11" s="21" cm="1">
        <f t="array" aca="1" ref="M11" ca="1">IF(Parameters!$D$31, SUM(IF(ISNUMBER(AF11:AK11),(IF(AF11:AK11&gt;=Parameters!$D$41,1,"")),""))+0.5*(SUM(IF(ISNUMBER(AF11:AK11),(IF(AF11:AK11&gt;=Parameters!$D$42,1,"")),""))-SUM(IF(ISNUMBER(AF11:AK11),(IF(AF11:AK11&gt;=Parameters!$D$41,1,"")),""))),0) +
   IF(Parameters!$D$32,SUM(IF(ISNUMBER(AF11:AK11),(IF(AF11:AK11&gt;=Parameters!$D$41,1,"")),"")),0) +
   IF(Parameters!$D$33,AVERAGE(IF(ISNUMBER(AF11:AK11),AF11:AK11)),0) +
   IF(Parameters!$D$34,IF(OR(IF(ISNUMBER(AF11:AK11),AF11:AK11)=0),0,GEOMEAN(IF(ISNUMBER(AF11:AK11),AF11:AK11))),0)</f>
        <v>0</v>
      </c>
      <c r="N11" s="23">
        <f t="shared" ca="1" si="4"/>
        <v>0</v>
      </c>
      <c r="O11" s="116" t="str">
        <f t="shared" si="5"/>
        <v>!!</v>
      </c>
      <c r="P11" s="24"/>
      <c r="Q11" s="49"/>
      <c r="R11" s="25">
        <f ca="1">IFERROR(INDEX(Health!$G$8:$G$225,MATCH($C11,_xlfn.ANCHORARRAY(Health!$C$8),0)),NA())</f>
        <v>0</v>
      </c>
      <c r="S11" s="25">
        <f ca="1">IFERROR(INDEX(Food!$G$8:$G$225,MATCH($C11,_xlfn.ANCHORARRAY(Food!$C$8),0)),NA())</f>
        <v>0</v>
      </c>
      <c r="T11" s="25">
        <f ca="1">IFERROR(INDEX(Macro!$G$8:$G$225,MATCH($C11,_xlfn.ANCHORARRAY(Macro!$C$8),0)),NA())</f>
        <v>1.1827851772646956</v>
      </c>
      <c r="U11" s="25">
        <f ca="1">IFERROR(INDEX(Socioeconomic!$G$8:$G$225,MATCH($C11,_xlfn.ANCHORARRAY(Socioeconomic!$C$8),0)),NA())</f>
        <v>0</v>
      </c>
      <c r="V11" s="25">
        <f ca="1">IFERROR(INDEX('Natural Hazard'!$G$8:$G$225,MATCH($C11,_xlfn.ANCHORARRAY('Natural Hazard'!$C$8),0)),NA())</f>
        <v>0</v>
      </c>
      <c r="W11" s="25">
        <f ca="1">IFERROR(INDEX(Conflict!$G$8:$G$225,MATCH($C11,_xlfn.ANCHORARRAY(Conflict!$C$8),0)),NA())</f>
        <v>0</v>
      </c>
      <c r="X11" s="50"/>
      <c r="Y11" s="25">
        <f ca="1">IFERROR(INDEX(Health!$H$8:$H$225,MATCH($C11,_xlfn.ANCHORARRAY(Health!$C$8),0)),NA())</f>
        <v>4.6297376093294398</v>
      </c>
      <c r="Z11" s="25">
        <f ca="1">IFERROR(INDEX(Food!$H$8:$H$225,MATCH($C11,_xlfn.ANCHORARRAY(Food!$C$8),0)),NA())</f>
        <v>0.83381586566299803</v>
      </c>
      <c r="AA11" s="25">
        <f ca="1">IFERROR(INDEX(Macro!$H$8:$H$225,MATCH($C11,_xlfn.ANCHORARRAY(Macro!$C$8),0)),NA())</f>
        <v>0.59012562080046704</v>
      </c>
      <c r="AB11" s="25">
        <f ca="1">IFERROR(INDEX(Socioeconomic!$H$8:$H$225,MATCH($C11,_xlfn.ANCHORARRAY(Socioeconomic!$C$8),0)),NA())</f>
        <v>0.14285714285714199</v>
      </c>
      <c r="AC11" s="25">
        <f ca="1">IFERROR(INDEX('Natural Hazard'!$H$8:$H$225,MATCH($C11,_xlfn.ANCHORARRAY('Natural Hazard'!$C$8),0)),NA())</f>
        <v>5.6666666666666599</v>
      </c>
      <c r="AD11" s="25">
        <f ca="1">IFERROR(INDEX(Conflict!$H$8:$H$225,MATCH($C11,_xlfn.ANCHORARRAY(Conflict!$C$8),0)),NA())</f>
        <v>0</v>
      </c>
      <c r="AE11" s="50"/>
      <c r="AF11" s="25">
        <f ca="1">IFERROR(INDEX(Health!$I$8:$I$225,MATCH($C11,_xlfn.ANCHORARRAY(Health!$C$8),0)),NA())</f>
        <v>0</v>
      </c>
      <c r="AG11" s="25" t="e">
        <f ca="1">IFERROR(INDEX(Food!$I$8:$I$225,MATCH($C11,_xlfn.ANCHORARRAY(Food!$C$8),0)),NA())</f>
        <v>#N/A</v>
      </c>
      <c r="AH11" s="25">
        <f ca="1">IFERROR(INDEX(Macro!$I$8:$I$225,MATCH($C11,_xlfn.ANCHORARRAY(Macro!$C$8),0)),NA())</f>
        <v>2.3706491063029098</v>
      </c>
      <c r="AI11" s="25" t="e">
        <f ca="1">IFERROR(INDEX(Socioeconomic!$I$8:$I$225,MATCH($C11,_xlfn.ANCHORARRAY(Socioeconomic!$C$8),0)),NA())</f>
        <v>#N/A</v>
      </c>
      <c r="AJ11" s="25">
        <f ca="1">IFERROR(INDEX('Natural Hazard'!$I$8:$I$225,MATCH($C11,_xlfn.ANCHORARRAY('Natural Hazard'!$C$8),0)),NA())</f>
        <v>0</v>
      </c>
      <c r="AK11" s="25">
        <f ca="1">IFERROR(INDEX(Conflict!$I$8:$I$225,MATCH($C11,_xlfn.ANCHORARRAY(Conflict!$C$8),0)),NA())</f>
        <v>0</v>
      </c>
      <c r="AL11" s="49"/>
      <c r="AM11" s="25">
        <f>IFERROR(INDEX('Data Reliability'!$G$6:$G$409,MATCH($C11,'Data Reliability'!$E$6:$E$409,0)),NA())</f>
        <v>8.3333333333333301E-2</v>
      </c>
      <c r="AN11" s="25">
        <f>IFERROR(INDEX('Data Reliability'!$H$6:$H$409,MATCH($C11,'Data Reliability'!$E$6:$E$409,0)),NA())</f>
        <v>0.66666666666666696</v>
      </c>
      <c r="AO11" s="21"/>
      <c r="AP11" s="21"/>
      <c r="AQ11" s="21"/>
      <c r="AR11" s="21"/>
      <c r="AS11" s="21"/>
      <c r="AT11" s="21"/>
      <c r="AU11" s="21"/>
      <c r="AV11" s="21"/>
      <c r="AW11" s="21"/>
      <c r="AX11" s="21"/>
      <c r="AY11" s="21"/>
      <c r="AZ11" s="21"/>
      <c r="BA11" s="21"/>
    </row>
    <row r="12" spans="1:53" x14ac:dyDescent="0.2">
      <c r="A12" s="62">
        <v>175</v>
      </c>
      <c r="B12" s="20" t="s">
        <v>14</v>
      </c>
      <c r="C12" s="20" t="s">
        <v>15</v>
      </c>
      <c r="D12" s="20" t="s">
        <v>435</v>
      </c>
      <c r="E12" s="20" t="s">
        <v>430</v>
      </c>
      <c r="F12" s="206">
        <f ca="1">MATCH($C12,_xlfn.ANCHORARRAY(Health!$C$8),0)</f>
        <v>7</v>
      </c>
      <c r="G12" s="22" cm="1">
        <f t="array" aca="1" ref="G12" ca="1">IF(Parameters!$D$31, SUM(IF(ISNUMBER(R12:W12),(IF(R12:W12&gt;=Parameters!$D$37,1,"")),""))+0.5*(SUM(IF(ISNUMBER(R12:W12),(IF(R12:W12&gt;=Parameters!$D$38,1,"")),""))-SUM(IF(ISNUMBER(R12:W12),(IF(R12:W12&gt;=Parameters!$D$37,1,"")),""))),0) +
   IF(Parameters!$D$32,SUM(IF(ISNUMBER(R12:W12),(IF(R12:W12&gt;=Parameters!$D$41,1,"")),"")),0) +
   IF(Parameters!$D$33,AVERAGE(IF(ISNUMBER(R12:W12),R12:W12)),0) +
   IF(Parameters!$D$34,IF(OR(IF(ISNUMBER(R12:W12),R12:W12)=0),0,GEOMEAN(IF(ISNUMBER(R12:W12),R12:W12))),0)</f>
        <v>2</v>
      </c>
      <c r="H12" s="23">
        <f t="shared" ca="1" si="0"/>
        <v>2</v>
      </c>
      <c r="I12" s="116" t="str">
        <f t="shared" si="1"/>
        <v/>
      </c>
      <c r="J12" s="22" cm="1">
        <f t="array" aca="1" ref="J12" ca="1">IF(Parameters!$D$31, SUM(IF(ISNUMBER(Y12:AD12),(IF(Y12:AD12&gt;=Parameters!$D$41,1,"")),""))+0.5*(SUM(IF(ISNUMBER(Y12:AD12),(IF(Y12:AD12&gt;=Parameters!$D$42,1,"")),""))-SUM(IF(ISNUMBER(Y12:AD12),(IF(Y12:AD12&gt;=Parameters!$D$41,1,"")),""))),0) +
   IF(Parameters!$D$32,SUM(IF(ISNUMBER(Y12:AD12),(IF(Y12:AD12&gt;=Parameters!$D$41,1,"")),"")),0) +
   IF(Parameters!$D$33,AVERAGE(IF(ISNUMBER(Y12:AD12),Y12:AD12)),0) +
   IF(Parameters!$D$34,IF(OR(IF(ISNUMBER(Y12:AD12),Y12:AD12)=0),0,GEOMEAN(IF(ISNUMBER(Y12:AD12),Y12:AD12))),0)</f>
        <v>1</v>
      </c>
      <c r="K12" s="23">
        <f t="shared" ca="1" si="2"/>
        <v>1</v>
      </c>
      <c r="L12" s="116" t="str">
        <f t="shared" si="3"/>
        <v/>
      </c>
      <c r="M12" s="21" cm="1">
        <f t="array" aca="1" ref="M12" ca="1">IF(Parameters!$D$31, SUM(IF(ISNUMBER(AF12:AK12),(IF(AF12:AK12&gt;=Parameters!$D$41,1,"")),""))+0.5*(SUM(IF(ISNUMBER(AF12:AK12),(IF(AF12:AK12&gt;=Parameters!$D$42,1,"")),""))-SUM(IF(ISNUMBER(AF12:AK12),(IF(AF12:AK12&gt;=Parameters!$D$41,1,"")),""))),0) +
   IF(Parameters!$D$32,SUM(IF(ISNUMBER(AF12:AK12),(IF(AF12:AK12&gt;=Parameters!$D$41,1,"")),"")),0) +
   IF(Parameters!$D$33,AVERAGE(IF(ISNUMBER(AF12:AK12),AF12:AK12)),0) +
   IF(Parameters!$D$34,IF(OR(IF(ISNUMBER(AF12:AK12),AF12:AK12)=0),0,GEOMEAN(IF(ISNUMBER(AF12:AK12),AF12:AK12))),0)</f>
        <v>2.5</v>
      </c>
      <c r="N12" s="23">
        <f t="shared" ca="1" si="4"/>
        <v>2.5</v>
      </c>
      <c r="O12" s="116" t="str">
        <f t="shared" si="5"/>
        <v>!</v>
      </c>
      <c r="P12" s="24"/>
      <c r="Q12" s="49"/>
      <c r="R12" s="25">
        <f ca="1">IFERROR(INDEX(Health!$G$8:$G$225,MATCH($C12,_xlfn.ANCHORARRAY(Health!$C$8),0)),NA())</f>
        <v>0</v>
      </c>
      <c r="S12" s="25">
        <f ca="1">IFERROR(INDEX(Food!$G$8:$G$225,MATCH($C12,_xlfn.ANCHORARRAY(Food!$C$8),0)),NA())</f>
        <v>0</v>
      </c>
      <c r="T12" s="25">
        <f ca="1">IFERROR(INDEX(Macro!$G$8:$G$225,MATCH($C12,_xlfn.ANCHORARRAY(Macro!$C$8),0)),NA())</f>
        <v>10</v>
      </c>
      <c r="U12" s="25">
        <f ca="1">IFERROR(INDEX(Socioeconomic!$G$8:$G$225,MATCH($C12,_xlfn.ANCHORARRAY(Socioeconomic!$C$8),0)),NA())</f>
        <v>3.3169747895006778</v>
      </c>
      <c r="V12" s="25">
        <f ca="1">IFERROR(INDEX('Natural Hazard'!$G$8:$G$225,MATCH($C12,_xlfn.ANCHORARRAY('Natural Hazard'!$C$8),0)),NA())</f>
        <v>7.416198487095663</v>
      </c>
      <c r="W12" s="25">
        <f ca="1">IFERROR(INDEX(Conflict!$G$8:$G$225,MATCH($C12,_xlfn.ANCHORARRAY(Conflict!$C$8),0)),NA())</f>
        <v>0</v>
      </c>
      <c r="X12" s="50"/>
      <c r="Y12" s="25">
        <f ca="1">IFERROR(INDEX(Health!$H$8:$H$225,MATCH($C12,_xlfn.ANCHORARRAY(Health!$C$8),0)),NA())</f>
        <v>0.314868804664724</v>
      </c>
      <c r="Z12" s="25">
        <f ca="1">IFERROR(INDEX(Food!$H$8:$H$225,MATCH($C12,_xlfn.ANCHORARRAY(Food!$C$8),0)),NA())</f>
        <v>3.8448176027793801</v>
      </c>
      <c r="AA12" s="25">
        <f ca="1">IFERROR(INDEX(Macro!$H$8:$H$225,MATCH($C12,_xlfn.ANCHORARRAY(Macro!$C$8),0)),NA())</f>
        <v>10</v>
      </c>
      <c r="AB12" s="25">
        <f ca="1">IFERROR(INDEX(Socioeconomic!$H$8:$H$225,MATCH($C12,_xlfn.ANCHORARRAY(Socioeconomic!$C$8),0)),NA())</f>
        <v>2.1428571428571401</v>
      </c>
      <c r="AC12" s="25">
        <f ca="1">IFERROR(INDEX('Natural Hazard'!$H$8:$H$225,MATCH($C12,_xlfn.ANCHORARRAY('Natural Hazard'!$C$8),0)),NA())</f>
        <v>5.5</v>
      </c>
      <c r="AD12" s="25">
        <f ca="1">IFERROR(INDEX(Conflict!$H$8:$H$225,MATCH($C12,_xlfn.ANCHORARRAY(Conflict!$C$8),0)),NA())</f>
        <v>0</v>
      </c>
      <c r="AE12" s="50"/>
      <c r="AF12" s="25">
        <f ca="1">IFERROR(INDEX(Health!$I$8:$I$225,MATCH($C12,_xlfn.ANCHORARRAY(Health!$C$8),0)),NA())</f>
        <v>0</v>
      </c>
      <c r="AG12" s="25" t="e">
        <f ca="1">IFERROR(INDEX(Food!$I$8:$I$225,MATCH($C12,_xlfn.ANCHORARRAY(Food!$C$8),0)),NA())</f>
        <v>#N/A</v>
      </c>
      <c r="AH12" s="25">
        <f ca="1">IFERROR(INDEX(Macro!$I$8:$I$225,MATCH($C12,_xlfn.ANCHORARRAY(Macro!$C$8),0)),NA())</f>
        <v>10</v>
      </c>
      <c r="AI12" s="25">
        <f ca="1">IFERROR(INDEX(Socioeconomic!$I$8:$I$225,MATCH($C12,_xlfn.ANCHORARRAY(Socioeconomic!$C$8),0)),NA())</f>
        <v>5.13441681861877</v>
      </c>
      <c r="AJ12" s="25">
        <f ca="1">IFERROR(INDEX('Natural Hazard'!$I$8:$I$225,MATCH($C12,_xlfn.ANCHORARRAY('Natural Hazard'!$C$8),0)),NA())</f>
        <v>10</v>
      </c>
      <c r="AK12" s="25">
        <f ca="1">IFERROR(INDEX(Conflict!$I$8:$I$225,MATCH($C12,_xlfn.ANCHORARRAY(Conflict!$C$8),0)),NA())</f>
        <v>7</v>
      </c>
      <c r="AL12" s="49"/>
      <c r="AM12" s="25">
        <f>IFERROR(INDEX('Data Reliability'!$G$6:$G$409,MATCH($C12,'Data Reliability'!$E$6:$E$409,0)),NA())</f>
        <v>0</v>
      </c>
      <c r="AN12" s="25">
        <f>IFERROR(INDEX('Data Reliability'!$H$6:$H$409,MATCH($C12,'Data Reliability'!$E$6:$E$409,0)),NA())</f>
        <v>0.43333333333333302</v>
      </c>
      <c r="AO12" s="21"/>
      <c r="AP12" s="21"/>
      <c r="AQ12" s="21"/>
      <c r="AR12" s="21"/>
      <c r="AS12" s="21"/>
      <c r="AT12" s="21"/>
      <c r="AU12" s="21"/>
      <c r="AV12" s="21"/>
      <c r="AW12" s="21"/>
      <c r="AX12" s="21"/>
      <c r="AY12" s="21"/>
      <c r="AZ12" s="21"/>
      <c r="BA12" s="21"/>
    </row>
    <row r="13" spans="1:53" x14ac:dyDescent="0.2">
      <c r="A13" s="62">
        <v>185</v>
      </c>
      <c r="B13" s="20" t="s">
        <v>16</v>
      </c>
      <c r="C13" s="20" t="s">
        <v>17</v>
      </c>
      <c r="D13" s="20" t="s">
        <v>433</v>
      </c>
      <c r="E13" s="20" t="s">
        <v>430</v>
      </c>
      <c r="F13" s="206">
        <f ca="1">MATCH($C13,_xlfn.ANCHORARRAY(Health!$C$8),0)</f>
        <v>8</v>
      </c>
      <c r="G13" s="22" cm="1">
        <f t="array" aca="1" ref="G13" ca="1">IF(Parameters!$D$31, SUM(IF(ISNUMBER(R13:W13),(IF(R13:W13&gt;=Parameters!$D$37,1,"")),""))+0.5*(SUM(IF(ISNUMBER(R13:W13),(IF(R13:W13&gt;=Parameters!$D$38,1,"")),""))-SUM(IF(ISNUMBER(R13:W13),(IF(R13:W13&gt;=Parameters!$D$37,1,"")),""))),0) +
   IF(Parameters!$D$32,SUM(IF(ISNUMBER(R13:W13),(IF(R13:W13&gt;=Parameters!$D$41,1,"")),"")),0) +
   IF(Parameters!$D$33,AVERAGE(IF(ISNUMBER(R13:W13),R13:W13)),0) +
   IF(Parameters!$D$34,IF(OR(IF(ISNUMBER(R13:W13),R13:W13)=0),0,GEOMEAN(IF(ISNUMBER(R13:W13),R13:W13))),0)</f>
        <v>0</v>
      </c>
      <c r="H13" s="23">
        <f t="shared" ca="1" si="0"/>
        <v>0</v>
      </c>
      <c r="I13" s="116" t="str">
        <f t="shared" si="1"/>
        <v>!</v>
      </c>
      <c r="J13" s="22" cm="1">
        <f t="array" aca="1" ref="J13" ca="1">IF(Parameters!$D$31, SUM(IF(ISNUMBER(Y13:AD13),(IF(Y13:AD13&gt;=Parameters!$D$41,1,"")),""))+0.5*(SUM(IF(ISNUMBER(Y13:AD13),(IF(Y13:AD13&gt;=Parameters!$D$42,1,"")),""))-SUM(IF(ISNUMBER(Y13:AD13),(IF(Y13:AD13&gt;=Parameters!$D$41,1,"")),""))),0) +
   IF(Parameters!$D$32,SUM(IF(ISNUMBER(Y13:AD13),(IF(Y13:AD13&gt;=Parameters!$D$41,1,"")),"")),0) +
   IF(Parameters!$D$33,AVERAGE(IF(ISNUMBER(Y13:AD13),Y13:AD13)),0) +
   IF(Parameters!$D$34,IF(OR(IF(ISNUMBER(Y13:AD13),Y13:AD13)=0),0,GEOMEAN(IF(ISNUMBER(Y13:AD13),Y13:AD13))),0)</f>
        <v>0</v>
      </c>
      <c r="K13" s="23">
        <f t="shared" ca="1" si="2"/>
        <v>0</v>
      </c>
      <c r="L13" s="116" t="str">
        <f t="shared" si="3"/>
        <v/>
      </c>
      <c r="M13" s="21" cm="1">
        <f t="array" aca="1" ref="M13" ca="1">IF(Parameters!$D$31, SUM(IF(ISNUMBER(AF13:AK13),(IF(AF13:AK13&gt;=Parameters!$D$41,1,"")),""))+0.5*(SUM(IF(ISNUMBER(AF13:AK13),(IF(AF13:AK13&gt;=Parameters!$D$42,1,"")),""))-SUM(IF(ISNUMBER(AF13:AK13),(IF(AF13:AK13&gt;=Parameters!$D$41,1,"")),""))),0) +
   IF(Parameters!$D$32,SUM(IF(ISNUMBER(AF13:AK13),(IF(AF13:AK13&gt;=Parameters!$D$41,1,"")),"")),0) +
   IF(Parameters!$D$33,AVERAGE(IF(ISNUMBER(AF13:AK13),AF13:AK13)),0) +
   IF(Parameters!$D$34,IF(OR(IF(ISNUMBER(AF13:AK13),AF13:AK13)=0),0,GEOMEAN(IF(ISNUMBER(AF13:AK13),AF13:AK13))),0)</f>
        <v>0.5</v>
      </c>
      <c r="N13" s="23">
        <f t="shared" ca="1" si="4"/>
        <v>0.5</v>
      </c>
      <c r="O13" s="116" t="str">
        <f t="shared" si="5"/>
        <v>!</v>
      </c>
      <c r="P13" s="24"/>
      <c r="Q13" s="49"/>
      <c r="R13" s="25">
        <f ca="1">IFERROR(INDEX(Health!$G$8:$G$225,MATCH($C13,_xlfn.ANCHORARRAY(Health!$C$8),0)),NA())</f>
        <v>0</v>
      </c>
      <c r="S13" s="25">
        <f ca="1">IFERROR(INDEX(Food!$G$8:$G$225,MATCH($C13,_xlfn.ANCHORARRAY(Food!$C$8),0)),NA())</f>
        <v>0</v>
      </c>
      <c r="T13" s="25">
        <f ca="1">IFERROR(INDEX(Macro!$G$8:$G$225,MATCH($C13,_xlfn.ANCHORARRAY(Macro!$C$8),0)),NA())</f>
        <v>3.1781813787988864</v>
      </c>
      <c r="U13" s="25">
        <f ca="1">IFERROR(INDEX(Socioeconomic!$G$8:$G$225,MATCH($C13,_xlfn.ANCHORARRAY(Socioeconomic!$C$8),0)),NA())</f>
        <v>0</v>
      </c>
      <c r="V13" s="25">
        <f ca="1">IFERROR(INDEX('Natural Hazard'!$G$8:$G$225,MATCH($C13,_xlfn.ANCHORARRAY('Natural Hazard'!$C$8),0)),NA())</f>
        <v>0</v>
      </c>
      <c r="W13" s="25">
        <f ca="1">IFERROR(INDEX(Conflict!$G$8:$G$225,MATCH($C13,_xlfn.ANCHORARRAY(Conflict!$C$8),0)),NA())</f>
        <v>2.971315800596761</v>
      </c>
      <c r="X13" s="50"/>
      <c r="Y13" s="25">
        <f ca="1">IFERROR(INDEX(Health!$H$8:$H$225,MATCH($C13,_xlfn.ANCHORARRAY(Health!$C$8),0)),NA())</f>
        <v>0</v>
      </c>
      <c r="Z13" s="25">
        <f ca="1">IFERROR(INDEX(Food!$H$8:$H$225,MATCH($C13,_xlfn.ANCHORARRAY(Food!$C$8),0)),NA())</f>
        <v>2.7033492822966498</v>
      </c>
      <c r="AA13" s="25">
        <f ca="1">IFERROR(INDEX(Macro!$H$8:$H$225,MATCH($C13,_xlfn.ANCHORARRAY(Macro!$C$8),0)),NA())</f>
        <v>3.55536079462459</v>
      </c>
      <c r="AB13" s="25">
        <f ca="1">IFERROR(INDEX(Socioeconomic!$H$8:$H$225,MATCH($C13,_xlfn.ANCHORARRAY(Socioeconomic!$C$8),0)),NA())</f>
        <v>2.5714285714285698</v>
      </c>
      <c r="AC13" s="25">
        <f ca="1">IFERROR(INDEX('Natural Hazard'!$H$8:$H$225,MATCH($C13,_xlfn.ANCHORARRAY('Natural Hazard'!$C$8),0)),NA())</f>
        <v>4.1666666666666599</v>
      </c>
      <c r="AD13" s="25">
        <f ca="1">IFERROR(INDEX(Conflict!$H$8:$H$225,MATCH($C13,_xlfn.ANCHORARRAY(Conflict!$C$8),0)),NA())</f>
        <v>1.26124536955371</v>
      </c>
      <c r="AE13" s="50"/>
      <c r="AF13" s="25">
        <f ca="1">IFERROR(INDEX(Health!$I$8:$I$225,MATCH($C13,_xlfn.ANCHORARRAY(Health!$C$8),0)),NA())</f>
        <v>0</v>
      </c>
      <c r="AG13" s="25" t="e">
        <f ca="1">IFERROR(INDEX(Food!$I$8:$I$225,MATCH($C13,_xlfn.ANCHORARRAY(Food!$C$8),0)),NA())</f>
        <v>#N/A</v>
      </c>
      <c r="AH13" s="25">
        <f ca="1">IFERROR(INDEX(Macro!$I$8:$I$225,MATCH($C13,_xlfn.ANCHORARRAY(Macro!$C$8),0)),NA())</f>
        <v>2.8410159924741301</v>
      </c>
      <c r="AI13" s="25">
        <f ca="1">IFERROR(INDEX(Socioeconomic!$I$8:$I$225,MATCH($C13,_xlfn.ANCHORARRAY(Socioeconomic!$C$8),0)),NA())</f>
        <v>0</v>
      </c>
      <c r="AJ13" s="25">
        <f ca="1">IFERROR(INDEX('Natural Hazard'!$I$8:$I$225,MATCH($C13,_xlfn.ANCHORARRAY('Natural Hazard'!$C$8),0)),NA())</f>
        <v>0</v>
      </c>
      <c r="AK13" s="25">
        <f ca="1">IFERROR(INDEX(Conflict!$I$8:$I$225,MATCH($C13,_xlfn.ANCHORARRAY(Conflict!$C$8),0)),NA())</f>
        <v>7</v>
      </c>
      <c r="AL13" s="49"/>
      <c r="AM13" s="25">
        <f>IFERROR(INDEX('Data Reliability'!$G$6:$G$409,MATCH($C13,'Data Reliability'!$E$6:$E$409,0)),NA())</f>
        <v>0.16666666666666699</v>
      </c>
      <c r="AN13" s="25">
        <f>IFERROR(INDEX('Data Reliability'!$H$6:$H$409,MATCH($C13,'Data Reliability'!$E$6:$E$409,0)),NA())</f>
        <v>0.52500000000000002</v>
      </c>
      <c r="AO13" s="21"/>
      <c r="AP13" s="21"/>
      <c r="AQ13" s="21"/>
      <c r="AR13" s="21"/>
      <c r="AS13" s="21"/>
      <c r="AT13" s="21"/>
      <c r="AU13" s="21"/>
      <c r="AV13" s="21"/>
      <c r="AW13" s="21"/>
      <c r="AX13" s="21"/>
      <c r="AY13" s="21"/>
      <c r="AZ13" s="21"/>
      <c r="BA13" s="21"/>
    </row>
    <row r="14" spans="1:53" x14ac:dyDescent="0.2">
      <c r="A14" s="62">
        <v>186</v>
      </c>
      <c r="B14" s="20" t="s">
        <v>725</v>
      </c>
      <c r="C14" s="20" t="s">
        <v>696</v>
      </c>
      <c r="D14" s="20" t="s">
        <v>436</v>
      </c>
      <c r="E14" s="20" t="s">
        <v>409</v>
      </c>
      <c r="F14" s="206">
        <f ca="1">MATCH($C14,_xlfn.ANCHORARRAY(Health!$C$8),0)</f>
        <v>9</v>
      </c>
      <c r="G14" s="22" cm="1">
        <f t="array" aca="1" ref="G14" ca="1">IF(Parameters!$D$31, SUM(IF(ISNUMBER(R14:W14),(IF(R14:W14&gt;=Parameters!$D$37,1,"")),""))+0.5*(SUM(IF(ISNUMBER(R14:W14),(IF(R14:W14&gt;=Parameters!$D$38,1,"")),""))-SUM(IF(ISNUMBER(R14:W14),(IF(R14:W14&gt;=Parameters!$D$37,1,"")),""))),0) +
   IF(Parameters!$D$32,SUM(IF(ISNUMBER(R14:W14),(IF(R14:W14&gt;=Parameters!$D$41,1,"")),"")),0) +
   IF(Parameters!$D$33,AVERAGE(IF(ISNUMBER(R14:W14),R14:W14)),0) +
   IF(Parameters!$D$34,IF(OR(IF(ISNUMBER(R14:W14),R14:W14)=0),0,GEOMEAN(IF(ISNUMBER(R14:W14),R14:W14))),0)</f>
        <v>0</v>
      </c>
      <c r="H14" s="23">
        <f t="shared" ca="1" si="0"/>
        <v>0</v>
      </c>
      <c r="I14" s="116" t="str">
        <f t="shared" si="1"/>
        <v>!!</v>
      </c>
      <c r="J14" s="22" cm="1">
        <f t="array" aca="1" ref="J14" ca="1">IF(Parameters!$D$31, SUM(IF(ISNUMBER(Y14:AD14),(IF(Y14:AD14&gt;=Parameters!$D$41,1,"")),""))+0.5*(SUM(IF(ISNUMBER(Y14:AD14),(IF(Y14:AD14&gt;=Parameters!$D$42,1,"")),""))-SUM(IF(ISNUMBER(Y14:AD14),(IF(Y14:AD14&gt;=Parameters!$D$41,1,"")),""))),0) +
   IF(Parameters!$D$32,SUM(IF(ISNUMBER(Y14:AD14),(IF(Y14:AD14&gt;=Parameters!$D$41,1,"")),"")),0) +
   IF(Parameters!$D$33,AVERAGE(IF(ISNUMBER(Y14:AD14),Y14:AD14)),0) +
   IF(Parameters!$D$34,IF(OR(IF(ISNUMBER(Y14:AD14),Y14:AD14)=0),0,GEOMEAN(IF(ISNUMBER(Y14:AD14),Y14:AD14))),0)</f>
        <v>0</v>
      </c>
      <c r="K14" s="23">
        <f t="shared" ca="1" si="2"/>
        <v>0</v>
      </c>
      <c r="L14" s="116" t="str">
        <f t="shared" si="3"/>
        <v>!!</v>
      </c>
      <c r="M14" s="21" cm="1">
        <f t="array" aca="1" ref="M14" ca="1">IF(Parameters!$D$31, SUM(IF(ISNUMBER(AF14:AK14),(IF(AF14:AK14&gt;=Parameters!$D$41,1,"")),""))+0.5*(SUM(IF(ISNUMBER(AF14:AK14),(IF(AF14:AK14&gt;=Parameters!$D$42,1,"")),""))-SUM(IF(ISNUMBER(AF14:AK14),(IF(AF14:AK14&gt;=Parameters!$D$41,1,"")),""))),0) +
   IF(Parameters!$D$32,SUM(IF(ISNUMBER(AF14:AK14),(IF(AF14:AK14&gt;=Parameters!$D$41,1,"")),"")),0) +
   IF(Parameters!$D$33,AVERAGE(IF(ISNUMBER(AF14:AK14),AF14:AK14)),0) +
   IF(Parameters!$D$34,IF(OR(IF(ISNUMBER(AF14:AK14),AF14:AK14)=0),0,GEOMEAN(IF(ISNUMBER(AF14:AK14),AF14:AK14))),0)</f>
        <v>0</v>
      </c>
      <c r="N14" s="23">
        <f t="shared" ca="1" si="4"/>
        <v>0</v>
      </c>
      <c r="O14" s="116" t="str">
        <f t="shared" si="5"/>
        <v>!!</v>
      </c>
      <c r="P14" s="24"/>
      <c r="Q14" s="49"/>
      <c r="R14" s="25">
        <f ca="1">IFERROR(INDEX(Health!$G$8:$G$225,MATCH($C14,_xlfn.ANCHORARRAY(Health!$C$8),0)),NA())</f>
        <v>0</v>
      </c>
      <c r="S14" s="25" t="e">
        <f ca="1">IFERROR(INDEX(Food!$G$8:$G$225,MATCH($C14,_xlfn.ANCHORARRAY(Food!$C$8),0)),NA())</f>
        <v>#N/A</v>
      </c>
      <c r="T14" s="25" t="e">
        <f ca="1">IFERROR(INDEX(Macro!$G$8:$G$225,MATCH($C14,_xlfn.ANCHORARRAY(Macro!$C$8),0)),NA())</f>
        <v>#N/A</v>
      </c>
      <c r="U14" s="25" t="e">
        <f ca="1">IFERROR(INDEX(Socioeconomic!$G$8:$G$225,MATCH($C14,_xlfn.ANCHORARRAY(Socioeconomic!$C$8),0)),NA())</f>
        <v>#N/A</v>
      </c>
      <c r="V14" s="25">
        <f ca="1">IFERROR(INDEX('Natural Hazard'!$G$8:$G$225,MATCH($C14,_xlfn.ANCHORARRAY('Natural Hazard'!$C$8),0)),NA())</f>
        <v>0</v>
      </c>
      <c r="W14" s="25">
        <f ca="1">IFERROR(INDEX(Conflict!$G$8:$G$225,MATCH($C14,_xlfn.ANCHORARRAY(Conflict!$C$8),0)),NA())</f>
        <v>0</v>
      </c>
      <c r="X14" s="50"/>
      <c r="Y14" s="25" t="e">
        <f ca="1">IFERROR(INDEX(Health!$H$8:$H$225,MATCH($C14,_xlfn.ANCHORARRAY(Health!$C$8),0)),NA())</f>
        <v>#N/A</v>
      </c>
      <c r="Z14" s="25" t="e">
        <f ca="1">IFERROR(INDEX(Food!$H$8:$H$225,MATCH($C14,_xlfn.ANCHORARRAY(Food!$C$8),0)),NA())</f>
        <v>#N/A</v>
      </c>
      <c r="AA14" s="25" t="e">
        <f ca="1">IFERROR(INDEX(Macro!$H$8:$H$225,MATCH($C14,_xlfn.ANCHORARRAY(Macro!$C$8),0)),NA())</f>
        <v>#N/A</v>
      </c>
      <c r="AB14" s="25" t="e">
        <f ca="1">IFERROR(INDEX(Socioeconomic!$H$8:$H$225,MATCH($C14,_xlfn.ANCHORARRAY(Socioeconomic!$C$8),0)),NA())</f>
        <v>#N/A</v>
      </c>
      <c r="AC14" s="25" t="e">
        <f ca="1">IFERROR(INDEX('Natural Hazard'!$H$8:$H$225,MATCH($C14,_xlfn.ANCHORARRAY('Natural Hazard'!$C$8),0)),NA())</f>
        <v>#N/A</v>
      </c>
      <c r="AD14" s="25">
        <f ca="1">IFERROR(INDEX(Conflict!$H$8:$H$225,MATCH($C14,_xlfn.ANCHORARRAY(Conflict!$C$8),0)),NA())</f>
        <v>0</v>
      </c>
      <c r="AE14" s="50"/>
      <c r="AF14" s="25">
        <f ca="1">IFERROR(INDEX(Health!$I$8:$I$225,MATCH($C14,_xlfn.ANCHORARRAY(Health!$C$8),0)),NA())</f>
        <v>0</v>
      </c>
      <c r="AG14" s="25" t="e">
        <f ca="1">IFERROR(INDEX(Food!$I$8:$I$225,MATCH($C14,_xlfn.ANCHORARRAY(Food!$C$8),0)),NA())</f>
        <v>#N/A</v>
      </c>
      <c r="AH14" s="25" t="e">
        <f ca="1">IFERROR(INDEX(Macro!$I$8:$I$225,MATCH($C14,_xlfn.ANCHORARRAY(Macro!$C$8),0)),NA())</f>
        <v>#N/A</v>
      </c>
      <c r="AI14" s="25" t="e">
        <f ca="1">IFERROR(INDEX(Socioeconomic!$I$8:$I$225,MATCH($C14,_xlfn.ANCHORARRAY(Socioeconomic!$C$8),0)),NA())</f>
        <v>#N/A</v>
      </c>
      <c r="AJ14" s="25">
        <f ca="1">IFERROR(INDEX('Natural Hazard'!$I$8:$I$225,MATCH($C14,_xlfn.ANCHORARRAY('Natural Hazard'!$C$8),0)),NA())</f>
        <v>0</v>
      </c>
      <c r="AK14" s="25">
        <f ca="1">IFERROR(INDEX(Conflict!$I$8:$I$225,MATCH($C14,_xlfn.ANCHORARRAY(Conflict!$C$8),0)),NA())</f>
        <v>0</v>
      </c>
      <c r="AL14" s="49"/>
      <c r="AM14" s="25">
        <f>IFERROR(INDEX('Data Reliability'!$G$6:$G$409,MATCH($C14,'Data Reliability'!$E$6:$E$409,0)),NA())</f>
        <v>0.91666666666666696</v>
      </c>
      <c r="AN14" s="25">
        <f>IFERROR(INDEX('Data Reliability'!$H$6:$H$409,MATCH($C14,'Data Reliability'!$E$6:$E$409,0)),NA())</f>
        <v>0.81666666666666698</v>
      </c>
      <c r="AO14" s="21"/>
      <c r="AP14" s="21"/>
      <c r="AQ14" s="21"/>
      <c r="AR14" s="21"/>
      <c r="AS14" s="21"/>
      <c r="AT14" s="21"/>
      <c r="AU14" s="21"/>
      <c r="AV14" s="21"/>
      <c r="AW14" s="21"/>
      <c r="AX14" s="21"/>
      <c r="AY14" s="21"/>
      <c r="AZ14" s="21"/>
      <c r="BA14" s="21"/>
    </row>
    <row r="15" spans="1:53" x14ac:dyDescent="0.2">
      <c r="B15" s="28" t="s">
        <v>18</v>
      </c>
      <c r="C15" s="28" t="s">
        <v>19</v>
      </c>
      <c r="D15" s="28" t="s">
        <v>435</v>
      </c>
      <c r="E15" s="28" t="s">
        <v>430</v>
      </c>
      <c r="F15" s="206">
        <f ca="1">MATCH($C15,_xlfn.ANCHORARRAY(Health!$C$8),0)</f>
        <v>10</v>
      </c>
      <c r="G15" s="22" cm="1">
        <f t="array" aca="1" ref="G15" ca="1">IF(Parameters!$D$31, SUM(IF(ISNUMBER(R15:W15),(IF(R15:W15&gt;=Parameters!$D$37,1,"")),""))+0.5*(SUM(IF(ISNUMBER(R15:W15),(IF(R15:W15&gt;=Parameters!$D$38,1,"")),""))-SUM(IF(ISNUMBER(R15:W15),(IF(R15:W15&gt;=Parameters!$D$37,1,"")),""))),0) +
   IF(Parameters!$D$32,SUM(IF(ISNUMBER(R15:W15),(IF(R15:W15&gt;=Parameters!$D$41,1,"")),"")),0) +
   IF(Parameters!$D$33,AVERAGE(IF(ISNUMBER(R15:W15),R15:W15)),0) +
   IF(Parameters!$D$34,IF(OR(IF(ISNUMBER(R15:W15),R15:W15)=0),0,GEOMEAN(IF(ISNUMBER(R15:W15),R15:W15))),0)</f>
        <v>0</v>
      </c>
      <c r="H15" s="23">
        <f t="shared" ca="1" si="0"/>
        <v>0</v>
      </c>
      <c r="I15" s="116" t="str">
        <f t="shared" si="1"/>
        <v>!</v>
      </c>
      <c r="J15" s="22" cm="1">
        <f t="array" aca="1" ref="J15" ca="1">IF(Parameters!$D$31, SUM(IF(ISNUMBER(Y15:AD15),(IF(Y15:AD15&gt;=Parameters!$D$41,1,"")),""))+0.5*(SUM(IF(ISNUMBER(Y15:AD15),(IF(Y15:AD15&gt;=Parameters!$D$42,1,"")),""))-SUM(IF(ISNUMBER(Y15:AD15),(IF(Y15:AD15&gt;=Parameters!$D$41,1,"")),""))),0) +
   IF(Parameters!$D$32,SUM(IF(ISNUMBER(Y15:AD15),(IF(Y15:AD15&gt;=Parameters!$D$41,1,"")),"")),0) +
   IF(Parameters!$D$33,AVERAGE(IF(ISNUMBER(Y15:AD15),Y15:AD15)),0) +
   IF(Parameters!$D$34,IF(OR(IF(ISNUMBER(Y15:AD15),Y15:AD15)=0),0,GEOMEAN(IF(ISNUMBER(Y15:AD15),Y15:AD15))),0)</f>
        <v>0.5</v>
      </c>
      <c r="K15" s="23">
        <f t="shared" ca="1" si="2"/>
        <v>0.5</v>
      </c>
      <c r="L15" s="116" t="str">
        <f t="shared" si="3"/>
        <v>!</v>
      </c>
      <c r="M15" s="21" cm="1">
        <f t="array" aca="1" ref="M15" ca="1">IF(Parameters!$D$31, SUM(IF(ISNUMBER(AF15:AK15),(IF(AF15:AK15&gt;=Parameters!$D$41,1,"")),""))+0.5*(SUM(IF(ISNUMBER(AF15:AK15),(IF(AF15:AK15&gt;=Parameters!$D$42,1,"")),""))-SUM(IF(ISNUMBER(AF15:AK15),(IF(AF15:AK15&gt;=Parameters!$D$41,1,"")),""))),0) +
   IF(Parameters!$D$32,SUM(IF(ISNUMBER(AF15:AK15),(IF(AF15:AK15&gt;=Parameters!$D$41,1,"")),"")),0) +
   IF(Parameters!$D$33,AVERAGE(IF(ISNUMBER(AF15:AK15),AF15:AK15)),0) +
   IF(Parameters!$D$34,IF(OR(IF(ISNUMBER(AF15:AK15),AF15:AK15)=0),0,GEOMEAN(IF(ISNUMBER(AF15:AK15),AF15:AK15))),0)</f>
        <v>0</v>
      </c>
      <c r="N15" s="23">
        <f t="shared" ca="1" si="4"/>
        <v>0</v>
      </c>
      <c r="O15" s="116" t="str">
        <f t="shared" si="5"/>
        <v>!!</v>
      </c>
      <c r="P15" s="24"/>
      <c r="Q15" s="49"/>
      <c r="R15" s="25">
        <f ca="1">IFERROR(INDEX(Health!$G$8:$G$225,MATCH($C15,_xlfn.ANCHORARRAY(Health!$C$8),0)),NA())</f>
        <v>0</v>
      </c>
      <c r="S15" s="25" t="e">
        <f ca="1">IFERROR(INDEX(Food!$G$8:$G$225,MATCH($C15,_xlfn.ANCHORARRAY(Food!$C$8),0)),NA())</f>
        <v>#N/A</v>
      </c>
      <c r="T15" s="25" t="e">
        <f ca="1">IFERROR(INDEX(Macro!$G$8:$G$225,MATCH($C15,_xlfn.ANCHORARRAY(Macro!$C$8),0)),NA())</f>
        <v>#N/A</v>
      </c>
      <c r="U15" s="25">
        <f ca="1">IFERROR(INDEX(Socioeconomic!$G$8:$G$225,MATCH($C15,_xlfn.ANCHORARRAY(Socioeconomic!$C$8),0)),NA())</f>
        <v>0</v>
      </c>
      <c r="V15" s="25">
        <f ca="1">IFERROR(INDEX('Natural Hazard'!$G$8:$G$225,MATCH($C15,_xlfn.ANCHORARRAY('Natural Hazard'!$C$8),0)),NA())</f>
        <v>0</v>
      </c>
      <c r="W15" s="25">
        <f ca="1">IFERROR(INDEX(Conflict!$G$8:$G$225,MATCH($C15,_xlfn.ANCHORARRAY(Conflict!$C$8),0)),NA())</f>
        <v>0</v>
      </c>
      <c r="X15" s="50"/>
      <c r="Y15" s="25">
        <f ca="1">IFERROR(INDEX(Health!$H$8:$H$225,MATCH($C15,_xlfn.ANCHORARRAY(Health!$C$8),0)),NA())</f>
        <v>7.4285714285714199</v>
      </c>
      <c r="Z15" s="25" t="e">
        <f ca="1">IFERROR(INDEX(Food!$H$8:$H$225,MATCH($C15,_xlfn.ANCHORARRAY(Food!$C$8),0)),NA())</f>
        <v>#N/A</v>
      </c>
      <c r="AA15" s="25" t="e">
        <f ca="1">IFERROR(INDEX(Macro!$H$8:$H$225,MATCH($C15,_xlfn.ANCHORARRAY(Macro!$C$8),0)),NA())</f>
        <v>#N/A</v>
      </c>
      <c r="AB15" s="25">
        <f ca="1">IFERROR(INDEX(Socioeconomic!$H$8:$H$225,MATCH($C15,_xlfn.ANCHORARRAY(Socioeconomic!$C$8),0)),NA())</f>
        <v>3.4285714285714199</v>
      </c>
      <c r="AC15" s="25">
        <f ca="1">IFERROR(INDEX('Natural Hazard'!$H$8:$H$225,MATCH($C15,_xlfn.ANCHORARRAY('Natural Hazard'!$C$8),0)),NA())</f>
        <v>4.5</v>
      </c>
      <c r="AD15" s="25">
        <f ca="1">IFERROR(INDEX(Conflict!$H$8:$H$225,MATCH($C15,_xlfn.ANCHORARRAY(Conflict!$C$8),0)),NA())</f>
        <v>0</v>
      </c>
      <c r="AE15" s="50"/>
      <c r="AF15" s="25">
        <f ca="1">IFERROR(INDEX(Health!$I$8:$I$225,MATCH($C15,_xlfn.ANCHORARRAY(Health!$C$8),0)),NA())</f>
        <v>0</v>
      </c>
      <c r="AG15" s="25" t="e">
        <f ca="1">IFERROR(INDEX(Food!$I$8:$I$225,MATCH($C15,_xlfn.ANCHORARRAY(Food!$C$8),0)),NA())</f>
        <v>#N/A</v>
      </c>
      <c r="AH15" s="25" t="e">
        <f ca="1">IFERROR(INDEX(Macro!$I$8:$I$225,MATCH($C15,_xlfn.ANCHORARRAY(Macro!$C$8),0)),NA())</f>
        <v>#N/A</v>
      </c>
      <c r="AI15" s="25" t="e">
        <f ca="1">IFERROR(INDEX(Socioeconomic!$I$8:$I$225,MATCH($C15,_xlfn.ANCHORARRAY(Socioeconomic!$C$8),0)),NA())</f>
        <v>#N/A</v>
      </c>
      <c r="AJ15" s="25">
        <f ca="1">IFERROR(INDEX('Natural Hazard'!$I$8:$I$225,MATCH($C15,_xlfn.ANCHORARRAY('Natural Hazard'!$C$8),0)),NA())</f>
        <v>0</v>
      </c>
      <c r="AK15" s="25">
        <f ca="1">IFERROR(INDEX(Conflict!$I$8:$I$225,MATCH($C15,_xlfn.ANCHORARRAY(Conflict!$C$8),0)),NA())</f>
        <v>0</v>
      </c>
      <c r="AL15" s="49"/>
      <c r="AM15" s="25">
        <f>IFERROR(INDEX('Data Reliability'!$G$6:$G$409,MATCH($C15,'Data Reliability'!$E$6:$E$409,0)),NA())</f>
        <v>0.33333333333333298</v>
      </c>
      <c r="AN15" s="25">
        <f>IFERROR(INDEX('Data Reliability'!$H$6:$H$409,MATCH($C15,'Data Reliability'!$E$6:$E$409,0)),NA())</f>
        <v>0.71666666666666701</v>
      </c>
    </row>
    <row r="16" spans="1:53" x14ac:dyDescent="0.2">
      <c r="B16" s="28" t="s">
        <v>20</v>
      </c>
      <c r="C16" s="28" t="s">
        <v>21</v>
      </c>
      <c r="D16" s="28" t="s">
        <v>436</v>
      </c>
      <c r="E16" s="28" t="s">
        <v>409</v>
      </c>
      <c r="F16" s="206">
        <f ca="1">MATCH($C16,_xlfn.ANCHORARRAY(Health!$C$8),0)</f>
        <v>11</v>
      </c>
      <c r="G16" s="22" cm="1">
        <f t="array" aca="1" ref="G16" ca="1">IF(Parameters!$D$31, SUM(IF(ISNUMBER(R16:W16),(IF(R16:W16&gt;=Parameters!$D$37,1,"")),""))+0.5*(SUM(IF(ISNUMBER(R16:W16),(IF(R16:W16&gt;=Parameters!$D$38,1,"")),""))-SUM(IF(ISNUMBER(R16:W16),(IF(R16:W16&gt;=Parameters!$D$37,1,"")),""))),0) +
   IF(Parameters!$D$32,SUM(IF(ISNUMBER(R16:W16),(IF(R16:W16&gt;=Parameters!$D$41,1,"")),"")),0) +
   IF(Parameters!$D$33,AVERAGE(IF(ISNUMBER(R16:W16),R16:W16)),0) +
   IF(Parameters!$D$34,IF(OR(IF(ISNUMBER(R16:W16),R16:W16)=0),0,GEOMEAN(IF(ISNUMBER(R16:W16),R16:W16))),0)</f>
        <v>0</v>
      </c>
      <c r="H16" s="23">
        <f t="shared" ca="1" si="0"/>
        <v>0</v>
      </c>
      <c r="I16" s="116" t="str">
        <f t="shared" si="1"/>
        <v>!</v>
      </c>
      <c r="J16" s="22" cm="1">
        <f t="array" aca="1" ref="J16" ca="1">IF(Parameters!$D$31, SUM(IF(ISNUMBER(Y16:AD16),(IF(Y16:AD16&gt;=Parameters!$D$41,1,"")),""))+0.5*(SUM(IF(ISNUMBER(Y16:AD16),(IF(Y16:AD16&gt;=Parameters!$D$42,1,"")),""))-SUM(IF(ISNUMBER(Y16:AD16),(IF(Y16:AD16&gt;=Parameters!$D$41,1,"")),""))),0) +
   IF(Parameters!$D$32,SUM(IF(ISNUMBER(Y16:AD16),(IF(Y16:AD16&gt;=Parameters!$D$41,1,"")),"")),0) +
   IF(Parameters!$D$33,AVERAGE(IF(ISNUMBER(Y16:AD16),Y16:AD16)),0) +
   IF(Parameters!$D$34,IF(OR(IF(ISNUMBER(Y16:AD16),Y16:AD16)=0),0,GEOMEAN(IF(ISNUMBER(Y16:AD16),Y16:AD16))),0)</f>
        <v>0</v>
      </c>
      <c r="K16" s="23">
        <f t="shared" ca="1" si="2"/>
        <v>0</v>
      </c>
      <c r="L16" s="116" t="str">
        <f t="shared" si="3"/>
        <v/>
      </c>
      <c r="M16" s="21" cm="1">
        <f t="array" aca="1" ref="M16" ca="1">IF(Parameters!$D$31, SUM(IF(ISNUMBER(AF16:AK16),(IF(AF16:AK16&gt;=Parameters!$D$41,1,"")),""))+0.5*(SUM(IF(ISNUMBER(AF16:AK16),(IF(AF16:AK16&gt;=Parameters!$D$42,1,"")),""))-SUM(IF(ISNUMBER(AF16:AK16),(IF(AF16:AK16&gt;=Parameters!$D$41,1,"")),""))),0) +
   IF(Parameters!$D$32,SUM(IF(ISNUMBER(AF16:AK16),(IF(AF16:AK16&gt;=Parameters!$D$41,1,"")),"")),0) +
   IF(Parameters!$D$33,AVERAGE(IF(ISNUMBER(AF16:AK16),AF16:AK16)),0) +
   IF(Parameters!$D$34,IF(OR(IF(ISNUMBER(AF16:AK16),AF16:AK16)=0),0,GEOMEAN(IF(ISNUMBER(AF16:AK16),AF16:AK16))),0)</f>
        <v>0</v>
      </c>
      <c r="N16" s="23">
        <f t="shared" ca="1" si="4"/>
        <v>0</v>
      </c>
      <c r="O16" s="116" t="str">
        <f t="shared" si="5"/>
        <v>!</v>
      </c>
      <c r="P16" s="24"/>
      <c r="Q16" s="49"/>
      <c r="R16" s="25">
        <f ca="1">IFERROR(INDEX(Health!$G$8:$G$225,MATCH($C16,_xlfn.ANCHORARRAY(Health!$C$8),0)),NA())</f>
        <v>0</v>
      </c>
      <c r="S16" s="25">
        <f ca="1">IFERROR(INDEX(Food!$G$8:$G$225,MATCH($C16,_xlfn.ANCHORARRAY(Food!$C$8),0)),NA())</f>
        <v>0</v>
      </c>
      <c r="T16" s="25">
        <f ca="1">IFERROR(INDEX(Macro!$G$8:$G$225,MATCH($C16,_xlfn.ANCHORARRAY(Macro!$C$8),0)),NA())</f>
        <v>0</v>
      </c>
      <c r="U16" s="25">
        <f ca="1">IFERROR(INDEX(Socioeconomic!$G$8:$G$225,MATCH($C16,_xlfn.ANCHORARRAY(Socioeconomic!$C$8),0)),NA())</f>
        <v>0</v>
      </c>
      <c r="V16" s="25">
        <f ca="1">IFERROR(INDEX('Natural Hazard'!$G$8:$G$225,MATCH($C16,_xlfn.ANCHORARRAY('Natural Hazard'!$C$8),0)),NA())</f>
        <v>0</v>
      </c>
      <c r="W16" s="25">
        <f ca="1">IFERROR(INDEX(Conflict!$G$8:$G$225,MATCH($C16,_xlfn.ANCHORARRAY(Conflict!$C$8),0)),NA())</f>
        <v>0</v>
      </c>
      <c r="X16" s="50"/>
      <c r="Y16" s="25">
        <f ca="1">IFERROR(INDEX(Health!$H$8:$H$225,MATCH($C16,_xlfn.ANCHORARRAY(Health!$C$8),0)),NA())</f>
        <v>0</v>
      </c>
      <c r="Z16" s="25">
        <f ca="1">IFERROR(INDEX(Food!$H$8:$H$225,MATCH($C16,_xlfn.ANCHORARRAY(Food!$C$8),0)),NA())</f>
        <v>0.775911986103066</v>
      </c>
      <c r="AA16" s="25">
        <f ca="1">IFERROR(INDEX(Macro!$H$8:$H$225,MATCH($C16,_xlfn.ANCHORARRAY(Macro!$C$8),0)),NA())</f>
        <v>0</v>
      </c>
      <c r="AB16" s="25">
        <f ca="1">IFERROR(INDEX(Socioeconomic!$H$8:$H$225,MATCH($C16,_xlfn.ANCHORARRAY(Socioeconomic!$C$8),0)),NA())</f>
        <v>0.57142857142857095</v>
      </c>
      <c r="AC16" s="25">
        <f ca="1">IFERROR(INDEX('Natural Hazard'!$H$8:$H$225,MATCH($C16,_xlfn.ANCHORARRAY('Natural Hazard'!$C$8),0)),NA())</f>
        <v>6.1666666666666599</v>
      </c>
      <c r="AD16" s="25">
        <f ca="1">IFERROR(INDEX(Conflict!$H$8:$H$225,MATCH($C16,_xlfn.ANCHORARRAY(Conflict!$C$8),0)),NA())</f>
        <v>0</v>
      </c>
      <c r="AE16" s="50"/>
      <c r="AF16" s="25">
        <f ca="1">IFERROR(INDEX(Health!$I$8:$I$225,MATCH($C16,_xlfn.ANCHORARRAY(Health!$C$8),0)),NA())</f>
        <v>0</v>
      </c>
      <c r="AG16" s="25" t="e">
        <f ca="1">IFERROR(INDEX(Food!$I$8:$I$225,MATCH($C16,_xlfn.ANCHORARRAY(Food!$C$8),0)),NA())</f>
        <v>#N/A</v>
      </c>
      <c r="AH16" s="25">
        <f ca="1">IFERROR(INDEX(Macro!$I$8:$I$225,MATCH($C16,_xlfn.ANCHORARRAY(Macro!$C$8),0)),NA())</f>
        <v>5.6632173095014098</v>
      </c>
      <c r="AI16" s="25" t="e">
        <f ca="1">IFERROR(INDEX(Socioeconomic!$I$8:$I$225,MATCH($C16,_xlfn.ANCHORARRAY(Socioeconomic!$C$8),0)),NA())</f>
        <v>#N/A</v>
      </c>
      <c r="AJ16" s="25">
        <f ca="1">IFERROR(INDEX('Natural Hazard'!$I$8:$I$225,MATCH($C16,_xlfn.ANCHORARRAY('Natural Hazard'!$C$8),0)),NA())</f>
        <v>0</v>
      </c>
      <c r="AK16" s="25">
        <f ca="1">IFERROR(INDEX(Conflict!$I$8:$I$225,MATCH($C16,_xlfn.ANCHORARRAY(Conflict!$C$8),0)),NA())</f>
        <v>0</v>
      </c>
      <c r="AL16" s="49"/>
      <c r="AM16" s="25">
        <f>IFERROR(INDEX('Data Reliability'!$G$6:$G$409,MATCH($C16,'Data Reliability'!$E$6:$E$409,0)),NA())</f>
        <v>8.3333333333333301E-2</v>
      </c>
      <c r="AN16" s="25">
        <f>IFERROR(INDEX('Data Reliability'!$H$6:$H$409,MATCH($C16,'Data Reliability'!$E$6:$E$409,0)),NA())</f>
        <v>0.6</v>
      </c>
    </row>
    <row r="17" spans="2:40" x14ac:dyDescent="0.2">
      <c r="B17" s="28" t="s">
        <v>22</v>
      </c>
      <c r="C17" s="28" t="s">
        <v>23</v>
      </c>
      <c r="D17" s="28" t="s">
        <v>433</v>
      </c>
      <c r="E17" s="28" t="s">
        <v>409</v>
      </c>
      <c r="F17" s="206">
        <f ca="1">MATCH($C17,_xlfn.ANCHORARRAY(Health!$C$8),0)</f>
        <v>12</v>
      </c>
      <c r="G17" s="22" cm="1">
        <f t="array" aca="1" ref="G17" ca="1">IF(Parameters!$D$31, SUM(IF(ISNUMBER(R17:W17),(IF(R17:W17&gt;=Parameters!$D$37,1,"")),""))+0.5*(SUM(IF(ISNUMBER(R17:W17),(IF(R17:W17&gt;=Parameters!$D$38,1,"")),""))-SUM(IF(ISNUMBER(R17:W17),(IF(R17:W17&gt;=Parameters!$D$37,1,"")),""))),0) +
   IF(Parameters!$D$32,SUM(IF(ISNUMBER(R17:W17),(IF(R17:W17&gt;=Parameters!$D$41,1,"")),"")),0) +
   IF(Parameters!$D$33,AVERAGE(IF(ISNUMBER(R17:W17),R17:W17)),0) +
   IF(Parameters!$D$34,IF(OR(IF(ISNUMBER(R17:W17),R17:W17)=0),0,GEOMEAN(IF(ISNUMBER(R17:W17),R17:W17))),0)</f>
        <v>0</v>
      </c>
      <c r="H17" s="23">
        <f t="shared" ca="1" si="0"/>
        <v>0</v>
      </c>
      <c r="I17" s="116" t="str">
        <f t="shared" si="1"/>
        <v>!</v>
      </c>
      <c r="J17" s="22" cm="1">
        <f t="array" aca="1" ref="J17" ca="1">IF(Parameters!$D$31, SUM(IF(ISNUMBER(Y17:AD17),(IF(Y17:AD17&gt;=Parameters!$D$41,1,"")),""))+0.5*(SUM(IF(ISNUMBER(Y17:AD17),(IF(Y17:AD17&gt;=Parameters!$D$42,1,"")),""))-SUM(IF(ISNUMBER(Y17:AD17),(IF(Y17:AD17&gt;=Parameters!$D$41,1,"")),""))),0) +
   IF(Parameters!$D$32,SUM(IF(ISNUMBER(Y17:AD17),(IF(Y17:AD17&gt;=Parameters!$D$41,1,"")),"")),0) +
   IF(Parameters!$D$33,AVERAGE(IF(ISNUMBER(Y17:AD17),Y17:AD17)),0) +
   IF(Parameters!$D$34,IF(OR(IF(ISNUMBER(Y17:AD17),Y17:AD17)=0),0,GEOMEAN(IF(ISNUMBER(Y17:AD17),Y17:AD17))),0)</f>
        <v>0</v>
      </c>
      <c r="K17" s="23">
        <f t="shared" ca="1" si="2"/>
        <v>0</v>
      </c>
      <c r="L17" s="116" t="str">
        <f t="shared" si="3"/>
        <v/>
      </c>
      <c r="M17" s="21" cm="1">
        <f t="array" aca="1" ref="M17" ca="1">IF(Parameters!$D$31, SUM(IF(ISNUMBER(AF17:AK17),(IF(AF17:AK17&gt;=Parameters!$D$41,1,"")),""))+0.5*(SUM(IF(ISNUMBER(AF17:AK17),(IF(AF17:AK17&gt;=Parameters!$D$42,1,"")),""))-SUM(IF(ISNUMBER(AF17:AK17),(IF(AF17:AK17&gt;=Parameters!$D$41,1,"")),""))),0) +
   IF(Parameters!$D$32,SUM(IF(ISNUMBER(AF17:AK17),(IF(AF17:AK17&gt;=Parameters!$D$41,1,"")),"")),0) +
   IF(Parameters!$D$33,AVERAGE(IF(ISNUMBER(AF17:AK17),AF17:AK17)),0) +
   IF(Parameters!$D$34,IF(OR(IF(ISNUMBER(AF17:AK17),AF17:AK17)=0),0,GEOMEAN(IF(ISNUMBER(AF17:AK17),AF17:AK17))),0)</f>
        <v>0</v>
      </c>
      <c r="N17" s="23">
        <f t="shared" ca="1" si="4"/>
        <v>0</v>
      </c>
      <c r="O17" s="116" t="str">
        <f t="shared" si="5"/>
        <v>!</v>
      </c>
      <c r="P17" s="24"/>
      <c r="Q17" s="49"/>
      <c r="R17" s="25">
        <f ca="1">IFERROR(INDEX(Health!$G$8:$G$225,MATCH($C17,_xlfn.ANCHORARRAY(Health!$C$8),0)),NA())</f>
        <v>0</v>
      </c>
      <c r="S17" s="25">
        <f ca="1">IFERROR(INDEX(Food!$G$8:$G$225,MATCH($C17,_xlfn.ANCHORARRAY(Food!$C$8),0)),NA())</f>
        <v>0</v>
      </c>
      <c r="T17" s="25">
        <f ca="1">IFERROR(INDEX(Macro!$G$8:$G$225,MATCH($C17,_xlfn.ANCHORARRAY(Macro!$C$8),0)),NA())</f>
        <v>1.6220454563610742</v>
      </c>
      <c r="U17" s="25">
        <f ca="1">IFERROR(INDEX(Socioeconomic!$G$8:$G$225,MATCH($C17,_xlfn.ANCHORARRAY(Socioeconomic!$C$8),0)),NA())</f>
        <v>0</v>
      </c>
      <c r="V17" s="25">
        <f ca="1">IFERROR(INDEX('Natural Hazard'!$G$8:$G$225,MATCH($C17,_xlfn.ANCHORARRAY('Natural Hazard'!$C$8),0)),NA())</f>
        <v>0</v>
      </c>
      <c r="W17" s="25">
        <f ca="1">IFERROR(INDEX(Conflict!$G$8:$G$225,MATCH($C17,_xlfn.ANCHORARRAY(Conflict!$C$8),0)),NA())</f>
        <v>0</v>
      </c>
      <c r="X17" s="50"/>
      <c r="Y17" s="25">
        <f ca="1">IFERROR(INDEX(Health!$H$8:$H$225,MATCH($C17,_xlfn.ANCHORARRAY(Health!$C$8),0)),NA())</f>
        <v>0</v>
      </c>
      <c r="Z17" s="25">
        <f ca="1">IFERROR(INDEX(Food!$H$8:$H$225,MATCH($C17,_xlfn.ANCHORARRAY(Food!$C$8),0)),NA())</f>
        <v>0</v>
      </c>
      <c r="AA17" s="25">
        <f ca="1">IFERROR(INDEX(Macro!$H$8:$H$225,MATCH($C17,_xlfn.ANCHORARRAY(Macro!$C$8),0)),NA())</f>
        <v>0.92608822670172397</v>
      </c>
      <c r="AB17" s="25">
        <f ca="1">IFERROR(INDEX(Socioeconomic!$H$8:$H$225,MATCH($C17,_xlfn.ANCHORARRAY(Socioeconomic!$C$8),0)),NA())</f>
        <v>0.42857142857142799</v>
      </c>
      <c r="AC17" s="25">
        <f ca="1">IFERROR(INDEX('Natural Hazard'!$H$8:$H$225,MATCH($C17,_xlfn.ANCHORARRAY('Natural Hazard'!$C$8),0)),NA())</f>
        <v>2.5</v>
      </c>
      <c r="AD17" s="25">
        <f ca="1">IFERROR(INDEX(Conflict!$H$8:$H$225,MATCH($C17,_xlfn.ANCHORARRAY(Conflict!$C$8),0)),NA())</f>
        <v>0</v>
      </c>
      <c r="AE17" s="50"/>
      <c r="AF17" s="25">
        <f ca="1">IFERROR(INDEX(Health!$I$8:$I$225,MATCH($C17,_xlfn.ANCHORARRAY(Health!$C$8),0)),NA())</f>
        <v>0</v>
      </c>
      <c r="AG17" s="25" t="e">
        <f ca="1">IFERROR(INDEX(Food!$I$8:$I$225,MATCH($C17,_xlfn.ANCHORARRAY(Food!$C$8),0)),NA())</f>
        <v>#N/A</v>
      </c>
      <c r="AH17" s="25">
        <f ca="1">IFERROR(INDEX(Macro!$I$8:$I$225,MATCH($C17,_xlfn.ANCHORARRAY(Macro!$C$8),0)),NA())</f>
        <v>2.8410159924741301</v>
      </c>
      <c r="AI17" s="25" t="e">
        <f ca="1">IFERROR(INDEX(Socioeconomic!$I$8:$I$225,MATCH($C17,_xlfn.ANCHORARRAY(Socioeconomic!$C$8),0)),NA())</f>
        <v>#N/A</v>
      </c>
      <c r="AJ17" s="25">
        <f ca="1">IFERROR(INDEX('Natural Hazard'!$I$8:$I$225,MATCH($C17,_xlfn.ANCHORARRAY('Natural Hazard'!$C$8),0)),NA())</f>
        <v>0</v>
      </c>
      <c r="AK17" s="25">
        <f ca="1">IFERROR(INDEX(Conflict!$I$8:$I$225,MATCH($C17,_xlfn.ANCHORARRAY(Conflict!$C$8),0)),NA())</f>
        <v>0</v>
      </c>
      <c r="AL17" s="49"/>
      <c r="AM17" s="25">
        <f>IFERROR(INDEX('Data Reliability'!$G$6:$G$409,MATCH($C17,'Data Reliability'!$E$6:$E$409,0)),NA())</f>
        <v>8.3333333333333301E-2</v>
      </c>
      <c r="AN17" s="25">
        <f>IFERROR(INDEX('Data Reliability'!$H$6:$H$409,MATCH($C17,'Data Reliability'!$E$6:$E$409,0)),NA())</f>
        <v>0.63333333333333297</v>
      </c>
    </row>
    <row r="18" spans="2:40" x14ac:dyDescent="0.2">
      <c r="B18" s="28" t="s">
        <v>24</v>
      </c>
      <c r="C18" s="28" t="s">
        <v>25</v>
      </c>
      <c r="D18" s="28" t="s">
        <v>433</v>
      </c>
      <c r="E18" s="28" t="s">
        <v>430</v>
      </c>
      <c r="F18" s="206">
        <f ca="1">MATCH($C18,_xlfn.ANCHORARRAY(Health!$C$8),0)</f>
        <v>13</v>
      </c>
      <c r="G18" s="22" cm="1">
        <f t="array" aca="1" ref="G18" ca="1">IF(Parameters!$D$31, SUM(IF(ISNUMBER(R18:W18),(IF(R18:W18&gt;=Parameters!$D$37,1,"")),""))+0.5*(SUM(IF(ISNUMBER(R18:W18),(IF(R18:W18&gt;=Parameters!$D$38,1,"")),""))-SUM(IF(ISNUMBER(R18:W18),(IF(R18:W18&gt;=Parameters!$D$37,1,"")),""))),0) +
   IF(Parameters!$D$32,SUM(IF(ISNUMBER(R18:W18),(IF(R18:W18&gt;=Parameters!$D$41,1,"")),"")),0) +
   IF(Parameters!$D$33,AVERAGE(IF(ISNUMBER(R18:W18),R18:W18)),0) +
   IF(Parameters!$D$34,IF(OR(IF(ISNUMBER(R18:W18),R18:W18)=0),0,GEOMEAN(IF(ISNUMBER(R18:W18),R18:W18))),0)</f>
        <v>1</v>
      </c>
      <c r="H18" s="23">
        <f t="shared" ca="1" si="0"/>
        <v>1</v>
      </c>
      <c r="I18" s="116" t="str">
        <f t="shared" si="1"/>
        <v/>
      </c>
      <c r="J18" s="22" cm="1">
        <f t="array" aca="1" ref="J18" ca="1">IF(Parameters!$D$31, SUM(IF(ISNUMBER(Y18:AD18),(IF(Y18:AD18&gt;=Parameters!$D$41,1,"")),""))+0.5*(SUM(IF(ISNUMBER(Y18:AD18),(IF(Y18:AD18&gt;=Parameters!$D$42,1,"")),""))-SUM(IF(ISNUMBER(Y18:AD18),(IF(Y18:AD18&gt;=Parameters!$D$41,1,"")),""))),0) +
   IF(Parameters!$D$32,SUM(IF(ISNUMBER(Y18:AD18),(IF(Y18:AD18&gt;=Parameters!$D$41,1,"")),"")),0) +
   IF(Parameters!$D$33,AVERAGE(IF(ISNUMBER(Y18:AD18),Y18:AD18)),0) +
   IF(Parameters!$D$34,IF(OR(IF(ISNUMBER(Y18:AD18),Y18:AD18)=0),0,GEOMEAN(IF(ISNUMBER(Y18:AD18),Y18:AD18))),0)</f>
        <v>0</v>
      </c>
      <c r="K18" s="23">
        <f t="shared" ca="1" si="2"/>
        <v>0</v>
      </c>
      <c r="L18" s="116" t="str">
        <f t="shared" si="3"/>
        <v/>
      </c>
      <c r="M18" s="21" cm="1">
        <f t="array" aca="1" ref="M18" ca="1">IF(Parameters!$D$31, SUM(IF(ISNUMBER(AF18:AK18),(IF(AF18:AK18&gt;=Parameters!$D$41,1,"")),""))+0.5*(SUM(IF(ISNUMBER(AF18:AK18),(IF(AF18:AK18&gt;=Parameters!$D$42,1,"")),""))-SUM(IF(ISNUMBER(AF18:AK18),(IF(AF18:AK18&gt;=Parameters!$D$41,1,"")),""))),0) +
   IF(Parameters!$D$32,SUM(IF(ISNUMBER(AF18:AK18),(IF(AF18:AK18&gt;=Parameters!$D$41,1,"")),"")),0) +
   IF(Parameters!$D$33,AVERAGE(IF(ISNUMBER(AF18:AK18),AF18:AK18)),0) +
   IF(Parameters!$D$34,IF(OR(IF(ISNUMBER(AF18:AK18),AF18:AK18)=0),0,GEOMEAN(IF(ISNUMBER(AF18:AK18),AF18:AK18))),0)</f>
        <v>1.5</v>
      </c>
      <c r="N18" s="23">
        <f t="shared" ca="1" si="4"/>
        <v>1.5</v>
      </c>
      <c r="O18" s="116" t="str">
        <f t="shared" si="5"/>
        <v>!</v>
      </c>
      <c r="P18" s="24"/>
      <c r="Q18" s="49"/>
      <c r="R18" s="25">
        <f ca="1">IFERROR(INDEX(Health!$G$8:$G$225,MATCH($C18,_xlfn.ANCHORARRAY(Health!$C$8),0)),NA())</f>
        <v>0</v>
      </c>
      <c r="S18" s="25">
        <f ca="1">IFERROR(INDEX(Food!$G$8:$G$225,MATCH($C18,_xlfn.ANCHORARRAY(Food!$C$8),0)),NA())</f>
        <v>0</v>
      </c>
      <c r="T18" s="25">
        <f ca="1">IFERROR(INDEX(Macro!$G$8:$G$225,MATCH($C18,_xlfn.ANCHORARRAY(Macro!$C$8),0)),NA())</f>
        <v>5.0386609541827507</v>
      </c>
      <c r="U18" s="25">
        <f ca="1">IFERROR(INDEX(Socioeconomic!$G$8:$G$225,MATCH($C18,_xlfn.ANCHORARRAY(Socioeconomic!$C$8),0)),NA())</f>
        <v>5.1961524227066267</v>
      </c>
      <c r="V18" s="25">
        <f ca="1">IFERROR(INDEX('Natural Hazard'!$G$8:$G$225,MATCH($C18,_xlfn.ANCHORARRAY('Natural Hazard'!$C$8),0)),NA())</f>
        <v>0</v>
      </c>
      <c r="W18" s="25">
        <f ca="1">IFERROR(INDEX(Conflict!$G$8:$G$225,MATCH($C18,_xlfn.ANCHORARRAY(Conflict!$C$8),0)),NA())</f>
        <v>4.9069665468066823</v>
      </c>
      <c r="X18" s="50"/>
      <c r="Y18" s="25">
        <f ca="1">IFERROR(INDEX(Health!$H$8:$H$225,MATCH($C18,_xlfn.ANCHORARRAY(Health!$C$8),0)),NA())</f>
        <v>6.0583090379008704</v>
      </c>
      <c r="Z18" s="25">
        <f ca="1">IFERROR(INDEX(Food!$H$8:$H$225,MATCH($C18,_xlfn.ANCHORARRAY(Food!$C$8),0)),NA())</f>
        <v>5.2924145917776402</v>
      </c>
      <c r="AA18" s="25">
        <f ca="1">IFERROR(INDEX(Macro!$H$8:$H$225,MATCH($C18,_xlfn.ANCHORARRAY(Macro!$C$8),0)),NA())</f>
        <v>3.6868244230207399</v>
      </c>
      <c r="AB18" s="25">
        <f ca="1">IFERROR(INDEX(Socioeconomic!$H$8:$H$225,MATCH($C18,_xlfn.ANCHORARRAY(Socioeconomic!$C$8),0)),NA())</f>
        <v>3.8571428571428501</v>
      </c>
      <c r="AC18" s="25">
        <f ca="1">IFERROR(INDEX('Natural Hazard'!$H$8:$H$225,MATCH($C18,_xlfn.ANCHORARRAY('Natural Hazard'!$C$8),0)),NA())</f>
        <v>5</v>
      </c>
      <c r="AD18" s="25">
        <f ca="1">IFERROR(INDEX(Conflict!$H$8:$H$225,MATCH($C18,_xlfn.ANCHORARRAY(Conflict!$C$8),0)),NA())</f>
        <v>2.40783206914799</v>
      </c>
      <c r="AE18" s="50"/>
      <c r="AF18" s="25">
        <f ca="1">IFERROR(INDEX(Health!$I$8:$I$225,MATCH($C18,_xlfn.ANCHORARRAY(Health!$C$8),0)),NA())</f>
        <v>0</v>
      </c>
      <c r="AG18" s="25" t="e">
        <f ca="1">IFERROR(INDEX(Food!$I$8:$I$225,MATCH($C18,_xlfn.ANCHORARRAY(Food!$C$8),0)),NA())</f>
        <v>#N/A</v>
      </c>
      <c r="AH18" s="25">
        <f ca="1">IFERROR(INDEX(Macro!$I$8:$I$225,MATCH($C18,_xlfn.ANCHORARRAY(Macro!$C$8),0)),NA())</f>
        <v>6.88617121354656</v>
      </c>
      <c r="AI18" s="25">
        <f ca="1">IFERROR(INDEX(Socioeconomic!$I$8:$I$225,MATCH($C18,_xlfn.ANCHORARRAY(Socioeconomic!$C$8),0)),NA())</f>
        <v>7</v>
      </c>
      <c r="AJ18" s="25">
        <f ca="1">IFERROR(INDEX('Natural Hazard'!$I$8:$I$225,MATCH($C18,_xlfn.ANCHORARRAY('Natural Hazard'!$C$8),0)),NA())</f>
        <v>0</v>
      </c>
      <c r="AK18" s="25">
        <f ca="1">IFERROR(INDEX(Conflict!$I$8:$I$225,MATCH($C18,_xlfn.ANCHORARRAY(Conflict!$C$8),0)),NA())</f>
        <v>10</v>
      </c>
      <c r="AL18" s="49"/>
      <c r="AM18" s="25">
        <f>IFERROR(INDEX('Data Reliability'!$G$6:$G$409,MATCH($C18,'Data Reliability'!$E$6:$E$409,0)),NA())</f>
        <v>8.3333333333333301E-2</v>
      </c>
      <c r="AN18" s="25">
        <f>IFERROR(INDEX('Data Reliability'!$H$6:$H$409,MATCH($C18,'Data Reliability'!$E$6:$E$409,0)),NA())</f>
        <v>0.483333333333333</v>
      </c>
    </row>
    <row r="19" spans="2:40" x14ac:dyDescent="0.2">
      <c r="B19" s="28" t="s">
        <v>26</v>
      </c>
      <c r="C19" s="28" t="s">
        <v>27</v>
      </c>
      <c r="D19" s="28" t="s">
        <v>432</v>
      </c>
      <c r="E19" s="28" t="s">
        <v>429</v>
      </c>
      <c r="F19" s="206">
        <f ca="1">MATCH($C19,_xlfn.ANCHORARRAY(Health!$C$8),0)</f>
        <v>14</v>
      </c>
      <c r="G19" s="22" cm="1">
        <f t="array" aca="1" ref="G19" ca="1">IF(Parameters!$D$31, SUM(IF(ISNUMBER(R19:W19),(IF(R19:W19&gt;=Parameters!$D$37,1,"")),""))+0.5*(SUM(IF(ISNUMBER(R19:W19),(IF(R19:W19&gt;=Parameters!$D$38,1,"")),""))-SUM(IF(ISNUMBER(R19:W19),(IF(R19:W19&gt;=Parameters!$D$37,1,"")),""))),0) +
   IF(Parameters!$D$32,SUM(IF(ISNUMBER(R19:W19),(IF(R19:W19&gt;=Parameters!$D$41,1,"")),"")),0) +
   IF(Parameters!$D$33,AVERAGE(IF(ISNUMBER(R19:W19),R19:W19)),0) +
   IF(Parameters!$D$34,IF(OR(IF(ISNUMBER(R19:W19),R19:W19)=0),0,GEOMEAN(IF(ISNUMBER(R19:W19),R19:W19))),0)</f>
        <v>4</v>
      </c>
      <c r="H19" s="23">
        <f t="shared" ca="1" si="0"/>
        <v>4</v>
      </c>
      <c r="I19" s="116" t="str">
        <f t="shared" si="1"/>
        <v/>
      </c>
      <c r="J19" s="22" cm="1">
        <f t="array" aca="1" ref="J19" ca="1">IF(Parameters!$D$31, SUM(IF(ISNUMBER(Y19:AD19),(IF(Y19:AD19&gt;=Parameters!$D$41,1,"")),""))+0.5*(SUM(IF(ISNUMBER(Y19:AD19),(IF(Y19:AD19&gt;=Parameters!$D$42,1,"")),""))-SUM(IF(ISNUMBER(Y19:AD19),(IF(Y19:AD19&gt;=Parameters!$D$41,1,"")),""))),0) +
   IF(Parameters!$D$32,SUM(IF(ISNUMBER(Y19:AD19),(IF(Y19:AD19&gt;=Parameters!$D$41,1,"")),"")),0) +
   IF(Parameters!$D$33,AVERAGE(IF(ISNUMBER(Y19:AD19),Y19:AD19)),0) +
   IF(Parameters!$D$34,IF(OR(IF(ISNUMBER(Y19:AD19),Y19:AD19)=0),0,GEOMEAN(IF(ISNUMBER(Y19:AD19),Y19:AD19))),0)</f>
        <v>4.5</v>
      </c>
      <c r="K19" s="23">
        <f t="shared" ca="1" si="2"/>
        <v>4.5</v>
      </c>
      <c r="L19" s="116" t="str">
        <f t="shared" si="3"/>
        <v/>
      </c>
      <c r="M19" s="21" cm="1">
        <f t="array" aca="1" ref="M19" ca="1">IF(Parameters!$D$31, SUM(IF(ISNUMBER(AF19:AK19),(IF(AF19:AK19&gt;=Parameters!$D$41,1,"")),""))+0.5*(SUM(IF(ISNUMBER(AF19:AK19),(IF(AF19:AK19&gt;=Parameters!$D$42,1,"")),""))-SUM(IF(ISNUMBER(AF19:AK19),(IF(AF19:AK19&gt;=Parameters!$D$41,1,"")),""))),0) +
   IF(Parameters!$D$32,SUM(IF(ISNUMBER(AF19:AK19),(IF(AF19:AK19&gt;=Parameters!$D$41,1,"")),"")),0) +
   IF(Parameters!$D$33,AVERAGE(IF(ISNUMBER(AF19:AK19),AF19:AK19)),0) +
   IF(Parameters!$D$34,IF(OR(IF(ISNUMBER(AF19:AK19),AF19:AK19)=0),0,GEOMEAN(IF(ISNUMBER(AF19:AK19),AF19:AK19))),0)</f>
        <v>3</v>
      </c>
      <c r="N19" s="23">
        <f t="shared" ca="1" si="4"/>
        <v>3</v>
      </c>
      <c r="O19" s="116" t="str">
        <f t="shared" si="5"/>
        <v/>
      </c>
      <c r="P19" s="24"/>
      <c r="Q19" s="49"/>
      <c r="R19" s="25">
        <f ca="1">IFERROR(INDEX(Health!$G$8:$G$225,MATCH($C19,_xlfn.ANCHORARRAY(Health!$C$8),0)),NA())</f>
        <v>9.8649776612296343</v>
      </c>
      <c r="S19" s="25">
        <f ca="1">IFERROR(INDEX(Food!$G$8:$G$225,MATCH($C19,_xlfn.ANCHORARRAY(Food!$C$8),0)),NA())</f>
        <v>7.0710678118654755</v>
      </c>
      <c r="T19" s="25">
        <f ca="1">IFERROR(INDEX(Macro!$G$8:$G$225,MATCH($C19,_xlfn.ANCHORARRAY(Macro!$C$8),0)),NA())</f>
        <v>10</v>
      </c>
      <c r="U19" s="25">
        <f ca="1">IFERROR(INDEX(Socioeconomic!$G$8:$G$225,MATCH($C19,_xlfn.ANCHORARRAY(Socioeconomic!$C$8),0)),NA())</f>
        <v>5.6341695024180005</v>
      </c>
      <c r="V19" s="25">
        <f ca="1">IFERROR(INDEX('Natural Hazard'!$G$8:$G$225,MATCH($C19,_xlfn.ANCHORARRAY('Natural Hazard'!$C$8),0)),NA())</f>
        <v>5.7735026918962546</v>
      </c>
      <c r="W19" s="25">
        <f ca="1">IFERROR(INDEX(Conflict!$G$8:$G$225,MATCH($C19,_xlfn.ANCHORARRAY(Conflict!$C$8),0)),NA())</f>
        <v>0</v>
      </c>
      <c r="X19" s="50"/>
      <c r="Y19" s="25">
        <f ca="1">IFERROR(INDEX(Health!$H$8:$H$225,MATCH($C19,_xlfn.ANCHORARRAY(Health!$C$8),0)),NA())</f>
        <v>9.7317784256559694</v>
      </c>
      <c r="Z19" s="25">
        <f ca="1">IFERROR(INDEX(Food!$H$8:$H$225,MATCH($C19,_xlfn.ANCHORARRAY(Food!$C$8),0)),NA())</f>
        <v>10</v>
      </c>
      <c r="AA19" s="25">
        <f ca="1">IFERROR(INDEX(Macro!$H$8:$H$225,MATCH($C19,_xlfn.ANCHORARRAY(Macro!$C$8),0)),NA())</f>
        <v>10</v>
      </c>
      <c r="AB19" s="25">
        <f ca="1">IFERROR(INDEX(Socioeconomic!$H$8:$H$225,MATCH($C19,_xlfn.ANCHORARRAY(Socioeconomic!$C$8),0)),NA())</f>
        <v>10</v>
      </c>
      <c r="AC19" s="25">
        <f ca="1">IFERROR(INDEX('Natural Hazard'!$H$8:$H$225,MATCH($C19,_xlfn.ANCHORARRAY('Natural Hazard'!$C$8),0)),NA())</f>
        <v>3.3333333333333299</v>
      </c>
      <c r="AD19" s="25">
        <f ca="1">IFERROR(INDEX(Conflict!$H$8:$H$225,MATCH($C19,_xlfn.ANCHORARRAY(Conflict!$C$8),0)),NA())</f>
        <v>10</v>
      </c>
      <c r="AE19" s="50"/>
      <c r="AF19" s="25">
        <f ca="1">IFERROR(INDEX(Health!$I$8:$I$225,MATCH($C19,_xlfn.ANCHORARRAY(Health!$C$8),0)),NA())</f>
        <v>10</v>
      </c>
      <c r="AG19" s="25">
        <f ca="1">IFERROR(INDEX(Food!$I$8:$I$225,MATCH($C19,_xlfn.ANCHORARRAY(Food!$C$8),0)),NA())</f>
        <v>5</v>
      </c>
      <c r="AH19" s="25">
        <f ca="1">IFERROR(INDEX(Macro!$I$8:$I$225,MATCH($C19,_xlfn.ANCHORARRAY(Macro!$C$8),0)),NA())</f>
        <v>10</v>
      </c>
      <c r="AI19" s="25">
        <f ca="1">IFERROR(INDEX(Socioeconomic!$I$8:$I$225,MATCH($C19,_xlfn.ANCHORARRAY(Socioeconomic!$C$8),0)),NA())</f>
        <v>3.1743865981977102</v>
      </c>
      <c r="AJ19" s="25">
        <f ca="1">IFERROR(INDEX('Natural Hazard'!$I$8:$I$225,MATCH($C19,_xlfn.ANCHORARRAY('Natural Hazard'!$C$8),0)),NA())</f>
        <v>10</v>
      </c>
      <c r="AK19" s="25">
        <f ca="1">IFERROR(INDEX(Conflict!$I$8:$I$225,MATCH($C19,_xlfn.ANCHORARRAY(Conflict!$C$8),0)),NA())</f>
        <v>0</v>
      </c>
      <c r="AL19" s="49"/>
      <c r="AM19" s="25">
        <f>IFERROR(INDEX('Data Reliability'!$G$6:$G$409,MATCH($C19,'Data Reliability'!$E$6:$E$409,0)),NA())</f>
        <v>0</v>
      </c>
      <c r="AN19" s="25">
        <f>IFERROR(INDEX('Data Reliability'!$H$6:$H$409,MATCH($C19,'Data Reliability'!$E$6:$E$409,0)),NA())</f>
        <v>0.280555555555556</v>
      </c>
    </row>
    <row r="20" spans="2:40" x14ac:dyDescent="0.2">
      <c r="B20" s="28" t="s">
        <v>28</v>
      </c>
      <c r="C20" s="28" t="s">
        <v>29</v>
      </c>
      <c r="D20" s="28" t="s">
        <v>433</v>
      </c>
      <c r="E20" s="28" t="s">
        <v>409</v>
      </c>
      <c r="F20" s="206">
        <f ca="1">MATCH($C20,_xlfn.ANCHORARRAY(Health!$C$8),0)</f>
        <v>15</v>
      </c>
      <c r="G20" s="22" cm="1">
        <f t="array" aca="1" ref="G20" ca="1">IF(Parameters!$D$31, SUM(IF(ISNUMBER(R20:W20),(IF(R20:W20&gt;=Parameters!$D$37,1,"")),""))+0.5*(SUM(IF(ISNUMBER(R20:W20),(IF(R20:W20&gt;=Parameters!$D$38,1,"")),""))-SUM(IF(ISNUMBER(R20:W20),(IF(R20:W20&gt;=Parameters!$D$37,1,"")),""))),0) +
   IF(Parameters!$D$32,SUM(IF(ISNUMBER(R20:W20),(IF(R20:W20&gt;=Parameters!$D$41,1,"")),"")),0) +
   IF(Parameters!$D$33,AVERAGE(IF(ISNUMBER(R20:W20),R20:W20)),0) +
   IF(Parameters!$D$34,IF(OR(IF(ISNUMBER(R20:W20),R20:W20)=0),0,GEOMEAN(IF(ISNUMBER(R20:W20),R20:W20))),0)</f>
        <v>0</v>
      </c>
      <c r="H20" s="23">
        <f t="shared" ca="1" si="0"/>
        <v>0</v>
      </c>
      <c r="I20" s="116" t="str">
        <f t="shared" si="1"/>
        <v>!</v>
      </c>
      <c r="J20" s="22" cm="1">
        <f t="array" aca="1" ref="J20" ca="1">IF(Parameters!$D$31, SUM(IF(ISNUMBER(Y20:AD20),(IF(Y20:AD20&gt;=Parameters!$D$41,1,"")),""))+0.5*(SUM(IF(ISNUMBER(Y20:AD20),(IF(Y20:AD20&gt;=Parameters!$D$42,1,"")),""))-SUM(IF(ISNUMBER(Y20:AD20),(IF(Y20:AD20&gt;=Parameters!$D$41,1,"")),""))),0) +
   IF(Parameters!$D$32,SUM(IF(ISNUMBER(Y20:AD20),(IF(Y20:AD20&gt;=Parameters!$D$41,1,"")),"")),0) +
   IF(Parameters!$D$33,AVERAGE(IF(ISNUMBER(Y20:AD20),Y20:AD20)),0) +
   IF(Parameters!$D$34,IF(OR(IF(ISNUMBER(Y20:AD20),Y20:AD20)=0),0,GEOMEAN(IF(ISNUMBER(Y20:AD20),Y20:AD20))),0)</f>
        <v>0</v>
      </c>
      <c r="K20" s="23">
        <f t="shared" ca="1" si="2"/>
        <v>0</v>
      </c>
      <c r="L20" s="116" t="str">
        <f t="shared" si="3"/>
        <v/>
      </c>
      <c r="M20" s="21" cm="1">
        <f t="array" aca="1" ref="M20" ca="1">IF(Parameters!$D$31, SUM(IF(ISNUMBER(AF20:AK20),(IF(AF20:AK20&gt;=Parameters!$D$41,1,"")),""))+0.5*(SUM(IF(ISNUMBER(AF20:AK20),(IF(AF20:AK20&gt;=Parameters!$D$42,1,"")),""))-SUM(IF(ISNUMBER(AF20:AK20),(IF(AF20:AK20&gt;=Parameters!$D$41,1,"")),""))),0) +
   IF(Parameters!$D$32,SUM(IF(ISNUMBER(AF20:AK20),(IF(AF20:AK20&gt;=Parameters!$D$41,1,"")),"")),0) +
   IF(Parameters!$D$33,AVERAGE(IF(ISNUMBER(AF20:AK20),AF20:AK20)),0) +
   IF(Parameters!$D$34,IF(OR(IF(ISNUMBER(AF20:AK20),AF20:AK20)=0),0,GEOMEAN(IF(ISNUMBER(AF20:AK20),AF20:AK20))),0)</f>
        <v>0</v>
      </c>
      <c r="N20" s="23">
        <f t="shared" ca="1" si="4"/>
        <v>0</v>
      </c>
      <c r="O20" s="116" t="str">
        <f t="shared" si="5"/>
        <v>!</v>
      </c>
      <c r="P20" s="24"/>
      <c r="Q20" s="49"/>
      <c r="R20" s="25">
        <f ca="1">IFERROR(INDEX(Health!$G$8:$G$225,MATCH($C20,_xlfn.ANCHORARRAY(Health!$C$8),0)),NA())</f>
        <v>0</v>
      </c>
      <c r="S20" s="25">
        <f ca="1">IFERROR(INDEX(Food!$G$8:$G$225,MATCH($C20,_xlfn.ANCHORARRAY(Food!$C$8),0)),NA())</f>
        <v>0</v>
      </c>
      <c r="T20" s="25">
        <f ca="1">IFERROR(INDEX(Macro!$G$8:$G$225,MATCH($C20,_xlfn.ANCHORARRAY(Macro!$C$8),0)),NA())</f>
        <v>2.1562381574385183</v>
      </c>
      <c r="U20" s="25">
        <f ca="1">IFERROR(INDEX(Socioeconomic!$G$8:$G$225,MATCH($C20,_xlfn.ANCHORARRAY(Socioeconomic!$C$8),0)),NA())</f>
        <v>0</v>
      </c>
      <c r="V20" s="25">
        <f ca="1">IFERROR(INDEX('Natural Hazard'!$G$8:$G$225,MATCH($C20,_xlfn.ANCHORARRAY('Natural Hazard'!$C$8),0)),NA())</f>
        <v>0</v>
      </c>
      <c r="W20" s="25">
        <f ca="1">IFERROR(INDEX(Conflict!$G$8:$G$225,MATCH($C20,_xlfn.ANCHORARRAY(Conflict!$C$8),0)),NA())</f>
        <v>0</v>
      </c>
      <c r="X20" s="50"/>
      <c r="Y20" s="25">
        <f ca="1">IFERROR(INDEX(Health!$H$8:$H$225,MATCH($C20,_xlfn.ANCHORARRAY(Health!$C$8),0)),NA())</f>
        <v>0</v>
      </c>
      <c r="Z20" s="25">
        <f ca="1">IFERROR(INDEX(Food!$H$8:$H$225,MATCH($C20,_xlfn.ANCHORARRAY(Food!$C$8),0)),NA())</f>
        <v>0.16792125072379799</v>
      </c>
      <c r="AA20" s="25">
        <f ca="1">IFERROR(INDEX(Macro!$H$8:$H$225,MATCH($C20,_xlfn.ANCHORARRAY(Macro!$C$8),0)),NA())</f>
        <v>0.98451650598889895</v>
      </c>
      <c r="AB20" s="25">
        <f ca="1">IFERROR(INDEX(Socioeconomic!$H$8:$H$225,MATCH($C20,_xlfn.ANCHORARRAY(Socioeconomic!$C$8),0)),NA())</f>
        <v>0.28571428571428598</v>
      </c>
      <c r="AC20" s="25">
        <f ca="1">IFERROR(INDEX('Natural Hazard'!$H$8:$H$225,MATCH($C20,_xlfn.ANCHORARRAY('Natural Hazard'!$C$8),0)),NA())</f>
        <v>4</v>
      </c>
      <c r="AD20" s="25">
        <f ca="1">IFERROR(INDEX(Conflict!$H$8:$H$225,MATCH($C20,_xlfn.ANCHORARRAY(Conflict!$C$8),0)),NA())</f>
        <v>0</v>
      </c>
      <c r="AE20" s="50"/>
      <c r="AF20" s="25">
        <f ca="1">IFERROR(INDEX(Health!$I$8:$I$225,MATCH($C20,_xlfn.ANCHORARRAY(Health!$C$8),0)),NA())</f>
        <v>0</v>
      </c>
      <c r="AG20" s="25" t="e">
        <f ca="1">IFERROR(INDEX(Food!$I$8:$I$225,MATCH($C20,_xlfn.ANCHORARRAY(Food!$C$8),0)),NA())</f>
        <v>#N/A</v>
      </c>
      <c r="AH20" s="25">
        <f ca="1">IFERROR(INDEX(Macro!$I$8:$I$225,MATCH($C20,_xlfn.ANCHORARRAY(Macro!$C$8),0)),NA())</f>
        <v>4.7224835371589799</v>
      </c>
      <c r="AI20" s="25" t="e">
        <f ca="1">IFERROR(INDEX(Socioeconomic!$I$8:$I$225,MATCH($C20,_xlfn.ANCHORARRAY(Socioeconomic!$C$8),0)),NA())</f>
        <v>#N/A</v>
      </c>
      <c r="AJ20" s="25">
        <f ca="1">IFERROR(INDEX('Natural Hazard'!$I$8:$I$225,MATCH($C20,_xlfn.ANCHORARRAY('Natural Hazard'!$C$8),0)),NA())</f>
        <v>0</v>
      </c>
      <c r="AK20" s="25">
        <f ca="1">IFERROR(INDEX(Conflict!$I$8:$I$225,MATCH($C20,_xlfn.ANCHORARRAY(Conflict!$C$8),0)),NA())</f>
        <v>0</v>
      </c>
      <c r="AL20" s="49"/>
      <c r="AM20" s="25">
        <f>IFERROR(INDEX('Data Reliability'!$G$6:$G$409,MATCH($C20,'Data Reliability'!$E$6:$E$409,0)),NA())</f>
        <v>8.3333333333333301E-2</v>
      </c>
      <c r="AN20" s="25">
        <f>IFERROR(INDEX('Data Reliability'!$H$6:$H$409,MATCH($C20,'Data Reliability'!$E$6:$E$409,0)),NA())</f>
        <v>0.6</v>
      </c>
    </row>
    <row r="21" spans="2:40" x14ac:dyDescent="0.2">
      <c r="B21" s="28" t="s">
        <v>30</v>
      </c>
      <c r="C21" s="28" t="s">
        <v>31</v>
      </c>
      <c r="D21" s="28" t="s">
        <v>432</v>
      </c>
      <c r="E21" s="28" t="s">
        <v>429</v>
      </c>
      <c r="F21" s="206">
        <f ca="1">MATCH($C21,_xlfn.ANCHORARRAY(Health!$C$8),0)</f>
        <v>16</v>
      </c>
      <c r="G21" s="22" cm="1">
        <f t="array" aca="1" ref="G21" ca="1">IF(Parameters!$D$31, SUM(IF(ISNUMBER(R21:W21),(IF(R21:W21&gt;=Parameters!$D$37,1,"")),""))+0.5*(SUM(IF(ISNUMBER(R21:W21),(IF(R21:W21&gt;=Parameters!$D$38,1,"")),""))-SUM(IF(ISNUMBER(R21:W21),(IF(R21:W21&gt;=Parameters!$D$37,1,"")),""))),0) +
   IF(Parameters!$D$32,SUM(IF(ISNUMBER(R21:W21),(IF(R21:W21&gt;=Parameters!$D$41,1,"")),"")),0) +
   IF(Parameters!$D$33,AVERAGE(IF(ISNUMBER(R21:W21),R21:W21)),0) +
   IF(Parameters!$D$34,IF(OR(IF(ISNUMBER(R21:W21),R21:W21)=0),0,GEOMEAN(IF(ISNUMBER(R21:W21),R21:W21))),0)</f>
        <v>0.5</v>
      </c>
      <c r="H21" s="23">
        <f t="shared" ca="1" si="0"/>
        <v>0.5</v>
      </c>
      <c r="I21" s="116" t="str">
        <f t="shared" si="1"/>
        <v/>
      </c>
      <c r="J21" s="22" cm="1">
        <f t="array" aca="1" ref="J21" ca="1">IF(Parameters!$D$31, SUM(IF(ISNUMBER(Y21:AD21),(IF(Y21:AD21&gt;=Parameters!$D$41,1,"")),""))+0.5*(SUM(IF(ISNUMBER(Y21:AD21),(IF(Y21:AD21&gt;=Parameters!$D$42,1,"")),""))-SUM(IF(ISNUMBER(Y21:AD21),(IF(Y21:AD21&gt;=Parameters!$D$41,1,"")),""))),0) +
   IF(Parameters!$D$32,SUM(IF(ISNUMBER(Y21:AD21),(IF(Y21:AD21&gt;=Parameters!$D$41,1,"")),"")),0) +
   IF(Parameters!$D$33,AVERAGE(IF(ISNUMBER(Y21:AD21),Y21:AD21)),0) +
   IF(Parameters!$D$34,IF(OR(IF(ISNUMBER(Y21:AD21),Y21:AD21)=0),0,GEOMEAN(IF(ISNUMBER(Y21:AD21),Y21:AD21))),0)</f>
        <v>1.5</v>
      </c>
      <c r="K21" s="23">
        <f t="shared" ca="1" si="2"/>
        <v>1.5</v>
      </c>
      <c r="L21" s="116" t="str">
        <f t="shared" si="3"/>
        <v/>
      </c>
      <c r="M21" s="21" cm="1">
        <f t="array" aca="1" ref="M21" ca="1">IF(Parameters!$D$31, SUM(IF(ISNUMBER(AF21:AK21),(IF(AF21:AK21&gt;=Parameters!$D$41,1,"")),""))+0.5*(SUM(IF(ISNUMBER(AF21:AK21),(IF(AF21:AK21&gt;=Parameters!$D$42,1,"")),""))-SUM(IF(ISNUMBER(AF21:AK21),(IF(AF21:AK21&gt;=Parameters!$D$41,1,"")),""))),0) +
   IF(Parameters!$D$32,SUM(IF(ISNUMBER(AF21:AK21),(IF(AF21:AK21&gt;=Parameters!$D$41,1,"")),"")),0) +
   IF(Parameters!$D$33,AVERAGE(IF(ISNUMBER(AF21:AK21),AF21:AK21)),0) +
   IF(Parameters!$D$34,IF(OR(IF(ISNUMBER(AF21:AK21),AF21:AK21)=0),0,GEOMEAN(IF(ISNUMBER(AF21:AK21),AF21:AK21))),0)</f>
        <v>1</v>
      </c>
      <c r="N21" s="23">
        <f t="shared" ca="1" si="4"/>
        <v>1</v>
      </c>
      <c r="O21" s="116" t="str">
        <f t="shared" si="5"/>
        <v>!</v>
      </c>
      <c r="P21" s="24"/>
      <c r="Q21" s="49"/>
      <c r="R21" s="25">
        <f ca="1">IFERROR(INDEX(Health!$G$8:$G$225,MATCH($C21,_xlfn.ANCHORARRAY(Health!$C$8),0)),NA())</f>
        <v>0</v>
      </c>
      <c r="S21" s="25">
        <f ca="1">IFERROR(INDEX(Food!$G$8:$G$225,MATCH($C21,_xlfn.ANCHORARRAY(Food!$C$8),0)),NA())</f>
        <v>0</v>
      </c>
      <c r="T21" s="25">
        <f ca="1">IFERROR(INDEX(Macro!$G$8:$G$225,MATCH($C21,_xlfn.ANCHORARRAY(Macro!$C$8),0)),NA())</f>
        <v>4.0637674926399159</v>
      </c>
      <c r="U21" s="25">
        <f ca="1">IFERROR(INDEX(Socioeconomic!$G$8:$G$225,MATCH($C21,_xlfn.ANCHORARRAY(Socioeconomic!$C$8),0)),NA())</f>
        <v>0</v>
      </c>
      <c r="V21" s="25">
        <f ca="1">IFERROR(INDEX('Natural Hazard'!$G$8:$G$225,MATCH($C21,_xlfn.ANCHORARRAY('Natural Hazard'!$C$8),0)),NA())</f>
        <v>0</v>
      </c>
      <c r="W21" s="25">
        <f ca="1">IFERROR(INDEX(Conflict!$G$8:$G$225,MATCH($C21,_xlfn.ANCHORARRAY(Conflict!$C$8),0)),NA())</f>
        <v>5.0399707682543058</v>
      </c>
      <c r="X21" s="50"/>
      <c r="Y21" s="25">
        <f ca="1">IFERROR(INDEX(Health!$H$8:$H$225,MATCH($C21,_xlfn.ANCHORARRAY(Health!$C$8),0)),NA())</f>
        <v>8.7696793002915392</v>
      </c>
      <c r="Z21" s="25">
        <f ca="1">IFERROR(INDEX(Food!$H$8:$H$225,MATCH($C21,_xlfn.ANCHORARRAY(Food!$C$8),0)),NA())</f>
        <v>8.6797915460335808</v>
      </c>
      <c r="AA21" s="25">
        <f ca="1">IFERROR(INDEX(Macro!$H$8:$H$225,MATCH($C21,_xlfn.ANCHORARRAY(Macro!$C$8),0)),NA())</f>
        <v>3.49693251533742</v>
      </c>
      <c r="AB21" s="25">
        <f ca="1">IFERROR(INDEX(Socioeconomic!$H$8:$H$225,MATCH($C21,_xlfn.ANCHORARRAY(Socioeconomic!$C$8),0)),NA())</f>
        <v>9</v>
      </c>
      <c r="AC21" s="25">
        <f ca="1">IFERROR(INDEX('Natural Hazard'!$H$8:$H$225,MATCH($C21,_xlfn.ANCHORARRAY('Natural Hazard'!$C$8),0)),NA())</f>
        <v>3.5</v>
      </c>
      <c r="AD21" s="25">
        <f ca="1">IFERROR(INDEX(Conflict!$H$8:$H$225,MATCH($C21,_xlfn.ANCHORARRAY(Conflict!$C$8),0)),NA())</f>
        <v>2.5401305344857898</v>
      </c>
      <c r="AE21" s="50"/>
      <c r="AF21" s="25">
        <f ca="1">IFERROR(INDEX(Health!$I$8:$I$225,MATCH($C21,_xlfn.ANCHORARRAY(Health!$C$8),0)),NA())</f>
        <v>0</v>
      </c>
      <c r="AG21" s="25" t="e">
        <f ca="1">IFERROR(INDEX(Food!$I$8:$I$225,MATCH($C21,_xlfn.ANCHORARRAY(Food!$C$8),0)),NA())</f>
        <v>#N/A</v>
      </c>
      <c r="AH21" s="25">
        <f ca="1">IFERROR(INDEX(Macro!$I$8:$I$225,MATCH($C21,_xlfn.ANCHORARRAY(Macro!$C$8),0)),NA())</f>
        <v>4.7224835371589799</v>
      </c>
      <c r="AI21" s="25">
        <f ca="1">IFERROR(INDEX(Socioeconomic!$I$8:$I$225,MATCH($C21,_xlfn.ANCHORARRAY(Socioeconomic!$C$8),0)),NA())</f>
        <v>0</v>
      </c>
      <c r="AJ21" s="25">
        <f ca="1">IFERROR(INDEX('Natural Hazard'!$I$8:$I$225,MATCH($C21,_xlfn.ANCHORARRAY('Natural Hazard'!$C$8),0)),NA())</f>
        <v>0</v>
      </c>
      <c r="AK21" s="25">
        <f ca="1">IFERROR(INDEX(Conflict!$I$8:$I$225,MATCH($C21,_xlfn.ANCHORARRAY(Conflict!$C$8),0)),NA())</f>
        <v>10</v>
      </c>
      <c r="AL21" s="49"/>
      <c r="AM21" s="25">
        <f>IFERROR(INDEX('Data Reliability'!$G$6:$G$409,MATCH($C21,'Data Reliability'!$E$6:$E$409,0)),NA())</f>
        <v>8.3333333333333301E-2</v>
      </c>
      <c r="AN21" s="25">
        <f>IFERROR(INDEX('Data Reliability'!$H$6:$H$409,MATCH($C21,'Data Reliability'!$E$6:$E$409,0)),NA())</f>
        <v>0.55833333333333302</v>
      </c>
    </row>
    <row r="22" spans="2:40" x14ac:dyDescent="0.2">
      <c r="B22" s="28" t="s">
        <v>32</v>
      </c>
      <c r="C22" s="28" t="s">
        <v>33</v>
      </c>
      <c r="D22" s="28" t="s">
        <v>432</v>
      </c>
      <c r="E22" s="28" t="s">
        <v>429</v>
      </c>
      <c r="F22" s="206">
        <f ca="1">MATCH($C22,_xlfn.ANCHORARRAY(Health!$C$8),0)</f>
        <v>17</v>
      </c>
      <c r="G22" s="22" cm="1">
        <f t="array" aca="1" ref="G22" ca="1">IF(Parameters!$D$31, SUM(IF(ISNUMBER(R22:W22),(IF(R22:W22&gt;=Parameters!$D$37,1,"")),""))+0.5*(SUM(IF(ISNUMBER(R22:W22),(IF(R22:W22&gt;=Parameters!$D$38,1,"")),""))-SUM(IF(ISNUMBER(R22:W22),(IF(R22:W22&gt;=Parameters!$D$37,1,"")),""))),0) +
   IF(Parameters!$D$32,SUM(IF(ISNUMBER(R22:W22),(IF(R22:W22&gt;=Parameters!$D$41,1,"")),"")),0) +
   IF(Parameters!$D$33,AVERAGE(IF(ISNUMBER(R22:W22),R22:W22)),0) +
   IF(Parameters!$D$34,IF(OR(IF(ISNUMBER(R22:W22),R22:W22)=0),0,GEOMEAN(IF(ISNUMBER(R22:W22),R22:W22))),0)</f>
        <v>3</v>
      </c>
      <c r="H22" s="23">
        <f t="shared" ca="1" si="0"/>
        <v>3</v>
      </c>
      <c r="I22" s="116" t="str">
        <f t="shared" si="1"/>
        <v/>
      </c>
      <c r="J22" s="22" cm="1">
        <f t="array" aca="1" ref="J22" ca="1">IF(Parameters!$D$31, SUM(IF(ISNUMBER(Y22:AD22),(IF(Y22:AD22&gt;=Parameters!$D$41,1,"")),""))+0.5*(SUM(IF(ISNUMBER(Y22:AD22),(IF(Y22:AD22&gt;=Parameters!$D$42,1,"")),""))-SUM(IF(ISNUMBER(Y22:AD22),(IF(Y22:AD22&gt;=Parameters!$D$41,1,"")),""))),0) +
   IF(Parameters!$D$32,SUM(IF(ISNUMBER(Y22:AD22),(IF(Y22:AD22&gt;=Parameters!$D$41,1,"")),"")),0) +
   IF(Parameters!$D$33,AVERAGE(IF(ISNUMBER(Y22:AD22),Y22:AD22)),0) +
   IF(Parameters!$D$34,IF(OR(IF(ISNUMBER(Y22:AD22),Y22:AD22)=0),0,GEOMEAN(IF(ISNUMBER(Y22:AD22),Y22:AD22))),0)</f>
        <v>3</v>
      </c>
      <c r="K22" s="23">
        <f t="shared" ca="1" si="2"/>
        <v>3</v>
      </c>
      <c r="L22" s="116" t="str">
        <f t="shared" si="3"/>
        <v/>
      </c>
      <c r="M22" s="21" cm="1">
        <f t="array" aca="1" ref="M22" ca="1">IF(Parameters!$D$31, SUM(IF(ISNUMBER(AF22:AK22),(IF(AF22:AK22&gt;=Parameters!$D$41,1,"")),""))+0.5*(SUM(IF(ISNUMBER(AF22:AK22),(IF(AF22:AK22&gt;=Parameters!$D$42,1,"")),""))-SUM(IF(ISNUMBER(AF22:AK22),(IF(AF22:AK22&gt;=Parameters!$D$41,1,"")),""))),0) +
   IF(Parameters!$D$32,SUM(IF(ISNUMBER(AF22:AK22),(IF(AF22:AK22&gt;=Parameters!$D$41,1,"")),"")),0) +
   IF(Parameters!$D$33,AVERAGE(IF(ISNUMBER(AF22:AK22),AF22:AK22)),0) +
   IF(Parameters!$D$34,IF(OR(IF(ISNUMBER(AF22:AK22),AF22:AK22)=0),0,GEOMEAN(IF(ISNUMBER(AF22:AK22),AF22:AK22))),0)</f>
        <v>2.5</v>
      </c>
      <c r="N22" s="23">
        <f t="shared" ca="1" si="4"/>
        <v>2.5</v>
      </c>
      <c r="O22" s="116" t="str">
        <f t="shared" si="5"/>
        <v>!</v>
      </c>
      <c r="P22" s="24"/>
      <c r="Q22" s="49"/>
      <c r="R22" s="25">
        <f ca="1">IFERROR(INDEX(Health!$G$8:$G$225,MATCH($C22,_xlfn.ANCHORARRAY(Health!$C$8),0)),NA())</f>
        <v>0</v>
      </c>
      <c r="S22" s="25">
        <f ca="1">IFERROR(INDEX(Food!$G$8:$G$225,MATCH($C22,_xlfn.ANCHORARRAY(Food!$C$8),0)),NA())</f>
        <v>9.080480410933168</v>
      </c>
      <c r="T22" s="25">
        <f ca="1">IFERROR(INDEX(Macro!$G$8:$G$225,MATCH($C22,_xlfn.ANCHORARRAY(Macro!$C$8),0)),NA())</f>
        <v>3.6321300810873036</v>
      </c>
      <c r="U22" s="25">
        <f ca="1">IFERROR(INDEX(Socioeconomic!$G$8:$G$225,MATCH($C22,_xlfn.ANCHORARRAY(Socioeconomic!$C$8),0)),NA())</f>
        <v>10</v>
      </c>
      <c r="V22" s="25">
        <f ca="1">IFERROR(INDEX('Natural Hazard'!$G$8:$G$225,MATCH($C22,_xlfn.ANCHORARRAY('Natural Hazard'!$C$8),0)),NA())</f>
        <v>0</v>
      </c>
      <c r="W22" s="25">
        <f ca="1">IFERROR(INDEX(Conflict!$G$8:$G$225,MATCH($C22,_xlfn.ANCHORARRAY(Conflict!$C$8),0)),NA())</f>
        <v>8.9746803744758896</v>
      </c>
      <c r="X22" s="50"/>
      <c r="Y22" s="25">
        <f ca="1">IFERROR(INDEX(Health!$H$8:$H$225,MATCH($C22,_xlfn.ANCHORARRAY(Health!$C$8),0)),NA())</f>
        <v>7.4868804664723001</v>
      </c>
      <c r="Z22" s="25">
        <f ca="1">IFERROR(INDEX(Food!$H$8:$H$225,MATCH($C22,_xlfn.ANCHORARRAY(Food!$C$8),0)),NA())</f>
        <v>8.2455124493341003</v>
      </c>
      <c r="AA22" s="25">
        <f ca="1">IFERROR(INDEX(Macro!$H$8:$H$225,MATCH($C22,_xlfn.ANCHORARRAY(Macro!$C$8),0)),NA())</f>
        <v>3.1025416301489899</v>
      </c>
      <c r="AB22" s="25">
        <f ca="1">IFERROR(INDEX(Socioeconomic!$H$8:$H$225,MATCH($C22,_xlfn.ANCHORARRAY(Socioeconomic!$C$8),0)),NA())</f>
        <v>10</v>
      </c>
      <c r="AC22" s="25">
        <f ca="1">IFERROR(INDEX('Natural Hazard'!$H$8:$H$225,MATCH($C22,_xlfn.ANCHORARRAY('Natural Hazard'!$C$8),0)),NA())</f>
        <v>2.6666666666666599</v>
      </c>
      <c r="AD22" s="25">
        <f ca="1">IFERROR(INDEX(Conflict!$H$8:$H$225,MATCH($C22,_xlfn.ANCHORARRAY(Conflict!$C$8),0)),NA())</f>
        <v>10</v>
      </c>
      <c r="AE22" s="50"/>
      <c r="AF22" s="25">
        <f ca="1">IFERROR(INDEX(Health!$I$8:$I$225,MATCH($C22,_xlfn.ANCHORARRAY(Health!$C$8),0)),NA())</f>
        <v>0</v>
      </c>
      <c r="AG22" s="25">
        <f ca="1">IFERROR(INDEX(Food!$I$8:$I$225,MATCH($C22,_xlfn.ANCHORARRAY(Food!$C$8),0)),NA())</f>
        <v>10</v>
      </c>
      <c r="AH22" s="25">
        <f ca="1">IFERROR(INDEX(Macro!$I$8:$I$225,MATCH($C22,_xlfn.ANCHORARRAY(Macro!$C$8),0)),NA())</f>
        <v>4.2521166509877704</v>
      </c>
      <c r="AI22" s="25">
        <f ca="1">IFERROR(INDEX(Socioeconomic!$I$8:$I$225,MATCH($C22,_xlfn.ANCHORARRAY(Socioeconomic!$C$8),0)),NA())</f>
        <v>10</v>
      </c>
      <c r="AJ22" s="25">
        <f ca="1">IFERROR(INDEX('Natural Hazard'!$I$8:$I$225,MATCH($C22,_xlfn.ANCHORARRAY('Natural Hazard'!$C$8),0)),NA())</f>
        <v>0</v>
      </c>
      <c r="AK22" s="25">
        <f ca="1">IFERROR(INDEX(Conflict!$I$8:$I$225,MATCH($C22,_xlfn.ANCHORARRAY(Conflict!$C$8),0)),NA())</f>
        <v>8.05448878240027</v>
      </c>
      <c r="AL22" s="49"/>
      <c r="AM22" s="25">
        <f>IFERROR(INDEX('Data Reliability'!$G$6:$G$409,MATCH($C22,'Data Reliability'!$E$6:$E$409,0)),NA())</f>
        <v>8.3333333333333301E-2</v>
      </c>
      <c r="AN22" s="25">
        <f>IFERROR(INDEX('Data Reliability'!$H$6:$H$409,MATCH($C22,'Data Reliability'!$E$6:$E$409,0)),NA())</f>
        <v>0.391666666666667</v>
      </c>
    </row>
    <row r="23" spans="2:40" x14ac:dyDescent="0.2">
      <c r="B23" s="28" t="s">
        <v>34</v>
      </c>
      <c r="C23" s="28" t="s">
        <v>35</v>
      </c>
      <c r="D23" s="28" t="s">
        <v>431</v>
      </c>
      <c r="E23" s="28" t="s">
        <v>429</v>
      </c>
      <c r="F23" s="206">
        <f ca="1">MATCH($C23,_xlfn.ANCHORARRAY(Health!$C$8),0)</f>
        <v>18</v>
      </c>
      <c r="G23" s="22" cm="1">
        <f t="array" aca="1" ref="G23" ca="1">IF(Parameters!$D$31, SUM(IF(ISNUMBER(R23:W23),(IF(R23:W23&gt;=Parameters!$D$37,1,"")),""))+0.5*(SUM(IF(ISNUMBER(R23:W23),(IF(R23:W23&gt;=Parameters!$D$38,1,"")),""))-SUM(IF(ISNUMBER(R23:W23),(IF(R23:W23&gt;=Parameters!$D$37,1,"")),""))),0) +
   IF(Parameters!$D$32,SUM(IF(ISNUMBER(R23:W23),(IF(R23:W23&gt;=Parameters!$D$41,1,"")),"")),0) +
   IF(Parameters!$D$33,AVERAGE(IF(ISNUMBER(R23:W23),R23:W23)),0) +
   IF(Parameters!$D$34,IF(OR(IF(ISNUMBER(R23:W23),R23:W23)=0),0,GEOMEAN(IF(ISNUMBER(R23:W23),R23:W23))),0)</f>
        <v>1.5</v>
      </c>
      <c r="H23" s="23">
        <f t="shared" ca="1" si="0"/>
        <v>1.5</v>
      </c>
      <c r="I23" s="116" t="str">
        <f t="shared" si="1"/>
        <v/>
      </c>
      <c r="J23" s="22" cm="1">
        <f t="array" aca="1" ref="J23" ca="1">IF(Parameters!$D$31, SUM(IF(ISNUMBER(Y23:AD23),(IF(Y23:AD23&gt;=Parameters!$D$41,1,"")),""))+0.5*(SUM(IF(ISNUMBER(Y23:AD23),(IF(Y23:AD23&gt;=Parameters!$D$42,1,"")),""))-SUM(IF(ISNUMBER(Y23:AD23),(IF(Y23:AD23&gt;=Parameters!$D$41,1,"")),""))),0) +
   IF(Parameters!$D$32,SUM(IF(ISNUMBER(Y23:AD23),(IF(Y23:AD23&gt;=Parameters!$D$41,1,"")),"")),0) +
   IF(Parameters!$D$33,AVERAGE(IF(ISNUMBER(Y23:AD23),Y23:AD23)),0) +
   IF(Parameters!$D$34,IF(OR(IF(ISNUMBER(Y23:AD23),Y23:AD23)=0),0,GEOMEAN(IF(ISNUMBER(Y23:AD23),Y23:AD23))),0)</f>
        <v>1.5</v>
      </c>
      <c r="K23" s="23">
        <f t="shared" ca="1" si="2"/>
        <v>1.5</v>
      </c>
      <c r="L23" s="116" t="str">
        <f t="shared" si="3"/>
        <v/>
      </c>
      <c r="M23" s="21" cm="1">
        <f t="array" aca="1" ref="M23" ca="1">IF(Parameters!$D$31, SUM(IF(ISNUMBER(AF23:AK23),(IF(AF23:AK23&gt;=Parameters!$D$41,1,"")),""))+0.5*(SUM(IF(ISNUMBER(AF23:AK23),(IF(AF23:AK23&gt;=Parameters!$D$42,1,"")),""))-SUM(IF(ISNUMBER(AF23:AK23),(IF(AF23:AK23&gt;=Parameters!$D$41,1,"")),""))),0) +
   IF(Parameters!$D$32,SUM(IF(ISNUMBER(AF23:AK23),(IF(AF23:AK23&gt;=Parameters!$D$41,1,"")),"")),0) +
   IF(Parameters!$D$33,AVERAGE(IF(ISNUMBER(AF23:AK23),AF23:AK23)),0) +
   IF(Parameters!$D$34,IF(OR(IF(ISNUMBER(AF23:AK23),AF23:AK23)=0),0,GEOMEAN(IF(ISNUMBER(AF23:AK23),AF23:AK23))),0)</f>
        <v>1.5</v>
      </c>
      <c r="N23" s="23">
        <f t="shared" ca="1" si="4"/>
        <v>1.5</v>
      </c>
      <c r="O23" s="116" t="str">
        <f t="shared" si="5"/>
        <v>!</v>
      </c>
      <c r="P23" s="24"/>
      <c r="Q23" s="49"/>
      <c r="R23" s="25">
        <f ca="1">IFERROR(INDEX(Health!$G$8:$G$225,MATCH($C23,_xlfn.ANCHORARRAY(Health!$C$8),0)),NA())</f>
        <v>0</v>
      </c>
      <c r="S23" s="25">
        <f ca="1">IFERROR(INDEX(Food!$G$8:$G$225,MATCH($C23,_xlfn.ANCHORARRAY(Food!$C$8),0)),NA())</f>
        <v>0</v>
      </c>
      <c r="T23" s="25">
        <f ca="1">IFERROR(INDEX(Macro!$G$8:$G$225,MATCH($C23,_xlfn.ANCHORARRAY(Macro!$C$8),0)),NA())</f>
        <v>6.9</v>
      </c>
      <c r="U23" s="25">
        <f ca="1">IFERROR(INDEX(Socioeconomic!$G$8:$G$225,MATCH($C23,_xlfn.ANCHORARRAY(Socioeconomic!$C$8),0)),NA())</f>
        <v>0</v>
      </c>
      <c r="V23" s="25">
        <f ca="1">IFERROR(INDEX('Natural Hazard'!$G$8:$G$225,MATCH($C23,_xlfn.ANCHORARRAY('Natural Hazard'!$C$8),0)),NA())</f>
        <v>10</v>
      </c>
      <c r="W23" s="25">
        <f ca="1">IFERROR(INDEX(Conflict!$G$8:$G$225,MATCH($C23,_xlfn.ANCHORARRAY(Conflict!$C$8),0)),NA())</f>
        <v>3.072093016400582</v>
      </c>
      <c r="X23" s="50"/>
      <c r="Y23" s="25">
        <f ca="1">IFERROR(INDEX(Health!$H$8:$H$225,MATCH($C23,_xlfn.ANCHORARRAY(Health!$C$8),0)),NA())</f>
        <v>5.8250728862973702</v>
      </c>
      <c r="Z23" s="25">
        <f ca="1">IFERROR(INDEX(Food!$H$8:$H$225,MATCH($C23,_xlfn.ANCHORARRAY(Food!$C$8),0)),NA())</f>
        <v>6.9716270990156302</v>
      </c>
      <c r="AA23" s="25">
        <f ca="1">IFERROR(INDEX(Macro!$H$8:$H$225,MATCH($C23,_xlfn.ANCHORARRAY(Macro!$C$8),0)),NA())</f>
        <v>7</v>
      </c>
      <c r="AB23" s="25">
        <f ca="1">IFERROR(INDEX(Socioeconomic!$H$8:$H$225,MATCH($C23,_xlfn.ANCHORARRAY(Socioeconomic!$C$8),0)),NA())</f>
        <v>6.5714285714285703</v>
      </c>
      <c r="AC23" s="25">
        <f ca="1">IFERROR(INDEX('Natural Hazard'!$H$8:$H$225,MATCH($C23,_xlfn.ANCHORARRAY('Natural Hazard'!$C$8),0)),NA())</f>
        <v>10</v>
      </c>
      <c r="AD23" s="25">
        <f ca="1">IFERROR(INDEX(Conflict!$H$8:$H$225,MATCH($C23,_xlfn.ANCHORARRAY(Conflict!$C$8),0)),NA())</f>
        <v>5.1640500970188699</v>
      </c>
      <c r="AE23" s="50"/>
      <c r="AF23" s="25">
        <f ca="1">IFERROR(INDEX(Health!$I$8:$I$225,MATCH($C23,_xlfn.ANCHORARRAY(Health!$C$8),0)),NA())</f>
        <v>0</v>
      </c>
      <c r="AG23" s="25" t="e">
        <f ca="1">IFERROR(INDEX(Food!$I$8:$I$225,MATCH($C23,_xlfn.ANCHORARRAY(Food!$C$8),0)),NA())</f>
        <v>#N/A</v>
      </c>
      <c r="AH23" s="25">
        <f ca="1">IFERROR(INDEX(Macro!$I$8:$I$225,MATCH($C23,_xlfn.ANCHORARRAY(Macro!$C$8),0)),NA())</f>
        <v>7</v>
      </c>
      <c r="AI23" s="25">
        <f ca="1">IFERROR(INDEX(Socioeconomic!$I$8:$I$225,MATCH($C23,_xlfn.ANCHORARRAY(Socioeconomic!$C$8),0)),NA())</f>
        <v>0</v>
      </c>
      <c r="AJ23" s="25">
        <f ca="1">IFERROR(INDEX('Natural Hazard'!$I$8:$I$225,MATCH($C23,_xlfn.ANCHORARRAY('Natural Hazard'!$C$8),0)),NA())</f>
        <v>10</v>
      </c>
      <c r="AK23" s="25">
        <f ca="1">IFERROR(INDEX(Conflict!$I$8:$I$225,MATCH($C23,_xlfn.ANCHORARRAY(Conflict!$C$8),0)),NA())</f>
        <v>1.8275879056373801</v>
      </c>
      <c r="AL23" s="49"/>
      <c r="AM23" s="25">
        <f>IFERROR(INDEX('Data Reliability'!$G$6:$G$409,MATCH($C23,'Data Reliability'!$E$6:$E$409,0)),NA())</f>
        <v>0</v>
      </c>
      <c r="AN23" s="25">
        <f>IFERROR(INDEX('Data Reliability'!$H$6:$H$409,MATCH($C23,'Data Reliability'!$E$6:$E$409,0)),NA())</f>
        <v>0.4</v>
      </c>
    </row>
    <row r="24" spans="2:40" x14ac:dyDescent="0.2">
      <c r="B24" s="28" t="s">
        <v>36</v>
      </c>
      <c r="C24" s="28" t="s">
        <v>37</v>
      </c>
      <c r="D24" s="28" t="s">
        <v>433</v>
      </c>
      <c r="E24" s="28" t="s">
        <v>430</v>
      </c>
      <c r="F24" s="206">
        <f ca="1">MATCH($C24,_xlfn.ANCHORARRAY(Health!$C$8),0)</f>
        <v>19</v>
      </c>
      <c r="G24" s="22" cm="1">
        <f t="array" aca="1" ref="G24" ca="1">IF(Parameters!$D$31, SUM(IF(ISNUMBER(R24:W24),(IF(R24:W24&gt;=Parameters!$D$37,1,"")),""))+0.5*(SUM(IF(ISNUMBER(R24:W24),(IF(R24:W24&gt;=Parameters!$D$38,1,"")),""))-SUM(IF(ISNUMBER(R24:W24),(IF(R24:W24&gt;=Parameters!$D$37,1,"")),""))),0) +
   IF(Parameters!$D$32,SUM(IF(ISNUMBER(R24:W24),(IF(R24:W24&gt;=Parameters!$D$41,1,"")),"")),0) +
   IF(Parameters!$D$33,AVERAGE(IF(ISNUMBER(R24:W24),R24:W24)),0) +
   IF(Parameters!$D$34,IF(OR(IF(ISNUMBER(R24:W24),R24:W24)=0),0,GEOMEAN(IF(ISNUMBER(R24:W24),R24:W24))),0)</f>
        <v>0</v>
      </c>
      <c r="H24" s="23">
        <f t="shared" ca="1" si="0"/>
        <v>0</v>
      </c>
      <c r="I24" s="116" t="str">
        <f t="shared" si="1"/>
        <v/>
      </c>
      <c r="J24" s="22" cm="1">
        <f t="array" aca="1" ref="J24" ca="1">IF(Parameters!$D$31, SUM(IF(ISNUMBER(Y24:AD24),(IF(Y24:AD24&gt;=Parameters!$D$41,1,"")),""))+0.5*(SUM(IF(ISNUMBER(Y24:AD24),(IF(Y24:AD24&gt;=Parameters!$D$42,1,"")),""))-SUM(IF(ISNUMBER(Y24:AD24),(IF(Y24:AD24&gt;=Parameters!$D$41,1,"")),""))),0) +
   IF(Parameters!$D$32,SUM(IF(ISNUMBER(Y24:AD24),(IF(Y24:AD24&gt;=Parameters!$D$41,1,"")),"")),0) +
   IF(Parameters!$D$33,AVERAGE(IF(ISNUMBER(Y24:AD24),Y24:AD24)),0) +
   IF(Parameters!$D$34,IF(OR(IF(ISNUMBER(Y24:AD24),Y24:AD24)=0),0,GEOMEAN(IF(ISNUMBER(Y24:AD24),Y24:AD24))),0)</f>
        <v>0</v>
      </c>
      <c r="K24" s="23">
        <f t="shared" ca="1" si="2"/>
        <v>0</v>
      </c>
      <c r="L24" s="116" t="str">
        <f t="shared" si="3"/>
        <v/>
      </c>
      <c r="M24" s="21" cm="1">
        <f t="array" aca="1" ref="M24" ca="1">IF(Parameters!$D$31, SUM(IF(ISNUMBER(AF24:AK24),(IF(AF24:AK24&gt;=Parameters!$D$41,1,"")),""))+0.5*(SUM(IF(ISNUMBER(AF24:AK24),(IF(AF24:AK24&gt;=Parameters!$D$42,1,"")),""))-SUM(IF(ISNUMBER(AF24:AK24),(IF(AF24:AK24&gt;=Parameters!$D$41,1,"")),""))),0) +
   IF(Parameters!$D$32,SUM(IF(ISNUMBER(AF24:AK24),(IF(AF24:AK24&gt;=Parameters!$D$41,1,"")),"")),0) +
   IF(Parameters!$D$33,AVERAGE(IF(ISNUMBER(AF24:AK24),AF24:AK24)),0) +
   IF(Parameters!$D$34,IF(OR(IF(ISNUMBER(AF24:AK24),AF24:AK24)=0),0,GEOMEAN(IF(ISNUMBER(AF24:AK24),AF24:AK24))),0)</f>
        <v>0</v>
      </c>
      <c r="N24" s="23">
        <f t="shared" ca="1" si="4"/>
        <v>0</v>
      </c>
      <c r="O24" s="116" t="str">
        <f t="shared" si="5"/>
        <v>!</v>
      </c>
      <c r="P24" s="24"/>
      <c r="Q24" s="49"/>
      <c r="R24" s="25">
        <f ca="1">IFERROR(INDEX(Health!$G$8:$G$225,MATCH($C24,_xlfn.ANCHORARRAY(Health!$C$8),0)),NA())</f>
        <v>0</v>
      </c>
      <c r="S24" s="25">
        <f ca="1">IFERROR(INDEX(Food!$G$8:$G$225,MATCH($C24,_xlfn.ANCHORARRAY(Food!$C$8),0)),NA())</f>
        <v>0</v>
      </c>
      <c r="T24" s="25">
        <f ca="1">IFERROR(INDEX(Macro!$G$8:$G$225,MATCH($C24,_xlfn.ANCHORARRAY(Macro!$C$8),0)),NA())</f>
        <v>1.5725793390776295</v>
      </c>
      <c r="U24" s="25">
        <f ca="1">IFERROR(INDEX(Socioeconomic!$G$8:$G$225,MATCH($C24,_xlfn.ANCHORARRAY(Socioeconomic!$C$8),0)),NA())</f>
        <v>0</v>
      </c>
      <c r="V24" s="25">
        <f ca="1">IFERROR(INDEX('Natural Hazard'!$G$8:$G$225,MATCH($C24,_xlfn.ANCHORARRAY('Natural Hazard'!$C$8),0)),NA())</f>
        <v>0</v>
      </c>
      <c r="W24" s="25">
        <f ca="1">IFERROR(INDEX(Conflict!$G$8:$G$225,MATCH($C24,_xlfn.ANCHORARRAY(Conflict!$C$8),0)),NA())</f>
        <v>0</v>
      </c>
      <c r="X24" s="50"/>
      <c r="Y24" s="25">
        <f ca="1">IFERROR(INDEX(Health!$H$8:$H$225,MATCH($C24,_xlfn.ANCHORARRAY(Health!$C$8),0)),NA())</f>
        <v>0</v>
      </c>
      <c r="Z24" s="25">
        <f ca="1">IFERROR(INDEX(Food!$H$8:$H$225,MATCH($C24,_xlfn.ANCHORARRAY(Food!$C$8),0)),NA())</f>
        <v>1.4707585408222299</v>
      </c>
      <c r="AA24" s="25">
        <f ca="1">IFERROR(INDEX(Macro!$H$8:$H$225,MATCH($C24,_xlfn.ANCHORARRAY(Macro!$C$8),0)),NA())</f>
        <v>1.7294770669003701</v>
      </c>
      <c r="AB24" s="25">
        <f ca="1">IFERROR(INDEX(Socioeconomic!$H$8:$H$225,MATCH($C24,_xlfn.ANCHORARRAY(Socioeconomic!$C$8),0)),NA())</f>
        <v>2.8571428571428501</v>
      </c>
      <c r="AC24" s="25">
        <f ca="1">IFERROR(INDEX('Natural Hazard'!$H$8:$H$225,MATCH($C24,_xlfn.ANCHORARRAY('Natural Hazard'!$C$8),0)),NA())</f>
        <v>3.8333333333333299</v>
      </c>
      <c r="AD24" s="25">
        <f ca="1">IFERROR(INDEX(Conflict!$H$8:$H$225,MATCH($C24,_xlfn.ANCHORARRAY(Conflict!$C$8),0)),NA())</f>
        <v>0</v>
      </c>
      <c r="AE24" s="50"/>
      <c r="AF24" s="25">
        <f ca="1">IFERROR(INDEX(Health!$I$8:$I$225,MATCH($C24,_xlfn.ANCHORARRAY(Health!$C$8),0)),NA())</f>
        <v>0</v>
      </c>
      <c r="AG24" s="25" t="e">
        <f ca="1">IFERROR(INDEX(Food!$I$8:$I$225,MATCH($C24,_xlfn.ANCHORARRAY(Food!$C$8),0)),NA())</f>
        <v>#N/A</v>
      </c>
      <c r="AH24" s="25">
        <f ca="1">IFERROR(INDEX(Macro!$I$8:$I$225,MATCH($C24,_xlfn.ANCHORARRAY(Macro!$C$8),0)),NA())</f>
        <v>1.42991533396048</v>
      </c>
      <c r="AI24" s="25">
        <f ca="1">IFERROR(INDEX(Socioeconomic!$I$8:$I$225,MATCH($C24,_xlfn.ANCHORARRAY(Socioeconomic!$C$8),0)),NA())</f>
        <v>0</v>
      </c>
      <c r="AJ24" s="25">
        <f ca="1">IFERROR(INDEX('Natural Hazard'!$I$8:$I$225,MATCH($C24,_xlfn.ANCHORARRAY('Natural Hazard'!$C$8),0)),NA())</f>
        <v>0</v>
      </c>
      <c r="AK24" s="25">
        <f ca="1">IFERROR(INDEX(Conflict!$I$8:$I$225,MATCH($C24,_xlfn.ANCHORARRAY(Conflict!$C$8),0)),NA())</f>
        <v>3.5714285714285601</v>
      </c>
      <c r="AL24" s="49"/>
      <c r="AM24" s="25">
        <f>IFERROR(INDEX('Data Reliability'!$G$6:$G$409,MATCH($C24,'Data Reliability'!$E$6:$E$409,0)),NA())</f>
        <v>8.3333333333333301E-2</v>
      </c>
      <c r="AN24" s="25">
        <f>IFERROR(INDEX('Data Reliability'!$H$6:$H$409,MATCH($C24,'Data Reliability'!$E$6:$E$409,0)),NA())</f>
        <v>0.55000000000000004</v>
      </c>
    </row>
    <row r="25" spans="2:40" x14ac:dyDescent="0.2">
      <c r="B25" s="28" t="s">
        <v>38</v>
      </c>
      <c r="C25" s="28" t="s">
        <v>39</v>
      </c>
      <c r="D25" s="28" t="s">
        <v>434</v>
      </c>
      <c r="E25" s="28" t="s">
        <v>409</v>
      </c>
      <c r="F25" s="206">
        <f ca="1">MATCH($C25,_xlfn.ANCHORARRAY(Health!$C$8),0)</f>
        <v>20</v>
      </c>
      <c r="G25" s="22" cm="1">
        <f t="array" aca="1" ref="G25" ca="1">IF(Parameters!$D$31, SUM(IF(ISNUMBER(R25:W25),(IF(R25:W25&gt;=Parameters!$D$37,1,"")),""))+0.5*(SUM(IF(ISNUMBER(R25:W25),(IF(R25:W25&gt;=Parameters!$D$38,1,"")),""))-SUM(IF(ISNUMBER(R25:W25),(IF(R25:W25&gt;=Parameters!$D$37,1,"")),""))),0) +
   IF(Parameters!$D$32,SUM(IF(ISNUMBER(R25:W25),(IF(R25:W25&gt;=Parameters!$D$41,1,"")),"")),0) +
   IF(Parameters!$D$33,AVERAGE(IF(ISNUMBER(R25:W25),R25:W25)),0) +
   IF(Parameters!$D$34,IF(OR(IF(ISNUMBER(R25:W25),R25:W25)=0),0,GEOMEAN(IF(ISNUMBER(R25:W25),R25:W25))),0)</f>
        <v>0</v>
      </c>
      <c r="H25" s="23">
        <f t="shared" ca="1" si="0"/>
        <v>0</v>
      </c>
      <c r="I25" s="116" t="str">
        <f t="shared" si="1"/>
        <v>!</v>
      </c>
      <c r="J25" s="22" cm="1">
        <f t="array" aca="1" ref="J25" ca="1">IF(Parameters!$D$31, SUM(IF(ISNUMBER(Y25:AD25),(IF(Y25:AD25&gt;=Parameters!$D$41,1,"")),""))+0.5*(SUM(IF(ISNUMBER(Y25:AD25),(IF(Y25:AD25&gt;=Parameters!$D$42,1,"")),""))-SUM(IF(ISNUMBER(Y25:AD25),(IF(Y25:AD25&gt;=Parameters!$D$41,1,"")),""))),0) +
   IF(Parameters!$D$32,SUM(IF(ISNUMBER(Y25:AD25),(IF(Y25:AD25&gt;=Parameters!$D$41,1,"")),"")),0) +
   IF(Parameters!$D$33,AVERAGE(IF(ISNUMBER(Y25:AD25),Y25:AD25)),0) +
   IF(Parameters!$D$34,IF(OR(IF(ISNUMBER(Y25:AD25),Y25:AD25)=0),0,GEOMEAN(IF(ISNUMBER(Y25:AD25),Y25:AD25))),0)</f>
        <v>0</v>
      </c>
      <c r="K25" s="23">
        <f t="shared" ca="1" si="2"/>
        <v>0</v>
      </c>
      <c r="L25" s="116" t="str">
        <f t="shared" si="3"/>
        <v/>
      </c>
      <c r="M25" s="21" cm="1">
        <f t="array" aca="1" ref="M25" ca="1">IF(Parameters!$D$31, SUM(IF(ISNUMBER(AF25:AK25),(IF(AF25:AK25&gt;=Parameters!$D$41,1,"")),""))+0.5*(SUM(IF(ISNUMBER(AF25:AK25),(IF(AF25:AK25&gt;=Parameters!$D$42,1,"")),""))-SUM(IF(ISNUMBER(AF25:AK25),(IF(AF25:AK25&gt;=Parameters!$D$41,1,"")),""))),0) +
   IF(Parameters!$D$32,SUM(IF(ISNUMBER(AF25:AK25),(IF(AF25:AK25&gt;=Parameters!$D$41,1,"")),"")),0) +
   IF(Parameters!$D$33,AVERAGE(IF(ISNUMBER(AF25:AK25),AF25:AK25)),0) +
   IF(Parameters!$D$34,IF(OR(IF(ISNUMBER(AF25:AK25),AF25:AK25)=0),0,GEOMEAN(IF(ISNUMBER(AF25:AK25),AF25:AK25))),0)</f>
        <v>0</v>
      </c>
      <c r="N25" s="23">
        <f t="shared" ca="1" si="4"/>
        <v>0</v>
      </c>
      <c r="O25" s="116" t="str">
        <f t="shared" si="5"/>
        <v>!!</v>
      </c>
      <c r="P25" s="24"/>
      <c r="Q25" s="49"/>
      <c r="R25" s="25">
        <f ca="1">IFERROR(INDEX(Health!$G$8:$G$225,MATCH($C25,_xlfn.ANCHORARRAY(Health!$C$8),0)),NA())</f>
        <v>0</v>
      </c>
      <c r="S25" s="25">
        <f ca="1">IFERROR(INDEX(Food!$G$8:$G$225,MATCH($C25,_xlfn.ANCHORARRAY(Food!$C$8),0)),NA())</f>
        <v>0</v>
      </c>
      <c r="T25" s="25">
        <f ca="1">IFERROR(INDEX(Macro!$G$8:$G$225,MATCH($C25,_xlfn.ANCHORARRAY(Macro!$C$8),0)),NA())</f>
        <v>4.3304040903442633</v>
      </c>
      <c r="U25" s="25">
        <f ca="1">IFERROR(INDEX(Socioeconomic!$G$8:$G$225,MATCH($C25,_xlfn.ANCHORARRAY(Socioeconomic!$C$8),0)),NA())</f>
        <v>0</v>
      </c>
      <c r="V25" s="25">
        <f ca="1">IFERROR(INDEX('Natural Hazard'!$G$8:$G$225,MATCH($C25,_xlfn.ANCHORARRAY('Natural Hazard'!$C$8),0)),NA())</f>
        <v>0</v>
      </c>
      <c r="W25" s="25">
        <f ca="1">IFERROR(INDEX(Conflict!$G$8:$G$225,MATCH($C25,_xlfn.ANCHORARRAY(Conflict!$C$8),0)),NA())</f>
        <v>0</v>
      </c>
      <c r="X25" s="50"/>
      <c r="Y25" s="25">
        <f ca="1">IFERROR(INDEX(Health!$H$8:$H$225,MATCH($C25,_xlfn.ANCHORARRAY(Health!$C$8),0)),NA())</f>
        <v>5.59183673469387</v>
      </c>
      <c r="Z25" s="25">
        <f ca="1">IFERROR(INDEX(Food!$H$8:$H$225,MATCH($C25,_xlfn.ANCHORARRAY(Food!$C$8),0)),NA())</f>
        <v>2.25246091488129</v>
      </c>
      <c r="AA25" s="25">
        <f ca="1">IFERROR(INDEX(Macro!$H$8:$H$225,MATCH($C25,_xlfn.ANCHORARRAY(Macro!$C$8),0)),NA())</f>
        <v>3.2047911189015399</v>
      </c>
      <c r="AB25" s="25">
        <f ca="1">IFERROR(INDEX(Socioeconomic!$H$8:$H$225,MATCH($C25,_xlfn.ANCHORARRAY(Socioeconomic!$C$8),0)),NA())</f>
        <v>1.28571428571428</v>
      </c>
      <c r="AC25" s="25">
        <f ca="1">IFERROR(INDEX('Natural Hazard'!$H$8:$H$225,MATCH($C25,_xlfn.ANCHORARRAY('Natural Hazard'!$C$8),0)),NA())</f>
        <v>0.83333333333333304</v>
      </c>
      <c r="AD25" s="25">
        <f ca="1">IFERROR(INDEX(Conflict!$H$8:$H$225,MATCH($C25,_xlfn.ANCHORARRAY(Conflict!$C$8),0)),NA())</f>
        <v>0.73205150820250398</v>
      </c>
      <c r="AE25" s="50"/>
      <c r="AF25" s="25">
        <f ca="1">IFERROR(INDEX(Health!$I$8:$I$225,MATCH($C25,_xlfn.ANCHORARRAY(Health!$C$8),0)),NA())</f>
        <v>0</v>
      </c>
      <c r="AG25" s="25" t="e">
        <f ca="1">IFERROR(INDEX(Food!$I$8:$I$225,MATCH($C25,_xlfn.ANCHORARRAY(Food!$C$8),0)),NA())</f>
        <v>#N/A</v>
      </c>
      <c r="AH25" s="25">
        <f ca="1">IFERROR(INDEX(Macro!$I$8:$I$225,MATCH($C25,_xlfn.ANCHORARRAY(Macro!$C$8),0)),NA())</f>
        <v>5.8513640639698901</v>
      </c>
      <c r="AI25" s="25" t="e">
        <f ca="1">IFERROR(INDEX(Socioeconomic!$I$8:$I$225,MATCH($C25,_xlfn.ANCHORARRAY(Socioeconomic!$C$8),0)),NA())</f>
        <v>#N/A</v>
      </c>
      <c r="AJ25" s="25">
        <f ca="1">IFERROR(INDEX('Natural Hazard'!$I$8:$I$225,MATCH($C25,_xlfn.ANCHORARRAY('Natural Hazard'!$C$8),0)),NA())</f>
        <v>0</v>
      </c>
      <c r="AK25" s="25">
        <f ca="1">IFERROR(INDEX(Conflict!$I$8:$I$225,MATCH($C25,_xlfn.ANCHORARRAY(Conflict!$C$8),0)),NA())</f>
        <v>0</v>
      </c>
      <c r="AL25" s="49"/>
      <c r="AM25" s="25">
        <f>IFERROR(INDEX('Data Reliability'!$G$6:$G$409,MATCH($C25,'Data Reliability'!$E$6:$E$409,0)),NA())</f>
        <v>8.3333333333333301E-2</v>
      </c>
      <c r="AN25" s="25">
        <f>IFERROR(INDEX('Data Reliability'!$H$6:$H$409,MATCH($C25,'Data Reliability'!$E$6:$E$409,0)),NA())</f>
        <v>0.66666666666666696</v>
      </c>
    </row>
    <row r="26" spans="2:40" x14ac:dyDescent="0.2">
      <c r="B26" s="28" t="s">
        <v>726</v>
      </c>
      <c r="C26" s="28" t="s">
        <v>40</v>
      </c>
      <c r="D26" s="28" t="s">
        <v>435</v>
      </c>
      <c r="E26" s="28" t="s">
        <v>409</v>
      </c>
      <c r="F26" s="206">
        <f ca="1">MATCH($C26,_xlfn.ANCHORARRAY(Health!$C$8),0)</f>
        <v>21</v>
      </c>
      <c r="G26" s="22" cm="1">
        <f t="array" aca="1" ref="G26" ca="1">IF(Parameters!$D$31, SUM(IF(ISNUMBER(R26:W26),(IF(R26:W26&gt;=Parameters!$D$37,1,"")),""))+0.5*(SUM(IF(ISNUMBER(R26:W26),(IF(R26:W26&gt;=Parameters!$D$38,1,"")),""))-SUM(IF(ISNUMBER(R26:W26),(IF(R26:W26&gt;=Parameters!$D$37,1,"")),""))),0) +
   IF(Parameters!$D$32,SUM(IF(ISNUMBER(R26:W26),(IF(R26:W26&gt;=Parameters!$D$41,1,"")),"")),0) +
   IF(Parameters!$D$33,AVERAGE(IF(ISNUMBER(R26:W26),R26:W26)),0) +
   IF(Parameters!$D$34,IF(OR(IF(ISNUMBER(R26:W26),R26:W26)=0),0,GEOMEAN(IF(ISNUMBER(R26:W26),R26:W26))),0)</f>
        <v>0</v>
      </c>
      <c r="H26" s="23">
        <f t="shared" ca="1" si="0"/>
        <v>0</v>
      </c>
      <c r="I26" s="116" t="str">
        <f t="shared" si="1"/>
        <v>!</v>
      </c>
      <c r="J26" s="22" cm="1">
        <f t="array" aca="1" ref="J26" ca="1">IF(Parameters!$D$31, SUM(IF(ISNUMBER(Y26:AD26),(IF(Y26:AD26&gt;=Parameters!$D$41,1,"")),""))+0.5*(SUM(IF(ISNUMBER(Y26:AD26),(IF(Y26:AD26&gt;=Parameters!$D$42,1,"")),""))-SUM(IF(ISNUMBER(Y26:AD26),(IF(Y26:AD26&gt;=Parameters!$D$41,1,"")),""))),0) +
   IF(Parameters!$D$32,SUM(IF(ISNUMBER(Y26:AD26),(IF(Y26:AD26&gt;=Parameters!$D$41,1,"")),"")),0) +
   IF(Parameters!$D$33,AVERAGE(IF(ISNUMBER(Y26:AD26),Y26:AD26)),0) +
   IF(Parameters!$D$34,IF(OR(IF(ISNUMBER(Y26:AD26),Y26:AD26)=0),0,GEOMEAN(IF(ISNUMBER(Y26:AD26),Y26:AD26))),0)</f>
        <v>0.5</v>
      </c>
      <c r="K26" s="23">
        <f t="shared" ca="1" si="2"/>
        <v>0.5</v>
      </c>
      <c r="L26" s="116" t="str">
        <f t="shared" si="3"/>
        <v/>
      </c>
      <c r="M26" s="21" cm="1">
        <f t="array" aca="1" ref="M26" ca="1">IF(Parameters!$D$31, SUM(IF(ISNUMBER(AF26:AK26),(IF(AF26:AK26&gt;=Parameters!$D$41,1,"")),""))+0.5*(SUM(IF(ISNUMBER(AF26:AK26),(IF(AF26:AK26&gt;=Parameters!$D$42,1,"")),""))-SUM(IF(ISNUMBER(AF26:AK26),(IF(AF26:AK26&gt;=Parameters!$D$41,1,"")),""))),0) +
   IF(Parameters!$D$32,SUM(IF(ISNUMBER(AF26:AK26),(IF(AF26:AK26&gt;=Parameters!$D$41,1,"")),"")),0) +
   IF(Parameters!$D$33,AVERAGE(IF(ISNUMBER(AF26:AK26),AF26:AK26)),0) +
   IF(Parameters!$D$34,IF(OR(IF(ISNUMBER(AF26:AK26),AF26:AK26)=0),0,GEOMEAN(IF(ISNUMBER(AF26:AK26),AF26:AK26))),0)</f>
        <v>0</v>
      </c>
      <c r="N26" s="23">
        <f t="shared" ca="1" si="4"/>
        <v>0</v>
      </c>
      <c r="O26" s="116" t="str">
        <f t="shared" si="5"/>
        <v>!!</v>
      </c>
      <c r="P26" s="24"/>
      <c r="Q26" s="49"/>
      <c r="R26" s="25">
        <f ca="1">IFERROR(INDEX(Health!$G$8:$G$225,MATCH($C26,_xlfn.ANCHORARRAY(Health!$C$8),0)),NA())</f>
        <v>0</v>
      </c>
      <c r="S26" s="25">
        <f ca="1">IFERROR(INDEX(Food!$G$8:$G$225,MATCH($C26,_xlfn.ANCHORARRAY(Food!$C$8),0)),NA())</f>
        <v>0</v>
      </c>
      <c r="T26" s="25">
        <f ca="1">IFERROR(INDEX(Macro!$G$8:$G$225,MATCH($C26,_xlfn.ANCHORARRAY(Macro!$C$8),0)),NA())</f>
        <v>4.0637674926399159</v>
      </c>
      <c r="U26" s="25">
        <f ca="1">IFERROR(INDEX(Socioeconomic!$G$8:$G$225,MATCH($C26,_xlfn.ANCHORARRAY(Socioeconomic!$C$8),0)),NA())</f>
        <v>0</v>
      </c>
      <c r="V26" s="25">
        <f ca="1">IFERROR(INDEX('Natural Hazard'!$G$8:$G$225,MATCH($C26,_xlfn.ANCHORARRAY('Natural Hazard'!$C$8),0)),NA())</f>
        <v>0</v>
      </c>
      <c r="W26" s="25">
        <f ca="1">IFERROR(INDEX(Conflict!$G$8:$G$225,MATCH($C26,_xlfn.ANCHORARRAY(Conflict!$C$8),0)),NA())</f>
        <v>0</v>
      </c>
      <c r="X26" s="50"/>
      <c r="Y26" s="25">
        <f ca="1">IFERROR(INDEX(Health!$H$8:$H$225,MATCH($C26,_xlfn.ANCHORARRAY(Health!$C$8),0)),NA())</f>
        <v>7.3994169096209896</v>
      </c>
      <c r="Z26" s="25">
        <f ca="1">IFERROR(INDEX(Food!$H$8:$H$225,MATCH($C26,_xlfn.ANCHORARRAY(Food!$C$8),0)),NA())</f>
        <v>3.58851674641148</v>
      </c>
      <c r="AA26" s="25">
        <f ca="1">IFERROR(INDEX(Macro!$H$8:$H$225,MATCH($C26,_xlfn.ANCHORARRAY(Macro!$C$8),0)),NA())</f>
        <v>3.49693251533742</v>
      </c>
      <c r="AB26" s="25">
        <f ca="1">IFERROR(INDEX(Socioeconomic!$H$8:$H$225,MATCH($C26,_xlfn.ANCHORARRAY(Socioeconomic!$C$8),0)),NA())</f>
        <v>2.8571428571428501</v>
      </c>
      <c r="AC26" s="25">
        <f ca="1">IFERROR(INDEX('Natural Hazard'!$H$8:$H$225,MATCH($C26,_xlfn.ANCHORARRAY('Natural Hazard'!$C$8),0)),NA())</f>
        <v>3.6666666666666599</v>
      </c>
      <c r="AD26" s="25">
        <f ca="1">IFERROR(INDEX(Conflict!$H$8:$H$225,MATCH($C26,_xlfn.ANCHORARRAY(Conflict!$C$8),0)),NA())</f>
        <v>0</v>
      </c>
      <c r="AE26" s="50"/>
      <c r="AF26" s="25">
        <f ca="1">IFERROR(INDEX(Health!$I$8:$I$225,MATCH($C26,_xlfn.ANCHORARRAY(Health!$C$8),0)),NA())</f>
        <v>0</v>
      </c>
      <c r="AG26" s="25" t="e">
        <f ca="1">IFERROR(INDEX(Food!$I$8:$I$225,MATCH($C26,_xlfn.ANCHORARRAY(Food!$C$8),0)),NA())</f>
        <v>#N/A</v>
      </c>
      <c r="AH26" s="25">
        <f ca="1">IFERROR(INDEX(Macro!$I$8:$I$225,MATCH($C26,_xlfn.ANCHORARRAY(Macro!$C$8),0)),NA())</f>
        <v>4.7224835371589799</v>
      </c>
      <c r="AI26" s="25" t="e">
        <f ca="1">IFERROR(INDEX(Socioeconomic!$I$8:$I$225,MATCH($C26,_xlfn.ANCHORARRAY(Socioeconomic!$C$8),0)),NA())</f>
        <v>#N/A</v>
      </c>
      <c r="AJ26" s="25">
        <f ca="1">IFERROR(INDEX('Natural Hazard'!$I$8:$I$225,MATCH($C26,_xlfn.ANCHORARRAY('Natural Hazard'!$C$8),0)),NA())</f>
        <v>0</v>
      </c>
      <c r="AK26" s="25">
        <f ca="1">IFERROR(INDEX(Conflict!$I$8:$I$225,MATCH($C26,_xlfn.ANCHORARRAY(Conflict!$C$8),0)),NA())</f>
        <v>0</v>
      </c>
      <c r="AL26" s="49"/>
      <c r="AM26" s="25">
        <f>IFERROR(INDEX('Data Reliability'!$G$6:$G$409,MATCH($C26,'Data Reliability'!$E$6:$E$409,0)),NA())</f>
        <v>0.16666666666666699</v>
      </c>
      <c r="AN26" s="25">
        <f>IFERROR(INDEX('Data Reliability'!$H$6:$H$409,MATCH($C26,'Data Reliability'!$E$6:$E$409,0)),NA())</f>
        <v>0.66666666666666696</v>
      </c>
    </row>
    <row r="27" spans="2:40" x14ac:dyDescent="0.2">
      <c r="B27" s="28" t="s">
        <v>41</v>
      </c>
      <c r="C27" s="28" t="s">
        <v>42</v>
      </c>
      <c r="D27" s="28" t="s">
        <v>433</v>
      </c>
      <c r="E27" s="28" t="s">
        <v>430</v>
      </c>
      <c r="F27" s="206">
        <f ca="1">MATCH($C27,_xlfn.ANCHORARRAY(Health!$C$8),0)</f>
        <v>22</v>
      </c>
      <c r="G27" s="22" cm="1">
        <f t="array" aca="1" ref="G27" ca="1">IF(Parameters!$D$31, SUM(IF(ISNUMBER(R27:W27),(IF(R27:W27&gt;=Parameters!$D$37,1,"")),""))+0.5*(SUM(IF(ISNUMBER(R27:W27),(IF(R27:W27&gt;=Parameters!$D$38,1,"")),""))-SUM(IF(ISNUMBER(R27:W27),(IF(R27:W27&gt;=Parameters!$D$37,1,"")),""))),0) +
   IF(Parameters!$D$32,SUM(IF(ISNUMBER(R27:W27),(IF(R27:W27&gt;=Parameters!$D$41,1,"")),"")),0) +
   IF(Parameters!$D$33,AVERAGE(IF(ISNUMBER(R27:W27),R27:W27)),0) +
   IF(Parameters!$D$34,IF(OR(IF(ISNUMBER(R27:W27),R27:W27)=0),0,GEOMEAN(IF(ISNUMBER(R27:W27),R27:W27))),0)</f>
        <v>0</v>
      </c>
      <c r="H27" s="23">
        <f t="shared" ca="1" si="0"/>
        <v>0</v>
      </c>
      <c r="I27" s="116" t="str">
        <f t="shared" si="1"/>
        <v>!</v>
      </c>
      <c r="J27" s="22" cm="1">
        <f t="array" aca="1" ref="J27" ca="1">IF(Parameters!$D$31, SUM(IF(ISNUMBER(Y27:AD27),(IF(Y27:AD27&gt;=Parameters!$D$41,1,"")),""))+0.5*(SUM(IF(ISNUMBER(Y27:AD27),(IF(Y27:AD27&gt;=Parameters!$D$42,1,"")),""))-SUM(IF(ISNUMBER(Y27:AD27),(IF(Y27:AD27&gt;=Parameters!$D$41,1,"")),""))),0) +
   IF(Parameters!$D$32,SUM(IF(ISNUMBER(Y27:AD27),(IF(Y27:AD27&gt;=Parameters!$D$41,1,"")),"")),0) +
   IF(Parameters!$D$33,AVERAGE(IF(ISNUMBER(Y27:AD27),Y27:AD27)),0) +
   IF(Parameters!$D$34,IF(OR(IF(ISNUMBER(Y27:AD27),Y27:AD27)=0),0,GEOMEAN(IF(ISNUMBER(Y27:AD27),Y27:AD27))),0)</f>
        <v>0</v>
      </c>
      <c r="K27" s="23">
        <f t="shared" ca="1" si="2"/>
        <v>0</v>
      </c>
      <c r="L27" s="116" t="str">
        <f t="shared" si="3"/>
        <v/>
      </c>
      <c r="M27" s="21" cm="1">
        <f t="array" aca="1" ref="M27" ca="1">IF(Parameters!$D$31, SUM(IF(ISNUMBER(AF27:AK27),(IF(AF27:AK27&gt;=Parameters!$D$41,1,"")),""))+0.5*(SUM(IF(ISNUMBER(AF27:AK27),(IF(AF27:AK27&gt;=Parameters!$D$42,1,"")),""))-SUM(IF(ISNUMBER(AF27:AK27),(IF(AF27:AK27&gt;=Parameters!$D$41,1,"")),""))),0) +
   IF(Parameters!$D$32,SUM(IF(ISNUMBER(AF27:AK27),(IF(AF27:AK27&gt;=Parameters!$D$41,1,"")),"")),0) +
   IF(Parameters!$D$33,AVERAGE(IF(ISNUMBER(AF27:AK27),AF27:AK27)),0) +
   IF(Parameters!$D$34,IF(OR(IF(ISNUMBER(AF27:AK27),AF27:AK27)=0),0,GEOMEAN(IF(ISNUMBER(AF27:AK27),AF27:AK27))),0)</f>
        <v>0</v>
      </c>
      <c r="N27" s="23">
        <f t="shared" ca="1" si="4"/>
        <v>0</v>
      </c>
      <c r="O27" s="116" t="str">
        <f t="shared" si="5"/>
        <v>!</v>
      </c>
      <c r="P27" s="24"/>
      <c r="Q27" s="49"/>
      <c r="R27" s="25">
        <f ca="1">IFERROR(INDEX(Health!$G$8:$G$225,MATCH($C27,_xlfn.ANCHORARRAY(Health!$C$8),0)),NA())</f>
        <v>0</v>
      </c>
      <c r="S27" s="25">
        <f ca="1">IFERROR(INDEX(Food!$G$8:$G$225,MATCH($C27,_xlfn.ANCHORARRAY(Food!$C$8),0)),NA())</f>
        <v>0</v>
      </c>
      <c r="T27" s="25">
        <f ca="1">IFERROR(INDEX(Macro!$G$8:$G$225,MATCH($C27,_xlfn.ANCHORARRAY(Macro!$C$8),0)),NA())</f>
        <v>1.7695245430136939</v>
      </c>
      <c r="U27" s="25">
        <f ca="1">IFERROR(INDEX(Socioeconomic!$G$8:$G$225,MATCH($C27,_xlfn.ANCHORARRAY(Socioeconomic!$C$8),0)),NA())</f>
        <v>0</v>
      </c>
      <c r="V27" s="25">
        <f ca="1">IFERROR(INDEX('Natural Hazard'!$G$8:$G$225,MATCH($C27,_xlfn.ANCHORARRAY('Natural Hazard'!$C$8),0)),NA())</f>
        <v>0</v>
      </c>
      <c r="W27" s="25">
        <f ca="1">IFERROR(INDEX(Conflict!$G$8:$G$225,MATCH($C27,_xlfn.ANCHORARRAY(Conflict!$C$8),0)),NA())</f>
        <v>0</v>
      </c>
      <c r="X27" s="50"/>
      <c r="Y27" s="25">
        <f ca="1">IFERROR(INDEX(Health!$H$8:$H$225,MATCH($C27,_xlfn.ANCHORARRAY(Health!$C$8),0)),NA())</f>
        <v>5.8542274052478103</v>
      </c>
      <c r="Z27" s="25">
        <f ca="1">IFERROR(INDEX(Food!$H$8:$H$225,MATCH($C27,_xlfn.ANCHORARRAY(Food!$C$8),0)),NA())</f>
        <v>3.2296650717703299</v>
      </c>
      <c r="AA27" s="25">
        <f ca="1">IFERROR(INDEX(Macro!$H$8:$H$225,MATCH($C27,_xlfn.ANCHORARRAY(Macro!$C$8),0)),NA())</f>
        <v>3.2632193981887201</v>
      </c>
      <c r="AB27" s="25">
        <f ca="1">IFERROR(INDEX(Socioeconomic!$H$8:$H$225,MATCH($C27,_xlfn.ANCHORARRAY(Socioeconomic!$C$8),0)),NA())</f>
        <v>4.2857142857142803</v>
      </c>
      <c r="AC27" s="25">
        <f ca="1">IFERROR(INDEX('Natural Hazard'!$H$8:$H$225,MATCH($C27,_xlfn.ANCHORARRAY('Natural Hazard'!$C$8),0)),NA())</f>
        <v>2.9999999999999898</v>
      </c>
      <c r="AD27" s="25">
        <f ca="1">IFERROR(INDEX(Conflict!$H$8:$H$225,MATCH($C27,_xlfn.ANCHORARRAY(Conflict!$C$8),0)),NA())</f>
        <v>2.3196330922561201</v>
      </c>
      <c r="AE27" s="50"/>
      <c r="AF27" s="25">
        <f ca="1">IFERROR(INDEX(Health!$I$8:$I$225,MATCH($C27,_xlfn.ANCHORARRAY(Health!$C$8),0)),NA())</f>
        <v>0</v>
      </c>
      <c r="AG27" s="25" t="e">
        <f ca="1">IFERROR(INDEX(Food!$I$8:$I$225,MATCH($C27,_xlfn.ANCHORARRAY(Food!$C$8),0)),NA())</f>
        <v>#N/A</v>
      </c>
      <c r="AH27" s="25">
        <f ca="1">IFERROR(INDEX(Macro!$I$8:$I$225,MATCH($C27,_xlfn.ANCHORARRAY(Macro!$C$8),0)),NA())</f>
        <v>0.95954844778926995</v>
      </c>
      <c r="AI27" s="25" t="e">
        <f ca="1">IFERROR(INDEX(Socioeconomic!$I$8:$I$225,MATCH($C27,_xlfn.ANCHORARRAY(Socioeconomic!$C$8),0)),NA())</f>
        <v>#N/A</v>
      </c>
      <c r="AJ27" s="25">
        <f ca="1">IFERROR(INDEX('Natural Hazard'!$I$8:$I$225,MATCH($C27,_xlfn.ANCHORARRAY('Natural Hazard'!$C$8),0)),NA())</f>
        <v>0</v>
      </c>
      <c r="AK27" s="25">
        <f ca="1">IFERROR(INDEX(Conflict!$I$8:$I$225,MATCH($C27,_xlfn.ANCHORARRAY(Conflict!$C$8),0)),NA())</f>
        <v>0</v>
      </c>
      <c r="AL27" s="49"/>
      <c r="AM27" s="25">
        <f>IFERROR(INDEX('Data Reliability'!$G$6:$G$409,MATCH($C27,'Data Reliability'!$E$6:$E$409,0)),NA())</f>
        <v>0.16666666666666699</v>
      </c>
      <c r="AN27" s="25">
        <f>IFERROR(INDEX('Data Reliability'!$H$6:$H$409,MATCH($C27,'Data Reliability'!$E$6:$E$409,0)),NA())</f>
        <v>0.63333333333333297</v>
      </c>
    </row>
    <row r="28" spans="2:40" x14ac:dyDescent="0.2">
      <c r="B28" s="28" t="s">
        <v>43</v>
      </c>
      <c r="C28" s="28" t="s">
        <v>44</v>
      </c>
      <c r="D28" s="28" t="s">
        <v>433</v>
      </c>
      <c r="E28" s="28" t="s">
        <v>430</v>
      </c>
      <c r="F28" s="206">
        <f ca="1">MATCH($C28,_xlfn.ANCHORARRAY(Health!$C$8),0)</f>
        <v>23</v>
      </c>
      <c r="G28" s="22" cm="1">
        <f t="array" aca="1" ref="G28" ca="1">IF(Parameters!$D$31, SUM(IF(ISNUMBER(R28:W28),(IF(R28:W28&gt;=Parameters!$D$37,1,"")),""))+0.5*(SUM(IF(ISNUMBER(R28:W28),(IF(R28:W28&gt;=Parameters!$D$38,1,"")),""))-SUM(IF(ISNUMBER(R28:W28),(IF(R28:W28&gt;=Parameters!$D$37,1,"")),""))),0) +
   IF(Parameters!$D$32,SUM(IF(ISNUMBER(R28:W28),(IF(R28:W28&gt;=Parameters!$D$41,1,"")),"")),0) +
   IF(Parameters!$D$33,AVERAGE(IF(ISNUMBER(R28:W28),R28:W28)),0) +
   IF(Parameters!$D$34,IF(OR(IF(ISNUMBER(R28:W28),R28:W28)=0),0,GEOMEAN(IF(ISNUMBER(R28:W28),R28:W28))),0)</f>
        <v>0</v>
      </c>
      <c r="H28" s="23">
        <f t="shared" ca="1" si="0"/>
        <v>0</v>
      </c>
      <c r="I28" s="116" t="str">
        <f t="shared" si="1"/>
        <v/>
      </c>
      <c r="J28" s="22" cm="1">
        <f t="array" aca="1" ref="J28" ca="1">IF(Parameters!$D$31, SUM(IF(ISNUMBER(Y28:AD28),(IF(Y28:AD28&gt;=Parameters!$D$41,1,"")),""))+0.5*(SUM(IF(ISNUMBER(Y28:AD28),(IF(Y28:AD28&gt;=Parameters!$D$42,1,"")),""))-SUM(IF(ISNUMBER(Y28:AD28),(IF(Y28:AD28&gt;=Parameters!$D$41,1,"")),""))),0) +
   IF(Parameters!$D$32,SUM(IF(ISNUMBER(Y28:AD28),(IF(Y28:AD28&gt;=Parameters!$D$41,1,"")),"")),0) +
   IF(Parameters!$D$33,AVERAGE(IF(ISNUMBER(Y28:AD28),Y28:AD28)),0) +
   IF(Parameters!$D$34,IF(OR(IF(ISNUMBER(Y28:AD28),Y28:AD28)=0),0,GEOMEAN(IF(ISNUMBER(Y28:AD28),Y28:AD28))),0)</f>
        <v>0.5</v>
      </c>
      <c r="K28" s="23">
        <f t="shared" ca="1" si="2"/>
        <v>0.5</v>
      </c>
      <c r="L28" s="116" t="str">
        <f t="shared" si="3"/>
        <v/>
      </c>
      <c r="M28" s="21" cm="1">
        <f t="array" aca="1" ref="M28" ca="1">IF(Parameters!$D$31, SUM(IF(ISNUMBER(AF28:AK28),(IF(AF28:AK28&gt;=Parameters!$D$41,1,"")),""))+0.5*(SUM(IF(ISNUMBER(AF28:AK28),(IF(AF28:AK28&gt;=Parameters!$D$42,1,"")),""))-SUM(IF(ISNUMBER(AF28:AK28),(IF(AF28:AK28&gt;=Parameters!$D$41,1,"")),""))),0) +
   IF(Parameters!$D$32,SUM(IF(ISNUMBER(AF28:AK28),(IF(AF28:AK28&gt;=Parameters!$D$41,1,"")),"")),0) +
   IF(Parameters!$D$33,AVERAGE(IF(ISNUMBER(AF28:AK28),AF28:AK28)),0) +
   IF(Parameters!$D$34,IF(OR(IF(ISNUMBER(AF28:AK28),AF28:AK28)=0),0,GEOMEAN(IF(ISNUMBER(AF28:AK28),AF28:AK28))),0)</f>
        <v>0</v>
      </c>
      <c r="N28" s="23">
        <f t="shared" ca="1" si="4"/>
        <v>0</v>
      </c>
      <c r="O28" s="116" t="str">
        <f t="shared" si="5"/>
        <v>!</v>
      </c>
      <c r="P28" s="24"/>
      <c r="Q28" s="49"/>
      <c r="R28" s="25">
        <f ca="1">IFERROR(INDEX(Health!$G$8:$G$225,MATCH($C28,_xlfn.ANCHORARRAY(Health!$C$8),0)),NA())</f>
        <v>0</v>
      </c>
      <c r="S28" s="25">
        <f ca="1">IFERROR(INDEX(Food!$G$8:$G$225,MATCH($C28,_xlfn.ANCHORARRAY(Food!$C$8),0)),NA())</f>
        <v>0</v>
      </c>
      <c r="T28" s="25">
        <f ca="1">IFERROR(INDEX(Macro!$G$8:$G$225,MATCH($C28,_xlfn.ANCHORARRAY(Macro!$C$8),0)),NA())</f>
        <v>2.7550480381810631</v>
      </c>
      <c r="U28" s="25">
        <f ca="1">IFERROR(INDEX(Socioeconomic!$G$8:$G$225,MATCH($C28,_xlfn.ANCHORARRAY(Socioeconomic!$C$8),0)),NA())</f>
        <v>0</v>
      </c>
      <c r="V28" s="25">
        <f ca="1">IFERROR(INDEX('Natural Hazard'!$G$8:$G$225,MATCH($C28,_xlfn.ANCHORARRAY('Natural Hazard'!$C$8),0)),NA())</f>
        <v>0</v>
      </c>
      <c r="W28" s="25">
        <f ca="1">IFERROR(INDEX(Conflict!$G$8:$G$225,MATCH($C28,_xlfn.ANCHORARRAY(Conflict!$C$8),0)),NA())</f>
        <v>0</v>
      </c>
      <c r="X28" s="50"/>
      <c r="Y28" s="25">
        <f ca="1">IFERROR(INDEX(Health!$H$8:$H$225,MATCH($C28,_xlfn.ANCHORARRAY(Health!$C$8),0)),NA())</f>
        <v>3.3760932944606399</v>
      </c>
      <c r="Z28" s="25">
        <f ca="1">IFERROR(INDEX(Food!$H$8:$H$225,MATCH($C28,_xlfn.ANCHORARRAY(Food!$C$8),0)),NA())</f>
        <v>3.9316734221192799</v>
      </c>
      <c r="AA28" s="25">
        <f ca="1">IFERROR(INDEX(Macro!$H$8:$H$225,MATCH($C28,_xlfn.ANCHORARRAY(Macro!$C$8),0)),NA())</f>
        <v>8.7700847210049595</v>
      </c>
      <c r="AB28" s="25">
        <f ca="1">IFERROR(INDEX(Socioeconomic!$H$8:$H$225,MATCH($C28,_xlfn.ANCHORARRAY(Socioeconomic!$C$8),0)),NA())</f>
        <v>1.8571428571428501</v>
      </c>
      <c r="AC28" s="25">
        <f ca="1">IFERROR(INDEX('Natural Hazard'!$H$8:$H$225,MATCH($C28,_xlfn.ANCHORARRAY('Natural Hazard'!$C$8),0)),NA())</f>
        <v>1.1666666666666601</v>
      </c>
      <c r="AD28" s="25">
        <f ca="1">IFERROR(INDEX(Conflict!$H$8:$H$225,MATCH($C28,_xlfn.ANCHORARRAY(Conflict!$C$8),0)),NA())</f>
        <v>1.79043923090492</v>
      </c>
      <c r="AE28" s="50"/>
      <c r="AF28" s="25">
        <f ca="1">IFERROR(INDEX(Health!$I$8:$I$225,MATCH($C28,_xlfn.ANCHORARRAY(Health!$C$8),0)),NA())</f>
        <v>0</v>
      </c>
      <c r="AG28" s="25" t="e">
        <f ca="1">IFERROR(INDEX(Food!$I$8:$I$225,MATCH($C28,_xlfn.ANCHORARRAY(Food!$C$8),0)),NA())</f>
        <v>#N/A</v>
      </c>
      <c r="AH28" s="25">
        <f ca="1">IFERROR(INDEX(Macro!$I$8:$I$225,MATCH($C28,_xlfn.ANCHORARRAY(Macro!$C$8),0)),NA())</f>
        <v>0.86547507055502604</v>
      </c>
      <c r="AI28" s="25">
        <f ca="1">IFERROR(INDEX(Socioeconomic!$I$8:$I$225,MATCH($C28,_xlfn.ANCHORARRAY(Socioeconomic!$C$8),0)),NA())</f>
        <v>0</v>
      </c>
      <c r="AJ28" s="25">
        <f ca="1">IFERROR(INDEX('Natural Hazard'!$I$8:$I$225,MATCH($C28,_xlfn.ANCHORARRAY('Natural Hazard'!$C$8),0)),NA())</f>
        <v>0</v>
      </c>
      <c r="AK28" s="25">
        <f ca="1">IFERROR(INDEX(Conflict!$I$8:$I$225,MATCH($C28,_xlfn.ANCHORARRAY(Conflict!$C$8),0)),NA())</f>
        <v>0</v>
      </c>
      <c r="AL28" s="49"/>
      <c r="AM28" s="25">
        <f>IFERROR(INDEX('Data Reliability'!$G$6:$G$409,MATCH($C28,'Data Reliability'!$E$6:$E$409,0)),NA())</f>
        <v>8.3333333333333301E-2</v>
      </c>
      <c r="AN28" s="25">
        <f>IFERROR(INDEX('Data Reliability'!$H$6:$H$409,MATCH($C28,'Data Reliability'!$E$6:$E$409,0)),NA())</f>
        <v>0.51666666666666705</v>
      </c>
    </row>
    <row r="29" spans="2:40" x14ac:dyDescent="0.2">
      <c r="B29" s="28" t="s">
        <v>45</v>
      </c>
      <c r="C29" s="28" t="s">
        <v>46</v>
      </c>
      <c r="D29" s="28" t="s">
        <v>435</v>
      </c>
      <c r="E29" s="28" t="s">
        <v>430</v>
      </c>
      <c r="F29" s="206">
        <f ca="1">MATCH($C29,_xlfn.ANCHORARRAY(Health!$C$8),0)</f>
        <v>24</v>
      </c>
      <c r="G29" s="22" cm="1">
        <f t="array" aca="1" ref="G29" ca="1">IF(Parameters!$D$31, SUM(IF(ISNUMBER(R29:W29),(IF(R29:W29&gt;=Parameters!$D$37,1,"")),""))+0.5*(SUM(IF(ISNUMBER(R29:W29),(IF(R29:W29&gt;=Parameters!$D$38,1,"")),""))-SUM(IF(ISNUMBER(R29:W29),(IF(R29:W29&gt;=Parameters!$D$37,1,"")),""))),0) +
   IF(Parameters!$D$32,SUM(IF(ISNUMBER(R29:W29),(IF(R29:W29&gt;=Parameters!$D$41,1,"")),"")),0) +
   IF(Parameters!$D$33,AVERAGE(IF(ISNUMBER(R29:W29),R29:W29)),0) +
   IF(Parameters!$D$34,IF(OR(IF(ISNUMBER(R29:W29),R29:W29)=0),0,GEOMEAN(IF(ISNUMBER(R29:W29),R29:W29))),0)</f>
        <v>1</v>
      </c>
      <c r="H29" s="23">
        <f t="shared" ca="1" si="0"/>
        <v>1</v>
      </c>
      <c r="I29" s="116" t="str">
        <f t="shared" si="1"/>
        <v>!</v>
      </c>
      <c r="J29" s="22" cm="1">
        <f t="array" aca="1" ref="J29" ca="1">IF(Parameters!$D$31, SUM(IF(ISNUMBER(Y29:AD29),(IF(Y29:AD29&gt;=Parameters!$D$41,1,"")),""))+0.5*(SUM(IF(ISNUMBER(Y29:AD29),(IF(Y29:AD29&gt;=Parameters!$D$42,1,"")),""))-SUM(IF(ISNUMBER(Y29:AD29),(IF(Y29:AD29&gt;=Parameters!$D$41,1,"")),""))),0) +
   IF(Parameters!$D$32,SUM(IF(ISNUMBER(Y29:AD29),(IF(Y29:AD29&gt;=Parameters!$D$41,1,"")),"")),0) +
   IF(Parameters!$D$33,AVERAGE(IF(ISNUMBER(Y29:AD29),Y29:AD29)),0) +
   IF(Parameters!$D$34,IF(OR(IF(ISNUMBER(Y29:AD29),Y29:AD29)=0),0,GEOMEAN(IF(ISNUMBER(Y29:AD29),Y29:AD29))),0)</f>
        <v>0.5</v>
      </c>
      <c r="K29" s="23">
        <f t="shared" ca="1" si="2"/>
        <v>0.5</v>
      </c>
      <c r="L29" s="116" t="str">
        <f t="shared" si="3"/>
        <v/>
      </c>
      <c r="M29" s="21" cm="1">
        <f t="array" aca="1" ref="M29" ca="1">IF(Parameters!$D$31, SUM(IF(ISNUMBER(AF29:AK29),(IF(AF29:AK29&gt;=Parameters!$D$41,1,"")),""))+0.5*(SUM(IF(ISNUMBER(AF29:AK29),(IF(AF29:AK29&gt;=Parameters!$D$42,1,"")),""))-SUM(IF(ISNUMBER(AF29:AK29),(IF(AF29:AK29&gt;=Parameters!$D$41,1,"")),""))),0) +
   IF(Parameters!$D$32,SUM(IF(ISNUMBER(AF29:AK29),(IF(AF29:AK29&gt;=Parameters!$D$41,1,"")),"")),0) +
   IF(Parameters!$D$33,AVERAGE(IF(ISNUMBER(AF29:AK29),AF29:AK29)),0) +
   IF(Parameters!$D$34,IF(OR(IF(ISNUMBER(AF29:AK29),AF29:AK29)=0),0,GEOMEAN(IF(ISNUMBER(AF29:AK29),AF29:AK29))),0)</f>
        <v>1</v>
      </c>
      <c r="N29" s="23">
        <f t="shared" ca="1" si="4"/>
        <v>1</v>
      </c>
      <c r="O29" s="116" t="str">
        <f t="shared" si="5"/>
        <v>!</v>
      </c>
      <c r="P29" s="24"/>
      <c r="Q29" s="49"/>
      <c r="R29" s="25">
        <f ca="1">IFERROR(INDEX(Health!$G$8:$G$225,MATCH($C29,_xlfn.ANCHORARRAY(Health!$C$8),0)),NA())</f>
        <v>8.6695068979860324</v>
      </c>
      <c r="S29" s="25">
        <f ca="1">IFERROR(INDEX(Food!$G$8:$G$225,MATCH($C29,_xlfn.ANCHORARRAY(Food!$C$8),0)),NA())</f>
        <v>0</v>
      </c>
      <c r="T29" s="25">
        <f ca="1">IFERROR(INDEX(Macro!$G$8:$G$225,MATCH($C29,_xlfn.ANCHORARRAY(Macro!$C$8),0)),NA())</f>
        <v>4.1220845716694399</v>
      </c>
      <c r="U29" s="25">
        <f ca="1">IFERROR(INDEX(Socioeconomic!$G$8:$G$225,MATCH($C29,_xlfn.ANCHORARRAY(Socioeconomic!$C$8),0)),NA())</f>
        <v>0</v>
      </c>
      <c r="V29" s="25">
        <f ca="1">IFERROR(INDEX('Natural Hazard'!$G$8:$G$225,MATCH($C29,_xlfn.ANCHORARRAY('Natural Hazard'!$C$8),0)),NA())</f>
        <v>0</v>
      </c>
      <c r="W29" s="25">
        <f ca="1">IFERROR(INDEX(Conflict!$G$8:$G$225,MATCH($C29,_xlfn.ANCHORARRAY(Conflict!$C$8),0)),NA())</f>
        <v>0</v>
      </c>
      <c r="X29" s="50"/>
      <c r="Y29" s="25">
        <f ca="1">IFERROR(INDEX(Health!$H$8:$H$225,MATCH($C29,_xlfn.ANCHORARRAY(Health!$C$8),0)),NA())</f>
        <v>7.5160349854227402</v>
      </c>
      <c r="Z29" s="25">
        <f ca="1">IFERROR(INDEX(Food!$H$8:$H$225,MATCH($C29,_xlfn.ANCHORARRAY(Food!$C$8),0)),NA())</f>
        <v>4.6650717703349196</v>
      </c>
      <c r="AA29" s="25">
        <f ca="1">IFERROR(INDEX(Macro!$H$8:$H$225,MATCH($C29,_xlfn.ANCHORARRAY(Macro!$C$8),0)),NA())</f>
        <v>4.8553900087642399</v>
      </c>
      <c r="AB29" s="25">
        <f ca="1">IFERROR(INDEX(Socioeconomic!$H$8:$H$225,MATCH($C29,_xlfn.ANCHORARRAY(Socioeconomic!$C$8),0)),NA())</f>
        <v>6.4285714285714199</v>
      </c>
      <c r="AC29" s="25">
        <f ca="1">IFERROR(INDEX('Natural Hazard'!$H$8:$H$225,MATCH($C29,_xlfn.ANCHORARRAY('Natural Hazard'!$C$8),0)),NA())</f>
        <v>4.5</v>
      </c>
      <c r="AD29" s="25">
        <f ca="1">IFERROR(INDEX(Conflict!$H$8:$H$225,MATCH($C29,_xlfn.ANCHORARRAY(Conflict!$C$8),0)),NA())</f>
        <v>0</v>
      </c>
      <c r="AE29" s="50"/>
      <c r="AF29" s="25">
        <f ca="1">IFERROR(INDEX(Health!$I$8:$I$225,MATCH($C29,_xlfn.ANCHORARRAY(Health!$C$8),0)),NA())</f>
        <v>10</v>
      </c>
      <c r="AG29" s="25" t="e">
        <f ca="1">IFERROR(INDEX(Food!$I$8:$I$225,MATCH($C29,_xlfn.ANCHORARRAY(Food!$C$8),0)),NA())</f>
        <v>#N/A</v>
      </c>
      <c r="AH29" s="25">
        <f ca="1">IFERROR(INDEX(Macro!$I$8:$I$225,MATCH($C29,_xlfn.ANCHORARRAY(Macro!$C$8),0)),NA())</f>
        <v>3.4995296331138199</v>
      </c>
      <c r="AI29" s="25" t="e">
        <f ca="1">IFERROR(INDEX(Socioeconomic!$I$8:$I$225,MATCH($C29,_xlfn.ANCHORARRAY(Socioeconomic!$C$8),0)),NA())</f>
        <v>#N/A</v>
      </c>
      <c r="AJ29" s="25">
        <f ca="1">IFERROR(INDEX('Natural Hazard'!$I$8:$I$225,MATCH($C29,_xlfn.ANCHORARRAY('Natural Hazard'!$C$8),0)),NA())</f>
        <v>0</v>
      </c>
      <c r="AK29" s="25">
        <f ca="1">IFERROR(INDEX(Conflict!$I$8:$I$225,MATCH($C29,_xlfn.ANCHORARRAY(Conflict!$C$8),0)),NA())</f>
        <v>0</v>
      </c>
      <c r="AL29" s="49"/>
      <c r="AM29" s="25">
        <f>IFERROR(INDEX('Data Reliability'!$G$6:$G$409,MATCH($C29,'Data Reliability'!$E$6:$E$409,0)),NA())</f>
        <v>0.16666666666666699</v>
      </c>
      <c r="AN29" s="25">
        <f>IFERROR(INDEX('Data Reliability'!$H$6:$H$409,MATCH($C29,'Data Reliability'!$E$6:$E$409,0)),NA())</f>
        <v>0.51666666666666705</v>
      </c>
    </row>
    <row r="30" spans="2:40" x14ac:dyDescent="0.2">
      <c r="B30" s="28" t="s">
        <v>727</v>
      </c>
      <c r="C30" s="28" t="s">
        <v>697</v>
      </c>
      <c r="D30" s="28" t="s">
        <v>437</v>
      </c>
      <c r="E30" s="28" t="s">
        <v>409</v>
      </c>
      <c r="F30" s="206">
        <f ca="1">MATCH($C30,_xlfn.ANCHORARRAY(Health!$C$8),0)</f>
        <v>25</v>
      </c>
      <c r="G30" s="22" cm="1">
        <f t="array" aca="1" ref="G30" ca="1">IF(Parameters!$D$31, SUM(IF(ISNUMBER(R30:W30),(IF(R30:W30&gt;=Parameters!$D$37,1,"")),""))+0.5*(SUM(IF(ISNUMBER(R30:W30),(IF(R30:W30&gt;=Parameters!$D$38,1,"")),""))-SUM(IF(ISNUMBER(R30:W30),(IF(R30:W30&gt;=Parameters!$D$37,1,"")),""))),0) +
   IF(Parameters!$D$32,SUM(IF(ISNUMBER(R30:W30),(IF(R30:W30&gt;=Parameters!$D$41,1,"")),"")),0) +
   IF(Parameters!$D$33,AVERAGE(IF(ISNUMBER(R30:W30),R30:W30)),0) +
   IF(Parameters!$D$34,IF(OR(IF(ISNUMBER(R30:W30),R30:W30)=0),0,GEOMEAN(IF(ISNUMBER(R30:W30),R30:W30))),0)</f>
        <v>1</v>
      </c>
      <c r="H30" s="23">
        <f t="shared" ca="1" si="0"/>
        <v>1</v>
      </c>
      <c r="I30" s="116" t="str">
        <f t="shared" si="1"/>
        <v>!!</v>
      </c>
      <c r="J30" s="22" cm="1">
        <f t="array" aca="1" ref="J30" ca="1">IF(Parameters!$D$31, SUM(IF(ISNUMBER(Y30:AD30),(IF(Y30:AD30&gt;=Parameters!$D$41,1,"")),""))+0.5*(SUM(IF(ISNUMBER(Y30:AD30),(IF(Y30:AD30&gt;=Parameters!$D$42,1,"")),""))-SUM(IF(ISNUMBER(Y30:AD30),(IF(Y30:AD30&gt;=Parameters!$D$41,1,"")),""))),0) +
   IF(Parameters!$D$32,SUM(IF(ISNUMBER(Y30:AD30),(IF(Y30:AD30&gt;=Parameters!$D$41,1,"")),"")),0) +
   IF(Parameters!$D$33,AVERAGE(IF(ISNUMBER(Y30:AD30),Y30:AD30)),0) +
   IF(Parameters!$D$34,IF(OR(IF(ISNUMBER(Y30:AD30),Y30:AD30)=0),0,GEOMEAN(IF(ISNUMBER(Y30:AD30),Y30:AD30))),0)</f>
        <v>0</v>
      </c>
      <c r="K30" s="23">
        <f t="shared" ca="1" si="2"/>
        <v>0</v>
      </c>
      <c r="L30" s="116" t="str">
        <f t="shared" si="3"/>
        <v>!!</v>
      </c>
      <c r="M30" s="21" cm="1">
        <f t="array" aca="1" ref="M30" ca="1">IF(Parameters!$D$31, SUM(IF(ISNUMBER(AF30:AK30),(IF(AF30:AK30&gt;=Parameters!$D$41,1,"")),""))+0.5*(SUM(IF(ISNUMBER(AF30:AK30),(IF(AF30:AK30&gt;=Parameters!$D$42,1,"")),""))-SUM(IF(ISNUMBER(AF30:AK30),(IF(AF30:AK30&gt;=Parameters!$D$41,1,"")),""))),0) +
   IF(Parameters!$D$32,SUM(IF(ISNUMBER(AF30:AK30),(IF(AF30:AK30&gt;=Parameters!$D$41,1,"")),"")),0) +
   IF(Parameters!$D$33,AVERAGE(IF(ISNUMBER(AF30:AK30),AF30:AK30)),0) +
   IF(Parameters!$D$34,IF(OR(IF(ISNUMBER(AF30:AK30),AF30:AK30)=0),0,GEOMEAN(IF(ISNUMBER(AF30:AK30),AF30:AK30))),0)</f>
        <v>1</v>
      </c>
      <c r="N30" s="23">
        <f t="shared" ca="1" si="4"/>
        <v>1</v>
      </c>
      <c r="O30" s="116" t="str">
        <f t="shared" si="5"/>
        <v>!!</v>
      </c>
      <c r="P30" s="24"/>
      <c r="Q30" s="49"/>
      <c r="R30" s="25">
        <f ca="1">IFERROR(INDEX(Health!$G$8:$G$225,MATCH($C30,_xlfn.ANCHORARRAY(Health!$C$8),0)),NA())</f>
        <v>0</v>
      </c>
      <c r="S30" s="25" t="e">
        <f ca="1">IFERROR(INDEX(Food!$G$8:$G$225,MATCH($C30,_xlfn.ANCHORARRAY(Food!$C$8),0)),NA())</f>
        <v>#N/A</v>
      </c>
      <c r="T30" s="25" t="e">
        <f ca="1">IFERROR(INDEX(Macro!$G$8:$G$225,MATCH($C30,_xlfn.ANCHORARRAY(Macro!$C$8),0)),NA())</f>
        <v>#N/A</v>
      </c>
      <c r="U30" s="25" t="e">
        <f ca="1">IFERROR(INDEX(Socioeconomic!$G$8:$G$225,MATCH($C30,_xlfn.ANCHORARRAY(Socioeconomic!$C$8),0)),NA())</f>
        <v>#N/A</v>
      </c>
      <c r="V30" s="25">
        <f ca="1">IFERROR(INDEX('Natural Hazard'!$G$8:$G$225,MATCH($C30,_xlfn.ANCHORARRAY('Natural Hazard'!$C$8),0)),NA())</f>
        <v>10</v>
      </c>
      <c r="W30" s="25">
        <f ca="1">IFERROR(INDEX(Conflict!$G$8:$G$225,MATCH($C30,_xlfn.ANCHORARRAY(Conflict!$C$8),0)),NA())</f>
        <v>0</v>
      </c>
      <c r="X30" s="50"/>
      <c r="Y30" s="25" t="e">
        <f ca="1">IFERROR(INDEX(Health!$H$8:$H$225,MATCH($C30,_xlfn.ANCHORARRAY(Health!$C$8),0)),NA())</f>
        <v>#N/A</v>
      </c>
      <c r="Z30" s="25" t="e">
        <f ca="1">IFERROR(INDEX(Food!$H$8:$H$225,MATCH($C30,_xlfn.ANCHORARRAY(Food!$C$8),0)),NA())</f>
        <v>#N/A</v>
      </c>
      <c r="AA30" s="25" t="e">
        <f ca="1">IFERROR(INDEX(Macro!$H$8:$H$225,MATCH($C30,_xlfn.ANCHORARRAY(Macro!$C$8),0)),NA())</f>
        <v>#N/A</v>
      </c>
      <c r="AB30" s="25" t="e">
        <f ca="1">IFERROR(INDEX(Socioeconomic!$H$8:$H$225,MATCH($C30,_xlfn.ANCHORARRAY(Socioeconomic!$C$8),0)),NA())</f>
        <v>#N/A</v>
      </c>
      <c r="AC30" s="25" t="e">
        <f ca="1">IFERROR(INDEX('Natural Hazard'!$H$8:$H$225,MATCH($C30,_xlfn.ANCHORARRAY('Natural Hazard'!$C$8),0)),NA())</f>
        <v>#N/A</v>
      </c>
      <c r="AD30" s="25">
        <f ca="1">IFERROR(INDEX(Conflict!$H$8:$H$225,MATCH($C30,_xlfn.ANCHORARRAY(Conflict!$C$8),0)),NA())</f>
        <v>0</v>
      </c>
      <c r="AE30" s="50"/>
      <c r="AF30" s="25">
        <f ca="1">IFERROR(INDEX(Health!$I$8:$I$225,MATCH($C30,_xlfn.ANCHORARRAY(Health!$C$8),0)),NA())</f>
        <v>0</v>
      </c>
      <c r="AG30" s="25" t="e">
        <f ca="1">IFERROR(INDEX(Food!$I$8:$I$225,MATCH($C30,_xlfn.ANCHORARRAY(Food!$C$8),0)),NA())</f>
        <v>#N/A</v>
      </c>
      <c r="AH30" s="25" t="e">
        <f ca="1">IFERROR(INDEX(Macro!$I$8:$I$225,MATCH($C30,_xlfn.ANCHORARRAY(Macro!$C$8),0)),NA())</f>
        <v>#N/A</v>
      </c>
      <c r="AI30" s="25" t="e">
        <f ca="1">IFERROR(INDEX(Socioeconomic!$I$8:$I$225,MATCH($C30,_xlfn.ANCHORARRAY(Socioeconomic!$C$8),0)),NA())</f>
        <v>#N/A</v>
      </c>
      <c r="AJ30" s="25">
        <f ca="1">IFERROR(INDEX('Natural Hazard'!$I$8:$I$225,MATCH($C30,_xlfn.ANCHORARRAY('Natural Hazard'!$C$8),0)),NA())</f>
        <v>10</v>
      </c>
      <c r="AK30" s="25">
        <f ca="1">IFERROR(INDEX(Conflict!$I$8:$I$225,MATCH($C30,_xlfn.ANCHORARRAY(Conflict!$C$8),0)),NA())</f>
        <v>0</v>
      </c>
      <c r="AL30" s="49"/>
      <c r="AM30" s="25">
        <f>IFERROR(INDEX('Data Reliability'!$G$6:$G$409,MATCH($C30,'Data Reliability'!$E$6:$E$409,0)),NA())</f>
        <v>0.91666666666666696</v>
      </c>
      <c r="AN30" s="25">
        <f>IFERROR(INDEX('Data Reliability'!$H$6:$H$409,MATCH($C30,'Data Reliability'!$E$6:$E$409,0)),NA())</f>
        <v>0.78333333333333299</v>
      </c>
    </row>
    <row r="31" spans="2:40" x14ac:dyDescent="0.2">
      <c r="B31" s="28" t="s">
        <v>47</v>
      </c>
      <c r="C31" s="28" t="s">
        <v>48</v>
      </c>
      <c r="D31" s="28" t="s">
        <v>435</v>
      </c>
      <c r="E31" s="28" t="s">
        <v>430</v>
      </c>
      <c r="F31" s="206">
        <f ca="1">MATCH($C31,_xlfn.ANCHORARRAY(Health!$C$8),0)</f>
        <v>26</v>
      </c>
      <c r="G31" s="22" cm="1">
        <f t="array" aca="1" ref="G31" ca="1">IF(Parameters!$D$31, SUM(IF(ISNUMBER(R31:W31),(IF(R31:W31&gt;=Parameters!$D$37,1,"")),""))+0.5*(SUM(IF(ISNUMBER(R31:W31),(IF(R31:W31&gt;=Parameters!$D$38,1,"")),""))-SUM(IF(ISNUMBER(R31:W31),(IF(R31:W31&gt;=Parameters!$D$37,1,"")),""))),0) +
   IF(Parameters!$D$32,SUM(IF(ISNUMBER(R31:W31),(IF(R31:W31&gt;=Parameters!$D$41,1,"")),"")),0) +
   IF(Parameters!$D$33,AVERAGE(IF(ISNUMBER(R31:W31),R31:W31)),0) +
   IF(Parameters!$D$34,IF(OR(IF(ISNUMBER(R31:W31),R31:W31)=0),0,GEOMEAN(IF(ISNUMBER(R31:W31),R31:W31))),0)</f>
        <v>4</v>
      </c>
      <c r="H31" s="23">
        <f t="shared" ca="1" si="0"/>
        <v>4</v>
      </c>
      <c r="I31" s="116" t="str">
        <f t="shared" si="1"/>
        <v/>
      </c>
      <c r="J31" s="22" cm="1">
        <f t="array" aca="1" ref="J31" ca="1">IF(Parameters!$D$31, SUM(IF(ISNUMBER(Y31:AD31),(IF(Y31:AD31&gt;=Parameters!$D$41,1,"")),""))+0.5*(SUM(IF(ISNUMBER(Y31:AD31),(IF(Y31:AD31&gt;=Parameters!$D$42,1,"")),""))-SUM(IF(ISNUMBER(Y31:AD31),(IF(Y31:AD31&gt;=Parameters!$D$41,1,"")),""))),0) +
   IF(Parameters!$D$32,SUM(IF(ISNUMBER(Y31:AD31),(IF(Y31:AD31&gt;=Parameters!$D$41,1,"")),"")),0) +
   IF(Parameters!$D$33,AVERAGE(IF(ISNUMBER(Y31:AD31),Y31:AD31)),0) +
   IF(Parameters!$D$34,IF(OR(IF(ISNUMBER(Y31:AD31),Y31:AD31)=0),0,GEOMEAN(IF(ISNUMBER(Y31:AD31),Y31:AD31))),0)</f>
        <v>0.5</v>
      </c>
      <c r="K31" s="23">
        <f t="shared" ca="1" si="2"/>
        <v>0.5</v>
      </c>
      <c r="L31" s="116" t="str">
        <f t="shared" si="3"/>
        <v/>
      </c>
      <c r="M31" s="21" cm="1">
        <f t="array" aca="1" ref="M31" ca="1">IF(Parameters!$D$31, SUM(IF(ISNUMBER(AF31:AK31),(IF(AF31:AK31&gt;=Parameters!$D$41,1,"")),""))+0.5*(SUM(IF(ISNUMBER(AF31:AK31),(IF(AF31:AK31&gt;=Parameters!$D$42,1,"")),""))-SUM(IF(ISNUMBER(AF31:AK31),(IF(AF31:AK31&gt;=Parameters!$D$41,1,"")),""))),0) +
   IF(Parameters!$D$32,SUM(IF(ISNUMBER(AF31:AK31),(IF(AF31:AK31&gt;=Parameters!$D$41,1,"")),"")),0) +
   IF(Parameters!$D$33,AVERAGE(IF(ISNUMBER(AF31:AK31),AF31:AK31)),0) +
   IF(Parameters!$D$34,IF(OR(IF(ISNUMBER(AF31:AK31),AF31:AK31)=0),0,GEOMEAN(IF(ISNUMBER(AF31:AK31),AF31:AK31))),0)</f>
        <v>4</v>
      </c>
      <c r="N31" s="23">
        <f t="shared" ca="1" si="4"/>
        <v>4</v>
      </c>
      <c r="O31" s="116" t="str">
        <f t="shared" si="5"/>
        <v>!</v>
      </c>
      <c r="P31" s="24"/>
      <c r="Q31" s="49"/>
      <c r="R31" s="25">
        <f ca="1">IFERROR(INDEX(Health!$G$8:$G$225,MATCH($C31,_xlfn.ANCHORARRAY(Health!$C$8),0)),NA())</f>
        <v>8.6358126123265659</v>
      </c>
      <c r="S31" s="25">
        <f ca="1">IFERROR(INDEX(Food!$G$8:$G$225,MATCH($C31,_xlfn.ANCHORARRAY(Food!$C$8),0)),NA())</f>
        <v>0</v>
      </c>
      <c r="T31" s="25">
        <f ca="1">IFERROR(INDEX(Macro!$G$8:$G$225,MATCH($C31,_xlfn.ANCHORARRAY(Macro!$C$8),0)),NA())</f>
        <v>7.0128579401397602</v>
      </c>
      <c r="U31" s="25">
        <f ca="1">IFERROR(INDEX(Socioeconomic!$G$8:$G$225,MATCH($C31,_xlfn.ANCHORARRAY(Socioeconomic!$C$8),0)),NA())</f>
        <v>7.5592894601845417</v>
      </c>
      <c r="V31" s="25">
        <f ca="1">IFERROR(INDEX('Natural Hazard'!$G$8:$G$225,MATCH($C31,_xlfn.ANCHORARRAY('Natural Hazard'!$C$8),0)),NA())</f>
        <v>7.3029674334022125</v>
      </c>
      <c r="W31" s="25">
        <f ca="1">IFERROR(INDEX(Conflict!$G$8:$G$225,MATCH($C31,_xlfn.ANCHORARRAY(Conflict!$C$8),0)),NA())</f>
        <v>3.7105067434004955</v>
      </c>
      <c r="X31" s="50"/>
      <c r="Y31" s="25">
        <f ca="1">IFERROR(INDEX(Health!$H$8:$H$225,MATCH($C31,_xlfn.ANCHORARRAY(Health!$C$8),0)),NA())</f>
        <v>7.45772594752186</v>
      </c>
      <c r="Z31" s="25">
        <f ca="1">IFERROR(INDEX(Food!$H$8:$H$225,MATCH($C31,_xlfn.ANCHORARRAY(Food!$C$8),0)),NA())</f>
        <v>3.7869137232194499</v>
      </c>
      <c r="AA31" s="25">
        <f ca="1">IFERROR(INDEX(Macro!$H$8:$H$225,MATCH($C31,_xlfn.ANCHORARRAY(Macro!$C$8),0)),NA())</f>
        <v>6.3599182004089903</v>
      </c>
      <c r="AB31" s="25">
        <f ca="1">IFERROR(INDEX(Socioeconomic!$H$8:$H$225,MATCH($C31,_xlfn.ANCHORARRAY(Socioeconomic!$C$8),0)),NA())</f>
        <v>5.71428571428571</v>
      </c>
      <c r="AC31" s="25">
        <f ca="1">IFERROR(INDEX('Natural Hazard'!$H$8:$H$225,MATCH($C31,_xlfn.ANCHORARRAY('Natural Hazard'!$C$8),0)),NA())</f>
        <v>5.3333333333333304</v>
      </c>
      <c r="AD31" s="25">
        <f ca="1">IFERROR(INDEX(Conflict!$H$8:$H$225,MATCH($C31,_xlfn.ANCHORARRAY(Conflict!$C$8),0)),NA())</f>
        <v>1.9668371846886501</v>
      </c>
      <c r="AE31" s="50"/>
      <c r="AF31" s="25">
        <f ca="1">IFERROR(INDEX(Health!$I$8:$I$225,MATCH($C31,_xlfn.ANCHORARRAY(Health!$C$8),0)),NA())</f>
        <v>10</v>
      </c>
      <c r="AG31" s="25" t="e">
        <f ca="1">IFERROR(INDEX(Food!$I$8:$I$225,MATCH($C31,_xlfn.ANCHORARRAY(Food!$C$8),0)),NA())</f>
        <v>#N/A</v>
      </c>
      <c r="AH31" s="25">
        <f ca="1">IFERROR(INDEX(Macro!$I$8:$I$225,MATCH($C31,_xlfn.ANCHORARRAY(Macro!$C$8),0)),NA())</f>
        <v>7.7328316086547497</v>
      </c>
      <c r="AI31" s="25">
        <f ca="1">IFERROR(INDEX(Socioeconomic!$I$8:$I$225,MATCH($C31,_xlfn.ANCHORARRAY(Socioeconomic!$C$8),0)),NA())</f>
        <v>10</v>
      </c>
      <c r="AJ31" s="25">
        <f ca="1">IFERROR(INDEX('Natural Hazard'!$I$8:$I$225,MATCH($C31,_xlfn.ANCHORARRAY('Natural Hazard'!$C$8),0)),NA())</f>
        <v>10</v>
      </c>
      <c r="AK31" s="25">
        <f ca="1">IFERROR(INDEX(Conflict!$I$8:$I$225,MATCH($C31,_xlfn.ANCHORARRAY(Conflict!$C$8),0)),NA())</f>
        <v>7</v>
      </c>
      <c r="AL31" s="49"/>
      <c r="AM31" s="25">
        <f>IFERROR(INDEX('Data Reliability'!$G$6:$G$409,MATCH($C31,'Data Reliability'!$E$6:$E$409,0)),NA())</f>
        <v>8.3333333333333301E-2</v>
      </c>
      <c r="AN31" s="25">
        <f>IFERROR(INDEX('Data Reliability'!$H$6:$H$409,MATCH($C31,'Data Reliability'!$E$6:$E$409,0)),NA())</f>
        <v>0.44166666666666698</v>
      </c>
    </row>
    <row r="32" spans="2:40" x14ac:dyDescent="0.2">
      <c r="B32" s="28" t="s">
        <v>49</v>
      </c>
      <c r="C32" s="28" t="s">
        <v>50</v>
      </c>
      <c r="D32" s="28" t="s">
        <v>435</v>
      </c>
      <c r="E32" s="28" t="s">
        <v>430</v>
      </c>
      <c r="F32" s="206">
        <f ca="1">MATCH($C32,_xlfn.ANCHORARRAY(Health!$C$8),0)</f>
        <v>27</v>
      </c>
      <c r="G32" s="22" cm="1">
        <f t="array" aca="1" ref="G32" ca="1">IF(Parameters!$D$31, SUM(IF(ISNUMBER(R32:W32),(IF(R32:W32&gt;=Parameters!$D$37,1,"")),""))+0.5*(SUM(IF(ISNUMBER(R32:W32),(IF(R32:W32&gt;=Parameters!$D$38,1,"")),""))-SUM(IF(ISNUMBER(R32:W32),(IF(R32:W32&gt;=Parameters!$D$37,1,"")),""))),0) +
   IF(Parameters!$D$32,SUM(IF(ISNUMBER(R32:W32),(IF(R32:W32&gt;=Parameters!$D$41,1,"")),"")),0) +
   IF(Parameters!$D$33,AVERAGE(IF(ISNUMBER(R32:W32),R32:W32)),0) +
   IF(Parameters!$D$34,IF(OR(IF(ISNUMBER(R32:W32),R32:W32)=0),0,GEOMEAN(IF(ISNUMBER(R32:W32),R32:W32))),0)</f>
        <v>2.5</v>
      </c>
      <c r="H32" s="23">
        <f t="shared" ca="1" si="0"/>
        <v>2.5</v>
      </c>
      <c r="I32" s="116" t="str">
        <f t="shared" si="1"/>
        <v/>
      </c>
      <c r="J32" s="22" cm="1">
        <f t="array" aca="1" ref="J32" ca="1">IF(Parameters!$D$31, SUM(IF(ISNUMBER(Y32:AD32),(IF(Y32:AD32&gt;=Parameters!$D$41,1,"")),""))+0.5*(SUM(IF(ISNUMBER(Y32:AD32),(IF(Y32:AD32&gt;=Parameters!$D$42,1,"")),""))-SUM(IF(ISNUMBER(Y32:AD32),(IF(Y32:AD32&gt;=Parameters!$D$41,1,"")),""))),0) +
   IF(Parameters!$D$32,SUM(IF(ISNUMBER(Y32:AD32),(IF(Y32:AD32&gt;=Parameters!$D$41,1,"")),"")),0) +
   IF(Parameters!$D$33,AVERAGE(IF(ISNUMBER(Y32:AD32),Y32:AD32)),0) +
   IF(Parameters!$D$34,IF(OR(IF(ISNUMBER(Y32:AD32),Y32:AD32)=0),0,GEOMEAN(IF(ISNUMBER(Y32:AD32),Y32:AD32))),0)</f>
        <v>1</v>
      </c>
      <c r="K32" s="23">
        <f t="shared" ca="1" si="2"/>
        <v>1</v>
      </c>
      <c r="L32" s="116" t="str">
        <f t="shared" si="3"/>
        <v/>
      </c>
      <c r="M32" s="21" cm="1">
        <f t="array" aca="1" ref="M32" ca="1">IF(Parameters!$D$31, SUM(IF(ISNUMBER(AF32:AK32),(IF(AF32:AK32&gt;=Parameters!$D$41,1,"")),""))+0.5*(SUM(IF(ISNUMBER(AF32:AK32),(IF(AF32:AK32&gt;=Parameters!$D$42,1,"")),""))-SUM(IF(ISNUMBER(AF32:AK32),(IF(AF32:AK32&gt;=Parameters!$D$41,1,"")),""))),0) +
   IF(Parameters!$D$32,SUM(IF(ISNUMBER(AF32:AK32),(IF(AF32:AK32&gt;=Parameters!$D$41,1,"")),"")),0) +
   IF(Parameters!$D$33,AVERAGE(IF(ISNUMBER(AF32:AK32),AF32:AK32)),0) +
   IF(Parameters!$D$34,IF(OR(IF(ISNUMBER(AF32:AK32),AF32:AK32)=0),0,GEOMEAN(IF(ISNUMBER(AF32:AK32),AF32:AK32))),0)</f>
        <v>2.5</v>
      </c>
      <c r="N32" s="23">
        <f t="shared" ca="1" si="4"/>
        <v>2.5</v>
      </c>
      <c r="O32" s="116" t="str">
        <f t="shared" si="5"/>
        <v>!</v>
      </c>
      <c r="P32" s="24"/>
      <c r="Q32" s="49"/>
      <c r="R32" s="25">
        <f ca="1">IFERROR(INDEX(Health!$G$8:$G$225,MATCH($C32,_xlfn.ANCHORARRAY(Health!$C$8),0)),NA())</f>
        <v>0</v>
      </c>
      <c r="S32" s="25">
        <f ca="1">IFERROR(INDEX(Food!$G$8:$G$225,MATCH($C32,_xlfn.ANCHORARRAY(Food!$C$8),0)),NA())</f>
        <v>0</v>
      </c>
      <c r="T32" s="25">
        <f ca="1">IFERROR(INDEX(Macro!$G$8:$G$225,MATCH($C32,_xlfn.ANCHORARRAY(Macro!$C$8),0)),NA())</f>
        <v>10</v>
      </c>
      <c r="U32" s="25">
        <f ca="1">IFERROR(INDEX(Socioeconomic!$G$8:$G$225,MATCH($C32,_xlfn.ANCHORARRAY(Socioeconomic!$C$8),0)),NA())</f>
        <v>5.8309518948452963</v>
      </c>
      <c r="V32" s="25">
        <f ca="1">IFERROR(INDEX('Natural Hazard'!$G$8:$G$225,MATCH($C32,_xlfn.ANCHORARRAY('Natural Hazard'!$C$8),0)),NA())</f>
        <v>7.0710678118654755</v>
      </c>
      <c r="W32" s="25">
        <f ca="1">IFERROR(INDEX(Conflict!$G$8:$G$225,MATCH($C32,_xlfn.ANCHORARRAY(Conflict!$C$8),0)),NA())</f>
        <v>4.2992766120981685</v>
      </c>
      <c r="X32" s="50"/>
      <c r="Y32" s="25">
        <f ca="1">IFERROR(INDEX(Health!$H$8:$H$225,MATCH($C32,_xlfn.ANCHORARRAY(Health!$C$8),0)),NA())</f>
        <v>1.24781341107871</v>
      </c>
      <c r="Z32" s="25">
        <f ca="1">IFERROR(INDEX(Food!$H$8:$H$225,MATCH($C32,_xlfn.ANCHORARRAY(Food!$C$8),0)),NA())</f>
        <v>3.7579617834394901</v>
      </c>
      <c r="AA32" s="25">
        <f ca="1">IFERROR(INDEX(Macro!$H$8:$H$225,MATCH($C32,_xlfn.ANCHORARRAY(Macro!$C$8),0)),NA())</f>
        <v>10</v>
      </c>
      <c r="AB32" s="25">
        <f ca="1">IFERROR(INDEX(Socioeconomic!$H$8:$H$225,MATCH($C32,_xlfn.ANCHORARRAY(Socioeconomic!$C$8),0)),NA())</f>
        <v>4.8571428571428497</v>
      </c>
      <c r="AC32" s="25">
        <f ca="1">IFERROR(INDEX('Natural Hazard'!$H$8:$H$225,MATCH($C32,_xlfn.ANCHORARRAY('Natural Hazard'!$C$8),0)),NA())</f>
        <v>5</v>
      </c>
      <c r="AD32" s="25">
        <f ca="1">IFERROR(INDEX(Conflict!$H$8:$H$225,MATCH($C32,_xlfn.ANCHORARRAY(Conflict!$C$8),0)),NA())</f>
        <v>2.8047274651613998</v>
      </c>
      <c r="AE32" s="50"/>
      <c r="AF32" s="25">
        <f ca="1">IFERROR(INDEX(Health!$I$8:$I$225,MATCH($C32,_xlfn.ANCHORARRAY(Health!$C$8),0)),NA())</f>
        <v>0</v>
      </c>
      <c r="AG32" s="25" t="e">
        <f ca="1">IFERROR(INDEX(Food!$I$8:$I$225,MATCH($C32,_xlfn.ANCHORARRAY(Food!$C$8),0)),NA())</f>
        <v>#N/A</v>
      </c>
      <c r="AH32" s="25">
        <f ca="1">IFERROR(INDEX(Macro!$I$8:$I$225,MATCH($C32,_xlfn.ANCHORARRAY(Macro!$C$8),0)),NA())</f>
        <v>10</v>
      </c>
      <c r="AI32" s="25">
        <f ca="1">IFERROR(INDEX(Socioeconomic!$I$8:$I$225,MATCH($C32,_xlfn.ANCHORARRAY(Socioeconomic!$C$8),0)),NA())</f>
        <v>7</v>
      </c>
      <c r="AJ32" s="25">
        <f ca="1">IFERROR(INDEX('Natural Hazard'!$I$8:$I$225,MATCH($C32,_xlfn.ANCHORARRAY('Natural Hazard'!$C$8),0)),NA())</f>
        <v>10</v>
      </c>
      <c r="AK32" s="25">
        <f ca="1">IFERROR(INDEX(Conflict!$I$8:$I$225,MATCH($C32,_xlfn.ANCHORARRAY(Conflict!$C$8),0)),NA())</f>
        <v>6.5902229777860599</v>
      </c>
      <c r="AL32" s="49"/>
      <c r="AM32" s="25">
        <f>IFERROR(INDEX('Data Reliability'!$G$6:$G$409,MATCH($C32,'Data Reliability'!$E$6:$E$409,0)),NA())</f>
        <v>0</v>
      </c>
      <c r="AN32" s="25">
        <f>IFERROR(INDEX('Data Reliability'!$H$6:$H$409,MATCH($C32,'Data Reliability'!$E$6:$E$409,0)),NA())</f>
        <v>0.4</v>
      </c>
    </row>
    <row r="33" spans="2:40" x14ac:dyDescent="0.2">
      <c r="B33" s="28" t="s">
        <v>51</v>
      </c>
      <c r="C33" s="28" t="s">
        <v>52</v>
      </c>
      <c r="D33" s="28" t="s">
        <v>435</v>
      </c>
      <c r="E33" s="28" t="s">
        <v>409</v>
      </c>
      <c r="F33" s="206">
        <f ca="1">MATCH($C33,_xlfn.ANCHORARRAY(Health!$C$8),0)</f>
        <v>28</v>
      </c>
      <c r="G33" s="22" cm="1">
        <f t="array" aca="1" ref="G33" ca="1">IF(Parameters!$D$31, SUM(IF(ISNUMBER(R33:W33),(IF(R33:W33&gt;=Parameters!$D$37,1,"")),""))+0.5*(SUM(IF(ISNUMBER(R33:W33),(IF(R33:W33&gt;=Parameters!$D$38,1,"")),""))-SUM(IF(ISNUMBER(R33:W33),(IF(R33:W33&gt;=Parameters!$D$37,1,"")),""))),0) +
   IF(Parameters!$D$32,SUM(IF(ISNUMBER(R33:W33),(IF(R33:W33&gt;=Parameters!$D$41,1,"")),"")),0) +
   IF(Parameters!$D$33,AVERAGE(IF(ISNUMBER(R33:W33),R33:W33)),0) +
   IF(Parameters!$D$34,IF(OR(IF(ISNUMBER(R33:W33),R33:W33)=0),0,GEOMEAN(IF(ISNUMBER(R33:W33),R33:W33))),0)</f>
        <v>0</v>
      </c>
      <c r="H33" s="23">
        <f t="shared" ca="1" si="0"/>
        <v>0</v>
      </c>
      <c r="I33" s="116" t="str">
        <f t="shared" si="1"/>
        <v>!</v>
      </c>
      <c r="J33" s="22" cm="1">
        <f t="array" aca="1" ref="J33" ca="1">IF(Parameters!$D$31, SUM(IF(ISNUMBER(Y33:AD33),(IF(Y33:AD33&gt;=Parameters!$D$41,1,"")),""))+0.5*(SUM(IF(ISNUMBER(Y33:AD33),(IF(Y33:AD33&gt;=Parameters!$D$42,1,"")),""))-SUM(IF(ISNUMBER(Y33:AD33),(IF(Y33:AD33&gt;=Parameters!$D$41,1,"")),""))),0) +
   IF(Parameters!$D$32,SUM(IF(ISNUMBER(Y33:AD33),(IF(Y33:AD33&gt;=Parameters!$D$41,1,"")),"")),0) +
   IF(Parameters!$D$33,AVERAGE(IF(ISNUMBER(Y33:AD33),Y33:AD33)),0) +
   IF(Parameters!$D$34,IF(OR(IF(ISNUMBER(Y33:AD33),Y33:AD33)=0),0,GEOMEAN(IF(ISNUMBER(Y33:AD33),Y33:AD33))),0)</f>
        <v>0</v>
      </c>
      <c r="K33" s="23">
        <f t="shared" ca="1" si="2"/>
        <v>0</v>
      </c>
      <c r="L33" s="116" t="str">
        <f t="shared" si="3"/>
        <v/>
      </c>
      <c r="M33" s="21" cm="1">
        <f t="array" aca="1" ref="M33" ca="1">IF(Parameters!$D$31, SUM(IF(ISNUMBER(AF33:AK33),(IF(AF33:AK33&gt;=Parameters!$D$41,1,"")),""))+0.5*(SUM(IF(ISNUMBER(AF33:AK33),(IF(AF33:AK33&gt;=Parameters!$D$42,1,"")),""))-SUM(IF(ISNUMBER(AF33:AK33),(IF(AF33:AK33&gt;=Parameters!$D$41,1,"")),""))),0) +
   IF(Parameters!$D$32,SUM(IF(ISNUMBER(AF33:AK33),(IF(AF33:AK33&gt;=Parameters!$D$41,1,"")),"")),0) +
   IF(Parameters!$D$33,AVERAGE(IF(ISNUMBER(AF33:AK33),AF33:AK33)),0) +
   IF(Parameters!$D$34,IF(OR(IF(ISNUMBER(AF33:AK33),AF33:AK33)=0),0,GEOMEAN(IF(ISNUMBER(AF33:AK33),AF33:AK33))),0)</f>
        <v>0</v>
      </c>
      <c r="N33" s="23">
        <f t="shared" ca="1" si="4"/>
        <v>0</v>
      </c>
      <c r="O33" s="116" t="str">
        <f t="shared" si="5"/>
        <v>!</v>
      </c>
      <c r="P33" s="24"/>
      <c r="Q33" s="49"/>
      <c r="R33" s="25">
        <f ca="1">IFERROR(INDEX(Health!$G$8:$G$225,MATCH($C33,_xlfn.ANCHORARRAY(Health!$C$8),0)),NA())</f>
        <v>0</v>
      </c>
      <c r="S33" s="25">
        <f ca="1">IFERROR(INDEX(Food!$G$8:$G$225,MATCH($C33,_xlfn.ANCHORARRAY(Food!$C$8),0)),NA())</f>
        <v>0</v>
      </c>
      <c r="T33" s="25">
        <f ca="1">IFERROR(INDEX(Macro!$G$8:$G$225,MATCH($C33,_xlfn.ANCHORARRAY(Macro!$C$8),0)),NA())</f>
        <v>3.4676941401033972</v>
      </c>
      <c r="U33" s="25">
        <f ca="1">IFERROR(INDEX(Socioeconomic!$G$8:$G$225,MATCH($C33,_xlfn.ANCHORARRAY(Socioeconomic!$C$8),0)),NA())</f>
        <v>0</v>
      </c>
      <c r="V33" s="25">
        <f ca="1">IFERROR(INDEX('Natural Hazard'!$G$8:$G$225,MATCH($C33,_xlfn.ANCHORARRAY('Natural Hazard'!$C$8),0)),NA())</f>
        <v>0</v>
      </c>
      <c r="W33" s="25">
        <f ca="1">IFERROR(INDEX(Conflict!$G$8:$G$225,MATCH($C33,_xlfn.ANCHORARRAY(Conflict!$C$8),0)),NA())</f>
        <v>0</v>
      </c>
      <c r="X33" s="50"/>
      <c r="Y33" s="25">
        <f ca="1">IFERROR(INDEX(Health!$H$8:$H$225,MATCH($C33,_xlfn.ANCHORARRAY(Health!$C$8),0)),NA())</f>
        <v>6</v>
      </c>
      <c r="Z33" s="25">
        <f ca="1">IFERROR(INDEX(Food!$H$8:$H$225,MATCH($C33,_xlfn.ANCHORARRAY(Food!$C$8),0)),NA())</f>
        <v>1.8181818181818099</v>
      </c>
      <c r="AA33" s="25">
        <f ca="1">IFERROR(INDEX(Macro!$H$8:$H$225,MATCH($C33,_xlfn.ANCHORARRAY(Macro!$C$8),0)),NA())</f>
        <v>3.1025416301489899</v>
      </c>
      <c r="AB33" s="25">
        <f ca="1">IFERROR(INDEX(Socioeconomic!$H$8:$H$225,MATCH($C33,_xlfn.ANCHORARRAY(Socioeconomic!$C$8),0)),NA())</f>
        <v>3.4285714285714199</v>
      </c>
      <c r="AC33" s="25">
        <f ca="1">IFERROR(INDEX('Natural Hazard'!$H$8:$H$225,MATCH($C33,_xlfn.ANCHORARRAY('Natural Hazard'!$C$8),0)),NA())</f>
        <v>4.8333333333333304</v>
      </c>
      <c r="AD33" s="25">
        <f ca="1">IFERROR(INDEX(Conflict!$H$8:$H$225,MATCH($C33,_xlfn.ANCHORARRAY(Conflict!$C$8),0)),NA())</f>
        <v>0</v>
      </c>
      <c r="AE33" s="50"/>
      <c r="AF33" s="25">
        <f ca="1">IFERROR(INDEX(Health!$I$8:$I$225,MATCH($C33,_xlfn.ANCHORARRAY(Health!$C$8),0)),NA())</f>
        <v>0</v>
      </c>
      <c r="AG33" s="25" t="e">
        <f ca="1">IFERROR(INDEX(Food!$I$8:$I$225,MATCH($C33,_xlfn.ANCHORARRAY(Food!$C$8),0)),NA())</f>
        <v>#N/A</v>
      </c>
      <c r="AH33" s="25">
        <f ca="1">IFERROR(INDEX(Macro!$I$8:$I$225,MATCH($C33,_xlfn.ANCHORARRAY(Macro!$C$8),0)),NA())</f>
        <v>3.8758231420507898</v>
      </c>
      <c r="AI33" s="25" t="e">
        <f ca="1">IFERROR(INDEX(Socioeconomic!$I$8:$I$225,MATCH($C33,_xlfn.ANCHORARRAY(Socioeconomic!$C$8),0)),NA())</f>
        <v>#N/A</v>
      </c>
      <c r="AJ33" s="25">
        <f ca="1">IFERROR(INDEX('Natural Hazard'!$I$8:$I$225,MATCH($C33,_xlfn.ANCHORARRAY('Natural Hazard'!$C$8),0)),NA())</f>
        <v>0</v>
      </c>
      <c r="AK33" s="25">
        <f ca="1">IFERROR(INDEX(Conflict!$I$8:$I$225,MATCH($C33,_xlfn.ANCHORARRAY(Conflict!$C$8),0)),NA())</f>
        <v>0</v>
      </c>
      <c r="AL33" s="49"/>
      <c r="AM33" s="25">
        <f>IFERROR(INDEX('Data Reliability'!$G$6:$G$409,MATCH($C33,'Data Reliability'!$E$6:$E$409,0)),NA())</f>
        <v>0.16666666666666699</v>
      </c>
      <c r="AN33" s="25">
        <f>IFERROR(INDEX('Data Reliability'!$H$6:$H$409,MATCH($C33,'Data Reliability'!$E$6:$E$409,0)),NA())</f>
        <v>0.63333333333333297</v>
      </c>
    </row>
    <row r="34" spans="2:40" x14ac:dyDescent="0.2">
      <c r="B34" s="28" t="s">
        <v>53</v>
      </c>
      <c r="C34" s="28" t="s">
        <v>54</v>
      </c>
      <c r="D34" s="28" t="s">
        <v>436</v>
      </c>
      <c r="E34" s="28" t="s">
        <v>409</v>
      </c>
      <c r="F34" s="206">
        <f ca="1">MATCH($C34,_xlfn.ANCHORARRAY(Health!$C$8),0)</f>
        <v>29</v>
      </c>
      <c r="G34" s="22" cm="1">
        <f t="array" aca="1" ref="G34" ca="1">IF(Parameters!$D$31, SUM(IF(ISNUMBER(R34:W34),(IF(R34:W34&gt;=Parameters!$D$37,1,"")),""))+0.5*(SUM(IF(ISNUMBER(R34:W34),(IF(R34:W34&gt;=Parameters!$D$38,1,"")),""))-SUM(IF(ISNUMBER(R34:W34),(IF(R34:W34&gt;=Parameters!$D$37,1,"")),""))),0) +
   IF(Parameters!$D$32,SUM(IF(ISNUMBER(R34:W34),(IF(R34:W34&gt;=Parameters!$D$41,1,"")),"")),0) +
   IF(Parameters!$D$33,AVERAGE(IF(ISNUMBER(R34:W34),R34:W34)),0) +
   IF(Parameters!$D$34,IF(OR(IF(ISNUMBER(R34:W34),R34:W34)=0),0,GEOMEAN(IF(ISNUMBER(R34:W34),R34:W34))),0)</f>
        <v>0</v>
      </c>
      <c r="H34" s="23">
        <f t="shared" ca="1" si="0"/>
        <v>0</v>
      </c>
      <c r="I34" s="116" t="str">
        <f t="shared" si="1"/>
        <v>!</v>
      </c>
      <c r="J34" s="22" cm="1">
        <f t="array" aca="1" ref="J34" ca="1">IF(Parameters!$D$31, SUM(IF(ISNUMBER(Y34:AD34),(IF(Y34:AD34&gt;=Parameters!$D$41,1,"")),""))+0.5*(SUM(IF(ISNUMBER(Y34:AD34),(IF(Y34:AD34&gt;=Parameters!$D$42,1,"")),""))-SUM(IF(ISNUMBER(Y34:AD34),(IF(Y34:AD34&gt;=Parameters!$D$41,1,"")),""))),0) +
   IF(Parameters!$D$32,SUM(IF(ISNUMBER(Y34:AD34),(IF(Y34:AD34&gt;=Parameters!$D$41,1,"")),"")),0) +
   IF(Parameters!$D$33,AVERAGE(IF(ISNUMBER(Y34:AD34),Y34:AD34)),0) +
   IF(Parameters!$D$34,IF(OR(IF(ISNUMBER(Y34:AD34),Y34:AD34)=0),0,GEOMEAN(IF(ISNUMBER(Y34:AD34),Y34:AD34))),0)</f>
        <v>0</v>
      </c>
      <c r="K34" s="23">
        <f t="shared" ca="1" si="2"/>
        <v>0</v>
      </c>
      <c r="L34" s="116" t="str">
        <f t="shared" si="3"/>
        <v/>
      </c>
      <c r="M34" s="21" cm="1">
        <f t="array" aca="1" ref="M34" ca="1">IF(Parameters!$D$31, SUM(IF(ISNUMBER(AF34:AK34),(IF(AF34:AK34&gt;=Parameters!$D$41,1,"")),""))+0.5*(SUM(IF(ISNUMBER(AF34:AK34),(IF(AF34:AK34&gt;=Parameters!$D$42,1,"")),""))-SUM(IF(ISNUMBER(AF34:AK34),(IF(AF34:AK34&gt;=Parameters!$D$41,1,"")),""))),0) +
   IF(Parameters!$D$32,SUM(IF(ISNUMBER(AF34:AK34),(IF(AF34:AK34&gt;=Parameters!$D$41,1,"")),"")),0) +
   IF(Parameters!$D$33,AVERAGE(IF(ISNUMBER(AF34:AK34),AF34:AK34)),0) +
   IF(Parameters!$D$34,IF(OR(IF(ISNUMBER(AF34:AK34),AF34:AK34)=0),0,GEOMEAN(IF(ISNUMBER(AF34:AK34),AF34:AK34))),0)</f>
        <v>0</v>
      </c>
      <c r="N34" s="23">
        <f t="shared" ca="1" si="4"/>
        <v>0</v>
      </c>
      <c r="O34" s="116" t="str">
        <f t="shared" si="5"/>
        <v>!!</v>
      </c>
      <c r="P34" s="24"/>
      <c r="Q34" s="49"/>
      <c r="R34" s="25">
        <f ca="1">IFERROR(INDEX(Health!$G$8:$G$225,MATCH($C34,_xlfn.ANCHORARRAY(Health!$C$8),0)),NA())</f>
        <v>0</v>
      </c>
      <c r="S34" s="25">
        <f ca="1">IFERROR(INDEX(Food!$G$8:$G$225,MATCH($C34,_xlfn.ANCHORARRAY(Food!$C$8),0)),NA())</f>
        <v>0</v>
      </c>
      <c r="T34" s="25">
        <f ca="1">IFERROR(INDEX(Macro!$G$8:$G$225,MATCH($C34,_xlfn.ANCHORARRAY(Macro!$C$8),0)),NA())</f>
        <v>0</v>
      </c>
      <c r="U34" s="25">
        <f ca="1">IFERROR(INDEX(Socioeconomic!$G$8:$G$225,MATCH($C34,_xlfn.ANCHORARRAY(Socioeconomic!$C$8),0)),NA())</f>
        <v>0</v>
      </c>
      <c r="V34" s="25">
        <f ca="1">IFERROR(INDEX('Natural Hazard'!$G$8:$G$225,MATCH($C34,_xlfn.ANCHORARRAY('Natural Hazard'!$C$8),0)),NA())</f>
        <v>0</v>
      </c>
      <c r="W34" s="25">
        <f ca="1">IFERROR(INDEX(Conflict!$G$8:$G$225,MATCH($C34,_xlfn.ANCHORARRAY(Conflict!$C$8),0)),NA())</f>
        <v>0</v>
      </c>
      <c r="X34" s="50"/>
      <c r="Y34" s="25">
        <f ca="1">IFERROR(INDEX(Health!$H$8:$H$225,MATCH($C34,_xlfn.ANCHORARRAY(Health!$C$8),0)),NA())</f>
        <v>3.49271137026239</v>
      </c>
      <c r="Z34" s="25">
        <f ca="1">IFERROR(INDEX(Food!$H$8:$H$225,MATCH($C34,_xlfn.ANCHORARRAY(Food!$C$8),0)),NA())</f>
        <v>1.8181818181818099</v>
      </c>
      <c r="AA34" s="25">
        <f ca="1">IFERROR(INDEX(Macro!$H$8:$H$225,MATCH($C34,_xlfn.ANCHORARRAY(Macro!$C$8),0)),NA())</f>
        <v>0</v>
      </c>
      <c r="AB34" s="25">
        <f ca="1">IFERROR(INDEX(Socioeconomic!$H$8:$H$225,MATCH($C34,_xlfn.ANCHORARRAY(Socioeconomic!$C$8),0)),NA())</f>
        <v>2.2857142857142798</v>
      </c>
      <c r="AC34" s="25">
        <f ca="1">IFERROR(INDEX('Natural Hazard'!$H$8:$H$225,MATCH($C34,_xlfn.ANCHORARRAY('Natural Hazard'!$C$8),0)),NA())</f>
        <v>2.5</v>
      </c>
      <c r="AD34" s="25">
        <f ca="1">IFERROR(INDEX(Conflict!$H$8:$H$225,MATCH($C34,_xlfn.ANCHORARRAY(Conflict!$C$8),0)),NA())</f>
        <v>0</v>
      </c>
      <c r="AE34" s="50"/>
      <c r="AF34" s="25">
        <f ca="1">IFERROR(INDEX(Health!$I$8:$I$225,MATCH($C34,_xlfn.ANCHORARRAY(Health!$C$8),0)),NA())</f>
        <v>0</v>
      </c>
      <c r="AG34" s="25" t="e">
        <f ca="1">IFERROR(INDEX(Food!$I$8:$I$225,MATCH($C34,_xlfn.ANCHORARRAY(Food!$C$8),0)),NA())</f>
        <v>#N/A</v>
      </c>
      <c r="AH34" s="25">
        <f ca="1">IFERROR(INDEX(Macro!$I$8:$I$225,MATCH($C34,_xlfn.ANCHORARRAY(Macro!$C$8),0)),NA())</f>
        <v>4.7224835371589799</v>
      </c>
      <c r="AI34" s="25" t="e">
        <f ca="1">IFERROR(INDEX(Socioeconomic!$I$8:$I$225,MATCH($C34,_xlfn.ANCHORARRAY(Socioeconomic!$C$8),0)),NA())</f>
        <v>#N/A</v>
      </c>
      <c r="AJ34" s="25">
        <f ca="1">IFERROR(INDEX('Natural Hazard'!$I$8:$I$225,MATCH($C34,_xlfn.ANCHORARRAY('Natural Hazard'!$C$8),0)),NA())</f>
        <v>0</v>
      </c>
      <c r="AK34" s="25">
        <f ca="1">IFERROR(INDEX(Conflict!$I$8:$I$225,MATCH($C34,_xlfn.ANCHORARRAY(Conflict!$C$8),0)),NA())</f>
        <v>0</v>
      </c>
      <c r="AL34" s="49"/>
      <c r="AM34" s="25">
        <f>IFERROR(INDEX('Data Reliability'!$G$6:$G$409,MATCH($C34,'Data Reliability'!$E$6:$E$409,0)),NA())</f>
        <v>0.16666666666666699</v>
      </c>
      <c r="AN34" s="25">
        <f>IFERROR(INDEX('Data Reliability'!$H$6:$H$409,MATCH($C34,'Data Reliability'!$E$6:$E$409,0)),NA())</f>
        <v>0.66666666666666696</v>
      </c>
    </row>
    <row r="35" spans="2:40" x14ac:dyDescent="0.2">
      <c r="B35" s="28" t="s">
        <v>55</v>
      </c>
      <c r="C35" s="28" t="s">
        <v>56</v>
      </c>
      <c r="D35" s="28" t="s">
        <v>431</v>
      </c>
      <c r="E35" s="28" t="s">
        <v>429</v>
      </c>
      <c r="F35" s="206">
        <f ca="1">MATCH($C35,_xlfn.ANCHORARRAY(Health!$C$8),0)</f>
        <v>30</v>
      </c>
      <c r="G35" s="22" cm="1">
        <f t="array" aca="1" ref="G35" ca="1">IF(Parameters!$D$31, SUM(IF(ISNUMBER(R35:W35),(IF(R35:W35&gt;=Parameters!$D$37,1,"")),""))+0.5*(SUM(IF(ISNUMBER(R35:W35),(IF(R35:W35&gt;=Parameters!$D$38,1,"")),""))-SUM(IF(ISNUMBER(R35:W35),(IF(R35:W35&gt;=Parameters!$D$37,1,"")),""))),0) +
   IF(Parameters!$D$32,SUM(IF(ISNUMBER(R35:W35),(IF(R35:W35&gt;=Parameters!$D$41,1,"")),"")),0) +
   IF(Parameters!$D$33,AVERAGE(IF(ISNUMBER(R35:W35),R35:W35)),0) +
   IF(Parameters!$D$34,IF(OR(IF(ISNUMBER(R35:W35),R35:W35)=0),0,GEOMEAN(IF(ISNUMBER(R35:W35),R35:W35))),0)</f>
        <v>0</v>
      </c>
      <c r="H35" s="23">
        <f t="shared" ca="1" si="0"/>
        <v>0</v>
      </c>
      <c r="I35" s="116" t="str">
        <f t="shared" si="1"/>
        <v>!</v>
      </c>
      <c r="J35" s="22" cm="1">
        <f t="array" aca="1" ref="J35" ca="1">IF(Parameters!$D$31, SUM(IF(ISNUMBER(Y35:AD35),(IF(Y35:AD35&gt;=Parameters!$D$41,1,"")),""))+0.5*(SUM(IF(ISNUMBER(Y35:AD35),(IF(Y35:AD35&gt;=Parameters!$D$42,1,"")),""))-SUM(IF(ISNUMBER(Y35:AD35),(IF(Y35:AD35&gt;=Parameters!$D$41,1,"")),""))),0) +
   IF(Parameters!$D$32,SUM(IF(ISNUMBER(Y35:AD35),(IF(Y35:AD35&gt;=Parameters!$D$41,1,"")),"")),0) +
   IF(Parameters!$D$33,AVERAGE(IF(ISNUMBER(Y35:AD35),Y35:AD35)),0) +
   IF(Parameters!$D$34,IF(OR(IF(ISNUMBER(Y35:AD35),Y35:AD35)=0),0,GEOMEAN(IF(ISNUMBER(Y35:AD35),Y35:AD35))),0)</f>
        <v>0.5</v>
      </c>
      <c r="K35" s="23">
        <f t="shared" ca="1" si="2"/>
        <v>0.5</v>
      </c>
      <c r="L35" s="116" t="str">
        <f t="shared" si="3"/>
        <v/>
      </c>
      <c r="M35" s="21" cm="1">
        <f t="array" aca="1" ref="M35" ca="1">IF(Parameters!$D$31, SUM(IF(ISNUMBER(AF35:AK35),(IF(AF35:AK35&gt;=Parameters!$D$41,1,"")),""))+0.5*(SUM(IF(ISNUMBER(AF35:AK35),(IF(AF35:AK35&gt;=Parameters!$D$42,1,"")),""))-SUM(IF(ISNUMBER(AF35:AK35),(IF(AF35:AK35&gt;=Parameters!$D$41,1,"")),""))),0) +
   IF(Parameters!$D$32,SUM(IF(ISNUMBER(AF35:AK35),(IF(AF35:AK35&gt;=Parameters!$D$41,1,"")),"")),0) +
   IF(Parameters!$D$33,AVERAGE(IF(ISNUMBER(AF35:AK35),AF35:AK35)),0) +
   IF(Parameters!$D$34,IF(OR(IF(ISNUMBER(AF35:AK35),AF35:AK35)=0),0,GEOMEAN(IF(ISNUMBER(AF35:AK35),AF35:AK35))),0)</f>
        <v>0.5</v>
      </c>
      <c r="N35" s="23">
        <f t="shared" ca="1" si="4"/>
        <v>0.5</v>
      </c>
      <c r="O35" s="116" t="str">
        <f t="shared" si="5"/>
        <v>!</v>
      </c>
      <c r="P35" s="24"/>
      <c r="Q35" s="49"/>
      <c r="R35" s="25">
        <f ca="1">IFERROR(INDEX(Health!$G$8:$G$225,MATCH($C35,_xlfn.ANCHORARRAY(Health!$C$8),0)),NA())</f>
        <v>0</v>
      </c>
      <c r="S35" s="25">
        <f ca="1">IFERROR(INDEX(Food!$G$8:$G$225,MATCH($C35,_xlfn.ANCHORARRAY(Food!$C$8),0)),NA())</f>
        <v>0</v>
      </c>
      <c r="T35" s="25">
        <f ca="1">IFERROR(INDEX(Macro!$G$8:$G$225,MATCH($C35,_xlfn.ANCHORARRAY(Macro!$C$8),0)),NA())</f>
        <v>4.0749622051517358</v>
      </c>
      <c r="U35" s="25">
        <f ca="1">IFERROR(INDEX(Socioeconomic!$G$8:$G$225,MATCH($C35,_xlfn.ANCHORARRAY(Socioeconomic!$C$8),0)),NA())</f>
        <v>0</v>
      </c>
      <c r="V35" s="25">
        <f ca="1">IFERROR(INDEX('Natural Hazard'!$G$8:$G$225,MATCH($C35,_xlfn.ANCHORARRAY('Natural Hazard'!$C$8),0)),NA())</f>
        <v>0</v>
      </c>
      <c r="W35" s="25">
        <f ca="1">IFERROR(INDEX(Conflict!$G$8:$G$225,MATCH($C35,_xlfn.ANCHORARRAY(Conflict!$C$8),0)),NA())</f>
        <v>0</v>
      </c>
      <c r="X35" s="50"/>
      <c r="Y35" s="25">
        <f ca="1">IFERROR(INDEX(Health!$H$8:$H$225,MATCH($C35,_xlfn.ANCHORARRAY(Health!$C$8),0)),NA())</f>
        <v>4.5714285714285703</v>
      </c>
      <c r="Z35" s="25">
        <f ca="1">IFERROR(INDEX(Food!$H$8:$H$225,MATCH($C35,_xlfn.ANCHORARRAY(Food!$C$8),0)),NA())</f>
        <v>6.9856459330143501</v>
      </c>
      <c r="AA35" s="25">
        <f ca="1">IFERROR(INDEX(Macro!$H$8:$H$225,MATCH($C35,_xlfn.ANCHORARRAY(Macro!$C$8),0)),NA())</f>
        <v>2.3721881390593</v>
      </c>
      <c r="AB35" s="25">
        <f ca="1">IFERROR(INDEX(Socioeconomic!$H$8:$H$225,MATCH($C35,_xlfn.ANCHORARRAY(Socioeconomic!$C$8),0)),NA())</f>
        <v>8</v>
      </c>
      <c r="AC35" s="25">
        <f ca="1">IFERROR(INDEX('Natural Hazard'!$H$8:$H$225,MATCH($C35,_xlfn.ANCHORARRAY('Natural Hazard'!$C$8),0)),NA())</f>
        <v>2.9999999999999898</v>
      </c>
      <c r="AD35" s="25">
        <f ca="1">IFERROR(INDEX(Conflict!$H$8:$H$225,MATCH($C35,_xlfn.ANCHORARRAY(Conflict!$C$8),0)),NA())</f>
        <v>1.01869818310107</v>
      </c>
      <c r="AE35" s="50"/>
      <c r="AF35" s="25">
        <f ca="1">IFERROR(INDEX(Health!$I$8:$I$225,MATCH($C35,_xlfn.ANCHORARRAY(Health!$C$8),0)),NA())</f>
        <v>0</v>
      </c>
      <c r="AG35" s="25" t="e">
        <f ca="1">IFERROR(INDEX(Food!$I$8:$I$225,MATCH($C35,_xlfn.ANCHORARRAY(Food!$C$8),0)),NA())</f>
        <v>#N/A</v>
      </c>
      <c r="AH35" s="25">
        <f ca="1">IFERROR(INDEX(Macro!$I$8:$I$225,MATCH($C35,_xlfn.ANCHORARRAY(Macro!$C$8),0)),NA())</f>
        <v>7</v>
      </c>
      <c r="AI35" s="25">
        <f ca="1">IFERROR(INDEX(Socioeconomic!$I$8:$I$225,MATCH($C35,_xlfn.ANCHORARRAY(Socioeconomic!$C$8),0)),NA())</f>
        <v>0</v>
      </c>
      <c r="AJ35" s="25">
        <f ca="1">IFERROR(INDEX('Natural Hazard'!$I$8:$I$225,MATCH($C35,_xlfn.ANCHORARRAY('Natural Hazard'!$C$8),0)),NA())</f>
        <v>0</v>
      </c>
      <c r="AK35" s="25">
        <f ca="1">IFERROR(INDEX(Conflict!$I$8:$I$225,MATCH($C35,_xlfn.ANCHORARRAY(Conflict!$C$8),0)),NA())</f>
        <v>0</v>
      </c>
      <c r="AL35" s="49"/>
      <c r="AM35" s="25">
        <f>IFERROR(INDEX('Data Reliability'!$G$6:$G$409,MATCH($C35,'Data Reliability'!$E$6:$E$409,0)),NA())</f>
        <v>0.16666666666666699</v>
      </c>
      <c r="AN35" s="25">
        <f>IFERROR(INDEX('Data Reliability'!$H$6:$H$409,MATCH($C35,'Data Reliability'!$E$6:$E$409,0)),NA())</f>
        <v>0.625</v>
      </c>
    </row>
    <row r="36" spans="2:40" x14ac:dyDescent="0.2">
      <c r="B36" s="28" t="s">
        <v>57</v>
      </c>
      <c r="C36" s="28" t="s">
        <v>58</v>
      </c>
      <c r="D36" s="28" t="s">
        <v>432</v>
      </c>
      <c r="E36" s="28" t="s">
        <v>430</v>
      </c>
      <c r="F36" s="206">
        <f ca="1">MATCH($C36,_xlfn.ANCHORARRAY(Health!$C$8),0)</f>
        <v>31</v>
      </c>
      <c r="G36" s="22" cm="1">
        <f t="array" aca="1" ref="G36" ca="1">IF(Parameters!$D$31, SUM(IF(ISNUMBER(R36:W36),(IF(R36:W36&gt;=Parameters!$D$37,1,"")),""))+0.5*(SUM(IF(ISNUMBER(R36:W36),(IF(R36:W36&gt;=Parameters!$D$38,1,"")),""))-SUM(IF(ISNUMBER(R36:W36),(IF(R36:W36&gt;=Parameters!$D$37,1,"")),""))),0) +
   IF(Parameters!$D$32,SUM(IF(ISNUMBER(R36:W36),(IF(R36:W36&gt;=Parameters!$D$41,1,"")),"")),0) +
   IF(Parameters!$D$33,AVERAGE(IF(ISNUMBER(R36:W36),R36:W36)),0) +
   IF(Parameters!$D$34,IF(OR(IF(ISNUMBER(R36:W36),R36:W36)=0),0,GEOMEAN(IF(ISNUMBER(R36:W36),R36:W36))),0)</f>
        <v>0</v>
      </c>
      <c r="H36" s="23">
        <f t="shared" ca="1" si="0"/>
        <v>0</v>
      </c>
      <c r="I36" s="116" t="str">
        <f t="shared" si="1"/>
        <v/>
      </c>
      <c r="J36" s="22" cm="1">
        <f t="array" aca="1" ref="J36" ca="1">IF(Parameters!$D$31, SUM(IF(ISNUMBER(Y36:AD36),(IF(Y36:AD36&gt;=Parameters!$D$41,1,"")),""))+0.5*(SUM(IF(ISNUMBER(Y36:AD36),(IF(Y36:AD36&gt;=Parameters!$D$42,1,"")),""))-SUM(IF(ISNUMBER(Y36:AD36),(IF(Y36:AD36&gt;=Parameters!$D$41,1,"")),""))),0) +
   IF(Parameters!$D$32,SUM(IF(ISNUMBER(Y36:AD36),(IF(Y36:AD36&gt;=Parameters!$D$41,1,"")),"")),0) +
   IF(Parameters!$D$33,AVERAGE(IF(ISNUMBER(Y36:AD36),Y36:AD36)),0) +
   IF(Parameters!$D$34,IF(OR(IF(ISNUMBER(Y36:AD36),Y36:AD36)=0),0,GEOMEAN(IF(ISNUMBER(Y36:AD36),Y36:AD36))),0)</f>
        <v>0.5</v>
      </c>
      <c r="K36" s="23">
        <f t="shared" ca="1" si="2"/>
        <v>0.5</v>
      </c>
      <c r="L36" s="116" t="str">
        <f t="shared" si="3"/>
        <v/>
      </c>
      <c r="M36" s="21" cm="1">
        <f t="array" aca="1" ref="M36" ca="1">IF(Parameters!$D$31, SUM(IF(ISNUMBER(AF36:AK36),(IF(AF36:AK36&gt;=Parameters!$D$41,1,"")),""))+0.5*(SUM(IF(ISNUMBER(AF36:AK36),(IF(AF36:AK36&gt;=Parameters!$D$42,1,"")),""))-SUM(IF(ISNUMBER(AF36:AK36),(IF(AF36:AK36&gt;=Parameters!$D$41,1,"")),""))),0) +
   IF(Parameters!$D$32,SUM(IF(ISNUMBER(AF36:AK36),(IF(AF36:AK36&gt;=Parameters!$D$41,1,"")),"")),0) +
   IF(Parameters!$D$33,AVERAGE(IF(ISNUMBER(AF36:AK36),AF36:AK36)),0) +
   IF(Parameters!$D$34,IF(OR(IF(ISNUMBER(AF36:AK36),AF36:AK36)=0),0,GEOMEAN(IF(ISNUMBER(AF36:AK36),AF36:AK36))),0)</f>
        <v>1.5</v>
      </c>
      <c r="N36" s="23">
        <f t="shared" ca="1" si="4"/>
        <v>1.5</v>
      </c>
      <c r="O36" s="116" t="str">
        <f t="shared" si="5"/>
        <v>!</v>
      </c>
      <c r="P36" s="24"/>
      <c r="Q36" s="49"/>
      <c r="R36" s="25">
        <f ca="1">IFERROR(INDEX(Health!$G$8:$G$225,MATCH($C36,_xlfn.ANCHORARRAY(Health!$C$8),0)),NA())</f>
        <v>0</v>
      </c>
      <c r="S36" s="25">
        <f ca="1">IFERROR(INDEX(Food!$G$8:$G$225,MATCH($C36,_xlfn.ANCHORARRAY(Food!$C$8),0)),NA())</f>
        <v>0</v>
      </c>
      <c r="T36" s="25">
        <f ca="1">IFERROR(INDEX(Macro!$G$8:$G$225,MATCH($C36,_xlfn.ANCHORARRAY(Macro!$C$8),0)),NA())</f>
        <v>0</v>
      </c>
      <c r="U36" s="25">
        <f ca="1">IFERROR(INDEX(Socioeconomic!$G$8:$G$225,MATCH($C36,_xlfn.ANCHORARRAY(Socioeconomic!$C$8),0)),NA())</f>
        <v>0</v>
      </c>
      <c r="V36" s="25">
        <f ca="1">IFERROR(INDEX('Natural Hazard'!$G$8:$G$225,MATCH($C36,_xlfn.ANCHORARRAY('Natural Hazard'!$C$8),0)),NA())</f>
        <v>4.0824829046386224</v>
      </c>
      <c r="W36" s="25">
        <f ca="1">IFERROR(INDEX(Conflict!$G$8:$G$225,MATCH($C36,_xlfn.ANCHORARRAY(Conflict!$C$8),0)),NA())</f>
        <v>0</v>
      </c>
      <c r="X36" s="50"/>
      <c r="Y36" s="25">
        <f ca="1">IFERROR(INDEX(Health!$H$8:$H$225,MATCH($C36,_xlfn.ANCHORARRAY(Health!$C$8),0)),NA())</f>
        <v>6.3790087463556802</v>
      </c>
      <c r="Z36" s="25">
        <f ca="1">IFERROR(INDEX(Food!$H$8:$H$225,MATCH($C36,_xlfn.ANCHORARRAY(Food!$C$8),0)),NA())</f>
        <v>7.8112333526346198</v>
      </c>
      <c r="AA36" s="25">
        <f ca="1">IFERROR(INDEX(Macro!$H$8:$H$225,MATCH($C36,_xlfn.ANCHORARRAY(Macro!$C$8),0)),NA())</f>
        <v>1.52497808939526</v>
      </c>
      <c r="AB36" s="25">
        <f ca="1">IFERROR(INDEX(Socioeconomic!$H$8:$H$225,MATCH($C36,_xlfn.ANCHORARRAY(Socioeconomic!$C$8),0)),NA())</f>
        <v>6.71428571428571</v>
      </c>
      <c r="AC36" s="25">
        <f ca="1">IFERROR(INDEX('Natural Hazard'!$H$8:$H$225,MATCH($C36,_xlfn.ANCHORARRAY('Natural Hazard'!$C$8),0)),NA())</f>
        <v>1.6666666666666601</v>
      </c>
      <c r="AD36" s="25">
        <f ca="1">IFERROR(INDEX(Conflict!$H$8:$H$225,MATCH($C36,_xlfn.ANCHORARRAY(Conflict!$C$8),0)),NA())</f>
        <v>0</v>
      </c>
      <c r="AE36" s="50"/>
      <c r="AF36" s="25">
        <f ca="1">IFERROR(INDEX(Health!$I$8:$I$225,MATCH($C36,_xlfn.ANCHORARRAY(Health!$C$8),0)),NA())</f>
        <v>0</v>
      </c>
      <c r="AG36" s="25" t="e">
        <f ca="1">IFERROR(INDEX(Food!$I$8:$I$225,MATCH($C36,_xlfn.ANCHORARRAY(Food!$C$8),0)),NA())</f>
        <v>#N/A</v>
      </c>
      <c r="AH36" s="25">
        <f ca="1">IFERROR(INDEX(Macro!$I$8:$I$225,MATCH($C36,_xlfn.ANCHORARRAY(Macro!$C$8),0)),NA())</f>
        <v>0</v>
      </c>
      <c r="AI36" s="25">
        <f ca="1">IFERROR(INDEX(Socioeconomic!$I$8:$I$225,MATCH($C36,_xlfn.ANCHORARRAY(Socioeconomic!$C$8),0)),NA())</f>
        <v>0</v>
      </c>
      <c r="AJ36" s="25">
        <f ca="1">IFERROR(INDEX('Natural Hazard'!$I$8:$I$225,MATCH($C36,_xlfn.ANCHORARRAY('Natural Hazard'!$C$8),0)),NA())</f>
        <v>10</v>
      </c>
      <c r="AK36" s="25">
        <f ca="1">IFERROR(INDEX(Conflict!$I$8:$I$225,MATCH($C36,_xlfn.ANCHORARRAY(Conflict!$C$8),0)),NA())</f>
        <v>7</v>
      </c>
      <c r="AL36" s="49"/>
      <c r="AM36" s="25">
        <f>IFERROR(INDEX('Data Reliability'!$G$6:$G$409,MATCH($C36,'Data Reliability'!$E$6:$E$409,0)),NA())</f>
        <v>8.3333333333333301E-2</v>
      </c>
      <c r="AN36" s="25">
        <f>IFERROR(INDEX('Data Reliability'!$H$6:$H$409,MATCH($C36,'Data Reliability'!$E$6:$E$409,0)),NA())</f>
        <v>0.55833333333333302</v>
      </c>
    </row>
    <row r="37" spans="2:40" x14ac:dyDescent="0.2">
      <c r="B37" s="28" t="s">
        <v>59</v>
      </c>
      <c r="C37" s="28" t="s">
        <v>60</v>
      </c>
      <c r="D37" s="28" t="s">
        <v>432</v>
      </c>
      <c r="E37" s="28" t="s">
        <v>429</v>
      </c>
      <c r="F37" s="206">
        <f ca="1">MATCH($C37,_xlfn.ANCHORARRAY(Health!$C$8),0)</f>
        <v>32</v>
      </c>
      <c r="G37" s="22" cm="1">
        <f t="array" aca="1" ref="G37" ca="1">IF(Parameters!$D$31, SUM(IF(ISNUMBER(R37:W37),(IF(R37:W37&gt;=Parameters!$D$37,1,"")),""))+0.5*(SUM(IF(ISNUMBER(R37:W37),(IF(R37:W37&gt;=Parameters!$D$38,1,"")),""))-SUM(IF(ISNUMBER(R37:W37),(IF(R37:W37&gt;=Parameters!$D$37,1,"")),""))),0) +
   IF(Parameters!$D$32,SUM(IF(ISNUMBER(R37:W37),(IF(R37:W37&gt;=Parameters!$D$41,1,"")),"")),0) +
   IF(Parameters!$D$33,AVERAGE(IF(ISNUMBER(R37:W37),R37:W37)),0) +
   IF(Parameters!$D$34,IF(OR(IF(ISNUMBER(R37:W37),R37:W37)=0),0,GEOMEAN(IF(ISNUMBER(R37:W37),R37:W37))),0)</f>
        <v>1</v>
      </c>
      <c r="H37" s="23">
        <f t="shared" ca="1" si="0"/>
        <v>1</v>
      </c>
      <c r="I37" s="116" t="str">
        <f t="shared" si="1"/>
        <v>!</v>
      </c>
      <c r="J37" s="22" cm="1">
        <f t="array" aca="1" ref="J37" ca="1">IF(Parameters!$D$31, SUM(IF(ISNUMBER(Y37:AD37),(IF(Y37:AD37&gt;=Parameters!$D$41,1,"")),""))+0.5*(SUM(IF(ISNUMBER(Y37:AD37),(IF(Y37:AD37&gt;=Parameters!$D$42,1,"")),""))-SUM(IF(ISNUMBER(Y37:AD37),(IF(Y37:AD37&gt;=Parameters!$D$41,1,"")),""))),0) +
   IF(Parameters!$D$32,SUM(IF(ISNUMBER(Y37:AD37),(IF(Y37:AD37&gt;=Parameters!$D$41,1,"")),"")),0) +
   IF(Parameters!$D$33,AVERAGE(IF(ISNUMBER(Y37:AD37),Y37:AD37)),0) +
   IF(Parameters!$D$34,IF(OR(IF(ISNUMBER(Y37:AD37),Y37:AD37)=0),0,GEOMEAN(IF(ISNUMBER(Y37:AD37),Y37:AD37))),0)</f>
        <v>4</v>
      </c>
      <c r="K37" s="23">
        <f t="shared" ca="1" si="2"/>
        <v>4</v>
      </c>
      <c r="L37" s="116" t="str">
        <f t="shared" si="3"/>
        <v/>
      </c>
      <c r="M37" s="21" cm="1">
        <f t="array" aca="1" ref="M37" ca="1">IF(Parameters!$D$31, SUM(IF(ISNUMBER(AF37:AK37),(IF(AF37:AK37&gt;=Parameters!$D$41,1,"")),""))+0.5*(SUM(IF(ISNUMBER(AF37:AK37),(IF(AF37:AK37&gt;=Parameters!$D$42,1,"")),""))-SUM(IF(ISNUMBER(AF37:AK37),(IF(AF37:AK37&gt;=Parameters!$D$41,1,"")),""))),0) +
   IF(Parameters!$D$32,SUM(IF(ISNUMBER(AF37:AK37),(IF(AF37:AK37&gt;=Parameters!$D$41,1,"")),"")),0) +
   IF(Parameters!$D$33,AVERAGE(IF(ISNUMBER(AF37:AK37),AF37:AK37)),0) +
   IF(Parameters!$D$34,IF(OR(IF(ISNUMBER(AF37:AK37),AF37:AK37)=0),0,GEOMEAN(IF(ISNUMBER(AF37:AK37),AF37:AK37))),0)</f>
        <v>1</v>
      </c>
      <c r="N37" s="23">
        <f t="shared" ca="1" si="4"/>
        <v>1</v>
      </c>
      <c r="O37" s="116" t="str">
        <f t="shared" si="5"/>
        <v>!</v>
      </c>
      <c r="P37" s="24"/>
      <c r="Q37" s="49"/>
      <c r="R37" s="25">
        <f ca="1">IFERROR(INDEX(Health!$G$8:$G$225,MATCH($C37,_xlfn.ANCHORARRAY(Health!$C$8),0)),NA())</f>
        <v>0</v>
      </c>
      <c r="S37" s="25">
        <f ca="1">IFERROR(INDEX(Food!$G$8:$G$225,MATCH($C37,_xlfn.ANCHORARRAY(Food!$C$8),0)),NA())</f>
        <v>3.1622776601683795</v>
      </c>
      <c r="T37" s="25">
        <f ca="1">IFERROR(INDEX(Macro!$G$8:$G$225,MATCH($C37,_xlfn.ANCHORARRAY(Macro!$C$8),0)),NA())</f>
        <v>4.8953267597034449</v>
      </c>
      <c r="U37" s="25">
        <f ca="1">IFERROR(INDEX(Socioeconomic!$G$8:$G$225,MATCH($C37,_xlfn.ANCHORARRAY(Socioeconomic!$C$8),0)),NA())</f>
        <v>10</v>
      </c>
      <c r="V37" s="25">
        <f ca="1">IFERROR(INDEX('Natural Hazard'!$G$8:$G$225,MATCH($C37,_xlfn.ANCHORARRAY('Natural Hazard'!$C$8),0)),NA())</f>
        <v>0</v>
      </c>
      <c r="W37" s="25">
        <f ca="1">IFERROR(INDEX(Conflict!$G$8:$G$225,MATCH($C37,_xlfn.ANCHORARRAY(Conflict!$C$8),0)),NA())</f>
        <v>0</v>
      </c>
      <c r="X37" s="50"/>
      <c r="Y37" s="25">
        <f ca="1">IFERROR(INDEX(Health!$H$8:$H$225,MATCH($C37,_xlfn.ANCHORARRAY(Health!$C$8),0)),NA())</f>
        <v>10</v>
      </c>
      <c r="Z37" s="25">
        <f ca="1">IFERROR(INDEX(Food!$H$8:$H$225,MATCH($C37,_xlfn.ANCHORARRAY(Food!$C$8),0)),NA())</f>
        <v>10</v>
      </c>
      <c r="AA37" s="25">
        <f ca="1">IFERROR(INDEX(Macro!$H$8:$H$225,MATCH($C37,_xlfn.ANCHORARRAY(Macro!$C$8),0)),NA())</f>
        <v>5.0744960560911396</v>
      </c>
      <c r="AB37" s="25">
        <f ca="1">IFERROR(INDEX(Socioeconomic!$H$8:$H$225,MATCH($C37,_xlfn.ANCHORARRAY(Socioeconomic!$C$8),0)),NA())</f>
        <v>10</v>
      </c>
      <c r="AC37" s="25">
        <f ca="1">IFERROR(INDEX('Natural Hazard'!$H$8:$H$225,MATCH($C37,_xlfn.ANCHORARRAY('Natural Hazard'!$C$8),0)),NA())</f>
        <v>3.6666666666666599</v>
      </c>
      <c r="AD37" s="25">
        <f ca="1">IFERROR(INDEX(Conflict!$H$8:$H$225,MATCH($C37,_xlfn.ANCHORARRAY(Conflict!$C$8),0)),NA())</f>
        <v>10</v>
      </c>
      <c r="AE37" s="50"/>
      <c r="AF37" s="25">
        <f ca="1">IFERROR(INDEX(Health!$I$8:$I$225,MATCH($C37,_xlfn.ANCHORARRAY(Health!$C$8),0)),NA())</f>
        <v>0</v>
      </c>
      <c r="AG37" s="25">
        <f ca="1">IFERROR(INDEX(Food!$I$8:$I$225,MATCH($C37,_xlfn.ANCHORARRAY(Food!$C$8),0)),NA())</f>
        <v>1</v>
      </c>
      <c r="AH37" s="25">
        <f ca="1">IFERROR(INDEX(Macro!$I$8:$I$225,MATCH($C37,_xlfn.ANCHORARRAY(Macro!$C$8),0)),NA())</f>
        <v>4.7224835371589897</v>
      </c>
      <c r="AI37" s="25">
        <f ca="1">IFERROR(INDEX(Socioeconomic!$I$8:$I$225,MATCH($C37,_xlfn.ANCHORARRAY(Socioeconomic!$C$8),0)),NA())</f>
        <v>10</v>
      </c>
      <c r="AJ37" s="25">
        <f ca="1">IFERROR(INDEX('Natural Hazard'!$I$8:$I$225,MATCH($C37,_xlfn.ANCHORARRAY('Natural Hazard'!$C$8),0)),NA())</f>
        <v>0</v>
      </c>
      <c r="AK37" s="25">
        <f ca="1">IFERROR(INDEX(Conflict!$I$8:$I$225,MATCH($C37,_xlfn.ANCHORARRAY(Conflict!$C$8),0)),NA())</f>
        <v>0</v>
      </c>
      <c r="AL37" s="49"/>
      <c r="AM37" s="25">
        <f>IFERROR(INDEX('Data Reliability'!$G$6:$G$409,MATCH($C37,'Data Reliability'!$E$6:$E$409,0)),NA())</f>
        <v>0.16666666666666699</v>
      </c>
      <c r="AN37" s="25">
        <f>IFERROR(INDEX('Data Reliability'!$H$6:$H$409,MATCH($C37,'Data Reliability'!$E$6:$E$409,0)),NA())</f>
        <v>0.50277777777777799</v>
      </c>
    </row>
    <row r="38" spans="2:40" x14ac:dyDescent="0.2">
      <c r="B38" s="28" t="s">
        <v>61</v>
      </c>
      <c r="C38" s="28" t="s">
        <v>62</v>
      </c>
      <c r="D38" s="28" t="s">
        <v>437</v>
      </c>
      <c r="E38" s="28" t="s">
        <v>409</v>
      </c>
      <c r="F38" s="206">
        <f ca="1">MATCH($C38,_xlfn.ANCHORARRAY(Health!$C$8),0)</f>
        <v>33</v>
      </c>
      <c r="G38" s="22" cm="1">
        <f t="array" aca="1" ref="G38" ca="1">IF(Parameters!$D$31, SUM(IF(ISNUMBER(R38:W38),(IF(R38:W38&gt;=Parameters!$D$37,1,"")),""))+0.5*(SUM(IF(ISNUMBER(R38:W38),(IF(R38:W38&gt;=Parameters!$D$38,1,"")),""))-SUM(IF(ISNUMBER(R38:W38),(IF(R38:W38&gt;=Parameters!$D$37,1,"")),""))),0) +
   IF(Parameters!$D$32,SUM(IF(ISNUMBER(R38:W38),(IF(R38:W38&gt;=Parameters!$D$41,1,"")),"")),0) +
   IF(Parameters!$D$33,AVERAGE(IF(ISNUMBER(R38:W38),R38:W38)),0) +
   IF(Parameters!$D$34,IF(OR(IF(ISNUMBER(R38:W38),R38:W38)=0),0,GEOMEAN(IF(ISNUMBER(R38:W38),R38:W38))),0)</f>
        <v>0</v>
      </c>
      <c r="H38" s="23">
        <f t="shared" ca="1" si="0"/>
        <v>0</v>
      </c>
      <c r="I38" s="116" t="str">
        <f t="shared" si="1"/>
        <v>!</v>
      </c>
      <c r="J38" s="22" cm="1">
        <f t="array" aca="1" ref="J38" ca="1">IF(Parameters!$D$31, SUM(IF(ISNUMBER(Y38:AD38),(IF(Y38:AD38&gt;=Parameters!$D$41,1,"")),""))+0.5*(SUM(IF(ISNUMBER(Y38:AD38),(IF(Y38:AD38&gt;=Parameters!$D$42,1,"")),""))-SUM(IF(ISNUMBER(Y38:AD38),(IF(Y38:AD38&gt;=Parameters!$D$41,1,"")),""))),0) +
   IF(Parameters!$D$32,SUM(IF(ISNUMBER(Y38:AD38),(IF(Y38:AD38&gt;=Parameters!$D$41,1,"")),"")),0) +
   IF(Parameters!$D$33,AVERAGE(IF(ISNUMBER(Y38:AD38),Y38:AD38)),0) +
   IF(Parameters!$D$34,IF(OR(IF(ISNUMBER(Y38:AD38),Y38:AD38)=0),0,GEOMEAN(IF(ISNUMBER(Y38:AD38),Y38:AD38))),0)</f>
        <v>0</v>
      </c>
      <c r="K38" s="23">
        <f t="shared" ca="1" si="2"/>
        <v>0</v>
      </c>
      <c r="L38" s="116" t="str">
        <f t="shared" si="3"/>
        <v/>
      </c>
      <c r="M38" s="21" cm="1">
        <f t="array" aca="1" ref="M38" ca="1">IF(Parameters!$D$31, SUM(IF(ISNUMBER(AF38:AK38),(IF(AF38:AK38&gt;=Parameters!$D$41,1,"")),""))+0.5*(SUM(IF(ISNUMBER(AF38:AK38),(IF(AF38:AK38&gt;=Parameters!$D$42,1,"")),""))-SUM(IF(ISNUMBER(AF38:AK38),(IF(AF38:AK38&gt;=Parameters!$D$41,1,"")),""))),0) +
   IF(Parameters!$D$32,SUM(IF(ISNUMBER(AF38:AK38),(IF(AF38:AK38&gt;=Parameters!$D$41,1,"")),"")),0) +
   IF(Parameters!$D$33,AVERAGE(IF(ISNUMBER(AF38:AK38),AF38:AK38)),0) +
   IF(Parameters!$D$34,IF(OR(IF(ISNUMBER(AF38:AK38),AF38:AK38)=0),0,GEOMEAN(IF(ISNUMBER(AF38:AK38),AF38:AK38))),0)</f>
        <v>0</v>
      </c>
      <c r="N38" s="23">
        <f t="shared" ca="1" si="4"/>
        <v>0</v>
      </c>
      <c r="O38" s="116" t="str">
        <f t="shared" si="5"/>
        <v>!</v>
      </c>
      <c r="P38" s="24"/>
      <c r="Q38" s="49"/>
      <c r="R38" s="25">
        <f ca="1">IFERROR(INDEX(Health!$G$8:$G$225,MATCH($C38,_xlfn.ANCHORARRAY(Health!$C$8),0)),NA())</f>
        <v>0</v>
      </c>
      <c r="S38" s="25">
        <f ca="1">IFERROR(INDEX(Food!$G$8:$G$225,MATCH($C38,_xlfn.ANCHORARRAY(Food!$C$8),0)),NA())</f>
        <v>0</v>
      </c>
      <c r="T38" s="25">
        <f ca="1">IFERROR(INDEX(Macro!$G$8:$G$225,MATCH($C38,_xlfn.ANCHORARRAY(Macro!$C$8),0)),NA())</f>
        <v>1.9475628856534595</v>
      </c>
      <c r="U38" s="25">
        <f ca="1">IFERROR(INDEX(Socioeconomic!$G$8:$G$225,MATCH($C38,_xlfn.ANCHORARRAY(Socioeconomic!$C$8),0)),NA())</f>
        <v>0</v>
      </c>
      <c r="V38" s="25">
        <f ca="1">IFERROR(INDEX('Natural Hazard'!$G$8:$G$225,MATCH($C38,_xlfn.ANCHORARRAY('Natural Hazard'!$C$8),0)),NA())</f>
        <v>0</v>
      </c>
      <c r="W38" s="25">
        <f ca="1">IFERROR(INDEX(Conflict!$G$8:$G$225,MATCH($C38,_xlfn.ANCHORARRAY(Conflict!$C$8),0)),NA())</f>
        <v>0</v>
      </c>
      <c r="X38" s="50"/>
      <c r="Y38" s="25">
        <f ca="1">IFERROR(INDEX(Health!$H$8:$H$225,MATCH($C38,_xlfn.ANCHORARRAY(Health!$C$8),0)),NA())</f>
        <v>0</v>
      </c>
      <c r="Z38" s="25">
        <f ca="1">IFERROR(INDEX(Food!$H$8:$H$225,MATCH($C38,_xlfn.ANCHORARRAY(Food!$C$8),0)),NA())</f>
        <v>0</v>
      </c>
      <c r="AA38" s="25">
        <f ca="1">IFERROR(INDEX(Macro!$H$8:$H$225,MATCH($C38,_xlfn.ANCHORARRAY(Macro!$C$8),0)),NA())</f>
        <v>1.3350861817119399</v>
      </c>
      <c r="AB38" s="25">
        <f ca="1">IFERROR(INDEX(Socioeconomic!$H$8:$H$225,MATCH($C38,_xlfn.ANCHORARRAY(Socioeconomic!$C$8),0)),NA())</f>
        <v>0.57142857142857095</v>
      </c>
      <c r="AC38" s="25">
        <f ca="1">IFERROR(INDEX('Natural Hazard'!$H$8:$H$225,MATCH($C38,_xlfn.ANCHORARRAY('Natural Hazard'!$C$8),0)),NA())</f>
        <v>5.5</v>
      </c>
      <c r="AD38" s="25">
        <f ca="1">IFERROR(INDEX(Conflict!$H$8:$H$225,MATCH($C38,_xlfn.ANCHORARRAY(Conflict!$C$8),0)),NA())</f>
        <v>0</v>
      </c>
      <c r="AE38" s="50"/>
      <c r="AF38" s="25">
        <f ca="1">IFERROR(INDEX(Health!$I$8:$I$225,MATCH($C38,_xlfn.ANCHORARRAY(Health!$C$8),0)),NA())</f>
        <v>0</v>
      </c>
      <c r="AG38" s="25" t="e">
        <f ca="1">IFERROR(INDEX(Food!$I$8:$I$225,MATCH($C38,_xlfn.ANCHORARRAY(Food!$C$8),0)),NA())</f>
        <v>#N/A</v>
      </c>
      <c r="AH38" s="25">
        <f ca="1">IFERROR(INDEX(Macro!$I$8:$I$225,MATCH($C38,_xlfn.ANCHORARRAY(Macro!$C$8),0)),NA())</f>
        <v>2.8410159924741198</v>
      </c>
      <c r="AI38" s="25" t="e">
        <f ca="1">IFERROR(INDEX(Socioeconomic!$I$8:$I$225,MATCH($C38,_xlfn.ANCHORARRAY(Socioeconomic!$C$8),0)),NA())</f>
        <v>#N/A</v>
      </c>
      <c r="AJ38" s="25">
        <f ca="1">IFERROR(INDEX('Natural Hazard'!$I$8:$I$225,MATCH($C38,_xlfn.ANCHORARRAY('Natural Hazard'!$C$8),0)),NA())</f>
        <v>0</v>
      </c>
      <c r="AK38" s="25">
        <f ca="1">IFERROR(INDEX(Conflict!$I$8:$I$225,MATCH($C38,_xlfn.ANCHORARRAY(Conflict!$C$8),0)),NA())</f>
        <v>5.3571428571428399</v>
      </c>
      <c r="AL38" s="49"/>
      <c r="AM38" s="25">
        <f>IFERROR(INDEX('Data Reliability'!$G$6:$G$409,MATCH($C38,'Data Reliability'!$E$6:$E$409,0)),NA())</f>
        <v>8.3333333333333301E-2</v>
      </c>
      <c r="AN38" s="25">
        <f>IFERROR(INDEX('Data Reliability'!$H$6:$H$409,MATCH($C38,'Data Reliability'!$E$6:$E$409,0)),NA())</f>
        <v>0.6</v>
      </c>
    </row>
    <row r="39" spans="2:40" x14ac:dyDescent="0.2">
      <c r="B39" s="28" t="s">
        <v>63</v>
      </c>
      <c r="C39" s="28" t="s">
        <v>64</v>
      </c>
      <c r="D39" s="28" t="s">
        <v>433</v>
      </c>
      <c r="E39" s="28" t="s">
        <v>409</v>
      </c>
      <c r="F39" s="206">
        <f ca="1">MATCH($C39,_xlfn.ANCHORARRAY(Health!$C$8),0)</f>
        <v>34</v>
      </c>
      <c r="G39" s="22" cm="1">
        <f t="array" aca="1" ref="G39" ca="1">IF(Parameters!$D$31, SUM(IF(ISNUMBER(R39:W39),(IF(R39:W39&gt;=Parameters!$D$37,1,"")),""))+0.5*(SUM(IF(ISNUMBER(R39:W39),(IF(R39:W39&gt;=Parameters!$D$38,1,"")),""))-SUM(IF(ISNUMBER(R39:W39),(IF(R39:W39&gt;=Parameters!$D$37,1,"")),""))),0) +
   IF(Parameters!$D$32,SUM(IF(ISNUMBER(R39:W39),(IF(R39:W39&gt;=Parameters!$D$41,1,"")),"")),0) +
   IF(Parameters!$D$33,AVERAGE(IF(ISNUMBER(R39:W39),R39:W39)),0) +
   IF(Parameters!$D$34,IF(OR(IF(ISNUMBER(R39:W39),R39:W39)=0),0,GEOMEAN(IF(ISNUMBER(R39:W39),R39:W39))),0)</f>
        <v>0</v>
      </c>
      <c r="H39" s="23">
        <f t="shared" ca="1" si="0"/>
        <v>0</v>
      </c>
      <c r="I39" s="116" t="str">
        <f t="shared" si="1"/>
        <v>!</v>
      </c>
      <c r="J39" s="22" cm="1">
        <f t="array" aca="1" ref="J39" ca="1">IF(Parameters!$D$31, SUM(IF(ISNUMBER(Y39:AD39),(IF(Y39:AD39&gt;=Parameters!$D$41,1,"")),""))+0.5*(SUM(IF(ISNUMBER(Y39:AD39),(IF(Y39:AD39&gt;=Parameters!$D$42,1,"")),""))-SUM(IF(ISNUMBER(Y39:AD39),(IF(Y39:AD39&gt;=Parameters!$D$41,1,"")),""))),0) +
   IF(Parameters!$D$32,SUM(IF(ISNUMBER(Y39:AD39),(IF(Y39:AD39&gt;=Parameters!$D$41,1,"")),"")),0) +
   IF(Parameters!$D$33,AVERAGE(IF(ISNUMBER(Y39:AD39),Y39:AD39)),0) +
   IF(Parameters!$D$34,IF(OR(IF(ISNUMBER(Y39:AD39),Y39:AD39)=0),0,GEOMEAN(IF(ISNUMBER(Y39:AD39),Y39:AD39))),0)</f>
        <v>0</v>
      </c>
      <c r="K39" s="23">
        <f t="shared" ca="1" si="2"/>
        <v>0</v>
      </c>
      <c r="L39" s="116" t="str">
        <f t="shared" si="3"/>
        <v/>
      </c>
      <c r="M39" s="21" cm="1">
        <f t="array" aca="1" ref="M39" ca="1">IF(Parameters!$D$31, SUM(IF(ISNUMBER(AF39:AK39),(IF(AF39:AK39&gt;=Parameters!$D$41,1,"")),""))+0.5*(SUM(IF(ISNUMBER(AF39:AK39),(IF(AF39:AK39&gt;=Parameters!$D$42,1,"")),""))-SUM(IF(ISNUMBER(AF39:AK39),(IF(AF39:AK39&gt;=Parameters!$D$41,1,"")),""))),0) +
   IF(Parameters!$D$32,SUM(IF(ISNUMBER(AF39:AK39),(IF(AF39:AK39&gt;=Parameters!$D$41,1,"")),"")),0) +
   IF(Parameters!$D$33,AVERAGE(IF(ISNUMBER(AF39:AK39),AF39:AK39)),0) +
   IF(Parameters!$D$34,IF(OR(IF(ISNUMBER(AF39:AK39),AF39:AK39)=0),0,GEOMEAN(IF(ISNUMBER(AF39:AK39),AF39:AK39))),0)</f>
        <v>0</v>
      </c>
      <c r="N39" s="23">
        <f t="shared" ca="1" si="4"/>
        <v>0</v>
      </c>
      <c r="O39" s="116" t="str">
        <f t="shared" si="5"/>
        <v>!!</v>
      </c>
      <c r="P39" s="24"/>
      <c r="Q39" s="49"/>
      <c r="R39" s="25">
        <f ca="1">IFERROR(INDEX(Health!$G$8:$G$225,MATCH($C39,_xlfn.ANCHORARRAY(Health!$C$8),0)),NA())</f>
        <v>0</v>
      </c>
      <c r="S39" s="25">
        <f ca="1">IFERROR(INDEX(Food!$G$8:$G$225,MATCH($C39,_xlfn.ANCHORARRAY(Food!$C$8),0)),NA())</f>
        <v>0</v>
      </c>
      <c r="T39" s="25">
        <f ca="1">IFERROR(INDEX(Macro!$G$8:$G$225,MATCH($C39,_xlfn.ANCHORARRAY(Macro!$C$8),0)),NA())</f>
        <v>0</v>
      </c>
      <c r="U39" s="25">
        <f ca="1">IFERROR(INDEX(Socioeconomic!$G$8:$G$225,MATCH($C39,_xlfn.ANCHORARRAY(Socioeconomic!$C$8),0)),NA())</f>
        <v>0</v>
      </c>
      <c r="V39" s="25">
        <f ca="1">IFERROR(INDEX('Natural Hazard'!$G$8:$G$225,MATCH($C39,_xlfn.ANCHORARRAY('Natural Hazard'!$C$8),0)),NA())</f>
        <v>0</v>
      </c>
      <c r="W39" s="25">
        <f ca="1">IFERROR(INDEX(Conflict!$G$8:$G$225,MATCH($C39,_xlfn.ANCHORARRAY(Conflict!$C$8),0)),NA())</f>
        <v>0</v>
      </c>
      <c r="X39" s="50"/>
      <c r="Y39" s="25">
        <f ca="1">IFERROR(INDEX(Health!$H$8:$H$225,MATCH($C39,_xlfn.ANCHORARRAY(Health!$C$8),0)),NA())</f>
        <v>0</v>
      </c>
      <c r="Z39" s="25">
        <f ca="1">IFERROR(INDEX(Food!$H$8:$H$225,MATCH($C39,_xlfn.ANCHORARRAY(Food!$C$8),0)),NA())</f>
        <v>0</v>
      </c>
      <c r="AA39" s="25">
        <f ca="1">IFERROR(INDEX(Macro!$H$8:$H$225,MATCH($C39,_xlfn.ANCHORARRAY(Macro!$C$8),0)),NA())</f>
        <v>0</v>
      </c>
      <c r="AB39" s="25">
        <f ca="1">IFERROR(INDEX(Socioeconomic!$H$8:$H$225,MATCH($C39,_xlfn.ANCHORARRAY(Socioeconomic!$C$8),0)),NA())</f>
        <v>0.57142857142857095</v>
      </c>
      <c r="AC39" s="25">
        <f ca="1">IFERROR(INDEX('Natural Hazard'!$H$8:$H$225,MATCH($C39,_xlfn.ANCHORARRAY('Natural Hazard'!$C$8),0)),NA())</f>
        <v>2</v>
      </c>
      <c r="AD39" s="25">
        <f ca="1">IFERROR(INDEX(Conflict!$H$8:$H$225,MATCH($C39,_xlfn.ANCHORARRAY(Conflict!$C$8),0)),NA())</f>
        <v>0</v>
      </c>
      <c r="AE39" s="50"/>
      <c r="AF39" s="25">
        <f ca="1">IFERROR(INDEX(Health!$I$8:$I$225,MATCH($C39,_xlfn.ANCHORARRAY(Health!$C$8),0)),NA())</f>
        <v>0</v>
      </c>
      <c r="AG39" s="25" t="e">
        <f ca="1">IFERROR(INDEX(Food!$I$8:$I$225,MATCH($C39,_xlfn.ANCHORARRAY(Food!$C$8),0)),NA())</f>
        <v>#N/A</v>
      </c>
      <c r="AH39" s="25">
        <f ca="1">IFERROR(INDEX(Macro!$I$8:$I$225,MATCH($C39,_xlfn.ANCHORARRAY(Macro!$C$8),0)),NA())</f>
        <v>5.1928504233301904</v>
      </c>
      <c r="AI39" s="25" t="e">
        <f ca="1">IFERROR(INDEX(Socioeconomic!$I$8:$I$225,MATCH($C39,_xlfn.ANCHORARRAY(Socioeconomic!$C$8),0)),NA())</f>
        <v>#N/A</v>
      </c>
      <c r="AJ39" s="25">
        <f ca="1">IFERROR(INDEX('Natural Hazard'!$I$8:$I$225,MATCH($C39,_xlfn.ANCHORARRAY('Natural Hazard'!$C$8),0)),NA())</f>
        <v>0</v>
      </c>
      <c r="AK39" s="25">
        <f ca="1">IFERROR(INDEX(Conflict!$I$8:$I$225,MATCH($C39,_xlfn.ANCHORARRAY(Conflict!$C$8),0)),NA())</f>
        <v>0</v>
      </c>
      <c r="AL39" s="49"/>
      <c r="AM39" s="25">
        <f>IFERROR(INDEX('Data Reliability'!$G$6:$G$409,MATCH($C39,'Data Reliability'!$E$6:$E$409,0)),NA())</f>
        <v>8.3333333333333301E-2</v>
      </c>
      <c r="AN39" s="25">
        <f>IFERROR(INDEX('Data Reliability'!$H$6:$H$409,MATCH($C39,'Data Reliability'!$E$6:$E$409,0)),NA())</f>
        <v>0.66666666666666696</v>
      </c>
    </row>
    <row r="40" spans="2:40" x14ac:dyDescent="0.2">
      <c r="B40" s="28" t="s">
        <v>728</v>
      </c>
      <c r="C40" s="28" t="s">
        <v>698</v>
      </c>
      <c r="D40" s="28" t="s">
        <v>433</v>
      </c>
      <c r="E40" s="28" t="s">
        <v>409</v>
      </c>
      <c r="F40" s="206">
        <f ca="1">MATCH($C40,_xlfn.ANCHORARRAY(Health!$C$8),0)</f>
        <v>35</v>
      </c>
      <c r="G40" s="22" cm="1">
        <f t="array" aca="1" ref="G40" ca="1">IF(Parameters!$D$31, SUM(IF(ISNUMBER(R40:W40),(IF(R40:W40&gt;=Parameters!$D$37,1,"")),""))+0.5*(SUM(IF(ISNUMBER(R40:W40),(IF(R40:W40&gt;=Parameters!$D$38,1,"")),""))-SUM(IF(ISNUMBER(R40:W40),(IF(R40:W40&gt;=Parameters!$D$37,1,"")),""))),0) +
   IF(Parameters!$D$32,SUM(IF(ISNUMBER(R40:W40),(IF(R40:W40&gt;=Parameters!$D$41,1,"")),"")),0) +
   IF(Parameters!$D$33,AVERAGE(IF(ISNUMBER(R40:W40),R40:W40)),0) +
   IF(Parameters!$D$34,IF(OR(IF(ISNUMBER(R40:W40),R40:W40)=0),0,GEOMEAN(IF(ISNUMBER(R40:W40),R40:W40))),0)</f>
        <v>0</v>
      </c>
      <c r="H40" s="23">
        <f t="shared" ca="1" si="0"/>
        <v>0</v>
      </c>
      <c r="I40" s="116" t="str">
        <f t="shared" si="1"/>
        <v>!!</v>
      </c>
      <c r="J40" s="22" cm="1">
        <f t="array" aca="1" ref="J40" ca="1">IF(Parameters!$D$31, SUM(IF(ISNUMBER(Y40:AD40),(IF(Y40:AD40&gt;=Parameters!$D$41,1,"")),""))+0.5*(SUM(IF(ISNUMBER(Y40:AD40),(IF(Y40:AD40&gt;=Parameters!$D$42,1,"")),""))-SUM(IF(ISNUMBER(Y40:AD40),(IF(Y40:AD40&gt;=Parameters!$D$41,1,"")),""))),0) +
   IF(Parameters!$D$32,SUM(IF(ISNUMBER(Y40:AD40),(IF(Y40:AD40&gt;=Parameters!$D$41,1,"")),"")),0) +
   IF(Parameters!$D$33,AVERAGE(IF(ISNUMBER(Y40:AD40),Y40:AD40)),0) +
   IF(Parameters!$D$34,IF(OR(IF(ISNUMBER(Y40:AD40),Y40:AD40)=0),0,GEOMEAN(IF(ISNUMBER(Y40:AD40),Y40:AD40))),0)</f>
        <v>0</v>
      </c>
      <c r="K40" s="23">
        <f t="shared" ca="1" si="2"/>
        <v>0</v>
      </c>
      <c r="L40" s="116" t="str">
        <f t="shared" si="3"/>
        <v>!!</v>
      </c>
      <c r="M40" s="21" cm="1">
        <f t="array" aca="1" ref="M40" ca="1">IF(Parameters!$D$31, SUM(IF(ISNUMBER(AF40:AK40),(IF(AF40:AK40&gt;=Parameters!$D$41,1,"")),""))+0.5*(SUM(IF(ISNUMBER(AF40:AK40),(IF(AF40:AK40&gt;=Parameters!$D$42,1,"")),""))-SUM(IF(ISNUMBER(AF40:AK40),(IF(AF40:AK40&gt;=Parameters!$D$41,1,"")),""))),0) +
   IF(Parameters!$D$32,SUM(IF(ISNUMBER(AF40:AK40),(IF(AF40:AK40&gt;=Parameters!$D$41,1,"")),"")),0) +
   IF(Parameters!$D$33,AVERAGE(IF(ISNUMBER(AF40:AK40),AF40:AK40)),0) +
   IF(Parameters!$D$34,IF(OR(IF(ISNUMBER(AF40:AK40),AF40:AK40)=0),0,GEOMEAN(IF(ISNUMBER(AF40:AK40),AF40:AK40))),0)</f>
        <v>0</v>
      </c>
      <c r="N40" s="23">
        <f t="shared" ca="1" si="4"/>
        <v>0</v>
      </c>
      <c r="O40" s="116" t="str">
        <f t="shared" si="5"/>
        <v>!!</v>
      </c>
      <c r="P40" s="24"/>
      <c r="Q40" s="49"/>
      <c r="R40" s="25">
        <f ca="1">IFERROR(INDEX(Health!$G$8:$G$225,MATCH($C40,_xlfn.ANCHORARRAY(Health!$C$8),0)),NA())</f>
        <v>0</v>
      </c>
      <c r="S40" s="25" t="e">
        <f ca="1">IFERROR(INDEX(Food!$G$8:$G$225,MATCH($C40,_xlfn.ANCHORARRAY(Food!$C$8),0)),NA())</f>
        <v>#N/A</v>
      </c>
      <c r="T40" s="25" t="e">
        <f ca="1">IFERROR(INDEX(Macro!$G$8:$G$225,MATCH($C40,_xlfn.ANCHORARRAY(Macro!$C$8),0)),NA())</f>
        <v>#N/A</v>
      </c>
      <c r="U40" s="25" t="e">
        <f ca="1">IFERROR(INDEX(Socioeconomic!$G$8:$G$225,MATCH($C40,_xlfn.ANCHORARRAY(Socioeconomic!$C$8),0)),NA())</f>
        <v>#N/A</v>
      </c>
      <c r="V40" s="25">
        <f ca="1">IFERROR(INDEX('Natural Hazard'!$G$8:$G$225,MATCH($C40,_xlfn.ANCHORARRAY('Natural Hazard'!$C$8),0)),NA())</f>
        <v>0</v>
      </c>
      <c r="W40" s="25">
        <f ca="1">IFERROR(INDEX(Conflict!$G$8:$G$225,MATCH($C40,_xlfn.ANCHORARRAY(Conflict!$C$8),0)),NA())</f>
        <v>0</v>
      </c>
      <c r="X40" s="50"/>
      <c r="Y40" s="25" t="e">
        <f ca="1">IFERROR(INDEX(Health!$H$8:$H$225,MATCH($C40,_xlfn.ANCHORARRAY(Health!$C$8),0)),NA())</f>
        <v>#N/A</v>
      </c>
      <c r="Z40" s="25" t="e">
        <f ca="1">IFERROR(INDEX(Food!$H$8:$H$225,MATCH($C40,_xlfn.ANCHORARRAY(Food!$C$8),0)),NA())</f>
        <v>#N/A</v>
      </c>
      <c r="AA40" s="25" t="e">
        <f ca="1">IFERROR(INDEX(Macro!$H$8:$H$225,MATCH($C40,_xlfn.ANCHORARRAY(Macro!$C$8),0)),NA())</f>
        <v>#N/A</v>
      </c>
      <c r="AB40" s="25" t="e">
        <f ca="1">IFERROR(INDEX(Socioeconomic!$H$8:$H$225,MATCH($C40,_xlfn.ANCHORARRAY(Socioeconomic!$C$8),0)),NA())</f>
        <v>#N/A</v>
      </c>
      <c r="AC40" s="25" t="e">
        <f ca="1">IFERROR(INDEX('Natural Hazard'!$H$8:$H$225,MATCH($C40,_xlfn.ANCHORARRAY('Natural Hazard'!$C$8),0)),NA())</f>
        <v>#N/A</v>
      </c>
      <c r="AD40" s="25">
        <f ca="1">IFERROR(INDEX(Conflict!$H$8:$H$225,MATCH($C40,_xlfn.ANCHORARRAY(Conflict!$C$8),0)),NA())</f>
        <v>0</v>
      </c>
      <c r="AE40" s="50"/>
      <c r="AF40" s="25">
        <f ca="1">IFERROR(INDEX(Health!$I$8:$I$225,MATCH($C40,_xlfn.ANCHORARRAY(Health!$C$8),0)),NA())</f>
        <v>0</v>
      </c>
      <c r="AG40" s="25" t="e">
        <f ca="1">IFERROR(INDEX(Food!$I$8:$I$225,MATCH($C40,_xlfn.ANCHORARRAY(Food!$C$8),0)),NA())</f>
        <v>#N/A</v>
      </c>
      <c r="AH40" s="25" t="e">
        <f ca="1">IFERROR(INDEX(Macro!$I$8:$I$225,MATCH($C40,_xlfn.ANCHORARRAY(Macro!$C$8),0)),NA())</f>
        <v>#N/A</v>
      </c>
      <c r="AI40" s="25" t="e">
        <f ca="1">IFERROR(INDEX(Socioeconomic!$I$8:$I$225,MATCH($C40,_xlfn.ANCHORARRAY(Socioeconomic!$C$8),0)),NA())</f>
        <v>#N/A</v>
      </c>
      <c r="AJ40" s="25">
        <f ca="1">IFERROR(INDEX('Natural Hazard'!$I$8:$I$225,MATCH($C40,_xlfn.ANCHORARRAY('Natural Hazard'!$C$8),0)),NA())</f>
        <v>0</v>
      </c>
      <c r="AK40" s="25">
        <f ca="1">IFERROR(INDEX(Conflict!$I$8:$I$225,MATCH($C40,_xlfn.ANCHORARRAY(Conflict!$C$8),0)),NA())</f>
        <v>0</v>
      </c>
      <c r="AL40" s="49"/>
      <c r="AM40" s="25">
        <f>IFERROR(INDEX('Data Reliability'!$G$6:$G$409,MATCH($C40,'Data Reliability'!$E$6:$E$409,0)),NA())</f>
        <v>0.91666666666666696</v>
      </c>
      <c r="AN40" s="25">
        <f>IFERROR(INDEX('Data Reliability'!$H$6:$H$409,MATCH($C40,'Data Reliability'!$E$6:$E$409,0)),NA())</f>
        <v>0.85</v>
      </c>
    </row>
    <row r="41" spans="2:40" x14ac:dyDescent="0.2">
      <c r="B41" s="28" t="s">
        <v>65</v>
      </c>
      <c r="C41" s="28" t="s">
        <v>66</v>
      </c>
      <c r="D41" s="28" t="s">
        <v>435</v>
      </c>
      <c r="E41" s="28" t="s">
        <v>430</v>
      </c>
      <c r="F41" s="206">
        <f ca="1">MATCH($C41,_xlfn.ANCHORARRAY(Health!$C$8),0)</f>
        <v>36</v>
      </c>
      <c r="G41" s="22" cm="1">
        <f t="array" aca="1" ref="G41" ca="1">IF(Parameters!$D$31, SUM(IF(ISNUMBER(R41:W41),(IF(R41:W41&gt;=Parameters!$D$37,1,"")),""))+0.5*(SUM(IF(ISNUMBER(R41:W41),(IF(R41:W41&gt;=Parameters!$D$38,1,"")),""))-SUM(IF(ISNUMBER(R41:W41),(IF(R41:W41&gt;=Parameters!$D$37,1,"")),""))),0) +
   IF(Parameters!$D$32,SUM(IF(ISNUMBER(R41:W41),(IF(R41:W41&gt;=Parameters!$D$41,1,"")),"")),0) +
   IF(Parameters!$D$33,AVERAGE(IF(ISNUMBER(R41:W41),R41:W41)),0) +
   IF(Parameters!$D$34,IF(OR(IF(ISNUMBER(R41:W41),R41:W41)=0),0,GEOMEAN(IF(ISNUMBER(R41:W41),R41:W41))),0)</f>
        <v>0</v>
      </c>
      <c r="H41" s="23">
        <f t="shared" ca="1" si="0"/>
        <v>0</v>
      </c>
      <c r="I41" s="116" t="str">
        <f t="shared" si="1"/>
        <v/>
      </c>
      <c r="J41" s="22" cm="1">
        <f t="array" aca="1" ref="J41" ca="1">IF(Parameters!$D$31, SUM(IF(ISNUMBER(Y41:AD41),(IF(Y41:AD41&gt;=Parameters!$D$41,1,"")),""))+0.5*(SUM(IF(ISNUMBER(Y41:AD41),(IF(Y41:AD41&gt;=Parameters!$D$42,1,"")),""))-SUM(IF(ISNUMBER(Y41:AD41),(IF(Y41:AD41&gt;=Parameters!$D$41,1,"")),""))),0) +
   IF(Parameters!$D$32,SUM(IF(ISNUMBER(Y41:AD41),(IF(Y41:AD41&gt;=Parameters!$D$41,1,"")),"")),0) +
   IF(Parameters!$D$33,AVERAGE(IF(ISNUMBER(Y41:AD41),Y41:AD41)),0) +
   IF(Parameters!$D$34,IF(OR(IF(ISNUMBER(Y41:AD41),Y41:AD41)=0),0,GEOMEAN(IF(ISNUMBER(Y41:AD41),Y41:AD41))),0)</f>
        <v>0.5</v>
      </c>
      <c r="K41" s="23">
        <f t="shared" ca="1" si="2"/>
        <v>0.5</v>
      </c>
      <c r="L41" s="116" t="str">
        <f t="shared" si="3"/>
        <v/>
      </c>
      <c r="M41" s="21" cm="1">
        <f t="array" aca="1" ref="M41" ca="1">IF(Parameters!$D$31, SUM(IF(ISNUMBER(AF41:AK41),(IF(AF41:AK41&gt;=Parameters!$D$41,1,"")),""))+0.5*(SUM(IF(ISNUMBER(AF41:AK41),(IF(AF41:AK41&gt;=Parameters!$D$42,1,"")),""))-SUM(IF(ISNUMBER(AF41:AK41),(IF(AF41:AK41&gt;=Parameters!$D$41,1,"")),""))),0) +
   IF(Parameters!$D$32,SUM(IF(ISNUMBER(AF41:AK41),(IF(AF41:AK41&gt;=Parameters!$D$41,1,"")),"")),0) +
   IF(Parameters!$D$33,AVERAGE(IF(ISNUMBER(AF41:AK41),AF41:AK41)),0) +
   IF(Parameters!$D$34,IF(OR(IF(ISNUMBER(AF41:AK41),AF41:AK41)=0),0,GEOMEAN(IF(ISNUMBER(AF41:AK41),AF41:AK41))),0)</f>
        <v>0.5</v>
      </c>
      <c r="N41" s="23">
        <f t="shared" ca="1" si="4"/>
        <v>0.5</v>
      </c>
      <c r="O41" s="116" t="str">
        <f t="shared" si="5"/>
        <v>!</v>
      </c>
      <c r="P41" s="24"/>
      <c r="Q41" s="49"/>
      <c r="R41" s="25">
        <f ca="1">IFERROR(INDEX(Health!$G$8:$G$225,MATCH($C41,_xlfn.ANCHORARRAY(Health!$C$8),0)),NA())</f>
        <v>0</v>
      </c>
      <c r="S41" s="25">
        <f ca="1">IFERROR(INDEX(Food!$G$8:$G$225,MATCH($C41,_xlfn.ANCHORARRAY(Food!$C$8),0)),NA())</f>
        <v>0</v>
      </c>
      <c r="T41" s="25">
        <f ca="1">IFERROR(INDEX(Macro!$G$8:$G$225,MATCH($C41,_xlfn.ANCHORARRAY(Macro!$C$8),0)),NA())</f>
        <v>0</v>
      </c>
      <c r="U41" s="25">
        <f ca="1">IFERROR(INDEX(Socioeconomic!$G$8:$G$225,MATCH($C41,_xlfn.ANCHORARRAY(Socioeconomic!$C$8),0)),NA())</f>
        <v>1.5808628618575615</v>
      </c>
      <c r="V41" s="25">
        <f ca="1">IFERROR(INDEX('Natural Hazard'!$G$8:$G$225,MATCH($C41,_xlfn.ANCHORARRAY('Natural Hazard'!$C$8),0)),NA())</f>
        <v>0</v>
      </c>
      <c r="W41" s="25">
        <f ca="1">IFERROR(INDEX(Conflict!$G$8:$G$225,MATCH($C41,_xlfn.ANCHORARRAY(Conflict!$C$8),0)),NA())</f>
        <v>0</v>
      </c>
      <c r="X41" s="50"/>
      <c r="Y41" s="25">
        <f ca="1">IFERROR(INDEX(Health!$H$8:$H$225,MATCH($C41,_xlfn.ANCHORARRAY(Health!$C$8),0)),NA())</f>
        <v>0</v>
      </c>
      <c r="Z41" s="25">
        <f ca="1">IFERROR(INDEX(Food!$H$8:$H$225,MATCH($C41,_xlfn.ANCHORARRAY(Food!$C$8),0)),NA())</f>
        <v>1.1233352634626499</v>
      </c>
      <c r="AA41" s="25">
        <f ca="1">IFERROR(INDEX(Macro!$H$8:$H$225,MATCH($C41,_xlfn.ANCHORARRAY(Macro!$C$8),0)),NA())</f>
        <v>1.0137306456324799</v>
      </c>
      <c r="AB41" s="25">
        <f ca="1">IFERROR(INDEX(Socioeconomic!$H$8:$H$225,MATCH($C41,_xlfn.ANCHORARRAY(Socioeconomic!$C$8),0)),NA())</f>
        <v>2</v>
      </c>
      <c r="AC41" s="25">
        <f ca="1">IFERROR(INDEX('Natural Hazard'!$H$8:$H$225,MATCH($C41,_xlfn.ANCHORARRAY('Natural Hazard'!$C$8),0)),NA())</f>
        <v>7.5</v>
      </c>
      <c r="AD41" s="25">
        <f ca="1">IFERROR(INDEX(Conflict!$H$8:$H$225,MATCH($C41,_xlfn.ANCHORARRAY(Conflict!$C$8),0)),NA())</f>
        <v>0</v>
      </c>
      <c r="AE41" s="50"/>
      <c r="AF41" s="25">
        <f ca="1">IFERROR(INDEX(Health!$I$8:$I$225,MATCH($C41,_xlfn.ANCHORARRAY(Health!$C$8),0)),NA())</f>
        <v>0</v>
      </c>
      <c r="AG41" s="25" t="e">
        <f ca="1">IFERROR(INDEX(Food!$I$8:$I$225,MATCH($C41,_xlfn.ANCHORARRAY(Food!$C$8),0)),NA())</f>
        <v>#N/A</v>
      </c>
      <c r="AH41" s="25">
        <f ca="1">IFERROR(INDEX(Macro!$I$8:$I$225,MATCH($C41,_xlfn.ANCHORARRAY(Macro!$C$8),0)),NA())</f>
        <v>0</v>
      </c>
      <c r="AI41" s="25">
        <f ca="1">IFERROR(INDEX(Socioeconomic!$I$8:$I$225,MATCH($C41,_xlfn.ANCHORARRAY(Socioeconomic!$C$8),0)),NA())</f>
        <v>1.2495636940002399</v>
      </c>
      <c r="AJ41" s="25">
        <f ca="1">IFERROR(INDEX('Natural Hazard'!$I$8:$I$225,MATCH($C41,_xlfn.ANCHORARRAY('Natural Hazard'!$C$8),0)),NA())</f>
        <v>0</v>
      </c>
      <c r="AK41" s="25">
        <f ca="1">IFERROR(INDEX(Conflict!$I$8:$I$225,MATCH($C41,_xlfn.ANCHORARRAY(Conflict!$C$8),0)),NA())</f>
        <v>7</v>
      </c>
      <c r="AL41" s="49"/>
      <c r="AM41" s="25">
        <f>IFERROR(INDEX('Data Reliability'!$G$6:$G$409,MATCH($C41,'Data Reliability'!$E$6:$E$409,0)),NA())</f>
        <v>8.3333333333333301E-2</v>
      </c>
      <c r="AN41" s="25">
        <f>IFERROR(INDEX('Data Reliability'!$H$6:$H$409,MATCH($C41,'Data Reliability'!$E$6:$E$409,0)),NA())</f>
        <v>0.51666666666666705</v>
      </c>
    </row>
    <row r="42" spans="2:40" x14ac:dyDescent="0.2">
      <c r="B42" s="28" t="s">
        <v>67</v>
      </c>
      <c r="C42" s="28" t="s">
        <v>68</v>
      </c>
      <c r="D42" s="28" t="s">
        <v>436</v>
      </c>
      <c r="E42" s="28" t="s">
        <v>430</v>
      </c>
      <c r="F42" s="206">
        <f ca="1">MATCH($C42,_xlfn.ANCHORARRAY(Health!$C$8),0)</f>
        <v>37</v>
      </c>
      <c r="G42" s="22" cm="1">
        <f t="array" aca="1" ref="G42" ca="1">IF(Parameters!$D$31, SUM(IF(ISNUMBER(R42:W42),(IF(R42:W42&gt;=Parameters!$D$37,1,"")),""))+0.5*(SUM(IF(ISNUMBER(R42:W42),(IF(R42:W42&gt;=Parameters!$D$38,1,"")),""))-SUM(IF(ISNUMBER(R42:W42),(IF(R42:W42&gt;=Parameters!$D$37,1,"")),""))),0) +
   IF(Parameters!$D$32,SUM(IF(ISNUMBER(R42:W42),(IF(R42:W42&gt;=Parameters!$D$41,1,"")),"")),0) +
   IF(Parameters!$D$33,AVERAGE(IF(ISNUMBER(R42:W42),R42:W42)),0) +
   IF(Parameters!$D$34,IF(OR(IF(ISNUMBER(R42:W42),R42:W42)=0),0,GEOMEAN(IF(ISNUMBER(R42:W42),R42:W42))),0)</f>
        <v>0.5</v>
      </c>
      <c r="H42" s="23">
        <f t="shared" ca="1" si="0"/>
        <v>0.5</v>
      </c>
      <c r="I42" s="116" t="str">
        <f t="shared" si="1"/>
        <v/>
      </c>
      <c r="J42" s="22" cm="1">
        <f t="array" aca="1" ref="J42" ca="1">IF(Parameters!$D$31, SUM(IF(ISNUMBER(Y42:AD42),(IF(Y42:AD42&gt;=Parameters!$D$41,1,"")),""))+0.5*(SUM(IF(ISNUMBER(Y42:AD42),(IF(Y42:AD42&gt;=Parameters!$D$42,1,"")),""))-SUM(IF(ISNUMBER(Y42:AD42),(IF(Y42:AD42&gt;=Parameters!$D$41,1,"")),""))),0) +
   IF(Parameters!$D$32,SUM(IF(ISNUMBER(Y42:AD42),(IF(Y42:AD42&gt;=Parameters!$D$41,1,"")),"")),0) +
   IF(Parameters!$D$33,AVERAGE(IF(ISNUMBER(Y42:AD42),Y42:AD42)),0) +
   IF(Parameters!$D$34,IF(OR(IF(ISNUMBER(Y42:AD42),Y42:AD42)=0),0,GEOMEAN(IF(ISNUMBER(Y42:AD42),Y42:AD42))),0)</f>
        <v>1.5</v>
      </c>
      <c r="K42" s="23">
        <f t="shared" ca="1" si="2"/>
        <v>1.5</v>
      </c>
      <c r="L42" s="116" t="str">
        <f t="shared" si="3"/>
        <v/>
      </c>
      <c r="M42" s="21" cm="1">
        <f t="array" aca="1" ref="M42" ca="1">IF(Parameters!$D$31, SUM(IF(ISNUMBER(AF42:AK42),(IF(AF42:AK42&gt;=Parameters!$D$41,1,"")),""))+0.5*(SUM(IF(ISNUMBER(AF42:AK42),(IF(AF42:AK42&gt;=Parameters!$D$42,1,"")),""))-SUM(IF(ISNUMBER(AF42:AK42),(IF(AF42:AK42&gt;=Parameters!$D$41,1,"")),""))),0) +
   IF(Parameters!$D$32,SUM(IF(ISNUMBER(AF42:AK42),(IF(AF42:AK42&gt;=Parameters!$D$41,1,"")),"")),0) +
   IF(Parameters!$D$33,AVERAGE(IF(ISNUMBER(AF42:AK42),AF42:AK42)),0) +
   IF(Parameters!$D$34,IF(OR(IF(ISNUMBER(AF42:AK42),AF42:AK42)=0),0,GEOMEAN(IF(ISNUMBER(AF42:AK42),AF42:AK42))),0)</f>
        <v>1</v>
      </c>
      <c r="N42" s="23">
        <f t="shared" ca="1" si="4"/>
        <v>1</v>
      </c>
      <c r="O42" s="116" t="str">
        <f t="shared" si="5"/>
        <v>!</v>
      </c>
      <c r="P42" s="24"/>
      <c r="Q42" s="49"/>
      <c r="R42" s="25">
        <f ca="1">IFERROR(INDEX(Health!$G$8:$G$225,MATCH($C42,_xlfn.ANCHORARRAY(Health!$C$8),0)),NA())</f>
        <v>0</v>
      </c>
      <c r="S42" s="25">
        <f ca="1">IFERROR(INDEX(Food!$G$8:$G$225,MATCH($C42,_xlfn.ANCHORARRAY(Food!$C$8),0)),NA())</f>
        <v>0</v>
      </c>
      <c r="T42" s="25">
        <f ca="1">IFERROR(INDEX(Macro!$G$8:$G$225,MATCH($C42,_xlfn.ANCHORARRAY(Macro!$C$8),0)),NA())</f>
        <v>6.9</v>
      </c>
      <c r="U42" s="25">
        <f ca="1">IFERROR(INDEX(Socioeconomic!$G$8:$G$225,MATCH($C42,_xlfn.ANCHORARRAY(Socioeconomic!$C$8),0)),NA())</f>
        <v>0</v>
      </c>
      <c r="V42" s="25">
        <f ca="1">IFERROR(INDEX('Natural Hazard'!$G$8:$G$225,MATCH($C42,_xlfn.ANCHORARRAY('Natural Hazard'!$C$8),0)),NA())</f>
        <v>0</v>
      </c>
      <c r="W42" s="25">
        <f ca="1">IFERROR(INDEX(Conflict!$G$8:$G$225,MATCH($C42,_xlfn.ANCHORARRAY(Conflict!$C$8),0)),NA())</f>
        <v>2.263705050888372</v>
      </c>
      <c r="X42" s="50"/>
      <c r="Y42" s="25">
        <f ca="1">IFERROR(INDEX(Health!$H$8:$H$225,MATCH($C42,_xlfn.ANCHORARRAY(Health!$C$8),0)),NA())</f>
        <v>2.3265306122448899</v>
      </c>
      <c r="Z42" s="25">
        <f ca="1">IFERROR(INDEX(Food!$H$8:$H$225,MATCH($C42,_xlfn.ANCHORARRAY(Food!$C$8),0)),NA())</f>
        <v>1.1233352634626499</v>
      </c>
      <c r="AA42" s="25">
        <f ca="1">IFERROR(INDEX(Macro!$H$8:$H$225,MATCH($C42,_xlfn.ANCHORARRAY(Macro!$C$8),0)),NA())</f>
        <v>7</v>
      </c>
      <c r="AB42" s="25">
        <f ca="1">IFERROR(INDEX(Socioeconomic!$H$8:$H$225,MATCH($C42,_xlfn.ANCHORARRAY(Socioeconomic!$C$8),0)),NA())</f>
        <v>3.71428571428571</v>
      </c>
      <c r="AC42" s="25">
        <f ca="1">IFERROR(INDEX('Natural Hazard'!$H$8:$H$225,MATCH($C42,_xlfn.ANCHORARRAY('Natural Hazard'!$C$8),0)),NA())</f>
        <v>10</v>
      </c>
      <c r="AD42" s="25">
        <f ca="1">IFERROR(INDEX(Conflict!$H$8:$H$225,MATCH($C42,_xlfn.ANCHORARRAY(Conflict!$C$8),0)),NA())</f>
        <v>0.73205150820250398</v>
      </c>
      <c r="AE42" s="50"/>
      <c r="AF42" s="25">
        <f ca="1">IFERROR(INDEX(Health!$I$8:$I$225,MATCH($C42,_xlfn.ANCHORARRAY(Health!$C$8),0)),NA())</f>
        <v>0</v>
      </c>
      <c r="AG42" s="25" t="e">
        <f ca="1">IFERROR(INDEX(Food!$I$8:$I$225,MATCH($C42,_xlfn.ANCHORARRAY(Food!$C$8),0)),NA())</f>
        <v>#N/A</v>
      </c>
      <c r="AH42" s="25">
        <f ca="1">IFERROR(INDEX(Macro!$I$8:$I$225,MATCH($C42,_xlfn.ANCHORARRAY(Macro!$C$8),0)),NA())</f>
        <v>7</v>
      </c>
      <c r="AI42" s="25">
        <f ca="1">IFERROR(INDEX(Socioeconomic!$I$8:$I$225,MATCH($C42,_xlfn.ANCHORARRAY(Socioeconomic!$C$8),0)),NA())</f>
        <v>0</v>
      </c>
      <c r="AJ42" s="25">
        <f ca="1">IFERROR(INDEX('Natural Hazard'!$I$8:$I$225,MATCH($C42,_xlfn.ANCHORARRAY('Natural Hazard'!$C$8),0)),NA())</f>
        <v>0</v>
      </c>
      <c r="AK42" s="25">
        <f ca="1">IFERROR(INDEX(Conflict!$I$8:$I$225,MATCH($C42,_xlfn.ANCHORARRAY(Conflict!$C$8),0)),NA())</f>
        <v>7</v>
      </c>
      <c r="AL42" s="49"/>
      <c r="AM42" s="25">
        <f>IFERROR(INDEX('Data Reliability'!$G$6:$G$409,MATCH($C42,'Data Reliability'!$E$6:$E$409,0)),NA())</f>
        <v>0</v>
      </c>
      <c r="AN42" s="25">
        <f>IFERROR(INDEX('Data Reliability'!$H$6:$H$409,MATCH($C42,'Data Reliability'!$E$6:$E$409,0)),NA())</f>
        <v>0.43333333333333302</v>
      </c>
    </row>
    <row r="43" spans="2:40" x14ac:dyDescent="0.2">
      <c r="B43" s="28" t="s">
        <v>766</v>
      </c>
      <c r="C43" s="28" t="s">
        <v>69</v>
      </c>
      <c r="D43" s="28" t="s">
        <v>432</v>
      </c>
      <c r="E43" s="28" t="s">
        <v>429</v>
      </c>
      <c r="F43" s="206">
        <f ca="1">MATCH($C43,_xlfn.ANCHORARRAY(Health!$C$8),0)</f>
        <v>38</v>
      </c>
      <c r="G43" s="22" cm="1">
        <f t="array" aca="1" ref="G43" ca="1">IF(Parameters!$D$31, SUM(IF(ISNUMBER(R43:W43),(IF(R43:W43&gt;=Parameters!$D$37,1,"")),""))+0.5*(SUM(IF(ISNUMBER(R43:W43),(IF(R43:W43&gt;=Parameters!$D$38,1,"")),""))-SUM(IF(ISNUMBER(R43:W43),(IF(R43:W43&gt;=Parameters!$D$37,1,"")),""))),0) +
   IF(Parameters!$D$32,SUM(IF(ISNUMBER(R43:W43),(IF(R43:W43&gt;=Parameters!$D$41,1,"")),"")),0) +
   IF(Parameters!$D$33,AVERAGE(IF(ISNUMBER(R43:W43),R43:W43)),0) +
   IF(Parameters!$D$34,IF(OR(IF(ISNUMBER(R43:W43),R43:W43)=0),0,GEOMEAN(IF(ISNUMBER(R43:W43),R43:W43))),0)</f>
        <v>2</v>
      </c>
      <c r="H43" s="23">
        <f t="shared" ca="1" si="0"/>
        <v>2</v>
      </c>
      <c r="I43" s="116" t="str">
        <f t="shared" si="1"/>
        <v/>
      </c>
      <c r="J43" s="22" cm="1">
        <f t="array" aca="1" ref="J43" ca="1">IF(Parameters!$D$31, SUM(IF(ISNUMBER(Y43:AD43),(IF(Y43:AD43&gt;=Parameters!$D$41,1,"")),""))+0.5*(SUM(IF(ISNUMBER(Y43:AD43),(IF(Y43:AD43&gt;=Parameters!$D$42,1,"")),""))-SUM(IF(ISNUMBER(Y43:AD43),(IF(Y43:AD43&gt;=Parameters!$D$41,1,"")),""))),0) +
   IF(Parameters!$D$32,SUM(IF(ISNUMBER(Y43:AD43),(IF(Y43:AD43&gt;=Parameters!$D$41,1,"")),"")),0) +
   IF(Parameters!$D$33,AVERAGE(IF(ISNUMBER(Y43:AD43),Y43:AD43)),0) +
   IF(Parameters!$D$34,IF(OR(IF(ISNUMBER(Y43:AD43),Y43:AD43)=0),0,GEOMEAN(IF(ISNUMBER(Y43:AD43),Y43:AD43))),0)</f>
        <v>2</v>
      </c>
      <c r="K43" s="23">
        <f t="shared" ca="1" si="2"/>
        <v>2</v>
      </c>
      <c r="L43" s="116" t="str">
        <f t="shared" si="3"/>
        <v/>
      </c>
      <c r="M43" s="21" cm="1">
        <f t="array" aca="1" ref="M43" ca="1">IF(Parameters!$D$31, SUM(IF(ISNUMBER(AF43:AK43),(IF(AF43:AK43&gt;=Parameters!$D$41,1,"")),""))+0.5*(SUM(IF(ISNUMBER(AF43:AK43),(IF(AF43:AK43&gt;=Parameters!$D$42,1,"")),""))-SUM(IF(ISNUMBER(AF43:AK43),(IF(AF43:AK43&gt;=Parameters!$D$41,1,"")),""))),0) +
   IF(Parameters!$D$32,SUM(IF(ISNUMBER(AF43:AK43),(IF(AF43:AK43&gt;=Parameters!$D$41,1,"")),"")),0) +
   IF(Parameters!$D$33,AVERAGE(IF(ISNUMBER(AF43:AK43),AF43:AK43)),0) +
   IF(Parameters!$D$34,IF(OR(IF(ISNUMBER(AF43:AK43),AF43:AK43)=0),0,GEOMEAN(IF(ISNUMBER(AF43:AK43),AF43:AK43))),0)</f>
        <v>2</v>
      </c>
      <c r="N43" s="23">
        <f t="shared" ca="1" si="4"/>
        <v>2</v>
      </c>
      <c r="O43" s="116" t="str">
        <f t="shared" si="5"/>
        <v>!</v>
      </c>
      <c r="P43" s="24"/>
      <c r="Q43" s="49"/>
      <c r="R43" s="25">
        <f ca="1">IFERROR(INDEX(Health!$G$8:$G$225,MATCH($C43,_xlfn.ANCHORARRAY(Health!$C$8),0)),NA())</f>
        <v>0</v>
      </c>
      <c r="S43" s="25">
        <f ca="1">IFERROR(INDEX(Food!$G$8:$G$225,MATCH($C43,_xlfn.ANCHORARRAY(Food!$C$8),0)),NA())</f>
        <v>0</v>
      </c>
      <c r="T43" s="25">
        <f ca="1">IFERROR(INDEX(Macro!$G$8:$G$225,MATCH($C43,_xlfn.ANCHORARRAY(Macro!$C$8),0)),NA())</f>
        <v>6.9</v>
      </c>
      <c r="U43" s="25">
        <f ca="1">IFERROR(INDEX(Socioeconomic!$G$8:$G$225,MATCH($C43,_xlfn.ANCHORARRAY(Socioeconomic!$C$8),0)),NA())</f>
        <v>9.1025898983279916</v>
      </c>
      <c r="V43" s="25">
        <f ca="1">IFERROR(INDEX('Natural Hazard'!$G$8:$G$225,MATCH($C43,_xlfn.ANCHORARRAY('Natural Hazard'!$C$8),0)),NA())</f>
        <v>0</v>
      </c>
      <c r="W43" s="25">
        <f ca="1">IFERROR(INDEX(Conflict!$G$8:$G$225,MATCH($C43,_xlfn.ANCHORARRAY(Conflict!$C$8),0)),NA())</f>
        <v>6.2514771583032021</v>
      </c>
      <c r="X43" s="50"/>
      <c r="Y43" s="25">
        <f ca="1">IFERROR(INDEX(Health!$H$8:$H$225,MATCH($C43,_xlfn.ANCHORARRAY(Health!$C$8),0)),NA())</f>
        <v>7.0787172011661799</v>
      </c>
      <c r="Z43" s="25">
        <f ca="1">IFERROR(INDEX(Food!$H$8:$H$225,MATCH($C43,_xlfn.ANCHORARRAY(Food!$C$8),0)),NA())</f>
        <v>9.1430225825130194</v>
      </c>
      <c r="AA43" s="25">
        <f ca="1">IFERROR(INDEX(Macro!$H$8:$H$225,MATCH($C43,_xlfn.ANCHORARRAY(Macro!$C$8),0)),NA())</f>
        <v>7</v>
      </c>
      <c r="AB43" s="25">
        <f ca="1">IFERROR(INDEX(Socioeconomic!$H$8:$H$225,MATCH($C43,_xlfn.ANCHORARRAY(Socioeconomic!$C$8),0)),NA())</f>
        <v>8.2857142857142794</v>
      </c>
      <c r="AC43" s="25">
        <f ca="1">IFERROR(INDEX('Natural Hazard'!$H$8:$H$225,MATCH($C43,_xlfn.ANCHORARRAY('Natural Hazard'!$C$8),0)),NA())</f>
        <v>3.1666666666666599</v>
      </c>
      <c r="AD43" s="25">
        <f ca="1">IFERROR(INDEX(Conflict!$H$8:$H$225,MATCH($C43,_xlfn.ANCHORARRAY(Conflict!$C$8),0)),NA())</f>
        <v>5.5829952372552398</v>
      </c>
      <c r="AE43" s="50"/>
      <c r="AF43" s="25">
        <f ca="1">IFERROR(INDEX(Health!$I$8:$I$225,MATCH($C43,_xlfn.ANCHORARRAY(Health!$C$8),0)),NA())</f>
        <v>0</v>
      </c>
      <c r="AG43" s="25" t="e">
        <f ca="1">IFERROR(INDEX(Food!$I$8:$I$225,MATCH($C43,_xlfn.ANCHORARRAY(Food!$C$8),0)),NA())</f>
        <v>#N/A</v>
      </c>
      <c r="AH43" s="25">
        <f ca="1">IFERROR(INDEX(Macro!$I$8:$I$225,MATCH($C43,_xlfn.ANCHORARRAY(Macro!$C$8),0)),NA())</f>
        <v>7</v>
      </c>
      <c r="AI43" s="25">
        <f ca="1">IFERROR(INDEX(Socioeconomic!$I$8:$I$225,MATCH($C43,_xlfn.ANCHORARRAY(Socioeconomic!$C$8),0)),NA())</f>
        <v>10</v>
      </c>
      <c r="AJ43" s="25">
        <f ca="1">IFERROR(INDEX('Natural Hazard'!$I$8:$I$225,MATCH($C43,_xlfn.ANCHORARRAY('Natural Hazard'!$C$8),0)),NA())</f>
        <v>0</v>
      </c>
      <c r="AK43" s="25">
        <f ca="1">IFERROR(INDEX(Conflict!$I$8:$I$225,MATCH($C43,_xlfn.ANCHORARRAY(Conflict!$C$8),0)),NA())</f>
        <v>7</v>
      </c>
      <c r="AL43" s="49"/>
      <c r="AM43" s="25">
        <f>IFERROR(INDEX('Data Reliability'!$G$6:$G$409,MATCH($C43,'Data Reliability'!$E$6:$E$409,0)),NA())</f>
        <v>0</v>
      </c>
      <c r="AN43" s="25">
        <f>IFERROR(INDEX('Data Reliability'!$H$6:$H$409,MATCH($C43,'Data Reliability'!$E$6:$E$409,0)),NA())</f>
        <v>0.47499999999999998</v>
      </c>
    </row>
    <row r="44" spans="2:40" x14ac:dyDescent="0.2">
      <c r="B44" s="28" t="s">
        <v>70</v>
      </c>
      <c r="C44" s="28" t="s">
        <v>71</v>
      </c>
      <c r="D44" s="28" t="s">
        <v>432</v>
      </c>
      <c r="E44" s="28" t="s">
        <v>535</v>
      </c>
      <c r="F44" s="206">
        <f ca="1">MATCH($C44,_xlfn.ANCHORARRAY(Health!$C$8),0)</f>
        <v>39</v>
      </c>
      <c r="G44" s="22" cm="1">
        <f t="array" aca="1" ref="G44" ca="1">IF(Parameters!$D$31, SUM(IF(ISNUMBER(R44:W44),(IF(R44:W44&gt;=Parameters!$D$37,1,"")),""))+0.5*(SUM(IF(ISNUMBER(R44:W44),(IF(R44:W44&gt;=Parameters!$D$38,1,"")),""))-SUM(IF(ISNUMBER(R44:W44),(IF(R44:W44&gt;=Parameters!$D$37,1,"")),""))),0) +
   IF(Parameters!$D$32,SUM(IF(ISNUMBER(R44:W44),(IF(R44:W44&gt;=Parameters!$D$41,1,"")),"")),0) +
   IF(Parameters!$D$33,AVERAGE(IF(ISNUMBER(R44:W44),R44:W44)),0) +
   IF(Parameters!$D$34,IF(OR(IF(ISNUMBER(R44:W44),R44:W44)=0),0,GEOMEAN(IF(ISNUMBER(R44:W44),R44:W44))),0)</f>
        <v>3</v>
      </c>
      <c r="H44" s="23">
        <f t="shared" ca="1" si="0"/>
        <v>3</v>
      </c>
      <c r="I44" s="116" t="str">
        <f t="shared" si="1"/>
        <v/>
      </c>
      <c r="J44" s="22" cm="1">
        <f t="array" aca="1" ref="J44" ca="1">IF(Parameters!$D$31, SUM(IF(ISNUMBER(Y44:AD44),(IF(Y44:AD44&gt;=Parameters!$D$41,1,"")),""))+0.5*(SUM(IF(ISNUMBER(Y44:AD44),(IF(Y44:AD44&gt;=Parameters!$D$42,1,"")),""))-SUM(IF(ISNUMBER(Y44:AD44),(IF(Y44:AD44&gt;=Parameters!$D$41,1,"")),""))),0) +
   IF(Parameters!$D$32,SUM(IF(ISNUMBER(Y44:AD44),(IF(Y44:AD44&gt;=Parameters!$D$41,1,"")),"")),0) +
   IF(Parameters!$D$33,AVERAGE(IF(ISNUMBER(Y44:AD44),Y44:AD44)),0) +
   IF(Parameters!$D$34,IF(OR(IF(ISNUMBER(Y44:AD44),Y44:AD44)=0),0,GEOMEAN(IF(ISNUMBER(Y44:AD44),Y44:AD44))),0)</f>
        <v>2.5</v>
      </c>
      <c r="K44" s="23">
        <f t="shared" ca="1" si="2"/>
        <v>2.5</v>
      </c>
      <c r="L44" s="116" t="str">
        <f t="shared" si="3"/>
        <v/>
      </c>
      <c r="M44" s="21" cm="1">
        <f t="array" aca="1" ref="M44" ca="1">IF(Parameters!$D$31, SUM(IF(ISNUMBER(AF44:AK44),(IF(AF44:AK44&gt;=Parameters!$D$41,1,"")),""))+0.5*(SUM(IF(ISNUMBER(AF44:AK44),(IF(AF44:AK44&gt;=Parameters!$D$42,1,"")),""))-SUM(IF(ISNUMBER(AF44:AK44),(IF(AF44:AK44&gt;=Parameters!$D$41,1,"")),""))),0) +
   IF(Parameters!$D$32,SUM(IF(ISNUMBER(AF44:AK44),(IF(AF44:AK44&gt;=Parameters!$D$41,1,"")),"")),0) +
   IF(Parameters!$D$33,AVERAGE(IF(ISNUMBER(AF44:AK44),AF44:AK44)),0) +
   IF(Parameters!$D$34,IF(OR(IF(ISNUMBER(AF44:AK44),AF44:AK44)=0),0,GEOMEAN(IF(ISNUMBER(AF44:AK44),AF44:AK44))),0)</f>
        <v>2.5</v>
      </c>
      <c r="N44" s="23">
        <f t="shared" ca="1" si="4"/>
        <v>2.5</v>
      </c>
      <c r="O44" s="116" t="str">
        <f t="shared" si="5"/>
        <v/>
      </c>
      <c r="P44" s="24"/>
      <c r="Q44" s="49"/>
      <c r="R44" s="25">
        <f ca="1">IFERROR(INDEX(Health!$G$8:$G$225,MATCH($C44,_xlfn.ANCHORARRAY(Health!$C$8),0)),NA())</f>
        <v>8.8525333627598091</v>
      </c>
      <c r="S44" s="25">
        <f ca="1">IFERROR(INDEX(Food!$G$8:$G$225,MATCH($C44,_xlfn.ANCHORARRAY(Food!$C$8),0)),NA())</f>
        <v>9.5770426136114644</v>
      </c>
      <c r="T44" s="25">
        <f ca="1">IFERROR(INDEX(Macro!$G$8:$G$225,MATCH($C44,_xlfn.ANCHORARRAY(Macro!$C$8),0)),NA())</f>
        <v>0</v>
      </c>
      <c r="U44" s="25">
        <f ca="1">IFERROR(INDEX(Socioeconomic!$G$8:$G$225,MATCH($C44,_xlfn.ANCHORARRAY(Socioeconomic!$C$8),0)),NA())</f>
        <v>0</v>
      </c>
      <c r="V44" s="25">
        <f ca="1">IFERROR(INDEX('Natural Hazard'!$G$8:$G$225,MATCH($C44,_xlfn.ANCHORARRAY('Natural Hazard'!$C$8),0)),NA())</f>
        <v>0</v>
      </c>
      <c r="W44" s="25">
        <f ca="1">IFERROR(INDEX(Conflict!$G$8:$G$225,MATCH($C44,_xlfn.ANCHORARRAY(Conflict!$C$8),0)),NA())</f>
        <v>8.4016805041680556</v>
      </c>
      <c r="X44" s="50"/>
      <c r="Y44" s="25">
        <f ca="1">IFERROR(INDEX(Health!$H$8:$H$225,MATCH($C44,_xlfn.ANCHORARRAY(Health!$C$8),0)),NA())</f>
        <v>7.83673469387755</v>
      </c>
      <c r="Z44" s="25">
        <f ca="1">IFERROR(INDEX(Food!$H$8:$H$225,MATCH($C44,_xlfn.ANCHORARRAY(Food!$C$8),0)),NA())</f>
        <v>9.1719745222929898</v>
      </c>
      <c r="AA44" s="25">
        <f ca="1">IFERROR(INDEX(Macro!$H$8:$H$225,MATCH($C44,_xlfn.ANCHORARRAY(Macro!$C$8),0)),NA())</f>
        <v>0</v>
      </c>
      <c r="AB44" s="25">
        <f ca="1">IFERROR(INDEX(Socioeconomic!$H$8:$H$225,MATCH($C44,_xlfn.ANCHORARRAY(Socioeconomic!$C$8),0)),NA())</f>
        <v>8.4285714285714199</v>
      </c>
      <c r="AC44" s="25">
        <f ca="1">IFERROR(INDEX('Natural Hazard'!$H$8:$H$225,MATCH($C44,_xlfn.ANCHORARRAY('Natural Hazard'!$C$8),0)),NA())</f>
        <v>4.6666666666666599</v>
      </c>
      <c r="AD44" s="25">
        <f ca="1">IFERROR(INDEX(Conflict!$H$8:$H$225,MATCH($C44,_xlfn.ANCHORARRAY(Conflict!$C$8),0)),NA())</f>
        <v>10</v>
      </c>
      <c r="AE44" s="50"/>
      <c r="AF44" s="25">
        <f ca="1">IFERROR(INDEX(Health!$I$8:$I$225,MATCH($C44,_xlfn.ANCHORARRAY(Health!$C$8),0)),NA())</f>
        <v>10</v>
      </c>
      <c r="AG44" s="25">
        <f ca="1">IFERROR(INDEX(Food!$I$8:$I$225,MATCH($C44,_xlfn.ANCHORARRAY(Food!$C$8),0)),NA())</f>
        <v>10</v>
      </c>
      <c r="AH44" s="25">
        <f ca="1">IFERROR(INDEX(Macro!$I$8:$I$225,MATCH($C44,_xlfn.ANCHORARRAY(Macro!$C$8),0)),NA())</f>
        <v>0</v>
      </c>
      <c r="AI44" s="25">
        <f ca="1">IFERROR(INDEX(Socioeconomic!$I$8:$I$225,MATCH($C44,_xlfn.ANCHORARRAY(Socioeconomic!$C$8),0)),NA())</f>
        <v>0</v>
      </c>
      <c r="AJ44" s="25">
        <f ca="1">IFERROR(INDEX('Natural Hazard'!$I$8:$I$225,MATCH($C44,_xlfn.ANCHORARRAY('Natural Hazard'!$C$8),0)),NA())</f>
        <v>0</v>
      </c>
      <c r="AK44" s="25">
        <f ca="1">IFERROR(INDEX(Conflict!$I$8:$I$225,MATCH($C44,_xlfn.ANCHORARRAY(Conflict!$C$8),0)),NA())</f>
        <v>7.0588235294117601</v>
      </c>
      <c r="AL44" s="49"/>
      <c r="AM44" s="25">
        <f>IFERROR(INDEX('Data Reliability'!$G$6:$G$409,MATCH($C44,'Data Reliability'!$E$6:$E$409,0)),NA())</f>
        <v>0</v>
      </c>
      <c r="AN44" s="25">
        <f>IFERROR(INDEX('Data Reliability'!$H$6:$H$409,MATCH($C44,'Data Reliability'!$E$6:$E$409,0)),NA())</f>
        <v>0.280555555555556</v>
      </c>
    </row>
    <row r="45" spans="2:40" x14ac:dyDescent="0.2">
      <c r="B45" s="28" t="s">
        <v>729</v>
      </c>
      <c r="C45" s="28" t="s">
        <v>72</v>
      </c>
      <c r="D45" s="28" t="s">
        <v>432</v>
      </c>
      <c r="E45" s="28" t="s">
        <v>429</v>
      </c>
      <c r="F45" s="206">
        <f ca="1">MATCH($C45,_xlfn.ANCHORARRAY(Health!$C$8),0)</f>
        <v>40</v>
      </c>
      <c r="G45" s="22" cm="1">
        <f t="array" aca="1" ref="G45" ca="1">IF(Parameters!$D$31, SUM(IF(ISNUMBER(R45:W45),(IF(R45:W45&gt;=Parameters!$D$37,1,"")),""))+0.5*(SUM(IF(ISNUMBER(R45:W45),(IF(R45:W45&gt;=Parameters!$D$38,1,"")),""))-SUM(IF(ISNUMBER(R45:W45),(IF(R45:W45&gt;=Parameters!$D$37,1,"")),""))),0) +
   IF(Parameters!$D$32,SUM(IF(ISNUMBER(R45:W45),(IF(R45:W45&gt;=Parameters!$D$41,1,"")),"")),0) +
   IF(Parameters!$D$33,AVERAGE(IF(ISNUMBER(R45:W45),R45:W45)),0) +
   IF(Parameters!$D$34,IF(OR(IF(ISNUMBER(R45:W45),R45:W45)=0),0,GEOMEAN(IF(ISNUMBER(R45:W45),R45:W45))),0)</f>
        <v>2.5</v>
      </c>
      <c r="H45" s="23">
        <f t="shared" ca="1" si="0"/>
        <v>2.5</v>
      </c>
      <c r="I45" s="116" t="str">
        <f t="shared" si="1"/>
        <v/>
      </c>
      <c r="J45" s="22" cm="1">
        <f t="array" aca="1" ref="J45" ca="1">IF(Parameters!$D$31, SUM(IF(ISNUMBER(Y45:AD45),(IF(Y45:AD45&gt;=Parameters!$D$41,1,"")),""))+0.5*(SUM(IF(ISNUMBER(Y45:AD45),(IF(Y45:AD45&gt;=Parameters!$D$42,1,"")),""))-SUM(IF(ISNUMBER(Y45:AD45),(IF(Y45:AD45&gt;=Parameters!$D$41,1,"")),""))),0) +
   IF(Parameters!$D$32,SUM(IF(ISNUMBER(Y45:AD45),(IF(Y45:AD45&gt;=Parameters!$D$41,1,"")),"")),0) +
   IF(Parameters!$D$33,AVERAGE(IF(ISNUMBER(Y45:AD45),Y45:AD45)),0) +
   IF(Parameters!$D$34,IF(OR(IF(ISNUMBER(Y45:AD45),Y45:AD45)=0),0,GEOMEAN(IF(ISNUMBER(Y45:AD45),Y45:AD45))),0)</f>
        <v>3.5</v>
      </c>
      <c r="K45" s="23">
        <f t="shared" ca="1" si="2"/>
        <v>3.5</v>
      </c>
      <c r="L45" s="116" t="str">
        <f t="shared" si="3"/>
        <v/>
      </c>
      <c r="M45" s="21" cm="1">
        <f t="array" aca="1" ref="M45" ca="1">IF(Parameters!$D$31, SUM(IF(ISNUMBER(AF45:AK45),(IF(AF45:AK45&gt;=Parameters!$D$41,1,"")),""))+0.5*(SUM(IF(ISNUMBER(AF45:AK45),(IF(AF45:AK45&gt;=Parameters!$D$42,1,"")),""))-SUM(IF(ISNUMBER(AF45:AK45),(IF(AF45:AK45&gt;=Parameters!$D$41,1,"")),""))),0) +
   IF(Parameters!$D$32,SUM(IF(ISNUMBER(AF45:AK45),(IF(AF45:AK45&gt;=Parameters!$D$41,1,"")),"")),0) +
   IF(Parameters!$D$33,AVERAGE(IF(ISNUMBER(AF45:AK45),AF45:AK45)),0) +
   IF(Parameters!$D$34,IF(OR(IF(ISNUMBER(AF45:AK45),AF45:AK45)=0),0,GEOMEAN(IF(ISNUMBER(AF45:AK45),AF45:AK45))),0)</f>
        <v>2</v>
      </c>
      <c r="N45" s="23">
        <f t="shared" ca="1" si="4"/>
        <v>2</v>
      </c>
      <c r="O45" s="116" t="str">
        <f t="shared" si="5"/>
        <v/>
      </c>
      <c r="P45" s="24"/>
      <c r="Q45" s="49"/>
      <c r="R45" s="25">
        <f ca="1">IFERROR(INDEX(Health!$G$8:$G$225,MATCH($C45,_xlfn.ANCHORARRAY(Health!$C$8),0)),NA())</f>
        <v>9.25505141403249</v>
      </c>
      <c r="S45" s="25">
        <f ca="1">IFERROR(INDEX(Food!$G$8:$G$225,MATCH($C45,_xlfn.ANCHORARRAY(Food!$C$8),0)),NA())</f>
        <v>10</v>
      </c>
      <c r="T45" s="25">
        <f ca="1">IFERROR(INDEX(Macro!$G$8:$G$225,MATCH($C45,_xlfn.ANCHORARRAY(Macro!$C$8),0)),NA())</f>
        <v>5.2946238708685014</v>
      </c>
      <c r="U45" s="25">
        <f ca="1">IFERROR(INDEX(Socioeconomic!$G$8:$G$225,MATCH($C45,_xlfn.ANCHORARRAY(Socioeconomic!$C$8),0)),NA())</f>
        <v>0</v>
      </c>
      <c r="V45" s="25">
        <f ca="1">IFERROR(INDEX('Natural Hazard'!$G$8:$G$225,MATCH($C45,_xlfn.ANCHORARRAY('Natural Hazard'!$C$8),0)),NA())</f>
        <v>0</v>
      </c>
      <c r="W45" s="25">
        <f ca="1">IFERROR(INDEX(Conflict!$G$8:$G$225,MATCH($C45,_xlfn.ANCHORARRAY(Conflict!$C$8),0)),NA())</f>
        <v>0</v>
      </c>
      <c r="X45" s="50"/>
      <c r="Y45" s="25">
        <f ca="1">IFERROR(INDEX(Health!$H$8:$H$225,MATCH($C45,_xlfn.ANCHORARRAY(Health!$C$8),0)),NA())</f>
        <v>8.56559766763848</v>
      </c>
      <c r="Z45" s="25">
        <f ca="1">IFERROR(INDEX(Food!$H$8:$H$225,MATCH($C45,_xlfn.ANCHORARRAY(Food!$C$8),0)),NA())</f>
        <v>10</v>
      </c>
      <c r="AA45" s="25">
        <f ca="1">IFERROR(INDEX(Macro!$H$8:$H$225,MATCH($C45,_xlfn.ANCHORARRAY(Macro!$C$8),0)),NA())</f>
        <v>8.0105170902716907</v>
      </c>
      <c r="AB45" s="25">
        <f ca="1">IFERROR(INDEX(Socioeconomic!$H$8:$H$225,MATCH($C45,_xlfn.ANCHORARRAY(Socioeconomic!$C$8),0)),NA())</f>
        <v>9.5714285714285694</v>
      </c>
      <c r="AC45" s="25">
        <f ca="1">IFERROR(INDEX('Natural Hazard'!$H$8:$H$225,MATCH($C45,_xlfn.ANCHORARRAY('Natural Hazard'!$C$8),0)),NA())</f>
        <v>5</v>
      </c>
      <c r="AD45" s="25">
        <f ca="1">IFERROR(INDEX(Conflict!$H$8:$H$225,MATCH($C45,_xlfn.ANCHORARRAY(Conflict!$C$8),0)),NA())</f>
        <v>10</v>
      </c>
      <c r="AE45" s="50"/>
      <c r="AF45" s="25">
        <f ca="1">IFERROR(INDEX(Health!$I$8:$I$225,MATCH($C45,_xlfn.ANCHORARRAY(Health!$C$8),0)),NA())</f>
        <v>10</v>
      </c>
      <c r="AG45" s="25">
        <f ca="1">IFERROR(INDEX(Food!$I$8:$I$225,MATCH($C45,_xlfn.ANCHORARRAY(Food!$C$8),0)),NA())</f>
        <v>10</v>
      </c>
      <c r="AH45" s="25">
        <f ca="1">IFERROR(INDEX(Macro!$I$8:$I$225,MATCH($C45,_xlfn.ANCHORARRAY(Macro!$C$8),0)),NA())</f>
        <v>3.4995296331138301</v>
      </c>
      <c r="AI45" s="25">
        <f ca="1">IFERROR(INDEX(Socioeconomic!$I$8:$I$225,MATCH($C45,_xlfn.ANCHORARRAY(Socioeconomic!$C$8),0)),NA())</f>
        <v>0</v>
      </c>
      <c r="AJ45" s="25">
        <f ca="1">IFERROR(INDEX('Natural Hazard'!$I$8:$I$225,MATCH($C45,_xlfn.ANCHORARRAY('Natural Hazard'!$C$8),0)),NA())</f>
        <v>0</v>
      </c>
      <c r="AK45" s="25">
        <f ca="1">IFERROR(INDEX(Conflict!$I$8:$I$225,MATCH($C45,_xlfn.ANCHORARRAY(Conflict!$C$8),0)),NA())</f>
        <v>0</v>
      </c>
      <c r="AL45" s="49"/>
      <c r="AM45" s="25">
        <f>IFERROR(INDEX('Data Reliability'!$G$6:$G$409,MATCH($C45,'Data Reliability'!$E$6:$E$409,0)),NA())</f>
        <v>8.3333333333333301E-2</v>
      </c>
      <c r="AN45" s="25">
        <f>IFERROR(INDEX('Data Reliability'!$H$6:$H$409,MATCH($C45,'Data Reliability'!$E$6:$E$409,0)),NA())</f>
        <v>0.33055555555555599</v>
      </c>
    </row>
    <row r="46" spans="2:40" x14ac:dyDescent="0.2">
      <c r="B46" s="28" t="s">
        <v>730</v>
      </c>
      <c r="C46" s="28" t="s">
        <v>73</v>
      </c>
      <c r="D46" s="28" t="s">
        <v>432</v>
      </c>
      <c r="E46" s="28" t="s">
        <v>535</v>
      </c>
      <c r="F46" s="206">
        <f ca="1">MATCH($C46,_xlfn.ANCHORARRAY(Health!$C$8),0)</f>
        <v>41</v>
      </c>
      <c r="G46" s="22" cm="1">
        <f t="array" aca="1" ref="G46" ca="1">IF(Parameters!$D$31, SUM(IF(ISNUMBER(R46:W46),(IF(R46:W46&gt;=Parameters!$D$37,1,"")),""))+0.5*(SUM(IF(ISNUMBER(R46:W46),(IF(R46:W46&gt;=Parameters!$D$38,1,"")),""))-SUM(IF(ISNUMBER(R46:W46),(IF(R46:W46&gt;=Parameters!$D$37,1,"")),""))),0) +
   IF(Parameters!$D$32,SUM(IF(ISNUMBER(R46:W46),(IF(R46:W46&gt;=Parameters!$D$41,1,"")),"")),0) +
   IF(Parameters!$D$33,AVERAGE(IF(ISNUMBER(R46:W46),R46:W46)),0) +
   IF(Parameters!$D$34,IF(OR(IF(ISNUMBER(R46:W46),R46:W46)=0),0,GEOMEAN(IF(ISNUMBER(R46:W46),R46:W46))),0)</f>
        <v>3</v>
      </c>
      <c r="H46" s="23">
        <f t="shared" ca="1" si="0"/>
        <v>3</v>
      </c>
      <c r="I46" s="116" t="str">
        <f t="shared" si="1"/>
        <v/>
      </c>
      <c r="J46" s="22" cm="1">
        <f t="array" aca="1" ref="J46" ca="1">IF(Parameters!$D$31, SUM(IF(ISNUMBER(Y46:AD46),(IF(Y46:AD46&gt;=Parameters!$D$41,1,"")),""))+0.5*(SUM(IF(ISNUMBER(Y46:AD46),(IF(Y46:AD46&gt;=Parameters!$D$42,1,"")),""))-SUM(IF(ISNUMBER(Y46:AD46),(IF(Y46:AD46&gt;=Parameters!$D$41,1,"")),""))),0) +
   IF(Parameters!$D$32,SUM(IF(ISNUMBER(Y46:AD46),(IF(Y46:AD46&gt;=Parameters!$D$41,1,"")),"")),0) +
   IF(Parameters!$D$33,AVERAGE(IF(ISNUMBER(Y46:AD46),Y46:AD46)),0) +
   IF(Parameters!$D$34,IF(OR(IF(ISNUMBER(Y46:AD46),Y46:AD46)=0),0,GEOMEAN(IF(ISNUMBER(Y46:AD46),Y46:AD46))),0)</f>
        <v>4</v>
      </c>
      <c r="K46" s="23">
        <f t="shared" ca="1" si="2"/>
        <v>4</v>
      </c>
      <c r="L46" s="116" t="str">
        <f t="shared" si="3"/>
        <v/>
      </c>
      <c r="M46" s="21" cm="1">
        <f t="array" aca="1" ref="M46" ca="1">IF(Parameters!$D$31, SUM(IF(ISNUMBER(AF46:AK46),(IF(AF46:AK46&gt;=Parameters!$D$41,1,"")),""))+0.5*(SUM(IF(ISNUMBER(AF46:AK46),(IF(AF46:AK46&gt;=Parameters!$D$42,1,"")),""))-SUM(IF(ISNUMBER(AF46:AK46),(IF(AF46:AK46&gt;=Parameters!$D$41,1,"")),""))),0) +
   IF(Parameters!$D$32,SUM(IF(ISNUMBER(AF46:AK46),(IF(AF46:AK46&gt;=Parameters!$D$41,1,"")),"")),0) +
   IF(Parameters!$D$33,AVERAGE(IF(ISNUMBER(AF46:AK46),AF46:AK46)),0) +
   IF(Parameters!$D$34,IF(OR(IF(ISNUMBER(AF46:AK46),AF46:AK46)=0),0,GEOMEAN(IF(ISNUMBER(AF46:AK46),AF46:AK46))),0)</f>
        <v>1.5</v>
      </c>
      <c r="N46" s="23">
        <f t="shared" ca="1" si="4"/>
        <v>1.5</v>
      </c>
      <c r="O46" s="116" t="str">
        <f t="shared" si="5"/>
        <v>!</v>
      </c>
      <c r="P46" s="24"/>
      <c r="Q46" s="49"/>
      <c r="R46" s="25">
        <f ca="1">IFERROR(INDEX(Health!$G$8:$G$225,MATCH($C46,_xlfn.ANCHORARRAY(Health!$C$8),0)),NA())</f>
        <v>7.7169307634682838</v>
      </c>
      <c r="S46" s="25">
        <f ca="1">IFERROR(INDEX(Food!$G$8:$G$225,MATCH($C46,_xlfn.ANCHORARRAY(Food!$C$8),0)),NA())</f>
        <v>5.4772255750516612</v>
      </c>
      <c r="T46" s="25">
        <f ca="1">IFERROR(INDEX(Macro!$G$8:$G$225,MATCH($C46,_xlfn.ANCHORARRAY(Macro!$C$8),0)),NA())</f>
        <v>10</v>
      </c>
      <c r="U46" s="25">
        <f ca="1">IFERROR(INDEX(Socioeconomic!$G$8:$G$225,MATCH($C46,_xlfn.ANCHORARRAY(Socioeconomic!$C$8),0)),NA())</f>
        <v>6.2281505467909586</v>
      </c>
      <c r="V46" s="25">
        <f ca="1">IFERROR(INDEX('Natural Hazard'!$G$8:$G$225,MATCH($C46,_xlfn.ANCHORARRAY('Natural Hazard'!$C$8),0)),NA())</f>
        <v>0</v>
      </c>
      <c r="W46" s="25">
        <f ca="1">IFERROR(INDEX(Conflict!$G$8:$G$225,MATCH($C46,_xlfn.ANCHORARRAY(Conflict!$C$8),0)),NA())</f>
        <v>0</v>
      </c>
      <c r="X46" s="50"/>
      <c r="Y46" s="25">
        <f ca="1">IFERROR(INDEX(Health!$H$8:$H$225,MATCH($C46,_xlfn.ANCHORARRAY(Health!$C$8),0)),NA())</f>
        <v>8.5072886297375998</v>
      </c>
      <c r="Z46" s="25">
        <f ca="1">IFERROR(INDEX(Food!$H$8:$H$225,MATCH($C46,_xlfn.ANCHORARRAY(Food!$C$8),0)),NA())</f>
        <v>10</v>
      </c>
      <c r="AA46" s="25">
        <f ca="1">IFERROR(INDEX(Macro!$H$8:$H$225,MATCH($C46,_xlfn.ANCHORARRAY(Macro!$C$8),0)),NA())</f>
        <v>10</v>
      </c>
      <c r="AB46" s="25">
        <f ca="1">IFERROR(INDEX(Socioeconomic!$H$8:$H$225,MATCH($C46,_xlfn.ANCHORARRAY(Socioeconomic!$C$8),0)),NA())</f>
        <v>7.8571428571428497</v>
      </c>
      <c r="AC46" s="25">
        <f ca="1">IFERROR(INDEX('Natural Hazard'!$H$8:$H$225,MATCH($C46,_xlfn.ANCHORARRAY('Natural Hazard'!$C$8),0)),NA())</f>
        <v>3.6666666666666599</v>
      </c>
      <c r="AD46" s="25">
        <f ca="1">IFERROR(INDEX(Conflict!$H$8:$H$225,MATCH($C46,_xlfn.ANCHORARRAY(Conflict!$C$8),0)),NA())</f>
        <v>10</v>
      </c>
      <c r="AE46" s="50"/>
      <c r="AF46" s="25">
        <f ca="1">IFERROR(INDEX(Health!$I$8:$I$225,MATCH($C46,_xlfn.ANCHORARRAY(Health!$C$8),0)),NA())</f>
        <v>7</v>
      </c>
      <c r="AG46" s="25">
        <f ca="1">IFERROR(INDEX(Food!$I$8:$I$225,MATCH($C46,_xlfn.ANCHORARRAY(Food!$C$8),0)),NA())</f>
        <v>3</v>
      </c>
      <c r="AH46" s="25">
        <f ca="1">IFERROR(INDEX(Macro!$I$8:$I$225,MATCH($C46,_xlfn.ANCHORARRAY(Macro!$C$8),0)),NA())</f>
        <v>10</v>
      </c>
      <c r="AI46" s="25">
        <f ca="1">IFERROR(INDEX(Socioeconomic!$I$8:$I$225,MATCH($C46,_xlfn.ANCHORARRAY(Socioeconomic!$C$8),0)),NA())</f>
        <v>4.9368911751717803</v>
      </c>
      <c r="AJ46" s="25">
        <f ca="1">IFERROR(INDEX('Natural Hazard'!$I$8:$I$225,MATCH($C46,_xlfn.ANCHORARRAY('Natural Hazard'!$C$8),0)),NA())</f>
        <v>0</v>
      </c>
      <c r="AK46" s="25">
        <f ca="1">IFERROR(INDEX(Conflict!$I$8:$I$225,MATCH($C46,_xlfn.ANCHORARRAY(Conflict!$C$8),0)),NA())</f>
        <v>0</v>
      </c>
      <c r="AL46" s="49"/>
      <c r="AM46" s="25">
        <f>IFERROR(INDEX('Data Reliability'!$G$6:$G$409,MATCH($C46,'Data Reliability'!$E$6:$E$409,0)),NA())</f>
        <v>8.3333333333333301E-2</v>
      </c>
      <c r="AN46" s="25">
        <f>IFERROR(INDEX('Data Reliability'!$H$6:$H$409,MATCH($C46,'Data Reliability'!$E$6:$E$409,0)),NA())</f>
        <v>0.452777777777778</v>
      </c>
    </row>
    <row r="47" spans="2:40" x14ac:dyDescent="0.2">
      <c r="B47" s="28" t="s">
        <v>74</v>
      </c>
      <c r="C47" s="28" t="s">
        <v>75</v>
      </c>
      <c r="D47" s="28" t="s">
        <v>435</v>
      </c>
      <c r="E47" s="28" t="s">
        <v>430</v>
      </c>
      <c r="F47" s="206">
        <f ca="1">MATCH($C47,_xlfn.ANCHORARRAY(Health!$C$8),0)</f>
        <v>42</v>
      </c>
      <c r="G47" s="22" cm="1">
        <f t="array" aca="1" ref="G47" ca="1">IF(Parameters!$D$31, SUM(IF(ISNUMBER(R47:W47),(IF(R47:W47&gt;=Parameters!$D$37,1,"")),""))+0.5*(SUM(IF(ISNUMBER(R47:W47),(IF(R47:W47&gt;=Parameters!$D$38,1,"")),""))-SUM(IF(ISNUMBER(R47:W47),(IF(R47:W47&gt;=Parameters!$D$37,1,"")),""))),0) +
   IF(Parameters!$D$32,SUM(IF(ISNUMBER(R47:W47),(IF(R47:W47&gt;=Parameters!$D$41,1,"")),"")),0) +
   IF(Parameters!$D$33,AVERAGE(IF(ISNUMBER(R47:W47),R47:W47)),0) +
   IF(Parameters!$D$34,IF(OR(IF(ISNUMBER(R47:W47),R47:W47)=0),0,GEOMEAN(IF(ISNUMBER(R47:W47),R47:W47))),0)</f>
        <v>2.5</v>
      </c>
      <c r="H47" s="23">
        <f t="shared" ca="1" si="0"/>
        <v>2.5</v>
      </c>
      <c r="I47" s="116" t="str">
        <f t="shared" si="1"/>
        <v/>
      </c>
      <c r="J47" s="22" cm="1">
        <f t="array" aca="1" ref="J47" ca="1">IF(Parameters!$D$31, SUM(IF(ISNUMBER(Y47:AD47),(IF(Y47:AD47&gt;=Parameters!$D$41,1,"")),""))+0.5*(SUM(IF(ISNUMBER(Y47:AD47),(IF(Y47:AD47&gt;=Parameters!$D$42,1,"")),""))-SUM(IF(ISNUMBER(Y47:AD47),(IF(Y47:AD47&gt;=Parameters!$D$41,1,"")),""))),0) +
   IF(Parameters!$D$32,SUM(IF(ISNUMBER(Y47:AD47),(IF(Y47:AD47&gt;=Parameters!$D$41,1,"")),"")),0) +
   IF(Parameters!$D$33,AVERAGE(IF(ISNUMBER(Y47:AD47),Y47:AD47)),0) +
   IF(Parameters!$D$34,IF(OR(IF(ISNUMBER(Y47:AD47),Y47:AD47)=0),0,GEOMEAN(IF(ISNUMBER(Y47:AD47),Y47:AD47))),0)</f>
        <v>1</v>
      </c>
      <c r="K47" s="23">
        <f t="shared" ca="1" si="2"/>
        <v>1</v>
      </c>
      <c r="L47" s="116" t="str">
        <f t="shared" si="3"/>
        <v/>
      </c>
      <c r="M47" s="21" cm="1">
        <f t="array" aca="1" ref="M47" ca="1">IF(Parameters!$D$31, SUM(IF(ISNUMBER(AF47:AK47),(IF(AF47:AK47&gt;=Parameters!$D$41,1,"")),""))+0.5*(SUM(IF(ISNUMBER(AF47:AK47),(IF(AF47:AK47&gt;=Parameters!$D$42,1,"")),""))-SUM(IF(ISNUMBER(AF47:AK47),(IF(AF47:AK47&gt;=Parameters!$D$41,1,"")),""))),0) +
   IF(Parameters!$D$32,SUM(IF(ISNUMBER(AF47:AK47),(IF(AF47:AK47&gt;=Parameters!$D$41,1,"")),"")),0) +
   IF(Parameters!$D$33,AVERAGE(IF(ISNUMBER(AF47:AK47),AF47:AK47)),0) +
   IF(Parameters!$D$34,IF(OR(IF(ISNUMBER(AF47:AK47),AF47:AK47)=0),0,GEOMEAN(IF(ISNUMBER(AF47:AK47),AF47:AK47))),0)</f>
        <v>2.5</v>
      </c>
      <c r="N47" s="23">
        <f t="shared" ca="1" si="4"/>
        <v>2.5</v>
      </c>
      <c r="O47" s="116" t="str">
        <f t="shared" si="5"/>
        <v>!</v>
      </c>
      <c r="P47" s="24"/>
      <c r="Q47" s="49"/>
      <c r="R47" s="25">
        <f ca="1">IFERROR(INDEX(Health!$G$8:$G$225,MATCH($C47,_xlfn.ANCHORARRAY(Health!$C$8),0)),NA())</f>
        <v>0</v>
      </c>
      <c r="S47" s="25">
        <f ca="1">IFERROR(INDEX(Food!$G$8:$G$225,MATCH($C47,_xlfn.ANCHORARRAY(Food!$C$8),0)),NA())</f>
        <v>0</v>
      </c>
      <c r="T47" s="25">
        <f ca="1">IFERROR(INDEX(Macro!$G$8:$G$225,MATCH($C47,_xlfn.ANCHORARRAY(Macro!$C$8),0)),NA())</f>
        <v>6.9</v>
      </c>
      <c r="U47" s="25">
        <f ca="1">IFERROR(INDEX(Socioeconomic!$G$8:$G$225,MATCH($C47,_xlfn.ANCHORARRAY(Socioeconomic!$C$8),0)),NA())</f>
        <v>7.4642002729217882</v>
      </c>
      <c r="V47" s="25">
        <f ca="1">IFERROR(INDEX('Natural Hazard'!$G$8:$G$225,MATCH($C47,_xlfn.ANCHORARRAY('Natural Hazard'!$C$8),0)),NA())</f>
        <v>9.3985814532477878</v>
      </c>
      <c r="W47" s="25">
        <f ca="1">IFERROR(INDEX(Conflict!$G$8:$G$225,MATCH($C47,_xlfn.ANCHORARRAY(Conflict!$C$8),0)),NA())</f>
        <v>4.0659068039445732</v>
      </c>
      <c r="X47" s="50"/>
      <c r="Y47" s="25">
        <f ca="1">IFERROR(INDEX(Health!$H$8:$H$225,MATCH($C47,_xlfn.ANCHORARRAY(Health!$C$8),0)),NA())</f>
        <v>0.66472303206997196</v>
      </c>
      <c r="Z47" s="25">
        <f ca="1">IFERROR(INDEX(Food!$H$8:$H$225,MATCH($C47,_xlfn.ANCHORARRAY(Food!$C$8),0)),NA())</f>
        <v>5.2055587724377501</v>
      </c>
      <c r="AA47" s="25">
        <f ca="1">IFERROR(INDEX(Macro!$H$8:$H$225,MATCH($C47,_xlfn.ANCHORARRAY(Macro!$C$8),0)),NA())</f>
        <v>7</v>
      </c>
      <c r="AB47" s="25">
        <f ca="1">IFERROR(INDEX(Socioeconomic!$H$8:$H$225,MATCH($C47,_xlfn.ANCHORARRAY(Socioeconomic!$C$8),0)),NA())</f>
        <v>5.5714285714285703</v>
      </c>
      <c r="AC47" s="25">
        <f ca="1">IFERROR(INDEX('Natural Hazard'!$H$8:$H$225,MATCH($C47,_xlfn.ANCHORARRAY('Natural Hazard'!$C$8),0)),NA())</f>
        <v>8.8333333333333304</v>
      </c>
      <c r="AD47" s="25">
        <f ca="1">IFERROR(INDEX(Conflict!$H$8:$H$225,MATCH($C47,_xlfn.ANCHORARRAY(Conflict!$C$8),0)),NA())</f>
        <v>3.5985182571882102</v>
      </c>
      <c r="AE47" s="50"/>
      <c r="AF47" s="25">
        <f ca="1">IFERROR(INDEX(Health!$I$8:$I$225,MATCH($C47,_xlfn.ANCHORARRAY(Health!$C$8),0)),NA())</f>
        <v>0</v>
      </c>
      <c r="AG47" s="25" t="e">
        <f ca="1">IFERROR(INDEX(Food!$I$8:$I$225,MATCH($C47,_xlfn.ANCHORARRAY(Food!$C$8),0)),NA())</f>
        <v>#N/A</v>
      </c>
      <c r="AH47" s="25">
        <f ca="1">IFERROR(INDEX(Macro!$I$8:$I$225,MATCH($C47,_xlfn.ANCHORARRAY(Macro!$C$8),0)),NA())</f>
        <v>7</v>
      </c>
      <c r="AI47" s="25">
        <f ca="1">IFERROR(INDEX(Socioeconomic!$I$8:$I$225,MATCH($C47,_xlfn.ANCHORARRAY(Socioeconomic!$C$8),0)),NA())</f>
        <v>10</v>
      </c>
      <c r="AJ47" s="25">
        <f ca="1">IFERROR(INDEX('Natural Hazard'!$I$8:$I$225,MATCH($C47,_xlfn.ANCHORARRAY('Natural Hazard'!$C$8),0)),NA())</f>
        <v>10</v>
      </c>
      <c r="AK47" s="25">
        <f ca="1">IFERROR(INDEX(Conflict!$I$8:$I$225,MATCH($C47,_xlfn.ANCHORARRAY(Conflict!$C$8),0)),NA())</f>
        <v>4.5940014630577801</v>
      </c>
      <c r="AL47" s="49"/>
      <c r="AM47" s="25">
        <f>IFERROR(INDEX('Data Reliability'!$G$6:$G$409,MATCH($C47,'Data Reliability'!$E$6:$E$409,0)),NA())</f>
        <v>0</v>
      </c>
      <c r="AN47" s="25">
        <f>IFERROR(INDEX('Data Reliability'!$H$6:$H$409,MATCH($C47,'Data Reliability'!$E$6:$E$409,0)),NA())</f>
        <v>0.4</v>
      </c>
    </row>
    <row r="48" spans="2:40" x14ac:dyDescent="0.2">
      <c r="B48" s="28" t="s">
        <v>76</v>
      </c>
      <c r="C48" s="28" t="s">
        <v>77</v>
      </c>
      <c r="D48" s="28" t="s">
        <v>432</v>
      </c>
      <c r="E48" s="28" t="s">
        <v>429</v>
      </c>
      <c r="F48" s="206">
        <f ca="1">MATCH($C48,_xlfn.ANCHORARRAY(Health!$C$8),0)</f>
        <v>43</v>
      </c>
      <c r="G48" s="22" cm="1">
        <f t="array" aca="1" ref="G48" ca="1">IF(Parameters!$D$31, SUM(IF(ISNUMBER(R48:W48),(IF(R48:W48&gt;=Parameters!$D$37,1,"")),""))+0.5*(SUM(IF(ISNUMBER(R48:W48),(IF(R48:W48&gt;=Parameters!$D$38,1,"")),""))-SUM(IF(ISNUMBER(R48:W48),(IF(R48:W48&gt;=Parameters!$D$37,1,"")),""))),0) +
   IF(Parameters!$D$32,SUM(IF(ISNUMBER(R48:W48),(IF(R48:W48&gt;=Parameters!$D$41,1,"")),"")),0) +
   IF(Parameters!$D$33,AVERAGE(IF(ISNUMBER(R48:W48),R48:W48)),0) +
   IF(Parameters!$D$34,IF(OR(IF(ISNUMBER(R48:W48),R48:W48)=0),0,GEOMEAN(IF(ISNUMBER(R48:W48),R48:W48))),0)</f>
        <v>0</v>
      </c>
      <c r="H48" s="23">
        <f t="shared" ca="1" si="0"/>
        <v>0</v>
      </c>
      <c r="I48" s="116" t="str">
        <f t="shared" si="1"/>
        <v>!</v>
      </c>
      <c r="J48" s="22" cm="1">
        <f t="array" aca="1" ref="J48" ca="1">IF(Parameters!$D$31, SUM(IF(ISNUMBER(Y48:AD48),(IF(Y48:AD48&gt;=Parameters!$D$41,1,"")),""))+0.5*(SUM(IF(ISNUMBER(Y48:AD48),(IF(Y48:AD48&gt;=Parameters!$D$42,1,"")),""))-SUM(IF(ISNUMBER(Y48:AD48),(IF(Y48:AD48&gt;=Parameters!$D$41,1,"")),""))),0) +
   IF(Parameters!$D$32,SUM(IF(ISNUMBER(Y48:AD48),(IF(Y48:AD48&gt;=Parameters!$D$41,1,"")),"")),0) +
   IF(Parameters!$D$33,AVERAGE(IF(ISNUMBER(Y48:AD48),Y48:AD48)),0) +
   IF(Parameters!$D$34,IF(OR(IF(ISNUMBER(Y48:AD48),Y48:AD48)=0),0,GEOMEAN(IF(ISNUMBER(Y48:AD48),Y48:AD48))),0)</f>
        <v>3</v>
      </c>
      <c r="K48" s="23">
        <f t="shared" ca="1" si="2"/>
        <v>3</v>
      </c>
      <c r="L48" s="116" t="str">
        <f t="shared" si="3"/>
        <v/>
      </c>
      <c r="M48" s="21" cm="1">
        <f t="array" aca="1" ref="M48" ca="1">IF(Parameters!$D$31, SUM(IF(ISNUMBER(AF48:AK48),(IF(AF48:AK48&gt;=Parameters!$D$41,1,"")),""))+0.5*(SUM(IF(ISNUMBER(AF48:AK48),(IF(AF48:AK48&gt;=Parameters!$D$42,1,"")),""))-SUM(IF(ISNUMBER(AF48:AK48),(IF(AF48:AK48&gt;=Parameters!$D$41,1,"")),""))),0) +
   IF(Parameters!$D$32,SUM(IF(ISNUMBER(AF48:AK48),(IF(AF48:AK48&gt;=Parameters!$D$41,1,"")),"")),0) +
   IF(Parameters!$D$33,AVERAGE(IF(ISNUMBER(AF48:AK48),AF48:AK48)),0) +
   IF(Parameters!$D$34,IF(OR(IF(ISNUMBER(AF48:AK48),AF48:AK48)=0),0,GEOMEAN(IF(ISNUMBER(AF48:AK48),AF48:AK48))),0)</f>
        <v>1</v>
      </c>
      <c r="N48" s="23">
        <f t="shared" ca="1" si="4"/>
        <v>1</v>
      </c>
      <c r="O48" s="116" t="str">
        <f t="shared" si="5"/>
        <v>!!</v>
      </c>
      <c r="P48" s="24"/>
      <c r="Q48" s="49"/>
      <c r="R48" s="25">
        <f ca="1">IFERROR(INDEX(Health!$G$8:$G$225,MATCH($C48,_xlfn.ANCHORARRAY(Health!$C$8),0)),NA())</f>
        <v>0</v>
      </c>
      <c r="S48" s="25">
        <f ca="1">IFERROR(INDEX(Food!$G$8:$G$225,MATCH($C48,_xlfn.ANCHORARRAY(Food!$C$8),0)),NA())</f>
        <v>0</v>
      </c>
      <c r="T48" s="25" t="e">
        <f ca="1">IFERROR(INDEX(Macro!$G$8:$G$225,MATCH($C48,_xlfn.ANCHORARRAY(Macro!$C$8),0)),NA())</f>
        <v>#N/A</v>
      </c>
      <c r="U48" s="25">
        <f ca="1">IFERROR(INDEX(Socioeconomic!$G$8:$G$225,MATCH($C48,_xlfn.ANCHORARRAY(Socioeconomic!$C$8),0)),NA())</f>
        <v>0</v>
      </c>
      <c r="V48" s="25">
        <f ca="1">IFERROR(INDEX('Natural Hazard'!$G$8:$G$225,MATCH($C48,_xlfn.ANCHORARRAY('Natural Hazard'!$C$8),0)),NA())</f>
        <v>4.0824829046386224</v>
      </c>
      <c r="W48" s="25">
        <f ca="1">IFERROR(INDEX(Conflict!$G$8:$G$225,MATCH($C48,_xlfn.ANCHORARRAY(Conflict!$C$8),0)),NA())</f>
        <v>0</v>
      </c>
      <c r="X48" s="50"/>
      <c r="Y48" s="25">
        <f ca="1">IFERROR(INDEX(Health!$H$8:$H$225,MATCH($C48,_xlfn.ANCHORARRAY(Health!$C$8),0)),NA())</f>
        <v>8.9154518950437307</v>
      </c>
      <c r="Z48" s="25">
        <f ca="1">IFERROR(INDEX(Food!$H$8:$H$225,MATCH($C48,_xlfn.ANCHORARRAY(Food!$C$8),0)),NA())</f>
        <v>8.2296650717703308</v>
      </c>
      <c r="AA48" s="25" t="e">
        <f ca="1">IFERROR(INDEX(Macro!$H$8:$H$225,MATCH($C48,_xlfn.ANCHORARRAY(Macro!$C$8),0)),NA())</f>
        <v>#N/A</v>
      </c>
      <c r="AB48" s="25">
        <f ca="1">IFERROR(INDEX(Socioeconomic!$H$8:$H$225,MATCH($C48,_xlfn.ANCHORARRAY(Socioeconomic!$C$8),0)),NA())</f>
        <v>10</v>
      </c>
      <c r="AC48" s="25">
        <f ca="1">IFERROR(INDEX('Natural Hazard'!$H$8:$H$225,MATCH($C48,_xlfn.ANCHORARRAY('Natural Hazard'!$C$8),0)),NA())</f>
        <v>1.6666666666666601</v>
      </c>
      <c r="AD48" s="25">
        <f ca="1">IFERROR(INDEX(Conflict!$H$8:$H$225,MATCH($C48,_xlfn.ANCHORARRAY(Conflict!$C$8),0)),NA())</f>
        <v>10</v>
      </c>
      <c r="AE48" s="50"/>
      <c r="AF48" s="25">
        <f ca="1">IFERROR(INDEX(Health!$I$8:$I$225,MATCH($C48,_xlfn.ANCHORARRAY(Health!$C$8),0)),NA())</f>
        <v>0</v>
      </c>
      <c r="AG48" s="25" t="e">
        <f ca="1">IFERROR(INDEX(Food!$I$8:$I$225,MATCH($C48,_xlfn.ANCHORARRAY(Food!$C$8),0)),NA())</f>
        <v>#N/A</v>
      </c>
      <c r="AH48" s="25" t="e">
        <f ca="1">IFERROR(INDEX(Macro!$I$8:$I$225,MATCH($C48,_xlfn.ANCHORARRAY(Macro!$C$8),0)),NA())</f>
        <v>#N/A</v>
      </c>
      <c r="AI48" s="25">
        <f ca="1">IFERROR(INDEX(Socioeconomic!$I$8:$I$225,MATCH($C48,_xlfn.ANCHORARRAY(Socioeconomic!$C$8),0)),NA())</f>
        <v>0</v>
      </c>
      <c r="AJ48" s="25">
        <f ca="1">IFERROR(INDEX('Natural Hazard'!$I$8:$I$225,MATCH($C48,_xlfn.ANCHORARRAY('Natural Hazard'!$C$8),0)),NA())</f>
        <v>10</v>
      </c>
      <c r="AK48" s="25">
        <f ca="1">IFERROR(INDEX(Conflict!$I$8:$I$225,MATCH($C48,_xlfn.ANCHORARRAY(Conflict!$C$8),0)),NA())</f>
        <v>0</v>
      </c>
      <c r="AL48" s="49"/>
      <c r="AM48" s="25">
        <f>IFERROR(INDEX('Data Reliability'!$G$6:$G$409,MATCH($C48,'Data Reliability'!$E$6:$E$409,0)),NA())</f>
        <v>0.25</v>
      </c>
      <c r="AN48" s="25">
        <f>IFERROR(INDEX('Data Reliability'!$H$6:$H$409,MATCH($C48,'Data Reliability'!$E$6:$E$409,0)),NA())</f>
        <v>0.70833333333333304</v>
      </c>
    </row>
    <row r="49" spans="2:40" x14ac:dyDescent="0.2">
      <c r="B49" s="28" t="s">
        <v>78</v>
      </c>
      <c r="C49" s="28" t="s">
        <v>79</v>
      </c>
      <c r="D49" s="28" t="s">
        <v>432</v>
      </c>
      <c r="E49" s="28" t="s">
        <v>535</v>
      </c>
      <c r="F49" s="206">
        <f ca="1">MATCH($C49,_xlfn.ANCHORARRAY(Health!$C$8),0)</f>
        <v>44</v>
      </c>
      <c r="G49" s="22" cm="1">
        <f t="array" aca="1" ref="G49" ca="1">IF(Parameters!$D$31, SUM(IF(ISNUMBER(R49:W49),(IF(R49:W49&gt;=Parameters!$D$37,1,"")),""))+0.5*(SUM(IF(ISNUMBER(R49:W49),(IF(R49:W49&gt;=Parameters!$D$38,1,"")),""))-SUM(IF(ISNUMBER(R49:W49),(IF(R49:W49&gt;=Parameters!$D$37,1,"")),""))),0) +
   IF(Parameters!$D$32,SUM(IF(ISNUMBER(R49:W49),(IF(R49:W49&gt;=Parameters!$D$41,1,"")),"")),0) +
   IF(Parameters!$D$33,AVERAGE(IF(ISNUMBER(R49:W49),R49:W49)),0) +
   IF(Parameters!$D$34,IF(OR(IF(ISNUMBER(R49:W49),R49:W49)=0),0,GEOMEAN(IF(ISNUMBER(R49:W49),R49:W49))),0)</f>
        <v>0</v>
      </c>
      <c r="H49" s="23">
        <f t="shared" ca="1" si="0"/>
        <v>0</v>
      </c>
      <c r="I49" s="116" t="str">
        <f t="shared" si="1"/>
        <v>!</v>
      </c>
      <c r="J49" s="22" cm="1">
        <f t="array" aca="1" ref="J49" ca="1">IF(Parameters!$D$31, SUM(IF(ISNUMBER(Y49:AD49),(IF(Y49:AD49&gt;=Parameters!$D$41,1,"")),""))+0.5*(SUM(IF(ISNUMBER(Y49:AD49),(IF(Y49:AD49&gt;=Parameters!$D$42,1,"")),""))-SUM(IF(ISNUMBER(Y49:AD49),(IF(Y49:AD49&gt;=Parameters!$D$41,1,"")),""))),0) +
   IF(Parameters!$D$32,SUM(IF(ISNUMBER(Y49:AD49),(IF(Y49:AD49&gt;=Parameters!$D$41,1,"")),"")),0) +
   IF(Parameters!$D$33,AVERAGE(IF(ISNUMBER(Y49:AD49),Y49:AD49)),0) +
   IF(Parameters!$D$34,IF(OR(IF(ISNUMBER(Y49:AD49),Y49:AD49)=0),0,GEOMEAN(IF(ISNUMBER(Y49:AD49),Y49:AD49))),0)</f>
        <v>0.5</v>
      </c>
      <c r="K49" s="23">
        <f t="shared" ca="1" si="2"/>
        <v>0.5</v>
      </c>
      <c r="L49" s="116" t="str">
        <f t="shared" si="3"/>
        <v/>
      </c>
      <c r="M49" s="21" cm="1">
        <f t="array" aca="1" ref="M49" ca="1">IF(Parameters!$D$31, SUM(IF(ISNUMBER(AF49:AK49),(IF(AF49:AK49&gt;=Parameters!$D$41,1,"")),""))+0.5*(SUM(IF(ISNUMBER(AF49:AK49),(IF(AF49:AK49&gt;=Parameters!$D$42,1,"")),""))-SUM(IF(ISNUMBER(AF49:AK49),(IF(AF49:AK49&gt;=Parameters!$D$41,1,"")),""))),0) +
   IF(Parameters!$D$32,SUM(IF(ISNUMBER(AF49:AK49),(IF(AF49:AK49&gt;=Parameters!$D$41,1,"")),"")),0) +
   IF(Parameters!$D$33,AVERAGE(IF(ISNUMBER(AF49:AK49),AF49:AK49)),0) +
   IF(Parameters!$D$34,IF(OR(IF(ISNUMBER(AF49:AK49),AF49:AK49)=0),0,GEOMEAN(IF(ISNUMBER(AF49:AK49),AF49:AK49))),0)</f>
        <v>0</v>
      </c>
      <c r="N49" s="23">
        <f t="shared" ca="1" si="4"/>
        <v>0</v>
      </c>
      <c r="O49" s="116" t="str">
        <f t="shared" si="5"/>
        <v>!</v>
      </c>
      <c r="P49" s="24"/>
      <c r="Q49" s="49"/>
      <c r="R49" s="25">
        <f ca="1">IFERROR(INDEX(Health!$G$8:$G$225,MATCH($C49,_xlfn.ANCHORARRAY(Health!$C$8),0)),NA())</f>
        <v>0</v>
      </c>
      <c r="S49" s="25">
        <f ca="1">IFERROR(INDEX(Food!$G$8:$G$225,MATCH($C49,_xlfn.ANCHORARRAY(Food!$C$8),0)),NA())</f>
        <v>0</v>
      </c>
      <c r="T49" s="25">
        <f ca="1">IFERROR(INDEX(Macro!$G$8:$G$225,MATCH($C49,_xlfn.ANCHORARRAY(Macro!$C$8),0)),NA())</f>
        <v>4.2301110114780602</v>
      </c>
      <c r="U49" s="25">
        <f ca="1">IFERROR(INDEX(Socioeconomic!$G$8:$G$225,MATCH($C49,_xlfn.ANCHORARRAY(Socioeconomic!$C$8),0)),NA())</f>
        <v>0</v>
      </c>
      <c r="V49" s="25">
        <f ca="1">IFERROR(INDEX('Natural Hazard'!$G$8:$G$225,MATCH($C49,_xlfn.ANCHORARRAY('Natural Hazard'!$C$8),0)),NA())</f>
        <v>0</v>
      </c>
      <c r="W49" s="25">
        <f ca="1">IFERROR(INDEX(Conflict!$G$8:$G$225,MATCH($C49,_xlfn.ANCHORARRAY(Conflict!$C$8),0)),NA())</f>
        <v>0</v>
      </c>
      <c r="X49" s="50"/>
      <c r="Y49" s="25">
        <f ca="1">IFERROR(INDEX(Health!$H$8:$H$225,MATCH($C49,_xlfn.ANCHORARRAY(Health!$C$8),0)),NA())</f>
        <v>6.2332361516034904</v>
      </c>
      <c r="Z49" s="25">
        <f ca="1">IFERROR(INDEX(Food!$H$8:$H$225,MATCH($C49,_xlfn.ANCHORARRAY(Food!$C$8),0)),NA())</f>
        <v>6.3636363636363598</v>
      </c>
      <c r="AA49" s="25">
        <f ca="1">IFERROR(INDEX(Macro!$H$8:$H$225,MATCH($C49,_xlfn.ANCHORARRAY(Macro!$C$8),0)),NA())</f>
        <v>3.7890739117732899</v>
      </c>
      <c r="AB49" s="25">
        <f ca="1">IFERROR(INDEX(Socioeconomic!$H$8:$H$225,MATCH($C49,_xlfn.ANCHORARRAY(Socioeconomic!$C$8),0)),NA())</f>
        <v>7.4285714285714199</v>
      </c>
      <c r="AC49" s="25">
        <f ca="1">IFERROR(INDEX('Natural Hazard'!$H$8:$H$225,MATCH($C49,_xlfn.ANCHORARRAY('Natural Hazard'!$C$8),0)),NA())</f>
        <v>1</v>
      </c>
      <c r="AD49" s="25">
        <f ca="1">IFERROR(INDEX(Conflict!$H$8:$H$225,MATCH($C49,_xlfn.ANCHORARRAY(Conflict!$C$8),0)),NA())</f>
        <v>0</v>
      </c>
      <c r="AE49" s="50"/>
      <c r="AF49" s="25">
        <f ca="1">IFERROR(INDEX(Health!$I$8:$I$225,MATCH($C49,_xlfn.ANCHORARRAY(Health!$C$8),0)),NA())</f>
        <v>0</v>
      </c>
      <c r="AG49" s="25" t="e">
        <f ca="1">IFERROR(INDEX(Food!$I$8:$I$225,MATCH($C49,_xlfn.ANCHORARRAY(Food!$C$8),0)),NA())</f>
        <v>#N/A</v>
      </c>
      <c r="AH49" s="25">
        <f ca="1">IFERROR(INDEX(Macro!$I$8:$I$225,MATCH($C49,_xlfn.ANCHORARRAY(Macro!$C$8),0)),NA())</f>
        <v>4.7224835371589799</v>
      </c>
      <c r="AI49" s="25">
        <f ca="1">IFERROR(INDEX(Socioeconomic!$I$8:$I$225,MATCH($C49,_xlfn.ANCHORARRAY(Socioeconomic!$C$8),0)),NA())</f>
        <v>0</v>
      </c>
      <c r="AJ49" s="25">
        <f ca="1">IFERROR(INDEX('Natural Hazard'!$I$8:$I$225,MATCH($C49,_xlfn.ANCHORARRAY('Natural Hazard'!$C$8),0)),NA())</f>
        <v>0</v>
      </c>
      <c r="AK49" s="25">
        <f ca="1">IFERROR(INDEX(Conflict!$I$8:$I$225,MATCH($C49,_xlfn.ANCHORARRAY(Conflict!$C$8),0)),NA())</f>
        <v>0</v>
      </c>
      <c r="AL49" s="49"/>
      <c r="AM49" s="25">
        <f>IFERROR(INDEX('Data Reliability'!$G$6:$G$409,MATCH($C49,'Data Reliability'!$E$6:$E$409,0)),NA())</f>
        <v>0.16666666666666699</v>
      </c>
      <c r="AN49" s="25">
        <f>IFERROR(INDEX('Data Reliability'!$H$6:$H$409,MATCH($C49,'Data Reliability'!$E$6:$E$409,0)),NA())</f>
        <v>0.625</v>
      </c>
    </row>
    <row r="50" spans="2:40" x14ac:dyDescent="0.2">
      <c r="B50" s="28" t="s">
        <v>80</v>
      </c>
      <c r="C50" s="28" t="s">
        <v>81</v>
      </c>
      <c r="D50" s="28" t="s">
        <v>435</v>
      </c>
      <c r="E50" s="28" t="s">
        <v>430</v>
      </c>
      <c r="F50" s="206">
        <f ca="1">MATCH($C50,_xlfn.ANCHORARRAY(Health!$C$8),0)</f>
        <v>45</v>
      </c>
      <c r="G50" s="22" cm="1">
        <f t="array" aca="1" ref="G50" ca="1">IF(Parameters!$D$31, SUM(IF(ISNUMBER(R50:W50),(IF(R50:W50&gt;=Parameters!$D$37,1,"")),""))+0.5*(SUM(IF(ISNUMBER(R50:W50),(IF(R50:W50&gt;=Parameters!$D$38,1,"")),""))-SUM(IF(ISNUMBER(R50:W50),(IF(R50:W50&gt;=Parameters!$D$37,1,"")),""))),0) +
   IF(Parameters!$D$32,SUM(IF(ISNUMBER(R50:W50),(IF(R50:W50&gt;=Parameters!$D$41,1,"")),"")),0) +
   IF(Parameters!$D$33,AVERAGE(IF(ISNUMBER(R50:W50),R50:W50)),0) +
   IF(Parameters!$D$34,IF(OR(IF(ISNUMBER(R50:W50),R50:W50)=0),0,GEOMEAN(IF(ISNUMBER(R50:W50),R50:W50))),0)</f>
        <v>1</v>
      </c>
      <c r="H50" s="23">
        <f t="shared" ca="1" si="0"/>
        <v>1</v>
      </c>
      <c r="I50" s="116" t="str">
        <f t="shared" si="1"/>
        <v/>
      </c>
      <c r="J50" s="22" cm="1">
        <f t="array" aca="1" ref="J50" ca="1">IF(Parameters!$D$31, SUM(IF(ISNUMBER(Y50:AD50),(IF(Y50:AD50&gt;=Parameters!$D$41,1,"")),""))+0.5*(SUM(IF(ISNUMBER(Y50:AD50),(IF(Y50:AD50&gt;=Parameters!$D$42,1,"")),""))-SUM(IF(ISNUMBER(Y50:AD50),(IF(Y50:AD50&gt;=Parameters!$D$41,1,"")),""))),0) +
   IF(Parameters!$D$32,SUM(IF(ISNUMBER(Y50:AD50),(IF(Y50:AD50&gt;=Parameters!$D$41,1,"")),"")),0) +
   IF(Parameters!$D$33,AVERAGE(IF(ISNUMBER(Y50:AD50),Y50:AD50)),0) +
   IF(Parameters!$D$34,IF(OR(IF(ISNUMBER(Y50:AD50),Y50:AD50)=0),0,GEOMEAN(IF(ISNUMBER(Y50:AD50),Y50:AD50))),0)</f>
        <v>0.5</v>
      </c>
      <c r="K50" s="23">
        <f t="shared" ca="1" si="2"/>
        <v>0.5</v>
      </c>
      <c r="L50" s="116" t="str">
        <f t="shared" si="3"/>
        <v/>
      </c>
      <c r="M50" s="21" cm="1">
        <f t="array" aca="1" ref="M50" ca="1">IF(Parameters!$D$31, SUM(IF(ISNUMBER(AF50:AK50),(IF(AF50:AK50&gt;=Parameters!$D$41,1,"")),""))+0.5*(SUM(IF(ISNUMBER(AF50:AK50),(IF(AF50:AK50&gt;=Parameters!$D$42,1,"")),""))-SUM(IF(ISNUMBER(AF50:AK50),(IF(AF50:AK50&gt;=Parameters!$D$41,1,"")),""))),0) +
   IF(Parameters!$D$32,SUM(IF(ISNUMBER(AF50:AK50),(IF(AF50:AK50&gt;=Parameters!$D$41,1,"")),"")),0) +
   IF(Parameters!$D$33,AVERAGE(IF(ISNUMBER(AF50:AK50),AF50:AK50)),0) +
   IF(Parameters!$D$34,IF(OR(IF(ISNUMBER(AF50:AK50),AF50:AK50)=0),0,GEOMEAN(IF(ISNUMBER(AF50:AK50),AF50:AK50))),0)</f>
        <v>2</v>
      </c>
      <c r="N50" s="23">
        <f t="shared" ca="1" si="4"/>
        <v>2</v>
      </c>
      <c r="O50" s="116" t="str">
        <f t="shared" si="5"/>
        <v>!</v>
      </c>
      <c r="P50" s="24"/>
      <c r="Q50" s="49"/>
      <c r="R50" s="25">
        <f ca="1">IFERROR(INDEX(Health!$G$8:$G$225,MATCH($C50,_xlfn.ANCHORARRAY(Health!$C$8),0)),NA())</f>
        <v>6.5420817649462313</v>
      </c>
      <c r="S50" s="25">
        <f ca="1">IFERROR(INDEX(Food!$G$8:$G$225,MATCH($C50,_xlfn.ANCHORARRAY(Food!$C$8),0)),NA())</f>
        <v>0</v>
      </c>
      <c r="T50" s="25">
        <f ca="1">IFERROR(INDEX(Macro!$G$8:$G$225,MATCH($C50,_xlfn.ANCHORARRAY(Macro!$C$8),0)),NA())</f>
        <v>1.951862100028678</v>
      </c>
      <c r="U50" s="25">
        <f ca="1">IFERROR(INDEX(Socioeconomic!$G$8:$G$225,MATCH($C50,_xlfn.ANCHORARRAY(Socioeconomic!$C$8),0)),NA())</f>
        <v>5.4772255750516514</v>
      </c>
      <c r="V50" s="25">
        <f ca="1">IFERROR(INDEX('Natural Hazard'!$G$8:$G$225,MATCH($C50,_xlfn.ANCHORARRAY('Natural Hazard'!$C$8),0)),NA())</f>
        <v>0</v>
      </c>
      <c r="W50" s="25">
        <f ca="1">IFERROR(INDEX(Conflict!$G$8:$G$225,MATCH($C50,_xlfn.ANCHORARRAY(Conflict!$C$8),0)),NA())</f>
        <v>0</v>
      </c>
      <c r="X50" s="50"/>
      <c r="Y50" s="25">
        <f ca="1">IFERROR(INDEX(Health!$H$8:$H$225,MATCH($C50,_xlfn.ANCHORARRAY(Health!$C$8),0)),NA())</f>
        <v>4.2798833819241997</v>
      </c>
      <c r="Z50" s="25">
        <f ca="1">IFERROR(INDEX(Food!$H$8:$H$225,MATCH($C50,_xlfn.ANCHORARRAY(Food!$C$8),0)),NA())</f>
        <v>0.19687319050376201</v>
      </c>
      <c r="AA50" s="25">
        <f ca="1">IFERROR(INDEX(Macro!$H$8:$H$225,MATCH($C50,_xlfn.ANCHORARRAY(Macro!$C$8),0)),NA())</f>
        <v>2.6643295354951801</v>
      </c>
      <c r="AB50" s="25">
        <f ca="1">IFERROR(INDEX(Socioeconomic!$H$8:$H$225,MATCH($C50,_xlfn.ANCHORARRAY(Socioeconomic!$C$8),0)),NA())</f>
        <v>2.9999999999999898</v>
      </c>
      <c r="AC50" s="25">
        <f ca="1">IFERROR(INDEX('Natural Hazard'!$H$8:$H$225,MATCH($C50,_xlfn.ANCHORARRAY('Natural Hazard'!$C$8),0)),NA())</f>
        <v>7.1666666666666599</v>
      </c>
      <c r="AD50" s="25">
        <f ca="1">IFERROR(INDEX(Conflict!$H$8:$H$225,MATCH($C50,_xlfn.ANCHORARRAY(Conflict!$C$8),0)),NA())</f>
        <v>0</v>
      </c>
      <c r="AE50" s="50"/>
      <c r="AF50" s="25">
        <f ca="1">IFERROR(INDEX(Health!$I$8:$I$225,MATCH($C50,_xlfn.ANCHORARRAY(Health!$C$8),0)),NA())</f>
        <v>10</v>
      </c>
      <c r="AG50" s="25" t="e">
        <f ca="1">IFERROR(INDEX(Food!$I$8:$I$225,MATCH($C50,_xlfn.ANCHORARRAY(Food!$C$8),0)),NA())</f>
        <v>#N/A</v>
      </c>
      <c r="AH50" s="25">
        <f ca="1">IFERROR(INDEX(Macro!$I$8:$I$225,MATCH($C50,_xlfn.ANCHORARRAY(Macro!$C$8),0)),NA())</f>
        <v>1.42991533396048</v>
      </c>
      <c r="AI50" s="25">
        <f ca="1">IFERROR(INDEX(Socioeconomic!$I$8:$I$225,MATCH($C50,_xlfn.ANCHORARRAY(Socioeconomic!$C$8),0)),NA())</f>
        <v>10</v>
      </c>
      <c r="AJ50" s="25">
        <f ca="1">IFERROR(INDEX('Natural Hazard'!$I$8:$I$225,MATCH($C50,_xlfn.ANCHORARRAY('Natural Hazard'!$C$8),0)),NA())</f>
        <v>0</v>
      </c>
      <c r="AK50" s="25">
        <f ca="1">IFERROR(INDEX(Conflict!$I$8:$I$225,MATCH($C50,_xlfn.ANCHORARRAY(Conflict!$C$8),0)),NA())</f>
        <v>5.3571428571428497</v>
      </c>
      <c r="AL50" s="49"/>
      <c r="AM50" s="25">
        <f>IFERROR(INDEX('Data Reliability'!$G$6:$G$409,MATCH($C50,'Data Reliability'!$E$6:$E$409,0)),NA())</f>
        <v>8.3333333333333301E-2</v>
      </c>
      <c r="AN50" s="25">
        <f>IFERROR(INDEX('Data Reliability'!$H$6:$H$409,MATCH($C50,'Data Reliability'!$E$6:$E$409,0)),NA())</f>
        <v>0.46666666666666701</v>
      </c>
    </row>
    <row r="51" spans="2:40" x14ac:dyDescent="0.2">
      <c r="B51" s="28" t="s">
        <v>82</v>
      </c>
      <c r="C51" s="28" t="s">
        <v>83</v>
      </c>
      <c r="D51" s="28" t="s">
        <v>435</v>
      </c>
      <c r="E51" s="28" t="s">
        <v>409</v>
      </c>
      <c r="F51" s="206">
        <f ca="1">MATCH($C51,_xlfn.ANCHORARRAY(Health!$C$8),0)</f>
        <v>46</v>
      </c>
      <c r="G51" s="22" cm="1">
        <f t="array" aca="1" ref="G51" ca="1">IF(Parameters!$D$31, SUM(IF(ISNUMBER(R51:W51),(IF(R51:W51&gt;=Parameters!$D$37,1,"")),""))+0.5*(SUM(IF(ISNUMBER(R51:W51),(IF(R51:W51&gt;=Parameters!$D$38,1,"")),""))-SUM(IF(ISNUMBER(R51:W51),(IF(R51:W51&gt;=Parameters!$D$37,1,"")),""))),0) +
   IF(Parameters!$D$32,SUM(IF(ISNUMBER(R51:W51),(IF(R51:W51&gt;=Parameters!$D$41,1,"")),"")),0) +
   IF(Parameters!$D$33,AVERAGE(IF(ISNUMBER(R51:W51),R51:W51)),0) +
   IF(Parameters!$D$34,IF(OR(IF(ISNUMBER(R51:W51),R51:W51)=0),0,GEOMEAN(IF(ISNUMBER(R51:W51),R51:W51))),0)</f>
        <v>1</v>
      </c>
      <c r="H51" s="23">
        <f t="shared" ca="1" si="0"/>
        <v>1</v>
      </c>
      <c r="I51" s="116" t="str">
        <f t="shared" si="1"/>
        <v>!</v>
      </c>
      <c r="J51" s="22" cm="1">
        <f t="array" aca="1" ref="J51" ca="1">IF(Parameters!$D$31, SUM(IF(ISNUMBER(Y51:AD51),(IF(Y51:AD51&gt;=Parameters!$D$41,1,"")),""))+0.5*(SUM(IF(ISNUMBER(Y51:AD51),(IF(Y51:AD51&gt;=Parameters!$D$42,1,"")),""))-SUM(IF(ISNUMBER(Y51:AD51),(IF(Y51:AD51&gt;=Parameters!$D$41,1,"")),""))),0) +
   IF(Parameters!$D$32,SUM(IF(ISNUMBER(Y51:AD51),(IF(Y51:AD51&gt;=Parameters!$D$41,1,"")),"")),0) +
   IF(Parameters!$D$33,AVERAGE(IF(ISNUMBER(Y51:AD51),Y51:AD51)),0) +
   IF(Parameters!$D$34,IF(OR(IF(ISNUMBER(Y51:AD51),Y51:AD51)=0),0,GEOMEAN(IF(ISNUMBER(Y51:AD51),Y51:AD51))),0)</f>
        <v>1</v>
      </c>
      <c r="K51" s="23">
        <f t="shared" ca="1" si="2"/>
        <v>1</v>
      </c>
      <c r="L51" s="116" t="str">
        <f t="shared" si="3"/>
        <v/>
      </c>
      <c r="M51" s="21" cm="1">
        <f t="array" aca="1" ref="M51" ca="1">IF(Parameters!$D$31, SUM(IF(ISNUMBER(AF51:AK51),(IF(AF51:AK51&gt;=Parameters!$D$41,1,"")),""))+0.5*(SUM(IF(ISNUMBER(AF51:AK51),(IF(AF51:AK51&gt;=Parameters!$D$42,1,"")),""))-SUM(IF(ISNUMBER(AF51:AK51),(IF(AF51:AK51&gt;=Parameters!$D$41,1,"")),""))),0) +
   IF(Parameters!$D$32,SUM(IF(ISNUMBER(AF51:AK51),(IF(AF51:AK51&gt;=Parameters!$D$41,1,"")),"")),0) +
   IF(Parameters!$D$33,AVERAGE(IF(ISNUMBER(AF51:AK51),AF51:AK51)),0) +
   IF(Parameters!$D$34,IF(OR(IF(ISNUMBER(AF51:AK51),AF51:AK51)=0),0,GEOMEAN(IF(ISNUMBER(AF51:AK51),AF51:AK51))),0)</f>
        <v>0</v>
      </c>
      <c r="N51" s="23">
        <f t="shared" ca="1" si="4"/>
        <v>0</v>
      </c>
      <c r="O51" s="116" t="str">
        <f t="shared" si="5"/>
        <v>!</v>
      </c>
      <c r="P51" s="24"/>
      <c r="Q51" s="49"/>
      <c r="R51" s="25">
        <f ca="1">IFERROR(INDEX(Health!$G$8:$G$225,MATCH($C51,_xlfn.ANCHORARRAY(Health!$C$8),0)),NA())</f>
        <v>0</v>
      </c>
      <c r="S51" s="25">
        <f ca="1">IFERROR(INDEX(Food!$G$8:$G$225,MATCH($C51,_xlfn.ANCHORARRAY(Food!$C$8),0)),NA())</f>
        <v>0</v>
      </c>
      <c r="T51" s="25">
        <f ca="1">IFERROR(INDEX(Macro!$G$8:$G$225,MATCH($C51,_xlfn.ANCHORARRAY(Macro!$C$8),0)),NA())</f>
        <v>7.9204519143041834</v>
      </c>
      <c r="U51" s="25">
        <f ca="1">IFERROR(INDEX(Socioeconomic!$G$8:$G$225,MATCH($C51,_xlfn.ANCHORARRAY(Socioeconomic!$C$8),0)),NA())</f>
        <v>0</v>
      </c>
      <c r="V51" s="25">
        <f ca="1">IFERROR(INDEX('Natural Hazard'!$G$8:$G$225,MATCH($C51,_xlfn.ANCHORARRAY('Natural Hazard'!$C$8),0)),NA())</f>
        <v>0</v>
      </c>
      <c r="W51" s="25">
        <f ca="1">IFERROR(INDEX(Conflict!$G$8:$G$225,MATCH($C51,_xlfn.ANCHORARRAY(Conflict!$C$8),0)),NA())</f>
        <v>0</v>
      </c>
      <c r="X51" s="50"/>
      <c r="Y51" s="25">
        <f ca="1">IFERROR(INDEX(Health!$H$8:$H$225,MATCH($C51,_xlfn.ANCHORARRAY(Health!$C$8),0)),NA())</f>
        <v>7.28279883381924</v>
      </c>
      <c r="Z51" s="25">
        <f ca="1">IFERROR(INDEX(Food!$H$8:$H$225,MATCH($C51,_xlfn.ANCHORARRAY(Food!$C$8),0)),NA())</f>
        <v>4.3301435406698499</v>
      </c>
      <c r="AA51" s="25">
        <f ca="1">IFERROR(INDEX(Macro!$H$8:$H$225,MATCH($C51,_xlfn.ANCHORARRAY(Macro!$C$8),0)),NA())</f>
        <v>9.7779725387087293</v>
      </c>
      <c r="AB51" s="25">
        <f ca="1">IFERROR(INDEX(Socioeconomic!$H$8:$H$225,MATCH($C51,_xlfn.ANCHORARRAY(Socioeconomic!$C$8),0)),NA())</f>
        <v>3.2857142857142798</v>
      </c>
      <c r="AC51" s="25">
        <f ca="1">IFERROR(INDEX('Natural Hazard'!$H$8:$H$225,MATCH($C51,_xlfn.ANCHORARRAY('Natural Hazard'!$C$8),0)),NA())</f>
        <v>6.3333333333333304</v>
      </c>
      <c r="AD51" s="25">
        <f ca="1">IFERROR(INDEX(Conflict!$H$8:$H$225,MATCH($C51,_xlfn.ANCHORARRAY(Conflict!$C$8),0)),NA())</f>
        <v>0</v>
      </c>
      <c r="AE51" s="50"/>
      <c r="AF51" s="25">
        <f ca="1">IFERROR(INDEX(Health!$I$8:$I$225,MATCH($C51,_xlfn.ANCHORARRAY(Health!$C$8),0)),NA())</f>
        <v>0</v>
      </c>
      <c r="AG51" s="25" t="e">
        <f ca="1">IFERROR(INDEX(Food!$I$8:$I$225,MATCH($C51,_xlfn.ANCHORARRAY(Food!$C$8),0)),NA())</f>
        <v>#N/A</v>
      </c>
      <c r="AH51" s="25">
        <f ca="1">IFERROR(INDEX(Macro!$I$8:$I$225,MATCH($C51,_xlfn.ANCHORARRAY(Macro!$C$8),0)),NA())</f>
        <v>6.4158043273753496</v>
      </c>
      <c r="AI51" s="25" t="e">
        <f ca="1">IFERROR(INDEX(Socioeconomic!$I$8:$I$225,MATCH($C51,_xlfn.ANCHORARRAY(Socioeconomic!$C$8),0)),NA())</f>
        <v>#N/A</v>
      </c>
      <c r="AJ51" s="25">
        <f ca="1">IFERROR(INDEX('Natural Hazard'!$I$8:$I$225,MATCH($C51,_xlfn.ANCHORARRAY('Natural Hazard'!$C$8),0)),NA())</f>
        <v>0</v>
      </c>
      <c r="AK51" s="25">
        <f ca="1">IFERROR(INDEX(Conflict!$I$8:$I$225,MATCH($C51,_xlfn.ANCHORARRAY(Conflict!$C$8),0)),NA())</f>
        <v>0</v>
      </c>
      <c r="AL51" s="49"/>
      <c r="AM51" s="25">
        <f>IFERROR(INDEX('Data Reliability'!$G$6:$G$409,MATCH($C51,'Data Reliability'!$E$6:$E$409,0)),NA())</f>
        <v>0.16666666666666699</v>
      </c>
      <c r="AN51" s="25">
        <f>IFERROR(INDEX('Data Reliability'!$H$6:$H$409,MATCH($C51,'Data Reliability'!$E$6:$E$409,0)),NA())</f>
        <v>0.63333333333333297</v>
      </c>
    </row>
    <row r="52" spans="2:40" x14ac:dyDescent="0.2">
      <c r="B52" s="28" t="s">
        <v>767</v>
      </c>
      <c r="C52" s="28" t="s">
        <v>699</v>
      </c>
      <c r="D52" s="28" t="s">
        <v>435</v>
      </c>
      <c r="E52" s="28" t="s">
        <v>409</v>
      </c>
      <c r="F52" s="206">
        <f ca="1">MATCH($C52,_xlfn.ANCHORARRAY(Health!$C$8),0)</f>
        <v>47</v>
      </c>
      <c r="G52" s="22" cm="1">
        <f t="array" aca="1" ref="G52" ca="1">IF(Parameters!$D$31, SUM(IF(ISNUMBER(R52:W52),(IF(R52:W52&gt;=Parameters!$D$37,1,"")),""))+0.5*(SUM(IF(ISNUMBER(R52:W52),(IF(R52:W52&gt;=Parameters!$D$38,1,"")),""))-SUM(IF(ISNUMBER(R52:W52),(IF(R52:W52&gt;=Parameters!$D$37,1,"")),""))),0) +
   IF(Parameters!$D$32,SUM(IF(ISNUMBER(R52:W52),(IF(R52:W52&gt;=Parameters!$D$41,1,"")),"")),0) +
   IF(Parameters!$D$33,AVERAGE(IF(ISNUMBER(R52:W52),R52:W52)),0) +
   IF(Parameters!$D$34,IF(OR(IF(ISNUMBER(R52:W52),R52:W52)=0),0,GEOMEAN(IF(ISNUMBER(R52:W52),R52:W52))),0)</f>
        <v>0</v>
      </c>
      <c r="H52" s="23">
        <f t="shared" ca="1" si="0"/>
        <v>0</v>
      </c>
      <c r="I52" s="116" t="str">
        <f t="shared" si="1"/>
        <v>!!</v>
      </c>
      <c r="J52" s="22" cm="1">
        <f t="array" aca="1" ref="J52" ca="1">IF(Parameters!$D$31, SUM(IF(ISNUMBER(Y52:AD52),(IF(Y52:AD52&gt;=Parameters!$D$41,1,"")),""))+0.5*(SUM(IF(ISNUMBER(Y52:AD52),(IF(Y52:AD52&gt;=Parameters!$D$42,1,"")),""))-SUM(IF(ISNUMBER(Y52:AD52),(IF(Y52:AD52&gt;=Parameters!$D$41,1,"")),""))),0) +
   IF(Parameters!$D$32,SUM(IF(ISNUMBER(Y52:AD52),(IF(Y52:AD52&gt;=Parameters!$D$41,1,"")),"")),0) +
   IF(Parameters!$D$33,AVERAGE(IF(ISNUMBER(Y52:AD52),Y52:AD52)),0) +
   IF(Parameters!$D$34,IF(OR(IF(ISNUMBER(Y52:AD52),Y52:AD52)=0),0,GEOMEAN(IF(ISNUMBER(Y52:AD52),Y52:AD52))),0)</f>
        <v>0</v>
      </c>
      <c r="K52" s="23">
        <f t="shared" ca="1" si="2"/>
        <v>0</v>
      </c>
      <c r="L52" s="116" t="str">
        <f t="shared" si="3"/>
        <v>!!</v>
      </c>
      <c r="M52" s="21" cm="1">
        <f t="array" aca="1" ref="M52" ca="1">IF(Parameters!$D$31, SUM(IF(ISNUMBER(AF52:AK52),(IF(AF52:AK52&gt;=Parameters!$D$41,1,"")),""))+0.5*(SUM(IF(ISNUMBER(AF52:AK52),(IF(AF52:AK52&gt;=Parameters!$D$42,1,"")),""))-SUM(IF(ISNUMBER(AF52:AK52),(IF(AF52:AK52&gt;=Parameters!$D$41,1,"")),""))),0) +
   IF(Parameters!$D$32,SUM(IF(ISNUMBER(AF52:AK52),(IF(AF52:AK52&gt;=Parameters!$D$41,1,"")),"")),0) +
   IF(Parameters!$D$33,AVERAGE(IF(ISNUMBER(AF52:AK52),AF52:AK52)),0) +
   IF(Parameters!$D$34,IF(OR(IF(ISNUMBER(AF52:AK52),AF52:AK52)=0),0,GEOMEAN(IF(ISNUMBER(AF52:AK52),AF52:AK52))),0)</f>
        <v>0</v>
      </c>
      <c r="N52" s="23">
        <f t="shared" ca="1" si="4"/>
        <v>0</v>
      </c>
      <c r="O52" s="116" t="str">
        <f t="shared" si="5"/>
        <v>!!</v>
      </c>
      <c r="P52" s="24"/>
      <c r="Q52" s="49"/>
      <c r="R52" s="25">
        <f ca="1">IFERROR(INDEX(Health!$G$8:$G$225,MATCH($C52,_xlfn.ANCHORARRAY(Health!$C$8),0)),NA())</f>
        <v>0</v>
      </c>
      <c r="S52" s="25" t="e">
        <f ca="1">IFERROR(INDEX(Food!$G$8:$G$225,MATCH($C52,_xlfn.ANCHORARRAY(Food!$C$8),0)),NA())</f>
        <v>#N/A</v>
      </c>
      <c r="T52" s="25" t="e">
        <f ca="1">IFERROR(INDEX(Macro!$G$8:$G$225,MATCH($C52,_xlfn.ANCHORARRAY(Macro!$C$8),0)),NA())</f>
        <v>#N/A</v>
      </c>
      <c r="U52" s="25" t="e">
        <f ca="1">IFERROR(INDEX(Socioeconomic!$G$8:$G$225,MATCH($C52,_xlfn.ANCHORARRAY(Socioeconomic!$C$8),0)),NA())</f>
        <v>#N/A</v>
      </c>
      <c r="V52" s="25">
        <f ca="1">IFERROR(INDEX('Natural Hazard'!$G$8:$G$225,MATCH($C52,_xlfn.ANCHORARRAY('Natural Hazard'!$C$8),0)),NA())</f>
        <v>0</v>
      </c>
      <c r="W52" s="25">
        <f ca="1">IFERROR(INDEX(Conflict!$G$8:$G$225,MATCH($C52,_xlfn.ANCHORARRAY(Conflict!$C$8),0)),NA())</f>
        <v>0</v>
      </c>
      <c r="X52" s="50"/>
      <c r="Y52" s="25" t="e">
        <f ca="1">IFERROR(INDEX(Health!$H$8:$H$225,MATCH($C52,_xlfn.ANCHORARRAY(Health!$C$8),0)),NA())</f>
        <v>#N/A</v>
      </c>
      <c r="Z52" s="25" t="e">
        <f ca="1">IFERROR(INDEX(Food!$H$8:$H$225,MATCH($C52,_xlfn.ANCHORARRAY(Food!$C$8),0)),NA())</f>
        <v>#N/A</v>
      </c>
      <c r="AA52" s="25" t="e">
        <f ca="1">IFERROR(INDEX(Macro!$H$8:$H$225,MATCH($C52,_xlfn.ANCHORARRAY(Macro!$C$8),0)),NA())</f>
        <v>#N/A</v>
      </c>
      <c r="AB52" s="25" t="e">
        <f ca="1">IFERROR(INDEX(Socioeconomic!$H$8:$H$225,MATCH($C52,_xlfn.ANCHORARRAY(Socioeconomic!$C$8),0)),NA())</f>
        <v>#N/A</v>
      </c>
      <c r="AC52" s="25" t="e">
        <f ca="1">IFERROR(INDEX('Natural Hazard'!$H$8:$H$225,MATCH($C52,_xlfn.ANCHORARRAY('Natural Hazard'!$C$8),0)),NA())</f>
        <v>#N/A</v>
      </c>
      <c r="AD52" s="25">
        <f ca="1">IFERROR(INDEX(Conflict!$H$8:$H$225,MATCH($C52,_xlfn.ANCHORARRAY(Conflict!$C$8),0)),NA())</f>
        <v>0</v>
      </c>
      <c r="AE52" s="50"/>
      <c r="AF52" s="25">
        <f ca="1">IFERROR(INDEX(Health!$I$8:$I$225,MATCH($C52,_xlfn.ANCHORARRAY(Health!$C$8),0)),NA())</f>
        <v>0</v>
      </c>
      <c r="AG52" s="25" t="e">
        <f ca="1">IFERROR(INDEX(Food!$I$8:$I$225,MATCH($C52,_xlfn.ANCHORARRAY(Food!$C$8),0)),NA())</f>
        <v>#N/A</v>
      </c>
      <c r="AH52" s="25" t="e">
        <f ca="1">IFERROR(INDEX(Macro!$I$8:$I$225,MATCH($C52,_xlfn.ANCHORARRAY(Macro!$C$8),0)),NA())</f>
        <v>#N/A</v>
      </c>
      <c r="AI52" s="25" t="e">
        <f ca="1">IFERROR(INDEX(Socioeconomic!$I$8:$I$225,MATCH($C52,_xlfn.ANCHORARRAY(Socioeconomic!$C$8),0)),NA())</f>
        <v>#N/A</v>
      </c>
      <c r="AJ52" s="25">
        <f ca="1">IFERROR(INDEX('Natural Hazard'!$I$8:$I$225,MATCH($C52,_xlfn.ANCHORARRAY('Natural Hazard'!$C$8),0)),NA())</f>
        <v>0</v>
      </c>
      <c r="AK52" s="25">
        <f ca="1">IFERROR(INDEX(Conflict!$I$8:$I$225,MATCH($C52,_xlfn.ANCHORARRAY(Conflict!$C$8),0)),NA())</f>
        <v>0</v>
      </c>
      <c r="AL52" s="49"/>
      <c r="AM52" s="25">
        <f>IFERROR(INDEX('Data Reliability'!$G$6:$G$409,MATCH($C52,'Data Reliability'!$E$6:$E$409,0)),NA())</f>
        <v>0.91666666666666696</v>
      </c>
      <c r="AN52" s="25">
        <f>IFERROR(INDEX('Data Reliability'!$H$6:$H$409,MATCH($C52,'Data Reliability'!$E$6:$E$409,0)),NA())</f>
        <v>0.85</v>
      </c>
    </row>
    <row r="53" spans="2:40" x14ac:dyDescent="0.2">
      <c r="B53" s="28" t="s">
        <v>731</v>
      </c>
      <c r="C53" s="28" t="s">
        <v>700</v>
      </c>
      <c r="D53" s="28" t="s">
        <v>435</v>
      </c>
      <c r="E53" s="28" t="s">
        <v>409</v>
      </c>
      <c r="F53" s="206">
        <f ca="1">MATCH($C53,_xlfn.ANCHORARRAY(Health!$C$8),0)</f>
        <v>48</v>
      </c>
      <c r="G53" s="22" cm="1">
        <f t="array" aca="1" ref="G53" ca="1">IF(Parameters!$D$31, SUM(IF(ISNUMBER(R53:W53),(IF(R53:W53&gt;=Parameters!$D$37,1,"")),""))+0.5*(SUM(IF(ISNUMBER(R53:W53),(IF(R53:W53&gt;=Parameters!$D$38,1,"")),""))-SUM(IF(ISNUMBER(R53:W53),(IF(R53:W53&gt;=Parameters!$D$37,1,"")),""))),0) +
   IF(Parameters!$D$32,SUM(IF(ISNUMBER(R53:W53),(IF(R53:W53&gt;=Parameters!$D$41,1,"")),"")),0) +
   IF(Parameters!$D$33,AVERAGE(IF(ISNUMBER(R53:W53),R53:W53)),0) +
   IF(Parameters!$D$34,IF(OR(IF(ISNUMBER(R53:W53),R53:W53)=0),0,GEOMEAN(IF(ISNUMBER(R53:W53),R53:W53))),0)</f>
        <v>0</v>
      </c>
      <c r="H53" s="23">
        <f t="shared" ca="1" si="0"/>
        <v>0</v>
      </c>
      <c r="I53" s="116" t="str">
        <f t="shared" si="1"/>
        <v>!!</v>
      </c>
      <c r="J53" s="22" cm="1">
        <f t="array" aca="1" ref="J53" ca="1">IF(Parameters!$D$31, SUM(IF(ISNUMBER(Y53:AD53),(IF(Y53:AD53&gt;=Parameters!$D$41,1,"")),""))+0.5*(SUM(IF(ISNUMBER(Y53:AD53),(IF(Y53:AD53&gt;=Parameters!$D$42,1,"")),""))-SUM(IF(ISNUMBER(Y53:AD53),(IF(Y53:AD53&gt;=Parameters!$D$41,1,"")),""))),0) +
   IF(Parameters!$D$32,SUM(IF(ISNUMBER(Y53:AD53),(IF(Y53:AD53&gt;=Parameters!$D$41,1,"")),"")),0) +
   IF(Parameters!$D$33,AVERAGE(IF(ISNUMBER(Y53:AD53),Y53:AD53)),0) +
   IF(Parameters!$D$34,IF(OR(IF(ISNUMBER(Y53:AD53),Y53:AD53)=0),0,GEOMEAN(IF(ISNUMBER(Y53:AD53),Y53:AD53))),0)</f>
        <v>0</v>
      </c>
      <c r="K53" s="23">
        <f t="shared" ca="1" si="2"/>
        <v>0</v>
      </c>
      <c r="L53" s="116" t="str">
        <f t="shared" si="3"/>
        <v>!!</v>
      </c>
      <c r="M53" s="21" cm="1">
        <f t="array" aca="1" ref="M53" ca="1">IF(Parameters!$D$31, SUM(IF(ISNUMBER(AF53:AK53),(IF(AF53:AK53&gt;=Parameters!$D$41,1,"")),""))+0.5*(SUM(IF(ISNUMBER(AF53:AK53),(IF(AF53:AK53&gt;=Parameters!$D$42,1,"")),""))-SUM(IF(ISNUMBER(AF53:AK53),(IF(AF53:AK53&gt;=Parameters!$D$41,1,"")),""))),0) +
   IF(Parameters!$D$32,SUM(IF(ISNUMBER(AF53:AK53),(IF(AF53:AK53&gt;=Parameters!$D$41,1,"")),"")),0) +
   IF(Parameters!$D$33,AVERAGE(IF(ISNUMBER(AF53:AK53),AF53:AK53)),0) +
   IF(Parameters!$D$34,IF(OR(IF(ISNUMBER(AF53:AK53),AF53:AK53)=0),0,GEOMEAN(IF(ISNUMBER(AF53:AK53),AF53:AK53))),0)</f>
        <v>0</v>
      </c>
      <c r="N53" s="23">
        <f t="shared" ca="1" si="4"/>
        <v>0</v>
      </c>
      <c r="O53" s="116" t="str">
        <f t="shared" si="5"/>
        <v>!!</v>
      </c>
      <c r="P53" s="24"/>
      <c r="Q53" s="49"/>
      <c r="R53" s="25">
        <f ca="1">IFERROR(INDEX(Health!$G$8:$G$225,MATCH($C53,_xlfn.ANCHORARRAY(Health!$C$8),0)),NA())</f>
        <v>0</v>
      </c>
      <c r="S53" s="25" t="e">
        <f ca="1">IFERROR(INDEX(Food!$G$8:$G$225,MATCH($C53,_xlfn.ANCHORARRAY(Food!$C$8),0)),NA())</f>
        <v>#N/A</v>
      </c>
      <c r="T53" s="25">
        <f ca="1">IFERROR(INDEX(Macro!$G$8:$G$225,MATCH($C53,_xlfn.ANCHORARRAY(Macro!$C$8),0)),NA())</f>
        <v>0.4751243269806662</v>
      </c>
      <c r="U53" s="25" t="e">
        <f ca="1">IFERROR(INDEX(Socioeconomic!$G$8:$G$225,MATCH($C53,_xlfn.ANCHORARRAY(Socioeconomic!$C$8),0)),NA())</f>
        <v>#N/A</v>
      </c>
      <c r="V53" s="25">
        <f ca="1">IFERROR(INDEX('Natural Hazard'!$G$8:$G$225,MATCH($C53,_xlfn.ANCHORARRAY('Natural Hazard'!$C$8),0)),NA())</f>
        <v>0</v>
      </c>
      <c r="W53" s="25">
        <f ca="1">IFERROR(INDEX(Conflict!$G$8:$G$225,MATCH($C53,_xlfn.ANCHORARRAY(Conflict!$C$8),0)),NA())</f>
        <v>0</v>
      </c>
      <c r="X53" s="50"/>
      <c r="Y53" s="25" t="e">
        <f ca="1">IFERROR(INDEX(Health!$H$8:$H$225,MATCH($C53,_xlfn.ANCHORARRAY(Health!$C$8),0)),NA())</f>
        <v>#N/A</v>
      </c>
      <c r="Z53" s="25" t="e">
        <f ca="1">IFERROR(INDEX(Food!$H$8:$H$225,MATCH($C53,_xlfn.ANCHORARRAY(Food!$C$8),0)),NA())</f>
        <v>#N/A</v>
      </c>
      <c r="AA53" s="25">
        <f ca="1">IFERROR(INDEX(Macro!$H$8:$H$225,MATCH($C53,_xlfn.ANCHORARRAY(Macro!$C$8),0)),NA())</f>
        <v>0.108092316681274</v>
      </c>
      <c r="AB53" s="25" t="e">
        <f ca="1">IFERROR(INDEX(Socioeconomic!$H$8:$H$225,MATCH($C53,_xlfn.ANCHORARRAY(Socioeconomic!$C$8),0)),NA())</f>
        <v>#N/A</v>
      </c>
      <c r="AC53" s="25" t="e">
        <f ca="1">IFERROR(INDEX('Natural Hazard'!$H$8:$H$225,MATCH($C53,_xlfn.ANCHORARRAY('Natural Hazard'!$C$8),0)),NA())</f>
        <v>#N/A</v>
      </c>
      <c r="AD53" s="25">
        <f ca="1">IFERROR(INDEX(Conflict!$H$8:$H$225,MATCH($C53,_xlfn.ANCHORARRAY(Conflict!$C$8),0)),NA())</f>
        <v>0</v>
      </c>
      <c r="AE53" s="50"/>
      <c r="AF53" s="25">
        <f ca="1">IFERROR(INDEX(Health!$I$8:$I$225,MATCH($C53,_xlfn.ANCHORARRAY(Health!$C$8),0)),NA())</f>
        <v>0</v>
      </c>
      <c r="AG53" s="25" t="e">
        <f ca="1">IFERROR(INDEX(Food!$I$8:$I$225,MATCH($C53,_xlfn.ANCHORARRAY(Food!$C$8),0)),NA())</f>
        <v>#N/A</v>
      </c>
      <c r="AH53" s="25">
        <f ca="1">IFERROR(INDEX(Macro!$I$8:$I$225,MATCH($C53,_xlfn.ANCHORARRAY(Macro!$C$8),0)),NA())</f>
        <v>2.0884289746001801</v>
      </c>
      <c r="AI53" s="25" t="e">
        <f ca="1">IFERROR(INDEX(Socioeconomic!$I$8:$I$225,MATCH($C53,_xlfn.ANCHORARRAY(Socioeconomic!$C$8),0)),NA())</f>
        <v>#N/A</v>
      </c>
      <c r="AJ53" s="25">
        <f ca="1">IFERROR(INDEX('Natural Hazard'!$I$8:$I$225,MATCH($C53,_xlfn.ANCHORARRAY('Natural Hazard'!$C$8),0)),NA())</f>
        <v>0</v>
      </c>
      <c r="AK53" s="25">
        <f ca="1">IFERROR(INDEX(Conflict!$I$8:$I$225,MATCH($C53,_xlfn.ANCHORARRAY(Conflict!$C$8),0)),NA())</f>
        <v>0</v>
      </c>
      <c r="AL53" s="49"/>
      <c r="AM53" s="25">
        <f>IFERROR(INDEX('Data Reliability'!$G$6:$G$409,MATCH($C53,'Data Reliability'!$E$6:$E$409,0)),NA())</f>
        <v>0.83333333333333304</v>
      </c>
      <c r="AN53" s="25">
        <f>IFERROR(INDEX('Data Reliability'!$H$6:$H$409,MATCH($C53,'Data Reliability'!$E$6:$E$409,0)),NA())</f>
        <v>0.7</v>
      </c>
    </row>
    <row r="54" spans="2:40" x14ac:dyDescent="0.2">
      <c r="B54" s="28" t="s">
        <v>84</v>
      </c>
      <c r="C54" s="28" t="s">
        <v>85</v>
      </c>
      <c r="D54" s="28" t="s">
        <v>433</v>
      </c>
      <c r="E54" s="28" t="s">
        <v>409</v>
      </c>
      <c r="F54" s="206">
        <f ca="1">MATCH($C54,_xlfn.ANCHORARRAY(Health!$C$8),0)</f>
        <v>49</v>
      </c>
      <c r="G54" s="22" cm="1">
        <f t="array" aca="1" ref="G54" ca="1">IF(Parameters!$D$31, SUM(IF(ISNUMBER(R54:W54),(IF(R54:W54&gt;=Parameters!$D$37,1,"")),""))+0.5*(SUM(IF(ISNUMBER(R54:W54),(IF(R54:W54&gt;=Parameters!$D$38,1,"")),""))-SUM(IF(ISNUMBER(R54:W54),(IF(R54:W54&gt;=Parameters!$D$37,1,"")),""))),0) +
   IF(Parameters!$D$32,SUM(IF(ISNUMBER(R54:W54),(IF(R54:W54&gt;=Parameters!$D$41,1,"")),"")),0) +
   IF(Parameters!$D$33,AVERAGE(IF(ISNUMBER(R54:W54),R54:W54)),0) +
   IF(Parameters!$D$34,IF(OR(IF(ISNUMBER(R54:W54),R54:W54)=0),0,GEOMEAN(IF(ISNUMBER(R54:W54),R54:W54))),0)</f>
        <v>0</v>
      </c>
      <c r="H54" s="23">
        <f t="shared" ca="1" si="0"/>
        <v>0</v>
      </c>
      <c r="I54" s="116" t="str">
        <f t="shared" si="1"/>
        <v>!</v>
      </c>
      <c r="J54" s="22" cm="1">
        <f t="array" aca="1" ref="J54" ca="1">IF(Parameters!$D$31, SUM(IF(ISNUMBER(Y54:AD54),(IF(Y54:AD54&gt;=Parameters!$D$41,1,"")),""))+0.5*(SUM(IF(ISNUMBER(Y54:AD54),(IF(Y54:AD54&gt;=Parameters!$D$42,1,"")),""))-SUM(IF(ISNUMBER(Y54:AD54),(IF(Y54:AD54&gt;=Parameters!$D$41,1,"")),""))),0) +
   IF(Parameters!$D$32,SUM(IF(ISNUMBER(Y54:AD54),(IF(Y54:AD54&gt;=Parameters!$D$41,1,"")),"")),0) +
   IF(Parameters!$D$33,AVERAGE(IF(ISNUMBER(Y54:AD54),Y54:AD54)),0) +
   IF(Parameters!$D$34,IF(OR(IF(ISNUMBER(Y54:AD54),Y54:AD54)=0),0,GEOMEAN(IF(ISNUMBER(Y54:AD54),Y54:AD54))),0)</f>
        <v>0</v>
      </c>
      <c r="K54" s="23">
        <f t="shared" ca="1" si="2"/>
        <v>0</v>
      </c>
      <c r="L54" s="116" t="str">
        <f t="shared" si="3"/>
        <v/>
      </c>
      <c r="M54" s="21" cm="1">
        <f t="array" aca="1" ref="M54" ca="1">IF(Parameters!$D$31, SUM(IF(ISNUMBER(AF54:AK54),(IF(AF54:AK54&gt;=Parameters!$D$41,1,"")),""))+0.5*(SUM(IF(ISNUMBER(AF54:AK54),(IF(AF54:AK54&gt;=Parameters!$D$42,1,"")),""))-SUM(IF(ISNUMBER(AF54:AK54),(IF(AF54:AK54&gt;=Parameters!$D$41,1,"")),""))),0) +
   IF(Parameters!$D$32,SUM(IF(ISNUMBER(AF54:AK54),(IF(AF54:AK54&gt;=Parameters!$D$41,1,"")),"")),0) +
   IF(Parameters!$D$33,AVERAGE(IF(ISNUMBER(AF54:AK54),AF54:AK54)),0) +
   IF(Parameters!$D$34,IF(OR(IF(ISNUMBER(AF54:AK54),AF54:AK54)=0),0,GEOMEAN(IF(ISNUMBER(AF54:AK54),AF54:AK54))),0)</f>
        <v>0.5</v>
      </c>
      <c r="N54" s="23">
        <f t="shared" ca="1" si="4"/>
        <v>0.5</v>
      </c>
      <c r="O54" s="116" t="str">
        <f t="shared" si="5"/>
        <v>!</v>
      </c>
      <c r="P54" s="24"/>
      <c r="Q54" s="49"/>
      <c r="R54" s="25">
        <f ca="1">IFERROR(INDEX(Health!$G$8:$G$225,MATCH($C54,_xlfn.ANCHORARRAY(Health!$C$8),0)),NA())</f>
        <v>0</v>
      </c>
      <c r="S54" s="25">
        <f ca="1">IFERROR(INDEX(Food!$G$8:$G$225,MATCH($C54,_xlfn.ANCHORARRAY(Food!$C$8),0)),NA())</f>
        <v>0</v>
      </c>
      <c r="T54" s="25">
        <f ca="1">IFERROR(INDEX(Macro!$G$8:$G$225,MATCH($C54,_xlfn.ANCHORARRAY(Macro!$C$8),0)),NA())</f>
        <v>3.3573205209677073</v>
      </c>
      <c r="U54" s="25">
        <f ca="1">IFERROR(INDEX(Socioeconomic!$G$8:$G$225,MATCH($C54,_xlfn.ANCHORARRAY(Socioeconomic!$C$8),0)),NA())</f>
        <v>0</v>
      </c>
      <c r="V54" s="25">
        <f ca="1">IFERROR(INDEX('Natural Hazard'!$G$8:$G$225,MATCH($C54,_xlfn.ANCHORARRAY('Natural Hazard'!$C$8),0)),NA())</f>
        <v>0</v>
      </c>
      <c r="W54" s="25">
        <f ca="1">IFERROR(INDEX(Conflict!$G$8:$G$225,MATCH($C54,_xlfn.ANCHORARRAY(Conflict!$C$8),0)),NA())</f>
        <v>0</v>
      </c>
      <c r="X54" s="50"/>
      <c r="Y54" s="25">
        <f ca="1">IFERROR(INDEX(Health!$H$8:$H$225,MATCH($C54,_xlfn.ANCHORARRAY(Health!$C$8),0)),NA())</f>
        <v>3.9591836734693802</v>
      </c>
      <c r="Z54" s="25">
        <f ca="1">IFERROR(INDEX(Food!$H$8:$H$225,MATCH($C54,_xlfn.ANCHORARRAY(Food!$C$8),0)),NA())</f>
        <v>2.12918660287081</v>
      </c>
      <c r="AA54" s="25">
        <f ca="1">IFERROR(INDEX(Macro!$H$8:$H$225,MATCH($C54,_xlfn.ANCHORARRAY(Macro!$C$8),0)),NA())</f>
        <v>2.38679520888109</v>
      </c>
      <c r="AB54" s="25">
        <f ca="1">IFERROR(INDEX(Socioeconomic!$H$8:$H$225,MATCH($C54,_xlfn.ANCHORARRAY(Socioeconomic!$C$8),0)),NA())</f>
        <v>0.85714285714285499</v>
      </c>
      <c r="AC54" s="25">
        <f ca="1">IFERROR(INDEX('Natural Hazard'!$H$8:$H$225,MATCH($C54,_xlfn.ANCHORARRAY('Natural Hazard'!$C$8),0)),NA())</f>
        <v>3.3333333333333299</v>
      </c>
      <c r="AD54" s="25">
        <f ca="1">IFERROR(INDEX(Conflict!$H$8:$H$225,MATCH($C54,_xlfn.ANCHORARRAY(Conflict!$C$8),0)),NA())</f>
        <v>0</v>
      </c>
      <c r="AE54" s="50"/>
      <c r="AF54" s="25">
        <f ca="1">IFERROR(INDEX(Health!$I$8:$I$225,MATCH($C54,_xlfn.ANCHORARRAY(Health!$C$8),0)),NA())</f>
        <v>0</v>
      </c>
      <c r="AG54" s="25" t="e">
        <f ca="1">IFERROR(INDEX(Food!$I$8:$I$225,MATCH($C54,_xlfn.ANCHORARRAY(Food!$C$8),0)),NA())</f>
        <v>#N/A</v>
      </c>
      <c r="AH54" s="25">
        <f ca="1">IFERROR(INDEX(Macro!$I$8:$I$225,MATCH($C54,_xlfn.ANCHORARRAY(Macro!$C$8),0)),NA())</f>
        <v>4.7224835371589799</v>
      </c>
      <c r="AI54" s="25" t="e">
        <f ca="1">IFERROR(INDEX(Socioeconomic!$I$8:$I$225,MATCH($C54,_xlfn.ANCHORARRAY(Socioeconomic!$C$8),0)),NA())</f>
        <v>#N/A</v>
      </c>
      <c r="AJ54" s="25">
        <f ca="1">IFERROR(INDEX('Natural Hazard'!$I$8:$I$225,MATCH($C54,_xlfn.ANCHORARRAY('Natural Hazard'!$C$8),0)),NA())</f>
        <v>0</v>
      </c>
      <c r="AK54" s="25">
        <f ca="1">IFERROR(INDEX(Conflict!$I$8:$I$225,MATCH($C54,_xlfn.ANCHORARRAY(Conflict!$C$8),0)),NA())</f>
        <v>7</v>
      </c>
      <c r="AL54" s="49"/>
      <c r="AM54" s="25">
        <f>IFERROR(INDEX('Data Reliability'!$G$6:$G$409,MATCH($C54,'Data Reliability'!$E$6:$E$409,0)),NA())</f>
        <v>0.16666666666666699</v>
      </c>
      <c r="AN54" s="25">
        <f>IFERROR(INDEX('Data Reliability'!$H$6:$H$409,MATCH($C54,'Data Reliability'!$E$6:$E$409,0)),NA())</f>
        <v>0.63333333333333297</v>
      </c>
    </row>
    <row r="55" spans="2:40" x14ac:dyDescent="0.2">
      <c r="B55" s="28" t="s">
        <v>86</v>
      </c>
      <c r="C55" s="28" t="s">
        <v>87</v>
      </c>
      <c r="D55" s="28" t="s">
        <v>433</v>
      </c>
      <c r="E55" s="28" t="s">
        <v>409</v>
      </c>
      <c r="F55" s="206">
        <f ca="1">MATCH($C55,_xlfn.ANCHORARRAY(Health!$C$8),0)</f>
        <v>50</v>
      </c>
      <c r="G55" s="22" cm="1">
        <f t="array" aca="1" ref="G55" ca="1">IF(Parameters!$D$31, SUM(IF(ISNUMBER(R55:W55),(IF(R55:W55&gt;=Parameters!$D$37,1,"")),""))+0.5*(SUM(IF(ISNUMBER(R55:W55),(IF(R55:W55&gt;=Parameters!$D$38,1,"")),""))-SUM(IF(ISNUMBER(R55:W55),(IF(R55:W55&gt;=Parameters!$D$37,1,"")),""))),0) +
   IF(Parameters!$D$32,SUM(IF(ISNUMBER(R55:W55),(IF(R55:W55&gt;=Parameters!$D$41,1,"")),"")),0) +
   IF(Parameters!$D$33,AVERAGE(IF(ISNUMBER(R55:W55),R55:W55)),0) +
   IF(Parameters!$D$34,IF(OR(IF(ISNUMBER(R55:W55),R55:W55)=0),0,GEOMEAN(IF(ISNUMBER(R55:W55),R55:W55))),0)</f>
        <v>0</v>
      </c>
      <c r="H55" s="23">
        <f t="shared" ca="1" si="0"/>
        <v>0</v>
      </c>
      <c r="I55" s="116" t="str">
        <f t="shared" si="1"/>
        <v>!</v>
      </c>
      <c r="J55" s="22" cm="1">
        <f t="array" aca="1" ref="J55" ca="1">IF(Parameters!$D$31, SUM(IF(ISNUMBER(Y55:AD55),(IF(Y55:AD55&gt;=Parameters!$D$41,1,"")),""))+0.5*(SUM(IF(ISNUMBER(Y55:AD55),(IF(Y55:AD55&gt;=Parameters!$D$42,1,"")),""))-SUM(IF(ISNUMBER(Y55:AD55),(IF(Y55:AD55&gt;=Parameters!$D$41,1,"")),""))),0) +
   IF(Parameters!$D$32,SUM(IF(ISNUMBER(Y55:AD55),(IF(Y55:AD55&gt;=Parameters!$D$41,1,"")),"")),0) +
   IF(Parameters!$D$33,AVERAGE(IF(ISNUMBER(Y55:AD55),Y55:AD55)),0) +
   IF(Parameters!$D$34,IF(OR(IF(ISNUMBER(Y55:AD55),Y55:AD55)=0),0,GEOMEAN(IF(ISNUMBER(Y55:AD55),Y55:AD55))),0)</f>
        <v>0</v>
      </c>
      <c r="K55" s="23">
        <f t="shared" ca="1" si="2"/>
        <v>0</v>
      </c>
      <c r="L55" s="116" t="str">
        <f t="shared" si="3"/>
        <v/>
      </c>
      <c r="M55" s="21" cm="1">
        <f t="array" aca="1" ref="M55" ca="1">IF(Parameters!$D$31, SUM(IF(ISNUMBER(AF55:AK55),(IF(AF55:AK55&gt;=Parameters!$D$41,1,"")),""))+0.5*(SUM(IF(ISNUMBER(AF55:AK55),(IF(AF55:AK55&gt;=Parameters!$D$42,1,"")),""))-SUM(IF(ISNUMBER(AF55:AK55),(IF(AF55:AK55&gt;=Parameters!$D$41,1,"")),""))),0) +
   IF(Parameters!$D$32,SUM(IF(ISNUMBER(AF55:AK55),(IF(AF55:AK55&gt;=Parameters!$D$41,1,"")),"")),0) +
   IF(Parameters!$D$33,AVERAGE(IF(ISNUMBER(AF55:AK55),AF55:AK55)),0) +
   IF(Parameters!$D$34,IF(OR(IF(ISNUMBER(AF55:AK55),AF55:AK55)=0),0,GEOMEAN(IF(ISNUMBER(AF55:AK55),AF55:AK55))),0)</f>
        <v>0</v>
      </c>
      <c r="N55" s="23">
        <f t="shared" ca="1" si="4"/>
        <v>0</v>
      </c>
      <c r="O55" s="116" t="str">
        <f t="shared" si="5"/>
        <v>!</v>
      </c>
      <c r="P55" s="24"/>
      <c r="Q55" s="49"/>
      <c r="R55" s="25">
        <f ca="1">IFERROR(INDEX(Health!$G$8:$G$225,MATCH($C55,_xlfn.ANCHORARRAY(Health!$C$8),0)),NA())</f>
        <v>0</v>
      </c>
      <c r="S55" s="25">
        <f ca="1">IFERROR(INDEX(Food!$G$8:$G$225,MATCH($C55,_xlfn.ANCHORARRAY(Food!$C$8),0)),NA())</f>
        <v>0</v>
      </c>
      <c r="T55" s="25">
        <f ca="1">IFERROR(INDEX(Macro!$G$8:$G$225,MATCH($C55,_xlfn.ANCHORARRAY(Macro!$C$8),0)),NA())</f>
        <v>0</v>
      </c>
      <c r="U55" s="25">
        <f ca="1">IFERROR(INDEX(Socioeconomic!$G$8:$G$225,MATCH($C55,_xlfn.ANCHORARRAY(Socioeconomic!$C$8),0)),NA())</f>
        <v>0</v>
      </c>
      <c r="V55" s="25">
        <f ca="1">IFERROR(INDEX('Natural Hazard'!$G$8:$G$225,MATCH($C55,_xlfn.ANCHORARRAY('Natural Hazard'!$C$8),0)),NA())</f>
        <v>0</v>
      </c>
      <c r="W55" s="25">
        <f ca="1">IFERROR(INDEX(Conflict!$G$8:$G$225,MATCH($C55,_xlfn.ANCHORARRAY(Conflict!$C$8),0)),NA())</f>
        <v>0</v>
      </c>
      <c r="X55" s="50"/>
      <c r="Y55" s="25">
        <f ca="1">IFERROR(INDEX(Health!$H$8:$H$225,MATCH($C55,_xlfn.ANCHORARRAY(Health!$C$8),0)),NA())</f>
        <v>0.78134110787172095</v>
      </c>
      <c r="Z55" s="25">
        <f ca="1">IFERROR(INDEX(Food!$H$8:$H$225,MATCH($C55,_xlfn.ANCHORARRAY(Food!$C$8),0)),NA())</f>
        <v>0.11001737116386601</v>
      </c>
      <c r="AA55" s="25">
        <f ca="1">IFERROR(INDEX(Macro!$H$8:$H$225,MATCH($C55,_xlfn.ANCHORARRAY(Macro!$C$8),0)),NA())</f>
        <v>3.4092900964066599</v>
      </c>
      <c r="AB55" s="25">
        <f ca="1">IFERROR(INDEX(Socioeconomic!$H$8:$H$225,MATCH($C55,_xlfn.ANCHORARRAY(Socioeconomic!$C$8),0)),NA())</f>
        <v>0.57142857142857095</v>
      </c>
      <c r="AC55" s="25">
        <f ca="1">IFERROR(INDEX('Natural Hazard'!$H$8:$H$225,MATCH($C55,_xlfn.ANCHORARRAY('Natural Hazard'!$C$8),0)),NA())</f>
        <v>1</v>
      </c>
      <c r="AD55" s="25">
        <f ca="1">IFERROR(INDEX(Conflict!$H$8:$H$225,MATCH($C55,_xlfn.ANCHORARRAY(Conflict!$C$8),0)),NA())</f>
        <v>0</v>
      </c>
      <c r="AE55" s="50"/>
      <c r="AF55" s="25">
        <f ca="1">IFERROR(INDEX(Health!$I$8:$I$225,MATCH($C55,_xlfn.ANCHORARRAY(Health!$C$8),0)),NA())</f>
        <v>0</v>
      </c>
      <c r="AG55" s="25" t="e">
        <f ca="1">IFERROR(INDEX(Food!$I$8:$I$225,MATCH($C55,_xlfn.ANCHORARRAY(Food!$C$8),0)),NA())</f>
        <v>#N/A</v>
      </c>
      <c r="AH55" s="25">
        <f ca="1">IFERROR(INDEX(Macro!$I$8:$I$225,MATCH($C55,_xlfn.ANCHORARRAY(Macro!$C$8),0)),NA())</f>
        <v>0</v>
      </c>
      <c r="AI55" s="25" t="e">
        <f ca="1">IFERROR(INDEX(Socioeconomic!$I$8:$I$225,MATCH($C55,_xlfn.ANCHORARRAY(Socioeconomic!$C$8),0)),NA())</f>
        <v>#N/A</v>
      </c>
      <c r="AJ55" s="25">
        <f ca="1">IFERROR(INDEX('Natural Hazard'!$I$8:$I$225,MATCH($C55,_xlfn.ANCHORARRAY('Natural Hazard'!$C$8),0)),NA())</f>
        <v>0</v>
      </c>
      <c r="AK55" s="25">
        <f ca="1">IFERROR(INDEX(Conflict!$I$8:$I$225,MATCH($C55,_xlfn.ANCHORARRAY(Conflict!$C$8),0)),NA())</f>
        <v>5.3571428571428497</v>
      </c>
      <c r="AL55" s="49"/>
      <c r="AM55" s="25">
        <f>IFERROR(INDEX('Data Reliability'!$G$6:$G$409,MATCH($C55,'Data Reliability'!$E$6:$E$409,0)),NA())</f>
        <v>8.3333333333333301E-2</v>
      </c>
      <c r="AN55" s="25">
        <f>IFERROR(INDEX('Data Reliability'!$H$6:$H$409,MATCH($C55,'Data Reliability'!$E$6:$E$409,0)),NA())</f>
        <v>0.63333333333333297</v>
      </c>
    </row>
    <row r="56" spans="2:40" x14ac:dyDescent="0.2">
      <c r="B56" s="28" t="s">
        <v>88</v>
      </c>
      <c r="C56" s="28" t="s">
        <v>89</v>
      </c>
      <c r="D56" s="28" t="s">
        <v>433</v>
      </c>
      <c r="E56" s="28" t="s">
        <v>409</v>
      </c>
      <c r="F56" s="206">
        <f ca="1">MATCH($C56,_xlfn.ANCHORARRAY(Health!$C$8),0)</f>
        <v>51</v>
      </c>
      <c r="G56" s="22" cm="1">
        <f t="array" aca="1" ref="G56" ca="1">IF(Parameters!$D$31, SUM(IF(ISNUMBER(R56:W56),(IF(R56:W56&gt;=Parameters!$D$37,1,"")),""))+0.5*(SUM(IF(ISNUMBER(R56:W56),(IF(R56:W56&gt;=Parameters!$D$38,1,"")),""))-SUM(IF(ISNUMBER(R56:W56),(IF(R56:W56&gt;=Parameters!$D$37,1,"")),""))),0) +
   IF(Parameters!$D$32,SUM(IF(ISNUMBER(R56:W56),(IF(R56:W56&gt;=Parameters!$D$41,1,"")),"")),0) +
   IF(Parameters!$D$33,AVERAGE(IF(ISNUMBER(R56:W56),R56:W56)),0) +
   IF(Parameters!$D$34,IF(OR(IF(ISNUMBER(R56:W56),R56:W56)=0),0,GEOMEAN(IF(ISNUMBER(R56:W56),R56:W56))),0)</f>
        <v>0</v>
      </c>
      <c r="H56" s="23">
        <f t="shared" ca="1" si="0"/>
        <v>0</v>
      </c>
      <c r="I56" s="116" t="str">
        <f t="shared" si="1"/>
        <v>!</v>
      </c>
      <c r="J56" s="22" cm="1">
        <f t="array" aca="1" ref="J56" ca="1">IF(Parameters!$D$31, SUM(IF(ISNUMBER(Y56:AD56),(IF(Y56:AD56&gt;=Parameters!$D$41,1,"")),""))+0.5*(SUM(IF(ISNUMBER(Y56:AD56),(IF(Y56:AD56&gt;=Parameters!$D$42,1,"")),""))-SUM(IF(ISNUMBER(Y56:AD56),(IF(Y56:AD56&gt;=Parameters!$D$41,1,"")),""))),0) +
   IF(Parameters!$D$32,SUM(IF(ISNUMBER(Y56:AD56),(IF(Y56:AD56&gt;=Parameters!$D$41,1,"")),"")),0) +
   IF(Parameters!$D$33,AVERAGE(IF(ISNUMBER(Y56:AD56),Y56:AD56)),0) +
   IF(Parameters!$D$34,IF(OR(IF(ISNUMBER(Y56:AD56),Y56:AD56)=0),0,GEOMEAN(IF(ISNUMBER(Y56:AD56),Y56:AD56))),0)</f>
        <v>0</v>
      </c>
      <c r="K56" s="23">
        <f t="shared" ca="1" si="2"/>
        <v>0</v>
      </c>
      <c r="L56" s="116" t="str">
        <f t="shared" si="3"/>
        <v/>
      </c>
      <c r="M56" s="21" cm="1">
        <f t="array" aca="1" ref="M56" ca="1">IF(Parameters!$D$31, SUM(IF(ISNUMBER(AF56:AK56),(IF(AF56:AK56&gt;=Parameters!$D$41,1,"")),""))+0.5*(SUM(IF(ISNUMBER(AF56:AK56),(IF(AF56:AK56&gt;=Parameters!$D$42,1,"")),""))-SUM(IF(ISNUMBER(AF56:AK56),(IF(AF56:AK56&gt;=Parameters!$D$41,1,"")),""))),0) +
   IF(Parameters!$D$32,SUM(IF(ISNUMBER(AF56:AK56),(IF(AF56:AK56&gt;=Parameters!$D$41,1,"")),"")),0) +
   IF(Parameters!$D$33,AVERAGE(IF(ISNUMBER(AF56:AK56),AF56:AK56)),0) +
   IF(Parameters!$D$34,IF(OR(IF(ISNUMBER(AF56:AK56),AF56:AK56)=0),0,GEOMEAN(IF(ISNUMBER(AF56:AK56),AF56:AK56))),0)</f>
        <v>0</v>
      </c>
      <c r="N56" s="23">
        <f t="shared" ca="1" si="4"/>
        <v>0</v>
      </c>
      <c r="O56" s="116" t="str">
        <f t="shared" si="5"/>
        <v>!</v>
      </c>
      <c r="P56" s="24"/>
      <c r="Q56" s="49"/>
      <c r="R56" s="25">
        <f ca="1">IFERROR(INDEX(Health!$G$8:$G$225,MATCH($C56,_xlfn.ANCHORARRAY(Health!$C$8),0)),NA())</f>
        <v>0</v>
      </c>
      <c r="S56" s="25">
        <f ca="1">IFERROR(INDEX(Food!$G$8:$G$225,MATCH($C56,_xlfn.ANCHORARRAY(Food!$C$8),0)),NA())</f>
        <v>0</v>
      </c>
      <c r="T56" s="25">
        <f ca="1">IFERROR(INDEX(Macro!$G$8:$G$225,MATCH($C56,_xlfn.ANCHORARRAY(Macro!$C$8),0)),NA())</f>
        <v>2.0992118771540795</v>
      </c>
      <c r="U56" s="25">
        <f ca="1">IFERROR(INDEX(Socioeconomic!$G$8:$G$225,MATCH($C56,_xlfn.ANCHORARRAY(Socioeconomic!$C$8),0)),NA())</f>
        <v>0</v>
      </c>
      <c r="V56" s="25">
        <f ca="1">IFERROR(INDEX('Natural Hazard'!$G$8:$G$225,MATCH($C56,_xlfn.ANCHORARRAY('Natural Hazard'!$C$8),0)),NA())</f>
        <v>0</v>
      </c>
      <c r="W56" s="25">
        <f ca="1">IFERROR(INDEX(Conflict!$G$8:$G$225,MATCH($C56,_xlfn.ANCHORARRAY(Conflict!$C$8),0)),NA())</f>
        <v>0</v>
      </c>
      <c r="X56" s="50"/>
      <c r="Y56" s="25">
        <f ca="1">IFERROR(INDEX(Health!$H$8:$H$225,MATCH($C56,_xlfn.ANCHORARRAY(Health!$C$8),0)),NA())</f>
        <v>0</v>
      </c>
      <c r="Z56" s="25">
        <f ca="1">IFERROR(INDEX(Food!$H$8:$H$225,MATCH($C56,_xlfn.ANCHORARRAY(Food!$C$8),0)),NA())</f>
        <v>0.31268094962362403</v>
      </c>
      <c r="AA56" s="25">
        <f ca="1">IFERROR(INDEX(Macro!$H$8:$H$225,MATCH($C56,_xlfn.ANCHORARRAY(Macro!$C$8),0)),NA())</f>
        <v>0.76541045866199298</v>
      </c>
      <c r="AB56" s="25">
        <f ca="1">IFERROR(INDEX(Socioeconomic!$H$8:$H$225,MATCH($C56,_xlfn.ANCHORARRAY(Socioeconomic!$C$8),0)),NA())</f>
        <v>0.57142857142857095</v>
      </c>
      <c r="AC56" s="25">
        <f ca="1">IFERROR(INDEX('Natural Hazard'!$H$8:$H$225,MATCH($C56,_xlfn.ANCHORARRAY('Natural Hazard'!$C$8),0)),NA())</f>
        <v>5.1666666666666599</v>
      </c>
      <c r="AD56" s="25">
        <f ca="1">IFERROR(INDEX(Conflict!$H$8:$H$225,MATCH($C56,_xlfn.ANCHORARRAY(Conflict!$C$8),0)),NA())</f>
        <v>0</v>
      </c>
      <c r="AE56" s="50"/>
      <c r="AF56" s="25">
        <f ca="1">IFERROR(INDEX(Health!$I$8:$I$225,MATCH($C56,_xlfn.ANCHORARRAY(Health!$C$8),0)),NA())</f>
        <v>0</v>
      </c>
      <c r="AG56" s="25" t="e">
        <f ca="1">IFERROR(INDEX(Food!$I$8:$I$225,MATCH($C56,_xlfn.ANCHORARRAY(Food!$C$8),0)),NA())</f>
        <v>#N/A</v>
      </c>
      <c r="AH56" s="25">
        <f ca="1">IFERROR(INDEX(Macro!$I$8:$I$225,MATCH($C56,_xlfn.ANCHORARRAY(Macro!$C$8),0)),NA())</f>
        <v>5.7572906867356499</v>
      </c>
      <c r="AI56" s="25" t="e">
        <f ca="1">IFERROR(INDEX(Socioeconomic!$I$8:$I$225,MATCH($C56,_xlfn.ANCHORARRAY(Socioeconomic!$C$8),0)),NA())</f>
        <v>#N/A</v>
      </c>
      <c r="AJ56" s="25">
        <f ca="1">IFERROR(INDEX('Natural Hazard'!$I$8:$I$225,MATCH($C56,_xlfn.ANCHORARRAY('Natural Hazard'!$C$8),0)),NA())</f>
        <v>0</v>
      </c>
      <c r="AK56" s="25">
        <f ca="1">IFERROR(INDEX(Conflict!$I$8:$I$225,MATCH($C56,_xlfn.ANCHORARRAY(Conflict!$C$8),0)),NA())</f>
        <v>0</v>
      </c>
      <c r="AL56" s="49"/>
      <c r="AM56" s="25">
        <f>IFERROR(INDEX('Data Reliability'!$G$6:$G$409,MATCH($C56,'Data Reliability'!$E$6:$E$409,0)),NA())</f>
        <v>8.3333333333333301E-2</v>
      </c>
      <c r="AN56" s="25">
        <f>IFERROR(INDEX('Data Reliability'!$H$6:$H$409,MATCH($C56,'Data Reliability'!$E$6:$E$409,0)),NA())</f>
        <v>0.6</v>
      </c>
    </row>
    <row r="57" spans="2:40" x14ac:dyDescent="0.2">
      <c r="B57" s="28" t="s">
        <v>90</v>
      </c>
      <c r="C57" s="28" t="s">
        <v>91</v>
      </c>
      <c r="D57" s="28" t="s">
        <v>434</v>
      </c>
      <c r="E57" s="28" t="s">
        <v>429</v>
      </c>
      <c r="F57" s="206">
        <f ca="1">MATCH($C57,_xlfn.ANCHORARRAY(Health!$C$8),0)</f>
        <v>52</v>
      </c>
      <c r="G57" s="22" cm="1">
        <f t="array" aca="1" ref="G57" ca="1">IF(Parameters!$D$31, SUM(IF(ISNUMBER(R57:W57),(IF(R57:W57&gt;=Parameters!$D$37,1,"")),""))+0.5*(SUM(IF(ISNUMBER(R57:W57),(IF(R57:W57&gt;=Parameters!$D$38,1,"")),""))-SUM(IF(ISNUMBER(R57:W57),(IF(R57:W57&gt;=Parameters!$D$37,1,"")),""))),0) +
   IF(Parameters!$D$32,SUM(IF(ISNUMBER(R57:W57),(IF(R57:W57&gt;=Parameters!$D$41,1,"")),"")),0) +
   IF(Parameters!$D$33,AVERAGE(IF(ISNUMBER(R57:W57),R57:W57)),0) +
   IF(Parameters!$D$34,IF(OR(IF(ISNUMBER(R57:W57),R57:W57)=0),0,GEOMEAN(IF(ISNUMBER(R57:W57),R57:W57))),0)</f>
        <v>1.5</v>
      </c>
      <c r="H57" s="23">
        <f t="shared" ca="1" si="0"/>
        <v>1.5</v>
      </c>
      <c r="I57" s="116" t="str">
        <f t="shared" si="1"/>
        <v/>
      </c>
      <c r="J57" s="22" cm="1">
        <f t="array" aca="1" ref="J57" ca="1">IF(Parameters!$D$31, SUM(IF(ISNUMBER(Y57:AD57),(IF(Y57:AD57&gt;=Parameters!$D$41,1,"")),""))+0.5*(SUM(IF(ISNUMBER(Y57:AD57),(IF(Y57:AD57&gt;=Parameters!$D$42,1,"")),""))-SUM(IF(ISNUMBER(Y57:AD57),(IF(Y57:AD57&gt;=Parameters!$D$41,1,"")),""))),0) +
   IF(Parameters!$D$32,SUM(IF(ISNUMBER(Y57:AD57),(IF(Y57:AD57&gt;=Parameters!$D$41,1,"")),"")),0) +
   IF(Parameters!$D$33,AVERAGE(IF(ISNUMBER(Y57:AD57),Y57:AD57)),0) +
   IF(Parameters!$D$34,IF(OR(IF(ISNUMBER(Y57:AD57),Y57:AD57)=0),0,GEOMEAN(IF(ISNUMBER(Y57:AD57),Y57:AD57))),0)</f>
        <v>1.5</v>
      </c>
      <c r="K57" s="23">
        <f t="shared" ca="1" si="2"/>
        <v>1.5</v>
      </c>
      <c r="L57" s="116" t="str">
        <f t="shared" si="3"/>
        <v/>
      </c>
      <c r="M57" s="21" cm="1">
        <f t="array" aca="1" ref="M57" ca="1">IF(Parameters!$D$31, SUM(IF(ISNUMBER(AF57:AK57),(IF(AF57:AK57&gt;=Parameters!$D$41,1,"")),""))+0.5*(SUM(IF(ISNUMBER(AF57:AK57),(IF(AF57:AK57&gt;=Parameters!$D$42,1,"")),""))-SUM(IF(ISNUMBER(AF57:AK57),(IF(AF57:AK57&gt;=Parameters!$D$41,1,"")),""))),0) +
   IF(Parameters!$D$32,SUM(IF(ISNUMBER(AF57:AK57),(IF(AF57:AK57&gt;=Parameters!$D$41,1,"")),"")),0) +
   IF(Parameters!$D$33,AVERAGE(IF(ISNUMBER(AF57:AK57),AF57:AK57)),0) +
   IF(Parameters!$D$34,IF(OR(IF(ISNUMBER(AF57:AK57),AF57:AK57)=0),0,GEOMEAN(IF(ISNUMBER(AF57:AK57),AF57:AK57))),0)</f>
        <v>1</v>
      </c>
      <c r="N57" s="23">
        <f t="shared" ca="1" si="4"/>
        <v>1</v>
      </c>
      <c r="O57" s="116" t="str">
        <f t="shared" si="5"/>
        <v>!</v>
      </c>
      <c r="P57" s="24"/>
      <c r="Q57" s="49"/>
      <c r="R57" s="25">
        <f ca="1">IFERROR(INDEX(Health!$G$8:$G$225,MATCH($C57,_xlfn.ANCHORARRAY(Health!$C$8),0)),NA())</f>
        <v>9.3957375113358825</v>
      </c>
      <c r="S57" s="25">
        <f ca="1">IFERROR(INDEX(Food!$G$8:$G$225,MATCH($C57,_xlfn.ANCHORARRAY(Food!$C$8),0)),NA())</f>
        <v>6.4240129657194851</v>
      </c>
      <c r="T57" s="25">
        <f ca="1">IFERROR(INDEX(Macro!$G$8:$G$225,MATCH($C57,_xlfn.ANCHORARRAY(Macro!$C$8),0)),NA())</f>
        <v>4.5141088215473788</v>
      </c>
      <c r="U57" s="25">
        <f ca="1">IFERROR(INDEX(Socioeconomic!$G$8:$G$225,MATCH($C57,_xlfn.ANCHORARRAY(Socioeconomic!$C$8),0)),NA())</f>
        <v>0</v>
      </c>
      <c r="V57" s="25">
        <f ca="1">IFERROR(INDEX('Natural Hazard'!$G$8:$G$225,MATCH($C57,_xlfn.ANCHORARRAY('Natural Hazard'!$C$8),0)),NA())</f>
        <v>0</v>
      </c>
      <c r="W57" s="25">
        <f ca="1">IFERROR(INDEX(Conflict!$G$8:$G$225,MATCH($C57,_xlfn.ANCHORARRAY(Conflict!$C$8),0)),NA())</f>
        <v>0</v>
      </c>
      <c r="X57" s="50"/>
      <c r="Y57" s="25">
        <f ca="1">IFERROR(INDEX(Health!$H$8:$H$225,MATCH($C57,_xlfn.ANCHORARRAY(Health!$C$8),0)),NA())</f>
        <v>8.8279883381924193</v>
      </c>
      <c r="Z57" s="25">
        <f ca="1">IFERROR(INDEX(Food!$H$8:$H$225,MATCH($C57,_xlfn.ANCHORARRAY(Food!$C$8),0)),NA())</f>
        <v>8.2535885167464098</v>
      </c>
      <c r="AA57" s="25">
        <f ca="1">IFERROR(INDEX(Macro!$H$8:$H$225,MATCH($C57,_xlfn.ANCHORARRAY(Macro!$C$8),0)),NA())</f>
        <v>4.3149284253578699</v>
      </c>
      <c r="AB57" s="25">
        <f ca="1">IFERROR(INDEX(Socioeconomic!$H$8:$H$225,MATCH($C57,_xlfn.ANCHORARRAY(Socioeconomic!$C$8),0)),NA())</f>
        <v>8.71428571428571</v>
      </c>
      <c r="AC57" s="25">
        <f ca="1">IFERROR(INDEX('Natural Hazard'!$H$8:$H$225,MATCH($C57,_xlfn.ANCHORARRAY('Natural Hazard'!$C$8),0)),NA())</f>
        <v>6.1666666666666599</v>
      </c>
      <c r="AD57" s="25">
        <f ca="1">IFERROR(INDEX(Conflict!$H$8:$H$225,MATCH($C57,_xlfn.ANCHORARRAY(Conflict!$C$8),0)),NA())</f>
        <v>4.5025577703298598</v>
      </c>
      <c r="AE57" s="50"/>
      <c r="AF57" s="25">
        <f ca="1">IFERROR(INDEX(Health!$I$8:$I$225,MATCH($C57,_xlfn.ANCHORARRAY(Health!$C$8),0)),NA())</f>
        <v>10</v>
      </c>
      <c r="AG57" s="25">
        <f ca="1">IFERROR(INDEX(Food!$I$8:$I$225,MATCH($C57,_xlfn.ANCHORARRAY(Food!$C$8),0)),NA())</f>
        <v>5</v>
      </c>
      <c r="AH57" s="25">
        <f ca="1">IFERROR(INDEX(Macro!$I$8:$I$225,MATCH($C57,_xlfn.ANCHORARRAY(Macro!$C$8),0)),NA())</f>
        <v>4.7224835371589799</v>
      </c>
      <c r="AI57" s="25">
        <f ca="1">IFERROR(INDEX(Socioeconomic!$I$8:$I$225,MATCH($C57,_xlfn.ANCHORARRAY(Socioeconomic!$C$8),0)),NA())</f>
        <v>0</v>
      </c>
      <c r="AJ57" s="25">
        <f ca="1">IFERROR(INDEX('Natural Hazard'!$I$8:$I$225,MATCH($C57,_xlfn.ANCHORARRAY('Natural Hazard'!$C$8),0)),NA())</f>
        <v>0</v>
      </c>
      <c r="AK57" s="25">
        <f ca="1">IFERROR(INDEX(Conflict!$I$8:$I$225,MATCH($C57,_xlfn.ANCHORARRAY(Conflict!$C$8),0)),NA())</f>
        <v>0</v>
      </c>
      <c r="AL57" s="49"/>
      <c r="AM57" s="25">
        <f>IFERROR(INDEX('Data Reliability'!$G$6:$G$409,MATCH($C57,'Data Reliability'!$E$6:$E$409,0)),NA())</f>
        <v>0.16666666666666699</v>
      </c>
      <c r="AN57" s="25">
        <f>IFERROR(INDEX('Data Reliability'!$H$6:$H$409,MATCH($C57,'Data Reliability'!$E$6:$E$409,0)),NA())</f>
        <v>0.452777777777778</v>
      </c>
    </row>
    <row r="58" spans="2:40" x14ac:dyDescent="0.2">
      <c r="B58" s="28" t="s">
        <v>92</v>
      </c>
      <c r="C58" s="28" t="s">
        <v>93</v>
      </c>
      <c r="D58" s="28" t="s">
        <v>435</v>
      </c>
      <c r="E58" s="28" t="s">
        <v>535</v>
      </c>
      <c r="F58" s="206">
        <f ca="1">MATCH($C58,_xlfn.ANCHORARRAY(Health!$C$8),0)</f>
        <v>53</v>
      </c>
      <c r="G58" s="22" cm="1">
        <f t="array" aca="1" ref="G58" ca="1">IF(Parameters!$D$31, SUM(IF(ISNUMBER(R58:W58),(IF(R58:W58&gt;=Parameters!$D$37,1,"")),""))+0.5*(SUM(IF(ISNUMBER(R58:W58),(IF(R58:W58&gt;=Parameters!$D$38,1,"")),""))-SUM(IF(ISNUMBER(R58:W58),(IF(R58:W58&gt;=Parameters!$D$37,1,"")),""))),0) +
   IF(Parameters!$D$32,SUM(IF(ISNUMBER(R58:W58),(IF(R58:W58&gt;=Parameters!$D$41,1,"")),"")),0) +
   IF(Parameters!$D$33,AVERAGE(IF(ISNUMBER(R58:W58),R58:W58)),0) +
   IF(Parameters!$D$34,IF(OR(IF(ISNUMBER(R58:W58),R58:W58)=0),0,GEOMEAN(IF(ISNUMBER(R58:W58),R58:W58))),0)</f>
        <v>0</v>
      </c>
      <c r="H58" s="23">
        <f t="shared" ca="1" si="0"/>
        <v>0</v>
      </c>
      <c r="I58" s="116" t="str">
        <f t="shared" si="1"/>
        <v>!</v>
      </c>
      <c r="J58" s="22" cm="1">
        <f t="array" aca="1" ref="J58" ca="1">IF(Parameters!$D$31, SUM(IF(ISNUMBER(Y58:AD58),(IF(Y58:AD58&gt;=Parameters!$D$41,1,"")),""))+0.5*(SUM(IF(ISNUMBER(Y58:AD58),(IF(Y58:AD58&gt;=Parameters!$D$42,1,"")),""))-SUM(IF(ISNUMBER(Y58:AD58),(IF(Y58:AD58&gt;=Parameters!$D$41,1,"")),""))),0) +
   IF(Parameters!$D$32,SUM(IF(ISNUMBER(Y58:AD58),(IF(Y58:AD58&gt;=Parameters!$D$41,1,"")),"")),0) +
   IF(Parameters!$D$33,AVERAGE(IF(ISNUMBER(Y58:AD58),Y58:AD58)),0) +
   IF(Parameters!$D$34,IF(OR(IF(ISNUMBER(Y58:AD58),Y58:AD58)=0),0,GEOMEAN(IF(ISNUMBER(Y58:AD58),Y58:AD58))),0)</f>
        <v>1</v>
      </c>
      <c r="K58" s="23">
        <f t="shared" ca="1" si="2"/>
        <v>1</v>
      </c>
      <c r="L58" s="116" t="str">
        <f t="shared" si="3"/>
        <v>!</v>
      </c>
      <c r="M58" s="21" cm="1">
        <f t="array" aca="1" ref="M58" ca="1">IF(Parameters!$D$31, SUM(IF(ISNUMBER(AF58:AK58),(IF(AF58:AK58&gt;=Parameters!$D$41,1,"")),""))+0.5*(SUM(IF(ISNUMBER(AF58:AK58),(IF(AF58:AK58&gt;=Parameters!$D$42,1,"")),""))-SUM(IF(ISNUMBER(AF58:AK58),(IF(AF58:AK58&gt;=Parameters!$D$41,1,"")),""))),0) +
   IF(Parameters!$D$32,SUM(IF(ISNUMBER(AF58:AK58),(IF(AF58:AK58&gt;=Parameters!$D$41,1,"")),"")),0) +
   IF(Parameters!$D$33,AVERAGE(IF(ISNUMBER(AF58:AK58),AF58:AK58)),0) +
   IF(Parameters!$D$34,IF(OR(IF(ISNUMBER(AF58:AK58),AF58:AK58)=0),0,GEOMEAN(IF(ISNUMBER(AF58:AK58),AF58:AK58))),0)</f>
        <v>0</v>
      </c>
      <c r="N58" s="23">
        <f t="shared" ca="1" si="4"/>
        <v>0</v>
      </c>
      <c r="O58" s="116" t="str">
        <f t="shared" si="5"/>
        <v>!!</v>
      </c>
      <c r="P58" s="24"/>
      <c r="Q58" s="49"/>
      <c r="R58" s="25">
        <f ca="1">IFERROR(INDEX(Health!$G$8:$G$225,MATCH($C58,_xlfn.ANCHORARRAY(Health!$C$8),0)),NA())</f>
        <v>0</v>
      </c>
      <c r="S58" s="25">
        <f ca="1">IFERROR(INDEX(Food!$G$8:$G$225,MATCH($C58,_xlfn.ANCHORARRAY(Food!$C$8),0)),NA())</f>
        <v>0</v>
      </c>
      <c r="T58" s="25" t="e">
        <f ca="1">IFERROR(INDEX(Macro!$G$8:$G$225,MATCH($C58,_xlfn.ANCHORARRAY(Macro!$C$8),0)),NA())</f>
        <v>#N/A</v>
      </c>
      <c r="U58" s="25">
        <f ca="1">IFERROR(INDEX(Socioeconomic!$G$8:$G$225,MATCH($C58,_xlfn.ANCHORARRAY(Socioeconomic!$C$8),0)),NA())</f>
        <v>0</v>
      </c>
      <c r="V58" s="25">
        <f ca="1">IFERROR(INDEX('Natural Hazard'!$G$8:$G$225,MATCH($C58,_xlfn.ANCHORARRAY('Natural Hazard'!$C$8),0)),NA())</f>
        <v>0</v>
      </c>
      <c r="W58" s="25">
        <f ca="1">IFERROR(INDEX(Conflict!$G$8:$G$225,MATCH($C58,_xlfn.ANCHORARRAY(Conflict!$C$8),0)),NA())</f>
        <v>0</v>
      </c>
      <c r="X58" s="50"/>
      <c r="Y58" s="25">
        <f ca="1">IFERROR(INDEX(Health!$H$8:$H$225,MATCH($C58,_xlfn.ANCHORARRAY(Health!$C$8),0)),NA())</f>
        <v>8.4781341107871704</v>
      </c>
      <c r="Z58" s="25">
        <f ca="1">IFERROR(INDEX(Food!$H$8:$H$225,MATCH($C58,_xlfn.ANCHORARRAY(Food!$C$8),0)),NA())</f>
        <v>5.5023923444975997</v>
      </c>
      <c r="AA58" s="25" t="e">
        <f ca="1">IFERROR(INDEX(Macro!$H$8:$H$225,MATCH($C58,_xlfn.ANCHORARRAY(Macro!$C$8),0)),NA())</f>
        <v>#N/A</v>
      </c>
      <c r="AB58" s="25">
        <f ca="1">IFERROR(INDEX(Socioeconomic!$H$8:$H$225,MATCH($C58,_xlfn.ANCHORARRAY(Socioeconomic!$C$8),0)),NA())</f>
        <v>7</v>
      </c>
      <c r="AC58" s="25">
        <f ca="1">IFERROR(INDEX('Natural Hazard'!$H$8:$H$225,MATCH($C58,_xlfn.ANCHORARRAY('Natural Hazard'!$C$8),0)),NA())</f>
        <v>4.6666666666666599</v>
      </c>
      <c r="AD58" s="25">
        <f ca="1">IFERROR(INDEX(Conflict!$H$8:$H$225,MATCH($C58,_xlfn.ANCHORARRAY(Conflict!$C$8),0)),NA())</f>
        <v>0</v>
      </c>
      <c r="AE58" s="50"/>
      <c r="AF58" s="25">
        <f ca="1">IFERROR(INDEX(Health!$I$8:$I$225,MATCH($C58,_xlfn.ANCHORARRAY(Health!$C$8),0)),NA())</f>
        <v>0</v>
      </c>
      <c r="AG58" s="25" t="e">
        <f ca="1">IFERROR(INDEX(Food!$I$8:$I$225,MATCH($C58,_xlfn.ANCHORARRAY(Food!$C$8),0)),NA())</f>
        <v>#N/A</v>
      </c>
      <c r="AH58" s="25" t="e">
        <f ca="1">IFERROR(INDEX(Macro!$I$8:$I$225,MATCH($C58,_xlfn.ANCHORARRAY(Macro!$C$8),0)),NA())</f>
        <v>#N/A</v>
      </c>
      <c r="AI58" s="25" t="e">
        <f ca="1">IFERROR(INDEX(Socioeconomic!$I$8:$I$225,MATCH($C58,_xlfn.ANCHORARRAY(Socioeconomic!$C$8),0)),NA())</f>
        <v>#N/A</v>
      </c>
      <c r="AJ58" s="25">
        <f ca="1">IFERROR(INDEX('Natural Hazard'!$I$8:$I$225,MATCH($C58,_xlfn.ANCHORARRAY('Natural Hazard'!$C$8),0)),NA())</f>
        <v>0</v>
      </c>
      <c r="AK58" s="25">
        <f ca="1">IFERROR(INDEX(Conflict!$I$8:$I$225,MATCH($C58,_xlfn.ANCHORARRAY(Conflict!$C$8),0)),NA())</f>
        <v>0</v>
      </c>
      <c r="AL58" s="49"/>
      <c r="AM58" s="25">
        <f>IFERROR(INDEX('Data Reliability'!$G$6:$G$409,MATCH($C58,'Data Reliability'!$E$6:$E$409,0)),NA())</f>
        <v>0.33333333333333298</v>
      </c>
      <c r="AN58" s="25">
        <f>IFERROR(INDEX('Data Reliability'!$H$6:$H$409,MATCH($C58,'Data Reliability'!$E$6:$E$409,0)),NA())</f>
        <v>0.75</v>
      </c>
    </row>
    <row r="59" spans="2:40" x14ac:dyDescent="0.2">
      <c r="B59" s="28" t="s">
        <v>94</v>
      </c>
      <c r="C59" s="28" t="s">
        <v>95</v>
      </c>
      <c r="D59" s="28" t="s">
        <v>433</v>
      </c>
      <c r="E59" s="28" t="s">
        <v>409</v>
      </c>
      <c r="F59" s="206">
        <f ca="1">MATCH($C59,_xlfn.ANCHORARRAY(Health!$C$8),0)</f>
        <v>54</v>
      </c>
      <c r="G59" s="22" cm="1">
        <f t="array" aca="1" ref="G59" ca="1">IF(Parameters!$D$31, SUM(IF(ISNUMBER(R59:W59),(IF(R59:W59&gt;=Parameters!$D$37,1,"")),""))+0.5*(SUM(IF(ISNUMBER(R59:W59),(IF(R59:W59&gt;=Parameters!$D$38,1,"")),""))-SUM(IF(ISNUMBER(R59:W59),(IF(R59:W59&gt;=Parameters!$D$37,1,"")),""))),0) +
   IF(Parameters!$D$32,SUM(IF(ISNUMBER(R59:W59),(IF(R59:W59&gt;=Parameters!$D$41,1,"")),"")),0) +
   IF(Parameters!$D$33,AVERAGE(IF(ISNUMBER(R59:W59),R59:W59)),0) +
   IF(Parameters!$D$34,IF(OR(IF(ISNUMBER(R59:W59),R59:W59)=0),0,GEOMEAN(IF(ISNUMBER(R59:W59),R59:W59))),0)</f>
        <v>0</v>
      </c>
      <c r="H59" s="23">
        <f t="shared" ca="1" si="0"/>
        <v>0</v>
      </c>
      <c r="I59" s="116" t="str">
        <f t="shared" si="1"/>
        <v>!</v>
      </c>
      <c r="J59" s="22" cm="1">
        <f t="array" aca="1" ref="J59" ca="1">IF(Parameters!$D$31, SUM(IF(ISNUMBER(Y59:AD59),(IF(Y59:AD59&gt;=Parameters!$D$41,1,"")),""))+0.5*(SUM(IF(ISNUMBER(Y59:AD59),(IF(Y59:AD59&gt;=Parameters!$D$42,1,"")),""))-SUM(IF(ISNUMBER(Y59:AD59),(IF(Y59:AD59&gt;=Parameters!$D$41,1,"")),""))),0) +
   IF(Parameters!$D$32,SUM(IF(ISNUMBER(Y59:AD59),(IF(Y59:AD59&gt;=Parameters!$D$41,1,"")),"")),0) +
   IF(Parameters!$D$33,AVERAGE(IF(ISNUMBER(Y59:AD59),Y59:AD59)),0) +
   IF(Parameters!$D$34,IF(OR(IF(ISNUMBER(Y59:AD59),Y59:AD59)=0),0,GEOMEAN(IF(ISNUMBER(Y59:AD59),Y59:AD59))),0)</f>
        <v>0</v>
      </c>
      <c r="K59" s="23">
        <f t="shared" ca="1" si="2"/>
        <v>0</v>
      </c>
      <c r="L59" s="116" t="str">
        <f t="shared" si="3"/>
        <v/>
      </c>
      <c r="M59" s="21" cm="1">
        <f t="array" aca="1" ref="M59" ca="1">IF(Parameters!$D$31, SUM(IF(ISNUMBER(AF59:AK59),(IF(AF59:AK59&gt;=Parameters!$D$41,1,"")),""))+0.5*(SUM(IF(ISNUMBER(AF59:AK59),(IF(AF59:AK59&gt;=Parameters!$D$42,1,"")),""))-SUM(IF(ISNUMBER(AF59:AK59),(IF(AF59:AK59&gt;=Parameters!$D$41,1,"")),""))),0) +
   IF(Parameters!$D$32,SUM(IF(ISNUMBER(AF59:AK59),(IF(AF59:AK59&gt;=Parameters!$D$41,1,"")),"")),0) +
   IF(Parameters!$D$33,AVERAGE(IF(ISNUMBER(AF59:AK59),AF59:AK59)),0) +
   IF(Parameters!$D$34,IF(OR(IF(ISNUMBER(AF59:AK59),AF59:AK59)=0),0,GEOMEAN(IF(ISNUMBER(AF59:AK59),AF59:AK59))),0)</f>
        <v>0</v>
      </c>
      <c r="N59" s="23">
        <f t="shared" ca="1" si="4"/>
        <v>0</v>
      </c>
      <c r="O59" s="116" t="str">
        <f t="shared" si="5"/>
        <v>!!</v>
      </c>
      <c r="P59" s="24"/>
      <c r="Q59" s="49"/>
      <c r="R59" s="25">
        <f ca="1">IFERROR(INDEX(Health!$G$8:$G$225,MATCH($C59,_xlfn.ANCHORARRAY(Health!$C$8),0)),NA())</f>
        <v>0</v>
      </c>
      <c r="S59" s="25">
        <f ca="1">IFERROR(INDEX(Food!$G$8:$G$225,MATCH($C59,_xlfn.ANCHORARRAY(Food!$C$8),0)),NA())</f>
        <v>0</v>
      </c>
      <c r="T59" s="25">
        <f ca="1">IFERROR(INDEX(Macro!$G$8:$G$225,MATCH($C59,_xlfn.ANCHORARRAY(Macro!$C$8),0)),NA())</f>
        <v>0</v>
      </c>
      <c r="U59" s="25">
        <f ca="1">IFERROR(INDEX(Socioeconomic!$G$8:$G$225,MATCH($C59,_xlfn.ANCHORARRAY(Socioeconomic!$C$8),0)),NA())</f>
        <v>0</v>
      </c>
      <c r="V59" s="25">
        <f ca="1">IFERROR(INDEX('Natural Hazard'!$G$8:$G$225,MATCH($C59,_xlfn.ANCHORARRAY('Natural Hazard'!$C$8),0)),NA())</f>
        <v>0</v>
      </c>
      <c r="W59" s="25">
        <f ca="1">IFERROR(INDEX(Conflict!$G$8:$G$225,MATCH($C59,_xlfn.ANCHORARRAY(Conflict!$C$8),0)),NA())</f>
        <v>0</v>
      </c>
      <c r="X59" s="50"/>
      <c r="Y59" s="25">
        <f ca="1">IFERROR(INDEX(Health!$H$8:$H$225,MATCH($C59,_xlfn.ANCHORARRAY(Health!$C$8),0)),NA())</f>
        <v>0</v>
      </c>
      <c r="Z59" s="25">
        <f ca="1">IFERROR(INDEX(Food!$H$8:$H$225,MATCH($C59,_xlfn.ANCHORARRAY(Food!$C$8),0)),NA())</f>
        <v>8.1065431383903402E-2</v>
      </c>
      <c r="AA59" s="25">
        <f ca="1">IFERROR(INDEX(Macro!$H$8:$H$225,MATCH($C59,_xlfn.ANCHORARRAY(Macro!$C$8),0)),NA())</f>
        <v>0</v>
      </c>
      <c r="AB59" s="25">
        <f ca="1">IFERROR(INDEX(Socioeconomic!$H$8:$H$225,MATCH($C59,_xlfn.ANCHORARRAY(Socioeconomic!$C$8),0)),NA())</f>
        <v>0.14285714285714199</v>
      </c>
      <c r="AC59" s="25">
        <f ca="1">IFERROR(INDEX('Natural Hazard'!$H$8:$H$225,MATCH($C59,_xlfn.ANCHORARRAY('Natural Hazard'!$C$8),0)),NA())</f>
        <v>1.6666666666666601</v>
      </c>
      <c r="AD59" s="25">
        <f ca="1">IFERROR(INDEX(Conflict!$H$8:$H$225,MATCH($C59,_xlfn.ANCHORARRAY(Conflict!$C$8),0)),NA())</f>
        <v>0</v>
      </c>
      <c r="AE59" s="50"/>
      <c r="AF59" s="25">
        <f ca="1">IFERROR(INDEX(Health!$I$8:$I$225,MATCH($C59,_xlfn.ANCHORARRAY(Health!$C$8),0)),NA())</f>
        <v>0</v>
      </c>
      <c r="AG59" s="25" t="e">
        <f ca="1">IFERROR(INDEX(Food!$I$8:$I$225,MATCH($C59,_xlfn.ANCHORARRAY(Food!$C$8),0)),NA())</f>
        <v>#N/A</v>
      </c>
      <c r="AH59" s="25">
        <f ca="1">IFERROR(INDEX(Macro!$I$8:$I$225,MATCH($C59,_xlfn.ANCHORARRAY(Macro!$C$8),0)),NA())</f>
        <v>2.3706491063029098</v>
      </c>
      <c r="AI59" s="25" t="e">
        <f ca="1">IFERROR(INDEX(Socioeconomic!$I$8:$I$225,MATCH($C59,_xlfn.ANCHORARRAY(Socioeconomic!$C$8),0)),NA())</f>
        <v>#N/A</v>
      </c>
      <c r="AJ59" s="25">
        <f ca="1">IFERROR(INDEX('Natural Hazard'!$I$8:$I$225,MATCH($C59,_xlfn.ANCHORARRAY('Natural Hazard'!$C$8),0)),NA())</f>
        <v>0</v>
      </c>
      <c r="AK59" s="25">
        <f ca="1">IFERROR(INDEX(Conflict!$I$8:$I$225,MATCH($C59,_xlfn.ANCHORARRAY(Conflict!$C$8),0)),NA())</f>
        <v>0</v>
      </c>
      <c r="AL59" s="49"/>
      <c r="AM59" s="25">
        <f>IFERROR(INDEX('Data Reliability'!$G$6:$G$409,MATCH($C59,'Data Reliability'!$E$6:$E$409,0)),NA())</f>
        <v>8.3333333333333301E-2</v>
      </c>
      <c r="AN59" s="25">
        <f>IFERROR(INDEX('Data Reliability'!$H$6:$H$409,MATCH($C59,'Data Reliability'!$E$6:$E$409,0)),NA())</f>
        <v>0.66666666666666696</v>
      </c>
    </row>
    <row r="60" spans="2:40" x14ac:dyDescent="0.2">
      <c r="B60" s="28" t="s">
        <v>96</v>
      </c>
      <c r="C60" s="28" t="s">
        <v>97</v>
      </c>
      <c r="D60" s="28" t="s">
        <v>435</v>
      </c>
      <c r="E60" s="28" t="s">
        <v>430</v>
      </c>
      <c r="F60" s="206">
        <f ca="1">MATCH($C60,_xlfn.ANCHORARRAY(Health!$C$8),0)</f>
        <v>55</v>
      </c>
      <c r="G60" s="22" cm="1">
        <f t="array" aca="1" ref="G60" ca="1">IF(Parameters!$D$31, SUM(IF(ISNUMBER(R60:W60),(IF(R60:W60&gt;=Parameters!$D$37,1,"")),""))+0.5*(SUM(IF(ISNUMBER(R60:W60),(IF(R60:W60&gt;=Parameters!$D$38,1,"")),""))-SUM(IF(ISNUMBER(R60:W60),(IF(R60:W60&gt;=Parameters!$D$37,1,"")),""))),0) +
   IF(Parameters!$D$32,SUM(IF(ISNUMBER(R60:W60),(IF(R60:W60&gt;=Parameters!$D$41,1,"")),"")),0) +
   IF(Parameters!$D$33,AVERAGE(IF(ISNUMBER(R60:W60),R60:W60)),0) +
   IF(Parameters!$D$34,IF(OR(IF(ISNUMBER(R60:W60),R60:W60)=0),0,GEOMEAN(IF(ISNUMBER(R60:W60),R60:W60))),0)</f>
        <v>1</v>
      </c>
      <c r="H60" s="23">
        <f t="shared" ca="1" si="0"/>
        <v>1</v>
      </c>
      <c r="I60" s="116" t="str">
        <f t="shared" si="1"/>
        <v/>
      </c>
      <c r="J60" s="22" cm="1">
        <f t="array" aca="1" ref="J60" ca="1">IF(Parameters!$D$31, SUM(IF(ISNUMBER(Y60:AD60),(IF(Y60:AD60&gt;=Parameters!$D$41,1,"")),""))+0.5*(SUM(IF(ISNUMBER(Y60:AD60),(IF(Y60:AD60&gt;=Parameters!$D$42,1,"")),""))-SUM(IF(ISNUMBER(Y60:AD60),(IF(Y60:AD60&gt;=Parameters!$D$41,1,"")),""))),0) +
   IF(Parameters!$D$32,SUM(IF(ISNUMBER(Y60:AD60),(IF(Y60:AD60&gt;=Parameters!$D$41,1,"")),"")),0) +
   IF(Parameters!$D$33,AVERAGE(IF(ISNUMBER(Y60:AD60),Y60:AD60)),0) +
   IF(Parameters!$D$34,IF(OR(IF(ISNUMBER(Y60:AD60),Y60:AD60)=0),0,GEOMEAN(IF(ISNUMBER(Y60:AD60),Y60:AD60))),0)</f>
        <v>0.5</v>
      </c>
      <c r="K60" s="23">
        <f t="shared" ca="1" si="2"/>
        <v>0.5</v>
      </c>
      <c r="L60" s="116" t="str">
        <f t="shared" si="3"/>
        <v/>
      </c>
      <c r="M60" s="21" cm="1">
        <f t="array" aca="1" ref="M60" ca="1">IF(Parameters!$D$31, SUM(IF(ISNUMBER(AF60:AK60),(IF(AF60:AK60&gt;=Parameters!$D$41,1,"")),""))+0.5*(SUM(IF(ISNUMBER(AF60:AK60),(IF(AF60:AK60&gt;=Parameters!$D$42,1,"")),""))-SUM(IF(ISNUMBER(AF60:AK60),(IF(AF60:AK60&gt;=Parameters!$D$41,1,"")),""))),0) +
   IF(Parameters!$D$32,SUM(IF(ISNUMBER(AF60:AK60),(IF(AF60:AK60&gt;=Parameters!$D$41,1,"")),"")),0) +
   IF(Parameters!$D$33,AVERAGE(IF(ISNUMBER(AF60:AK60),AF60:AK60)),0) +
   IF(Parameters!$D$34,IF(OR(IF(ISNUMBER(AF60:AK60),AF60:AK60)=0),0,GEOMEAN(IF(ISNUMBER(AF60:AK60),AF60:AK60))),0)</f>
        <v>1</v>
      </c>
      <c r="N60" s="23">
        <f t="shared" ca="1" si="4"/>
        <v>1</v>
      </c>
      <c r="O60" s="116" t="str">
        <f t="shared" si="5"/>
        <v>!</v>
      </c>
      <c r="P60" s="24"/>
      <c r="Q60" s="49"/>
      <c r="R60" s="25">
        <f ca="1">IFERROR(INDEX(Health!$G$8:$G$225,MATCH($C60,_xlfn.ANCHORARRAY(Health!$C$8),0)),NA())</f>
        <v>7.8208810730005034</v>
      </c>
      <c r="S60" s="25">
        <f ca="1">IFERROR(INDEX(Food!$G$8:$G$225,MATCH($C60,_xlfn.ANCHORARRAY(Food!$C$8),0)),NA())</f>
        <v>0</v>
      </c>
      <c r="T60" s="25">
        <f ca="1">IFERROR(INDEX(Macro!$G$8:$G$225,MATCH($C60,_xlfn.ANCHORARRAY(Macro!$C$8),0)),NA())</f>
        <v>3.2809784485751239</v>
      </c>
      <c r="U60" s="25">
        <f ca="1">IFERROR(INDEX(Socioeconomic!$G$8:$G$225,MATCH($C60,_xlfn.ANCHORARRAY(Socioeconomic!$C$8),0)),NA())</f>
        <v>0</v>
      </c>
      <c r="V60" s="25">
        <f ca="1">IFERROR(INDEX('Natural Hazard'!$G$8:$G$225,MATCH($C60,_xlfn.ANCHORARRAY('Natural Hazard'!$C$8),0)),NA())</f>
        <v>0</v>
      </c>
      <c r="W60" s="25">
        <f ca="1">IFERROR(INDEX(Conflict!$G$8:$G$225,MATCH($C60,_xlfn.ANCHORARRAY(Conflict!$C$8),0)),NA())</f>
        <v>0</v>
      </c>
      <c r="X60" s="50"/>
      <c r="Y60" s="25">
        <f ca="1">IFERROR(INDEX(Health!$H$8:$H$225,MATCH($C60,_xlfn.ANCHORARRAY(Health!$C$8),0)),NA())</f>
        <v>6.1166180758017497</v>
      </c>
      <c r="Z60" s="25">
        <f ca="1">IFERROR(INDEX(Food!$H$8:$H$225,MATCH($C60,_xlfn.ANCHORARRAY(Food!$C$8),0)),NA())</f>
        <v>3.7869137232194499</v>
      </c>
      <c r="AA60" s="25">
        <f ca="1">IFERROR(INDEX(Macro!$H$8:$H$225,MATCH($C60,_xlfn.ANCHORARRAY(Macro!$C$8),0)),NA())</f>
        <v>3.7890739117732899</v>
      </c>
      <c r="AB60" s="25">
        <f ca="1">IFERROR(INDEX(Socioeconomic!$H$8:$H$225,MATCH($C60,_xlfn.ANCHORARRAY(Socioeconomic!$C$8),0)),NA())</f>
        <v>4.4285714285714199</v>
      </c>
      <c r="AC60" s="25">
        <f ca="1">IFERROR(INDEX('Natural Hazard'!$H$8:$H$225,MATCH($C60,_xlfn.ANCHORARRAY('Natural Hazard'!$C$8),0)),NA())</f>
        <v>9.1666666666666607</v>
      </c>
      <c r="AD60" s="25">
        <f ca="1">IFERROR(INDEX(Conflict!$H$8:$H$225,MATCH($C60,_xlfn.ANCHORARRAY(Conflict!$C$8),0)),NA())</f>
        <v>0</v>
      </c>
      <c r="AE60" s="50"/>
      <c r="AF60" s="25">
        <f ca="1">IFERROR(INDEX(Health!$I$8:$I$225,MATCH($C60,_xlfn.ANCHORARRAY(Health!$C$8),0)),NA())</f>
        <v>10</v>
      </c>
      <c r="AG60" s="25" t="e">
        <f ca="1">IFERROR(INDEX(Food!$I$8:$I$225,MATCH($C60,_xlfn.ANCHORARRAY(Food!$C$8),0)),NA())</f>
        <v>#N/A</v>
      </c>
      <c r="AH60" s="25">
        <f ca="1">IFERROR(INDEX(Macro!$I$8:$I$225,MATCH($C60,_xlfn.ANCHORARRAY(Macro!$C$8),0)),NA())</f>
        <v>2.8410159924741301</v>
      </c>
      <c r="AI60" s="25">
        <f ca="1">IFERROR(INDEX(Socioeconomic!$I$8:$I$225,MATCH($C60,_xlfn.ANCHORARRAY(Socioeconomic!$C$8),0)),NA())</f>
        <v>0</v>
      </c>
      <c r="AJ60" s="25">
        <f ca="1">IFERROR(INDEX('Natural Hazard'!$I$8:$I$225,MATCH($C60,_xlfn.ANCHORARRAY('Natural Hazard'!$C$8),0)),NA())</f>
        <v>0</v>
      </c>
      <c r="AK60" s="25">
        <f ca="1">IFERROR(INDEX(Conflict!$I$8:$I$225,MATCH($C60,_xlfn.ANCHORARRAY(Conflict!$C$8),0)),NA())</f>
        <v>0</v>
      </c>
      <c r="AL60" s="49"/>
      <c r="AM60" s="25">
        <f>IFERROR(INDEX('Data Reliability'!$G$6:$G$409,MATCH($C60,'Data Reliability'!$E$6:$E$409,0)),NA())</f>
        <v>8.3333333333333301E-2</v>
      </c>
      <c r="AN60" s="25">
        <f>IFERROR(INDEX('Data Reliability'!$H$6:$H$409,MATCH($C60,'Data Reliability'!$E$6:$E$409,0)),NA())</f>
        <v>0.47499999999999998</v>
      </c>
    </row>
    <row r="61" spans="2:40" x14ac:dyDescent="0.2">
      <c r="B61" s="28" t="s">
        <v>98</v>
      </c>
      <c r="C61" s="28" t="s">
        <v>99</v>
      </c>
      <c r="D61" s="28" t="s">
        <v>434</v>
      </c>
      <c r="E61" s="28" t="s">
        <v>430</v>
      </c>
      <c r="F61" s="206">
        <f ca="1">MATCH($C61,_xlfn.ANCHORARRAY(Health!$C$8),0)</f>
        <v>56</v>
      </c>
      <c r="G61" s="22" cm="1">
        <f t="array" aca="1" ref="G61" ca="1">IF(Parameters!$D$31, SUM(IF(ISNUMBER(R61:W61),(IF(R61:W61&gt;=Parameters!$D$37,1,"")),""))+0.5*(SUM(IF(ISNUMBER(R61:W61),(IF(R61:W61&gt;=Parameters!$D$38,1,"")),""))-SUM(IF(ISNUMBER(R61:W61),(IF(R61:W61&gt;=Parameters!$D$37,1,"")),""))),0) +
   IF(Parameters!$D$32,SUM(IF(ISNUMBER(R61:W61),(IF(R61:W61&gt;=Parameters!$D$41,1,"")),"")),0) +
   IF(Parameters!$D$33,AVERAGE(IF(ISNUMBER(R61:W61),R61:W61)),0) +
   IF(Parameters!$D$34,IF(OR(IF(ISNUMBER(R61:W61),R61:W61)=0),0,GEOMEAN(IF(ISNUMBER(R61:W61),R61:W61))),0)</f>
        <v>0.5</v>
      </c>
      <c r="H61" s="23">
        <f t="shared" ca="1" si="0"/>
        <v>0.5</v>
      </c>
      <c r="I61" s="116" t="str">
        <f t="shared" si="1"/>
        <v/>
      </c>
      <c r="J61" s="22" cm="1">
        <f t="array" aca="1" ref="J61" ca="1">IF(Parameters!$D$31, SUM(IF(ISNUMBER(Y61:AD61),(IF(Y61:AD61&gt;=Parameters!$D$41,1,"")),""))+0.5*(SUM(IF(ISNUMBER(Y61:AD61),(IF(Y61:AD61&gt;=Parameters!$D$42,1,"")),""))-SUM(IF(ISNUMBER(Y61:AD61),(IF(Y61:AD61&gt;=Parameters!$D$41,1,"")),""))),0) +
   IF(Parameters!$D$32,SUM(IF(ISNUMBER(Y61:AD61),(IF(Y61:AD61&gt;=Parameters!$D$41,1,"")),"")),0) +
   IF(Parameters!$D$33,AVERAGE(IF(ISNUMBER(Y61:AD61),Y61:AD61)),0) +
   IF(Parameters!$D$34,IF(OR(IF(ISNUMBER(Y61:AD61),Y61:AD61)=0),0,GEOMEAN(IF(ISNUMBER(Y61:AD61),Y61:AD61))),0)</f>
        <v>0.5</v>
      </c>
      <c r="K61" s="23">
        <f t="shared" ca="1" si="2"/>
        <v>0.5</v>
      </c>
      <c r="L61" s="116" t="str">
        <f t="shared" si="3"/>
        <v/>
      </c>
      <c r="M61" s="21" cm="1">
        <f t="array" aca="1" ref="M61" ca="1">IF(Parameters!$D$31, SUM(IF(ISNUMBER(AF61:AK61),(IF(AF61:AK61&gt;=Parameters!$D$41,1,"")),""))+0.5*(SUM(IF(ISNUMBER(AF61:AK61),(IF(AF61:AK61&gt;=Parameters!$D$42,1,"")),""))-SUM(IF(ISNUMBER(AF61:AK61),(IF(AF61:AK61&gt;=Parameters!$D$41,1,"")),""))),0) +
   IF(Parameters!$D$32,SUM(IF(ISNUMBER(AF61:AK61),(IF(AF61:AK61&gt;=Parameters!$D$41,1,"")),"")),0) +
   IF(Parameters!$D$33,AVERAGE(IF(ISNUMBER(AF61:AK61),AF61:AK61)),0) +
   IF(Parameters!$D$34,IF(OR(IF(ISNUMBER(AF61:AK61),AF61:AK61)=0),0,GEOMEAN(IF(ISNUMBER(AF61:AK61),AF61:AK61))),0)</f>
        <v>0.5</v>
      </c>
      <c r="N61" s="23">
        <f t="shared" ca="1" si="4"/>
        <v>0.5</v>
      </c>
      <c r="O61" s="116" t="str">
        <f t="shared" si="5"/>
        <v>!</v>
      </c>
      <c r="P61" s="24"/>
      <c r="Q61" s="49"/>
      <c r="R61" s="25">
        <f ca="1">IFERROR(INDEX(Health!$G$8:$G$225,MATCH($C61,_xlfn.ANCHORARRAY(Health!$C$8),0)),NA())</f>
        <v>0</v>
      </c>
      <c r="S61" s="25">
        <f ca="1">IFERROR(INDEX(Food!$G$8:$G$225,MATCH($C61,_xlfn.ANCHORARRAY(Food!$C$8),0)),NA())</f>
        <v>0</v>
      </c>
      <c r="T61" s="25">
        <f ca="1">IFERROR(INDEX(Macro!$G$8:$G$225,MATCH($C61,_xlfn.ANCHORARRAY(Macro!$C$8),0)),NA())</f>
        <v>6.06138553307047</v>
      </c>
      <c r="U61" s="25">
        <f ca="1">IFERROR(INDEX(Socioeconomic!$G$8:$G$225,MATCH($C61,_xlfn.ANCHORARRAY(Socioeconomic!$C$8),0)),NA())</f>
        <v>0</v>
      </c>
      <c r="V61" s="25">
        <f ca="1">IFERROR(INDEX('Natural Hazard'!$G$8:$G$225,MATCH($C61,_xlfn.ANCHORARRAY('Natural Hazard'!$C$8),0)),NA())</f>
        <v>0</v>
      </c>
      <c r="W61" s="25">
        <f ca="1">IFERROR(INDEX(Conflict!$G$8:$G$225,MATCH($C61,_xlfn.ANCHORARRAY(Conflict!$C$8),0)),NA())</f>
        <v>3.5619408790566922</v>
      </c>
      <c r="X61" s="50"/>
      <c r="Y61" s="25">
        <f ca="1">IFERROR(INDEX(Health!$H$8:$H$225,MATCH($C61,_xlfn.ANCHORARRAY(Health!$C$8),0)),NA())</f>
        <v>8.5364431486880399</v>
      </c>
      <c r="Z61" s="25">
        <f ca="1">IFERROR(INDEX(Food!$H$8:$H$225,MATCH($C61,_xlfn.ANCHORARRAY(Food!$C$8),0)),NA())</f>
        <v>5.5529820497973299</v>
      </c>
      <c r="AA61" s="25">
        <f ca="1">IFERROR(INDEX(Macro!$H$8:$H$225,MATCH($C61,_xlfn.ANCHORARRAY(Macro!$C$8),0)),NA())</f>
        <v>6.7104878761320501</v>
      </c>
      <c r="AB61" s="25">
        <f ca="1">IFERROR(INDEX(Socioeconomic!$H$8:$H$225,MATCH($C61,_xlfn.ANCHORARRAY(Socioeconomic!$C$8),0)),NA())</f>
        <v>3.4285714285714199</v>
      </c>
      <c r="AC61" s="25">
        <f ca="1">IFERROR(INDEX('Natural Hazard'!$H$8:$H$225,MATCH($C61,_xlfn.ANCHORARRAY('Natural Hazard'!$C$8),0)),NA())</f>
        <v>3.6666666666666599</v>
      </c>
      <c r="AD61" s="25">
        <f ca="1">IFERROR(INDEX(Conflict!$H$8:$H$225,MATCH($C61,_xlfn.ANCHORARRAY(Conflict!$C$8),0)),NA())</f>
        <v>1.8124889751278801</v>
      </c>
      <c r="AE61" s="50"/>
      <c r="AF61" s="25">
        <f ca="1">IFERROR(INDEX(Health!$I$8:$I$225,MATCH($C61,_xlfn.ANCHORARRAY(Health!$C$8),0)),NA())</f>
        <v>0</v>
      </c>
      <c r="AG61" s="25" t="e">
        <f ca="1">IFERROR(INDEX(Food!$I$8:$I$225,MATCH($C61,_xlfn.ANCHORARRAY(Food!$C$8),0)),NA())</f>
        <v>#N/A</v>
      </c>
      <c r="AH61" s="25">
        <f ca="1">IFERROR(INDEX(Macro!$I$8:$I$225,MATCH($C61,_xlfn.ANCHORARRAY(Macro!$C$8),0)),NA())</f>
        <v>5.4750705550329197</v>
      </c>
      <c r="AI61" s="25" t="e">
        <f ca="1">IFERROR(INDEX(Socioeconomic!$I$8:$I$225,MATCH($C61,_xlfn.ANCHORARRAY(Socioeconomic!$C$8),0)),NA())</f>
        <v>#N/A</v>
      </c>
      <c r="AJ61" s="25">
        <f ca="1">IFERROR(INDEX('Natural Hazard'!$I$8:$I$225,MATCH($C61,_xlfn.ANCHORARRAY('Natural Hazard'!$C$8),0)),NA())</f>
        <v>0</v>
      </c>
      <c r="AK61" s="25">
        <f ca="1">IFERROR(INDEX(Conflict!$I$8:$I$225,MATCH($C61,_xlfn.ANCHORARRAY(Conflict!$C$8),0)),NA())</f>
        <v>7</v>
      </c>
      <c r="AL61" s="49"/>
      <c r="AM61" s="25">
        <f>IFERROR(INDEX('Data Reliability'!$G$6:$G$409,MATCH($C61,'Data Reliability'!$E$6:$E$409,0)),NA())</f>
        <v>8.3333333333333301E-2</v>
      </c>
      <c r="AN61" s="25">
        <f>IFERROR(INDEX('Data Reliability'!$H$6:$H$409,MATCH($C61,'Data Reliability'!$E$6:$E$409,0)),NA())</f>
        <v>0.56666666666666698</v>
      </c>
    </row>
    <row r="62" spans="2:40" x14ac:dyDescent="0.2">
      <c r="B62" s="28" t="s">
        <v>100</v>
      </c>
      <c r="C62" s="28" t="s">
        <v>101</v>
      </c>
      <c r="D62" s="28" t="s">
        <v>435</v>
      </c>
      <c r="E62" s="28" t="s">
        <v>430</v>
      </c>
      <c r="F62" s="206">
        <f ca="1">MATCH($C62,_xlfn.ANCHORARRAY(Health!$C$8),0)</f>
        <v>57</v>
      </c>
      <c r="G62" s="22" cm="1">
        <f t="array" aca="1" ref="G62" ca="1">IF(Parameters!$D$31, SUM(IF(ISNUMBER(R62:W62),(IF(R62:W62&gt;=Parameters!$D$37,1,"")),""))+0.5*(SUM(IF(ISNUMBER(R62:W62),(IF(R62:W62&gt;=Parameters!$D$38,1,"")),""))-SUM(IF(ISNUMBER(R62:W62),(IF(R62:W62&gt;=Parameters!$D$37,1,"")),""))),0) +
   IF(Parameters!$D$32,SUM(IF(ISNUMBER(R62:W62),(IF(R62:W62&gt;=Parameters!$D$41,1,"")),"")),0) +
   IF(Parameters!$D$33,AVERAGE(IF(ISNUMBER(R62:W62),R62:W62)),0) +
   IF(Parameters!$D$34,IF(OR(IF(ISNUMBER(R62:W62),R62:W62)=0),0,GEOMEAN(IF(ISNUMBER(R62:W62),R62:W62))),0)</f>
        <v>1</v>
      </c>
      <c r="H62" s="23">
        <f t="shared" ca="1" si="0"/>
        <v>1</v>
      </c>
      <c r="I62" s="116" t="str">
        <f t="shared" si="1"/>
        <v/>
      </c>
      <c r="J62" s="22" cm="1">
        <f t="array" aca="1" ref="J62" ca="1">IF(Parameters!$D$31, SUM(IF(ISNUMBER(Y62:AD62),(IF(Y62:AD62&gt;=Parameters!$D$41,1,"")),""))+0.5*(SUM(IF(ISNUMBER(Y62:AD62),(IF(Y62:AD62&gt;=Parameters!$D$42,1,"")),""))-SUM(IF(ISNUMBER(Y62:AD62),(IF(Y62:AD62&gt;=Parameters!$D$41,1,"")),""))),0) +
   IF(Parameters!$D$32,SUM(IF(ISNUMBER(Y62:AD62),(IF(Y62:AD62&gt;=Parameters!$D$41,1,"")),"")),0) +
   IF(Parameters!$D$33,AVERAGE(IF(ISNUMBER(Y62:AD62),Y62:AD62)),0) +
   IF(Parameters!$D$34,IF(OR(IF(ISNUMBER(Y62:AD62),Y62:AD62)=0),0,GEOMEAN(IF(ISNUMBER(Y62:AD62),Y62:AD62))),0)</f>
        <v>0.5</v>
      </c>
      <c r="K62" s="23">
        <f t="shared" ca="1" si="2"/>
        <v>0.5</v>
      </c>
      <c r="L62" s="116" t="str">
        <f t="shared" si="3"/>
        <v/>
      </c>
      <c r="M62" s="21" cm="1">
        <f t="array" aca="1" ref="M62" ca="1">IF(Parameters!$D$31, SUM(IF(ISNUMBER(AF62:AK62),(IF(AF62:AK62&gt;=Parameters!$D$41,1,"")),""))+0.5*(SUM(IF(ISNUMBER(AF62:AK62),(IF(AF62:AK62&gt;=Parameters!$D$42,1,"")),""))-SUM(IF(ISNUMBER(AF62:AK62),(IF(AF62:AK62&gt;=Parameters!$D$41,1,"")),""))),0) +
   IF(Parameters!$D$32,SUM(IF(ISNUMBER(AF62:AK62),(IF(AF62:AK62&gt;=Parameters!$D$41,1,"")),"")),0) +
   IF(Parameters!$D$33,AVERAGE(IF(ISNUMBER(AF62:AK62),AF62:AK62)),0) +
   IF(Parameters!$D$34,IF(OR(IF(ISNUMBER(AF62:AK62),AF62:AK62)=0),0,GEOMEAN(IF(ISNUMBER(AF62:AK62),AF62:AK62))),0)</f>
        <v>2</v>
      </c>
      <c r="N62" s="23">
        <f t="shared" ca="1" si="4"/>
        <v>2</v>
      </c>
      <c r="O62" s="116" t="str">
        <f t="shared" si="5"/>
        <v>!</v>
      </c>
      <c r="P62" s="24"/>
      <c r="Q62" s="49"/>
      <c r="R62" s="25">
        <f ca="1">IFERROR(INDEX(Health!$G$8:$G$225,MATCH($C62,_xlfn.ANCHORARRAY(Health!$C$8),0)),NA())</f>
        <v>0</v>
      </c>
      <c r="S62" s="25">
        <f ca="1">IFERROR(INDEX(Food!$G$8:$G$225,MATCH($C62,_xlfn.ANCHORARRAY(Food!$C$8),0)),NA())</f>
        <v>0</v>
      </c>
      <c r="T62" s="25">
        <f ca="1">IFERROR(INDEX(Macro!$G$8:$G$225,MATCH($C62,_xlfn.ANCHORARRAY(Macro!$C$8),0)),NA())</f>
        <v>3.4140203262098834</v>
      </c>
      <c r="U62" s="25">
        <f ca="1">IFERROR(INDEX(Socioeconomic!$G$8:$G$225,MATCH($C62,_xlfn.ANCHORARRAY(Socioeconomic!$C$8),0)),NA())</f>
        <v>4.0105964196070758</v>
      </c>
      <c r="V62" s="25">
        <f ca="1">IFERROR(INDEX('Natural Hazard'!$G$8:$G$225,MATCH($C62,_xlfn.ANCHORARRAY('Natural Hazard'!$C$8),0)),NA())</f>
        <v>9.5742710775633775</v>
      </c>
      <c r="W62" s="25">
        <f ca="1">IFERROR(INDEX(Conflict!$G$8:$G$225,MATCH($C62,_xlfn.ANCHORARRAY(Conflict!$C$8),0)),NA())</f>
        <v>4.0990126979433477</v>
      </c>
      <c r="X62" s="50"/>
      <c r="Y62" s="25">
        <f ca="1">IFERROR(INDEX(Health!$H$8:$H$225,MATCH($C62,_xlfn.ANCHORARRAY(Health!$C$8),0)),NA())</f>
        <v>1.3644314868804599</v>
      </c>
      <c r="Z62" s="25">
        <f ca="1">IFERROR(INDEX(Food!$H$8:$H$225,MATCH($C62,_xlfn.ANCHORARRAY(Food!$C$8),0)),NA())</f>
        <v>3.61320208453966</v>
      </c>
      <c r="AA62" s="25">
        <f ca="1">IFERROR(INDEX(Macro!$H$8:$H$225,MATCH($C62,_xlfn.ANCHORARRAY(Macro!$C$8),0)),NA())</f>
        <v>2.5182588372772399</v>
      </c>
      <c r="AB62" s="25">
        <f ca="1">IFERROR(INDEX(Socioeconomic!$H$8:$H$225,MATCH($C62,_xlfn.ANCHORARRAY(Socioeconomic!$C$8),0)),NA())</f>
        <v>4.4285714285714199</v>
      </c>
      <c r="AC62" s="25">
        <f ca="1">IFERROR(INDEX('Natural Hazard'!$H$8:$H$225,MATCH($C62,_xlfn.ANCHORARRAY('Natural Hazard'!$C$8),0)),NA())</f>
        <v>9.1666666666666607</v>
      </c>
      <c r="AD62" s="25">
        <f ca="1">IFERROR(INDEX(Conflict!$H$8:$H$225,MATCH($C62,_xlfn.ANCHORARRAY(Conflict!$C$8),0)),NA())</f>
        <v>1.68019050979008</v>
      </c>
      <c r="AE62" s="50"/>
      <c r="AF62" s="25">
        <f ca="1">IFERROR(INDEX(Health!$I$8:$I$225,MATCH($C62,_xlfn.ANCHORARRAY(Health!$C$8),0)),NA())</f>
        <v>0</v>
      </c>
      <c r="AG62" s="25" t="e">
        <f ca="1">IFERROR(INDEX(Food!$I$8:$I$225,MATCH($C62,_xlfn.ANCHORARRAY(Food!$C$8),0)),NA())</f>
        <v>#N/A</v>
      </c>
      <c r="AH62" s="25">
        <f ca="1">IFERROR(INDEX(Macro!$I$8:$I$225,MATCH($C62,_xlfn.ANCHORARRAY(Macro!$C$8),0)),NA())</f>
        <v>4.6284101599247398</v>
      </c>
      <c r="AI62" s="25">
        <f ca="1">IFERROR(INDEX(Socioeconomic!$I$8:$I$225,MATCH($C62,_xlfn.ANCHORARRAY(Socioeconomic!$C$8),0)),NA())</f>
        <v>3.63207049957277</v>
      </c>
      <c r="AJ62" s="25">
        <f ca="1">IFERROR(INDEX('Natural Hazard'!$I$8:$I$225,MATCH($C62,_xlfn.ANCHORARRAY('Natural Hazard'!$C$8),0)),NA())</f>
        <v>10</v>
      </c>
      <c r="AK62" s="25">
        <f ca="1">IFERROR(INDEX(Conflict!$I$8:$I$225,MATCH($C62,_xlfn.ANCHORARRAY(Conflict!$C$8),0)),NA())</f>
        <v>10</v>
      </c>
      <c r="AL62" s="49"/>
      <c r="AM62" s="25">
        <f>IFERROR(INDEX('Data Reliability'!$G$6:$G$409,MATCH($C62,'Data Reliability'!$E$6:$E$409,0)),NA())</f>
        <v>8.3333333333333301E-2</v>
      </c>
      <c r="AN62" s="25">
        <f>IFERROR(INDEX('Data Reliability'!$H$6:$H$409,MATCH($C62,'Data Reliability'!$E$6:$E$409,0)),NA())</f>
        <v>0.483333333333333</v>
      </c>
    </row>
    <row r="63" spans="2:40" x14ac:dyDescent="0.2">
      <c r="B63" s="28" t="s">
        <v>732</v>
      </c>
      <c r="C63" s="28" t="s">
        <v>102</v>
      </c>
      <c r="D63" s="28" t="s">
        <v>434</v>
      </c>
      <c r="E63" s="28" t="s">
        <v>430</v>
      </c>
      <c r="F63" s="206">
        <f ca="1">MATCH($C63,_xlfn.ANCHORARRAY(Health!$C$8),0)</f>
        <v>58</v>
      </c>
      <c r="G63" s="22" cm="1">
        <f t="array" aca="1" ref="G63" ca="1">IF(Parameters!$D$31, SUM(IF(ISNUMBER(R63:W63),(IF(R63:W63&gt;=Parameters!$D$37,1,"")),""))+0.5*(SUM(IF(ISNUMBER(R63:W63),(IF(R63:W63&gt;=Parameters!$D$38,1,"")),""))-SUM(IF(ISNUMBER(R63:W63),(IF(R63:W63&gt;=Parameters!$D$37,1,"")),""))),0) +
   IF(Parameters!$D$32,SUM(IF(ISNUMBER(R63:W63),(IF(R63:W63&gt;=Parameters!$D$41,1,"")),"")),0) +
   IF(Parameters!$D$33,AVERAGE(IF(ISNUMBER(R63:W63),R63:W63)),0) +
   IF(Parameters!$D$34,IF(OR(IF(ISNUMBER(R63:W63),R63:W63)=0),0,GEOMEAN(IF(ISNUMBER(R63:W63),R63:W63))),0)</f>
        <v>2.5</v>
      </c>
      <c r="H63" s="23">
        <f t="shared" ca="1" si="0"/>
        <v>2.5</v>
      </c>
      <c r="I63" s="116" t="str">
        <f t="shared" si="1"/>
        <v/>
      </c>
      <c r="J63" s="22" cm="1">
        <f t="array" aca="1" ref="J63" ca="1">IF(Parameters!$D$31, SUM(IF(ISNUMBER(Y63:AD63),(IF(Y63:AD63&gt;=Parameters!$D$41,1,"")),""))+0.5*(SUM(IF(ISNUMBER(Y63:AD63),(IF(Y63:AD63&gt;=Parameters!$D$42,1,"")),""))-SUM(IF(ISNUMBER(Y63:AD63),(IF(Y63:AD63&gt;=Parameters!$D$41,1,"")),""))),0) +
   IF(Parameters!$D$32,SUM(IF(ISNUMBER(Y63:AD63),(IF(Y63:AD63&gt;=Parameters!$D$41,1,"")),"")),0) +
   IF(Parameters!$D$33,AVERAGE(IF(ISNUMBER(Y63:AD63),Y63:AD63)),0) +
   IF(Parameters!$D$34,IF(OR(IF(ISNUMBER(Y63:AD63),Y63:AD63)=0),0,GEOMEAN(IF(ISNUMBER(Y63:AD63),Y63:AD63))),0)</f>
        <v>2</v>
      </c>
      <c r="K63" s="23">
        <f t="shared" ca="1" si="2"/>
        <v>2</v>
      </c>
      <c r="L63" s="116" t="str">
        <f t="shared" si="3"/>
        <v/>
      </c>
      <c r="M63" s="21" cm="1">
        <f t="array" aca="1" ref="M63" ca="1">IF(Parameters!$D$31, SUM(IF(ISNUMBER(AF63:AK63),(IF(AF63:AK63&gt;=Parameters!$D$41,1,"")),""))+0.5*(SUM(IF(ISNUMBER(AF63:AK63),(IF(AF63:AK63&gt;=Parameters!$D$42,1,"")),""))-SUM(IF(ISNUMBER(AF63:AK63),(IF(AF63:AK63&gt;=Parameters!$D$41,1,"")),""))),0) +
   IF(Parameters!$D$32,SUM(IF(ISNUMBER(AF63:AK63),(IF(AF63:AK63&gt;=Parameters!$D$41,1,"")),"")),0) +
   IF(Parameters!$D$33,AVERAGE(IF(ISNUMBER(AF63:AK63),AF63:AK63)),0) +
   IF(Parameters!$D$34,IF(OR(IF(ISNUMBER(AF63:AK63),AF63:AK63)=0),0,GEOMEAN(IF(ISNUMBER(AF63:AK63),AF63:AK63))),0)</f>
        <v>2.5</v>
      </c>
      <c r="N63" s="23">
        <f t="shared" ca="1" si="4"/>
        <v>2.5</v>
      </c>
      <c r="O63" s="116" t="str">
        <f t="shared" si="5"/>
        <v>!</v>
      </c>
      <c r="P63" s="24"/>
      <c r="Q63" s="49"/>
      <c r="R63" s="25">
        <f ca="1">IFERROR(INDEX(Health!$G$8:$G$225,MATCH($C63,_xlfn.ANCHORARRAY(Health!$C$8),0)),NA())</f>
        <v>0</v>
      </c>
      <c r="S63" s="25">
        <f ca="1">IFERROR(INDEX(Food!$G$8:$G$225,MATCH($C63,_xlfn.ANCHORARRAY(Food!$C$8),0)),NA())</f>
        <v>0</v>
      </c>
      <c r="T63" s="25">
        <f ca="1">IFERROR(INDEX(Macro!$G$8:$G$225,MATCH($C63,_xlfn.ANCHORARRAY(Macro!$C$8),0)),NA())</f>
        <v>10</v>
      </c>
      <c r="U63" s="25">
        <f ca="1">IFERROR(INDEX(Socioeconomic!$G$8:$G$225,MATCH($C63,_xlfn.ANCHORARRAY(Socioeconomic!$C$8),0)),NA())</f>
        <v>7.0710678118654755</v>
      </c>
      <c r="V63" s="25">
        <f ca="1">IFERROR(INDEX('Natural Hazard'!$G$8:$G$225,MATCH($C63,_xlfn.ANCHORARRAY('Natural Hazard'!$C$8),0)),NA())</f>
        <v>0</v>
      </c>
      <c r="W63" s="25">
        <f ca="1">IFERROR(INDEX(Conflict!$G$8:$G$225,MATCH($C63,_xlfn.ANCHORARRAY(Conflict!$C$8),0)),NA())</f>
        <v>5.5309868138465506</v>
      </c>
      <c r="X63" s="50"/>
      <c r="Y63" s="25">
        <f ca="1">IFERROR(INDEX(Health!$H$8:$H$225,MATCH($C63,_xlfn.ANCHORARRAY(Health!$C$8),0)),NA())</f>
        <v>8.01166180758017</v>
      </c>
      <c r="Z63" s="25">
        <f ca="1">IFERROR(INDEX(Food!$H$8:$H$225,MATCH($C63,_xlfn.ANCHORARRAY(Food!$C$8),0)),NA())</f>
        <v>6.3925883034163196</v>
      </c>
      <c r="AA63" s="25">
        <f ca="1">IFERROR(INDEX(Macro!$H$8:$H$225,MATCH($C63,_xlfn.ANCHORARRAY(Macro!$C$8),0)),NA())</f>
        <v>10</v>
      </c>
      <c r="AB63" s="25">
        <f ca="1">IFERROR(INDEX(Socioeconomic!$H$8:$H$225,MATCH($C63,_xlfn.ANCHORARRAY(Socioeconomic!$C$8),0)),NA())</f>
        <v>5</v>
      </c>
      <c r="AC63" s="25">
        <f ca="1">IFERROR(INDEX('Natural Hazard'!$H$8:$H$225,MATCH($C63,_xlfn.ANCHORARRAY('Natural Hazard'!$C$8),0)),NA())</f>
        <v>8.5</v>
      </c>
      <c r="AD63" s="25">
        <f ca="1">IFERROR(INDEX(Conflict!$H$8:$H$225,MATCH($C63,_xlfn.ANCHORARRAY(Conflict!$C$8),0)),NA())</f>
        <v>4.3702593049920599</v>
      </c>
      <c r="AE63" s="50"/>
      <c r="AF63" s="25">
        <f ca="1">IFERROR(INDEX(Health!$I$8:$I$225,MATCH($C63,_xlfn.ANCHORARRAY(Health!$C$8),0)),NA())</f>
        <v>0</v>
      </c>
      <c r="AG63" s="25" t="e">
        <f ca="1">IFERROR(INDEX(Food!$I$8:$I$225,MATCH($C63,_xlfn.ANCHORARRAY(Food!$C$8),0)),NA())</f>
        <v>#N/A</v>
      </c>
      <c r="AH63" s="25">
        <f ca="1">IFERROR(INDEX(Macro!$I$8:$I$225,MATCH($C63,_xlfn.ANCHORARRAY(Macro!$C$8),0)),NA())</f>
        <v>10</v>
      </c>
      <c r="AI63" s="25">
        <f ca="1">IFERROR(INDEX(Socioeconomic!$I$8:$I$225,MATCH($C63,_xlfn.ANCHORARRAY(Socioeconomic!$C$8),0)),NA())</f>
        <v>10</v>
      </c>
      <c r="AJ63" s="25">
        <f ca="1">IFERROR(INDEX('Natural Hazard'!$I$8:$I$225,MATCH($C63,_xlfn.ANCHORARRAY('Natural Hazard'!$C$8),0)),NA())</f>
        <v>0</v>
      </c>
      <c r="AK63" s="25">
        <f ca="1">IFERROR(INDEX(Conflict!$I$8:$I$225,MATCH($C63,_xlfn.ANCHORARRAY(Conflict!$C$8),0)),NA())</f>
        <v>7</v>
      </c>
      <c r="AL63" s="49"/>
      <c r="AM63" s="25">
        <f>IFERROR(INDEX('Data Reliability'!$G$6:$G$409,MATCH($C63,'Data Reliability'!$E$6:$E$409,0)),NA())</f>
        <v>0</v>
      </c>
      <c r="AN63" s="25">
        <f>IFERROR(INDEX('Data Reliability'!$H$6:$H$409,MATCH($C63,'Data Reliability'!$E$6:$E$409,0)),NA())</f>
        <v>0.43333333333333302</v>
      </c>
    </row>
    <row r="64" spans="2:40" x14ac:dyDescent="0.2">
      <c r="B64" s="28" t="s">
        <v>103</v>
      </c>
      <c r="C64" s="28" t="s">
        <v>104</v>
      </c>
      <c r="D64" s="28" t="s">
        <v>432</v>
      </c>
      <c r="E64" s="28" t="s">
        <v>429</v>
      </c>
      <c r="F64" s="206">
        <f ca="1">MATCH($C64,_xlfn.ANCHORARRAY(Health!$C$8),0)</f>
        <v>59</v>
      </c>
      <c r="G64" s="22" cm="1">
        <f t="array" aca="1" ref="G64" ca="1">IF(Parameters!$D$31, SUM(IF(ISNUMBER(R64:W64),(IF(R64:W64&gt;=Parameters!$D$37,1,"")),""))+0.5*(SUM(IF(ISNUMBER(R64:W64),(IF(R64:W64&gt;=Parameters!$D$38,1,"")),""))-SUM(IF(ISNUMBER(R64:W64),(IF(R64:W64&gt;=Parameters!$D$37,1,"")),""))),0) +
   IF(Parameters!$D$32,SUM(IF(ISNUMBER(R64:W64),(IF(R64:W64&gt;=Parameters!$D$41,1,"")),"")),0) +
   IF(Parameters!$D$33,AVERAGE(IF(ISNUMBER(R64:W64),R64:W64)),0) +
   IF(Parameters!$D$34,IF(OR(IF(ISNUMBER(R64:W64),R64:W64)=0),0,GEOMEAN(IF(ISNUMBER(R64:W64),R64:W64))),0)</f>
        <v>1</v>
      </c>
      <c r="H64" s="23">
        <f t="shared" ca="1" si="0"/>
        <v>1</v>
      </c>
      <c r="I64" s="116" t="str">
        <f t="shared" si="1"/>
        <v>!</v>
      </c>
      <c r="J64" s="22" cm="1">
        <f t="array" aca="1" ref="J64" ca="1">IF(Parameters!$D$31, SUM(IF(ISNUMBER(Y64:AD64),(IF(Y64:AD64&gt;=Parameters!$D$41,1,"")),""))+0.5*(SUM(IF(ISNUMBER(Y64:AD64),(IF(Y64:AD64&gt;=Parameters!$D$42,1,"")),""))-SUM(IF(ISNUMBER(Y64:AD64),(IF(Y64:AD64&gt;=Parameters!$D$41,1,"")),""))),0) +
   IF(Parameters!$D$32,SUM(IF(ISNUMBER(Y64:AD64),(IF(Y64:AD64&gt;=Parameters!$D$41,1,"")),"")),0) +
   IF(Parameters!$D$33,AVERAGE(IF(ISNUMBER(Y64:AD64),Y64:AD64)),0) +
   IF(Parameters!$D$34,IF(OR(IF(ISNUMBER(Y64:AD64),Y64:AD64)=0),0,GEOMEAN(IF(ISNUMBER(Y64:AD64),Y64:AD64))),0)</f>
        <v>3.5</v>
      </c>
      <c r="K64" s="23">
        <f t="shared" ca="1" si="2"/>
        <v>3.5</v>
      </c>
      <c r="L64" s="116" t="str">
        <f t="shared" si="3"/>
        <v/>
      </c>
      <c r="M64" s="21" cm="1">
        <f t="array" aca="1" ref="M64" ca="1">IF(Parameters!$D$31, SUM(IF(ISNUMBER(AF64:AK64),(IF(AF64:AK64&gt;=Parameters!$D$41,1,"")),""))+0.5*(SUM(IF(ISNUMBER(AF64:AK64),(IF(AF64:AK64&gt;=Parameters!$D$42,1,"")),""))-SUM(IF(ISNUMBER(AF64:AK64),(IF(AF64:AK64&gt;=Parameters!$D$41,1,"")),""))),0) +
   IF(Parameters!$D$32,SUM(IF(ISNUMBER(AF64:AK64),(IF(AF64:AK64&gt;=Parameters!$D$41,1,"")),"")),0) +
   IF(Parameters!$D$33,AVERAGE(IF(ISNUMBER(AF64:AK64),AF64:AK64)),0) +
   IF(Parameters!$D$34,IF(OR(IF(ISNUMBER(AF64:AK64),AF64:AK64)=0),0,GEOMEAN(IF(ISNUMBER(AF64:AK64),AF64:AK64))),0)</f>
        <v>1</v>
      </c>
      <c r="N64" s="23">
        <f t="shared" ca="1" si="4"/>
        <v>1</v>
      </c>
      <c r="O64" s="116" t="str">
        <f t="shared" si="5"/>
        <v>!</v>
      </c>
      <c r="P64" s="24"/>
      <c r="Q64" s="49"/>
      <c r="R64" s="25">
        <f ca="1">IFERROR(INDEX(Health!$G$8:$G$225,MATCH($C64,_xlfn.ANCHORARRAY(Health!$C$8),0)),NA())</f>
        <v>0</v>
      </c>
      <c r="S64" s="25">
        <f ca="1">IFERROR(INDEX(Food!$G$8:$G$225,MATCH($C64,_xlfn.ANCHORARRAY(Food!$C$8),0)),NA())</f>
        <v>0</v>
      </c>
      <c r="T64" s="25">
        <f ca="1">IFERROR(INDEX(Macro!$G$8:$G$225,MATCH($C64,_xlfn.ANCHORARRAY(Macro!$C$8),0)),NA())</f>
        <v>9.0070897514259514</v>
      </c>
      <c r="U64" s="25">
        <f ca="1">IFERROR(INDEX(Socioeconomic!$G$8:$G$225,MATCH($C64,_xlfn.ANCHORARRAY(Socioeconomic!$C$8),0)),NA())</f>
        <v>0</v>
      </c>
      <c r="V64" s="25">
        <f ca="1">IFERROR(INDEX('Natural Hazard'!$G$8:$G$225,MATCH($C64,_xlfn.ANCHORARRAY('Natural Hazard'!$C$8),0)),NA())</f>
        <v>0</v>
      </c>
      <c r="W64" s="25">
        <f ca="1">IFERROR(INDEX(Conflict!$G$8:$G$225,MATCH($C64,_xlfn.ANCHORARRAY(Conflict!$C$8),0)),NA())</f>
        <v>0</v>
      </c>
      <c r="X64" s="50"/>
      <c r="Y64" s="25">
        <f ca="1">IFERROR(INDEX(Health!$H$8:$H$225,MATCH($C64,_xlfn.ANCHORARRAY(Health!$C$8),0)),NA())</f>
        <v>9.9358600583090304</v>
      </c>
      <c r="Z64" s="25">
        <f ca="1">IFERROR(INDEX(Food!$H$8:$H$225,MATCH($C64,_xlfn.ANCHORARRAY(Food!$C$8),0)),NA())</f>
        <v>10</v>
      </c>
      <c r="AA64" s="25">
        <f ca="1">IFERROR(INDEX(Macro!$H$8:$H$225,MATCH($C64,_xlfn.ANCHORARRAY(Macro!$C$8),0)),NA())</f>
        <v>8.1127665790242407</v>
      </c>
      <c r="AB64" s="25">
        <f ca="1">IFERROR(INDEX(Socioeconomic!$H$8:$H$225,MATCH($C64,_xlfn.ANCHORARRAY(Socioeconomic!$C$8),0)),NA())</f>
        <v>8.1428571428571406</v>
      </c>
      <c r="AC64" s="25">
        <f ca="1">IFERROR(INDEX('Natural Hazard'!$H$8:$H$225,MATCH($C64,_xlfn.ANCHORARRAY('Natural Hazard'!$C$8),0)),NA())</f>
        <v>3.5</v>
      </c>
      <c r="AD64" s="25">
        <f ca="1">IFERROR(INDEX(Conflict!$H$8:$H$225,MATCH($C64,_xlfn.ANCHORARRAY(Conflict!$C$8),0)),NA())</f>
        <v>10</v>
      </c>
      <c r="AE64" s="50"/>
      <c r="AF64" s="25">
        <f ca="1">IFERROR(INDEX(Health!$I$8:$I$225,MATCH($C64,_xlfn.ANCHORARRAY(Health!$C$8),0)),NA())</f>
        <v>0</v>
      </c>
      <c r="AG64" s="25" t="e">
        <f ca="1">IFERROR(INDEX(Food!$I$8:$I$225,MATCH($C64,_xlfn.ANCHORARRAY(Food!$C$8),0)),NA())</f>
        <v>#N/A</v>
      </c>
      <c r="AH64" s="25">
        <f ca="1">IFERROR(INDEX(Macro!$I$8:$I$225,MATCH($C64,_xlfn.ANCHORARRAY(Macro!$C$8),0)),NA())</f>
        <v>10</v>
      </c>
      <c r="AI64" s="25" t="e">
        <f ca="1">IFERROR(INDEX(Socioeconomic!$I$8:$I$225,MATCH($C64,_xlfn.ANCHORARRAY(Socioeconomic!$C$8),0)),NA())</f>
        <v>#N/A</v>
      </c>
      <c r="AJ64" s="25">
        <f ca="1">IFERROR(INDEX('Natural Hazard'!$I$8:$I$225,MATCH($C64,_xlfn.ANCHORARRAY('Natural Hazard'!$C$8),0)),NA())</f>
        <v>0</v>
      </c>
      <c r="AK64" s="25">
        <f ca="1">IFERROR(INDEX(Conflict!$I$8:$I$225,MATCH($C64,_xlfn.ANCHORARRAY(Conflict!$C$8),0)),NA())</f>
        <v>0</v>
      </c>
      <c r="AL64" s="49"/>
      <c r="AM64" s="25">
        <f>IFERROR(INDEX('Data Reliability'!$G$6:$G$409,MATCH($C64,'Data Reliability'!$E$6:$E$409,0)),NA())</f>
        <v>0.16666666666666699</v>
      </c>
      <c r="AN64" s="25">
        <f>IFERROR(INDEX('Data Reliability'!$H$6:$H$409,MATCH($C64,'Data Reliability'!$E$6:$E$409,0)),NA())</f>
        <v>0.63333333333333297</v>
      </c>
    </row>
    <row r="65" spans="2:40" x14ac:dyDescent="0.2">
      <c r="B65" s="28" t="s">
        <v>105</v>
      </c>
      <c r="C65" s="28" t="s">
        <v>106</v>
      </c>
      <c r="D65" s="28" t="s">
        <v>433</v>
      </c>
      <c r="E65" s="28" t="s">
        <v>409</v>
      </c>
      <c r="F65" s="206">
        <f ca="1">MATCH($C65,_xlfn.ANCHORARRAY(Health!$C$8),0)</f>
        <v>60</v>
      </c>
      <c r="G65" s="22" cm="1">
        <f t="array" aca="1" ref="G65" ca="1">IF(Parameters!$D$31, SUM(IF(ISNUMBER(R65:W65),(IF(R65:W65&gt;=Parameters!$D$37,1,"")),""))+0.5*(SUM(IF(ISNUMBER(R65:W65),(IF(R65:W65&gt;=Parameters!$D$38,1,"")),""))-SUM(IF(ISNUMBER(R65:W65),(IF(R65:W65&gt;=Parameters!$D$37,1,"")),""))),0) +
   IF(Parameters!$D$32,SUM(IF(ISNUMBER(R65:W65),(IF(R65:W65&gt;=Parameters!$D$41,1,"")),"")),0) +
   IF(Parameters!$D$33,AVERAGE(IF(ISNUMBER(R65:W65),R65:W65)),0) +
   IF(Parameters!$D$34,IF(OR(IF(ISNUMBER(R65:W65),R65:W65)=0),0,GEOMEAN(IF(ISNUMBER(R65:W65),R65:W65))),0)</f>
        <v>0</v>
      </c>
      <c r="H65" s="23">
        <f t="shared" ca="1" si="0"/>
        <v>0</v>
      </c>
      <c r="I65" s="116" t="str">
        <f t="shared" si="1"/>
        <v>!</v>
      </c>
      <c r="J65" s="22" cm="1">
        <f t="array" aca="1" ref="J65" ca="1">IF(Parameters!$D$31, SUM(IF(ISNUMBER(Y65:AD65),(IF(Y65:AD65&gt;=Parameters!$D$41,1,"")),""))+0.5*(SUM(IF(ISNUMBER(Y65:AD65),(IF(Y65:AD65&gt;=Parameters!$D$42,1,"")),""))-SUM(IF(ISNUMBER(Y65:AD65),(IF(Y65:AD65&gt;=Parameters!$D$41,1,"")),""))),0) +
   IF(Parameters!$D$32,SUM(IF(ISNUMBER(Y65:AD65),(IF(Y65:AD65&gt;=Parameters!$D$41,1,"")),"")),0) +
   IF(Parameters!$D$33,AVERAGE(IF(ISNUMBER(Y65:AD65),Y65:AD65)),0) +
   IF(Parameters!$D$34,IF(OR(IF(ISNUMBER(Y65:AD65),Y65:AD65)=0),0,GEOMEAN(IF(ISNUMBER(Y65:AD65),Y65:AD65))),0)</f>
        <v>0</v>
      </c>
      <c r="K65" s="23">
        <f t="shared" ca="1" si="2"/>
        <v>0</v>
      </c>
      <c r="L65" s="116" t="str">
        <f t="shared" si="3"/>
        <v/>
      </c>
      <c r="M65" s="21" cm="1">
        <f t="array" aca="1" ref="M65" ca="1">IF(Parameters!$D$31, SUM(IF(ISNUMBER(AF65:AK65),(IF(AF65:AK65&gt;=Parameters!$D$41,1,"")),""))+0.5*(SUM(IF(ISNUMBER(AF65:AK65),(IF(AF65:AK65&gt;=Parameters!$D$42,1,"")),""))-SUM(IF(ISNUMBER(AF65:AK65),(IF(AF65:AK65&gt;=Parameters!$D$41,1,"")),""))),0) +
   IF(Parameters!$D$32,SUM(IF(ISNUMBER(AF65:AK65),(IF(AF65:AK65&gt;=Parameters!$D$41,1,"")),"")),0) +
   IF(Parameters!$D$33,AVERAGE(IF(ISNUMBER(AF65:AK65),AF65:AK65)),0) +
   IF(Parameters!$D$34,IF(OR(IF(ISNUMBER(AF65:AK65),AF65:AK65)=0),0,GEOMEAN(IF(ISNUMBER(AF65:AK65),AF65:AK65))),0)</f>
        <v>0</v>
      </c>
      <c r="N65" s="23">
        <f t="shared" ca="1" si="4"/>
        <v>0</v>
      </c>
      <c r="O65" s="116" t="str">
        <f t="shared" si="5"/>
        <v>!</v>
      </c>
      <c r="P65" s="24"/>
      <c r="Q65" s="49"/>
      <c r="R65" s="25">
        <f ca="1">IFERROR(INDEX(Health!$G$8:$G$225,MATCH($C65,_xlfn.ANCHORARRAY(Health!$C$8),0)),NA())</f>
        <v>0</v>
      </c>
      <c r="S65" s="25">
        <f ca="1">IFERROR(INDEX(Food!$G$8:$G$225,MATCH($C65,_xlfn.ANCHORARRAY(Food!$C$8),0)),NA())</f>
        <v>0</v>
      </c>
      <c r="T65" s="25">
        <f ca="1">IFERROR(INDEX(Macro!$G$8:$G$225,MATCH($C65,_xlfn.ANCHORARRAY(Macro!$C$8),0)),NA())</f>
        <v>1.4185891793923404</v>
      </c>
      <c r="U65" s="25">
        <f ca="1">IFERROR(INDEX(Socioeconomic!$G$8:$G$225,MATCH($C65,_xlfn.ANCHORARRAY(Socioeconomic!$C$8),0)),NA())</f>
        <v>0</v>
      </c>
      <c r="V65" s="25">
        <f ca="1">IFERROR(INDEX('Natural Hazard'!$G$8:$G$225,MATCH($C65,_xlfn.ANCHORARRAY('Natural Hazard'!$C$8),0)),NA())</f>
        <v>0</v>
      </c>
      <c r="W65" s="25">
        <f ca="1">IFERROR(INDEX(Conflict!$G$8:$G$225,MATCH($C65,_xlfn.ANCHORARRAY(Conflict!$C$8),0)),NA())</f>
        <v>0</v>
      </c>
      <c r="X65" s="50"/>
      <c r="Y65" s="25">
        <f ca="1">IFERROR(INDEX(Health!$H$8:$H$225,MATCH($C65,_xlfn.ANCHORARRAY(Health!$C$8),0)),NA())</f>
        <v>0</v>
      </c>
      <c r="Z65" s="25">
        <f ca="1">IFERROR(INDEX(Food!$H$8:$H$225,MATCH($C65,_xlfn.ANCHORARRAY(Food!$C$8),0)),NA())</f>
        <v>0.68905616676317205</v>
      </c>
      <c r="AA65" s="25">
        <f ca="1">IFERROR(INDEX(Macro!$H$8:$H$225,MATCH($C65,_xlfn.ANCHORARRAY(Macro!$C$8),0)),NA())</f>
        <v>0.47326906222611698</v>
      </c>
      <c r="AB65" s="25">
        <f ca="1">IFERROR(INDEX(Socioeconomic!$H$8:$H$225,MATCH($C65,_xlfn.ANCHORARRAY(Socioeconomic!$C$8),0)),NA())</f>
        <v>0.71428571428571297</v>
      </c>
      <c r="AC65" s="25">
        <f ca="1">IFERROR(INDEX('Natural Hazard'!$H$8:$H$225,MATCH($C65,_xlfn.ANCHORARRAY('Natural Hazard'!$C$8),0)),NA())</f>
        <v>4.6666666666666599</v>
      </c>
      <c r="AD65" s="25">
        <f ca="1">IFERROR(INDEX(Conflict!$H$8:$H$225,MATCH($C65,_xlfn.ANCHORARRAY(Conflict!$C$8),0)),NA())</f>
        <v>0</v>
      </c>
      <c r="AE65" s="50"/>
      <c r="AF65" s="25">
        <f ca="1">IFERROR(INDEX(Health!$I$8:$I$225,MATCH($C65,_xlfn.ANCHORARRAY(Health!$C$8),0)),NA())</f>
        <v>0</v>
      </c>
      <c r="AG65" s="25" t="e">
        <f ca="1">IFERROR(INDEX(Food!$I$8:$I$225,MATCH($C65,_xlfn.ANCHORARRAY(Food!$C$8),0)),NA())</f>
        <v>#N/A</v>
      </c>
      <c r="AH65" s="25">
        <f ca="1">IFERROR(INDEX(Macro!$I$8:$I$225,MATCH($C65,_xlfn.ANCHORARRAY(Macro!$C$8),0)),NA())</f>
        <v>4.2521166509877597</v>
      </c>
      <c r="AI65" s="25" t="e">
        <f ca="1">IFERROR(INDEX(Socioeconomic!$I$8:$I$225,MATCH($C65,_xlfn.ANCHORARRAY(Socioeconomic!$C$8),0)),NA())</f>
        <v>#N/A</v>
      </c>
      <c r="AJ65" s="25">
        <f ca="1">IFERROR(INDEX('Natural Hazard'!$I$8:$I$225,MATCH($C65,_xlfn.ANCHORARRAY('Natural Hazard'!$C$8),0)),NA())</f>
        <v>0</v>
      </c>
      <c r="AK65" s="25">
        <f ca="1">IFERROR(INDEX(Conflict!$I$8:$I$225,MATCH($C65,_xlfn.ANCHORARRAY(Conflict!$C$8),0)),NA())</f>
        <v>0</v>
      </c>
      <c r="AL65" s="49"/>
      <c r="AM65" s="25">
        <f>IFERROR(INDEX('Data Reliability'!$G$6:$G$409,MATCH($C65,'Data Reliability'!$E$6:$E$409,0)),NA())</f>
        <v>8.3333333333333301E-2</v>
      </c>
      <c r="AN65" s="25">
        <f>IFERROR(INDEX('Data Reliability'!$H$6:$H$409,MATCH($C65,'Data Reliability'!$E$6:$E$409,0)),NA())</f>
        <v>0.63333333333333297</v>
      </c>
    </row>
    <row r="66" spans="2:40" x14ac:dyDescent="0.2">
      <c r="B66" s="28" t="s">
        <v>107</v>
      </c>
      <c r="C66" s="28" t="s">
        <v>108</v>
      </c>
      <c r="D66" s="28" t="s">
        <v>433</v>
      </c>
      <c r="E66" s="28" t="s">
        <v>409</v>
      </c>
      <c r="F66" s="206">
        <f ca="1">MATCH($C66,_xlfn.ANCHORARRAY(Health!$C$8),0)</f>
        <v>61</v>
      </c>
      <c r="G66" s="22" cm="1">
        <f t="array" aca="1" ref="G66" ca="1">IF(Parameters!$D$31, SUM(IF(ISNUMBER(R66:W66),(IF(R66:W66&gt;=Parameters!$D$37,1,"")),""))+0.5*(SUM(IF(ISNUMBER(R66:W66),(IF(R66:W66&gt;=Parameters!$D$38,1,"")),""))-SUM(IF(ISNUMBER(R66:W66),(IF(R66:W66&gt;=Parameters!$D$37,1,"")),""))),0) +
   IF(Parameters!$D$32,SUM(IF(ISNUMBER(R66:W66),(IF(R66:W66&gt;=Parameters!$D$41,1,"")),"")),0) +
   IF(Parameters!$D$33,AVERAGE(IF(ISNUMBER(R66:W66),R66:W66)),0) +
   IF(Parameters!$D$34,IF(OR(IF(ISNUMBER(R66:W66),R66:W66)=0),0,GEOMEAN(IF(ISNUMBER(R66:W66),R66:W66))),0)</f>
        <v>0</v>
      </c>
      <c r="H66" s="23">
        <f t="shared" ca="1" si="0"/>
        <v>0</v>
      </c>
      <c r="I66" s="116" t="str">
        <f t="shared" si="1"/>
        <v>!</v>
      </c>
      <c r="J66" s="22" cm="1">
        <f t="array" aca="1" ref="J66" ca="1">IF(Parameters!$D$31, SUM(IF(ISNUMBER(Y66:AD66),(IF(Y66:AD66&gt;=Parameters!$D$41,1,"")),""))+0.5*(SUM(IF(ISNUMBER(Y66:AD66),(IF(Y66:AD66&gt;=Parameters!$D$42,1,"")),""))-SUM(IF(ISNUMBER(Y66:AD66),(IF(Y66:AD66&gt;=Parameters!$D$41,1,"")),""))),0) +
   IF(Parameters!$D$32,SUM(IF(ISNUMBER(Y66:AD66),(IF(Y66:AD66&gt;=Parameters!$D$41,1,"")),"")),0) +
   IF(Parameters!$D$33,AVERAGE(IF(ISNUMBER(Y66:AD66),Y66:AD66)),0) +
   IF(Parameters!$D$34,IF(OR(IF(ISNUMBER(Y66:AD66),Y66:AD66)=0),0,GEOMEAN(IF(ISNUMBER(Y66:AD66),Y66:AD66))),0)</f>
        <v>0</v>
      </c>
      <c r="K66" s="23">
        <f t="shared" ca="1" si="2"/>
        <v>0</v>
      </c>
      <c r="L66" s="116" t="str">
        <f t="shared" si="3"/>
        <v/>
      </c>
      <c r="M66" s="21" cm="1">
        <f t="array" aca="1" ref="M66" ca="1">IF(Parameters!$D$31, SUM(IF(ISNUMBER(AF66:AK66),(IF(AF66:AK66&gt;=Parameters!$D$41,1,"")),""))+0.5*(SUM(IF(ISNUMBER(AF66:AK66),(IF(AF66:AK66&gt;=Parameters!$D$42,1,"")),""))-SUM(IF(ISNUMBER(AF66:AK66),(IF(AF66:AK66&gt;=Parameters!$D$41,1,"")),""))),0) +
   IF(Parameters!$D$32,SUM(IF(ISNUMBER(AF66:AK66),(IF(AF66:AK66&gt;=Parameters!$D$41,1,"")),"")),0) +
   IF(Parameters!$D$33,AVERAGE(IF(ISNUMBER(AF66:AK66),AF66:AK66)),0) +
   IF(Parameters!$D$34,IF(OR(IF(ISNUMBER(AF66:AK66),AF66:AK66)=0),0,GEOMEAN(IF(ISNUMBER(AF66:AK66),AF66:AK66))),0)</f>
        <v>0</v>
      </c>
      <c r="N66" s="23">
        <f t="shared" ca="1" si="4"/>
        <v>0</v>
      </c>
      <c r="O66" s="116" t="str">
        <f t="shared" si="5"/>
        <v>!!</v>
      </c>
      <c r="P66" s="24"/>
      <c r="Q66" s="49"/>
      <c r="R66" s="25">
        <f ca="1">IFERROR(INDEX(Health!$G$8:$G$225,MATCH($C66,_xlfn.ANCHORARRAY(Health!$C$8),0)),NA())</f>
        <v>0</v>
      </c>
      <c r="S66" s="25">
        <f ca="1">IFERROR(INDEX(Food!$G$8:$G$225,MATCH($C66,_xlfn.ANCHORARRAY(Food!$C$8),0)),NA())</f>
        <v>0</v>
      </c>
      <c r="T66" s="25">
        <f ca="1">IFERROR(INDEX(Macro!$G$8:$G$225,MATCH($C66,_xlfn.ANCHORARRAY(Macro!$C$8),0)),NA())</f>
        <v>0</v>
      </c>
      <c r="U66" s="25">
        <f ca="1">IFERROR(INDEX(Socioeconomic!$G$8:$G$225,MATCH($C66,_xlfn.ANCHORARRAY(Socioeconomic!$C$8),0)),NA())</f>
        <v>0</v>
      </c>
      <c r="V66" s="25">
        <f ca="1">IFERROR(INDEX('Natural Hazard'!$G$8:$G$225,MATCH($C66,_xlfn.ANCHORARRAY('Natural Hazard'!$C$8),0)),NA())</f>
        <v>0</v>
      </c>
      <c r="W66" s="25">
        <f ca="1">IFERROR(INDEX(Conflict!$G$8:$G$225,MATCH($C66,_xlfn.ANCHORARRAY(Conflict!$C$8),0)),NA())</f>
        <v>0</v>
      </c>
      <c r="X66" s="50"/>
      <c r="Y66" s="25">
        <f ca="1">IFERROR(INDEX(Health!$H$8:$H$225,MATCH($C66,_xlfn.ANCHORARRAY(Health!$C$8),0)),NA())</f>
        <v>0</v>
      </c>
      <c r="Z66" s="25">
        <f ca="1">IFERROR(INDEX(Food!$H$8:$H$225,MATCH($C66,_xlfn.ANCHORARRAY(Food!$C$8),0)),NA())</f>
        <v>2.2488038277511899</v>
      </c>
      <c r="AA66" s="25">
        <f ca="1">IFERROR(INDEX(Macro!$H$8:$H$225,MATCH($C66,_xlfn.ANCHORARRAY(Macro!$C$8),0)),NA())</f>
        <v>1.7732982763657601</v>
      </c>
      <c r="AB66" s="25">
        <f ca="1">IFERROR(INDEX(Socioeconomic!$H$8:$H$225,MATCH($C66,_xlfn.ANCHORARRAY(Socioeconomic!$C$8),0)),NA())</f>
        <v>0.71428571428571297</v>
      </c>
      <c r="AC66" s="25">
        <f ca="1">IFERROR(INDEX('Natural Hazard'!$H$8:$H$225,MATCH($C66,_xlfn.ANCHORARRAY('Natural Hazard'!$C$8),0)),NA())</f>
        <v>0.83333333333333304</v>
      </c>
      <c r="AD66" s="25">
        <f ca="1">IFERROR(INDEX(Conflict!$H$8:$H$225,MATCH($C66,_xlfn.ANCHORARRAY(Conflict!$C$8),0)),NA())</f>
        <v>0</v>
      </c>
      <c r="AE66" s="50"/>
      <c r="AF66" s="25">
        <f ca="1">IFERROR(INDEX(Health!$I$8:$I$225,MATCH($C66,_xlfn.ANCHORARRAY(Health!$C$8),0)),NA())</f>
        <v>0</v>
      </c>
      <c r="AG66" s="25" t="e">
        <f ca="1">IFERROR(INDEX(Food!$I$8:$I$225,MATCH($C66,_xlfn.ANCHORARRAY(Food!$C$8),0)),NA())</f>
        <v>#N/A</v>
      </c>
      <c r="AH66" s="25">
        <f ca="1">IFERROR(INDEX(Macro!$I$8:$I$225,MATCH($C66,_xlfn.ANCHORARRAY(Macro!$C$8),0)),NA())</f>
        <v>0</v>
      </c>
      <c r="AI66" s="25" t="e">
        <f ca="1">IFERROR(INDEX(Socioeconomic!$I$8:$I$225,MATCH($C66,_xlfn.ANCHORARRAY(Socioeconomic!$C$8),0)),NA())</f>
        <v>#N/A</v>
      </c>
      <c r="AJ66" s="25">
        <f ca="1">IFERROR(INDEX('Natural Hazard'!$I$8:$I$225,MATCH($C66,_xlfn.ANCHORARRAY('Natural Hazard'!$C$8),0)),NA())</f>
        <v>0</v>
      </c>
      <c r="AK66" s="25">
        <f ca="1">IFERROR(INDEX(Conflict!$I$8:$I$225,MATCH($C66,_xlfn.ANCHORARRAY(Conflict!$C$8),0)),NA())</f>
        <v>0</v>
      </c>
      <c r="AL66" s="49"/>
      <c r="AM66" s="25">
        <f>IFERROR(INDEX('Data Reliability'!$G$6:$G$409,MATCH($C66,'Data Reliability'!$E$6:$E$409,0)),NA())</f>
        <v>0.16666666666666699</v>
      </c>
      <c r="AN66" s="25">
        <f>IFERROR(INDEX('Data Reliability'!$H$6:$H$409,MATCH($C66,'Data Reliability'!$E$6:$E$409,0)),NA())</f>
        <v>0.66666666666666696</v>
      </c>
    </row>
    <row r="67" spans="2:40" x14ac:dyDescent="0.2">
      <c r="B67" s="28" t="s">
        <v>109</v>
      </c>
      <c r="C67" s="28" t="s">
        <v>110</v>
      </c>
      <c r="D67" s="28" t="s">
        <v>432</v>
      </c>
      <c r="E67" s="28" t="s">
        <v>429</v>
      </c>
      <c r="F67" s="206">
        <f ca="1">MATCH($C67,_xlfn.ANCHORARRAY(Health!$C$8),0)</f>
        <v>62</v>
      </c>
      <c r="G67" s="22" cm="1">
        <f t="array" aca="1" ref="G67" ca="1">IF(Parameters!$D$31, SUM(IF(ISNUMBER(R67:W67),(IF(R67:W67&gt;=Parameters!$D$37,1,"")),""))+0.5*(SUM(IF(ISNUMBER(R67:W67),(IF(R67:W67&gt;=Parameters!$D$38,1,"")),""))-SUM(IF(ISNUMBER(R67:W67),(IF(R67:W67&gt;=Parameters!$D$37,1,"")),""))),0) +
   IF(Parameters!$D$32,SUM(IF(ISNUMBER(R67:W67),(IF(R67:W67&gt;=Parameters!$D$41,1,"")),"")),0) +
   IF(Parameters!$D$33,AVERAGE(IF(ISNUMBER(R67:W67),R67:W67)),0) +
   IF(Parameters!$D$34,IF(OR(IF(ISNUMBER(R67:W67),R67:W67)=0),0,GEOMEAN(IF(ISNUMBER(R67:W67),R67:W67))),0)</f>
        <v>4.5</v>
      </c>
      <c r="H67" s="23">
        <f t="shared" ca="1" si="0"/>
        <v>4.5</v>
      </c>
      <c r="I67" s="116" t="str">
        <f t="shared" si="1"/>
        <v/>
      </c>
      <c r="J67" s="22" cm="1">
        <f t="array" aca="1" ref="J67" ca="1">IF(Parameters!$D$31, SUM(IF(ISNUMBER(Y67:AD67),(IF(Y67:AD67&gt;=Parameters!$D$41,1,"")),""))+0.5*(SUM(IF(ISNUMBER(Y67:AD67),(IF(Y67:AD67&gt;=Parameters!$D$42,1,"")),""))-SUM(IF(ISNUMBER(Y67:AD67),(IF(Y67:AD67&gt;=Parameters!$D$41,1,"")),""))),0) +
   IF(Parameters!$D$32,SUM(IF(ISNUMBER(Y67:AD67),(IF(Y67:AD67&gt;=Parameters!$D$41,1,"")),"")),0) +
   IF(Parameters!$D$33,AVERAGE(IF(ISNUMBER(Y67:AD67),Y67:AD67)),0) +
   IF(Parameters!$D$34,IF(OR(IF(ISNUMBER(Y67:AD67),Y67:AD67)=0),0,GEOMEAN(IF(ISNUMBER(Y67:AD67),Y67:AD67))),0)</f>
        <v>3</v>
      </c>
      <c r="K67" s="23">
        <f t="shared" ca="1" si="2"/>
        <v>3</v>
      </c>
      <c r="L67" s="116" t="str">
        <f t="shared" si="3"/>
        <v/>
      </c>
      <c r="M67" s="21" cm="1">
        <f t="array" aca="1" ref="M67" ca="1">IF(Parameters!$D$31, SUM(IF(ISNUMBER(AF67:AK67),(IF(AF67:AK67&gt;=Parameters!$D$41,1,"")),""))+0.5*(SUM(IF(ISNUMBER(AF67:AK67),(IF(AF67:AK67&gt;=Parameters!$D$42,1,"")),""))-SUM(IF(ISNUMBER(AF67:AK67),(IF(AF67:AK67&gt;=Parameters!$D$41,1,"")),""))),0) +
   IF(Parameters!$D$32,SUM(IF(ISNUMBER(AF67:AK67),(IF(AF67:AK67&gt;=Parameters!$D$41,1,"")),"")),0) +
   IF(Parameters!$D$33,AVERAGE(IF(ISNUMBER(AF67:AK67),AF67:AK67)),0) +
   IF(Parameters!$D$34,IF(OR(IF(ISNUMBER(AF67:AK67),AF67:AK67)=0),0,GEOMEAN(IF(ISNUMBER(AF67:AK67),AF67:AK67))),0)</f>
        <v>5</v>
      </c>
      <c r="N67" s="23">
        <f t="shared" ca="1" si="4"/>
        <v>5</v>
      </c>
      <c r="O67" s="116" t="str">
        <f t="shared" si="5"/>
        <v/>
      </c>
      <c r="P67" s="24"/>
      <c r="Q67" s="49"/>
      <c r="R67" s="25">
        <f ca="1">IFERROR(INDEX(Health!$G$8:$G$225,MATCH($C67,_xlfn.ANCHORARRAY(Health!$C$8),0)),NA())</f>
        <v>7.1794978587902021</v>
      </c>
      <c r="S67" s="25">
        <f ca="1">IFERROR(INDEX(Food!$G$8:$G$225,MATCH($C67,_xlfn.ANCHORARRAY(Food!$C$8),0)),NA())</f>
        <v>9.8600514086450541</v>
      </c>
      <c r="T67" s="25">
        <f ca="1">IFERROR(INDEX(Macro!$G$8:$G$225,MATCH($C67,_xlfn.ANCHORARRAY(Macro!$C$8),0)),NA())</f>
        <v>10</v>
      </c>
      <c r="U67" s="25">
        <f ca="1">IFERROR(INDEX(Socioeconomic!$G$8:$G$225,MATCH($C67,_xlfn.ANCHORARRAY(Socioeconomic!$C$8),0)),NA())</f>
        <v>0</v>
      </c>
      <c r="V67" s="25">
        <f ca="1">IFERROR(INDEX('Natural Hazard'!$G$8:$G$225,MATCH($C67,_xlfn.ANCHORARRAY('Natural Hazard'!$C$8),0)),NA())</f>
        <v>6.7082039324993685</v>
      </c>
      <c r="W67" s="25">
        <f ca="1">IFERROR(INDEX(Conflict!$G$8:$G$225,MATCH($C67,_xlfn.ANCHORARRAY(Conflict!$C$8),0)),NA())</f>
        <v>10</v>
      </c>
      <c r="X67" s="50"/>
      <c r="Y67" s="25">
        <f ca="1">IFERROR(INDEX(Health!$H$8:$H$225,MATCH($C67,_xlfn.ANCHORARRAY(Health!$C$8),0)),NA())</f>
        <v>5.1545189504373097</v>
      </c>
      <c r="Z67" s="25">
        <f ca="1">IFERROR(INDEX(Food!$H$8:$H$225,MATCH($C67,_xlfn.ANCHORARRAY(Food!$C$8),0)),NA())</f>
        <v>9.7220613781123308</v>
      </c>
      <c r="AA67" s="25">
        <f ca="1">IFERROR(INDEX(Macro!$H$8:$H$225,MATCH($C67,_xlfn.ANCHORARRAY(Macro!$C$8),0)),NA())</f>
        <v>10</v>
      </c>
      <c r="AB67" s="25">
        <f ca="1">IFERROR(INDEX(Socioeconomic!$H$8:$H$225,MATCH($C67,_xlfn.ANCHORARRAY(Socioeconomic!$C$8),0)),NA())</f>
        <v>8.71428571428571</v>
      </c>
      <c r="AC67" s="25">
        <f ca="1">IFERROR(INDEX('Natural Hazard'!$H$8:$H$225,MATCH($C67,_xlfn.ANCHORARRAY('Natural Hazard'!$C$8),0)),NA())</f>
        <v>4.5</v>
      </c>
      <c r="AD67" s="25">
        <f ca="1">IFERROR(INDEX(Conflict!$H$8:$H$225,MATCH($C67,_xlfn.ANCHORARRAY(Conflict!$C$8),0)),NA())</f>
        <v>10</v>
      </c>
      <c r="AE67" s="50"/>
      <c r="AF67" s="25">
        <f ca="1">IFERROR(INDEX(Health!$I$8:$I$225,MATCH($C67,_xlfn.ANCHORARRAY(Health!$C$8),0)),NA())</f>
        <v>10</v>
      </c>
      <c r="AG67" s="25">
        <f ca="1">IFERROR(INDEX(Food!$I$8:$I$225,MATCH($C67,_xlfn.ANCHORARRAY(Food!$C$8),0)),NA())</f>
        <v>10</v>
      </c>
      <c r="AH67" s="25">
        <f ca="1">IFERROR(INDEX(Macro!$I$8:$I$225,MATCH($C67,_xlfn.ANCHORARRAY(Macro!$C$8),0)),NA())</f>
        <v>10</v>
      </c>
      <c r="AI67" s="25">
        <f ca="1">IFERROR(INDEX(Socioeconomic!$I$8:$I$225,MATCH($C67,_xlfn.ANCHORARRAY(Socioeconomic!$C$8),0)),NA())</f>
        <v>0</v>
      </c>
      <c r="AJ67" s="25">
        <f ca="1">IFERROR(INDEX('Natural Hazard'!$I$8:$I$225,MATCH($C67,_xlfn.ANCHORARRAY('Natural Hazard'!$C$8),0)),NA())</f>
        <v>10</v>
      </c>
      <c r="AK67" s="25">
        <f ca="1">IFERROR(INDEX(Conflict!$I$8:$I$225,MATCH($C67,_xlfn.ANCHORARRAY(Conflict!$C$8),0)),NA())</f>
        <v>10</v>
      </c>
      <c r="AL67" s="49"/>
      <c r="AM67" s="25">
        <f>IFERROR(INDEX('Data Reliability'!$G$6:$G$409,MATCH($C67,'Data Reliability'!$E$6:$E$409,0)),NA())</f>
        <v>0</v>
      </c>
      <c r="AN67" s="25">
        <f>IFERROR(INDEX('Data Reliability'!$H$6:$H$409,MATCH($C67,'Data Reliability'!$E$6:$E$409,0)),NA())</f>
        <v>0.24722222222222201</v>
      </c>
    </row>
    <row r="68" spans="2:40" x14ac:dyDescent="0.2">
      <c r="B68" s="28" t="s">
        <v>111</v>
      </c>
      <c r="C68" s="28" t="s">
        <v>112</v>
      </c>
      <c r="D68" s="28" t="s">
        <v>433</v>
      </c>
      <c r="E68" s="28" t="s">
        <v>409</v>
      </c>
      <c r="F68" s="206">
        <f ca="1">MATCH($C68,_xlfn.ANCHORARRAY(Health!$C$8),0)</f>
        <v>63</v>
      </c>
      <c r="G68" s="22" cm="1">
        <f t="array" aca="1" ref="G68" ca="1">IF(Parameters!$D$31, SUM(IF(ISNUMBER(R68:W68),(IF(R68:W68&gt;=Parameters!$D$37,1,"")),""))+0.5*(SUM(IF(ISNUMBER(R68:W68),(IF(R68:W68&gt;=Parameters!$D$38,1,"")),""))-SUM(IF(ISNUMBER(R68:W68),(IF(R68:W68&gt;=Parameters!$D$37,1,"")),""))),0) +
   IF(Parameters!$D$32,SUM(IF(ISNUMBER(R68:W68),(IF(R68:W68&gt;=Parameters!$D$41,1,"")),"")),0) +
   IF(Parameters!$D$33,AVERAGE(IF(ISNUMBER(R68:W68),R68:W68)),0) +
   IF(Parameters!$D$34,IF(OR(IF(ISNUMBER(R68:W68),R68:W68)=0),0,GEOMEAN(IF(ISNUMBER(R68:W68),R68:W68))),0)</f>
        <v>0</v>
      </c>
      <c r="H68" s="23">
        <f t="shared" ca="1" si="0"/>
        <v>0</v>
      </c>
      <c r="I68" s="116" t="str">
        <f t="shared" si="1"/>
        <v>!</v>
      </c>
      <c r="J68" s="22" cm="1">
        <f t="array" aca="1" ref="J68" ca="1">IF(Parameters!$D$31, SUM(IF(ISNUMBER(Y68:AD68),(IF(Y68:AD68&gt;=Parameters!$D$41,1,"")),""))+0.5*(SUM(IF(ISNUMBER(Y68:AD68),(IF(Y68:AD68&gt;=Parameters!$D$42,1,"")),""))-SUM(IF(ISNUMBER(Y68:AD68),(IF(Y68:AD68&gt;=Parameters!$D$41,1,"")),""))),0) +
   IF(Parameters!$D$32,SUM(IF(ISNUMBER(Y68:AD68),(IF(Y68:AD68&gt;=Parameters!$D$41,1,"")),"")),0) +
   IF(Parameters!$D$33,AVERAGE(IF(ISNUMBER(Y68:AD68),Y68:AD68)),0) +
   IF(Parameters!$D$34,IF(OR(IF(ISNUMBER(Y68:AD68),Y68:AD68)=0),0,GEOMEAN(IF(ISNUMBER(Y68:AD68),Y68:AD68))),0)</f>
        <v>0</v>
      </c>
      <c r="K68" s="23">
        <f t="shared" ca="1" si="2"/>
        <v>0</v>
      </c>
      <c r="L68" s="116" t="str">
        <f t="shared" si="3"/>
        <v/>
      </c>
      <c r="M68" s="21" cm="1">
        <f t="array" aca="1" ref="M68" ca="1">IF(Parameters!$D$31, SUM(IF(ISNUMBER(AF68:AK68),(IF(AF68:AK68&gt;=Parameters!$D$41,1,"")),""))+0.5*(SUM(IF(ISNUMBER(AF68:AK68),(IF(AF68:AK68&gt;=Parameters!$D$42,1,"")),""))-SUM(IF(ISNUMBER(AF68:AK68),(IF(AF68:AK68&gt;=Parameters!$D$41,1,"")),""))),0) +
   IF(Parameters!$D$32,SUM(IF(ISNUMBER(AF68:AK68),(IF(AF68:AK68&gt;=Parameters!$D$41,1,"")),"")),0) +
   IF(Parameters!$D$33,AVERAGE(IF(ISNUMBER(AF68:AK68),AF68:AK68)),0) +
   IF(Parameters!$D$34,IF(OR(IF(ISNUMBER(AF68:AK68),AF68:AK68)=0),0,GEOMEAN(IF(ISNUMBER(AF68:AK68),AF68:AK68))),0)</f>
        <v>0</v>
      </c>
      <c r="N68" s="23">
        <f t="shared" ca="1" si="4"/>
        <v>0</v>
      </c>
      <c r="O68" s="116" t="str">
        <f t="shared" si="5"/>
        <v>!!</v>
      </c>
      <c r="P68" s="24"/>
      <c r="Q68" s="49"/>
      <c r="R68" s="25">
        <f ca="1">IFERROR(INDEX(Health!$G$8:$G$225,MATCH($C68,_xlfn.ANCHORARRAY(Health!$C$8),0)),NA())</f>
        <v>0</v>
      </c>
      <c r="S68" s="25">
        <f ca="1">IFERROR(INDEX(Food!$G$8:$G$225,MATCH($C68,_xlfn.ANCHORARRAY(Food!$C$8),0)),NA())</f>
        <v>0</v>
      </c>
      <c r="T68" s="25">
        <f ca="1">IFERROR(INDEX(Macro!$G$8:$G$225,MATCH($C68,_xlfn.ANCHORARRAY(Macro!$C$8),0)),NA())</f>
        <v>0.25163506280775932</v>
      </c>
      <c r="U68" s="25">
        <f ca="1">IFERROR(INDEX(Socioeconomic!$G$8:$G$225,MATCH($C68,_xlfn.ANCHORARRAY(Socioeconomic!$C$8),0)),NA())</f>
        <v>0</v>
      </c>
      <c r="V68" s="25">
        <f ca="1">IFERROR(INDEX('Natural Hazard'!$G$8:$G$225,MATCH($C68,_xlfn.ANCHORARRAY('Natural Hazard'!$C$8),0)),NA())</f>
        <v>0</v>
      </c>
      <c r="W68" s="25">
        <f ca="1">IFERROR(INDEX(Conflict!$G$8:$G$225,MATCH($C68,_xlfn.ANCHORARRAY(Conflict!$C$8),0)),NA())</f>
        <v>0</v>
      </c>
      <c r="X68" s="50"/>
      <c r="Y68" s="25">
        <f ca="1">IFERROR(INDEX(Health!$H$8:$H$225,MATCH($C68,_xlfn.ANCHORARRAY(Health!$C$8),0)),NA())</f>
        <v>0</v>
      </c>
      <c r="Z68" s="25">
        <f ca="1">IFERROR(INDEX(Food!$H$8:$H$225,MATCH($C68,_xlfn.ANCHORARRAY(Food!$C$8),0)),NA())</f>
        <v>0</v>
      </c>
      <c r="AA68" s="25">
        <f ca="1">IFERROR(INDEX(Macro!$H$8:$H$225,MATCH($C68,_xlfn.ANCHORARRAY(Macro!$C$8),0)),NA())</f>
        <v>3.5056967572303997E-2</v>
      </c>
      <c r="AB68" s="25">
        <f ca="1">IFERROR(INDEX(Socioeconomic!$H$8:$H$225,MATCH($C68,_xlfn.ANCHORARRAY(Socioeconomic!$C$8),0)),NA())</f>
        <v>0.28571428571428598</v>
      </c>
      <c r="AC68" s="25">
        <f ca="1">IFERROR(INDEX('Natural Hazard'!$H$8:$H$225,MATCH($C68,_xlfn.ANCHORARRAY('Natural Hazard'!$C$8),0)),NA())</f>
        <v>2.1666666666666599</v>
      </c>
      <c r="AD68" s="25">
        <f ca="1">IFERROR(INDEX(Conflict!$H$8:$H$225,MATCH($C68,_xlfn.ANCHORARRAY(Conflict!$C$8),0)),NA())</f>
        <v>0</v>
      </c>
      <c r="AE68" s="50"/>
      <c r="AF68" s="25">
        <f ca="1">IFERROR(INDEX(Health!$I$8:$I$225,MATCH($C68,_xlfn.ANCHORARRAY(Health!$C$8),0)),NA())</f>
        <v>0</v>
      </c>
      <c r="AG68" s="25" t="e">
        <f ca="1">IFERROR(INDEX(Food!$I$8:$I$225,MATCH($C68,_xlfn.ANCHORARRAY(Food!$C$8),0)),NA())</f>
        <v>#N/A</v>
      </c>
      <c r="AH68" s="25">
        <f ca="1">IFERROR(INDEX(Macro!$I$8:$I$225,MATCH($C68,_xlfn.ANCHORARRAY(Macro!$C$8),0)),NA())</f>
        <v>1.8062088428974601</v>
      </c>
      <c r="AI68" s="25" t="e">
        <f ca="1">IFERROR(INDEX(Socioeconomic!$I$8:$I$225,MATCH($C68,_xlfn.ANCHORARRAY(Socioeconomic!$C$8),0)),NA())</f>
        <v>#N/A</v>
      </c>
      <c r="AJ68" s="25">
        <f ca="1">IFERROR(INDEX('Natural Hazard'!$I$8:$I$225,MATCH($C68,_xlfn.ANCHORARRAY('Natural Hazard'!$C$8),0)),NA())</f>
        <v>0</v>
      </c>
      <c r="AK68" s="25">
        <f ca="1">IFERROR(INDEX(Conflict!$I$8:$I$225,MATCH($C68,_xlfn.ANCHORARRAY(Conflict!$C$8),0)),NA())</f>
        <v>1.78571428571428</v>
      </c>
      <c r="AL68" s="49"/>
      <c r="AM68" s="25">
        <f>IFERROR(INDEX('Data Reliability'!$G$6:$G$409,MATCH($C68,'Data Reliability'!$E$6:$E$409,0)),NA())</f>
        <v>8.3333333333333301E-2</v>
      </c>
      <c r="AN68" s="25">
        <f>IFERROR(INDEX('Data Reliability'!$H$6:$H$409,MATCH($C68,'Data Reliability'!$E$6:$E$409,0)),NA())</f>
        <v>0.66666666666666696</v>
      </c>
    </row>
    <row r="69" spans="2:40" x14ac:dyDescent="0.2">
      <c r="B69" s="28" t="s">
        <v>113</v>
      </c>
      <c r="C69" s="28" t="s">
        <v>114</v>
      </c>
      <c r="D69" s="28" t="s">
        <v>436</v>
      </c>
      <c r="E69" s="28" t="s">
        <v>535</v>
      </c>
      <c r="F69" s="206">
        <f ca="1">MATCH($C69,_xlfn.ANCHORARRAY(Health!$C$8),0)</f>
        <v>64</v>
      </c>
      <c r="G69" s="22" cm="1">
        <f t="array" aca="1" ref="G69" ca="1">IF(Parameters!$D$31, SUM(IF(ISNUMBER(R69:W69),(IF(R69:W69&gt;=Parameters!$D$37,1,"")),""))+0.5*(SUM(IF(ISNUMBER(R69:W69),(IF(R69:W69&gt;=Parameters!$D$38,1,"")),""))-SUM(IF(ISNUMBER(R69:W69),(IF(R69:W69&gt;=Parameters!$D$37,1,"")),""))),0) +
   IF(Parameters!$D$32,SUM(IF(ISNUMBER(R69:W69),(IF(R69:W69&gt;=Parameters!$D$41,1,"")),"")),0) +
   IF(Parameters!$D$33,AVERAGE(IF(ISNUMBER(R69:W69),R69:W69)),0) +
   IF(Parameters!$D$34,IF(OR(IF(ISNUMBER(R69:W69),R69:W69)=0),0,GEOMEAN(IF(ISNUMBER(R69:W69),R69:W69))),0)</f>
        <v>1.5</v>
      </c>
      <c r="H69" s="23">
        <f t="shared" ca="1" si="0"/>
        <v>1.5</v>
      </c>
      <c r="I69" s="116" t="str">
        <f t="shared" si="1"/>
        <v>!</v>
      </c>
      <c r="J69" s="22" cm="1">
        <f t="array" aca="1" ref="J69" ca="1">IF(Parameters!$D$31, SUM(IF(ISNUMBER(Y69:AD69),(IF(Y69:AD69&gt;=Parameters!$D$41,1,"")),""))+0.5*(SUM(IF(ISNUMBER(Y69:AD69),(IF(Y69:AD69&gt;=Parameters!$D$42,1,"")),""))-SUM(IF(ISNUMBER(Y69:AD69),(IF(Y69:AD69&gt;=Parameters!$D$41,1,"")),""))),0) +
   IF(Parameters!$D$32,SUM(IF(ISNUMBER(Y69:AD69),(IF(Y69:AD69&gt;=Parameters!$D$41,1,"")),"")),0) +
   IF(Parameters!$D$33,AVERAGE(IF(ISNUMBER(Y69:AD69),Y69:AD69)),0) +
   IF(Parameters!$D$34,IF(OR(IF(ISNUMBER(Y69:AD69),Y69:AD69)=0),0,GEOMEAN(IF(ISNUMBER(Y69:AD69),Y69:AD69))),0)</f>
        <v>1</v>
      </c>
      <c r="K69" s="23">
        <f t="shared" ca="1" si="2"/>
        <v>1</v>
      </c>
      <c r="L69" s="116" t="str">
        <f t="shared" si="3"/>
        <v/>
      </c>
      <c r="M69" s="21" cm="1">
        <f t="array" aca="1" ref="M69" ca="1">IF(Parameters!$D$31, SUM(IF(ISNUMBER(AF69:AK69),(IF(AF69:AK69&gt;=Parameters!$D$41,1,"")),""))+0.5*(SUM(IF(ISNUMBER(AF69:AK69),(IF(AF69:AK69&gt;=Parameters!$D$42,1,"")),""))-SUM(IF(ISNUMBER(AF69:AK69),(IF(AF69:AK69&gt;=Parameters!$D$41,1,"")),""))),0) +
   IF(Parameters!$D$32,SUM(IF(ISNUMBER(AF69:AK69),(IF(AF69:AK69&gt;=Parameters!$D$41,1,"")),"")),0) +
   IF(Parameters!$D$33,AVERAGE(IF(ISNUMBER(AF69:AK69),AF69:AK69)),0) +
   IF(Parameters!$D$34,IF(OR(IF(ISNUMBER(AF69:AK69),AF69:AK69)=0),0,GEOMEAN(IF(ISNUMBER(AF69:AK69),AF69:AK69))),0)</f>
        <v>1.5</v>
      </c>
      <c r="N69" s="23">
        <f t="shared" ca="1" si="4"/>
        <v>1.5</v>
      </c>
      <c r="O69" s="116" t="str">
        <f t="shared" si="5"/>
        <v>!</v>
      </c>
      <c r="P69" s="24"/>
      <c r="Q69" s="49"/>
      <c r="R69" s="25">
        <f ca="1">IFERROR(INDEX(Health!$G$8:$G$225,MATCH($C69,_xlfn.ANCHORARRAY(Health!$C$8),0)),NA())</f>
        <v>9.3021831977712583</v>
      </c>
      <c r="S69" s="25">
        <f ca="1">IFERROR(INDEX(Food!$G$8:$G$225,MATCH($C69,_xlfn.ANCHORARRAY(Food!$C$8),0)),NA())</f>
        <v>0</v>
      </c>
      <c r="T69" s="25">
        <f ca="1">IFERROR(INDEX(Macro!$G$8:$G$225,MATCH($C69,_xlfn.ANCHORARRAY(Macro!$C$8),0)),NA())</f>
        <v>6.9</v>
      </c>
      <c r="U69" s="25">
        <f ca="1">IFERROR(INDEX(Socioeconomic!$G$8:$G$225,MATCH($C69,_xlfn.ANCHORARRAY(Socioeconomic!$C$8),0)),NA())</f>
        <v>0</v>
      </c>
      <c r="V69" s="25">
        <f ca="1">IFERROR(INDEX('Natural Hazard'!$G$8:$G$225,MATCH($C69,_xlfn.ANCHORARRAY('Natural Hazard'!$C$8),0)),NA())</f>
        <v>0</v>
      </c>
      <c r="W69" s="25">
        <f ca="1">IFERROR(INDEX(Conflict!$G$8:$G$225,MATCH($C69,_xlfn.ANCHORARRAY(Conflict!$C$8),0)),NA())</f>
        <v>0</v>
      </c>
      <c r="X69" s="50"/>
      <c r="Y69" s="25">
        <f ca="1">IFERROR(INDEX(Health!$H$8:$H$225,MATCH($C69,_xlfn.ANCHORARRAY(Health!$C$8),0)),NA())</f>
        <v>8.6530612244897895</v>
      </c>
      <c r="Z69" s="25">
        <f ca="1">IFERROR(INDEX(Food!$H$8:$H$225,MATCH($C69,_xlfn.ANCHORARRAY(Food!$C$8),0)),NA())</f>
        <v>4.9043062200956902</v>
      </c>
      <c r="AA69" s="25">
        <f ca="1">IFERROR(INDEX(Macro!$H$8:$H$225,MATCH($C69,_xlfn.ANCHORARRAY(Macro!$C$8),0)),NA())</f>
        <v>7</v>
      </c>
      <c r="AB69" s="25">
        <f ca="1">IFERROR(INDEX(Socioeconomic!$H$8:$H$225,MATCH($C69,_xlfn.ANCHORARRAY(Socioeconomic!$C$8),0)),NA())</f>
        <v>6</v>
      </c>
      <c r="AC69" s="25">
        <f ca="1">IFERROR(INDEX('Natural Hazard'!$H$8:$H$225,MATCH($C69,_xlfn.ANCHORARRAY('Natural Hazard'!$C$8),0)),NA())</f>
        <v>6.5</v>
      </c>
      <c r="AD69" s="25">
        <f ca="1">IFERROR(INDEX(Conflict!$H$8:$H$225,MATCH($C69,_xlfn.ANCHORARRAY(Conflict!$C$8),0)),NA())</f>
        <v>1.8565884635738199</v>
      </c>
      <c r="AE69" s="50"/>
      <c r="AF69" s="25">
        <f ca="1">IFERROR(INDEX(Health!$I$8:$I$225,MATCH($C69,_xlfn.ANCHORARRAY(Health!$C$8),0)),NA())</f>
        <v>10</v>
      </c>
      <c r="AG69" s="25" t="e">
        <f ca="1">IFERROR(INDEX(Food!$I$8:$I$225,MATCH($C69,_xlfn.ANCHORARRAY(Food!$C$8),0)),NA())</f>
        <v>#N/A</v>
      </c>
      <c r="AH69" s="25">
        <f ca="1">IFERROR(INDEX(Macro!$I$8:$I$225,MATCH($C69,_xlfn.ANCHORARRAY(Macro!$C$8),0)),NA())</f>
        <v>7</v>
      </c>
      <c r="AI69" s="25">
        <f ca="1">IFERROR(INDEX(Socioeconomic!$I$8:$I$225,MATCH($C69,_xlfn.ANCHORARRAY(Socioeconomic!$C$8),0)),NA())</f>
        <v>0</v>
      </c>
      <c r="AJ69" s="25">
        <f ca="1">IFERROR(INDEX('Natural Hazard'!$I$8:$I$225,MATCH($C69,_xlfn.ANCHORARRAY('Natural Hazard'!$C$8),0)),NA())</f>
        <v>0</v>
      </c>
      <c r="AK69" s="25">
        <f ca="1">IFERROR(INDEX(Conflict!$I$8:$I$225,MATCH($C69,_xlfn.ANCHORARRAY(Conflict!$C$8),0)),NA())</f>
        <v>0</v>
      </c>
      <c r="AL69" s="49"/>
      <c r="AM69" s="25">
        <f>IFERROR(INDEX('Data Reliability'!$G$6:$G$409,MATCH($C69,'Data Reliability'!$E$6:$E$409,0)),NA())</f>
        <v>0.16666666666666699</v>
      </c>
      <c r="AN69" s="25">
        <f>IFERROR(INDEX('Data Reliability'!$H$6:$H$409,MATCH($C69,'Data Reliability'!$E$6:$E$409,0)),NA())</f>
        <v>0.54166666666666696</v>
      </c>
    </row>
    <row r="70" spans="2:40" x14ac:dyDescent="0.2">
      <c r="B70" s="28" t="s">
        <v>115</v>
      </c>
      <c r="C70" s="28" t="s">
        <v>116</v>
      </c>
      <c r="D70" s="28" t="s">
        <v>433</v>
      </c>
      <c r="E70" s="28" t="s">
        <v>409</v>
      </c>
      <c r="F70" s="206">
        <f ca="1">MATCH($C70,_xlfn.ANCHORARRAY(Health!$C$8),0)</f>
        <v>65</v>
      </c>
      <c r="G70" s="22" cm="1">
        <f t="array" aca="1" ref="G70" ca="1">IF(Parameters!$D$31, SUM(IF(ISNUMBER(R70:W70),(IF(R70:W70&gt;=Parameters!$D$37,1,"")),""))+0.5*(SUM(IF(ISNUMBER(R70:W70),(IF(R70:W70&gt;=Parameters!$D$38,1,"")),""))-SUM(IF(ISNUMBER(R70:W70),(IF(R70:W70&gt;=Parameters!$D$37,1,"")),""))),0) +
   IF(Parameters!$D$32,SUM(IF(ISNUMBER(R70:W70),(IF(R70:W70&gt;=Parameters!$D$41,1,"")),"")),0) +
   IF(Parameters!$D$33,AVERAGE(IF(ISNUMBER(R70:W70),R70:W70)),0) +
   IF(Parameters!$D$34,IF(OR(IF(ISNUMBER(R70:W70),R70:W70)=0),0,GEOMEAN(IF(ISNUMBER(R70:W70),R70:W70))),0)</f>
        <v>0</v>
      </c>
      <c r="H70" s="23">
        <f t="shared" ref="H70:H133" ca="1" si="6">G70</f>
        <v>0</v>
      </c>
      <c r="I70" s="116" t="str">
        <f t="shared" ref="I70:I133" si="7">IF(AVERAGE(AM70:AN70) &gt;= 0.666, "!!", IF(AND(AVERAGE(AM70:AN70) &lt; 0.666,  AVERAGE(AM70:AN70)  &gt;= 0.333), "!", IF(AVERAGE(AM70:AN70) &lt; 0.333, "")))</f>
        <v/>
      </c>
      <c r="J70" s="22" cm="1">
        <f t="array" aca="1" ref="J70" ca="1">IF(Parameters!$D$31, SUM(IF(ISNUMBER(Y70:AD70),(IF(Y70:AD70&gt;=Parameters!$D$41,1,"")),""))+0.5*(SUM(IF(ISNUMBER(Y70:AD70),(IF(Y70:AD70&gt;=Parameters!$D$42,1,"")),""))-SUM(IF(ISNUMBER(Y70:AD70),(IF(Y70:AD70&gt;=Parameters!$D$41,1,"")),""))),0) +
   IF(Parameters!$D$32,SUM(IF(ISNUMBER(Y70:AD70),(IF(Y70:AD70&gt;=Parameters!$D$41,1,"")),"")),0) +
   IF(Parameters!$D$33,AVERAGE(IF(ISNUMBER(Y70:AD70),Y70:AD70)),0) +
   IF(Parameters!$D$34,IF(OR(IF(ISNUMBER(Y70:AD70),Y70:AD70)=0),0,GEOMEAN(IF(ISNUMBER(Y70:AD70),Y70:AD70))),0)</f>
        <v>0</v>
      </c>
      <c r="K70" s="23">
        <f t="shared" ref="K70:K133" ca="1" si="8">J70</f>
        <v>0</v>
      </c>
      <c r="L70" s="116" t="str">
        <f t="shared" ref="L70:L133" si="9">IF(AM70 &gt;= 0.666, "!!", IF(AND(AM70 &lt; 0.666, AM70  &gt;= 0.333), "!", IF(AM70 &lt; 0.333, "")))</f>
        <v/>
      </c>
      <c r="M70" s="21" cm="1">
        <f t="array" aca="1" ref="M70" ca="1">IF(Parameters!$D$31, SUM(IF(ISNUMBER(AF70:AK70),(IF(AF70:AK70&gt;=Parameters!$D$41,1,"")),""))+0.5*(SUM(IF(ISNUMBER(AF70:AK70),(IF(AF70:AK70&gt;=Parameters!$D$42,1,"")),""))-SUM(IF(ISNUMBER(AF70:AK70),(IF(AF70:AK70&gt;=Parameters!$D$41,1,"")),""))),0) +
   IF(Parameters!$D$32,SUM(IF(ISNUMBER(AF70:AK70),(IF(AF70:AK70&gt;=Parameters!$D$41,1,"")),"")),0) +
   IF(Parameters!$D$33,AVERAGE(IF(ISNUMBER(AF70:AK70),AF70:AK70)),0) +
   IF(Parameters!$D$34,IF(OR(IF(ISNUMBER(AF70:AK70),AF70:AK70)=0),0,GEOMEAN(IF(ISNUMBER(AF70:AK70),AF70:AK70))),0)</f>
        <v>0.5</v>
      </c>
      <c r="N70" s="23">
        <f t="shared" ref="N70:N133" ca="1" si="10">M70</f>
        <v>0.5</v>
      </c>
      <c r="O70" s="116" t="str">
        <f t="shared" ref="O70:O133" si="11">IF(AN70 &gt;= 0.666, "!!", IF(AND(AN70 &lt; 0.666, AN70  &gt;= 0.333), "!", IF(AN70 &lt; 0.333, "")))</f>
        <v>!</v>
      </c>
      <c r="P70" s="24"/>
      <c r="Q70" s="49"/>
      <c r="R70" s="25">
        <f ca="1">IFERROR(INDEX(Health!$G$8:$G$225,MATCH($C70,_xlfn.ANCHORARRAY(Health!$C$8),0)),NA())</f>
        <v>0</v>
      </c>
      <c r="S70" s="25">
        <f ca="1">IFERROR(INDEX(Food!$G$8:$G$225,MATCH($C70,_xlfn.ANCHORARRAY(Food!$C$8),0)),NA())</f>
        <v>0</v>
      </c>
      <c r="T70" s="25">
        <f ca="1">IFERROR(INDEX(Macro!$G$8:$G$225,MATCH($C70,_xlfn.ANCHORARRAY(Macro!$C$8),0)),NA())</f>
        <v>1.087263562009261</v>
      </c>
      <c r="U70" s="25">
        <f ca="1">IFERROR(INDEX(Socioeconomic!$G$8:$G$225,MATCH($C70,_xlfn.ANCHORARRAY(Socioeconomic!$C$8),0)),NA())</f>
        <v>0</v>
      </c>
      <c r="V70" s="25">
        <f ca="1">IFERROR(INDEX('Natural Hazard'!$G$8:$G$225,MATCH($C70,_xlfn.ANCHORARRAY('Natural Hazard'!$C$8),0)),NA())</f>
        <v>0</v>
      </c>
      <c r="W70" s="25">
        <f ca="1">IFERROR(INDEX(Conflict!$G$8:$G$225,MATCH($C70,_xlfn.ANCHORARRAY(Conflict!$C$8),0)),NA())</f>
        <v>0</v>
      </c>
      <c r="X70" s="50"/>
      <c r="Y70" s="25">
        <f ca="1">IFERROR(INDEX(Health!$H$8:$H$225,MATCH($C70,_xlfn.ANCHORARRAY(Health!$C$8),0)),NA())</f>
        <v>0</v>
      </c>
      <c r="Z70" s="25">
        <f ca="1">IFERROR(INDEX(Food!$H$8:$H$225,MATCH($C70,_xlfn.ANCHORARRAY(Food!$C$8),0)),NA())</f>
        <v>0</v>
      </c>
      <c r="AA70" s="25">
        <f ca="1">IFERROR(INDEX(Macro!$H$8:$H$225,MATCH($C70,_xlfn.ANCHORARRAY(Macro!$C$8),0)),NA())</f>
        <v>0.31259129418638598</v>
      </c>
      <c r="AB70" s="25">
        <f ca="1">IFERROR(INDEX(Socioeconomic!$H$8:$H$225,MATCH($C70,_xlfn.ANCHORARRAY(Socioeconomic!$C$8),0)),NA())</f>
        <v>0.57142857142857095</v>
      </c>
      <c r="AC70" s="25">
        <f ca="1">IFERROR(INDEX('Natural Hazard'!$H$8:$H$225,MATCH($C70,_xlfn.ANCHORARRAY('Natural Hazard'!$C$8),0)),NA())</f>
        <v>4.8333333333333304</v>
      </c>
      <c r="AD70" s="25">
        <f ca="1">IFERROR(INDEX(Conflict!$H$8:$H$225,MATCH($C70,_xlfn.ANCHORARRAY(Conflict!$C$8),0)),NA())</f>
        <v>0</v>
      </c>
      <c r="AE70" s="50"/>
      <c r="AF70" s="25">
        <f ca="1">IFERROR(INDEX(Health!$I$8:$I$225,MATCH($C70,_xlfn.ANCHORARRAY(Health!$C$8),0)),NA())</f>
        <v>7</v>
      </c>
      <c r="AG70" s="25" t="e">
        <f ca="1">IFERROR(INDEX(Food!$I$8:$I$225,MATCH($C70,_xlfn.ANCHORARRAY(Food!$C$8),0)),NA())</f>
        <v>#N/A</v>
      </c>
      <c r="AH70" s="25">
        <f ca="1">IFERROR(INDEX(Macro!$I$8:$I$225,MATCH($C70,_xlfn.ANCHORARRAY(Macro!$C$8),0)),NA())</f>
        <v>3.7817497648165501</v>
      </c>
      <c r="AI70" s="25" t="e">
        <f ca="1">IFERROR(INDEX(Socioeconomic!$I$8:$I$225,MATCH($C70,_xlfn.ANCHORARRAY(Socioeconomic!$C$8),0)),NA())</f>
        <v>#N/A</v>
      </c>
      <c r="AJ70" s="25">
        <f ca="1">IFERROR(INDEX('Natural Hazard'!$I$8:$I$225,MATCH($C70,_xlfn.ANCHORARRAY('Natural Hazard'!$C$8),0)),NA())</f>
        <v>0</v>
      </c>
      <c r="AK70" s="25">
        <f ca="1">IFERROR(INDEX(Conflict!$I$8:$I$225,MATCH($C70,_xlfn.ANCHORARRAY(Conflict!$C$8),0)),NA())</f>
        <v>0</v>
      </c>
      <c r="AL70" s="49"/>
      <c r="AM70" s="25">
        <f>IFERROR(INDEX('Data Reliability'!$G$6:$G$409,MATCH($C70,'Data Reliability'!$E$6:$E$409,0)),NA())</f>
        <v>8.3333333333333301E-2</v>
      </c>
      <c r="AN70" s="25">
        <f>IFERROR(INDEX('Data Reliability'!$H$6:$H$409,MATCH($C70,'Data Reliability'!$E$6:$E$409,0)),NA())</f>
        <v>0.56666666666666698</v>
      </c>
    </row>
    <row r="71" spans="2:40" x14ac:dyDescent="0.2">
      <c r="B71" s="28" t="s">
        <v>733</v>
      </c>
      <c r="C71" s="28" t="s">
        <v>701</v>
      </c>
      <c r="D71" s="28" t="s">
        <v>433</v>
      </c>
      <c r="E71" s="28" t="s">
        <v>409</v>
      </c>
      <c r="F71" s="206">
        <f ca="1">MATCH($C71,_xlfn.ANCHORARRAY(Health!$C$8),0)</f>
        <v>66</v>
      </c>
      <c r="G71" s="22" cm="1">
        <f t="array" aca="1" ref="G71" ca="1">IF(Parameters!$D$31, SUM(IF(ISNUMBER(R71:W71),(IF(R71:W71&gt;=Parameters!$D$37,1,"")),""))+0.5*(SUM(IF(ISNUMBER(R71:W71),(IF(R71:W71&gt;=Parameters!$D$38,1,"")),""))-SUM(IF(ISNUMBER(R71:W71),(IF(R71:W71&gt;=Parameters!$D$37,1,"")),""))),0) +
   IF(Parameters!$D$32,SUM(IF(ISNUMBER(R71:W71),(IF(R71:W71&gt;=Parameters!$D$41,1,"")),"")),0) +
   IF(Parameters!$D$33,AVERAGE(IF(ISNUMBER(R71:W71),R71:W71)),0) +
   IF(Parameters!$D$34,IF(OR(IF(ISNUMBER(R71:W71),R71:W71)=0),0,GEOMEAN(IF(ISNUMBER(R71:W71),R71:W71))),0)</f>
        <v>0</v>
      </c>
      <c r="H71" s="23">
        <f t="shared" ca="1" si="6"/>
        <v>0</v>
      </c>
      <c r="I71" s="116" t="str">
        <f t="shared" si="7"/>
        <v>!!</v>
      </c>
      <c r="J71" s="22" cm="1">
        <f t="array" aca="1" ref="J71" ca="1">IF(Parameters!$D$31, SUM(IF(ISNUMBER(Y71:AD71),(IF(Y71:AD71&gt;=Parameters!$D$41,1,"")),""))+0.5*(SUM(IF(ISNUMBER(Y71:AD71),(IF(Y71:AD71&gt;=Parameters!$D$42,1,"")),""))-SUM(IF(ISNUMBER(Y71:AD71),(IF(Y71:AD71&gt;=Parameters!$D$41,1,"")),""))),0) +
   IF(Parameters!$D$32,SUM(IF(ISNUMBER(Y71:AD71),(IF(Y71:AD71&gt;=Parameters!$D$41,1,"")),"")),0) +
   IF(Parameters!$D$33,AVERAGE(IF(ISNUMBER(Y71:AD71),Y71:AD71)),0) +
   IF(Parameters!$D$34,IF(OR(IF(ISNUMBER(Y71:AD71),Y71:AD71)=0),0,GEOMEAN(IF(ISNUMBER(Y71:AD71),Y71:AD71))),0)</f>
        <v>0</v>
      </c>
      <c r="K71" s="23">
        <f t="shared" ca="1" si="8"/>
        <v>0</v>
      </c>
      <c r="L71" s="116" t="str">
        <f t="shared" si="9"/>
        <v>!!</v>
      </c>
      <c r="M71" s="21" cm="1">
        <f t="array" aca="1" ref="M71" ca="1">IF(Parameters!$D$31, SUM(IF(ISNUMBER(AF71:AK71),(IF(AF71:AK71&gt;=Parameters!$D$41,1,"")),""))+0.5*(SUM(IF(ISNUMBER(AF71:AK71),(IF(AF71:AK71&gt;=Parameters!$D$42,1,"")),""))-SUM(IF(ISNUMBER(AF71:AK71),(IF(AF71:AK71&gt;=Parameters!$D$41,1,"")),""))),0) +
   IF(Parameters!$D$32,SUM(IF(ISNUMBER(AF71:AK71),(IF(AF71:AK71&gt;=Parameters!$D$41,1,"")),"")),0) +
   IF(Parameters!$D$33,AVERAGE(IF(ISNUMBER(AF71:AK71),AF71:AK71)),0) +
   IF(Parameters!$D$34,IF(OR(IF(ISNUMBER(AF71:AK71),AF71:AK71)=0),0,GEOMEAN(IF(ISNUMBER(AF71:AK71),AF71:AK71))),0)</f>
        <v>0</v>
      </c>
      <c r="N71" s="23">
        <f t="shared" ca="1" si="10"/>
        <v>0</v>
      </c>
      <c r="O71" s="116" t="str">
        <f t="shared" si="11"/>
        <v>!!</v>
      </c>
      <c r="P71" s="24"/>
      <c r="Q71" s="49"/>
      <c r="R71" s="25">
        <f ca="1">IFERROR(INDEX(Health!$G$8:$G$225,MATCH($C71,_xlfn.ANCHORARRAY(Health!$C$8),0)),NA())</f>
        <v>0</v>
      </c>
      <c r="S71" s="25" t="e">
        <f ca="1">IFERROR(INDEX(Food!$G$8:$G$225,MATCH($C71,_xlfn.ANCHORARRAY(Food!$C$8),0)),NA())</f>
        <v>#N/A</v>
      </c>
      <c r="T71" s="25" t="e">
        <f ca="1">IFERROR(INDEX(Macro!$G$8:$G$225,MATCH($C71,_xlfn.ANCHORARRAY(Macro!$C$8),0)),NA())</f>
        <v>#N/A</v>
      </c>
      <c r="U71" s="25" t="e">
        <f ca="1">IFERROR(INDEX(Socioeconomic!$G$8:$G$225,MATCH($C71,_xlfn.ANCHORARRAY(Socioeconomic!$C$8),0)),NA())</f>
        <v>#N/A</v>
      </c>
      <c r="V71" s="25">
        <f ca="1">IFERROR(INDEX('Natural Hazard'!$G$8:$G$225,MATCH($C71,_xlfn.ANCHORARRAY('Natural Hazard'!$C$8),0)),NA())</f>
        <v>0</v>
      </c>
      <c r="W71" s="25">
        <f ca="1">IFERROR(INDEX(Conflict!$G$8:$G$225,MATCH($C71,_xlfn.ANCHORARRAY(Conflict!$C$8),0)),NA())</f>
        <v>0</v>
      </c>
      <c r="X71" s="50"/>
      <c r="Y71" s="25" t="e">
        <f ca="1">IFERROR(INDEX(Health!$H$8:$H$225,MATCH($C71,_xlfn.ANCHORARRAY(Health!$C$8),0)),NA())</f>
        <v>#N/A</v>
      </c>
      <c r="Z71" s="25" t="e">
        <f ca="1">IFERROR(INDEX(Food!$H$8:$H$225,MATCH($C71,_xlfn.ANCHORARRAY(Food!$C$8),0)),NA())</f>
        <v>#N/A</v>
      </c>
      <c r="AA71" s="25" t="e">
        <f ca="1">IFERROR(INDEX(Macro!$H$8:$H$225,MATCH($C71,_xlfn.ANCHORARRAY(Macro!$C$8),0)),NA())</f>
        <v>#N/A</v>
      </c>
      <c r="AB71" s="25" t="e">
        <f ca="1">IFERROR(INDEX(Socioeconomic!$H$8:$H$225,MATCH($C71,_xlfn.ANCHORARRAY(Socioeconomic!$C$8),0)),NA())</f>
        <v>#N/A</v>
      </c>
      <c r="AC71" s="25" t="e">
        <f ca="1">IFERROR(INDEX('Natural Hazard'!$H$8:$H$225,MATCH($C71,_xlfn.ANCHORARRAY('Natural Hazard'!$C$8),0)),NA())</f>
        <v>#N/A</v>
      </c>
      <c r="AD71" s="25">
        <f ca="1">IFERROR(INDEX(Conflict!$H$8:$H$225,MATCH($C71,_xlfn.ANCHORARRAY(Conflict!$C$8),0)),NA())</f>
        <v>0</v>
      </c>
      <c r="AE71" s="50"/>
      <c r="AF71" s="25">
        <f ca="1">IFERROR(INDEX(Health!$I$8:$I$225,MATCH($C71,_xlfn.ANCHORARRAY(Health!$C$8),0)),NA())</f>
        <v>0</v>
      </c>
      <c r="AG71" s="25" t="e">
        <f ca="1">IFERROR(INDEX(Food!$I$8:$I$225,MATCH($C71,_xlfn.ANCHORARRAY(Food!$C$8),0)),NA())</f>
        <v>#N/A</v>
      </c>
      <c r="AH71" s="25" t="e">
        <f ca="1">IFERROR(INDEX(Macro!$I$8:$I$225,MATCH($C71,_xlfn.ANCHORARRAY(Macro!$C$8),0)),NA())</f>
        <v>#N/A</v>
      </c>
      <c r="AI71" s="25" t="e">
        <f ca="1">IFERROR(INDEX(Socioeconomic!$I$8:$I$225,MATCH($C71,_xlfn.ANCHORARRAY(Socioeconomic!$C$8),0)),NA())</f>
        <v>#N/A</v>
      </c>
      <c r="AJ71" s="25">
        <f ca="1">IFERROR(INDEX('Natural Hazard'!$I$8:$I$225,MATCH($C71,_xlfn.ANCHORARRAY('Natural Hazard'!$C$8),0)),NA())</f>
        <v>0</v>
      </c>
      <c r="AK71" s="25">
        <f ca="1">IFERROR(INDEX(Conflict!$I$8:$I$225,MATCH($C71,_xlfn.ANCHORARRAY(Conflict!$C$8),0)),NA())</f>
        <v>0</v>
      </c>
      <c r="AL71" s="49"/>
      <c r="AM71" s="25">
        <f>IFERROR(INDEX('Data Reliability'!$G$6:$G$409,MATCH($C71,'Data Reliability'!$E$6:$E$409,0)),NA())</f>
        <v>0.91666666666666696</v>
      </c>
      <c r="AN71" s="25">
        <f>IFERROR(INDEX('Data Reliability'!$H$6:$H$409,MATCH($C71,'Data Reliability'!$E$6:$E$409,0)),NA())</f>
        <v>0.85</v>
      </c>
    </row>
    <row r="72" spans="2:40" x14ac:dyDescent="0.2">
      <c r="B72" s="28" t="s">
        <v>734</v>
      </c>
      <c r="C72" s="28" t="s">
        <v>117</v>
      </c>
      <c r="D72" s="28" t="s">
        <v>436</v>
      </c>
      <c r="E72" s="28" t="s">
        <v>429</v>
      </c>
      <c r="F72" s="206">
        <f ca="1">MATCH($C72,_xlfn.ANCHORARRAY(Health!$C$8),0)</f>
        <v>67</v>
      </c>
      <c r="G72" s="22" cm="1">
        <f t="array" aca="1" ref="G72" ca="1">IF(Parameters!$D$31, SUM(IF(ISNUMBER(R72:W72),(IF(R72:W72&gt;=Parameters!$D$37,1,"")),""))+0.5*(SUM(IF(ISNUMBER(R72:W72),(IF(R72:W72&gt;=Parameters!$D$38,1,"")),""))-SUM(IF(ISNUMBER(R72:W72),(IF(R72:W72&gt;=Parameters!$D$37,1,"")),""))),0) +
   IF(Parameters!$D$32,SUM(IF(ISNUMBER(R72:W72),(IF(R72:W72&gt;=Parameters!$D$41,1,"")),"")),0) +
   IF(Parameters!$D$33,AVERAGE(IF(ISNUMBER(R72:W72),R72:W72)),0) +
   IF(Parameters!$D$34,IF(OR(IF(ISNUMBER(R72:W72),R72:W72)=0),0,GEOMEAN(IF(ISNUMBER(R72:W72),R72:W72))),0)</f>
        <v>0</v>
      </c>
      <c r="H72" s="23">
        <f t="shared" ca="1" si="6"/>
        <v>0</v>
      </c>
      <c r="I72" s="116" t="str">
        <f t="shared" si="7"/>
        <v>!</v>
      </c>
      <c r="J72" s="22" cm="1">
        <f t="array" aca="1" ref="J72" ca="1">IF(Parameters!$D$31, SUM(IF(ISNUMBER(Y72:AD72),(IF(Y72:AD72&gt;=Parameters!$D$41,1,"")),""))+0.5*(SUM(IF(ISNUMBER(Y72:AD72),(IF(Y72:AD72&gt;=Parameters!$D$42,1,"")),""))-SUM(IF(ISNUMBER(Y72:AD72),(IF(Y72:AD72&gt;=Parameters!$D$41,1,"")),""))),0) +
   IF(Parameters!$D$32,SUM(IF(ISNUMBER(Y72:AD72),(IF(Y72:AD72&gt;=Parameters!$D$41,1,"")),"")),0) +
   IF(Parameters!$D$33,AVERAGE(IF(ISNUMBER(Y72:AD72),Y72:AD72)),0) +
   IF(Parameters!$D$34,IF(OR(IF(ISNUMBER(Y72:AD72),Y72:AD72)=0),0,GEOMEAN(IF(ISNUMBER(Y72:AD72),Y72:AD72))),0)</f>
        <v>2</v>
      </c>
      <c r="K72" s="23">
        <f t="shared" ca="1" si="8"/>
        <v>2</v>
      </c>
      <c r="L72" s="116" t="str">
        <f t="shared" si="9"/>
        <v>!</v>
      </c>
      <c r="M72" s="21" cm="1">
        <f t="array" aca="1" ref="M72" ca="1">IF(Parameters!$D$31, SUM(IF(ISNUMBER(AF72:AK72),(IF(AF72:AK72&gt;=Parameters!$D$41,1,"")),""))+0.5*(SUM(IF(ISNUMBER(AF72:AK72),(IF(AF72:AK72&gt;=Parameters!$D$42,1,"")),""))-SUM(IF(ISNUMBER(AF72:AK72),(IF(AF72:AK72&gt;=Parameters!$D$41,1,"")),""))),0) +
   IF(Parameters!$D$32,SUM(IF(ISNUMBER(AF72:AK72),(IF(AF72:AK72&gt;=Parameters!$D$41,1,"")),"")),0) +
   IF(Parameters!$D$33,AVERAGE(IF(ISNUMBER(AF72:AK72),AF72:AK72)),0) +
   IF(Parameters!$D$34,IF(OR(IF(ISNUMBER(AF72:AK72),AF72:AK72)=0),0,GEOMEAN(IF(ISNUMBER(AF72:AK72),AF72:AK72))),0)</f>
        <v>0</v>
      </c>
      <c r="N72" s="23">
        <f t="shared" ca="1" si="10"/>
        <v>0</v>
      </c>
      <c r="O72" s="116" t="str">
        <f t="shared" si="11"/>
        <v>!!</v>
      </c>
      <c r="P72" s="24"/>
      <c r="Q72" s="49"/>
      <c r="R72" s="25">
        <f ca="1">IFERROR(INDEX(Health!$G$8:$G$225,MATCH($C72,_xlfn.ANCHORARRAY(Health!$C$8),0)),NA())</f>
        <v>0</v>
      </c>
      <c r="S72" s="25" t="e">
        <f ca="1">IFERROR(INDEX(Food!$G$8:$G$225,MATCH($C72,_xlfn.ANCHORARRAY(Food!$C$8),0)),NA())</f>
        <v>#N/A</v>
      </c>
      <c r="T72" s="25" t="e">
        <f ca="1">IFERROR(INDEX(Macro!$G$8:$G$225,MATCH($C72,_xlfn.ANCHORARRAY(Macro!$C$8),0)),NA())</f>
        <v>#N/A</v>
      </c>
      <c r="U72" s="25">
        <f ca="1">IFERROR(INDEX(Socioeconomic!$G$8:$G$225,MATCH($C72,_xlfn.ANCHORARRAY(Socioeconomic!$C$8),0)),NA())</f>
        <v>0</v>
      </c>
      <c r="V72" s="25">
        <f ca="1">IFERROR(INDEX('Natural Hazard'!$G$8:$G$225,MATCH($C72,_xlfn.ANCHORARRAY('Natural Hazard'!$C$8),0)),NA())</f>
        <v>0</v>
      </c>
      <c r="W72" s="25">
        <f ca="1">IFERROR(INDEX(Conflict!$G$8:$G$225,MATCH($C72,_xlfn.ANCHORARRAY(Conflict!$C$8),0)),NA())</f>
        <v>0</v>
      </c>
      <c r="X72" s="50"/>
      <c r="Y72" s="25">
        <f ca="1">IFERROR(INDEX(Health!$H$8:$H$225,MATCH($C72,_xlfn.ANCHORARRAY(Health!$C$8),0)),NA())</f>
        <v>7.8658892128279803</v>
      </c>
      <c r="Z72" s="25" t="e">
        <f ca="1">IFERROR(INDEX(Food!$H$8:$H$225,MATCH($C72,_xlfn.ANCHORARRAY(Food!$C$8),0)),NA())</f>
        <v>#N/A</v>
      </c>
      <c r="AA72" s="25" t="e">
        <f ca="1">IFERROR(INDEX(Macro!$H$8:$H$225,MATCH($C72,_xlfn.ANCHORARRAY(Macro!$C$8),0)),NA())</f>
        <v>#N/A</v>
      </c>
      <c r="AB72" s="25">
        <f ca="1">IFERROR(INDEX(Socioeconomic!$H$8:$H$225,MATCH($C72,_xlfn.ANCHORARRAY(Socioeconomic!$C$8),0)),NA())</f>
        <v>7.5714285714285703</v>
      </c>
      <c r="AC72" s="25">
        <f ca="1">IFERROR(INDEX('Natural Hazard'!$H$8:$H$225,MATCH($C72,_xlfn.ANCHORARRAY('Natural Hazard'!$C$8),0)),NA())</f>
        <v>3.5</v>
      </c>
      <c r="AD72" s="25">
        <f ca="1">IFERROR(INDEX(Conflict!$H$8:$H$225,MATCH($C72,_xlfn.ANCHORARRAY(Conflict!$C$8),0)),NA())</f>
        <v>10</v>
      </c>
      <c r="AE72" s="50"/>
      <c r="AF72" s="25">
        <f ca="1">IFERROR(INDEX(Health!$I$8:$I$225,MATCH($C72,_xlfn.ANCHORARRAY(Health!$C$8),0)),NA())</f>
        <v>0</v>
      </c>
      <c r="AG72" s="25" t="e">
        <f ca="1">IFERROR(INDEX(Food!$I$8:$I$225,MATCH($C72,_xlfn.ANCHORARRAY(Food!$C$8),0)),NA())</f>
        <v>#N/A</v>
      </c>
      <c r="AH72" s="25" t="e">
        <f ca="1">IFERROR(INDEX(Macro!$I$8:$I$225,MATCH($C72,_xlfn.ANCHORARRAY(Macro!$C$8),0)),NA())</f>
        <v>#N/A</v>
      </c>
      <c r="AI72" s="25" t="e">
        <f ca="1">IFERROR(INDEX(Socioeconomic!$I$8:$I$225,MATCH($C72,_xlfn.ANCHORARRAY(Socioeconomic!$C$8),0)),NA())</f>
        <v>#N/A</v>
      </c>
      <c r="AJ72" s="25">
        <f ca="1">IFERROR(INDEX('Natural Hazard'!$I$8:$I$225,MATCH($C72,_xlfn.ANCHORARRAY('Natural Hazard'!$C$8),0)),NA())</f>
        <v>0</v>
      </c>
      <c r="AK72" s="25">
        <f ca="1">IFERROR(INDEX(Conflict!$I$8:$I$225,MATCH($C72,_xlfn.ANCHORARRAY(Conflict!$C$8),0)),NA())</f>
        <v>0</v>
      </c>
      <c r="AL72" s="49"/>
      <c r="AM72" s="25">
        <f>IFERROR(INDEX('Data Reliability'!$G$6:$G$409,MATCH($C72,'Data Reliability'!$E$6:$E$409,0)),NA())</f>
        <v>0.33333333333333298</v>
      </c>
      <c r="AN72" s="25">
        <f>IFERROR(INDEX('Data Reliability'!$H$6:$H$409,MATCH($C72,'Data Reliability'!$E$6:$E$409,0)),NA())</f>
        <v>0.78333333333333299</v>
      </c>
    </row>
    <row r="73" spans="2:40" x14ac:dyDescent="0.2">
      <c r="B73" s="28" t="s">
        <v>118</v>
      </c>
      <c r="C73" s="28" t="s">
        <v>119</v>
      </c>
      <c r="D73" s="28" t="s">
        <v>432</v>
      </c>
      <c r="E73" s="28" t="s">
        <v>430</v>
      </c>
      <c r="F73" s="206">
        <f ca="1">MATCH($C73,_xlfn.ANCHORARRAY(Health!$C$8),0)</f>
        <v>68</v>
      </c>
      <c r="G73" s="22" cm="1">
        <f t="array" aca="1" ref="G73" ca="1">IF(Parameters!$D$31, SUM(IF(ISNUMBER(R73:W73),(IF(R73:W73&gt;=Parameters!$D$37,1,"")),""))+0.5*(SUM(IF(ISNUMBER(R73:W73),(IF(R73:W73&gt;=Parameters!$D$38,1,"")),""))-SUM(IF(ISNUMBER(R73:W73),(IF(R73:W73&gt;=Parameters!$D$37,1,"")),""))),0) +
   IF(Parameters!$D$32,SUM(IF(ISNUMBER(R73:W73),(IF(R73:W73&gt;=Parameters!$D$41,1,"")),"")),0) +
   IF(Parameters!$D$33,AVERAGE(IF(ISNUMBER(R73:W73),R73:W73)),0) +
   IF(Parameters!$D$34,IF(OR(IF(ISNUMBER(R73:W73),R73:W73)=0),0,GEOMEAN(IF(ISNUMBER(R73:W73),R73:W73))),0)</f>
        <v>1</v>
      </c>
      <c r="H73" s="23">
        <f t="shared" ca="1" si="6"/>
        <v>1</v>
      </c>
      <c r="I73" s="116" t="str">
        <f t="shared" si="7"/>
        <v/>
      </c>
      <c r="J73" s="22" cm="1">
        <f t="array" aca="1" ref="J73" ca="1">IF(Parameters!$D$31, SUM(IF(ISNUMBER(Y73:AD73),(IF(Y73:AD73&gt;=Parameters!$D$41,1,"")),""))+0.5*(SUM(IF(ISNUMBER(Y73:AD73),(IF(Y73:AD73&gt;=Parameters!$D$42,1,"")),""))-SUM(IF(ISNUMBER(Y73:AD73),(IF(Y73:AD73&gt;=Parameters!$D$41,1,"")),""))),0) +
   IF(Parameters!$D$32,SUM(IF(ISNUMBER(Y73:AD73),(IF(Y73:AD73&gt;=Parameters!$D$41,1,"")),"")),0) +
   IF(Parameters!$D$33,AVERAGE(IF(ISNUMBER(Y73:AD73),Y73:AD73)),0) +
   IF(Parameters!$D$34,IF(OR(IF(ISNUMBER(Y73:AD73),Y73:AD73)=0),0,GEOMEAN(IF(ISNUMBER(Y73:AD73),Y73:AD73))),0)</f>
        <v>0.5</v>
      </c>
      <c r="K73" s="23">
        <f t="shared" ca="1" si="8"/>
        <v>0.5</v>
      </c>
      <c r="L73" s="116" t="str">
        <f t="shared" si="9"/>
        <v/>
      </c>
      <c r="M73" s="21" cm="1">
        <f t="array" aca="1" ref="M73" ca="1">IF(Parameters!$D$31, SUM(IF(ISNUMBER(AF73:AK73),(IF(AF73:AK73&gt;=Parameters!$D$41,1,"")),""))+0.5*(SUM(IF(ISNUMBER(AF73:AK73),(IF(AF73:AK73&gt;=Parameters!$D$42,1,"")),""))-SUM(IF(ISNUMBER(AF73:AK73),(IF(AF73:AK73&gt;=Parameters!$D$41,1,"")),""))),0) +
   IF(Parameters!$D$32,SUM(IF(ISNUMBER(AF73:AK73),(IF(AF73:AK73&gt;=Parameters!$D$41,1,"")),"")),0) +
   IF(Parameters!$D$33,AVERAGE(IF(ISNUMBER(AF73:AK73),AF73:AK73)),0) +
   IF(Parameters!$D$34,IF(OR(IF(ISNUMBER(AF73:AK73),AF73:AK73)=0),0,GEOMEAN(IF(ISNUMBER(AF73:AK73),AF73:AK73))),0)</f>
        <v>2</v>
      </c>
      <c r="N73" s="23">
        <f t="shared" ca="1" si="10"/>
        <v>2</v>
      </c>
      <c r="O73" s="116" t="str">
        <f t="shared" si="11"/>
        <v>!</v>
      </c>
      <c r="P73" s="24"/>
      <c r="Q73" s="49"/>
      <c r="R73" s="25">
        <f ca="1">IFERROR(INDEX(Health!$G$8:$G$225,MATCH($C73,_xlfn.ANCHORARRAY(Health!$C$8),0)),NA())</f>
        <v>9.9092088395125071</v>
      </c>
      <c r="S73" s="25">
        <f ca="1">IFERROR(INDEX(Food!$G$8:$G$225,MATCH($C73,_xlfn.ANCHORARRAY(Food!$C$8),0)),NA())</f>
        <v>0</v>
      </c>
      <c r="T73" s="25">
        <f ca="1">IFERROR(INDEX(Macro!$G$8:$G$225,MATCH($C73,_xlfn.ANCHORARRAY(Macro!$C$8),0)),NA())</f>
        <v>4.6784510256637146</v>
      </c>
      <c r="U73" s="25">
        <f ca="1">IFERROR(INDEX(Socioeconomic!$G$8:$G$225,MATCH($C73,_xlfn.ANCHORARRAY(Socioeconomic!$C$8),0)),NA())</f>
        <v>4.9038186507061576</v>
      </c>
      <c r="V73" s="25">
        <f ca="1">IFERROR(INDEX('Natural Hazard'!$G$8:$G$225,MATCH($C73,_xlfn.ANCHORARRAY('Natural Hazard'!$C$8),0)),NA())</f>
        <v>0</v>
      </c>
      <c r="W73" s="25">
        <f ca="1">IFERROR(INDEX(Conflict!$G$8:$G$225,MATCH($C73,_xlfn.ANCHORARRAY(Conflict!$C$8),0)),NA())</f>
        <v>2.8640015452062402</v>
      </c>
      <c r="X73" s="50"/>
      <c r="Y73" s="25">
        <f ca="1">IFERROR(INDEX(Health!$H$8:$H$225,MATCH($C73,_xlfn.ANCHORARRAY(Health!$C$8),0)),NA())</f>
        <v>9.8192419825072808</v>
      </c>
      <c r="Z73" s="25">
        <f ca="1">IFERROR(INDEX(Food!$H$8:$H$225,MATCH($C73,_xlfn.ANCHORARRAY(Food!$C$8),0)),NA())</f>
        <v>6.6028708133971303</v>
      </c>
      <c r="AA73" s="25">
        <f ca="1">IFERROR(INDEX(Macro!$H$8:$H$225,MATCH($C73,_xlfn.ANCHORARRAY(Macro!$C$8),0)),NA())</f>
        <v>5.1475314052001098</v>
      </c>
      <c r="AB73" s="25">
        <f ca="1">IFERROR(INDEX(Socioeconomic!$H$8:$H$225,MATCH($C73,_xlfn.ANCHORARRAY(Socioeconomic!$C$8),0)),NA())</f>
        <v>6</v>
      </c>
      <c r="AC73" s="25">
        <f ca="1">IFERROR(INDEX('Natural Hazard'!$H$8:$H$225,MATCH($C73,_xlfn.ANCHORARRAY('Natural Hazard'!$C$8),0)),NA())</f>
        <v>3.5</v>
      </c>
      <c r="AD73" s="25">
        <f ca="1">IFERROR(INDEX(Conflict!$H$8:$H$225,MATCH($C73,_xlfn.ANCHORARRAY(Conflict!$C$8),0)),NA())</f>
        <v>0.82025048509437304</v>
      </c>
      <c r="AE73" s="50"/>
      <c r="AF73" s="25">
        <f ca="1">IFERROR(INDEX(Health!$I$8:$I$225,MATCH($C73,_xlfn.ANCHORARRAY(Health!$C$8),0)),NA())</f>
        <v>10</v>
      </c>
      <c r="AG73" s="25" t="e">
        <f ca="1">IFERROR(INDEX(Food!$I$8:$I$225,MATCH($C73,_xlfn.ANCHORARRAY(Food!$C$8),0)),NA())</f>
        <v>#N/A</v>
      </c>
      <c r="AH73" s="25">
        <f ca="1">IFERROR(INDEX(Macro!$I$8:$I$225,MATCH($C73,_xlfn.ANCHORARRAY(Macro!$C$8),0)),NA())</f>
        <v>4.2521166509877704</v>
      </c>
      <c r="AI73" s="25">
        <f ca="1">IFERROR(INDEX(Socioeconomic!$I$8:$I$225,MATCH($C73,_xlfn.ANCHORARRAY(Socioeconomic!$C$8),0)),NA())</f>
        <v>4.0079062265022598</v>
      </c>
      <c r="AJ73" s="25">
        <f ca="1">IFERROR(INDEX('Natural Hazard'!$I$8:$I$225,MATCH($C73,_xlfn.ANCHORARRAY('Natural Hazard'!$C$8),0)),NA())</f>
        <v>0</v>
      </c>
      <c r="AK73" s="25">
        <f ca="1">IFERROR(INDEX(Conflict!$I$8:$I$225,MATCH($C73,_xlfn.ANCHORARRAY(Conflict!$C$8),0)),NA())</f>
        <v>10</v>
      </c>
      <c r="AL73" s="49"/>
      <c r="AM73" s="25">
        <f>IFERROR(INDEX('Data Reliability'!$G$6:$G$409,MATCH($C73,'Data Reliability'!$E$6:$E$409,0)),NA())</f>
        <v>0.16666666666666699</v>
      </c>
      <c r="AN73" s="25">
        <f>IFERROR(INDEX('Data Reliability'!$H$6:$H$409,MATCH($C73,'Data Reliability'!$E$6:$E$409,0)),NA())</f>
        <v>0.47499999999999998</v>
      </c>
    </row>
    <row r="74" spans="2:40" x14ac:dyDescent="0.2">
      <c r="B74" s="28" t="s">
        <v>120</v>
      </c>
      <c r="C74" s="28" t="s">
        <v>121</v>
      </c>
      <c r="D74" s="28" t="s">
        <v>433</v>
      </c>
      <c r="E74" s="28" t="s">
        <v>409</v>
      </c>
      <c r="F74" s="206">
        <f ca="1">MATCH($C74,_xlfn.ANCHORARRAY(Health!$C$8),0)</f>
        <v>69</v>
      </c>
      <c r="G74" s="22" cm="1">
        <f t="array" aca="1" ref="G74" ca="1">IF(Parameters!$D$31, SUM(IF(ISNUMBER(R74:W74),(IF(R74:W74&gt;=Parameters!$D$37,1,"")),""))+0.5*(SUM(IF(ISNUMBER(R74:W74),(IF(R74:W74&gt;=Parameters!$D$38,1,"")),""))-SUM(IF(ISNUMBER(R74:W74),(IF(R74:W74&gt;=Parameters!$D$37,1,"")),""))),0) +
   IF(Parameters!$D$32,SUM(IF(ISNUMBER(R74:W74),(IF(R74:W74&gt;=Parameters!$D$41,1,"")),"")),0) +
   IF(Parameters!$D$33,AVERAGE(IF(ISNUMBER(R74:W74),R74:W74)),0) +
   IF(Parameters!$D$34,IF(OR(IF(ISNUMBER(R74:W74),R74:W74)=0),0,GEOMEAN(IF(ISNUMBER(R74:W74),R74:W74))),0)</f>
        <v>0</v>
      </c>
      <c r="H74" s="23">
        <f t="shared" ca="1" si="6"/>
        <v>0</v>
      </c>
      <c r="I74" s="116" t="str">
        <f t="shared" si="7"/>
        <v>!</v>
      </c>
      <c r="J74" s="22" cm="1">
        <f t="array" aca="1" ref="J74" ca="1">IF(Parameters!$D$31, SUM(IF(ISNUMBER(Y74:AD74),(IF(Y74:AD74&gt;=Parameters!$D$41,1,"")),""))+0.5*(SUM(IF(ISNUMBER(Y74:AD74),(IF(Y74:AD74&gt;=Parameters!$D$42,1,"")),""))-SUM(IF(ISNUMBER(Y74:AD74),(IF(Y74:AD74&gt;=Parameters!$D$41,1,"")),""))),0) +
   IF(Parameters!$D$32,SUM(IF(ISNUMBER(Y74:AD74),(IF(Y74:AD74&gt;=Parameters!$D$41,1,"")),"")),0) +
   IF(Parameters!$D$33,AVERAGE(IF(ISNUMBER(Y74:AD74),Y74:AD74)),0) +
   IF(Parameters!$D$34,IF(OR(IF(ISNUMBER(Y74:AD74),Y74:AD74)=0),0,GEOMEAN(IF(ISNUMBER(Y74:AD74),Y74:AD74))),0)</f>
        <v>0</v>
      </c>
      <c r="K74" s="23">
        <f t="shared" ca="1" si="8"/>
        <v>0</v>
      </c>
      <c r="L74" s="116" t="str">
        <f t="shared" si="9"/>
        <v/>
      </c>
      <c r="M74" s="21" cm="1">
        <f t="array" aca="1" ref="M74" ca="1">IF(Parameters!$D$31, SUM(IF(ISNUMBER(AF74:AK74),(IF(AF74:AK74&gt;=Parameters!$D$41,1,"")),""))+0.5*(SUM(IF(ISNUMBER(AF74:AK74),(IF(AF74:AK74&gt;=Parameters!$D$42,1,"")),""))-SUM(IF(ISNUMBER(AF74:AK74),(IF(AF74:AK74&gt;=Parameters!$D$41,1,"")),""))),0) +
   IF(Parameters!$D$32,SUM(IF(ISNUMBER(AF74:AK74),(IF(AF74:AK74&gt;=Parameters!$D$41,1,"")),"")),0) +
   IF(Parameters!$D$33,AVERAGE(IF(ISNUMBER(AF74:AK74),AF74:AK74)),0) +
   IF(Parameters!$D$34,IF(OR(IF(ISNUMBER(AF74:AK74),AF74:AK74)=0),0,GEOMEAN(IF(ISNUMBER(AF74:AK74),AF74:AK74))),0)</f>
        <v>0</v>
      </c>
      <c r="N74" s="23">
        <f t="shared" ca="1" si="10"/>
        <v>0</v>
      </c>
      <c r="O74" s="116" t="str">
        <f t="shared" si="11"/>
        <v>!</v>
      </c>
      <c r="P74" s="24"/>
      <c r="Q74" s="49"/>
      <c r="R74" s="25">
        <f ca="1">IFERROR(INDEX(Health!$G$8:$G$225,MATCH($C74,_xlfn.ANCHORARRAY(Health!$C$8),0)),NA())</f>
        <v>0</v>
      </c>
      <c r="S74" s="25">
        <f ca="1">IFERROR(INDEX(Food!$G$8:$G$225,MATCH($C74,_xlfn.ANCHORARRAY(Food!$C$8),0)),NA())</f>
        <v>0</v>
      </c>
      <c r="T74" s="25">
        <f ca="1">IFERROR(INDEX(Macro!$G$8:$G$225,MATCH($C74,_xlfn.ANCHORARRAY(Macro!$C$8),0)),NA())</f>
        <v>2.2259763980438163</v>
      </c>
      <c r="U74" s="25">
        <f ca="1">IFERROR(INDEX(Socioeconomic!$G$8:$G$225,MATCH($C74,_xlfn.ANCHORARRAY(Socioeconomic!$C$8),0)),NA())</f>
        <v>0</v>
      </c>
      <c r="V74" s="25">
        <f ca="1">IFERROR(INDEX('Natural Hazard'!$G$8:$G$225,MATCH($C74,_xlfn.ANCHORARRAY('Natural Hazard'!$C$8),0)),NA())</f>
        <v>0</v>
      </c>
      <c r="W74" s="25">
        <f ca="1">IFERROR(INDEX(Conflict!$G$8:$G$225,MATCH($C74,_xlfn.ANCHORARRAY(Conflict!$C$8),0)),NA())</f>
        <v>0</v>
      </c>
      <c r="X74" s="50"/>
      <c r="Y74" s="25">
        <f ca="1">IFERROR(INDEX(Health!$H$8:$H$225,MATCH($C74,_xlfn.ANCHORARRAY(Health!$C$8),0)),NA())</f>
        <v>0</v>
      </c>
      <c r="Z74" s="25">
        <f ca="1">IFERROR(INDEX(Food!$H$8:$H$225,MATCH($C74,_xlfn.ANCHORARRAY(Food!$C$8),0)),NA())</f>
        <v>0</v>
      </c>
      <c r="AA74" s="25">
        <f ca="1">IFERROR(INDEX(Macro!$H$8:$H$225,MATCH($C74,_xlfn.ANCHORARRAY(Macro!$C$8),0)),NA())</f>
        <v>1.74408413672217</v>
      </c>
      <c r="AB74" s="25">
        <f ca="1">IFERROR(INDEX(Socioeconomic!$H$8:$H$225,MATCH($C74,_xlfn.ANCHORARRAY(Socioeconomic!$C$8),0)),NA())</f>
        <v>0.57142857142857095</v>
      </c>
      <c r="AC74" s="25">
        <f ca="1">IFERROR(INDEX('Natural Hazard'!$H$8:$H$225,MATCH($C74,_xlfn.ANCHORARRAY('Natural Hazard'!$C$8),0)),NA())</f>
        <v>4</v>
      </c>
      <c r="AD74" s="25">
        <f ca="1">IFERROR(INDEX(Conflict!$H$8:$H$225,MATCH($C74,_xlfn.ANCHORARRAY(Conflict!$C$8),0)),NA())</f>
        <v>0</v>
      </c>
      <c r="AE74" s="50"/>
      <c r="AF74" s="25">
        <f ca="1">IFERROR(INDEX(Health!$I$8:$I$225,MATCH($C74,_xlfn.ANCHORARRAY(Health!$C$8),0)),NA())</f>
        <v>0</v>
      </c>
      <c r="AG74" s="25" t="e">
        <f ca="1">IFERROR(INDEX(Food!$I$8:$I$225,MATCH($C74,_xlfn.ANCHORARRAY(Food!$C$8),0)),NA())</f>
        <v>#N/A</v>
      </c>
      <c r="AH74" s="25">
        <f ca="1">IFERROR(INDEX(Macro!$I$8:$I$225,MATCH($C74,_xlfn.ANCHORARRAY(Macro!$C$8),0)),NA())</f>
        <v>2.8410159924741301</v>
      </c>
      <c r="AI74" s="25" t="e">
        <f ca="1">IFERROR(INDEX(Socioeconomic!$I$8:$I$225,MATCH($C74,_xlfn.ANCHORARRAY(Socioeconomic!$C$8),0)),NA())</f>
        <v>#N/A</v>
      </c>
      <c r="AJ74" s="25">
        <f ca="1">IFERROR(INDEX('Natural Hazard'!$I$8:$I$225,MATCH($C74,_xlfn.ANCHORARRAY('Natural Hazard'!$C$8),0)),NA())</f>
        <v>0</v>
      </c>
      <c r="AK74" s="25">
        <f ca="1">IFERROR(INDEX(Conflict!$I$8:$I$225,MATCH($C74,_xlfn.ANCHORARRAY(Conflict!$C$8),0)),NA())</f>
        <v>0</v>
      </c>
      <c r="AL74" s="49"/>
      <c r="AM74" s="25">
        <f>IFERROR(INDEX('Data Reliability'!$G$6:$G$409,MATCH($C74,'Data Reliability'!$E$6:$E$409,0)),NA())</f>
        <v>8.3333333333333301E-2</v>
      </c>
      <c r="AN74" s="25">
        <f>IFERROR(INDEX('Data Reliability'!$H$6:$H$409,MATCH($C74,'Data Reliability'!$E$6:$E$409,0)),NA())</f>
        <v>0.63333333333333297</v>
      </c>
    </row>
    <row r="75" spans="2:40" x14ac:dyDescent="0.2">
      <c r="B75" s="28" t="s">
        <v>122</v>
      </c>
      <c r="C75" s="28" t="s">
        <v>123</v>
      </c>
      <c r="D75" s="28" t="s">
        <v>433</v>
      </c>
      <c r="E75" s="28" t="s">
        <v>430</v>
      </c>
      <c r="F75" s="206">
        <f ca="1">MATCH($C75,_xlfn.ANCHORARRAY(Health!$C$8),0)</f>
        <v>70</v>
      </c>
      <c r="G75" s="22" cm="1">
        <f t="array" aca="1" ref="G75" ca="1">IF(Parameters!$D$31, SUM(IF(ISNUMBER(R75:W75),(IF(R75:W75&gt;=Parameters!$D$37,1,"")),""))+0.5*(SUM(IF(ISNUMBER(R75:W75),(IF(R75:W75&gt;=Parameters!$D$38,1,"")),""))-SUM(IF(ISNUMBER(R75:W75),(IF(R75:W75&gt;=Parameters!$D$37,1,"")),""))),0) +
   IF(Parameters!$D$32,SUM(IF(ISNUMBER(R75:W75),(IF(R75:W75&gt;=Parameters!$D$41,1,"")),"")),0) +
   IF(Parameters!$D$33,AVERAGE(IF(ISNUMBER(R75:W75),R75:W75)),0) +
   IF(Parameters!$D$34,IF(OR(IF(ISNUMBER(R75:W75),R75:W75)=0),0,GEOMEAN(IF(ISNUMBER(R75:W75),R75:W75))),0)</f>
        <v>0.5</v>
      </c>
      <c r="H75" s="23">
        <f t="shared" ca="1" si="6"/>
        <v>0.5</v>
      </c>
      <c r="I75" s="116" t="str">
        <f t="shared" si="7"/>
        <v>!</v>
      </c>
      <c r="J75" s="22" cm="1">
        <f t="array" aca="1" ref="J75" ca="1">IF(Parameters!$D$31, SUM(IF(ISNUMBER(Y75:AD75),(IF(Y75:AD75&gt;=Parameters!$D$41,1,"")),""))+0.5*(SUM(IF(ISNUMBER(Y75:AD75),(IF(Y75:AD75&gt;=Parameters!$D$42,1,"")),""))-SUM(IF(ISNUMBER(Y75:AD75),(IF(Y75:AD75&gt;=Parameters!$D$41,1,"")),""))),0) +
   IF(Parameters!$D$32,SUM(IF(ISNUMBER(Y75:AD75),(IF(Y75:AD75&gt;=Parameters!$D$41,1,"")),"")),0) +
   IF(Parameters!$D$33,AVERAGE(IF(ISNUMBER(Y75:AD75),Y75:AD75)),0) +
   IF(Parameters!$D$34,IF(OR(IF(ISNUMBER(Y75:AD75),Y75:AD75)=0),0,GEOMEAN(IF(ISNUMBER(Y75:AD75),Y75:AD75))),0)</f>
        <v>0</v>
      </c>
      <c r="K75" s="23">
        <f t="shared" ca="1" si="8"/>
        <v>0</v>
      </c>
      <c r="L75" s="116" t="str">
        <f t="shared" si="9"/>
        <v/>
      </c>
      <c r="M75" s="21" cm="1">
        <f t="array" aca="1" ref="M75" ca="1">IF(Parameters!$D$31, SUM(IF(ISNUMBER(AF75:AK75),(IF(AF75:AK75&gt;=Parameters!$D$41,1,"")),""))+0.5*(SUM(IF(ISNUMBER(AF75:AK75),(IF(AF75:AK75&gt;=Parameters!$D$42,1,"")),""))-SUM(IF(ISNUMBER(AF75:AK75),(IF(AF75:AK75&gt;=Parameters!$D$41,1,"")),""))),0) +
   IF(Parameters!$D$32,SUM(IF(ISNUMBER(AF75:AK75),(IF(AF75:AK75&gt;=Parameters!$D$41,1,"")),"")),0) +
   IF(Parameters!$D$33,AVERAGE(IF(ISNUMBER(AF75:AK75),AF75:AK75)),0) +
   IF(Parameters!$D$34,IF(OR(IF(ISNUMBER(AF75:AK75),AF75:AK75)=0),0,GEOMEAN(IF(ISNUMBER(AF75:AK75),AF75:AK75))),0)</f>
        <v>1.5</v>
      </c>
      <c r="N75" s="23">
        <f t="shared" ca="1" si="10"/>
        <v>1.5</v>
      </c>
      <c r="O75" s="116" t="str">
        <f t="shared" si="11"/>
        <v>!</v>
      </c>
      <c r="P75" s="24"/>
      <c r="Q75" s="49"/>
      <c r="R75" s="25">
        <f ca="1">IFERROR(INDEX(Health!$G$8:$G$225,MATCH($C75,_xlfn.ANCHORARRAY(Health!$C$8),0)),NA())</f>
        <v>0</v>
      </c>
      <c r="S75" s="25">
        <f ca="1">IFERROR(INDEX(Food!$G$8:$G$225,MATCH($C75,_xlfn.ANCHORARRAY(Food!$C$8),0)),NA())</f>
        <v>0</v>
      </c>
      <c r="T75" s="25">
        <f ca="1">IFERROR(INDEX(Macro!$G$8:$G$225,MATCH($C75,_xlfn.ANCHORARRAY(Macro!$C$8),0)),NA())</f>
        <v>0.92753399442884266</v>
      </c>
      <c r="U75" s="25">
        <f ca="1">IFERROR(INDEX(Socioeconomic!$G$8:$G$225,MATCH($C75,_xlfn.ANCHORARRAY(Socioeconomic!$C$8),0)),NA())</f>
        <v>6.4365030434678889</v>
      </c>
      <c r="V75" s="25">
        <f ca="1">IFERROR(INDEX('Natural Hazard'!$G$8:$G$225,MATCH($C75,_xlfn.ANCHORARRAY('Natural Hazard'!$C$8),0)),NA())</f>
        <v>0</v>
      </c>
      <c r="W75" s="25">
        <f ca="1">IFERROR(INDEX(Conflict!$G$8:$G$225,MATCH($C75,_xlfn.ANCHORARRAY(Conflict!$C$8),0)),NA())</f>
        <v>3.9522194786663634</v>
      </c>
      <c r="X75" s="50"/>
      <c r="Y75" s="25">
        <f ca="1">IFERROR(INDEX(Health!$H$8:$H$225,MATCH($C75,_xlfn.ANCHORARRAY(Health!$C$8),0)),NA())</f>
        <v>0.839650145772596</v>
      </c>
      <c r="Z75" s="25">
        <f ca="1">IFERROR(INDEX(Food!$H$8:$H$225,MATCH($C75,_xlfn.ANCHORARRAY(Food!$C$8),0)),NA())</f>
        <v>4.9282296650717701</v>
      </c>
      <c r="AA75" s="25">
        <f ca="1">IFERROR(INDEX(Macro!$H$8:$H$225,MATCH($C75,_xlfn.ANCHORARRAY(Macro!$C$8),0)),NA())</f>
        <v>1.7586912065439599</v>
      </c>
      <c r="AB75" s="25">
        <f ca="1">IFERROR(INDEX(Socioeconomic!$H$8:$H$225,MATCH($C75,_xlfn.ANCHORARRAY(Socioeconomic!$C$8),0)),NA())</f>
        <v>4.1428571428571397</v>
      </c>
      <c r="AC75" s="25">
        <f ca="1">IFERROR(INDEX('Natural Hazard'!$H$8:$H$225,MATCH($C75,_xlfn.ANCHORARRAY('Natural Hazard'!$C$8),0)),NA())</f>
        <v>5.8333333333333304</v>
      </c>
      <c r="AD75" s="25">
        <f ca="1">IFERROR(INDEX(Conflict!$H$8:$H$225,MATCH($C75,_xlfn.ANCHORARRAY(Conflict!$C$8),0)),NA())</f>
        <v>2.2314341153642601</v>
      </c>
      <c r="AE75" s="50"/>
      <c r="AF75" s="25">
        <f ca="1">IFERROR(INDEX(Health!$I$8:$I$225,MATCH($C75,_xlfn.ANCHORARRAY(Health!$C$8),0)),NA())</f>
        <v>0</v>
      </c>
      <c r="AG75" s="25" t="e">
        <f ca="1">IFERROR(INDEX(Food!$I$8:$I$225,MATCH($C75,_xlfn.ANCHORARRAY(Food!$C$8),0)),NA())</f>
        <v>#N/A</v>
      </c>
      <c r="AH75" s="25">
        <f ca="1">IFERROR(INDEX(Macro!$I$8:$I$225,MATCH($C75,_xlfn.ANCHORARRAY(Macro!$C$8),0)),NA())</f>
        <v>0.48918156161805998</v>
      </c>
      <c r="AI75" s="25">
        <f ca="1">IFERROR(INDEX(Socioeconomic!$I$8:$I$225,MATCH($C75,_xlfn.ANCHORARRAY(Socioeconomic!$C$8),0)),NA())</f>
        <v>10</v>
      </c>
      <c r="AJ75" s="25">
        <f ca="1">IFERROR(INDEX('Natural Hazard'!$I$8:$I$225,MATCH($C75,_xlfn.ANCHORARRAY('Natural Hazard'!$C$8),0)),NA())</f>
        <v>0</v>
      </c>
      <c r="AK75" s="25">
        <f ca="1">IFERROR(INDEX(Conflict!$I$8:$I$225,MATCH($C75,_xlfn.ANCHORARRAY(Conflict!$C$8),0)),NA())</f>
        <v>7</v>
      </c>
      <c r="AL75" s="49"/>
      <c r="AM75" s="25">
        <f>IFERROR(INDEX('Data Reliability'!$G$6:$G$409,MATCH($C75,'Data Reliability'!$E$6:$E$409,0)),NA())</f>
        <v>0.16666666666666699</v>
      </c>
      <c r="AN75" s="25">
        <f>IFERROR(INDEX('Data Reliability'!$H$6:$H$409,MATCH($C75,'Data Reliability'!$E$6:$E$409,0)),NA())</f>
        <v>0.51666666666666705</v>
      </c>
    </row>
    <row r="76" spans="2:40" x14ac:dyDescent="0.2">
      <c r="B76" s="28" t="s">
        <v>124</v>
      </c>
      <c r="C76" s="28" t="s">
        <v>125</v>
      </c>
      <c r="D76" s="28" t="s">
        <v>432</v>
      </c>
      <c r="E76" s="28" t="s">
        <v>429</v>
      </c>
      <c r="F76" s="206">
        <f ca="1">MATCH($C76,_xlfn.ANCHORARRAY(Health!$C$8),0)</f>
        <v>71</v>
      </c>
      <c r="G76" s="22" cm="1">
        <f t="array" aca="1" ref="G76" ca="1">IF(Parameters!$D$31, SUM(IF(ISNUMBER(R76:W76),(IF(R76:W76&gt;=Parameters!$D$37,1,"")),""))+0.5*(SUM(IF(ISNUMBER(R76:W76),(IF(R76:W76&gt;=Parameters!$D$38,1,"")),""))-SUM(IF(ISNUMBER(R76:W76),(IF(R76:W76&gt;=Parameters!$D$37,1,"")),""))),0) +
   IF(Parameters!$D$32,SUM(IF(ISNUMBER(R76:W76),(IF(R76:W76&gt;=Parameters!$D$41,1,"")),"")),0) +
   IF(Parameters!$D$33,AVERAGE(IF(ISNUMBER(R76:W76),R76:W76)),0) +
   IF(Parameters!$D$34,IF(OR(IF(ISNUMBER(R76:W76),R76:W76)=0),0,GEOMEAN(IF(ISNUMBER(R76:W76),R76:W76))),0)</f>
        <v>2</v>
      </c>
      <c r="H76" s="23">
        <f t="shared" ca="1" si="6"/>
        <v>2</v>
      </c>
      <c r="I76" s="116" t="str">
        <f t="shared" si="7"/>
        <v/>
      </c>
      <c r="J76" s="22" cm="1">
        <f t="array" aca="1" ref="J76" ca="1">IF(Parameters!$D$31, SUM(IF(ISNUMBER(Y76:AD76),(IF(Y76:AD76&gt;=Parameters!$D$41,1,"")),""))+0.5*(SUM(IF(ISNUMBER(Y76:AD76),(IF(Y76:AD76&gt;=Parameters!$D$42,1,"")),""))-SUM(IF(ISNUMBER(Y76:AD76),(IF(Y76:AD76&gt;=Parameters!$D$41,1,"")),""))),0) +
   IF(Parameters!$D$32,SUM(IF(ISNUMBER(Y76:AD76),(IF(Y76:AD76&gt;=Parameters!$D$41,1,"")),"")),0) +
   IF(Parameters!$D$33,AVERAGE(IF(ISNUMBER(Y76:AD76),Y76:AD76)),0) +
   IF(Parameters!$D$34,IF(OR(IF(ISNUMBER(Y76:AD76),Y76:AD76)=0),0,GEOMEAN(IF(ISNUMBER(Y76:AD76),Y76:AD76))),0)</f>
        <v>2</v>
      </c>
      <c r="K76" s="23">
        <f t="shared" ca="1" si="8"/>
        <v>2</v>
      </c>
      <c r="L76" s="116" t="str">
        <f t="shared" si="9"/>
        <v/>
      </c>
      <c r="M76" s="21" cm="1">
        <f t="array" aca="1" ref="M76" ca="1">IF(Parameters!$D$31, SUM(IF(ISNUMBER(AF76:AK76),(IF(AF76:AK76&gt;=Parameters!$D$41,1,"")),""))+0.5*(SUM(IF(ISNUMBER(AF76:AK76),(IF(AF76:AK76&gt;=Parameters!$D$42,1,"")),""))-SUM(IF(ISNUMBER(AF76:AK76),(IF(AF76:AK76&gt;=Parameters!$D$41,1,"")),""))),0) +
   IF(Parameters!$D$32,SUM(IF(ISNUMBER(AF76:AK76),(IF(AF76:AK76&gt;=Parameters!$D$41,1,"")),"")),0) +
   IF(Parameters!$D$33,AVERAGE(IF(ISNUMBER(AF76:AK76),AF76:AK76)),0) +
   IF(Parameters!$D$34,IF(OR(IF(ISNUMBER(AF76:AK76),AF76:AK76)=0),0,GEOMEAN(IF(ISNUMBER(AF76:AK76),AF76:AK76))),0)</f>
        <v>3</v>
      </c>
      <c r="N76" s="23">
        <f t="shared" ca="1" si="10"/>
        <v>3</v>
      </c>
      <c r="O76" s="116" t="str">
        <f t="shared" si="11"/>
        <v>!</v>
      </c>
      <c r="P76" s="24"/>
      <c r="Q76" s="49"/>
      <c r="R76" s="25">
        <f ca="1">IFERROR(INDEX(Health!$G$8:$G$225,MATCH($C76,_xlfn.ANCHORARRAY(Health!$C$8),0)),NA())</f>
        <v>0</v>
      </c>
      <c r="S76" s="25">
        <f ca="1">IFERROR(INDEX(Food!$G$8:$G$225,MATCH($C76,_xlfn.ANCHORARRAY(Food!$C$8),0)),NA())</f>
        <v>0</v>
      </c>
      <c r="T76" s="25">
        <f ca="1">IFERROR(INDEX(Macro!$G$8:$G$225,MATCH($C76,_xlfn.ANCHORARRAY(Macro!$C$8),0)),NA())</f>
        <v>10</v>
      </c>
      <c r="U76" s="25">
        <f ca="1">IFERROR(INDEX(Socioeconomic!$G$8:$G$225,MATCH($C76,_xlfn.ANCHORARRAY(Socioeconomic!$C$8),0)),NA())</f>
        <v>8.6189160737133417</v>
      </c>
      <c r="V76" s="25">
        <f ca="1">IFERROR(INDEX('Natural Hazard'!$G$8:$G$225,MATCH($C76,_xlfn.ANCHORARRAY('Natural Hazard'!$C$8),0)),NA())</f>
        <v>0</v>
      </c>
      <c r="W76" s="25">
        <f ca="1">IFERROR(INDEX(Conflict!$G$8:$G$225,MATCH($C76,_xlfn.ANCHORARRAY(Conflict!$C$8),0)),NA())</f>
        <v>1.0707878873027374</v>
      </c>
      <c r="X76" s="50"/>
      <c r="Y76" s="25">
        <f ca="1">IFERROR(INDEX(Health!$H$8:$H$225,MATCH($C76,_xlfn.ANCHORARRAY(Health!$C$8),0)),NA())</f>
        <v>6.17492711370262</v>
      </c>
      <c r="Z76" s="25">
        <f ca="1">IFERROR(INDEX(Food!$H$8:$H$225,MATCH($C76,_xlfn.ANCHORARRAY(Food!$C$8),0)),NA())</f>
        <v>7.3769542559351402</v>
      </c>
      <c r="AA76" s="25">
        <f ca="1">IFERROR(INDEX(Macro!$H$8:$H$225,MATCH($C76,_xlfn.ANCHORARRAY(Macro!$C$8),0)),NA())</f>
        <v>10</v>
      </c>
      <c r="AB76" s="25">
        <f ca="1">IFERROR(INDEX(Socioeconomic!$H$8:$H$225,MATCH($C76,_xlfn.ANCHORARRAY(Socioeconomic!$C$8),0)),NA())</f>
        <v>7.4285714285714199</v>
      </c>
      <c r="AC76" s="25">
        <f ca="1">IFERROR(INDEX('Natural Hazard'!$H$8:$H$225,MATCH($C76,_xlfn.ANCHORARRAY('Natural Hazard'!$C$8),0)),NA())</f>
        <v>3.6666666666666599</v>
      </c>
      <c r="AD76" s="25">
        <f ca="1">IFERROR(INDEX(Conflict!$H$8:$H$225,MATCH($C76,_xlfn.ANCHORARRAY(Conflict!$C$8),0)),NA())</f>
        <v>0.114658669959426</v>
      </c>
      <c r="AE76" s="50"/>
      <c r="AF76" s="25">
        <f ca="1">IFERROR(INDEX(Health!$I$8:$I$225,MATCH($C76,_xlfn.ANCHORARRAY(Health!$C$8),0)),NA())</f>
        <v>0</v>
      </c>
      <c r="AG76" s="25" t="e">
        <f ca="1">IFERROR(INDEX(Food!$I$8:$I$225,MATCH($C76,_xlfn.ANCHORARRAY(Food!$C$8),0)),NA())</f>
        <v>#N/A</v>
      </c>
      <c r="AH76" s="25">
        <f ca="1">IFERROR(INDEX(Macro!$I$8:$I$225,MATCH($C76,_xlfn.ANCHORARRAY(Macro!$C$8),0)),NA())</f>
        <v>10</v>
      </c>
      <c r="AI76" s="25">
        <f ca="1">IFERROR(INDEX(Socioeconomic!$I$8:$I$225,MATCH($C76,_xlfn.ANCHORARRAY(Socioeconomic!$C$8),0)),NA())</f>
        <v>10</v>
      </c>
      <c r="AJ76" s="25">
        <f ca="1">IFERROR(INDEX('Natural Hazard'!$I$8:$I$225,MATCH($C76,_xlfn.ANCHORARRAY('Natural Hazard'!$C$8),0)),NA())</f>
        <v>0</v>
      </c>
      <c r="AK76" s="25">
        <f ca="1">IFERROR(INDEX(Conflict!$I$8:$I$225,MATCH($C76,_xlfn.ANCHORARRAY(Conflict!$C$8),0)),NA())</f>
        <v>10</v>
      </c>
      <c r="AL76" s="49"/>
      <c r="AM76" s="25">
        <f>IFERROR(INDEX('Data Reliability'!$G$6:$G$409,MATCH($C76,'Data Reliability'!$E$6:$E$409,0)),NA())</f>
        <v>0</v>
      </c>
      <c r="AN76" s="25">
        <f>IFERROR(INDEX('Data Reliability'!$H$6:$H$409,MATCH($C76,'Data Reliability'!$E$6:$E$409,0)),NA())</f>
        <v>0.43333333333333302</v>
      </c>
    </row>
    <row r="77" spans="2:40" x14ac:dyDescent="0.2">
      <c r="B77" s="28" t="s">
        <v>735</v>
      </c>
      <c r="C77" s="28" t="s">
        <v>702</v>
      </c>
      <c r="D77" s="28" t="s">
        <v>433</v>
      </c>
      <c r="E77" s="28" t="s">
        <v>409</v>
      </c>
      <c r="F77" s="206">
        <f ca="1">MATCH($C77,_xlfn.ANCHORARRAY(Health!$C$8),0)</f>
        <v>72</v>
      </c>
      <c r="G77" s="22" cm="1">
        <f t="array" aca="1" ref="G77" ca="1">IF(Parameters!$D$31, SUM(IF(ISNUMBER(R77:W77),(IF(R77:W77&gt;=Parameters!$D$37,1,"")),""))+0.5*(SUM(IF(ISNUMBER(R77:W77),(IF(R77:W77&gt;=Parameters!$D$38,1,"")),""))-SUM(IF(ISNUMBER(R77:W77),(IF(R77:W77&gt;=Parameters!$D$37,1,"")),""))),0) +
   IF(Parameters!$D$32,SUM(IF(ISNUMBER(R77:W77),(IF(R77:W77&gt;=Parameters!$D$41,1,"")),"")),0) +
   IF(Parameters!$D$33,AVERAGE(IF(ISNUMBER(R77:W77),R77:W77)),0) +
   IF(Parameters!$D$34,IF(OR(IF(ISNUMBER(R77:W77),R77:W77)=0),0,GEOMEAN(IF(ISNUMBER(R77:W77),R77:W77))),0)</f>
        <v>0</v>
      </c>
      <c r="H77" s="23">
        <f t="shared" ca="1" si="6"/>
        <v>0</v>
      </c>
      <c r="I77" s="116" t="str">
        <f t="shared" si="7"/>
        <v>!!</v>
      </c>
      <c r="J77" s="22" cm="1">
        <f t="array" aca="1" ref="J77" ca="1">IF(Parameters!$D$31, SUM(IF(ISNUMBER(Y77:AD77),(IF(Y77:AD77&gt;=Parameters!$D$41,1,"")),""))+0.5*(SUM(IF(ISNUMBER(Y77:AD77),(IF(Y77:AD77&gt;=Parameters!$D$42,1,"")),""))-SUM(IF(ISNUMBER(Y77:AD77),(IF(Y77:AD77&gt;=Parameters!$D$41,1,"")),""))),0) +
   IF(Parameters!$D$32,SUM(IF(ISNUMBER(Y77:AD77),(IF(Y77:AD77&gt;=Parameters!$D$41,1,"")),"")),0) +
   IF(Parameters!$D$33,AVERAGE(IF(ISNUMBER(Y77:AD77),Y77:AD77)),0) +
   IF(Parameters!$D$34,IF(OR(IF(ISNUMBER(Y77:AD77),Y77:AD77)=0),0,GEOMEAN(IF(ISNUMBER(Y77:AD77),Y77:AD77))),0)</f>
        <v>0</v>
      </c>
      <c r="K77" s="23">
        <f t="shared" ca="1" si="8"/>
        <v>0</v>
      </c>
      <c r="L77" s="116" t="str">
        <f t="shared" si="9"/>
        <v>!!</v>
      </c>
      <c r="M77" s="21" cm="1">
        <f t="array" aca="1" ref="M77" ca="1">IF(Parameters!$D$31, SUM(IF(ISNUMBER(AF77:AK77),(IF(AF77:AK77&gt;=Parameters!$D$41,1,"")),""))+0.5*(SUM(IF(ISNUMBER(AF77:AK77),(IF(AF77:AK77&gt;=Parameters!$D$42,1,"")),""))-SUM(IF(ISNUMBER(AF77:AK77),(IF(AF77:AK77&gt;=Parameters!$D$41,1,"")),""))),0) +
   IF(Parameters!$D$32,SUM(IF(ISNUMBER(AF77:AK77),(IF(AF77:AK77&gt;=Parameters!$D$41,1,"")),"")),0) +
   IF(Parameters!$D$33,AVERAGE(IF(ISNUMBER(AF77:AK77),AF77:AK77)),0) +
   IF(Parameters!$D$34,IF(OR(IF(ISNUMBER(AF77:AK77),AF77:AK77)=0),0,GEOMEAN(IF(ISNUMBER(AF77:AK77),AF77:AK77))),0)</f>
        <v>0</v>
      </c>
      <c r="N77" s="23">
        <f t="shared" ca="1" si="10"/>
        <v>0</v>
      </c>
      <c r="O77" s="116" t="str">
        <f t="shared" si="11"/>
        <v>!!</v>
      </c>
      <c r="P77" s="24"/>
      <c r="Q77" s="49"/>
      <c r="R77" s="25">
        <f ca="1">IFERROR(INDEX(Health!$G$8:$G$225,MATCH($C77,_xlfn.ANCHORARRAY(Health!$C$8),0)),NA())</f>
        <v>0</v>
      </c>
      <c r="S77" s="25" t="e">
        <f ca="1">IFERROR(INDEX(Food!$G$8:$G$225,MATCH($C77,_xlfn.ANCHORARRAY(Food!$C$8),0)),NA())</f>
        <v>#N/A</v>
      </c>
      <c r="T77" s="25" t="e">
        <f ca="1">IFERROR(INDEX(Macro!$G$8:$G$225,MATCH($C77,_xlfn.ANCHORARRAY(Macro!$C$8),0)),NA())</f>
        <v>#N/A</v>
      </c>
      <c r="U77" s="25" t="e">
        <f ca="1">IFERROR(INDEX(Socioeconomic!$G$8:$G$225,MATCH($C77,_xlfn.ANCHORARRAY(Socioeconomic!$C$8),0)),NA())</f>
        <v>#N/A</v>
      </c>
      <c r="V77" s="25">
        <f ca="1">IFERROR(INDEX('Natural Hazard'!$G$8:$G$225,MATCH($C77,_xlfn.ANCHORARRAY('Natural Hazard'!$C$8),0)),NA())</f>
        <v>0</v>
      </c>
      <c r="W77" s="25">
        <f ca="1">IFERROR(INDEX(Conflict!$G$8:$G$225,MATCH($C77,_xlfn.ANCHORARRAY(Conflict!$C$8),0)),NA())</f>
        <v>0</v>
      </c>
      <c r="X77" s="50"/>
      <c r="Y77" s="25" t="e">
        <f ca="1">IFERROR(INDEX(Health!$H$8:$H$225,MATCH($C77,_xlfn.ANCHORARRAY(Health!$C$8),0)),NA())</f>
        <v>#N/A</v>
      </c>
      <c r="Z77" s="25" t="e">
        <f ca="1">IFERROR(INDEX(Food!$H$8:$H$225,MATCH($C77,_xlfn.ANCHORARRAY(Food!$C$8),0)),NA())</f>
        <v>#N/A</v>
      </c>
      <c r="AA77" s="25" t="e">
        <f ca="1">IFERROR(INDEX(Macro!$H$8:$H$225,MATCH($C77,_xlfn.ANCHORARRAY(Macro!$C$8),0)),NA())</f>
        <v>#N/A</v>
      </c>
      <c r="AB77" s="25" t="e">
        <f ca="1">IFERROR(INDEX(Socioeconomic!$H$8:$H$225,MATCH($C77,_xlfn.ANCHORARRAY(Socioeconomic!$C$8),0)),NA())</f>
        <v>#N/A</v>
      </c>
      <c r="AC77" s="25" t="e">
        <f ca="1">IFERROR(INDEX('Natural Hazard'!$H$8:$H$225,MATCH($C77,_xlfn.ANCHORARRAY('Natural Hazard'!$C$8),0)),NA())</f>
        <v>#N/A</v>
      </c>
      <c r="AD77" s="25">
        <f ca="1">IFERROR(INDEX(Conflict!$H$8:$H$225,MATCH($C77,_xlfn.ANCHORARRAY(Conflict!$C$8),0)),NA())</f>
        <v>0</v>
      </c>
      <c r="AE77" s="50"/>
      <c r="AF77" s="25">
        <f ca="1">IFERROR(INDEX(Health!$I$8:$I$225,MATCH($C77,_xlfn.ANCHORARRAY(Health!$C$8),0)),NA())</f>
        <v>0</v>
      </c>
      <c r="AG77" s="25" t="e">
        <f ca="1">IFERROR(INDEX(Food!$I$8:$I$225,MATCH($C77,_xlfn.ANCHORARRAY(Food!$C$8),0)),NA())</f>
        <v>#N/A</v>
      </c>
      <c r="AH77" s="25" t="e">
        <f ca="1">IFERROR(INDEX(Macro!$I$8:$I$225,MATCH($C77,_xlfn.ANCHORARRAY(Macro!$C$8),0)),NA())</f>
        <v>#N/A</v>
      </c>
      <c r="AI77" s="25" t="e">
        <f ca="1">IFERROR(INDEX(Socioeconomic!$I$8:$I$225,MATCH($C77,_xlfn.ANCHORARRAY(Socioeconomic!$C$8),0)),NA())</f>
        <v>#N/A</v>
      </c>
      <c r="AJ77" s="25">
        <f ca="1">IFERROR(INDEX('Natural Hazard'!$I$8:$I$225,MATCH($C77,_xlfn.ANCHORARRAY('Natural Hazard'!$C$8),0)),NA())</f>
        <v>0</v>
      </c>
      <c r="AK77" s="25">
        <f ca="1">IFERROR(INDEX(Conflict!$I$8:$I$225,MATCH($C77,_xlfn.ANCHORARRAY(Conflict!$C$8),0)),NA())</f>
        <v>0</v>
      </c>
      <c r="AL77" s="49"/>
      <c r="AM77" s="25">
        <f>IFERROR(INDEX('Data Reliability'!$G$6:$G$409,MATCH($C77,'Data Reliability'!$E$6:$E$409,0)),NA())</f>
        <v>0.91666666666666696</v>
      </c>
      <c r="AN77" s="25">
        <f>IFERROR(INDEX('Data Reliability'!$H$6:$H$409,MATCH($C77,'Data Reliability'!$E$6:$E$409,0)),NA())</f>
        <v>0.81666666666666698</v>
      </c>
    </row>
    <row r="78" spans="2:40" x14ac:dyDescent="0.2">
      <c r="B78" s="28" t="s">
        <v>126</v>
      </c>
      <c r="C78" s="28" t="s">
        <v>127</v>
      </c>
      <c r="D78" s="28" t="s">
        <v>432</v>
      </c>
      <c r="E78" s="28" t="s">
        <v>429</v>
      </c>
      <c r="F78" s="206">
        <f ca="1">MATCH($C78,_xlfn.ANCHORARRAY(Health!$C$8),0)</f>
        <v>73</v>
      </c>
      <c r="G78" s="22" cm="1">
        <f t="array" aca="1" ref="G78" ca="1">IF(Parameters!$D$31, SUM(IF(ISNUMBER(R78:W78),(IF(R78:W78&gt;=Parameters!$D$37,1,"")),""))+0.5*(SUM(IF(ISNUMBER(R78:W78),(IF(R78:W78&gt;=Parameters!$D$38,1,"")),""))-SUM(IF(ISNUMBER(R78:W78),(IF(R78:W78&gt;=Parameters!$D$37,1,"")),""))),0) +
   IF(Parameters!$D$32,SUM(IF(ISNUMBER(R78:W78),(IF(R78:W78&gt;=Parameters!$D$41,1,"")),"")),0) +
   IF(Parameters!$D$33,AVERAGE(IF(ISNUMBER(R78:W78),R78:W78)),0) +
   IF(Parameters!$D$34,IF(OR(IF(ISNUMBER(R78:W78),R78:W78)=0),0,GEOMEAN(IF(ISNUMBER(R78:W78),R78:W78))),0)</f>
        <v>2.5</v>
      </c>
      <c r="H78" s="23">
        <f t="shared" ca="1" si="6"/>
        <v>2.5</v>
      </c>
      <c r="I78" s="116" t="str">
        <f t="shared" si="7"/>
        <v/>
      </c>
      <c r="J78" s="22" cm="1">
        <f t="array" aca="1" ref="J78" ca="1">IF(Parameters!$D$31, SUM(IF(ISNUMBER(Y78:AD78),(IF(Y78:AD78&gt;=Parameters!$D$41,1,"")),""))+0.5*(SUM(IF(ISNUMBER(Y78:AD78),(IF(Y78:AD78&gt;=Parameters!$D$42,1,"")),""))-SUM(IF(ISNUMBER(Y78:AD78),(IF(Y78:AD78&gt;=Parameters!$D$41,1,"")),""))),0) +
   IF(Parameters!$D$32,SUM(IF(ISNUMBER(Y78:AD78),(IF(Y78:AD78&gt;=Parameters!$D$41,1,"")),"")),0) +
   IF(Parameters!$D$33,AVERAGE(IF(ISNUMBER(Y78:AD78),Y78:AD78)),0) +
   IF(Parameters!$D$34,IF(OR(IF(ISNUMBER(Y78:AD78),Y78:AD78)=0),0,GEOMEAN(IF(ISNUMBER(Y78:AD78),Y78:AD78))),0)</f>
        <v>2.5</v>
      </c>
      <c r="K78" s="23">
        <f t="shared" ca="1" si="8"/>
        <v>2.5</v>
      </c>
      <c r="L78" s="116" t="str">
        <f t="shared" si="9"/>
        <v/>
      </c>
      <c r="M78" s="21" cm="1">
        <f t="array" aca="1" ref="M78" ca="1">IF(Parameters!$D$31, SUM(IF(ISNUMBER(AF78:AK78),(IF(AF78:AK78&gt;=Parameters!$D$41,1,"")),""))+0.5*(SUM(IF(ISNUMBER(AF78:AK78),(IF(AF78:AK78&gt;=Parameters!$D$42,1,"")),""))-SUM(IF(ISNUMBER(AF78:AK78),(IF(AF78:AK78&gt;=Parameters!$D$41,1,"")),""))),0) +
   IF(Parameters!$D$32,SUM(IF(ISNUMBER(AF78:AK78),(IF(AF78:AK78&gt;=Parameters!$D$41,1,"")),"")),0) +
   IF(Parameters!$D$33,AVERAGE(IF(ISNUMBER(AF78:AK78),AF78:AK78)),0) +
   IF(Parameters!$D$34,IF(OR(IF(ISNUMBER(AF78:AK78),AF78:AK78)=0),0,GEOMEAN(IF(ISNUMBER(AF78:AK78),AF78:AK78))),0)</f>
        <v>1.5</v>
      </c>
      <c r="N78" s="23">
        <f t="shared" ca="1" si="10"/>
        <v>1.5</v>
      </c>
      <c r="O78" s="116" t="str">
        <f t="shared" si="11"/>
        <v>!</v>
      </c>
      <c r="P78" s="24"/>
      <c r="Q78" s="49"/>
      <c r="R78" s="25">
        <f ca="1">IFERROR(INDEX(Health!$G$8:$G$225,MATCH($C78,_xlfn.ANCHORARRAY(Health!$C$8),0)),NA())</f>
        <v>9.1441325641011026</v>
      </c>
      <c r="S78" s="25">
        <f ca="1">IFERROR(INDEX(Food!$G$8:$G$225,MATCH($C78,_xlfn.ANCHORARRAY(Food!$C$8),0)),NA())</f>
        <v>0</v>
      </c>
      <c r="T78" s="25">
        <f ca="1">IFERROR(INDEX(Macro!$G$8:$G$225,MATCH($C78,_xlfn.ANCHORARRAY(Macro!$C$8),0)),NA())</f>
        <v>4.4268435493857865</v>
      </c>
      <c r="U78" s="25">
        <f ca="1">IFERROR(INDEX(Socioeconomic!$G$8:$G$225,MATCH($C78,_xlfn.ANCHORARRAY(Socioeconomic!$C$8),0)),NA())</f>
        <v>5.9314893544172547</v>
      </c>
      <c r="V78" s="25">
        <f ca="1">IFERROR(INDEX('Natural Hazard'!$G$8:$G$225,MATCH($C78,_xlfn.ANCHORARRAY('Natural Hazard'!$C$8),0)),NA())</f>
        <v>0</v>
      </c>
      <c r="W78" s="25">
        <f ca="1">IFERROR(INDEX(Conflict!$G$8:$G$225,MATCH($C78,_xlfn.ANCHORARRAY(Conflict!$C$8),0)),NA())</f>
        <v>7.5283904355920832</v>
      </c>
      <c r="X78" s="50"/>
      <c r="Y78" s="25">
        <f ca="1">IFERROR(INDEX(Health!$H$8:$H$225,MATCH($C78,_xlfn.ANCHORARRAY(Health!$C$8),0)),NA())</f>
        <v>8.3615160349854207</v>
      </c>
      <c r="Z78" s="25">
        <f ca="1">IFERROR(INDEX(Food!$H$8:$H$225,MATCH($C78,_xlfn.ANCHORARRAY(Food!$C$8),0)),NA())</f>
        <v>9.5483497394325401</v>
      </c>
      <c r="AA78" s="25">
        <f ca="1">IFERROR(INDEX(Macro!$H$8:$H$225,MATCH($C78,_xlfn.ANCHORARRAY(Macro!$C$8),0)),NA())</f>
        <v>7.1340929009640597</v>
      </c>
      <c r="AB78" s="25">
        <f ca="1">IFERROR(INDEX(Socioeconomic!$H$8:$H$225,MATCH($C78,_xlfn.ANCHORARRAY(Socioeconomic!$C$8),0)),NA())</f>
        <v>8.8571428571428505</v>
      </c>
      <c r="AC78" s="25">
        <f ca="1">IFERROR(INDEX('Natural Hazard'!$H$8:$H$225,MATCH($C78,_xlfn.ANCHORARRAY('Natural Hazard'!$C$8),0)),NA())</f>
        <v>4.5</v>
      </c>
      <c r="AD78" s="25">
        <f ca="1">IFERROR(INDEX(Conflict!$H$8:$H$225,MATCH($C78,_xlfn.ANCHORARRAY(Conflict!$C$8),0)),NA())</f>
        <v>8.0966660786734792</v>
      </c>
      <c r="AE78" s="50"/>
      <c r="AF78" s="25">
        <f ca="1">IFERROR(INDEX(Health!$I$8:$I$225,MATCH($C78,_xlfn.ANCHORARRAY(Health!$C$8),0)),NA())</f>
        <v>10</v>
      </c>
      <c r="AG78" s="25" t="e">
        <f ca="1">IFERROR(INDEX(Food!$I$8:$I$225,MATCH($C78,_xlfn.ANCHORARRAY(Food!$C$8),0)),NA())</f>
        <v>#N/A</v>
      </c>
      <c r="AH78" s="25">
        <f ca="1">IFERROR(INDEX(Macro!$I$8:$I$225,MATCH($C78,_xlfn.ANCHORARRAY(Macro!$C$8),0)),NA())</f>
        <v>2.7469426152398899</v>
      </c>
      <c r="AI78" s="25">
        <f ca="1">IFERROR(INDEX(Socioeconomic!$I$8:$I$225,MATCH($C78,_xlfn.ANCHORARRAY(Socioeconomic!$C$8),0)),NA())</f>
        <v>3.9722251892089799</v>
      </c>
      <c r="AJ78" s="25">
        <f ca="1">IFERROR(INDEX('Natural Hazard'!$I$8:$I$225,MATCH($C78,_xlfn.ANCHORARRAY('Natural Hazard'!$C$8),0)),NA())</f>
        <v>0</v>
      </c>
      <c r="AK78" s="25">
        <f ca="1">IFERROR(INDEX(Conflict!$I$8:$I$225,MATCH($C78,_xlfn.ANCHORARRAY(Conflict!$C$8),0)),NA())</f>
        <v>7</v>
      </c>
      <c r="AL78" s="49"/>
      <c r="AM78" s="25">
        <f>IFERROR(INDEX('Data Reliability'!$G$6:$G$409,MATCH($C78,'Data Reliability'!$E$6:$E$409,0)),NA())</f>
        <v>8.3333333333333301E-2</v>
      </c>
      <c r="AN78" s="25">
        <f>IFERROR(INDEX('Data Reliability'!$H$6:$H$409,MATCH($C78,'Data Reliability'!$E$6:$E$409,0)),NA())</f>
        <v>0.50833333333333297</v>
      </c>
    </row>
    <row r="79" spans="2:40" x14ac:dyDescent="0.2">
      <c r="B79" s="28" t="s">
        <v>736</v>
      </c>
      <c r="C79" s="28" t="s">
        <v>128</v>
      </c>
      <c r="D79" s="28" t="s">
        <v>432</v>
      </c>
      <c r="E79" s="28" t="s">
        <v>429</v>
      </c>
      <c r="F79" s="206">
        <f ca="1">MATCH($C79,_xlfn.ANCHORARRAY(Health!$C$8),0)</f>
        <v>74</v>
      </c>
      <c r="G79" s="22" cm="1">
        <f t="array" aca="1" ref="G79" ca="1">IF(Parameters!$D$31, SUM(IF(ISNUMBER(R79:W79),(IF(R79:W79&gt;=Parameters!$D$37,1,"")),""))+0.5*(SUM(IF(ISNUMBER(R79:W79),(IF(R79:W79&gt;=Parameters!$D$38,1,"")),""))-SUM(IF(ISNUMBER(R79:W79),(IF(R79:W79&gt;=Parameters!$D$37,1,"")),""))),0) +
   IF(Parameters!$D$32,SUM(IF(ISNUMBER(R79:W79),(IF(R79:W79&gt;=Parameters!$D$41,1,"")),"")),0) +
   IF(Parameters!$D$33,AVERAGE(IF(ISNUMBER(R79:W79),R79:W79)),0) +
   IF(Parameters!$D$34,IF(OR(IF(ISNUMBER(R79:W79),R79:W79)=0),0,GEOMEAN(IF(ISNUMBER(R79:W79),R79:W79))),0)</f>
        <v>2.5</v>
      </c>
      <c r="H79" s="23">
        <f t="shared" ca="1" si="6"/>
        <v>2.5</v>
      </c>
      <c r="I79" s="116" t="str">
        <f t="shared" si="7"/>
        <v/>
      </c>
      <c r="J79" s="22" cm="1">
        <f t="array" aca="1" ref="J79" ca="1">IF(Parameters!$D$31, SUM(IF(ISNUMBER(Y79:AD79),(IF(Y79:AD79&gt;=Parameters!$D$41,1,"")),""))+0.5*(SUM(IF(ISNUMBER(Y79:AD79),(IF(Y79:AD79&gt;=Parameters!$D$42,1,"")),""))-SUM(IF(ISNUMBER(Y79:AD79),(IF(Y79:AD79&gt;=Parameters!$D$41,1,"")),""))),0) +
   IF(Parameters!$D$32,SUM(IF(ISNUMBER(Y79:AD79),(IF(Y79:AD79&gt;=Parameters!$D$41,1,"")),"")),0) +
   IF(Parameters!$D$33,AVERAGE(IF(ISNUMBER(Y79:AD79),Y79:AD79)),0) +
   IF(Parameters!$D$34,IF(OR(IF(ISNUMBER(Y79:AD79),Y79:AD79)=0),0,GEOMEAN(IF(ISNUMBER(Y79:AD79),Y79:AD79))),0)</f>
        <v>3</v>
      </c>
      <c r="K79" s="23">
        <f t="shared" ca="1" si="8"/>
        <v>3</v>
      </c>
      <c r="L79" s="116" t="str">
        <f t="shared" si="9"/>
        <v/>
      </c>
      <c r="M79" s="21" cm="1">
        <f t="array" aca="1" ref="M79" ca="1">IF(Parameters!$D$31, SUM(IF(ISNUMBER(AF79:AK79),(IF(AF79:AK79&gt;=Parameters!$D$41,1,"")),""))+0.5*(SUM(IF(ISNUMBER(AF79:AK79),(IF(AF79:AK79&gt;=Parameters!$D$42,1,"")),""))-SUM(IF(ISNUMBER(AF79:AK79),(IF(AF79:AK79&gt;=Parameters!$D$41,1,"")),""))),0) +
   IF(Parameters!$D$32,SUM(IF(ISNUMBER(AF79:AK79),(IF(AF79:AK79&gt;=Parameters!$D$41,1,"")),"")),0) +
   IF(Parameters!$D$33,AVERAGE(IF(ISNUMBER(AF79:AK79),AF79:AK79)),0) +
   IF(Parameters!$D$34,IF(OR(IF(ISNUMBER(AF79:AK79),AF79:AK79)=0),0,GEOMEAN(IF(ISNUMBER(AF79:AK79),AF79:AK79))),0)</f>
        <v>2</v>
      </c>
      <c r="N79" s="23">
        <f t="shared" ca="1" si="10"/>
        <v>2</v>
      </c>
      <c r="O79" s="116" t="str">
        <f t="shared" si="11"/>
        <v>!</v>
      </c>
      <c r="P79" s="24"/>
      <c r="Q79" s="49"/>
      <c r="R79" s="25">
        <f ca="1">IFERROR(INDEX(Health!$G$8:$G$225,MATCH($C79,_xlfn.ANCHORARRAY(Health!$C$8),0)),NA())</f>
        <v>0</v>
      </c>
      <c r="S79" s="25">
        <f ca="1">IFERROR(INDEX(Food!$G$8:$G$225,MATCH($C79,_xlfn.ANCHORARRAY(Food!$C$8),0)),NA())</f>
        <v>6.1286057641555107</v>
      </c>
      <c r="T79" s="25">
        <f ca="1">IFERROR(INDEX(Macro!$G$8:$G$225,MATCH($C79,_xlfn.ANCHORARRAY(Macro!$C$8),0)),NA())</f>
        <v>10</v>
      </c>
      <c r="U79" s="25">
        <f ca="1">IFERROR(INDEX(Socioeconomic!$G$8:$G$225,MATCH($C79,_xlfn.ANCHORARRAY(Socioeconomic!$C$8),0)),NA())</f>
        <v>10</v>
      </c>
      <c r="V79" s="25">
        <f ca="1">IFERROR(INDEX('Natural Hazard'!$G$8:$G$225,MATCH($C79,_xlfn.ANCHORARRAY('Natural Hazard'!$C$8),0)),NA())</f>
        <v>0</v>
      </c>
      <c r="W79" s="25">
        <f ca="1">IFERROR(INDEX(Conflict!$G$8:$G$225,MATCH($C79,_xlfn.ANCHORARRAY(Conflict!$C$8),0)),NA())</f>
        <v>2.3745388171513739</v>
      </c>
      <c r="X79" s="50"/>
      <c r="Y79" s="25">
        <f ca="1">IFERROR(INDEX(Health!$H$8:$H$225,MATCH($C79,_xlfn.ANCHORARRAY(Health!$C$8),0)),NA())</f>
        <v>7.8075801749271099</v>
      </c>
      <c r="Z79" s="25">
        <f ca="1">IFERROR(INDEX(Food!$H$8:$H$225,MATCH($C79,_xlfn.ANCHORARRAY(Food!$C$8),0)),NA())</f>
        <v>7.5119617224880297</v>
      </c>
      <c r="AA79" s="25">
        <f ca="1">IFERROR(INDEX(Macro!$H$8:$H$225,MATCH($C79,_xlfn.ANCHORARRAY(Macro!$C$8),0)),NA())</f>
        <v>10</v>
      </c>
      <c r="AB79" s="25">
        <f ca="1">IFERROR(INDEX(Socioeconomic!$H$8:$H$225,MATCH($C79,_xlfn.ANCHORARRAY(Socioeconomic!$C$8),0)),NA())</f>
        <v>10</v>
      </c>
      <c r="AC79" s="25">
        <f ca="1">IFERROR(INDEX('Natural Hazard'!$H$8:$H$225,MATCH($C79,_xlfn.ANCHORARRAY('Natural Hazard'!$C$8),0)),NA())</f>
        <v>2.8333333333333299</v>
      </c>
      <c r="AD79" s="25">
        <f ca="1">IFERROR(INDEX(Conflict!$H$8:$H$225,MATCH($C79,_xlfn.ANCHORARRAY(Conflict!$C$8),0)),NA())</f>
        <v>3.1575233727288698</v>
      </c>
      <c r="AE79" s="50"/>
      <c r="AF79" s="25">
        <f ca="1">IFERROR(INDEX(Health!$I$8:$I$225,MATCH($C79,_xlfn.ANCHORARRAY(Health!$C$8),0)),NA())</f>
        <v>0</v>
      </c>
      <c r="AG79" s="25">
        <f ca="1">IFERROR(INDEX(Food!$I$8:$I$225,MATCH($C79,_xlfn.ANCHORARRAY(Food!$C$8),0)),NA())</f>
        <v>5</v>
      </c>
      <c r="AH79" s="25">
        <f ca="1">IFERROR(INDEX(Macro!$I$8:$I$225,MATCH($C79,_xlfn.ANCHORARRAY(Macro!$C$8),0)),NA())</f>
        <v>10</v>
      </c>
      <c r="AI79" s="25">
        <f ca="1">IFERROR(INDEX(Socioeconomic!$I$8:$I$225,MATCH($C79,_xlfn.ANCHORARRAY(Socioeconomic!$C$8),0)),NA())</f>
        <v>10</v>
      </c>
      <c r="AJ79" s="25">
        <f ca="1">IFERROR(INDEX('Natural Hazard'!$I$8:$I$225,MATCH($C79,_xlfn.ANCHORARRAY('Natural Hazard'!$C$8),0)),NA())</f>
        <v>0</v>
      </c>
      <c r="AK79" s="25">
        <f ca="1">IFERROR(INDEX(Conflict!$I$8:$I$225,MATCH($C79,_xlfn.ANCHORARRAY(Conflict!$C$8),0)),NA())</f>
        <v>1.78571428571427</v>
      </c>
      <c r="AL79" s="49"/>
      <c r="AM79" s="25">
        <f>IFERROR(INDEX('Data Reliability'!$G$6:$G$409,MATCH($C79,'Data Reliability'!$E$6:$E$409,0)),NA())</f>
        <v>8.3333333333333301E-2</v>
      </c>
      <c r="AN79" s="25">
        <f>IFERROR(INDEX('Data Reliability'!$H$6:$H$409,MATCH($C79,'Data Reliability'!$E$6:$E$409,0)),NA())</f>
        <v>0.452777777777778</v>
      </c>
    </row>
    <row r="80" spans="2:40" x14ac:dyDescent="0.2">
      <c r="B80" s="28" t="s">
        <v>129</v>
      </c>
      <c r="C80" s="28" t="s">
        <v>130</v>
      </c>
      <c r="D80" s="28" t="s">
        <v>432</v>
      </c>
      <c r="E80" s="28" t="s">
        <v>429</v>
      </c>
      <c r="F80" s="206">
        <f ca="1">MATCH($C80,_xlfn.ANCHORARRAY(Health!$C$8),0)</f>
        <v>75</v>
      </c>
      <c r="G80" s="22" cm="1">
        <f t="array" aca="1" ref="G80" ca="1">IF(Parameters!$D$31, SUM(IF(ISNUMBER(R80:W80),(IF(R80:W80&gt;=Parameters!$D$37,1,"")),""))+0.5*(SUM(IF(ISNUMBER(R80:W80),(IF(R80:W80&gt;=Parameters!$D$38,1,"")),""))-SUM(IF(ISNUMBER(R80:W80),(IF(R80:W80&gt;=Parameters!$D$37,1,"")),""))),0) +
   IF(Parameters!$D$32,SUM(IF(ISNUMBER(R80:W80),(IF(R80:W80&gt;=Parameters!$D$41,1,"")),"")),0) +
   IF(Parameters!$D$33,AVERAGE(IF(ISNUMBER(R80:W80),R80:W80)),0) +
   IF(Parameters!$D$34,IF(OR(IF(ISNUMBER(R80:W80),R80:W80)=0),0,GEOMEAN(IF(ISNUMBER(R80:W80),R80:W80))),0)</f>
        <v>2</v>
      </c>
      <c r="H80" s="23">
        <f t="shared" ca="1" si="6"/>
        <v>2</v>
      </c>
      <c r="I80" s="116" t="str">
        <f t="shared" si="7"/>
        <v>!</v>
      </c>
      <c r="J80" s="22" cm="1">
        <f t="array" aca="1" ref="J80" ca="1">IF(Parameters!$D$31, SUM(IF(ISNUMBER(Y80:AD80),(IF(Y80:AD80&gt;=Parameters!$D$41,1,"")),""))+0.5*(SUM(IF(ISNUMBER(Y80:AD80),(IF(Y80:AD80&gt;=Parameters!$D$42,1,"")),""))-SUM(IF(ISNUMBER(Y80:AD80),(IF(Y80:AD80&gt;=Parameters!$D$41,1,"")),""))),0) +
   IF(Parameters!$D$32,SUM(IF(ISNUMBER(Y80:AD80),(IF(Y80:AD80&gt;=Parameters!$D$41,1,"")),"")),0) +
   IF(Parameters!$D$33,AVERAGE(IF(ISNUMBER(Y80:AD80),Y80:AD80)),0) +
   IF(Parameters!$D$34,IF(OR(IF(ISNUMBER(Y80:AD80),Y80:AD80)=0),0,GEOMEAN(IF(ISNUMBER(Y80:AD80),Y80:AD80))),0)</f>
        <v>2.5</v>
      </c>
      <c r="K80" s="23">
        <f t="shared" ca="1" si="8"/>
        <v>2.5</v>
      </c>
      <c r="L80" s="116" t="str">
        <f t="shared" si="9"/>
        <v/>
      </c>
      <c r="M80" s="21" cm="1">
        <f t="array" aca="1" ref="M80" ca="1">IF(Parameters!$D$31, SUM(IF(ISNUMBER(AF80:AK80),(IF(AF80:AK80&gt;=Parameters!$D$41,1,"")),""))+0.5*(SUM(IF(ISNUMBER(AF80:AK80),(IF(AF80:AK80&gt;=Parameters!$D$42,1,"")),""))-SUM(IF(ISNUMBER(AF80:AK80),(IF(AF80:AK80&gt;=Parameters!$D$41,1,"")),""))),0) +
   IF(Parameters!$D$32,SUM(IF(ISNUMBER(AF80:AK80),(IF(AF80:AK80&gt;=Parameters!$D$41,1,"")),"")),0) +
   IF(Parameters!$D$33,AVERAGE(IF(ISNUMBER(AF80:AK80),AF80:AK80)),0) +
   IF(Parameters!$D$34,IF(OR(IF(ISNUMBER(AF80:AK80),AF80:AK80)=0),0,GEOMEAN(IF(ISNUMBER(AF80:AK80),AF80:AK80))),0)</f>
        <v>1.5</v>
      </c>
      <c r="N80" s="23">
        <f t="shared" ca="1" si="10"/>
        <v>1.5</v>
      </c>
      <c r="O80" s="116" t="str">
        <f t="shared" si="11"/>
        <v>!</v>
      </c>
      <c r="P80" s="24"/>
      <c r="Q80" s="49"/>
      <c r="R80" s="25">
        <f ca="1">IFERROR(INDEX(Health!$G$8:$G$225,MATCH($C80,_xlfn.ANCHORARRAY(Health!$C$8),0)),NA())</f>
        <v>0</v>
      </c>
      <c r="S80" s="25">
        <f ca="1">IFERROR(INDEX(Food!$G$8:$G$225,MATCH($C80,_xlfn.ANCHORARRAY(Food!$C$8),0)),NA())</f>
        <v>2.9428365706134123</v>
      </c>
      <c r="T80" s="25" t="e">
        <f ca="1">IFERROR(INDEX(Macro!$G$8:$G$225,MATCH($C80,_xlfn.ANCHORARRAY(Macro!$C$8),0)),NA())</f>
        <v>#N/A</v>
      </c>
      <c r="U80" s="25">
        <f ca="1">IFERROR(INDEX(Socioeconomic!$G$8:$G$225,MATCH($C80,_xlfn.ANCHORARRAY(Socioeconomic!$C$8),0)),NA())</f>
        <v>9.9283144879394563</v>
      </c>
      <c r="V80" s="25">
        <f ca="1">IFERROR(INDEX('Natural Hazard'!$G$8:$G$225,MATCH($C80,_xlfn.ANCHORARRAY('Natural Hazard'!$C$8),0)),NA())</f>
        <v>0</v>
      </c>
      <c r="W80" s="25">
        <f ca="1">IFERROR(INDEX(Conflict!$G$8:$G$225,MATCH($C80,_xlfn.ANCHORARRAY(Conflict!$C$8),0)),NA())</f>
        <v>8.3666002653407556</v>
      </c>
      <c r="X80" s="50"/>
      <c r="Y80" s="25">
        <f ca="1">IFERROR(INDEX(Health!$H$8:$H$225,MATCH($C80,_xlfn.ANCHORARRAY(Health!$C$8),0)),NA())</f>
        <v>9.9358600583090304</v>
      </c>
      <c r="Z80" s="25">
        <f ca="1">IFERROR(INDEX(Food!$H$8:$H$225,MATCH($C80,_xlfn.ANCHORARRAY(Food!$C$8),0)),NA())</f>
        <v>8.6602870813397104</v>
      </c>
      <c r="AA80" s="25" t="e">
        <f ca="1">IFERROR(INDEX(Macro!$H$8:$H$225,MATCH($C80,_xlfn.ANCHORARRAY(Macro!$C$8),0)),NA())</f>
        <v>#N/A</v>
      </c>
      <c r="AB80" s="25">
        <f ca="1">IFERROR(INDEX(Socioeconomic!$H$8:$H$225,MATCH($C80,_xlfn.ANCHORARRAY(Socioeconomic!$C$8),0)),NA())</f>
        <v>9.8571428571428505</v>
      </c>
      <c r="AC80" s="25">
        <f ca="1">IFERROR(INDEX('Natural Hazard'!$H$8:$H$225,MATCH($C80,_xlfn.ANCHORARRAY('Natural Hazard'!$C$8),0)),NA())</f>
        <v>2.1666666666666599</v>
      </c>
      <c r="AD80" s="25">
        <f ca="1">IFERROR(INDEX(Conflict!$H$8:$H$225,MATCH($C80,_xlfn.ANCHORARRAY(Conflict!$C$8),0)),NA())</f>
        <v>10</v>
      </c>
      <c r="AE80" s="50"/>
      <c r="AF80" s="25">
        <f ca="1">IFERROR(INDEX(Health!$I$8:$I$225,MATCH($C80,_xlfn.ANCHORARRAY(Health!$C$8),0)),NA())</f>
        <v>0</v>
      </c>
      <c r="AG80" s="25">
        <f ca="1">IFERROR(INDEX(Food!$I$8:$I$225,MATCH($C80,_xlfn.ANCHORARRAY(Food!$C$8),0)),NA())</f>
        <v>1</v>
      </c>
      <c r="AH80" s="25" t="e">
        <f ca="1">IFERROR(INDEX(Macro!$I$8:$I$225,MATCH($C80,_xlfn.ANCHORARRAY(Macro!$C$8),0)),NA())</f>
        <v>#N/A</v>
      </c>
      <c r="AI80" s="25">
        <f ca="1">IFERROR(INDEX(Socioeconomic!$I$8:$I$225,MATCH($C80,_xlfn.ANCHORARRAY(Socioeconomic!$C$8),0)),NA())</f>
        <v>10</v>
      </c>
      <c r="AJ80" s="25">
        <f ca="1">IFERROR(INDEX('Natural Hazard'!$I$8:$I$225,MATCH($C80,_xlfn.ANCHORARRAY('Natural Hazard'!$C$8),0)),NA())</f>
        <v>0</v>
      </c>
      <c r="AK80" s="25">
        <f ca="1">IFERROR(INDEX(Conflict!$I$8:$I$225,MATCH($C80,_xlfn.ANCHORARRAY(Conflict!$C$8),0)),NA())</f>
        <v>7</v>
      </c>
      <c r="AL80" s="49"/>
      <c r="AM80" s="25">
        <f>IFERROR(INDEX('Data Reliability'!$G$6:$G$409,MATCH($C80,'Data Reliability'!$E$6:$E$409,0)),NA())</f>
        <v>0.25</v>
      </c>
      <c r="AN80" s="25">
        <f>IFERROR(INDEX('Data Reliability'!$H$6:$H$409,MATCH($C80,'Data Reliability'!$E$6:$E$409,0)),NA())</f>
        <v>0.65277777777777801</v>
      </c>
    </row>
    <row r="81" spans="2:40" x14ac:dyDescent="0.2">
      <c r="B81" s="28" t="s">
        <v>131</v>
      </c>
      <c r="C81" s="28" t="s">
        <v>132</v>
      </c>
      <c r="D81" s="28" t="s">
        <v>432</v>
      </c>
      <c r="E81" s="28" t="s">
        <v>430</v>
      </c>
      <c r="F81" s="206">
        <f ca="1">MATCH($C81,_xlfn.ANCHORARRAY(Health!$C$8),0)</f>
        <v>76</v>
      </c>
      <c r="G81" s="22" cm="1">
        <f t="array" aca="1" ref="G81" ca="1">IF(Parameters!$D$31, SUM(IF(ISNUMBER(R81:W81),(IF(R81:W81&gt;=Parameters!$D$37,1,"")),""))+0.5*(SUM(IF(ISNUMBER(R81:W81),(IF(R81:W81&gt;=Parameters!$D$38,1,"")),""))-SUM(IF(ISNUMBER(R81:W81),(IF(R81:W81&gt;=Parameters!$D$37,1,"")),""))),0) +
   IF(Parameters!$D$32,SUM(IF(ISNUMBER(R81:W81),(IF(R81:W81&gt;=Parameters!$D$41,1,"")),"")),0) +
   IF(Parameters!$D$33,AVERAGE(IF(ISNUMBER(R81:W81),R81:W81)),0) +
   IF(Parameters!$D$34,IF(OR(IF(ISNUMBER(R81:W81),R81:W81)=0),0,GEOMEAN(IF(ISNUMBER(R81:W81),R81:W81))),0)</f>
        <v>1.5</v>
      </c>
      <c r="H81" s="23">
        <f t="shared" ca="1" si="6"/>
        <v>1.5</v>
      </c>
      <c r="I81" s="116" t="str">
        <f t="shared" si="7"/>
        <v>!</v>
      </c>
      <c r="J81" s="22" cm="1">
        <f t="array" aca="1" ref="J81" ca="1">IF(Parameters!$D$31, SUM(IF(ISNUMBER(Y81:AD81),(IF(Y81:AD81&gt;=Parameters!$D$41,1,"")),""))+0.5*(SUM(IF(ISNUMBER(Y81:AD81),(IF(Y81:AD81&gt;=Parameters!$D$42,1,"")),""))-SUM(IF(ISNUMBER(Y81:AD81),(IF(Y81:AD81&gt;=Parameters!$D$41,1,"")),""))),0) +
   IF(Parameters!$D$32,SUM(IF(ISNUMBER(Y81:AD81),(IF(Y81:AD81&gt;=Parameters!$D$41,1,"")),"")),0) +
   IF(Parameters!$D$33,AVERAGE(IF(ISNUMBER(Y81:AD81),Y81:AD81)),0) +
   IF(Parameters!$D$34,IF(OR(IF(ISNUMBER(Y81:AD81),Y81:AD81)=0),0,GEOMEAN(IF(ISNUMBER(Y81:AD81),Y81:AD81))),0)</f>
        <v>1</v>
      </c>
      <c r="K81" s="23">
        <f t="shared" ca="1" si="8"/>
        <v>1</v>
      </c>
      <c r="L81" s="116" t="str">
        <f t="shared" si="9"/>
        <v/>
      </c>
      <c r="M81" s="21" cm="1">
        <f t="array" aca="1" ref="M81" ca="1">IF(Parameters!$D$31, SUM(IF(ISNUMBER(AF81:AK81),(IF(AF81:AK81&gt;=Parameters!$D$41,1,"")),""))+0.5*(SUM(IF(ISNUMBER(AF81:AK81),(IF(AF81:AK81&gt;=Parameters!$D$42,1,"")),""))-SUM(IF(ISNUMBER(AF81:AK81),(IF(AF81:AK81&gt;=Parameters!$D$41,1,"")),""))),0) +
   IF(Parameters!$D$32,SUM(IF(ISNUMBER(AF81:AK81),(IF(AF81:AK81&gt;=Parameters!$D$41,1,"")),"")),0) +
   IF(Parameters!$D$33,AVERAGE(IF(ISNUMBER(AF81:AK81),AF81:AK81)),0) +
   IF(Parameters!$D$34,IF(OR(IF(ISNUMBER(AF81:AK81),AF81:AK81)=0),0,GEOMEAN(IF(ISNUMBER(AF81:AK81),AF81:AK81))),0)</f>
        <v>1</v>
      </c>
      <c r="N81" s="23">
        <f t="shared" ca="1" si="10"/>
        <v>1</v>
      </c>
      <c r="O81" s="116" t="str">
        <f t="shared" si="11"/>
        <v>!</v>
      </c>
      <c r="P81" s="24"/>
      <c r="Q81" s="49"/>
      <c r="R81" s="25">
        <f ca="1">IFERROR(INDEX(Health!$G$8:$G$225,MATCH($C81,_xlfn.ANCHORARRAY(Health!$C$8),0)),NA())</f>
        <v>10</v>
      </c>
      <c r="S81" s="25">
        <f ca="1">IFERROR(INDEX(Food!$G$8:$G$225,MATCH($C81,_xlfn.ANCHORARRAY(Food!$C$8),0)),NA())</f>
        <v>0</v>
      </c>
      <c r="T81" s="25">
        <f ca="1">IFERROR(INDEX(Macro!$G$8:$G$225,MATCH($C81,_xlfn.ANCHORARRAY(Macro!$C$8),0)),NA())</f>
        <v>5.9223404828199095</v>
      </c>
      <c r="U81" s="25">
        <f ca="1">IFERROR(INDEX(Socioeconomic!$G$8:$G$225,MATCH($C81,_xlfn.ANCHORARRAY(Socioeconomic!$C$8),0)),NA())</f>
        <v>0</v>
      </c>
      <c r="V81" s="25">
        <f ca="1">IFERROR(INDEX('Natural Hazard'!$G$8:$G$225,MATCH($C81,_xlfn.ANCHORARRAY('Natural Hazard'!$C$8),0)),NA())</f>
        <v>0</v>
      </c>
      <c r="W81" s="25">
        <f ca="1">IFERROR(INDEX(Conflict!$G$8:$G$225,MATCH($C81,_xlfn.ANCHORARRAY(Conflict!$C$8),0)),NA())</f>
        <v>0</v>
      </c>
      <c r="X81" s="50"/>
      <c r="Y81" s="25">
        <f ca="1">IFERROR(INDEX(Health!$H$8:$H$225,MATCH($C81,_xlfn.ANCHORARRAY(Health!$C$8),0)),NA())</f>
        <v>10</v>
      </c>
      <c r="Z81" s="25">
        <f ca="1">IFERROR(INDEX(Food!$H$8:$H$225,MATCH($C81,_xlfn.ANCHORARRAY(Food!$C$8),0)),NA())</f>
        <v>5.4066985645932997</v>
      </c>
      <c r="AA81" s="25">
        <f ca="1">IFERROR(INDEX(Macro!$H$8:$H$225,MATCH($C81,_xlfn.ANCHORARRAY(Macro!$C$8),0)),NA())</f>
        <v>6.7543090855974297</v>
      </c>
      <c r="AB81" s="25">
        <f ca="1">IFERROR(INDEX(Socioeconomic!$H$8:$H$225,MATCH($C81,_xlfn.ANCHORARRAY(Socioeconomic!$C$8),0)),NA())</f>
        <v>5.8571428571428497</v>
      </c>
      <c r="AC81" s="25">
        <f ca="1">IFERROR(INDEX('Natural Hazard'!$H$8:$H$225,MATCH($C81,_xlfn.ANCHORARRAY('Natural Hazard'!$C$8),0)),NA())</f>
        <v>2.1666666666666599</v>
      </c>
      <c r="AD81" s="25">
        <f ca="1">IFERROR(INDEX(Conflict!$H$8:$H$225,MATCH($C81,_xlfn.ANCHORARRAY(Conflict!$C$8),0)),NA())</f>
        <v>4.9876521432351399</v>
      </c>
      <c r="AE81" s="50"/>
      <c r="AF81" s="25">
        <f ca="1">IFERROR(INDEX(Health!$I$8:$I$225,MATCH($C81,_xlfn.ANCHORARRAY(Health!$C$8),0)),NA())</f>
        <v>10</v>
      </c>
      <c r="AG81" s="25" t="e">
        <f ca="1">IFERROR(INDEX(Food!$I$8:$I$225,MATCH($C81,_xlfn.ANCHORARRAY(Food!$C$8),0)),NA())</f>
        <v>#N/A</v>
      </c>
      <c r="AH81" s="25">
        <f ca="1">IFERROR(INDEX(Macro!$I$8:$I$225,MATCH($C81,_xlfn.ANCHORARRAY(Macro!$C$8),0)),NA())</f>
        <v>5.1928504233301904</v>
      </c>
      <c r="AI81" s="25" t="e">
        <f ca="1">IFERROR(INDEX(Socioeconomic!$I$8:$I$225,MATCH($C81,_xlfn.ANCHORARRAY(Socioeconomic!$C$8),0)),NA())</f>
        <v>#N/A</v>
      </c>
      <c r="AJ81" s="25">
        <f ca="1">IFERROR(INDEX('Natural Hazard'!$I$8:$I$225,MATCH($C81,_xlfn.ANCHORARRAY('Natural Hazard'!$C$8),0)),NA())</f>
        <v>0</v>
      </c>
      <c r="AK81" s="25">
        <f ca="1">IFERROR(INDEX(Conflict!$I$8:$I$225,MATCH($C81,_xlfn.ANCHORARRAY(Conflict!$C$8),0)),NA())</f>
        <v>0</v>
      </c>
      <c r="AL81" s="49"/>
      <c r="AM81" s="25">
        <f>IFERROR(INDEX('Data Reliability'!$G$6:$G$409,MATCH($C81,'Data Reliability'!$E$6:$E$409,0)),NA())</f>
        <v>0.16666666666666699</v>
      </c>
      <c r="AN81" s="25">
        <f>IFERROR(INDEX('Data Reliability'!$H$6:$H$409,MATCH($C81,'Data Reliability'!$E$6:$E$409,0)),NA())</f>
        <v>0.58333333333333304</v>
      </c>
    </row>
    <row r="82" spans="2:40" x14ac:dyDescent="0.2">
      <c r="B82" s="28" t="s">
        <v>133</v>
      </c>
      <c r="C82" s="28" t="s">
        <v>134</v>
      </c>
      <c r="D82" s="28" t="s">
        <v>433</v>
      </c>
      <c r="E82" s="28" t="s">
        <v>409</v>
      </c>
      <c r="F82" s="206">
        <f ca="1">MATCH($C82,_xlfn.ANCHORARRAY(Health!$C$8),0)</f>
        <v>77</v>
      </c>
      <c r="G82" s="22" cm="1">
        <f t="array" aca="1" ref="G82" ca="1">IF(Parameters!$D$31, SUM(IF(ISNUMBER(R82:W82),(IF(R82:W82&gt;=Parameters!$D$37,1,"")),""))+0.5*(SUM(IF(ISNUMBER(R82:W82),(IF(R82:W82&gt;=Parameters!$D$38,1,"")),""))-SUM(IF(ISNUMBER(R82:W82),(IF(R82:W82&gt;=Parameters!$D$37,1,"")),""))),0) +
   IF(Parameters!$D$32,SUM(IF(ISNUMBER(R82:W82),(IF(R82:W82&gt;=Parameters!$D$41,1,"")),"")),0) +
   IF(Parameters!$D$33,AVERAGE(IF(ISNUMBER(R82:W82),R82:W82)),0) +
   IF(Parameters!$D$34,IF(OR(IF(ISNUMBER(R82:W82),R82:W82)=0),0,GEOMEAN(IF(ISNUMBER(R82:W82),R82:W82))),0)</f>
        <v>0</v>
      </c>
      <c r="H82" s="23">
        <f t="shared" ca="1" si="6"/>
        <v>0</v>
      </c>
      <c r="I82" s="116" t="str">
        <f t="shared" si="7"/>
        <v>!</v>
      </c>
      <c r="J82" s="22" cm="1">
        <f t="array" aca="1" ref="J82" ca="1">IF(Parameters!$D$31, SUM(IF(ISNUMBER(Y82:AD82),(IF(Y82:AD82&gt;=Parameters!$D$41,1,"")),""))+0.5*(SUM(IF(ISNUMBER(Y82:AD82),(IF(Y82:AD82&gt;=Parameters!$D$42,1,"")),""))-SUM(IF(ISNUMBER(Y82:AD82),(IF(Y82:AD82&gt;=Parameters!$D$41,1,"")),""))),0) +
   IF(Parameters!$D$32,SUM(IF(ISNUMBER(Y82:AD82),(IF(Y82:AD82&gt;=Parameters!$D$41,1,"")),"")),0) +
   IF(Parameters!$D$33,AVERAGE(IF(ISNUMBER(Y82:AD82),Y82:AD82)),0) +
   IF(Parameters!$D$34,IF(OR(IF(ISNUMBER(Y82:AD82),Y82:AD82)=0),0,GEOMEAN(IF(ISNUMBER(Y82:AD82),Y82:AD82))),0)</f>
        <v>0</v>
      </c>
      <c r="K82" s="23">
        <f t="shared" ca="1" si="8"/>
        <v>0</v>
      </c>
      <c r="L82" s="116" t="str">
        <f t="shared" si="9"/>
        <v/>
      </c>
      <c r="M82" s="21" cm="1">
        <f t="array" aca="1" ref="M82" ca="1">IF(Parameters!$D$31, SUM(IF(ISNUMBER(AF82:AK82),(IF(AF82:AK82&gt;=Parameters!$D$41,1,"")),""))+0.5*(SUM(IF(ISNUMBER(AF82:AK82),(IF(AF82:AK82&gt;=Parameters!$D$42,1,"")),""))-SUM(IF(ISNUMBER(AF82:AK82),(IF(AF82:AK82&gt;=Parameters!$D$41,1,"")),""))),0) +
   IF(Parameters!$D$32,SUM(IF(ISNUMBER(AF82:AK82),(IF(AF82:AK82&gt;=Parameters!$D$41,1,"")),"")),0) +
   IF(Parameters!$D$33,AVERAGE(IF(ISNUMBER(AF82:AK82),AF82:AK82)),0) +
   IF(Parameters!$D$34,IF(OR(IF(ISNUMBER(AF82:AK82),AF82:AK82)=0),0,GEOMEAN(IF(ISNUMBER(AF82:AK82),AF82:AK82))),0)</f>
        <v>0.5</v>
      </c>
      <c r="N82" s="23">
        <f t="shared" ca="1" si="10"/>
        <v>0.5</v>
      </c>
      <c r="O82" s="116" t="str">
        <f t="shared" si="11"/>
        <v>!</v>
      </c>
      <c r="P82" s="24"/>
      <c r="Q82" s="49"/>
      <c r="R82" s="25">
        <f ca="1">IFERROR(INDEX(Health!$G$8:$G$225,MATCH($C82,_xlfn.ANCHORARRAY(Health!$C$8),0)),NA())</f>
        <v>0</v>
      </c>
      <c r="S82" s="25">
        <f ca="1">IFERROR(INDEX(Food!$G$8:$G$225,MATCH($C82,_xlfn.ANCHORARRAY(Food!$C$8),0)),NA())</f>
        <v>0</v>
      </c>
      <c r="T82" s="25">
        <f ca="1">IFERROR(INDEX(Macro!$G$8:$G$225,MATCH($C82,_xlfn.ANCHORARRAY(Macro!$C$8),0)),NA())</f>
        <v>3.0486421265589194</v>
      </c>
      <c r="U82" s="25">
        <f ca="1">IFERROR(INDEX(Socioeconomic!$G$8:$G$225,MATCH($C82,_xlfn.ANCHORARRAY(Socioeconomic!$C$8),0)),NA())</f>
        <v>0</v>
      </c>
      <c r="V82" s="25">
        <f ca="1">IFERROR(INDEX('Natural Hazard'!$G$8:$G$225,MATCH($C82,_xlfn.ANCHORARRAY('Natural Hazard'!$C$8),0)),NA())</f>
        <v>0</v>
      </c>
      <c r="W82" s="25">
        <f ca="1">IFERROR(INDEX(Conflict!$G$8:$G$225,MATCH($C82,_xlfn.ANCHORARRAY(Conflict!$C$8),0)),NA())</f>
        <v>0</v>
      </c>
      <c r="X82" s="50"/>
      <c r="Y82" s="25">
        <f ca="1">IFERROR(INDEX(Health!$H$8:$H$225,MATCH($C82,_xlfn.ANCHORARRAY(Health!$C$8),0)),NA())</f>
        <v>1.1603498542274</v>
      </c>
      <c r="Z82" s="25">
        <f ca="1">IFERROR(INDEX(Food!$H$8:$H$225,MATCH($C82,_xlfn.ANCHORARRAY(Food!$C$8),0)),NA())</f>
        <v>1.7023740590619501</v>
      </c>
      <c r="AA82" s="25">
        <f ca="1">IFERROR(INDEX(Macro!$H$8:$H$225,MATCH($C82,_xlfn.ANCHORARRAY(Macro!$C$8),0)),NA())</f>
        <v>3.9205375401694398</v>
      </c>
      <c r="AB82" s="25">
        <f ca="1">IFERROR(INDEX(Socioeconomic!$H$8:$H$225,MATCH($C82,_xlfn.ANCHORARRAY(Socioeconomic!$C$8),0)),NA())</f>
        <v>1</v>
      </c>
      <c r="AC82" s="25">
        <f ca="1">IFERROR(INDEX('Natural Hazard'!$H$8:$H$225,MATCH($C82,_xlfn.ANCHORARRAY('Natural Hazard'!$C$8),0)),NA())</f>
        <v>6.5</v>
      </c>
      <c r="AD82" s="25">
        <f ca="1">IFERROR(INDEX(Conflict!$H$8:$H$225,MATCH($C82,_xlfn.ANCHORARRAY(Conflict!$C$8),0)),NA())</f>
        <v>0</v>
      </c>
      <c r="AE82" s="50"/>
      <c r="AF82" s="25">
        <f ca="1">IFERROR(INDEX(Health!$I$8:$I$225,MATCH($C82,_xlfn.ANCHORARRAY(Health!$C$8),0)),NA())</f>
        <v>0</v>
      </c>
      <c r="AG82" s="25" t="e">
        <f ca="1">IFERROR(INDEX(Food!$I$8:$I$225,MATCH($C82,_xlfn.ANCHORARRAY(Food!$C$8),0)),NA())</f>
        <v>#N/A</v>
      </c>
      <c r="AH82" s="25">
        <f ca="1">IFERROR(INDEX(Macro!$I$8:$I$225,MATCH($C82,_xlfn.ANCHORARRAY(Macro!$C$8),0)),NA())</f>
        <v>2.3706491063029098</v>
      </c>
      <c r="AI82" s="25" t="e">
        <f ca="1">IFERROR(INDEX(Socioeconomic!$I$8:$I$225,MATCH($C82,_xlfn.ANCHORARRAY(Socioeconomic!$C$8),0)),NA())</f>
        <v>#N/A</v>
      </c>
      <c r="AJ82" s="25">
        <f ca="1">IFERROR(INDEX('Natural Hazard'!$I$8:$I$225,MATCH($C82,_xlfn.ANCHORARRAY('Natural Hazard'!$C$8),0)),NA())</f>
        <v>0</v>
      </c>
      <c r="AK82" s="25">
        <f ca="1">IFERROR(INDEX(Conflict!$I$8:$I$225,MATCH($C82,_xlfn.ANCHORARRAY(Conflict!$C$8),0)),NA())</f>
        <v>7</v>
      </c>
      <c r="AL82" s="49"/>
      <c r="AM82" s="25">
        <f>IFERROR(INDEX('Data Reliability'!$G$6:$G$409,MATCH($C82,'Data Reliability'!$E$6:$E$409,0)),NA())</f>
        <v>8.3333333333333301E-2</v>
      </c>
      <c r="AN82" s="25">
        <f>IFERROR(INDEX('Data Reliability'!$H$6:$H$409,MATCH($C82,'Data Reliability'!$E$6:$E$409,0)),NA())</f>
        <v>0.6</v>
      </c>
    </row>
    <row r="83" spans="2:40" x14ac:dyDescent="0.2">
      <c r="B83" s="28" t="s">
        <v>135</v>
      </c>
      <c r="C83" s="28" t="s">
        <v>136</v>
      </c>
      <c r="D83" s="28" t="s">
        <v>435</v>
      </c>
      <c r="E83" s="28" t="s">
        <v>535</v>
      </c>
      <c r="F83" s="206">
        <f ca="1">MATCH($C83,_xlfn.ANCHORARRAY(Health!$C$8),0)</f>
        <v>78</v>
      </c>
      <c r="G83" s="22" cm="1">
        <f t="array" aca="1" ref="G83" ca="1">IF(Parameters!$D$31, SUM(IF(ISNUMBER(R83:W83),(IF(R83:W83&gt;=Parameters!$D$37,1,"")),""))+0.5*(SUM(IF(ISNUMBER(R83:W83),(IF(R83:W83&gt;=Parameters!$D$38,1,"")),""))-SUM(IF(ISNUMBER(R83:W83),(IF(R83:W83&gt;=Parameters!$D$37,1,"")),""))),0) +
   IF(Parameters!$D$32,SUM(IF(ISNUMBER(R83:W83),(IF(R83:W83&gt;=Parameters!$D$41,1,"")),"")),0) +
   IF(Parameters!$D$33,AVERAGE(IF(ISNUMBER(R83:W83),R83:W83)),0) +
   IF(Parameters!$D$34,IF(OR(IF(ISNUMBER(R83:W83),R83:W83)=0),0,GEOMEAN(IF(ISNUMBER(R83:W83),R83:W83))),0)</f>
        <v>0.5</v>
      </c>
      <c r="H83" s="23">
        <f t="shared" ca="1" si="6"/>
        <v>0.5</v>
      </c>
      <c r="I83" s="116" t="str">
        <f t="shared" si="7"/>
        <v>!</v>
      </c>
      <c r="J83" s="22" cm="1">
        <f t="array" aca="1" ref="J83" ca="1">IF(Parameters!$D$31, SUM(IF(ISNUMBER(Y83:AD83),(IF(Y83:AD83&gt;=Parameters!$D$41,1,"")),""))+0.5*(SUM(IF(ISNUMBER(Y83:AD83),(IF(Y83:AD83&gt;=Parameters!$D$42,1,"")),""))-SUM(IF(ISNUMBER(Y83:AD83),(IF(Y83:AD83&gt;=Parameters!$D$41,1,"")),""))),0) +
   IF(Parameters!$D$32,SUM(IF(ISNUMBER(Y83:AD83),(IF(Y83:AD83&gt;=Parameters!$D$41,1,"")),"")),0) +
   IF(Parameters!$D$33,AVERAGE(IF(ISNUMBER(Y83:AD83),Y83:AD83)),0) +
   IF(Parameters!$D$34,IF(OR(IF(ISNUMBER(Y83:AD83),Y83:AD83)=0),0,GEOMEAN(IF(ISNUMBER(Y83:AD83),Y83:AD83))),0)</f>
        <v>0.5</v>
      </c>
      <c r="K83" s="23">
        <f t="shared" ca="1" si="8"/>
        <v>0.5</v>
      </c>
      <c r="L83" s="116" t="str">
        <f t="shared" si="9"/>
        <v>!</v>
      </c>
      <c r="M83" s="21" cm="1">
        <f t="array" aca="1" ref="M83" ca="1">IF(Parameters!$D$31, SUM(IF(ISNUMBER(AF83:AK83),(IF(AF83:AK83&gt;=Parameters!$D$41,1,"")),""))+0.5*(SUM(IF(ISNUMBER(AF83:AK83),(IF(AF83:AK83&gt;=Parameters!$D$42,1,"")),""))-SUM(IF(ISNUMBER(AF83:AK83),(IF(AF83:AK83&gt;=Parameters!$D$41,1,"")),""))),0) +
   IF(Parameters!$D$32,SUM(IF(ISNUMBER(AF83:AK83),(IF(AF83:AK83&gt;=Parameters!$D$41,1,"")),"")),0) +
   IF(Parameters!$D$33,AVERAGE(IF(ISNUMBER(AF83:AK83),AF83:AK83)),0) +
   IF(Parameters!$D$34,IF(OR(IF(ISNUMBER(AF83:AK83),AF83:AK83)=0),0,GEOMEAN(IF(ISNUMBER(AF83:AK83),AF83:AK83))),0)</f>
        <v>1</v>
      </c>
      <c r="N83" s="23">
        <f t="shared" ca="1" si="10"/>
        <v>1</v>
      </c>
      <c r="O83" s="116" t="str">
        <f t="shared" si="11"/>
        <v>!!</v>
      </c>
      <c r="P83" s="24"/>
      <c r="Q83" s="49"/>
      <c r="R83" s="25">
        <f ca="1">IFERROR(INDEX(Health!$G$8:$G$225,MATCH($C83,_xlfn.ANCHORARRAY(Health!$C$8),0)),NA())</f>
        <v>0</v>
      </c>
      <c r="S83" s="25" t="e">
        <f ca="1">IFERROR(INDEX(Food!$G$8:$G$225,MATCH($C83,_xlfn.ANCHORARRAY(Food!$C$8),0)),NA())</f>
        <v>#N/A</v>
      </c>
      <c r="T83" s="25" t="e">
        <f ca="1">IFERROR(INDEX(Macro!$G$8:$G$225,MATCH($C83,_xlfn.ANCHORARRAY(Macro!$C$8),0)),NA())</f>
        <v>#N/A</v>
      </c>
      <c r="U83" s="25">
        <f ca="1">IFERROR(INDEX(Socioeconomic!$G$8:$G$225,MATCH($C83,_xlfn.ANCHORARRAY(Socioeconomic!$C$8),0)),NA())</f>
        <v>0</v>
      </c>
      <c r="V83" s="25">
        <f ca="1">IFERROR(INDEX('Natural Hazard'!$G$8:$G$225,MATCH($C83,_xlfn.ANCHORARRAY('Natural Hazard'!$C$8),0)),NA())</f>
        <v>5.1639777949432162</v>
      </c>
      <c r="W83" s="25">
        <f ca="1">IFERROR(INDEX(Conflict!$G$8:$G$225,MATCH($C83,_xlfn.ANCHORARRAY(Conflict!$C$8),0)),NA())</f>
        <v>0</v>
      </c>
      <c r="X83" s="50"/>
      <c r="Y83" s="25">
        <f ca="1">IFERROR(INDEX(Health!$H$8:$H$225,MATCH($C83,_xlfn.ANCHORARRAY(Health!$C$8),0)),NA())</f>
        <v>8.3906705539358608</v>
      </c>
      <c r="Z83" s="25" t="e">
        <f ca="1">IFERROR(INDEX(Food!$H$8:$H$225,MATCH($C83,_xlfn.ANCHORARRAY(Food!$C$8),0)),NA())</f>
        <v>#N/A</v>
      </c>
      <c r="AA83" s="25" t="e">
        <f ca="1">IFERROR(INDEX(Macro!$H$8:$H$225,MATCH($C83,_xlfn.ANCHORARRAY(Macro!$C$8),0)),NA())</f>
        <v>#N/A</v>
      </c>
      <c r="AB83" s="25">
        <f ca="1">IFERROR(INDEX(Socioeconomic!$H$8:$H$225,MATCH($C83,_xlfn.ANCHORARRAY(Socioeconomic!$C$8),0)),NA())</f>
        <v>4.5714285714285703</v>
      </c>
      <c r="AC83" s="25">
        <f ca="1">IFERROR(INDEX('Natural Hazard'!$H$8:$H$225,MATCH($C83,_xlfn.ANCHORARRAY('Natural Hazard'!$C$8),0)),NA())</f>
        <v>2.6666666666666599</v>
      </c>
      <c r="AD83" s="25">
        <f ca="1">IFERROR(INDEX(Conflict!$H$8:$H$225,MATCH($C83,_xlfn.ANCHORARRAY(Conflict!$C$8),0)),NA())</f>
        <v>0</v>
      </c>
      <c r="AE83" s="50"/>
      <c r="AF83" s="25">
        <f ca="1">IFERROR(INDEX(Health!$I$8:$I$225,MATCH($C83,_xlfn.ANCHORARRAY(Health!$C$8),0)),NA())</f>
        <v>0</v>
      </c>
      <c r="AG83" s="25" t="e">
        <f ca="1">IFERROR(INDEX(Food!$I$8:$I$225,MATCH($C83,_xlfn.ANCHORARRAY(Food!$C$8),0)),NA())</f>
        <v>#N/A</v>
      </c>
      <c r="AH83" s="25" t="e">
        <f ca="1">IFERROR(INDEX(Macro!$I$8:$I$225,MATCH($C83,_xlfn.ANCHORARRAY(Macro!$C$8),0)),NA())</f>
        <v>#N/A</v>
      </c>
      <c r="AI83" s="25" t="e">
        <f ca="1">IFERROR(INDEX(Socioeconomic!$I$8:$I$225,MATCH($C83,_xlfn.ANCHORARRAY(Socioeconomic!$C$8),0)),NA())</f>
        <v>#N/A</v>
      </c>
      <c r="AJ83" s="25">
        <f ca="1">IFERROR(INDEX('Natural Hazard'!$I$8:$I$225,MATCH($C83,_xlfn.ANCHORARRAY('Natural Hazard'!$C$8),0)),NA())</f>
        <v>10</v>
      </c>
      <c r="AK83" s="25">
        <f ca="1">IFERROR(INDEX(Conflict!$I$8:$I$225,MATCH($C83,_xlfn.ANCHORARRAY(Conflict!$C$8),0)),NA())</f>
        <v>0</v>
      </c>
      <c r="AL83" s="49"/>
      <c r="AM83" s="25">
        <f>IFERROR(INDEX('Data Reliability'!$G$6:$G$409,MATCH($C83,'Data Reliability'!$E$6:$E$409,0)),NA())</f>
        <v>0.33333333333333298</v>
      </c>
      <c r="AN83" s="25">
        <f>IFERROR(INDEX('Data Reliability'!$H$6:$H$409,MATCH($C83,'Data Reliability'!$E$6:$E$409,0)),NA())</f>
        <v>0.78333333333333299</v>
      </c>
    </row>
    <row r="84" spans="2:40" x14ac:dyDescent="0.2">
      <c r="B84" s="28" t="s">
        <v>737</v>
      </c>
      <c r="C84" s="28" t="s">
        <v>703</v>
      </c>
      <c r="D84" s="28" t="s">
        <v>433</v>
      </c>
      <c r="E84" s="28" t="s">
        <v>409</v>
      </c>
      <c r="F84" s="206">
        <f ca="1">MATCH($C84,_xlfn.ANCHORARRAY(Health!$C$8),0)</f>
        <v>79</v>
      </c>
      <c r="G84" s="22" cm="1">
        <f t="array" aca="1" ref="G84" ca="1">IF(Parameters!$D$31, SUM(IF(ISNUMBER(R84:W84),(IF(R84:W84&gt;=Parameters!$D$37,1,"")),""))+0.5*(SUM(IF(ISNUMBER(R84:W84),(IF(R84:W84&gt;=Parameters!$D$38,1,"")),""))-SUM(IF(ISNUMBER(R84:W84),(IF(R84:W84&gt;=Parameters!$D$37,1,"")),""))),0) +
   IF(Parameters!$D$32,SUM(IF(ISNUMBER(R84:W84),(IF(R84:W84&gt;=Parameters!$D$41,1,"")),"")),0) +
   IF(Parameters!$D$33,AVERAGE(IF(ISNUMBER(R84:W84),R84:W84)),0) +
   IF(Parameters!$D$34,IF(OR(IF(ISNUMBER(R84:W84),R84:W84)=0),0,GEOMEAN(IF(ISNUMBER(R84:W84),R84:W84))),0)</f>
        <v>0</v>
      </c>
      <c r="H84" s="23">
        <f t="shared" ca="1" si="6"/>
        <v>0</v>
      </c>
      <c r="I84" s="116" t="str">
        <f t="shared" si="7"/>
        <v>!!</v>
      </c>
      <c r="J84" s="22" cm="1">
        <f t="array" aca="1" ref="J84" ca="1">IF(Parameters!$D$31, SUM(IF(ISNUMBER(Y84:AD84),(IF(Y84:AD84&gt;=Parameters!$D$41,1,"")),""))+0.5*(SUM(IF(ISNUMBER(Y84:AD84),(IF(Y84:AD84&gt;=Parameters!$D$42,1,"")),""))-SUM(IF(ISNUMBER(Y84:AD84),(IF(Y84:AD84&gt;=Parameters!$D$41,1,"")),""))),0) +
   IF(Parameters!$D$32,SUM(IF(ISNUMBER(Y84:AD84),(IF(Y84:AD84&gt;=Parameters!$D$41,1,"")),"")),0) +
   IF(Parameters!$D$33,AVERAGE(IF(ISNUMBER(Y84:AD84),Y84:AD84)),0) +
   IF(Parameters!$D$34,IF(OR(IF(ISNUMBER(Y84:AD84),Y84:AD84)=0),0,GEOMEAN(IF(ISNUMBER(Y84:AD84),Y84:AD84))),0)</f>
        <v>0</v>
      </c>
      <c r="K84" s="23">
        <f t="shared" ca="1" si="8"/>
        <v>0</v>
      </c>
      <c r="L84" s="116" t="str">
        <f t="shared" si="9"/>
        <v>!!</v>
      </c>
      <c r="M84" s="21" cm="1">
        <f t="array" aca="1" ref="M84" ca="1">IF(Parameters!$D$31, SUM(IF(ISNUMBER(AF84:AK84),(IF(AF84:AK84&gt;=Parameters!$D$41,1,"")),""))+0.5*(SUM(IF(ISNUMBER(AF84:AK84),(IF(AF84:AK84&gt;=Parameters!$D$42,1,"")),""))-SUM(IF(ISNUMBER(AF84:AK84),(IF(AF84:AK84&gt;=Parameters!$D$41,1,"")),""))),0) +
   IF(Parameters!$D$32,SUM(IF(ISNUMBER(AF84:AK84),(IF(AF84:AK84&gt;=Parameters!$D$41,1,"")),"")),0) +
   IF(Parameters!$D$33,AVERAGE(IF(ISNUMBER(AF84:AK84),AF84:AK84)),0) +
   IF(Parameters!$D$34,IF(OR(IF(ISNUMBER(AF84:AK84),AF84:AK84)=0),0,GEOMEAN(IF(ISNUMBER(AF84:AK84),AF84:AK84))),0)</f>
        <v>0.5</v>
      </c>
      <c r="N84" s="23">
        <f t="shared" ca="1" si="10"/>
        <v>0.5</v>
      </c>
      <c r="O84" s="116" t="str">
        <f t="shared" si="11"/>
        <v>!!</v>
      </c>
      <c r="P84" s="24"/>
      <c r="Q84" s="49"/>
      <c r="R84" s="25">
        <f ca="1">IFERROR(INDEX(Health!$G$8:$G$225,MATCH($C84,_xlfn.ANCHORARRAY(Health!$C$8),0)),NA())</f>
        <v>0</v>
      </c>
      <c r="S84" s="25" t="e">
        <f ca="1">IFERROR(INDEX(Food!$G$8:$G$225,MATCH($C84,_xlfn.ANCHORARRAY(Food!$C$8),0)),NA())</f>
        <v>#N/A</v>
      </c>
      <c r="T84" s="25">
        <f ca="1">IFERROR(INDEX(Macro!$G$8:$G$225,MATCH($C84,_xlfn.ANCHORARRAY(Macro!$C$8),0)),NA())</f>
        <v>0</v>
      </c>
      <c r="U84" s="25" t="e">
        <f ca="1">IFERROR(INDEX(Socioeconomic!$G$8:$G$225,MATCH($C84,_xlfn.ANCHORARRAY(Socioeconomic!$C$8),0)),NA())</f>
        <v>#N/A</v>
      </c>
      <c r="V84" s="25">
        <f ca="1">IFERROR(INDEX('Natural Hazard'!$G$8:$G$225,MATCH($C84,_xlfn.ANCHORARRAY('Natural Hazard'!$C$8),0)),NA())</f>
        <v>0</v>
      </c>
      <c r="W84" s="25">
        <f ca="1">IFERROR(INDEX(Conflict!$G$8:$G$225,MATCH($C84,_xlfn.ANCHORARRAY(Conflict!$C$8),0)),NA())</f>
        <v>0</v>
      </c>
      <c r="X84" s="50"/>
      <c r="Y84" s="25" t="e">
        <f ca="1">IFERROR(INDEX(Health!$H$8:$H$225,MATCH($C84,_xlfn.ANCHORARRAY(Health!$C$8),0)),NA())</f>
        <v>#N/A</v>
      </c>
      <c r="Z84" s="25" t="e">
        <f ca="1">IFERROR(INDEX(Food!$H$8:$H$225,MATCH($C84,_xlfn.ANCHORARRAY(Food!$C$8),0)),NA())</f>
        <v>#N/A</v>
      </c>
      <c r="AA84" s="25">
        <f ca="1">IFERROR(INDEX(Macro!$H$8:$H$225,MATCH($C84,_xlfn.ANCHORARRAY(Macro!$C$8),0)),NA())</f>
        <v>0</v>
      </c>
      <c r="AB84" s="25" t="e">
        <f ca="1">IFERROR(INDEX(Socioeconomic!$H$8:$H$225,MATCH($C84,_xlfn.ANCHORARRAY(Socioeconomic!$C$8),0)),NA())</f>
        <v>#N/A</v>
      </c>
      <c r="AC84" s="25" t="e">
        <f ca="1">IFERROR(INDEX('Natural Hazard'!$H$8:$H$225,MATCH($C84,_xlfn.ANCHORARRAY('Natural Hazard'!$C$8),0)),NA())</f>
        <v>#N/A</v>
      </c>
      <c r="AD84" s="25">
        <f ca="1">IFERROR(INDEX(Conflict!$H$8:$H$225,MATCH($C84,_xlfn.ANCHORARRAY(Conflict!$C$8),0)),NA())</f>
        <v>0</v>
      </c>
      <c r="AE84" s="50"/>
      <c r="AF84" s="25">
        <f ca="1">IFERROR(INDEX(Health!$I$8:$I$225,MATCH($C84,_xlfn.ANCHORARRAY(Health!$C$8),0)),NA())</f>
        <v>0</v>
      </c>
      <c r="AG84" s="25" t="e">
        <f ca="1">IFERROR(INDEX(Food!$I$8:$I$225,MATCH($C84,_xlfn.ANCHORARRAY(Food!$C$8),0)),NA())</f>
        <v>#N/A</v>
      </c>
      <c r="AH84" s="25">
        <f ca="1">IFERROR(INDEX(Macro!$I$8:$I$225,MATCH($C84,_xlfn.ANCHORARRAY(Macro!$C$8),0)),NA())</f>
        <v>1.42991533396048</v>
      </c>
      <c r="AI84" s="25" t="e">
        <f ca="1">IFERROR(INDEX(Socioeconomic!$I$8:$I$225,MATCH($C84,_xlfn.ANCHORARRAY(Socioeconomic!$C$8),0)),NA())</f>
        <v>#N/A</v>
      </c>
      <c r="AJ84" s="25">
        <f ca="1">IFERROR(INDEX('Natural Hazard'!$I$8:$I$225,MATCH($C84,_xlfn.ANCHORARRAY('Natural Hazard'!$C$8),0)),NA())</f>
        <v>0</v>
      </c>
      <c r="AK84" s="25">
        <f ca="1">IFERROR(INDEX(Conflict!$I$8:$I$225,MATCH($C84,_xlfn.ANCHORARRAY(Conflict!$C$8),0)),NA())</f>
        <v>7</v>
      </c>
      <c r="AL84" s="49"/>
      <c r="AM84" s="25">
        <f>IFERROR(INDEX('Data Reliability'!$G$6:$G$409,MATCH($C84,'Data Reliability'!$E$6:$E$409,0)),NA())</f>
        <v>0.83333333333333304</v>
      </c>
      <c r="AN84" s="25">
        <f>IFERROR(INDEX('Data Reliability'!$H$6:$H$409,MATCH($C84,'Data Reliability'!$E$6:$E$409,0)),NA())</f>
        <v>0.73333333333333295</v>
      </c>
    </row>
    <row r="85" spans="2:40" x14ac:dyDescent="0.2">
      <c r="B85" s="28" t="s">
        <v>137</v>
      </c>
      <c r="C85" s="28" t="s">
        <v>138</v>
      </c>
      <c r="D85" s="28" t="s">
        <v>435</v>
      </c>
      <c r="E85" s="28" t="s">
        <v>430</v>
      </c>
      <c r="F85" s="206">
        <f ca="1">MATCH($C85,_xlfn.ANCHORARRAY(Health!$C$8),0)</f>
        <v>80</v>
      </c>
      <c r="G85" s="22" cm="1">
        <f t="array" aca="1" ref="G85" ca="1">IF(Parameters!$D$31, SUM(IF(ISNUMBER(R85:W85),(IF(R85:W85&gt;=Parameters!$D$37,1,"")),""))+0.5*(SUM(IF(ISNUMBER(R85:W85),(IF(R85:W85&gt;=Parameters!$D$38,1,"")),""))-SUM(IF(ISNUMBER(R85:W85),(IF(R85:W85&gt;=Parameters!$D$37,1,"")),""))),0) +
   IF(Parameters!$D$32,SUM(IF(ISNUMBER(R85:W85),(IF(R85:W85&gt;=Parameters!$D$41,1,"")),"")),0) +
   IF(Parameters!$D$33,AVERAGE(IF(ISNUMBER(R85:W85),R85:W85)),0) +
   IF(Parameters!$D$34,IF(OR(IF(ISNUMBER(R85:W85),R85:W85)=0),0,GEOMEAN(IF(ISNUMBER(R85:W85),R85:W85))),0)</f>
        <v>2.5</v>
      </c>
      <c r="H85" s="23">
        <f t="shared" ca="1" si="6"/>
        <v>2.5</v>
      </c>
      <c r="I85" s="116" t="str">
        <f t="shared" si="7"/>
        <v/>
      </c>
      <c r="J85" s="22" cm="1">
        <f t="array" aca="1" ref="J85" ca="1">IF(Parameters!$D$31, SUM(IF(ISNUMBER(Y85:AD85),(IF(Y85:AD85&gt;=Parameters!$D$41,1,"")),""))+0.5*(SUM(IF(ISNUMBER(Y85:AD85),(IF(Y85:AD85&gt;=Parameters!$D$42,1,"")),""))-SUM(IF(ISNUMBER(Y85:AD85),(IF(Y85:AD85&gt;=Parameters!$D$41,1,"")),""))),0) +
   IF(Parameters!$D$32,SUM(IF(ISNUMBER(Y85:AD85),(IF(Y85:AD85&gt;=Parameters!$D$41,1,"")),"")),0) +
   IF(Parameters!$D$33,AVERAGE(IF(ISNUMBER(Y85:AD85),Y85:AD85)),0) +
   IF(Parameters!$D$34,IF(OR(IF(ISNUMBER(Y85:AD85),Y85:AD85)=0),0,GEOMEAN(IF(ISNUMBER(Y85:AD85),Y85:AD85))),0)</f>
        <v>1.5</v>
      </c>
      <c r="K85" s="23">
        <f t="shared" ca="1" si="8"/>
        <v>1.5</v>
      </c>
      <c r="L85" s="116" t="str">
        <f t="shared" si="9"/>
        <v/>
      </c>
      <c r="M85" s="21" cm="1">
        <f t="array" aca="1" ref="M85" ca="1">IF(Parameters!$D$31, SUM(IF(ISNUMBER(AF85:AK85),(IF(AF85:AK85&gt;=Parameters!$D$41,1,"")),""))+0.5*(SUM(IF(ISNUMBER(AF85:AK85),(IF(AF85:AK85&gt;=Parameters!$D$42,1,"")),""))-SUM(IF(ISNUMBER(AF85:AK85),(IF(AF85:AK85&gt;=Parameters!$D$41,1,"")),""))),0) +
   IF(Parameters!$D$32,SUM(IF(ISNUMBER(AF85:AK85),(IF(AF85:AK85&gt;=Parameters!$D$41,1,"")),"")),0) +
   IF(Parameters!$D$33,AVERAGE(IF(ISNUMBER(AF85:AK85),AF85:AK85)),0) +
   IF(Parameters!$D$34,IF(OR(IF(ISNUMBER(AF85:AK85),AF85:AK85)=0),0,GEOMEAN(IF(ISNUMBER(AF85:AK85),AF85:AK85))),0)</f>
        <v>3</v>
      </c>
      <c r="N85" s="23">
        <f t="shared" ca="1" si="10"/>
        <v>3</v>
      </c>
      <c r="O85" s="116" t="str">
        <f t="shared" si="11"/>
        <v/>
      </c>
      <c r="P85" s="24"/>
      <c r="Q85" s="49"/>
      <c r="R85" s="25">
        <f ca="1">IFERROR(INDEX(Health!$G$8:$G$225,MATCH($C85,_xlfn.ANCHORARRAY(Health!$C$8),0)),NA())</f>
        <v>8.769813053381105</v>
      </c>
      <c r="S85" s="25">
        <f ca="1">IFERROR(INDEX(Food!$G$8:$G$225,MATCH($C85,_xlfn.ANCHORARRAY(Food!$C$8),0)),NA())</f>
        <v>6.6512077086636605</v>
      </c>
      <c r="T85" s="25">
        <f ca="1">IFERROR(INDEX(Macro!$G$8:$G$225,MATCH($C85,_xlfn.ANCHORARRAY(Macro!$C$8),0)),NA())</f>
        <v>3.995291361110036</v>
      </c>
      <c r="U85" s="25">
        <f ca="1">IFERROR(INDEX(Socioeconomic!$G$8:$G$225,MATCH($C85,_xlfn.ANCHORARRAY(Socioeconomic!$C$8),0)),NA())</f>
        <v>0</v>
      </c>
      <c r="V85" s="25">
        <f ca="1">IFERROR(INDEX('Natural Hazard'!$G$8:$G$225,MATCH($C85,_xlfn.ANCHORARRAY('Natural Hazard'!$C$8),0)),NA())</f>
        <v>8.9442719099991592</v>
      </c>
      <c r="W85" s="25">
        <f ca="1">IFERROR(INDEX(Conflict!$G$8:$G$225,MATCH($C85,_xlfn.ANCHORARRAY(Conflict!$C$8),0)),NA())</f>
        <v>0</v>
      </c>
      <c r="X85" s="50"/>
      <c r="Y85" s="25">
        <f ca="1">IFERROR(INDEX(Health!$H$8:$H$225,MATCH($C85,_xlfn.ANCHORARRAY(Health!$C$8),0)),NA())</f>
        <v>7.6909620991253602</v>
      </c>
      <c r="Z85" s="25">
        <f ca="1">IFERROR(INDEX(Food!$H$8:$H$225,MATCH($C85,_xlfn.ANCHORARRAY(Food!$C$8),0)),NA())</f>
        <v>4.4238563983786898</v>
      </c>
      <c r="AA85" s="25">
        <f ca="1">IFERROR(INDEX(Macro!$H$8:$H$225,MATCH($C85,_xlfn.ANCHORARRAY(Macro!$C$8),0)),NA())</f>
        <v>3.3800759567630698</v>
      </c>
      <c r="AB85" s="25">
        <f ca="1">IFERROR(INDEX(Socioeconomic!$H$8:$H$225,MATCH($C85,_xlfn.ANCHORARRAY(Socioeconomic!$C$8),0)),NA())</f>
        <v>8.1428571428571406</v>
      </c>
      <c r="AC85" s="25">
        <f ca="1">IFERROR(INDEX('Natural Hazard'!$H$8:$H$225,MATCH($C85,_xlfn.ANCHORARRAY('Natural Hazard'!$C$8),0)),NA())</f>
        <v>8</v>
      </c>
      <c r="AD85" s="25">
        <f ca="1">IFERROR(INDEX(Conflict!$H$8:$H$225,MATCH($C85,_xlfn.ANCHORARRAY(Conflict!$C$8),0)),NA())</f>
        <v>3.42212030340447</v>
      </c>
      <c r="AE85" s="50"/>
      <c r="AF85" s="25">
        <f ca="1">IFERROR(INDEX(Health!$I$8:$I$225,MATCH($C85,_xlfn.ANCHORARRAY(Health!$C$8),0)),NA())</f>
        <v>10</v>
      </c>
      <c r="AG85" s="25">
        <f ca="1">IFERROR(INDEX(Food!$I$8:$I$225,MATCH($C85,_xlfn.ANCHORARRAY(Food!$C$8),0)),NA())</f>
        <v>10</v>
      </c>
      <c r="AH85" s="25">
        <f ca="1">IFERROR(INDEX(Macro!$I$8:$I$225,MATCH($C85,_xlfn.ANCHORARRAY(Macro!$C$8),0)),NA())</f>
        <v>4.7224835371589799</v>
      </c>
      <c r="AI85" s="25">
        <f ca="1">IFERROR(INDEX(Socioeconomic!$I$8:$I$225,MATCH($C85,_xlfn.ANCHORARRAY(Socioeconomic!$C$8),0)),NA())</f>
        <v>0</v>
      </c>
      <c r="AJ85" s="25">
        <f ca="1">IFERROR(INDEX('Natural Hazard'!$I$8:$I$225,MATCH($C85,_xlfn.ANCHORARRAY('Natural Hazard'!$C$8),0)),NA())</f>
        <v>10</v>
      </c>
      <c r="AK85" s="25">
        <f ca="1">IFERROR(INDEX(Conflict!$I$8:$I$225,MATCH($C85,_xlfn.ANCHORARRAY(Conflict!$C$8),0)),NA())</f>
        <v>0</v>
      </c>
      <c r="AL85" s="49"/>
      <c r="AM85" s="25">
        <f>IFERROR(INDEX('Data Reliability'!$G$6:$G$409,MATCH($C85,'Data Reliability'!$E$6:$E$409,0)),NA())</f>
        <v>8.3333333333333301E-2</v>
      </c>
      <c r="AN85" s="25">
        <f>IFERROR(INDEX('Data Reliability'!$H$6:$H$409,MATCH($C85,'Data Reliability'!$E$6:$E$409,0)),NA())</f>
        <v>0.33055555555555599</v>
      </c>
    </row>
    <row r="86" spans="2:40" x14ac:dyDescent="0.2">
      <c r="B86" s="28" t="s">
        <v>738</v>
      </c>
      <c r="C86" s="28" t="s">
        <v>704</v>
      </c>
      <c r="D86" s="28" t="s">
        <v>436</v>
      </c>
      <c r="E86" s="28" t="s">
        <v>409</v>
      </c>
      <c r="F86" s="206">
        <f ca="1">MATCH($C86,_xlfn.ANCHORARRAY(Health!$C$8),0)</f>
        <v>81</v>
      </c>
      <c r="G86" s="22" cm="1">
        <f t="array" aca="1" ref="G86" ca="1">IF(Parameters!$D$31, SUM(IF(ISNUMBER(R86:W86),(IF(R86:W86&gt;=Parameters!$D$37,1,"")),""))+0.5*(SUM(IF(ISNUMBER(R86:W86),(IF(R86:W86&gt;=Parameters!$D$38,1,"")),""))-SUM(IF(ISNUMBER(R86:W86),(IF(R86:W86&gt;=Parameters!$D$37,1,"")),""))),0) +
   IF(Parameters!$D$32,SUM(IF(ISNUMBER(R86:W86),(IF(R86:W86&gt;=Parameters!$D$41,1,"")),"")),0) +
   IF(Parameters!$D$33,AVERAGE(IF(ISNUMBER(R86:W86),R86:W86)),0) +
   IF(Parameters!$D$34,IF(OR(IF(ISNUMBER(R86:W86),R86:W86)=0),0,GEOMEAN(IF(ISNUMBER(R86:W86),R86:W86))),0)</f>
        <v>0</v>
      </c>
      <c r="H86" s="23">
        <f t="shared" ca="1" si="6"/>
        <v>0</v>
      </c>
      <c r="I86" s="116" t="str">
        <f t="shared" si="7"/>
        <v>!!</v>
      </c>
      <c r="J86" s="22" cm="1">
        <f t="array" aca="1" ref="J86" ca="1">IF(Parameters!$D$31, SUM(IF(ISNUMBER(Y86:AD86),(IF(Y86:AD86&gt;=Parameters!$D$41,1,"")),""))+0.5*(SUM(IF(ISNUMBER(Y86:AD86),(IF(Y86:AD86&gt;=Parameters!$D$42,1,"")),""))-SUM(IF(ISNUMBER(Y86:AD86),(IF(Y86:AD86&gt;=Parameters!$D$41,1,"")),""))),0) +
   IF(Parameters!$D$32,SUM(IF(ISNUMBER(Y86:AD86),(IF(Y86:AD86&gt;=Parameters!$D$41,1,"")),"")),0) +
   IF(Parameters!$D$33,AVERAGE(IF(ISNUMBER(Y86:AD86),Y86:AD86)),0) +
   IF(Parameters!$D$34,IF(OR(IF(ISNUMBER(Y86:AD86),Y86:AD86)=0),0,GEOMEAN(IF(ISNUMBER(Y86:AD86),Y86:AD86))),0)</f>
        <v>0</v>
      </c>
      <c r="K86" s="23">
        <f t="shared" ca="1" si="8"/>
        <v>0</v>
      </c>
      <c r="L86" s="116" t="str">
        <f t="shared" si="9"/>
        <v>!!</v>
      </c>
      <c r="M86" s="21" cm="1">
        <f t="array" aca="1" ref="M86" ca="1">IF(Parameters!$D$31, SUM(IF(ISNUMBER(AF86:AK86),(IF(AF86:AK86&gt;=Parameters!$D$41,1,"")),""))+0.5*(SUM(IF(ISNUMBER(AF86:AK86),(IF(AF86:AK86&gt;=Parameters!$D$42,1,"")),""))-SUM(IF(ISNUMBER(AF86:AK86),(IF(AF86:AK86&gt;=Parameters!$D$41,1,"")),""))),0) +
   IF(Parameters!$D$32,SUM(IF(ISNUMBER(AF86:AK86),(IF(AF86:AK86&gt;=Parameters!$D$41,1,"")),"")),0) +
   IF(Parameters!$D$33,AVERAGE(IF(ISNUMBER(AF86:AK86),AF86:AK86)),0) +
   IF(Parameters!$D$34,IF(OR(IF(ISNUMBER(AF86:AK86),AF86:AK86)=0),0,GEOMEAN(IF(ISNUMBER(AF86:AK86),AF86:AK86))),0)</f>
        <v>0</v>
      </c>
      <c r="N86" s="23">
        <f t="shared" ca="1" si="10"/>
        <v>0</v>
      </c>
      <c r="O86" s="116" t="str">
        <f t="shared" si="11"/>
        <v>!!</v>
      </c>
      <c r="P86" s="24"/>
      <c r="Q86" s="49"/>
      <c r="R86" s="25">
        <f ca="1">IFERROR(INDEX(Health!$G$8:$G$225,MATCH($C86,_xlfn.ANCHORARRAY(Health!$C$8),0)),NA())</f>
        <v>0</v>
      </c>
      <c r="S86" s="25" t="e">
        <f ca="1">IFERROR(INDEX(Food!$G$8:$G$225,MATCH($C86,_xlfn.ANCHORARRAY(Food!$C$8),0)),NA())</f>
        <v>#N/A</v>
      </c>
      <c r="T86" s="25" t="e">
        <f ca="1">IFERROR(INDEX(Macro!$G$8:$G$225,MATCH($C86,_xlfn.ANCHORARRAY(Macro!$C$8),0)),NA())</f>
        <v>#N/A</v>
      </c>
      <c r="U86" s="25" t="e">
        <f ca="1">IFERROR(INDEX(Socioeconomic!$G$8:$G$225,MATCH($C86,_xlfn.ANCHORARRAY(Socioeconomic!$C$8),0)),NA())</f>
        <v>#N/A</v>
      </c>
      <c r="V86" s="25">
        <f ca="1">IFERROR(INDEX('Natural Hazard'!$G$8:$G$225,MATCH($C86,_xlfn.ANCHORARRAY('Natural Hazard'!$C$8),0)),NA())</f>
        <v>0</v>
      </c>
      <c r="W86" s="25">
        <f ca="1">IFERROR(INDEX(Conflict!$G$8:$G$225,MATCH($C86,_xlfn.ANCHORARRAY(Conflict!$C$8),0)),NA())</f>
        <v>0</v>
      </c>
      <c r="X86" s="50"/>
      <c r="Y86" s="25" t="e">
        <f ca="1">IFERROR(INDEX(Health!$H$8:$H$225,MATCH($C86,_xlfn.ANCHORARRAY(Health!$C$8),0)),NA())</f>
        <v>#N/A</v>
      </c>
      <c r="Z86" s="25" t="e">
        <f ca="1">IFERROR(INDEX(Food!$H$8:$H$225,MATCH($C86,_xlfn.ANCHORARRAY(Food!$C$8),0)),NA())</f>
        <v>#N/A</v>
      </c>
      <c r="AA86" s="25" t="e">
        <f ca="1">IFERROR(INDEX(Macro!$H$8:$H$225,MATCH($C86,_xlfn.ANCHORARRAY(Macro!$C$8),0)),NA())</f>
        <v>#N/A</v>
      </c>
      <c r="AB86" s="25" t="e">
        <f ca="1">IFERROR(INDEX(Socioeconomic!$H$8:$H$225,MATCH($C86,_xlfn.ANCHORARRAY(Socioeconomic!$C$8),0)),NA())</f>
        <v>#N/A</v>
      </c>
      <c r="AC86" s="25" t="e">
        <f ca="1">IFERROR(INDEX('Natural Hazard'!$H$8:$H$225,MATCH($C86,_xlfn.ANCHORARRAY('Natural Hazard'!$C$8),0)),NA())</f>
        <v>#N/A</v>
      </c>
      <c r="AD86" s="25">
        <f ca="1">IFERROR(INDEX(Conflict!$H$8:$H$225,MATCH($C86,_xlfn.ANCHORARRAY(Conflict!$C$8),0)),NA())</f>
        <v>0</v>
      </c>
      <c r="AE86" s="50"/>
      <c r="AF86" s="25">
        <f ca="1">IFERROR(INDEX(Health!$I$8:$I$225,MATCH($C86,_xlfn.ANCHORARRAY(Health!$C$8),0)),NA())</f>
        <v>0</v>
      </c>
      <c r="AG86" s="25" t="e">
        <f ca="1">IFERROR(INDEX(Food!$I$8:$I$225,MATCH($C86,_xlfn.ANCHORARRAY(Food!$C$8),0)),NA())</f>
        <v>#N/A</v>
      </c>
      <c r="AH86" s="25" t="e">
        <f ca="1">IFERROR(INDEX(Macro!$I$8:$I$225,MATCH($C86,_xlfn.ANCHORARRAY(Macro!$C$8),0)),NA())</f>
        <v>#N/A</v>
      </c>
      <c r="AI86" s="25" t="e">
        <f ca="1">IFERROR(INDEX(Socioeconomic!$I$8:$I$225,MATCH($C86,_xlfn.ANCHORARRAY(Socioeconomic!$C$8),0)),NA())</f>
        <v>#N/A</v>
      </c>
      <c r="AJ86" s="25">
        <f ca="1">IFERROR(INDEX('Natural Hazard'!$I$8:$I$225,MATCH($C86,_xlfn.ANCHORARRAY('Natural Hazard'!$C$8),0)),NA())</f>
        <v>0</v>
      </c>
      <c r="AK86" s="25">
        <f ca="1">IFERROR(INDEX(Conflict!$I$8:$I$225,MATCH($C86,_xlfn.ANCHORARRAY(Conflict!$C$8),0)),NA())</f>
        <v>0</v>
      </c>
      <c r="AL86" s="49"/>
      <c r="AM86" s="25">
        <f>IFERROR(INDEX('Data Reliability'!$G$6:$G$409,MATCH($C86,'Data Reliability'!$E$6:$E$409,0)),NA())</f>
        <v>0.91666666666666696</v>
      </c>
      <c r="AN86" s="25">
        <f>IFERROR(INDEX('Data Reliability'!$H$6:$H$409,MATCH($C86,'Data Reliability'!$E$6:$E$409,0)),NA())</f>
        <v>0.78333333333333299</v>
      </c>
    </row>
    <row r="87" spans="2:40" x14ac:dyDescent="0.2">
      <c r="B87" s="28" t="s">
        <v>139</v>
      </c>
      <c r="C87" s="28" t="s">
        <v>140</v>
      </c>
      <c r="D87" s="28" t="s">
        <v>435</v>
      </c>
      <c r="E87" s="28" t="s">
        <v>429</v>
      </c>
      <c r="F87" s="206">
        <f ca="1">MATCH($C87,_xlfn.ANCHORARRAY(Health!$C$8),0)</f>
        <v>82</v>
      </c>
      <c r="G87" s="22" cm="1">
        <f t="array" aca="1" ref="G87" ca="1">IF(Parameters!$D$31, SUM(IF(ISNUMBER(R87:W87),(IF(R87:W87&gt;=Parameters!$D$37,1,"")),""))+0.5*(SUM(IF(ISNUMBER(R87:W87),(IF(R87:W87&gt;=Parameters!$D$38,1,"")),""))-SUM(IF(ISNUMBER(R87:W87),(IF(R87:W87&gt;=Parameters!$D$37,1,"")),""))),0) +
   IF(Parameters!$D$32,SUM(IF(ISNUMBER(R87:W87),(IF(R87:W87&gt;=Parameters!$D$41,1,"")),"")),0) +
   IF(Parameters!$D$33,AVERAGE(IF(ISNUMBER(R87:W87),R87:W87)),0) +
   IF(Parameters!$D$34,IF(OR(IF(ISNUMBER(R87:W87),R87:W87)=0),0,GEOMEAN(IF(ISNUMBER(R87:W87),R87:W87))),0)</f>
        <v>1</v>
      </c>
      <c r="H87" s="23">
        <f t="shared" ca="1" si="6"/>
        <v>1</v>
      </c>
      <c r="I87" s="116" t="str">
        <f t="shared" si="7"/>
        <v>!</v>
      </c>
      <c r="J87" s="22" cm="1">
        <f t="array" aca="1" ref="J87" ca="1">IF(Parameters!$D$31, SUM(IF(ISNUMBER(Y87:AD87),(IF(Y87:AD87&gt;=Parameters!$D$41,1,"")),""))+0.5*(SUM(IF(ISNUMBER(Y87:AD87),(IF(Y87:AD87&gt;=Parameters!$D$42,1,"")),""))-SUM(IF(ISNUMBER(Y87:AD87),(IF(Y87:AD87&gt;=Parameters!$D$41,1,"")),""))),0) +
   IF(Parameters!$D$32,SUM(IF(ISNUMBER(Y87:AD87),(IF(Y87:AD87&gt;=Parameters!$D$41,1,"")),"")),0) +
   IF(Parameters!$D$33,AVERAGE(IF(ISNUMBER(Y87:AD87),Y87:AD87)),0) +
   IF(Parameters!$D$34,IF(OR(IF(ISNUMBER(Y87:AD87),Y87:AD87)=0),0,GEOMEAN(IF(ISNUMBER(Y87:AD87),Y87:AD87))),0)</f>
        <v>0.5</v>
      </c>
      <c r="K87" s="23">
        <f t="shared" ca="1" si="8"/>
        <v>0.5</v>
      </c>
      <c r="L87" s="116" t="str">
        <f t="shared" si="9"/>
        <v/>
      </c>
      <c r="M87" s="21" cm="1">
        <f t="array" aca="1" ref="M87" ca="1">IF(Parameters!$D$31, SUM(IF(ISNUMBER(AF87:AK87),(IF(AF87:AK87&gt;=Parameters!$D$41,1,"")),""))+0.5*(SUM(IF(ISNUMBER(AF87:AK87),(IF(AF87:AK87&gt;=Parameters!$D$42,1,"")),""))-SUM(IF(ISNUMBER(AF87:AK87),(IF(AF87:AK87&gt;=Parameters!$D$41,1,"")),""))),0) +
   IF(Parameters!$D$32,SUM(IF(ISNUMBER(AF87:AK87),(IF(AF87:AK87&gt;=Parameters!$D$41,1,"")),"")),0) +
   IF(Parameters!$D$33,AVERAGE(IF(ISNUMBER(AF87:AK87),AF87:AK87)),0) +
   IF(Parameters!$D$34,IF(OR(IF(ISNUMBER(AF87:AK87),AF87:AK87)=0),0,GEOMEAN(IF(ISNUMBER(AF87:AK87),AF87:AK87))),0)</f>
        <v>1</v>
      </c>
      <c r="N87" s="23">
        <f t="shared" ca="1" si="10"/>
        <v>1</v>
      </c>
      <c r="O87" s="116" t="str">
        <f t="shared" si="11"/>
        <v>!</v>
      </c>
      <c r="P87" s="24"/>
      <c r="Q87" s="49"/>
      <c r="R87" s="25">
        <f ca="1">IFERROR(INDEX(Health!$G$8:$G$225,MATCH($C87,_xlfn.ANCHORARRAY(Health!$C$8),0)),NA())</f>
        <v>0</v>
      </c>
      <c r="S87" s="25">
        <f ca="1">IFERROR(INDEX(Food!$G$8:$G$225,MATCH($C87,_xlfn.ANCHORARRAY(Food!$C$8),0)),NA())</f>
        <v>0</v>
      </c>
      <c r="T87" s="25">
        <f ca="1">IFERROR(INDEX(Macro!$G$8:$G$225,MATCH($C87,_xlfn.ANCHORARRAY(Macro!$C$8),0)),NA())</f>
        <v>2.4639489646312964</v>
      </c>
      <c r="U87" s="25">
        <f ca="1">IFERROR(INDEX(Socioeconomic!$G$8:$G$225,MATCH($C87,_xlfn.ANCHORARRAY(Socioeconomic!$C$8),0)),NA())</f>
        <v>0</v>
      </c>
      <c r="V87" s="25">
        <f ca="1">IFERROR(INDEX('Natural Hazard'!$G$8:$G$225,MATCH($C87,_xlfn.ANCHORARRAY('Natural Hazard'!$C$8),0)),NA())</f>
        <v>7.3029674334022125</v>
      </c>
      <c r="W87" s="25">
        <f ca="1">IFERROR(INDEX(Conflict!$G$8:$G$225,MATCH($C87,_xlfn.ANCHORARRAY(Conflict!$C$8),0)),NA())</f>
        <v>0</v>
      </c>
      <c r="X87" s="50"/>
      <c r="Y87" s="25">
        <f ca="1">IFERROR(INDEX(Health!$H$8:$H$225,MATCH($C87,_xlfn.ANCHORARRAY(Health!$C$8),0)),NA())</f>
        <v>7.1953352769679304</v>
      </c>
      <c r="Z87" s="25">
        <f ca="1">IFERROR(INDEX(Food!$H$8:$H$225,MATCH($C87,_xlfn.ANCHORARRAY(Food!$C$8),0)),NA())</f>
        <v>4.6650717703349196</v>
      </c>
      <c r="AA87" s="25">
        <f ca="1">IFERROR(INDEX(Macro!$H$8:$H$225,MATCH($C87,_xlfn.ANCHORARRAY(Macro!$C$8),0)),NA())</f>
        <v>3.0441133508618101</v>
      </c>
      <c r="AB87" s="25">
        <f ca="1">IFERROR(INDEX(Socioeconomic!$H$8:$H$225,MATCH($C87,_xlfn.ANCHORARRAY(Socioeconomic!$C$8),0)),NA())</f>
        <v>5.4285714285714199</v>
      </c>
      <c r="AC87" s="25">
        <f ca="1">IFERROR(INDEX('Natural Hazard'!$H$8:$H$225,MATCH($C87,_xlfn.ANCHORARRAY('Natural Hazard'!$C$8),0)),NA())</f>
        <v>5.3333333333333304</v>
      </c>
      <c r="AD87" s="25">
        <f ca="1">IFERROR(INDEX(Conflict!$H$8:$H$225,MATCH($C87,_xlfn.ANCHORARRAY(Conflict!$C$8),0)),NA())</f>
        <v>0</v>
      </c>
      <c r="AE87" s="50"/>
      <c r="AF87" s="25">
        <f ca="1">IFERROR(INDEX(Health!$I$8:$I$225,MATCH($C87,_xlfn.ANCHORARRAY(Health!$C$8),0)),NA())</f>
        <v>0</v>
      </c>
      <c r="AG87" s="25" t="e">
        <f ca="1">IFERROR(INDEX(Food!$I$8:$I$225,MATCH($C87,_xlfn.ANCHORARRAY(Food!$C$8),0)),NA())</f>
        <v>#N/A</v>
      </c>
      <c r="AH87" s="25">
        <f ca="1">IFERROR(INDEX(Macro!$I$8:$I$225,MATCH($C87,_xlfn.ANCHORARRAY(Macro!$C$8),0)),NA())</f>
        <v>1.9943555973659399</v>
      </c>
      <c r="AI87" s="25" t="e">
        <f ca="1">IFERROR(INDEX(Socioeconomic!$I$8:$I$225,MATCH($C87,_xlfn.ANCHORARRAY(Socioeconomic!$C$8),0)),NA())</f>
        <v>#N/A</v>
      </c>
      <c r="AJ87" s="25">
        <f ca="1">IFERROR(INDEX('Natural Hazard'!$I$8:$I$225,MATCH($C87,_xlfn.ANCHORARRAY('Natural Hazard'!$C$8),0)),NA())</f>
        <v>10</v>
      </c>
      <c r="AK87" s="25">
        <f ca="1">IFERROR(INDEX(Conflict!$I$8:$I$225,MATCH($C87,_xlfn.ANCHORARRAY(Conflict!$C$8),0)),NA())</f>
        <v>0</v>
      </c>
      <c r="AL87" s="49"/>
      <c r="AM87" s="25">
        <f>IFERROR(INDEX('Data Reliability'!$G$6:$G$409,MATCH($C87,'Data Reliability'!$E$6:$E$409,0)),NA())</f>
        <v>0.16666666666666699</v>
      </c>
      <c r="AN87" s="25">
        <f>IFERROR(INDEX('Data Reliability'!$H$6:$H$409,MATCH($C87,'Data Reliability'!$E$6:$E$409,0)),NA())</f>
        <v>0.6</v>
      </c>
    </row>
    <row r="88" spans="2:40" x14ac:dyDescent="0.2">
      <c r="B88" s="28" t="s">
        <v>739</v>
      </c>
      <c r="C88" s="28" t="s">
        <v>705</v>
      </c>
      <c r="D88" s="28" t="s">
        <v>436</v>
      </c>
      <c r="E88" s="28" t="s">
        <v>409</v>
      </c>
      <c r="F88" s="206">
        <f ca="1">MATCH($C88,_xlfn.ANCHORARRAY(Health!$C$8),0)</f>
        <v>83</v>
      </c>
      <c r="G88" s="22" cm="1">
        <f t="array" aca="1" ref="G88" ca="1">IF(Parameters!$D$31, SUM(IF(ISNUMBER(R88:W88),(IF(R88:W88&gt;=Parameters!$D$37,1,"")),""))+0.5*(SUM(IF(ISNUMBER(R88:W88),(IF(R88:W88&gt;=Parameters!$D$38,1,"")),""))-SUM(IF(ISNUMBER(R88:W88),(IF(R88:W88&gt;=Parameters!$D$37,1,"")),""))),0) +
   IF(Parameters!$D$32,SUM(IF(ISNUMBER(R88:W88),(IF(R88:W88&gt;=Parameters!$D$41,1,"")),"")),0) +
   IF(Parameters!$D$33,AVERAGE(IF(ISNUMBER(R88:W88),R88:W88)),0) +
   IF(Parameters!$D$34,IF(OR(IF(ISNUMBER(R88:W88),R88:W88)=0),0,GEOMEAN(IF(ISNUMBER(R88:W88),R88:W88))),0)</f>
        <v>0</v>
      </c>
      <c r="H88" s="23">
        <f t="shared" ca="1" si="6"/>
        <v>0</v>
      </c>
      <c r="I88" s="116" t="str">
        <f t="shared" si="7"/>
        <v>!!</v>
      </c>
      <c r="J88" s="22" cm="1">
        <f t="array" aca="1" ref="J88" ca="1">IF(Parameters!$D$31, SUM(IF(ISNUMBER(Y88:AD88),(IF(Y88:AD88&gt;=Parameters!$D$41,1,"")),""))+0.5*(SUM(IF(ISNUMBER(Y88:AD88),(IF(Y88:AD88&gt;=Parameters!$D$42,1,"")),""))-SUM(IF(ISNUMBER(Y88:AD88),(IF(Y88:AD88&gt;=Parameters!$D$41,1,"")),""))),0) +
   IF(Parameters!$D$32,SUM(IF(ISNUMBER(Y88:AD88),(IF(Y88:AD88&gt;=Parameters!$D$41,1,"")),"")),0) +
   IF(Parameters!$D$33,AVERAGE(IF(ISNUMBER(Y88:AD88),Y88:AD88)),0) +
   IF(Parameters!$D$34,IF(OR(IF(ISNUMBER(Y88:AD88),Y88:AD88)=0),0,GEOMEAN(IF(ISNUMBER(Y88:AD88),Y88:AD88))),0)</f>
        <v>0</v>
      </c>
      <c r="K88" s="23">
        <f t="shared" ca="1" si="8"/>
        <v>0</v>
      </c>
      <c r="L88" s="116" t="str">
        <f t="shared" si="9"/>
        <v>!!</v>
      </c>
      <c r="M88" s="21" cm="1">
        <f t="array" aca="1" ref="M88" ca="1">IF(Parameters!$D$31, SUM(IF(ISNUMBER(AF88:AK88),(IF(AF88:AK88&gt;=Parameters!$D$41,1,"")),""))+0.5*(SUM(IF(ISNUMBER(AF88:AK88),(IF(AF88:AK88&gt;=Parameters!$D$42,1,"")),""))-SUM(IF(ISNUMBER(AF88:AK88),(IF(AF88:AK88&gt;=Parameters!$D$41,1,"")),""))),0) +
   IF(Parameters!$D$32,SUM(IF(ISNUMBER(AF88:AK88),(IF(AF88:AK88&gt;=Parameters!$D$41,1,"")),"")),0) +
   IF(Parameters!$D$33,AVERAGE(IF(ISNUMBER(AF88:AK88),AF88:AK88)),0) +
   IF(Parameters!$D$34,IF(OR(IF(ISNUMBER(AF88:AK88),AF88:AK88)=0),0,GEOMEAN(IF(ISNUMBER(AF88:AK88),AF88:AK88))),0)</f>
        <v>0</v>
      </c>
      <c r="N88" s="23">
        <f t="shared" ca="1" si="10"/>
        <v>0</v>
      </c>
      <c r="O88" s="116" t="str">
        <f t="shared" si="11"/>
        <v>!!</v>
      </c>
      <c r="P88" s="24"/>
      <c r="Q88" s="49"/>
      <c r="R88" s="25">
        <f ca="1">IFERROR(INDEX(Health!$G$8:$G$225,MATCH($C88,_xlfn.ANCHORARRAY(Health!$C$8),0)),NA())</f>
        <v>0</v>
      </c>
      <c r="S88" s="25">
        <f ca="1">IFERROR(INDEX(Food!$G$8:$G$225,MATCH($C88,_xlfn.ANCHORARRAY(Food!$C$8),0)),NA())</f>
        <v>0</v>
      </c>
      <c r="T88" s="25">
        <f ca="1">IFERROR(INDEX(Macro!$G$8:$G$225,MATCH($C88,_xlfn.ANCHORARRAY(Macro!$C$8),0)),NA())</f>
        <v>0</v>
      </c>
      <c r="U88" s="25" t="e">
        <f ca="1">IFERROR(INDEX(Socioeconomic!$G$8:$G$225,MATCH($C88,_xlfn.ANCHORARRAY(Socioeconomic!$C$8),0)),NA())</f>
        <v>#N/A</v>
      </c>
      <c r="V88" s="25">
        <f ca="1">IFERROR(INDEX('Natural Hazard'!$G$8:$G$225,MATCH($C88,_xlfn.ANCHORARRAY('Natural Hazard'!$C$8),0)),NA())</f>
        <v>0</v>
      </c>
      <c r="W88" s="25">
        <f ca="1">IFERROR(INDEX(Conflict!$G$8:$G$225,MATCH($C88,_xlfn.ANCHORARRAY(Conflict!$C$8),0)),NA())</f>
        <v>0</v>
      </c>
      <c r="X88" s="50"/>
      <c r="Y88" s="25" t="e">
        <f ca="1">IFERROR(INDEX(Health!$H$8:$H$225,MATCH($C88,_xlfn.ANCHORARRAY(Health!$C$8),0)),NA())</f>
        <v>#N/A</v>
      </c>
      <c r="Z88" s="25">
        <f ca="1">IFERROR(INDEX(Food!$H$8:$H$225,MATCH($C88,_xlfn.ANCHORARRAY(Food!$C$8),0)),NA())</f>
        <v>0.71770334928229496</v>
      </c>
      <c r="AA88" s="25">
        <f ca="1">IFERROR(INDEX(Macro!$H$8:$H$225,MATCH($C88,_xlfn.ANCHORARRAY(Macro!$C$8),0)),NA())</f>
        <v>0</v>
      </c>
      <c r="AB88" s="25" t="e">
        <f ca="1">IFERROR(INDEX(Socioeconomic!$H$8:$H$225,MATCH($C88,_xlfn.ANCHORARRAY(Socioeconomic!$C$8),0)),NA())</f>
        <v>#N/A</v>
      </c>
      <c r="AC88" s="25" t="e">
        <f ca="1">IFERROR(INDEX('Natural Hazard'!$H$8:$H$225,MATCH($C88,_xlfn.ANCHORARRAY('Natural Hazard'!$C$8),0)),NA())</f>
        <v>#N/A</v>
      </c>
      <c r="AD88" s="25">
        <f ca="1">IFERROR(INDEX(Conflict!$H$8:$H$225,MATCH($C88,_xlfn.ANCHORARRAY(Conflict!$C$8),0)),NA())</f>
        <v>0</v>
      </c>
      <c r="AE88" s="50"/>
      <c r="AF88" s="25">
        <f ca="1">IFERROR(INDEX(Health!$I$8:$I$225,MATCH($C88,_xlfn.ANCHORARRAY(Health!$C$8),0)),NA())</f>
        <v>0</v>
      </c>
      <c r="AG88" s="25" t="e">
        <f ca="1">IFERROR(INDEX(Food!$I$8:$I$225,MATCH($C88,_xlfn.ANCHORARRAY(Food!$C$8),0)),NA())</f>
        <v>#N/A</v>
      </c>
      <c r="AH88" s="25">
        <f ca="1">IFERROR(INDEX(Macro!$I$8:$I$225,MATCH($C88,_xlfn.ANCHORARRAY(Macro!$C$8),0)),NA())</f>
        <v>4.7224835371589799</v>
      </c>
      <c r="AI88" s="25" t="e">
        <f ca="1">IFERROR(INDEX(Socioeconomic!$I$8:$I$225,MATCH($C88,_xlfn.ANCHORARRAY(Socioeconomic!$C$8),0)),NA())</f>
        <v>#N/A</v>
      </c>
      <c r="AJ88" s="25">
        <f ca="1">IFERROR(INDEX('Natural Hazard'!$I$8:$I$225,MATCH($C88,_xlfn.ANCHORARRAY('Natural Hazard'!$C$8),0)),NA())</f>
        <v>0</v>
      </c>
      <c r="AK88" s="25">
        <f ca="1">IFERROR(INDEX(Conflict!$I$8:$I$225,MATCH($C88,_xlfn.ANCHORARRAY(Conflict!$C$8),0)),NA())</f>
        <v>0</v>
      </c>
      <c r="AL88" s="49"/>
      <c r="AM88" s="25">
        <f>IFERROR(INDEX('Data Reliability'!$G$6:$G$409,MATCH($C88,'Data Reliability'!$E$6:$E$409,0)),NA())</f>
        <v>0.75</v>
      </c>
      <c r="AN88" s="25">
        <f>IFERROR(INDEX('Data Reliability'!$H$6:$H$409,MATCH($C88,'Data Reliability'!$E$6:$E$409,0)),NA())</f>
        <v>0.7</v>
      </c>
    </row>
    <row r="89" spans="2:40" x14ac:dyDescent="0.2">
      <c r="B89" s="28" t="s">
        <v>141</v>
      </c>
      <c r="C89" s="28" t="s">
        <v>142</v>
      </c>
      <c r="D89" s="28" t="s">
        <v>435</v>
      </c>
      <c r="E89" s="28" t="s">
        <v>429</v>
      </c>
      <c r="F89" s="206">
        <f ca="1">MATCH($C89,_xlfn.ANCHORARRAY(Health!$C$8),0)</f>
        <v>84</v>
      </c>
      <c r="G89" s="22" cm="1">
        <f t="array" aca="1" ref="G89" ca="1">IF(Parameters!$D$31, SUM(IF(ISNUMBER(R89:W89),(IF(R89:W89&gt;=Parameters!$D$37,1,"")),""))+0.5*(SUM(IF(ISNUMBER(R89:W89),(IF(R89:W89&gt;=Parameters!$D$38,1,"")),""))-SUM(IF(ISNUMBER(R89:W89),(IF(R89:W89&gt;=Parameters!$D$37,1,"")),""))),0) +
   IF(Parameters!$D$32,SUM(IF(ISNUMBER(R89:W89),(IF(R89:W89&gt;=Parameters!$D$41,1,"")),"")),0) +
   IF(Parameters!$D$33,AVERAGE(IF(ISNUMBER(R89:W89),R89:W89)),0) +
   IF(Parameters!$D$34,IF(OR(IF(ISNUMBER(R89:W89),R89:W89)=0),0,GEOMEAN(IF(ISNUMBER(R89:W89),R89:W89))),0)</f>
        <v>1</v>
      </c>
      <c r="H89" s="23">
        <f t="shared" ca="1" si="6"/>
        <v>1</v>
      </c>
      <c r="I89" s="116" t="str">
        <f t="shared" si="7"/>
        <v/>
      </c>
      <c r="J89" s="22" cm="1">
        <f t="array" aca="1" ref="J89" ca="1">IF(Parameters!$D$31, SUM(IF(ISNUMBER(Y89:AD89),(IF(Y89:AD89&gt;=Parameters!$D$41,1,"")),""))+0.5*(SUM(IF(ISNUMBER(Y89:AD89),(IF(Y89:AD89&gt;=Parameters!$D$42,1,"")),""))-SUM(IF(ISNUMBER(Y89:AD89),(IF(Y89:AD89&gt;=Parameters!$D$41,1,"")),""))),0) +
   IF(Parameters!$D$32,SUM(IF(ISNUMBER(Y89:AD89),(IF(Y89:AD89&gt;=Parameters!$D$41,1,"")),"")),0) +
   IF(Parameters!$D$33,AVERAGE(IF(ISNUMBER(Y89:AD89),Y89:AD89)),0) +
   IF(Parameters!$D$34,IF(OR(IF(ISNUMBER(Y89:AD89),Y89:AD89)=0),0,GEOMEAN(IF(ISNUMBER(Y89:AD89),Y89:AD89))),0)</f>
        <v>1.5</v>
      </c>
      <c r="K89" s="23">
        <f t="shared" ca="1" si="8"/>
        <v>1.5</v>
      </c>
      <c r="L89" s="116" t="str">
        <f t="shared" si="9"/>
        <v/>
      </c>
      <c r="M89" s="21" cm="1">
        <f t="array" aca="1" ref="M89" ca="1">IF(Parameters!$D$31, SUM(IF(ISNUMBER(AF89:AK89),(IF(AF89:AK89&gt;=Parameters!$D$41,1,"")),""))+0.5*(SUM(IF(ISNUMBER(AF89:AK89),(IF(AF89:AK89&gt;=Parameters!$D$42,1,"")),""))-SUM(IF(ISNUMBER(AF89:AK89),(IF(AF89:AK89&gt;=Parameters!$D$41,1,"")),""))),0) +
   IF(Parameters!$D$32,SUM(IF(ISNUMBER(AF89:AK89),(IF(AF89:AK89&gt;=Parameters!$D$41,1,"")),"")),0) +
   IF(Parameters!$D$33,AVERAGE(IF(ISNUMBER(AF89:AK89),AF89:AK89)),0) +
   IF(Parameters!$D$34,IF(OR(IF(ISNUMBER(AF89:AK89),AF89:AK89)=0),0,GEOMEAN(IF(ISNUMBER(AF89:AK89),AF89:AK89))),0)</f>
        <v>1</v>
      </c>
      <c r="N89" s="23">
        <f t="shared" ca="1" si="10"/>
        <v>1</v>
      </c>
      <c r="O89" s="116" t="str">
        <f t="shared" si="11"/>
        <v>!</v>
      </c>
      <c r="P89" s="24"/>
      <c r="Q89" s="49"/>
      <c r="R89" s="25">
        <f ca="1">IFERROR(INDEX(Health!$G$8:$G$225,MATCH($C89,_xlfn.ANCHORARRAY(Health!$C$8),0)),NA())</f>
        <v>0</v>
      </c>
      <c r="S89" s="25">
        <f ca="1">IFERROR(INDEX(Food!$G$8:$G$225,MATCH($C89,_xlfn.ANCHORARRAY(Food!$C$8),0)),NA())</f>
        <v>4.8990976799397608</v>
      </c>
      <c r="T89" s="25">
        <f ca="1">IFERROR(INDEX(Macro!$G$8:$G$225,MATCH($C89,_xlfn.ANCHORARRAY(Macro!$C$8),0)),NA())</f>
        <v>4.1619945256260076</v>
      </c>
      <c r="U89" s="25">
        <f ca="1">IFERROR(INDEX(Socioeconomic!$G$8:$G$225,MATCH($C89,_xlfn.ANCHORARRAY(Socioeconomic!$C$8),0)),NA())</f>
        <v>0</v>
      </c>
      <c r="V89" s="25">
        <f ca="1">IFERROR(INDEX('Natural Hazard'!$G$8:$G$225,MATCH($C89,_xlfn.ANCHORARRAY('Natural Hazard'!$C$8),0)),NA())</f>
        <v>8.8506120315678345</v>
      </c>
      <c r="W89" s="25">
        <f ca="1">IFERROR(INDEX(Conflict!$G$8:$G$225,MATCH($C89,_xlfn.ANCHORARRAY(Conflict!$C$8),0)),NA())</f>
        <v>0</v>
      </c>
      <c r="X89" s="50"/>
      <c r="Y89" s="25">
        <f ca="1">IFERROR(INDEX(Health!$H$8:$H$225,MATCH($C89,_xlfn.ANCHORARRAY(Health!$C$8),0)),NA())</f>
        <v>8.5364431486880399</v>
      </c>
      <c r="Z89" s="25">
        <f ca="1">IFERROR(INDEX(Food!$H$8:$H$225,MATCH($C89,_xlfn.ANCHORARRAY(Food!$C$8),0)),NA())</f>
        <v>4.8002316155182303</v>
      </c>
      <c r="AA89" s="25">
        <f ca="1">IFERROR(INDEX(Macro!$H$8:$H$225,MATCH($C89,_xlfn.ANCHORARRAY(Macro!$C$8),0)),NA())</f>
        <v>3.0587204206836098</v>
      </c>
      <c r="AB89" s="25">
        <f ca="1">IFERROR(INDEX(Socioeconomic!$H$8:$H$225,MATCH($C89,_xlfn.ANCHORARRAY(Socioeconomic!$C$8),0)),NA())</f>
        <v>8.1428571428571406</v>
      </c>
      <c r="AC89" s="25">
        <f ca="1">IFERROR(INDEX('Natural Hazard'!$H$8:$H$225,MATCH($C89,_xlfn.ANCHORARRAY('Natural Hazard'!$C$8),0)),NA())</f>
        <v>7.8333333333333304</v>
      </c>
      <c r="AD89" s="25">
        <f ca="1">IFERROR(INDEX(Conflict!$H$8:$H$225,MATCH($C89,_xlfn.ANCHORARRAY(Conflict!$C$8),0)),NA())</f>
        <v>3.9292644205327099</v>
      </c>
      <c r="AE89" s="50"/>
      <c r="AF89" s="25">
        <f ca="1">IFERROR(INDEX(Health!$I$8:$I$225,MATCH($C89,_xlfn.ANCHORARRAY(Health!$C$8),0)),NA())</f>
        <v>0</v>
      </c>
      <c r="AG89" s="25">
        <f ca="1">IFERROR(INDEX(Food!$I$8:$I$225,MATCH($C89,_xlfn.ANCHORARRAY(Food!$C$8),0)),NA())</f>
        <v>5</v>
      </c>
      <c r="AH89" s="25">
        <f ca="1">IFERROR(INDEX(Macro!$I$8:$I$225,MATCH($C89,_xlfn.ANCHORARRAY(Macro!$C$8),0)),NA())</f>
        <v>5.6632173095014098</v>
      </c>
      <c r="AI89" s="25">
        <f ca="1">IFERROR(INDEX(Socioeconomic!$I$8:$I$225,MATCH($C89,_xlfn.ANCHORARRAY(Socioeconomic!$C$8),0)),NA())</f>
        <v>0</v>
      </c>
      <c r="AJ89" s="25">
        <f ca="1">IFERROR(INDEX('Natural Hazard'!$I$8:$I$225,MATCH($C89,_xlfn.ANCHORARRAY('Natural Hazard'!$C$8),0)),NA())</f>
        <v>10</v>
      </c>
      <c r="AK89" s="25">
        <f ca="1">IFERROR(INDEX(Conflict!$I$8:$I$225,MATCH($C89,_xlfn.ANCHORARRAY(Conflict!$C$8),0)),NA())</f>
        <v>0</v>
      </c>
      <c r="AL89" s="49"/>
      <c r="AM89" s="25">
        <f>IFERROR(INDEX('Data Reliability'!$G$6:$G$409,MATCH($C89,'Data Reliability'!$E$6:$E$409,0)),NA())</f>
        <v>8.3333333333333301E-2</v>
      </c>
      <c r="AN89" s="25">
        <f>IFERROR(INDEX('Data Reliability'!$H$6:$H$409,MATCH($C89,'Data Reliability'!$E$6:$E$409,0)),NA())</f>
        <v>0.469444444444444</v>
      </c>
    </row>
    <row r="90" spans="2:40" x14ac:dyDescent="0.2">
      <c r="B90" s="28" t="s">
        <v>143</v>
      </c>
      <c r="C90" s="28" t="s">
        <v>144</v>
      </c>
      <c r="D90" s="28" t="s">
        <v>433</v>
      </c>
      <c r="E90" s="28" t="s">
        <v>430</v>
      </c>
      <c r="F90" s="206">
        <f ca="1">MATCH($C90,_xlfn.ANCHORARRAY(Health!$C$8),0)</f>
        <v>85</v>
      </c>
      <c r="G90" s="22" cm="1">
        <f t="array" aca="1" ref="G90" ca="1">IF(Parameters!$D$31, SUM(IF(ISNUMBER(R90:W90),(IF(R90:W90&gt;=Parameters!$D$37,1,"")),""))+0.5*(SUM(IF(ISNUMBER(R90:W90),(IF(R90:W90&gt;=Parameters!$D$38,1,"")),""))-SUM(IF(ISNUMBER(R90:W90),(IF(R90:W90&gt;=Parameters!$D$37,1,"")),""))),0) +
   IF(Parameters!$D$32,SUM(IF(ISNUMBER(R90:W90),(IF(R90:W90&gt;=Parameters!$D$41,1,"")),"")),0) +
   IF(Parameters!$D$33,AVERAGE(IF(ISNUMBER(R90:W90),R90:W90)),0) +
   IF(Parameters!$D$34,IF(OR(IF(ISNUMBER(R90:W90),R90:W90)=0),0,GEOMEAN(IF(ISNUMBER(R90:W90),R90:W90))),0)</f>
        <v>0</v>
      </c>
      <c r="H90" s="23">
        <f t="shared" ca="1" si="6"/>
        <v>0</v>
      </c>
      <c r="I90" s="116" t="str">
        <f t="shared" si="7"/>
        <v>!</v>
      </c>
      <c r="J90" s="22" cm="1">
        <f t="array" aca="1" ref="J90" ca="1">IF(Parameters!$D$31, SUM(IF(ISNUMBER(Y90:AD90),(IF(Y90:AD90&gt;=Parameters!$D$41,1,"")),""))+0.5*(SUM(IF(ISNUMBER(Y90:AD90),(IF(Y90:AD90&gt;=Parameters!$D$42,1,"")),""))-SUM(IF(ISNUMBER(Y90:AD90),(IF(Y90:AD90&gt;=Parameters!$D$41,1,"")),""))),0) +
   IF(Parameters!$D$32,SUM(IF(ISNUMBER(Y90:AD90),(IF(Y90:AD90&gt;=Parameters!$D$41,1,"")),"")),0) +
   IF(Parameters!$D$33,AVERAGE(IF(ISNUMBER(Y90:AD90),Y90:AD90)),0) +
   IF(Parameters!$D$34,IF(OR(IF(ISNUMBER(Y90:AD90),Y90:AD90)=0),0,GEOMEAN(IF(ISNUMBER(Y90:AD90),Y90:AD90))),0)</f>
        <v>0</v>
      </c>
      <c r="K90" s="23">
        <f t="shared" ca="1" si="8"/>
        <v>0</v>
      </c>
      <c r="L90" s="116" t="str">
        <f t="shared" si="9"/>
        <v/>
      </c>
      <c r="M90" s="21" cm="1">
        <f t="array" aca="1" ref="M90" ca="1">IF(Parameters!$D$31, SUM(IF(ISNUMBER(AF90:AK90),(IF(AF90:AK90&gt;=Parameters!$D$41,1,"")),""))+0.5*(SUM(IF(ISNUMBER(AF90:AK90),(IF(AF90:AK90&gt;=Parameters!$D$42,1,"")),""))-SUM(IF(ISNUMBER(AF90:AK90),(IF(AF90:AK90&gt;=Parameters!$D$41,1,"")),""))),0) +
   IF(Parameters!$D$32,SUM(IF(ISNUMBER(AF90:AK90),(IF(AF90:AK90&gt;=Parameters!$D$41,1,"")),"")),0) +
   IF(Parameters!$D$33,AVERAGE(IF(ISNUMBER(AF90:AK90),AF90:AK90)),0) +
   IF(Parameters!$D$34,IF(OR(IF(ISNUMBER(AF90:AK90),AF90:AK90)=0),0,GEOMEAN(IF(ISNUMBER(AF90:AK90),AF90:AK90))),0)</f>
        <v>0</v>
      </c>
      <c r="N90" s="23">
        <f t="shared" ca="1" si="10"/>
        <v>0</v>
      </c>
      <c r="O90" s="116" t="str">
        <f t="shared" si="11"/>
        <v>!</v>
      </c>
      <c r="P90" s="24"/>
      <c r="Q90" s="49"/>
      <c r="R90" s="25">
        <f ca="1">IFERROR(INDEX(Health!$G$8:$G$225,MATCH($C90,_xlfn.ANCHORARRAY(Health!$C$8),0)),NA())</f>
        <v>0</v>
      </c>
      <c r="S90" s="25">
        <f ca="1">IFERROR(INDEX(Food!$G$8:$G$225,MATCH($C90,_xlfn.ANCHORARRAY(Food!$C$8),0)),NA())</f>
        <v>0</v>
      </c>
      <c r="T90" s="25">
        <f ca="1">IFERROR(INDEX(Macro!$G$8:$G$225,MATCH($C90,_xlfn.ANCHORARRAY(Macro!$C$8),0)),NA())</f>
        <v>0</v>
      </c>
      <c r="U90" s="25">
        <f ca="1">IFERROR(INDEX(Socioeconomic!$G$8:$G$225,MATCH($C90,_xlfn.ANCHORARRAY(Socioeconomic!$C$8),0)),NA())</f>
        <v>0</v>
      </c>
      <c r="V90" s="25">
        <f ca="1">IFERROR(INDEX('Natural Hazard'!$G$8:$G$225,MATCH($C90,_xlfn.ANCHORARRAY('Natural Hazard'!$C$8),0)),NA())</f>
        <v>0</v>
      </c>
      <c r="W90" s="25">
        <f ca="1">IFERROR(INDEX(Conflict!$G$8:$G$225,MATCH($C90,_xlfn.ANCHORARRAY(Conflict!$C$8),0)),NA())</f>
        <v>0</v>
      </c>
      <c r="X90" s="50"/>
      <c r="Y90" s="25">
        <f ca="1">IFERROR(INDEX(Health!$H$8:$H$225,MATCH($C90,_xlfn.ANCHORARRAY(Health!$C$8),0)),NA())</f>
        <v>1.9475218658892099</v>
      </c>
      <c r="Z90" s="25">
        <f ca="1">IFERROR(INDEX(Food!$H$8:$H$225,MATCH($C90,_xlfn.ANCHORARRAY(Food!$C$8),0)),NA())</f>
        <v>1.2200956937798999</v>
      </c>
      <c r="AA90" s="25">
        <f ca="1">IFERROR(INDEX(Macro!$H$8:$H$225,MATCH($C90,_xlfn.ANCHORARRAY(Macro!$C$8),0)),NA())</f>
        <v>1.7294770669003701</v>
      </c>
      <c r="AB90" s="25">
        <f ca="1">IFERROR(INDEX(Socioeconomic!$H$8:$H$225,MATCH($C90,_xlfn.ANCHORARRAY(Socioeconomic!$C$8),0)),NA())</f>
        <v>1.4285714285714199</v>
      </c>
      <c r="AC90" s="25">
        <f ca="1">IFERROR(INDEX('Natural Hazard'!$H$8:$H$225,MATCH($C90,_xlfn.ANCHORARRAY('Natural Hazard'!$C$8),0)),NA())</f>
        <v>5.3333333333333304</v>
      </c>
      <c r="AD90" s="25">
        <f ca="1">IFERROR(INDEX(Conflict!$H$8:$H$225,MATCH($C90,_xlfn.ANCHORARRAY(Conflict!$C$8),0)),NA())</f>
        <v>0</v>
      </c>
      <c r="AE90" s="50"/>
      <c r="AF90" s="25">
        <f ca="1">IFERROR(INDEX(Health!$I$8:$I$225,MATCH($C90,_xlfn.ANCHORARRAY(Health!$C$8),0)),NA())</f>
        <v>0</v>
      </c>
      <c r="AG90" s="25" t="e">
        <f ca="1">IFERROR(INDEX(Food!$I$8:$I$225,MATCH($C90,_xlfn.ANCHORARRAY(Food!$C$8),0)),NA())</f>
        <v>#N/A</v>
      </c>
      <c r="AH90" s="25">
        <f ca="1">IFERROR(INDEX(Macro!$I$8:$I$225,MATCH($C90,_xlfn.ANCHORARRAY(Macro!$C$8),0)),NA())</f>
        <v>0</v>
      </c>
      <c r="AI90" s="25">
        <f ca="1">IFERROR(INDEX(Socioeconomic!$I$8:$I$225,MATCH($C90,_xlfn.ANCHORARRAY(Socioeconomic!$C$8),0)),NA())</f>
        <v>0</v>
      </c>
      <c r="AJ90" s="25">
        <f ca="1">IFERROR(INDEX('Natural Hazard'!$I$8:$I$225,MATCH($C90,_xlfn.ANCHORARRAY('Natural Hazard'!$C$8),0)),NA())</f>
        <v>0</v>
      </c>
      <c r="AK90" s="25">
        <f ca="1">IFERROR(INDEX(Conflict!$I$8:$I$225,MATCH($C90,_xlfn.ANCHORARRAY(Conflict!$C$8),0)),NA())</f>
        <v>1.78571428571427</v>
      </c>
      <c r="AL90" s="49"/>
      <c r="AM90" s="25">
        <f>IFERROR(INDEX('Data Reliability'!$G$6:$G$409,MATCH($C90,'Data Reliability'!$E$6:$E$409,0)),NA())</f>
        <v>0.16666666666666699</v>
      </c>
      <c r="AN90" s="25">
        <f>IFERROR(INDEX('Data Reliability'!$H$6:$H$409,MATCH($C90,'Data Reliability'!$E$6:$E$409,0)),NA())</f>
        <v>0.55000000000000004</v>
      </c>
    </row>
    <row r="91" spans="2:40" x14ac:dyDescent="0.2">
      <c r="B91" s="28" t="s">
        <v>145</v>
      </c>
      <c r="C91" s="28" t="s">
        <v>146</v>
      </c>
      <c r="D91" s="28" t="s">
        <v>435</v>
      </c>
      <c r="E91" s="28" t="s">
        <v>429</v>
      </c>
      <c r="F91" s="206">
        <f ca="1">MATCH($C91,_xlfn.ANCHORARRAY(Health!$C$8),0)</f>
        <v>86</v>
      </c>
      <c r="G91" s="22" cm="1">
        <f t="array" aca="1" ref="G91" ca="1">IF(Parameters!$D$31, SUM(IF(ISNUMBER(R91:W91),(IF(R91:W91&gt;=Parameters!$D$37,1,"")),""))+0.5*(SUM(IF(ISNUMBER(R91:W91),(IF(R91:W91&gt;=Parameters!$D$38,1,"")),""))-SUM(IF(ISNUMBER(R91:W91),(IF(R91:W91&gt;=Parameters!$D$37,1,"")),""))),0) +
   IF(Parameters!$D$32,SUM(IF(ISNUMBER(R91:W91),(IF(R91:W91&gt;=Parameters!$D$41,1,"")),"")),0) +
   IF(Parameters!$D$33,AVERAGE(IF(ISNUMBER(R91:W91),R91:W91)),0) +
   IF(Parameters!$D$34,IF(OR(IF(ISNUMBER(R91:W91),R91:W91)=0),0,GEOMEAN(IF(ISNUMBER(R91:W91),R91:W91))),0)</f>
        <v>4.5</v>
      </c>
      <c r="H91" s="23">
        <f t="shared" ca="1" si="6"/>
        <v>4.5</v>
      </c>
      <c r="I91" s="116" t="str">
        <f t="shared" si="7"/>
        <v/>
      </c>
      <c r="J91" s="22" cm="1">
        <f t="array" aca="1" ref="J91" ca="1">IF(Parameters!$D$31, SUM(IF(ISNUMBER(Y91:AD91),(IF(Y91:AD91&gt;=Parameters!$D$41,1,"")),""))+0.5*(SUM(IF(ISNUMBER(Y91:AD91),(IF(Y91:AD91&gt;=Parameters!$D$42,1,"")),""))-SUM(IF(ISNUMBER(Y91:AD91),(IF(Y91:AD91&gt;=Parameters!$D$41,1,"")),""))),0) +
   IF(Parameters!$D$32,SUM(IF(ISNUMBER(Y91:AD91),(IF(Y91:AD91&gt;=Parameters!$D$41,1,"")),"")),0) +
   IF(Parameters!$D$33,AVERAGE(IF(ISNUMBER(Y91:AD91),Y91:AD91)),0) +
   IF(Parameters!$D$34,IF(OR(IF(ISNUMBER(Y91:AD91),Y91:AD91)=0),0,GEOMEAN(IF(ISNUMBER(Y91:AD91),Y91:AD91))),0)</f>
        <v>4</v>
      </c>
      <c r="K91" s="23">
        <f t="shared" ca="1" si="8"/>
        <v>4</v>
      </c>
      <c r="L91" s="116" t="str">
        <f t="shared" si="9"/>
        <v/>
      </c>
      <c r="M91" s="21" cm="1">
        <f t="array" aca="1" ref="M91" ca="1">IF(Parameters!$D$31, SUM(IF(ISNUMBER(AF91:AK91),(IF(AF91:AK91&gt;=Parameters!$D$41,1,"")),""))+0.5*(SUM(IF(ISNUMBER(AF91:AK91),(IF(AF91:AK91&gt;=Parameters!$D$42,1,"")),""))-SUM(IF(ISNUMBER(AF91:AK91),(IF(AF91:AK91&gt;=Parameters!$D$41,1,"")),""))),0) +
   IF(Parameters!$D$32,SUM(IF(ISNUMBER(AF91:AK91),(IF(AF91:AK91&gt;=Parameters!$D$41,1,"")),"")),0) +
   IF(Parameters!$D$33,AVERAGE(IF(ISNUMBER(AF91:AK91),AF91:AK91)),0) +
   IF(Parameters!$D$34,IF(OR(IF(ISNUMBER(AF91:AK91),AF91:AK91)=0),0,GEOMEAN(IF(ISNUMBER(AF91:AK91),AF91:AK91))),0)</f>
        <v>4</v>
      </c>
      <c r="N91" s="23">
        <f t="shared" ca="1" si="10"/>
        <v>4</v>
      </c>
      <c r="O91" s="116" t="str">
        <f t="shared" si="11"/>
        <v/>
      </c>
      <c r="P91" s="24"/>
      <c r="Q91" s="49"/>
      <c r="R91" s="25">
        <f ca="1">IFERROR(INDEX(Health!$G$8:$G$225,MATCH($C91,_xlfn.ANCHORARRAY(Health!$C$8),0)),NA())</f>
        <v>8.5509960547118027</v>
      </c>
      <c r="S91" s="25">
        <f ca="1">IFERROR(INDEX(Food!$G$8:$G$225,MATCH($C91,_xlfn.ANCHORARRAY(Food!$C$8),0)),NA())</f>
        <v>10</v>
      </c>
      <c r="T91" s="25">
        <f ca="1">IFERROR(INDEX(Macro!$G$8:$G$225,MATCH($C91,_xlfn.ANCHORARRAY(Macro!$C$8),0)),NA())</f>
        <v>2.645691945866202</v>
      </c>
      <c r="U91" s="25">
        <f ca="1">IFERROR(INDEX(Socioeconomic!$G$8:$G$225,MATCH($C91,_xlfn.ANCHORARRAY(Socioeconomic!$C$8),0)),NA())</f>
        <v>9.9283144879394563</v>
      </c>
      <c r="V91" s="25">
        <f ca="1">IFERROR(INDEX('Natural Hazard'!$G$8:$G$225,MATCH($C91,_xlfn.ANCHORARRAY('Natural Hazard'!$C$8),0)),NA())</f>
        <v>9.4868329805051381</v>
      </c>
      <c r="W91" s="25">
        <f ca="1">IFERROR(INDEX(Conflict!$G$8:$G$225,MATCH($C91,_xlfn.ANCHORARRAY(Conflict!$C$8),0)),NA())</f>
        <v>6.4617253796243537</v>
      </c>
      <c r="X91" s="50"/>
      <c r="Y91" s="25">
        <f ca="1">IFERROR(INDEX(Health!$H$8:$H$225,MATCH($C91,_xlfn.ANCHORARRAY(Health!$C$8),0)),NA())</f>
        <v>7.3119533527696801</v>
      </c>
      <c r="Z91" s="25">
        <f ca="1">IFERROR(INDEX(Food!$H$8:$H$225,MATCH($C91,_xlfn.ANCHORARRAY(Food!$C$8),0)),NA())</f>
        <v>10</v>
      </c>
      <c r="AA91" s="25">
        <f ca="1">IFERROR(INDEX(Macro!$H$8:$H$225,MATCH($C91,_xlfn.ANCHORARRAY(Macro!$C$8),0)),NA())</f>
        <v>7.2947706690037997</v>
      </c>
      <c r="AB91" s="25">
        <f ca="1">IFERROR(INDEX(Socioeconomic!$H$8:$H$225,MATCH($C91,_xlfn.ANCHORARRAY(Socioeconomic!$C$8),0)),NA())</f>
        <v>9.8571428571428505</v>
      </c>
      <c r="AC91" s="25">
        <f ca="1">IFERROR(INDEX('Natural Hazard'!$H$8:$H$225,MATCH($C91,_xlfn.ANCHORARRAY('Natural Hazard'!$C$8),0)),NA())</f>
        <v>9</v>
      </c>
      <c r="AD91" s="25">
        <f ca="1">IFERROR(INDEX(Conflict!$H$8:$H$225,MATCH($C91,_xlfn.ANCHORARRAY(Conflict!$C$8),0)),NA())</f>
        <v>10</v>
      </c>
      <c r="AE91" s="50"/>
      <c r="AF91" s="25">
        <f ca="1">IFERROR(INDEX(Health!$I$8:$I$225,MATCH($C91,_xlfn.ANCHORARRAY(Health!$C$8),0)),NA())</f>
        <v>10</v>
      </c>
      <c r="AG91" s="25">
        <f ca="1">IFERROR(INDEX(Food!$I$8:$I$225,MATCH($C91,_xlfn.ANCHORARRAY(Food!$C$8),0)),NA())</f>
        <v>10</v>
      </c>
      <c r="AH91" s="25">
        <f ca="1">IFERROR(INDEX(Macro!$I$8:$I$225,MATCH($C91,_xlfn.ANCHORARRAY(Macro!$C$8),0)),NA())</f>
        <v>0.95954844778926995</v>
      </c>
      <c r="AI91" s="25">
        <f ca="1">IFERROR(INDEX(Socioeconomic!$I$8:$I$225,MATCH($C91,_xlfn.ANCHORARRAY(Socioeconomic!$C$8),0)),NA())</f>
        <v>10</v>
      </c>
      <c r="AJ91" s="25">
        <f ca="1">IFERROR(INDEX('Natural Hazard'!$I$8:$I$225,MATCH($C91,_xlfn.ANCHORARRAY('Natural Hazard'!$C$8),0)),NA())</f>
        <v>10</v>
      </c>
      <c r="AK91" s="25">
        <f ca="1">IFERROR(INDEX(Conflict!$I$8:$I$225,MATCH($C91,_xlfn.ANCHORARRAY(Conflict!$C$8),0)),NA())</f>
        <v>4.1753894881681504</v>
      </c>
      <c r="AL91" s="49"/>
      <c r="AM91" s="25">
        <f>IFERROR(INDEX('Data Reliability'!$G$6:$G$409,MATCH($C91,'Data Reliability'!$E$6:$E$409,0)),NA())</f>
        <v>8.3333333333333301E-2</v>
      </c>
      <c r="AN91" s="25">
        <f>IFERROR(INDEX('Data Reliability'!$H$6:$H$409,MATCH($C91,'Data Reliability'!$E$6:$E$409,0)),NA())</f>
        <v>0.30833333333333302</v>
      </c>
    </row>
    <row r="92" spans="2:40" x14ac:dyDescent="0.2">
      <c r="B92" s="28" t="s">
        <v>147</v>
      </c>
      <c r="C92" s="28" t="s">
        <v>148</v>
      </c>
      <c r="D92" s="28" t="s">
        <v>433</v>
      </c>
      <c r="E92" s="28" t="s">
        <v>409</v>
      </c>
      <c r="F92" s="206">
        <f ca="1">MATCH($C92,_xlfn.ANCHORARRAY(Health!$C$8),0)</f>
        <v>87</v>
      </c>
      <c r="G92" s="22" cm="1">
        <f t="array" aca="1" ref="G92" ca="1">IF(Parameters!$D$31, SUM(IF(ISNUMBER(R92:W92),(IF(R92:W92&gt;=Parameters!$D$37,1,"")),""))+0.5*(SUM(IF(ISNUMBER(R92:W92),(IF(R92:W92&gt;=Parameters!$D$38,1,"")),""))-SUM(IF(ISNUMBER(R92:W92),(IF(R92:W92&gt;=Parameters!$D$37,1,"")),""))),0) +
   IF(Parameters!$D$32,SUM(IF(ISNUMBER(R92:W92),(IF(R92:W92&gt;=Parameters!$D$41,1,"")),"")),0) +
   IF(Parameters!$D$33,AVERAGE(IF(ISNUMBER(R92:W92),R92:W92)),0) +
   IF(Parameters!$D$34,IF(OR(IF(ISNUMBER(R92:W92),R92:W92)=0),0,GEOMEAN(IF(ISNUMBER(R92:W92),R92:W92))),0)</f>
        <v>0.5</v>
      </c>
      <c r="H92" s="23">
        <f t="shared" ca="1" si="6"/>
        <v>0.5</v>
      </c>
      <c r="I92" s="116" t="str">
        <f t="shared" si="7"/>
        <v>!</v>
      </c>
      <c r="J92" s="22" cm="1">
        <f t="array" aca="1" ref="J92" ca="1">IF(Parameters!$D$31, SUM(IF(ISNUMBER(Y92:AD92),(IF(Y92:AD92&gt;=Parameters!$D$41,1,"")),""))+0.5*(SUM(IF(ISNUMBER(Y92:AD92),(IF(Y92:AD92&gt;=Parameters!$D$42,1,"")),""))-SUM(IF(ISNUMBER(Y92:AD92),(IF(Y92:AD92&gt;=Parameters!$D$41,1,"")),""))),0) +
   IF(Parameters!$D$32,SUM(IF(ISNUMBER(Y92:AD92),(IF(Y92:AD92&gt;=Parameters!$D$41,1,"")),"")),0) +
   IF(Parameters!$D$33,AVERAGE(IF(ISNUMBER(Y92:AD92),Y92:AD92)),0) +
   IF(Parameters!$D$34,IF(OR(IF(ISNUMBER(Y92:AD92),Y92:AD92)=0),0,GEOMEAN(IF(ISNUMBER(Y92:AD92),Y92:AD92))),0)</f>
        <v>0</v>
      </c>
      <c r="K92" s="23">
        <f t="shared" ca="1" si="8"/>
        <v>0</v>
      </c>
      <c r="L92" s="116" t="str">
        <f t="shared" si="9"/>
        <v/>
      </c>
      <c r="M92" s="21" cm="1">
        <f t="array" aca="1" ref="M92" ca="1">IF(Parameters!$D$31, SUM(IF(ISNUMBER(AF92:AK92),(IF(AF92:AK92&gt;=Parameters!$D$41,1,"")),""))+0.5*(SUM(IF(ISNUMBER(AF92:AK92),(IF(AF92:AK92&gt;=Parameters!$D$42,1,"")),""))-SUM(IF(ISNUMBER(AF92:AK92),(IF(AF92:AK92&gt;=Parameters!$D$41,1,"")),""))),0) +
   IF(Parameters!$D$32,SUM(IF(ISNUMBER(AF92:AK92),(IF(AF92:AK92&gt;=Parameters!$D$41,1,"")),"")),0) +
   IF(Parameters!$D$33,AVERAGE(IF(ISNUMBER(AF92:AK92),AF92:AK92)),0) +
   IF(Parameters!$D$34,IF(OR(IF(ISNUMBER(AF92:AK92),AF92:AK92)=0),0,GEOMEAN(IF(ISNUMBER(AF92:AK92),AF92:AK92))),0)</f>
        <v>0</v>
      </c>
      <c r="N92" s="23">
        <f t="shared" ca="1" si="10"/>
        <v>0</v>
      </c>
      <c r="O92" s="116" t="str">
        <f t="shared" si="11"/>
        <v>!</v>
      </c>
      <c r="P92" s="24"/>
      <c r="Q92" s="49"/>
      <c r="R92" s="25">
        <f ca="1">IFERROR(INDEX(Health!$G$8:$G$225,MATCH($C92,_xlfn.ANCHORARRAY(Health!$C$8),0)),NA())</f>
        <v>0</v>
      </c>
      <c r="S92" s="25">
        <f ca="1">IFERROR(INDEX(Food!$G$8:$G$225,MATCH($C92,_xlfn.ANCHORARRAY(Food!$C$8),0)),NA())</f>
        <v>0</v>
      </c>
      <c r="T92" s="25">
        <f ca="1">IFERROR(INDEX(Macro!$G$8:$G$225,MATCH($C92,_xlfn.ANCHORARRAY(Macro!$C$8),0)),NA())</f>
        <v>5.3577811741741161</v>
      </c>
      <c r="U92" s="25">
        <f ca="1">IFERROR(INDEX(Socioeconomic!$G$8:$G$225,MATCH($C92,_xlfn.ANCHORARRAY(Socioeconomic!$C$8),0)),NA())</f>
        <v>0</v>
      </c>
      <c r="V92" s="25">
        <f ca="1">IFERROR(INDEX('Natural Hazard'!$G$8:$G$225,MATCH($C92,_xlfn.ANCHORARRAY('Natural Hazard'!$C$8),0)),NA())</f>
        <v>0</v>
      </c>
      <c r="W92" s="25">
        <f ca="1">IFERROR(INDEX(Conflict!$G$8:$G$225,MATCH($C92,_xlfn.ANCHORARRAY(Conflict!$C$8),0)),NA())</f>
        <v>0</v>
      </c>
      <c r="X92" s="50"/>
      <c r="Y92" s="25">
        <f ca="1">IFERROR(INDEX(Health!$H$8:$H$225,MATCH($C92,_xlfn.ANCHORARRAY(Health!$C$8),0)),NA())</f>
        <v>0.314868804664724</v>
      </c>
      <c r="Z92" s="25">
        <f ca="1">IFERROR(INDEX(Food!$H$8:$H$225,MATCH($C92,_xlfn.ANCHORARRAY(Food!$C$8),0)),NA())</f>
        <v>1.93398957730167</v>
      </c>
      <c r="AA92" s="25">
        <f ca="1">IFERROR(INDEX(Macro!$H$8:$H$225,MATCH($C92,_xlfn.ANCHORARRAY(Macro!$C$8),0)),NA())</f>
        <v>4.6801051709027099</v>
      </c>
      <c r="AB92" s="25">
        <f ca="1">IFERROR(INDEX(Socioeconomic!$H$8:$H$225,MATCH($C92,_xlfn.ANCHORARRAY(Socioeconomic!$C$8),0)),NA())</f>
        <v>1.71428571428571</v>
      </c>
      <c r="AC92" s="25">
        <f ca="1">IFERROR(INDEX('Natural Hazard'!$H$8:$H$225,MATCH($C92,_xlfn.ANCHORARRAY('Natural Hazard'!$C$8),0)),NA())</f>
        <v>3.3333333333333299</v>
      </c>
      <c r="AD92" s="25">
        <f ca="1">IFERROR(INDEX(Conflict!$H$8:$H$225,MATCH($C92,_xlfn.ANCHORARRAY(Conflict!$C$8),0)),NA())</f>
        <v>0</v>
      </c>
      <c r="AE92" s="50"/>
      <c r="AF92" s="25">
        <f ca="1">IFERROR(INDEX(Health!$I$8:$I$225,MATCH($C92,_xlfn.ANCHORARRAY(Health!$C$8),0)),NA())</f>
        <v>0</v>
      </c>
      <c r="AG92" s="25" t="e">
        <f ca="1">IFERROR(INDEX(Food!$I$8:$I$225,MATCH($C92,_xlfn.ANCHORARRAY(Food!$C$8),0)),NA())</f>
        <v>#N/A</v>
      </c>
      <c r="AH92" s="25">
        <f ca="1">IFERROR(INDEX(Macro!$I$8:$I$225,MATCH($C92,_xlfn.ANCHORARRAY(Macro!$C$8),0)),NA())</f>
        <v>6.1335841956726203</v>
      </c>
      <c r="AI92" s="25">
        <f ca="1">IFERROR(INDEX(Socioeconomic!$I$8:$I$225,MATCH($C92,_xlfn.ANCHORARRAY(Socioeconomic!$C$8),0)),NA())</f>
        <v>0</v>
      </c>
      <c r="AJ92" s="25">
        <f ca="1">IFERROR(INDEX('Natural Hazard'!$I$8:$I$225,MATCH($C92,_xlfn.ANCHORARRAY('Natural Hazard'!$C$8),0)),NA())</f>
        <v>0</v>
      </c>
      <c r="AK92" s="25">
        <f ca="1">IFERROR(INDEX(Conflict!$I$8:$I$225,MATCH($C92,_xlfn.ANCHORARRAY(Conflict!$C$8),0)),NA())</f>
        <v>0</v>
      </c>
      <c r="AL92" s="49"/>
      <c r="AM92" s="25">
        <f>IFERROR(INDEX('Data Reliability'!$G$6:$G$409,MATCH($C92,'Data Reliability'!$E$6:$E$409,0)),NA())</f>
        <v>8.3333333333333301E-2</v>
      </c>
      <c r="AN92" s="25">
        <f>IFERROR(INDEX('Data Reliability'!$H$6:$H$409,MATCH($C92,'Data Reliability'!$E$6:$E$409,0)),NA())</f>
        <v>0.59166666666666701</v>
      </c>
    </row>
    <row r="93" spans="2:40" x14ac:dyDescent="0.2">
      <c r="B93" s="28" t="s">
        <v>149</v>
      </c>
      <c r="C93" s="28" t="s">
        <v>150</v>
      </c>
      <c r="D93" s="28" t="s">
        <v>436</v>
      </c>
      <c r="E93" s="28" t="s">
        <v>430</v>
      </c>
      <c r="F93" s="206">
        <f ca="1">MATCH($C93,_xlfn.ANCHORARRAY(Health!$C$8),0)</f>
        <v>88</v>
      </c>
      <c r="G93" s="22" cm="1">
        <f t="array" aca="1" ref="G93" ca="1">IF(Parameters!$D$31, SUM(IF(ISNUMBER(R93:W93),(IF(R93:W93&gt;=Parameters!$D$37,1,"")),""))+0.5*(SUM(IF(ISNUMBER(R93:W93),(IF(R93:W93&gt;=Parameters!$D$38,1,"")),""))-SUM(IF(ISNUMBER(R93:W93),(IF(R93:W93&gt;=Parameters!$D$37,1,"")),""))),0) +
   IF(Parameters!$D$32,SUM(IF(ISNUMBER(R93:W93),(IF(R93:W93&gt;=Parameters!$D$41,1,"")),"")),0) +
   IF(Parameters!$D$33,AVERAGE(IF(ISNUMBER(R93:W93),R93:W93)),0) +
   IF(Parameters!$D$34,IF(OR(IF(ISNUMBER(R93:W93),R93:W93)=0),0,GEOMEAN(IF(ISNUMBER(R93:W93),R93:W93))),0)</f>
        <v>1.5</v>
      </c>
      <c r="H93" s="23">
        <f t="shared" ca="1" si="6"/>
        <v>1.5</v>
      </c>
      <c r="I93" s="116" t="str">
        <f t="shared" si="7"/>
        <v/>
      </c>
      <c r="J93" s="22" cm="1">
        <f t="array" aca="1" ref="J93" ca="1">IF(Parameters!$D$31, SUM(IF(ISNUMBER(Y93:AD93),(IF(Y93:AD93&gt;=Parameters!$D$41,1,"")),""))+0.5*(SUM(IF(ISNUMBER(Y93:AD93),(IF(Y93:AD93&gt;=Parameters!$D$42,1,"")),""))-SUM(IF(ISNUMBER(Y93:AD93),(IF(Y93:AD93&gt;=Parameters!$D$41,1,"")),""))),0) +
   IF(Parameters!$D$32,SUM(IF(ISNUMBER(Y93:AD93),(IF(Y93:AD93&gt;=Parameters!$D$41,1,"")),"")),0) +
   IF(Parameters!$D$33,AVERAGE(IF(ISNUMBER(Y93:AD93),Y93:AD93)),0) +
   IF(Parameters!$D$34,IF(OR(IF(ISNUMBER(Y93:AD93),Y93:AD93)=0),0,GEOMEAN(IF(ISNUMBER(Y93:AD93),Y93:AD93))),0)</f>
        <v>1.5</v>
      </c>
      <c r="K93" s="23">
        <f t="shared" ca="1" si="8"/>
        <v>1.5</v>
      </c>
      <c r="L93" s="116" t="str">
        <f t="shared" si="9"/>
        <v/>
      </c>
      <c r="M93" s="21" cm="1">
        <f t="array" aca="1" ref="M93" ca="1">IF(Parameters!$D$31, SUM(IF(ISNUMBER(AF93:AK93),(IF(AF93:AK93&gt;=Parameters!$D$41,1,"")),""))+0.5*(SUM(IF(ISNUMBER(AF93:AK93),(IF(AF93:AK93&gt;=Parameters!$D$42,1,"")),""))-SUM(IF(ISNUMBER(AF93:AK93),(IF(AF93:AK93&gt;=Parameters!$D$41,1,"")),""))),0) +
   IF(Parameters!$D$32,SUM(IF(ISNUMBER(AF93:AK93),(IF(AF93:AK93&gt;=Parameters!$D$41,1,"")),"")),0) +
   IF(Parameters!$D$33,AVERAGE(IF(ISNUMBER(AF93:AK93),AF93:AK93)),0) +
   IF(Parameters!$D$34,IF(OR(IF(ISNUMBER(AF93:AK93),AF93:AK93)=0),0,GEOMEAN(IF(ISNUMBER(AF93:AK93),AF93:AK93))),0)</f>
        <v>2</v>
      </c>
      <c r="N93" s="23">
        <f t="shared" ca="1" si="10"/>
        <v>2</v>
      </c>
      <c r="O93" s="116" t="str">
        <f t="shared" si="11"/>
        <v>!</v>
      </c>
      <c r="P93" s="24"/>
      <c r="Q93" s="49"/>
      <c r="R93" s="25">
        <f ca="1">IFERROR(INDEX(Health!$G$8:$G$225,MATCH($C93,_xlfn.ANCHORARRAY(Health!$C$8),0)),NA())</f>
        <v>0</v>
      </c>
      <c r="S93" s="25">
        <f ca="1">IFERROR(INDEX(Food!$G$8:$G$225,MATCH($C93,_xlfn.ANCHORARRAY(Food!$C$8),0)),NA())</f>
        <v>0</v>
      </c>
      <c r="T93" s="25">
        <f ca="1">IFERROR(INDEX(Macro!$G$8:$G$225,MATCH($C93,_xlfn.ANCHORARRAY(Macro!$C$8),0)),NA())</f>
        <v>6.9</v>
      </c>
      <c r="U93" s="25">
        <f ca="1">IFERROR(INDEX(Socioeconomic!$G$8:$G$225,MATCH($C93,_xlfn.ANCHORARRAY(Socioeconomic!$C$8),0)),NA())</f>
        <v>0</v>
      </c>
      <c r="V93" s="25">
        <f ca="1">IFERROR(INDEX('Natural Hazard'!$G$8:$G$225,MATCH($C93,_xlfn.ANCHORARRAY('Natural Hazard'!$C$8),0)),NA())</f>
        <v>10</v>
      </c>
      <c r="W93" s="25">
        <f ca="1">IFERROR(INDEX(Conflict!$G$8:$G$225,MATCH($C93,_xlfn.ANCHORARRAY(Conflict!$C$8),0)),NA())</f>
        <v>2.8801724703248457</v>
      </c>
      <c r="X93" s="50"/>
      <c r="Y93" s="25">
        <f ca="1">IFERROR(INDEX(Health!$H$8:$H$225,MATCH($C93,_xlfn.ANCHORARRAY(Health!$C$8),0)),NA())</f>
        <v>1.48104956268221</v>
      </c>
      <c r="Z93" s="25">
        <f ca="1">IFERROR(INDEX(Food!$H$8:$H$225,MATCH($C93,_xlfn.ANCHORARRAY(Food!$C$8),0)),NA())</f>
        <v>5.1766068326577797</v>
      </c>
      <c r="AA93" s="25">
        <f ca="1">IFERROR(INDEX(Macro!$H$8:$H$225,MATCH($C93,_xlfn.ANCHORARRAY(Macro!$C$8),0)),NA())</f>
        <v>7</v>
      </c>
      <c r="AB93" s="25">
        <f ca="1">IFERROR(INDEX(Socioeconomic!$H$8:$H$225,MATCH($C93,_xlfn.ANCHORARRAY(Socioeconomic!$C$8),0)),NA())</f>
        <v>4.71428571428571</v>
      </c>
      <c r="AC93" s="25">
        <f ca="1">IFERROR(INDEX('Natural Hazard'!$H$8:$H$225,MATCH($C93,_xlfn.ANCHORARRAY('Natural Hazard'!$C$8),0)),NA())</f>
        <v>10</v>
      </c>
      <c r="AD93" s="25">
        <f ca="1">IFERROR(INDEX(Conflict!$H$8:$H$225,MATCH($C93,_xlfn.ANCHORARRAY(Conflict!$C$8),0)),NA())</f>
        <v>0.84230022931733795</v>
      </c>
      <c r="AE93" s="50"/>
      <c r="AF93" s="25">
        <f ca="1">IFERROR(INDEX(Health!$I$8:$I$225,MATCH($C93,_xlfn.ANCHORARRAY(Health!$C$8),0)),NA())</f>
        <v>0</v>
      </c>
      <c r="AG93" s="25" t="e">
        <f ca="1">IFERROR(INDEX(Food!$I$8:$I$225,MATCH($C93,_xlfn.ANCHORARRAY(Food!$C$8),0)),NA())</f>
        <v>#N/A</v>
      </c>
      <c r="AH93" s="25">
        <f ca="1">IFERROR(INDEX(Macro!$I$8:$I$225,MATCH($C93,_xlfn.ANCHORARRAY(Macro!$C$8),0)),NA())</f>
        <v>7</v>
      </c>
      <c r="AI93" s="25">
        <f ca="1">IFERROR(INDEX(Socioeconomic!$I$8:$I$225,MATCH($C93,_xlfn.ANCHORARRAY(Socioeconomic!$C$8),0)),NA())</f>
        <v>0</v>
      </c>
      <c r="AJ93" s="25">
        <f ca="1">IFERROR(INDEX('Natural Hazard'!$I$8:$I$225,MATCH($C93,_xlfn.ANCHORARRAY('Natural Hazard'!$C$8),0)),NA())</f>
        <v>10</v>
      </c>
      <c r="AK93" s="25">
        <f ca="1">IFERROR(INDEX(Conflict!$I$8:$I$225,MATCH($C93,_xlfn.ANCHORARRAY(Conflict!$C$8),0)),NA())</f>
        <v>9.8484995849286694</v>
      </c>
      <c r="AL93" s="49"/>
      <c r="AM93" s="25">
        <f>IFERROR(INDEX('Data Reliability'!$G$6:$G$409,MATCH($C93,'Data Reliability'!$E$6:$E$409,0)),NA())</f>
        <v>0</v>
      </c>
      <c r="AN93" s="25">
        <f>IFERROR(INDEX('Data Reliability'!$H$6:$H$409,MATCH($C93,'Data Reliability'!$E$6:$E$409,0)),NA())</f>
        <v>0.4</v>
      </c>
    </row>
    <row r="94" spans="2:40" x14ac:dyDescent="0.2">
      <c r="B94" s="28" t="s">
        <v>740</v>
      </c>
      <c r="C94" s="28" t="s">
        <v>706</v>
      </c>
      <c r="D94" s="28" t="s">
        <v>433</v>
      </c>
      <c r="E94" s="28" t="s">
        <v>409</v>
      </c>
      <c r="F94" s="206">
        <f ca="1">MATCH($C94,_xlfn.ANCHORARRAY(Health!$C$8),0)</f>
        <v>89</v>
      </c>
      <c r="G94" s="22" cm="1">
        <f t="array" aca="1" ref="G94" ca="1">IF(Parameters!$D$31, SUM(IF(ISNUMBER(R94:W94),(IF(R94:W94&gt;=Parameters!$D$37,1,"")),""))+0.5*(SUM(IF(ISNUMBER(R94:W94),(IF(R94:W94&gt;=Parameters!$D$38,1,"")),""))-SUM(IF(ISNUMBER(R94:W94),(IF(R94:W94&gt;=Parameters!$D$37,1,"")),""))),0) +
   IF(Parameters!$D$32,SUM(IF(ISNUMBER(R94:W94),(IF(R94:W94&gt;=Parameters!$D$41,1,"")),"")),0) +
   IF(Parameters!$D$33,AVERAGE(IF(ISNUMBER(R94:W94),R94:W94)),0) +
   IF(Parameters!$D$34,IF(OR(IF(ISNUMBER(R94:W94),R94:W94)=0),0,GEOMEAN(IF(ISNUMBER(R94:W94),R94:W94))),0)</f>
        <v>0</v>
      </c>
      <c r="H94" s="23">
        <f t="shared" ca="1" si="6"/>
        <v>0</v>
      </c>
      <c r="I94" s="116" t="str">
        <f t="shared" si="7"/>
        <v>!!</v>
      </c>
      <c r="J94" s="22" cm="1">
        <f t="array" aca="1" ref="J94" ca="1">IF(Parameters!$D$31, SUM(IF(ISNUMBER(Y94:AD94),(IF(Y94:AD94&gt;=Parameters!$D$41,1,"")),""))+0.5*(SUM(IF(ISNUMBER(Y94:AD94),(IF(Y94:AD94&gt;=Parameters!$D$42,1,"")),""))-SUM(IF(ISNUMBER(Y94:AD94),(IF(Y94:AD94&gt;=Parameters!$D$41,1,"")),""))),0) +
   IF(Parameters!$D$32,SUM(IF(ISNUMBER(Y94:AD94),(IF(Y94:AD94&gt;=Parameters!$D$41,1,"")),"")),0) +
   IF(Parameters!$D$33,AVERAGE(IF(ISNUMBER(Y94:AD94),Y94:AD94)),0) +
   IF(Parameters!$D$34,IF(OR(IF(ISNUMBER(Y94:AD94),Y94:AD94)=0),0,GEOMEAN(IF(ISNUMBER(Y94:AD94),Y94:AD94))),0)</f>
        <v>0</v>
      </c>
      <c r="K94" s="23">
        <f t="shared" ca="1" si="8"/>
        <v>0</v>
      </c>
      <c r="L94" s="116" t="str">
        <f t="shared" si="9"/>
        <v>!!</v>
      </c>
      <c r="M94" s="21" cm="1">
        <f t="array" aca="1" ref="M94" ca="1">IF(Parameters!$D$31, SUM(IF(ISNUMBER(AF94:AK94),(IF(AF94:AK94&gt;=Parameters!$D$41,1,"")),""))+0.5*(SUM(IF(ISNUMBER(AF94:AK94),(IF(AF94:AK94&gt;=Parameters!$D$42,1,"")),""))-SUM(IF(ISNUMBER(AF94:AK94),(IF(AF94:AK94&gt;=Parameters!$D$41,1,"")),""))),0) +
   IF(Parameters!$D$32,SUM(IF(ISNUMBER(AF94:AK94),(IF(AF94:AK94&gt;=Parameters!$D$41,1,"")),"")),0) +
   IF(Parameters!$D$33,AVERAGE(IF(ISNUMBER(AF94:AK94),AF94:AK94)),0) +
   IF(Parameters!$D$34,IF(OR(IF(ISNUMBER(AF94:AK94),AF94:AK94)=0),0,GEOMEAN(IF(ISNUMBER(AF94:AK94),AF94:AK94))),0)</f>
        <v>0</v>
      </c>
      <c r="N94" s="23">
        <f t="shared" ca="1" si="10"/>
        <v>0</v>
      </c>
      <c r="O94" s="116" t="str">
        <f t="shared" si="11"/>
        <v>!!</v>
      </c>
      <c r="P94" s="24"/>
      <c r="Q94" s="49"/>
      <c r="R94" s="25">
        <f ca="1">IFERROR(INDEX(Health!$G$8:$G$225,MATCH($C94,_xlfn.ANCHORARRAY(Health!$C$8),0)),NA())</f>
        <v>0</v>
      </c>
      <c r="S94" s="25" t="e">
        <f ca="1">IFERROR(INDEX(Food!$G$8:$G$225,MATCH($C94,_xlfn.ANCHORARRAY(Food!$C$8),0)),NA())</f>
        <v>#N/A</v>
      </c>
      <c r="T94" s="25" t="e">
        <f ca="1">IFERROR(INDEX(Macro!$G$8:$G$225,MATCH($C94,_xlfn.ANCHORARRAY(Macro!$C$8),0)),NA())</f>
        <v>#N/A</v>
      </c>
      <c r="U94" s="25" t="e">
        <f ca="1">IFERROR(INDEX(Socioeconomic!$G$8:$G$225,MATCH($C94,_xlfn.ANCHORARRAY(Socioeconomic!$C$8),0)),NA())</f>
        <v>#N/A</v>
      </c>
      <c r="V94" s="25">
        <f ca="1">IFERROR(INDEX('Natural Hazard'!$G$8:$G$225,MATCH($C94,_xlfn.ANCHORARRAY('Natural Hazard'!$C$8),0)),NA())</f>
        <v>0</v>
      </c>
      <c r="W94" s="25">
        <f ca="1">IFERROR(INDEX(Conflict!$G$8:$G$225,MATCH($C94,_xlfn.ANCHORARRAY(Conflict!$C$8),0)),NA())</f>
        <v>0</v>
      </c>
      <c r="X94" s="50"/>
      <c r="Y94" s="25" t="e">
        <f ca="1">IFERROR(INDEX(Health!$H$8:$H$225,MATCH($C94,_xlfn.ANCHORARRAY(Health!$C$8),0)),NA())</f>
        <v>#N/A</v>
      </c>
      <c r="Z94" s="25" t="e">
        <f ca="1">IFERROR(INDEX(Food!$H$8:$H$225,MATCH($C94,_xlfn.ANCHORARRAY(Food!$C$8),0)),NA())</f>
        <v>#N/A</v>
      </c>
      <c r="AA94" s="25" t="e">
        <f ca="1">IFERROR(INDEX(Macro!$H$8:$H$225,MATCH($C94,_xlfn.ANCHORARRAY(Macro!$C$8),0)),NA())</f>
        <v>#N/A</v>
      </c>
      <c r="AB94" s="25" t="e">
        <f ca="1">IFERROR(INDEX(Socioeconomic!$H$8:$H$225,MATCH($C94,_xlfn.ANCHORARRAY(Socioeconomic!$C$8),0)),NA())</f>
        <v>#N/A</v>
      </c>
      <c r="AC94" s="25" t="e">
        <f ca="1">IFERROR(INDEX('Natural Hazard'!$H$8:$H$225,MATCH($C94,_xlfn.ANCHORARRAY('Natural Hazard'!$C$8),0)),NA())</f>
        <v>#N/A</v>
      </c>
      <c r="AD94" s="25">
        <f ca="1">IFERROR(INDEX(Conflict!$H$8:$H$225,MATCH($C94,_xlfn.ANCHORARRAY(Conflict!$C$8),0)),NA())</f>
        <v>0</v>
      </c>
      <c r="AE94" s="50"/>
      <c r="AF94" s="25">
        <f ca="1">IFERROR(INDEX(Health!$I$8:$I$225,MATCH($C94,_xlfn.ANCHORARRAY(Health!$C$8),0)),NA())</f>
        <v>0</v>
      </c>
      <c r="AG94" s="25" t="e">
        <f ca="1">IFERROR(INDEX(Food!$I$8:$I$225,MATCH($C94,_xlfn.ANCHORARRAY(Food!$C$8),0)),NA())</f>
        <v>#N/A</v>
      </c>
      <c r="AH94" s="25" t="e">
        <f ca="1">IFERROR(INDEX(Macro!$I$8:$I$225,MATCH($C94,_xlfn.ANCHORARRAY(Macro!$C$8),0)),NA())</f>
        <v>#N/A</v>
      </c>
      <c r="AI94" s="25" t="e">
        <f ca="1">IFERROR(INDEX(Socioeconomic!$I$8:$I$225,MATCH($C94,_xlfn.ANCHORARRAY(Socioeconomic!$C$8),0)),NA())</f>
        <v>#N/A</v>
      </c>
      <c r="AJ94" s="25">
        <f ca="1">IFERROR(INDEX('Natural Hazard'!$I$8:$I$225,MATCH($C94,_xlfn.ANCHORARRAY('Natural Hazard'!$C$8),0)),NA())</f>
        <v>0</v>
      </c>
      <c r="AK94" s="25">
        <f ca="1">IFERROR(INDEX(Conflict!$I$8:$I$225,MATCH($C94,_xlfn.ANCHORARRAY(Conflict!$C$8),0)),NA())</f>
        <v>0</v>
      </c>
      <c r="AL94" s="49"/>
      <c r="AM94" s="25">
        <f>IFERROR(INDEX('Data Reliability'!$G$6:$G$409,MATCH($C94,'Data Reliability'!$E$6:$E$409,0)),NA())</f>
        <v>0.91666666666666696</v>
      </c>
      <c r="AN94" s="25">
        <f>IFERROR(INDEX('Data Reliability'!$H$6:$H$409,MATCH($C94,'Data Reliability'!$E$6:$E$409,0)),NA())</f>
        <v>0.81666666666666698</v>
      </c>
    </row>
    <row r="95" spans="2:40" x14ac:dyDescent="0.2">
      <c r="B95" s="28" t="s">
        <v>151</v>
      </c>
      <c r="C95" s="28" t="s">
        <v>152</v>
      </c>
      <c r="D95" s="28" t="s">
        <v>431</v>
      </c>
      <c r="E95" s="28" t="s">
        <v>430</v>
      </c>
      <c r="F95" s="206">
        <f ca="1">MATCH($C95,_xlfn.ANCHORARRAY(Health!$C$8),0)</f>
        <v>90</v>
      </c>
      <c r="G95" s="22" cm="1">
        <f t="array" aca="1" ref="G95" ca="1">IF(Parameters!$D$31, SUM(IF(ISNUMBER(R95:W95),(IF(R95:W95&gt;=Parameters!$D$37,1,"")),""))+0.5*(SUM(IF(ISNUMBER(R95:W95),(IF(R95:W95&gt;=Parameters!$D$38,1,"")),""))-SUM(IF(ISNUMBER(R95:W95),(IF(R95:W95&gt;=Parameters!$D$37,1,"")),""))),0) +
   IF(Parameters!$D$32,SUM(IF(ISNUMBER(R95:W95),(IF(R95:W95&gt;=Parameters!$D$41,1,"")),"")),0) +
   IF(Parameters!$D$33,AVERAGE(IF(ISNUMBER(R95:W95),R95:W95)),0) +
   IF(Parameters!$D$34,IF(OR(IF(ISNUMBER(R95:W95),R95:W95)=0),0,GEOMEAN(IF(ISNUMBER(R95:W95),R95:W95))),0)</f>
        <v>1</v>
      </c>
      <c r="H95" s="23">
        <f t="shared" ca="1" si="6"/>
        <v>1</v>
      </c>
      <c r="I95" s="116" t="str">
        <f t="shared" si="7"/>
        <v/>
      </c>
      <c r="J95" s="22" cm="1">
        <f t="array" aca="1" ref="J95" ca="1">IF(Parameters!$D$31, SUM(IF(ISNUMBER(Y95:AD95),(IF(Y95:AD95&gt;=Parameters!$D$41,1,"")),""))+0.5*(SUM(IF(ISNUMBER(Y95:AD95),(IF(Y95:AD95&gt;=Parameters!$D$42,1,"")),""))-SUM(IF(ISNUMBER(Y95:AD95),(IF(Y95:AD95&gt;=Parameters!$D$41,1,"")),""))),0) +
   IF(Parameters!$D$32,SUM(IF(ISNUMBER(Y95:AD95),(IF(Y95:AD95&gt;=Parameters!$D$41,1,"")),"")),0) +
   IF(Parameters!$D$33,AVERAGE(IF(ISNUMBER(Y95:AD95),Y95:AD95)),0) +
   IF(Parameters!$D$34,IF(OR(IF(ISNUMBER(Y95:AD95),Y95:AD95)=0),0,GEOMEAN(IF(ISNUMBER(Y95:AD95),Y95:AD95))),0)</f>
        <v>1.5</v>
      </c>
      <c r="K95" s="23">
        <f t="shared" ca="1" si="8"/>
        <v>1.5</v>
      </c>
      <c r="L95" s="116" t="str">
        <f t="shared" si="9"/>
        <v/>
      </c>
      <c r="M95" s="21" cm="1">
        <f t="array" aca="1" ref="M95" ca="1">IF(Parameters!$D$31, SUM(IF(ISNUMBER(AF95:AK95),(IF(AF95:AK95&gt;=Parameters!$D$41,1,"")),""))+0.5*(SUM(IF(ISNUMBER(AF95:AK95),(IF(AF95:AK95&gt;=Parameters!$D$42,1,"")),""))-SUM(IF(ISNUMBER(AF95:AK95),(IF(AF95:AK95&gt;=Parameters!$D$41,1,"")),""))),0) +
   IF(Parameters!$D$32,SUM(IF(ISNUMBER(AF95:AK95),(IF(AF95:AK95&gt;=Parameters!$D$41,1,"")),"")),0) +
   IF(Parameters!$D$33,AVERAGE(IF(ISNUMBER(AF95:AK95),AF95:AK95)),0) +
   IF(Parameters!$D$34,IF(OR(IF(ISNUMBER(AF95:AK95),AF95:AK95)=0),0,GEOMEAN(IF(ISNUMBER(AF95:AK95),AF95:AK95))),0)</f>
        <v>1</v>
      </c>
      <c r="N95" s="23">
        <f t="shared" ca="1" si="10"/>
        <v>1</v>
      </c>
      <c r="O95" s="116" t="str">
        <f t="shared" si="11"/>
        <v>!</v>
      </c>
      <c r="P95" s="24"/>
      <c r="Q95" s="49"/>
      <c r="R95" s="25">
        <f ca="1">IFERROR(INDEX(Health!$G$8:$G$225,MATCH($C95,_xlfn.ANCHORARRAY(Health!$C$8),0)),NA())</f>
        <v>5.0869982327899574</v>
      </c>
      <c r="S95" s="25">
        <f ca="1">IFERROR(INDEX(Food!$G$8:$G$225,MATCH($C95,_xlfn.ANCHORARRAY(Food!$C$8),0)),NA())</f>
        <v>0</v>
      </c>
      <c r="T95" s="25">
        <f ca="1">IFERROR(INDEX(Macro!$G$8:$G$225,MATCH($C95,_xlfn.ANCHORARRAY(Macro!$C$8),0)),NA())</f>
        <v>6.9</v>
      </c>
      <c r="U95" s="25">
        <f ca="1">IFERROR(INDEX(Socioeconomic!$G$8:$G$225,MATCH($C95,_xlfn.ANCHORARRAY(Socioeconomic!$C$8),0)),NA())</f>
        <v>0</v>
      </c>
      <c r="V95" s="25">
        <f ca="1">IFERROR(INDEX('Natural Hazard'!$G$8:$G$225,MATCH($C95,_xlfn.ANCHORARRAY('Natural Hazard'!$C$8),0)),NA())</f>
        <v>0</v>
      </c>
      <c r="W95" s="25">
        <f ca="1">IFERROR(INDEX(Conflict!$G$8:$G$225,MATCH($C95,_xlfn.ANCHORARRAY(Conflict!$C$8),0)),NA())</f>
        <v>3.1147852988778268</v>
      </c>
      <c r="X95" s="50"/>
      <c r="Y95" s="25">
        <f ca="1">IFERROR(INDEX(Health!$H$8:$H$225,MATCH($C95,_xlfn.ANCHORARRAY(Health!$C$8),0)),NA())</f>
        <v>3.6967930029154501</v>
      </c>
      <c r="Z95" s="25">
        <f ca="1">IFERROR(INDEX(Food!$H$8:$H$225,MATCH($C95,_xlfn.ANCHORARRAY(Food!$C$8),0)),NA())</f>
        <v>5.5529820497973299</v>
      </c>
      <c r="AA95" s="25">
        <f ca="1">IFERROR(INDEX(Macro!$H$8:$H$225,MATCH($C95,_xlfn.ANCHORARRAY(Macro!$C$8),0)),NA())</f>
        <v>7</v>
      </c>
      <c r="AB95" s="25">
        <f ca="1">IFERROR(INDEX(Socioeconomic!$H$8:$H$225,MATCH($C95,_xlfn.ANCHORARRAY(Socioeconomic!$C$8),0)),NA())</f>
        <v>6.1428571428571397</v>
      </c>
      <c r="AC95" s="25">
        <f ca="1">IFERROR(INDEX('Natural Hazard'!$H$8:$H$225,MATCH($C95,_xlfn.ANCHORARRAY('Natural Hazard'!$C$8),0)),NA())</f>
        <v>10</v>
      </c>
      <c r="AD95" s="25">
        <f ca="1">IFERROR(INDEX(Conflict!$H$8:$H$225,MATCH($C95,_xlfn.ANCHORARRAY(Conflict!$C$8),0)),NA())</f>
        <v>2.71652848826953</v>
      </c>
      <c r="AE95" s="50"/>
      <c r="AF95" s="25">
        <f ca="1">IFERROR(INDEX(Health!$I$8:$I$225,MATCH($C95,_xlfn.ANCHORARRAY(Health!$C$8),0)),NA())</f>
        <v>7</v>
      </c>
      <c r="AG95" s="25" t="e">
        <f ca="1">IFERROR(INDEX(Food!$I$8:$I$225,MATCH($C95,_xlfn.ANCHORARRAY(Food!$C$8),0)),NA())</f>
        <v>#N/A</v>
      </c>
      <c r="AH95" s="25">
        <f ca="1">IFERROR(INDEX(Macro!$I$8:$I$225,MATCH($C95,_xlfn.ANCHORARRAY(Macro!$C$8),0)),NA())</f>
        <v>7</v>
      </c>
      <c r="AI95" s="25">
        <f ca="1">IFERROR(INDEX(Socioeconomic!$I$8:$I$225,MATCH($C95,_xlfn.ANCHORARRAY(Socioeconomic!$C$8),0)),NA())</f>
        <v>0</v>
      </c>
      <c r="AJ95" s="25">
        <f ca="1">IFERROR(INDEX('Natural Hazard'!$I$8:$I$225,MATCH($C95,_xlfn.ANCHORARRAY('Natural Hazard'!$C$8),0)),NA())</f>
        <v>0</v>
      </c>
      <c r="AK95" s="25">
        <f ca="1">IFERROR(INDEX(Conflict!$I$8:$I$225,MATCH($C95,_xlfn.ANCHORARRAY(Conflict!$C$8),0)),NA())</f>
        <v>3.5714285714285601</v>
      </c>
      <c r="AL95" s="49"/>
      <c r="AM95" s="25">
        <f>IFERROR(INDEX('Data Reliability'!$G$6:$G$409,MATCH($C95,'Data Reliability'!$E$6:$E$409,0)),NA())</f>
        <v>0</v>
      </c>
      <c r="AN95" s="25">
        <f>IFERROR(INDEX('Data Reliability'!$H$6:$H$409,MATCH($C95,'Data Reliability'!$E$6:$E$409,0)),NA())</f>
        <v>0.4</v>
      </c>
    </row>
    <row r="96" spans="2:40" x14ac:dyDescent="0.2">
      <c r="B96" s="28" t="s">
        <v>153</v>
      </c>
      <c r="C96" s="28" t="s">
        <v>154</v>
      </c>
      <c r="D96" s="28" t="s">
        <v>433</v>
      </c>
      <c r="E96" s="28" t="s">
        <v>409</v>
      </c>
      <c r="F96" s="206">
        <f ca="1">MATCH($C96,_xlfn.ANCHORARRAY(Health!$C$8),0)</f>
        <v>91</v>
      </c>
      <c r="G96" s="22" cm="1">
        <f t="array" aca="1" ref="G96" ca="1">IF(Parameters!$D$31, SUM(IF(ISNUMBER(R96:W96),(IF(R96:W96&gt;=Parameters!$D$37,1,"")),""))+0.5*(SUM(IF(ISNUMBER(R96:W96),(IF(R96:W96&gt;=Parameters!$D$38,1,"")),""))-SUM(IF(ISNUMBER(R96:W96),(IF(R96:W96&gt;=Parameters!$D$37,1,"")),""))),0) +
   IF(Parameters!$D$32,SUM(IF(ISNUMBER(R96:W96),(IF(R96:W96&gt;=Parameters!$D$41,1,"")),"")),0) +
   IF(Parameters!$D$33,AVERAGE(IF(ISNUMBER(R96:W96),R96:W96)),0) +
   IF(Parameters!$D$34,IF(OR(IF(ISNUMBER(R96:W96),R96:W96)=0),0,GEOMEAN(IF(ISNUMBER(R96:W96),R96:W96))),0)</f>
        <v>0</v>
      </c>
      <c r="H96" s="23">
        <f t="shared" ca="1" si="6"/>
        <v>0</v>
      </c>
      <c r="I96" s="116" t="str">
        <f t="shared" si="7"/>
        <v>!</v>
      </c>
      <c r="J96" s="22" cm="1">
        <f t="array" aca="1" ref="J96" ca="1">IF(Parameters!$D$31, SUM(IF(ISNUMBER(Y96:AD96),(IF(Y96:AD96&gt;=Parameters!$D$41,1,"")),""))+0.5*(SUM(IF(ISNUMBER(Y96:AD96),(IF(Y96:AD96&gt;=Parameters!$D$42,1,"")),""))-SUM(IF(ISNUMBER(Y96:AD96),(IF(Y96:AD96&gt;=Parameters!$D$41,1,"")),""))),0) +
   IF(Parameters!$D$32,SUM(IF(ISNUMBER(Y96:AD96),(IF(Y96:AD96&gt;=Parameters!$D$41,1,"")),"")),0) +
   IF(Parameters!$D$33,AVERAGE(IF(ISNUMBER(Y96:AD96),Y96:AD96)),0) +
   IF(Parameters!$D$34,IF(OR(IF(ISNUMBER(Y96:AD96),Y96:AD96)=0),0,GEOMEAN(IF(ISNUMBER(Y96:AD96),Y96:AD96))),0)</f>
        <v>0</v>
      </c>
      <c r="K96" s="23">
        <f t="shared" ca="1" si="8"/>
        <v>0</v>
      </c>
      <c r="L96" s="116" t="str">
        <f t="shared" si="9"/>
        <v/>
      </c>
      <c r="M96" s="21" cm="1">
        <f t="array" aca="1" ref="M96" ca="1">IF(Parameters!$D$31, SUM(IF(ISNUMBER(AF96:AK96),(IF(AF96:AK96&gt;=Parameters!$D$41,1,"")),""))+0.5*(SUM(IF(ISNUMBER(AF96:AK96),(IF(AF96:AK96&gt;=Parameters!$D$42,1,"")),""))-SUM(IF(ISNUMBER(AF96:AK96),(IF(AF96:AK96&gt;=Parameters!$D$41,1,"")),""))),0) +
   IF(Parameters!$D$32,SUM(IF(ISNUMBER(AF96:AK96),(IF(AF96:AK96&gt;=Parameters!$D$41,1,"")),"")),0) +
   IF(Parameters!$D$33,AVERAGE(IF(ISNUMBER(AF96:AK96),AF96:AK96)),0) +
   IF(Parameters!$D$34,IF(OR(IF(ISNUMBER(AF96:AK96),AF96:AK96)=0),0,GEOMEAN(IF(ISNUMBER(AF96:AK96),AF96:AK96))),0)</f>
        <v>0</v>
      </c>
      <c r="N96" s="23">
        <f t="shared" ca="1" si="10"/>
        <v>0</v>
      </c>
      <c r="O96" s="116" t="str">
        <f t="shared" si="11"/>
        <v>!!</v>
      </c>
      <c r="P96" s="24"/>
      <c r="Q96" s="49"/>
      <c r="R96" s="25">
        <f ca="1">IFERROR(INDEX(Health!$G$8:$G$225,MATCH($C96,_xlfn.ANCHORARRAY(Health!$C$8),0)),NA())</f>
        <v>0</v>
      </c>
      <c r="S96" s="25">
        <f ca="1">IFERROR(INDEX(Food!$G$8:$G$225,MATCH($C96,_xlfn.ANCHORARRAY(Food!$C$8),0)),NA())</f>
        <v>0</v>
      </c>
      <c r="T96" s="25">
        <f ca="1">IFERROR(INDEX(Macro!$G$8:$G$225,MATCH($C96,_xlfn.ANCHORARRAY(Macro!$C$8),0)),NA())</f>
        <v>1.9769746205513108</v>
      </c>
      <c r="U96" s="25">
        <f ca="1">IFERROR(INDEX(Socioeconomic!$G$8:$G$225,MATCH($C96,_xlfn.ANCHORARRAY(Socioeconomic!$C$8),0)),NA())</f>
        <v>0</v>
      </c>
      <c r="V96" s="25">
        <f ca="1">IFERROR(INDEX('Natural Hazard'!$G$8:$G$225,MATCH($C96,_xlfn.ANCHORARRAY('Natural Hazard'!$C$8),0)),NA())</f>
        <v>0</v>
      </c>
      <c r="W96" s="25">
        <f ca="1">IFERROR(INDEX(Conflict!$G$8:$G$225,MATCH($C96,_xlfn.ANCHORARRAY(Conflict!$C$8),0)),NA())</f>
        <v>0</v>
      </c>
      <c r="X96" s="50"/>
      <c r="Y96" s="25">
        <f ca="1">IFERROR(INDEX(Health!$H$8:$H$225,MATCH($C96,_xlfn.ANCHORARRAY(Health!$C$8),0)),NA())</f>
        <v>5.2478134110788902E-2</v>
      </c>
      <c r="Z96" s="25">
        <f ca="1">IFERROR(INDEX(Food!$H$8:$H$225,MATCH($C96,_xlfn.ANCHORARRAY(Food!$C$8),0)),NA())</f>
        <v>0</v>
      </c>
      <c r="AA96" s="25">
        <f ca="1">IFERROR(INDEX(Macro!$H$8:$H$225,MATCH($C96,_xlfn.ANCHORARRAY(Macro!$C$8),0)),NA())</f>
        <v>0.98451650598889895</v>
      </c>
      <c r="AB96" s="25">
        <f ca="1">IFERROR(INDEX(Socioeconomic!$H$8:$H$225,MATCH($C96,_xlfn.ANCHORARRAY(Socioeconomic!$C$8),0)),NA())</f>
        <v>0.42857142857142799</v>
      </c>
      <c r="AC96" s="25">
        <f ca="1">IFERROR(INDEX('Natural Hazard'!$H$8:$H$225,MATCH($C96,_xlfn.ANCHORARRAY('Natural Hazard'!$C$8),0)),NA())</f>
        <v>2</v>
      </c>
      <c r="AD96" s="25">
        <f ca="1">IFERROR(INDEX(Conflict!$H$8:$H$225,MATCH($C96,_xlfn.ANCHORARRAY(Conflict!$C$8),0)),NA())</f>
        <v>0</v>
      </c>
      <c r="AE96" s="50"/>
      <c r="AF96" s="25">
        <f ca="1">IFERROR(INDEX(Health!$I$8:$I$225,MATCH($C96,_xlfn.ANCHORARRAY(Health!$C$8),0)),NA())</f>
        <v>0</v>
      </c>
      <c r="AG96" s="25" t="e">
        <f ca="1">IFERROR(INDEX(Food!$I$8:$I$225,MATCH($C96,_xlfn.ANCHORARRAY(Food!$C$8),0)),NA())</f>
        <v>#N/A</v>
      </c>
      <c r="AH96" s="25">
        <f ca="1">IFERROR(INDEX(Macro!$I$8:$I$225,MATCH($C96,_xlfn.ANCHORARRAY(Macro!$C$8),0)),NA())</f>
        <v>3.9698965192850402</v>
      </c>
      <c r="AI96" s="25" t="e">
        <f ca="1">IFERROR(INDEX(Socioeconomic!$I$8:$I$225,MATCH($C96,_xlfn.ANCHORARRAY(Socioeconomic!$C$8),0)),NA())</f>
        <v>#N/A</v>
      </c>
      <c r="AJ96" s="25">
        <f ca="1">IFERROR(INDEX('Natural Hazard'!$I$8:$I$225,MATCH($C96,_xlfn.ANCHORARRAY('Natural Hazard'!$C$8),0)),NA())</f>
        <v>0</v>
      </c>
      <c r="AK96" s="25">
        <f ca="1">IFERROR(INDEX(Conflict!$I$8:$I$225,MATCH($C96,_xlfn.ANCHORARRAY(Conflict!$C$8),0)),NA())</f>
        <v>0</v>
      </c>
      <c r="AL96" s="49"/>
      <c r="AM96" s="25">
        <f>IFERROR(INDEX('Data Reliability'!$G$6:$G$409,MATCH($C96,'Data Reliability'!$E$6:$E$409,0)),NA())</f>
        <v>8.3333333333333301E-2</v>
      </c>
      <c r="AN96" s="25">
        <f>IFERROR(INDEX('Data Reliability'!$H$6:$H$409,MATCH($C96,'Data Reliability'!$E$6:$E$409,0)),NA())</f>
        <v>0.66666666666666696</v>
      </c>
    </row>
    <row r="97" spans="2:40" x14ac:dyDescent="0.2">
      <c r="B97" s="28" t="s">
        <v>741</v>
      </c>
      <c r="C97" s="28" t="s">
        <v>155</v>
      </c>
      <c r="D97" s="28" t="s">
        <v>434</v>
      </c>
      <c r="E97" s="28" t="s">
        <v>430</v>
      </c>
      <c r="F97" s="206">
        <f ca="1">MATCH($C97,_xlfn.ANCHORARRAY(Health!$C$8),0)</f>
        <v>92</v>
      </c>
      <c r="G97" s="22" cm="1">
        <f t="array" aca="1" ref="G97" ca="1">IF(Parameters!$D$31, SUM(IF(ISNUMBER(R97:W97),(IF(R97:W97&gt;=Parameters!$D$37,1,"")),""))+0.5*(SUM(IF(ISNUMBER(R97:W97),(IF(R97:W97&gt;=Parameters!$D$38,1,"")),""))-SUM(IF(ISNUMBER(R97:W97),(IF(R97:W97&gt;=Parameters!$D$37,1,"")),""))),0) +
   IF(Parameters!$D$32,SUM(IF(ISNUMBER(R97:W97),(IF(R97:W97&gt;=Parameters!$D$41,1,"")),"")),0) +
   IF(Parameters!$D$33,AVERAGE(IF(ISNUMBER(R97:W97),R97:W97)),0) +
   IF(Parameters!$D$34,IF(OR(IF(ISNUMBER(R97:W97),R97:W97)=0),0,GEOMEAN(IF(ISNUMBER(R97:W97),R97:W97))),0)</f>
        <v>0.5</v>
      </c>
      <c r="H97" s="23">
        <f t="shared" ca="1" si="6"/>
        <v>0.5</v>
      </c>
      <c r="I97" s="116" t="str">
        <f t="shared" si="7"/>
        <v>!</v>
      </c>
      <c r="J97" s="22" cm="1">
        <f t="array" aca="1" ref="J97" ca="1">IF(Parameters!$D$31, SUM(IF(ISNUMBER(Y97:AD97),(IF(Y97:AD97&gt;=Parameters!$D$41,1,"")),""))+0.5*(SUM(IF(ISNUMBER(Y97:AD97),(IF(Y97:AD97&gt;=Parameters!$D$42,1,"")),""))-SUM(IF(ISNUMBER(Y97:AD97),(IF(Y97:AD97&gt;=Parameters!$D$41,1,"")),""))),0) +
   IF(Parameters!$D$32,SUM(IF(ISNUMBER(Y97:AD97),(IF(Y97:AD97&gt;=Parameters!$D$41,1,"")),"")),0) +
   IF(Parameters!$D$33,AVERAGE(IF(ISNUMBER(Y97:AD97),Y97:AD97)),0) +
   IF(Parameters!$D$34,IF(OR(IF(ISNUMBER(Y97:AD97),Y97:AD97)=0),0,GEOMEAN(IF(ISNUMBER(Y97:AD97),Y97:AD97))),0)</f>
        <v>1</v>
      </c>
      <c r="K97" s="23">
        <f t="shared" ca="1" si="8"/>
        <v>1</v>
      </c>
      <c r="L97" s="116" t="str">
        <f t="shared" si="9"/>
        <v/>
      </c>
      <c r="M97" s="21" cm="1">
        <f t="array" aca="1" ref="M97" ca="1">IF(Parameters!$D$31, SUM(IF(ISNUMBER(AF97:AK97),(IF(AF97:AK97&gt;=Parameters!$D$41,1,"")),""))+0.5*(SUM(IF(ISNUMBER(AF97:AK97),(IF(AF97:AK97&gt;=Parameters!$D$42,1,"")),""))-SUM(IF(ISNUMBER(AF97:AK97),(IF(AF97:AK97&gt;=Parameters!$D$41,1,"")),""))),0) +
   IF(Parameters!$D$32,SUM(IF(ISNUMBER(AF97:AK97),(IF(AF97:AK97&gt;=Parameters!$D$41,1,"")),"")),0) +
   IF(Parameters!$D$33,AVERAGE(IF(ISNUMBER(AF97:AK97),AF97:AK97)),0) +
   IF(Parameters!$D$34,IF(OR(IF(ISNUMBER(AF97:AK97),AF97:AK97)=0),0,GEOMEAN(IF(ISNUMBER(AF97:AK97),AF97:AK97))),0)</f>
        <v>0</v>
      </c>
      <c r="N97" s="23">
        <f t="shared" ca="1" si="10"/>
        <v>0</v>
      </c>
      <c r="O97" s="116" t="str">
        <f t="shared" si="11"/>
        <v>!</v>
      </c>
      <c r="P97" s="24"/>
      <c r="Q97" s="49"/>
      <c r="R97" s="25">
        <f ca="1">IFERROR(INDEX(Health!$G$8:$G$225,MATCH($C97,_xlfn.ANCHORARRAY(Health!$C$8),0)),NA())</f>
        <v>0</v>
      </c>
      <c r="S97" s="25">
        <f ca="1">IFERROR(INDEX(Food!$G$8:$G$225,MATCH($C97,_xlfn.ANCHORARRAY(Food!$C$8),0)),NA())</f>
        <v>0</v>
      </c>
      <c r="T97" s="25">
        <f ca="1">IFERROR(INDEX(Macro!$G$8:$G$225,MATCH($C97,_xlfn.ANCHORARRAY(Macro!$C$8),0)),NA())</f>
        <v>5.504427128520879</v>
      </c>
      <c r="U97" s="25">
        <f ca="1">IFERROR(INDEX(Socioeconomic!$G$8:$G$225,MATCH($C97,_xlfn.ANCHORARRAY(Socioeconomic!$C$8),0)),NA())</f>
        <v>0</v>
      </c>
      <c r="V97" s="25">
        <f ca="1">IFERROR(INDEX('Natural Hazard'!$G$8:$G$225,MATCH($C97,_xlfn.ANCHORARRAY('Natural Hazard'!$C$8),0)),NA())</f>
        <v>0</v>
      </c>
      <c r="W97" s="25">
        <f ca="1">IFERROR(INDEX(Conflict!$G$8:$G$225,MATCH($C97,_xlfn.ANCHORARRAY(Conflict!$C$8),0)),NA())</f>
        <v>0</v>
      </c>
      <c r="X97" s="50"/>
      <c r="Y97" s="25">
        <f ca="1">IFERROR(INDEX(Health!$H$8:$H$225,MATCH($C97,_xlfn.ANCHORARRAY(Health!$C$8),0)),NA())</f>
        <v>5.5335276967929996</v>
      </c>
      <c r="Z97" s="25">
        <f ca="1">IFERROR(INDEX(Food!$H$8:$H$225,MATCH($C97,_xlfn.ANCHORARRAY(Food!$C$8),0)),NA())</f>
        <v>2.9665071770334901</v>
      </c>
      <c r="AA97" s="25">
        <f ca="1">IFERROR(INDEX(Macro!$H$8:$H$225,MATCH($C97,_xlfn.ANCHORARRAY(Macro!$C$8),0)),NA())</f>
        <v>9.1498685363715992</v>
      </c>
      <c r="AB97" s="25">
        <f ca="1">IFERROR(INDEX(Socioeconomic!$H$8:$H$225,MATCH($C97,_xlfn.ANCHORARRAY(Socioeconomic!$C$8),0)),NA())</f>
        <v>3.71428571428571</v>
      </c>
      <c r="AC97" s="25">
        <f ca="1">IFERROR(INDEX('Natural Hazard'!$H$8:$H$225,MATCH($C97,_xlfn.ANCHORARRAY('Natural Hazard'!$C$8),0)),NA())</f>
        <v>9.3333333333333304</v>
      </c>
      <c r="AD97" s="25">
        <f ca="1">IFERROR(INDEX(Conflict!$H$8:$H$225,MATCH($C97,_xlfn.ANCHORARRAY(Conflict!$C$8),0)),NA())</f>
        <v>5.2081495854647999</v>
      </c>
      <c r="AE97" s="50"/>
      <c r="AF97" s="25">
        <f ca="1">IFERROR(INDEX(Health!$I$8:$I$225,MATCH($C97,_xlfn.ANCHORARRAY(Health!$C$8),0)),NA())</f>
        <v>0</v>
      </c>
      <c r="AG97" s="25" t="e">
        <f ca="1">IFERROR(INDEX(Food!$I$8:$I$225,MATCH($C97,_xlfn.ANCHORARRAY(Food!$C$8),0)),NA())</f>
        <v>#N/A</v>
      </c>
      <c r="AH97" s="25">
        <f ca="1">IFERROR(INDEX(Macro!$I$8:$I$225,MATCH($C97,_xlfn.ANCHORARRAY(Macro!$C$8),0)),NA())</f>
        <v>3.3113828786453401</v>
      </c>
      <c r="AI97" s="25" t="e">
        <f ca="1">IFERROR(INDEX(Socioeconomic!$I$8:$I$225,MATCH($C97,_xlfn.ANCHORARRAY(Socioeconomic!$C$8),0)),NA())</f>
        <v>#N/A</v>
      </c>
      <c r="AJ97" s="25">
        <f ca="1">IFERROR(INDEX('Natural Hazard'!$I$8:$I$225,MATCH($C97,_xlfn.ANCHORARRAY('Natural Hazard'!$C$8),0)),NA())</f>
        <v>0</v>
      </c>
      <c r="AK97" s="25">
        <f ca="1">IFERROR(INDEX(Conflict!$I$8:$I$225,MATCH($C97,_xlfn.ANCHORARRAY(Conflict!$C$8),0)),NA())</f>
        <v>0</v>
      </c>
      <c r="AL97" s="49"/>
      <c r="AM97" s="25">
        <f>IFERROR(INDEX('Data Reliability'!$G$6:$G$409,MATCH($C97,'Data Reliability'!$E$6:$E$409,0)),NA())</f>
        <v>0.16666666666666699</v>
      </c>
      <c r="AN97" s="25">
        <f>IFERROR(INDEX('Data Reliability'!$H$6:$H$409,MATCH($C97,'Data Reliability'!$E$6:$E$409,0)),NA())</f>
        <v>0.6</v>
      </c>
    </row>
    <row r="98" spans="2:40" x14ac:dyDescent="0.2">
      <c r="B98" s="28" t="s">
        <v>156</v>
      </c>
      <c r="C98" s="28" t="s">
        <v>157</v>
      </c>
      <c r="D98" s="28" t="s">
        <v>434</v>
      </c>
      <c r="E98" s="28" t="s">
        <v>430</v>
      </c>
      <c r="F98" s="206">
        <f ca="1">MATCH($C98,_xlfn.ANCHORARRAY(Health!$C$8),0)</f>
        <v>93</v>
      </c>
      <c r="G98" s="22" cm="1">
        <f t="array" aca="1" ref="G98" ca="1">IF(Parameters!$D$31, SUM(IF(ISNUMBER(R98:W98),(IF(R98:W98&gt;=Parameters!$D$37,1,"")),""))+0.5*(SUM(IF(ISNUMBER(R98:W98),(IF(R98:W98&gt;=Parameters!$D$38,1,"")),""))-SUM(IF(ISNUMBER(R98:W98),(IF(R98:W98&gt;=Parameters!$D$37,1,"")),""))),0) +
   IF(Parameters!$D$32,SUM(IF(ISNUMBER(R98:W98),(IF(R98:W98&gt;=Parameters!$D$41,1,"")),"")),0) +
   IF(Parameters!$D$33,AVERAGE(IF(ISNUMBER(R98:W98),R98:W98)),0) +
   IF(Parameters!$D$34,IF(OR(IF(ISNUMBER(R98:W98),R98:W98)=0),0,GEOMEAN(IF(ISNUMBER(R98:W98),R98:W98))),0)</f>
        <v>1.5</v>
      </c>
      <c r="H98" s="23">
        <f t="shared" ca="1" si="6"/>
        <v>1.5</v>
      </c>
      <c r="I98" s="116" t="str">
        <f t="shared" si="7"/>
        <v>!</v>
      </c>
      <c r="J98" s="22" cm="1">
        <f t="array" aca="1" ref="J98" ca="1">IF(Parameters!$D$31, SUM(IF(ISNUMBER(Y98:AD98),(IF(Y98:AD98&gt;=Parameters!$D$41,1,"")),""))+0.5*(SUM(IF(ISNUMBER(Y98:AD98),(IF(Y98:AD98&gt;=Parameters!$D$42,1,"")),""))-SUM(IF(ISNUMBER(Y98:AD98),(IF(Y98:AD98&gt;=Parameters!$D$41,1,"")),""))),0) +
   IF(Parameters!$D$32,SUM(IF(ISNUMBER(Y98:AD98),(IF(Y98:AD98&gt;=Parameters!$D$41,1,"")),"")),0) +
   IF(Parameters!$D$33,AVERAGE(IF(ISNUMBER(Y98:AD98),Y98:AD98)),0) +
   IF(Parameters!$D$34,IF(OR(IF(ISNUMBER(Y98:AD98),Y98:AD98)=0),0,GEOMEAN(IF(ISNUMBER(Y98:AD98),Y98:AD98))),0)</f>
        <v>2</v>
      </c>
      <c r="K98" s="23">
        <f t="shared" ca="1" si="8"/>
        <v>2</v>
      </c>
      <c r="L98" s="116" t="str">
        <f t="shared" si="9"/>
        <v/>
      </c>
      <c r="M98" s="21" cm="1">
        <f t="array" aca="1" ref="M98" ca="1">IF(Parameters!$D$31, SUM(IF(ISNUMBER(AF98:AK98),(IF(AF98:AK98&gt;=Parameters!$D$41,1,"")),""))+0.5*(SUM(IF(ISNUMBER(AF98:AK98),(IF(AF98:AK98&gt;=Parameters!$D$42,1,"")),""))-SUM(IF(ISNUMBER(AF98:AK98),(IF(AF98:AK98&gt;=Parameters!$D$41,1,"")),""))),0) +
   IF(Parameters!$D$32,SUM(IF(ISNUMBER(AF98:AK98),(IF(AF98:AK98&gt;=Parameters!$D$41,1,"")),"")),0) +
   IF(Parameters!$D$33,AVERAGE(IF(ISNUMBER(AF98:AK98),AF98:AK98)),0) +
   IF(Parameters!$D$34,IF(OR(IF(ISNUMBER(AF98:AK98),AF98:AK98)=0),0,GEOMEAN(IF(ISNUMBER(AF98:AK98),AF98:AK98))),0)</f>
        <v>1</v>
      </c>
      <c r="N98" s="23">
        <f t="shared" ca="1" si="10"/>
        <v>1</v>
      </c>
      <c r="O98" s="116" t="str">
        <f t="shared" si="11"/>
        <v>!</v>
      </c>
      <c r="P98" s="24"/>
      <c r="Q98" s="49"/>
      <c r="R98" s="25">
        <f ca="1">IFERROR(INDEX(Health!$G$8:$G$225,MATCH($C98,_xlfn.ANCHORARRAY(Health!$C$8),0)),NA())</f>
        <v>0</v>
      </c>
      <c r="S98" s="25">
        <f ca="1">IFERROR(INDEX(Food!$G$8:$G$225,MATCH($C98,_xlfn.ANCHORARRAY(Food!$C$8),0)),NA())</f>
        <v>5.4355730650460901</v>
      </c>
      <c r="T98" s="25">
        <f ca="1">IFERROR(INDEX(Macro!$G$8:$G$225,MATCH($C98,_xlfn.ANCHORARRAY(Macro!$C$8),0)),NA())</f>
        <v>6.4511397928832572</v>
      </c>
      <c r="U98" s="25">
        <f ca="1">IFERROR(INDEX(Socioeconomic!$G$8:$G$225,MATCH($C98,_xlfn.ANCHORARRAY(Socioeconomic!$C$8),0)),NA())</f>
        <v>6.2449979983983974</v>
      </c>
      <c r="V98" s="25">
        <f ca="1">IFERROR(INDEX('Natural Hazard'!$G$8:$G$225,MATCH($C98,_xlfn.ANCHORARRAY('Natural Hazard'!$C$8),0)),NA())</f>
        <v>0</v>
      </c>
      <c r="W98" s="25">
        <f ca="1">IFERROR(INDEX(Conflict!$G$8:$G$225,MATCH($C98,_xlfn.ANCHORARRAY(Conflict!$C$8),0)),NA())</f>
        <v>0</v>
      </c>
      <c r="X98" s="50"/>
      <c r="Y98" s="25">
        <f ca="1">IFERROR(INDEX(Health!$H$8:$H$225,MATCH($C98,_xlfn.ANCHORARRAY(Health!$C$8),0)),NA())</f>
        <v>9.1778425655976594</v>
      </c>
      <c r="Z98" s="25">
        <f ca="1">IFERROR(INDEX(Food!$H$8:$H$225,MATCH($C98,_xlfn.ANCHORARRAY(Food!$C$8),0)),NA())</f>
        <v>5.9090909090909101</v>
      </c>
      <c r="AA98" s="25">
        <f ca="1">IFERROR(INDEX(Macro!$H$8:$H$225,MATCH($C98,_xlfn.ANCHORARRAY(Macro!$C$8),0)),NA())</f>
        <v>5.5857434998539297</v>
      </c>
      <c r="AB98" s="25">
        <f ca="1">IFERROR(INDEX(Socioeconomic!$H$8:$H$225,MATCH($C98,_xlfn.ANCHORARRAY(Socioeconomic!$C$8),0)),NA())</f>
        <v>5.5714285714285703</v>
      </c>
      <c r="AC98" s="25">
        <f ca="1">IFERROR(INDEX('Natural Hazard'!$H$8:$H$225,MATCH($C98,_xlfn.ANCHORARRAY('Natural Hazard'!$C$8),0)),NA())</f>
        <v>7.6666666666666599</v>
      </c>
      <c r="AD98" s="25">
        <f ca="1">IFERROR(INDEX(Conflict!$H$8:$H$225,MATCH($C98,_xlfn.ANCHORARRAY(Conflict!$C$8),0)),NA())</f>
        <v>10</v>
      </c>
      <c r="AE98" s="50"/>
      <c r="AF98" s="25">
        <f ca="1">IFERROR(INDEX(Health!$I$8:$I$225,MATCH($C98,_xlfn.ANCHORARRAY(Health!$C$8),0)),NA())</f>
        <v>0</v>
      </c>
      <c r="AG98" s="25">
        <f ca="1">IFERROR(INDEX(Food!$I$8:$I$225,MATCH($C98,_xlfn.ANCHORARRAY(Food!$C$8),0)),NA())</f>
        <v>5</v>
      </c>
      <c r="AH98" s="25">
        <f ca="1">IFERROR(INDEX(Macro!$I$8:$I$225,MATCH($C98,_xlfn.ANCHORARRAY(Macro!$C$8),0)),NA())</f>
        <v>7.4506114769520204</v>
      </c>
      <c r="AI98" s="25">
        <f ca="1">IFERROR(INDEX(Socioeconomic!$I$8:$I$225,MATCH($C98,_xlfn.ANCHORARRAY(Socioeconomic!$C$8),0)),NA())</f>
        <v>7</v>
      </c>
      <c r="AJ98" s="25">
        <f ca="1">IFERROR(INDEX('Natural Hazard'!$I$8:$I$225,MATCH($C98,_xlfn.ANCHORARRAY('Natural Hazard'!$C$8),0)),NA())</f>
        <v>0</v>
      </c>
      <c r="AK98" s="25">
        <f ca="1">IFERROR(INDEX(Conflict!$I$8:$I$225,MATCH($C98,_xlfn.ANCHORARRAY(Conflict!$C$8),0)),NA())</f>
        <v>0</v>
      </c>
      <c r="AL98" s="49"/>
      <c r="AM98" s="25">
        <f>IFERROR(INDEX('Data Reliability'!$G$6:$G$409,MATCH($C98,'Data Reliability'!$E$6:$E$409,0)),NA())</f>
        <v>0.16666666666666699</v>
      </c>
      <c r="AN98" s="25">
        <f>IFERROR(INDEX('Data Reliability'!$H$6:$H$409,MATCH($C98,'Data Reliability'!$E$6:$E$409,0)),NA())</f>
        <v>0.50277777777777799</v>
      </c>
    </row>
    <row r="99" spans="2:40" x14ac:dyDescent="0.2">
      <c r="B99" s="28" t="s">
        <v>158</v>
      </c>
      <c r="C99" s="28" t="s">
        <v>159</v>
      </c>
      <c r="D99" s="28" t="s">
        <v>433</v>
      </c>
      <c r="E99" s="28" t="s">
        <v>409</v>
      </c>
      <c r="F99" s="206">
        <f ca="1">MATCH($C99,_xlfn.ANCHORARRAY(Health!$C$8),0)</f>
        <v>94</v>
      </c>
      <c r="G99" s="22" cm="1">
        <f t="array" aca="1" ref="G99" ca="1">IF(Parameters!$D$31, SUM(IF(ISNUMBER(R99:W99),(IF(R99:W99&gt;=Parameters!$D$37,1,"")),""))+0.5*(SUM(IF(ISNUMBER(R99:W99),(IF(R99:W99&gt;=Parameters!$D$38,1,"")),""))-SUM(IF(ISNUMBER(R99:W99),(IF(R99:W99&gt;=Parameters!$D$37,1,"")),""))),0) +
   IF(Parameters!$D$32,SUM(IF(ISNUMBER(R99:W99),(IF(R99:W99&gt;=Parameters!$D$41,1,"")),"")),0) +
   IF(Parameters!$D$33,AVERAGE(IF(ISNUMBER(R99:W99),R99:W99)),0) +
   IF(Parameters!$D$34,IF(OR(IF(ISNUMBER(R99:W99),R99:W99)=0),0,GEOMEAN(IF(ISNUMBER(R99:W99),R99:W99))),0)</f>
        <v>0</v>
      </c>
      <c r="H99" s="23">
        <f t="shared" ca="1" si="6"/>
        <v>0</v>
      </c>
      <c r="I99" s="116" t="str">
        <f t="shared" si="7"/>
        <v>!</v>
      </c>
      <c r="J99" s="22" cm="1">
        <f t="array" aca="1" ref="J99" ca="1">IF(Parameters!$D$31, SUM(IF(ISNUMBER(Y99:AD99),(IF(Y99:AD99&gt;=Parameters!$D$41,1,"")),""))+0.5*(SUM(IF(ISNUMBER(Y99:AD99),(IF(Y99:AD99&gt;=Parameters!$D$42,1,"")),""))-SUM(IF(ISNUMBER(Y99:AD99),(IF(Y99:AD99&gt;=Parameters!$D$41,1,"")),""))),0) +
   IF(Parameters!$D$32,SUM(IF(ISNUMBER(Y99:AD99),(IF(Y99:AD99&gt;=Parameters!$D$41,1,"")),"")),0) +
   IF(Parameters!$D$33,AVERAGE(IF(ISNUMBER(Y99:AD99),Y99:AD99)),0) +
   IF(Parameters!$D$34,IF(OR(IF(ISNUMBER(Y99:AD99),Y99:AD99)=0),0,GEOMEAN(IF(ISNUMBER(Y99:AD99),Y99:AD99))),0)</f>
        <v>0</v>
      </c>
      <c r="K99" s="23">
        <f t="shared" ca="1" si="8"/>
        <v>0</v>
      </c>
      <c r="L99" s="116" t="str">
        <f t="shared" si="9"/>
        <v/>
      </c>
      <c r="M99" s="21" cm="1">
        <f t="array" aca="1" ref="M99" ca="1">IF(Parameters!$D$31, SUM(IF(ISNUMBER(AF99:AK99),(IF(AF99:AK99&gt;=Parameters!$D$41,1,"")),""))+0.5*(SUM(IF(ISNUMBER(AF99:AK99),(IF(AF99:AK99&gt;=Parameters!$D$42,1,"")),""))-SUM(IF(ISNUMBER(AF99:AK99),(IF(AF99:AK99&gt;=Parameters!$D$41,1,"")),""))),0) +
   IF(Parameters!$D$32,SUM(IF(ISNUMBER(AF99:AK99),(IF(AF99:AK99&gt;=Parameters!$D$41,1,"")),"")),0) +
   IF(Parameters!$D$33,AVERAGE(IF(ISNUMBER(AF99:AK99),AF99:AK99)),0) +
   IF(Parameters!$D$34,IF(OR(IF(ISNUMBER(AF99:AK99),AF99:AK99)=0),0,GEOMEAN(IF(ISNUMBER(AF99:AK99),AF99:AK99))),0)</f>
        <v>0.5</v>
      </c>
      <c r="N99" s="23">
        <f t="shared" ca="1" si="10"/>
        <v>0.5</v>
      </c>
      <c r="O99" s="116" t="str">
        <f t="shared" si="11"/>
        <v>!</v>
      </c>
      <c r="P99" s="24"/>
      <c r="Q99" s="49"/>
      <c r="R99" s="25">
        <f ca="1">IFERROR(INDEX(Health!$G$8:$G$225,MATCH($C99,_xlfn.ANCHORARRAY(Health!$C$8),0)),NA())</f>
        <v>0</v>
      </c>
      <c r="S99" s="25">
        <f ca="1">IFERROR(INDEX(Food!$G$8:$G$225,MATCH($C99,_xlfn.ANCHORARRAY(Food!$C$8),0)),NA())</f>
        <v>0</v>
      </c>
      <c r="T99" s="25">
        <f ca="1">IFERROR(INDEX(Macro!$G$8:$G$225,MATCH($C99,_xlfn.ANCHORARRAY(Macro!$C$8),0)),NA())</f>
        <v>4.1618581660939649</v>
      </c>
      <c r="U99" s="25">
        <f ca="1">IFERROR(INDEX(Socioeconomic!$G$8:$G$225,MATCH($C99,_xlfn.ANCHORARRAY(Socioeconomic!$C$8),0)),NA())</f>
        <v>0</v>
      </c>
      <c r="V99" s="25">
        <f ca="1">IFERROR(INDEX('Natural Hazard'!$G$8:$G$225,MATCH($C99,_xlfn.ANCHORARRAY('Natural Hazard'!$C$8),0)),NA())</f>
        <v>0</v>
      </c>
      <c r="W99" s="25">
        <f ca="1">IFERROR(INDEX(Conflict!$G$8:$G$225,MATCH($C99,_xlfn.ANCHORARRAY(Conflict!$C$8),0)),NA())</f>
        <v>0</v>
      </c>
      <c r="X99" s="50"/>
      <c r="Y99" s="25">
        <f ca="1">IFERROR(INDEX(Health!$H$8:$H$225,MATCH($C99,_xlfn.ANCHORARRAY(Health!$C$8),0)),NA())</f>
        <v>2.0349854227405202</v>
      </c>
      <c r="Z99" s="25">
        <f ca="1">IFERROR(INDEX(Food!$H$8:$H$225,MATCH($C99,_xlfn.ANCHORARRAY(Food!$C$8),0)),NA())</f>
        <v>0.55023923444975997</v>
      </c>
      <c r="AA99" s="25">
        <f ca="1">IFERROR(INDEX(Macro!$H$8:$H$225,MATCH($C99,_xlfn.ANCHORARRAY(Macro!$C$8),0)),NA())</f>
        <v>2.4744376278118598</v>
      </c>
      <c r="AB99" s="25">
        <f ca="1">IFERROR(INDEX(Socioeconomic!$H$8:$H$225,MATCH($C99,_xlfn.ANCHORARRAY(Socioeconomic!$C$8),0)),NA())</f>
        <v>0.28571428571428598</v>
      </c>
      <c r="AC99" s="25">
        <f ca="1">IFERROR(INDEX('Natural Hazard'!$H$8:$H$225,MATCH($C99,_xlfn.ANCHORARRAY('Natural Hazard'!$C$8),0)),NA())</f>
        <v>2.5</v>
      </c>
      <c r="AD99" s="25">
        <f ca="1">IFERROR(INDEX(Conflict!$H$8:$H$225,MATCH($C99,_xlfn.ANCHORARRAY(Conflict!$C$8),0)),NA())</f>
        <v>0</v>
      </c>
      <c r="AE99" s="50"/>
      <c r="AF99" s="25">
        <f ca="1">IFERROR(INDEX(Health!$I$8:$I$225,MATCH($C99,_xlfn.ANCHORARRAY(Health!$C$8),0)),NA())</f>
        <v>0</v>
      </c>
      <c r="AG99" s="25" t="e">
        <f ca="1">IFERROR(INDEX(Food!$I$8:$I$225,MATCH($C99,_xlfn.ANCHORARRAY(Food!$C$8),0)),NA())</f>
        <v>#N/A</v>
      </c>
      <c r="AH99" s="25">
        <f ca="1">IFERROR(INDEX(Macro!$I$8:$I$225,MATCH($C99,_xlfn.ANCHORARRAY(Macro!$C$8),0)),NA())</f>
        <v>7</v>
      </c>
      <c r="AI99" s="25" t="e">
        <f ca="1">IFERROR(INDEX(Socioeconomic!$I$8:$I$225,MATCH($C99,_xlfn.ANCHORARRAY(Socioeconomic!$C$8),0)),NA())</f>
        <v>#N/A</v>
      </c>
      <c r="AJ99" s="25">
        <f ca="1">IFERROR(INDEX('Natural Hazard'!$I$8:$I$225,MATCH($C99,_xlfn.ANCHORARRAY('Natural Hazard'!$C$8),0)),NA())</f>
        <v>0</v>
      </c>
      <c r="AK99" s="25">
        <f ca="1">IFERROR(INDEX(Conflict!$I$8:$I$225,MATCH($C99,_xlfn.ANCHORARRAY(Conflict!$C$8),0)),NA())</f>
        <v>0</v>
      </c>
      <c r="AL99" s="49"/>
      <c r="AM99" s="25">
        <f>IFERROR(INDEX('Data Reliability'!$G$6:$G$409,MATCH($C99,'Data Reliability'!$E$6:$E$409,0)),NA())</f>
        <v>0.16666666666666699</v>
      </c>
      <c r="AN99" s="25">
        <f>IFERROR(INDEX('Data Reliability'!$H$6:$H$409,MATCH($C99,'Data Reliability'!$E$6:$E$409,0)),NA())</f>
        <v>0.63333333333333297</v>
      </c>
    </row>
    <row r="100" spans="2:40" x14ac:dyDescent="0.2">
      <c r="B100" s="28" t="s">
        <v>160</v>
      </c>
      <c r="C100" s="28" t="s">
        <v>161</v>
      </c>
      <c r="D100" s="28" t="s">
        <v>434</v>
      </c>
      <c r="E100" s="28" t="s">
        <v>409</v>
      </c>
      <c r="F100" s="206">
        <f ca="1">MATCH($C100,_xlfn.ANCHORARRAY(Health!$C$8),0)</f>
        <v>95</v>
      </c>
      <c r="G100" s="22" cm="1">
        <f t="array" aca="1" ref="G100" ca="1">IF(Parameters!$D$31, SUM(IF(ISNUMBER(R100:W100),(IF(R100:W100&gt;=Parameters!$D$37,1,"")),""))+0.5*(SUM(IF(ISNUMBER(R100:W100),(IF(R100:W100&gt;=Parameters!$D$38,1,"")),""))-SUM(IF(ISNUMBER(R100:W100),(IF(R100:W100&gt;=Parameters!$D$37,1,"")),""))),0) +
   IF(Parameters!$D$32,SUM(IF(ISNUMBER(R100:W100),(IF(R100:W100&gt;=Parameters!$D$41,1,"")),"")),0) +
   IF(Parameters!$D$33,AVERAGE(IF(ISNUMBER(R100:W100),R100:W100)),0) +
   IF(Parameters!$D$34,IF(OR(IF(ISNUMBER(R100:W100),R100:W100)=0),0,GEOMEAN(IF(ISNUMBER(R100:W100),R100:W100))),0)</f>
        <v>0</v>
      </c>
      <c r="H100" s="23">
        <f t="shared" ca="1" si="6"/>
        <v>0</v>
      </c>
      <c r="I100" s="116" t="str">
        <f t="shared" si="7"/>
        <v>!</v>
      </c>
      <c r="J100" s="22" cm="1">
        <f t="array" aca="1" ref="J100" ca="1">IF(Parameters!$D$31, SUM(IF(ISNUMBER(Y100:AD100),(IF(Y100:AD100&gt;=Parameters!$D$41,1,"")),""))+0.5*(SUM(IF(ISNUMBER(Y100:AD100),(IF(Y100:AD100&gt;=Parameters!$D$42,1,"")),""))-SUM(IF(ISNUMBER(Y100:AD100),(IF(Y100:AD100&gt;=Parameters!$D$41,1,"")),""))),0) +
   IF(Parameters!$D$32,SUM(IF(ISNUMBER(Y100:AD100),(IF(Y100:AD100&gt;=Parameters!$D$41,1,"")),"")),0) +
   IF(Parameters!$D$33,AVERAGE(IF(ISNUMBER(Y100:AD100),Y100:AD100)),0) +
   IF(Parameters!$D$34,IF(OR(IF(ISNUMBER(Y100:AD100),Y100:AD100)=0),0,GEOMEAN(IF(ISNUMBER(Y100:AD100),Y100:AD100))),0)</f>
        <v>0</v>
      </c>
      <c r="K100" s="23">
        <f t="shared" ca="1" si="8"/>
        <v>0</v>
      </c>
      <c r="L100" s="116" t="str">
        <f t="shared" si="9"/>
        <v/>
      </c>
      <c r="M100" s="21" cm="1">
        <f t="array" aca="1" ref="M100" ca="1">IF(Parameters!$D$31, SUM(IF(ISNUMBER(AF100:AK100),(IF(AF100:AK100&gt;=Parameters!$D$41,1,"")),""))+0.5*(SUM(IF(ISNUMBER(AF100:AK100),(IF(AF100:AK100&gt;=Parameters!$D$42,1,"")),""))-SUM(IF(ISNUMBER(AF100:AK100),(IF(AF100:AK100&gt;=Parameters!$D$41,1,"")),""))),0) +
   IF(Parameters!$D$32,SUM(IF(ISNUMBER(AF100:AK100),(IF(AF100:AK100&gt;=Parameters!$D$41,1,"")),"")),0) +
   IF(Parameters!$D$33,AVERAGE(IF(ISNUMBER(AF100:AK100),AF100:AK100)),0) +
   IF(Parameters!$D$34,IF(OR(IF(ISNUMBER(AF100:AK100),AF100:AK100)=0),0,GEOMEAN(IF(ISNUMBER(AF100:AK100),AF100:AK100))),0)</f>
        <v>1.5</v>
      </c>
      <c r="N100" s="23">
        <f t="shared" ca="1" si="10"/>
        <v>1.5</v>
      </c>
      <c r="O100" s="116" t="str">
        <f t="shared" si="11"/>
        <v>!</v>
      </c>
      <c r="P100" s="24"/>
      <c r="Q100" s="49"/>
      <c r="R100" s="25">
        <f ca="1">IFERROR(INDEX(Health!$G$8:$G$225,MATCH($C100,_xlfn.ANCHORARRAY(Health!$C$8),0)),NA())</f>
        <v>0</v>
      </c>
      <c r="S100" s="25">
        <f ca="1">IFERROR(INDEX(Food!$G$8:$G$225,MATCH($C100,_xlfn.ANCHORARRAY(Food!$C$8),0)),NA())</f>
        <v>0</v>
      </c>
      <c r="T100" s="25">
        <f ca="1">IFERROR(INDEX(Macro!$G$8:$G$225,MATCH($C100,_xlfn.ANCHORARRAY(Macro!$C$8),0)),NA())</f>
        <v>1.9292178183380531</v>
      </c>
      <c r="U100" s="25">
        <f ca="1">IFERROR(INDEX(Socioeconomic!$G$8:$G$225,MATCH($C100,_xlfn.ANCHORARRAY(Socioeconomic!$C$8),0)),NA())</f>
        <v>0</v>
      </c>
      <c r="V100" s="25">
        <f ca="1">IFERROR(INDEX('Natural Hazard'!$G$8:$G$225,MATCH($C100,_xlfn.ANCHORARRAY('Natural Hazard'!$C$8),0)),NA())</f>
        <v>0</v>
      </c>
      <c r="W100" s="25">
        <f ca="1">IFERROR(INDEX(Conflict!$G$8:$G$225,MATCH($C100,_xlfn.ANCHORARRAY(Conflict!$C$8),0)),NA())</f>
        <v>0</v>
      </c>
      <c r="X100" s="50"/>
      <c r="Y100" s="25">
        <f ca="1">IFERROR(INDEX(Health!$H$8:$H$225,MATCH($C100,_xlfn.ANCHORARRAY(Health!$C$8),0)),NA())</f>
        <v>2.4139941690961999</v>
      </c>
      <c r="Z100" s="25">
        <f ca="1">IFERROR(INDEX(Food!$H$8:$H$225,MATCH($C100,_xlfn.ANCHORARRAY(Food!$C$8),0)),NA())</f>
        <v>0.94962362478286</v>
      </c>
      <c r="AA100" s="25">
        <f ca="1">IFERROR(INDEX(Macro!$H$8:$H$225,MATCH($C100,_xlfn.ANCHORARRAY(Macro!$C$8),0)),NA())</f>
        <v>0.53169734151329096</v>
      </c>
      <c r="AB100" s="25">
        <f ca="1">IFERROR(INDEX(Socioeconomic!$H$8:$H$225,MATCH($C100,_xlfn.ANCHORARRAY(Socioeconomic!$C$8),0)),NA())</f>
        <v>0.85714285714285499</v>
      </c>
      <c r="AC100" s="25">
        <f ca="1">IFERROR(INDEX('Natural Hazard'!$H$8:$H$225,MATCH($C100,_xlfn.ANCHORARRAY('Natural Hazard'!$C$8),0)),NA())</f>
        <v>4.1666666666666599</v>
      </c>
      <c r="AD100" s="25">
        <f ca="1">IFERROR(INDEX(Conflict!$H$8:$H$225,MATCH($C100,_xlfn.ANCHORARRAY(Conflict!$C$8),0)),NA())</f>
        <v>0</v>
      </c>
      <c r="AE100" s="50"/>
      <c r="AF100" s="25">
        <f ca="1">IFERROR(INDEX(Health!$I$8:$I$225,MATCH($C100,_xlfn.ANCHORARRAY(Health!$C$8),0)),NA())</f>
        <v>0</v>
      </c>
      <c r="AG100" s="25" t="e">
        <f ca="1">IFERROR(INDEX(Food!$I$8:$I$225,MATCH($C100,_xlfn.ANCHORARRAY(Food!$C$8),0)),NA())</f>
        <v>#N/A</v>
      </c>
      <c r="AH100" s="25">
        <f ca="1">IFERROR(INDEX(Macro!$I$8:$I$225,MATCH($C100,_xlfn.ANCHORARRAY(Macro!$C$8),0)),NA())</f>
        <v>7</v>
      </c>
      <c r="AI100" s="25" t="e">
        <f ca="1">IFERROR(INDEX(Socioeconomic!$I$8:$I$225,MATCH($C100,_xlfn.ANCHORARRAY(Socioeconomic!$C$8),0)),NA())</f>
        <v>#N/A</v>
      </c>
      <c r="AJ100" s="25">
        <f ca="1">IFERROR(INDEX('Natural Hazard'!$I$8:$I$225,MATCH($C100,_xlfn.ANCHORARRAY('Natural Hazard'!$C$8),0)),NA())</f>
        <v>0</v>
      </c>
      <c r="AK100" s="25">
        <f ca="1">IFERROR(INDEX(Conflict!$I$8:$I$225,MATCH($C100,_xlfn.ANCHORARRAY(Conflict!$C$8),0)),NA())</f>
        <v>10</v>
      </c>
      <c r="AL100" s="49"/>
      <c r="AM100" s="25">
        <f>IFERROR(INDEX('Data Reliability'!$G$6:$G$409,MATCH($C100,'Data Reliability'!$E$6:$E$409,0)),NA())</f>
        <v>8.3333333333333301E-2</v>
      </c>
      <c r="AN100" s="25">
        <f>IFERROR(INDEX('Data Reliability'!$H$6:$H$409,MATCH($C100,'Data Reliability'!$E$6:$E$409,0)),NA())</f>
        <v>0.6</v>
      </c>
    </row>
    <row r="101" spans="2:40" x14ac:dyDescent="0.2">
      <c r="B101" s="28" t="s">
        <v>162</v>
      </c>
      <c r="C101" s="28" t="s">
        <v>163</v>
      </c>
      <c r="D101" s="28" t="s">
        <v>433</v>
      </c>
      <c r="E101" s="28" t="s">
        <v>409</v>
      </c>
      <c r="F101" s="206">
        <f ca="1">MATCH($C101,_xlfn.ANCHORARRAY(Health!$C$8),0)</f>
        <v>96</v>
      </c>
      <c r="G101" s="22" cm="1">
        <f t="array" aca="1" ref="G101" ca="1">IF(Parameters!$D$31, SUM(IF(ISNUMBER(R101:W101),(IF(R101:W101&gt;=Parameters!$D$37,1,"")),""))+0.5*(SUM(IF(ISNUMBER(R101:W101),(IF(R101:W101&gt;=Parameters!$D$38,1,"")),""))-SUM(IF(ISNUMBER(R101:W101),(IF(R101:W101&gt;=Parameters!$D$37,1,"")),""))),0) +
   IF(Parameters!$D$32,SUM(IF(ISNUMBER(R101:W101),(IF(R101:W101&gt;=Parameters!$D$41,1,"")),"")),0) +
   IF(Parameters!$D$33,AVERAGE(IF(ISNUMBER(R101:W101),R101:W101)),0) +
   IF(Parameters!$D$34,IF(OR(IF(ISNUMBER(R101:W101),R101:W101)=0),0,GEOMEAN(IF(ISNUMBER(R101:W101),R101:W101))),0)</f>
        <v>0</v>
      </c>
      <c r="H101" s="23">
        <f t="shared" ca="1" si="6"/>
        <v>0</v>
      </c>
      <c r="I101" s="116" t="str">
        <f t="shared" si="7"/>
        <v>!</v>
      </c>
      <c r="J101" s="22" cm="1">
        <f t="array" aca="1" ref="J101" ca="1">IF(Parameters!$D$31, SUM(IF(ISNUMBER(Y101:AD101),(IF(Y101:AD101&gt;=Parameters!$D$41,1,"")),""))+0.5*(SUM(IF(ISNUMBER(Y101:AD101),(IF(Y101:AD101&gt;=Parameters!$D$42,1,"")),""))-SUM(IF(ISNUMBER(Y101:AD101),(IF(Y101:AD101&gt;=Parameters!$D$41,1,"")),""))),0) +
   IF(Parameters!$D$32,SUM(IF(ISNUMBER(Y101:AD101),(IF(Y101:AD101&gt;=Parameters!$D$41,1,"")),"")),0) +
   IF(Parameters!$D$33,AVERAGE(IF(ISNUMBER(Y101:AD101),Y101:AD101)),0) +
   IF(Parameters!$D$34,IF(OR(IF(ISNUMBER(Y101:AD101),Y101:AD101)=0),0,GEOMEAN(IF(ISNUMBER(Y101:AD101),Y101:AD101))),0)</f>
        <v>0</v>
      </c>
      <c r="K101" s="23">
        <f t="shared" ca="1" si="8"/>
        <v>0</v>
      </c>
      <c r="L101" s="116" t="str">
        <f t="shared" si="9"/>
        <v/>
      </c>
      <c r="M101" s="21" cm="1">
        <f t="array" aca="1" ref="M101" ca="1">IF(Parameters!$D$31, SUM(IF(ISNUMBER(AF101:AK101),(IF(AF101:AK101&gt;=Parameters!$D$41,1,"")),""))+0.5*(SUM(IF(ISNUMBER(AF101:AK101),(IF(AF101:AK101&gt;=Parameters!$D$42,1,"")),""))-SUM(IF(ISNUMBER(AF101:AK101),(IF(AF101:AK101&gt;=Parameters!$D$41,1,"")),""))),0) +
   IF(Parameters!$D$32,SUM(IF(ISNUMBER(AF101:AK101),(IF(AF101:AK101&gt;=Parameters!$D$41,1,"")),"")),0) +
   IF(Parameters!$D$33,AVERAGE(IF(ISNUMBER(AF101:AK101),AF101:AK101)),0) +
   IF(Parameters!$D$34,IF(OR(IF(ISNUMBER(AF101:AK101),AF101:AK101)=0),0,GEOMEAN(IF(ISNUMBER(AF101:AK101),AF101:AK101))),0)</f>
        <v>0</v>
      </c>
      <c r="N101" s="23">
        <f t="shared" ca="1" si="10"/>
        <v>0</v>
      </c>
      <c r="O101" s="116" t="str">
        <f t="shared" si="11"/>
        <v>!</v>
      </c>
      <c r="P101" s="24"/>
      <c r="Q101" s="49"/>
      <c r="R101" s="25">
        <f ca="1">IFERROR(INDEX(Health!$G$8:$G$225,MATCH($C101,_xlfn.ANCHORARRAY(Health!$C$8),0)),NA())</f>
        <v>0</v>
      </c>
      <c r="S101" s="25">
        <f ca="1">IFERROR(INDEX(Food!$G$8:$G$225,MATCH($C101,_xlfn.ANCHORARRAY(Food!$C$8),0)),NA())</f>
        <v>0</v>
      </c>
      <c r="T101" s="25">
        <f ca="1">IFERROR(INDEX(Macro!$G$8:$G$225,MATCH($C101,_xlfn.ANCHORARRAY(Macro!$C$8),0)),NA())</f>
        <v>1.8603789511386148</v>
      </c>
      <c r="U101" s="25">
        <f ca="1">IFERROR(INDEX(Socioeconomic!$G$8:$G$225,MATCH($C101,_xlfn.ANCHORARRAY(Socioeconomic!$C$8),0)),NA())</f>
        <v>0</v>
      </c>
      <c r="V101" s="25">
        <f ca="1">IFERROR(INDEX('Natural Hazard'!$G$8:$G$225,MATCH($C101,_xlfn.ANCHORARRAY('Natural Hazard'!$C$8),0)),NA())</f>
        <v>0</v>
      </c>
      <c r="W101" s="25">
        <f ca="1">IFERROR(INDEX(Conflict!$G$8:$G$225,MATCH($C101,_xlfn.ANCHORARRAY(Conflict!$C$8),0)),NA())</f>
        <v>0</v>
      </c>
      <c r="X101" s="50"/>
      <c r="Y101" s="25">
        <f ca="1">IFERROR(INDEX(Health!$H$8:$H$225,MATCH($C101,_xlfn.ANCHORARRAY(Health!$C$8),0)),NA())</f>
        <v>1.0437317784256499</v>
      </c>
      <c r="Z101" s="25">
        <f ca="1">IFERROR(INDEX(Food!$H$8:$H$225,MATCH($C101,_xlfn.ANCHORARRAY(Food!$C$8),0)),NA())</f>
        <v>1.1812391430225799</v>
      </c>
      <c r="AA101" s="25">
        <f ca="1">IFERROR(INDEX(Macro!$H$8:$H$225,MATCH($C101,_xlfn.ANCHORARRAY(Macro!$C$8),0)),NA())</f>
        <v>1.21822962313759</v>
      </c>
      <c r="AB101" s="25">
        <f ca="1">IFERROR(INDEX(Socioeconomic!$H$8:$H$225,MATCH($C101,_xlfn.ANCHORARRAY(Socioeconomic!$C$8),0)),NA())</f>
        <v>0.71428571428571297</v>
      </c>
      <c r="AC101" s="25">
        <f ca="1">IFERROR(INDEX('Natural Hazard'!$H$8:$H$225,MATCH($C101,_xlfn.ANCHORARRAY('Natural Hazard'!$C$8),0)),NA())</f>
        <v>6.6666666666666599</v>
      </c>
      <c r="AD101" s="25">
        <f ca="1">IFERROR(INDEX(Conflict!$H$8:$H$225,MATCH($C101,_xlfn.ANCHORARRAY(Conflict!$C$8),0)),NA())</f>
        <v>0</v>
      </c>
      <c r="AE101" s="50"/>
      <c r="AF101" s="25">
        <f ca="1">IFERROR(INDEX(Health!$I$8:$I$225,MATCH($C101,_xlfn.ANCHORARRAY(Health!$C$8),0)),NA())</f>
        <v>0</v>
      </c>
      <c r="AG101" s="25" t="e">
        <f ca="1">IFERROR(INDEX(Food!$I$8:$I$225,MATCH($C101,_xlfn.ANCHORARRAY(Food!$C$8),0)),NA())</f>
        <v>#N/A</v>
      </c>
      <c r="AH101" s="25">
        <f ca="1">IFERROR(INDEX(Macro!$I$8:$I$225,MATCH($C101,_xlfn.ANCHORARRAY(Macro!$C$8),0)),NA())</f>
        <v>2.8410159924741198</v>
      </c>
      <c r="AI101" s="25" t="e">
        <f ca="1">IFERROR(INDEX(Socioeconomic!$I$8:$I$225,MATCH($C101,_xlfn.ANCHORARRAY(Socioeconomic!$C$8),0)),NA())</f>
        <v>#N/A</v>
      </c>
      <c r="AJ101" s="25">
        <f ca="1">IFERROR(INDEX('Natural Hazard'!$I$8:$I$225,MATCH($C101,_xlfn.ANCHORARRAY('Natural Hazard'!$C$8),0)),NA())</f>
        <v>0</v>
      </c>
      <c r="AK101" s="25">
        <f ca="1">IFERROR(INDEX(Conflict!$I$8:$I$225,MATCH($C101,_xlfn.ANCHORARRAY(Conflict!$C$8),0)),NA())</f>
        <v>0</v>
      </c>
      <c r="AL101" s="49"/>
      <c r="AM101" s="25">
        <f>IFERROR(INDEX('Data Reliability'!$G$6:$G$409,MATCH($C101,'Data Reliability'!$E$6:$E$409,0)),NA())</f>
        <v>8.3333333333333301E-2</v>
      </c>
      <c r="AN101" s="25">
        <f>IFERROR(INDEX('Data Reliability'!$H$6:$H$409,MATCH($C101,'Data Reliability'!$E$6:$E$409,0)),NA())</f>
        <v>0.6</v>
      </c>
    </row>
    <row r="102" spans="2:40" x14ac:dyDescent="0.2">
      <c r="B102" s="28" t="s">
        <v>164</v>
      </c>
      <c r="C102" s="28" t="s">
        <v>165</v>
      </c>
      <c r="D102" s="28" t="s">
        <v>435</v>
      </c>
      <c r="E102" s="28" t="s">
        <v>430</v>
      </c>
      <c r="F102" s="206">
        <f ca="1">MATCH($C102,_xlfn.ANCHORARRAY(Health!$C$8),0)</f>
        <v>97</v>
      </c>
      <c r="G102" s="22" cm="1">
        <f t="array" aca="1" ref="G102" ca="1">IF(Parameters!$D$31, SUM(IF(ISNUMBER(R102:W102),(IF(R102:W102&gt;=Parameters!$D$37,1,"")),""))+0.5*(SUM(IF(ISNUMBER(R102:W102),(IF(R102:W102&gt;=Parameters!$D$38,1,"")),""))-SUM(IF(ISNUMBER(R102:W102),(IF(R102:W102&gt;=Parameters!$D$37,1,"")),""))),0) +
   IF(Parameters!$D$32,SUM(IF(ISNUMBER(R102:W102),(IF(R102:W102&gt;=Parameters!$D$41,1,"")),"")),0) +
   IF(Parameters!$D$33,AVERAGE(IF(ISNUMBER(R102:W102),R102:W102)),0) +
   IF(Parameters!$D$34,IF(OR(IF(ISNUMBER(R102:W102),R102:W102)=0),0,GEOMEAN(IF(ISNUMBER(R102:W102),R102:W102))),0)</f>
        <v>0</v>
      </c>
      <c r="H102" s="23">
        <f t="shared" ca="1" si="6"/>
        <v>0</v>
      </c>
      <c r="I102" s="116" t="str">
        <f t="shared" si="7"/>
        <v>!</v>
      </c>
      <c r="J102" s="22" cm="1">
        <f t="array" aca="1" ref="J102" ca="1">IF(Parameters!$D$31, SUM(IF(ISNUMBER(Y102:AD102),(IF(Y102:AD102&gt;=Parameters!$D$41,1,"")),""))+0.5*(SUM(IF(ISNUMBER(Y102:AD102),(IF(Y102:AD102&gt;=Parameters!$D$42,1,"")),""))-SUM(IF(ISNUMBER(Y102:AD102),(IF(Y102:AD102&gt;=Parameters!$D$41,1,"")),""))),0) +
   IF(Parameters!$D$32,SUM(IF(ISNUMBER(Y102:AD102),(IF(Y102:AD102&gt;=Parameters!$D$41,1,"")),"")),0) +
   IF(Parameters!$D$33,AVERAGE(IF(ISNUMBER(Y102:AD102),Y102:AD102)),0) +
   IF(Parameters!$D$34,IF(OR(IF(ISNUMBER(Y102:AD102),Y102:AD102)=0),0,GEOMEAN(IF(ISNUMBER(Y102:AD102),Y102:AD102))),0)</f>
        <v>0</v>
      </c>
      <c r="K102" s="23">
        <f t="shared" ca="1" si="8"/>
        <v>0</v>
      </c>
      <c r="L102" s="116" t="str">
        <f t="shared" si="9"/>
        <v/>
      </c>
      <c r="M102" s="21" cm="1">
        <f t="array" aca="1" ref="M102" ca="1">IF(Parameters!$D$31, SUM(IF(ISNUMBER(AF102:AK102),(IF(AF102:AK102&gt;=Parameters!$D$41,1,"")),""))+0.5*(SUM(IF(ISNUMBER(AF102:AK102),(IF(AF102:AK102&gt;=Parameters!$D$42,1,"")),""))-SUM(IF(ISNUMBER(AF102:AK102),(IF(AF102:AK102&gt;=Parameters!$D$41,1,"")),""))),0) +
   IF(Parameters!$D$32,SUM(IF(ISNUMBER(AF102:AK102),(IF(AF102:AK102&gt;=Parameters!$D$41,1,"")),"")),0) +
   IF(Parameters!$D$33,AVERAGE(IF(ISNUMBER(AF102:AK102),AF102:AK102)),0) +
   IF(Parameters!$D$34,IF(OR(IF(ISNUMBER(AF102:AK102),AF102:AK102)=0),0,GEOMEAN(IF(ISNUMBER(AF102:AK102),AF102:AK102))),0)</f>
        <v>1</v>
      </c>
      <c r="N102" s="23">
        <f t="shared" ca="1" si="10"/>
        <v>1</v>
      </c>
      <c r="O102" s="116" t="str">
        <f t="shared" si="11"/>
        <v>!</v>
      </c>
      <c r="P102" s="24"/>
      <c r="Q102" s="49"/>
      <c r="R102" s="25">
        <f ca="1">IFERROR(INDEX(Health!$G$8:$G$225,MATCH($C102,_xlfn.ANCHORARRAY(Health!$C$8),0)),NA())</f>
        <v>0</v>
      </c>
      <c r="S102" s="25">
        <f ca="1">IFERROR(INDEX(Food!$G$8:$G$225,MATCH($C102,_xlfn.ANCHORARRAY(Food!$C$8),0)),NA())</f>
        <v>0</v>
      </c>
      <c r="T102" s="25">
        <f ca="1">IFERROR(INDEX(Macro!$G$8:$G$225,MATCH($C102,_xlfn.ANCHORARRAY(Macro!$C$8),0)),NA())</f>
        <v>3.3981653384656125</v>
      </c>
      <c r="U102" s="25">
        <f ca="1">IFERROR(INDEX(Socioeconomic!$G$8:$G$225,MATCH($C102,_xlfn.ANCHORARRAY(Socioeconomic!$C$8),0)),NA())</f>
        <v>0</v>
      </c>
      <c r="V102" s="25">
        <f ca="1">IFERROR(INDEX('Natural Hazard'!$G$8:$G$225,MATCH($C102,_xlfn.ANCHORARRAY('Natural Hazard'!$C$8),0)),NA())</f>
        <v>0</v>
      </c>
      <c r="W102" s="25">
        <f ca="1">IFERROR(INDEX(Conflict!$G$8:$G$225,MATCH($C102,_xlfn.ANCHORARRAY(Conflict!$C$8),0)),NA())</f>
        <v>0.51438986253190977</v>
      </c>
      <c r="X102" s="50"/>
      <c r="Y102" s="25">
        <f ca="1">IFERROR(INDEX(Health!$H$8:$H$225,MATCH($C102,_xlfn.ANCHORARRAY(Health!$C$8),0)),NA())</f>
        <v>6.9037900874635501</v>
      </c>
      <c r="Z102" s="25">
        <f ca="1">IFERROR(INDEX(Food!$H$8:$H$225,MATCH($C102,_xlfn.ANCHORARRAY(Food!$C$8),0)),NA())</f>
        <v>4.2105263157894699</v>
      </c>
      <c r="AA102" s="25">
        <f ca="1">IFERROR(INDEX(Macro!$H$8:$H$225,MATCH($C102,_xlfn.ANCHORARRAY(Macro!$C$8),0)),NA())</f>
        <v>2.4452234881682702</v>
      </c>
      <c r="AB102" s="25">
        <f ca="1">IFERROR(INDEX(Socioeconomic!$H$8:$H$225,MATCH($C102,_xlfn.ANCHORARRAY(Socioeconomic!$C$8),0)),NA())</f>
        <v>5.2857142857142803</v>
      </c>
      <c r="AC102" s="25">
        <f ca="1">IFERROR(INDEX('Natural Hazard'!$H$8:$H$225,MATCH($C102,_xlfn.ANCHORARRAY('Natural Hazard'!$C$8),0)),NA())</f>
        <v>6.6666666666666599</v>
      </c>
      <c r="AD102" s="25">
        <f ca="1">IFERROR(INDEX(Conflict!$H$8:$H$225,MATCH($C102,_xlfn.ANCHORARRAY(Conflict!$C$8),0)),NA())</f>
        <v>2.64596930675597E-2</v>
      </c>
      <c r="AE102" s="50"/>
      <c r="AF102" s="25">
        <f ca="1">IFERROR(INDEX(Health!$I$8:$I$225,MATCH($C102,_xlfn.ANCHORARRAY(Health!$C$8),0)),NA())</f>
        <v>0</v>
      </c>
      <c r="AG102" s="25" t="e">
        <f ca="1">IFERROR(INDEX(Food!$I$8:$I$225,MATCH($C102,_xlfn.ANCHORARRAY(Food!$C$8),0)),NA())</f>
        <v>#N/A</v>
      </c>
      <c r="AH102" s="25">
        <f ca="1">IFERROR(INDEX(Macro!$I$8:$I$225,MATCH($C102,_xlfn.ANCHORARRAY(Macro!$C$8),0)),NA())</f>
        <v>4.7224835371589799</v>
      </c>
      <c r="AI102" s="25" t="e">
        <f ca="1">IFERROR(INDEX(Socioeconomic!$I$8:$I$225,MATCH($C102,_xlfn.ANCHORARRAY(Socioeconomic!$C$8),0)),NA())</f>
        <v>#N/A</v>
      </c>
      <c r="AJ102" s="25">
        <f ca="1">IFERROR(INDEX('Natural Hazard'!$I$8:$I$225,MATCH($C102,_xlfn.ANCHORARRAY('Natural Hazard'!$C$8),0)),NA())</f>
        <v>0</v>
      </c>
      <c r="AK102" s="25">
        <f ca="1">IFERROR(INDEX(Conflict!$I$8:$I$225,MATCH($C102,_xlfn.ANCHORARRAY(Conflict!$C$8),0)),NA())</f>
        <v>10</v>
      </c>
      <c r="AL102" s="49"/>
      <c r="AM102" s="25">
        <f>IFERROR(INDEX('Data Reliability'!$G$6:$G$409,MATCH($C102,'Data Reliability'!$E$6:$E$409,0)),NA())</f>
        <v>0.16666666666666699</v>
      </c>
      <c r="AN102" s="25">
        <f>IFERROR(INDEX('Data Reliability'!$H$6:$H$409,MATCH($C102,'Data Reliability'!$E$6:$E$409,0)),NA())</f>
        <v>0.6</v>
      </c>
    </row>
    <row r="103" spans="2:40" x14ac:dyDescent="0.2">
      <c r="B103" s="28" t="s">
        <v>166</v>
      </c>
      <c r="C103" s="28" t="s">
        <v>167</v>
      </c>
      <c r="D103" s="28" t="s">
        <v>434</v>
      </c>
      <c r="E103" s="28" t="s">
        <v>430</v>
      </c>
      <c r="F103" s="206">
        <f ca="1">MATCH($C103,_xlfn.ANCHORARRAY(Health!$C$8),0)</f>
        <v>98</v>
      </c>
      <c r="G103" s="22" cm="1">
        <f t="array" aca="1" ref="G103" ca="1">IF(Parameters!$D$31, SUM(IF(ISNUMBER(R103:W103),(IF(R103:W103&gt;=Parameters!$D$37,1,"")),""))+0.5*(SUM(IF(ISNUMBER(R103:W103),(IF(R103:W103&gt;=Parameters!$D$38,1,"")),""))-SUM(IF(ISNUMBER(R103:W103),(IF(R103:W103&gt;=Parameters!$D$37,1,"")),""))),0) +
   IF(Parameters!$D$32,SUM(IF(ISNUMBER(R103:W103),(IF(R103:W103&gt;=Parameters!$D$41,1,"")),"")),0) +
   IF(Parameters!$D$33,AVERAGE(IF(ISNUMBER(R103:W103),R103:W103)),0) +
   IF(Parameters!$D$34,IF(OR(IF(ISNUMBER(R103:W103),R103:W103)=0),0,GEOMEAN(IF(ISNUMBER(R103:W103),R103:W103))),0)</f>
        <v>1</v>
      </c>
      <c r="H103" s="23">
        <f t="shared" ca="1" si="6"/>
        <v>1</v>
      </c>
      <c r="I103" s="116" t="str">
        <f t="shared" si="7"/>
        <v>!</v>
      </c>
      <c r="J103" s="22" cm="1">
        <f t="array" aca="1" ref="J103" ca="1">IF(Parameters!$D$31, SUM(IF(ISNUMBER(Y103:AD103),(IF(Y103:AD103&gt;=Parameters!$D$41,1,"")),""))+0.5*(SUM(IF(ISNUMBER(Y103:AD103),(IF(Y103:AD103&gt;=Parameters!$D$42,1,"")),""))-SUM(IF(ISNUMBER(Y103:AD103),(IF(Y103:AD103&gt;=Parameters!$D$41,1,"")),""))),0) +
   IF(Parameters!$D$32,SUM(IF(ISNUMBER(Y103:AD103),(IF(Y103:AD103&gt;=Parameters!$D$41,1,"")),"")),0) +
   IF(Parameters!$D$33,AVERAGE(IF(ISNUMBER(Y103:AD103),Y103:AD103)),0) +
   IF(Parameters!$D$34,IF(OR(IF(ISNUMBER(Y103:AD103),Y103:AD103)=0),0,GEOMEAN(IF(ISNUMBER(Y103:AD103),Y103:AD103))),0)</f>
        <v>0</v>
      </c>
      <c r="K103" s="23">
        <f t="shared" ca="1" si="8"/>
        <v>0</v>
      </c>
      <c r="L103" s="116" t="str">
        <f t="shared" si="9"/>
        <v/>
      </c>
      <c r="M103" s="21" cm="1">
        <f t="array" aca="1" ref="M103" ca="1">IF(Parameters!$D$31, SUM(IF(ISNUMBER(AF103:AK103),(IF(AF103:AK103&gt;=Parameters!$D$41,1,"")),""))+0.5*(SUM(IF(ISNUMBER(AF103:AK103),(IF(AF103:AK103&gt;=Parameters!$D$42,1,"")),""))-SUM(IF(ISNUMBER(AF103:AK103),(IF(AF103:AK103&gt;=Parameters!$D$41,1,"")),""))),0) +
   IF(Parameters!$D$32,SUM(IF(ISNUMBER(AF103:AK103),(IF(AF103:AK103&gt;=Parameters!$D$41,1,"")),"")),0) +
   IF(Parameters!$D$33,AVERAGE(IF(ISNUMBER(AF103:AK103),AF103:AK103)),0) +
   IF(Parameters!$D$34,IF(OR(IF(ISNUMBER(AF103:AK103),AF103:AK103)=0),0,GEOMEAN(IF(ISNUMBER(AF103:AK103),AF103:AK103))),0)</f>
        <v>1</v>
      </c>
      <c r="N103" s="23">
        <f t="shared" ca="1" si="10"/>
        <v>1</v>
      </c>
      <c r="O103" s="116" t="str">
        <f t="shared" si="11"/>
        <v>!</v>
      </c>
      <c r="P103" s="24"/>
      <c r="Q103" s="49"/>
      <c r="R103" s="25">
        <f ca="1">IFERROR(INDEX(Health!$G$8:$G$225,MATCH($C103,_xlfn.ANCHORARRAY(Health!$C$8),0)),NA())</f>
        <v>0</v>
      </c>
      <c r="S103" s="25">
        <f ca="1">IFERROR(INDEX(Food!$G$8:$G$225,MATCH($C103,_xlfn.ANCHORARRAY(Food!$C$8),0)),NA())</f>
        <v>0</v>
      </c>
      <c r="T103" s="25">
        <f ca="1">IFERROR(INDEX(Macro!$G$8:$G$225,MATCH($C103,_xlfn.ANCHORARRAY(Macro!$C$8),0)),NA())</f>
        <v>1.8612650991126329</v>
      </c>
      <c r="U103" s="25">
        <f ca="1">IFERROR(INDEX(Socioeconomic!$G$8:$G$225,MATCH($C103,_xlfn.ANCHORARRAY(Socioeconomic!$C$8),0)),NA())</f>
        <v>7.3678839761300665</v>
      </c>
      <c r="V103" s="25">
        <f ca="1">IFERROR(INDEX('Natural Hazard'!$G$8:$G$225,MATCH($C103,_xlfn.ANCHORARRAY('Natural Hazard'!$C$8),0)),NA())</f>
        <v>0</v>
      </c>
      <c r="W103" s="25">
        <f ca="1">IFERROR(INDEX(Conflict!$G$8:$G$225,MATCH($C103,_xlfn.ANCHORARRAY(Conflict!$C$8),0)),NA())</f>
        <v>0</v>
      </c>
      <c r="X103" s="50"/>
      <c r="Y103" s="25">
        <f ca="1">IFERROR(INDEX(Health!$H$8:$H$225,MATCH($C103,_xlfn.ANCHORARRAY(Health!$C$8),0)),NA())</f>
        <v>3.6967930029154501</v>
      </c>
      <c r="Z103" s="25">
        <f ca="1">IFERROR(INDEX(Food!$H$8:$H$225,MATCH($C103,_xlfn.ANCHORARRAY(Food!$C$8),0)),NA())</f>
        <v>3.4394904458598701</v>
      </c>
      <c r="AA103" s="25">
        <f ca="1">IFERROR(INDEX(Macro!$H$8:$H$225,MATCH($C103,_xlfn.ANCHORARRAY(Macro!$C$8),0)),NA())</f>
        <v>1.3058720420683601</v>
      </c>
      <c r="AB103" s="25">
        <f ca="1">IFERROR(INDEX(Socioeconomic!$H$8:$H$225,MATCH($C103,_xlfn.ANCHORARRAY(Socioeconomic!$C$8),0)),NA())</f>
        <v>5.4285714285714199</v>
      </c>
      <c r="AC103" s="25">
        <f ca="1">IFERROR(INDEX('Natural Hazard'!$H$8:$H$225,MATCH($C103,_xlfn.ANCHORARRAY('Natural Hazard'!$C$8),0)),NA())</f>
        <v>3.8333333333333299</v>
      </c>
      <c r="AD103" s="25">
        <f ca="1">IFERROR(INDEX(Conflict!$H$8:$H$225,MATCH($C103,_xlfn.ANCHORARRAY(Conflict!$C$8),0)),NA())</f>
        <v>3.069324395837</v>
      </c>
      <c r="AE103" s="50"/>
      <c r="AF103" s="25">
        <f ca="1">IFERROR(INDEX(Health!$I$8:$I$225,MATCH($C103,_xlfn.ANCHORARRAY(Health!$C$8),0)),NA())</f>
        <v>0</v>
      </c>
      <c r="AG103" s="25" t="e">
        <f ca="1">IFERROR(INDEX(Food!$I$8:$I$225,MATCH($C103,_xlfn.ANCHORARRAY(Food!$C$8),0)),NA())</f>
        <v>#N/A</v>
      </c>
      <c r="AH103" s="25">
        <f ca="1">IFERROR(INDEX(Macro!$I$8:$I$225,MATCH($C103,_xlfn.ANCHORARRAY(Macro!$C$8),0)),NA())</f>
        <v>2.65286923800564</v>
      </c>
      <c r="AI103" s="25">
        <f ca="1">IFERROR(INDEX(Socioeconomic!$I$8:$I$225,MATCH($C103,_xlfn.ANCHORARRAY(Socioeconomic!$C$8),0)),NA())</f>
        <v>10</v>
      </c>
      <c r="AJ103" s="25">
        <f ca="1">IFERROR(INDEX('Natural Hazard'!$I$8:$I$225,MATCH($C103,_xlfn.ANCHORARRAY('Natural Hazard'!$C$8),0)),NA())</f>
        <v>0</v>
      </c>
      <c r="AK103" s="25">
        <f ca="1">IFERROR(INDEX(Conflict!$I$8:$I$225,MATCH($C103,_xlfn.ANCHORARRAY(Conflict!$C$8),0)),NA())</f>
        <v>0</v>
      </c>
      <c r="AL103" s="49"/>
      <c r="AM103" s="25">
        <f>IFERROR(INDEX('Data Reliability'!$G$6:$G$409,MATCH($C103,'Data Reliability'!$E$6:$E$409,0)),NA())</f>
        <v>8.3333333333333301E-2</v>
      </c>
      <c r="AN103" s="25">
        <f>IFERROR(INDEX('Data Reliability'!$H$6:$H$409,MATCH($C103,'Data Reliability'!$E$6:$E$409,0)),NA())</f>
        <v>0.59166666666666701</v>
      </c>
    </row>
    <row r="104" spans="2:40" x14ac:dyDescent="0.2">
      <c r="B104" s="28" t="s">
        <v>168</v>
      </c>
      <c r="C104" s="28" t="s">
        <v>169</v>
      </c>
      <c r="D104" s="28" t="s">
        <v>436</v>
      </c>
      <c r="E104" s="28" t="s">
        <v>409</v>
      </c>
      <c r="F104" s="206">
        <f ca="1">MATCH($C104,_xlfn.ANCHORARRAY(Health!$C$8),0)</f>
        <v>99</v>
      </c>
      <c r="G104" s="22" cm="1">
        <f t="array" aca="1" ref="G104" ca="1">IF(Parameters!$D$31, SUM(IF(ISNUMBER(R104:W104),(IF(R104:W104&gt;=Parameters!$D$37,1,"")),""))+0.5*(SUM(IF(ISNUMBER(R104:W104),(IF(R104:W104&gt;=Parameters!$D$38,1,"")),""))-SUM(IF(ISNUMBER(R104:W104),(IF(R104:W104&gt;=Parameters!$D$37,1,"")),""))),0) +
   IF(Parameters!$D$32,SUM(IF(ISNUMBER(R104:W104),(IF(R104:W104&gt;=Parameters!$D$41,1,"")),"")),0) +
   IF(Parameters!$D$33,AVERAGE(IF(ISNUMBER(R104:W104),R104:W104)),0) +
   IF(Parameters!$D$34,IF(OR(IF(ISNUMBER(R104:W104),R104:W104)=0),0,GEOMEAN(IF(ISNUMBER(R104:W104),R104:W104))),0)</f>
        <v>0</v>
      </c>
      <c r="H104" s="23">
        <f t="shared" ca="1" si="6"/>
        <v>0</v>
      </c>
      <c r="I104" s="116" t="str">
        <f t="shared" si="7"/>
        <v>!</v>
      </c>
      <c r="J104" s="22" cm="1">
        <f t="array" aca="1" ref="J104" ca="1">IF(Parameters!$D$31, SUM(IF(ISNUMBER(Y104:AD104),(IF(Y104:AD104&gt;=Parameters!$D$41,1,"")),""))+0.5*(SUM(IF(ISNUMBER(Y104:AD104),(IF(Y104:AD104&gt;=Parameters!$D$42,1,"")),""))-SUM(IF(ISNUMBER(Y104:AD104),(IF(Y104:AD104&gt;=Parameters!$D$41,1,"")),""))),0) +
   IF(Parameters!$D$32,SUM(IF(ISNUMBER(Y104:AD104),(IF(Y104:AD104&gt;=Parameters!$D$41,1,"")),"")),0) +
   IF(Parameters!$D$33,AVERAGE(IF(ISNUMBER(Y104:AD104),Y104:AD104)),0) +
   IF(Parameters!$D$34,IF(OR(IF(ISNUMBER(Y104:AD104),Y104:AD104)=0),0,GEOMEAN(IF(ISNUMBER(Y104:AD104),Y104:AD104))),0)</f>
        <v>1</v>
      </c>
      <c r="K104" s="23">
        <f t="shared" ca="1" si="8"/>
        <v>1</v>
      </c>
      <c r="L104" s="116" t="str">
        <f t="shared" si="9"/>
        <v/>
      </c>
      <c r="M104" s="21" cm="1">
        <f t="array" aca="1" ref="M104" ca="1">IF(Parameters!$D$31, SUM(IF(ISNUMBER(AF104:AK104),(IF(AF104:AK104&gt;=Parameters!$D$41,1,"")),""))+0.5*(SUM(IF(ISNUMBER(AF104:AK104),(IF(AF104:AK104&gt;=Parameters!$D$42,1,"")),""))-SUM(IF(ISNUMBER(AF104:AK104),(IF(AF104:AK104&gt;=Parameters!$D$41,1,"")),""))),0) +
   IF(Parameters!$D$32,SUM(IF(ISNUMBER(AF104:AK104),(IF(AF104:AK104&gt;=Parameters!$D$41,1,"")),"")),0) +
   IF(Parameters!$D$33,AVERAGE(IF(ISNUMBER(AF104:AK104),AF104:AK104)),0) +
   IF(Parameters!$D$34,IF(OR(IF(ISNUMBER(AF104:AK104),AF104:AK104)=0),0,GEOMEAN(IF(ISNUMBER(AF104:AK104),AF104:AK104))),0)</f>
        <v>0</v>
      </c>
      <c r="N104" s="23">
        <f t="shared" ca="1" si="10"/>
        <v>0</v>
      </c>
      <c r="O104" s="116" t="str">
        <f t="shared" si="11"/>
        <v>!!</v>
      </c>
      <c r="P104" s="24"/>
      <c r="Q104" s="49"/>
      <c r="R104" s="25">
        <f ca="1">IFERROR(INDEX(Health!$G$8:$G$225,MATCH($C104,_xlfn.ANCHORARRAY(Health!$C$8),0)),NA())</f>
        <v>0</v>
      </c>
      <c r="S104" s="25">
        <f ca="1">IFERROR(INDEX(Food!$G$8:$G$225,MATCH($C104,_xlfn.ANCHORARRAY(Food!$C$8),0)),NA())</f>
        <v>0</v>
      </c>
      <c r="T104" s="25">
        <f ca="1">IFERROR(INDEX(Macro!$G$8:$G$225,MATCH($C104,_xlfn.ANCHORARRAY(Macro!$C$8),0)),NA())</f>
        <v>0</v>
      </c>
      <c r="U104" s="25">
        <f ca="1">IFERROR(INDEX(Socioeconomic!$G$8:$G$225,MATCH($C104,_xlfn.ANCHORARRAY(Socioeconomic!$C$8),0)),NA())</f>
        <v>0</v>
      </c>
      <c r="V104" s="25">
        <f ca="1">IFERROR(INDEX('Natural Hazard'!$G$8:$G$225,MATCH($C104,_xlfn.ANCHORARRAY('Natural Hazard'!$C$8),0)),NA())</f>
        <v>0</v>
      </c>
      <c r="W104" s="25">
        <f ca="1">IFERROR(INDEX(Conflict!$G$8:$G$225,MATCH($C104,_xlfn.ANCHORARRAY(Conflict!$C$8),0)),NA())</f>
        <v>0</v>
      </c>
      <c r="X104" s="50"/>
      <c r="Y104" s="25">
        <f ca="1">IFERROR(INDEX(Health!$H$8:$H$225,MATCH($C104,_xlfn.ANCHORARRAY(Health!$C$8),0)),NA())</f>
        <v>0</v>
      </c>
      <c r="Z104" s="25">
        <f ca="1">IFERROR(INDEX(Food!$H$8:$H$225,MATCH($C104,_xlfn.ANCHORARRAY(Food!$C$8),0)),NA())</f>
        <v>0</v>
      </c>
      <c r="AA104" s="25">
        <f ca="1">IFERROR(INDEX(Macro!$H$8:$H$225,MATCH($C104,_xlfn.ANCHORARRAY(Macro!$C$8),0)),NA())</f>
        <v>0</v>
      </c>
      <c r="AB104" s="25">
        <f ca="1">IFERROR(INDEX(Socioeconomic!$H$8:$H$225,MATCH($C104,_xlfn.ANCHORARRAY(Socioeconomic!$C$8),0)),NA())</f>
        <v>0.57142857142857095</v>
      </c>
      <c r="AC104" s="25">
        <f ca="1">IFERROR(INDEX('Natural Hazard'!$H$8:$H$225,MATCH($C104,_xlfn.ANCHORARRAY('Natural Hazard'!$C$8),0)),NA())</f>
        <v>10</v>
      </c>
      <c r="AD104" s="25">
        <f ca="1">IFERROR(INDEX(Conflict!$H$8:$H$225,MATCH($C104,_xlfn.ANCHORARRAY(Conflict!$C$8),0)),NA())</f>
        <v>0</v>
      </c>
      <c r="AE104" s="50"/>
      <c r="AF104" s="25">
        <f ca="1">IFERROR(INDEX(Health!$I$8:$I$225,MATCH($C104,_xlfn.ANCHORARRAY(Health!$C$8),0)),NA())</f>
        <v>0</v>
      </c>
      <c r="AG104" s="25" t="e">
        <f ca="1">IFERROR(INDEX(Food!$I$8:$I$225,MATCH($C104,_xlfn.ANCHORARRAY(Food!$C$8),0)),NA())</f>
        <v>#N/A</v>
      </c>
      <c r="AH104" s="25">
        <f ca="1">IFERROR(INDEX(Macro!$I$8:$I$225,MATCH($C104,_xlfn.ANCHORARRAY(Macro!$C$8),0)),NA())</f>
        <v>3.7817497648165501</v>
      </c>
      <c r="AI104" s="25" t="e">
        <f ca="1">IFERROR(INDEX(Socioeconomic!$I$8:$I$225,MATCH($C104,_xlfn.ANCHORARRAY(Socioeconomic!$C$8),0)),NA())</f>
        <v>#N/A</v>
      </c>
      <c r="AJ104" s="25">
        <f ca="1">IFERROR(INDEX('Natural Hazard'!$I$8:$I$225,MATCH($C104,_xlfn.ANCHORARRAY('Natural Hazard'!$C$8),0)),NA())</f>
        <v>0</v>
      </c>
      <c r="AK104" s="25">
        <f ca="1">IFERROR(INDEX(Conflict!$I$8:$I$225,MATCH($C104,_xlfn.ANCHORARRAY(Conflict!$C$8),0)),NA())</f>
        <v>0</v>
      </c>
      <c r="AL104" s="49"/>
      <c r="AM104" s="25">
        <f>IFERROR(INDEX('Data Reliability'!$G$6:$G$409,MATCH($C104,'Data Reliability'!$E$6:$E$409,0)),NA())</f>
        <v>8.3333333333333301E-2</v>
      </c>
      <c r="AN104" s="25">
        <f>IFERROR(INDEX('Data Reliability'!$H$6:$H$409,MATCH($C104,'Data Reliability'!$E$6:$E$409,0)),NA())</f>
        <v>0.66666666666666696</v>
      </c>
    </row>
    <row r="105" spans="2:40" x14ac:dyDescent="0.2">
      <c r="B105" s="28" t="s">
        <v>170</v>
      </c>
      <c r="C105" s="28" t="s">
        <v>171</v>
      </c>
      <c r="D105" s="28" t="s">
        <v>433</v>
      </c>
      <c r="E105" s="28" t="s">
        <v>430</v>
      </c>
      <c r="F105" s="206">
        <f ca="1">MATCH($C105,_xlfn.ANCHORARRAY(Health!$C$8),0)</f>
        <v>100</v>
      </c>
      <c r="G105" s="22" cm="1">
        <f t="array" aca="1" ref="G105" ca="1">IF(Parameters!$D$31, SUM(IF(ISNUMBER(R105:W105),(IF(R105:W105&gt;=Parameters!$D$37,1,"")),""))+0.5*(SUM(IF(ISNUMBER(R105:W105),(IF(R105:W105&gt;=Parameters!$D$38,1,"")),""))-SUM(IF(ISNUMBER(R105:W105),(IF(R105:W105&gt;=Parameters!$D$37,1,"")),""))),0) +
   IF(Parameters!$D$32,SUM(IF(ISNUMBER(R105:W105),(IF(R105:W105&gt;=Parameters!$D$41,1,"")),"")),0) +
   IF(Parameters!$D$33,AVERAGE(IF(ISNUMBER(R105:W105),R105:W105)),0) +
   IF(Parameters!$D$34,IF(OR(IF(ISNUMBER(R105:W105),R105:W105)=0),0,GEOMEAN(IF(ISNUMBER(R105:W105),R105:W105))),0)</f>
        <v>0</v>
      </c>
      <c r="H105" s="23">
        <f t="shared" ca="1" si="6"/>
        <v>0</v>
      </c>
      <c r="I105" s="116" t="str">
        <f t="shared" si="7"/>
        <v>!</v>
      </c>
      <c r="J105" s="22" cm="1">
        <f t="array" aca="1" ref="J105" ca="1">IF(Parameters!$D$31, SUM(IF(ISNUMBER(Y105:AD105),(IF(Y105:AD105&gt;=Parameters!$D$41,1,"")),""))+0.5*(SUM(IF(ISNUMBER(Y105:AD105),(IF(Y105:AD105&gt;=Parameters!$D$42,1,"")),""))-SUM(IF(ISNUMBER(Y105:AD105),(IF(Y105:AD105&gt;=Parameters!$D$41,1,"")),""))),0) +
   IF(Parameters!$D$32,SUM(IF(ISNUMBER(Y105:AD105),(IF(Y105:AD105&gt;=Parameters!$D$41,1,"")),"")),0) +
   IF(Parameters!$D$33,AVERAGE(IF(ISNUMBER(Y105:AD105),Y105:AD105)),0) +
   IF(Parameters!$D$34,IF(OR(IF(ISNUMBER(Y105:AD105),Y105:AD105)=0),0,GEOMEAN(IF(ISNUMBER(Y105:AD105),Y105:AD105))),0)</f>
        <v>0</v>
      </c>
      <c r="K105" s="23">
        <f t="shared" ca="1" si="8"/>
        <v>0</v>
      </c>
      <c r="L105" s="116" t="str">
        <f t="shared" si="9"/>
        <v/>
      </c>
      <c r="M105" s="21" cm="1">
        <f t="array" aca="1" ref="M105" ca="1">IF(Parameters!$D$31, SUM(IF(ISNUMBER(AF105:AK105),(IF(AF105:AK105&gt;=Parameters!$D$41,1,"")),""))+0.5*(SUM(IF(ISNUMBER(AF105:AK105),(IF(AF105:AK105&gt;=Parameters!$D$42,1,"")),""))-SUM(IF(ISNUMBER(AF105:AK105),(IF(AF105:AK105&gt;=Parameters!$D$41,1,"")),""))),0) +
   IF(Parameters!$D$32,SUM(IF(ISNUMBER(AF105:AK105),(IF(AF105:AK105&gt;=Parameters!$D$41,1,"")),"")),0) +
   IF(Parameters!$D$33,AVERAGE(IF(ISNUMBER(AF105:AK105),AF105:AK105)),0) +
   IF(Parameters!$D$34,IF(OR(IF(ISNUMBER(AF105:AK105),AF105:AK105)=0),0,GEOMEAN(IF(ISNUMBER(AF105:AK105),AF105:AK105))),0)</f>
        <v>0.5</v>
      </c>
      <c r="N105" s="23">
        <f t="shared" ca="1" si="10"/>
        <v>0.5</v>
      </c>
      <c r="O105" s="116" t="str">
        <f t="shared" si="11"/>
        <v>!</v>
      </c>
      <c r="P105" s="24"/>
      <c r="Q105" s="49"/>
      <c r="R105" s="25">
        <f ca="1">IFERROR(INDEX(Health!$G$8:$G$225,MATCH($C105,_xlfn.ANCHORARRAY(Health!$C$8),0)),NA())</f>
        <v>0</v>
      </c>
      <c r="S105" s="25">
        <f ca="1">IFERROR(INDEX(Food!$G$8:$G$225,MATCH($C105,_xlfn.ANCHORARRAY(Food!$C$8),0)),NA())</f>
        <v>0</v>
      </c>
      <c r="T105" s="25">
        <f ca="1">IFERROR(INDEX(Macro!$G$8:$G$225,MATCH($C105,_xlfn.ANCHORARRAY(Macro!$C$8),0)),NA())</f>
        <v>0</v>
      </c>
      <c r="U105" s="25">
        <f ca="1">IFERROR(INDEX(Socioeconomic!$G$8:$G$225,MATCH($C105,_xlfn.ANCHORARRAY(Socioeconomic!$C$8),0)),NA())</f>
        <v>0</v>
      </c>
      <c r="V105" s="25">
        <f ca="1">IFERROR(INDEX('Natural Hazard'!$G$8:$G$225,MATCH($C105,_xlfn.ANCHORARRAY('Natural Hazard'!$C$8),0)),NA())</f>
        <v>0</v>
      </c>
      <c r="W105" s="25">
        <f ca="1">IFERROR(INDEX(Conflict!$G$8:$G$225,MATCH($C105,_xlfn.ANCHORARRAY(Conflict!$C$8),0)),NA())</f>
        <v>0</v>
      </c>
      <c r="X105" s="50"/>
      <c r="Y105" s="25">
        <f ca="1">IFERROR(INDEX(Health!$H$8:$H$225,MATCH($C105,_xlfn.ANCHORARRAY(Health!$C$8),0)),NA())</f>
        <v>2.7346938775510199</v>
      </c>
      <c r="Z105" s="25">
        <f ca="1">IFERROR(INDEX(Food!$H$8:$H$225,MATCH($C105,_xlfn.ANCHORARRAY(Food!$C$8),0)),NA())</f>
        <v>1.7313259988419201</v>
      </c>
      <c r="AA105" s="25">
        <f ca="1">IFERROR(INDEX(Macro!$H$8:$H$225,MATCH($C105,_xlfn.ANCHORARRAY(Macro!$C$8),0)),NA())</f>
        <v>5.2497808939526696</v>
      </c>
      <c r="AB105" s="25">
        <f ca="1">IFERROR(INDEX(Socioeconomic!$H$8:$H$225,MATCH($C105,_xlfn.ANCHORARRAY(Socioeconomic!$C$8),0)),NA())</f>
        <v>1.4285714285714199</v>
      </c>
      <c r="AC105" s="25">
        <f ca="1">IFERROR(INDEX('Natural Hazard'!$H$8:$H$225,MATCH($C105,_xlfn.ANCHORARRAY('Natural Hazard'!$C$8),0)),NA())</f>
        <v>5</v>
      </c>
      <c r="AD105" s="25">
        <f ca="1">IFERROR(INDEX(Conflict!$H$8:$H$225,MATCH($C105,_xlfn.ANCHORARRAY(Conflict!$C$8),0)),NA())</f>
        <v>0</v>
      </c>
      <c r="AE105" s="50"/>
      <c r="AF105" s="25">
        <f ca="1">IFERROR(INDEX(Health!$I$8:$I$225,MATCH($C105,_xlfn.ANCHORARRAY(Health!$C$8),0)),NA())</f>
        <v>0</v>
      </c>
      <c r="AG105" s="25" t="e">
        <f ca="1">IFERROR(INDEX(Food!$I$8:$I$225,MATCH($C105,_xlfn.ANCHORARRAY(Food!$C$8),0)),NA())</f>
        <v>#N/A</v>
      </c>
      <c r="AH105" s="25">
        <f ca="1">IFERROR(INDEX(Macro!$I$8:$I$225,MATCH($C105,_xlfn.ANCHORARRAY(Macro!$C$8),0)),NA())</f>
        <v>0</v>
      </c>
      <c r="AI105" s="25">
        <f ca="1">IFERROR(INDEX(Socioeconomic!$I$8:$I$225,MATCH($C105,_xlfn.ANCHORARRAY(Socioeconomic!$C$8),0)),NA())</f>
        <v>0</v>
      </c>
      <c r="AJ105" s="25">
        <f ca="1">IFERROR(INDEX('Natural Hazard'!$I$8:$I$225,MATCH($C105,_xlfn.ANCHORARRAY('Natural Hazard'!$C$8),0)),NA())</f>
        <v>0</v>
      </c>
      <c r="AK105" s="25">
        <f ca="1">IFERROR(INDEX(Conflict!$I$8:$I$225,MATCH($C105,_xlfn.ANCHORARRAY(Conflict!$C$8),0)),NA())</f>
        <v>7</v>
      </c>
      <c r="AL105" s="49"/>
      <c r="AM105" s="25">
        <f>IFERROR(INDEX('Data Reliability'!$G$6:$G$409,MATCH($C105,'Data Reliability'!$E$6:$E$409,0)),NA())</f>
        <v>8.3333333333333301E-2</v>
      </c>
      <c r="AN105" s="25">
        <f>IFERROR(INDEX('Data Reliability'!$H$6:$H$409,MATCH($C105,'Data Reliability'!$E$6:$E$409,0)),NA())</f>
        <v>0.59166666666666701</v>
      </c>
    </row>
    <row r="106" spans="2:40" x14ac:dyDescent="0.2">
      <c r="B106" s="28" t="s">
        <v>172</v>
      </c>
      <c r="C106" s="28" t="s">
        <v>173</v>
      </c>
      <c r="D106" s="28" t="s">
        <v>432</v>
      </c>
      <c r="E106" s="28" t="s">
        <v>535</v>
      </c>
      <c r="F106" s="206">
        <f ca="1">MATCH($C106,_xlfn.ANCHORARRAY(Health!$C$8),0)</f>
        <v>101</v>
      </c>
      <c r="G106" s="22" cm="1">
        <f t="array" aca="1" ref="G106" ca="1">IF(Parameters!$D$31, SUM(IF(ISNUMBER(R106:W106),(IF(R106:W106&gt;=Parameters!$D$37,1,"")),""))+0.5*(SUM(IF(ISNUMBER(R106:W106),(IF(R106:W106&gt;=Parameters!$D$38,1,"")),""))-SUM(IF(ISNUMBER(R106:W106),(IF(R106:W106&gt;=Parameters!$D$37,1,"")),""))),0) +
   IF(Parameters!$D$32,SUM(IF(ISNUMBER(R106:W106),(IF(R106:W106&gt;=Parameters!$D$41,1,"")),"")),0) +
   IF(Parameters!$D$33,AVERAGE(IF(ISNUMBER(R106:W106),R106:W106)),0) +
   IF(Parameters!$D$34,IF(OR(IF(ISNUMBER(R106:W106),R106:W106)=0),0,GEOMEAN(IF(ISNUMBER(R106:W106),R106:W106))),0)</f>
        <v>3</v>
      </c>
      <c r="H106" s="23">
        <f t="shared" ca="1" si="6"/>
        <v>3</v>
      </c>
      <c r="I106" s="116" t="str">
        <f t="shared" si="7"/>
        <v/>
      </c>
      <c r="J106" s="22" cm="1">
        <f t="array" aca="1" ref="J106" ca="1">IF(Parameters!$D$31, SUM(IF(ISNUMBER(Y106:AD106),(IF(Y106:AD106&gt;=Parameters!$D$41,1,"")),""))+0.5*(SUM(IF(ISNUMBER(Y106:AD106),(IF(Y106:AD106&gt;=Parameters!$D$42,1,"")),""))-SUM(IF(ISNUMBER(Y106:AD106),(IF(Y106:AD106&gt;=Parameters!$D$41,1,"")),""))),0) +
   IF(Parameters!$D$32,SUM(IF(ISNUMBER(Y106:AD106),(IF(Y106:AD106&gt;=Parameters!$D$41,1,"")),"")),0) +
   IF(Parameters!$D$33,AVERAGE(IF(ISNUMBER(Y106:AD106),Y106:AD106)),0) +
   IF(Parameters!$D$34,IF(OR(IF(ISNUMBER(Y106:AD106),Y106:AD106)=0),0,GEOMEAN(IF(ISNUMBER(Y106:AD106),Y106:AD106))),0)</f>
        <v>1</v>
      </c>
      <c r="K106" s="23">
        <f t="shared" ca="1" si="8"/>
        <v>1</v>
      </c>
      <c r="L106" s="116" t="str">
        <f t="shared" si="9"/>
        <v/>
      </c>
      <c r="M106" s="21" cm="1">
        <f t="array" aca="1" ref="M106" ca="1">IF(Parameters!$D$31, SUM(IF(ISNUMBER(AF106:AK106),(IF(AF106:AK106&gt;=Parameters!$D$41,1,"")),""))+0.5*(SUM(IF(ISNUMBER(AF106:AK106),(IF(AF106:AK106&gt;=Parameters!$D$42,1,"")),""))-SUM(IF(ISNUMBER(AF106:AK106),(IF(AF106:AK106&gt;=Parameters!$D$41,1,"")),""))),0) +
   IF(Parameters!$D$32,SUM(IF(ISNUMBER(AF106:AK106),(IF(AF106:AK106&gt;=Parameters!$D$41,1,"")),"")),0) +
   IF(Parameters!$D$33,AVERAGE(IF(ISNUMBER(AF106:AK106),AF106:AK106)),0) +
   IF(Parameters!$D$34,IF(OR(IF(ISNUMBER(AF106:AK106),AF106:AK106)=0),0,GEOMEAN(IF(ISNUMBER(AF106:AK106),AF106:AK106))),0)</f>
        <v>3</v>
      </c>
      <c r="N106" s="23">
        <f t="shared" ca="1" si="10"/>
        <v>3</v>
      </c>
      <c r="O106" s="116" t="str">
        <f t="shared" si="11"/>
        <v/>
      </c>
      <c r="P106" s="24"/>
      <c r="Q106" s="49"/>
      <c r="R106" s="25">
        <f ca="1">IFERROR(INDEX(Health!$G$8:$G$225,MATCH($C106,_xlfn.ANCHORARRAY(Health!$C$8),0)),NA())</f>
        <v>6.9735025352637106</v>
      </c>
      <c r="S106" s="25">
        <f ca="1">IFERROR(INDEX(Food!$G$8:$G$225,MATCH($C106,_xlfn.ANCHORARRAY(Food!$C$8),0)),NA())</f>
        <v>6.0254238426915991</v>
      </c>
      <c r="T106" s="25">
        <f ca="1">IFERROR(INDEX(Macro!$G$8:$G$225,MATCH($C106,_xlfn.ANCHORARRAY(Macro!$C$8),0)),NA())</f>
        <v>0</v>
      </c>
      <c r="U106" s="25">
        <f ca="1">IFERROR(INDEX(Socioeconomic!$G$8:$G$225,MATCH($C106,_xlfn.ANCHORARRAY(Socioeconomic!$C$8),0)),NA())</f>
        <v>0</v>
      </c>
      <c r="V106" s="25">
        <f ca="1">IFERROR(INDEX('Natural Hazard'!$G$8:$G$225,MATCH($C106,_xlfn.ANCHORARRAY('Natural Hazard'!$C$8),0)),NA())</f>
        <v>7.1879528842826037</v>
      </c>
      <c r="W106" s="25">
        <f ca="1">IFERROR(INDEX(Conflict!$G$8:$G$225,MATCH($C106,_xlfn.ANCHORARRAY(Conflict!$C$8),0)),NA())</f>
        <v>7.5745253625662974</v>
      </c>
      <c r="X106" s="50"/>
      <c r="Y106" s="25">
        <f ca="1">IFERROR(INDEX(Health!$H$8:$H$225,MATCH($C106,_xlfn.ANCHORARRAY(Health!$C$8),0)),NA())</f>
        <v>4.86297376093294</v>
      </c>
      <c r="Z106" s="25">
        <f ca="1">IFERROR(INDEX(Food!$H$8:$H$225,MATCH($C106,_xlfn.ANCHORARRAY(Food!$C$8),0)),NA())</f>
        <v>7.2611464968152797</v>
      </c>
      <c r="AA106" s="25">
        <f ca="1">IFERROR(INDEX(Macro!$H$8:$H$225,MATCH($C106,_xlfn.ANCHORARRAY(Macro!$C$8),0)),NA())</f>
        <v>0</v>
      </c>
      <c r="AB106" s="25">
        <f ca="1">IFERROR(INDEX(Socioeconomic!$H$8:$H$225,MATCH($C106,_xlfn.ANCHORARRAY(Socioeconomic!$C$8),0)),NA())</f>
        <v>8</v>
      </c>
      <c r="AC106" s="25">
        <f ca="1">IFERROR(INDEX('Natural Hazard'!$H$8:$H$225,MATCH($C106,_xlfn.ANCHORARRAY('Natural Hazard'!$C$8),0)),NA())</f>
        <v>5.1666666666666599</v>
      </c>
      <c r="AD106" s="25">
        <f ca="1">IFERROR(INDEX(Conflict!$H$8:$H$225,MATCH($C106,_xlfn.ANCHORARRAY(Conflict!$C$8),0)),NA())</f>
        <v>5.7373434468160101</v>
      </c>
      <c r="AE106" s="50"/>
      <c r="AF106" s="25">
        <f ca="1">IFERROR(INDEX(Health!$I$8:$I$225,MATCH($C106,_xlfn.ANCHORARRAY(Health!$C$8),0)),NA())</f>
        <v>10</v>
      </c>
      <c r="AG106" s="25">
        <f ca="1">IFERROR(INDEX(Food!$I$8:$I$225,MATCH($C106,_xlfn.ANCHORARRAY(Food!$C$8),0)),NA())</f>
        <v>5</v>
      </c>
      <c r="AH106" s="25">
        <f ca="1">IFERROR(INDEX(Macro!$I$8:$I$225,MATCH($C106,_xlfn.ANCHORARRAY(Macro!$C$8),0)),NA())</f>
        <v>0</v>
      </c>
      <c r="AI106" s="25">
        <f ca="1">IFERROR(INDEX(Socioeconomic!$I$8:$I$225,MATCH($C106,_xlfn.ANCHORARRAY(Socioeconomic!$C$8),0)),NA())</f>
        <v>0</v>
      </c>
      <c r="AJ106" s="25">
        <f ca="1">IFERROR(INDEX('Natural Hazard'!$I$8:$I$225,MATCH($C106,_xlfn.ANCHORARRAY('Natural Hazard'!$C$8),0)),NA())</f>
        <v>10</v>
      </c>
      <c r="AK106" s="25">
        <f ca="1">IFERROR(INDEX(Conflict!$I$8:$I$225,MATCH($C106,_xlfn.ANCHORARRAY(Conflict!$C$8),0)),NA())</f>
        <v>10</v>
      </c>
      <c r="AL106" s="49"/>
      <c r="AM106" s="25">
        <f>IFERROR(INDEX('Data Reliability'!$G$6:$G$409,MATCH($C106,'Data Reliability'!$E$6:$E$409,0)),NA())</f>
        <v>0</v>
      </c>
      <c r="AN106" s="25">
        <f>IFERROR(INDEX('Data Reliability'!$H$6:$H$409,MATCH($C106,'Data Reliability'!$E$6:$E$409,0)),NA())</f>
        <v>0.26111111111111102</v>
      </c>
    </row>
    <row r="107" spans="2:40" x14ac:dyDescent="0.2">
      <c r="B107" s="28" t="s">
        <v>742</v>
      </c>
      <c r="C107" s="28" t="s">
        <v>174</v>
      </c>
      <c r="D107" s="28" t="s">
        <v>433</v>
      </c>
      <c r="E107" s="28" t="s">
        <v>429</v>
      </c>
      <c r="F107" s="206">
        <f ca="1">MATCH($C107,_xlfn.ANCHORARRAY(Health!$C$8),0)</f>
        <v>102</v>
      </c>
      <c r="G107" s="22" cm="1">
        <f t="array" aca="1" ref="G107" ca="1">IF(Parameters!$D$31, SUM(IF(ISNUMBER(R107:W107),(IF(R107:W107&gt;=Parameters!$D$37,1,"")),""))+0.5*(SUM(IF(ISNUMBER(R107:W107),(IF(R107:W107&gt;=Parameters!$D$38,1,"")),""))-SUM(IF(ISNUMBER(R107:W107),(IF(R107:W107&gt;=Parameters!$D$37,1,"")),""))),0) +
   IF(Parameters!$D$32,SUM(IF(ISNUMBER(R107:W107),(IF(R107:W107&gt;=Parameters!$D$41,1,"")),"")),0) +
   IF(Parameters!$D$33,AVERAGE(IF(ISNUMBER(R107:W107),R107:W107)),0) +
   IF(Parameters!$D$34,IF(OR(IF(ISNUMBER(R107:W107),R107:W107)=0),0,GEOMEAN(IF(ISNUMBER(R107:W107),R107:W107))),0)</f>
        <v>1.5</v>
      </c>
      <c r="H107" s="23">
        <f t="shared" ca="1" si="6"/>
        <v>1.5</v>
      </c>
      <c r="I107" s="116" t="str">
        <f t="shared" si="7"/>
        <v/>
      </c>
      <c r="J107" s="22" cm="1">
        <f t="array" aca="1" ref="J107" ca="1">IF(Parameters!$D$31, SUM(IF(ISNUMBER(Y107:AD107),(IF(Y107:AD107&gt;=Parameters!$D$41,1,"")),""))+0.5*(SUM(IF(ISNUMBER(Y107:AD107),(IF(Y107:AD107&gt;=Parameters!$D$42,1,"")),""))-SUM(IF(ISNUMBER(Y107:AD107),(IF(Y107:AD107&gt;=Parameters!$D$41,1,"")),""))),0) +
   IF(Parameters!$D$32,SUM(IF(ISNUMBER(Y107:AD107),(IF(Y107:AD107&gt;=Parameters!$D$41,1,"")),"")),0) +
   IF(Parameters!$D$33,AVERAGE(IF(ISNUMBER(Y107:AD107),Y107:AD107)),0) +
   IF(Parameters!$D$34,IF(OR(IF(ISNUMBER(Y107:AD107),Y107:AD107)=0),0,GEOMEAN(IF(ISNUMBER(Y107:AD107),Y107:AD107))),0)</f>
        <v>0</v>
      </c>
      <c r="K107" s="23">
        <f t="shared" ca="1" si="8"/>
        <v>0</v>
      </c>
      <c r="L107" s="116" t="str">
        <f t="shared" si="9"/>
        <v/>
      </c>
      <c r="M107" s="21" cm="1">
        <f t="array" aca="1" ref="M107" ca="1">IF(Parameters!$D$31, SUM(IF(ISNUMBER(AF107:AK107),(IF(AF107:AK107&gt;=Parameters!$D$41,1,"")),""))+0.5*(SUM(IF(ISNUMBER(AF107:AK107),(IF(AF107:AK107&gt;=Parameters!$D$42,1,"")),""))-SUM(IF(ISNUMBER(AF107:AK107),(IF(AF107:AK107&gt;=Parameters!$D$41,1,"")),""))),0) +
   IF(Parameters!$D$32,SUM(IF(ISNUMBER(AF107:AK107),(IF(AF107:AK107&gt;=Parameters!$D$41,1,"")),"")),0) +
   IF(Parameters!$D$33,AVERAGE(IF(ISNUMBER(AF107:AK107),AF107:AK107)),0) +
   IF(Parameters!$D$34,IF(OR(IF(ISNUMBER(AF107:AK107),AF107:AK107)=0),0,GEOMEAN(IF(ISNUMBER(AF107:AK107),AF107:AK107))),0)</f>
        <v>2</v>
      </c>
      <c r="N107" s="23">
        <f t="shared" ca="1" si="10"/>
        <v>2</v>
      </c>
      <c r="O107" s="116" t="str">
        <f t="shared" si="11"/>
        <v>!</v>
      </c>
      <c r="P107" s="24"/>
      <c r="Q107" s="49"/>
      <c r="R107" s="25">
        <f ca="1">IFERROR(INDEX(Health!$G$8:$G$225,MATCH($C107,_xlfn.ANCHORARRAY(Health!$C$8),0)),NA())</f>
        <v>6.1752822435231254</v>
      </c>
      <c r="S107" s="25">
        <f ca="1">IFERROR(INDEX(Food!$G$8:$G$225,MATCH($C107,_xlfn.ANCHORARRAY(Food!$C$8),0)),NA())</f>
        <v>0</v>
      </c>
      <c r="T107" s="25">
        <f ca="1">IFERROR(INDEX(Macro!$G$8:$G$225,MATCH($C107,_xlfn.ANCHORARRAY(Macro!$C$8),0)),NA())</f>
        <v>7.0377380447203244</v>
      </c>
      <c r="U107" s="25">
        <f ca="1">IFERROR(INDEX(Socioeconomic!$G$8:$G$225,MATCH($C107,_xlfn.ANCHORARRAY(Socioeconomic!$C$8),0)),NA())</f>
        <v>3.5797143016166655</v>
      </c>
      <c r="V107" s="25">
        <f ca="1">IFERROR(INDEX('Natural Hazard'!$G$8:$G$225,MATCH($C107,_xlfn.ANCHORARRAY('Natural Hazard'!$C$8),0)),NA())</f>
        <v>0</v>
      </c>
      <c r="W107" s="25">
        <f ca="1">IFERROR(INDEX(Conflict!$G$8:$G$225,MATCH($C107,_xlfn.ANCHORARRAY(Conflict!$C$8),0)),NA())</f>
        <v>4.8322591248464777</v>
      </c>
      <c r="X107" s="50"/>
      <c r="Y107" s="25">
        <f ca="1">IFERROR(INDEX(Health!$H$8:$H$225,MATCH($C107,_xlfn.ANCHORARRAY(Health!$C$8),0)),NA())</f>
        <v>3.8134110787172002</v>
      </c>
      <c r="Z107" s="25">
        <f ca="1">IFERROR(INDEX(Food!$H$8:$H$225,MATCH($C107,_xlfn.ANCHORARRAY(Food!$C$8),0)),NA())</f>
        <v>3.7320574162679399</v>
      </c>
      <c r="AA107" s="25">
        <f ca="1">IFERROR(INDEX(Macro!$H$8:$H$225,MATCH($C107,_xlfn.ANCHORARRAY(Macro!$C$8),0)),NA())</f>
        <v>4.9576394975167997</v>
      </c>
      <c r="AB107" s="25">
        <f ca="1">IFERROR(INDEX(Socioeconomic!$H$8:$H$225,MATCH($C107,_xlfn.ANCHORARRAY(Socioeconomic!$C$8),0)),NA())</f>
        <v>4.8571428571428497</v>
      </c>
      <c r="AC107" s="25">
        <f ca="1">IFERROR(INDEX('Natural Hazard'!$H$8:$H$225,MATCH($C107,_xlfn.ANCHORARRAY('Natural Hazard'!$C$8),0)),NA())</f>
        <v>4.8333333333333304</v>
      </c>
      <c r="AD107" s="25">
        <f ca="1">IFERROR(INDEX(Conflict!$H$8:$H$225,MATCH($C107,_xlfn.ANCHORARRAY(Conflict!$C$8),0)),NA())</f>
        <v>3.0472746516140301</v>
      </c>
      <c r="AE107" s="50"/>
      <c r="AF107" s="25">
        <f ca="1">IFERROR(INDEX(Health!$I$8:$I$225,MATCH($C107,_xlfn.ANCHORARRAY(Health!$C$8),0)),NA())</f>
        <v>10</v>
      </c>
      <c r="AG107" s="25" t="e">
        <f ca="1">IFERROR(INDEX(Food!$I$8:$I$225,MATCH($C107,_xlfn.ANCHORARRAY(Food!$C$8),0)),NA())</f>
        <v>#N/A</v>
      </c>
      <c r="AH107" s="25">
        <f ca="1">IFERROR(INDEX(Macro!$I$8:$I$225,MATCH($C107,_xlfn.ANCHORARRAY(Macro!$C$8),0)),NA())</f>
        <v>9.9905926622765708</v>
      </c>
      <c r="AI107" s="25">
        <f ca="1">IFERROR(INDEX(Socioeconomic!$I$8:$I$225,MATCH($C107,_xlfn.ANCHORARRAY(Socioeconomic!$C$8),0)),NA())</f>
        <v>2.6382494520115398</v>
      </c>
      <c r="AJ107" s="25">
        <f ca="1">IFERROR(INDEX('Natural Hazard'!$I$8:$I$225,MATCH($C107,_xlfn.ANCHORARRAY('Natural Hazard'!$C$8),0)),NA())</f>
        <v>0</v>
      </c>
      <c r="AK107" s="25">
        <f ca="1">IFERROR(INDEX(Conflict!$I$8:$I$225,MATCH($C107,_xlfn.ANCHORARRAY(Conflict!$C$8),0)),NA())</f>
        <v>7.6628236438399204</v>
      </c>
      <c r="AL107" s="49"/>
      <c r="AM107" s="25">
        <f>IFERROR(INDEX('Data Reliability'!$G$6:$G$409,MATCH($C107,'Data Reliability'!$E$6:$E$409,0)),NA())</f>
        <v>0.16666666666666699</v>
      </c>
      <c r="AN107" s="25">
        <f>IFERROR(INDEX('Data Reliability'!$H$6:$H$409,MATCH($C107,'Data Reliability'!$E$6:$E$409,0)),NA())</f>
        <v>0.47499999999999998</v>
      </c>
    </row>
    <row r="108" spans="2:40" x14ac:dyDescent="0.2">
      <c r="B108" s="28" t="s">
        <v>175</v>
      </c>
      <c r="C108" s="28" t="s">
        <v>176</v>
      </c>
      <c r="D108" s="28" t="s">
        <v>436</v>
      </c>
      <c r="E108" s="28" t="s">
        <v>429</v>
      </c>
      <c r="F108" s="206">
        <f ca="1">MATCH($C108,_xlfn.ANCHORARRAY(Health!$C$8),0)</f>
        <v>103</v>
      </c>
      <c r="G108" s="22" cm="1">
        <f t="array" aca="1" ref="G108" ca="1">IF(Parameters!$D$31, SUM(IF(ISNUMBER(R108:W108),(IF(R108:W108&gt;=Parameters!$D$37,1,"")),""))+0.5*(SUM(IF(ISNUMBER(R108:W108),(IF(R108:W108&gt;=Parameters!$D$38,1,"")),""))-SUM(IF(ISNUMBER(R108:W108),(IF(R108:W108&gt;=Parameters!$D$37,1,"")),""))),0) +
   IF(Parameters!$D$32,SUM(IF(ISNUMBER(R108:W108),(IF(R108:W108&gt;=Parameters!$D$41,1,"")),"")),0) +
   IF(Parameters!$D$33,AVERAGE(IF(ISNUMBER(R108:W108),R108:W108)),0) +
   IF(Parameters!$D$34,IF(OR(IF(ISNUMBER(R108:W108),R108:W108)=0),0,GEOMEAN(IF(ISNUMBER(R108:W108),R108:W108))),0)</f>
        <v>0</v>
      </c>
      <c r="H108" s="23">
        <f t="shared" ca="1" si="6"/>
        <v>0</v>
      </c>
      <c r="I108" s="116" t="str">
        <f t="shared" si="7"/>
        <v>!</v>
      </c>
      <c r="J108" s="22" cm="1">
        <f t="array" aca="1" ref="J108" ca="1">IF(Parameters!$D$31, SUM(IF(ISNUMBER(Y108:AD108),(IF(Y108:AD108&gt;=Parameters!$D$41,1,"")),""))+0.5*(SUM(IF(ISNUMBER(Y108:AD108),(IF(Y108:AD108&gt;=Parameters!$D$42,1,"")),""))-SUM(IF(ISNUMBER(Y108:AD108),(IF(Y108:AD108&gt;=Parameters!$D$41,1,"")),""))),0) +
   IF(Parameters!$D$32,SUM(IF(ISNUMBER(Y108:AD108),(IF(Y108:AD108&gt;=Parameters!$D$41,1,"")),"")),0) +
   IF(Parameters!$D$33,AVERAGE(IF(ISNUMBER(Y108:AD108),Y108:AD108)),0) +
   IF(Parameters!$D$34,IF(OR(IF(ISNUMBER(Y108:AD108),Y108:AD108)=0),0,GEOMEAN(IF(ISNUMBER(Y108:AD108),Y108:AD108))),0)</f>
        <v>1</v>
      </c>
      <c r="K108" s="23">
        <f t="shared" ca="1" si="8"/>
        <v>1</v>
      </c>
      <c r="L108" s="116" t="str">
        <f t="shared" si="9"/>
        <v/>
      </c>
      <c r="M108" s="21" cm="1">
        <f t="array" aca="1" ref="M108" ca="1">IF(Parameters!$D$31, SUM(IF(ISNUMBER(AF108:AK108),(IF(AF108:AK108&gt;=Parameters!$D$41,1,"")),""))+0.5*(SUM(IF(ISNUMBER(AF108:AK108),(IF(AF108:AK108&gt;=Parameters!$D$42,1,"")),""))-SUM(IF(ISNUMBER(AF108:AK108),(IF(AF108:AK108&gt;=Parameters!$D$41,1,"")),""))),0) +
   IF(Parameters!$D$32,SUM(IF(ISNUMBER(AF108:AK108),(IF(AF108:AK108&gt;=Parameters!$D$41,1,"")),"")),0) +
   IF(Parameters!$D$33,AVERAGE(IF(ISNUMBER(AF108:AK108),AF108:AK108)),0) +
   IF(Parameters!$D$34,IF(OR(IF(ISNUMBER(AF108:AK108),AF108:AK108)=0),0,GEOMEAN(IF(ISNUMBER(AF108:AK108),AF108:AK108))),0)</f>
        <v>0</v>
      </c>
      <c r="N108" s="23">
        <f t="shared" ca="1" si="10"/>
        <v>0</v>
      </c>
      <c r="O108" s="116" t="str">
        <f t="shared" si="11"/>
        <v>!</v>
      </c>
      <c r="P108" s="24"/>
      <c r="Q108" s="49"/>
      <c r="R108" s="25">
        <f ca="1">IFERROR(INDEX(Health!$G$8:$G$225,MATCH($C108,_xlfn.ANCHORARRAY(Health!$C$8),0)),NA())</f>
        <v>0</v>
      </c>
      <c r="S108" s="25">
        <f ca="1">IFERROR(INDEX(Food!$G$8:$G$225,MATCH($C108,_xlfn.ANCHORARRAY(Food!$C$8),0)),NA())</f>
        <v>0</v>
      </c>
      <c r="T108" s="25">
        <f ca="1">IFERROR(INDEX(Macro!$G$8:$G$225,MATCH($C108,_xlfn.ANCHORARRAY(Macro!$C$8),0)),NA())</f>
        <v>0</v>
      </c>
      <c r="U108" s="25">
        <f ca="1">IFERROR(INDEX(Socioeconomic!$G$8:$G$225,MATCH($C108,_xlfn.ANCHORARRAY(Socioeconomic!$C$8),0)),NA())</f>
        <v>0</v>
      </c>
      <c r="V108" s="25">
        <f ca="1">IFERROR(INDEX('Natural Hazard'!$G$8:$G$225,MATCH($C108,_xlfn.ANCHORARRAY('Natural Hazard'!$C$8),0)),NA())</f>
        <v>0</v>
      </c>
      <c r="W108" s="25">
        <f ca="1">IFERROR(INDEX(Conflict!$G$8:$G$225,MATCH($C108,_xlfn.ANCHORARRAY(Conflict!$C$8),0)),NA())</f>
        <v>0</v>
      </c>
      <c r="X108" s="50"/>
      <c r="Y108" s="25">
        <f ca="1">IFERROR(INDEX(Health!$H$8:$H$225,MATCH($C108,_xlfn.ANCHORARRAY(Health!$C$8),0)),NA())</f>
        <v>7.1078717201166102</v>
      </c>
      <c r="Z108" s="25">
        <f ca="1">IFERROR(INDEX(Food!$H$8:$H$225,MATCH($C108,_xlfn.ANCHORARRAY(Food!$C$8),0)),NA())</f>
        <v>6.4794441227562203</v>
      </c>
      <c r="AA108" s="25">
        <f ca="1">IFERROR(INDEX(Macro!$H$8:$H$225,MATCH($C108,_xlfn.ANCHORARRAY(Macro!$C$8),0)),NA())</f>
        <v>4.5486415425065703</v>
      </c>
      <c r="AB108" s="25">
        <f ca="1">IFERROR(INDEX(Socioeconomic!$H$8:$H$225,MATCH($C108,_xlfn.ANCHORARRAY(Socioeconomic!$C$8),0)),NA())</f>
        <v>8</v>
      </c>
      <c r="AC108" s="25">
        <f ca="1">IFERROR(INDEX('Natural Hazard'!$H$8:$H$225,MATCH($C108,_xlfn.ANCHORARRAY('Natural Hazard'!$C$8),0)),NA())</f>
        <v>5.9999999999999902</v>
      </c>
      <c r="AD108" s="25">
        <f ca="1">IFERROR(INDEX(Conflict!$H$8:$H$225,MATCH($C108,_xlfn.ANCHORARRAY(Conflict!$C$8),0)),NA())</f>
        <v>4.0836126300934801</v>
      </c>
      <c r="AE108" s="50"/>
      <c r="AF108" s="25">
        <f ca="1">IFERROR(INDEX(Health!$I$8:$I$225,MATCH($C108,_xlfn.ANCHORARRAY(Health!$C$8),0)),NA())</f>
        <v>0</v>
      </c>
      <c r="AG108" s="25" t="e">
        <f ca="1">IFERROR(INDEX(Food!$I$8:$I$225,MATCH($C108,_xlfn.ANCHORARRAY(Food!$C$8),0)),NA())</f>
        <v>#N/A</v>
      </c>
      <c r="AH108" s="25">
        <f ca="1">IFERROR(INDEX(Macro!$I$8:$I$225,MATCH($C108,_xlfn.ANCHORARRAY(Macro!$C$8),0)),NA())</f>
        <v>0</v>
      </c>
      <c r="AI108" s="25" t="e">
        <f ca="1">IFERROR(INDEX(Socioeconomic!$I$8:$I$225,MATCH($C108,_xlfn.ANCHORARRAY(Socioeconomic!$C$8),0)),NA())</f>
        <v>#N/A</v>
      </c>
      <c r="AJ108" s="25">
        <f ca="1">IFERROR(INDEX('Natural Hazard'!$I$8:$I$225,MATCH($C108,_xlfn.ANCHORARRAY('Natural Hazard'!$C$8),0)),NA())</f>
        <v>0</v>
      </c>
      <c r="AK108" s="25">
        <f ca="1">IFERROR(INDEX(Conflict!$I$8:$I$225,MATCH($C108,_xlfn.ANCHORARRAY(Conflict!$C$8),0)),NA())</f>
        <v>0</v>
      </c>
      <c r="AL108" s="49"/>
      <c r="AM108" s="25">
        <f>IFERROR(INDEX('Data Reliability'!$G$6:$G$409,MATCH($C108,'Data Reliability'!$E$6:$E$409,0)),NA())</f>
        <v>8.3333333333333301E-2</v>
      </c>
      <c r="AN108" s="25">
        <f>IFERROR(INDEX('Data Reliability'!$H$6:$H$409,MATCH($C108,'Data Reliability'!$E$6:$E$409,0)),NA())</f>
        <v>0.63333333333333297</v>
      </c>
    </row>
    <row r="109" spans="2:40" x14ac:dyDescent="0.2">
      <c r="B109" s="28" t="s">
        <v>177</v>
      </c>
      <c r="C109" s="28" t="s">
        <v>178</v>
      </c>
      <c r="D109" s="28" t="s">
        <v>436</v>
      </c>
      <c r="E109" s="28" t="s">
        <v>429</v>
      </c>
      <c r="F109" s="206">
        <f ca="1">MATCH($C109,_xlfn.ANCHORARRAY(Health!$C$8),0)</f>
        <v>104</v>
      </c>
      <c r="G109" s="22" cm="1">
        <f t="array" aca="1" ref="G109" ca="1">IF(Parameters!$D$31, SUM(IF(ISNUMBER(R109:W109),(IF(R109:W109&gt;=Parameters!$D$37,1,"")),""))+0.5*(SUM(IF(ISNUMBER(R109:W109),(IF(R109:W109&gt;=Parameters!$D$38,1,"")),""))-SUM(IF(ISNUMBER(R109:W109),(IF(R109:W109&gt;=Parameters!$D$37,1,"")),""))),0) +
   IF(Parameters!$D$32,SUM(IF(ISNUMBER(R109:W109),(IF(R109:W109&gt;=Parameters!$D$41,1,"")),"")),0) +
   IF(Parameters!$D$33,AVERAGE(IF(ISNUMBER(R109:W109),R109:W109)),0) +
   IF(Parameters!$D$34,IF(OR(IF(ISNUMBER(R109:W109),R109:W109)=0),0,GEOMEAN(IF(ISNUMBER(R109:W109),R109:W109))),0)</f>
        <v>1</v>
      </c>
      <c r="H109" s="23">
        <f t="shared" ca="1" si="6"/>
        <v>1</v>
      </c>
      <c r="I109" s="116" t="str">
        <f t="shared" si="7"/>
        <v>!</v>
      </c>
      <c r="J109" s="22" cm="1">
        <f t="array" aca="1" ref="J109" ca="1">IF(Parameters!$D$31, SUM(IF(ISNUMBER(Y109:AD109),(IF(Y109:AD109&gt;=Parameters!$D$41,1,"")),""))+0.5*(SUM(IF(ISNUMBER(Y109:AD109),(IF(Y109:AD109&gt;=Parameters!$D$42,1,"")),""))-SUM(IF(ISNUMBER(Y109:AD109),(IF(Y109:AD109&gt;=Parameters!$D$41,1,"")),""))),0) +
   IF(Parameters!$D$32,SUM(IF(ISNUMBER(Y109:AD109),(IF(Y109:AD109&gt;=Parameters!$D$41,1,"")),"")),0) +
   IF(Parameters!$D$33,AVERAGE(IF(ISNUMBER(Y109:AD109),Y109:AD109)),0) +
   IF(Parameters!$D$34,IF(OR(IF(ISNUMBER(Y109:AD109),Y109:AD109)=0),0,GEOMEAN(IF(ISNUMBER(Y109:AD109),Y109:AD109))),0)</f>
        <v>2</v>
      </c>
      <c r="K109" s="23">
        <f t="shared" ca="1" si="8"/>
        <v>2</v>
      </c>
      <c r="L109" s="116" t="str">
        <f t="shared" si="9"/>
        <v>!</v>
      </c>
      <c r="M109" s="21" cm="1">
        <f t="array" aca="1" ref="M109" ca="1">IF(Parameters!$D$31, SUM(IF(ISNUMBER(AF109:AK109),(IF(AF109:AK109&gt;=Parameters!$D$41,1,"")),""))+0.5*(SUM(IF(ISNUMBER(AF109:AK109),(IF(AF109:AK109&gt;=Parameters!$D$42,1,"")),""))-SUM(IF(ISNUMBER(AF109:AK109),(IF(AF109:AK109&gt;=Parameters!$D$41,1,"")),""))),0) +
   IF(Parameters!$D$32,SUM(IF(ISNUMBER(AF109:AK109),(IF(AF109:AK109&gt;=Parameters!$D$41,1,"")),"")),0) +
   IF(Parameters!$D$33,AVERAGE(IF(ISNUMBER(AF109:AK109),AF109:AK109)),0) +
   IF(Parameters!$D$34,IF(OR(IF(ISNUMBER(AF109:AK109),AF109:AK109)=0),0,GEOMEAN(IF(ISNUMBER(AF109:AK109),AF109:AK109))),0)</f>
        <v>1</v>
      </c>
      <c r="N109" s="23">
        <f t="shared" ca="1" si="10"/>
        <v>1</v>
      </c>
      <c r="O109" s="116" t="str">
        <f t="shared" si="11"/>
        <v>!!</v>
      </c>
      <c r="P109" s="24"/>
      <c r="Q109" s="49"/>
      <c r="R109" s="25">
        <f ca="1">IFERROR(INDEX(Health!$G$8:$G$225,MATCH($C109,_xlfn.ANCHORARRAY(Health!$C$8),0)),NA())</f>
        <v>0</v>
      </c>
      <c r="S109" s="25">
        <f ca="1">IFERROR(INDEX(Food!$G$8:$G$225,MATCH($C109,_xlfn.ANCHORARRAY(Food!$C$8),0)),NA())</f>
        <v>0</v>
      </c>
      <c r="T109" s="25" t="e">
        <f ca="1">IFERROR(INDEX(Macro!$G$8:$G$225,MATCH($C109,_xlfn.ANCHORARRAY(Macro!$C$8),0)),NA())</f>
        <v>#N/A</v>
      </c>
      <c r="U109" s="25">
        <f ca="1">IFERROR(INDEX(Socioeconomic!$G$8:$G$225,MATCH($C109,_xlfn.ANCHORARRAY(Socioeconomic!$C$8),0)),NA())</f>
        <v>0</v>
      </c>
      <c r="V109" s="25">
        <f ca="1">IFERROR(INDEX('Natural Hazard'!$G$8:$G$225,MATCH($C109,_xlfn.ANCHORARRAY('Natural Hazard'!$C$8),0)),NA())</f>
        <v>7.5277265270908051</v>
      </c>
      <c r="W109" s="25">
        <f ca="1">IFERROR(INDEX(Conflict!$G$8:$G$225,MATCH($C109,_xlfn.ANCHORARRAY(Conflict!$C$8),0)),NA())</f>
        <v>0</v>
      </c>
      <c r="X109" s="50"/>
      <c r="Y109" s="25">
        <f ca="1">IFERROR(INDEX(Health!$H$8:$H$225,MATCH($C109,_xlfn.ANCHORARRAY(Health!$C$8),0)),NA())</f>
        <v>8.5364431486880399</v>
      </c>
      <c r="Z109" s="25">
        <f ca="1">IFERROR(INDEX(Food!$H$8:$H$225,MATCH($C109,_xlfn.ANCHORARRAY(Food!$C$8),0)),NA())</f>
        <v>5.7655502392344502</v>
      </c>
      <c r="AA109" s="25" t="e">
        <f ca="1">IFERROR(INDEX(Macro!$H$8:$H$225,MATCH($C109,_xlfn.ANCHORARRAY(Macro!$C$8),0)),NA())</f>
        <v>#N/A</v>
      </c>
      <c r="AB109" s="25">
        <f ca="1">IFERROR(INDEX(Socioeconomic!$H$8:$H$225,MATCH($C109,_xlfn.ANCHORARRAY(Socioeconomic!$C$8),0)),NA())</f>
        <v>7.4285714285714199</v>
      </c>
      <c r="AC109" s="25">
        <f ca="1">IFERROR(INDEX('Natural Hazard'!$H$8:$H$225,MATCH($C109,_xlfn.ANCHORARRAY('Natural Hazard'!$C$8),0)),NA())</f>
        <v>5.6666666666666599</v>
      </c>
      <c r="AD109" s="25">
        <f ca="1">IFERROR(INDEX(Conflict!$H$8:$H$225,MATCH($C109,_xlfn.ANCHORARRAY(Conflict!$C$8),0)),NA())</f>
        <v>10</v>
      </c>
      <c r="AE109" s="50"/>
      <c r="AF109" s="25">
        <f ca="1">IFERROR(INDEX(Health!$I$8:$I$225,MATCH($C109,_xlfn.ANCHORARRAY(Health!$C$8),0)),NA())</f>
        <v>0</v>
      </c>
      <c r="AG109" s="25" t="e">
        <f ca="1">IFERROR(INDEX(Food!$I$8:$I$225,MATCH($C109,_xlfn.ANCHORARRAY(Food!$C$8),0)),NA())</f>
        <v>#N/A</v>
      </c>
      <c r="AH109" s="25" t="e">
        <f ca="1">IFERROR(INDEX(Macro!$I$8:$I$225,MATCH($C109,_xlfn.ANCHORARRAY(Macro!$C$8),0)),NA())</f>
        <v>#N/A</v>
      </c>
      <c r="AI109" s="25" t="e">
        <f ca="1">IFERROR(INDEX(Socioeconomic!$I$8:$I$225,MATCH($C109,_xlfn.ANCHORARRAY(Socioeconomic!$C$8),0)),NA())</f>
        <v>#N/A</v>
      </c>
      <c r="AJ109" s="25">
        <f ca="1">IFERROR(INDEX('Natural Hazard'!$I$8:$I$225,MATCH($C109,_xlfn.ANCHORARRAY('Natural Hazard'!$C$8),0)),NA())</f>
        <v>10</v>
      </c>
      <c r="AK109" s="25">
        <f ca="1">IFERROR(INDEX(Conflict!$I$8:$I$225,MATCH($C109,_xlfn.ANCHORARRAY(Conflict!$C$8),0)),NA())</f>
        <v>0</v>
      </c>
      <c r="AL109" s="49"/>
      <c r="AM109" s="25">
        <f>IFERROR(INDEX('Data Reliability'!$G$6:$G$409,MATCH($C109,'Data Reliability'!$E$6:$E$409,0)),NA())</f>
        <v>0.33333333333333298</v>
      </c>
      <c r="AN109" s="25">
        <f>IFERROR(INDEX('Data Reliability'!$H$6:$H$409,MATCH($C109,'Data Reliability'!$E$6:$E$409,0)),NA())</f>
        <v>0.78333333333333299</v>
      </c>
    </row>
    <row r="110" spans="2:40" x14ac:dyDescent="0.2">
      <c r="B110" s="28" t="s">
        <v>743</v>
      </c>
      <c r="C110" s="28" t="s">
        <v>179</v>
      </c>
      <c r="D110" s="28" t="s">
        <v>435</v>
      </c>
      <c r="E110" s="28" t="s">
        <v>430</v>
      </c>
      <c r="F110" s="206">
        <f ca="1">MATCH($C110,_xlfn.ANCHORARRAY(Health!$C$8),0)</f>
        <v>105</v>
      </c>
      <c r="G110" s="22" cm="1">
        <f t="array" aca="1" ref="G110" ca="1">IF(Parameters!$D$31, SUM(IF(ISNUMBER(R110:W110),(IF(R110:W110&gt;=Parameters!$D$37,1,"")),""))+0.5*(SUM(IF(ISNUMBER(R110:W110),(IF(R110:W110&gt;=Parameters!$D$38,1,"")),""))-SUM(IF(ISNUMBER(R110:W110),(IF(R110:W110&gt;=Parameters!$D$37,1,"")),""))),0) +
   IF(Parameters!$D$32,SUM(IF(ISNUMBER(R110:W110),(IF(R110:W110&gt;=Parameters!$D$41,1,"")),"")),0) +
   IF(Parameters!$D$33,AVERAGE(IF(ISNUMBER(R110:W110),R110:W110)),0) +
   IF(Parameters!$D$34,IF(OR(IF(ISNUMBER(R110:W110),R110:W110)=0),0,GEOMEAN(IF(ISNUMBER(R110:W110),R110:W110))),0)</f>
        <v>0</v>
      </c>
      <c r="H110" s="23">
        <f t="shared" ca="1" si="6"/>
        <v>0</v>
      </c>
      <c r="I110" s="116" t="str">
        <f t="shared" si="7"/>
        <v>!</v>
      </c>
      <c r="J110" s="22" cm="1">
        <f t="array" aca="1" ref="J110" ca="1">IF(Parameters!$D$31, SUM(IF(ISNUMBER(Y110:AD110),(IF(Y110:AD110&gt;=Parameters!$D$41,1,"")),""))+0.5*(SUM(IF(ISNUMBER(Y110:AD110),(IF(Y110:AD110&gt;=Parameters!$D$42,1,"")),""))-SUM(IF(ISNUMBER(Y110:AD110),(IF(Y110:AD110&gt;=Parameters!$D$41,1,"")),""))),0) +
   IF(Parameters!$D$32,SUM(IF(ISNUMBER(Y110:AD110),(IF(Y110:AD110&gt;=Parameters!$D$41,1,"")),"")),0) +
   IF(Parameters!$D$33,AVERAGE(IF(ISNUMBER(Y110:AD110),Y110:AD110)),0) +
   IF(Parameters!$D$34,IF(OR(IF(ISNUMBER(Y110:AD110),Y110:AD110)=0),0,GEOMEAN(IF(ISNUMBER(Y110:AD110),Y110:AD110))),0)</f>
        <v>0</v>
      </c>
      <c r="K110" s="23">
        <f t="shared" ca="1" si="8"/>
        <v>0</v>
      </c>
      <c r="L110" s="116" t="str">
        <f t="shared" si="9"/>
        <v>!</v>
      </c>
      <c r="M110" s="21" cm="1">
        <f t="array" aca="1" ref="M110" ca="1">IF(Parameters!$D$31, SUM(IF(ISNUMBER(AF110:AK110),(IF(AF110:AK110&gt;=Parameters!$D$41,1,"")),""))+0.5*(SUM(IF(ISNUMBER(AF110:AK110),(IF(AF110:AK110&gt;=Parameters!$D$42,1,"")),""))-SUM(IF(ISNUMBER(AF110:AK110),(IF(AF110:AK110&gt;=Parameters!$D$41,1,"")),""))),0) +
   IF(Parameters!$D$32,SUM(IF(ISNUMBER(AF110:AK110),(IF(AF110:AK110&gt;=Parameters!$D$41,1,"")),"")),0) +
   IF(Parameters!$D$33,AVERAGE(IF(ISNUMBER(AF110:AK110),AF110:AK110)),0) +
   IF(Parameters!$D$34,IF(OR(IF(ISNUMBER(AF110:AK110),AF110:AK110)=0),0,GEOMEAN(IF(ISNUMBER(AF110:AK110),AF110:AK110))),0)</f>
        <v>0</v>
      </c>
      <c r="N110" s="23">
        <f t="shared" ca="1" si="10"/>
        <v>0</v>
      </c>
      <c r="O110" s="116" t="str">
        <f t="shared" si="11"/>
        <v>!!</v>
      </c>
      <c r="P110" s="24"/>
      <c r="Q110" s="49"/>
      <c r="R110" s="25">
        <f ca="1">IFERROR(INDEX(Health!$G$8:$G$225,MATCH($C110,_xlfn.ANCHORARRAY(Health!$C$8),0)),NA())</f>
        <v>0</v>
      </c>
      <c r="S110" s="25">
        <f ca="1">IFERROR(INDEX(Food!$G$8:$G$225,MATCH($C110,_xlfn.ANCHORARRAY(Food!$C$8),0)),NA())</f>
        <v>0</v>
      </c>
      <c r="T110" s="25" t="e">
        <f ca="1">IFERROR(INDEX(Macro!$G$8:$G$225,MATCH($C110,_xlfn.ANCHORARRAY(Macro!$C$8),0)),NA())</f>
        <v>#N/A</v>
      </c>
      <c r="U110" s="25">
        <f ca="1">IFERROR(INDEX(Socioeconomic!$G$8:$G$225,MATCH($C110,_xlfn.ANCHORARRAY(Socioeconomic!$C$8),0)),NA())</f>
        <v>0</v>
      </c>
      <c r="V110" s="25">
        <f ca="1">IFERROR(INDEX('Natural Hazard'!$G$8:$G$225,MATCH($C110,_xlfn.ANCHORARRAY('Natural Hazard'!$C$8),0)),NA())</f>
        <v>0</v>
      </c>
      <c r="W110" s="25">
        <f ca="1">IFERROR(INDEX(Conflict!$G$8:$G$225,MATCH($C110,_xlfn.ANCHORARRAY(Conflict!$C$8),0)),NA())</f>
        <v>0</v>
      </c>
      <c r="X110" s="50"/>
      <c r="Y110" s="25">
        <f ca="1">IFERROR(INDEX(Health!$H$8:$H$225,MATCH($C110,_xlfn.ANCHORARRAY(Health!$C$8),0)),NA())</f>
        <v>6.9329446064139901</v>
      </c>
      <c r="Z110" s="25">
        <f ca="1">IFERROR(INDEX(Food!$H$8:$H$225,MATCH($C110,_xlfn.ANCHORARRAY(Food!$C$8),0)),NA())</f>
        <v>4.01913875598086</v>
      </c>
      <c r="AA110" s="25" t="e">
        <f ca="1">IFERROR(INDEX(Macro!$H$8:$H$225,MATCH($C110,_xlfn.ANCHORARRAY(Macro!$C$8),0)),NA())</f>
        <v>#N/A</v>
      </c>
      <c r="AB110" s="25">
        <f ca="1">IFERROR(INDEX(Socioeconomic!$H$8:$H$225,MATCH($C110,_xlfn.ANCHORARRAY(Socioeconomic!$C$8),0)),NA())</f>
        <v>2.71428571428571</v>
      </c>
      <c r="AC110" s="25">
        <f ca="1">IFERROR(INDEX('Natural Hazard'!$H$8:$H$225,MATCH($C110,_xlfn.ANCHORARRAY('Natural Hazard'!$C$8),0)),NA())</f>
        <v>3.3333333333333299</v>
      </c>
      <c r="AD110" s="25">
        <f ca="1">IFERROR(INDEX(Conflict!$H$8:$H$225,MATCH($C110,_xlfn.ANCHORARRAY(Conflict!$C$8),0)),NA())</f>
        <v>0</v>
      </c>
      <c r="AE110" s="50"/>
      <c r="AF110" s="25">
        <f ca="1">IFERROR(INDEX(Health!$I$8:$I$225,MATCH($C110,_xlfn.ANCHORARRAY(Health!$C$8),0)),NA())</f>
        <v>0</v>
      </c>
      <c r="AG110" s="25" t="e">
        <f ca="1">IFERROR(INDEX(Food!$I$8:$I$225,MATCH($C110,_xlfn.ANCHORARRAY(Food!$C$8),0)),NA())</f>
        <v>#N/A</v>
      </c>
      <c r="AH110" s="25" t="e">
        <f ca="1">IFERROR(INDEX(Macro!$I$8:$I$225,MATCH($C110,_xlfn.ANCHORARRAY(Macro!$C$8),0)),NA())</f>
        <v>#N/A</v>
      </c>
      <c r="AI110" s="25" t="e">
        <f ca="1">IFERROR(INDEX(Socioeconomic!$I$8:$I$225,MATCH($C110,_xlfn.ANCHORARRAY(Socioeconomic!$C$8),0)),NA())</f>
        <v>#N/A</v>
      </c>
      <c r="AJ110" s="25">
        <f ca="1">IFERROR(INDEX('Natural Hazard'!$I$8:$I$225,MATCH($C110,_xlfn.ANCHORARRAY('Natural Hazard'!$C$8),0)),NA())</f>
        <v>0</v>
      </c>
      <c r="AK110" s="25">
        <f ca="1">IFERROR(INDEX(Conflict!$I$8:$I$225,MATCH($C110,_xlfn.ANCHORARRAY(Conflict!$C$8),0)),NA())</f>
        <v>0</v>
      </c>
      <c r="AL110" s="49"/>
      <c r="AM110" s="25">
        <f>IFERROR(INDEX('Data Reliability'!$G$6:$G$409,MATCH($C110,'Data Reliability'!$E$6:$E$409,0)),NA())</f>
        <v>0.33333333333333298</v>
      </c>
      <c r="AN110" s="25">
        <f>IFERROR(INDEX('Data Reliability'!$H$6:$H$409,MATCH($C110,'Data Reliability'!$E$6:$E$409,0)),NA())</f>
        <v>0.81666666666666698</v>
      </c>
    </row>
    <row r="111" spans="2:40" x14ac:dyDescent="0.2">
      <c r="B111" s="28" t="s">
        <v>744</v>
      </c>
      <c r="C111" s="28" t="s">
        <v>180</v>
      </c>
      <c r="D111" s="28" t="s">
        <v>436</v>
      </c>
      <c r="E111" s="28" t="s">
        <v>409</v>
      </c>
      <c r="F111" s="206">
        <f ca="1">MATCH($C111,_xlfn.ANCHORARRAY(Health!$C$8),0)</f>
        <v>106</v>
      </c>
      <c r="G111" s="22" cm="1">
        <f t="array" aca="1" ref="G111" ca="1">IF(Parameters!$D$31, SUM(IF(ISNUMBER(R111:W111),(IF(R111:W111&gt;=Parameters!$D$37,1,"")),""))+0.5*(SUM(IF(ISNUMBER(R111:W111),(IF(R111:W111&gt;=Parameters!$D$38,1,"")),""))-SUM(IF(ISNUMBER(R111:W111),(IF(R111:W111&gt;=Parameters!$D$37,1,"")),""))),0) +
   IF(Parameters!$D$32,SUM(IF(ISNUMBER(R111:W111),(IF(R111:W111&gt;=Parameters!$D$41,1,"")),"")),0) +
   IF(Parameters!$D$33,AVERAGE(IF(ISNUMBER(R111:W111),R111:W111)),0) +
   IF(Parameters!$D$34,IF(OR(IF(ISNUMBER(R111:W111),R111:W111)=0),0,GEOMEAN(IF(ISNUMBER(R111:W111),R111:W111))),0)</f>
        <v>0</v>
      </c>
      <c r="H111" s="23">
        <f t="shared" ca="1" si="6"/>
        <v>0</v>
      </c>
      <c r="I111" s="116" t="str">
        <f t="shared" si="7"/>
        <v>!</v>
      </c>
      <c r="J111" s="22" cm="1">
        <f t="array" aca="1" ref="J111" ca="1">IF(Parameters!$D$31, SUM(IF(ISNUMBER(Y111:AD111),(IF(Y111:AD111&gt;=Parameters!$D$41,1,"")),""))+0.5*(SUM(IF(ISNUMBER(Y111:AD111),(IF(Y111:AD111&gt;=Parameters!$D$42,1,"")),""))-SUM(IF(ISNUMBER(Y111:AD111),(IF(Y111:AD111&gt;=Parameters!$D$41,1,"")),""))),0) +
   IF(Parameters!$D$32,SUM(IF(ISNUMBER(Y111:AD111),(IF(Y111:AD111&gt;=Parameters!$D$41,1,"")),"")),0) +
   IF(Parameters!$D$33,AVERAGE(IF(ISNUMBER(Y111:AD111),Y111:AD111)),0) +
   IF(Parameters!$D$34,IF(OR(IF(ISNUMBER(Y111:AD111),Y111:AD111)=0),0,GEOMEAN(IF(ISNUMBER(Y111:AD111),Y111:AD111))),0)</f>
        <v>0.5</v>
      </c>
      <c r="K111" s="23">
        <f t="shared" ca="1" si="8"/>
        <v>0.5</v>
      </c>
      <c r="L111" s="116" t="str">
        <f t="shared" si="9"/>
        <v/>
      </c>
      <c r="M111" s="21" cm="1">
        <f t="array" aca="1" ref="M111" ca="1">IF(Parameters!$D$31, SUM(IF(ISNUMBER(AF111:AK111),(IF(AF111:AK111&gt;=Parameters!$D$41,1,"")),""))+0.5*(SUM(IF(ISNUMBER(AF111:AK111),(IF(AF111:AK111&gt;=Parameters!$D$42,1,"")),""))-SUM(IF(ISNUMBER(AF111:AK111),(IF(AF111:AK111&gt;=Parameters!$D$41,1,"")),""))),0) +
   IF(Parameters!$D$32,SUM(IF(ISNUMBER(AF111:AK111),(IF(AF111:AK111&gt;=Parameters!$D$41,1,"")),"")),0) +
   IF(Parameters!$D$33,AVERAGE(IF(ISNUMBER(AF111:AK111),AF111:AK111)),0) +
   IF(Parameters!$D$34,IF(OR(IF(ISNUMBER(AF111:AK111),AF111:AK111)=0),0,GEOMEAN(IF(ISNUMBER(AF111:AK111),AF111:AK111))),0)</f>
        <v>0</v>
      </c>
      <c r="N111" s="23">
        <f t="shared" ca="1" si="10"/>
        <v>0</v>
      </c>
      <c r="O111" s="116" t="str">
        <f t="shared" si="11"/>
        <v>!!</v>
      </c>
      <c r="P111" s="24"/>
      <c r="Q111" s="49"/>
      <c r="R111" s="25">
        <f ca="1">IFERROR(INDEX(Health!$G$8:$G$225,MATCH($C111,_xlfn.ANCHORARRAY(Health!$C$8),0)),NA())</f>
        <v>0</v>
      </c>
      <c r="S111" s="25">
        <f ca="1">IFERROR(INDEX(Food!$G$8:$G$225,MATCH($C111,_xlfn.ANCHORARRAY(Food!$C$8),0)),NA())</f>
        <v>0</v>
      </c>
      <c r="T111" s="25">
        <f ca="1">IFERROR(INDEX(Macro!$G$8:$G$225,MATCH($C111,_xlfn.ANCHORARRAY(Macro!$C$8),0)),NA())</f>
        <v>0</v>
      </c>
      <c r="U111" s="25">
        <f ca="1">IFERROR(INDEX(Socioeconomic!$G$8:$G$225,MATCH($C111,_xlfn.ANCHORARRAY(Socioeconomic!$C$8),0)),NA())</f>
        <v>0</v>
      </c>
      <c r="V111" s="25">
        <f ca="1">IFERROR(INDEX('Natural Hazard'!$G$8:$G$225,MATCH($C111,_xlfn.ANCHORARRAY('Natural Hazard'!$C$8),0)),NA())</f>
        <v>0</v>
      </c>
      <c r="W111" s="25">
        <f ca="1">IFERROR(INDEX(Conflict!$G$8:$G$225,MATCH($C111,_xlfn.ANCHORARRAY(Conflict!$C$8),0)),NA())</f>
        <v>0</v>
      </c>
      <c r="X111" s="50"/>
      <c r="Y111" s="25">
        <f ca="1">IFERROR(INDEX(Health!$H$8:$H$225,MATCH($C111,_xlfn.ANCHORARRAY(Health!$C$8),0)),NA())</f>
        <v>0</v>
      </c>
      <c r="Z111" s="25">
        <f ca="1">IFERROR(INDEX(Food!$H$8:$H$225,MATCH($C111,_xlfn.ANCHORARRAY(Food!$C$8),0)),NA())</f>
        <v>2.28141285466126</v>
      </c>
      <c r="AA111" s="25">
        <f ca="1">IFERROR(INDEX(Macro!$H$8:$H$225,MATCH($C111,_xlfn.ANCHORARRAY(Macro!$C$8),0)),NA())</f>
        <v>0</v>
      </c>
      <c r="AB111" s="25">
        <f ca="1">IFERROR(INDEX(Socioeconomic!$H$8:$H$225,MATCH($C111,_xlfn.ANCHORARRAY(Socioeconomic!$C$8),0)),NA())</f>
        <v>0.57142857142857095</v>
      </c>
      <c r="AC111" s="25">
        <f ca="1">IFERROR(INDEX('Natural Hazard'!$H$8:$H$225,MATCH($C111,_xlfn.ANCHORARRAY('Natural Hazard'!$C$8),0)),NA())</f>
        <v>8.3333333333333304</v>
      </c>
      <c r="AD111" s="25">
        <f ca="1">IFERROR(INDEX(Conflict!$H$8:$H$225,MATCH($C111,_xlfn.ANCHORARRAY(Conflict!$C$8),0)),NA())</f>
        <v>0</v>
      </c>
      <c r="AE111" s="50"/>
      <c r="AF111" s="25">
        <f ca="1">IFERROR(INDEX(Health!$I$8:$I$225,MATCH($C111,_xlfn.ANCHORARRAY(Health!$C$8),0)),NA())</f>
        <v>0</v>
      </c>
      <c r="AG111" s="25" t="e">
        <f ca="1">IFERROR(INDEX(Food!$I$8:$I$225,MATCH($C111,_xlfn.ANCHORARRAY(Food!$C$8),0)),NA())</f>
        <v>#N/A</v>
      </c>
      <c r="AH111" s="25">
        <f ca="1">IFERROR(INDEX(Macro!$I$8:$I$225,MATCH($C111,_xlfn.ANCHORARRAY(Macro!$C$8),0)),NA())</f>
        <v>4.2521166509877704</v>
      </c>
      <c r="AI111" s="25" t="e">
        <f ca="1">IFERROR(INDEX(Socioeconomic!$I$8:$I$225,MATCH($C111,_xlfn.ANCHORARRAY(Socioeconomic!$C$8),0)),NA())</f>
        <v>#N/A</v>
      </c>
      <c r="AJ111" s="25">
        <f ca="1">IFERROR(INDEX('Natural Hazard'!$I$8:$I$225,MATCH($C111,_xlfn.ANCHORARRAY('Natural Hazard'!$C$8),0)),NA())</f>
        <v>0</v>
      </c>
      <c r="AK111" s="25">
        <f ca="1">IFERROR(INDEX(Conflict!$I$8:$I$225,MATCH($C111,_xlfn.ANCHORARRAY(Conflict!$C$8),0)),NA())</f>
        <v>0</v>
      </c>
      <c r="AL111" s="49"/>
      <c r="AM111" s="25">
        <f>IFERROR(INDEX('Data Reliability'!$G$6:$G$409,MATCH($C111,'Data Reliability'!$E$6:$E$409,0)),NA())</f>
        <v>8.3333333333333301E-2</v>
      </c>
      <c r="AN111" s="25">
        <f>IFERROR(INDEX('Data Reliability'!$H$6:$H$409,MATCH($C111,'Data Reliability'!$E$6:$E$409,0)),NA())</f>
        <v>0.66666666666666696</v>
      </c>
    </row>
    <row r="112" spans="2:40" x14ac:dyDescent="0.2">
      <c r="B112" s="28" t="s">
        <v>181</v>
      </c>
      <c r="C112" s="28" t="s">
        <v>182</v>
      </c>
      <c r="D112" s="28" t="s">
        <v>434</v>
      </c>
      <c r="E112" s="28" t="s">
        <v>409</v>
      </c>
      <c r="F112" s="206">
        <f ca="1">MATCH($C112,_xlfn.ANCHORARRAY(Health!$C$8),0)</f>
        <v>107</v>
      </c>
      <c r="G112" s="22" cm="1">
        <f t="array" aca="1" ref="G112" ca="1">IF(Parameters!$D$31, SUM(IF(ISNUMBER(R112:W112),(IF(R112:W112&gt;=Parameters!$D$37,1,"")),""))+0.5*(SUM(IF(ISNUMBER(R112:W112),(IF(R112:W112&gt;=Parameters!$D$38,1,"")),""))-SUM(IF(ISNUMBER(R112:W112),(IF(R112:W112&gt;=Parameters!$D$37,1,"")),""))),0) +
   IF(Parameters!$D$32,SUM(IF(ISNUMBER(R112:W112),(IF(R112:W112&gt;=Parameters!$D$41,1,"")),"")),0) +
   IF(Parameters!$D$33,AVERAGE(IF(ISNUMBER(R112:W112),R112:W112)),0) +
   IF(Parameters!$D$34,IF(OR(IF(ISNUMBER(R112:W112),R112:W112)=0),0,GEOMEAN(IF(ISNUMBER(R112:W112),R112:W112))),0)</f>
        <v>0</v>
      </c>
      <c r="H112" s="23">
        <f t="shared" ca="1" si="6"/>
        <v>0</v>
      </c>
      <c r="I112" s="116" t="str">
        <f t="shared" si="7"/>
        <v>!</v>
      </c>
      <c r="J112" s="22" cm="1">
        <f t="array" aca="1" ref="J112" ca="1">IF(Parameters!$D$31, SUM(IF(ISNUMBER(Y112:AD112),(IF(Y112:AD112&gt;=Parameters!$D$41,1,"")),""))+0.5*(SUM(IF(ISNUMBER(Y112:AD112),(IF(Y112:AD112&gt;=Parameters!$D$42,1,"")),""))-SUM(IF(ISNUMBER(Y112:AD112),(IF(Y112:AD112&gt;=Parameters!$D$41,1,"")),""))),0) +
   IF(Parameters!$D$32,SUM(IF(ISNUMBER(Y112:AD112),(IF(Y112:AD112&gt;=Parameters!$D$41,1,"")),"")),0) +
   IF(Parameters!$D$33,AVERAGE(IF(ISNUMBER(Y112:AD112),Y112:AD112)),0) +
   IF(Parameters!$D$34,IF(OR(IF(ISNUMBER(Y112:AD112),Y112:AD112)=0),0,GEOMEAN(IF(ISNUMBER(Y112:AD112),Y112:AD112))),0)</f>
        <v>0</v>
      </c>
      <c r="K112" s="23">
        <f t="shared" ca="1" si="8"/>
        <v>0</v>
      </c>
      <c r="L112" s="116" t="str">
        <f t="shared" si="9"/>
        <v/>
      </c>
      <c r="M112" s="21" cm="1">
        <f t="array" aca="1" ref="M112" ca="1">IF(Parameters!$D$31, SUM(IF(ISNUMBER(AF112:AK112),(IF(AF112:AK112&gt;=Parameters!$D$41,1,"")),""))+0.5*(SUM(IF(ISNUMBER(AF112:AK112),(IF(AF112:AK112&gt;=Parameters!$D$42,1,"")),""))-SUM(IF(ISNUMBER(AF112:AK112),(IF(AF112:AK112&gt;=Parameters!$D$41,1,"")),""))),0) +
   IF(Parameters!$D$32,SUM(IF(ISNUMBER(AF112:AK112),(IF(AF112:AK112&gt;=Parameters!$D$41,1,"")),"")),0) +
   IF(Parameters!$D$33,AVERAGE(IF(ISNUMBER(AF112:AK112),AF112:AK112)),0) +
   IF(Parameters!$D$34,IF(OR(IF(ISNUMBER(AF112:AK112),AF112:AK112)=0),0,GEOMEAN(IF(ISNUMBER(AF112:AK112),AF112:AK112))),0)</f>
        <v>0</v>
      </c>
      <c r="N112" s="23">
        <f t="shared" ca="1" si="10"/>
        <v>0</v>
      </c>
      <c r="O112" s="116" t="str">
        <f t="shared" si="11"/>
        <v>!!</v>
      </c>
      <c r="P112" s="24"/>
      <c r="Q112" s="49"/>
      <c r="R112" s="25">
        <f ca="1">IFERROR(INDEX(Health!$G$8:$G$225,MATCH($C112,_xlfn.ANCHORARRAY(Health!$C$8),0)),NA())</f>
        <v>0</v>
      </c>
      <c r="S112" s="25">
        <f ca="1">IFERROR(INDEX(Food!$G$8:$G$225,MATCH($C112,_xlfn.ANCHORARRAY(Food!$C$8),0)),NA())</f>
        <v>0</v>
      </c>
      <c r="T112" s="25">
        <f ca="1">IFERROR(INDEX(Macro!$G$8:$G$225,MATCH($C112,_xlfn.ANCHORARRAY(Macro!$C$8),0)),NA())</f>
        <v>0</v>
      </c>
      <c r="U112" s="25">
        <f ca="1">IFERROR(INDEX(Socioeconomic!$G$8:$G$225,MATCH($C112,_xlfn.ANCHORARRAY(Socioeconomic!$C$8),0)),NA())</f>
        <v>0</v>
      </c>
      <c r="V112" s="25">
        <f ca="1">IFERROR(INDEX('Natural Hazard'!$G$8:$G$225,MATCH($C112,_xlfn.ANCHORARRAY('Natural Hazard'!$C$8),0)),NA())</f>
        <v>0</v>
      </c>
      <c r="W112" s="25">
        <f ca="1">IFERROR(INDEX(Conflict!$G$8:$G$225,MATCH($C112,_xlfn.ANCHORARRAY(Conflict!$C$8),0)),NA())</f>
        <v>0</v>
      </c>
      <c r="X112" s="50"/>
      <c r="Y112" s="25">
        <f ca="1">IFERROR(INDEX(Health!$H$8:$H$225,MATCH($C112,_xlfn.ANCHORARRAY(Health!$C$8),0)),NA())</f>
        <v>5.44606413994169</v>
      </c>
      <c r="Z112" s="25">
        <f ca="1">IFERROR(INDEX(Food!$H$8:$H$225,MATCH($C112,_xlfn.ANCHORARRAY(Food!$C$8),0)),NA())</f>
        <v>3.72900984365952</v>
      </c>
      <c r="AA112" s="25">
        <f ca="1">IFERROR(INDEX(Macro!$H$8:$H$225,MATCH($C112,_xlfn.ANCHORARRAY(Macro!$C$8),0)),NA())</f>
        <v>0</v>
      </c>
      <c r="AB112" s="25">
        <f ca="1">IFERROR(INDEX(Socioeconomic!$H$8:$H$225,MATCH($C112,_xlfn.ANCHORARRAY(Socioeconomic!$C$8),0)),NA())</f>
        <v>2.4285714285714199</v>
      </c>
      <c r="AC112" s="25">
        <f ca="1">IFERROR(INDEX('Natural Hazard'!$H$8:$H$225,MATCH($C112,_xlfn.ANCHORARRAY('Natural Hazard'!$C$8),0)),NA())</f>
        <v>2.1666666666666599</v>
      </c>
      <c r="AD112" s="25">
        <f ca="1">IFERROR(INDEX(Conflict!$H$8:$H$225,MATCH($C112,_xlfn.ANCHORARRAY(Conflict!$C$8),0)),NA())</f>
        <v>0</v>
      </c>
      <c r="AE112" s="50"/>
      <c r="AF112" s="25">
        <f ca="1">IFERROR(INDEX(Health!$I$8:$I$225,MATCH($C112,_xlfn.ANCHORARRAY(Health!$C$8),0)),NA())</f>
        <v>0</v>
      </c>
      <c r="AG112" s="25" t="e">
        <f ca="1">IFERROR(INDEX(Food!$I$8:$I$225,MATCH($C112,_xlfn.ANCHORARRAY(Food!$C$8),0)),NA())</f>
        <v>#N/A</v>
      </c>
      <c r="AH112" s="25">
        <f ca="1">IFERROR(INDEX(Macro!$I$8:$I$225,MATCH($C112,_xlfn.ANCHORARRAY(Macro!$C$8),0)),NA())</f>
        <v>5.6632173095014098</v>
      </c>
      <c r="AI112" s="25" t="e">
        <f ca="1">IFERROR(INDEX(Socioeconomic!$I$8:$I$225,MATCH($C112,_xlfn.ANCHORARRAY(Socioeconomic!$C$8),0)),NA())</f>
        <v>#N/A</v>
      </c>
      <c r="AJ112" s="25">
        <f ca="1">IFERROR(INDEX('Natural Hazard'!$I$8:$I$225,MATCH($C112,_xlfn.ANCHORARRAY('Natural Hazard'!$C$8),0)),NA())</f>
        <v>0</v>
      </c>
      <c r="AK112" s="25">
        <f ca="1">IFERROR(INDEX(Conflict!$I$8:$I$225,MATCH($C112,_xlfn.ANCHORARRAY(Conflict!$C$8),0)),NA())</f>
        <v>0</v>
      </c>
      <c r="AL112" s="49"/>
      <c r="AM112" s="25">
        <f>IFERROR(INDEX('Data Reliability'!$G$6:$G$409,MATCH($C112,'Data Reliability'!$E$6:$E$409,0)),NA())</f>
        <v>8.3333333333333301E-2</v>
      </c>
      <c r="AN112" s="25">
        <f>IFERROR(INDEX('Data Reliability'!$H$6:$H$409,MATCH($C112,'Data Reliability'!$E$6:$E$409,0)),NA())</f>
        <v>0.66666666666666696</v>
      </c>
    </row>
    <row r="113" spans="2:40" x14ac:dyDescent="0.2">
      <c r="B113" s="28" t="s">
        <v>183</v>
      </c>
      <c r="C113" s="28" t="s">
        <v>184</v>
      </c>
      <c r="D113" s="28" t="s">
        <v>436</v>
      </c>
      <c r="E113" s="28" t="s">
        <v>429</v>
      </c>
      <c r="F113" s="206">
        <f ca="1">MATCH($C113,_xlfn.ANCHORARRAY(Health!$C$8),0)</f>
        <v>108</v>
      </c>
      <c r="G113" s="22" cm="1">
        <f t="array" aca="1" ref="G113" ca="1">IF(Parameters!$D$31, SUM(IF(ISNUMBER(R113:W113),(IF(R113:W113&gt;=Parameters!$D$37,1,"")),""))+0.5*(SUM(IF(ISNUMBER(R113:W113),(IF(R113:W113&gt;=Parameters!$D$38,1,"")),""))-SUM(IF(ISNUMBER(R113:W113),(IF(R113:W113&gt;=Parameters!$D$37,1,"")),""))),0) +
   IF(Parameters!$D$32,SUM(IF(ISNUMBER(R113:W113),(IF(R113:W113&gt;=Parameters!$D$41,1,"")),"")),0) +
   IF(Parameters!$D$33,AVERAGE(IF(ISNUMBER(R113:W113),R113:W113)),0) +
   IF(Parameters!$D$34,IF(OR(IF(ISNUMBER(R113:W113),R113:W113)=0),0,GEOMEAN(IF(ISNUMBER(R113:W113),R113:W113))),0)</f>
        <v>0.5</v>
      </c>
      <c r="H113" s="23">
        <f t="shared" ca="1" si="6"/>
        <v>0.5</v>
      </c>
      <c r="I113" s="116" t="str">
        <f t="shared" si="7"/>
        <v/>
      </c>
      <c r="J113" s="22" cm="1">
        <f t="array" aca="1" ref="J113" ca="1">IF(Parameters!$D$31, SUM(IF(ISNUMBER(Y113:AD113),(IF(Y113:AD113&gt;=Parameters!$D$41,1,"")),""))+0.5*(SUM(IF(ISNUMBER(Y113:AD113),(IF(Y113:AD113&gt;=Parameters!$D$42,1,"")),""))-SUM(IF(ISNUMBER(Y113:AD113),(IF(Y113:AD113&gt;=Parameters!$D$41,1,"")),""))),0) +
   IF(Parameters!$D$32,SUM(IF(ISNUMBER(Y113:AD113),(IF(Y113:AD113&gt;=Parameters!$D$41,1,"")),"")),0) +
   IF(Parameters!$D$33,AVERAGE(IF(ISNUMBER(Y113:AD113),Y113:AD113)),0) +
   IF(Parameters!$D$34,IF(OR(IF(ISNUMBER(Y113:AD113),Y113:AD113)=0),0,GEOMEAN(IF(ISNUMBER(Y113:AD113),Y113:AD113))),0)</f>
        <v>1</v>
      </c>
      <c r="K113" s="23">
        <f t="shared" ca="1" si="8"/>
        <v>1</v>
      </c>
      <c r="L113" s="116" t="str">
        <f t="shared" si="9"/>
        <v/>
      </c>
      <c r="M113" s="21" cm="1">
        <f t="array" aca="1" ref="M113" ca="1">IF(Parameters!$D$31, SUM(IF(ISNUMBER(AF113:AK113),(IF(AF113:AK113&gt;=Parameters!$D$41,1,"")),""))+0.5*(SUM(IF(ISNUMBER(AF113:AK113),(IF(AF113:AK113&gt;=Parameters!$D$42,1,"")),""))-SUM(IF(ISNUMBER(AF113:AK113),(IF(AF113:AK113&gt;=Parameters!$D$41,1,"")),""))),0) +
   IF(Parameters!$D$32,SUM(IF(ISNUMBER(AF113:AK113),(IF(AF113:AK113&gt;=Parameters!$D$41,1,"")),"")),0) +
   IF(Parameters!$D$33,AVERAGE(IF(ISNUMBER(AF113:AK113),AF113:AK113)),0) +
   IF(Parameters!$D$34,IF(OR(IF(ISNUMBER(AF113:AK113),AF113:AK113)=0),0,GEOMEAN(IF(ISNUMBER(AF113:AK113),AF113:AK113))),0)</f>
        <v>0</v>
      </c>
      <c r="N113" s="23">
        <f t="shared" ca="1" si="10"/>
        <v>0</v>
      </c>
      <c r="O113" s="116" t="str">
        <f t="shared" si="11"/>
        <v>!</v>
      </c>
      <c r="P113" s="24"/>
      <c r="Q113" s="49"/>
      <c r="R113" s="25">
        <f ca="1">IFERROR(INDEX(Health!$G$8:$G$225,MATCH($C113,_xlfn.ANCHORARRAY(Health!$C$8),0)),NA())</f>
        <v>0</v>
      </c>
      <c r="S113" s="25">
        <f ca="1">IFERROR(INDEX(Food!$G$8:$G$225,MATCH($C113,_xlfn.ANCHORARRAY(Food!$C$8),0)),NA())</f>
        <v>6.0133994366894168</v>
      </c>
      <c r="T113" s="25">
        <f ca="1">IFERROR(INDEX(Macro!$G$8:$G$225,MATCH($C113,_xlfn.ANCHORARRAY(Macro!$C$8),0)),NA())</f>
        <v>4.9255773643002652</v>
      </c>
      <c r="U113" s="25">
        <f ca="1">IFERROR(INDEX(Socioeconomic!$G$8:$G$225,MATCH($C113,_xlfn.ANCHORARRAY(Socioeconomic!$C$8),0)),NA())</f>
        <v>0</v>
      </c>
      <c r="V113" s="25">
        <f ca="1">IFERROR(INDEX('Natural Hazard'!$G$8:$G$225,MATCH($C113,_xlfn.ANCHORARRAY('Natural Hazard'!$C$8),0)),NA())</f>
        <v>0</v>
      </c>
      <c r="W113" s="25">
        <f ca="1">IFERROR(INDEX(Conflict!$G$8:$G$225,MATCH($C113,_xlfn.ANCHORARRAY(Conflict!$C$8),0)),NA())</f>
        <v>0</v>
      </c>
      <c r="X113" s="50"/>
      <c r="Y113" s="25">
        <f ca="1">IFERROR(INDEX(Health!$H$8:$H$225,MATCH($C113,_xlfn.ANCHORARRAY(Health!$C$8),0)),NA())</f>
        <v>6.0291545189504303</v>
      </c>
      <c r="Z113" s="25">
        <f ca="1">IFERROR(INDEX(Food!$H$8:$H$225,MATCH($C113,_xlfn.ANCHORARRAY(Food!$C$8),0)),NA())</f>
        <v>7.2321945570353199</v>
      </c>
      <c r="AA113" s="25">
        <f ca="1">IFERROR(INDEX(Macro!$H$8:$H$225,MATCH($C113,_xlfn.ANCHORARRAY(Macro!$C$8),0)),NA())</f>
        <v>6.5790242477358998</v>
      </c>
      <c r="AB113" s="25">
        <f ca="1">IFERROR(INDEX(Socioeconomic!$H$8:$H$225,MATCH($C113,_xlfn.ANCHORARRAY(Socioeconomic!$C$8),0)),NA())</f>
        <v>7.2857142857142803</v>
      </c>
      <c r="AC113" s="25">
        <f ca="1">IFERROR(INDEX('Natural Hazard'!$H$8:$H$225,MATCH($C113,_xlfn.ANCHORARRAY('Natural Hazard'!$C$8),0)),NA())</f>
        <v>4.5</v>
      </c>
      <c r="AD113" s="25">
        <f ca="1">IFERROR(INDEX(Conflict!$H$8:$H$225,MATCH($C113,_xlfn.ANCHORARRAY(Conflict!$C$8),0)),NA())</f>
        <v>2.8488269536073298</v>
      </c>
      <c r="AE113" s="50"/>
      <c r="AF113" s="25">
        <f ca="1">IFERROR(INDEX(Health!$I$8:$I$225,MATCH($C113,_xlfn.ANCHORARRAY(Health!$C$8),0)),NA())</f>
        <v>0</v>
      </c>
      <c r="AG113" s="25">
        <f ca="1">IFERROR(INDEX(Food!$I$8:$I$225,MATCH($C113,_xlfn.ANCHORARRAY(Food!$C$8),0)),NA())</f>
        <v>5</v>
      </c>
      <c r="AH113" s="25">
        <f ca="1">IFERROR(INDEX(Macro!$I$8:$I$225,MATCH($C113,_xlfn.ANCHORARRAY(Macro!$C$8),0)),NA())</f>
        <v>3.68767638758231</v>
      </c>
      <c r="AI113" s="25">
        <f ca="1">IFERROR(INDEX(Socioeconomic!$I$8:$I$225,MATCH($C113,_xlfn.ANCHORARRAY(Socioeconomic!$C$8),0)),NA())</f>
        <v>0</v>
      </c>
      <c r="AJ113" s="25">
        <f ca="1">IFERROR(INDEX('Natural Hazard'!$I$8:$I$225,MATCH($C113,_xlfn.ANCHORARRAY('Natural Hazard'!$C$8),0)),NA())</f>
        <v>0</v>
      </c>
      <c r="AK113" s="25">
        <f ca="1">IFERROR(INDEX(Conflict!$I$8:$I$225,MATCH($C113,_xlfn.ANCHORARRAY(Conflict!$C$8),0)),NA())</f>
        <v>0</v>
      </c>
      <c r="AL113" s="49"/>
      <c r="AM113" s="25">
        <f>IFERROR(INDEX('Data Reliability'!$G$6:$G$409,MATCH($C113,'Data Reliability'!$E$6:$E$409,0)),NA())</f>
        <v>8.3333333333333301E-2</v>
      </c>
      <c r="AN113" s="25">
        <f>IFERROR(INDEX('Data Reliability'!$H$6:$H$409,MATCH($C113,'Data Reliability'!$E$6:$E$409,0)),NA())</f>
        <v>0.53611111111111098</v>
      </c>
    </row>
    <row r="114" spans="2:40" x14ac:dyDescent="0.2">
      <c r="B114" s="28" t="s">
        <v>185</v>
      </c>
      <c r="C114" s="28" t="s">
        <v>186</v>
      </c>
      <c r="D114" s="28" t="s">
        <v>434</v>
      </c>
      <c r="E114" s="28" t="s">
        <v>430</v>
      </c>
      <c r="F114" s="206">
        <f ca="1">MATCH($C114,_xlfn.ANCHORARRAY(Health!$C$8),0)</f>
        <v>109</v>
      </c>
      <c r="G114" s="22" cm="1">
        <f t="array" aca="1" ref="G114" ca="1">IF(Parameters!$D$31, SUM(IF(ISNUMBER(R114:W114),(IF(R114:W114&gt;=Parameters!$D$37,1,"")),""))+0.5*(SUM(IF(ISNUMBER(R114:W114),(IF(R114:W114&gt;=Parameters!$D$38,1,"")),""))-SUM(IF(ISNUMBER(R114:W114),(IF(R114:W114&gt;=Parameters!$D$37,1,"")),""))),0) +
   IF(Parameters!$D$32,SUM(IF(ISNUMBER(R114:W114),(IF(R114:W114&gt;=Parameters!$D$41,1,"")),"")),0) +
   IF(Parameters!$D$33,AVERAGE(IF(ISNUMBER(R114:W114),R114:W114)),0) +
   IF(Parameters!$D$34,IF(OR(IF(ISNUMBER(R114:W114),R114:W114)=0),0,GEOMEAN(IF(ISNUMBER(R114:W114),R114:W114))),0)</f>
        <v>4</v>
      </c>
      <c r="H114" s="23">
        <f t="shared" ca="1" si="6"/>
        <v>4</v>
      </c>
      <c r="I114" s="116" t="str">
        <f t="shared" si="7"/>
        <v/>
      </c>
      <c r="J114" s="22" cm="1">
        <f t="array" aca="1" ref="J114" ca="1">IF(Parameters!$D$31, SUM(IF(ISNUMBER(Y114:AD114),(IF(Y114:AD114&gt;=Parameters!$D$41,1,"")),""))+0.5*(SUM(IF(ISNUMBER(Y114:AD114),(IF(Y114:AD114&gt;=Parameters!$D$42,1,"")),""))-SUM(IF(ISNUMBER(Y114:AD114),(IF(Y114:AD114&gt;=Parameters!$D$41,1,"")),""))),0) +
   IF(Parameters!$D$32,SUM(IF(ISNUMBER(Y114:AD114),(IF(Y114:AD114&gt;=Parameters!$D$41,1,"")),"")),0) +
   IF(Parameters!$D$33,AVERAGE(IF(ISNUMBER(Y114:AD114),Y114:AD114)),0) +
   IF(Parameters!$D$34,IF(OR(IF(ISNUMBER(Y114:AD114),Y114:AD114)=0),0,GEOMEAN(IF(ISNUMBER(Y114:AD114),Y114:AD114))),0)</f>
        <v>2.5</v>
      </c>
      <c r="K114" s="23">
        <f t="shared" ca="1" si="8"/>
        <v>2.5</v>
      </c>
      <c r="L114" s="116" t="str">
        <f t="shared" si="9"/>
        <v/>
      </c>
      <c r="M114" s="21" cm="1">
        <f t="array" aca="1" ref="M114" ca="1">IF(Parameters!$D$31, SUM(IF(ISNUMBER(AF114:AK114),(IF(AF114:AK114&gt;=Parameters!$D$41,1,"")),""))+0.5*(SUM(IF(ISNUMBER(AF114:AK114),(IF(AF114:AK114&gt;=Parameters!$D$42,1,"")),""))-SUM(IF(ISNUMBER(AF114:AK114),(IF(AF114:AK114&gt;=Parameters!$D$41,1,"")),""))),0) +
   IF(Parameters!$D$32,SUM(IF(ISNUMBER(AF114:AK114),(IF(AF114:AK114&gt;=Parameters!$D$41,1,"")),"")),0) +
   IF(Parameters!$D$33,AVERAGE(IF(ISNUMBER(AF114:AK114),AF114:AK114)),0) +
   IF(Parameters!$D$34,IF(OR(IF(ISNUMBER(AF114:AK114),AF114:AK114)=0),0,GEOMEAN(IF(ISNUMBER(AF114:AK114),AF114:AK114))),0)</f>
        <v>4</v>
      </c>
      <c r="N114" s="23">
        <f t="shared" ca="1" si="10"/>
        <v>4</v>
      </c>
      <c r="O114" s="116" t="str">
        <f t="shared" si="11"/>
        <v/>
      </c>
      <c r="P114" s="24"/>
      <c r="Q114" s="49"/>
      <c r="R114" s="25">
        <f ca="1">IFERROR(INDEX(Health!$G$8:$G$225,MATCH($C114,_xlfn.ANCHORARRAY(Health!$C$8),0)),NA())</f>
        <v>8.0232897144852995</v>
      </c>
      <c r="S114" s="25">
        <f ca="1">IFERROR(INDEX(Food!$G$8:$G$225,MATCH($C114,_xlfn.ANCHORARRAY(Food!$C$8),0)),NA())</f>
        <v>4.8592633383453849</v>
      </c>
      <c r="T114" s="25">
        <f ca="1">IFERROR(INDEX(Macro!$G$8:$G$225,MATCH($C114,_xlfn.ANCHORARRAY(Macro!$C$8),0)),NA())</f>
        <v>10</v>
      </c>
      <c r="U114" s="25">
        <f ca="1">IFERROR(INDEX(Socioeconomic!$G$8:$G$225,MATCH($C114,_xlfn.ANCHORARRAY(Socioeconomic!$C$8),0)),NA())</f>
        <v>7</v>
      </c>
      <c r="V114" s="25">
        <f ca="1">IFERROR(INDEX('Natural Hazard'!$G$8:$G$225,MATCH($C114,_xlfn.ANCHORARRAY('Natural Hazard'!$C$8),0)),NA())</f>
        <v>0</v>
      </c>
      <c r="W114" s="25">
        <f ca="1">IFERROR(INDEX(Conflict!$G$8:$G$225,MATCH($C114,_xlfn.ANCHORARRAY(Conflict!$C$8),0)),NA())</f>
        <v>10</v>
      </c>
      <c r="X114" s="50"/>
      <c r="Y114" s="25">
        <f ca="1">IFERROR(INDEX(Health!$H$8:$H$225,MATCH($C114,_xlfn.ANCHORARRAY(Health!$C$8),0)),NA())</f>
        <v>6.4373177842565603</v>
      </c>
      <c r="Z114" s="25">
        <f ca="1">IFERROR(INDEX(Food!$H$8:$H$225,MATCH($C114,_xlfn.ANCHORARRAY(Food!$C$8),0)),NA())</f>
        <v>3.3732057416267902</v>
      </c>
      <c r="AA114" s="25">
        <f ca="1">IFERROR(INDEX(Macro!$H$8:$H$225,MATCH($C114,_xlfn.ANCHORARRAY(Macro!$C$8),0)),NA())</f>
        <v>10</v>
      </c>
      <c r="AB114" s="25">
        <f ca="1">IFERROR(INDEX(Socioeconomic!$H$8:$H$225,MATCH($C114,_xlfn.ANCHORARRAY(Socioeconomic!$C$8),0)),NA())</f>
        <v>7</v>
      </c>
      <c r="AC114" s="25">
        <f ca="1">IFERROR(INDEX('Natural Hazard'!$H$8:$H$225,MATCH($C114,_xlfn.ANCHORARRAY('Natural Hazard'!$C$8),0)),NA())</f>
        <v>4.1666666666666599</v>
      </c>
      <c r="AD114" s="25">
        <f ca="1">IFERROR(INDEX(Conflict!$H$8:$H$225,MATCH($C114,_xlfn.ANCHORARRAY(Conflict!$C$8),0)),NA())</f>
        <v>10</v>
      </c>
      <c r="AE114" s="50"/>
      <c r="AF114" s="25">
        <f ca="1">IFERROR(INDEX(Health!$I$8:$I$225,MATCH($C114,_xlfn.ANCHORARRAY(Health!$C$8),0)),NA())</f>
        <v>10</v>
      </c>
      <c r="AG114" s="25">
        <f ca="1">IFERROR(INDEX(Food!$I$8:$I$225,MATCH($C114,_xlfn.ANCHORARRAY(Food!$C$8),0)),NA())</f>
        <v>7</v>
      </c>
      <c r="AH114" s="25">
        <f ca="1">IFERROR(INDEX(Macro!$I$8:$I$225,MATCH($C114,_xlfn.ANCHORARRAY(Macro!$C$8),0)),NA())</f>
        <v>10</v>
      </c>
      <c r="AI114" s="25">
        <f ca="1">IFERROR(INDEX(Socioeconomic!$I$8:$I$225,MATCH($C114,_xlfn.ANCHORARRAY(Socioeconomic!$C$8),0)),NA())</f>
        <v>7</v>
      </c>
      <c r="AJ114" s="25">
        <f ca="1">IFERROR(INDEX('Natural Hazard'!$I$8:$I$225,MATCH($C114,_xlfn.ANCHORARRAY('Natural Hazard'!$C$8),0)),NA())</f>
        <v>0</v>
      </c>
      <c r="AK114" s="25">
        <f ca="1">IFERROR(INDEX(Conflict!$I$8:$I$225,MATCH($C114,_xlfn.ANCHORARRAY(Conflict!$C$8),0)),NA())</f>
        <v>10</v>
      </c>
      <c r="AL114" s="49"/>
      <c r="AM114" s="25">
        <f>IFERROR(INDEX('Data Reliability'!$G$6:$G$409,MATCH($C114,'Data Reliability'!$E$6:$E$409,0)),NA())</f>
        <v>8.3333333333333301E-2</v>
      </c>
      <c r="AN114" s="25">
        <f>IFERROR(INDEX('Data Reliability'!$H$6:$H$409,MATCH($C114,'Data Reliability'!$E$6:$E$409,0)),NA())</f>
        <v>0.30277777777777798</v>
      </c>
    </row>
    <row r="115" spans="2:40" x14ac:dyDescent="0.2">
      <c r="B115" s="28" t="s">
        <v>187</v>
      </c>
      <c r="C115" s="28" t="s">
        <v>188</v>
      </c>
      <c r="D115" s="28" t="s">
        <v>432</v>
      </c>
      <c r="E115" s="28" t="s">
        <v>429</v>
      </c>
      <c r="F115" s="206">
        <f ca="1">MATCH($C115,_xlfn.ANCHORARRAY(Health!$C$8),0)</f>
        <v>110</v>
      </c>
      <c r="G115" s="22" cm="1">
        <f t="array" aca="1" ref="G115" ca="1">IF(Parameters!$D$31, SUM(IF(ISNUMBER(R115:W115),(IF(R115:W115&gt;=Parameters!$D$37,1,"")),""))+0.5*(SUM(IF(ISNUMBER(R115:W115),(IF(R115:W115&gt;=Parameters!$D$38,1,"")),""))-SUM(IF(ISNUMBER(R115:W115),(IF(R115:W115&gt;=Parameters!$D$37,1,"")),""))),0) +
   IF(Parameters!$D$32,SUM(IF(ISNUMBER(R115:W115),(IF(R115:W115&gt;=Parameters!$D$41,1,"")),"")),0) +
   IF(Parameters!$D$33,AVERAGE(IF(ISNUMBER(R115:W115),R115:W115)),0) +
   IF(Parameters!$D$34,IF(OR(IF(ISNUMBER(R115:W115),R115:W115)=0),0,GEOMEAN(IF(ISNUMBER(R115:W115),R115:W115))),0)</f>
        <v>0.5</v>
      </c>
      <c r="H115" s="23">
        <f t="shared" ca="1" si="6"/>
        <v>0.5</v>
      </c>
      <c r="I115" s="116" t="str">
        <f t="shared" si="7"/>
        <v>!</v>
      </c>
      <c r="J115" s="22" cm="1">
        <f t="array" aca="1" ref="J115" ca="1">IF(Parameters!$D$31, SUM(IF(ISNUMBER(Y115:AD115),(IF(Y115:AD115&gt;=Parameters!$D$41,1,"")),""))+0.5*(SUM(IF(ISNUMBER(Y115:AD115),(IF(Y115:AD115&gt;=Parameters!$D$42,1,"")),""))-SUM(IF(ISNUMBER(Y115:AD115),(IF(Y115:AD115&gt;=Parameters!$D$41,1,"")),""))),0) +
   IF(Parameters!$D$32,SUM(IF(ISNUMBER(Y115:AD115),(IF(Y115:AD115&gt;=Parameters!$D$41,1,"")),"")),0) +
   IF(Parameters!$D$33,AVERAGE(IF(ISNUMBER(Y115:AD115),Y115:AD115)),0) +
   IF(Parameters!$D$34,IF(OR(IF(ISNUMBER(Y115:AD115),Y115:AD115)=0),0,GEOMEAN(IF(ISNUMBER(Y115:AD115),Y115:AD115))),0)</f>
        <v>2</v>
      </c>
      <c r="K115" s="23">
        <f t="shared" ca="1" si="8"/>
        <v>2</v>
      </c>
      <c r="L115" s="116" t="str">
        <f t="shared" si="9"/>
        <v/>
      </c>
      <c r="M115" s="21" cm="1">
        <f t="array" aca="1" ref="M115" ca="1">IF(Parameters!$D$31, SUM(IF(ISNUMBER(AF115:AK115),(IF(AF115:AK115&gt;=Parameters!$D$41,1,"")),""))+0.5*(SUM(IF(ISNUMBER(AF115:AK115),(IF(AF115:AK115&gt;=Parameters!$D$42,1,"")),""))-SUM(IF(ISNUMBER(AF115:AK115),(IF(AF115:AK115&gt;=Parameters!$D$41,1,"")),""))),0) +
   IF(Parameters!$D$32,SUM(IF(ISNUMBER(AF115:AK115),(IF(AF115:AK115&gt;=Parameters!$D$41,1,"")),"")),0) +
   IF(Parameters!$D$33,AVERAGE(IF(ISNUMBER(AF115:AK115),AF115:AK115)),0) +
   IF(Parameters!$D$34,IF(OR(IF(ISNUMBER(AF115:AK115),AF115:AK115)=0),0,GEOMEAN(IF(ISNUMBER(AF115:AK115),AF115:AK115))),0)</f>
        <v>0</v>
      </c>
      <c r="N115" s="23">
        <f t="shared" ca="1" si="10"/>
        <v>0</v>
      </c>
      <c r="O115" s="116" t="str">
        <f t="shared" si="11"/>
        <v>!</v>
      </c>
      <c r="P115" s="24"/>
      <c r="Q115" s="49"/>
      <c r="R115" s="25">
        <f ca="1">IFERROR(INDEX(Health!$G$8:$G$225,MATCH($C115,_xlfn.ANCHORARRAY(Health!$C$8),0)),NA())</f>
        <v>0</v>
      </c>
      <c r="S115" s="25">
        <f ca="1">IFERROR(INDEX(Food!$G$8:$G$225,MATCH($C115,_xlfn.ANCHORARRAY(Food!$C$8),0)),NA())</f>
        <v>6.9774071492436036</v>
      </c>
      <c r="T115" s="25">
        <f ca="1">IFERROR(INDEX(Macro!$G$8:$G$225,MATCH($C115,_xlfn.ANCHORARRAY(Macro!$C$8),0)),NA())</f>
        <v>0</v>
      </c>
      <c r="U115" s="25">
        <f ca="1">IFERROR(INDEX(Socioeconomic!$G$8:$G$225,MATCH($C115,_xlfn.ANCHORARRAY(Socioeconomic!$C$8),0)),NA())</f>
        <v>0</v>
      </c>
      <c r="V115" s="25">
        <f ca="1">IFERROR(INDEX('Natural Hazard'!$G$8:$G$225,MATCH($C115,_xlfn.ANCHORARRAY('Natural Hazard'!$C$8),0)),NA())</f>
        <v>0</v>
      </c>
      <c r="W115" s="25">
        <f ca="1">IFERROR(INDEX(Conflict!$G$8:$G$225,MATCH($C115,_xlfn.ANCHORARRAY(Conflict!$C$8),0)),NA())</f>
        <v>0</v>
      </c>
      <c r="X115" s="50"/>
      <c r="Y115" s="25">
        <f ca="1">IFERROR(INDEX(Health!$H$8:$H$225,MATCH($C115,_xlfn.ANCHORARRAY(Health!$C$8),0)),NA())</f>
        <v>5.7667638483964998</v>
      </c>
      <c r="Z115" s="25">
        <f ca="1">IFERROR(INDEX(Food!$H$8:$H$225,MATCH($C115,_xlfn.ANCHORARRAY(Food!$C$8),0)),NA())</f>
        <v>9.7368421052631504</v>
      </c>
      <c r="AA115" s="25">
        <f ca="1">IFERROR(INDEX(Macro!$H$8:$H$225,MATCH($C115,_xlfn.ANCHORARRAY(Macro!$C$8),0)),NA())</f>
        <v>7.7183756938358101</v>
      </c>
      <c r="AB115" s="25">
        <f ca="1">IFERROR(INDEX(Socioeconomic!$H$8:$H$225,MATCH($C115,_xlfn.ANCHORARRAY(Socioeconomic!$C$8),0)),NA())</f>
        <v>10</v>
      </c>
      <c r="AC115" s="25">
        <f ca="1">IFERROR(INDEX('Natural Hazard'!$H$8:$H$225,MATCH($C115,_xlfn.ANCHORARRAY('Natural Hazard'!$C$8),0)),NA())</f>
        <v>4.6666666666666599</v>
      </c>
      <c r="AD115" s="25">
        <f ca="1">IFERROR(INDEX(Conflict!$H$8:$H$225,MATCH($C115,_xlfn.ANCHORARRAY(Conflict!$C$8),0)),NA())</f>
        <v>5.9798906332686501</v>
      </c>
      <c r="AE115" s="50"/>
      <c r="AF115" s="25">
        <f ca="1">IFERROR(INDEX(Health!$I$8:$I$225,MATCH($C115,_xlfn.ANCHORARRAY(Health!$C$8),0)),NA())</f>
        <v>0</v>
      </c>
      <c r="AG115" s="25">
        <f ca="1">IFERROR(INDEX(Food!$I$8:$I$225,MATCH($C115,_xlfn.ANCHORARRAY(Food!$C$8),0)),NA())</f>
        <v>5</v>
      </c>
      <c r="AH115" s="25">
        <f ca="1">IFERROR(INDEX(Macro!$I$8:$I$225,MATCH($C115,_xlfn.ANCHORARRAY(Macro!$C$8),0)),NA())</f>
        <v>0</v>
      </c>
      <c r="AI115" s="25">
        <f ca="1">IFERROR(INDEX(Socioeconomic!$I$8:$I$225,MATCH($C115,_xlfn.ANCHORARRAY(Socioeconomic!$C$8),0)),NA())</f>
        <v>0</v>
      </c>
      <c r="AJ115" s="25">
        <f ca="1">IFERROR(INDEX('Natural Hazard'!$I$8:$I$225,MATCH($C115,_xlfn.ANCHORARRAY('Natural Hazard'!$C$8),0)),NA())</f>
        <v>0</v>
      </c>
      <c r="AK115" s="25">
        <f ca="1">IFERROR(INDEX(Conflict!$I$8:$I$225,MATCH($C115,_xlfn.ANCHORARRAY(Conflict!$C$8),0)),NA())</f>
        <v>0</v>
      </c>
      <c r="AL115" s="49"/>
      <c r="AM115" s="25">
        <f>IFERROR(INDEX('Data Reliability'!$G$6:$G$409,MATCH($C115,'Data Reliability'!$E$6:$E$409,0)),NA())</f>
        <v>0.16666666666666699</v>
      </c>
      <c r="AN115" s="25">
        <f>IFERROR(INDEX('Data Reliability'!$H$6:$H$409,MATCH($C115,'Data Reliability'!$E$6:$E$409,0)),NA())</f>
        <v>0.50277777777777799</v>
      </c>
    </row>
    <row r="116" spans="2:40" x14ac:dyDescent="0.2">
      <c r="B116" s="28" t="s">
        <v>189</v>
      </c>
      <c r="C116" s="28" t="s">
        <v>190</v>
      </c>
      <c r="D116" s="28" t="s">
        <v>434</v>
      </c>
      <c r="E116" s="28" t="s">
        <v>430</v>
      </c>
      <c r="F116" s="206">
        <f ca="1">MATCH($C116,_xlfn.ANCHORARRAY(Health!$C$8),0)</f>
        <v>111</v>
      </c>
      <c r="G116" s="22" cm="1">
        <f t="array" aca="1" ref="G116" ca="1">IF(Parameters!$D$31, SUM(IF(ISNUMBER(R116:W116),(IF(R116:W116&gt;=Parameters!$D$37,1,"")),""))+0.5*(SUM(IF(ISNUMBER(R116:W116),(IF(R116:W116&gt;=Parameters!$D$38,1,"")),""))-SUM(IF(ISNUMBER(R116:W116),(IF(R116:W116&gt;=Parameters!$D$37,1,"")),""))),0) +
   IF(Parameters!$D$32,SUM(IF(ISNUMBER(R116:W116),(IF(R116:W116&gt;=Parameters!$D$41,1,"")),"")),0) +
   IF(Parameters!$D$33,AVERAGE(IF(ISNUMBER(R116:W116),R116:W116)),0) +
   IF(Parameters!$D$34,IF(OR(IF(ISNUMBER(R116:W116),R116:W116)=0),0,GEOMEAN(IF(ISNUMBER(R116:W116),R116:W116))),0)</f>
        <v>1.5</v>
      </c>
      <c r="H116" s="23">
        <f t="shared" ca="1" si="6"/>
        <v>1.5</v>
      </c>
      <c r="I116" s="116" t="str">
        <f t="shared" si="7"/>
        <v>!</v>
      </c>
      <c r="J116" s="22" cm="1">
        <f t="array" aca="1" ref="J116" ca="1">IF(Parameters!$D$31, SUM(IF(ISNUMBER(Y116:AD116),(IF(Y116:AD116&gt;=Parameters!$D$41,1,"")),""))+0.5*(SUM(IF(ISNUMBER(Y116:AD116),(IF(Y116:AD116&gt;=Parameters!$D$42,1,"")),""))-SUM(IF(ISNUMBER(Y116:AD116),(IF(Y116:AD116&gt;=Parameters!$D$41,1,"")),""))),0) +
   IF(Parameters!$D$32,SUM(IF(ISNUMBER(Y116:AD116),(IF(Y116:AD116&gt;=Parameters!$D$41,1,"")),"")),0) +
   IF(Parameters!$D$33,AVERAGE(IF(ISNUMBER(Y116:AD116),Y116:AD116)),0) +
   IF(Parameters!$D$34,IF(OR(IF(ISNUMBER(Y116:AD116),Y116:AD116)=0),0,GEOMEAN(IF(ISNUMBER(Y116:AD116),Y116:AD116))),0)</f>
        <v>2</v>
      </c>
      <c r="K116" s="23">
        <f t="shared" ca="1" si="8"/>
        <v>2</v>
      </c>
      <c r="L116" s="116" t="str">
        <f t="shared" si="9"/>
        <v/>
      </c>
      <c r="M116" s="21" cm="1">
        <f t="array" aca="1" ref="M116" ca="1">IF(Parameters!$D$31, SUM(IF(ISNUMBER(AF116:AK116),(IF(AF116:AK116&gt;=Parameters!$D$41,1,"")),""))+0.5*(SUM(IF(ISNUMBER(AF116:AK116),(IF(AF116:AK116&gt;=Parameters!$D$42,1,"")),""))-SUM(IF(ISNUMBER(AF116:AK116),(IF(AF116:AK116&gt;=Parameters!$D$41,1,"")),""))),0) +
   IF(Parameters!$D$32,SUM(IF(ISNUMBER(AF116:AK116),(IF(AF116:AK116&gt;=Parameters!$D$41,1,"")),"")),0) +
   IF(Parameters!$D$33,AVERAGE(IF(ISNUMBER(AF116:AK116),AF116:AK116)),0) +
   IF(Parameters!$D$34,IF(OR(IF(ISNUMBER(AF116:AK116),AF116:AK116)=0),0,GEOMEAN(IF(ISNUMBER(AF116:AK116),AF116:AK116))),0)</f>
        <v>2</v>
      </c>
      <c r="N116" s="23">
        <f t="shared" ca="1" si="10"/>
        <v>2</v>
      </c>
      <c r="O116" s="116" t="str">
        <f t="shared" si="11"/>
        <v>!</v>
      </c>
      <c r="P116" s="24"/>
      <c r="Q116" s="49"/>
      <c r="R116" s="25">
        <f ca="1">IFERROR(INDEX(Health!$G$8:$G$225,MATCH($C116,_xlfn.ANCHORARRAY(Health!$C$8),0)),NA())</f>
        <v>0</v>
      </c>
      <c r="S116" s="25">
        <f ca="1">IFERROR(INDEX(Food!$G$8:$G$225,MATCH($C116,_xlfn.ANCHORARRAY(Food!$C$8),0)),NA())</f>
        <v>0</v>
      </c>
      <c r="T116" s="25">
        <f ca="1">IFERROR(INDEX(Macro!$G$8:$G$225,MATCH($C116,_xlfn.ANCHORARRAY(Macro!$C$8),0)),NA())</f>
        <v>3.0006667942874339</v>
      </c>
      <c r="U116" s="25">
        <f ca="1">IFERROR(INDEX(Socioeconomic!$G$8:$G$225,MATCH($C116,_xlfn.ANCHORARRAY(Socioeconomic!$C$8),0)),NA())</f>
        <v>0</v>
      </c>
      <c r="V116" s="25">
        <f ca="1">IFERROR(INDEX('Natural Hazard'!$G$8:$G$225,MATCH($C116,_xlfn.ANCHORARRAY('Natural Hazard'!$C$8),0)),NA())</f>
        <v>6.1913918736689002</v>
      </c>
      <c r="W116" s="25">
        <f ca="1">IFERROR(INDEX(Conflict!$G$8:$G$225,MATCH($C116,_xlfn.ANCHORARRAY(Conflict!$C$8),0)),NA())</f>
        <v>10</v>
      </c>
      <c r="X116" s="50"/>
      <c r="Y116" s="25">
        <f ca="1">IFERROR(INDEX(Health!$H$8:$H$225,MATCH($C116,_xlfn.ANCHORARRAY(Health!$C$8),0)),NA())</f>
        <v>8.7988338192419793</v>
      </c>
      <c r="Z116" s="25">
        <f ca="1">IFERROR(INDEX(Food!$H$8:$H$225,MATCH($C116,_xlfn.ANCHORARRAY(Food!$C$8),0)),NA())</f>
        <v>3.4210526315789398</v>
      </c>
      <c r="AA116" s="25">
        <f ca="1">IFERROR(INDEX(Macro!$H$8:$H$225,MATCH($C116,_xlfn.ANCHORARRAY(Macro!$C$8),0)),NA())</f>
        <v>7.2509494595384103</v>
      </c>
      <c r="AB116" s="25">
        <f ca="1">IFERROR(INDEX(Socioeconomic!$H$8:$H$225,MATCH($C116,_xlfn.ANCHORARRAY(Socioeconomic!$C$8),0)),NA())</f>
        <v>4.2857142857142803</v>
      </c>
      <c r="AC116" s="25">
        <f ca="1">IFERROR(INDEX('Natural Hazard'!$H$8:$H$225,MATCH($C116,_xlfn.ANCHORARRAY('Natural Hazard'!$C$8),0)),NA())</f>
        <v>3.8333333333333299</v>
      </c>
      <c r="AD116" s="25">
        <f ca="1">IFERROR(INDEX(Conflict!$H$8:$H$225,MATCH($C116,_xlfn.ANCHORARRAY(Conflict!$C$8),0)),NA())</f>
        <v>10</v>
      </c>
      <c r="AE116" s="50"/>
      <c r="AF116" s="25">
        <f ca="1">IFERROR(INDEX(Health!$I$8:$I$225,MATCH($C116,_xlfn.ANCHORARRAY(Health!$C$8),0)),NA())</f>
        <v>0</v>
      </c>
      <c r="AG116" s="25" t="e">
        <f ca="1">IFERROR(INDEX(Food!$I$8:$I$225,MATCH($C116,_xlfn.ANCHORARRAY(Food!$C$8),0)),NA())</f>
        <v>#N/A</v>
      </c>
      <c r="AH116" s="25">
        <f ca="1">IFERROR(INDEX(Macro!$I$8:$I$225,MATCH($C116,_xlfn.ANCHORARRAY(Macro!$C$8),0)),NA())</f>
        <v>1.2417685794919899</v>
      </c>
      <c r="AI116" s="25" t="e">
        <f ca="1">IFERROR(INDEX(Socioeconomic!$I$8:$I$225,MATCH($C116,_xlfn.ANCHORARRAY(Socioeconomic!$C$8),0)),NA())</f>
        <v>#N/A</v>
      </c>
      <c r="AJ116" s="25">
        <f ca="1">IFERROR(INDEX('Natural Hazard'!$I$8:$I$225,MATCH($C116,_xlfn.ANCHORARRAY('Natural Hazard'!$C$8),0)),NA())</f>
        <v>10</v>
      </c>
      <c r="AK116" s="25">
        <f ca="1">IFERROR(INDEX(Conflict!$I$8:$I$225,MATCH($C116,_xlfn.ANCHORARRAY(Conflict!$C$8),0)),NA())</f>
        <v>10</v>
      </c>
      <c r="AL116" s="49"/>
      <c r="AM116" s="25">
        <f>IFERROR(INDEX('Data Reliability'!$G$6:$G$409,MATCH($C116,'Data Reliability'!$E$6:$E$409,0)),NA())</f>
        <v>0.16666666666666699</v>
      </c>
      <c r="AN116" s="25">
        <f>IFERROR(INDEX('Data Reliability'!$H$6:$H$409,MATCH($C116,'Data Reliability'!$E$6:$E$409,0)),NA())</f>
        <v>0.56666666666666698</v>
      </c>
    </row>
    <row r="117" spans="2:40" x14ac:dyDescent="0.2">
      <c r="B117" s="28" t="s">
        <v>531</v>
      </c>
      <c r="C117" s="28" t="s">
        <v>191</v>
      </c>
      <c r="D117" s="28" t="s">
        <v>435</v>
      </c>
      <c r="E117" s="28" t="s">
        <v>535</v>
      </c>
      <c r="F117" s="206">
        <f ca="1">MATCH($C117,_xlfn.ANCHORARRAY(Health!$C$8),0)</f>
        <v>112</v>
      </c>
      <c r="G117" s="22" cm="1">
        <f t="array" aca="1" ref="G117" ca="1">IF(Parameters!$D$31, SUM(IF(ISNUMBER(R117:W117),(IF(R117:W117&gt;=Parameters!$D$37,1,"")),""))+0.5*(SUM(IF(ISNUMBER(R117:W117),(IF(R117:W117&gt;=Parameters!$D$38,1,"")),""))-SUM(IF(ISNUMBER(R117:W117),(IF(R117:W117&gt;=Parameters!$D$37,1,"")),""))),0) +
   IF(Parameters!$D$32,SUM(IF(ISNUMBER(R117:W117),(IF(R117:W117&gt;=Parameters!$D$41,1,"")),"")),0) +
   IF(Parameters!$D$33,AVERAGE(IF(ISNUMBER(R117:W117),R117:W117)),0) +
   IF(Parameters!$D$34,IF(OR(IF(ISNUMBER(R117:W117),R117:W117)=0),0,GEOMEAN(IF(ISNUMBER(R117:W117),R117:W117))),0)</f>
        <v>0</v>
      </c>
      <c r="H117" s="23">
        <f t="shared" ca="1" si="6"/>
        <v>0</v>
      </c>
      <c r="I117" s="116" t="str">
        <f t="shared" si="7"/>
        <v>!</v>
      </c>
      <c r="J117" s="22" cm="1">
        <f t="array" aca="1" ref="J117" ca="1">IF(Parameters!$D$31, SUM(IF(ISNUMBER(Y117:AD117),(IF(Y117:AD117&gt;=Parameters!$D$41,1,"")),""))+0.5*(SUM(IF(ISNUMBER(Y117:AD117),(IF(Y117:AD117&gt;=Parameters!$D$42,1,"")),""))-SUM(IF(ISNUMBER(Y117:AD117),(IF(Y117:AD117&gt;=Parameters!$D$41,1,"")),""))),0) +
   IF(Parameters!$D$32,SUM(IF(ISNUMBER(Y117:AD117),(IF(Y117:AD117&gt;=Parameters!$D$41,1,"")),"")),0) +
   IF(Parameters!$D$33,AVERAGE(IF(ISNUMBER(Y117:AD117),Y117:AD117)),0) +
   IF(Parameters!$D$34,IF(OR(IF(ISNUMBER(Y117:AD117),Y117:AD117)=0),0,GEOMEAN(IF(ISNUMBER(Y117:AD117),Y117:AD117))),0)</f>
        <v>0</v>
      </c>
      <c r="K117" s="23">
        <f t="shared" ca="1" si="8"/>
        <v>0</v>
      </c>
      <c r="L117" s="116" t="str">
        <f t="shared" si="9"/>
        <v>!</v>
      </c>
      <c r="M117" s="21" cm="1">
        <f t="array" aca="1" ref="M117" ca="1">IF(Parameters!$D$31, SUM(IF(ISNUMBER(AF117:AK117),(IF(AF117:AK117&gt;=Parameters!$D$41,1,"")),""))+0.5*(SUM(IF(ISNUMBER(AF117:AK117),(IF(AF117:AK117&gt;=Parameters!$D$42,1,"")),""))-SUM(IF(ISNUMBER(AF117:AK117),(IF(AF117:AK117&gt;=Parameters!$D$41,1,"")),""))),0) +
   IF(Parameters!$D$32,SUM(IF(ISNUMBER(AF117:AK117),(IF(AF117:AK117&gt;=Parameters!$D$41,1,"")),"")),0) +
   IF(Parameters!$D$33,AVERAGE(IF(ISNUMBER(AF117:AK117),AF117:AK117)),0) +
   IF(Parameters!$D$34,IF(OR(IF(ISNUMBER(AF117:AK117),AF117:AK117)=0),0,GEOMEAN(IF(ISNUMBER(AF117:AK117),AF117:AK117))),0)</f>
        <v>0</v>
      </c>
      <c r="N117" s="23">
        <f t="shared" ca="1" si="10"/>
        <v>0</v>
      </c>
      <c r="O117" s="116" t="str">
        <f t="shared" si="11"/>
        <v>!!</v>
      </c>
      <c r="P117" s="24"/>
      <c r="Q117" s="49"/>
      <c r="R117" s="25">
        <f ca="1">IFERROR(INDEX(Health!$G$8:$G$225,MATCH($C117,_xlfn.ANCHORARRAY(Health!$C$8),0)),NA())</f>
        <v>0</v>
      </c>
      <c r="S117" s="25" t="e">
        <f ca="1">IFERROR(INDEX(Food!$G$8:$G$225,MATCH($C117,_xlfn.ANCHORARRAY(Food!$C$8),0)),NA())</f>
        <v>#N/A</v>
      </c>
      <c r="T117" s="25" t="e">
        <f ca="1">IFERROR(INDEX(Macro!$G$8:$G$225,MATCH($C117,_xlfn.ANCHORARRAY(Macro!$C$8),0)),NA())</f>
        <v>#N/A</v>
      </c>
      <c r="U117" s="25">
        <f ca="1">IFERROR(INDEX(Socioeconomic!$G$8:$G$225,MATCH($C117,_xlfn.ANCHORARRAY(Socioeconomic!$C$8),0)),NA())</f>
        <v>0</v>
      </c>
      <c r="V117" s="25">
        <f ca="1">IFERROR(INDEX('Natural Hazard'!$G$8:$G$225,MATCH($C117,_xlfn.ANCHORARRAY('Natural Hazard'!$C$8),0)),NA())</f>
        <v>0</v>
      </c>
      <c r="W117" s="25">
        <f ca="1">IFERROR(INDEX(Conflict!$G$8:$G$225,MATCH($C117,_xlfn.ANCHORARRAY(Conflict!$C$8),0)),NA())</f>
        <v>0</v>
      </c>
      <c r="X117" s="50"/>
      <c r="Y117" s="25">
        <f ca="1">IFERROR(INDEX(Health!$H$8:$H$225,MATCH($C117,_xlfn.ANCHORARRAY(Health!$C$8),0)),NA())</f>
        <v>6.0583090379008704</v>
      </c>
      <c r="Z117" s="25" t="e">
        <f ca="1">IFERROR(INDEX(Food!$H$8:$H$225,MATCH($C117,_xlfn.ANCHORARRAY(Food!$C$8),0)),NA())</f>
        <v>#N/A</v>
      </c>
      <c r="AA117" s="25" t="e">
        <f ca="1">IFERROR(INDEX(Macro!$H$8:$H$225,MATCH($C117,_xlfn.ANCHORARRAY(Macro!$C$8),0)),NA())</f>
        <v>#N/A</v>
      </c>
      <c r="AB117" s="25">
        <f ca="1">IFERROR(INDEX(Socioeconomic!$H$8:$H$225,MATCH($C117,_xlfn.ANCHORARRAY(Socioeconomic!$C$8),0)),NA())</f>
        <v>6.4285714285714199</v>
      </c>
      <c r="AC117" s="25">
        <f ca="1">IFERROR(INDEX('Natural Hazard'!$H$8:$H$225,MATCH($C117,_xlfn.ANCHORARRAY('Natural Hazard'!$C$8),0)),NA())</f>
        <v>4.1666666666666599</v>
      </c>
      <c r="AD117" s="25">
        <f ca="1">IFERROR(INDEX(Conflict!$H$8:$H$225,MATCH($C117,_xlfn.ANCHORARRAY(Conflict!$C$8),0)),NA())</f>
        <v>0</v>
      </c>
      <c r="AE117" s="50"/>
      <c r="AF117" s="25">
        <f ca="1">IFERROR(INDEX(Health!$I$8:$I$225,MATCH($C117,_xlfn.ANCHORARRAY(Health!$C$8),0)),NA())</f>
        <v>0</v>
      </c>
      <c r="AG117" s="25" t="e">
        <f ca="1">IFERROR(INDEX(Food!$I$8:$I$225,MATCH($C117,_xlfn.ANCHORARRAY(Food!$C$8),0)),NA())</f>
        <v>#N/A</v>
      </c>
      <c r="AH117" s="25" t="e">
        <f ca="1">IFERROR(INDEX(Macro!$I$8:$I$225,MATCH($C117,_xlfn.ANCHORARRAY(Macro!$C$8),0)),NA())</f>
        <v>#N/A</v>
      </c>
      <c r="AI117" s="25">
        <f ca="1">IFERROR(INDEX(Socioeconomic!$I$8:$I$225,MATCH($C117,_xlfn.ANCHORARRAY(Socioeconomic!$C$8),0)),NA())</f>
        <v>0</v>
      </c>
      <c r="AJ117" s="25">
        <f ca="1">IFERROR(INDEX('Natural Hazard'!$I$8:$I$225,MATCH($C117,_xlfn.ANCHORARRAY('Natural Hazard'!$C$8),0)),NA())</f>
        <v>0</v>
      </c>
      <c r="AK117" s="25">
        <f ca="1">IFERROR(INDEX(Conflict!$I$8:$I$225,MATCH($C117,_xlfn.ANCHORARRAY(Conflict!$C$8),0)),NA())</f>
        <v>0</v>
      </c>
      <c r="AL117" s="49"/>
      <c r="AM117" s="25">
        <f>IFERROR(INDEX('Data Reliability'!$G$6:$G$409,MATCH($C117,'Data Reliability'!$E$6:$E$409,0)),NA())</f>
        <v>0.41666666666666702</v>
      </c>
      <c r="AN117" s="25">
        <f>IFERROR(INDEX('Data Reliability'!$H$6:$H$409,MATCH($C117,'Data Reliability'!$E$6:$E$409,0)),NA())</f>
        <v>0.74166666666666703</v>
      </c>
    </row>
    <row r="118" spans="2:40" x14ac:dyDescent="0.2">
      <c r="B118" s="28" t="s">
        <v>192</v>
      </c>
      <c r="C118" s="28" t="s">
        <v>193</v>
      </c>
      <c r="D118" s="28" t="s">
        <v>433</v>
      </c>
      <c r="E118" s="28" t="s">
        <v>409</v>
      </c>
      <c r="F118" s="206">
        <f ca="1">MATCH($C118,_xlfn.ANCHORARRAY(Health!$C$8),0)</f>
        <v>113</v>
      </c>
      <c r="G118" s="22" cm="1">
        <f t="array" aca="1" ref="G118" ca="1">IF(Parameters!$D$31, SUM(IF(ISNUMBER(R118:W118),(IF(R118:W118&gt;=Parameters!$D$37,1,"")),""))+0.5*(SUM(IF(ISNUMBER(R118:W118),(IF(R118:W118&gt;=Parameters!$D$38,1,"")),""))-SUM(IF(ISNUMBER(R118:W118),(IF(R118:W118&gt;=Parameters!$D$37,1,"")),""))),0) +
   IF(Parameters!$D$32,SUM(IF(ISNUMBER(R118:W118),(IF(R118:W118&gt;=Parameters!$D$41,1,"")),"")),0) +
   IF(Parameters!$D$33,AVERAGE(IF(ISNUMBER(R118:W118),R118:W118)),0) +
   IF(Parameters!$D$34,IF(OR(IF(ISNUMBER(R118:W118),R118:W118)=0),0,GEOMEAN(IF(ISNUMBER(R118:W118),R118:W118))),0)</f>
        <v>0</v>
      </c>
      <c r="H118" s="23">
        <f t="shared" ca="1" si="6"/>
        <v>0</v>
      </c>
      <c r="I118" s="116" t="str">
        <f t="shared" si="7"/>
        <v>!</v>
      </c>
      <c r="J118" s="22" cm="1">
        <f t="array" aca="1" ref="J118" ca="1">IF(Parameters!$D$31, SUM(IF(ISNUMBER(Y118:AD118),(IF(Y118:AD118&gt;=Parameters!$D$41,1,"")),""))+0.5*(SUM(IF(ISNUMBER(Y118:AD118),(IF(Y118:AD118&gt;=Parameters!$D$42,1,"")),""))-SUM(IF(ISNUMBER(Y118:AD118),(IF(Y118:AD118&gt;=Parameters!$D$41,1,"")),""))),0) +
   IF(Parameters!$D$32,SUM(IF(ISNUMBER(Y118:AD118),(IF(Y118:AD118&gt;=Parameters!$D$41,1,"")),"")),0) +
   IF(Parameters!$D$33,AVERAGE(IF(ISNUMBER(Y118:AD118),Y118:AD118)),0) +
   IF(Parameters!$D$34,IF(OR(IF(ISNUMBER(Y118:AD118),Y118:AD118)=0),0,GEOMEAN(IF(ISNUMBER(Y118:AD118),Y118:AD118))),0)</f>
        <v>0</v>
      </c>
      <c r="K118" s="23">
        <f t="shared" ca="1" si="8"/>
        <v>0</v>
      </c>
      <c r="L118" s="116" t="str">
        <f t="shared" si="9"/>
        <v>!</v>
      </c>
      <c r="M118" s="21" cm="1">
        <f t="array" aca="1" ref="M118" ca="1">IF(Parameters!$D$31, SUM(IF(ISNUMBER(AF118:AK118),(IF(AF118:AK118&gt;=Parameters!$D$41,1,"")),""))+0.5*(SUM(IF(ISNUMBER(AF118:AK118),(IF(AF118:AK118&gt;=Parameters!$D$42,1,"")),""))-SUM(IF(ISNUMBER(AF118:AK118),(IF(AF118:AK118&gt;=Parameters!$D$41,1,"")),""))),0) +
   IF(Parameters!$D$32,SUM(IF(ISNUMBER(AF118:AK118),(IF(AF118:AK118&gt;=Parameters!$D$41,1,"")),"")),0) +
   IF(Parameters!$D$33,AVERAGE(IF(ISNUMBER(AF118:AK118),AF118:AK118)),0) +
   IF(Parameters!$D$34,IF(OR(IF(ISNUMBER(AF118:AK118),AF118:AK118)=0),0,GEOMEAN(IF(ISNUMBER(AF118:AK118),AF118:AK118))),0)</f>
        <v>0</v>
      </c>
      <c r="N118" s="23">
        <f t="shared" ca="1" si="10"/>
        <v>0</v>
      </c>
      <c r="O118" s="116" t="str">
        <f t="shared" si="11"/>
        <v>!!</v>
      </c>
      <c r="P118" s="24"/>
      <c r="Q118" s="49"/>
      <c r="R118" s="25">
        <f ca="1">IFERROR(INDEX(Health!$G$8:$G$225,MATCH($C118,_xlfn.ANCHORARRAY(Health!$C$8),0)),NA())</f>
        <v>0</v>
      </c>
      <c r="S118" s="25" t="e">
        <f ca="1">IFERROR(INDEX(Food!$G$8:$G$225,MATCH($C118,_xlfn.ANCHORARRAY(Food!$C$8),0)),NA())</f>
        <v>#N/A</v>
      </c>
      <c r="T118" s="25">
        <f ca="1">IFERROR(INDEX(Macro!$G$8:$G$225,MATCH($C118,_xlfn.ANCHORARRAY(Macro!$C$8),0)),NA())</f>
        <v>0</v>
      </c>
      <c r="U118" s="25">
        <f ca="1">IFERROR(INDEX(Socioeconomic!$G$8:$G$225,MATCH($C118,_xlfn.ANCHORARRAY(Socioeconomic!$C$8),0)),NA())</f>
        <v>0</v>
      </c>
      <c r="V118" s="25">
        <f ca="1">IFERROR(INDEX('Natural Hazard'!$G$8:$G$225,MATCH($C118,_xlfn.ANCHORARRAY('Natural Hazard'!$C$8),0)),NA())</f>
        <v>0</v>
      </c>
      <c r="W118" s="25">
        <f ca="1">IFERROR(INDEX(Conflict!$G$8:$G$225,MATCH($C118,_xlfn.ANCHORARRAY(Conflict!$C$8),0)),NA())</f>
        <v>0</v>
      </c>
      <c r="X118" s="50"/>
      <c r="Y118" s="25">
        <f ca="1">IFERROR(INDEX(Health!$H$8:$H$225,MATCH($C118,_xlfn.ANCHORARRAY(Health!$C$8),0)),NA())</f>
        <v>2.6472303206997001</v>
      </c>
      <c r="Z118" s="25" t="e">
        <f ca="1">IFERROR(INDEX(Food!$H$8:$H$225,MATCH($C118,_xlfn.ANCHORARRAY(Food!$C$8),0)),NA())</f>
        <v>#N/A</v>
      </c>
      <c r="AA118" s="25">
        <f ca="1">IFERROR(INDEX(Macro!$H$8:$H$225,MATCH($C118,_xlfn.ANCHORARRAY(Macro!$C$8),0)),NA())</f>
        <v>0</v>
      </c>
      <c r="AB118" s="25">
        <f ca="1">IFERROR(INDEX(Socioeconomic!$H$8:$H$225,MATCH($C118,_xlfn.ANCHORARRAY(Socioeconomic!$C$8),0)),NA())</f>
        <v>0</v>
      </c>
      <c r="AC118" s="25">
        <f ca="1">IFERROR(INDEX('Natural Hazard'!$H$8:$H$225,MATCH($C118,_xlfn.ANCHORARRAY('Natural Hazard'!$C$8),0)),NA())</f>
        <v>1</v>
      </c>
      <c r="AD118" s="25">
        <f ca="1">IFERROR(INDEX(Conflict!$H$8:$H$225,MATCH($C118,_xlfn.ANCHORARRAY(Conflict!$C$8),0)),NA())</f>
        <v>0</v>
      </c>
      <c r="AE118" s="50"/>
      <c r="AF118" s="25">
        <f ca="1">IFERROR(INDEX(Health!$I$8:$I$225,MATCH($C118,_xlfn.ANCHORARRAY(Health!$C$8),0)),NA())</f>
        <v>0</v>
      </c>
      <c r="AG118" s="25" t="e">
        <f ca="1">IFERROR(INDEX(Food!$I$8:$I$225,MATCH($C118,_xlfn.ANCHORARRAY(Food!$C$8),0)),NA())</f>
        <v>#N/A</v>
      </c>
      <c r="AH118" s="25">
        <f ca="1">IFERROR(INDEX(Macro!$I$8:$I$225,MATCH($C118,_xlfn.ANCHORARRAY(Macro!$C$8),0)),NA())</f>
        <v>3.3113828786453401</v>
      </c>
      <c r="AI118" s="25" t="e">
        <f ca="1">IFERROR(INDEX(Socioeconomic!$I$8:$I$225,MATCH($C118,_xlfn.ANCHORARRAY(Socioeconomic!$C$8),0)),NA())</f>
        <v>#N/A</v>
      </c>
      <c r="AJ118" s="25">
        <f ca="1">IFERROR(INDEX('Natural Hazard'!$I$8:$I$225,MATCH($C118,_xlfn.ANCHORARRAY('Natural Hazard'!$C$8),0)),NA())</f>
        <v>0</v>
      </c>
      <c r="AK118" s="25">
        <f ca="1">IFERROR(INDEX(Conflict!$I$8:$I$225,MATCH($C118,_xlfn.ANCHORARRAY(Conflict!$C$8),0)),NA())</f>
        <v>0</v>
      </c>
      <c r="AL118" s="49"/>
      <c r="AM118" s="25">
        <f>IFERROR(INDEX('Data Reliability'!$G$6:$G$409,MATCH($C118,'Data Reliability'!$E$6:$E$409,0)),NA())</f>
        <v>0.33333333333333298</v>
      </c>
      <c r="AN118" s="25">
        <f>IFERROR(INDEX('Data Reliability'!$H$6:$H$409,MATCH($C118,'Data Reliability'!$E$6:$E$409,0)),NA())</f>
        <v>0.66666666666666696</v>
      </c>
    </row>
    <row r="119" spans="2:40" x14ac:dyDescent="0.2">
      <c r="B119" s="28" t="s">
        <v>194</v>
      </c>
      <c r="C119" s="28" t="s">
        <v>195</v>
      </c>
      <c r="D119" s="28" t="s">
        <v>431</v>
      </c>
      <c r="E119" s="28" t="s">
        <v>430</v>
      </c>
      <c r="F119" s="206">
        <f ca="1">MATCH($C119,_xlfn.ANCHORARRAY(Health!$C$8),0)</f>
        <v>114</v>
      </c>
      <c r="G119" s="22" cm="1">
        <f t="array" aca="1" ref="G119" ca="1">IF(Parameters!$D$31, SUM(IF(ISNUMBER(R119:W119),(IF(R119:W119&gt;=Parameters!$D$37,1,"")),""))+0.5*(SUM(IF(ISNUMBER(R119:W119),(IF(R119:W119&gt;=Parameters!$D$38,1,"")),""))-SUM(IF(ISNUMBER(R119:W119),(IF(R119:W119&gt;=Parameters!$D$37,1,"")),""))),0) +
   IF(Parameters!$D$32,SUM(IF(ISNUMBER(R119:W119),(IF(R119:W119&gt;=Parameters!$D$41,1,"")),"")),0) +
   IF(Parameters!$D$33,AVERAGE(IF(ISNUMBER(R119:W119),R119:W119)),0) +
   IF(Parameters!$D$34,IF(OR(IF(ISNUMBER(R119:W119),R119:W119)=0),0,GEOMEAN(IF(ISNUMBER(R119:W119),R119:W119))),0)</f>
        <v>3</v>
      </c>
      <c r="H119" s="23">
        <f t="shared" ca="1" si="6"/>
        <v>3</v>
      </c>
      <c r="I119" s="116" t="str">
        <f t="shared" si="7"/>
        <v/>
      </c>
      <c r="J119" s="22" cm="1">
        <f t="array" aca="1" ref="J119" ca="1">IF(Parameters!$D$31, SUM(IF(ISNUMBER(Y119:AD119),(IF(Y119:AD119&gt;=Parameters!$D$41,1,"")),""))+0.5*(SUM(IF(ISNUMBER(Y119:AD119),(IF(Y119:AD119&gt;=Parameters!$D$42,1,"")),""))-SUM(IF(ISNUMBER(Y119:AD119),(IF(Y119:AD119&gt;=Parameters!$D$41,1,"")),""))),0) +
   IF(Parameters!$D$32,SUM(IF(ISNUMBER(Y119:AD119),(IF(Y119:AD119&gt;=Parameters!$D$41,1,"")),"")),0) +
   IF(Parameters!$D$33,AVERAGE(IF(ISNUMBER(Y119:AD119),Y119:AD119)),0) +
   IF(Parameters!$D$34,IF(OR(IF(ISNUMBER(Y119:AD119),Y119:AD119)=0),0,GEOMEAN(IF(ISNUMBER(Y119:AD119),Y119:AD119))),0)</f>
        <v>1</v>
      </c>
      <c r="K119" s="23">
        <f t="shared" ca="1" si="8"/>
        <v>1</v>
      </c>
      <c r="L119" s="116" t="str">
        <f t="shared" si="9"/>
        <v/>
      </c>
      <c r="M119" s="21" cm="1">
        <f t="array" aca="1" ref="M119" ca="1">IF(Parameters!$D$31, SUM(IF(ISNUMBER(AF119:AK119),(IF(AF119:AK119&gt;=Parameters!$D$41,1,"")),""))+0.5*(SUM(IF(ISNUMBER(AF119:AK119),(IF(AF119:AK119&gt;=Parameters!$D$42,1,"")),""))-SUM(IF(ISNUMBER(AF119:AK119),(IF(AF119:AK119&gt;=Parameters!$D$41,1,"")),""))),0) +
   IF(Parameters!$D$32,SUM(IF(ISNUMBER(AF119:AK119),(IF(AF119:AK119&gt;=Parameters!$D$41,1,"")),"")),0) +
   IF(Parameters!$D$33,AVERAGE(IF(ISNUMBER(AF119:AK119),AF119:AK119)),0) +
   IF(Parameters!$D$34,IF(OR(IF(ISNUMBER(AF119:AK119),AF119:AK119)=0),0,GEOMEAN(IF(ISNUMBER(AF119:AK119),AF119:AK119))),0)</f>
        <v>3.5</v>
      </c>
      <c r="N119" s="23">
        <f t="shared" ca="1" si="10"/>
        <v>3.5</v>
      </c>
      <c r="O119" s="116" t="str">
        <f t="shared" si="11"/>
        <v>!</v>
      </c>
      <c r="P119" s="24"/>
      <c r="Q119" s="49"/>
      <c r="R119" s="25">
        <f ca="1">IFERROR(INDEX(Health!$G$8:$G$225,MATCH($C119,_xlfn.ANCHORARRAY(Health!$C$8),0)),NA())</f>
        <v>7.8950846427403745</v>
      </c>
      <c r="S119" s="25">
        <f ca="1">IFERROR(INDEX(Food!$G$8:$G$225,MATCH($C119,_xlfn.ANCHORARRAY(Food!$C$8),0)),NA())</f>
        <v>0</v>
      </c>
      <c r="T119" s="25">
        <f ca="1">IFERROR(INDEX(Macro!$G$8:$G$225,MATCH($C119,_xlfn.ANCHORARRAY(Macro!$C$8),0)),NA())</f>
        <v>10</v>
      </c>
      <c r="U119" s="25">
        <f ca="1">IFERROR(INDEX(Socioeconomic!$G$8:$G$225,MATCH($C119,_xlfn.ANCHORARRAY(Socioeconomic!$C$8),0)),NA())</f>
        <v>6.4365030434678889</v>
      </c>
      <c r="V119" s="25">
        <f ca="1">IFERROR(INDEX('Natural Hazard'!$G$8:$G$225,MATCH($C119,_xlfn.ANCHORARRAY('Natural Hazard'!$C$8),0)),NA())</f>
        <v>0</v>
      </c>
      <c r="W119" s="25">
        <f ca="1">IFERROR(INDEX(Conflict!$G$8:$G$225,MATCH($C119,_xlfn.ANCHORARRAY(Conflict!$C$8),0)),NA())</f>
        <v>6.6347652081088233</v>
      </c>
      <c r="X119" s="50"/>
      <c r="Y119" s="25">
        <f ca="1">IFERROR(INDEX(Health!$H$8:$H$225,MATCH($C119,_xlfn.ANCHORARRAY(Health!$C$8),0)),NA())</f>
        <v>6.2332361516034904</v>
      </c>
      <c r="Z119" s="25">
        <f ca="1">IFERROR(INDEX(Food!$H$8:$H$225,MATCH($C119,_xlfn.ANCHORARRAY(Food!$C$8),0)),NA())</f>
        <v>6.6242038216560397</v>
      </c>
      <c r="AA119" s="25">
        <f ca="1">IFERROR(INDEX(Macro!$H$8:$H$225,MATCH($C119,_xlfn.ANCHORARRAY(Macro!$C$8),0)),NA())</f>
        <v>10</v>
      </c>
      <c r="AB119" s="25">
        <f ca="1">IFERROR(INDEX(Socioeconomic!$H$8:$H$225,MATCH($C119,_xlfn.ANCHORARRAY(Socioeconomic!$C$8),0)),NA())</f>
        <v>4.1428571428571397</v>
      </c>
      <c r="AC119" s="25">
        <f ca="1">IFERROR(INDEX('Natural Hazard'!$H$8:$H$225,MATCH($C119,_xlfn.ANCHORARRAY('Natural Hazard'!$C$8),0)),NA())</f>
        <v>5</v>
      </c>
      <c r="AD119" s="25">
        <f ca="1">IFERROR(INDEX(Conflict!$H$8:$H$225,MATCH($C119,_xlfn.ANCHORARRAY(Conflict!$C$8),0)),NA())</f>
        <v>6.2885870523901897</v>
      </c>
      <c r="AE119" s="50"/>
      <c r="AF119" s="25">
        <f ca="1">IFERROR(INDEX(Health!$I$8:$I$225,MATCH($C119,_xlfn.ANCHORARRAY(Health!$C$8),0)),NA())</f>
        <v>10</v>
      </c>
      <c r="AG119" s="25" t="e">
        <f ca="1">IFERROR(INDEX(Food!$I$8:$I$225,MATCH($C119,_xlfn.ANCHORARRAY(Food!$C$8),0)),NA())</f>
        <v>#N/A</v>
      </c>
      <c r="AH119" s="25">
        <f ca="1">IFERROR(INDEX(Macro!$I$8:$I$225,MATCH($C119,_xlfn.ANCHORARRAY(Macro!$C$8),0)),NA())</f>
        <v>10</v>
      </c>
      <c r="AI119" s="25">
        <f ca="1">IFERROR(INDEX(Socioeconomic!$I$8:$I$225,MATCH($C119,_xlfn.ANCHORARRAY(Socioeconomic!$C$8),0)),NA())</f>
        <v>10</v>
      </c>
      <c r="AJ119" s="25">
        <f ca="1">IFERROR(INDEX('Natural Hazard'!$I$8:$I$225,MATCH($C119,_xlfn.ANCHORARRAY('Natural Hazard'!$C$8),0)),NA())</f>
        <v>0</v>
      </c>
      <c r="AK119" s="25">
        <f ca="1">IFERROR(INDEX(Conflict!$I$8:$I$225,MATCH($C119,_xlfn.ANCHORARRAY(Conflict!$C$8),0)),NA())</f>
        <v>7</v>
      </c>
      <c r="AL119" s="49"/>
      <c r="AM119" s="25">
        <f>IFERROR(INDEX('Data Reliability'!$G$6:$G$409,MATCH($C119,'Data Reliability'!$E$6:$E$409,0)),NA())</f>
        <v>0</v>
      </c>
      <c r="AN119" s="25">
        <f>IFERROR(INDEX('Data Reliability'!$H$6:$H$409,MATCH($C119,'Data Reliability'!$E$6:$E$409,0)),NA())</f>
        <v>0.41666666666666702</v>
      </c>
    </row>
    <row r="120" spans="2:40" x14ac:dyDescent="0.2">
      <c r="B120" s="28" t="s">
        <v>196</v>
      </c>
      <c r="C120" s="28" t="s">
        <v>197</v>
      </c>
      <c r="D120" s="28" t="s">
        <v>432</v>
      </c>
      <c r="E120" s="28" t="s">
        <v>429</v>
      </c>
      <c r="F120" s="206">
        <f ca="1">MATCH($C120,_xlfn.ANCHORARRAY(Health!$C$8),0)</f>
        <v>115</v>
      </c>
      <c r="G120" s="22" cm="1">
        <f t="array" aca="1" ref="G120" ca="1">IF(Parameters!$D$31, SUM(IF(ISNUMBER(R120:W120),(IF(R120:W120&gt;=Parameters!$D$37,1,"")),""))+0.5*(SUM(IF(ISNUMBER(R120:W120),(IF(R120:W120&gt;=Parameters!$D$38,1,"")),""))-SUM(IF(ISNUMBER(R120:W120),(IF(R120:W120&gt;=Parameters!$D$37,1,"")),""))),0) +
   IF(Parameters!$D$32,SUM(IF(ISNUMBER(R120:W120),(IF(R120:W120&gt;=Parameters!$D$41,1,"")),"")),0) +
   IF(Parameters!$D$33,AVERAGE(IF(ISNUMBER(R120:W120),R120:W120)),0) +
   IF(Parameters!$D$34,IF(OR(IF(ISNUMBER(R120:W120),R120:W120)=0),0,GEOMEAN(IF(ISNUMBER(R120:W120),R120:W120))),0)</f>
        <v>0</v>
      </c>
      <c r="H120" s="23">
        <f t="shared" ca="1" si="6"/>
        <v>0</v>
      </c>
      <c r="I120" s="116" t="str">
        <f t="shared" si="7"/>
        <v/>
      </c>
      <c r="J120" s="22" cm="1">
        <f t="array" aca="1" ref="J120" ca="1">IF(Parameters!$D$31, SUM(IF(ISNUMBER(Y120:AD120),(IF(Y120:AD120&gt;=Parameters!$D$41,1,"")),""))+0.5*(SUM(IF(ISNUMBER(Y120:AD120),(IF(Y120:AD120&gt;=Parameters!$D$42,1,"")),""))-SUM(IF(ISNUMBER(Y120:AD120),(IF(Y120:AD120&gt;=Parameters!$D$41,1,"")),""))),0) +
   IF(Parameters!$D$32,SUM(IF(ISNUMBER(Y120:AD120),(IF(Y120:AD120&gt;=Parameters!$D$41,1,"")),"")),0) +
   IF(Parameters!$D$33,AVERAGE(IF(ISNUMBER(Y120:AD120),Y120:AD120)),0) +
   IF(Parameters!$D$34,IF(OR(IF(ISNUMBER(Y120:AD120),Y120:AD120)=0),0,GEOMEAN(IF(ISNUMBER(Y120:AD120),Y120:AD120))),0)</f>
        <v>1.5</v>
      </c>
      <c r="K120" s="23">
        <f t="shared" ca="1" si="8"/>
        <v>1.5</v>
      </c>
      <c r="L120" s="116" t="str">
        <f t="shared" si="9"/>
        <v/>
      </c>
      <c r="M120" s="21" cm="1">
        <f t="array" aca="1" ref="M120" ca="1">IF(Parameters!$D$31, SUM(IF(ISNUMBER(AF120:AK120),(IF(AF120:AK120&gt;=Parameters!$D$41,1,"")),""))+0.5*(SUM(IF(ISNUMBER(AF120:AK120),(IF(AF120:AK120&gt;=Parameters!$D$42,1,"")),""))-SUM(IF(ISNUMBER(AF120:AK120),(IF(AF120:AK120&gt;=Parameters!$D$41,1,"")),""))),0) +
   IF(Parameters!$D$32,SUM(IF(ISNUMBER(AF120:AK120),(IF(AF120:AK120&gt;=Parameters!$D$41,1,"")),"")),0) +
   IF(Parameters!$D$33,AVERAGE(IF(ISNUMBER(AF120:AK120),AF120:AK120)),0) +
   IF(Parameters!$D$34,IF(OR(IF(ISNUMBER(AF120:AK120),AF120:AK120)=0),0,GEOMEAN(IF(ISNUMBER(AF120:AK120),AF120:AK120))),0)</f>
        <v>0</v>
      </c>
      <c r="N120" s="23">
        <f t="shared" ca="1" si="10"/>
        <v>0</v>
      </c>
      <c r="O120" s="116" t="str">
        <f t="shared" si="11"/>
        <v>!</v>
      </c>
      <c r="P120" s="24"/>
      <c r="Q120" s="49"/>
      <c r="R120" s="25">
        <f ca="1">IFERROR(INDEX(Health!$G$8:$G$225,MATCH($C120,_xlfn.ANCHORARRAY(Health!$C$8),0)),NA())</f>
        <v>0</v>
      </c>
      <c r="S120" s="25">
        <f ca="1">IFERROR(INDEX(Food!$G$8:$G$225,MATCH($C120,_xlfn.ANCHORARRAY(Food!$C$8),0)),NA())</f>
        <v>0</v>
      </c>
      <c r="T120" s="25">
        <f ca="1">IFERROR(INDEX(Macro!$G$8:$G$225,MATCH($C120,_xlfn.ANCHORARRAY(Macro!$C$8),0)),NA())</f>
        <v>0</v>
      </c>
      <c r="U120" s="25">
        <f ca="1">IFERROR(INDEX(Socioeconomic!$G$8:$G$225,MATCH($C120,_xlfn.ANCHORARRAY(Socioeconomic!$C$8),0)),NA())</f>
        <v>0</v>
      </c>
      <c r="V120" s="25">
        <f ca="1">IFERROR(INDEX('Natural Hazard'!$G$8:$G$225,MATCH($C120,_xlfn.ANCHORARRAY('Natural Hazard'!$C$8),0)),NA())</f>
        <v>0</v>
      </c>
      <c r="W120" s="25">
        <f ca="1">IFERROR(INDEX(Conflict!$G$8:$G$225,MATCH($C120,_xlfn.ANCHORARRAY(Conflict!$C$8),0)),NA())</f>
        <v>0</v>
      </c>
      <c r="X120" s="50"/>
      <c r="Y120" s="25">
        <f ca="1">IFERROR(INDEX(Health!$H$8:$H$225,MATCH($C120,_xlfn.ANCHORARRAY(Health!$C$8),0)),NA())</f>
        <v>7.1661807580174903</v>
      </c>
      <c r="Z120" s="25">
        <f ca="1">IFERROR(INDEX(Food!$H$8:$H$225,MATCH($C120,_xlfn.ANCHORARRAY(Food!$C$8),0)),NA())</f>
        <v>8.7559808612440193</v>
      </c>
      <c r="AA120" s="25">
        <f ca="1">IFERROR(INDEX(Macro!$H$8:$H$225,MATCH($C120,_xlfn.ANCHORARRAY(Macro!$C$8),0)),NA())</f>
        <v>0</v>
      </c>
      <c r="AB120" s="25">
        <f ca="1">IFERROR(INDEX(Socioeconomic!$H$8:$H$225,MATCH($C120,_xlfn.ANCHORARRAY(Socioeconomic!$C$8),0)),NA())</f>
        <v>9.2857142857142794</v>
      </c>
      <c r="AC120" s="25">
        <f ca="1">IFERROR(INDEX('Natural Hazard'!$H$8:$H$225,MATCH($C120,_xlfn.ANCHORARRAY('Natural Hazard'!$C$8),0)),NA())</f>
        <v>1.8333333333333299</v>
      </c>
      <c r="AD120" s="25">
        <f ca="1">IFERROR(INDEX(Conflict!$H$8:$H$225,MATCH($C120,_xlfn.ANCHORARRAY(Conflict!$C$8),0)),NA())</f>
        <v>3.2016228611747999</v>
      </c>
      <c r="AE120" s="50"/>
      <c r="AF120" s="25">
        <f ca="1">IFERROR(INDEX(Health!$I$8:$I$225,MATCH($C120,_xlfn.ANCHORARRAY(Health!$C$8),0)),NA())</f>
        <v>0</v>
      </c>
      <c r="AG120" s="25" t="e">
        <f ca="1">IFERROR(INDEX(Food!$I$8:$I$225,MATCH($C120,_xlfn.ANCHORARRAY(Food!$C$8),0)),NA())</f>
        <v>#N/A</v>
      </c>
      <c r="AH120" s="25">
        <f ca="1">IFERROR(INDEX(Macro!$I$8:$I$225,MATCH($C120,_xlfn.ANCHORARRAY(Macro!$C$8),0)),NA())</f>
        <v>0</v>
      </c>
      <c r="AI120" s="25">
        <f ca="1">IFERROR(INDEX(Socioeconomic!$I$8:$I$225,MATCH($C120,_xlfn.ANCHORARRAY(Socioeconomic!$C$8),0)),NA())</f>
        <v>0</v>
      </c>
      <c r="AJ120" s="25">
        <f ca="1">IFERROR(INDEX('Natural Hazard'!$I$8:$I$225,MATCH($C120,_xlfn.ANCHORARRAY('Natural Hazard'!$C$8),0)),NA())</f>
        <v>0</v>
      </c>
      <c r="AK120" s="25">
        <f ca="1">IFERROR(INDEX(Conflict!$I$8:$I$225,MATCH($C120,_xlfn.ANCHORARRAY(Conflict!$C$8),0)),NA())</f>
        <v>0</v>
      </c>
      <c r="AL120" s="49"/>
      <c r="AM120" s="25">
        <f>IFERROR(INDEX('Data Reliability'!$G$6:$G$409,MATCH($C120,'Data Reliability'!$E$6:$E$409,0)),NA())</f>
        <v>8.3333333333333301E-2</v>
      </c>
      <c r="AN120" s="25">
        <f>IFERROR(INDEX('Data Reliability'!$H$6:$H$409,MATCH($C120,'Data Reliability'!$E$6:$E$409,0)),NA())</f>
        <v>0.47499999999999998</v>
      </c>
    </row>
    <row r="121" spans="2:40" x14ac:dyDescent="0.2">
      <c r="B121" s="28" t="s">
        <v>198</v>
      </c>
      <c r="C121" s="28" t="s">
        <v>199</v>
      </c>
      <c r="D121" s="28" t="s">
        <v>433</v>
      </c>
      <c r="E121" s="28" t="s">
        <v>409</v>
      </c>
      <c r="F121" s="206">
        <f ca="1">MATCH($C121,_xlfn.ANCHORARRAY(Health!$C$8),0)</f>
        <v>116</v>
      </c>
      <c r="G121" s="22" cm="1">
        <f t="array" aca="1" ref="G121" ca="1">IF(Parameters!$D$31, SUM(IF(ISNUMBER(R121:W121),(IF(R121:W121&gt;=Parameters!$D$37,1,"")),""))+0.5*(SUM(IF(ISNUMBER(R121:W121),(IF(R121:W121&gt;=Parameters!$D$38,1,"")),""))-SUM(IF(ISNUMBER(R121:W121),(IF(R121:W121&gt;=Parameters!$D$37,1,"")),""))),0) +
   IF(Parameters!$D$32,SUM(IF(ISNUMBER(R121:W121),(IF(R121:W121&gt;=Parameters!$D$41,1,"")),"")),0) +
   IF(Parameters!$D$33,AVERAGE(IF(ISNUMBER(R121:W121),R121:W121)),0) +
   IF(Parameters!$D$34,IF(OR(IF(ISNUMBER(R121:W121),R121:W121)=0),0,GEOMEAN(IF(ISNUMBER(R121:W121),R121:W121))),0)</f>
        <v>0</v>
      </c>
      <c r="H121" s="23">
        <f t="shared" ca="1" si="6"/>
        <v>0</v>
      </c>
      <c r="I121" s="116" t="str">
        <f t="shared" si="7"/>
        <v>!</v>
      </c>
      <c r="J121" s="22" cm="1">
        <f t="array" aca="1" ref="J121" ca="1">IF(Parameters!$D$31, SUM(IF(ISNUMBER(Y121:AD121),(IF(Y121:AD121&gt;=Parameters!$D$41,1,"")),""))+0.5*(SUM(IF(ISNUMBER(Y121:AD121),(IF(Y121:AD121&gt;=Parameters!$D$42,1,"")),""))-SUM(IF(ISNUMBER(Y121:AD121),(IF(Y121:AD121&gt;=Parameters!$D$41,1,"")),""))),0) +
   IF(Parameters!$D$32,SUM(IF(ISNUMBER(Y121:AD121),(IF(Y121:AD121&gt;=Parameters!$D$41,1,"")),"")),0) +
   IF(Parameters!$D$33,AVERAGE(IF(ISNUMBER(Y121:AD121),Y121:AD121)),0) +
   IF(Parameters!$D$34,IF(OR(IF(ISNUMBER(Y121:AD121),Y121:AD121)=0),0,GEOMEAN(IF(ISNUMBER(Y121:AD121),Y121:AD121))),0)</f>
        <v>0</v>
      </c>
      <c r="K121" s="23">
        <f t="shared" ca="1" si="8"/>
        <v>0</v>
      </c>
      <c r="L121" s="116" t="str">
        <f t="shared" si="9"/>
        <v/>
      </c>
      <c r="M121" s="21" cm="1">
        <f t="array" aca="1" ref="M121" ca="1">IF(Parameters!$D$31, SUM(IF(ISNUMBER(AF121:AK121),(IF(AF121:AK121&gt;=Parameters!$D$41,1,"")),""))+0.5*(SUM(IF(ISNUMBER(AF121:AK121),(IF(AF121:AK121&gt;=Parameters!$D$42,1,"")),""))-SUM(IF(ISNUMBER(AF121:AK121),(IF(AF121:AK121&gt;=Parameters!$D$41,1,"")),""))),0) +
   IF(Parameters!$D$32,SUM(IF(ISNUMBER(AF121:AK121),(IF(AF121:AK121&gt;=Parameters!$D$41,1,"")),"")),0) +
   IF(Parameters!$D$33,AVERAGE(IF(ISNUMBER(AF121:AK121),AF121:AK121)),0) +
   IF(Parameters!$D$34,IF(OR(IF(ISNUMBER(AF121:AK121),AF121:AK121)=0),0,GEOMEAN(IF(ISNUMBER(AF121:AK121),AF121:AK121))),0)</f>
        <v>0</v>
      </c>
      <c r="N121" s="23">
        <f t="shared" ca="1" si="10"/>
        <v>0</v>
      </c>
      <c r="O121" s="116" t="str">
        <f t="shared" si="11"/>
        <v>!</v>
      </c>
      <c r="P121" s="24"/>
      <c r="Q121" s="49"/>
      <c r="R121" s="25">
        <f ca="1">IFERROR(INDEX(Health!$G$8:$G$225,MATCH($C121,_xlfn.ANCHORARRAY(Health!$C$8),0)),NA())</f>
        <v>0</v>
      </c>
      <c r="S121" s="25">
        <f ca="1">IFERROR(INDEX(Food!$G$8:$G$225,MATCH($C121,_xlfn.ANCHORARRAY(Food!$C$8),0)),NA())</f>
        <v>0</v>
      </c>
      <c r="T121" s="25">
        <f ca="1">IFERROR(INDEX(Macro!$G$8:$G$225,MATCH($C121,_xlfn.ANCHORARRAY(Macro!$C$8),0)),NA())</f>
        <v>0</v>
      </c>
      <c r="U121" s="25">
        <f ca="1">IFERROR(INDEX(Socioeconomic!$G$8:$G$225,MATCH($C121,_xlfn.ANCHORARRAY(Socioeconomic!$C$8),0)),NA())</f>
        <v>0</v>
      </c>
      <c r="V121" s="25">
        <f ca="1">IFERROR(INDEX('Natural Hazard'!$G$8:$G$225,MATCH($C121,_xlfn.ANCHORARRAY('Natural Hazard'!$C$8),0)),NA())</f>
        <v>0</v>
      </c>
      <c r="W121" s="25">
        <f ca="1">IFERROR(INDEX(Conflict!$G$8:$G$225,MATCH($C121,_xlfn.ANCHORARRAY(Conflict!$C$8),0)),NA())</f>
        <v>0</v>
      </c>
      <c r="X121" s="50"/>
      <c r="Y121" s="25">
        <f ca="1">IFERROR(INDEX(Health!$H$8:$H$225,MATCH($C121,_xlfn.ANCHORARRAY(Health!$C$8),0)),NA())</f>
        <v>0</v>
      </c>
      <c r="Z121" s="25">
        <f ca="1">IFERROR(INDEX(Food!$H$8:$H$225,MATCH($C121,_xlfn.ANCHORARRAY(Food!$C$8),0)),NA())</f>
        <v>2.2727272727272698</v>
      </c>
      <c r="AA121" s="25">
        <f ca="1">IFERROR(INDEX(Macro!$H$8:$H$225,MATCH($C121,_xlfn.ANCHORARRAY(Macro!$C$8),0)),NA())</f>
        <v>2.7519719544259398</v>
      </c>
      <c r="AB121" s="25">
        <f ca="1">IFERROR(INDEX(Socioeconomic!$H$8:$H$225,MATCH($C121,_xlfn.ANCHORARRAY(Socioeconomic!$C$8),0)),NA())</f>
        <v>1.1428571428571399</v>
      </c>
      <c r="AC121" s="25">
        <f ca="1">IFERROR(INDEX('Natural Hazard'!$H$8:$H$225,MATCH($C121,_xlfn.ANCHORARRAY('Natural Hazard'!$C$8),0)),NA())</f>
        <v>2</v>
      </c>
      <c r="AD121" s="25">
        <f ca="1">IFERROR(INDEX(Conflict!$H$8:$H$225,MATCH($C121,_xlfn.ANCHORARRAY(Conflict!$C$8),0)),NA())</f>
        <v>0</v>
      </c>
      <c r="AE121" s="50"/>
      <c r="AF121" s="25">
        <f ca="1">IFERROR(INDEX(Health!$I$8:$I$225,MATCH($C121,_xlfn.ANCHORARRAY(Health!$C$8),0)),NA())</f>
        <v>0</v>
      </c>
      <c r="AG121" s="25" t="e">
        <f ca="1">IFERROR(INDEX(Food!$I$8:$I$225,MATCH($C121,_xlfn.ANCHORARRAY(Food!$C$8),0)),NA())</f>
        <v>#N/A</v>
      </c>
      <c r="AH121" s="25">
        <f ca="1">IFERROR(INDEX(Macro!$I$8:$I$225,MATCH($C121,_xlfn.ANCHORARRAY(Macro!$C$8),0)),NA())</f>
        <v>0</v>
      </c>
      <c r="AI121" s="25" t="e">
        <f ca="1">IFERROR(INDEX(Socioeconomic!$I$8:$I$225,MATCH($C121,_xlfn.ANCHORARRAY(Socioeconomic!$C$8),0)),NA())</f>
        <v>#N/A</v>
      </c>
      <c r="AJ121" s="25">
        <f ca="1">IFERROR(INDEX('Natural Hazard'!$I$8:$I$225,MATCH($C121,_xlfn.ANCHORARRAY('Natural Hazard'!$C$8),0)),NA())</f>
        <v>0</v>
      </c>
      <c r="AK121" s="25">
        <f ca="1">IFERROR(INDEX(Conflict!$I$8:$I$225,MATCH($C121,_xlfn.ANCHORARRAY(Conflict!$C$8),0)),NA())</f>
        <v>0</v>
      </c>
      <c r="AL121" s="49"/>
      <c r="AM121" s="25">
        <f>IFERROR(INDEX('Data Reliability'!$G$6:$G$409,MATCH($C121,'Data Reliability'!$E$6:$E$409,0)),NA())</f>
        <v>0.16666666666666699</v>
      </c>
      <c r="AN121" s="25">
        <f>IFERROR(INDEX('Data Reliability'!$H$6:$H$409,MATCH($C121,'Data Reliability'!$E$6:$E$409,0)),NA())</f>
        <v>0.63333333333333297</v>
      </c>
    </row>
    <row r="122" spans="2:40" x14ac:dyDescent="0.2">
      <c r="B122" s="28" t="s">
        <v>200</v>
      </c>
      <c r="C122" s="28" t="s">
        <v>201</v>
      </c>
      <c r="D122" s="28" t="s">
        <v>433</v>
      </c>
      <c r="E122" s="28" t="s">
        <v>409</v>
      </c>
      <c r="F122" s="206">
        <f ca="1">MATCH($C122,_xlfn.ANCHORARRAY(Health!$C$8),0)</f>
        <v>117</v>
      </c>
      <c r="G122" s="22" cm="1">
        <f t="array" aca="1" ref="G122" ca="1">IF(Parameters!$D$31, SUM(IF(ISNUMBER(R122:W122),(IF(R122:W122&gt;=Parameters!$D$37,1,"")),""))+0.5*(SUM(IF(ISNUMBER(R122:W122),(IF(R122:W122&gt;=Parameters!$D$38,1,"")),""))-SUM(IF(ISNUMBER(R122:W122),(IF(R122:W122&gt;=Parameters!$D$37,1,"")),""))),0) +
   IF(Parameters!$D$32,SUM(IF(ISNUMBER(R122:W122),(IF(R122:W122&gt;=Parameters!$D$41,1,"")),"")),0) +
   IF(Parameters!$D$33,AVERAGE(IF(ISNUMBER(R122:W122),R122:W122)),0) +
   IF(Parameters!$D$34,IF(OR(IF(ISNUMBER(R122:W122),R122:W122)=0),0,GEOMEAN(IF(ISNUMBER(R122:W122),R122:W122))),0)</f>
        <v>0</v>
      </c>
      <c r="H122" s="23">
        <f t="shared" ca="1" si="6"/>
        <v>0</v>
      </c>
      <c r="I122" s="116" t="str">
        <f t="shared" si="7"/>
        <v>!</v>
      </c>
      <c r="J122" s="22" cm="1">
        <f t="array" aca="1" ref="J122" ca="1">IF(Parameters!$D$31, SUM(IF(ISNUMBER(Y122:AD122),(IF(Y122:AD122&gt;=Parameters!$D$41,1,"")),""))+0.5*(SUM(IF(ISNUMBER(Y122:AD122),(IF(Y122:AD122&gt;=Parameters!$D$42,1,"")),""))-SUM(IF(ISNUMBER(Y122:AD122),(IF(Y122:AD122&gt;=Parameters!$D$41,1,"")),""))),0) +
   IF(Parameters!$D$32,SUM(IF(ISNUMBER(Y122:AD122),(IF(Y122:AD122&gt;=Parameters!$D$41,1,"")),"")),0) +
   IF(Parameters!$D$33,AVERAGE(IF(ISNUMBER(Y122:AD122),Y122:AD122)),0) +
   IF(Parameters!$D$34,IF(OR(IF(ISNUMBER(Y122:AD122),Y122:AD122)=0),0,GEOMEAN(IF(ISNUMBER(Y122:AD122),Y122:AD122))),0)</f>
        <v>0</v>
      </c>
      <c r="K122" s="23">
        <f t="shared" ca="1" si="8"/>
        <v>0</v>
      </c>
      <c r="L122" s="116" t="str">
        <f t="shared" si="9"/>
        <v/>
      </c>
      <c r="M122" s="21" cm="1">
        <f t="array" aca="1" ref="M122" ca="1">IF(Parameters!$D$31, SUM(IF(ISNUMBER(AF122:AK122),(IF(AF122:AK122&gt;=Parameters!$D$41,1,"")),""))+0.5*(SUM(IF(ISNUMBER(AF122:AK122),(IF(AF122:AK122&gt;=Parameters!$D$42,1,"")),""))-SUM(IF(ISNUMBER(AF122:AK122),(IF(AF122:AK122&gt;=Parameters!$D$41,1,"")),""))),0) +
   IF(Parameters!$D$32,SUM(IF(ISNUMBER(AF122:AK122),(IF(AF122:AK122&gt;=Parameters!$D$41,1,"")),"")),0) +
   IF(Parameters!$D$33,AVERAGE(IF(ISNUMBER(AF122:AK122),AF122:AK122)),0) +
   IF(Parameters!$D$34,IF(OR(IF(ISNUMBER(AF122:AK122),AF122:AK122)=0),0,GEOMEAN(IF(ISNUMBER(AF122:AK122),AF122:AK122))),0)</f>
        <v>0</v>
      </c>
      <c r="N122" s="23">
        <f t="shared" ca="1" si="10"/>
        <v>0</v>
      </c>
      <c r="O122" s="116" t="str">
        <f t="shared" si="11"/>
        <v>!!</v>
      </c>
      <c r="P122" s="24"/>
      <c r="Q122" s="49"/>
      <c r="R122" s="25">
        <f ca="1">IFERROR(INDEX(Health!$G$8:$G$225,MATCH($C122,_xlfn.ANCHORARRAY(Health!$C$8),0)),NA())</f>
        <v>0</v>
      </c>
      <c r="S122" s="25">
        <f ca="1">IFERROR(INDEX(Food!$G$8:$G$225,MATCH($C122,_xlfn.ANCHORARRAY(Food!$C$8),0)),NA())</f>
        <v>0</v>
      </c>
      <c r="T122" s="25">
        <f ca="1">IFERROR(INDEX(Macro!$G$8:$G$225,MATCH($C122,_xlfn.ANCHORARRAY(Macro!$C$8),0)),NA())</f>
        <v>0</v>
      </c>
      <c r="U122" s="25">
        <f ca="1">IFERROR(INDEX(Socioeconomic!$G$8:$G$225,MATCH($C122,_xlfn.ANCHORARRAY(Socioeconomic!$C$8),0)),NA())</f>
        <v>0</v>
      </c>
      <c r="V122" s="25">
        <f ca="1">IFERROR(INDEX('Natural Hazard'!$G$8:$G$225,MATCH($C122,_xlfn.ANCHORARRAY('Natural Hazard'!$C$8),0)),NA())</f>
        <v>0</v>
      </c>
      <c r="W122" s="25">
        <f ca="1">IFERROR(INDEX(Conflict!$G$8:$G$225,MATCH($C122,_xlfn.ANCHORARRAY(Conflict!$C$8),0)),NA())</f>
        <v>0</v>
      </c>
      <c r="X122" s="50"/>
      <c r="Y122" s="25">
        <f ca="1">IFERROR(INDEX(Health!$H$8:$H$225,MATCH($C122,_xlfn.ANCHORARRAY(Health!$C$8),0)),NA())</f>
        <v>2.0641399416909598</v>
      </c>
      <c r="Z122" s="25">
        <f ca="1">IFERROR(INDEX(Food!$H$8:$H$225,MATCH($C122,_xlfn.ANCHORARRAY(Food!$C$8),0)),NA())</f>
        <v>0</v>
      </c>
      <c r="AA122" s="25">
        <f ca="1">IFERROR(INDEX(Macro!$H$8:$H$225,MATCH($C122,_xlfn.ANCHORARRAY(Macro!$C$8),0)),NA())</f>
        <v>0</v>
      </c>
      <c r="AB122" s="25">
        <f ca="1">IFERROR(INDEX(Socioeconomic!$H$8:$H$225,MATCH($C122,_xlfn.ANCHORARRAY(Socioeconomic!$C$8),0)),NA())</f>
        <v>0.71428571428571297</v>
      </c>
      <c r="AC122" s="25">
        <f ca="1">IFERROR(INDEX('Natural Hazard'!$H$8:$H$225,MATCH($C122,_xlfn.ANCHORARRAY('Natural Hazard'!$C$8),0)),NA())</f>
        <v>0</v>
      </c>
      <c r="AD122" s="25">
        <f ca="1">IFERROR(INDEX(Conflict!$H$8:$H$225,MATCH($C122,_xlfn.ANCHORARRAY(Conflict!$C$8),0)),NA())</f>
        <v>0</v>
      </c>
      <c r="AE122" s="50"/>
      <c r="AF122" s="25">
        <f ca="1">IFERROR(INDEX(Health!$I$8:$I$225,MATCH($C122,_xlfn.ANCHORARRAY(Health!$C$8),0)),NA())</f>
        <v>0</v>
      </c>
      <c r="AG122" s="25" t="e">
        <f ca="1">IFERROR(INDEX(Food!$I$8:$I$225,MATCH($C122,_xlfn.ANCHORARRAY(Food!$C$8),0)),NA())</f>
        <v>#N/A</v>
      </c>
      <c r="AH122" s="25">
        <f ca="1">IFERROR(INDEX(Macro!$I$8:$I$225,MATCH($C122,_xlfn.ANCHORARRAY(Macro!$C$8),0)),NA())</f>
        <v>5.1928504233301904</v>
      </c>
      <c r="AI122" s="25" t="e">
        <f ca="1">IFERROR(INDEX(Socioeconomic!$I$8:$I$225,MATCH($C122,_xlfn.ANCHORARRAY(Socioeconomic!$C$8),0)),NA())</f>
        <v>#N/A</v>
      </c>
      <c r="AJ122" s="25">
        <f ca="1">IFERROR(INDEX('Natural Hazard'!$I$8:$I$225,MATCH($C122,_xlfn.ANCHORARRAY('Natural Hazard'!$C$8),0)),NA())</f>
        <v>0</v>
      </c>
      <c r="AK122" s="25">
        <f ca="1">IFERROR(INDEX(Conflict!$I$8:$I$225,MATCH($C122,_xlfn.ANCHORARRAY(Conflict!$C$8),0)),NA())</f>
        <v>0</v>
      </c>
      <c r="AL122" s="49"/>
      <c r="AM122" s="25">
        <f>IFERROR(INDEX('Data Reliability'!$G$6:$G$409,MATCH($C122,'Data Reliability'!$E$6:$E$409,0)),NA())</f>
        <v>0.16666666666666699</v>
      </c>
      <c r="AN122" s="25">
        <f>IFERROR(INDEX('Data Reliability'!$H$6:$H$409,MATCH($C122,'Data Reliability'!$E$6:$E$409,0)),NA())</f>
        <v>0.66666666666666696</v>
      </c>
    </row>
    <row r="123" spans="2:40" x14ac:dyDescent="0.2">
      <c r="B123" s="28" t="s">
        <v>202</v>
      </c>
      <c r="C123" s="28" t="s">
        <v>203</v>
      </c>
      <c r="D123" s="28" t="s">
        <v>433</v>
      </c>
      <c r="E123" s="28" t="s">
        <v>409</v>
      </c>
      <c r="F123" s="206">
        <f ca="1">MATCH($C123,_xlfn.ANCHORARRAY(Health!$C$8),0)</f>
        <v>118</v>
      </c>
      <c r="G123" s="22" cm="1">
        <f t="array" aca="1" ref="G123" ca="1">IF(Parameters!$D$31, SUM(IF(ISNUMBER(R123:W123),(IF(R123:W123&gt;=Parameters!$D$37,1,"")),""))+0.5*(SUM(IF(ISNUMBER(R123:W123),(IF(R123:W123&gt;=Parameters!$D$38,1,"")),""))-SUM(IF(ISNUMBER(R123:W123),(IF(R123:W123&gt;=Parameters!$D$37,1,"")),""))),0) +
   IF(Parameters!$D$32,SUM(IF(ISNUMBER(R123:W123),(IF(R123:W123&gt;=Parameters!$D$41,1,"")),"")),0) +
   IF(Parameters!$D$33,AVERAGE(IF(ISNUMBER(R123:W123),R123:W123)),0) +
   IF(Parameters!$D$34,IF(OR(IF(ISNUMBER(R123:W123),R123:W123)=0),0,GEOMEAN(IF(ISNUMBER(R123:W123),R123:W123))),0)</f>
        <v>0</v>
      </c>
      <c r="H123" s="23">
        <f t="shared" ca="1" si="6"/>
        <v>0</v>
      </c>
      <c r="I123" s="116" t="str">
        <f t="shared" si="7"/>
        <v>!</v>
      </c>
      <c r="J123" s="22" cm="1">
        <f t="array" aca="1" ref="J123" ca="1">IF(Parameters!$D$31, SUM(IF(ISNUMBER(Y123:AD123),(IF(Y123:AD123&gt;=Parameters!$D$41,1,"")),""))+0.5*(SUM(IF(ISNUMBER(Y123:AD123),(IF(Y123:AD123&gt;=Parameters!$D$42,1,"")),""))-SUM(IF(ISNUMBER(Y123:AD123),(IF(Y123:AD123&gt;=Parameters!$D$41,1,"")),""))),0) +
   IF(Parameters!$D$32,SUM(IF(ISNUMBER(Y123:AD123),(IF(Y123:AD123&gt;=Parameters!$D$41,1,"")),"")),0) +
   IF(Parameters!$D$33,AVERAGE(IF(ISNUMBER(Y123:AD123),Y123:AD123)),0) +
   IF(Parameters!$D$34,IF(OR(IF(ISNUMBER(Y123:AD123),Y123:AD123)=0),0,GEOMEAN(IF(ISNUMBER(Y123:AD123),Y123:AD123))),0)</f>
        <v>0</v>
      </c>
      <c r="K123" s="23">
        <f t="shared" ca="1" si="8"/>
        <v>0</v>
      </c>
      <c r="L123" s="116" t="str">
        <f t="shared" si="9"/>
        <v/>
      </c>
      <c r="M123" s="21" cm="1">
        <f t="array" aca="1" ref="M123" ca="1">IF(Parameters!$D$31, SUM(IF(ISNUMBER(AF123:AK123),(IF(AF123:AK123&gt;=Parameters!$D$41,1,"")),""))+0.5*(SUM(IF(ISNUMBER(AF123:AK123),(IF(AF123:AK123&gt;=Parameters!$D$42,1,"")),""))-SUM(IF(ISNUMBER(AF123:AK123),(IF(AF123:AK123&gt;=Parameters!$D$41,1,"")),""))),0) +
   IF(Parameters!$D$32,SUM(IF(ISNUMBER(AF123:AK123),(IF(AF123:AK123&gt;=Parameters!$D$41,1,"")),"")),0) +
   IF(Parameters!$D$33,AVERAGE(IF(ISNUMBER(AF123:AK123),AF123:AK123)),0) +
   IF(Parameters!$D$34,IF(OR(IF(ISNUMBER(AF123:AK123),AF123:AK123)=0),0,GEOMEAN(IF(ISNUMBER(AF123:AK123),AF123:AK123))),0)</f>
        <v>0</v>
      </c>
      <c r="N123" s="23">
        <f t="shared" ca="1" si="10"/>
        <v>0</v>
      </c>
      <c r="O123" s="116" t="str">
        <f t="shared" si="11"/>
        <v>!!</v>
      </c>
      <c r="P123" s="24"/>
      <c r="Q123" s="49"/>
      <c r="R123" s="25">
        <f ca="1">IFERROR(INDEX(Health!$G$8:$G$225,MATCH($C123,_xlfn.ANCHORARRAY(Health!$C$8),0)),NA())</f>
        <v>0</v>
      </c>
      <c r="S123" s="25">
        <f ca="1">IFERROR(INDEX(Food!$G$8:$G$225,MATCH($C123,_xlfn.ANCHORARRAY(Food!$C$8),0)),NA())</f>
        <v>0</v>
      </c>
      <c r="T123" s="25">
        <f ca="1">IFERROR(INDEX(Macro!$G$8:$G$225,MATCH($C123,_xlfn.ANCHORARRAY(Macro!$C$8),0)),NA())</f>
        <v>2.1161629420830637</v>
      </c>
      <c r="U123" s="25">
        <f ca="1">IFERROR(INDEX(Socioeconomic!$G$8:$G$225,MATCH($C123,_xlfn.ANCHORARRAY(Socioeconomic!$C$8),0)),NA())</f>
        <v>0</v>
      </c>
      <c r="V123" s="25">
        <f ca="1">IFERROR(INDEX('Natural Hazard'!$G$8:$G$225,MATCH($C123,_xlfn.ANCHORARRAY('Natural Hazard'!$C$8),0)),NA())</f>
        <v>0</v>
      </c>
      <c r="W123" s="25">
        <f ca="1">IFERROR(INDEX(Conflict!$G$8:$G$225,MATCH($C123,_xlfn.ANCHORARRAY(Conflict!$C$8),0)),NA())</f>
        <v>0</v>
      </c>
      <c r="X123" s="50"/>
      <c r="Y123" s="25">
        <f ca="1">IFERROR(INDEX(Health!$H$8:$H$225,MATCH($C123,_xlfn.ANCHORARRAY(Health!$C$8),0)),NA())</f>
        <v>0</v>
      </c>
      <c r="Z123" s="25">
        <f ca="1">IFERROR(INDEX(Food!$H$8:$H$225,MATCH($C123,_xlfn.ANCHORARRAY(Food!$C$8),0)),NA())</f>
        <v>0.93301435406698496</v>
      </c>
      <c r="AA123" s="25">
        <f ca="1">IFERROR(INDEX(Macro!$H$8:$H$225,MATCH($C123,_xlfn.ANCHORARRAY(Macro!$C$8),0)),NA())</f>
        <v>3.13175576979258</v>
      </c>
      <c r="AB123" s="25">
        <f ca="1">IFERROR(INDEX(Socioeconomic!$H$8:$H$225,MATCH($C123,_xlfn.ANCHORARRAY(Socioeconomic!$C$8),0)),NA())</f>
        <v>1.5714285714285701</v>
      </c>
      <c r="AC123" s="25">
        <f ca="1">IFERROR(INDEX('Natural Hazard'!$H$8:$H$225,MATCH($C123,_xlfn.ANCHORARRAY('Natural Hazard'!$C$8),0)),NA())</f>
        <v>2.1666666666666599</v>
      </c>
      <c r="AD123" s="25">
        <f ca="1">IFERROR(INDEX(Conflict!$H$8:$H$225,MATCH($C123,_xlfn.ANCHORARRAY(Conflict!$C$8),0)),NA())</f>
        <v>0</v>
      </c>
      <c r="AE123" s="50"/>
      <c r="AF123" s="25">
        <f ca="1">IFERROR(INDEX(Health!$I$8:$I$225,MATCH($C123,_xlfn.ANCHORARRAY(Health!$C$8),0)),NA())</f>
        <v>0</v>
      </c>
      <c r="AG123" s="25" t="e">
        <f ca="1">IFERROR(INDEX(Food!$I$8:$I$225,MATCH($C123,_xlfn.ANCHORARRAY(Food!$C$8),0)),NA())</f>
        <v>#N/A</v>
      </c>
      <c r="AH123" s="25">
        <f ca="1">IFERROR(INDEX(Macro!$I$8:$I$225,MATCH($C123,_xlfn.ANCHORARRAY(Macro!$C$8),0)),NA())</f>
        <v>1.42991533396049</v>
      </c>
      <c r="AI123" s="25" t="e">
        <f ca="1">IFERROR(INDEX(Socioeconomic!$I$8:$I$225,MATCH($C123,_xlfn.ANCHORARRAY(Socioeconomic!$C$8),0)),NA())</f>
        <v>#N/A</v>
      </c>
      <c r="AJ123" s="25">
        <f ca="1">IFERROR(INDEX('Natural Hazard'!$I$8:$I$225,MATCH($C123,_xlfn.ANCHORARRAY('Natural Hazard'!$C$8),0)),NA())</f>
        <v>0</v>
      </c>
      <c r="AK123" s="25">
        <f ca="1">IFERROR(INDEX(Conflict!$I$8:$I$225,MATCH($C123,_xlfn.ANCHORARRAY(Conflict!$C$8),0)),NA())</f>
        <v>0</v>
      </c>
      <c r="AL123" s="49"/>
      <c r="AM123" s="25">
        <f>IFERROR(INDEX('Data Reliability'!$G$6:$G$409,MATCH($C123,'Data Reliability'!$E$6:$E$409,0)),NA())</f>
        <v>0.16666666666666699</v>
      </c>
      <c r="AN123" s="25">
        <f>IFERROR(INDEX('Data Reliability'!$H$6:$H$409,MATCH($C123,'Data Reliability'!$E$6:$E$409,0)),NA())</f>
        <v>0.66666666666666696</v>
      </c>
    </row>
    <row r="124" spans="2:40" x14ac:dyDescent="0.2">
      <c r="B124" s="28" t="s">
        <v>745</v>
      </c>
      <c r="C124" s="28" t="s">
        <v>707</v>
      </c>
      <c r="D124" s="28" t="s">
        <v>436</v>
      </c>
      <c r="E124" s="28" t="s">
        <v>409</v>
      </c>
      <c r="F124" s="206">
        <f ca="1">MATCH($C124,_xlfn.ANCHORARRAY(Health!$C$8),0)</f>
        <v>119</v>
      </c>
      <c r="G124" s="22" cm="1">
        <f t="array" aca="1" ref="G124" ca="1">IF(Parameters!$D$31, SUM(IF(ISNUMBER(R124:W124),(IF(R124:W124&gt;=Parameters!$D$37,1,"")),""))+0.5*(SUM(IF(ISNUMBER(R124:W124),(IF(R124:W124&gt;=Parameters!$D$38,1,"")),""))-SUM(IF(ISNUMBER(R124:W124),(IF(R124:W124&gt;=Parameters!$D$37,1,"")),""))),0) +
   IF(Parameters!$D$32,SUM(IF(ISNUMBER(R124:W124),(IF(R124:W124&gt;=Parameters!$D$41,1,"")),"")),0) +
   IF(Parameters!$D$33,AVERAGE(IF(ISNUMBER(R124:W124),R124:W124)),0) +
   IF(Parameters!$D$34,IF(OR(IF(ISNUMBER(R124:W124),R124:W124)=0),0,GEOMEAN(IF(ISNUMBER(R124:W124),R124:W124))),0)</f>
        <v>0</v>
      </c>
      <c r="H124" s="23">
        <f t="shared" ca="1" si="6"/>
        <v>0</v>
      </c>
      <c r="I124" s="116" t="str">
        <f t="shared" si="7"/>
        <v>!!</v>
      </c>
      <c r="J124" s="22" cm="1">
        <f t="array" aca="1" ref="J124" ca="1">IF(Parameters!$D$31, SUM(IF(ISNUMBER(Y124:AD124),(IF(Y124:AD124&gt;=Parameters!$D$41,1,"")),""))+0.5*(SUM(IF(ISNUMBER(Y124:AD124),(IF(Y124:AD124&gt;=Parameters!$D$42,1,"")),""))-SUM(IF(ISNUMBER(Y124:AD124),(IF(Y124:AD124&gt;=Parameters!$D$41,1,"")),""))),0) +
   IF(Parameters!$D$32,SUM(IF(ISNUMBER(Y124:AD124),(IF(Y124:AD124&gt;=Parameters!$D$41,1,"")),"")),0) +
   IF(Parameters!$D$33,AVERAGE(IF(ISNUMBER(Y124:AD124),Y124:AD124)),0) +
   IF(Parameters!$D$34,IF(OR(IF(ISNUMBER(Y124:AD124),Y124:AD124)=0),0,GEOMEAN(IF(ISNUMBER(Y124:AD124),Y124:AD124))),0)</f>
        <v>0</v>
      </c>
      <c r="K124" s="23">
        <f t="shared" ca="1" si="8"/>
        <v>0</v>
      </c>
      <c r="L124" s="116" t="str">
        <f t="shared" si="9"/>
        <v>!!</v>
      </c>
      <c r="M124" s="21" cm="1">
        <f t="array" aca="1" ref="M124" ca="1">IF(Parameters!$D$31, SUM(IF(ISNUMBER(AF124:AK124),(IF(AF124:AK124&gt;=Parameters!$D$41,1,"")),""))+0.5*(SUM(IF(ISNUMBER(AF124:AK124),(IF(AF124:AK124&gt;=Parameters!$D$42,1,"")),""))-SUM(IF(ISNUMBER(AF124:AK124),(IF(AF124:AK124&gt;=Parameters!$D$41,1,"")),""))),0) +
   IF(Parameters!$D$32,SUM(IF(ISNUMBER(AF124:AK124),(IF(AF124:AK124&gt;=Parameters!$D$41,1,"")),"")),0) +
   IF(Parameters!$D$33,AVERAGE(IF(ISNUMBER(AF124:AK124),AF124:AK124)),0) +
   IF(Parameters!$D$34,IF(OR(IF(ISNUMBER(AF124:AK124),AF124:AK124)=0),0,GEOMEAN(IF(ISNUMBER(AF124:AK124),AF124:AK124))),0)</f>
        <v>0</v>
      </c>
      <c r="N124" s="23">
        <f t="shared" ca="1" si="10"/>
        <v>0</v>
      </c>
      <c r="O124" s="116" t="str">
        <f t="shared" si="11"/>
        <v>!!</v>
      </c>
      <c r="P124" s="24"/>
      <c r="Q124" s="49"/>
      <c r="R124" s="25">
        <f ca="1">IFERROR(INDEX(Health!$G$8:$G$225,MATCH($C124,_xlfn.ANCHORARRAY(Health!$C$8),0)),NA())</f>
        <v>0</v>
      </c>
      <c r="S124" s="25">
        <f ca="1">IFERROR(INDEX(Food!$G$8:$G$225,MATCH($C124,_xlfn.ANCHORARRAY(Food!$C$8),0)),NA())</f>
        <v>0</v>
      </c>
      <c r="T124" s="25">
        <f ca="1">IFERROR(INDEX(Macro!$G$8:$G$225,MATCH($C124,_xlfn.ANCHORARRAY(Macro!$C$8),0)),NA())</f>
        <v>0</v>
      </c>
      <c r="U124" s="25" t="e">
        <f ca="1">IFERROR(INDEX(Socioeconomic!$G$8:$G$225,MATCH($C124,_xlfn.ANCHORARRAY(Socioeconomic!$C$8),0)),NA())</f>
        <v>#N/A</v>
      </c>
      <c r="V124" s="25">
        <f ca="1">IFERROR(INDEX('Natural Hazard'!$G$8:$G$225,MATCH($C124,_xlfn.ANCHORARRAY('Natural Hazard'!$C$8),0)),NA())</f>
        <v>0</v>
      </c>
      <c r="W124" s="25">
        <f ca="1">IFERROR(INDEX(Conflict!$G$8:$G$225,MATCH($C124,_xlfn.ANCHORARRAY(Conflict!$C$8),0)),NA())</f>
        <v>0</v>
      </c>
      <c r="X124" s="50"/>
      <c r="Y124" s="25" t="e">
        <f ca="1">IFERROR(INDEX(Health!$H$8:$H$225,MATCH($C124,_xlfn.ANCHORARRAY(Health!$C$8),0)),NA())</f>
        <v>#N/A</v>
      </c>
      <c r="Z124" s="25">
        <f ca="1">IFERROR(INDEX(Food!$H$8:$H$225,MATCH($C124,_xlfn.ANCHORARRAY(Food!$C$8),0)),NA())</f>
        <v>0</v>
      </c>
      <c r="AA124" s="25">
        <f ca="1">IFERROR(INDEX(Macro!$H$8:$H$225,MATCH($C124,_xlfn.ANCHORARRAY(Macro!$C$8),0)),NA())</f>
        <v>0</v>
      </c>
      <c r="AB124" s="25" t="e">
        <f ca="1">IFERROR(INDEX(Socioeconomic!$H$8:$H$225,MATCH($C124,_xlfn.ANCHORARRAY(Socioeconomic!$C$8),0)),NA())</f>
        <v>#N/A</v>
      </c>
      <c r="AC124" s="25" t="e">
        <f ca="1">IFERROR(INDEX('Natural Hazard'!$H$8:$H$225,MATCH($C124,_xlfn.ANCHORARRAY('Natural Hazard'!$C$8),0)),NA())</f>
        <v>#N/A</v>
      </c>
      <c r="AD124" s="25">
        <f ca="1">IFERROR(INDEX(Conflict!$H$8:$H$225,MATCH($C124,_xlfn.ANCHORARRAY(Conflict!$C$8),0)),NA())</f>
        <v>0</v>
      </c>
      <c r="AE124" s="50"/>
      <c r="AF124" s="25">
        <f ca="1">IFERROR(INDEX(Health!$I$8:$I$225,MATCH($C124,_xlfn.ANCHORARRAY(Health!$C$8),0)),NA())</f>
        <v>0</v>
      </c>
      <c r="AG124" s="25" t="e">
        <f ca="1">IFERROR(INDEX(Food!$I$8:$I$225,MATCH($C124,_xlfn.ANCHORARRAY(Food!$C$8),0)),NA())</f>
        <v>#N/A</v>
      </c>
      <c r="AH124" s="25">
        <f ca="1">IFERROR(INDEX(Macro!$I$8:$I$225,MATCH($C124,_xlfn.ANCHORARRAY(Macro!$C$8),0)),NA())</f>
        <v>1.9002822201317</v>
      </c>
      <c r="AI124" s="25" t="e">
        <f ca="1">IFERROR(INDEX(Socioeconomic!$I$8:$I$225,MATCH($C124,_xlfn.ANCHORARRAY(Socioeconomic!$C$8),0)),NA())</f>
        <v>#N/A</v>
      </c>
      <c r="AJ124" s="25">
        <f ca="1">IFERROR(INDEX('Natural Hazard'!$I$8:$I$225,MATCH($C124,_xlfn.ANCHORARRAY('Natural Hazard'!$C$8),0)),NA())</f>
        <v>0</v>
      </c>
      <c r="AK124" s="25">
        <f ca="1">IFERROR(INDEX(Conflict!$I$8:$I$225,MATCH($C124,_xlfn.ANCHORARRAY(Conflict!$C$8),0)),NA())</f>
        <v>0</v>
      </c>
      <c r="AL124" s="49"/>
      <c r="AM124" s="25">
        <f>IFERROR(INDEX('Data Reliability'!$G$6:$G$409,MATCH($C124,'Data Reliability'!$E$6:$E$409,0)),NA())</f>
        <v>0.75</v>
      </c>
      <c r="AN124" s="25">
        <f>IFERROR(INDEX('Data Reliability'!$H$6:$H$409,MATCH($C124,'Data Reliability'!$E$6:$E$409,0)),NA())</f>
        <v>0.7</v>
      </c>
    </row>
    <row r="125" spans="2:40" x14ac:dyDescent="0.2">
      <c r="B125" s="28" t="s">
        <v>746</v>
      </c>
      <c r="C125" s="28" t="s">
        <v>708</v>
      </c>
      <c r="D125" s="28" t="s">
        <v>435</v>
      </c>
      <c r="E125" s="28" t="s">
        <v>409</v>
      </c>
      <c r="F125" s="206">
        <f ca="1">MATCH($C125,_xlfn.ANCHORARRAY(Health!$C$8),0)</f>
        <v>120</v>
      </c>
      <c r="G125" s="22" cm="1">
        <f t="array" aca="1" ref="G125" ca="1">IF(Parameters!$D$31, SUM(IF(ISNUMBER(R125:W125),(IF(R125:W125&gt;=Parameters!$D$37,1,"")),""))+0.5*(SUM(IF(ISNUMBER(R125:W125),(IF(R125:W125&gt;=Parameters!$D$38,1,"")),""))-SUM(IF(ISNUMBER(R125:W125),(IF(R125:W125&gt;=Parameters!$D$37,1,"")),""))),0) +
   IF(Parameters!$D$32,SUM(IF(ISNUMBER(R125:W125),(IF(R125:W125&gt;=Parameters!$D$41,1,"")),"")),0) +
   IF(Parameters!$D$33,AVERAGE(IF(ISNUMBER(R125:W125),R125:W125)),0) +
   IF(Parameters!$D$34,IF(OR(IF(ISNUMBER(R125:W125),R125:W125)=0),0,GEOMEAN(IF(ISNUMBER(R125:W125),R125:W125))),0)</f>
        <v>0</v>
      </c>
      <c r="H125" s="23">
        <f t="shared" ca="1" si="6"/>
        <v>0</v>
      </c>
      <c r="I125" s="116" t="str">
        <f t="shared" si="7"/>
        <v>!!</v>
      </c>
      <c r="J125" s="22" cm="1">
        <f t="array" aca="1" ref="J125" ca="1">IF(Parameters!$D$31, SUM(IF(ISNUMBER(Y125:AD125),(IF(Y125:AD125&gt;=Parameters!$D$41,1,"")),""))+0.5*(SUM(IF(ISNUMBER(Y125:AD125),(IF(Y125:AD125&gt;=Parameters!$D$42,1,"")),""))-SUM(IF(ISNUMBER(Y125:AD125),(IF(Y125:AD125&gt;=Parameters!$D$41,1,"")),""))),0) +
   IF(Parameters!$D$32,SUM(IF(ISNUMBER(Y125:AD125),(IF(Y125:AD125&gt;=Parameters!$D$41,1,"")),"")),0) +
   IF(Parameters!$D$33,AVERAGE(IF(ISNUMBER(Y125:AD125),Y125:AD125)),0) +
   IF(Parameters!$D$34,IF(OR(IF(ISNUMBER(Y125:AD125),Y125:AD125)=0),0,GEOMEAN(IF(ISNUMBER(Y125:AD125),Y125:AD125))),0)</f>
        <v>0</v>
      </c>
      <c r="K125" s="23">
        <f t="shared" ca="1" si="8"/>
        <v>0</v>
      </c>
      <c r="L125" s="116" t="str">
        <f t="shared" si="9"/>
        <v>!!</v>
      </c>
      <c r="M125" s="21" cm="1">
        <f t="array" aca="1" ref="M125" ca="1">IF(Parameters!$D$31, SUM(IF(ISNUMBER(AF125:AK125),(IF(AF125:AK125&gt;=Parameters!$D$41,1,"")),""))+0.5*(SUM(IF(ISNUMBER(AF125:AK125),(IF(AF125:AK125&gt;=Parameters!$D$42,1,"")),""))-SUM(IF(ISNUMBER(AF125:AK125),(IF(AF125:AK125&gt;=Parameters!$D$41,1,"")),""))),0) +
   IF(Parameters!$D$32,SUM(IF(ISNUMBER(AF125:AK125),(IF(AF125:AK125&gt;=Parameters!$D$41,1,"")),"")),0) +
   IF(Parameters!$D$33,AVERAGE(IF(ISNUMBER(AF125:AK125),AF125:AK125)),0) +
   IF(Parameters!$D$34,IF(OR(IF(ISNUMBER(AF125:AK125),AF125:AK125)=0),0,GEOMEAN(IF(ISNUMBER(AF125:AK125),AF125:AK125))),0)</f>
        <v>0</v>
      </c>
      <c r="N125" s="23">
        <f t="shared" ca="1" si="10"/>
        <v>0</v>
      </c>
      <c r="O125" s="116" t="str">
        <f t="shared" si="11"/>
        <v>!!</v>
      </c>
      <c r="P125" s="24"/>
      <c r="Q125" s="49"/>
      <c r="R125" s="25">
        <f ca="1">IFERROR(INDEX(Health!$G$8:$G$225,MATCH($C125,_xlfn.ANCHORARRAY(Health!$C$8),0)),NA())</f>
        <v>0</v>
      </c>
      <c r="S125" s="25" t="e">
        <f ca="1">IFERROR(INDEX(Food!$G$8:$G$225,MATCH($C125,_xlfn.ANCHORARRAY(Food!$C$8),0)),NA())</f>
        <v>#N/A</v>
      </c>
      <c r="T125" s="25" t="e">
        <f ca="1">IFERROR(INDEX(Macro!$G$8:$G$225,MATCH($C125,_xlfn.ANCHORARRAY(Macro!$C$8),0)),NA())</f>
        <v>#N/A</v>
      </c>
      <c r="U125" s="25" t="e">
        <f ca="1">IFERROR(INDEX(Socioeconomic!$G$8:$G$225,MATCH($C125,_xlfn.ANCHORARRAY(Socioeconomic!$C$8),0)),NA())</f>
        <v>#N/A</v>
      </c>
      <c r="V125" s="25">
        <f ca="1">IFERROR(INDEX('Natural Hazard'!$G$8:$G$225,MATCH($C125,_xlfn.ANCHORARRAY('Natural Hazard'!$C$8),0)),NA())</f>
        <v>0</v>
      </c>
      <c r="W125" s="25">
        <f ca="1">IFERROR(INDEX(Conflict!$G$8:$G$225,MATCH($C125,_xlfn.ANCHORARRAY(Conflict!$C$8),0)),NA())</f>
        <v>0</v>
      </c>
      <c r="X125" s="50"/>
      <c r="Y125" s="25" t="e">
        <f ca="1">IFERROR(INDEX(Health!$H$8:$H$225,MATCH($C125,_xlfn.ANCHORARRAY(Health!$C$8),0)),NA())</f>
        <v>#N/A</v>
      </c>
      <c r="Z125" s="25" t="e">
        <f ca="1">IFERROR(INDEX(Food!$H$8:$H$225,MATCH($C125,_xlfn.ANCHORARRAY(Food!$C$8),0)),NA())</f>
        <v>#N/A</v>
      </c>
      <c r="AA125" s="25" t="e">
        <f ca="1">IFERROR(INDEX(Macro!$H$8:$H$225,MATCH($C125,_xlfn.ANCHORARRAY(Macro!$C$8),0)),NA())</f>
        <v>#N/A</v>
      </c>
      <c r="AB125" s="25" t="e">
        <f ca="1">IFERROR(INDEX(Socioeconomic!$H$8:$H$225,MATCH($C125,_xlfn.ANCHORARRAY(Socioeconomic!$C$8),0)),NA())</f>
        <v>#N/A</v>
      </c>
      <c r="AC125" s="25" t="e">
        <f ca="1">IFERROR(INDEX('Natural Hazard'!$H$8:$H$225,MATCH($C125,_xlfn.ANCHORARRAY('Natural Hazard'!$C$8),0)),NA())</f>
        <v>#N/A</v>
      </c>
      <c r="AD125" s="25">
        <f ca="1">IFERROR(INDEX(Conflict!$H$8:$H$225,MATCH($C125,_xlfn.ANCHORARRAY(Conflict!$C$8),0)),NA())</f>
        <v>0</v>
      </c>
      <c r="AE125" s="50"/>
      <c r="AF125" s="25">
        <f ca="1">IFERROR(INDEX(Health!$I$8:$I$225,MATCH($C125,_xlfn.ANCHORARRAY(Health!$C$8),0)),NA())</f>
        <v>0</v>
      </c>
      <c r="AG125" s="25" t="e">
        <f ca="1">IFERROR(INDEX(Food!$I$8:$I$225,MATCH($C125,_xlfn.ANCHORARRAY(Food!$C$8),0)),NA())</f>
        <v>#N/A</v>
      </c>
      <c r="AH125" s="25" t="e">
        <f ca="1">IFERROR(INDEX(Macro!$I$8:$I$225,MATCH($C125,_xlfn.ANCHORARRAY(Macro!$C$8),0)),NA())</f>
        <v>#N/A</v>
      </c>
      <c r="AI125" s="25" t="e">
        <f ca="1">IFERROR(INDEX(Socioeconomic!$I$8:$I$225,MATCH($C125,_xlfn.ANCHORARRAY(Socioeconomic!$C$8),0)),NA())</f>
        <v>#N/A</v>
      </c>
      <c r="AJ125" s="25">
        <f ca="1">IFERROR(INDEX('Natural Hazard'!$I$8:$I$225,MATCH($C125,_xlfn.ANCHORARRAY('Natural Hazard'!$C$8),0)),NA())</f>
        <v>0</v>
      </c>
      <c r="AK125" s="25">
        <f ca="1">IFERROR(INDEX(Conflict!$I$8:$I$225,MATCH($C125,_xlfn.ANCHORARRAY(Conflict!$C$8),0)),NA())</f>
        <v>0</v>
      </c>
      <c r="AL125" s="49"/>
      <c r="AM125" s="25">
        <f>IFERROR(INDEX('Data Reliability'!$G$6:$G$409,MATCH($C125,'Data Reliability'!$E$6:$E$409,0)),NA())</f>
        <v>0.91666666666666696</v>
      </c>
      <c r="AN125" s="25">
        <f>IFERROR(INDEX('Data Reliability'!$H$6:$H$409,MATCH($C125,'Data Reliability'!$E$6:$E$409,0)),NA())</f>
        <v>0.85</v>
      </c>
    </row>
    <row r="126" spans="2:40" x14ac:dyDescent="0.2">
      <c r="B126" s="28" t="s">
        <v>204</v>
      </c>
      <c r="C126" s="28" t="s">
        <v>205</v>
      </c>
      <c r="D126" s="28" t="s">
        <v>434</v>
      </c>
      <c r="E126" s="28" t="s">
        <v>430</v>
      </c>
      <c r="F126" s="206">
        <f ca="1">MATCH($C126,_xlfn.ANCHORARRAY(Health!$C$8),0)</f>
        <v>121</v>
      </c>
      <c r="G126" s="22" cm="1">
        <f t="array" aca="1" ref="G126" ca="1">IF(Parameters!$D$31, SUM(IF(ISNUMBER(R126:W126),(IF(R126:W126&gt;=Parameters!$D$37,1,"")),""))+0.5*(SUM(IF(ISNUMBER(R126:W126),(IF(R126:W126&gt;=Parameters!$D$38,1,"")),""))-SUM(IF(ISNUMBER(R126:W126),(IF(R126:W126&gt;=Parameters!$D$37,1,"")),""))),0) +
   IF(Parameters!$D$32,SUM(IF(ISNUMBER(R126:W126),(IF(R126:W126&gt;=Parameters!$D$41,1,"")),"")),0) +
   IF(Parameters!$D$33,AVERAGE(IF(ISNUMBER(R126:W126),R126:W126)),0) +
   IF(Parameters!$D$34,IF(OR(IF(ISNUMBER(R126:W126),R126:W126)=0),0,GEOMEAN(IF(ISNUMBER(R126:W126),R126:W126))),0)</f>
        <v>1</v>
      </c>
      <c r="H126" s="23">
        <f t="shared" ca="1" si="6"/>
        <v>1</v>
      </c>
      <c r="I126" s="116" t="str">
        <f t="shared" si="7"/>
        <v/>
      </c>
      <c r="J126" s="22" cm="1">
        <f t="array" aca="1" ref="J126" ca="1">IF(Parameters!$D$31, SUM(IF(ISNUMBER(Y126:AD126),(IF(Y126:AD126&gt;=Parameters!$D$41,1,"")),""))+0.5*(SUM(IF(ISNUMBER(Y126:AD126),(IF(Y126:AD126&gt;=Parameters!$D$42,1,"")),""))-SUM(IF(ISNUMBER(Y126:AD126),(IF(Y126:AD126&gt;=Parameters!$D$41,1,"")),""))),0) +
   IF(Parameters!$D$32,SUM(IF(ISNUMBER(Y126:AD126),(IF(Y126:AD126&gt;=Parameters!$D$41,1,"")),"")),0) +
   IF(Parameters!$D$33,AVERAGE(IF(ISNUMBER(Y126:AD126),Y126:AD126)),0) +
   IF(Parameters!$D$34,IF(OR(IF(ISNUMBER(Y126:AD126),Y126:AD126)=0),0,GEOMEAN(IF(ISNUMBER(Y126:AD126),Y126:AD126))),0)</f>
        <v>0.5</v>
      </c>
      <c r="K126" s="23">
        <f t="shared" ca="1" si="8"/>
        <v>0.5</v>
      </c>
      <c r="L126" s="116" t="str">
        <f t="shared" si="9"/>
        <v/>
      </c>
      <c r="M126" s="21" cm="1">
        <f t="array" aca="1" ref="M126" ca="1">IF(Parameters!$D$31, SUM(IF(ISNUMBER(AF126:AK126),(IF(AF126:AK126&gt;=Parameters!$D$41,1,"")),""))+0.5*(SUM(IF(ISNUMBER(AF126:AK126),(IF(AF126:AK126&gt;=Parameters!$D$42,1,"")),""))-SUM(IF(ISNUMBER(AF126:AK126),(IF(AF126:AK126&gt;=Parameters!$D$41,1,"")),""))),0) +
   IF(Parameters!$D$32,SUM(IF(ISNUMBER(AF126:AK126),(IF(AF126:AK126&gt;=Parameters!$D$41,1,"")),"")),0) +
   IF(Parameters!$D$33,AVERAGE(IF(ISNUMBER(AF126:AK126),AF126:AK126)),0) +
   IF(Parameters!$D$34,IF(OR(IF(ISNUMBER(AF126:AK126),AF126:AK126)=0),0,GEOMEAN(IF(ISNUMBER(AF126:AK126),AF126:AK126))),0)</f>
        <v>1.5</v>
      </c>
      <c r="N126" s="23">
        <f t="shared" ca="1" si="10"/>
        <v>1.5</v>
      </c>
      <c r="O126" s="116" t="str">
        <f t="shared" si="11"/>
        <v>!</v>
      </c>
      <c r="P126" s="24"/>
      <c r="Q126" s="49"/>
      <c r="R126" s="25">
        <f ca="1">IFERROR(INDEX(Health!$G$8:$G$225,MATCH($C126,_xlfn.ANCHORARRAY(Health!$C$8),0)),NA())</f>
        <v>0</v>
      </c>
      <c r="S126" s="25">
        <f ca="1">IFERROR(INDEX(Food!$G$8:$G$225,MATCH($C126,_xlfn.ANCHORARRAY(Food!$C$8),0)),NA())</f>
        <v>0</v>
      </c>
      <c r="T126" s="25">
        <f ca="1">IFERROR(INDEX(Macro!$G$8:$G$225,MATCH($C126,_xlfn.ANCHORARRAY(Macro!$C$8),0)),NA())</f>
        <v>6.9</v>
      </c>
      <c r="U126" s="25">
        <f ca="1">IFERROR(INDEX(Socioeconomic!$G$8:$G$225,MATCH($C126,_xlfn.ANCHORARRAY(Socioeconomic!$C$8),0)),NA())</f>
        <v>6.3245553203367564</v>
      </c>
      <c r="V126" s="25">
        <f ca="1">IFERROR(INDEX('Natural Hazard'!$G$8:$G$225,MATCH($C126,_xlfn.ANCHORARRAY('Natural Hazard'!$C$8),0)),NA())</f>
        <v>0</v>
      </c>
      <c r="W126" s="25">
        <f ca="1">IFERROR(INDEX(Conflict!$G$8:$G$225,MATCH($C126,_xlfn.ANCHORARRAY(Conflict!$C$8),0)),NA())</f>
        <v>3.1478810418758458</v>
      </c>
      <c r="X126" s="50"/>
      <c r="Y126" s="25">
        <f ca="1">IFERROR(INDEX(Health!$H$8:$H$225,MATCH($C126,_xlfn.ANCHORARRAY(Health!$C$8),0)),NA())</f>
        <v>6.3790087463556802</v>
      </c>
      <c r="Z126" s="25">
        <f ca="1">IFERROR(INDEX(Food!$H$8:$H$225,MATCH($C126,_xlfn.ANCHORARRAY(Food!$C$8),0)),NA())</f>
        <v>4.3659525188187596</v>
      </c>
      <c r="AA126" s="25">
        <f ca="1">IFERROR(INDEX(Macro!$H$8:$H$225,MATCH($C126,_xlfn.ANCHORARRAY(Macro!$C$8),0)),NA())</f>
        <v>7</v>
      </c>
      <c r="AB126" s="25">
        <f ca="1">IFERROR(INDEX(Socioeconomic!$H$8:$H$225,MATCH($C126,_xlfn.ANCHORARRAY(Socioeconomic!$C$8),0)),NA())</f>
        <v>5.71428571428571</v>
      </c>
      <c r="AC126" s="25">
        <f ca="1">IFERROR(INDEX('Natural Hazard'!$H$8:$H$225,MATCH($C126,_xlfn.ANCHORARRAY('Natural Hazard'!$C$8),0)),NA())</f>
        <v>5.5</v>
      </c>
      <c r="AD126" s="25">
        <f ca="1">IFERROR(INDEX(Conflict!$H$8:$H$225,MATCH($C126,_xlfn.ANCHORARRAY(Conflict!$C$8),0)),NA())</f>
        <v>1.41559357911448</v>
      </c>
      <c r="AE126" s="50"/>
      <c r="AF126" s="25">
        <f ca="1">IFERROR(INDEX(Health!$I$8:$I$225,MATCH($C126,_xlfn.ANCHORARRAY(Health!$C$8),0)),NA())</f>
        <v>0</v>
      </c>
      <c r="AG126" s="25" t="e">
        <f ca="1">IFERROR(INDEX(Food!$I$8:$I$225,MATCH($C126,_xlfn.ANCHORARRAY(Food!$C$8),0)),NA())</f>
        <v>#N/A</v>
      </c>
      <c r="AH126" s="25">
        <f ca="1">IFERROR(INDEX(Macro!$I$8:$I$225,MATCH($C126,_xlfn.ANCHORARRAY(Macro!$C$8),0)),NA())</f>
        <v>7</v>
      </c>
      <c r="AI126" s="25">
        <f ca="1">IFERROR(INDEX(Socioeconomic!$I$8:$I$225,MATCH($C126,_xlfn.ANCHORARRAY(Socioeconomic!$C$8),0)),NA())</f>
        <v>7</v>
      </c>
      <c r="AJ126" s="25">
        <f ca="1">IFERROR(INDEX('Natural Hazard'!$I$8:$I$225,MATCH($C126,_xlfn.ANCHORARRAY('Natural Hazard'!$C$8),0)),NA())</f>
        <v>0</v>
      </c>
      <c r="AK126" s="25">
        <f ca="1">IFERROR(INDEX(Conflict!$I$8:$I$225,MATCH($C126,_xlfn.ANCHORARRAY(Conflict!$C$8),0)),NA())</f>
        <v>7</v>
      </c>
      <c r="AL126" s="49"/>
      <c r="AM126" s="25">
        <f>IFERROR(INDEX('Data Reliability'!$G$6:$G$409,MATCH($C126,'Data Reliability'!$E$6:$E$409,0)),NA())</f>
        <v>0</v>
      </c>
      <c r="AN126" s="25">
        <f>IFERROR(INDEX('Data Reliability'!$H$6:$H$409,MATCH($C126,'Data Reliability'!$E$6:$E$409,0)),NA())</f>
        <v>0.43333333333333302</v>
      </c>
    </row>
    <row r="127" spans="2:40" x14ac:dyDescent="0.2">
      <c r="B127" s="28" t="s">
        <v>747</v>
      </c>
      <c r="C127" s="28" t="s">
        <v>709</v>
      </c>
      <c r="D127" s="28" t="s">
        <v>433</v>
      </c>
      <c r="E127" s="28" t="s">
        <v>409</v>
      </c>
      <c r="F127" s="206">
        <f ca="1">MATCH($C127,_xlfn.ANCHORARRAY(Health!$C$8),0)</f>
        <v>122</v>
      </c>
      <c r="G127" s="22" cm="1">
        <f t="array" aca="1" ref="G127" ca="1">IF(Parameters!$D$31, SUM(IF(ISNUMBER(R127:W127),(IF(R127:W127&gt;=Parameters!$D$37,1,"")),""))+0.5*(SUM(IF(ISNUMBER(R127:W127),(IF(R127:W127&gt;=Parameters!$D$38,1,"")),""))-SUM(IF(ISNUMBER(R127:W127),(IF(R127:W127&gt;=Parameters!$D$37,1,"")),""))),0) +
   IF(Parameters!$D$32,SUM(IF(ISNUMBER(R127:W127),(IF(R127:W127&gt;=Parameters!$D$41,1,"")),"")),0) +
   IF(Parameters!$D$33,AVERAGE(IF(ISNUMBER(R127:W127),R127:W127)),0) +
   IF(Parameters!$D$34,IF(OR(IF(ISNUMBER(R127:W127),R127:W127)=0),0,GEOMEAN(IF(ISNUMBER(R127:W127),R127:W127))),0)</f>
        <v>0</v>
      </c>
      <c r="H127" s="23">
        <f t="shared" ca="1" si="6"/>
        <v>0</v>
      </c>
      <c r="I127" s="116" t="str">
        <f t="shared" si="7"/>
        <v>!!</v>
      </c>
      <c r="J127" s="22" cm="1">
        <f t="array" aca="1" ref="J127" ca="1">IF(Parameters!$D$31, SUM(IF(ISNUMBER(Y127:AD127),(IF(Y127:AD127&gt;=Parameters!$D$41,1,"")),""))+0.5*(SUM(IF(ISNUMBER(Y127:AD127),(IF(Y127:AD127&gt;=Parameters!$D$42,1,"")),""))-SUM(IF(ISNUMBER(Y127:AD127),(IF(Y127:AD127&gt;=Parameters!$D$41,1,"")),""))),0) +
   IF(Parameters!$D$32,SUM(IF(ISNUMBER(Y127:AD127),(IF(Y127:AD127&gt;=Parameters!$D$41,1,"")),"")),0) +
   IF(Parameters!$D$33,AVERAGE(IF(ISNUMBER(Y127:AD127),Y127:AD127)),0) +
   IF(Parameters!$D$34,IF(OR(IF(ISNUMBER(Y127:AD127),Y127:AD127)=0),0,GEOMEAN(IF(ISNUMBER(Y127:AD127),Y127:AD127))),0)</f>
        <v>0</v>
      </c>
      <c r="K127" s="23">
        <f t="shared" ca="1" si="8"/>
        <v>0</v>
      </c>
      <c r="L127" s="116" t="str">
        <f t="shared" si="9"/>
        <v>!!</v>
      </c>
      <c r="M127" s="21" cm="1">
        <f t="array" aca="1" ref="M127" ca="1">IF(Parameters!$D$31, SUM(IF(ISNUMBER(AF127:AK127),(IF(AF127:AK127&gt;=Parameters!$D$41,1,"")),""))+0.5*(SUM(IF(ISNUMBER(AF127:AK127),(IF(AF127:AK127&gt;=Parameters!$D$42,1,"")),""))-SUM(IF(ISNUMBER(AF127:AK127),(IF(AF127:AK127&gt;=Parameters!$D$41,1,"")),""))),0) +
   IF(Parameters!$D$32,SUM(IF(ISNUMBER(AF127:AK127),(IF(AF127:AK127&gt;=Parameters!$D$41,1,"")),"")),0) +
   IF(Parameters!$D$33,AVERAGE(IF(ISNUMBER(AF127:AK127),AF127:AK127)),0) +
   IF(Parameters!$D$34,IF(OR(IF(ISNUMBER(AF127:AK127),AF127:AK127)=0),0,GEOMEAN(IF(ISNUMBER(AF127:AK127),AF127:AK127))),0)</f>
        <v>0</v>
      </c>
      <c r="N127" s="23">
        <f t="shared" ca="1" si="10"/>
        <v>0</v>
      </c>
      <c r="O127" s="116" t="str">
        <f t="shared" si="11"/>
        <v>!!</v>
      </c>
      <c r="P127" s="24"/>
      <c r="Q127" s="49"/>
      <c r="R127" s="25">
        <f ca="1">IFERROR(INDEX(Health!$G$8:$G$225,MATCH($C127,_xlfn.ANCHORARRAY(Health!$C$8),0)),NA())</f>
        <v>0</v>
      </c>
      <c r="S127" s="25" t="e">
        <f ca="1">IFERROR(INDEX(Food!$G$8:$G$225,MATCH($C127,_xlfn.ANCHORARRAY(Food!$C$8),0)),NA())</f>
        <v>#N/A</v>
      </c>
      <c r="T127" s="25" t="e">
        <f ca="1">IFERROR(INDEX(Macro!$G$8:$G$225,MATCH($C127,_xlfn.ANCHORARRAY(Macro!$C$8),0)),NA())</f>
        <v>#N/A</v>
      </c>
      <c r="U127" s="25" t="e">
        <f ca="1">IFERROR(INDEX(Socioeconomic!$G$8:$G$225,MATCH($C127,_xlfn.ANCHORARRAY(Socioeconomic!$C$8),0)),NA())</f>
        <v>#N/A</v>
      </c>
      <c r="V127" s="25">
        <f ca="1">IFERROR(INDEX('Natural Hazard'!$G$8:$G$225,MATCH($C127,_xlfn.ANCHORARRAY('Natural Hazard'!$C$8),0)),NA())</f>
        <v>0</v>
      </c>
      <c r="W127" s="25">
        <f ca="1">IFERROR(INDEX(Conflict!$G$8:$G$225,MATCH($C127,_xlfn.ANCHORARRAY(Conflict!$C$8),0)),NA())</f>
        <v>0</v>
      </c>
      <c r="X127" s="50"/>
      <c r="Y127" s="25">
        <f ca="1">IFERROR(INDEX(Health!$H$8:$H$225,MATCH($C127,_xlfn.ANCHORARRAY(Health!$C$8),0)),NA())</f>
        <v>6.4664723032069897</v>
      </c>
      <c r="Z127" s="25" t="e">
        <f ca="1">IFERROR(INDEX(Food!$H$8:$H$225,MATCH($C127,_xlfn.ANCHORARRAY(Food!$C$8),0)),NA())</f>
        <v>#N/A</v>
      </c>
      <c r="AA127" s="25" t="e">
        <f ca="1">IFERROR(INDEX(Macro!$H$8:$H$225,MATCH($C127,_xlfn.ANCHORARRAY(Macro!$C$8),0)),NA())</f>
        <v>#N/A</v>
      </c>
      <c r="AB127" s="25" t="e">
        <f ca="1">IFERROR(INDEX(Socioeconomic!$H$8:$H$225,MATCH($C127,_xlfn.ANCHORARRAY(Socioeconomic!$C$8),0)),NA())</f>
        <v>#N/A</v>
      </c>
      <c r="AC127" s="25" t="e">
        <f ca="1">IFERROR(INDEX('Natural Hazard'!$H$8:$H$225,MATCH($C127,_xlfn.ANCHORARRAY('Natural Hazard'!$C$8),0)),NA())</f>
        <v>#N/A</v>
      </c>
      <c r="AD127" s="25">
        <f ca="1">IFERROR(INDEX(Conflict!$H$8:$H$225,MATCH($C127,_xlfn.ANCHORARRAY(Conflict!$C$8),0)),NA())</f>
        <v>0</v>
      </c>
      <c r="AE127" s="50"/>
      <c r="AF127" s="25">
        <f ca="1">IFERROR(INDEX(Health!$I$8:$I$225,MATCH($C127,_xlfn.ANCHORARRAY(Health!$C$8),0)),NA())</f>
        <v>0</v>
      </c>
      <c r="AG127" s="25" t="e">
        <f ca="1">IFERROR(INDEX(Food!$I$8:$I$225,MATCH($C127,_xlfn.ANCHORARRAY(Food!$C$8),0)),NA())</f>
        <v>#N/A</v>
      </c>
      <c r="AH127" s="25" t="e">
        <f ca="1">IFERROR(INDEX(Macro!$I$8:$I$225,MATCH($C127,_xlfn.ANCHORARRAY(Macro!$C$8),0)),NA())</f>
        <v>#N/A</v>
      </c>
      <c r="AI127" s="25" t="e">
        <f ca="1">IFERROR(INDEX(Socioeconomic!$I$8:$I$225,MATCH($C127,_xlfn.ANCHORARRAY(Socioeconomic!$C$8),0)),NA())</f>
        <v>#N/A</v>
      </c>
      <c r="AJ127" s="25">
        <f ca="1">IFERROR(INDEX('Natural Hazard'!$I$8:$I$225,MATCH($C127,_xlfn.ANCHORARRAY('Natural Hazard'!$C$8),0)),NA())</f>
        <v>0</v>
      </c>
      <c r="AK127" s="25">
        <f ca="1">IFERROR(INDEX(Conflict!$I$8:$I$225,MATCH($C127,_xlfn.ANCHORARRAY(Conflict!$C$8),0)),NA())</f>
        <v>0</v>
      </c>
      <c r="AL127" s="49"/>
      <c r="AM127" s="25">
        <f>IFERROR(INDEX('Data Reliability'!$G$6:$G$409,MATCH($C127,'Data Reliability'!$E$6:$E$409,0)),NA())</f>
        <v>0.75</v>
      </c>
      <c r="AN127" s="25">
        <f>IFERROR(INDEX('Data Reliability'!$H$6:$H$409,MATCH($C127,'Data Reliability'!$E$6:$E$409,0)),NA())</f>
        <v>0.81666666666666698</v>
      </c>
    </row>
    <row r="128" spans="2:40" x14ac:dyDescent="0.2">
      <c r="B128" s="28" t="s">
        <v>532</v>
      </c>
      <c r="C128" s="28" t="s">
        <v>206</v>
      </c>
      <c r="D128" s="28" t="s">
        <v>433</v>
      </c>
      <c r="E128" s="28" t="s">
        <v>430</v>
      </c>
      <c r="F128" s="206">
        <f ca="1">MATCH($C128,_xlfn.ANCHORARRAY(Health!$C$8),0)</f>
        <v>123</v>
      </c>
      <c r="G128" s="22" cm="1">
        <f t="array" aca="1" ref="G128" ca="1">IF(Parameters!$D$31, SUM(IF(ISNUMBER(R128:W128),(IF(R128:W128&gt;=Parameters!$D$37,1,"")),""))+0.5*(SUM(IF(ISNUMBER(R128:W128),(IF(R128:W128&gt;=Parameters!$D$38,1,"")),""))-SUM(IF(ISNUMBER(R128:W128),(IF(R128:W128&gt;=Parameters!$D$37,1,"")),""))),0) +
   IF(Parameters!$D$32,SUM(IF(ISNUMBER(R128:W128),(IF(R128:W128&gt;=Parameters!$D$41,1,"")),"")),0) +
   IF(Parameters!$D$33,AVERAGE(IF(ISNUMBER(R128:W128),R128:W128)),0) +
   IF(Parameters!$D$34,IF(OR(IF(ISNUMBER(R128:W128),R128:W128)=0),0,GEOMEAN(IF(ISNUMBER(R128:W128),R128:W128))),0)</f>
        <v>0</v>
      </c>
      <c r="H128" s="23">
        <f t="shared" ca="1" si="6"/>
        <v>0</v>
      </c>
      <c r="I128" s="116" t="str">
        <f t="shared" si="7"/>
        <v>!</v>
      </c>
      <c r="J128" s="22" cm="1">
        <f t="array" aca="1" ref="J128" ca="1">IF(Parameters!$D$31, SUM(IF(ISNUMBER(Y128:AD128),(IF(Y128:AD128&gt;=Parameters!$D$41,1,"")),""))+0.5*(SUM(IF(ISNUMBER(Y128:AD128),(IF(Y128:AD128&gt;=Parameters!$D$42,1,"")),""))-SUM(IF(ISNUMBER(Y128:AD128),(IF(Y128:AD128&gt;=Parameters!$D$41,1,"")),""))),0) +
   IF(Parameters!$D$32,SUM(IF(ISNUMBER(Y128:AD128),(IF(Y128:AD128&gt;=Parameters!$D$41,1,"")),"")),0) +
   IF(Parameters!$D$33,AVERAGE(IF(ISNUMBER(Y128:AD128),Y128:AD128)),0) +
   IF(Parameters!$D$34,IF(OR(IF(ISNUMBER(Y128:AD128),Y128:AD128)=0),0,GEOMEAN(IF(ISNUMBER(Y128:AD128),Y128:AD128))),0)</f>
        <v>0</v>
      </c>
      <c r="K128" s="23">
        <f t="shared" ca="1" si="8"/>
        <v>0</v>
      </c>
      <c r="L128" s="116" t="str">
        <f t="shared" si="9"/>
        <v/>
      </c>
      <c r="M128" s="21" cm="1">
        <f t="array" aca="1" ref="M128" ca="1">IF(Parameters!$D$31, SUM(IF(ISNUMBER(AF128:AK128),(IF(AF128:AK128&gt;=Parameters!$D$41,1,"")),""))+0.5*(SUM(IF(ISNUMBER(AF128:AK128),(IF(AF128:AK128&gt;=Parameters!$D$42,1,"")),""))-SUM(IF(ISNUMBER(AF128:AK128),(IF(AF128:AK128&gt;=Parameters!$D$41,1,"")),""))),0) +
   IF(Parameters!$D$32,SUM(IF(ISNUMBER(AF128:AK128),(IF(AF128:AK128&gt;=Parameters!$D$41,1,"")),"")),0) +
   IF(Parameters!$D$33,AVERAGE(IF(ISNUMBER(AF128:AK128),AF128:AK128)),0) +
   IF(Parameters!$D$34,IF(OR(IF(ISNUMBER(AF128:AK128),AF128:AK128)=0),0,GEOMEAN(IF(ISNUMBER(AF128:AK128),AF128:AK128))),0)</f>
        <v>0</v>
      </c>
      <c r="N128" s="23">
        <f t="shared" ca="1" si="10"/>
        <v>0</v>
      </c>
      <c r="O128" s="116" t="str">
        <f t="shared" si="11"/>
        <v>!</v>
      </c>
      <c r="P128" s="24"/>
      <c r="Q128" s="49"/>
      <c r="R128" s="25">
        <f ca="1">IFERROR(INDEX(Health!$G$8:$G$225,MATCH($C128,_xlfn.ANCHORARRAY(Health!$C$8),0)),NA())</f>
        <v>0</v>
      </c>
      <c r="S128" s="25">
        <f ca="1">IFERROR(INDEX(Food!$G$8:$G$225,MATCH($C128,_xlfn.ANCHORARRAY(Food!$C$8),0)),NA())</f>
        <v>0</v>
      </c>
      <c r="T128" s="25">
        <f ca="1">IFERROR(INDEX(Macro!$G$8:$G$225,MATCH($C128,_xlfn.ANCHORARRAY(Macro!$C$8),0)),NA())</f>
        <v>0</v>
      </c>
      <c r="U128" s="25">
        <f ca="1">IFERROR(INDEX(Socioeconomic!$G$8:$G$225,MATCH($C128,_xlfn.ANCHORARRAY(Socioeconomic!$C$8),0)),NA())</f>
        <v>0</v>
      </c>
      <c r="V128" s="25">
        <f ca="1">IFERROR(INDEX('Natural Hazard'!$G$8:$G$225,MATCH($C128,_xlfn.ANCHORARRAY('Natural Hazard'!$C$8),0)),NA())</f>
        <v>0</v>
      </c>
      <c r="W128" s="25">
        <f ca="1">IFERROR(INDEX(Conflict!$G$8:$G$225,MATCH($C128,_xlfn.ANCHORARRAY(Conflict!$C$8),0)),NA())</f>
        <v>1.4875648997431188</v>
      </c>
      <c r="X128" s="50"/>
      <c r="Y128" s="25">
        <f ca="1">IFERROR(INDEX(Health!$H$8:$H$225,MATCH($C128,_xlfn.ANCHORARRAY(Health!$C$8),0)),NA())</f>
        <v>4.2215743440233204</v>
      </c>
      <c r="Z128" s="25">
        <f ca="1">IFERROR(INDEX(Food!$H$8:$H$225,MATCH($C128,_xlfn.ANCHORARRAY(Food!$C$8),0)),NA())</f>
        <v>4.5933014354066897</v>
      </c>
      <c r="AA128" s="25">
        <f ca="1">IFERROR(INDEX(Macro!$H$8:$H$225,MATCH($C128,_xlfn.ANCHORARRAY(Macro!$C$8),0)),NA())</f>
        <v>6.1408121530820896</v>
      </c>
      <c r="AB128" s="25">
        <f ca="1">IFERROR(INDEX(Socioeconomic!$H$8:$H$225,MATCH($C128,_xlfn.ANCHORARRAY(Socioeconomic!$C$8),0)),NA())</f>
        <v>4.1428571428571397</v>
      </c>
      <c r="AC128" s="25">
        <f ca="1">IFERROR(INDEX('Natural Hazard'!$H$8:$H$225,MATCH($C128,_xlfn.ANCHORARRAY('Natural Hazard'!$C$8),0)),NA())</f>
        <v>3.6666666666666599</v>
      </c>
      <c r="AD128" s="25">
        <f ca="1">IFERROR(INDEX(Conflict!$H$8:$H$225,MATCH($C128,_xlfn.ANCHORARRAY(Conflict!$C$8),0)),NA())</f>
        <v>1.2391956253307399</v>
      </c>
      <c r="AE128" s="50"/>
      <c r="AF128" s="25">
        <f ca="1">IFERROR(INDEX(Health!$I$8:$I$225,MATCH($C128,_xlfn.ANCHORARRAY(Health!$C$8),0)),NA())</f>
        <v>0</v>
      </c>
      <c r="AG128" s="25" t="e">
        <f ca="1">IFERROR(INDEX(Food!$I$8:$I$225,MATCH($C128,_xlfn.ANCHORARRAY(Food!$C$8),0)),NA())</f>
        <v>#N/A</v>
      </c>
      <c r="AH128" s="25">
        <f ca="1">IFERROR(INDEX(Macro!$I$8:$I$225,MATCH($C128,_xlfn.ANCHORARRAY(Macro!$C$8),0)),NA())</f>
        <v>0</v>
      </c>
      <c r="AI128" s="25">
        <f ca="1">IFERROR(INDEX(Socioeconomic!$I$8:$I$225,MATCH($C128,_xlfn.ANCHORARRAY(Socioeconomic!$C$8),0)),NA())</f>
        <v>0</v>
      </c>
      <c r="AJ128" s="25">
        <f ca="1">IFERROR(INDEX('Natural Hazard'!$I$8:$I$225,MATCH($C128,_xlfn.ANCHORARRAY('Natural Hazard'!$C$8),0)),NA())</f>
        <v>0</v>
      </c>
      <c r="AK128" s="25">
        <f ca="1">IFERROR(INDEX(Conflict!$I$8:$I$225,MATCH($C128,_xlfn.ANCHORARRAY(Conflict!$C$8),0)),NA())</f>
        <v>1.78571428571429</v>
      </c>
      <c r="AL128" s="49"/>
      <c r="AM128" s="25">
        <f>IFERROR(INDEX('Data Reliability'!$G$6:$G$409,MATCH($C128,'Data Reliability'!$E$6:$E$409,0)),NA())</f>
        <v>0.16666666666666699</v>
      </c>
      <c r="AN128" s="25">
        <f>IFERROR(INDEX('Data Reliability'!$H$6:$H$409,MATCH($C128,'Data Reliability'!$E$6:$E$409,0)),NA())</f>
        <v>0.55833333333333302</v>
      </c>
    </row>
    <row r="129" spans="2:40" x14ac:dyDescent="0.2">
      <c r="B129" s="28" t="s">
        <v>207</v>
      </c>
      <c r="C129" s="28" t="s">
        <v>208</v>
      </c>
      <c r="D129" s="28" t="s">
        <v>432</v>
      </c>
      <c r="E129" s="28" t="s">
        <v>429</v>
      </c>
      <c r="F129" s="206">
        <f ca="1">MATCH($C129,_xlfn.ANCHORARRAY(Health!$C$8),0)</f>
        <v>124</v>
      </c>
      <c r="G129" s="22" cm="1">
        <f t="array" aca="1" ref="G129" ca="1">IF(Parameters!$D$31, SUM(IF(ISNUMBER(R129:W129),(IF(R129:W129&gt;=Parameters!$D$37,1,"")),""))+0.5*(SUM(IF(ISNUMBER(R129:W129),(IF(R129:W129&gt;=Parameters!$D$38,1,"")),""))-SUM(IF(ISNUMBER(R129:W129),(IF(R129:W129&gt;=Parameters!$D$37,1,"")),""))),0) +
   IF(Parameters!$D$32,SUM(IF(ISNUMBER(R129:W129),(IF(R129:W129&gt;=Parameters!$D$41,1,"")),"")),0) +
   IF(Parameters!$D$33,AVERAGE(IF(ISNUMBER(R129:W129),R129:W129)),0) +
   IF(Parameters!$D$34,IF(OR(IF(ISNUMBER(R129:W129),R129:W129)=0),0,GEOMEAN(IF(ISNUMBER(R129:W129),R129:W129))),0)</f>
        <v>1.5</v>
      </c>
      <c r="H129" s="23">
        <f t="shared" ca="1" si="6"/>
        <v>1.5</v>
      </c>
      <c r="I129" s="116" t="str">
        <f t="shared" si="7"/>
        <v/>
      </c>
      <c r="J129" s="22" cm="1">
        <f t="array" aca="1" ref="J129" ca="1">IF(Parameters!$D$31, SUM(IF(ISNUMBER(Y129:AD129),(IF(Y129:AD129&gt;=Parameters!$D$41,1,"")),""))+0.5*(SUM(IF(ISNUMBER(Y129:AD129),(IF(Y129:AD129&gt;=Parameters!$D$42,1,"")),""))-SUM(IF(ISNUMBER(Y129:AD129),(IF(Y129:AD129&gt;=Parameters!$D$41,1,"")),""))),0) +
   IF(Parameters!$D$32,SUM(IF(ISNUMBER(Y129:AD129),(IF(Y129:AD129&gt;=Parameters!$D$41,1,"")),"")),0) +
   IF(Parameters!$D$33,AVERAGE(IF(ISNUMBER(Y129:AD129),Y129:AD129)),0) +
   IF(Parameters!$D$34,IF(OR(IF(ISNUMBER(Y129:AD129),Y129:AD129)=0),0,GEOMEAN(IF(ISNUMBER(Y129:AD129),Y129:AD129))),0)</f>
        <v>2.5</v>
      </c>
      <c r="K129" s="23">
        <f t="shared" ca="1" si="8"/>
        <v>2.5</v>
      </c>
      <c r="L129" s="116" t="str">
        <f t="shared" si="9"/>
        <v/>
      </c>
      <c r="M129" s="21" cm="1">
        <f t="array" aca="1" ref="M129" ca="1">IF(Parameters!$D$31, SUM(IF(ISNUMBER(AF129:AK129),(IF(AF129:AK129&gt;=Parameters!$D$41,1,"")),""))+0.5*(SUM(IF(ISNUMBER(AF129:AK129),(IF(AF129:AK129&gt;=Parameters!$D$42,1,"")),""))-SUM(IF(ISNUMBER(AF129:AK129),(IF(AF129:AK129&gt;=Parameters!$D$41,1,"")),""))),0) +
   IF(Parameters!$D$32,SUM(IF(ISNUMBER(AF129:AK129),(IF(AF129:AK129&gt;=Parameters!$D$41,1,"")),"")),0) +
   IF(Parameters!$D$33,AVERAGE(IF(ISNUMBER(AF129:AK129),AF129:AK129)),0) +
   IF(Parameters!$D$34,IF(OR(IF(ISNUMBER(AF129:AK129),AF129:AK129)=0),0,GEOMEAN(IF(ISNUMBER(AF129:AK129),AF129:AK129))),0)</f>
        <v>1.5</v>
      </c>
      <c r="N129" s="23">
        <f t="shared" ca="1" si="10"/>
        <v>1.5</v>
      </c>
      <c r="O129" s="116" t="str">
        <f t="shared" si="11"/>
        <v>!</v>
      </c>
      <c r="P129" s="24"/>
      <c r="Q129" s="49"/>
      <c r="R129" s="25">
        <f ca="1">IFERROR(INDEX(Health!$G$8:$G$225,MATCH($C129,_xlfn.ANCHORARRAY(Health!$C$8),0)),NA())</f>
        <v>0</v>
      </c>
      <c r="S129" s="25">
        <f ca="1">IFERROR(INDEX(Food!$G$8:$G$225,MATCH($C129,_xlfn.ANCHORARRAY(Food!$C$8),0)),NA())</f>
        <v>8.3666002653407556</v>
      </c>
      <c r="T129" s="25">
        <f ca="1">IFERROR(INDEX(Macro!$G$8:$G$225,MATCH($C129,_xlfn.ANCHORARRAY(Macro!$C$8),0)),NA())</f>
        <v>2.8056083115795327</v>
      </c>
      <c r="U129" s="25">
        <f ca="1">IFERROR(INDEX(Socioeconomic!$G$8:$G$225,MATCH($C129,_xlfn.ANCHORARRAY(Socioeconomic!$C$8),0)),NA())</f>
        <v>0</v>
      </c>
      <c r="V129" s="25">
        <f ca="1">IFERROR(INDEX('Natural Hazard'!$G$8:$G$225,MATCH($C129,_xlfn.ANCHORARRAY('Natural Hazard'!$C$8),0)),NA())</f>
        <v>0</v>
      </c>
      <c r="W129" s="25">
        <f ca="1">IFERROR(INDEX(Conflict!$G$8:$G$225,MATCH($C129,_xlfn.ANCHORARRAY(Conflict!$C$8),0)),NA())</f>
        <v>6.6274497728877728</v>
      </c>
      <c r="X129" s="50"/>
      <c r="Y129" s="25">
        <f ca="1">IFERROR(INDEX(Health!$H$8:$H$225,MATCH($C129,_xlfn.ANCHORARRAY(Health!$C$8),0)),NA())</f>
        <v>7.3119533527696801</v>
      </c>
      <c r="Z129" s="25">
        <f ca="1">IFERROR(INDEX(Food!$H$8:$H$225,MATCH($C129,_xlfn.ANCHORARRAY(Food!$C$8),0)),NA())</f>
        <v>10</v>
      </c>
      <c r="AA129" s="25">
        <f ca="1">IFERROR(INDEX(Macro!$H$8:$H$225,MATCH($C129,_xlfn.ANCHORARRAY(Macro!$C$8),0)),NA())</f>
        <v>5.8924919661115904</v>
      </c>
      <c r="AB129" s="25">
        <f ca="1">IFERROR(INDEX(Socioeconomic!$H$8:$H$225,MATCH($C129,_xlfn.ANCHORARRAY(Socioeconomic!$C$8),0)),NA())</f>
        <v>9.5714285714285694</v>
      </c>
      <c r="AC129" s="25">
        <f ca="1">IFERROR(INDEX('Natural Hazard'!$H$8:$H$225,MATCH($C129,_xlfn.ANCHORARRAY('Natural Hazard'!$C$8),0)),NA())</f>
        <v>7.6666666666666599</v>
      </c>
      <c r="AD129" s="25">
        <f ca="1">IFERROR(INDEX(Conflict!$H$8:$H$225,MATCH($C129,_xlfn.ANCHORARRAY(Conflict!$C$8),0)),NA())</f>
        <v>4.3923090492150196</v>
      </c>
      <c r="AE129" s="50"/>
      <c r="AF129" s="25">
        <f ca="1">IFERROR(INDEX(Health!$I$8:$I$225,MATCH($C129,_xlfn.ANCHORARRAY(Health!$C$8),0)),NA())</f>
        <v>0</v>
      </c>
      <c r="AG129" s="25">
        <f ca="1">IFERROR(INDEX(Food!$I$8:$I$225,MATCH($C129,_xlfn.ANCHORARRAY(Food!$C$8),0)),NA())</f>
        <v>7</v>
      </c>
      <c r="AH129" s="25">
        <f ca="1">IFERROR(INDEX(Macro!$I$8:$I$225,MATCH($C129,_xlfn.ANCHORARRAY(Macro!$C$8),0)),NA())</f>
        <v>1.3358419567262401</v>
      </c>
      <c r="AI129" s="25">
        <f ca="1">IFERROR(INDEX(Socioeconomic!$I$8:$I$225,MATCH($C129,_xlfn.ANCHORARRAY(Socioeconomic!$C$8),0)),NA())</f>
        <v>0</v>
      </c>
      <c r="AJ129" s="25">
        <f ca="1">IFERROR(INDEX('Natural Hazard'!$I$8:$I$225,MATCH($C129,_xlfn.ANCHORARRAY('Natural Hazard'!$C$8),0)),NA())</f>
        <v>0</v>
      </c>
      <c r="AK129" s="25">
        <f ca="1">IFERROR(INDEX(Conflict!$I$8:$I$225,MATCH($C129,_xlfn.ANCHORARRAY(Conflict!$C$8),0)),NA())</f>
        <v>10</v>
      </c>
      <c r="AL129" s="49"/>
      <c r="AM129" s="25">
        <f>IFERROR(INDEX('Data Reliability'!$G$6:$G$409,MATCH($C129,'Data Reliability'!$E$6:$E$409,0)),NA())</f>
        <v>8.3333333333333301E-2</v>
      </c>
      <c r="AN129" s="25">
        <f>IFERROR(INDEX('Data Reliability'!$H$6:$H$409,MATCH($C129,'Data Reliability'!$E$6:$E$409,0)),NA())</f>
        <v>0.50277777777777799</v>
      </c>
    </row>
    <row r="130" spans="2:40" x14ac:dyDescent="0.2">
      <c r="B130" s="28" t="s">
        <v>209</v>
      </c>
      <c r="C130" s="28" t="s">
        <v>210</v>
      </c>
      <c r="D130" s="28" t="s">
        <v>431</v>
      </c>
      <c r="E130" s="28" t="s">
        <v>429</v>
      </c>
      <c r="F130" s="206">
        <f ca="1">MATCH($C130,_xlfn.ANCHORARRAY(Health!$C$8),0)</f>
        <v>125</v>
      </c>
      <c r="G130" s="22" cm="1">
        <f t="array" aca="1" ref="G130" ca="1">IF(Parameters!$D$31, SUM(IF(ISNUMBER(R130:W130),(IF(R130:W130&gt;=Parameters!$D$37,1,"")),""))+0.5*(SUM(IF(ISNUMBER(R130:W130),(IF(R130:W130&gt;=Parameters!$D$38,1,"")),""))-SUM(IF(ISNUMBER(R130:W130),(IF(R130:W130&gt;=Parameters!$D$37,1,"")),""))),0) +
   IF(Parameters!$D$32,SUM(IF(ISNUMBER(R130:W130),(IF(R130:W130&gt;=Parameters!$D$41,1,"")),"")),0) +
   IF(Parameters!$D$33,AVERAGE(IF(ISNUMBER(R130:W130),R130:W130)),0) +
   IF(Parameters!$D$34,IF(OR(IF(ISNUMBER(R130:W130),R130:W130)=0),0,GEOMEAN(IF(ISNUMBER(R130:W130),R130:W130))),0)</f>
        <v>0</v>
      </c>
      <c r="H130" s="23">
        <f t="shared" ca="1" si="6"/>
        <v>0</v>
      </c>
      <c r="I130" s="116" t="str">
        <f t="shared" si="7"/>
        <v>!</v>
      </c>
      <c r="J130" s="22" cm="1">
        <f t="array" aca="1" ref="J130" ca="1">IF(Parameters!$D$31, SUM(IF(ISNUMBER(Y130:AD130),(IF(Y130:AD130&gt;=Parameters!$D$41,1,"")),""))+0.5*(SUM(IF(ISNUMBER(Y130:AD130),(IF(Y130:AD130&gt;=Parameters!$D$42,1,"")),""))-SUM(IF(ISNUMBER(Y130:AD130),(IF(Y130:AD130&gt;=Parameters!$D$41,1,"")),""))),0) +
   IF(Parameters!$D$32,SUM(IF(ISNUMBER(Y130:AD130),(IF(Y130:AD130&gt;=Parameters!$D$41,1,"")),"")),0) +
   IF(Parameters!$D$33,AVERAGE(IF(ISNUMBER(Y130:AD130),Y130:AD130)),0) +
   IF(Parameters!$D$34,IF(OR(IF(ISNUMBER(Y130:AD130),Y130:AD130)=0),0,GEOMEAN(IF(ISNUMBER(Y130:AD130),Y130:AD130))),0)</f>
        <v>0</v>
      </c>
      <c r="K130" s="23">
        <f t="shared" ca="1" si="8"/>
        <v>0</v>
      </c>
      <c r="L130" s="116" t="str">
        <f t="shared" si="9"/>
        <v/>
      </c>
      <c r="M130" s="21" cm="1">
        <f t="array" aca="1" ref="M130" ca="1">IF(Parameters!$D$31, SUM(IF(ISNUMBER(AF130:AK130),(IF(AF130:AK130&gt;=Parameters!$D$41,1,"")),""))+0.5*(SUM(IF(ISNUMBER(AF130:AK130),(IF(AF130:AK130&gt;=Parameters!$D$42,1,"")),""))-SUM(IF(ISNUMBER(AF130:AK130),(IF(AF130:AK130&gt;=Parameters!$D$41,1,"")),""))),0) +
   IF(Parameters!$D$32,SUM(IF(ISNUMBER(AF130:AK130),(IF(AF130:AK130&gt;=Parameters!$D$41,1,"")),"")),0) +
   IF(Parameters!$D$33,AVERAGE(IF(ISNUMBER(AF130:AK130),AF130:AK130)),0) +
   IF(Parameters!$D$34,IF(OR(IF(ISNUMBER(AF130:AK130),AF130:AK130)=0),0,GEOMEAN(IF(ISNUMBER(AF130:AK130),AF130:AK130))),0)</f>
        <v>0</v>
      </c>
      <c r="N130" s="23">
        <f t="shared" ca="1" si="10"/>
        <v>0</v>
      </c>
      <c r="O130" s="116" t="str">
        <f t="shared" si="11"/>
        <v>!!</v>
      </c>
      <c r="P130" s="24"/>
      <c r="Q130" s="49"/>
      <c r="R130" s="25">
        <f ca="1">IFERROR(INDEX(Health!$G$8:$G$225,MATCH($C130,_xlfn.ANCHORARRAY(Health!$C$8),0)),NA())</f>
        <v>0</v>
      </c>
      <c r="S130" s="25">
        <f ca="1">IFERROR(INDEX(Food!$G$8:$G$225,MATCH($C130,_xlfn.ANCHORARRAY(Food!$C$8),0)),NA())</f>
        <v>0</v>
      </c>
      <c r="T130" s="25" t="e">
        <f ca="1">IFERROR(INDEX(Macro!$G$8:$G$225,MATCH($C130,_xlfn.ANCHORARRAY(Macro!$C$8),0)),NA())</f>
        <v>#N/A</v>
      </c>
      <c r="U130" s="25">
        <f ca="1">IFERROR(INDEX(Socioeconomic!$G$8:$G$225,MATCH($C130,_xlfn.ANCHORARRAY(Socioeconomic!$C$8),0)),NA())</f>
        <v>0</v>
      </c>
      <c r="V130" s="25">
        <f ca="1">IFERROR(INDEX('Natural Hazard'!$G$8:$G$225,MATCH($C130,_xlfn.ANCHORARRAY('Natural Hazard'!$C$8),0)),NA())</f>
        <v>0</v>
      </c>
      <c r="W130" s="25">
        <f ca="1">IFERROR(INDEX(Conflict!$G$8:$G$225,MATCH($C130,_xlfn.ANCHORARRAY(Conflict!$C$8),0)),NA())</f>
        <v>0</v>
      </c>
      <c r="X130" s="50"/>
      <c r="Y130" s="25">
        <f ca="1">IFERROR(INDEX(Health!$H$8:$H$225,MATCH($C130,_xlfn.ANCHORARRAY(Health!$C$8),0)),NA())</f>
        <v>6.8454810495626797</v>
      </c>
      <c r="Z130" s="25">
        <f ca="1">IFERROR(INDEX(Food!$H$8:$H$225,MATCH($C130,_xlfn.ANCHORARRAY(Food!$C$8),0)),NA())</f>
        <v>2.9186602870813401</v>
      </c>
      <c r="AA130" s="25" t="e">
        <f ca="1">IFERROR(INDEX(Macro!$H$8:$H$225,MATCH($C130,_xlfn.ANCHORARRAY(Macro!$C$8),0)),NA())</f>
        <v>#N/A</v>
      </c>
      <c r="AB130" s="25">
        <f ca="1">IFERROR(INDEX(Socioeconomic!$H$8:$H$225,MATCH($C130,_xlfn.ANCHORARRAY(Socioeconomic!$C$8),0)),NA())</f>
        <v>4.1428571428571397</v>
      </c>
      <c r="AC130" s="25">
        <f ca="1">IFERROR(INDEX('Natural Hazard'!$H$8:$H$225,MATCH($C130,_xlfn.ANCHORARRAY('Natural Hazard'!$C$8),0)),NA())</f>
        <v>2.9999999999999898</v>
      </c>
      <c r="AD130" s="25">
        <f ca="1">IFERROR(INDEX(Conflict!$H$8:$H$225,MATCH($C130,_xlfn.ANCHORARRAY(Conflict!$C$8),0)),NA())</f>
        <v>0.24695713529722901</v>
      </c>
      <c r="AE130" s="50"/>
      <c r="AF130" s="25">
        <f ca="1">IFERROR(INDEX(Health!$I$8:$I$225,MATCH($C130,_xlfn.ANCHORARRAY(Health!$C$8),0)),NA())</f>
        <v>0</v>
      </c>
      <c r="AG130" s="25" t="e">
        <f ca="1">IFERROR(INDEX(Food!$I$8:$I$225,MATCH($C130,_xlfn.ANCHORARRAY(Food!$C$8),0)),NA())</f>
        <v>#N/A</v>
      </c>
      <c r="AH130" s="25" t="e">
        <f ca="1">IFERROR(INDEX(Macro!$I$8:$I$225,MATCH($C130,_xlfn.ANCHORARRAY(Macro!$C$8),0)),NA())</f>
        <v>#N/A</v>
      </c>
      <c r="AI130" s="25" t="e">
        <f ca="1">IFERROR(INDEX(Socioeconomic!$I$8:$I$225,MATCH($C130,_xlfn.ANCHORARRAY(Socioeconomic!$C$8),0)),NA())</f>
        <v>#N/A</v>
      </c>
      <c r="AJ130" s="25">
        <f ca="1">IFERROR(INDEX('Natural Hazard'!$I$8:$I$225,MATCH($C130,_xlfn.ANCHORARRAY('Natural Hazard'!$C$8),0)),NA())</f>
        <v>0</v>
      </c>
      <c r="AK130" s="25">
        <f ca="1">IFERROR(INDEX(Conflict!$I$8:$I$225,MATCH($C130,_xlfn.ANCHORARRAY(Conflict!$C$8),0)),NA())</f>
        <v>0</v>
      </c>
      <c r="AL130" s="49"/>
      <c r="AM130" s="25">
        <f>IFERROR(INDEX('Data Reliability'!$G$6:$G$409,MATCH($C130,'Data Reliability'!$E$6:$E$409,0)),NA())</f>
        <v>0.25</v>
      </c>
      <c r="AN130" s="25">
        <f>IFERROR(INDEX('Data Reliability'!$H$6:$H$409,MATCH($C130,'Data Reliability'!$E$6:$E$409,0)),NA())</f>
        <v>0.78333333333333299</v>
      </c>
    </row>
    <row r="131" spans="2:40" x14ac:dyDescent="0.2">
      <c r="B131" s="28" t="s">
        <v>211</v>
      </c>
      <c r="C131" s="28" t="s">
        <v>212</v>
      </c>
      <c r="D131" s="28" t="s">
        <v>435</v>
      </c>
      <c r="E131" s="28" t="s">
        <v>430</v>
      </c>
      <c r="F131" s="206">
        <f ca="1">MATCH($C131,_xlfn.ANCHORARRAY(Health!$C$8),0)</f>
        <v>126</v>
      </c>
      <c r="G131" s="22" cm="1">
        <f t="array" aca="1" ref="G131" ca="1">IF(Parameters!$D$31, SUM(IF(ISNUMBER(R131:W131),(IF(R131:W131&gt;=Parameters!$D$37,1,"")),""))+0.5*(SUM(IF(ISNUMBER(R131:W131),(IF(R131:W131&gt;=Parameters!$D$38,1,"")),""))-SUM(IF(ISNUMBER(R131:W131),(IF(R131:W131&gt;=Parameters!$D$37,1,"")),""))),0) +
   IF(Parameters!$D$32,SUM(IF(ISNUMBER(R131:W131),(IF(R131:W131&gt;=Parameters!$D$41,1,"")),"")),0) +
   IF(Parameters!$D$33,AVERAGE(IF(ISNUMBER(R131:W131),R131:W131)),0) +
   IF(Parameters!$D$34,IF(OR(IF(ISNUMBER(R131:W131),R131:W131)=0),0,GEOMEAN(IF(ISNUMBER(R131:W131),R131:W131))),0)</f>
        <v>1.5</v>
      </c>
      <c r="H131" s="23">
        <f t="shared" ca="1" si="6"/>
        <v>1.5</v>
      </c>
      <c r="I131" s="116" t="str">
        <f t="shared" si="7"/>
        <v/>
      </c>
      <c r="J131" s="22" cm="1">
        <f t="array" aca="1" ref="J131" ca="1">IF(Parameters!$D$31, SUM(IF(ISNUMBER(Y131:AD131),(IF(Y131:AD131&gt;=Parameters!$D$41,1,"")),""))+0.5*(SUM(IF(ISNUMBER(Y131:AD131),(IF(Y131:AD131&gt;=Parameters!$D$42,1,"")),""))-SUM(IF(ISNUMBER(Y131:AD131),(IF(Y131:AD131&gt;=Parameters!$D$41,1,"")),""))),0) +
   IF(Parameters!$D$32,SUM(IF(ISNUMBER(Y131:AD131),(IF(Y131:AD131&gt;=Parameters!$D$41,1,"")),"")),0) +
   IF(Parameters!$D$33,AVERAGE(IF(ISNUMBER(Y131:AD131),Y131:AD131)),0) +
   IF(Parameters!$D$34,IF(OR(IF(ISNUMBER(Y131:AD131),Y131:AD131)=0),0,GEOMEAN(IF(ISNUMBER(Y131:AD131),Y131:AD131))),0)</f>
        <v>1</v>
      </c>
      <c r="K131" s="23">
        <f t="shared" ca="1" si="8"/>
        <v>1</v>
      </c>
      <c r="L131" s="116" t="str">
        <f t="shared" si="9"/>
        <v/>
      </c>
      <c r="M131" s="21" cm="1">
        <f t="array" aca="1" ref="M131" ca="1">IF(Parameters!$D$31, SUM(IF(ISNUMBER(AF131:AK131),(IF(AF131:AK131&gt;=Parameters!$D$41,1,"")),""))+0.5*(SUM(IF(ISNUMBER(AF131:AK131),(IF(AF131:AK131&gt;=Parameters!$D$42,1,"")),""))-SUM(IF(ISNUMBER(AF131:AK131),(IF(AF131:AK131&gt;=Parameters!$D$41,1,"")),""))),0) +
   IF(Parameters!$D$32,SUM(IF(ISNUMBER(AF131:AK131),(IF(AF131:AK131&gt;=Parameters!$D$41,1,"")),"")),0) +
   IF(Parameters!$D$33,AVERAGE(IF(ISNUMBER(AF131:AK131),AF131:AK131)),0) +
   IF(Parameters!$D$34,IF(OR(IF(ISNUMBER(AF131:AK131),AF131:AK131)=0),0,GEOMEAN(IF(ISNUMBER(AF131:AK131),AF131:AK131))),0)</f>
        <v>1.5</v>
      </c>
      <c r="N131" s="23">
        <f t="shared" ca="1" si="10"/>
        <v>1.5</v>
      </c>
      <c r="O131" s="116" t="str">
        <f t="shared" si="11"/>
        <v>!</v>
      </c>
      <c r="P131" s="24"/>
      <c r="Q131" s="49"/>
      <c r="R131" s="25">
        <f ca="1">IFERROR(INDEX(Health!$G$8:$G$225,MATCH($C131,_xlfn.ANCHORARRAY(Health!$C$8),0)),NA())</f>
        <v>0</v>
      </c>
      <c r="S131" s="25">
        <f ca="1">IFERROR(INDEX(Food!$G$8:$G$225,MATCH($C131,_xlfn.ANCHORARRAY(Food!$C$8),0)),NA())</f>
        <v>0</v>
      </c>
      <c r="T131" s="25">
        <f ca="1">IFERROR(INDEX(Macro!$G$8:$G$225,MATCH($C131,_xlfn.ANCHORARRAY(Macro!$C$8),0)),NA())</f>
        <v>6.9</v>
      </c>
      <c r="U131" s="25">
        <f ca="1">IFERROR(INDEX(Socioeconomic!$G$8:$G$225,MATCH($C131,_xlfn.ANCHORARRAY(Socioeconomic!$C$8),0)),NA())</f>
        <v>0</v>
      </c>
      <c r="V131" s="25">
        <f ca="1">IFERROR(INDEX('Natural Hazard'!$G$8:$G$225,MATCH($C131,_xlfn.ANCHORARRAY('Natural Hazard'!$C$8),0)),NA())</f>
        <v>9.5742710775633775</v>
      </c>
      <c r="W131" s="25">
        <f ca="1">IFERROR(INDEX(Conflict!$G$8:$G$225,MATCH($C131,_xlfn.ANCHORARRAY(Conflict!$C$8),0)),NA())</f>
        <v>0</v>
      </c>
      <c r="X131" s="50"/>
      <c r="Y131" s="25">
        <f ca="1">IFERROR(INDEX(Health!$H$8:$H$225,MATCH($C131,_xlfn.ANCHORARRAY(Health!$C$8),0)),NA())</f>
        <v>0</v>
      </c>
      <c r="Z131" s="25">
        <f ca="1">IFERROR(INDEX(Food!$H$8:$H$225,MATCH($C131,_xlfn.ANCHORARRAY(Food!$C$8),0)),NA())</f>
        <v>2.59988419224088</v>
      </c>
      <c r="AA131" s="25">
        <f ca="1">IFERROR(INDEX(Macro!$H$8:$H$225,MATCH($C131,_xlfn.ANCHORARRAY(Macro!$C$8),0)),NA())</f>
        <v>7</v>
      </c>
      <c r="AB131" s="25">
        <f ca="1">IFERROR(INDEX(Socioeconomic!$H$8:$H$225,MATCH($C131,_xlfn.ANCHORARRAY(Socioeconomic!$C$8),0)),NA())</f>
        <v>4.5714285714285703</v>
      </c>
      <c r="AC131" s="25">
        <f ca="1">IFERROR(INDEX('Natural Hazard'!$H$8:$H$225,MATCH($C131,_xlfn.ANCHORARRAY('Natural Hazard'!$C$8),0)),NA())</f>
        <v>9.1666666666666607</v>
      </c>
      <c r="AD131" s="25">
        <f ca="1">IFERROR(INDEX(Conflict!$H$8:$H$225,MATCH($C131,_xlfn.ANCHORARRAY(Conflict!$C$8),0)),NA())</f>
        <v>1.7683894866819501</v>
      </c>
      <c r="AE131" s="50"/>
      <c r="AF131" s="25">
        <f ca="1">IFERROR(INDEX(Health!$I$8:$I$225,MATCH($C131,_xlfn.ANCHORARRAY(Health!$C$8),0)),NA())</f>
        <v>0</v>
      </c>
      <c r="AG131" s="25" t="e">
        <f ca="1">IFERROR(INDEX(Food!$I$8:$I$225,MATCH($C131,_xlfn.ANCHORARRAY(Food!$C$8),0)),NA())</f>
        <v>#N/A</v>
      </c>
      <c r="AH131" s="25">
        <f ca="1">IFERROR(INDEX(Macro!$I$8:$I$225,MATCH($C131,_xlfn.ANCHORARRAY(Macro!$C$8),0)),NA())</f>
        <v>7</v>
      </c>
      <c r="AI131" s="25">
        <f ca="1">IFERROR(INDEX(Socioeconomic!$I$8:$I$225,MATCH($C131,_xlfn.ANCHORARRAY(Socioeconomic!$C$8),0)),NA())</f>
        <v>0</v>
      </c>
      <c r="AJ131" s="25">
        <f ca="1">IFERROR(INDEX('Natural Hazard'!$I$8:$I$225,MATCH($C131,_xlfn.ANCHORARRAY('Natural Hazard'!$C$8),0)),NA())</f>
        <v>10</v>
      </c>
      <c r="AK131" s="25">
        <f ca="1">IFERROR(INDEX(Conflict!$I$8:$I$225,MATCH($C131,_xlfn.ANCHORARRAY(Conflict!$C$8),0)),NA())</f>
        <v>0</v>
      </c>
      <c r="AL131" s="49"/>
      <c r="AM131" s="25">
        <f>IFERROR(INDEX('Data Reliability'!$G$6:$G$409,MATCH($C131,'Data Reliability'!$E$6:$E$409,0)),NA())</f>
        <v>0</v>
      </c>
      <c r="AN131" s="25">
        <f>IFERROR(INDEX('Data Reliability'!$H$6:$H$409,MATCH($C131,'Data Reliability'!$E$6:$E$409,0)),NA())</f>
        <v>0.4</v>
      </c>
    </row>
    <row r="132" spans="2:40" x14ac:dyDescent="0.2">
      <c r="B132" s="28" t="s">
        <v>213</v>
      </c>
      <c r="C132" s="28" t="s">
        <v>214</v>
      </c>
      <c r="D132" s="28" t="s">
        <v>436</v>
      </c>
      <c r="E132" s="28" t="s">
        <v>429</v>
      </c>
      <c r="F132" s="206">
        <f ca="1">MATCH($C132,_xlfn.ANCHORARRAY(Health!$C$8),0)</f>
        <v>127</v>
      </c>
      <c r="G132" s="22" cm="1">
        <f t="array" aca="1" ref="G132" ca="1">IF(Parameters!$D$31, SUM(IF(ISNUMBER(R132:W132),(IF(R132:W132&gt;=Parameters!$D$37,1,"")),""))+0.5*(SUM(IF(ISNUMBER(R132:W132),(IF(R132:W132&gt;=Parameters!$D$38,1,"")),""))-SUM(IF(ISNUMBER(R132:W132),(IF(R132:W132&gt;=Parameters!$D$37,1,"")),""))),0) +
   IF(Parameters!$D$32,SUM(IF(ISNUMBER(R132:W132),(IF(R132:W132&gt;=Parameters!$D$41,1,"")),"")),0) +
   IF(Parameters!$D$33,AVERAGE(IF(ISNUMBER(R132:W132),R132:W132)),0) +
   IF(Parameters!$D$34,IF(OR(IF(ISNUMBER(R132:W132),R132:W132)=0),0,GEOMEAN(IF(ISNUMBER(R132:W132),R132:W132))),0)</f>
        <v>0</v>
      </c>
      <c r="H132" s="23">
        <f t="shared" ca="1" si="6"/>
        <v>0</v>
      </c>
      <c r="I132" s="116" t="str">
        <f t="shared" si="7"/>
        <v>!</v>
      </c>
      <c r="J132" s="22" cm="1">
        <f t="array" aca="1" ref="J132" ca="1">IF(Parameters!$D$31, SUM(IF(ISNUMBER(Y132:AD132),(IF(Y132:AD132&gt;=Parameters!$D$41,1,"")),""))+0.5*(SUM(IF(ISNUMBER(Y132:AD132),(IF(Y132:AD132&gt;=Parameters!$D$42,1,"")),""))-SUM(IF(ISNUMBER(Y132:AD132),(IF(Y132:AD132&gt;=Parameters!$D$41,1,"")),""))),0) +
   IF(Parameters!$D$32,SUM(IF(ISNUMBER(Y132:AD132),(IF(Y132:AD132&gt;=Parameters!$D$41,1,"")),"")),0) +
   IF(Parameters!$D$33,AVERAGE(IF(ISNUMBER(Y132:AD132),Y132:AD132)),0) +
   IF(Parameters!$D$34,IF(OR(IF(ISNUMBER(Y132:AD132),Y132:AD132)=0),0,GEOMEAN(IF(ISNUMBER(Y132:AD132),Y132:AD132))),0)</f>
        <v>2</v>
      </c>
      <c r="K132" s="23">
        <f t="shared" ca="1" si="8"/>
        <v>2</v>
      </c>
      <c r="L132" s="116" t="str">
        <f t="shared" si="9"/>
        <v>!</v>
      </c>
      <c r="M132" s="21" cm="1">
        <f t="array" aca="1" ref="M132" ca="1">IF(Parameters!$D$31, SUM(IF(ISNUMBER(AF132:AK132),(IF(AF132:AK132&gt;=Parameters!$D$41,1,"")),""))+0.5*(SUM(IF(ISNUMBER(AF132:AK132),(IF(AF132:AK132&gt;=Parameters!$D$42,1,"")),""))-SUM(IF(ISNUMBER(AF132:AK132),(IF(AF132:AK132&gt;=Parameters!$D$41,1,"")),""))),0) +
   IF(Parameters!$D$32,SUM(IF(ISNUMBER(AF132:AK132),(IF(AF132:AK132&gt;=Parameters!$D$41,1,"")),"")),0) +
   IF(Parameters!$D$33,AVERAGE(IF(ISNUMBER(AF132:AK132),AF132:AK132)),0) +
   IF(Parameters!$D$34,IF(OR(IF(ISNUMBER(AF132:AK132),AF132:AK132)=0),0,GEOMEAN(IF(ISNUMBER(AF132:AK132),AF132:AK132))),0)</f>
        <v>0</v>
      </c>
      <c r="N132" s="23">
        <f t="shared" ca="1" si="10"/>
        <v>0</v>
      </c>
      <c r="O132" s="116" t="str">
        <f t="shared" si="11"/>
        <v>!!</v>
      </c>
      <c r="P132" s="24"/>
      <c r="Q132" s="49"/>
      <c r="R132" s="25">
        <f ca="1">IFERROR(INDEX(Health!$G$8:$G$225,MATCH($C132,_xlfn.ANCHORARRAY(Health!$C$8),0)),NA())</f>
        <v>0</v>
      </c>
      <c r="S132" s="25" t="e">
        <f ca="1">IFERROR(INDEX(Food!$G$8:$G$225,MATCH($C132,_xlfn.ANCHORARRAY(Food!$C$8),0)),NA())</f>
        <v>#N/A</v>
      </c>
      <c r="T132" s="25" t="e">
        <f ca="1">IFERROR(INDEX(Macro!$G$8:$G$225,MATCH($C132,_xlfn.ANCHORARRAY(Macro!$C$8),0)),NA())</f>
        <v>#N/A</v>
      </c>
      <c r="U132" s="25">
        <f ca="1">IFERROR(INDEX(Socioeconomic!$G$8:$G$225,MATCH($C132,_xlfn.ANCHORARRAY(Socioeconomic!$C$8),0)),NA())</f>
        <v>0</v>
      </c>
      <c r="V132" s="25">
        <f ca="1">IFERROR(INDEX('Natural Hazard'!$G$8:$G$225,MATCH($C132,_xlfn.ANCHORARRAY('Natural Hazard'!$C$8),0)),NA())</f>
        <v>0</v>
      </c>
      <c r="W132" s="25">
        <f ca="1">IFERROR(INDEX(Conflict!$G$8:$G$225,MATCH($C132,_xlfn.ANCHORARRAY(Conflict!$C$8),0)),NA())</f>
        <v>0</v>
      </c>
      <c r="X132" s="50"/>
      <c r="Y132" s="25">
        <f ca="1">IFERROR(INDEX(Health!$H$8:$H$225,MATCH($C132,_xlfn.ANCHORARRAY(Health!$C$8),0)),NA())</f>
        <v>9.0029154518950403</v>
      </c>
      <c r="Z132" s="25" t="e">
        <f ca="1">IFERROR(INDEX(Food!$H$8:$H$225,MATCH($C132,_xlfn.ANCHORARRAY(Food!$C$8),0)),NA())</f>
        <v>#N/A</v>
      </c>
      <c r="AA132" s="25" t="e">
        <f ca="1">IFERROR(INDEX(Macro!$H$8:$H$225,MATCH($C132,_xlfn.ANCHORARRAY(Macro!$C$8),0)),NA())</f>
        <v>#N/A</v>
      </c>
      <c r="AB132" s="25">
        <f ca="1">IFERROR(INDEX(Socioeconomic!$H$8:$H$225,MATCH($C132,_xlfn.ANCHORARRAY(Socioeconomic!$C$8),0)),NA())</f>
        <v>7.4285714285714199</v>
      </c>
      <c r="AC132" s="25">
        <f ca="1">IFERROR(INDEX('Natural Hazard'!$H$8:$H$225,MATCH($C132,_xlfn.ANCHORARRAY('Natural Hazard'!$C$8),0)),NA())</f>
        <v>5.6666666666666599</v>
      </c>
      <c r="AD132" s="25">
        <f ca="1">IFERROR(INDEX(Conflict!$H$8:$H$225,MATCH($C132,_xlfn.ANCHORARRAY(Conflict!$C$8),0)),NA())</f>
        <v>10</v>
      </c>
      <c r="AE132" s="50"/>
      <c r="AF132" s="25">
        <f ca="1">IFERROR(INDEX(Health!$I$8:$I$225,MATCH($C132,_xlfn.ANCHORARRAY(Health!$C$8),0)),NA())</f>
        <v>0</v>
      </c>
      <c r="AG132" s="25" t="e">
        <f ca="1">IFERROR(INDEX(Food!$I$8:$I$225,MATCH($C132,_xlfn.ANCHORARRAY(Food!$C$8),0)),NA())</f>
        <v>#N/A</v>
      </c>
      <c r="AH132" s="25" t="e">
        <f ca="1">IFERROR(INDEX(Macro!$I$8:$I$225,MATCH($C132,_xlfn.ANCHORARRAY(Macro!$C$8),0)),NA())</f>
        <v>#N/A</v>
      </c>
      <c r="AI132" s="25" t="e">
        <f ca="1">IFERROR(INDEX(Socioeconomic!$I$8:$I$225,MATCH($C132,_xlfn.ANCHORARRAY(Socioeconomic!$C$8),0)),NA())</f>
        <v>#N/A</v>
      </c>
      <c r="AJ132" s="25">
        <f ca="1">IFERROR(INDEX('Natural Hazard'!$I$8:$I$225,MATCH($C132,_xlfn.ANCHORARRAY('Natural Hazard'!$C$8),0)),NA())</f>
        <v>0</v>
      </c>
      <c r="AK132" s="25">
        <f ca="1">IFERROR(INDEX(Conflict!$I$8:$I$225,MATCH($C132,_xlfn.ANCHORARRAY(Conflict!$C$8),0)),NA())</f>
        <v>0</v>
      </c>
      <c r="AL132" s="49"/>
      <c r="AM132" s="25">
        <f>IFERROR(INDEX('Data Reliability'!$G$6:$G$409,MATCH($C132,'Data Reliability'!$E$6:$E$409,0)),NA())</f>
        <v>0.41666666666666702</v>
      </c>
      <c r="AN132" s="25">
        <f>IFERROR(INDEX('Data Reliability'!$H$6:$H$409,MATCH($C132,'Data Reliability'!$E$6:$E$409,0)),NA())</f>
        <v>0.78333333333333299</v>
      </c>
    </row>
    <row r="133" spans="2:40" x14ac:dyDescent="0.2">
      <c r="B133" s="28" t="s">
        <v>215</v>
      </c>
      <c r="C133" s="28" t="s">
        <v>216</v>
      </c>
      <c r="D133" s="28" t="s">
        <v>433</v>
      </c>
      <c r="E133" s="28" t="s">
        <v>430</v>
      </c>
      <c r="F133" s="206">
        <f ca="1">MATCH($C133,_xlfn.ANCHORARRAY(Health!$C$8),0)</f>
        <v>128</v>
      </c>
      <c r="G133" s="22" cm="1">
        <f t="array" aca="1" ref="G133" ca="1">IF(Parameters!$D$31, SUM(IF(ISNUMBER(R133:W133),(IF(R133:W133&gt;=Parameters!$D$37,1,"")),""))+0.5*(SUM(IF(ISNUMBER(R133:W133),(IF(R133:W133&gt;=Parameters!$D$38,1,"")),""))-SUM(IF(ISNUMBER(R133:W133),(IF(R133:W133&gt;=Parameters!$D$37,1,"")),""))),0) +
   IF(Parameters!$D$32,SUM(IF(ISNUMBER(R133:W133),(IF(R133:W133&gt;=Parameters!$D$41,1,"")),"")),0) +
   IF(Parameters!$D$33,AVERAGE(IF(ISNUMBER(R133:W133),R133:W133)),0) +
   IF(Parameters!$D$34,IF(OR(IF(ISNUMBER(R133:W133),R133:W133)=0),0,GEOMEAN(IF(ISNUMBER(R133:W133),R133:W133))),0)</f>
        <v>0</v>
      </c>
      <c r="H133" s="23">
        <f t="shared" ca="1" si="6"/>
        <v>0</v>
      </c>
      <c r="I133" s="116" t="str">
        <f t="shared" si="7"/>
        <v>!</v>
      </c>
      <c r="J133" s="22" cm="1">
        <f t="array" aca="1" ref="J133" ca="1">IF(Parameters!$D$31, SUM(IF(ISNUMBER(Y133:AD133),(IF(Y133:AD133&gt;=Parameters!$D$41,1,"")),""))+0.5*(SUM(IF(ISNUMBER(Y133:AD133),(IF(Y133:AD133&gt;=Parameters!$D$42,1,"")),""))-SUM(IF(ISNUMBER(Y133:AD133),(IF(Y133:AD133&gt;=Parameters!$D$41,1,"")),""))),0) +
   IF(Parameters!$D$32,SUM(IF(ISNUMBER(Y133:AD133),(IF(Y133:AD133&gt;=Parameters!$D$41,1,"")),"")),0) +
   IF(Parameters!$D$33,AVERAGE(IF(ISNUMBER(Y133:AD133),Y133:AD133)),0) +
   IF(Parameters!$D$34,IF(OR(IF(ISNUMBER(Y133:AD133),Y133:AD133)=0),0,GEOMEAN(IF(ISNUMBER(Y133:AD133),Y133:AD133))),0)</f>
        <v>0</v>
      </c>
      <c r="K133" s="23">
        <f t="shared" ca="1" si="8"/>
        <v>0</v>
      </c>
      <c r="L133" s="116" t="str">
        <f t="shared" si="9"/>
        <v/>
      </c>
      <c r="M133" s="21" cm="1">
        <f t="array" aca="1" ref="M133" ca="1">IF(Parameters!$D$31, SUM(IF(ISNUMBER(AF133:AK133),(IF(AF133:AK133&gt;=Parameters!$D$41,1,"")),""))+0.5*(SUM(IF(ISNUMBER(AF133:AK133),(IF(AF133:AK133&gt;=Parameters!$D$42,1,"")),""))-SUM(IF(ISNUMBER(AF133:AK133),(IF(AF133:AK133&gt;=Parameters!$D$41,1,"")),""))),0) +
   IF(Parameters!$D$32,SUM(IF(ISNUMBER(AF133:AK133),(IF(AF133:AK133&gt;=Parameters!$D$41,1,"")),"")),0) +
   IF(Parameters!$D$33,AVERAGE(IF(ISNUMBER(AF133:AK133),AF133:AK133)),0) +
   IF(Parameters!$D$34,IF(OR(IF(ISNUMBER(AF133:AK133),AF133:AK133)=0),0,GEOMEAN(IF(ISNUMBER(AF133:AK133),AF133:AK133))),0)</f>
        <v>0</v>
      </c>
      <c r="N133" s="23">
        <f t="shared" ca="1" si="10"/>
        <v>0</v>
      </c>
      <c r="O133" s="116" t="str">
        <f t="shared" si="11"/>
        <v>!!</v>
      </c>
      <c r="P133" s="24"/>
      <c r="Q133" s="49"/>
      <c r="R133" s="25">
        <f ca="1">IFERROR(INDEX(Health!$G$8:$G$225,MATCH($C133,_xlfn.ANCHORARRAY(Health!$C$8),0)),NA())</f>
        <v>0</v>
      </c>
      <c r="S133" s="25">
        <f ca="1">IFERROR(INDEX(Food!$G$8:$G$225,MATCH($C133,_xlfn.ANCHORARRAY(Food!$C$8),0)),NA())</f>
        <v>0</v>
      </c>
      <c r="T133" s="25">
        <f ca="1">IFERROR(INDEX(Macro!$G$8:$G$225,MATCH($C133,_xlfn.ANCHORARRAY(Macro!$C$8),0)),NA())</f>
        <v>2.0076670015172531</v>
      </c>
      <c r="U133" s="25">
        <f ca="1">IFERROR(INDEX(Socioeconomic!$G$8:$G$225,MATCH($C133,_xlfn.ANCHORARRAY(Socioeconomic!$C$8),0)),NA())</f>
        <v>0</v>
      </c>
      <c r="V133" s="25">
        <f ca="1">IFERROR(INDEX('Natural Hazard'!$G$8:$G$225,MATCH($C133,_xlfn.ANCHORARRAY('Natural Hazard'!$C$8),0)),NA())</f>
        <v>0</v>
      </c>
      <c r="W133" s="25">
        <f ca="1">IFERROR(INDEX(Conflict!$G$8:$G$225,MATCH($C133,_xlfn.ANCHORARRAY(Conflict!$C$8),0)),NA())</f>
        <v>0</v>
      </c>
      <c r="X133" s="50"/>
      <c r="Y133" s="25">
        <f ca="1">IFERROR(INDEX(Health!$H$8:$H$225,MATCH($C133,_xlfn.ANCHORARRAY(Health!$C$8),0)),NA())</f>
        <v>3.8717201166180701</v>
      </c>
      <c r="Z133" s="25">
        <f ca="1">IFERROR(INDEX(Food!$H$8:$H$225,MATCH($C133,_xlfn.ANCHORARRAY(Food!$C$8),0)),NA())</f>
        <v>3.6124401913875501</v>
      </c>
      <c r="AA133" s="25">
        <f ca="1">IFERROR(INDEX(Macro!$H$8:$H$225,MATCH($C133,_xlfn.ANCHORARRAY(Macro!$C$8),0)),NA())</f>
        <v>1.70026292725679</v>
      </c>
      <c r="AB133" s="25">
        <f ca="1">IFERROR(INDEX(Socioeconomic!$H$8:$H$225,MATCH($C133,_xlfn.ANCHORARRAY(Socioeconomic!$C$8),0)),NA())</f>
        <v>2.9999999999999898</v>
      </c>
      <c r="AC133" s="25">
        <f ca="1">IFERROR(INDEX('Natural Hazard'!$H$8:$H$225,MATCH($C133,_xlfn.ANCHORARRAY('Natural Hazard'!$C$8),0)),NA())</f>
        <v>3.3333333333333299</v>
      </c>
      <c r="AD133" s="25">
        <f ca="1">IFERROR(INDEX(Conflict!$H$8:$H$225,MATCH($C133,_xlfn.ANCHORARRAY(Conflict!$C$8),0)),NA())</f>
        <v>0</v>
      </c>
      <c r="AE133" s="50"/>
      <c r="AF133" s="25">
        <f ca="1">IFERROR(INDEX(Health!$I$8:$I$225,MATCH($C133,_xlfn.ANCHORARRAY(Health!$C$8),0)),NA())</f>
        <v>0</v>
      </c>
      <c r="AG133" s="25" t="e">
        <f ca="1">IFERROR(INDEX(Food!$I$8:$I$225,MATCH($C133,_xlfn.ANCHORARRAY(Food!$C$8),0)),NA())</f>
        <v>#N/A</v>
      </c>
      <c r="AH133" s="25">
        <f ca="1">IFERROR(INDEX(Macro!$I$8:$I$225,MATCH($C133,_xlfn.ANCHORARRAY(Macro!$C$8),0)),NA())</f>
        <v>2.3706491063029098</v>
      </c>
      <c r="AI133" s="25" t="e">
        <f ca="1">IFERROR(INDEX(Socioeconomic!$I$8:$I$225,MATCH($C133,_xlfn.ANCHORARRAY(Socioeconomic!$C$8),0)),NA())</f>
        <v>#N/A</v>
      </c>
      <c r="AJ133" s="25">
        <f ca="1">IFERROR(INDEX('Natural Hazard'!$I$8:$I$225,MATCH($C133,_xlfn.ANCHORARRAY('Natural Hazard'!$C$8),0)),NA())</f>
        <v>0</v>
      </c>
      <c r="AK133" s="25">
        <f ca="1">IFERROR(INDEX(Conflict!$I$8:$I$225,MATCH($C133,_xlfn.ANCHORARRAY(Conflict!$C$8),0)),NA())</f>
        <v>0</v>
      </c>
      <c r="AL133" s="49"/>
      <c r="AM133" s="25">
        <f>IFERROR(INDEX('Data Reliability'!$G$6:$G$409,MATCH($C133,'Data Reliability'!$E$6:$E$409,0)),NA())</f>
        <v>0.16666666666666699</v>
      </c>
      <c r="AN133" s="25">
        <f>IFERROR(INDEX('Data Reliability'!$H$6:$H$409,MATCH($C133,'Data Reliability'!$E$6:$E$409,0)),NA())</f>
        <v>0.66666666666666696</v>
      </c>
    </row>
    <row r="134" spans="2:40" x14ac:dyDescent="0.2">
      <c r="B134" s="28" t="s">
        <v>217</v>
      </c>
      <c r="C134" s="28" t="s">
        <v>218</v>
      </c>
      <c r="D134" s="28" t="s">
        <v>432</v>
      </c>
      <c r="E134" s="28" t="s">
        <v>429</v>
      </c>
      <c r="F134" s="206">
        <f ca="1">MATCH($C134,_xlfn.ANCHORARRAY(Health!$C$8),0)</f>
        <v>129</v>
      </c>
      <c r="G134" s="22" cm="1">
        <f t="array" aca="1" ref="G134" ca="1">IF(Parameters!$D$31, SUM(IF(ISNUMBER(R134:W134),(IF(R134:W134&gt;=Parameters!$D$37,1,"")),""))+0.5*(SUM(IF(ISNUMBER(R134:W134),(IF(R134:W134&gt;=Parameters!$D$38,1,"")),""))-SUM(IF(ISNUMBER(R134:W134),(IF(R134:W134&gt;=Parameters!$D$37,1,"")),""))),0) +
   IF(Parameters!$D$32,SUM(IF(ISNUMBER(R134:W134),(IF(R134:W134&gt;=Parameters!$D$41,1,"")),"")),0) +
   IF(Parameters!$D$33,AVERAGE(IF(ISNUMBER(R134:W134),R134:W134)),0) +
   IF(Parameters!$D$34,IF(OR(IF(ISNUMBER(R134:W134),R134:W134)=0),0,GEOMEAN(IF(ISNUMBER(R134:W134),R134:W134))),0)</f>
        <v>4.5</v>
      </c>
      <c r="H134" s="23">
        <f t="shared" ref="H134:H197" ca="1" si="12">G134</f>
        <v>4.5</v>
      </c>
      <c r="I134" s="116" t="str">
        <f t="shared" ref="I134:I197" si="13">IF(AVERAGE(AM134:AN134) &gt;= 0.666, "!!", IF(AND(AVERAGE(AM134:AN134) &lt; 0.666,  AVERAGE(AM134:AN134)  &gt;= 0.333), "!", IF(AVERAGE(AM134:AN134) &lt; 0.333, "")))</f>
        <v/>
      </c>
      <c r="J134" s="22" cm="1">
        <f t="array" aca="1" ref="J134" ca="1">IF(Parameters!$D$31, SUM(IF(ISNUMBER(Y134:AD134),(IF(Y134:AD134&gt;=Parameters!$D$41,1,"")),""))+0.5*(SUM(IF(ISNUMBER(Y134:AD134),(IF(Y134:AD134&gt;=Parameters!$D$42,1,"")),""))-SUM(IF(ISNUMBER(Y134:AD134),(IF(Y134:AD134&gt;=Parameters!$D$41,1,"")),""))),0) +
   IF(Parameters!$D$32,SUM(IF(ISNUMBER(Y134:AD134),(IF(Y134:AD134&gt;=Parameters!$D$41,1,"")),"")),0) +
   IF(Parameters!$D$33,AVERAGE(IF(ISNUMBER(Y134:AD134),Y134:AD134)),0) +
   IF(Parameters!$D$34,IF(OR(IF(ISNUMBER(Y134:AD134),Y134:AD134)=0),0,GEOMEAN(IF(ISNUMBER(Y134:AD134),Y134:AD134))),0)</f>
        <v>3</v>
      </c>
      <c r="K134" s="23">
        <f t="shared" ref="K134:K197" ca="1" si="14">J134</f>
        <v>3</v>
      </c>
      <c r="L134" s="116" t="str">
        <f t="shared" ref="L134:L197" si="15">IF(AM134 &gt;= 0.666, "!!", IF(AND(AM134 &lt; 0.666, AM134  &gt;= 0.333), "!", IF(AM134 &lt; 0.333, "")))</f>
        <v/>
      </c>
      <c r="M134" s="21" cm="1">
        <f t="array" aca="1" ref="M134" ca="1">IF(Parameters!$D$31, SUM(IF(ISNUMBER(AF134:AK134),(IF(AF134:AK134&gt;=Parameters!$D$41,1,"")),""))+0.5*(SUM(IF(ISNUMBER(AF134:AK134),(IF(AF134:AK134&gt;=Parameters!$D$42,1,"")),""))-SUM(IF(ISNUMBER(AF134:AK134),(IF(AF134:AK134&gt;=Parameters!$D$41,1,"")),""))),0) +
   IF(Parameters!$D$32,SUM(IF(ISNUMBER(AF134:AK134),(IF(AF134:AK134&gt;=Parameters!$D$41,1,"")),"")),0) +
   IF(Parameters!$D$33,AVERAGE(IF(ISNUMBER(AF134:AK134),AF134:AK134)),0) +
   IF(Parameters!$D$34,IF(OR(IF(ISNUMBER(AF134:AK134),AF134:AK134)=0),0,GEOMEAN(IF(ISNUMBER(AF134:AK134),AF134:AK134))),0)</f>
        <v>4</v>
      </c>
      <c r="N134" s="23">
        <f t="shared" ref="N134:N197" ca="1" si="16">M134</f>
        <v>4</v>
      </c>
      <c r="O134" s="116" t="str">
        <f t="shared" ref="O134:O197" si="17">IF(AN134 &gt;= 0.666, "!!", IF(AND(AN134 &lt; 0.666, AN134  &gt;= 0.333), "!", IF(AN134 &lt; 0.333, "")))</f>
        <v/>
      </c>
      <c r="P134" s="24"/>
      <c r="Q134" s="49"/>
      <c r="R134" s="25">
        <f ca="1">IFERROR(INDEX(Health!$G$8:$G$225,MATCH($C134,_xlfn.ANCHORARRAY(Health!$C$8),0)),NA())</f>
        <v>8.7864194175305563</v>
      </c>
      <c r="S134" s="25">
        <f ca="1">IFERROR(INDEX(Food!$G$8:$G$225,MATCH($C134,_xlfn.ANCHORARRAY(Food!$C$8),0)),NA())</f>
        <v>8.7061000651238203</v>
      </c>
      <c r="T134" s="25">
        <f ca="1">IFERROR(INDEX(Macro!$G$8:$G$225,MATCH($C134,_xlfn.ANCHORARRAY(Macro!$C$8),0)),NA())</f>
        <v>5.1105548264450382</v>
      </c>
      <c r="U134" s="25">
        <f ca="1">IFERROR(INDEX(Socioeconomic!$G$8:$G$225,MATCH($C134,_xlfn.ANCHORARRAY(Socioeconomic!$C$8),0)),NA())</f>
        <v>10</v>
      </c>
      <c r="V134" s="25">
        <f ca="1">IFERROR(INDEX('Natural Hazard'!$G$8:$G$225,MATCH($C134,_xlfn.ANCHORARRAY('Natural Hazard'!$C$8),0)),NA())</f>
        <v>0</v>
      </c>
      <c r="W134" s="25">
        <f ca="1">IFERROR(INDEX(Conflict!$G$8:$G$225,MATCH($C134,_xlfn.ANCHORARRAY(Conflict!$C$8),0)),NA())</f>
        <v>10</v>
      </c>
      <c r="X134" s="50"/>
      <c r="Y134" s="25">
        <f ca="1">IFERROR(INDEX(Health!$H$8:$H$225,MATCH($C134,_xlfn.ANCHORARRAY(Health!$C$8),0)),NA())</f>
        <v>7.7201166180758003</v>
      </c>
      <c r="Z134" s="25">
        <f ca="1">IFERROR(INDEX(Food!$H$8:$H$225,MATCH($C134,_xlfn.ANCHORARRAY(Food!$C$8),0)),NA())</f>
        <v>7.5796178343948997</v>
      </c>
      <c r="AA134" s="25">
        <f ca="1">IFERROR(INDEX(Macro!$H$8:$H$225,MATCH($C134,_xlfn.ANCHORARRAY(Macro!$C$8),0)),NA())</f>
        <v>6.0093485246859402</v>
      </c>
      <c r="AB134" s="25">
        <f ca="1">IFERROR(INDEX(Socioeconomic!$H$8:$H$225,MATCH($C134,_xlfn.ANCHORARRAY(Socioeconomic!$C$8),0)),NA())</f>
        <v>10</v>
      </c>
      <c r="AC134" s="25">
        <f ca="1">IFERROR(INDEX('Natural Hazard'!$H$8:$H$225,MATCH($C134,_xlfn.ANCHORARRAY('Natural Hazard'!$C$8),0)),NA())</f>
        <v>4.6666666666666599</v>
      </c>
      <c r="AD134" s="25">
        <f ca="1">IFERROR(INDEX(Conflict!$H$8:$H$225,MATCH($C134,_xlfn.ANCHORARRAY(Conflict!$C$8),0)),NA())</f>
        <v>10</v>
      </c>
      <c r="AE134" s="50"/>
      <c r="AF134" s="25">
        <f ca="1">IFERROR(INDEX(Health!$I$8:$I$225,MATCH($C134,_xlfn.ANCHORARRAY(Health!$C$8),0)),NA())</f>
        <v>10</v>
      </c>
      <c r="AG134" s="25">
        <f ca="1">IFERROR(INDEX(Food!$I$8:$I$225,MATCH($C134,_xlfn.ANCHORARRAY(Food!$C$8),0)),NA())</f>
        <v>10</v>
      </c>
      <c r="AH134" s="25">
        <f ca="1">IFERROR(INDEX(Macro!$I$8:$I$225,MATCH($C134,_xlfn.ANCHORARRAY(Macro!$C$8),0)),NA())</f>
        <v>4.3461900282220096</v>
      </c>
      <c r="AI134" s="25">
        <f ca="1">IFERROR(INDEX(Socioeconomic!$I$8:$I$225,MATCH($C134,_xlfn.ANCHORARRAY(Socioeconomic!$C$8),0)),NA())</f>
        <v>10</v>
      </c>
      <c r="AJ134" s="25">
        <f ca="1">IFERROR(INDEX('Natural Hazard'!$I$8:$I$225,MATCH($C134,_xlfn.ANCHORARRAY('Natural Hazard'!$C$8),0)),NA())</f>
        <v>0</v>
      </c>
      <c r="AK134" s="25">
        <f ca="1">IFERROR(INDEX(Conflict!$I$8:$I$225,MATCH($C134,_xlfn.ANCHORARRAY(Conflict!$C$8),0)),NA())</f>
        <v>10</v>
      </c>
      <c r="AL134" s="49"/>
      <c r="AM134" s="25">
        <f>IFERROR(INDEX('Data Reliability'!$G$6:$G$409,MATCH($C134,'Data Reliability'!$E$6:$E$409,0)),NA())</f>
        <v>8.3333333333333301E-2</v>
      </c>
      <c r="AN134" s="25">
        <f>IFERROR(INDEX('Data Reliability'!$H$6:$H$409,MATCH($C134,'Data Reliability'!$E$6:$E$409,0)),NA())</f>
        <v>0.30833333333333302</v>
      </c>
    </row>
    <row r="135" spans="2:40" x14ac:dyDescent="0.2">
      <c r="B135" s="28" t="s">
        <v>219</v>
      </c>
      <c r="C135" s="28" t="s">
        <v>220</v>
      </c>
      <c r="D135" s="28" t="s">
        <v>434</v>
      </c>
      <c r="E135" s="28" t="s">
        <v>409</v>
      </c>
      <c r="F135" s="206">
        <f ca="1">MATCH($C135,_xlfn.ANCHORARRAY(Health!$C$8),0)</f>
        <v>130</v>
      </c>
      <c r="G135" s="22" cm="1">
        <f t="array" aca="1" ref="G135" ca="1">IF(Parameters!$D$31, SUM(IF(ISNUMBER(R135:W135),(IF(R135:W135&gt;=Parameters!$D$37,1,"")),""))+0.5*(SUM(IF(ISNUMBER(R135:W135),(IF(R135:W135&gt;=Parameters!$D$38,1,"")),""))-SUM(IF(ISNUMBER(R135:W135),(IF(R135:W135&gt;=Parameters!$D$37,1,"")),""))),0) +
   IF(Parameters!$D$32,SUM(IF(ISNUMBER(R135:W135),(IF(R135:W135&gt;=Parameters!$D$41,1,"")),"")),0) +
   IF(Parameters!$D$33,AVERAGE(IF(ISNUMBER(R135:W135),R135:W135)),0) +
   IF(Parameters!$D$34,IF(OR(IF(ISNUMBER(R135:W135),R135:W135)=0),0,GEOMEAN(IF(ISNUMBER(R135:W135),R135:W135))),0)</f>
        <v>0</v>
      </c>
      <c r="H135" s="23">
        <f t="shared" ca="1" si="12"/>
        <v>0</v>
      </c>
      <c r="I135" s="116" t="str">
        <f t="shared" si="13"/>
        <v>!</v>
      </c>
      <c r="J135" s="22" cm="1">
        <f t="array" aca="1" ref="J135" ca="1">IF(Parameters!$D$31, SUM(IF(ISNUMBER(Y135:AD135),(IF(Y135:AD135&gt;=Parameters!$D$41,1,"")),""))+0.5*(SUM(IF(ISNUMBER(Y135:AD135),(IF(Y135:AD135&gt;=Parameters!$D$42,1,"")),""))-SUM(IF(ISNUMBER(Y135:AD135),(IF(Y135:AD135&gt;=Parameters!$D$41,1,"")),""))),0) +
   IF(Parameters!$D$32,SUM(IF(ISNUMBER(Y135:AD135),(IF(Y135:AD135&gt;=Parameters!$D$41,1,"")),"")),0) +
   IF(Parameters!$D$33,AVERAGE(IF(ISNUMBER(Y135:AD135),Y135:AD135)),0) +
   IF(Parameters!$D$34,IF(OR(IF(ISNUMBER(Y135:AD135),Y135:AD135)=0),0,GEOMEAN(IF(ISNUMBER(Y135:AD135),Y135:AD135))),0)</f>
        <v>0</v>
      </c>
      <c r="K135" s="23">
        <f t="shared" ca="1" si="14"/>
        <v>0</v>
      </c>
      <c r="L135" s="116" t="str">
        <f t="shared" si="15"/>
        <v/>
      </c>
      <c r="M135" s="21" cm="1">
        <f t="array" aca="1" ref="M135" ca="1">IF(Parameters!$D$31, SUM(IF(ISNUMBER(AF135:AK135),(IF(AF135:AK135&gt;=Parameters!$D$41,1,"")),""))+0.5*(SUM(IF(ISNUMBER(AF135:AK135),(IF(AF135:AK135&gt;=Parameters!$D$42,1,"")),""))-SUM(IF(ISNUMBER(AF135:AK135),(IF(AF135:AK135&gt;=Parameters!$D$41,1,"")),""))),0) +
   IF(Parameters!$D$32,SUM(IF(ISNUMBER(AF135:AK135),(IF(AF135:AK135&gt;=Parameters!$D$41,1,"")),"")),0) +
   IF(Parameters!$D$33,AVERAGE(IF(ISNUMBER(AF135:AK135),AF135:AK135)),0) +
   IF(Parameters!$D$34,IF(OR(IF(ISNUMBER(AF135:AK135),AF135:AK135)=0),0,GEOMEAN(IF(ISNUMBER(AF135:AK135),AF135:AK135))),0)</f>
        <v>1</v>
      </c>
      <c r="N135" s="23">
        <f t="shared" ca="1" si="16"/>
        <v>1</v>
      </c>
      <c r="O135" s="116" t="str">
        <f t="shared" si="17"/>
        <v>!!</v>
      </c>
      <c r="P135" s="24"/>
      <c r="Q135" s="49"/>
      <c r="R135" s="25">
        <f ca="1">IFERROR(INDEX(Health!$G$8:$G$225,MATCH($C135,_xlfn.ANCHORARRAY(Health!$C$8),0)),NA())</f>
        <v>0</v>
      </c>
      <c r="S135" s="25">
        <f ca="1">IFERROR(INDEX(Food!$G$8:$G$225,MATCH($C135,_xlfn.ANCHORARRAY(Food!$C$8),0)),NA())</f>
        <v>0</v>
      </c>
      <c r="T135" s="25">
        <f ca="1">IFERROR(INDEX(Macro!$G$8:$G$225,MATCH($C135,_xlfn.ANCHORARRAY(Macro!$C$8),0)),NA())</f>
        <v>0</v>
      </c>
      <c r="U135" s="25">
        <f ca="1">IFERROR(INDEX(Socioeconomic!$G$8:$G$225,MATCH($C135,_xlfn.ANCHORARRAY(Socioeconomic!$C$8),0)),NA())</f>
        <v>0</v>
      </c>
      <c r="V135" s="25">
        <f ca="1">IFERROR(INDEX('Natural Hazard'!$G$8:$G$225,MATCH($C135,_xlfn.ANCHORARRAY('Natural Hazard'!$C$8),0)),NA())</f>
        <v>3.4156502553198562</v>
      </c>
      <c r="W135" s="25">
        <f ca="1">IFERROR(INDEX(Conflict!$G$8:$G$225,MATCH($C135,_xlfn.ANCHORARRAY(Conflict!$C$8),0)),NA())</f>
        <v>0</v>
      </c>
      <c r="X135" s="50"/>
      <c r="Y135" s="25">
        <f ca="1">IFERROR(INDEX(Health!$H$8:$H$225,MATCH($C135,_xlfn.ANCHORARRAY(Health!$C$8),0)),NA())</f>
        <v>4.4548104956268197</v>
      </c>
      <c r="Z135" s="25">
        <f ca="1">IFERROR(INDEX(Food!$H$8:$H$225,MATCH($C135,_xlfn.ANCHORARRAY(Food!$C$8),0)),NA())</f>
        <v>0</v>
      </c>
      <c r="AA135" s="25">
        <f ca="1">IFERROR(INDEX(Macro!$H$8:$H$225,MATCH($C135,_xlfn.ANCHORARRAY(Macro!$C$8),0)),NA())</f>
        <v>0</v>
      </c>
      <c r="AB135" s="25">
        <f ca="1">IFERROR(INDEX(Socioeconomic!$H$8:$H$225,MATCH($C135,_xlfn.ANCHORARRAY(Socioeconomic!$C$8),0)),NA())</f>
        <v>0.71428571428571297</v>
      </c>
      <c r="AC135" s="25">
        <f ca="1">IFERROR(INDEX('Natural Hazard'!$H$8:$H$225,MATCH($C135,_xlfn.ANCHORARRAY('Natural Hazard'!$C$8),0)),NA())</f>
        <v>1.1666666666666601</v>
      </c>
      <c r="AD135" s="25">
        <f ca="1">IFERROR(INDEX(Conflict!$H$8:$H$225,MATCH($C135,_xlfn.ANCHORARRAY(Conflict!$C$8),0)),NA())</f>
        <v>0</v>
      </c>
      <c r="AE135" s="50"/>
      <c r="AF135" s="25">
        <f ca="1">IFERROR(INDEX(Health!$I$8:$I$225,MATCH($C135,_xlfn.ANCHORARRAY(Health!$C$8),0)),NA())</f>
        <v>0</v>
      </c>
      <c r="AG135" s="25" t="e">
        <f ca="1">IFERROR(INDEX(Food!$I$8:$I$225,MATCH($C135,_xlfn.ANCHORARRAY(Food!$C$8),0)),NA())</f>
        <v>#N/A</v>
      </c>
      <c r="AH135" s="25">
        <f ca="1">IFERROR(INDEX(Macro!$I$8:$I$225,MATCH($C135,_xlfn.ANCHORARRAY(Macro!$C$8),0)),NA())</f>
        <v>4.7224835371589799</v>
      </c>
      <c r="AI135" s="25" t="e">
        <f ca="1">IFERROR(INDEX(Socioeconomic!$I$8:$I$225,MATCH($C135,_xlfn.ANCHORARRAY(Socioeconomic!$C$8),0)),NA())</f>
        <v>#N/A</v>
      </c>
      <c r="AJ135" s="25">
        <f ca="1">IFERROR(INDEX('Natural Hazard'!$I$8:$I$225,MATCH($C135,_xlfn.ANCHORARRAY('Natural Hazard'!$C$8),0)),NA())</f>
        <v>10</v>
      </c>
      <c r="AK135" s="25">
        <f ca="1">IFERROR(INDEX(Conflict!$I$8:$I$225,MATCH($C135,_xlfn.ANCHORARRAY(Conflict!$C$8),0)),NA())</f>
        <v>0</v>
      </c>
      <c r="AL135" s="49"/>
      <c r="AM135" s="25">
        <f>IFERROR(INDEX('Data Reliability'!$G$6:$G$409,MATCH($C135,'Data Reliability'!$E$6:$E$409,0)),NA())</f>
        <v>0.16666666666666699</v>
      </c>
      <c r="AN135" s="25">
        <f>IFERROR(INDEX('Data Reliability'!$H$6:$H$409,MATCH($C135,'Data Reliability'!$E$6:$E$409,0)),NA())</f>
        <v>0.66666666666666696</v>
      </c>
    </row>
    <row r="136" spans="2:40" x14ac:dyDescent="0.2">
      <c r="B136" s="28" t="s">
        <v>221</v>
      </c>
      <c r="C136" s="28" t="s">
        <v>222</v>
      </c>
      <c r="D136" s="28" t="s">
        <v>436</v>
      </c>
      <c r="E136" s="28" t="s">
        <v>429</v>
      </c>
      <c r="F136" s="206">
        <f ca="1">MATCH($C136,_xlfn.ANCHORARRAY(Health!$C$8),0)</f>
        <v>131</v>
      </c>
      <c r="G136" s="22" cm="1">
        <f t="array" aca="1" ref="G136" ca="1">IF(Parameters!$D$31, SUM(IF(ISNUMBER(R136:W136),(IF(R136:W136&gt;=Parameters!$D$37,1,"")),""))+0.5*(SUM(IF(ISNUMBER(R136:W136),(IF(R136:W136&gt;=Parameters!$D$38,1,"")),""))-SUM(IF(ISNUMBER(R136:W136),(IF(R136:W136&gt;=Parameters!$D$37,1,"")),""))),0) +
   IF(Parameters!$D$32,SUM(IF(ISNUMBER(R136:W136),(IF(R136:W136&gt;=Parameters!$D$41,1,"")),"")),0) +
   IF(Parameters!$D$33,AVERAGE(IF(ISNUMBER(R136:W136),R136:W136)),0) +
   IF(Parameters!$D$34,IF(OR(IF(ISNUMBER(R136:W136),R136:W136)=0),0,GEOMEAN(IF(ISNUMBER(R136:W136),R136:W136))),0)</f>
        <v>3.5</v>
      </c>
      <c r="H136" s="23">
        <f t="shared" ca="1" si="12"/>
        <v>3.5</v>
      </c>
      <c r="I136" s="116" t="str">
        <f t="shared" si="13"/>
        <v/>
      </c>
      <c r="J136" s="22" cm="1">
        <f t="array" aca="1" ref="J136" ca="1">IF(Parameters!$D$31, SUM(IF(ISNUMBER(Y136:AD136),(IF(Y136:AD136&gt;=Parameters!$D$41,1,"")),""))+0.5*(SUM(IF(ISNUMBER(Y136:AD136),(IF(Y136:AD136&gt;=Parameters!$D$42,1,"")),""))-SUM(IF(ISNUMBER(Y136:AD136),(IF(Y136:AD136&gt;=Parameters!$D$41,1,"")),""))),0) +
   IF(Parameters!$D$32,SUM(IF(ISNUMBER(Y136:AD136),(IF(Y136:AD136&gt;=Parameters!$D$41,1,"")),"")),0) +
   IF(Parameters!$D$33,AVERAGE(IF(ISNUMBER(Y136:AD136),Y136:AD136)),0) +
   IF(Parameters!$D$34,IF(OR(IF(ISNUMBER(Y136:AD136),Y136:AD136)=0),0,GEOMEAN(IF(ISNUMBER(Y136:AD136),Y136:AD136))),0)</f>
        <v>3</v>
      </c>
      <c r="K136" s="23">
        <f t="shared" ca="1" si="14"/>
        <v>3</v>
      </c>
      <c r="L136" s="116" t="str">
        <f t="shared" si="15"/>
        <v/>
      </c>
      <c r="M136" s="21" cm="1">
        <f t="array" aca="1" ref="M136" ca="1">IF(Parameters!$D$31, SUM(IF(ISNUMBER(AF136:AK136),(IF(AF136:AK136&gt;=Parameters!$D$41,1,"")),""))+0.5*(SUM(IF(ISNUMBER(AF136:AK136),(IF(AF136:AK136&gt;=Parameters!$D$42,1,"")),""))-SUM(IF(ISNUMBER(AF136:AK136),(IF(AF136:AK136&gt;=Parameters!$D$41,1,"")),""))),0) +
   IF(Parameters!$D$32,SUM(IF(ISNUMBER(AF136:AK136),(IF(AF136:AK136&gt;=Parameters!$D$41,1,"")),"")),0) +
   IF(Parameters!$D$33,AVERAGE(IF(ISNUMBER(AF136:AK136),AF136:AK136)),0) +
   IF(Parameters!$D$34,IF(OR(IF(ISNUMBER(AF136:AK136),AF136:AK136)=0),0,GEOMEAN(IF(ISNUMBER(AF136:AK136),AF136:AK136))),0)</f>
        <v>3</v>
      </c>
      <c r="N136" s="23">
        <f t="shared" ca="1" si="16"/>
        <v>3</v>
      </c>
      <c r="O136" s="116" t="str">
        <f t="shared" si="17"/>
        <v>!</v>
      </c>
      <c r="P136" s="24"/>
      <c r="Q136" s="49"/>
      <c r="R136" s="25">
        <f ca="1">IFERROR(INDEX(Health!$G$8:$G$225,MATCH($C136,_xlfn.ANCHORARRAY(Health!$C$8),0)),NA())</f>
        <v>0</v>
      </c>
      <c r="S136" s="25">
        <f ca="1">IFERROR(INDEX(Food!$G$8:$G$225,MATCH($C136,_xlfn.ANCHORARRAY(Food!$C$8),0)),NA())</f>
        <v>6.4424762994176517</v>
      </c>
      <c r="T136" s="25">
        <f ca="1">IFERROR(INDEX(Macro!$G$8:$G$225,MATCH($C136,_xlfn.ANCHORARRAY(Macro!$C$8),0)),NA())</f>
        <v>8.5699709468255776</v>
      </c>
      <c r="U136" s="25">
        <f ca="1">IFERROR(INDEX(Socioeconomic!$G$8:$G$225,MATCH($C136,_xlfn.ANCHORARRAY(Socioeconomic!$C$8),0)),NA())</f>
        <v>8.5356395693083709</v>
      </c>
      <c r="V136" s="25">
        <f ca="1">IFERROR(INDEX('Natural Hazard'!$G$8:$G$225,MATCH($C136,_xlfn.ANCHORARRAY('Natural Hazard'!$C$8),0)),NA())</f>
        <v>0</v>
      </c>
      <c r="W136" s="25">
        <f ca="1">IFERROR(INDEX(Conflict!$G$8:$G$225,MATCH($C136,_xlfn.ANCHORARRAY(Conflict!$C$8),0)),NA())</f>
        <v>10</v>
      </c>
      <c r="X136" s="50"/>
      <c r="Y136" s="25">
        <f ca="1">IFERROR(INDEX(Health!$H$8:$H$225,MATCH($C136,_xlfn.ANCHORARRAY(Health!$C$8),0)),NA())</f>
        <v>5.0087463556851297</v>
      </c>
      <c r="Z136" s="25">
        <f ca="1">IFERROR(INDEX(Food!$H$8:$H$225,MATCH($C136,_xlfn.ANCHORARRAY(Food!$C$8),0)),NA())</f>
        <v>5.9293572669368801</v>
      </c>
      <c r="AA136" s="25">
        <f ca="1">IFERROR(INDEX(Macro!$H$8:$H$225,MATCH($C136,_xlfn.ANCHORARRAY(Macro!$C$8),0)),NA())</f>
        <v>9.3835816535203005</v>
      </c>
      <c r="AB136" s="25">
        <f ca="1">IFERROR(INDEX(Socioeconomic!$H$8:$H$225,MATCH($C136,_xlfn.ANCHORARRAY(Socioeconomic!$C$8),0)),NA())</f>
        <v>7.2857142857142803</v>
      </c>
      <c r="AC136" s="25">
        <f ca="1">IFERROR(INDEX('Natural Hazard'!$H$8:$H$225,MATCH($C136,_xlfn.ANCHORARRAY('Natural Hazard'!$C$8),0)),NA())</f>
        <v>10</v>
      </c>
      <c r="AD136" s="25">
        <f ca="1">IFERROR(INDEX(Conflict!$H$8:$H$225,MATCH($C136,_xlfn.ANCHORARRAY(Conflict!$C$8),0)),NA())</f>
        <v>10</v>
      </c>
      <c r="AE136" s="50"/>
      <c r="AF136" s="25">
        <f ca="1">IFERROR(INDEX(Health!$I$8:$I$225,MATCH($C136,_xlfn.ANCHORARRAY(Health!$C$8),0)),NA())</f>
        <v>0</v>
      </c>
      <c r="AG136" s="25">
        <f ca="1">IFERROR(INDEX(Food!$I$8:$I$225,MATCH($C136,_xlfn.ANCHORARRAY(Food!$C$8),0)),NA())</f>
        <v>7</v>
      </c>
      <c r="AH136" s="25">
        <f ca="1">IFERROR(INDEX(Macro!$I$8:$I$225,MATCH($C136,_xlfn.ANCHORARRAY(Macro!$C$8),0)),NA())</f>
        <v>7.8269049858889899</v>
      </c>
      <c r="AI136" s="25">
        <f ca="1">IFERROR(INDEX(Socioeconomic!$I$8:$I$225,MATCH($C136,_xlfn.ANCHORARRAY(Socioeconomic!$C$8),0)),NA())</f>
        <v>10</v>
      </c>
      <c r="AJ136" s="25">
        <f ca="1">IFERROR(INDEX('Natural Hazard'!$I$8:$I$225,MATCH($C136,_xlfn.ANCHORARRAY('Natural Hazard'!$C$8),0)),NA())</f>
        <v>0</v>
      </c>
      <c r="AK136" s="25">
        <f ca="1">IFERROR(INDEX(Conflict!$I$8:$I$225,MATCH($C136,_xlfn.ANCHORARRAY(Conflict!$C$8),0)),NA())</f>
        <v>10</v>
      </c>
      <c r="AL136" s="49"/>
      <c r="AM136" s="25">
        <f>IFERROR(INDEX('Data Reliability'!$G$6:$G$409,MATCH($C136,'Data Reliability'!$E$6:$E$409,0)),NA())</f>
        <v>8.3333333333333301E-2</v>
      </c>
      <c r="AN136" s="25">
        <f>IFERROR(INDEX('Data Reliability'!$H$6:$H$409,MATCH($C136,'Data Reliability'!$E$6:$E$409,0)),NA())</f>
        <v>0.43611111111111101</v>
      </c>
    </row>
    <row r="137" spans="2:40" x14ac:dyDescent="0.2">
      <c r="B137" s="28" t="s">
        <v>223</v>
      </c>
      <c r="C137" s="28" t="s">
        <v>224</v>
      </c>
      <c r="D137" s="28" t="s">
        <v>433</v>
      </c>
      <c r="E137" s="28" t="s">
        <v>430</v>
      </c>
      <c r="F137" s="206">
        <f ca="1">MATCH($C137,_xlfn.ANCHORARRAY(Health!$C$8),0)</f>
        <v>132</v>
      </c>
      <c r="G137" s="22" cm="1">
        <f t="array" aca="1" ref="G137" ca="1">IF(Parameters!$D$31, SUM(IF(ISNUMBER(R137:W137),(IF(R137:W137&gt;=Parameters!$D$37,1,"")),""))+0.5*(SUM(IF(ISNUMBER(R137:W137),(IF(R137:W137&gt;=Parameters!$D$38,1,"")),""))-SUM(IF(ISNUMBER(R137:W137),(IF(R137:W137&gt;=Parameters!$D$37,1,"")),""))),0) +
   IF(Parameters!$D$32,SUM(IF(ISNUMBER(R137:W137),(IF(R137:W137&gt;=Parameters!$D$41,1,"")),"")),0) +
   IF(Parameters!$D$33,AVERAGE(IF(ISNUMBER(R137:W137),R137:W137)),0) +
   IF(Parameters!$D$34,IF(OR(IF(ISNUMBER(R137:W137),R137:W137)=0),0,GEOMEAN(IF(ISNUMBER(R137:W137),R137:W137))),0)</f>
        <v>0</v>
      </c>
      <c r="H137" s="23">
        <f t="shared" ca="1" si="12"/>
        <v>0</v>
      </c>
      <c r="I137" s="116" t="str">
        <f t="shared" si="13"/>
        <v>!</v>
      </c>
      <c r="J137" s="22" cm="1">
        <f t="array" aca="1" ref="J137" ca="1">IF(Parameters!$D$31, SUM(IF(ISNUMBER(Y137:AD137),(IF(Y137:AD137&gt;=Parameters!$D$41,1,"")),""))+0.5*(SUM(IF(ISNUMBER(Y137:AD137),(IF(Y137:AD137&gt;=Parameters!$D$42,1,"")),""))-SUM(IF(ISNUMBER(Y137:AD137),(IF(Y137:AD137&gt;=Parameters!$D$41,1,"")),""))),0) +
   IF(Parameters!$D$32,SUM(IF(ISNUMBER(Y137:AD137),(IF(Y137:AD137&gt;=Parameters!$D$41,1,"")),"")),0) +
   IF(Parameters!$D$33,AVERAGE(IF(ISNUMBER(Y137:AD137),Y137:AD137)),0) +
   IF(Parameters!$D$34,IF(OR(IF(ISNUMBER(Y137:AD137),Y137:AD137)=0),0,GEOMEAN(IF(ISNUMBER(Y137:AD137),Y137:AD137))),0)</f>
        <v>0</v>
      </c>
      <c r="K137" s="23">
        <f t="shared" ca="1" si="14"/>
        <v>0</v>
      </c>
      <c r="L137" s="116" t="str">
        <f t="shared" si="15"/>
        <v/>
      </c>
      <c r="M137" s="21" cm="1">
        <f t="array" aca="1" ref="M137" ca="1">IF(Parameters!$D$31, SUM(IF(ISNUMBER(AF137:AK137),(IF(AF137:AK137&gt;=Parameters!$D$41,1,"")),""))+0.5*(SUM(IF(ISNUMBER(AF137:AK137),(IF(AF137:AK137&gt;=Parameters!$D$42,1,"")),""))-SUM(IF(ISNUMBER(AF137:AK137),(IF(AF137:AK137&gt;=Parameters!$D$41,1,"")),""))),0) +
   IF(Parameters!$D$32,SUM(IF(ISNUMBER(AF137:AK137),(IF(AF137:AK137&gt;=Parameters!$D$41,1,"")),"")),0) +
   IF(Parameters!$D$33,AVERAGE(IF(ISNUMBER(AF137:AK137),AF137:AK137)),0) +
   IF(Parameters!$D$34,IF(OR(IF(ISNUMBER(AF137:AK137),AF137:AK137)=0),0,GEOMEAN(IF(ISNUMBER(AF137:AK137),AF137:AK137))),0)</f>
        <v>0</v>
      </c>
      <c r="N137" s="23">
        <f t="shared" ca="1" si="16"/>
        <v>0</v>
      </c>
      <c r="O137" s="116" t="str">
        <f t="shared" si="17"/>
        <v>!</v>
      </c>
      <c r="P137" s="24"/>
      <c r="Q137" s="49"/>
      <c r="R137" s="25">
        <f ca="1">IFERROR(INDEX(Health!$G$8:$G$225,MATCH($C137,_xlfn.ANCHORARRAY(Health!$C$8),0)),NA())</f>
        <v>0</v>
      </c>
      <c r="S137" s="25">
        <f ca="1">IFERROR(INDEX(Food!$G$8:$G$225,MATCH($C137,_xlfn.ANCHORARRAY(Food!$C$8),0)),NA())</f>
        <v>0</v>
      </c>
      <c r="T137" s="25">
        <f ca="1">IFERROR(INDEX(Macro!$G$8:$G$225,MATCH($C137,_xlfn.ANCHORARRAY(Macro!$C$8),0)),NA())</f>
        <v>3.7636760606884097</v>
      </c>
      <c r="U137" s="25">
        <f ca="1">IFERROR(INDEX(Socioeconomic!$G$8:$G$225,MATCH($C137,_xlfn.ANCHORARRAY(Socioeconomic!$C$8),0)),NA())</f>
        <v>0</v>
      </c>
      <c r="V137" s="25">
        <f ca="1">IFERROR(INDEX('Natural Hazard'!$G$8:$G$225,MATCH($C137,_xlfn.ANCHORARRAY('Natural Hazard'!$C$8),0)),NA())</f>
        <v>0</v>
      </c>
      <c r="W137" s="25">
        <f ca="1">IFERROR(INDEX(Conflict!$G$8:$G$225,MATCH($C137,_xlfn.ANCHORARRAY(Conflict!$C$8),0)),NA())</f>
        <v>0</v>
      </c>
      <c r="X137" s="50"/>
      <c r="Y137" s="25">
        <f ca="1">IFERROR(INDEX(Health!$H$8:$H$225,MATCH($C137,_xlfn.ANCHORARRAY(Health!$C$8),0)),NA())</f>
        <v>3.3177842565597602</v>
      </c>
      <c r="Z137" s="25">
        <f ca="1">IFERROR(INDEX(Food!$H$8:$H$225,MATCH($C137,_xlfn.ANCHORARRAY(Food!$C$8),0)),NA())</f>
        <v>1.1722488038277501</v>
      </c>
      <c r="AA137" s="25">
        <f ca="1">IFERROR(INDEX(Macro!$H$8:$H$225,MATCH($C137,_xlfn.ANCHORARRAY(Macro!$C$8),0)),NA())</f>
        <v>4.8261758691206502</v>
      </c>
      <c r="AB137" s="25">
        <f ca="1">IFERROR(INDEX(Socioeconomic!$H$8:$H$225,MATCH($C137,_xlfn.ANCHORARRAY(Socioeconomic!$C$8),0)),NA())</f>
        <v>4.1428571428571397</v>
      </c>
      <c r="AC137" s="25">
        <f ca="1">IFERROR(INDEX('Natural Hazard'!$H$8:$H$225,MATCH($C137,_xlfn.ANCHORARRAY('Natural Hazard'!$C$8),0)),NA())</f>
        <v>3.5</v>
      </c>
      <c r="AD137" s="25">
        <f ca="1">IFERROR(INDEX(Conflict!$H$8:$H$225,MATCH($C137,_xlfn.ANCHORARRAY(Conflict!$C$8),0)),NA())</f>
        <v>0</v>
      </c>
      <c r="AE137" s="50"/>
      <c r="AF137" s="25">
        <f ca="1">IFERROR(INDEX(Health!$I$8:$I$225,MATCH($C137,_xlfn.ANCHORARRAY(Health!$C$8),0)),NA())</f>
        <v>0</v>
      </c>
      <c r="AG137" s="25" t="e">
        <f ca="1">IFERROR(INDEX(Food!$I$8:$I$225,MATCH($C137,_xlfn.ANCHORARRAY(Food!$C$8),0)),NA())</f>
        <v>#N/A</v>
      </c>
      <c r="AH137" s="25">
        <f ca="1">IFERROR(INDEX(Macro!$I$8:$I$225,MATCH($C137,_xlfn.ANCHORARRAY(Macro!$C$8),0)),NA())</f>
        <v>2.93508936970836</v>
      </c>
      <c r="AI137" s="25">
        <f ca="1">IFERROR(INDEX(Socioeconomic!$I$8:$I$225,MATCH($C137,_xlfn.ANCHORARRAY(Socioeconomic!$C$8),0)),NA())</f>
        <v>0</v>
      </c>
      <c r="AJ137" s="25">
        <f ca="1">IFERROR(INDEX('Natural Hazard'!$I$8:$I$225,MATCH($C137,_xlfn.ANCHORARRAY('Natural Hazard'!$C$8),0)),NA())</f>
        <v>0</v>
      </c>
      <c r="AK137" s="25">
        <f ca="1">IFERROR(INDEX(Conflict!$I$8:$I$225,MATCH($C137,_xlfn.ANCHORARRAY(Conflict!$C$8),0)),NA())</f>
        <v>0</v>
      </c>
      <c r="AL137" s="49"/>
      <c r="AM137" s="25">
        <f>IFERROR(INDEX('Data Reliability'!$G$6:$G$409,MATCH($C137,'Data Reliability'!$E$6:$E$409,0)),NA())</f>
        <v>0.16666666666666699</v>
      </c>
      <c r="AN137" s="25">
        <f>IFERROR(INDEX('Data Reliability'!$H$6:$H$409,MATCH($C137,'Data Reliability'!$E$6:$E$409,0)),NA())</f>
        <v>0.55833333333333302</v>
      </c>
    </row>
    <row r="138" spans="2:40" x14ac:dyDescent="0.2">
      <c r="B138" s="28" t="s">
        <v>225</v>
      </c>
      <c r="C138" s="28" t="s">
        <v>226</v>
      </c>
      <c r="D138" s="28" t="s">
        <v>436</v>
      </c>
      <c r="E138" s="28" t="s">
        <v>430</v>
      </c>
      <c r="F138" s="206">
        <f ca="1">MATCH($C138,_xlfn.ANCHORARRAY(Health!$C$8),0)</f>
        <v>133</v>
      </c>
      <c r="G138" s="22" cm="1">
        <f t="array" aca="1" ref="G138" ca="1">IF(Parameters!$D$31, SUM(IF(ISNUMBER(R138:W138),(IF(R138:W138&gt;=Parameters!$D$37,1,"")),""))+0.5*(SUM(IF(ISNUMBER(R138:W138),(IF(R138:W138&gt;=Parameters!$D$38,1,"")),""))-SUM(IF(ISNUMBER(R138:W138),(IF(R138:W138&gt;=Parameters!$D$37,1,"")),""))),0) +
   IF(Parameters!$D$32,SUM(IF(ISNUMBER(R138:W138),(IF(R138:W138&gt;=Parameters!$D$41,1,"")),"")),0) +
   IF(Parameters!$D$33,AVERAGE(IF(ISNUMBER(R138:W138),R138:W138)),0) +
   IF(Parameters!$D$34,IF(OR(IF(ISNUMBER(R138:W138),R138:W138)=0),0,GEOMEAN(IF(ISNUMBER(R138:W138),R138:W138))),0)</f>
        <v>0.5</v>
      </c>
      <c r="H138" s="23">
        <f t="shared" ca="1" si="12"/>
        <v>0.5</v>
      </c>
      <c r="I138" s="116" t="str">
        <f t="shared" si="13"/>
        <v>!</v>
      </c>
      <c r="J138" s="22" cm="1">
        <f t="array" aca="1" ref="J138" ca="1">IF(Parameters!$D$31, SUM(IF(ISNUMBER(Y138:AD138),(IF(Y138:AD138&gt;=Parameters!$D$41,1,"")),""))+0.5*(SUM(IF(ISNUMBER(Y138:AD138),(IF(Y138:AD138&gt;=Parameters!$D$42,1,"")),""))-SUM(IF(ISNUMBER(Y138:AD138),(IF(Y138:AD138&gt;=Parameters!$D$41,1,"")),""))),0) +
   IF(Parameters!$D$32,SUM(IF(ISNUMBER(Y138:AD138),(IF(Y138:AD138&gt;=Parameters!$D$41,1,"")),"")),0) +
   IF(Parameters!$D$33,AVERAGE(IF(ISNUMBER(Y138:AD138),Y138:AD138)),0) +
   IF(Parameters!$D$34,IF(OR(IF(ISNUMBER(Y138:AD138),Y138:AD138)=0),0,GEOMEAN(IF(ISNUMBER(Y138:AD138),Y138:AD138))),0)</f>
        <v>0.5</v>
      </c>
      <c r="K138" s="23">
        <f t="shared" ca="1" si="14"/>
        <v>0.5</v>
      </c>
      <c r="L138" s="116" t="str">
        <f t="shared" si="15"/>
        <v/>
      </c>
      <c r="M138" s="21" cm="1">
        <f t="array" aca="1" ref="M138" ca="1">IF(Parameters!$D$31, SUM(IF(ISNUMBER(AF138:AK138),(IF(AF138:AK138&gt;=Parameters!$D$41,1,"")),""))+0.5*(SUM(IF(ISNUMBER(AF138:AK138),(IF(AF138:AK138&gt;=Parameters!$D$42,1,"")),""))-SUM(IF(ISNUMBER(AF138:AK138),(IF(AF138:AK138&gt;=Parameters!$D$41,1,"")),""))),0) +
   IF(Parameters!$D$32,SUM(IF(ISNUMBER(AF138:AK138),(IF(AF138:AK138&gt;=Parameters!$D$41,1,"")),"")),0) +
   IF(Parameters!$D$33,AVERAGE(IF(ISNUMBER(AF138:AK138),AF138:AK138)),0) +
   IF(Parameters!$D$34,IF(OR(IF(ISNUMBER(AF138:AK138),AF138:AK138)=0),0,GEOMEAN(IF(ISNUMBER(AF138:AK138),AF138:AK138))),0)</f>
        <v>1</v>
      </c>
      <c r="N138" s="23">
        <f t="shared" ca="1" si="16"/>
        <v>1</v>
      </c>
      <c r="O138" s="116" t="str">
        <f t="shared" si="17"/>
        <v>!</v>
      </c>
      <c r="P138" s="24"/>
      <c r="Q138" s="49"/>
      <c r="R138" s="25">
        <f ca="1">IFERROR(INDEX(Health!$G$8:$G$225,MATCH($C138,_xlfn.ANCHORARRAY(Health!$C$8),0)),NA())</f>
        <v>6.4973643456584149</v>
      </c>
      <c r="S138" s="25">
        <f ca="1">IFERROR(INDEX(Food!$G$8:$G$225,MATCH($C138,_xlfn.ANCHORARRAY(Food!$C$8),0)),NA())</f>
        <v>0</v>
      </c>
      <c r="T138" s="25">
        <f ca="1">IFERROR(INDEX(Macro!$G$8:$G$225,MATCH($C138,_xlfn.ANCHORARRAY(Macro!$C$8),0)),NA())</f>
        <v>0</v>
      </c>
      <c r="U138" s="25">
        <f ca="1">IFERROR(INDEX(Socioeconomic!$G$8:$G$225,MATCH($C138,_xlfn.ANCHORARRAY(Socioeconomic!$C$8),0)),NA())</f>
        <v>0.51217792863223266</v>
      </c>
      <c r="V138" s="25">
        <f ca="1">IFERROR(INDEX('Natural Hazard'!$G$8:$G$225,MATCH($C138,_xlfn.ANCHORARRAY('Natural Hazard'!$C$8),0)),NA())</f>
        <v>0</v>
      </c>
      <c r="W138" s="25">
        <f ca="1">IFERROR(INDEX(Conflict!$G$8:$G$225,MATCH($C138,_xlfn.ANCHORARRAY(Conflict!$C$8),0)),NA())</f>
        <v>0</v>
      </c>
      <c r="X138" s="50"/>
      <c r="Y138" s="25">
        <f ca="1">IFERROR(INDEX(Health!$H$8:$H$225,MATCH($C138,_xlfn.ANCHORARRAY(Health!$C$8),0)),NA())</f>
        <v>4.2215743440233204</v>
      </c>
      <c r="Z138" s="25">
        <f ca="1">IFERROR(INDEX(Food!$H$8:$H$225,MATCH($C138,_xlfn.ANCHORARRAY(Food!$C$8),0)),NA())</f>
        <v>7.2009569377990399</v>
      </c>
      <c r="AA138" s="25">
        <f ca="1">IFERROR(INDEX(Macro!$H$8:$H$225,MATCH($C138,_xlfn.ANCHORARRAY(Macro!$C$8),0)),NA())</f>
        <v>4.7823546596552697</v>
      </c>
      <c r="AB138" s="25">
        <f ca="1">IFERROR(INDEX(Socioeconomic!$H$8:$H$225,MATCH($C138,_xlfn.ANCHORARRAY(Socioeconomic!$C$8),0)),NA())</f>
        <v>5.2857142857142803</v>
      </c>
      <c r="AC138" s="25">
        <f ca="1">IFERROR(INDEX('Natural Hazard'!$H$8:$H$225,MATCH($C138,_xlfn.ANCHORARRAY('Natural Hazard'!$C$8),0)),NA())</f>
        <v>3.3333333333333299</v>
      </c>
      <c r="AD138" s="25">
        <f ca="1">IFERROR(INDEX(Conflict!$H$8:$H$225,MATCH($C138,_xlfn.ANCHORARRAY(Conflict!$C$8),0)),NA())</f>
        <v>0</v>
      </c>
      <c r="AE138" s="50"/>
      <c r="AF138" s="25">
        <f ca="1">IFERROR(INDEX(Health!$I$8:$I$225,MATCH($C138,_xlfn.ANCHORARRAY(Health!$C$8),0)),NA())</f>
        <v>10</v>
      </c>
      <c r="AG138" s="25" t="e">
        <f ca="1">IFERROR(INDEX(Food!$I$8:$I$225,MATCH($C138,_xlfn.ANCHORARRAY(Food!$C$8),0)),NA())</f>
        <v>#N/A</v>
      </c>
      <c r="AH138" s="25">
        <f ca="1">IFERROR(INDEX(Macro!$I$8:$I$225,MATCH($C138,_xlfn.ANCHORARRAY(Macro!$C$8),0)),NA())</f>
        <v>0</v>
      </c>
      <c r="AI138" s="25">
        <f ca="1">IFERROR(INDEX(Socioeconomic!$I$8:$I$225,MATCH($C138,_xlfn.ANCHORARRAY(Socioeconomic!$C$8),0)),NA())</f>
        <v>4.9629286866108999E-2</v>
      </c>
      <c r="AJ138" s="25">
        <f ca="1">IFERROR(INDEX('Natural Hazard'!$I$8:$I$225,MATCH($C138,_xlfn.ANCHORARRAY('Natural Hazard'!$C$8),0)),NA())</f>
        <v>0</v>
      </c>
      <c r="AK138" s="25">
        <f ca="1">IFERROR(INDEX(Conflict!$I$8:$I$225,MATCH($C138,_xlfn.ANCHORARRAY(Conflict!$C$8),0)),NA())</f>
        <v>0</v>
      </c>
      <c r="AL138" s="49"/>
      <c r="AM138" s="25">
        <f>IFERROR(INDEX('Data Reliability'!$G$6:$G$409,MATCH($C138,'Data Reliability'!$E$6:$E$409,0)),NA())</f>
        <v>0.16666666666666699</v>
      </c>
      <c r="AN138" s="25">
        <f>IFERROR(INDEX('Data Reliability'!$H$6:$H$409,MATCH($C138,'Data Reliability'!$E$6:$E$409,0)),NA())</f>
        <v>0.54166666666666696</v>
      </c>
    </row>
    <row r="139" spans="2:40" x14ac:dyDescent="0.2">
      <c r="B139" s="28" t="s">
        <v>748</v>
      </c>
      <c r="C139" s="28" t="s">
        <v>710</v>
      </c>
      <c r="D139" s="28" t="s">
        <v>436</v>
      </c>
      <c r="E139" s="28" t="s">
        <v>409</v>
      </c>
      <c r="F139" s="206">
        <f ca="1">MATCH($C139,_xlfn.ANCHORARRAY(Health!$C$8),0)</f>
        <v>134</v>
      </c>
      <c r="G139" s="22" cm="1">
        <f t="array" aca="1" ref="G139" ca="1">IF(Parameters!$D$31, SUM(IF(ISNUMBER(R139:W139),(IF(R139:W139&gt;=Parameters!$D$37,1,"")),""))+0.5*(SUM(IF(ISNUMBER(R139:W139),(IF(R139:W139&gt;=Parameters!$D$38,1,"")),""))-SUM(IF(ISNUMBER(R139:W139),(IF(R139:W139&gt;=Parameters!$D$37,1,"")),""))),0) +
   IF(Parameters!$D$32,SUM(IF(ISNUMBER(R139:W139),(IF(R139:W139&gt;=Parameters!$D$41,1,"")),"")),0) +
   IF(Parameters!$D$33,AVERAGE(IF(ISNUMBER(R139:W139),R139:W139)),0) +
   IF(Parameters!$D$34,IF(OR(IF(ISNUMBER(R139:W139),R139:W139)=0),0,GEOMEAN(IF(ISNUMBER(R139:W139),R139:W139))),0)</f>
        <v>0</v>
      </c>
      <c r="H139" s="23">
        <f t="shared" ca="1" si="12"/>
        <v>0</v>
      </c>
      <c r="I139" s="116" t="str">
        <f t="shared" si="13"/>
        <v>!!</v>
      </c>
      <c r="J139" s="22" cm="1">
        <f t="array" aca="1" ref="J139" ca="1">IF(Parameters!$D$31, SUM(IF(ISNUMBER(Y139:AD139),(IF(Y139:AD139&gt;=Parameters!$D$41,1,"")),""))+0.5*(SUM(IF(ISNUMBER(Y139:AD139),(IF(Y139:AD139&gt;=Parameters!$D$42,1,"")),""))-SUM(IF(ISNUMBER(Y139:AD139),(IF(Y139:AD139&gt;=Parameters!$D$41,1,"")),""))),0) +
   IF(Parameters!$D$32,SUM(IF(ISNUMBER(Y139:AD139),(IF(Y139:AD139&gt;=Parameters!$D$41,1,"")),"")),0) +
   IF(Parameters!$D$33,AVERAGE(IF(ISNUMBER(Y139:AD139),Y139:AD139)),0) +
   IF(Parameters!$D$34,IF(OR(IF(ISNUMBER(Y139:AD139),Y139:AD139)=0),0,GEOMEAN(IF(ISNUMBER(Y139:AD139),Y139:AD139))),0)</f>
        <v>0</v>
      </c>
      <c r="K139" s="23">
        <f t="shared" ca="1" si="14"/>
        <v>0</v>
      </c>
      <c r="L139" s="116" t="str">
        <f t="shared" si="15"/>
        <v>!!</v>
      </c>
      <c r="M139" s="21" cm="1">
        <f t="array" aca="1" ref="M139" ca="1">IF(Parameters!$D$31, SUM(IF(ISNUMBER(AF139:AK139),(IF(AF139:AK139&gt;=Parameters!$D$41,1,"")),""))+0.5*(SUM(IF(ISNUMBER(AF139:AK139),(IF(AF139:AK139&gt;=Parameters!$D$42,1,"")),""))-SUM(IF(ISNUMBER(AF139:AK139),(IF(AF139:AK139&gt;=Parameters!$D$41,1,"")),""))),0) +
   IF(Parameters!$D$32,SUM(IF(ISNUMBER(AF139:AK139),(IF(AF139:AK139&gt;=Parameters!$D$41,1,"")),"")),0) +
   IF(Parameters!$D$33,AVERAGE(IF(ISNUMBER(AF139:AK139),AF139:AK139)),0) +
   IF(Parameters!$D$34,IF(OR(IF(ISNUMBER(AF139:AK139),AF139:AK139)=0),0,GEOMEAN(IF(ISNUMBER(AF139:AK139),AF139:AK139))),0)</f>
        <v>0</v>
      </c>
      <c r="N139" s="23">
        <f t="shared" ca="1" si="16"/>
        <v>0</v>
      </c>
      <c r="O139" s="116" t="str">
        <f t="shared" si="17"/>
        <v>!!</v>
      </c>
      <c r="P139" s="24"/>
      <c r="Q139" s="49"/>
      <c r="R139" s="25">
        <f ca="1">IFERROR(INDEX(Health!$G$8:$G$225,MATCH($C139,_xlfn.ANCHORARRAY(Health!$C$8),0)),NA())</f>
        <v>0</v>
      </c>
      <c r="S139" s="25" t="e">
        <f ca="1">IFERROR(INDEX(Food!$G$8:$G$225,MATCH($C139,_xlfn.ANCHORARRAY(Food!$C$8),0)),NA())</f>
        <v>#N/A</v>
      </c>
      <c r="T139" s="25" t="e">
        <f ca="1">IFERROR(INDEX(Macro!$G$8:$G$225,MATCH($C139,_xlfn.ANCHORARRAY(Macro!$C$8),0)),NA())</f>
        <v>#N/A</v>
      </c>
      <c r="U139" s="25" t="e">
        <f ca="1">IFERROR(INDEX(Socioeconomic!$G$8:$G$225,MATCH($C139,_xlfn.ANCHORARRAY(Socioeconomic!$C$8),0)),NA())</f>
        <v>#N/A</v>
      </c>
      <c r="V139" s="25">
        <f ca="1">IFERROR(INDEX('Natural Hazard'!$G$8:$G$225,MATCH($C139,_xlfn.ANCHORARRAY('Natural Hazard'!$C$8),0)),NA())</f>
        <v>0</v>
      </c>
      <c r="W139" s="25">
        <f ca="1">IFERROR(INDEX(Conflict!$G$8:$G$225,MATCH($C139,_xlfn.ANCHORARRAY(Conflict!$C$8),0)),NA())</f>
        <v>0</v>
      </c>
      <c r="X139" s="50"/>
      <c r="Y139" s="25" t="e">
        <f ca="1">IFERROR(INDEX(Health!$H$8:$H$225,MATCH($C139,_xlfn.ANCHORARRAY(Health!$C$8),0)),NA())</f>
        <v>#N/A</v>
      </c>
      <c r="Z139" s="25" t="e">
        <f ca="1">IFERROR(INDEX(Food!$H$8:$H$225,MATCH($C139,_xlfn.ANCHORARRAY(Food!$C$8),0)),NA())</f>
        <v>#N/A</v>
      </c>
      <c r="AA139" s="25" t="e">
        <f ca="1">IFERROR(INDEX(Macro!$H$8:$H$225,MATCH($C139,_xlfn.ANCHORARRAY(Macro!$C$8),0)),NA())</f>
        <v>#N/A</v>
      </c>
      <c r="AB139" s="25" t="e">
        <f ca="1">IFERROR(INDEX(Socioeconomic!$H$8:$H$225,MATCH($C139,_xlfn.ANCHORARRAY(Socioeconomic!$C$8),0)),NA())</f>
        <v>#N/A</v>
      </c>
      <c r="AC139" s="25" t="e">
        <f ca="1">IFERROR(INDEX('Natural Hazard'!$H$8:$H$225,MATCH($C139,_xlfn.ANCHORARRAY('Natural Hazard'!$C$8),0)),NA())</f>
        <v>#N/A</v>
      </c>
      <c r="AD139" s="25">
        <f ca="1">IFERROR(INDEX(Conflict!$H$8:$H$225,MATCH($C139,_xlfn.ANCHORARRAY(Conflict!$C$8),0)),NA())</f>
        <v>0</v>
      </c>
      <c r="AE139" s="50"/>
      <c r="AF139" s="25">
        <f ca="1">IFERROR(INDEX(Health!$I$8:$I$225,MATCH($C139,_xlfn.ANCHORARRAY(Health!$C$8),0)),NA())</f>
        <v>0</v>
      </c>
      <c r="AG139" s="25" t="e">
        <f ca="1">IFERROR(INDEX(Food!$I$8:$I$225,MATCH($C139,_xlfn.ANCHORARRAY(Food!$C$8),0)),NA())</f>
        <v>#N/A</v>
      </c>
      <c r="AH139" s="25" t="e">
        <f ca="1">IFERROR(INDEX(Macro!$I$8:$I$225,MATCH($C139,_xlfn.ANCHORARRAY(Macro!$C$8),0)),NA())</f>
        <v>#N/A</v>
      </c>
      <c r="AI139" s="25" t="e">
        <f ca="1">IFERROR(INDEX(Socioeconomic!$I$8:$I$225,MATCH($C139,_xlfn.ANCHORARRAY(Socioeconomic!$C$8),0)),NA())</f>
        <v>#N/A</v>
      </c>
      <c r="AJ139" s="25">
        <f ca="1">IFERROR(INDEX('Natural Hazard'!$I$8:$I$225,MATCH($C139,_xlfn.ANCHORARRAY('Natural Hazard'!$C$8),0)),NA())</f>
        <v>0</v>
      </c>
      <c r="AK139" s="25">
        <f ca="1">IFERROR(INDEX(Conflict!$I$8:$I$225,MATCH($C139,_xlfn.ANCHORARRAY(Conflict!$C$8),0)),NA())</f>
        <v>0</v>
      </c>
      <c r="AL139" s="49"/>
      <c r="AM139" s="25">
        <f>IFERROR(INDEX('Data Reliability'!$G$6:$G$409,MATCH($C139,'Data Reliability'!$E$6:$E$409,0)),NA())</f>
        <v>0.91666666666666696</v>
      </c>
      <c r="AN139" s="25">
        <f>IFERROR(INDEX('Data Reliability'!$H$6:$H$409,MATCH($C139,'Data Reliability'!$E$6:$E$409,0)),NA())</f>
        <v>0.78333333333333299</v>
      </c>
    </row>
    <row r="140" spans="2:40" x14ac:dyDescent="0.2">
      <c r="B140" s="28" t="s">
        <v>227</v>
      </c>
      <c r="C140" s="28" t="s">
        <v>228</v>
      </c>
      <c r="D140" s="28" t="s">
        <v>432</v>
      </c>
      <c r="E140" s="28" t="s">
        <v>429</v>
      </c>
      <c r="F140" s="206">
        <f ca="1">MATCH($C140,_xlfn.ANCHORARRAY(Health!$C$8),0)</f>
        <v>135</v>
      </c>
      <c r="G140" s="22" cm="1">
        <f t="array" aca="1" ref="G140" ca="1">IF(Parameters!$D$31, SUM(IF(ISNUMBER(R140:W140),(IF(R140:W140&gt;=Parameters!$D$37,1,"")),""))+0.5*(SUM(IF(ISNUMBER(R140:W140),(IF(R140:W140&gt;=Parameters!$D$38,1,"")),""))-SUM(IF(ISNUMBER(R140:W140),(IF(R140:W140&gt;=Parameters!$D$37,1,"")),""))),0) +
   IF(Parameters!$D$32,SUM(IF(ISNUMBER(R140:W140),(IF(R140:W140&gt;=Parameters!$D$41,1,"")),"")),0) +
   IF(Parameters!$D$33,AVERAGE(IF(ISNUMBER(R140:W140),R140:W140)),0) +
   IF(Parameters!$D$34,IF(OR(IF(ISNUMBER(R140:W140),R140:W140)=0),0,GEOMEAN(IF(ISNUMBER(R140:W140),R140:W140))),0)</f>
        <v>3</v>
      </c>
      <c r="H140" s="23">
        <f t="shared" ca="1" si="12"/>
        <v>3</v>
      </c>
      <c r="I140" s="116" t="str">
        <f t="shared" si="13"/>
        <v/>
      </c>
      <c r="J140" s="22" cm="1">
        <f t="array" aca="1" ref="J140" ca="1">IF(Parameters!$D$31, SUM(IF(ISNUMBER(Y140:AD140),(IF(Y140:AD140&gt;=Parameters!$D$41,1,"")),""))+0.5*(SUM(IF(ISNUMBER(Y140:AD140),(IF(Y140:AD140&gt;=Parameters!$D$42,1,"")),""))-SUM(IF(ISNUMBER(Y140:AD140),(IF(Y140:AD140&gt;=Parameters!$D$41,1,"")),""))),0) +
   IF(Parameters!$D$32,SUM(IF(ISNUMBER(Y140:AD140),(IF(Y140:AD140&gt;=Parameters!$D$41,1,"")),"")),0) +
   IF(Parameters!$D$33,AVERAGE(IF(ISNUMBER(Y140:AD140),Y140:AD140)),0) +
   IF(Parameters!$D$34,IF(OR(IF(ISNUMBER(Y140:AD140),Y140:AD140)=0),0,GEOMEAN(IF(ISNUMBER(Y140:AD140),Y140:AD140))),0)</f>
        <v>4</v>
      </c>
      <c r="K140" s="23">
        <f t="shared" ca="1" si="14"/>
        <v>4</v>
      </c>
      <c r="L140" s="116" t="str">
        <f t="shared" si="15"/>
        <v/>
      </c>
      <c r="M140" s="21" cm="1">
        <f t="array" aca="1" ref="M140" ca="1">IF(Parameters!$D$31, SUM(IF(ISNUMBER(AF140:AK140),(IF(AF140:AK140&gt;=Parameters!$D$41,1,"")),""))+0.5*(SUM(IF(ISNUMBER(AF140:AK140),(IF(AF140:AK140&gt;=Parameters!$D$42,1,"")),""))-SUM(IF(ISNUMBER(AF140:AK140),(IF(AF140:AK140&gt;=Parameters!$D$41,1,"")),""))),0) +
   IF(Parameters!$D$32,SUM(IF(ISNUMBER(AF140:AK140),(IF(AF140:AK140&gt;=Parameters!$D$41,1,"")),"")),0) +
   IF(Parameters!$D$33,AVERAGE(IF(ISNUMBER(AF140:AK140),AF140:AK140)),0) +
   IF(Parameters!$D$34,IF(OR(IF(ISNUMBER(AF140:AK140),AF140:AK140)=0),0,GEOMEAN(IF(ISNUMBER(AF140:AK140),AF140:AK140))),0)</f>
        <v>2.5</v>
      </c>
      <c r="N140" s="23">
        <f t="shared" ca="1" si="16"/>
        <v>2.5</v>
      </c>
      <c r="O140" s="116" t="str">
        <f t="shared" si="17"/>
        <v/>
      </c>
      <c r="P140" s="24"/>
      <c r="Q140" s="49"/>
      <c r="R140" s="25">
        <f ca="1">IFERROR(INDEX(Health!$G$8:$G$225,MATCH($C140,_xlfn.ANCHORARRAY(Health!$C$8),0)),NA())</f>
        <v>8.5509960547118027</v>
      </c>
      <c r="S140" s="25">
        <f ca="1">IFERROR(INDEX(Food!$G$8:$G$225,MATCH($C140,_xlfn.ANCHORARRAY(Food!$C$8),0)),NA())</f>
        <v>7.8980915068080275</v>
      </c>
      <c r="T140" s="25">
        <f ca="1">IFERROR(INDEX(Macro!$G$8:$G$225,MATCH($C140,_xlfn.ANCHORARRAY(Macro!$C$8),0)),NA())</f>
        <v>10</v>
      </c>
      <c r="U140" s="25">
        <f ca="1">IFERROR(INDEX(Socioeconomic!$G$8:$G$225,MATCH($C140,_xlfn.ANCHORARRAY(Socioeconomic!$C$8),0)),NA())</f>
        <v>0</v>
      </c>
      <c r="V140" s="25">
        <f ca="1">IFERROR(INDEX('Natural Hazard'!$G$8:$G$225,MATCH($C140,_xlfn.ANCHORARRAY('Natural Hazard'!$C$8),0)),NA())</f>
        <v>0</v>
      </c>
      <c r="W140" s="25">
        <f ca="1">IFERROR(INDEX(Conflict!$G$8:$G$225,MATCH($C140,_xlfn.ANCHORARRAY(Conflict!$C$8),0)),NA())</f>
        <v>0</v>
      </c>
      <c r="X140" s="50"/>
      <c r="Y140" s="25">
        <f ca="1">IFERROR(INDEX(Health!$H$8:$H$225,MATCH($C140,_xlfn.ANCHORARRAY(Health!$C$8),0)),NA())</f>
        <v>7.3119533527696801</v>
      </c>
      <c r="Z140" s="25">
        <f ca="1">IFERROR(INDEX(Food!$H$8:$H$225,MATCH($C140,_xlfn.ANCHORARRAY(Food!$C$8),0)),NA())</f>
        <v>8.9114070642733001</v>
      </c>
      <c r="AA140" s="25">
        <f ca="1">IFERROR(INDEX(Macro!$H$8:$H$225,MATCH($C140,_xlfn.ANCHORARRAY(Macro!$C$8),0)),NA())</f>
        <v>10</v>
      </c>
      <c r="AB140" s="25">
        <f ca="1">IFERROR(INDEX(Socioeconomic!$H$8:$H$225,MATCH($C140,_xlfn.ANCHORARRAY(Socioeconomic!$C$8),0)),NA())</f>
        <v>10</v>
      </c>
      <c r="AC140" s="25">
        <f ca="1">IFERROR(INDEX('Natural Hazard'!$H$8:$H$225,MATCH($C140,_xlfn.ANCHORARRAY('Natural Hazard'!$C$8),0)),NA())</f>
        <v>6.6666666666666599</v>
      </c>
      <c r="AD140" s="25">
        <f ca="1">IFERROR(INDEX(Conflict!$H$8:$H$225,MATCH($C140,_xlfn.ANCHORARRAY(Conflict!$C$8),0)),NA())</f>
        <v>10</v>
      </c>
      <c r="AE140" s="50"/>
      <c r="AF140" s="25">
        <f ca="1">IFERROR(INDEX(Health!$I$8:$I$225,MATCH($C140,_xlfn.ANCHORARRAY(Health!$C$8),0)),NA())</f>
        <v>10</v>
      </c>
      <c r="AG140" s="25">
        <f ca="1">IFERROR(INDEX(Food!$I$8:$I$225,MATCH($C140,_xlfn.ANCHORARRAY(Food!$C$8),0)),NA())</f>
        <v>7</v>
      </c>
      <c r="AH140" s="25">
        <f ca="1">IFERROR(INDEX(Macro!$I$8:$I$225,MATCH($C140,_xlfn.ANCHORARRAY(Macro!$C$8),0)),NA())</f>
        <v>10</v>
      </c>
      <c r="AI140" s="25">
        <f ca="1">IFERROR(INDEX(Socioeconomic!$I$8:$I$225,MATCH($C140,_xlfn.ANCHORARRAY(Socioeconomic!$C$8),0)),NA())</f>
        <v>0</v>
      </c>
      <c r="AJ140" s="25">
        <f ca="1">IFERROR(INDEX('Natural Hazard'!$I$8:$I$225,MATCH($C140,_xlfn.ANCHORARRAY('Natural Hazard'!$C$8),0)),NA())</f>
        <v>0</v>
      </c>
      <c r="AK140" s="25">
        <f ca="1">IFERROR(INDEX(Conflict!$I$8:$I$225,MATCH($C140,_xlfn.ANCHORARRAY(Conflict!$C$8),0)),NA())</f>
        <v>0</v>
      </c>
      <c r="AL140" s="49"/>
      <c r="AM140" s="25">
        <f>IFERROR(INDEX('Data Reliability'!$G$6:$G$409,MATCH($C140,'Data Reliability'!$E$6:$E$409,0)),NA())</f>
        <v>0</v>
      </c>
      <c r="AN140" s="25">
        <f>IFERROR(INDEX('Data Reliability'!$H$6:$H$409,MATCH($C140,'Data Reliability'!$E$6:$E$409,0)),NA())</f>
        <v>0.280555555555556</v>
      </c>
    </row>
    <row r="141" spans="2:40" x14ac:dyDescent="0.2">
      <c r="B141" s="28" t="s">
        <v>229</v>
      </c>
      <c r="C141" s="28" t="s">
        <v>230</v>
      </c>
      <c r="D141" s="28" t="s">
        <v>432</v>
      </c>
      <c r="E141" s="28" t="s">
        <v>429</v>
      </c>
      <c r="F141" s="206">
        <f ca="1">MATCH($C141,_xlfn.ANCHORARRAY(Health!$C$8),0)</f>
        <v>136</v>
      </c>
      <c r="G141" s="22" cm="1">
        <f t="array" aca="1" ref="G141" ca="1">IF(Parameters!$D$31, SUM(IF(ISNUMBER(R141:W141),(IF(R141:W141&gt;=Parameters!$D$37,1,"")),""))+0.5*(SUM(IF(ISNUMBER(R141:W141),(IF(R141:W141&gt;=Parameters!$D$38,1,"")),""))-SUM(IF(ISNUMBER(R141:W141),(IF(R141:W141&gt;=Parameters!$D$37,1,"")),""))),0) +
   IF(Parameters!$D$32,SUM(IF(ISNUMBER(R141:W141),(IF(R141:W141&gt;=Parameters!$D$41,1,"")),"")),0) +
   IF(Parameters!$D$33,AVERAGE(IF(ISNUMBER(R141:W141),R141:W141)),0) +
   IF(Parameters!$D$34,IF(OR(IF(ISNUMBER(R141:W141),R141:W141)=0),0,GEOMEAN(IF(ISNUMBER(R141:W141),R141:W141))),0)</f>
        <v>0</v>
      </c>
      <c r="H141" s="23">
        <f t="shared" ca="1" si="12"/>
        <v>0</v>
      </c>
      <c r="I141" s="116" t="str">
        <f t="shared" si="13"/>
        <v>!</v>
      </c>
      <c r="J141" s="22" cm="1">
        <f t="array" aca="1" ref="J141" ca="1">IF(Parameters!$D$31, SUM(IF(ISNUMBER(Y141:AD141),(IF(Y141:AD141&gt;=Parameters!$D$41,1,"")),""))+0.5*(SUM(IF(ISNUMBER(Y141:AD141),(IF(Y141:AD141&gt;=Parameters!$D$42,1,"")),""))-SUM(IF(ISNUMBER(Y141:AD141),(IF(Y141:AD141&gt;=Parameters!$D$41,1,"")),""))),0) +
   IF(Parameters!$D$32,SUM(IF(ISNUMBER(Y141:AD141),(IF(Y141:AD141&gt;=Parameters!$D$41,1,"")),"")),0) +
   IF(Parameters!$D$33,AVERAGE(IF(ISNUMBER(Y141:AD141),Y141:AD141)),0) +
   IF(Parameters!$D$34,IF(OR(IF(ISNUMBER(Y141:AD141),Y141:AD141)=0),0,GEOMEAN(IF(ISNUMBER(Y141:AD141),Y141:AD141))),0)</f>
        <v>1.5</v>
      </c>
      <c r="K141" s="23">
        <f t="shared" ca="1" si="14"/>
        <v>1.5</v>
      </c>
      <c r="L141" s="116" t="str">
        <f t="shared" si="15"/>
        <v/>
      </c>
      <c r="M141" s="21" cm="1">
        <f t="array" aca="1" ref="M141" ca="1">IF(Parameters!$D$31, SUM(IF(ISNUMBER(AF141:AK141),(IF(AF141:AK141&gt;=Parameters!$D$41,1,"")),""))+0.5*(SUM(IF(ISNUMBER(AF141:AK141),(IF(AF141:AK141&gt;=Parameters!$D$42,1,"")),""))-SUM(IF(ISNUMBER(AF141:AK141),(IF(AF141:AK141&gt;=Parameters!$D$41,1,"")),""))),0) +
   IF(Parameters!$D$32,SUM(IF(ISNUMBER(AF141:AK141),(IF(AF141:AK141&gt;=Parameters!$D$41,1,"")),"")),0) +
   IF(Parameters!$D$33,AVERAGE(IF(ISNUMBER(AF141:AK141),AF141:AK141)),0) +
   IF(Parameters!$D$34,IF(OR(IF(ISNUMBER(AF141:AK141),AF141:AK141)=0),0,GEOMEAN(IF(ISNUMBER(AF141:AK141),AF141:AK141))),0)</f>
        <v>0</v>
      </c>
      <c r="N141" s="23">
        <f t="shared" ca="1" si="16"/>
        <v>0</v>
      </c>
      <c r="O141" s="116" t="str">
        <f t="shared" si="17"/>
        <v>!</v>
      </c>
      <c r="P141" s="24"/>
      <c r="Q141" s="49"/>
      <c r="R141" s="25">
        <f ca="1">IFERROR(INDEX(Health!$G$8:$G$225,MATCH($C141,_xlfn.ANCHORARRAY(Health!$C$8),0)),NA())</f>
        <v>0</v>
      </c>
      <c r="S141" s="25">
        <f ca="1">IFERROR(INDEX(Food!$G$8:$G$225,MATCH($C141,_xlfn.ANCHORARRAY(Food!$C$8),0)),NA())</f>
        <v>0</v>
      </c>
      <c r="T141" s="25">
        <f ca="1">IFERROR(INDEX(Macro!$G$8:$G$225,MATCH($C141,_xlfn.ANCHORARRAY(Macro!$C$8),0)),NA())</f>
        <v>1.3188979387761588</v>
      </c>
      <c r="U141" s="25">
        <f ca="1">IFERROR(INDEX(Socioeconomic!$G$8:$G$225,MATCH($C141,_xlfn.ANCHORARRAY(Socioeconomic!$C$8),0)),NA())</f>
        <v>4.3091112173675157</v>
      </c>
      <c r="V141" s="25">
        <f ca="1">IFERROR(INDEX('Natural Hazard'!$G$8:$G$225,MATCH($C141,_xlfn.ANCHORARRAY('Natural Hazard'!$C$8),0)),NA())</f>
        <v>0</v>
      </c>
      <c r="W141" s="25">
        <f ca="1">IFERROR(INDEX(Conflict!$G$8:$G$225,MATCH($C141,_xlfn.ANCHORARRAY(Conflict!$C$8),0)),NA())</f>
        <v>0</v>
      </c>
      <c r="X141" s="50"/>
      <c r="Y141" s="25">
        <f ca="1">IFERROR(INDEX(Health!$H$8:$H$225,MATCH($C141,_xlfn.ANCHORARRAY(Health!$C$8),0)),NA())</f>
        <v>8.5364431486880399</v>
      </c>
      <c r="Z141" s="25">
        <f ca="1">IFERROR(INDEX(Food!$H$8:$H$225,MATCH($C141,_xlfn.ANCHORARRAY(Food!$C$8),0)),NA())</f>
        <v>8.1339712918660201</v>
      </c>
      <c r="AA141" s="25">
        <f ca="1">IFERROR(INDEX(Macro!$H$8:$H$225,MATCH($C141,_xlfn.ANCHORARRAY(Macro!$C$8),0)),NA())</f>
        <v>4.40257084428863</v>
      </c>
      <c r="AB141" s="25">
        <f ca="1">IFERROR(INDEX(Socioeconomic!$H$8:$H$225,MATCH($C141,_xlfn.ANCHORARRAY(Socioeconomic!$C$8),0)),NA())</f>
        <v>9</v>
      </c>
      <c r="AC141" s="25">
        <f ca="1">IFERROR(INDEX('Natural Hazard'!$H$8:$H$225,MATCH($C141,_xlfn.ANCHORARRAY('Natural Hazard'!$C$8),0)),NA())</f>
        <v>5</v>
      </c>
      <c r="AD141" s="25">
        <f ca="1">IFERROR(INDEX(Conflict!$H$8:$H$225,MATCH($C141,_xlfn.ANCHORARRAY(Conflict!$C$8),0)),NA())</f>
        <v>5.5609454930322801</v>
      </c>
      <c r="AE141" s="50"/>
      <c r="AF141" s="25">
        <f ca="1">IFERROR(INDEX(Health!$I$8:$I$225,MATCH($C141,_xlfn.ANCHORARRAY(Health!$C$8),0)),NA())</f>
        <v>0</v>
      </c>
      <c r="AG141" s="25" t="e">
        <f ca="1">IFERROR(INDEX(Food!$I$8:$I$225,MATCH($C141,_xlfn.ANCHORARRAY(Food!$C$8),0)),NA())</f>
        <v>#N/A</v>
      </c>
      <c r="AH141" s="25">
        <f ca="1">IFERROR(INDEX(Macro!$I$8:$I$225,MATCH($C141,_xlfn.ANCHORARRAY(Macro!$C$8),0)),NA())</f>
        <v>0.39510818438381501</v>
      </c>
      <c r="AI141" s="25">
        <f ca="1">IFERROR(INDEX(Socioeconomic!$I$8:$I$225,MATCH($C141,_xlfn.ANCHORARRAY(Socioeconomic!$C$8),0)),NA())</f>
        <v>2.06315994262695</v>
      </c>
      <c r="AJ141" s="25">
        <f ca="1">IFERROR(INDEX('Natural Hazard'!$I$8:$I$225,MATCH($C141,_xlfn.ANCHORARRAY('Natural Hazard'!$C$8),0)),NA())</f>
        <v>0</v>
      </c>
      <c r="AK141" s="25">
        <f ca="1">IFERROR(INDEX(Conflict!$I$8:$I$225,MATCH($C141,_xlfn.ANCHORARRAY(Conflict!$C$8),0)),NA())</f>
        <v>0</v>
      </c>
      <c r="AL141" s="49"/>
      <c r="AM141" s="25">
        <f>IFERROR(INDEX('Data Reliability'!$G$6:$G$409,MATCH($C141,'Data Reliability'!$E$6:$E$409,0)),NA())</f>
        <v>0.16666666666666699</v>
      </c>
      <c r="AN141" s="25">
        <f>IFERROR(INDEX('Data Reliability'!$H$6:$H$409,MATCH($C141,'Data Reliability'!$E$6:$E$409,0)),NA())</f>
        <v>0.625</v>
      </c>
    </row>
    <row r="142" spans="2:40" x14ac:dyDescent="0.2">
      <c r="B142" s="28" t="s">
        <v>231</v>
      </c>
      <c r="C142" s="28" t="s">
        <v>232</v>
      </c>
      <c r="D142" s="28" t="s">
        <v>432</v>
      </c>
      <c r="E142" s="28" t="s">
        <v>430</v>
      </c>
      <c r="F142" s="206">
        <f ca="1">MATCH($C142,_xlfn.ANCHORARRAY(Health!$C$8),0)</f>
        <v>137</v>
      </c>
      <c r="G142" s="22" cm="1">
        <f t="array" aca="1" ref="G142" ca="1">IF(Parameters!$D$31, SUM(IF(ISNUMBER(R142:W142),(IF(R142:W142&gt;=Parameters!$D$37,1,"")),""))+0.5*(SUM(IF(ISNUMBER(R142:W142),(IF(R142:W142&gt;=Parameters!$D$38,1,"")),""))-SUM(IF(ISNUMBER(R142:W142),(IF(R142:W142&gt;=Parameters!$D$37,1,"")),""))),0) +
   IF(Parameters!$D$32,SUM(IF(ISNUMBER(R142:W142),(IF(R142:W142&gt;=Parameters!$D$41,1,"")),"")),0) +
   IF(Parameters!$D$33,AVERAGE(IF(ISNUMBER(R142:W142),R142:W142)),0) +
   IF(Parameters!$D$34,IF(OR(IF(ISNUMBER(R142:W142),R142:W142)=0),0,GEOMEAN(IF(ISNUMBER(R142:W142),R142:W142))),0)</f>
        <v>0.5</v>
      </c>
      <c r="H142" s="23">
        <f t="shared" ca="1" si="12"/>
        <v>0.5</v>
      </c>
      <c r="I142" s="116" t="str">
        <f t="shared" si="13"/>
        <v>!</v>
      </c>
      <c r="J142" s="22" cm="1">
        <f t="array" aca="1" ref="J142" ca="1">IF(Parameters!$D$31, SUM(IF(ISNUMBER(Y142:AD142),(IF(Y142:AD142&gt;=Parameters!$D$41,1,"")),""))+0.5*(SUM(IF(ISNUMBER(Y142:AD142),(IF(Y142:AD142&gt;=Parameters!$D$42,1,"")),""))-SUM(IF(ISNUMBER(Y142:AD142),(IF(Y142:AD142&gt;=Parameters!$D$41,1,"")),""))),0) +
   IF(Parameters!$D$32,SUM(IF(ISNUMBER(Y142:AD142),(IF(Y142:AD142&gt;=Parameters!$D$41,1,"")),"")),0) +
   IF(Parameters!$D$33,AVERAGE(IF(ISNUMBER(Y142:AD142),Y142:AD142)),0) +
   IF(Parameters!$D$34,IF(OR(IF(ISNUMBER(Y142:AD142),Y142:AD142)=0),0,GEOMEAN(IF(ISNUMBER(Y142:AD142),Y142:AD142))),0)</f>
        <v>0</v>
      </c>
      <c r="K142" s="23">
        <f t="shared" ca="1" si="14"/>
        <v>0</v>
      </c>
      <c r="L142" s="116" t="str">
        <f t="shared" si="15"/>
        <v/>
      </c>
      <c r="M142" s="21" cm="1">
        <f t="array" aca="1" ref="M142" ca="1">IF(Parameters!$D$31, SUM(IF(ISNUMBER(AF142:AK142),(IF(AF142:AK142&gt;=Parameters!$D$41,1,"")),""))+0.5*(SUM(IF(ISNUMBER(AF142:AK142),(IF(AF142:AK142&gt;=Parameters!$D$42,1,"")),""))-SUM(IF(ISNUMBER(AF142:AK142),(IF(AF142:AK142&gt;=Parameters!$D$41,1,"")),""))),0) +
   IF(Parameters!$D$32,SUM(IF(ISNUMBER(AF142:AK142),(IF(AF142:AK142&gt;=Parameters!$D$41,1,"")),"")),0) +
   IF(Parameters!$D$33,AVERAGE(IF(ISNUMBER(AF142:AK142),AF142:AK142)),0) +
   IF(Parameters!$D$34,IF(OR(IF(ISNUMBER(AF142:AK142),AF142:AK142)=0),0,GEOMEAN(IF(ISNUMBER(AF142:AK142),AF142:AK142))),0)</f>
        <v>1</v>
      </c>
      <c r="N142" s="23">
        <f t="shared" ca="1" si="16"/>
        <v>1</v>
      </c>
      <c r="O142" s="116" t="str">
        <f t="shared" si="17"/>
        <v>!</v>
      </c>
      <c r="P142" s="24"/>
      <c r="Q142" s="49"/>
      <c r="R142" s="25">
        <f ca="1">IFERROR(INDEX(Health!$G$8:$G$225,MATCH($C142,_xlfn.ANCHORARRAY(Health!$C$8),0)),NA())</f>
        <v>0</v>
      </c>
      <c r="S142" s="25">
        <f ca="1">IFERROR(INDEX(Food!$G$8:$G$225,MATCH($C142,_xlfn.ANCHORARRAY(Food!$C$8),0)),NA())</f>
        <v>0</v>
      </c>
      <c r="T142" s="25">
        <f ca="1">IFERROR(INDEX(Macro!$G$8:$G$225,MATCH($C142,_xlfn.ANCHORARRAY(Macro!$C$8),0)),NA())</f>
        <v>2.5466073918338643</v>
      </c>
      <c r="U142" s="25">
        <f ca="1">IFERROR(INDEX(Socioeconomic!$G$8:$G$225,MATCH($C142,_xlfn.ANCHORARRAY(Socioeconomic!$C$8),0)),NA())</f>
        <v>0</v>
      </c>
      <c r="V142" s="25">
        <f ca="1">IFERROR(INDEX('Natural Hazard'!$G$8:$G$225,MATCH($C142,_xlfn.ANCHORARRAY('Natural Hazard'!$C$8),0)),NA())</f>
        <v>5.7735026918962546</v>
      </c>
      <c r="W142" s="25">
        <f ca="1">IFERROR(INDEX(Conflict!$G$8:$G$225,MATCH($C142,_xlfn.ANCHORARRAY(Conflict!$C$8),0)),NA())</f>
        <v>0</v>
      </c>
      <c r="X142" s="50"/>
      <c r="Y142" s="25">
        <f ca="1">IFERROR(INDEX(Health!$H$8:$H$225,MATCH($C142,_xlfn.ANCHORARRAY(Health!$C$8),0)),NA())</f>
        <v>4.6005830903789997</v>
      </c>
      <c r="Z142" s="25">
        <f ca="1">IFERROR(INDEX(Food!$H$8:$H$225,MATCH($C142,_xlfn.ANCHORARRAY(Food!$C$8),0)),NA())</f>
        <v>1.79425837320574</v>
      </c>
      <c r="AA142" s="25">
        <f ca="1">IFERROR(INDEX(Macro!$H$8:$H$225,MATCH($C142,_xlfn.ANCHORARRAY(Macro!$C$8),0)),NA())</f>
        <v>1.7148699970785799</v>
      </c>
      <c r="AB142" s="25">
        <f ca="1">IFERROR(INDEX(Socioeconomic!$H$8:$H$225,MATCH($C142,_xlfn.ANCHORARRAY(Socioeconomic!$C$8),0)),NA())</f>
        <v>4.2857142857142803</v>
      </c>
      <c r="AC142" s="25">
        <f ca="1">IFERROR(INDEX('Natural Hazard'!$H$8:$H$225,MATCH($C142,_xlfn.ANCHORARRAY('Natural Hazard'!$C$8),0)),NA())</f>
        <v>3.3333333333333299</v>
      </c>
      <c r="AD142" s="25">
        <f ca="1">IFERROR(INDEX(Conflict!$H$8:$H$225,MATCH($C142,_xlfn.ANCHORARRAY(Conflict!$C$8),0)),NA())</f>
        <v>0</v>
      </c>
      <c r="AE142" s="50"/>
      <c r="AF142" s="25">
        <f ca="1">IFERROR(INDEX(Health!$I$8:$I$225,MATCH($C142,_xlfn.ANCHORARRAY(Health!$C$8),0)),NA())</f>
        <v>0</v>
      </c>
      <c r="AG142" s="25" t="e">
        <f ca="1">IFERROR(INDEX(Food!$I$8:$I$225,MATCH($C142,_xlfn.ANCHORARRAY(Food!$C$8),0)),NA())</f>
        <v>#N/A</v>
      </c>
      <c r="AH142" s="25">
        <f ca="1">IFERROR(INDEX(Macro!$I$8:$I$225,MATCH($C142,_xlfn.ANCHORARRAY(Macro!$C$8),0)),NA())</f>
        <v>3.7817497648165501</v>
      </c>
      <c r="AI142" s="25" t="e">
        <f ca="1">IFERROR(INDEX(Socioeconomic!$I$8:$I$225,MATCH($C142,_xlfn.ANCHORARRAY(Socioeconomic!$C$8),0)),NA())</f>
        <v>#N/A</v>
      </c>
      <c r="AJ142" s="25">
        <f ca="1">IFERROR(INDEX('Natural Hazard'!$I$8:$I$225,MATCH($C142,_xlfn.ANCHORARRAY('Natural Hazard'!$C$8),0)),NA())</f>
        <v>10</v>
      </c>
      <c r="AK142" s="25">
        <f ca="1">IFERROR(INDEX(Conflict!$I$8:$I$225,MATCH($C142,_xlfn.ANCHORARRAY(Conflict!$C$8),0)),NA())</f>
        <v>0</v>
      </c>
      <c r="AL142" s="49"/>
      <c r="AM142" s="25">
        <f>IFERROR(INDEX('Data Reliability'!$G$6:$G$409,MATCH($C142,'Data Reliability'!$E$6:$E$409,0)),NA())</f>
        <v>0.16666666666666699</v>
      </c>
      <c r="AN142" s="25">
        <f>IFERROR(INDEX('Data Reliability'!$H$6:$H$409,MATCH($C142,'Data Reliability'!$E$6:$E$409,0)),NA())</f>
        <v>0.63333333333333297</v>
      </c>
    </row>
    <row r="143" spans="2:40" x14ac:dyDescent="0.2">
      <c r="B143" s="28" t="s">
        <v>233</v>
      </c>
      <c r="C143" s="28" t="s">
        <v>234</v>
      </c>
      <c r="D143" s="28" t="s">
        <v>432</v>
      </c>
      <c r="E143" s="28" t="s">
        <v>429</v>
      </c>
      <c r="F143" s="206">
        <f ca="1">MATCH($C143,_xlfn.ANCHORARRAY(Health!$C$8),0)</f>
        <v>138</v>
      </c>
      <c r="G143" s="22" cm="1">
        <f t="array" aca="1" ref="G143" ca="1">IF(Parameters!$D$31, SUM(IF(ISNUMBER(R143:W143),(IF(R143:W143&gt;=Parameters!$D$37,1,"")),""))+0.5*(SUM(IF(ISNUMBER(R143:W143),(IF(R143:W143&gt;=Parameters!$D$38,1,"")),""))-SUM(IF(ISNUMBER(R143:W143),(IF(R143:W143&gt;=Parameters!$D$37,1,"")),""))),0) +
   IF(Parameters!$D$32,SUM(IF(ISNUMBER(R143:W143),(IF(R143:W143&gt;=Parameters!$D$41,1,"")),"")),0) +
   IF(Parameters!$D$33,AVERAGE(IF(ISNUMBER(R143:W143),R143:W143)),0) +
   IF(Parameters!$D$34,IF(OR(IF(ISNUMBER(R143:W143),R143:W143)=0),0,GEOMEAN(IF(ISNUMBER(R143:W143),R143:W143))),0)</f>
        <v>3.5</v>
      </c>
      <c r="H143" s="23">
        <f t="shared" ca="1" si="12"/>
        <v>3.5</v>
      </c>
      <c r="I143" s="116" t="str">
        <f t="shared" si="13"/>
        <v/>
      </c>
      <c r="J143" s="22" cm="1">
        <f t="array" aca="1" ref="J143" ca="1">IF(Parameters!$D$31, SUM(IF(ISNUMBER(Y143:AD143),(IF(Y143:AD143&gt;=Parameters!$D$41,1,"")),""))+0.5*(SUM(IF(ISNUMBER(Y143:AD143),(IF(Y143:AD143&gt;=Parameters!$D$42,1,"")),""))-SUM(IF(ISNUMBER(Y143:AD143),(IF(Y143:AD143&gt;=Parameters!$D$41,1,"")),""))),0) +
   IF(Parameters!$D$32,SUM(IF(ISNUMBER(Y143:AD143),(IF(Y143:AD143&gt;=Parameters!$D$41,1,"")),"")),0) +
   IF(Parameters!$D$33,AVERAGE(IF(ISNUMBER(Y143:AD143),Y143:AD143)),0) +
   IF(Parameters!$D$34,IF(OR(IF(ISNUMBER(Y143:AD143),Y143:AD143)=0),0,GEOMEAN(IF(ISNUMBER(Y143:AD143),Y143:AD143))),0)</f>
        <v>2</v>
      </c>
      <c r="K143" s="23">
        <f t="shared" ca="1" si="14"/>
        <v>2</v>
      </c>
      <c r="L143" s="116" t="str">
        <f t="shared" si="15"/>
        <v/>
      </c>
      <c r="M143" s="21" cm="1">
        <f t="array" aca="1" ref="M143" ca="1">IF(Parameters!$D$31, SUM(IF(ISNUMBER(AF143:AK143),(IF(AF143:AK143&gt;=Parameters!$D$41,1,"")),""))+0.5*(SUM(IF(ISNUMBER(AF143:AK143),(IF(AF143:AK143&gt;=Parameters!$D$42,1,"")),""))-SUM(IF(ISNUMBER(AF143:AK143),(IF(AF143:AK143&gt;=Parameters!$D$41,1,"")),""))),0) +
   IF(Parameters!$D$32,SUM(IF(ISNUMBER(AF143:AK143),(IF(AF143:AK143&gt;=Parameters!$D$41,1,"")),"")),0) +
   IF(Parameters!$D$33,AVERAGE(IF(ISNUMBER(AF143:AK143),AF143:AK143)),0) +
   IF(Parameters!$D$34,IF(OR(IF(ISNUMBER(AF143:AK143),AF143:AK143)=0),0,GEOMEAN(IF(ISNUMBER(AF143:AK143),AF143:AK143))),0)</f>
        <v>4</v>
      </c>
      <c r="N143" s="23">
        <f t="shared" ca="1" si="16"/>
        <v>4</v>
      </c>
      <c r="O143" s="116" t="str">
        <f t="shared" si="17"/>
        <v>!</v>
      </c>
      <c r="P143" s="24"/>
      <c r="Q143" s="49"/>
      <c r="R143" s="25">
        <f ca="1">IFERROR(INDEX(Health!$G$8:$G$225,MATCH($C143,_xlfn.ANCHORARRAY(Health!$C$8),0)),NA())</f>
        <v>0</v>
      </c>
      <c r="S143" s="25">
        <f ca="1">IFERROR(INDEX(Food!$G$8:$G$225,MATCH($C143,_xlfn.ANCHORARRAY(Food!$C$8),0)),NA())</f>
        <v>9.3165398866926878</v>
      </c>
      <c r="T143" s="25">
        <f ca="1">IFERROR(INDEX(Macro!$G$8:$G$225,MATCH($C143,_xlfn.ANCHORARRAY(Macro!$C$8),0)),NA())</f>
        <v>8.7186691273734329</v>
      </c>
      <c r="U143" s="25">
        <f ca="1">IFERROR(INDEX(Socioeconomic!$G$8:$G$225,MATCH($C143,_xlfn.ANCHORARRAY(Socioeconomic!$C$8),0)),NA())</f>
        <v>9.4868329805051381</v>
      </c>
      <c r="V143" s="25">
        <f ca="1">IFERROR(INDEX('Natural Hazard'!$G$8:$G$225,MATCH($C143,_xlfn.ANCHORARRAY('Natural Hazard'!$C$8),0)),NA())</f>
        <v>6.9522178715380676</v>
      </c>
      <c r="W143" s="25">
        <f ca="1">IFERROR(INDEX(Conflict!$G$8:$G$225,MATCH($C143,_xlfn.ANCHORARRAY(Conflict!$C$8),0)),NA())</f>
        <v>0</v>
      </c>
      <c r="X143" s="50"/>
      <c r="Y143" s="25">
        <f ca="1">IFERROR(INDEX(Health!$H$8:$H$225,MATCH($C143,_xlfn.ANCHORARRAY(Health!$C$8),0)),NA())</f>
        <v>7.8658892128279803</v>
      </c>
      <c r="Z143" s="25">
        <f ca="1">IFERROR(INDEX(Food!$H$8:$H$225,MATCH($C143,_xlfn.ANCHORARRAY(Food!$C$8),0)),NA())</f>
        <v>8.6797915460335808</v>
      </c>
      <c r="AA143" s="25">
        <f ca="1">IFERROR(INDEX(Macro!$H$8:$H$225,MATCH($C143,_xlfn.ANCHORARRAY(Macro!$C$8),0)),NA())</f>
        <v>7.6015191352614604</v>
      </c>
      <c r="AB143" s="25">
        <f ca="1">IFERROR(INDEX(Socioeconomic!$H$8:$H$225,MATCH($C143,_xlfn.ANCHORARRAY(Socioeconomic!$C$8),0)),NA())</f>
        <v>9</v>
      </c>
      <c r="AC143" s="25">
        <f ca="1">IFERROR(INDEX('Natural Hazard'!$H$8:$H$225,MATCH($C143,_xlfn.ANCHORARRAY('Natural Hazard'!$C$8),0)),NA())</f>
        <v>4.8333333333333304</v>
      </c>
      <c r="AD143" s="25">
        <f ca="1">IFERROR(INDEX(Conflict!$H$8:$H$225,MATCH($C143,_xlfn.ANCHORARRAY(Conflict!$C$8),0)),NA())</f>
        <v>4.7230552125595304</v>
      </c>
      <c r="AE143" s="50"/>
      <c r="AF143" s="25">
        <f ca="1">IFERROR(INDEX(Health!$I$8:$I$225,MATCH($C143,_xlfn.ANCHORARRAY(Health!$C$8),0)),NA())</f>
        <v>0</v>
      </c>
      <c r="AG143" s="25">
        <f ca="1">IFERROR(INDEX(Food!$I$8:$I$225,MATCH($C143,_xlfn.ANCHORARRAY(Food!$C$8),0)),NA())</f>
        <v>10</v>
      </c>
      <c r="AH143" s="25">
        <f ca="1">IFERROR(INDEX(Macro!$I$8:$I$225,MATCH($C143,_xlfn.ANCHORARRAY(Macro!$C$8),0)),NA())</f>
        <v>10</v>
      </c>
      <c r="AI143" s="25">
        <f ca="1">IFERROR(INDEX(Socioeconomic!$I$8:$I$225,MATCH($C143,_xlfn.ANCHORARRAY(Socioeconomic!$C$8),0)),NA())</f>
        <v>10</v>
      </c>
      <c r="AJ143" s="25">
        <f ca="1">IFERROR(INDEX('Natural Hazard'!$I$8:$I$225,MATCH($C143,_xlfn.ANCHORARRAY('Natural Hazard'!$C$8),0)),NA())</f>
        <v>10</v>
      </c>
      <c r="AK143" s="25">
        <f ca="1">IFERROR(INDEX(Conflict!$I$8:$I$225,MATCH($C143,_xlfn.ANCHORARRAY(Conflict!$C$8),0)),NA())</f>
        <v>0</v>
      </c>
      <c r="AL143" s="49"/>
      <c r="AM143" s="25">
        <f>IFERROR(INDEX('Data Reliability'!$G$6:$G$409,MATCH($C143,'Data Reliability'!$E$6:$E$409,0)),NA())</f>
        <v>8.3333333333333301E-2</v>
      </c>
      <c r="AN143" s="25">
        <f>IFERROR(INDEX('Data Reliability'!$H$6:$H$409,MATCH($C143,'Data Reliability'!$E$6:$E$409,0)),NA())</f>
        <v>0.50277777777777799</v>
      </c>
    </row>
    <row r="144" spans="2:40" x14ac:dyDescent="0.2">
      <c r="B144" s="28" t="s">
        <v>235</v>
      </c>
      <c r="C144" s="28" t="s">
        <v>236</v>
      </c>
      <c r="D144" s="28" t="s">
        <v>436</v>
      </c>
      <c r="E144" s="28" t="s">
        <v>430</v>
      </c>
      <c r="F144" s="206">
        <f ca="1">MATCH($C144,_xlfn.ANCHORARRAY(Health!$C$8),0)</f>
        <v>139</v>
      </c>
      <c r="G144" s="22" cm="1">
        <f t="array" aca="1" ref="G144" ca="1">IF(Parameters!$D$31, SUM(IF(ISNUMBER(R144:W144),(IF(R144:W144&gt;=Parameters!$D$37,1,"")),""))+0.5*(SUM(IF(ISNUMBER(R144:W144),(IF(R144:W144&gt;=Parameters!$D$38,1,"")),""))-SUM(IF(ISNUMBER(R144:W144),(IF(R144:W144&gt;=Parameters!$D$37,1,"")),""))),0) +
   IF(Parameters!$D$32,SUM(IF(ISNUMBER(R144:W144),(IF(R144:W144&gt;=Parameters!$D$41,1,"")),"")),0) +
   IF(Parameters!$D$33,AVERAGE(IF(ISNUMBER(R144:W144),R144:W144)),0) +
   IF(Parameters!$D$34,IF(OR(IF(ISNUMBER(R144:W144),R144:W144)=0),0,GEOMEAN(IF(ISNUMBER(R144:W144),R144:W144))),0)</f>
        <v>0.5</v>
      </c>
      <c r="H144" s="23">
        <f t="shared" ca="1" si="12"/>
        <v>0.5</v>
      </c>
      <c r="I144" s="116" t="str">
        <f t="shared" si="13"/>
        <v/>
      </c>
      <c r="J144" s="22" cm="1">
        <f t="array" aca="1" ref="J144" ca="1">IF(Parameters!$D$31, SUM(IF(ISNUMBER(Y144:AD144),(IF(Y144:AD144&gt;=Parameters!$D$41,1,"")),""))+0.5*(SUM(IF(ISNUMBER(Y144:AD144),(IF(Y144:AD144&gt;=Parameters!$D$42,1,"")),""))-SUM(IF(ISNUMBER(Y144:AD144),(IF(Y144:AD144&gt;=Parameters!$D$41,1,"")),""))),0) +
   IF(Parameters!$D$32,SUM(IF(ISNUMBER(Y144:AD144),(IF(Y144:AD144&gt;=Parameters!$D$41,1,"")),"")),0) +
   IF(Parameters!$D$33,AVERAGE(IF(ISNUMBER(Y144:AD144),Y144:AD144)),0) +
   IF(Parameters!$D$34,IF(OR(IF(ISNUMBER(Y144:AD144),Y144:AD144)=0),0,GEOMEAN(IF(ISNUMBER(Y144:AD144),Y144:AD144))),0)</f>
        <v>0.5</v>
      </c>
      <c r="K144" s="23">
        <f t="shared" ca="1" si="14"/>
        <v>0.5</v>
      </c>
      <c r="L144" s="116" t="str">
        <f t="shared" si="15"/>
        <v/>
      </c>
      <c r="M144" s="21" cm="1">
        <f t="array" aca="1" ref="M144" ca="1">IF(Parameters!$D$31, SUM(IF(ISNUMBER(AF144:AK144),(IF(AF144:AK144&gt;=Parameters!$D$41,1,"")),""))+0.5*(SUM(IF(ISNUMBER(AF144:AK144),(IF(AF144:AK144&gt;=Parameters!$D$42,1,"")),""))-SUM(IF(ISNUMBER(AF144:AK144),(IF(AF144:AK144&gt;=Parameters!$D$41,1,"")),""))),0) +
   IF(Parameters!$D$32,SUM(IF(ISNUMBER(AF144:AK144),(IF(AF144:AK144&gt;=Parameters!$D$41,1,"")),"")),0) +
   IF(Parameters!$D$33,AVERAGE(IF(ISNUMBER(AF144:AK144),AF144:AK144)),0) +
   IF(Parameters!$D$34,IF(OR(IF(ISNUMBER(AF144:AK144),AF144:AK144)=0),0,GEOMEAN(IF(ISNUMBER(AF144:AK144),AF144:AK144))),0)</f>
        <v>1.5</v>
      </c>
      <c r="N144" s="23">
        <f t="shared" ca="1" si="16"/>
        <v>1.5</v>
      </c>
      <c r="O144" s="116" t="str">
        <f t="shared" si="17"/>
        <v>!</v>
      </c>
      <c r="P144" s="24"/>
      <c r="Q144" s="49"/>
      <c r="R144" s="25">
        <f ca="1">IFERROR(INDEX(Health!$G$8:$G$225,MATCH($C144,_xlfn.ANCHORARRAY(Health!$C$8),0)),NA())</f>
        <v>0</v>
      </c>
      <c r="S144" s="25">
        <f ca="1">IFERROR(INDEX(Food!$G$8:$G$225,MATCH($C144,_xlfn.ANCHORARRAY(Food!$C$8),0)),NA())</f>
        <v>0</v>
      </c>
      <c r="T144" s="25">
        <f ca="1">IFERROR(INDEX(Macro!$G$8:$G$225,MATCH($C144,_xlfn.ANCHORARRAY(Macro!$C$8),0)),NA())</f>
        <v>6.9</v>
      </c>
      <c r="U144" s="25">
        <f ca="1">IFERROR(INDEX(Socioeconomic!$G$8:$G$225,MATCH($C144,_xlfn.ANCHORARRAY(Socioeconomic!$C$8),0)),NA())</f>
        <v>0</v>
      </c>
      <c r="V144" s="25">
        <f ca="1">IFERROR(INDEX('Natural Hazard'!$G$8:$G$225,MATCH($C144,_xlfn.ANCHORARRAY('Natural Hazard'!$C$8),0)),NA())</f>
        <v>0</v>
      </c>
      <c r="W144" s="25">
        <f ca="1">IFERROR(INDEX(Conflict!$G$8:$G$225,MATCH($C144,_xlfn.ANCHORARRAY(Conflict!$C$8),0)),NA())</f>
        <v>0</v>
      </c>
      <c r="X144" s="50"/>
      <c r="Y144" s="25">
        <f ca="1">IFERROR(INDEX(Health!$H$8:$H$225,MATCH($C144,_xlfn.ANCHORARRAY(Health!$C$8),0)),NA())</f>
        <v>0</v>
      </c>
      <c r="Z144" s="25">
        <f ca="1">IFERROR(INDEX(Food!$H$8:$H$225,MATCH($C144,_xlfn.ANCHORARRAY(Food!$C$8),0)),NA())</f>
        <v>2.36826867400115</v>
      </c>
      <c r="AA144" s="25">
        <f ca="1">IFERROR(INDEX(Macro!$H$8:$H$225,MATCH($C144,_xlfn.ANCHORARRAY(Macro!$C$8),0)),NA())</f>
        <v>7</v>
      </c>
      <c r="AB144" s="25">
        <f ca="1">IFERROR(INDEX(Socioeconomic!$H$8:$H$225,MATCH($C144,_xlfn.ANCHORARRAY(Socioeconomic!$C$8),0)),NA())</f>
        <v>2.71428571428571</v>
      </c>
      <c r="AC144" s="25">
        <f ca="1">IFERROR(INDEX('Natural Hazard'!$H$8:$H$225,MATCH($C144,_xlfn.ANCHORARRAY('Natural Hazard'!$C$8),0)),NA())</f>
        <v>5.8333333333333304</v>
      </c>
      <c r="AD144" s="25">
        <f ca="1">IFERROR(INDEX(Conflict!$H$8:$H$225,MATCH($C144,_xlfn.ANCHORARRAY(Conflict!$C$8),0)),NA())</f>
        <v>0</v>
      </c>
      <c r="AE144" s="50"/>
      <c r="AF144" s="25">
        <f ca="1">IFERROR(INDEX(Health!$I$8:$I$225,MATCH($C144,_xlfn.ANCHORARRAY(Health!$C$8),0)),NA())</f>
        <v>10</v>
      </c>
      <c r="AG144" s="25" t="e">
        <f ca="1">IFERROR(INDEX(Food!$I$8:$I$225,MATCH($C144,_xlfn.ANCHORARRAY(Food!$C$8),0)),NA())</f>
        <v>#N/A</v>
      </c>
      <c r="AH144" s="25">
        <f ca="1">IFERROR(INDEX(Macro!$I$8:$I$225,MATCH($C144,_xlfn.ANCHORARRAY(Macro!$C$8),0)),NA())</f>
        <v>7</v>
      </c>
      <c r="AI144" s="25">
        <f ca="1">IFERROR(INDEX(Socioeconomic!$I$8:$I$225,MATCH($C144,_xlfn.ANCHORARRAY(Socioeconomic!$C$8),0)),NA())</f>
        <v>0</v>
      </c>
      <c r="AJ144" s="25">
        <f ca="1">IFERROR(INDEX('Natural Hazard'!$I$8:$I$225,MATCH($C144,_xlfn.ANCHORARRAY('Natural Hazard'!$C$8),0)),NA())</f>
        <v>0</v>
      </c>
      <c r="AK144" s="25">
        <f ca="1">IFERROR(INDEX(Conflict!$I$8:$I$225,MATCH($C144,_xlfn.ANCHORARRAY(Conflict!$C$8),0)),NA())</f>
        <v>0</v>
      </c>
      <c r="AL144" s="49"/>
      <c r="AM144" s="25">
        <f>IFERROR(INDEX('Data Reliability'!$G$6:$G$409,MATCH($C144,'Data Reliability'!$E$6:$E$409,0)),NA())</f>
        <v>0</v>
      </c>
      <c r="AN144" s="25">
        <f>IFERROR(INDEX('Data Reliability'!$H$6:$H$409,MATCH($C144,'Data Reliability'!$E$6:$E$409,0)),NA())</f>
        <v>0.42499999999999999</v>
      </c>
    </row>
    <row r="145" spans="2:42" x14ac:dyDescent="0.2">
      <c r="B145" s="28" t="s">
        <v>237</v>
      </c>
      <c r="C145" s="28" t="s">
        <v>238</v>
      </c>
      <c r="D145" s="28" t="s">
        <v>432</v>
      </c>
      <c r="E145" s="28" t="s">
        <v>430</v>
      </c>
      <c r="F145" s="206">
        <f ca="1">MATCH($C145,_xlfn.ANCHORARRAY(Health!$C$8),0)</f>
        <v>140</v>
      </c>
      <c r="G145" s="22" cm="1">
        <f t="array" aca="1" ref="G145" ca="1">IF(Parameters!$D$31, SUM(IF(ISNUMBER(R145:W145),(IF(R145:W145&gt;=Parameters!$D$37,1,"")),""))+0.5*(SUM(IF(ISNUMBER(R145:W145),(IF(R145:W145&gt;=Parameters!$D$38,1,"")),""))-SUM(IF(ISNUMBER(R145:W145),(IF(R145:W145&gt;=Parameters!$D$37,1,"")),""))),0) +
   IF(Parameters!$D$32,SUM(IF(ISNUMBER(R145:W145),(IF(R145:W145&gt;=Parameters!$D$41,1,"")),"")),0) +
   IF(Parameters!$D$33,AVERAGE(IF(ISNUMBER(R145:W145),R145:W145)),0) +
   IF(Parameters!$D$34,IF(OR(IF(ISNUMBER(R145:W145),R145:W145)=0),0,GEOMEAN(IF(ISNUMBER(R145:W145),R145:W145))),0)</f>
        <v>1</v>
      </c>
      <c r="H145" s="23">
        <f t="shared" ca="1" si="12"/>
        <v>1</v>
      </c>
      <c r="I145" s="116" t="str">
        <f t="shared" si="13"/>
        <v>!</v>
      </c>
      <c r="J145" s="22" cm="1">
        <f t="array" aca="1" ref="J145" ca="1">IF(Parameters!$D$31, SUM(IF(ISNUMBER(Y145:AD145),(IF(Y145:AD145&gt;=Parameters!$D$41,1,"")),""))+0.5*(SUM(IF(ISNUMBER(Y145:AD145),(IF(Y145:AD145&gt;=Parameters!$D$42,1,"")),""))-SUM(IF(ISNUMBER(Y145:AD145),(IF(Y145:AD145&gt;=Parameters!$D$41,1,"")),""))),0) +
   IF(Parameters!$D$32,SUM(IF(ISNUMBER(Y145:AD145),(IF(Y145:AD145&gt;=Parameters!$D$41,1,"")),"")),0) +
   IF(Parameters!$D$33,AVERAGE(IF(ISNUMBER(Y145:AD145),Y145:AD145)),0) +
   IF(Parameters!$D$34,IF(OR(IF(ISNUMBER(Y145:AD145),Y145:AD145)=0),0,GEOMEAN(IF(ISNUMBER(Y145:AD145),Y145:AD145))),0)</f>
        <v>1.5</v>
      </c>
      <c r="K145" s="23">
        <f t="shared" ca="1" si="14"/>
        <v>1.5</v>
      </c>
      <c r="L145" s="116" t="str">
        <f t="shared" si="15"/>
        <v/>
      </c>
      <c r="M145" s="21" cm="1">
        <f t="array" aca="1" ref="M145" ca="1">IF(Parameters!$D$31, SUM(IF(ISNUMBER(AF145:AK145),(IF(AF145:AK145&gt;=Parameters!$D$41,1,"")),""))+0.5*(SUM(IF(ISNUMBER(AF145:AK145),(IF(AF145:AK145&gt;=Parameters!$D$42,1,"")),""))-SUM(IF(ISNUMBER(AF145:AK145),(IF(AF145:AK145&gt;=Parameters!$D$41,1,"")),""))),0) +
   IF(Parameters!$D$32,SUM(IF(ISNUMBER(AF145:AK145),(IF(AF145:AK145&gt;=Parameters!$D$41,1,"")),"")),0) +
   IF(Parameters!$D$33,AVERAGE(IF(ISNUMBER(AF145:AK145),AF145:AK145)),0) +
   IF(Parameters!$D$34,IF(OR(IF(ISNUMBER(AF145:AK145),AF145:AK145)=0),0,GEOMEAN(IF(ISNUMBER(AF145:AK145),AF145:AK145))),0)</f>
        <v>1</v>
      </c>
      <c r="N145" s="23">
        <f t="shared" ca="1" si="16"/>
        <v>1</v>
      </c>
      <c r="O145" s="116" t="str">
        <f t="shared" si="17"/>
        <v>!</v>
      </c>
      <c r="P145" s="24"/>
      <c r="Q145" s="49"/>
      <c r="R145" s="25">
        <f ca="1">IFERROR(INDEX(Health!$G$8:$G$225,MATCH($C145,_xlfn.ANCHORARRAY(Health!$C$8),0)),NA())</f>
        <v>0</v>
      </c>
      <c r="S145" s="25">
        <f ca="1">IFERROR(INDEX(Food!$G$8:$G$225,MATCH($C145,_xlfn.ANCHORARRAY(Food!$C$8),0)),NA())</f>
        <v>0</v>
      </c>
      <c r="T145" s="25">
        <f ca="1">IFERROR(INDEX(Macro!$G$8:$G$225,MATCH($C145,_xlfn.ANCHORARRAY(Macro!$C$8),0)),NA())</f>
        <v>3.3159726315928317</v>
      </c>
      <c r="U145" s="25">
        <f ca="1">IFERROR(INDEX(Socioeconomic!$G$8:$G$225,MATCH($C145,_xlfn.ANCHORARRAY(Socioeconomic!$C$8),0)),NA())</f>
        <v>0</v>
      </c>
      <c r="V145" s="25">
        <f ca="1">IFERROR(INDEX('Natural Hazard'!$G$8:$G$225,MATCH($C145,_xlfn.ANCHORARRAY('Natural Hazard'!$C$8),0)),NA())</f>
        <v>7.1879528842826037</v>
      </c>
      <c r="W145" s="25">
        <f ca="1">IFERROR(INDEX(Conflict!$G$8:$G$225,MATCH($C145,_xlfn.ANCHORARRAY(Conflict!$C$8),0)),NA())</f>
        <v>0</v>
      </c>
      <c r="X145" s="50"/>
      <c r="Y145" s="25">
        <f ca="1">IFERROR(INDEX(Health!$H$8:$H$225,MATCH($C145,_xlfn.ANCHORARRAY(Health!$C$8),0)),NA())</f>
        <v>7.3411078717201104</v>
      </c>
      <c r="Z145" s="25">
        <f ca="1">IFERROR(INDEX(Food!$H$8:$H$225,MATCH($C145,_xlfn.ANCHORARRAY(Food!$C$8),0)),NA())</f>
        <v>9.2822966507177007</v>
      </c>
      <c r="AA145" s="25">
        <f ca="1">IFERROR(INDEX(Macro!$H$8:$H$225,MATCH($C145,_xlfn.ANCHORARRAY(Macro!$C$8),0)),NA())</f>
        <v>2.32836692959392</v>
      </c>
      <c r="AB145" s="25">
        <f ca="1">IFERROR(INDEX(Socioeconomic!$H$8:$H$225,MATCH($C145,_xlfn.ANCHORARRAY(Socioeconomic!$C$8),0)),NA())</f>
        <v>8.2857142857142794</v>
      </c>
      <c r="AC145" s="25">
        <f ca="1">IFERROR(INDEX('Natural Hazard'!$H$8:$H$225,MATCH($C145,_xlfn.ANCHORARRAY('Natural Hazard'!$C$8),0)),NA())</f>
        <v>5.1666666666666599</v>
      </c>
      <c r="AD145" s="25">
        <f ca="1">IFERROR(INDEX(Conflict!$H$8:$H$225,MATCH($C145,_xlfn.ANCHORARRAY(Conflict!$C$8),0)),NA())</f>
        <v>0</v>
      </c>
      <c r="AE145" s="50"/>
      <c r="AF145" s="25">
        <f ca="1">IFERROR(INDEX(Health!$I$8:$I$225,MATCH($C145,_xlfn.ANCHORARRAY(Health!$C$8),0)),NA())</f>
        <v>0</v>
      </c>
      <c r="AG145" s="25" t="e">
        <f ca="1">IFERROR(INDEX(Food!$I$8:$I$225,MATCH($C145,_xlfn.ANCHORARRAY(Food!$C$8),0)),NA())</f>
        <v>#N/A</v>
      </c>
      <c r="AH145" s="25">
        <f ca="1">IFERROR(INDEX(Macro!$I$8:$I$225,MATCH($C145,_xlfn.ANCHORARRAY(Macro!$C$8),0)),NA())</f>
        <v>4.7224835371589799</v>
      </c>
      <c r="AI145" s="25">
        <f ca="1">IFERROR(INDEX(Socioeconomic!$I$8:$I$225,MATCH($C145,_xlfn.ANCHORARRAY(Socioeconomic!$C$8),0)),NA())</f>
        <v>0</v>
      </c>
      <c r="AJ145" s="25">
        <f ca="1">IFERROR(INDEX('Natural Hazard'!$I$8:$I$225,MATCH($C145,_xlfn.ANCHORARRAY('Natural Hazard'!$C$8),0)),NA())</f>
        <v>10</v>
      </c>
      <c r="AK145" s="25">
        <f ca="1">IFERROR(INDEX(Conflict!$I$8:$I$225,MATCH($C145,_xlfn.ANCHORARRAY(Conflict!$C$8),0)),NA())</f>
        <v>0</v>
      </c>
      <c r="AL145" s="49"/>
      <c r="AM145" s="25">
        <f>IFERROR(INDEX('Data Reliability'!$G$6:$G$409,MATCH($C145,'Data Reliability'!$E$6:$E$409,0)),NA())</f>
        <v>0.16666666666666699</v>
      </c>
      <c r="AN145" s="25">
        <f>IFERROR(INDEX('Data Reliability'!$H$6:$H$409,MATCH($C145,'Data Reliability'!$E$6:$E$409,0)),NA())</f>
        <v>0.59166666666666701</v>
      </c>
    </row>
    <row r="146" spans="2:42" x14ac:dyDescent="0.2">
      <c r="B146" s="28" t="s">
        <v>749</v>
      </c>
      <c r="C146" s="28" t="s">
        <v>711</v>
      </c>
      <c r="D146" s="28" t="s">
        <v>436</v>
      </c>
      <c r="E146" s="28" t="s">
        <v>409</v>
      </c>
      <c r="F146" s="206">
        <f ca="1">MATCH($C146,_xlfn.ANCHORARRAY(Health!$C$8),0)</f>
        <v>141</v>
      </c>
      <c r="G146" s="22" cm="1">
        <f t="array" aca="1" ref="G146" ca="1">IF(Parameters!$D$31, SUM(IF(ISNUMBER(R146:W146),(IF(R146:W146&gt;=Parameters!$D$37,1,"")),""))+0.5*(SUM(IF(ISNUMBER(R146:W146),(IF(R146:W146&gt;=Parameters!$D$38,1,"")),""))-SUM(IF(ISNUMBER(R146:W146),(IF(R146:W146&gt;=Parameters!$D$37,1,"")),""))),0) +
   IF(Parameters!$D$32,SUM(IF(ISNUMBER(R146:W146),(IF(R146:W146&gt;=Parameters!$D$41,1,"")),"")),0) +
   IF(Parameters!$D$33,AVERAGE(IF(ISNUMBER(R146:W146),R146:W146)),0) +
   IF(Parameters!$D$34,IF(OR(IF(ISNUMBER(R146:W146),R146:W146)=0),0,GEOMEAN(IF(ISNUMBER(R146:W146),R146:W146))),0)</f>
        <v>1</v>
      </c>
      <c r="H146" s="23">
        <f t="shared" ca="1" si="12"/>
        <v>1</v>
      </c>
      <c r="I146" s="116" t="str">
        <f t="shared" si="13"/>
        <v>!!</v>
      </c>
      <c r="J146" s="22" cm="1">
        <f t="array" aca="1" ref="J146" ca="1">IF(Parameters!$D$31, SUM(IF(ISNUMBER(Y146:AD146),(IF(Y146:AD146&gt;=Parameters!$D$41,1,"")),""))+0.5*(SUM(IF(ISNUMBER(Y146:AD146),(IF(Y146:AD146&gt;=Parameters!$D$42,1,"")),""))-SUM(IF(ISNUMBER(Y146:AD146),(IF(Y146:AD146&gt;=Parameters!$D$41,1,"")),""))),0) +
   IF(Parameters!$D$32,SUM(IF(ISNUMBER(Y146:AD146),(IF(Y146:AD146&gt;=Parameters!$D$41,1,"")),"")),0) +
   IF(Parameters!$D$33,AVERAGE(IF(ISNUMBER(Y146:AD146),Y146:AD146)),0) +
   IF(Parameters!$D$34,IF(OR(IF(ISNUMBER(Y146:AD146),Y146:AD146)=0),0,GEOMEAN(IF(ISNUMBER(Y146:AD146),Y146:AD146))),0)</f>
        <v>0</v>
      </c>
      <c r="K146" s="23">
        <f t="shared" ca="1" si="14"/>
        <v>0</v>
      </c>
      <c r="L146" s="116" t="str">
        <f t="shared" si="15"/>
        <v>!!</v>
      </c>
      <c r="M146" s="21" cm="1">
        <f t="array" aca="1" ref="M146" ca="1">IF(Parameters!$D$31, SUM(IF(ISNUMBER(AF146:AK146),(IF(AF146:AK146&gt;=Parameters!$D$41,1,"")),""))+0.5*(SUM(IF(ISNUMBER(AF146:AK146),(IF(AF146:AK146&gt;=Parameters!$D$42,1,"")),""))-SUM(IF(ISNUMBER(AF146:AK146),(IF(AF146:AK146&gt;=Parameters!$D$41,1,"")),""))),0) +
   IF(Parameters!$D$32,SUM(IF(ISNUMBER(AF146:AK146),(IF(AF146:AK146&gt;=Parameters!$D$41,1,"")),"")),0) +
   IF(Parameters!$D$33,AVERAGE(IF(ISNUMBER(AF146:AK146),AF146:AK146)),0) +
   IF(Parameters!$D$34,IF(OR(IF(ISNUMBER(AF146:AK146),AF146:AK146)=0),0,GEOMEAN(IF(ISNUMBER(AF146:AK146),AF146:AK146))),0)</f>
        <v>1</v>
      </c>
      <c r="N146" s="23">
        <f t="shared" ca="1" si="16"/>
        <v>1</v>
      </c>
      <c r="O146" s="116" t="str">
        <f t="shared" si="17"/>
        <v>!!</v>
      </c>
      <c r="P146" s="24"/>
      <c r="Q146" s="49"/>
      <c r="R146" s="25">
        <f ca="1">IFERROR(INDEX(Health!$G$8:$G$225,MATCH($C146,_xlfn.ANCHORARRAY(Health!$C$8),0)),NA())</f>
        <v>0</v>
      </c>
      <c r="S146" s="25" t="e">
        <f ca="1">IFERROR(INDEX(Food!$G$8:$G$225,MATCH($C146,_xlfn.ANCHORARRAY(Food!$C$8),0)),NA())</f>
        <v>#N/A</v>
      </c>
      <c r="T146" s="25" t="e">
        <f ca="1">IFERROR(INDEX(Macro!$G$8:$G$225,MATCH($C146,_xlfn.ANCHORARRAY(Macro!$C$8),0)),NA())</f>
        <v>#N/A</v>
      </c>
      <c r="U146" s="25" t="e">
        <f ca="1">IFERROR(INDEX(Socioeconomic!$G$8:$G$225,MATCH($C146,_xlfn.ANCHORARRAY(Socioeconomic!$C$8),0)),NA())</f>
        <v>#N/A</v>
      </c>
      <c r="V146" s="25">
        <f ca="1">IFERROR(INDEX('Natural Hazard'!$G$8:$G$225,MATCH($C146,_xlfn.ANCHORARRAY('Natural Hazard'!$C$8),0)),NA())</f>
        <v>10</v>
      </c>
      <c r="W146" s="25">
        <f ca="1">IFERROR(INDEX(Conflict!$G$8:$G$225,MATCH($C146,_xlfn.ANCHORARRAY(Conflict!$C$8),0)),NA())</f>
        <v>0</v>
      </c>
      <c r="X146" s="50"/>
      <c r="Y146" s="25" t="e">
        <f ca="1">IFERROR(INDEX(Health!$H$8:$H$225,MATCH($C146,_xlfn.ANCHORARRAY(Health!$C$8),0)),NA())</f>
        <v>#N/A</v>
      </c>
      <c r="Z146" s="25" t="e">
        <f ca="1">IFERROR(INDEX(Food!$H$8:$H$225,MATCH($C146,_xlfn.ANCHORARRAY(Food!$C$8),0)),NA())</f>
        <v>#N/A</v>
      </c>
      <c r="AA146" s="25" t="e">
        <f ca="1">IFERROR(INDEX(Macro!$H$8:$H$225,MATCH($C146,_xlfn.ANCHORARRAY(Macro!$C$8),0)),NA())</f>
        <v>#N/A</v>
      </c>
      <c r="AB146" s="25" t="e">
        <f ca="1">IFERROR(INDEX(Socioeconomic!$H$8:$H$225,MATCH($C146,_xlfn.ANCHORARRAY(Socioeconomic!$C$8),0)),NA())</f>
        <v>#N/A</v>
      </c>
      <c r="AC146" s="25" t="e">
        <f ca="1">IFERROR(INDEX('Natural Hazard'!$H$8:$H$225,MATCH($C146,_xlfn.ANCHORARRAY('Natural Hazard'!$C$8),0)),NA())</f>
        <v>#N/A</v>
      </c>
      <c r="AD146" s="25">
        <f ca="1">IFERROR(INDEX(Conflict!$H$8:$H$225,MATCH($C146,_xlfn.ANCHORARRAY(Conflict!$C$8),0)),NA())</f>
        <v>0</v>
      </c>
      <c r="AE146" s="50"/>
      <c r="AF146" s="25">
        <f ca="1">IFERROR(INDEX(Health!$I$8:$I$225,MATCH($C146,_xlfn.ANCHORARRAY(Health!$C$8),0)),NA())</f>
        <v>0</v>
      </c>
      <c r="AG146" s="25" t="e">
        <f ca="1">IFERROR(INDEX(Food!$I$8:$I$225,MATCH($C146,_xlfn.ANCHORARRAY(Food!$C$8),0)),NA())</f>
        <v>#N/A</v>
      </c>
      <c r="AH146" s="25" t="e">
        <f ca="1">IFERROR(INDEX(Macro!$I$8:$I$225,MATCH($C146,_xlfn.ANCHORARRAY(Macro!$C$8),0)),NA())</f>
        <v>#N/A</v>
      </c>
      <c r="AI146" s="25" t="e">
        <f ca="1">IFERROR(INDEX(Socioeconomic!$I$8:$I$225,MATCH($C146,_xlfn.ANCHORARRAY(Socioeconomic!$C$8),0)),NA())</f>
        <v>#N/A</v>
      </c>
      <c r="AJ146" s="25">
        <f ca="1">IFERROR(INDEX('Natural Hazard'!$I$8:$I$225,MATCH($C146,_xlfn.ANCHORARRAY('Natural Hazard'!$C$8),0)),NA())</f>
        <v>10</v>
      </c>
      <c r="AK146" s="25">
        <f ca="1">IFERROR(INDEX(Conflict!$I$8:$I$225,MATCH($C146,_xlfn.ANCHORARRAY(Conflict!$C$8),0)),NA())</f>
        <v>0</v>
      </c>
      <c r="AL146" s="49"/>
      <c r="AM146" s="25">
        <f>IFERROR(INDEX('Data Reliability'!$G$6:$G$409,MATCH($C146,'Data Reliability'!$E$6:$E$409,0)),NA())</f>
        <v>0.91666666666666696</v>
      </c>
      <c r="AN146" s="25">
        <f>IFERROR(INDEX('Data Reliability'!$H$6:$H$409,MATCH($C146,'Data Reliability'!$E$6:$E$409,0)),NA())</f>
        <v>0.81666666666666698</v>
      </c>
    </row>
    <row r="147" spans="2:42" x14ac:dyDescent="0.2">
      <c r="B147" s="28" t="s">
        <v>239</v>
      </c>
      <c r="C147" s="28" t="s">
        <v>240</v>
      </c>
      <c r="D147" s="28" t="s">
        <v>432</v>
      </c>
      <c r="E147" s="28" t="s">
        <v>429</v>
      </c>
      <c r="F147" s="206">
        <f ca="1">MATCH($C147,_xlfn.ANCHORARRAY(Health!$C$8),0)</f>
        <v>142</v>
      </c>
      <c r="G147" s="22" cm="1">
        <f t="array" aca="1" ref="G147" ca="1">IF(Parameters!$D$31, SUM(IF(ISNUMBER(R147:W147),(IF(R147:W147&gt;=Parameters!$D$37,1,"")),""))+0.5*(SUM(IF(ISNUMBER(R147:W147),(IF(R147:W147&gt;=Parameters!$D$38,1,"")),""))-SUM(IF(ISNUMBER(R147:W147),(IF(R147:W147&gt;=Parameters!$D$37,1,"")),""))),0) +
   IF(Parameters!$D$32,SUM(IF(ISNUMBER(R147:W147),(IF(R147:W147&gt;=Parameters!$D$41,1,"")),"")),0) +
   IF(Parameters!$D$33,AVERAGE(IF(ISNUMBER(R147:W147),R147:W147)),0) +
   IF(Parameters!$D$34,IF(OR(IF(ISNUMBER(R147:W147),R147:W147)=0),0,GEOMEAN(IF(ISNUMBER(R147:W147),R147:W147))),0)</f>
        <v>3</v>
      </c>
      <c r="H147" s="23">
        <f t="shared" ca="1" si="12"/>
        <v>3</v>
      </c>
      <c r="I147" s="116" t="str">
        <f t="shared" si="13"/>
        <v/>
      </c>
      <c r="J147" s="22" cm="1">
        <f t="array" aca="1" ref="J147" ca="1">IF(Parameters!$D$31, SUM(IF(ISNUMBER(Y147:AD147),(IF(Y147:AD147&gt;=Parameters!$D$41,1,"")),""))+0.5*(SUM(IF(ISNUMBER(Y147:AD147),(IF(Y147:AD147&gt;=Parameters!$D$42,1,"")),""))-SUM(IF(ISNUMBER(Y147:AD147),(IF(Y147:AD147&gt;=Parameters!$D$41,1,"")),""))),0) +
   IF(Parameters!$D$32,SUM(IF(ISNUMBER(Y147:AD147),(IF(Y147:AD147&gt;=Parameters!$D$41,1,"")),"")),0) +
   IF(Parameters!$D$33,AVERAGE(IF(ISNUMBER(Y147:AD147),Y147:AD147)),0) +
   IF(Parameters!$D$34,IF(OR(IF(ISNUMBER(Y147:AD147),Y147:AD147)=0),0,GEOMEAN(IF(ISNUMBER(Y147:AD147),Y147:AD147))),0)</f>
        <v>3</v>
      </c>
      <c r="K147" s="23">
        <f t="shared" ca="1" si="14"/>
        <v>3</v>
      </c>
      <c r="L147" s="116" t="str">
        <f t="shared" si="15"/>
        <v/>
      </c>
      <c r="M147" s="21" cm="1">
        <f t="array" aca="1" ref="M147" ca="1">IF(Parameters!$D$31, SUM(IF(ISNUMBER(AF147:AK147),(IF(AF147:AK147&gt;=Parameters!$D$41,1,"")),""))+0.5*(SUM(IF(ISNUMBER(AF147:AK147),(IF(AF147:AK147&gt;=Parameters!$D$42,1,"")),""))-SUM(IF(ISNUMBER(AF147:AK147),(IF(AF147:AK147&gt;=Parameters!$D$41,1,"")),""))),0) +
   IF(Parameters!$D$32,SUM(IF(ISNUMBER(AF147:AK147),(IF(AF147:AK147&gt;=Parameters!$D$41,1,"")),"")),0) +
   IF(Parameters!$D$33,AVERAGE(IF(ISNUMBER(AF147:AK147),AF147:AK147)),0) +
   IF(Parameters!$D$34,IF(OR(IF(ISNUMBER(AF147:AK147),AF147:AK147)=0),0,GEOMEAN(IF(ISNUMBER(AF147:AK147),AF147:AK147))),0)</f>
        <v>3</v>
      </c>
      <c r="N147" s="23">
        <f t="shared" ca="1" si="16"/>
        <v>3</v>
      </c>
      <c r="O147" s="116" t="str">
        <f t="shared" si="17"/>
        <v>!</v>
      </c>
      <c r="P147" s="24"/>
      <c r="Q147" s="49"/>
      <c r="R147" s="25">
        <f ca="1">IFERROR(INDEX(Health!$G$8:$G$225,MATCH($C147,_xlfn.ANCHORARRAY(Health!$C$8),0)),NA())</f>
        <v>0</v>
      </c>
      <c r="S147" s="25">
        <f ca="1">IFERROR(INDEX(Food!$G$8:$G$225,MATCH($C147,_xlfn.ANCHORARRAY(Food!$C$8),0)),NA())</f>
        <v>8.0253651153396586</v>
      </c>
      <c r="T147" s="25">
        <f ca="1">IFERROR(INDEX(Macro!$G$8:$G$225,MATCH($C147,_xlfn.ANCHORARRAY(Macro!$C$8),0)),NA())</f>
        <v>4.4354032100804286</v>
      </c>
      <c r="U147" s="25">
        <f ca="1">IFERROR(INDEX(Socioeconomic!$G$8:$G$225,MATCH($C147,_xlfn.ANCHORARRAY(Socioeconomic!$C$8),0)),NA())</f>
        <v>10</v>
      </c>
      <c r="V147" s="25">
        <f ca="1">IFERROR(INDEX('Natural Hazard'!$G$8:$G$225,MATCH($C147,_xlfn.ANCHORARRAY('Natural Hazard'!$C$8),0)),NA())</f>
        <v>0</v>
      </c>
      <c r="W147" s="25">
        <f ca="1">IFERROR(INDEX(Conflict!$G$8:$G$225,MATCH($C147,_xlfn.ANCHORARRAY(Conflict!$C$8),0)),NA())</f>
        <v>10</v>
      </c>
      <c r="X147" s="50"/>
      <c r="Y147" s="25">
        <f ca="1">IFERROR(INDEX(Health!$H$8:$H$225,MATCH($C147,_xlfn.ANCHORARRAY(Health!$C$8),0)),NA())</f>
        <v>7.8075801749271099</v>
      </c>
      <c r="Z147" s="25">
        <f ca="1">IFERROR(INDEX(Food!$H$8:$H$225,MATCH($C147,_xlfn.ANCHORARRAY(Food!$C$8),0)),NA())</f>
        <v>9.2009264620729603</v>
      </c>
      <c r="AA147" s="25">
        <f ca="1">IFERROR(INDEX(Macro!$H$8:$H$225,MATCH($C147,_xlfn.ANCHORARRAY(Macro!$C$8),0)),NA())</f>
        <v>2.8104002337131102</v>
      </c>
      <c r="AB147" s="25">
        <f ca="1">IFERROR(INDEX(Socioeconomic!$H$8:$H$225,MATCH($C147,_xlfn.ANCHORARRAY(Socioeconomic!$C$8),0)),NA())</f>
        <v>10</v>
      </c>
      <c r="AC147" s="25">
        <f ca="1">IFERROR(INDEX('Natural Hazard'!$H$8:$H$225,MATCH($C147,_xlfn.ANCHORARRAY('Natural Hazard'!$C$8),0)),NA())</f>
        <v>4</v>
      </c>
      <c r="AD147" s="25">
        <f ca="1">IFERROR(INDEX(Conflict!$H$8:$H$225,MATCH($C147,_xlfn.ANCHORARRAY(Conflict!$C$8),0)),NA())</f>
        <v>10</v>
      </c>
      <c r="AE147" s="50"/>
      <c r="AF147" s="25">
        <f ca="1">IFERROR(INDEX(Health!$I$8:$I$225,MATCH($C147,_xlfn.ANCHORARRAY(Health!$C$8),0)),NA())</f>
        <v>0</v>
      </c>
      <c r="AG147" s="25">
        <f ca="1">IFERROR(INDEX(Food!$I$8:$I$225,MATCH($C147,_xlfn.ANCHORARRAY(Food!$C$8),0)),NA())</f>
        <v>7</v>
      </c>
      <c r="AH147" s="25">
        <f ca="1">IFERROR(INDEX(Macro!$I$8:$I$225,MATCH($C147,_xlfn.ANCHORARRAY(Macro!$C$8),0)),NA())</f>
        <v>7</v>
      </c>
      <c r="AI147" s="25">
        <f ca="1">IFERROR(INDEX(Socioeconomic!$I$8:$I$225,MATCH($C147,_xlfn.ANCHORARRAY(Socioeconomic!$C$8),0)),NA())</f>
        <v>10</v>
      </c>
      <c r="AJ147" s="25">
        <f ca="1">IFERROR(INDEX('Natural Hazard'!$I$8:$I$225,MATCH($C147,_xlfn.ANCHORARRAY('Natural Hazard'!$C$8),0)),NA())</f>
        <v>0</v>
      </c>
      <c r="AK147" s="25">
        <f ca="1">IFERROR(INDEX(Conflict!$I$8:$I$225,MATCH($C147,_xlfn.ANCHORARRAY(Conflict!$C$8),0)),NA())</f>
        <v>10</v>
      </c>
      <c r="AL147" s="49"/>
      <c r="AM147" s="25">
        <f>IFERROR(INDEX('Data Reliability'!$G$6:$G$409,MATCH($C147,'Data Reliability'!$E$6:$E$409,0)),NA())</f>
        <v>8.3333333333333301E-2</v>
      </c>
      <c r="AN147" s="25">
        <f>IFERROR(INDEX('Data Reliability'!$H$6:$H$409,MATCH($C147,'Data Reliability'!$E$6:$E$409,0)),NA())</f>
        <v>0.391666666666667</v>
      </c>
    </row>
    <row r="148" spans="2:42" x14ac:dyDescent="0.2">
      <c r="B148" s="28" t="s">
        <v>241</v>
      </c>
      <c r="C148" s="28" t="s">
        <v>242</v>
      </c>
      <c r="D148" s="28" t="s">
        <v>432</v>
      </c>
      <c r="E148" s="28" t="s">
        <v>535</v>
      </c>
      <c r="F148" s="206">
        <f ca="1">MATCH($C148,_xlfn.ANCHORARRAY(Health!$C$8),0)</f>
        <v>143</v>
      </c>
      <c r="G148" s="22" cm="1">
        <f t="array" aca="1" ref="G148" ca="1">IF(Parameters!$D$31, SUM(IF(ISNUMBER(R148:W148),(IF(R148:W148&gt;=Parameters!$D$37,1,"")),""))+0.5*(SUM(IF(ISNUMBER(R148:W148),(IF(R148:W148&gt;=Parameters!$D$38,1,"")),""))-SUM(IF(ISNUMBER(R148:W148),(IF(R148:W148&gt;=Parameters!$D$37,1,"")),""))),0) +
   IF(Parameters!$D$32,SUM(IF(ISNUMBER(R148:W148),(IF(R148:W148&gt;=Parameters!$D$41,1,"")),"")),0) +
   IF(Parameters!$D$33,AVERAGE(IF(ISNUMBER(R148:W148),R148:W148)),0) +
   IF(Parameters!$D$34,IF(OR(IF(ISNUMBER(R148:W148),R148:W148)=0),0,GEOMEAN(IF(ISNUMBER(R148:W148),R148:W148))),0)</f>
        <v>4</v>
      </c>
      <c r="H148" s="23">
        <f t="shared" ca="1" si="12"/>
        <v>4</v>
      </c>
      <c r="I148" s="116" t="str">
        <f t="shared" si="13"/>
        <v/>
      </c>
      <c r="J148" s="22" cm="1">
        <f t="array" aca="1" ref="J148" ca="1">IF(Parameters!$D$31, SUM(IF(ISNUMBER(Y148:AD148),(IF(Y148:AD148&gt;=Parameters!$D$41,1,"")),""))+0.5*(SUM(IF(ISNUMBER(Y148:AD148),(IF(Y148:AD148&gt;=Parameters!$D$42,1,"")),""))-SUM(IF(ISNUMBER(Y148:AD148),(IF(Y148:AD148&gt;=Parameters!$D$41,1,"")),""))),0) +
   IF(Parameters!$D$32,SUM(IF(ISNUMBER(Y148:AD148),(IF(Y148:AD148&gt;=Parameters!$D$41,1,"")),"")),0) +
   IF(Parameters!$D$33,AVERAGE(IF(ISNUMBER(Y148:AD148),Y148:AD148)),0) +
   IF(Parameters!$D$34,IF(OR(IF(ISNUMBER(Y148:AD148),Y148:AD148)=0),0,GEOMEAN(IF(ISNUMBER(Y148:AD148),Y148:AD148))),0)</f>
        <v>3.5</v>
      </c>
      <c r="K148" s="23">
        <f t="shared" ca="1" si="14"/>
        <v>3.5</v>
      </c>
      <c r="L148" s="116" t="str">
        <f t="shared" si="15"/>
        <v/>
      </c>
      <c r="M148" s="21" cm="1">
        <f t="array" aca="1" ref="M148" ca="1">IF(Parameters!$D$31, SUM(IF(ISNUMBER(AF148:AK148),(IF(AF148:AK148&gt;=Parameters!$D$41,1,"")),""))+0.5*(SUM(IF(ISNUMBER(AF148:AK148),(IF(AF148:AK148&gt;=Parameters!$D$42,1,"")),""))-SUM(IF(ISNUMBER(AF148:AK148),(IF(AF148:AK148&gt;=Parameters!$D$41,1,"")),""))),0) +
   IF(Parameters!$D$32,SUM(IF(ISNUMBER(AF148:AK148),(IF(AF148:AK148&gt;=Parameters!$D$41,1,"")),"")),0) +
   IF(Parameters!$D$33,AVERAGE(IF(ISNUMBER(AF148:AK148),AF148:AK148)),0) +
   IF(Parameters!$D$34,IF(OR(IF(ISNUMBER(AF148:AK148),AF148:AK148)=0),0,GEOMEAN(IF(ISNUMBER(AF148:AK148),AF148:AK148))),0)</f>
        <v>3.5</v>
      </c>
      <c r="N148" s="23">
        <f t="shared" ca="1" si="16"/>
        <v>3.5</v>
      </c>
      <c r="O148" s="116" t="str">
        <f t="shared" si="17"/>
        <v/>
      </c>
      <c r="P148" s="24"/>
      <c r="Q148" s="49"/>
      <c r="R148" s="25">
        <f ca="1">IFERROR(INDEX(Health!$G$8:$G$225,MATCH($C148,_xlfn.ANCHORARRAY(Health!$C$8),0)),NA())</f>
        <v>7.1387743433564559</v>
      </c>
      <c r="S148" s="25">
        <f ca="1">IFERROR(INDEX(Food!$G$8:$G$225,MATCH($C148,_xlfn.ANCHORARRAY(Food!$C$8),0)),NA())</f>
        <v>8.9442719099991592</v>
      </c>
      <c r="T148" s="25">
        <f ca="1">IFERROR(INDEX(Macro!$G$8:$G$225,MATCH($C148,_xlfn.ANCHORARRAY(Macro!$C$8),0)),NA())</f>
        <v>10</v>
      </c>
      <c r="U148" s="25">
        <f ca="1">IFERROR(INDEX(Socioeconomic!$G$8:$G$225,MATCH($C148,_xlfn.ANCHORARRAY(Socioeconomic!$C$8),0)),NA())</f>
        <v>8.9442719099991592</v>
      </c>
      <c r="V148" s="25">
        <f ca="1">IFERROR(INDEX('Natural Hazard'!$G$8:$G$225,MATCH($C148,_xlfn.ANCHORARRAY('Natural Hazard'!$C$8),0)),NA())</f>
        <v>0</v>
      </c>
      <c r="W148" s="25">
        <f ca="1">IFERROR(INDEX(Conflict!$G$8:$G$225,MATCH($C148,_xlfn.ANCHORARRAY(Conflict!$C$8),0)),NA())</f>
        <v>2.734689106155753</v>
      </c>
      <c r="X148" s="50"/>
      <c r="Y148" s="25">
        <f ca="1">IFERROR(INDEX(Health!$H$8:$H$225,MATCH($C148,_xlfn.ANCHORARRAY(Health!$C$8),0)),NA())</f>
        <v>5.0962099125364402</v>
      </c>
      <c r="Z148" s="25">
        <f ca="1">IFERROR(INDEX(Food!$H$8:$H$225,MATCH($C148,_xlfn.ANCHORARRAY(Food!$C$8),0)),NA())</f>
        <v>10</v>
      </c>
      <c r="AA148" s="25">
        <f ca="1">IFERROR(INDEX(Macro!$H$8:$H$225,MATCH($C148,_xlfn.ANCHORARRAY(Macro!$C$8),0)),NA())</f>
        <v>10</v>
      </c>
      <c r="AB148" s="25">
        <f ca="1">IFERROR(INDEX(Socioeconomic!$H$8:$H$225,MATCH($C148,_xlfn.ANCHORARRAY(Socioeconomic!$C$8),0)),NA())</f>
        <v>8</v>
      </c>
      <c r="AC148" s="25">
        <f ca="1">IFERROR(INDEX('Natural Hazard'!$H$8:$H$225,MATCH($C148,_xlfn.ANCHORARRAY('Natural Hazard'!$C$8),0)),NA())</f>
        <v>5.9999999999999902</v>
      </c>
      <c r="AD148" s="25">
        <f ca="1">IFERROR(INDEX(Conflict!$H$8:$H$225,MATCH($C148,_xlfn.ANCHORARRAY(Conflict!$C$8),0)),NA())</f>
        <v>10</v>
      </c>
      <c r="AE148" s="50"/>
      <c r="AF148" s="25">
        <f ca="1">IFERROR(INDEX(Health!$I$8:$I$225,MATCH($C148,_xlfn.ANCHORARRAY(Health!$C$8),0)),NA())</f>
        <v>10</v>
      </c>
      <c r="AG148" s="25">
        <f ca="1">IFERROR(INDEX(Food!$I$8:$I$225,MATCH($C148,_xlfn.ANCHORARRAY(Food!$C$8),0)),NA())</f>
        <v>8</v>
      </c>
      <c r="AH148" s="25">
        <f ca="1">IFERROR(INDEX(Macro!$I$8:$I$225,MATCH($C148,_xlfn.ANCHORARRAY(Macro!$C$8),0)),NA())</f>
        <v>10</v>
      </c>
      <c r="AI148" s="25">
        <f ca="1">IFERROR(INDEX(Socioeconomic!$I$8:$I$225,MATCH($C148,_xlfn.ANCHORARRAY(Socioeconomic!$C$8),0)),NA())</f>
        <v>10</v>
      </c>
      <c r="AJ148" s="25">
        <f ca="1">IFERROR(INDEX('Natural Hazard'!$I$8:$I$225,MATCH($C148,_xlfn.ANCHORARRAY('Natural Hazard'!$C$8),0)),NA())</f>
        <v>0</v>
      </c>
      <c r="AK148" s="25">
        <f ca="1">IFERROR(INDEX(Conflict!$I$8:$I$225,MATCH($C148,_xlfn.ANCHORARRAY(Conflict!$C$8),0)),NA())</f>
        <v>0.74785245073269502</v>
      </c>
      <c r="AL148" s="49"/>
      <c r="AM148" s="25">
        <f>IFERROR(INDEX('Data Reliability'!$G$6:$G$409,MATCH($C148,'Data Reliability'!$E$6:$E$409,0)),NA())</f>
        <v>0</v>
      </c>
      <c r="AN148" s="25">
        <f>IFERROR(INDEX('Data Reliability'!$H$6:$H$409,MATCH($C148,'Data Reliability'!$E$6:$E$409,0)),NA())</f>
        <v>0.20555555555555599</v>
      </c>
    </row>
    <row r="149" spans="2:42" x14ac:dyDescent="0.2">
      <c r="B149" s="28" t="s">
        <v>243</v>
      </c>
      <c r="C149" s="28" t="s">
        <v>244</v>
      </c>
      <c r="D149" s="28" t="s">
        <v>435</v>
      </c>
      <c r="E149" s="28" t="s">
        <v>429</v>
      </c>
      <c r="F149" s="206">
        <f ca="1">MATCH($C149,_xlfn.ANCHORARRAY(Health!$C$8),0)</f>
        <v>144</v>
      </c>
      <c r="G149" s="22" cm="1">
        <f t="array" aca="1" ref="G149" ca="1">IF(Parameters!$D$31, SUM(IF(ISNUMBER(R149:W149),(IF(R149:W149&gt;=Parameters!$D$37,1,"")),""))+0.5*(SUM(IF(ISNUMBER(R149:W149),(IF(R149:W149&gt;=Parameters!$D$38,1,"")),""))-SUM(IF(ISNUMBER(R149:W149),(IF(R149:W149&gt;=Parameters!$D$37,1,"")),""))),0) +
   IF(Parameters!$D$32,SUM(IF(ISNUMBER(R149:W149),(IF(R149:W149&gt;=Parameters!$D$41,1,"")),"")),0) +
   IF(Parameters!$D$33,AVERAGE(IF(ISNUMBER(R149:W149),R149:W149)),0) +
   IF(Parameters!$D$34,IF(OR(IF(ISNUMBER(R149:W149),R149:W149)=0),0,GEOMEAN(IF(ISNUMBER(R149:W149),R149:W149))),0)</f>
        <v>1</v>
      </c>
      <c r="H149" s="23">
        <f t="shared" ca="1" si="12"/>
        <v>1</v>
      </c>
      <c r="I149" s="116" t="str">
        <f t="shared" si="13"/>
        <v/>
      </c>
      <c r="J149" s="22" cm="1">
        <f t="array" aca="1" ref="J149" ca="1">IF(Parameters!$D$31, SUM(IF(ISNUMBER(Y149:AD149),(IF(Y149:AD149&gt;=Parameters!$D$41,1,"")),""))+0.5*(SUM(IF(ISNUMBER(Y149:AD149),(IF(Y149:AD149&gt;=Parameters!$D$42,1,"")),""))-SUM(IF(ISNUMBER(Y149:AD149),(IF(Y149:AD149&gt;=Parameters!$D$41,1,"")),""))),0) +
   IF(Parameters!$D$32,SUM(IF(ISNUMBER(Y149:AD149),(IF(Y149:AD149&gt;=Parameters!$D$41,1,"")),"")),0) +
   IF(Parameters!$D$33,AVERAGE(IF(ISNUMBER(Y149:AD149),Y149:AD149)),0) +
   IF(Parameters!$D$34,IF(OR(IF(ISNUMBER(Y149:AD149),Y149:AD149)=0),0,GEOMEAN(IF(ISNUMBER(Y149:AD149),Y149:AD149))),0)</f>
        <v>1</v>
      </c>
      <c r="K149" s="23">
        <f t="shared" ca="1" si="14"/>
        <v>1</v>
      </c>
      <c r="L149" s="116" t="str">
        <f t="shared" si="15"/>
        <v/>
      </c>
      <c r="M149" s="21" cm="1">
        <f t="array" aca="1" ref="M149" ca="1">IF(Parameters!$D$31, SUM(IF(ISNUMBER(AF149:AK149),(IF(AF149:AK149&gt;=Parameters!$D$41,1,"")),""))+0.5*(SUM(IF(ISNUMBER(AF149:AK149),(IF(AF149:AK149&gt;=Parameters!$D$42,1,"")),""))-SUM(IF(ISNUMBER(AF149:AK149),(IF(AF149:AK149&gt;=Parameters!$D$41,1,"")),""))),0) +
   IF(Parameters!$D$32,SUM(IF(ISNUMBER(AF149:AK149),(IF(AF149:AK149&gt;=Parameters!$D$41,1,"")),"")),0) +
   IF(Parameters!$D$33,AVERAGE(IF(ISNUMBER(AF149:AK149),AF149:AK149)),0) +
   IF(Parameters!$D$34,IF(OR(IF(ISNUMBER(AF149:AK149),AF149:AK149)=0),0,GEOMEAN(IF(ISNUMBER(AF149:AK149),AF149:AK149))),0)</f>
        <v>0</v>
      </c>
      <c r="N149" s="23">
        <f t="shared" ca="1" si="16"/>
        <v>0</v>
      </c>
      <c r="O149" s="116" t="str">
        <f t="shared" si="17"/>
        <v>!</v>
      </c>
      <c r="P149" s="24"/>
      <c r="Q149" s="49"/>
      <c r="R149" s="25">
        <f ca="1">IFERROR(INDEX(Health!$G$8:$G$225,MATCH($C149,_xlfn.ANCHORARRAY(Health!$C$8),0)),NA())</f>
        <v>0</v>
      </c>
      <c r="S149" s="25">
        <f ca="1">IFERROR(INDEX(Food!$G$8:$G$225,MATCH($C149,_xlfn.ANCHORARRAY(Food!$C$8),0)),NA())</f>
        <v>5.5762337938507072</v>
      </c>
      <c r="T149" s="25">
        <f ca="1">IFERROR(INDEX(Macro!$G$8:$G$225,MATCH($C149,_xlfn.ANCHORARRAY(Macro!$C$8),0)),NA())</f>
        <v>5.1847917310162313</v>
      </c>
      <c r="U149" s="25">
        <f ca="1">IFERROR(INDEX(Socioeconomic!$G$8:$G$225,MATCH($C149,_xlfn.ANCHORARRAY(Socioeconomic!$C$8),0)),NA())</f>
        <v>0</v>
      </c>
      <c r="V149" s="25">
        <f ca="1">IFERROR(INDEX('Natural Hazard'!$G$8:$G$225,MATCH($C149,_xlfn.ANCHORARRAY('Natural Hazard'!$C$8),0)),NA())</f>
        <v>0</v>
      </c>
      <c r="W149" s="25">
        <f ca="1">IFERROR(INDEX(Conflict!$G$8:$G$225,MATCH($C149,_xlfn.ANCHORARRAY(Conflict!$C$8),0)),NA())</f>
        <v>0</v>
      </c>
      <c r="X149" s="50"/>
      <c r="Y149" s="25">
        <f ca="1">IFERROR(INDEX(Health!$H$8:$H$225,MATCH($C149,_xlfn.ANCHORARRAY(Health!$C$8),0)),NA())</f>
        <v>5.59183673469387</v>
      </c>
      <c r="Z149" s="25">
        <f ca="1">IFERROR(INDEX(Food!$H$8:$H$225,MATCH($C149,_xlfn.ANCHORARRAY(Food!$C$8),0)),NA())</f>
        <v>6.2188766647365297</v>
      </c>
      <c r="AA149" s="25">
        <f ca="1">IFERROR(INDEX(Macro!$H$8:$H$225,MATCH($C149,_xlfn.ANCHORARRAY(Macro!$C$8),0)),NA())</f>
        <v>5.1767455448437003</v>
      </c>
      <c r="AB149" s="25">
        <f ca="1">IFERROR(INDEX(Socioeconomic!$H$8:$H$225,MATCH($C149,_xlfn.ANCHORARRAY(Socioeconomic!$C$8),0)),NA())</f>
        <v>7.8571428571428497</v>
      </c>
      <c r="AC149" s="25">
        <f ca="1">IFERROR(INDEX('Natural Hazard'!$H$8:$H$225,MATCH($C149,_xlfn.ANCHORARRAY('Natural Hazard'!$C$8),0)),NA())</f>
        <v>8</v>
      </c>
      <c r="AD149" s="25">
        <f ca="1">IFERROR(INDEX(Conflict!$H$8:$H$225,MATCH($C149,_xlfn.ANCHORARRAY(Conflict!$C$8),0)),NA())</f>
        <v>3.5103192802963399</v>
      </c>
      <c r="AE149" s="50"/>
      <c r="AF149" s="25">
        <f ca="1">IFERROR(INDEX(Health!$I$8:$I$225,MATCH($C149,_xlfn.ANCHORARRAY(Health!$C$8),0)),NA())</f>
        <v>0</v>
      </c>
      <c r="AG149" s="25">
        <f ca="1">IFERROR(INDEX(Food!$I$8:$I$225,MATCH($C149,_xlfn.ANCHORARRAY(Food!$C$8),0)),NA())</f>
        <v>5</v>
      </c>
      <c r="AH149" s="25">
        <f ca="1">IFERROR(INDEX(Macro!$I$8:$I$225,MATCH($C149,_xlfn.ANCHORARRAY(Macro!$C$8),0)),NA())</f>
        <v>5.1928504233301904</v>
      </c>
      <c r="AI149" s="25">
        <f ca="1">IFERROR(INDEX(Socioeconomic!$I$8:$I$225,MATCH($C149,_xlfn.ANCHORARRAY(Socioeconomic!$C$8),0)),NA())</f>
        <v>0</v>
      </c>
      <c r="AJ149" s="25">
        <f ca="1">IFERROR(INDEX('Natural Hazard'!$I$8:$I$225,MATCH($C149,_xlfn.ANCHORARRAY('Natural Hazard'!$C$8),0)),NA())</f>
        <v>0</v>
      </c>
      <c r="AK149" s="25">
        <f ca="1">IFERROR(INDEX(Conflict!$I$8:$I$225,MATCH($C149,_xlfn.ANCHORARRAY(Conflict!$C$8),0)),NA())</f>
        <v>0</v>
      </c>
      <c r="AL149" s="49"/>
      <c r="AM149" s="25">
        <f>IFERROR(INDEX('Data Reliability'!$G$6:$G$409,MATCH($C149,'Data Reliability'!$E$6:$E$409,0)),NA())</f>
        <v>8.3333333333333301E-2</v>
      </c>
      <c r="AN149" s="25">
        <f>IFERROR(INDEX('Data Reliability'!$H$6:$H$409,MATCH($C149,'Data Reliability'!$E$6:$E$409,0)),NA())</f>
        <v>0.50277777777777799</v>
      </c>
    </row>
    <row r="150" spans="2:42" x14ac:dyDescent="0.2">
      <c r="B150" s="28" t="s">
        <v>245</v>
      </c>
      <c r="C150" s="28" t="s">
        <v>246</v>
      </c>
      <c r="D150" s="28" t="s">
        <v>433</v>
      </c>
      <c r="E150" s="28" t="s">
        <v>409</v>
      </c>
      <c r="F150" s="206">
        <f ca="1">MATCH($C150,_xlfn.ANCHORARRAY(Health!$C$8),0)</f>
        <v>145</v>
      </c>
      <c r="G150" s="22" cm="1">
        <f t="array" aca="1" ref="G150" ca="1">IF(Parameters!$D$31, SUM(IF(ISNUMBER(R150:W150),(IF(R150:W150&gt;=Parameters!$D$37,1,"")),""))+0.5*(SUM(IF(ISNUMBER(R150:W150),(IF(R150:W150&gt;=Parameters!$D$38,1,"")),""))-SUM(IF(ISNUMBER(R150:W150),(IF(R150:W150&gt;=Parameters!$D$37,1,"")),""))),0) +
   IF(Parameters!$D$32,SUM(IF(ISNUMBER(R150:W150),(IF(R150:W150&gt;=Parameters!$D$41,1,"")),"")),0) +
   IF(Parameters!$D$33,AVERAGE(IF(ISNUMBER(R150:W150),R150:W150)),0) +
   IF(Parameters!$D$34,IF(OR(IF(ISNUMBER(R150:W150),R150:W150)=0),0,GEOMEAN(IF(ISNUMBER(R150:W150),R150:W150))),0)</f>
        <v>0</v>
      </c>
      <c r="H150" s="23">
        <f t="shared" ca="1" si="12"/>
        <v>0</v>
      </c>
      <c r="I150" s="116" t="str">
        <f t="shared" si="13"/>
        <v>!</v>
      </c>
      <c r="J150" s="22" cm="1">
        <f t="array" aca="1" ref="J150" ca="1">IF(Parameters!$D$31, SUM(IF(ISNUMBER(Y150:AD150),(IF(Y150:AD150&gt;=Parameters!$D$41,1,"")),""))+0.5*(SUM(IF(ISNUMBER(Y150:AD150),(IF(Y150:AD150&gt;=Parameters!$D$42,1,"")),""))-SUM(IF(ISNUMBER(Y150:AD150),(IF(Y150:AD150&gt;=Parameters!$D$41,1,"")),""))),0) +
   IF(Parameters!$D$32,SUM(IF(ISNUMBER(Y150:AD150),(IF(Y150:AD150&gt;=Parameters!$D$41,1,"")),"")),0) +
   IF(Parameters!$D$33,AVERAGE(IF(ISNUMBER(Y150:AD150),Y150:AD150)),0) +
   IF(Parameters!$D$34,IF(OR(IF(ISNUMBER(Y150:AD150),Y150:AD150)=0),0,GEOMEAN(IF(ISNUMBER(Y150:AD150),Y150:AD150))),0)</f>
        <v>0</v>
      </c>
      <c r="K150" s="23">
        <f t="shared" ca="1" si="14"/>
        <v>0</v>
      </c>
      <c r="L150" s="116" t="str">
        <f t="shared" si="15"/>
        <v/>
      </c>
      <c r="M150" s="21" cm="1">
        <f t="array" aca="1" ref="M150" ca="1">IF(Parameters!$D$31, SUM(IF(ISNUMBER(AF150:AK150),(IF(AF150:AK150&gt;=Parameters!$D$41,1,"")),""))+0.5*(SUM(IF(ISNUMBER(AF150:AK150),(IF(AF150:AK150&gt;=Parameters!$D$42,1,"")),""))-SUM(IF(ISNUMBER(AF150:AK150),(IF(AF150:AK150&gt;=Parameters!$D$41,1,"")),""))),0) +
   IF(Parameters!$D$32,SUM(IF(ISNUMBER(AF150:AK150),(IF(AF150:AK150&gt;=Parameters!$D$41,1,"")),"")),0) +
   IF(Parameters!$D$33,AVERAGE(IF(ISNUMBER(AF150:AK150),AF150:AK150)),0) +
   IF(Parameters!$D$34,IF(OR(IF(ISNUMBER(AF150:AK150),AF150:AK150)=0),0,GEOMEAN(IF(ISNUMBER(AF150:AK150),AF150:AK150))),0)</f>
        <v>0.5</v>
      </c>
      <c r="N150" s="23">
        <f t="shared" ca="1" si="16"/>
        <v>0.5</v>
      </c>
      <c r="O150" s="116" t="str">
        <f t="shared" si="17"/>
        <v>!!</v>
      </c>
      <c r="P150" s="24"/>
      <c r="Q150" s="49"/>
      <c r="R150" s="25">
        <f ca="1">IFERROR(INDEX(Health!$G$8:$G$225,MATCH($C150,_xlfn.ANCHORARRAY(Health!$C$8),0)),NA())</f>
        <v>0</v>
      </c>
      <c r="S150" s="25">
        <f ca="1">IFERROR(INDEX(Food!$G$8:$G$225,MATCH($C150,_xlfn.ANCHORARRAY(Food!$C$8),0)),NA())</f>
        <v>0</v>
      </c>
      <c r="T150" s="25">
        <f ca="1">IFERROR(INDEX(Macro!$G$8:$G$225,MATCH($C150,_xlfn.ANCHORARRAY(Macro!$C$8),0)),NA())</f>
        <v>1.8716459107861196</v>
      </c>
      <c r="U150" s="25">
        <f ca="1">IFERROR(INDEX(Socioeconomic!$G$8:$G$225,MATCH($C150,_xlfn.ANCHORARRAY(Socioeconomic!$C$8),0)),NA())</f>
        <v>0</v>
      </c>
      <c r="V150" s="25">
        <f ca="1">IFERROR(INDEX('Natural Hazard'!$G$8:$G$225,MATCH($C150,_xlfn.ANCHORARRAY('Natural Hazard'!$C$8),0)),NA())</f>
        <v>0</v>
      </c>
      <c r="W150" s="25">
        <f ca="1">IFERROR(INDEX(Conflict!$G$8:$G$225,MATCH($C150,_xlfn.ANCHORARRAY(Conflict!$C$8),0)),NA())</f>
        <v>0</v>
      </c>
      <c r="X150" s="50"/>
      <c r="Y150" s="25">
        <f ca="1">IFERROR(INDEX(Health!$H$8:$H$225,MATCH($C150,_xlfn.ANCHORARRAY(Health!$C$8),0)),NA())</f>
        <v>0</v>
      </c>
      <c r="Z150" s="25">
        <f ca="1">IFERROR(INDEX(Food!$H$8:$H$225,MATCH($C150,_xlfn.ANCHORARRAY(Food!$C$8),0)),NA())</f>
        <v>0</v>
      </c>
      <c r="AA150" s="25">
        <f ca="1">IFERROR(INDEX(Macro!$H$8:$H$225,MATCH($C150,_xlfn.ANCHORARRAY(Macro!$C$8),0)),NA())</f>
        <v>0.82383873794916695</v>
      </c>
      <c r="AB150" s="25">
        <f ca="1">IFERROR(INDEX(Socioeconomic!$H$8:$H$225,MATCH($C150,_xlfn.ANCHORARRAY(Socioeconomic!$C$8),0)),NA())</f>
        <v>0.14285714285714199</v>
      </c>
      <c r="AC150" s="25">
        <f ca="1">IFERROR(INDEX('Natural Hazard'!$H$8:$H$225,MATCH($C150,_xlfn.ANCHORARRAY('Natural Hazard'!$C$8),0)),NA())</f>
        <v>6.6666666666666599</v>
      </c>
      <c r="AD150" s="25">
        <f ca="1">IFERROR(INDEX(Conflict!$H$8:$H$225,MATCH($C150,_xlfn.ANCHORARRAY(Conflict!$C$8),0)),NA())</f>
        <v>0</v>
      </c>
      <c r="AE150" s="50"/>
      <c r="AF150" s="25">
        <f ca="1">IFERROR(INDEX(Health!$I$8:$I$225,MATCH($C150,_xlfn.ANCHORARRAY(Health!$C$8),0)),NA())</f>
        <v>7</v>
      </c>
      <c r="AG150" s="25" t="e">
        <f ca="1">IFERROR(INDEX(Food!$I$8:$I$225,MATCH($C150,_xlfn.ANCHORARRAY(Food!$C$8),0)),NA())</f>
        <v>#N/A</v>
      </c>
      <c r="AH150" s="25">
        <f ca="1">IFERROR(INDEX(Macro!$I$8:$I$225,MATCH($C150,_xlfn.ANCHORARRAY(Macro!$C$8),0)),NA())</f>
        <v>4.2521166509877704</v>
      </c>
      <c r="AI150" s="25" t="e">
        <f ca="1">IFERROR(INDEX(Socioeconomic!$I$8:$I$225,MATCH($C150,_xlfn.ANCHORARRAY(Socioeconomic!$C$8),0)),NA())</f>
        <v>#N/A</v>
      </c>
      <c r="AJ150" s="25">
        <f ca="1">IFERROR(INDEX('Natural Hazard'!$I$8:$I$225,MATCH($C150,_xlfn.ANCHORARRAY('Natural Hazard'!$C$8),0)),NA())</f>
        <v>0</v>
      </c>
      <c r="AK150" s="25">
        <f ca="1">IFERROR(INDEX(Conflict!$I$8:$I$225,MATCH($C150,_xlfn.ANCHORARRAY(Conflict!$C$8),0)),NA())</f>
        <v>0</v>
      </c>
      <c r="AL150" s="49"/>
      <c r="AM150" s="25">
        <f>IFERROR(INDEX('Data Reliability'!$G$6:$G$409,MATCH($C150,'Data Reliability'!$E$6:$E$409,0)),NA())</f>
        <v>8.3333333333333301E-2</v>
      </c>
      <c r="AN150" s="25">
        <f>IFERROR(INDEX('Data Reliability'!$H$6:$H$409,MATCH($C150,'Data Reliability'!$E$6:$E$409,0)),NA())</f>
        <v>0.66666666666666696</v>
      </c>
    </row>
    <row r="151" spans="2:42" x14ac:dyDescent="0.2">
      <c r="B151" s="28" t="s">
        <v>247</v>
      </c>
      <c r="C151" s="28" t="s">
        <v>248</v>
      </c>
      <c r="D151" s="28" t="s">
        <v>433</v>
      </c>
      <c r="E151" s="28" t="s">
        <v>409</v>
      </c>
      <c r="F151" s="206">
        <f ca="1">MATCH($C151,_xlfn.ANCHORARRAY(Health!$C$8),0)</f>
        <v>146</v>
      </c>
      <c r="G151" s="22" cm="1">
        <f t="array" aca="1" ref="G151" ca="1">IF(Parameters!$D$31, SUM(IF(ISNUMBER(R151:W151),(IF(R151:W151&gt;=Parameters!$D$37,1,"")),""))+0.5*(SUM(IF(ISNUMBER(R151:W151),(IF(R151:W151&gt;=Parameters!$D$38,1,"")),""))-SUM(IF(ISNUMBER(R151:W151),(IF(R151:W151&gt;=Parameters!$D$37,1,"")),""))),0) +
   IF(Parameters!$D$32,SUM(IF(ISNUMBER(R151:W151),(IF(R151:W151&gt;=Parameters!$D$41,1,"")),"")),0) +
   IF(Parameters!$D$33,AVERAGE(IF(ISNUMBER(R151:W151),R151:W151)),0) +
   IF(Parameters!$D$34,IF(OR(IF(ISNUMBER(R151:W151),R151:W151)=0),0,GEOMEAN(IF(ISNUMBER(R151:W151),R151:W151))),0)</f>
        <v>0</v>
      </c>
      <c r="H151" s="23">
        <f t="shared" ca="1" si="12"/>
        <v>0</v>
      </c>
      <c r="I151" s="116" t="str">
        <f t="shared" si="13"/>
        <v>!</v>
      </c>
      <c r="J151" s="22" cm="1">
        <f t="array" aca="1" ref="J151" ca="1">IF(Parameters!$D$31, SUM(IF(ISNUMBER(Y151:AD151),(IF(Y151:AD151&gt;=Parameters!$D$41,1,"")),""))+0.5*(SUM(IF(ISNUMBER(Y151:AD151),(IF(Y151:AD151&gt;=Parameters!$D$42,1,"")),""))-SUM(IF(ISNUMBER(Y151:AD151),(IF(Y151:AD151&gt;=Parameters!$D$41,1,"")),""))),0) +
   IF(Parameters!$D$32,SUM(IF(ISNUMBER(Y151:AD151),(IF(Y151:AD151&gt;=Parameters!$D$41,1,"")),"")),0) +
   IF(Parameters!$D$33,AVERAGE(IF(ISNUMBER(Y151:AD151),Y151:AD151)),0) +
   IF(Parameters!$D$34,IF(OR(IF(ISNUMBER(Y151:AD151),Y151:AD151)=0),0,GEOMEAN(IF(ISNUMBER(Y151:AD151),Y151:AD151))),0)</f>
        <v>0</v>
      </c>
      <c r="K151" s="23">
        <f t="shared" ca="1" si="14"/>
        <v>0</v>
      </c>
      <c r="L151" s="116" t="str">
        <f t="shared" si="15"/>
        <v/>
      </c>
      <c r="M151" s="21" cm="1">
        <f t="array" aca="1" ref="M151" ca="1">IF(Parameters!$D$31, SUM(IF(ISNUMBER(AF151:AK151),(IF(AF151:AK151&gt;=Parameters!$D$41,1,"")),""))+0.5*(SUM(IF(ISNUMBER(AF151:AK151),(IF(AF151:AK151&gt;=Parameters!$D$42,1,"")),""))-SUM(IF(ISNUMBER(AF151:AK151),(IF(AF151:AK151&gt;=Parameters!$D$41,1,"")),""))),0) +
   IF(Parameters!$D$32,SUM(IF(ISNUMBER(AF151:AK151),(IF(AF151:AK151&gt;=Parameters!$D$41,1,"")),"")),0) +
   IF(Parameters!$D$33,AVERAGE(IF(ISNUMBER(AF151:AK151),AF151:AK151)),0) +
   IF(Parameters!$D$34,IF(OR(IF(ISNUMBER(AF151:AK151),AF151:AK151)=0),0,GEOMEAN(IF(ISNUMBER(AF151:AK151),AF151:AK151))),0)</f>
        <v>0</v>
      </c>
      <c r="N151" s="23">
        <f t="shared" ca="1" si="16"/>
        <v>0</v>
      </c>
      <c r="O151" s="116" t="str">
        <f t="shared" si="17"/>
        <v>!!</v>
      </c>
      <c r="P151" s="24"/>
      <c r="Q151" s="49"/>
      <c r="R151" s="25">
        <f ca="1">IFERROR(INDEX(Health!$G$8:$G$225,MATCH($C151,_xlfn.ANCHORARRAY(Health!$C$8),0)),NA())</f>
        <v>0</v>
      </c>
      <c r="S151" s="25">
        <f ca="1">IFERROR(INDEX(Food!$G$8:$G$225,MATCH($C151,_xlfn.ANCHORARRAY(Food!$C$8),0)),NA())</f>
        <v>0</v>
      </c>
      <c r="T151" s="25">
        <f ca="1">IFERROR(INDEX(Macro!$G$8:$G$225,MATCH($C151,_xlfn.ANCHORARRAY(Macro!$C$8),0)),NA())</f>
        <v>7.1111334636943066E-2</v>
      </c>
      <c r="U151" s="25">
        <f ca="1">IFERROR(INDEX(Socioeconomic!$G$8:$G$225,MATCH($C151,_xlfn.ANCHORARRAY(Socioeconomic!$C$8),0)),NA())</f>
        <v>0</v>
      </c>
      <c r="V151" s="25">
        <f ca="1">IFERROR(INDEX('Natural Hazard'!$G$8:$G$225,MATCH($C151,_xlfn.ANCHORARRAY('Natural Hazard'!$C$8),0)),NA())</f>
        <v>0</v>
      </c>
      <c r="W151" s="25">
        <f ca="1">IFERROR(INDEX(Conflict!$G$8:$G$225,MATCH($C151,_xlfn.ANCHORARRAY(Conflict!$C$8),0)),NA())</f>
        <v>0</v>
      </c>
      <c r="X151" s="50"/>
      <c r="Y151" s="25">
        <f ca="1">IFERROR(INDEX(Health!$H$8:$H$225,MATCH($C151,_xlfn.ANCHORARRAY(Health!$C$8),0)),NA())</f>
        <v>0</v>
      </c>
      <c r="Z151" s="25">
        <f ca="1">IFERROR(INDEX(Food!$H$8:$H$225,MATCH($C151,_xlfn.ANCHORARRAY(Food!$C$8),0)),NA())</f>
        <v>0</v>
      </c>
      <c r="AA151" s="25">
        <f ca="1">IFERROR(INDEX(Macro!$H$8:$H$225,MATCH($C151,_xlfn.ANCHORARRAY(Macro!$C$8),0)),NA())</f>
        <v>5.84282792871704E-3</v>
      </c>
      <c r="AB151" s="25">
        <f ca="1">IFERROR(INDEX(Socioeconomic!$H$8:$H$225,MATCH($C151,_xlfn.ANCHORARRAY(Socioeconomic!$C$8),0)),NA())</f>
        <v>0.14285714285714199</v>
      </c>
      <c r="AC151" s="25">
        <f ca="1">IFERROR(INDEX('Natural Hazard'!$H$8:$H$225,MATCH($C151,_xlfn.ANCHORARRAY('Natural Hazard'!$C$8),0)),NA())</f>
        <v>2.6666666666666599</v>
      </c>
      <c r="AD151" s="25">
        <f ca="1">IFERROR(INDEX(Conflict!$H$8:$H$225,MATCH($C151,_xlfn.ANCHORARRAY(Conflict!$C$8),0)),NA())</f>
        <v>0</v>
      </c>
      <c r="AE151" s="50"/>
      <c r="AF151" s="25">
        <f ca="1">IFERROR(INDEX(Health!$I$8:$I$225,MATCH($C151,_xlfn.ANCHORARRAY(Health!$C$8),0)),NA())</f>
        <v>0</v>
      </c>
      <c r="AG151" s="25" t="e">
        <f ca="1">IFERROR(INDEX(Food!$I$8:$I$225,MATCH($C151,_xlfn.ANCHORARRAY(Food!$C$8),0)),NA())</f>
        <v>#N/A</v>
      </c>
      <c r="AH151" s="25">
        <f ca="1">IFERROR(INDEX(Macro!$I$8:$I$225,MATCH($C151,_xlfn.ANCHORARRAY(Macro!$C$8),0)),NA())</f>
        <v>0.86547507055503303</v>
      </c>
      <c r="AI151" s="25" t="e">
        <f ca="1">IFERROR(INDEX(Socioeconomic!$I$8:$I$225,MATCH($C151,_xlfn.ANCHORARRAY(Socioeconomic!$C$8),0)),NA())</f>
        <v>#N/A</v>
      </c>
      <c r="AJ151" s="25">
        <f ca="1">IFERROR(INDEX('Natural Hazard'!$I$8:$I$225,MATCH($C151,_xlfn.ANCHORARRAY('Natural Hazard'!$C$8),0)),NA())</f>
        <v>0</v>
      </c>
      <c r="AK151" s="25">
        <f ca="1">IFERROR(INDEX(Conflict!$I$8:$I$225,MATCH($C151,_xlfn.ANCHORARRAY(Conflict!$C$8),0)),NA())</f>
        <v>3.5714285714285601</v>
      </c>
      <c r="AL151" s="49"/>
      <c r="AM151" s="25">
        <f>IFERROR(INDEX('Data Reliability'!$G$6:$G$409,MATCH($C151,'Data Reliability'!$E$6:$E$409,0)),NA())</f>
        <v>8.3333333333333301E-2</v>
      </c>
      <c r="AN151" s="25">
        <f>IFERROR(INDEX('Data Reliability'!$H$6:$H$409,MATCH($C151,'Data Reliability'!$E$6:$E$409,0)),NA())</f>
        <v>0.66666666666666696</v>
      </c>
    </row>
    <row r="152" spans="2:42" x14ac:dyDescent="0.2">
      <c r="B152" s="28" t="s">
        <v>249</v>
      </c>
      <c r="C152" s="28" t="s">
        <v>250</v>
      </c>
      <c r="D152" s="28" t="s">
        <v>431</v>
      </c>
      <c r="E152" s="28" t="s">
        <v>429</v>
      </c>
      <c r="F152" s="206">
        <f ca="1">MATCH($C152,_xlfn.ANCHORARRAY(Health!$C$8),0)</f>
        <v>147</v>
      </c>
      <c r="G152" s="22" cm="1">
        <f t="array" aca="1" ref="G152" ca="1">IF(Parameters!$D$31, SUM(IF(ISNUMBER(R152:W152),(IF(R152:W152&gt;=Parameters!$D$37,1,"")),""))+0.5*(SUM(IF(ISNUMBER(R152:W152),(IF(R152:W152&gt;=Parameters!$D$38,1,"")),""))-SUM(IF(ISNUMBER(R152:W152),(IF(R152:W152&gt;=Parameters!$D$37,1,"")),""))),0) +
   IF(Parameters!$D$32,SUM(IF(ISNUMBER(R152:W152),(IF(R152:W152&gt;=Parameters!$D$41,1,"")),"")),0) +
   IF(Parameters!$D$33,AVERAGE(IF(ISNUMBER(R152:W152),R152:W152)),0) +
   IF(Parameters!$D$34,IF(OR(IF(ISNUMBER(R152:W152),R152:W152)=0),0,GEOMEAN(IF(ISNUMBER(R152:W152),R152:W152))),0)</f>
        <v>2</v>
      </c>
      <c r="H152" s="23">
        <f t="shared" ca="1" si="12"/>
        <v>2</v>
      </c>
      <c r="I152" s="116" t="str">
        <f t="shared" si="13"/>
        <v/>
      </c>
      <c r="J152" s="22" cm="1">
        <f t="array" aca="1" ref="J152" ca="1">IF(Parameters!$D$31, SUM(IF(ISNUMBER(Y152:AD152),(IF(Y152:AD152&gt;=Parameters!$D$41,1,"")),""))+0.5*(SUM(IF(ISNUMBER(Y152:AD152),(IF(Y152:AD152&gt;=Parameters!$D$42,1,"")),""))-SUM(IF(ISNUMBER(Y152:AD152),(IF(Y152:AD152&gt;=Parameters!$D$41,1,"")),""))),0) +
   IF(Parameters!$D$32,SUM(IF(ISNUMBER(Y152:AD152),(IF(Y152:AD152&gt;=Parameters!$D$41,1,"")),"")),0) +
   IF(Parameters!$D$33,AVERAGE(IF(ISNUMBER(Y152:AD152),Y152:AD152)),0) +
   IF(Parameters!$D$34,IF(OR(IF(ISNUMBER(Y152:AD152),Y152:AD152)=0),0,GEOMEAN(IF(ISNUMBER(Y152:AD152),Y152:AD152))),0)</f>
        <v>0.5</v>
      </c>
      <c r="K152" s="23">
        <f t="shared" ca="1" si="14"/>
        <v>0.5</v>
      </c>
      <c r="L152" s="116" t="str">
        <f t="shared" si="15"/>
        <v/>
      </c>
      <c r="M152" s="21" cm="1">
        <f t="array" aca="1" ref="M152" ca="1">IF(Parameters!$D$31, SUM(IF(ISNUMBER(AF152:AK152),(IF(AF152:AK152&gt;=Parameters!$D$41,1,"")),""))+0.5*(SUM(IF(ISNUMBER(AF152:AK152),(IF(AF152:AK152&gt;=Parameters!$D$42,1,"")),""))-SUM(IF(ISNUMBER(AF152:AK152),(IF(AF152:AK152&gt;=Parameters!$D$41,1,"")),""))),0) +
   IF(Parameters!$D$32,SUM(IF(ISNUMBER(AF152:AK152),(IF(AF152:AK152&gt;=Parameters!$D$41,1,"")),"")),0) +
   IF(Parameters!$D$33,AVERAGE(IF(ISNUMBER(AF152:AK152),AF152:AK152)),0) +
   IF(Parameters!$D$34,IF(OR(IF(ISNUMBER(AF152:AK152),AF152:AK152)=0),0,GEOMEAN(IF(ISNUMBER(AF152:AK152),AF152:AK152))),0)</f>
        <v>2</v>
      </c>
      <c r="N152" s="23">
        <f t="shared" ca="1" si="16"/>
        <v>2</v>
      </c>
      <c r="O152" s="116" t="str">
        <f t="shared" si="17"/>
        <v>!</v>
      </c>
      <c r="P152" s="24"/>
      <c r="Q152" s="49"/>
      <c r="R152" s="25">
        <f ca="1">IFERROR(INDEX(Health!$G$8:$G$225,MATCH($C152,_xlfn.ANCHORARRAY(Health!$C$8),0)),NA())</f>
        <v>7.9135268184002063</v>
      </c>
      <c r="S152" s="25">
        <f ca="1">IFERROR(INDEX(Food!$G$8:$G$225,MATCH($C152,_xlfn.ANCHORARRAY(Food!$C$8),0)),NA())</f>
        <v>0</v>
      </c>
      <c r="T152" s="25">
        <f ca="1">IFERROR(INDEX(Macro!$G$8:$G$225,MATCH($C152,_xlfn.ANCHORARRAY(Macro!$C$8),0)),NA())</f>
        <v>4.8386331654912791</v>
      </c>
      <c r="U152" s="25">
        <f ca="1">IFERROR(INDEX(Socioeconomic!$G$8:$G$225,MATCH($C152,_xlfn.ANCHORARRAY(Socioeconomic!$C$8),0)),NA())</f>
        <v>0</v>
      </c>
      <c r="V152" s="25">
        <f ca="1">IFERROR(INDEX('Natural Hazard'!$G$8:$G$225,MATCH($C152,_xlfn.ANCHORARRAY('Natural Hazard'!$C$8),0)),NA())</f>
        <v>8.266397845091495</v>
      </c>
      <c r="W152" s="25">
        <f ca="1">IFERROR(INDEX(Conflict!$G$8:$G$225,MATCH($C152,_xlfn.ANCHORARRAY(Conflict!$C$8),0)),NA())</f>
        <v>0</v>
      </c>
      <c r="X152" s="50"/>
      <c r="Y152" s="25">
        <f ca="1">IFERROR(INDEX(Health!$H$8:$H$225,MATCH($C152,_xlfn.ANCHORARRAY(Health!$C$8),0)),NA())</f>
        <v>6.2623906705539296</v>
      </c>
      <c r="Z152" s="25">
        <f ca="1">IFERROR(INDEX(Food!$H$8:$H$225,MATCH($C152,_xlfn.ANCHORARRAY(Food!$C$8),0)),NA())</f>
        <v>6.1320208453966396</v>
      </c>
      <c r="AA152" s="25">
        <f ca="1">IFERROR(INDEX(Macro!$H$8:$H$225,MATCH($C152,_xlfn.ANCHORARRAY(Macro!$C$8),0)),NA())</f>
        <v>4.9576394975167899</v>
      </c>
      <c r="AB152" s="25">
        <f ca="1">IFERROR(INDEX(Socioeconomic!$H$8:$H$225,MATCH($C152,_xlfn.ANCHORARRAY(Socioeconomic!$C$8),0)),NA())</f>
        <v>7.5714285714285703</v>
      </c>
      <c r="AC152" s="25">
        <f ca="1">IFERROR(INDEX('Natural Hazard'!$H$8:$H$225,MATCH($C152,_xlfn.ANCHORARRAY('Natural Hazard'!$C$8),0)),NA())</f>
        <v>6.8333333333333304</v>
      </c>
      <c r="AD152" s="25">
        <f ca="1">IFERROR(INDEX(Conflict!$H$8:$H$225,MATCH($C152,_xlfn.ANCHORARRAY(Conflict!$C$8),0)),NA())</f>
        <v>4.0615628858705204</v>
      </c>
      <c r="AE152" s="50"/>
      <c r="AF152" s="25">
        <f ca="1">IFERROR(INDEX(Health!$I$8:$I$225,MATCH($C152,_xlfn.ANCHORARRAY(Health!$C$8),0)),NA())</f>
        <v>10</v>
      </c>
      <c r="AG152" s="25" t="e">
        <f ca="1">IFERROR(INDEX(Food!$I$8:$I$225,MATCH($C152,_xlfn.ANCHORARRAY(Food!$C$8),0)),NA())</f>
        <v>#N/A</v>
      </c>
      <c r="AH152" s="25">
        <f ca="1">IFERROR(INDEX(Macro!$I$8:$I$225,MATCH($C152,_xlfn.ANCHORARRAY(Macro!$C$8),0)),NA())</f>
        <v>4.7224835371589799</v>
      </c>
      <c r="AI152" s="25" t="e">
        <f ca="1">IFERROR(INDEX(Socioeconomic!$I$8:$I$225,MATCH($C152,_xlfn.ANCHORARRAY(Socioeconomic!$C$8),0)),NA())</f>
        <v>#N/A</v>
      </c>
      <c r="AJ152" s="25">
        <f ca="1">IFERROR(INDEX('Natural Hazard'!$I$8:$I$225,MATCH($C152,_xlfn.ANCHORARRAY('Natural Hazard'!$C$8),0)),NA())</f>
        <v>10</v>
      </c>
      <c r="AK152" s="25">
        <f ca="1">IFERROR(INDEX(Conflict!$I$8:$I$225,MATCH($C152,_xlfn.ANCHORARRAY(Conflict!$C$8),0)),NA())</f>
        <v>0</v>
      </c>
      <c r="AL152" s="49"/>
      <c r="AM152" s="25">
        <f>IFERROR(INDEX('Data Reliability'!$G$6:$G$409,MATCH($C152,'Data Reliability'!$E$6:$E$409,0)),NA())</f>
        <v>8.3333333333333301E-2</v>
      </c>
      <c r="AN152" s="25">
        <f>IFERROR(INDEX('Data Reliability'!$H$6:$H$409,MATCH($C152,'Data Reliability'!$E$6:$E$409,0)),NA())</f>
        <v>0.55000000000000004</v>
      </c>
    </row>
    <row r="153" spans="2:42" x14ac:dyDescent="0.2">
      <c r="B153" s="28" t="s">
        <v>251</v>
      </c>
      <c r="C153" s="28" t="s">
        <v>252</v>
      </c>
      <c r="D153" s="28" t="s">
        <v>436</v>
      </c>
      <c r="E153" s="28" t="s">
        <v>430</v>
      </c>
      <c r="F153" s="206">
        <f ca="1">MATCH($C153,_xlfn.ANCHORARRAY(Health!$C$8),0)</f>
        <v>148</v>
      </c>
      <c r="G153" s="22" cm="1">
        <f t="array" aca="1" ref="G153" ca="1">IF(Parameters!$D$31, SUM(IF(ISNUMBER(R153:W153),(IF(R153:W153&gt;=Parameters!$D$37,1,"")),""))+0.5*(SUM(IF(ISNUMBER(R153:W153),(IF(R153:W153&gt;=Parameters!$D$38,1,"")),""))-SUM(IF(ISNUMBER(R153:W153),(IF(R153:W153&gt;=Parameters!$D$37,1,"")),""))),0) +
   IF(Parameters!$D$32,SUM(IF(ISNUMBER(R153:W153),(IF(R153:W153&gt;=Parameters!$D$41,1,"")),"")),0) +
   IF(Parameters!$D$33,AVERAGE(IF(ISNUMBER(R153:W153),R153:W153)),0) +
   IF(Parameters!$D$34,IF(OR(IF(ISNUMBER(R153:W153),R153:W153)=0),0,GEOMEAN(IF(ISNUMBER(R153:W153),R153:W153))),0)</f>
        <v>0</v>
      </c>
      <c r="H153" s="23">
        <f t="shared" ca="1" si="12"/>
        <v>0</v>
      </c>
      <c r="I153" s="116" t="str">
        <f t="shared" si="13"/>
        <v>!</v>
      </c>
      <c r="J153" s="22" cm="1">
        <f t="array" aca="1" ref="J153" ca="1">IF(Parameters!$D$31, SUM(IF(ISNUMBER(Y153:AD153),(IF(Y153:AD153&gt;=Parameters!$D$41,1,"")),""))+0.5*(SUM(IF(ISNUMBER(Y153:AD153),(IF(Y153:AD153&gt;=Parameters!$D$42,1,"")),""))-SUM(IF(ISNUMBER(Y153:AD153),(IF(Y153:AD153&gt;=Parameters!$D$41,1,"")),""))),0) +
   IF(Parameters!$D$32,SUM(IF(ISNUMBER(Y153:AD153),(IF(Y153:AD153&gt;=Parameters!$D$41,1,"")),"")),0) +
   IF(Parameters!$D$33,AVERAGE(IF(ISNUMBER(Y153:AD153),Y153:AD153)),0) +
   IF(Parameters!$D$34,IF(OR(IF(ISNUMBER(Y153:AD153),Y153:AD153)=0),0,GEOMEAN(IF(ISNUMBER(Y153:AD153),Y153:AD153))),0)</f>
        <v>1</v>
      </c>
      <c r="K153" s="23">
        <f t="shared" ca="1" si="14"/>
        <v>1</v>
      </c>
      <c r="L153" s="116" t="str">
        <f t="shared" si="15"/>
        <v>!</v>
      </c>
      <c r="M153" s="21" cm="1">
        <f t="array" aca="1" ref="M153" ca="1">IF(Parameters!$D$31, SUM(IF(ISNUMBER(AF153:AK153),(IF(AF153:AK153&gt;=Parameters!$D$41,1,"")),""))+0.5*(SUM(IF(ISNUMBER(AF153:AK153),(IF(AF153:AK153&gt;=Parameters!$D$42,1,"")),""))-SUM(IF(ISNUMBER(AF153:AK153),(IF(AF153:AK153&gt;=Parameters!$D$41,1,"")),""))),0) +
   IF(Parameters!$D$32,SUM(IF(ISNUMBER(AF153:AK153),(IF(AF153:AK153&gt;=Parameters!$D$41,1,"")),"")),0) +
   IF(Parameters!$D$33,AVERAGE(IF(ISNUMBER(AF153:AK153),AF153:AK153)),0) +
   IF(Parameters!$D$34,IF(OR(IF(ISNUMBER(AF153:AK153),AF153:AK153)=0),0,GEOMEAN(IF(ISNUMBER(AF153:AK153),AF153:AK153))),0)</f>
        <v>1</v>
      </c>
      <c r="N153" s="23">
        <f t="shared" ca="1" si="16"/>
        <v>1</v>
      </c>
      <c r="O153" s="116" t="str">
        <f t="shared" si="17"/>
        <v>!!</v>
      </c>
      <c r="P153" s="24"/>
      <c r="Q153" s="49"/>
      <c r="R153" s="25">
        <f ca="1">IFERROR(INDEX(Health!$G$8:$G$225,MATCH($C153,_xlfn.ANCHORARRAY(Health!$C$8),0)),NA())</f>
        <v>0</v>
      </c>
      <c r="S153" s="25" t="e">
        <f ca="1">IFERROR(INDEX(Food!$G$8:$G$225,MATCH($C153,_xlfn.ANCHORARRAY(Food!$C$8),0)),NA())</f>
        <v>#N/A</v>
      </c>
      <c r="T153" s="25" t="e">
        <f ca="1">IFERROR(INDEX(Macro!$G$8:$G$225,MATCH($C153,_xlfn.ANCHORARRAY(Macro!$C$8),0)),NA())</f>
        <v>#N/A</v>
      </c>
      <c r="U153" s="25">
        <f ca="1">IFERROR(INDEX(Socioeconomic!$G$8:$G$225,MATCH($C153,_xlfn.ANCHORARRAY(Socioeconomic!$C$8),0)),NA())</f>
        <v>0</v>
      </c>
      <c r="V153" s="25">
        <f ca="1">IFERROR(INDEX('Natural Hazard'!$G$8:$G$225,MATCH($C153,_xlfn.ANCHORARRAY('Natural Hazard'!$C$8),0)),NA())</f>
        <v>3.872983346207417</v>
      </c>
      <c r="W153" s="25">
        <f ca="1">IFERROR(INDEX(Conflict!$G$8:$G$225,MATCH($C153,_xlfn.ANCHORARRAY(Conflict!$C$8),0)),NA())</f>
        <v>0</v>
      </c>
      <c r="X153" s="50"/>
      <c r="Y153" s="25">
        <f ca="1">IFERROR(INDEX(Health!$H$8:$H$225,MATCH($C153,_xlfn.ANCHORARRAY(Health!$C$8),0)),NA())</f>
        <v>10</v>
      </c>
      <c r="Z153" s="25" t="e">
        <f ca="1">IFERROR(INDEX(Food!$H$8:$H$225,MATCH($C153,_xlfn.ANCHORARRAY(Food!$C$8),0)),NA())</f>
        <v>#N/A</v>
      </c>
      <c r="AA153" s="25" t="e">
        <f ca="1">IFERROR(INDEX(Macro!$H$8:$H$225,MATCH($C153,_xlfn.ANCHORARRAY(Macro!$C$8),0)),NA())</f>
        <v>#N/A</v>
      </c>
      <c r="AB153" s="25">
        <f ca="1">IFERROR(INDEX(Socioeconomic!$H$8:$H$225,MATCH($C153,_xlfn.ANCHORARRAY(Socioeconomic!$C$8),0)),NA())</f>
        <v>4.8571428571428497</v>
      </c>
      <c r="AC153" s="25">
        <f ca="1">IFERROR(INDEX('Natural Hazard'!$H$8:$H$225,MATCH($C153,_xlfn.ANCHORARRAY('Natural Hazard'!$C$8),0)),NA())</f>
        <v>1.5</v>
      </c>
      <c r="AD153" s="25">
        <f ca="1">IFERROR(INDEX(Conflict!$H$8:$H$225,MATCH($C153,_xlfn.ANCHORARRAY(Conflict!$C$8),0)),NA())</f>
        <v>0</v>
      </c>
      <c r="AE153" s="50"/>
      <c r="AF153" s="25">
        <f ca="1">IFERROR(INDEX(Health!$I$8:$I$225,MATCH($C153,_xlfn.ANCHORARRAY(Health!$C$8),0)),NA())</f>
        <v>0</v>
      </c>
      <c r="AG153" s="25" t="e">
        <f ca="1">IFERROR(INDEX(Food!$I$8:$I$225,MATCH($C153,_xlfn.ANCHORARRAY(Food!$C$8),0)),NA())</f>
        <v>#N/A</v>
      </c>
      <c r="AH153" s="25" t="e">
        <f ca="1">IFERROR(INDEX(Macro!$I$8:$I$225,MATCH($C153,_xlfn.ANCHORARRAY(Macro!$C$8),0)),NA())</f>
        <v>#N/A</v>
      </c>
      <c r="AI153" s="25" t="e">
        <f ca="1">IFERROR(INDEX(Socioeconomic!$I$8:$I$225,MATCH($C153,_xlfn.ANCHORARRAY(Socioeconomic!$C$8),0)),NA())</f>
        <v>#N/A</v>
      </c>
      <c r="AJ153" s="25">
        <f ca="1">IFERROR(INDEX('Natural Hazard'!$I$8:$I$225,MATCH($C153,_xlfn.ANCHORARRAY('Natural Hazard'!$C$8),0)),NA())</f>
        <v>10</v>
      </c>
      <c r="AK153" s="25">
        <f ca="1">IFERROR(INDEX(Conflict!$I$8:$I$225,MATCH($C153,_xlfn.ANCHORARRAY(Conflict!$C$8),0)),NA())</f>
        <v>0</v>
      </c>
      <c r="AL153" s="49"/>
      <c r="AM153" s="25">
        <f>IFERROR(INDEX('Data Reliability'!$G$6:$G$409,MATCH($C153,'Data Reliability'!$E$6:$E$409,0)),NA())</f>
        <v>0.41666666666666702</v>
      </c>
      <c r="AN153" s="25">
        <f>IFERROR(INDEX('Data Reliability'!$H$6:$H$409,MATCH($C153,'Data Reliability'!$E$6:$E$409,0)),NA())</f>
        <v>0.78333333333333299</v>
      </c>
    </row>
    <row r="154" spans="2:42" x14ac:dyDescent="0.2">
      <c r="B154" s="28" t="s">
        <v>253</v>
      </c>
      <c r="C154" s="28" t="s">
        <v>254</v>
      </c>
      <c r="D154" s="28" t="s">
        <v>436</v>
      </c>
      <c r="E154" s="28" t="s">
        <v>409</v>
      </c>
      <c r="F154" s="206">
        <f ca="1">MATCH($C154,_xlfn.ANCHORARRAY(Health!$C$8),0)</f>
        <v>149</v>
      </c>
      <c r="G154" s="22" cm="1">
        <f t="array" aca="1" ref="G154" ca="1">IF(Parameters!$D$31, SUM(IF(ISNUMBER(R154:W154),(IF(R154:W154&gt;=Parameters!$D$37,1,"")),""))+0.5*(SUM(IF(ISNUMBER(R154:W154),(IF(R154:W154&gt;=Parameters!$D$38,1,"")),""))-SUM(IF(ISNUMBER(R154:W154),(IF(R154:W154&gt;=Parameters!$D$37,1,"")),""))),0) +
   IF(Parameters!$D$32,SUM(IF(ISNUMBER(R154:W154),(IF(R154:W154&gt;=Parameters!$D$41,1,"")),"")),0) +
   IF(Parameters!$D$33,AVERAGE(IF(ISNUMBER(R154:W154),R154:W154)),0) +
   IF(Parameters!$D$34,IF(OR(IF(ISNUMBER(R154:W154),R154:W154)=0),0,GEOMEAN(IF(ISNUMBER(R154:W154),R154:W154))),0)</f>
        <v>0</v>
      </c>
      <c r="H154" s="23">
        <f t="shared" ca="1" si="12"/>
        <v>0</v>
      </c>
      <c r="I154" s="116" t="str">
        <f t="shared" si="13"/>
        <v>!</v>
      </c>
      <c r="J154" s="22" cm="1">
        <f t="array" aca="1" ref="J154" ca="1">IF(Parameters!$D$31, SUM(IF(ISNUMBER(Y154:AD154),(IF(Y154:AD154&gt;=Parameters!$D$41,1,"")),""))+0.5*(SUM(IF(ISNUMBER(Y154:AD154),(IF(Y154:AD154&gt;=Parameters!$D$42,1,"")),""))-SUM(IF(ISNUMBER(Y154:AD154),(IF(Y154:AD154&gt;=Parameters!$D$41,1,"")),""))),0) +
   IF(Parameters!$D$32,SUM(IF(ISNUMBER(Y154:AD154),(IF(Y154:AD154&gt;=Parameters!$D$41,1,"")),"")),0) +
   IF(Parameters!$D$33,AVERAGE(IF(ISNUMBER(Y154:AD154),Y154:AD154)),0) +
   IF(Parameters!$D$34,IF(OR(IF(ISNUMBER(Y154:AD154),Y154:AD154)=0),0,GEOMEAN(IF(ISNUMBER(Y154:AD154),Y154:AD154))),0)</f>
        <v>0</v>
      </c>
      <c r="K154" s="23">
        <f t="shared" ca="1" si="14"/>
        <v>0</v>
      </c>
      <c r="L154" s="116" t="str">
        <f t="shared" si="15"/>
        <v/>
      </c>
      <c r="M154" s="21" cm="1">
        <f t="array" aca="1" ref="M154" ca="1">IF(Parameters!$D$31, SUM(IF(ISNUMBER(AF154:AK154),(IF(AF154:AK154&gt;=Parameters!$D$41,1,"")),""))+0.5*(SUM(IF(ISNUMBER(AF154:AK154),(IF(AF154:AK154&gt;=Parameters!$D$42,1,"")),""))-SUM(IF(ISNUMBER(AF154:AK154),(IF(AF154:AK154&gt;=Parameters!$D$41,1,"")),""))),0) +
   IF(Parameters!$D$32,SUM(IF(ISNUMBER(AF154:AK154),(IF(AF154:AK154&gt;=Parameters!$D$41,1,"")),"")),0) +
   IF(Parameters!$D$33,AVERAGE(IF(ISNUMBER(AF154:AK154),AF154:AK154)),0) +
   IF(Parameters!$D$34,IF(OR(IF(ISNUMBER(AF154:AK154),AF154:AK154)=0),0,GEOMEAN(IF(ISNUMBER(AF154:AK154),AF154:AK154))),0)</f>
        <v>0</v>
      </c>
      <c r="N154" s="23">
        <f t="shared" ca="1" si="16"/>
        <v>0</v>
      </c>
      <c r="O154" s="116" t="str">
        <f t="shared" si="17"/>
        <v>!!</v>
      </c>
      <c r="P154" s="24"/>
      <c r="Q154" s="49"/>
      <c r="R154" s="25">
        <f ca="1">IFERROR(INDEX(Health!$G$8:$G$225,MATCH($C154,_xlfn.ANCHORARRAY(Health!$C$8),0)),NA())</f>
        <v>0</v>
      </c>
      <c r="S154" s="25">
        <f ca="1">IFERROR(INDEX(Food!$G$8:$G$225,MATCH($C154,_xlfn.ANCHORARRAY(Food!$C$8),0)),NA())</f>
        <v>0</v>
      </c>
      <c r="T154" s="25">
        <f ca="1">IFERROR(INDEX(Macro!$G$8:$G$225,MATCH($C154,_xlfn.ANCHORARRAY(Macro!$C$8),0)),NA())</f>
        <v>0</v>
      </c>
      <c r="U154" s="25">
        <f ca="1">IFERROR(INDEX(Socioeconomic!$G$8:$G$225,MATCH($C154,_xlfn.ANCHORARRAY(Socioeconomic!$C$8),0)),NA())</f>
        <v>0</v>
      </c>
      <c r="V154" s="25">
        <f ca="1">IFERROR(INDEX('Natural Hazard'!$G$8:$G$225,MATCH($C154,_xlfn.ANCHORARRAY('Natural Hazard'!$C$8),0)),NA())</f>
        <v>0</v>
      </c>
      <c r="W154" s="25">
        <f ca="1">IFERROR(INDEX(Conflict!$G$8:$G$225,MATCH($C154,_xlfn.ANCHORARRAY(Conflict!$C$8),0)),NA())</f>
        <v>0</v>
      </c>
      <c r="X154" s="50"/>
      <c r="Y154" s="25">
        <f ca="1">IFERROR(INDEX(Health!$H$8:$H$225,MATCH($C154,_xlfn.ANCHORARRAY(Health!$C$8),0)),NA())</f>
        <v>0</v>
      </c>
      <c r="Z154" s="25">
        <f ca="1">IFERROR(INDEX(Food!$H$8:$H$225,MATCH($C154,_xlfn.ANCHORARRAY(Food!$C$8),0)),NA())</f>
        <v>8.1065431383903402E-2</v>
      </c>
      <c r="AA154" s="25">
        <f ca="1">IFERROR(INDEX(Macro!$H$8:$H$225,MATCH($C154,_xlfn.ANCHORARRAY(Macro!$C$8),0)),NA())</f>
        <v>0</v>
      </c>
      <c r="AB154" s="25">
        <f ca="1">IFERROR(INDEX(Socioeconomic!$H$8:$H$225,MATCH($C154,_xlfn.ANCHORARRAY(Socioeconomic!$C$8),0)),NA())</f>
        <v>0.42857142857142799</v>
      </c>
      <c r="AC154" s="25">
        <f ca="1">IFERROR(INDEX('Natural Hazard'!$H$8:$H$225,MATCH($C154,_xlfn.ANCHORARRAY('Natural Hazard'!$C$8),0)),NA())</f>
        <v>4.6666666666666599</v>
      </c>
      <c r="AD154" s="25">
        <f ca="1">IFERROR(INDEX(Conflict!$H$8:$H$225,MATCH($C154,_xlfn.ANCHORARRAY(Conflict!$C$8),0)),NA())</f>
        <v>0</v>
      </c>
      <c r="AE154" s="50"/>
      <c r="AF154" s="25">
        <f ca="1">IFERROR(INDEX(Health!$I$8:$I$225,MATCH($C154,_xlfn.ANCHORARRAY(Health!$C$8),0)),NA())</f>
        <v>0</v>
      </c>
      <c r="AG154" s="25" t="e">
        <f ca="1">IFERROR(INDEX(Food!$I$8:$I$225,MATCH($C154,_xlfn.ANCHORARRAY(Food!$C$8),0)),NA())</f>
        <v>#N/A</v>
      </c>
      <c r="AH154" s="25">
        <f ca="1">IFERROR(INDEX(Macro!$I$8:$I$225,MATCH($C154,_xlfn.ANCHORARRAY(Macro!$C$8),0)),NA())</f>
        <v>5.1928504233301904</v>
      </c>
      <c r="AI154" s="25" t="e">
        <f ca="1">IFERROR(INDEX(Socioeconomic!$I$8:$I$225,MATCH($C154,_xlfn.ANCHORARRAY(Socioeconomic!$C$8),0)),NA())</f>
        <v>#N/A</v>
      </c>
      <c r="AJ154" s="25">
        <f ca="1">IFERROR(INDEX('Natural Hazard'!$I$8:$I$225,MATCH($C154,_xlfn.ANCHORARRAY('Natural Hazard'!$C$8),0)),NA())</f>
        <v>0</v>
      </c>
      <c r="AK154" s="25">
        <f ca="1">IFERROR(INDEX(Conflict!$I$8:$I$225,MATCH($C154,_xlfn.ANCHORARRAY(Conflict!$C$8),0)),NA())</f>
        <v>0</v>
      </c>
      <c r="AL154" s="49"/>
      <c r="AM154" s="25">
        <f>IFERROR(INDEX('Data Reliability'!$G$6:$G$409,MATCH($C154,'Data Reliability'!$E$6:$E$409,0)),NA())</f>
        <v>8.3333333333333301E-2</v>
      </c>
      <c r="AN154" s="25">
        <f>IFERROR(INDEX('Data Reliability'!$H$6:$H$409,MATCH($C154,'Data Reliability'!$E$6:$E$409,0)),NA())</f>
        <v>0.66666666666666696</v>
      </c>
    </row>
    <row r="155" spans="2:42" x14ac:dyDescent="0.2">
      <c r="B155" s="28" t="s">
        <v>255</v>
      </c>
      <c r="C155" s="28" t="s">
        <v>256</v>
      </c>
      <c r="D155" s="28" t="s">
        <v>434</v>
      </c>
      <c r="E155" s="28" t="s">
        <v>409</v>
      </c>
      <c r="F155" s="206">
        <f ca="1">MATCH($C155,_xlfn.ANCHORARRAY(Health!$C$8),0)</f>
        <v>150</v>
      </c>
      <c r="G155" s="22" cm="1">
        <f t="array" aca="1" ref="G155" ca="1">IF(Parameters!$D$31, SUM(IF(ISNUMBER(R155:W155),(IF(R155:W155&gt;=Parameters!$D$37,1,"")),""))+0.5*(SUM(IF(ISNUMBER(R155:W155),(IF(R155:W155&gt;=Parameters!$D$38,1,"")),""))-SUM(IF(ISNUMBER(R155:W155),(IF(R155:W155&gt;=Parameters!$D$37,1,"")),""))),0) +
   IF(Parameters!$D$32,SUM(IF(ISNUMBER(R155:W155),(IF(R155:W155&gt;=Parameters!$D$41,1,"")),"")),0) +
   IF(Parameters!$D$33,AVERAGE(IF(ISNUMBER(R155:W155),R155:W155)),0) +
   IF(Parameters!$D$34,IF(OR(IF(ISNUMBER(R155:W155),R155:W155)=0),0,GEOMEAN(IF(ISNUMBER(R155:W155),R155:W155))),0)</f>
        <v>0</v>
      </c>
      <c r="H155" s="23">
        <f t="shared" ca="1" si="12"/>
        <v>0</v>
      </c>
      <c r="I155" s="116" t="str">
        <f t="shared" si="13"/>
        <v>!</v>
      </c>
      <c r="J155" s="22" cm="1">
        <f t="array" aca="1" ref="J155" ca="1">IF(Parameters!$D$31, SUM(IF(ISNUMBER(Y155:AD155),(IF(Y155:AD155&gt;=Parameters!$D$41,1,"")),""))+0.5*(SUM(IF(ISNUMBER(Y155:AD155),(IF(Y155:AD155&gt;=Parameters!$D$42,1,"")),""))-SUM(IF(ISNUMBER(Y155:AD155),(IF(Y155:AD155&gt;=Parameters!$D$41,1,"")),""))),0) +
   IF(Parameters!$D$32,SUM(IF(ISNUMBER(Y155:AD155),(IF(Y155:AD155&gt;=Parameters!$D$41,1,"")),"")),0) +
   IF(Parameters!$D$33,AVERAGE(IF(ISNUMBER(Y155:AD155),Y155:AD155)),0) +
   IF(Parameters!$D$34,IF(OR(IF(ISNUMBER(Y155:AD155),Y155:AD155)=0),0,GEOMEAN(IF(ISNUMBER(Y155:AD155),Y155:AD155))),0)</f>
        <v>0</v>
      </c>
      <c r="K155" s="23">
        <f t="shared" ca="1" si="14"/>
        <v>0</v>
      </c>
      <c r="L155" s="116" t="str">
        <f t="shared" si="15"/>
        <v/>
      </c>
      <c r="M155" s="21" cm="1">
        <f t="array" aca="1" ref="M155" ca="1">IF(Parameters!$D$31, SUM(IF(ISNUMBER(AF155:AK155),(IF(AF155:AK155&gt;=Parameters!$D$41,1,"")),""))+0.5*(SUM(IF(ISNUMBER(AF155:AK155),(IF(AF155:AK155&gt;=Parameters!$D$42,1,"")),""))-SUM(IF(ISNUMBER(AF155:AK155),(IF(AF155:AK155&gt;=Parameters!$D$41,1,"")),""))),0) +
   IF(Parameters!$D$32,SUM(IF(ISNUMBER(AF155:AK155),(IF(AF155:AK155&gt;=Parameters!$D$41,1,"")),"")),0) +
   IF(Parameters!$D$33,AVERAGE(IF(ISNUMBER(AF155:AK155),AF155:AK155)),0) +
   IF(Parameters!$D$34,IF(OR(IF(ISNUMBER(AF155:AK155),AF155:AK155)=0),0,GEOMEAN(IF(ISNUMBER(AF155:AK155),AF155:AK155))),0)</f>
        <v>0</v>
      </c>
      <c r="N155" s="23">
        <f t="shared" ca="1" si="16"/>
        <v>0</v>
      </c>
      <c r="O155" s="116" t="str">
        <f t="shared" si="17"/>
        <v>!!</v>
      </c>
      <c r="P155" s="24"/>
      <c r="Q155" s="49"/>
      <c r="R155" s="25">
        <f ca="1">IFERROR(INDEX(Health!$G$8:$G$225,MATCH($C155,_xlfn.ANCHORARRAY(Health!$C$8),0)),NA())</f>
        <v>0</v>
      </c>
      <c r="S155" s="25">
        <f ca="1">IFERROR(INDEX(Food!$G$8:$G$225,MATCH($C155,_xlfn.ANCHORARRAY(Food!$C$8),0)),NA())</f>
        <v>0</v>
      </c>
      <c r="T155" s="25">
        <f ca="1">IFERROR(INDEX(Macro!$G$8:$G$225,MATCH($C155,_xlfn.ANCHORARRAY(Macro!$C$8),0)),NA())</f>
        <v>0.63048407972993048</v>
      </c>
      <c r="U155" s="25">
        <f ca="1">IFERROR(INDEX(Socioeconomic!$G$8:$G$225,MATCH($C155,_xlfn.ANCHORARRAY(Socioeconomic!$C$8),0)),NA())</f>
        <v>0</v>
      </c>
      <c r="V155" s="25">
        <f ca="1">IFERROR(INDEX('Natural Hazard'!$G$8:$G$225,MATCH($C155,_xlfn.ANCHORARRAY('Natural Hazard'!$C$8),0)),NA())</f>
        <v>0</v>
      </c>
      <c r="W155" s="25">
        <f ca="1">IFERROR(INDEX(Conflict!$G$8:$G$225,MATCH($C155,_xlfn.ANCHORARRAY(Conflict!$C$8),0)),NA())</f>
        <v>0</v>
      </c>
      <c r="X155" s="50"/>
      <c r="Y155" s="25">
        <f ca="1">IFERROR(INDEX(Health!$H$8:$H$225,MATCH($C155,_xlfn.ANCHORARRAY(Health!$C$8),0)),NA())</f>
        <v>4.7755102040816304</v>
      </c>
      <c r="Z155" s="25">
        <f ca="1">IFERROR(INDEX(Food!$H$8:$H$225,MATCH($C155,_xlfn.ANCHORARRAY(Food!$C$8),0)),NA())</f>
        <v>1.9918934568616</v>
      </c>
      <c r="AA155" s="25">
        <f ca="1">IFERROR(INDEX(Macro!$H$8:$H$225,MATCH($C155,_xlfn.ANCHORARRAY(Macro!$C$8),0)),NA())</f>
        <v>1.32047911189015</v>
      </c>
      <c r="AB155" s="25">
        <f ca="1">IFERROR(INDEX(Socioeconomic!$H$8:$H$225,MATCH($C155,_xlfn.ANCHORARRAY(Socioeconomic!$C$8),0)),NA())</f>
        <v>2.71428571428571</v>
      </c>
      <c r="AC155" s="25">
        <f ca="1">IFERROR(INDEX('Natural Hazard'!$H$8:$H$225,MATCH($C155,_xlfn.ANCHORARRAY('Natural Hazard'!$C$8),0)),NA())</f>
        <v>6.1666666666666599</v>
      </c>
      <c r="AD155" s="25">
        <f ca="1">IFERROR(INDEX(Conflict!$H$8:$H$225,MATCH($C155,_xlfn.ANCHORARRAY(Conflict!$C$8),0)),NA())</f>
        <v>0</v>
      </c>
      <c r="AE155" s="50"/>
      <c r="AF155" s="25">
        <f ca="1">IFERROR(INDEX(Health!$I$8:$I$225,MATCH($C155,_xlfn.ANCHORARRAY(Health!$C$8),0)),NA())</f>
        <v>0</v>
      </c>
      <c r="AG155" s="25" t="e">
        <f ca="1">IFERROR(INDEX(Food!$I$8:$I$225,MATCH($C155,_xlfn.ANCHORARRAY(Food!$C$8),0)),NA())</f>
        <v>#N/A</v>
      </c>
      <c r="AH155" s="25">
        <f ca="1">IFERROR(INDEX(Macro!$I$8:$I$225,MATCH($C155,_xlfn.ANCHORARRAY(Macro!$C$8),0)),NA())</f>
        <v>0.30103480714957798</v>
      </c>
      <c r="AI155" s="25" t="e">
        <f ca="1">IFERROR(INDEX(Socioeconomic!$I$8:$I$225,MATCH($C155,_xlfn.ANCHORARRAY(Socioeconomic!$C$8),0)),NA())</f>
        <v>#N/A</v>
      </c>
      <c r="AJ155" s="25">
        <f ca="1">IFERROR(INDEX('Natural Hazard'!$I$8:$I$225,MATCH($C155,_xlfn.ANCHORARRAY('Natural Hazard'!$C$8),0)),NA())</f>
        <v>0</v>
      </c>
      <c r="AK155" s="25">
        <f ca="1">IFERROR(INDEX(Conflict!$I$8:$I$225,MATCH($C155,_xlfn.ANCHORARRAY(Conflict!$C$8),0)),NA())</f>
        <v>0</v>
      </c>
      <c r="AL155" s="49"/>
      <c r="AM155" s="25">
        <f>IFERROR(INDEX('Data Reliability'!$G$6:$G$409,MATCH($C155,'Data Reliability'!$E$6:$E$409,0)),NA())</f>
        <v>8.3333333333333301E-2</v>
      </c>
      <c r="AN155" s="25">
        <f>IFERROR(INDEX('Data Reliability'!$H$6:$H$409,MATCH($C155,'Data Reliability'!$E$6:$E$409,0)),NA())</f>
        <v>0.66666666666666696</v>
      </c>
    </row>
    <row r="156" spans="2:42" x14ac:dyDescent="0.2">
      <c r="B156" s="28" t="s">
        <v>257</v>
      </c>
      <c r="C156" s="28" t="s">
        <v>258</v>
      </c>
      <c r="D156" s="28" t="s">
        <v>431</v>
      </c>
      <c r="E156" s="28" t="s">
        <v>535</v>
      </c>
      <c r="F156" s="206">
        <f ca="1">MATCH($C156,_xlfn.ANCHORARRAY(Health!$C$8),0)</f>
        <v>151</v>
      </c>
      <c r="G156" s="22" cm="1">
        <f t="array" aca="1" ref="G156" ca="1">IF(Parameters!$D$31, SUM(IF(ISNUMBER(R156:W156),(IF(R156:W156&gt;=Parameters!$D$37,1,"")),""))+0.5*(SUM(IF(ISNUMBER(R156:W156),(IF(R156:W156&gt;=Parameters!$D$38,1,"")),""))-SUM(IF(ISNUMBER(R156:W156),(IF(R156:W156&gt;=Parameters!$D$37,1,"")),""))),0) +
   IF(Parameters!$D$32,SUM(IF(ISNUMBER(R156:W156),(IF(R156:W156&gt;=Parameters!$D$41,1,"")),"")),0) +
   IF(Parameters!$D$33,AVERAGE(IF(ISNUMBER(R156:W156),R156:W156)),0) +
   IF(Parameters!$D$34,IF(OR(IF(ISNUMBER(R156:W156),R156:W156)=0),0,GEOMEAN(IF(ISNUMBER(R156:W156),R156:W156))),0)</f>
        <v>4</v>
      </c>
      <c r="H156" s="23">
        <f t="shared" ca="1" si="12"/>
        <v>4</v>
      </c>
      <c r="I156" s="116" t="str">
        <f t="shared" si="13"/>
        <v/>
      </c>
      <c r="J156" s="22" cm="1">
        <f t="array" aca="1" ref="J156" ca="1">IF(Parameters!$D$31, SUM(IF(ISNUMBER(Y156:AD156),(IF(Y156:AD156&gt;=Parameters!$D$41,1,"")),""))+0.5*(SUM(IF(ISNUMBER(Y156:AD156),(IF(Y156:AD156&gt;=Parameters!$D$42,1,"")),""))-SUM(IF(ISNUMBER(Y156:AD156),(IF(Y156:AD156&gt;=Parameters!$D$41,1,"")),""))),0) +
   IF(Parameters!$D$32,SUM(IF(ISNUMBER(Y156:AD156),(IF(Y156:AD156&gt;=Parameters!$D$41,1,"")),"")),0) +
   IF(Parameters!$D$33,AVERAGE(IF(ISNUMBER(Y156:AD156),Y156:AD156)),0) +
   IF(Parameters!$D$34,IF(OR(IF(ISNUMBER(Y156:AD156),Y156:AD156)=0),0,GEOMEAN(IF(ISNUMBER(Y156:AD156),Y156:AD156))),0)</f>
        <v>3.5</v>
      </c>
      <c r="K156" s="23">
        <f t="shared" ca="1" si="14"/>
        <v>3.5</v>
      </c>
      <c r="L156" s="116" t="str">
        <f t="shared" si="15"/>
        <v/>
      </c>
      <c r="M156" s="21" cm="1">
        <f t="array" aca="1" ref="M156" ca="1">IF(Parameters!$D$31, SUM(IF(ISNUMBER(AF156:AK156),(IF(AF156:AK156&gt;=Parameters!$D$41,1,"")),""))+0.5*(SUM(IF(ISNUMBER(AF156:AK156),(IF(AF156:AK156&gt;=Parameters!$D$42,1,"")),""))-SUM(IF(ISNUMBER(AF156:AK156),(IF(AF156:AK156&gt;=Parameters!$D$41,1,"")),""))),0) +
   IF(Parameters!$D$32,SUM(IF(ISNUMBER(AF156:AK156),(IF(AF156:AK156&gt;=Parameters!$D$41,1,"")),"")),0) +
   IF(Parameters!$D$33,AVERAGE(IF(ISNUMBER(AF156:AK156),AF156:AK156)),0) +
   IF(Parameters!$D$34,IF(OR(IF(ISNUMBER(AF156:AK156),AF156:AK156)=0),0,GEOMEAN(IF(ISNUMBER(AF156:AK156),AF156:AK156))),0)</f>
        <v>3.5</v>
      </c>
      <c r="N156" s="23">
        <f t="shared" ca="1" si="16"/>
        <v>3.5</v>
      </c>
      <c r="O156" s="116" t="str">
        <f t="shared" si="17"/>
        <v>!</v>
      </c>
      <c r="P156" s="24"/>
      <c r="Q156" s="49"/>
      <c r="R156" s="25">
        <f ca="1">IFERROR(INDEX(Health!$G$8:$G$225,MATCH($C156,_xlfn.ANCHORARRAY(Health!$C$8),0)),NA())</f>
        <v>0</v>
      </c>
      <c r="S156" s="25">
        <f ca="1">IFERROR(INDEX(Food!$G$8:$G$225,MATCH($C156,_xlfn.ANCHORARRAY(Food!$C$8),0)),NA())</f>
        <v>7.242191250262934</v>
      </c>
      <c r="T156" s="25">
        <f ca="1">IFERROR(INDEX(Macro!$G$8:$G$225,MATCH($C156,_xlfn.ANCHORARRAY(Macro!$C$8),0)),NA())</f>
        <v>10</v>
      </c>
      <c r="U156" s="25">
        <f ca="1">IFERROR(INDEX(Socioeconomic!$G$8:$G$225,MATCH($C156,_xlfn.ANCHORARRAY(Socioeconomic!$C$8),0)),NA())</f>
        <v>8.7013956187663197</v>
      </c>
      <c r="V156" s="25">
        <f ca="1">IFERROR(INDEX('Natural Hazard'!$G$8:$G$225,MATCH($C156,_xlfn.ANCHORARRAY('Natural Hazard'!$C$8),0)),NA())</f>
        <v>0</v>
      </c>
      <c r="W156" s="25">
        <f ca="1">IFERROR(INDEX(Conflict!$G$8:$G$225,MATCH($C156,_xlfn.ANCHORARRAY(Conflict!$C$8),0)),NA())</f>
        <v>7.8742542983436348</v>
      </c>
      <c r="X156" s="50"/>
      <c r="Y156" s="25">
        <f ca="1">IFERROR(INDEX(Health!$H$8:$H$225,MATCH($C156,_xlfn.ANCHORARRAY(Health!$C$8),0)),NA())</f>
        <v>7.3119533527696801</v>
      </c>
      <c r="Z156" s="25">
        <f ca="1">IFERROR(INDEX(Food!$H$8:$H$225,MATCH($C156,_xlfn.ANCHORARRAY(Food!$C$8),0)),NA())</f>
        <v>7.4927620150549998</v>
      </c>
      <c r="AA156" s="25">
        <f ca="1">IFERROR(INDEX(Macro!$H$8:$H$225,MATCH($C156,_xlfn.ANCHORARRAY(Macro!$C$8),0)),NA())</f>
        <v>10</v>
      </c>
      <c r="AB156" s="25">
        <f ca="1">IFERROR(INDEX(Socioeconomic!$H$8:$H$225,MATCH($C156,_xlfn.ANCHORARRAY(Socioeconomic!$C$8),0)),NA())</f>
        <v>7.5714285714285703</v>
      </c>
      <c r="AC156" s="25">
        <f ca="1">IFERROR(INDEX('Natural Hazard'!$H$8:$H$225,MATCH($C156,_xlfn.ANCHORARRAY('Natural Hazard'!$C$8),0)),NA())</f>
        <v>10</v>
      </c>
      <c r="AD156" s="25">
        <f ca="1">IFERROR(INDEX(Conflict!$H$8:$H$225,MATCH($C156,_xlfn.ANCHORARRAY(Conflict!$C$8),0)),NA())</f>
        <v>6.2003880754983198</v>
      </c>
      <c r="AE156" s="50"/>
      <c r="AF156" s="25">
        <f ca="1">IFERROR(INDEX(Health!$I$8:$I$225,MATCH($C156,_xlfn.ANCHORARRAY(Health!$C$8),0)),NA())</f>
        <v>0</v>
      </c>
      <c r="AG156" s="25">
        <f ca="1">IFERROR(INDEX(Food!$I$8:$I$225,MATCH($C156,_xlfn.ANCHORARRAY(Food!$C$8),0)),NA())</f>
        <v>7</v>
      </c>
      <c r="AH156" s="25">
        <f ca="1">IFERROR(INDEX(Macro!$I$8:$I$225,MATCH($C156,_xlfn.ANCHORARRAY(Macro!$C$8),0)),NA())</f>
        <v>10</v>
      </c>
      <c r="AI156" s="25">
        <f ca="1">IFERROR(INDEX(Socioeconomic!$I$8:$I$225,MATCH($C156,_xlfn.ANCHORARRAY(Socioeconomic!$C$8),0)),NA())</f>
        <v>10</v>
      </c>
      <c r="AJ156" s="25">
        <f ca="1">IFERROR(INDEX('Natural Hazard'!$I$8:$I$225,MATCH($C156,_xlfn.ANCHORARRAY('Natural Hazard'!$C$8),0)),NA())</f>
        <v>0</v>
      </c>
      <c r="AK156" s="25">
        <f ca="1">IFERROR(INDEX(Conflict!$I$8:$I$225,MATCH($C156,_xlfn.ANCHORARRAY(Conflict!$C$8),0)),NA())</f>
        <v>10</v>
      </c>
      <c r="AL156" s="49"/>
      <c r="AM156" s="25">
        <f>IFERROR(INDEX('Data Reliability'!$G$6:$G$409,MATCH($C156,'Data Reliability'!$E$6:$E$409,0)),NA())</f>
        <v>0</v>
      </c>
      <c r="AN156" s="25">
        <f>IFERROR(INDEX('Data Reliability'!$H$6:$H$409,MATCH($C156,'Data Reliability'!$E$6:$E$409,0)),NA())</f>
        <v>0.344444444444444</v>
      </c>
    </row>
    <row r="157" spans="2:42" x14ac:dyDescent="0.2">
      <c r="B157" s="28" t="s">
        <v>259</v>
      </c>
      <c r="C157" s="28" t="s">
        <v>260</v>
      </c>
      <c r="D157" s="28" t="s">
        <v>435</v>
      </c>
      <c r="E157" s="28" t="s">
        <v>430</v>
      </c>
      <c r="F157" s="206">
        <f ca="1">MATCH($C157,_xlfn.ANCHORARRAY(Health!$C$8),0)</f>
        <v>152</v>
      </c>
      <c r="G157" s="22" cm="1">
        <f t="array" aca="1" ref="G157" ca="1">IF(Parameters!$D$31, SUM(IF(ISNUMBER(R157:W157),(IF(R157:W157&gt;=Parameters!$D$37,1,"")),""))+0.5*(SUM(IF(ISNUMBER(R157:W157),(IF(R157:W157&gt;=Parameters!$D$38,1,"")),""))-SUM(IF(ISNUMBER(R157:W157),(IF(R157:W157&gt;=Parameters!$D$37,1,"")),""))),0) +
   IF(Parameters!$D$32,SUM(IF(ISNUMBER(R157:W157),(IF(R157:W157&gt;=Parameters!$D$41,1,"")),"")),0) +
   IF(Parameters!$D$33,AVERAGE(IF(ISNUMBER(R157:W157),R157:W157)),0) +
   IF(Parameters!$D$34,IF(OR(IF(ISNUMBER(R157:W157),R157:W157)=0),0,GEOMEAN(IF(ISNUMBER(R157:W157),R157:W157))),0)</f>
        <v>0.5</v>
      </c>
      <c r="H157" s="23">
        <f t="shared" ca="1" si="12"/>
        <v>0.5</v>
      </c>
      <c r="I157" s="116" t="str">
        <f t="shared" si="13"/>
        <v/>
      </c>
      <c r="J157" s="22" cm="1">
        <f t="array" aca="1" ref="J157" ca="1">IF(Parameters!$D$31, SUM(IF(ISNUMBER(Y157:AD157),(IF(Y157:AD157&gt;=Parameters!$D$41,1,"")),""))+0.5*(SUM(IF(ISNUMBER(Y157:AD157),(IF(Y157:AD157&gt;=Parameters!$D$42,1,"")),""))-SUM(IF(ISNUMBER(Y157:AD157),(IF(Y157:AD157&gt;=Parameters!$D$41,1,"")),""))),0) +
   IF(Parameters!$D$32,SUM(IF(ISNUMBER(Y157:AD157),(IF(Y157:AD157&gt;=Parameters!$D$41,1,"")),"")),0) +
   IF(Parameters!$D$33,AVERAGE(IF(ISNUMBER(Y157:AD157),Y157:AD157)),0) +
   IF(Parameters!$D$34,IF(OR(IF(ISNUMBER(Y157:AD157),Y157:AD157)=0),0,GEOMEAN(IF(ISNUMBER(Y157:AD157),Y157:AD157))),0)</f>
        <v>0</v>
      </c>
      <c r="K157" s="23">
        <f t="shared" ca="1" si="14"/>
        <v>0</v>
      </c>
      <c r="L157" s="116" t="str">
        <f t="shared" si="15"/>
        <v/>
      </c>
      <c r="M157" s="21" cm="1">
        <f t="array" aca="1" ref="M157" ca="1">IF(Parameters!$D$31, SUM(IF(ISNUMBER(AF157:AK157),(IF(AF157:AK157&gt;=Parameters!$D$41,1,"")),""))+0.5*(SUM(IF(ISNUMBER(AF157:AK157),(IF(AF157:AK157&gt;=Parameters!$D$42,1,"")),""))-SUM(IF(ISNUMBER(AF157:AK157),(IF(AF157:AK157&gt;=Parameters!$D$41,1,"")),""))),0) +
   IF(Parameters!$D$32,SUM(IF(ISNUMBER(AF157:AK157),(IF(AF157:AK157&gt;=Parameters!$D$41,1,"")),"")),0) +
   IF(Parameters!$D$33,AVERAGE(IF(ISNUMBER(AF157:AK157),AF157:AK157)),0) +
   IF(Parameters!$D$34,IF(OR(IF(ISNUMBER(AF157:AK157),AF157:AK157)=0),0,GEOMEAN(IF(ISNUMBER(AF157:AK157),AF157:AK157))),0)</f>
        <v>1</v>
      </c>
      <c r="N157" s="23">
        <f t="shared" ca="1" si="16"/>
        <v>1</v>
      </c>
      <c r="O157" s="116" t="str">
        <f t="shared" si="17"/>
        <v>!</v>
      </c>
      <c r="P157" s="24"/>
      <c r="Q157" s="49"/>
      <c r="R157" s="25">
        <f ca="1">IFERROR(INDEX(Health!$G$8:$G$225,MATCH($C157,_xlfn.ANCHORARRAY(Health!$C$8),0)),NA())</f>
        <v>0</v>
      </c>
      <c r="S157" s="25">
        <f ca="1">IFERROR(INDEX(Food!$G$8:$G$225,MATCH($C157,_xlfn.ANCHORARRAY(Food!$C$8),0)),NA())</f>
        <v>0</v>
      </c>
      <c r="T157" s="25">
        <f ca="1">IFERROR(INDEX(Macro!$G$8:$G$225,MATCH($C157,_xlfn.ANCHORARRAY(Macro!$C$8),0)),NA())</f>
        <v>2.0313460270716344</v>
      </c>
      <c r="U157" s="25">
        <f ca="1">IFERROR(INDEX(Socioeconomic!$G$8:$G$225,MATCH($C157,_xlfn.ANCHORARRAY(Socioeconomic!$C$8),0)),NA())</f>
        <v>5.0990195135927818</v>
      </c>
      <c r="V157" s="25">
        <f ca="1">IFERROR(INDEX('Natural Hazard'!$G$8:$G$225,MATCH($C157,_xlfn.ANCHORARRAY('Natural Hazard'!$C$8),0)),NA())</f>
        <v>0</v>
      </c>
      <c r="W157" s="25">
        <f ca="1">IFERROR(INDEX(Conflict!$G$8:$G$225,MATCH($C157,_xlfn.ANCHORARRAY(Conflict!$C$8),0)),NA())</f>
        <v>0</v>
      </c>
      <c r="X157" s="50"/>
      <c r="Y157" s="25">
        <f ca="1">IFERROR(INDEX(Health!$H$8:$H$225,MATCH($C157,_xlfn.ANCHORARRAY(Health!$C$8),0)),NA())</f>
        <v>0.57725947521865995</v>
      </c>
      <c r="Z157" s="25">
        <f ca="1">IFERROR(INDEX(Food!$H$8:$H$225,MATCH($C157,_xlfn.ANCHORARRAY(Food!$C$8),0)),NA())</f>
        <v>2.3393167342211898</v>
      </c>
      <c r="AA157" s="25">
        <f ca="1">IFERROR(INDEX(Macro!$H$8:$H$225,MATCH($C157,_xlfn.ANCHORARRAY(Macro!$C$8),0)),NA())</f>
        <v>0.79462459830557997</v>
      </c>
      <c r="AB157" s="25">
        <f ca="1">IFERROR(INDEX(Socioeconomic!$H$8:$H$225,MATCH($C157,_xlfn.ANCHORARRAY(Socioeconomic!$C$8),0)),NA())</f>
        <v>3.71428571428571</v>
      </c>
      <c r="AC157" s="25">
        <f ca="1">IFERROR(INDEX('Natural Hazard'!$H$8:$H$225,MATCH($C157,_xlfn.ANCHORARRAY('Natural Hazard'!$C$8),0)),NA())</f>
        <v>6.6666666666666599</v>
      </c>
      <c r="AD157" s="25">
        <f ca="1">IFERROR(INDEX(Conflict!$H$8:$H$225,MATCH($C157,_xlfn.ANCHORARRAY(Conflict!$C$8),0)),NA())</f>
        <v>0</v>
      </c>
      <c r="AE157" s="50"/>
      <c r="AF157" s="25">
        <f ca="1">IFERROR(INDEX(Health!$I$8:$I$225,MATCH($C157,_xlfn.ANCHORARRAY(Health!$C$8),0)),NA())</f>
        <v>0</v>
      </c>
      <c r="AG157" s="25" t="e">
        <f ca="1">IFERROR(INDEX(Food!$I$8:$I$225,MATCH($C157,_xlfn.ANCHORARRAY(Food!$C$8),0)),NA())</f>
        <v>#N/A</v>
      </c>
      <c r="AH157" s="25">
        <f ca="1">IFERROR(INDEX(Macro!$I$8:$I$225,MATCH($C157,_xlfn.ANCHORARRAY(Macro!$C$8),0)),NA())</f>
        <v>5.1928504233301904</v>
      </c>
      <c r="AI157" s="25">
        <f ca="1">IFERROR(INDEX(Socioeconomic!$I$8:$I$225,MATCH($C157,_xlfn.ANCHORARRAY(Socioeconomic!$C$8),0)),NA())</f>
        <v>7</v>
      </c>
      <c r="AJ157" s="25">
        <f ca="1">IFERROR(INDEX('Natural Hazard'!$I$8:$I$225,MATCH($C157,_xlfn.ANCHORARRAY('Natural Hazard'!$C$8),0)),NA())</f>
        <v>0</v>
      </c>
      <c r="AK157" s="25">
        <f ca="1">IFERROR(INDEX(Conflict!$I$8:$I$225,MATCH($C157,_xlfn.ANCHORARRAY(Conflict!$C$8),0)),NA())</f>
        <v>7</v>
      </c>
      <c r="AL157" s="49"/>
      <c r="AM157" s="25">
        <f>IFERROR(INDEX('Data Reliability'!$G$6:$G$409,MATCH($C157,'Data Reliability'!$E$6:$E$409,0)),NA())</f>
        <v>8.3333333333333301E-2</v>
      </c>
      <c r="AN157" s="25">
        <f>IFERROR(INDEX('Data Reliability'!$H$6:$H$409,MATCH($C157,'Data Reliability'!$E$6:$E$409,0)),NA())</f>
        <v>0.55000000000000004</v>
      </c>
      <c r="AP157" s="30" t="e">
        <f ca="1">MAX(10,AA160)</f>
        <v>#N/A</v>
      </c>
    </row>
    <row r="158" spans="2:42" x14ac:dyDescent="0.2">
      <c r="B158" s="28" t="s">
        <v>261</v>
      </c>
      <c r="C158" s="28" t="s">
        <v>262</v>
      </c>
      <c r="D158" s="28" t="s">
        <v>435</v>
      </c>
      <c r="E158" s="28" t="s">
        <v>430</v>
      </c>
      <c r="F158" s="206">
        <f ca="1">MATCH($C158,_xlfn.ANCHORARRAY(Health!$C$8),0)</f>
        <v>153</v>
      </c>
      <c r="G158" s="22" cm="1">
        <f t="array" aca="1" ref="G158" ca="1">IF(Parameters!$D$31, SUM(IF(ISNUMBER(R158:W158),(IF(R158:W158&gt;=Parameters!$D$37,1,"")),""))+0.5*(SUM(IF(ISNUMBER(R158:W158),(IF(R158:W158&gt;=Parameters!$D$38,1,"")),""))-SUM(IF(ISNUMBER(R158:W158),(IF(R158:W158&gt;=Parameters!$D$37,1,"")),""))),0) +
   IF(Parameters!$D$32,SUM(IF(ISNUMBER(R158:W158),(IF(R158:W158&gt;=Parameters!$D$41,1,"")),"")),0) +
   IF(Parameters!$D$33,AVERAGE(IF(ISNUMBER(R158:W158),R158:W158)),0) +
   IF(Parameters!$D$34,IF(OR(IF(ISNUMBER(R158:W158),R158:W158)=0),0,GEOMEAN(IF(ISNUMBER(R158:W158),R158:W158))),0)</f>
        <v>1.5</v>
      </c>
      <c r="H158" s="23">
        <f t="shared" ca="1" si="12"/>
        <v>1.5</v>
      </c>
      <c r="I158" s="116" t="str">
        <f t="shared" si="13"/>
        <v/>
      </c>
      <c r="J158" s="22" cm="1">
        <f t="array" aca="1" ref="J158" ca="1">IF(Parameters!$D$31, SUM(IF(ISNUMBER(Y158:AD158),(IF(Y158:AD158&gt;=Parameters!$D$41,1,"")),""))+0.5*(SUM(IF(ISNUMBER(Y158:AD158),(IF(Y158:AD158&gt;=Parameters!$D$42,1,"")),""))-SUM(IF(ISNUMBER(Y158:AD158),(IF(Y158:AD158&gt;=Parameters!$D$41,1,"")),""))),0) +
   IF(Parameters!$D$32,SUM(IF(ISNUMBER(Y158:AD158),(IF(Y158:AD158&gt;=Parameters!$D$41,1,"")),"")),0) +
   IF(Parameters!$D$33,AVERAGE(IF(ISNUMBER(Y158:AD158),Y158:AD158)),0) +
   IF(Parameters!$D$34,IF(OR(IF(ISNUMBER(Y158:AD158),Y158:AD158)=0),0,GEOMEAN(IF(ISNUMBER(Y158:AD158),Y158:AD158))),0)</f>
        <v>1</v>
      </c>
      <c r="K158" s="23">
        <f t="shared" ca="1" si="14"/>
        <v>1</v>
      </c>
      <c r="L158" s="116" t="str">
        <f t="shared" si="15"/>
        <v/>
      </c>
      <c r="M158" s="21" cm="1">
        <f t="array" aca="1" ref="M158" ca="1">IF(Parameters!$D$31, SUM(IF(ISNUMBER(AF158:AK158),(IF(AF158:AK158&gt;=Parameters!$D$41,1,"")),""))+0.5*(SUM(IF(ISNUMBER(AF158:AK158),(IF(AF158:AK158&gt;=Parameters!$D$42,1,"")),""))-SUM(IF(ISNUMBER(AF158:AK158),(IF(AF158:AK158&gt;=Parameters!$D$41,1,"")),""))),0) +
   IF(Parameters!$D$32,SUM(IF(ISNUMBER(AF158:AK158),(IF(AF158:AK158&gt;=Parameters!$D$41,1,"")),"")),0) +
   IF(Parameters!$D$33,AVERAGE(IF(ISNUMBER(AF158:AK158),AF158:AK158)),0) +
   IF(Parameters!$D$34,IF(OR(IF(ISNUMBER(AF158:AK158),AF158:AK158)=0),0,GEOMEAN(IF(ISNUMBER(AF158:AK158),AF158:AK158))),0)</f>
        <v>1.5</v>
      </c>
      <c r="N158" s="23">
        <f t="shared" ca="1" si="16"/>
        <v>1.5</v>
      </c>
      <c r="O158" s="116" t="str">
        <f t="shared" si="17"/>
        <v>!</v>
      </c>
      <c r="P158" s="24"/>
      <c r="Q158" s="49"/>
      <c r="R158" s="25">
        <f ca="1">IFERROR(INDEX(Health!$G$8:$G$225,MATCH($C158,_xlfn.ANCHORARRAY(Health!$C$8),0)),NA())</f>
        <v>0</v>
      </c>
      <c r="S158" s="25">
        <f ca="1">IFERROR(INDEX(Food!$G$8:$G$225,MATCH($C158,_xlfn.ANCHORARRAY(Food!$C$8),0)),NA())</f>
        <v>0</v>
      </c>
      <c r="T158" s="25">
        <f ca="1">IFERROR(INDEX(Macro!$G$8:$G$225,MATCH($C158,_xlfn.ANCHORARRAY(Macro!$C$8),0)),NA())</f>
        <v>6.9</v>
      </c>
      <c r="U158" s="25">
        <f ca="1">IFERROR(INDEX(Socioeconomic!$G$8:$G$225,MATCH($C158,_xlfn.ANCHORARRAY(Socioeconomic!$C$8),0)),NA())</f>
        <v>0</v>
      </c>
      <c r="V158" s="25">
        <f ca="1">IFERROR(INDEX('Natural Hazard'!$G$8:$G$225,MATCH($C158,_xlfn.ANCHORARRAY('Natural Hazard'!$C$8),0)),NA())</f>
        <v>9.4868329805051381</v>
      </c>
      <c r="W158" s="25">
        <f ca="1">IFERROR(INDEX(Conflict!$G$8:$G$225,MATCH($C158,_xlfn.ANCHORARRAY(Conflict!$C$8),0)),NA())</f>
        <v>0</v>
      </c>
      <c r="X158" s="50"/>
      <c r="Y158" s="25">
        <f ca="1">IFERROR(INDEX(Health!$H$8:$H$225,MATCH($C158,_xlfn.ANCHORARRAY(Health!$C$8),0)),NA())</f>
        <v>0.16909620991253799</v>
      </c>
      <c r="Z158" s="25">
        <f ca="1">IFERROR(INDEX(Food!$H$8:$H$225,MATCH($C158,_xlfn.ANCHORARRAY(Food!$C$8),0)),NA())</f>
        <v>2.1077012159814701</v>
      </c>
      <c r="AA158" s="25">
        <f ca="1">IFERROR(INDEX(Macro!$H$8:$H$225,MATCH($C158,_xlfn.ANCHORARRAY(Macro!$C$8),0)),NA())</f>
        <v>7</v>
      </c>
      <c r="AB158" s="25">
        <f ca="1">IFERROR(INDEX(Socioeconomic!$H$8:$H$225,MATCH($C158,_xlfn.ANCHORARRAY(Socioeconomic!$C$8),0)),NA())</f>
        <v>4.71428571428571</v>
      </c>
      <c r="AC158" s="25">
        <f ca="1">IFERROR(INDEX('Natural Hazard'!$H$8:$H$225,MATCH($C158,_xlfn.ANCHORARRAY('Natural Hazard'!$C$8),0)),NA())</f>
        <v>9</v>
      </c>
      <c r="AD158" s="25">
        <f ca="1">IFERROR(INDEX(Conflict!$H$8:$H$225,MATCH($C158,_xlfn.ANCHORARRAY(Conflict!$C$8),0)),NA())</f>
        <v>2.4960310460398598</v>
      </c>
      <c r="AE158" s="50"/>
      <c r="AF158" s="25">
        <f ca="1">IFERROR(INDEX(Health!$I$8:$I$225,MATCH($C158,_xlfn.ANCHORARRAY(Health!$C$8),0)),NA())</f>
        <v>0</v>
      </c>
      <c r="AG158" s="25" t="e">
        <f ca="1">IFERROR(INDEX(Food!$I$8:$I$225,MATCH($C158,_xlfn.ANCHORARRAY(Food!$C$8),0)),NA())</f>
        <v>#N/A</v>
      </c>
      <c r="AH158" s="25">
        <f ca="1">IFERROR(INDEX(Macro!$I$8:$I$225,MATCH($C158,_xlfn.ANCHORARRAY(Macro!$C$8),0)),NA())</f>
        <v>7</v>
      </c>
      <c r="AI158" s="25">
        <f ca="1">IFERROR(INDEX(Socioeconomic!$I$8:$I$225,MATCH($C158,_xlfn.ANCHORARRAY(Socioeconomic!$C$8),0)),NA())</f>
        <v>0</v>
      </c>
      <c r="AJ158" s="25">
        <f ca="1">IFERROR(INDEX('Natural Hazard'!$I$8:$I$225,MATCH($C158,_xlfn.ANCHORARRAY('Natural Hazard'!$C$8),0)),NA())</f>
        <v>10</v>
      </c>
      <c r="AK158" s="25">
        <f ca="1">IFERROR(INDEX(Conflict!$I$8:$I$225,MATCH($C158,_xlfn.ANCHORARRAY(Conflict!$C$8),0)),NA())</f>
        <v>0</v>
      </c>
      <c r="AL158" s="49"/>
      <c r="AM158" s="25">
        <f>IFERROR(INDEX('Data Reliability'!$G$6:$G$409,MATCH($C158,'Data Reliability'!$E$6:$E$409,0)),NA())</f>
        <v>0</v>
      </c>
      <c r="AN158" s="25">
        <f>IFERROR(INDEX('Data Reliability'!$H$6:$H$409,MATCH($C158,'Data Reliability'!$E$6:$E$409,0)),NA())</f>
        <v>0.4</v>
      </c>
    </row>
    <row r="159" spans="2:42" x14ac:dyDescent="0.2">
      <c r="B159" s="28" t="s">
        <v>263</v>
      </c>
      <c r="C159" s="28" t="s">
        <v>264</v>
      </c>
      <c r="D159" s="28" t="s">
        <v>436</v>
      </c>
      <c r="E159" s="28" t="s">
        <v>430</v>
      </c>
      <c r="F159" s="206">
        <f ca="1">MATCH($C159,_xlfn.ANCHORARRAY(Health!$C$8),0)</f>
        <v>154</v>
      </c>
      <c r="G159" s="22" cm="1">
        <f t="array" aca="1" ref="G159" ca="1">IF(Parameters!$D$31, SUM(IF(ISNUMBER(R159:W159),(IF(R159:W159&gt;=Parameters!$D$37,1,"")),""))+0.5*(SUM(IF(ISNUMBER(R159:W159),(IF(R159:W159&gt;=Parameters!$D$38,1,"")),""))-SUM(IF(ISNUMBER(R159:W159),(IF(R159:W159&gt;=Parameters!$D$37,1,"")),""))),0) +
   IF(Parameters!$D$32,SUM(IF(ISNUMBER(R159:W159),(IF(R159:W159&gt;=Parameters!$D$41,1,"")),"")),0) +
   IF(Parameters!$D$33,AVERAGE(IF(ISNUMBER(R159:W159),R159:W159)),0) +
   IF(Parameters!$D$34,IF(OR(IF(ISNUMBER(R159:W159),R159:W159)=0),0,GEOMEAN(IF(ISNUMBER(R159:W159),R159:W159))),0)</f>
        <v>0</v>
      </c>
      <c r="H159" s="23">
        <f t="shared" ca="1" si="12"/>
        <v>0</v>
      </c>
      <c r="I159" s="116" t="str">
        <f t="shared" si="13"/>
        <v/>
      </c>
      <c r="J159" s="22" cm="1">
        <f t="array" aca="1" ref="J159" ca="1">IF(Parameters!$D$31, SUM(IF(ISNUMBER(Y159:AD159),(IF(Y159:AD159&gt;=Parameters!$D$41,1,"")),""))+0.5*(SUM(IF(ISNUMBER(Y159:AD159),(IF(Y159:AD159&gt;=Parameters!$D$42,1,"")),""))-SUM(IF(ISNUMBER(Y159:AD159),(IF(Y159:AD159&gt;=Parameters!$D$41,1,"")),""))),0) +
   IF(Parameters!$D$32,SUM(IF(ISNUMBER(Y159:AD159),(IF(Y159:AD159&gt;=Parameters!$D$41,1,"")),"")),0) +
   IF(Parameters!$D$33,AVERAGE(IF(ISNUMBER(Y159:AD159),Y159:AD159)),0) +
   IF(Parameters!$D$34,IF(OR(IF(ISNUMBER(Y159:AD159),Y159:AD159)=0),0,GEOMEAN(IF(ISNUMBER(Y159:AD159),Y159:AD159))),0)</f>
        <v>1</v>
      </c>
      <c r="K159" s="23">
        <f t="shared" ca="1" si="14"/>
        <v>1</v>
      </c>
      <c r="L159" s="116" t="str">
        <f t="shared" si="15"/>
        <v/>
      </c>
      <c r="M159" s="21" cm="1">
        <f t="array" aca="1" ref="M159" ca="1">IF(Parameters!$D$31, SUM(IF(ISNUMBER(AF159:AK159),(IF(AF159:AK159&gt;=Parameters!$D$41,1,"")),""))+0.5*(SUM(IF(ISNUMBER(AF159:AK159),(IF(AF159:AK159&gt;=Parameters!$D$42,1,"")),""))-SUM(IF(ISNUMBER(AF159:AK159),(IF(AF159:AK159&gt;=Parameters!$D$41,1,"")),""))),0) +
   IF(Parameters!$D$32,SUM(IF(ISNUMBER(AF159:AK159),(IF(AF159:AK159&gt;=Parameters!$D$41,1,"")),"")),0) +
   IF(Parameters!$D$33,AVERAGE(IF(ISNUMBER(AF159:AK159),AF159:AK159)),0) +
   IF(Parameters!$D$34,IF(OR(IF(ISNUMBER(AF159:AK159),AF159:AK159)=0),0,GEOMEAN(IF(ISNUMBER(AF159:AK159),AF159:AK159))),0)</f>
        <v>0</v>
      </c>
      <c r="N159" s="23">
        <f t="shared" ca="1" si="16"/>
        <v>0</v>
      </c>
      <c r="O159" s="116" t="str">
        <f t="shared" si="17"/>
        <v>!</v>
      </c>
      <c r="P159" s="24"/>
      <c r="Q159" s="49"/>
      <c r="R159" s="25">
        <f ca="1">IFERROR(INDEX(Health!$G$8:$G$225,MATCH($C159,_xlfn.ANCHORARRAY(Health!$C$8),0)),NA())</f>
        <v>0</v>
      </c>
      <c r="S159" s="25">
        <f ca="1">IFERROR(INDEX(Food!$G$8:$G$225,MATCH($C159,_xlfn.ANCHORARRAY(Food!$C$8),0)),NA())</f>
        <v>0</v>
      </c>
      <c r="T159" s="25">
        <f ca="1">IFERROR(INDEX(Macro!$G$8:$G$225,MATCH($C159,_xlfn.ANCHORARRAY(Macro!$C$8),0)),NA())</f>
        <v>0.23989337631083688</v>
      </c>
      <c r="U159" s="25">
        <f ca="1">IFERROR(INDEX(Socioeconomic!$G$8:$G$225,MATCH($C159,_xlfn.ANCHORARRAY(Socioeconomic!$C$8),0)),NA())</f>
        <v>0</v>
      </c>
      <c r="V159" s="25">
        <f ca="1">IFERROR(INDEX('Natural Hazard'!$G$8:$G$225,MATCH($C159,_xlfn.ANCHORARRAY('Natural Hazard'!$C$8),0)),NA())</f>
        <v>0</v>
      </c>
      <c r="W159" s="25">
        <f ca="1">IFERROR(INDEX(Conflict!$G$8:$G$225,MATCH($C159,_xlfn.ANCHORARRAY(Conflict!$C$8),0)),NA())</f>
        <v>2.0092270082992614</v>
      </c>
      <c r="X159" s="50"/>
      <c r="Y159" s="25">
        <f ca="1">IFERROR(INDEX(Health!$H$8:$H$225,MATCH($C159,_xlfn.ANCHORARRAY(Health!$C$8),0)),NA())</f>
        <v>2.85131195335277</v>
      </c>
      <c r="Z159" s="25">
        <f ca="1">IFERROR(INDEX(Food!$H$8:$H$225,MATCH($C159,_xlfn.ANCHORARRAY(Food!$C$8),0)),NA())</f>
        <v>5.4371742906774703</v>
      </c>
      <c r="AA159" s="25">
        <f ca="1">IFERROR(INDEX(Macro!$H$8:$H$225,MATCH($C159,_xlfn.ANCHORARRAY(Macro!$C$8),0)),NA())</f>
        <v>3.0587204206836098</v>
      </c>
      <c r="AB159" s="25">
        <f ca="1">IFERROR(INDEX(Socioeconomic!$H$8:$H$225,MATCH($C159,_xlfn.ANCHORARRAY(Socioeconomic!$C$8),0)),NA())</f>
        <v>5.1428571428571397</v>
      </c>
      <c r="AC159" s="25">
        <f ca="1">IFERROR(INDEX('Natural Hazard'!$H$8:$H$225,MATCH($C159,_xlfn.ANCHORARRAY('Natural Hazard'!$C$8),0)),NA())</f>
        <v>10</v>
      </c>
      <c r="AD159" s="25">
        <f ca="1">IFERROR(INDEX(Conflict!$H$8:$H$225,MATCH($C159,_xlfn.ANCHORARRAY(Conflict!$C$8),0)),NA())</f>
        <v>3.5323690245193098</v>
      </c>
      <c r="AE159" s="50"/>
      <c r="AF159" s="25">
        <f ca="1">IFERROR(INDEX(Health!$I$8:$I$225,MATCH($C159,_xlfn.ANCHORARRAY(Health!$C$8),0)),NA())</f>
        <v>0</v>
      </c>
      <c r="AG159" s="25" t="e">
        <f ca="1">IFERROR(INDEX(Food!$I$8:$I$225,MATCH($C159,_xlfn.ANCHORARRAY(Food!$C$8),0)),NA())</f>
        <v>#N/A</v>
      </c>
      <c r="AH159" s="25">
        <f ca="1">IFERROR(INDEX(Macro!$I$8:$I$225,MATCH($C159,_xlfn.ANCHORARRAY(Macro!$C$8),0)),NA())</f>
        <v>1.8814675446849401E-2</v>
      </c>
      <c r="AI159" s="25">
        <f ca="1">IFERROR(INDEX(Socioeconomic!$I$8:$I$225,MATCH($C159,_xlfn.ANCHORARRAY(Socioeconomic!$C$8),0)),NA())</f>
        <v>0</v>
      </c>
      <c r="AJ159" s="25">
        <f ca="1">IFERROR(INDEX('Natural Hazard'!$I$8:$I$225,MATCH($C159,_xlfn.ANCHORARRAY('Natural Hazard'!$C$8),0)),NA())</f>
        <v>0</v>
      </c>
      <c r="AK159" s="25">
        <f ca="1">IFERROR(INDEX(Conflict!$I$8:$I$225,MATCH($C159,_xlfn.ANCHORARRAY(Conflict!$C$8),0)),NA())</f>
        <v>1.1428571428571399</v>
      </c>
      <c r="AL159" s="49"/>
      <c r="AM159" s="25">
        <f>IFERROR(INDEX('Data Reliability'!$G$6:$G$409,MATCH($C159,'Data Reliability'!$E$6:$E$409,0)),NA())</f>
        <v>8.3333333333333301E-2</v>
      </c>
      <c r="AN159" s="25">
        <f>IFERROR(INDEX('Data Reliability'!$H$6:$H$409,MATCH($C159,'Data Reliability'!$E$6:$E$409,0)),NA())</f>
        <v>0.483333333333333</v>
      </c>
    </row>
    <row r="160" spans="2:42" x14ac:dyDescent="0.2">
      <c r="B160" s="28" t="s">
        <v>265</v>
      </c>
      <c r="C160" s="28" t="s">
        <v>266</v>
      </c>
      <c r="D160" s="28" t="s">
        <v>436</v>
      </c>
      <c r="E160" s="28" t="s">
        <v>430</v>
      </c>
      <c r="F160" s="206">
        <f ca="1">MATCH($C160,_xlfn.ANCHORARRAY(Health!$C$8),0)</f>
        <v>155</v>
      </c>
      <c r="G160" s="22" cm="1">
        <f t="array" aca="1" ref="G160" ca="1">IF(Parameters!$D$31, SUM(IF(ISNUMBER(R160:W160),(IF(R160:W160&gt;=Parameters!$D$37,1,"")),""))+0.5*(SUM(IF(ISNUMBER(R160:W160),(IF(R160:W160&gt;=Parameters!$D$38,1,"")),""))-SUM(IF(ISNUMBER(R160:W160),(IF(R160:W160&gt;=Parameters!$D$37,1,"")),""))),0) +
   IF(Parameters!$D$32,SUM(IF(ISNUMBER(R160:W160),(IF(R160:W160&gt;=Parameters!$D$41,1,"")),"")),0) +
   IF(Parameters!$D$33,AVERAGE(IF(ISNUMBER(R160:W160),R160:W160)),0) +
   IF(Parameters!$D$34,IF(OR(IF(ISNUMBER(R160:W160),R160:W160)=0),0,GEOMEAN(IF(ISNUMBER(R160:W160),R160:W160))),0)</f>
        <v>0</v>
      </c>
      <c r="H160" s="23">
        <f t="shared" ca="1" si="12"/>
        <v>0</v>
      </c>
      <c r="I160" s="116" t="str">
        <f t="shared" si="13"/>
        <v>!</v>
      </c>
      <c r="J160" s="22" cm="1">
        <f t="array" aca="1" ref="J160" ca="1">IF(Parameters!$D$31, SUM(IF(ISNUMBER(Y160:AD160),(IF(Y160:AD160&gt;=Parameters!$D$41,1,"")),""))+0.5*(SUM(IF(ISNUMBER(Y160:AD160),(IF(Y160:AD160&gt;=Parameters!$D$42,1,"")),""))-SUM(IF(ISNUMBER(Y160:AD160),(IF(Y160:AD160&gt;=Parameters!$D$41,1,"")),""))),0) +
   IF(Parameters!$D$32,SUM(IF(ISNUMBER(Y160:AD160),(IF(Y160:AD160&gt;=Parameters!$D$41,1,"")),"")),0) +
   IF(Parameters!$D$33,AVERAGE(IF(ISNUMBER(Y160:AD160),Y160:AD160)),0) +
   IF(Parameters!$D$34,IF(OR(IF(ISNUMBER(Y160:AD160),Y160:AD160)=0),0,GEOMEAN(IF(ISNUMBER(Y160:AD160),Y160:AD160))),0)</f>
        <v>0.5</v>
      </c>
      <c r="K160" s="23">
        <f t="shared" ca="1" si="14"/>
        <v>0.5</v>
      </c>
      <c r="L160" s="116" t="str">
        <f t="shared" si="15"/>
        <v>!</v>
      </c>
      <c r="M160" s="21" cm="1">
        <f t="array" aca="1" ref="M160" ca="1">IF(Parameters!$D$31, SUM(IF(ISNUMBER(AF160:AK160),(IF(AF160:AK160&gt;=Parameters!$D$41,1,"")),""))+0.5*(SUM(IF(ISNUMBER(AF160:AK160),(IF(AF160:AK160&gt;=Parameters!$D$42,1,"")),""))-SUM(IF(ISNUMBER(AF160:AK160),(IF(AF160:AK160&gt;=Parameters!$D$41,1,"")),""))),0) +
   IF(Parameters!$D$32,SUM(IF(ISNUMBER(AF160:AK160),(IF(AF160:AK160&gt;=Parameters!$D$41,1,"")),"")),0) +
   IF(Parameters!$D$33,AVERAGE(IF(ISNUMBER(AF160:AK160),AF160:AK160)),0) +
   IF(Parameters!$D$34,IF(OR(IF(ISNUMBER(AF160:AK160),AF160:AK160)=0),0,GEOMEAN(IF(ISNUMBER(AF160:AK160),AF160:AK160))),0)</f>
        <v>1</v>
      </c>
      <c r="N160" s="23">
        <f t="shared" ca="1" si="16"/>
        <v>1</v>
      </c>
      <c r="O160" s="116" t="str">
        <f t="shared" si="17"/>
        <v>!!</v>
      </c>
      <c r="P160" s="24"/>
      <c r="Q160" s="49"/>
      <c r="R160" s="25">
        <f ca="1">IFERROR(INDEX(Health!$G$8:$G$225,MATCH($C160,_xlfn.ANCHORARRAY(Health!$C$8),0)),NA())</f>
        <v>0</v>
      </c>
      <c r="S160" s="25" t="e">
        <f ca="1">IFERROR(INDEX(Food!$G$8:$G$225,MATCH($C160,_xlfn.ANCHORARRAY(Food!$C$8),0)),NA())</f>
        <v>#N/A</v>
      </c>
      <c r="T160" s="25" t="e">
        <f ca="1">IFERROR(INDEX(Macro!$G$8:$G$225,MATCH($C160,_xlfn.ANCHORARRAY(Macro!$C$8),0)),NA())</f>
        <v>#N/A</v>
      </c>
      <c r="U160" s="25">
        <f ca="1">IFERROR(INDEX(Socioeconomic!$G$8:$G$225,MATCH($C160,_xlfn.ANCHORARRAY(Socioeconomic!$C$8),0)),NA())</f>
        <v>0</v>
      </c>
      <c r="V160" s="25">
        <f ca="1">IFERROR(INDEX('Natural Hazard'!$G$8:$G$225,MATCH($C160,_xlfn.ANCHORARRAY('Natural Hazard'!$C$8),0)),NA())</f>
        <v>4.8304589153964761</v>
      </c>
      <c r="W160" s="25">
        <f ca="1">IFERROR(INDEX(Conflict!$G$8:$G$225,MATCH($C160,_xlfn.ANCHORARRAY(Conflict!$C$8),0)),NA())</f>
        <v>0</v>
      </c>
      <c r="X160" s="50"/>
      <c r="Y160" s="25">
        <f ca="1">IFERROR(INDEX(Health!$H$8:$H$225,MATCH($C160,_xlfn.ANCHORARRAY(Health!$C$8),0)),NA())</f>
        <v>8.7405247813410991</v>
      </c>
      <c r="Z160" s="25" t="e">
        <f ca="1">IFERROR(INDEX(Food!$H$8:$H$225,MATCH($C160,_xlfn.ANCHORARRAY(Food!$C$8),0)),NA())</f>
        <v>#N/A</v>
      </c>
      <c r="AA160" s="25" t="e">
        <f ca="1">IFERROR(INDEX(Macro!$H$8:$H$225,MATCH($C160,_xlfn.ANCHORARRAY(Macro!$C$8),0)),NA())</f>
        <v>#N/A</v>
      </c>
      <c r="AB160" s="25">
        <f ca="1">IFERROR(INDEX(Socioeconomic!$H$8:$H$225,MATCH($C160,_xlfn.ANCHORARRAY(Socioeconomic!$C$8),0)),NA())</f>
        <v>5.8571428571428497</v>
      </c>
      <c r="AC160" s="25">
        <f ca="1">IFERROR(INDEX('Natural Hazard'!$H$8:$H$225,MATCH($C160,_xlfn.ANCHORARRAY('Natural Hazard'!$C$8),0)),NA())</f>
        <v>2.3333333333333299</v>
      </c>
      <c r="AD160" s="25">
        <f ca="1">IFERROR(INDEX(Conflict!$H$8:$H$225,MATCH($C160,_xlfn.ANCHORARRAY(Conflict!$C$8),0)),NA())</f>
        <v>0</v>
      </c>
      <c r="AE160" s="50"/>
      <c r="AF160" s="25">
        <f ca="1">IFERROR(INDEX(Health!$I$8:$I$225,MATCH($C160,_xlfn.ANCHORARRAY(Health!$C$8),0)),NA())</f>
        <v>0</v>
      </c>
      <c r="AG160" s="25" t="e">
        <f ca="1">IFERROR(INDEX(Food!$I$8:$I$225,MATCH($C160,_xlfn.ANCHORARRAY(Food!$C$8),0)),NA())</f>
        <v>#N/A</v>
      </c>
      <c r="AH160" s="25" t="e">
        <f ca="1">IFERROR(INDEX(Macro!$I$8:$I$225,MATCH($C160,_xlfn.ANCHORARRAY(Macro!$C$8),0)),NA())</f>
        <v>#N/A</v>
      </c>
      <c r="AI160" s="25" t="e">
        <f ca="1">IFERROR(INDEX(Socioeconomic!$I$8:$I$225,MATCH($C160,_xlfn.ANCHORARRAY(Socioeconomic!$C$8),0)),NA())</f>
        <v>#N/A</v>
      </c>
      <c r="AJ160" s="25">
        <f ca="1">IFERROR(INDEX('Natural Hazard'!$I$8:$I$225,MATCH($C160,_xlfn.ANCHORARRAY('Natural Hazard'!$C$8),0)),NA())</f>
        <v>10</v>
      </c>
      <c r="AK160" s="25">
        <f ca="1">IFERROR(INDEX(Conflict!$I$8:$I$225,MATCH($C160,_xlfn.ANCHORARRAY(Conflict!$C$8),0)),NA())</f>
        <v>0</v>
      </c>
      <c r="AL160" s="49"/>
      <c r="AM160" s="25">
        <f>IFERROR(INDEX('Data Reliability'!$G$6:$G$409,MATCH($C160,'Data Reliability'!$E$6:$E$409,0)),NA())</f>
        <v>0.41666666666666702</v>
      </c>
      <c r="AN160" s="25">
        <f>IFERROR(INDEX('Data Reliability'!$H$6:$H$409,MATCH($C160,'Data Reliability'!$E$6:$E$409,0)),NA())</f>
        <v>0.78333333333333299</v>
      </c>
    </row>
    <row r="161" spans="2:40" x14ac:dyDescent="0.2">
      <c r="B161" s="28" t="s">
        <v>267</v>
      </c>
      <c r="C161" s="28" t="s">
        <v>268</v>
      </c>
      <c r="D161" s="28" t="s">
        <v>436</v>
      </c>
      <c r="E161" s="28" t="s">
        <v>535</v>
      </c>
      <c r="F161" s="206">
        <f ca="1">MATCH($C161,_xlfn.ANCHORARRAY(Health!$C$8),0)</f>
        <v>156</v>
      </c>
      <c r="G161" s="22" cm="1">
        <f t="array" aca="1" ref="G161" ca="1">IF(Parameters!$D$31, SUM(IF(ISNUMBER(R161:W161),(IF(R161:W161&gt;=Parameters!$D$37,1,"")),""))+0.5*(SUM(IF(ISNUMBER(R161:W161),(IF(R161:W161&gt;=Parameters!$D$38,1,"")),""))-SUM(IF(ISNUMBER(R161:W161),(IF(R161:W161&gt;=Parameters!$D$37,1,"")),""))),0) +
   IF(Parameters!$D$32,SUM(IF(ISNUMBER(R161:W161),(IF(R161:W161&gt;=Parameters!$D$41,1,"")),"")),0) +
   IF(Parameters!$D$33,AVERAGE(IF(ISNUMBER(R161:W161),R161:W161)),0) +
   IF(Parameters!$D$34,IF(OR(IF(ISNUMBER(R161:W161),R161:W161)=0),0,GEOMEAN(IF(ISNUMBER(R161:W161),R161:W161))),0)</f>
        <v>2</v>
      </c>
      <c r="H161" s="23">
        <f t="shared" ca="1" si="12"/>
        <v>2</v>
      </c>
      <c r="I161" s="116" t="str">
        <f t="shared" si="13"/>
        <v/>
      </c>
      <c r="J161" s="22" cm="1">
        <f t="array" aca="1" ref="J161" ca="1">IF(Parameters!$D$31, SUM(IF(ISNUMBER(Y161:AD161),(IF(Y161:AD161&gt;=Parameters!$D$41,1,"")),""))+0.5*(SUM(IF(ISNUMBER(Y161:AD161),(IF(Y161:AD161&gt;=Parameters!$D$42,1,"")),""))-SUM(IF(ISNUMBER(Y161:AD161),(IF(Y161:AD161&gt;=Parameters!$D$41,1,"")),""))),0) +
   IF(Parameters!$D$32,SUM(IF(ISNUMBER(Y161:AD161),(IF(Y161:AD161&gt;=Parameters!$D$41,1,"")),"")),0) +
   IF(Parameters!$D$33,AVERAGE(IF(ISNUMBER(Y161:AD161),Y161:AD161)),0) +
   IF(Parameters!$D$34,IF(OR(IF(ISNUMBER(Y161:AD161),Y161:AD161)=0),0,GEOMEAN(IF(ISNUMBER(Y161:AD161),Y161:AD161))),0)</f>
        <v>4.5</v>
      </c>
      <c r="K161" s="23">
        <f t="shared" ca="1" si="14"/>
        <v>4.5</v>
      </c>
      <c r="L161" s="116" t="str">
        <f t="shared" si="15"/>
        <v/>
      </c>
      <c r="M161" s="21" cm="1">
        <f t="array" aca="1" ref="M161" ca="1">IF(Parameters!$D$31, SUM(IF(ISNUMBER(AF161:AK161),(IF(AF161:AK161&gt;=Parameters!$D$41,1,"")),""))+0.5*(SUM(IF(ISNUMBER(AF161:AK161),(IF(AF161:AK161&gt;=Parameters!$D$42,1,"")),""))-SUM(IF(ISNUMBER(AF161:AK161),(IF(AF161:AK161&gt;=Parameters!$D$41,1,"")),""))),0) +
   IF(Parameters!$D$32,SUM(IF(ISNUMBER(AF161:AK161),(IF(AF161:AK161&gt;=Parameters!$D$41,1,"")),"")),0) +
   IF(Parameters!$D$33,AVERAGE(IF(ISNUMBER(AF161:AK161),AF161:AK161)),0) +
   IF(Parameters!$D$34,IF(OR(IF(ISNUMBER(AF161:AK161),AF161:AK161)=0),0,GEOMEAN(IF(ISNUMBER(AF161:AK161),AF161:AK161))),0)</f>
        <v>2</v>
      </c>
      <c r="N161" s="23">
        <f t="shared" ca="1" si="16"/>
        <v>2</v>
      </c>
      <c r="O161" s="116" t="str">
        <f t="shared" si="17"/>
        <v>!</v>
      </c>
      <c r="P161" s="24"/>
      <c r="Q161" s="49"/>
      <c r="R161" s="25">
        <f ca="1">IFERROR(INDEX(Health!$G$8:$G$225,MATCH($C161,_xlfn.ANCHORARRAY(Health!$C$8),0)),NA())</f>
        <v>0</v>
      </c>
      <c r="S161" s="25">
        <f ca="1">IFERROR(INDEX(Food!$G$8:$G$225,MATCH($C161,_xlfn.ANCHORARRAY(Food!$C$8),0)),NA())</f>
        <v>0</v>
      </c>
      <c r="T161" s="25">
        <f ca="1">IFERROR(INDEX(Macro!$G$8:$G$225,MATCH($C161,_xlfn.ANCHORARRAY(Macro!$C$8),0)),NA())</f>
        <v>10</v>
      </c>
      <c r="U161" s="25">
        <f ca="1">IFERROR(INDEX(Socioeconomic!$G$8:$G$225,MATCH($C161,_xlfn.ANCHORARRAY(Socioeconomic!$C$8),0)),NA())</f>
        <v>0</v>
      </c>
      <c r="V161" s="25">
        <f ca="1">IFERROR(INDEX('Natural Hazard'!$G$8:$G$225,MATCH($C161,_xlfn.ANCHORARRAY('Natural Hazard'!$C$8),0)),NA())</f>
        <v>0</v>
      </c>
      <c r="W161" s="25">
        <f ca="1">IFERROR(INDEX(Conflict!$G$8:$G$225,MATCH($C161,_xlfn.ANCHORARRAY(Conflict!$C$8),0)),NA())</f>
        <v>10</v>
      </c>
      <c r="X161" s="50"/>
      <c r="Y161" s="25">
        <f ca="1">IFERROR(INDEX(Health!$H$8:$H$225,MATCH($C161,_xlfn.ANCHORARRAY(Health!$C$8),0)),NA())</f>
        <v>8.8862973760932906</v>
      </c>
      <c r="Z161" s="25">
        <f ca="1">IFERROR(INDEX(Food!$H$8:$H$225,MATCH($C161,_xlfn.ANCHORARRAY(Food!$C$8),0)),NA())</f>
        <v>10</v>
      </c>
      <c r="AA161" s="25">
        <f ca="1">IFERROR(INDEX(Macro!$H$8:$H$225,MATCH($C161,_xlfn.ANCHORARRAY(Macro!$C$8),0)),NA())</f>
        <v>10</v>
      </c>
      <c r="AB161" s="25">
        <f ca="1">IFERROR(INDEX(Socioeconomic!$H$8:$H$225,MATCH($C161,_xlfn.ANCHORARRAY(Socioeconomic!$C$8),0)),NA())</f>
        <v>9.2857142857142794</v>
      </c>
      <c r="AC161" s="25">
        <f ca="1">IFERROR(INDEX('Natural Hazard'!$H$8:$H$225,MATCH($C161,_xlfn.ANCHORARRAY('Natural Hazard'!$C$8),0)),NA())</f>
        <v>8.5</v>
      </c>
      <c r="AD161" s="25">
        <f ca="1">IFERROR(INDEX(Conflict!$H$8:$H$225,MATCH($C161,_xlfn.ANCHORARRAY(Conflict!$C$8),0)),NA())</f>
        <v>10</v>
      </c>
      <c r="AE161" s="50"/>
      <c r="AF161" s="25">
        <f ca="1">IFERROR(INDEX(Health!$I$8:$I$225,MATCH($C161,_xlfn.ANCHORARRAY(Health!$C$8),0)),NA())</f>
        <v>0</v>
      </c>
      <c r="AG161" s="25" t="e">
        <f ca="1">IFERROR(INDEX(Food!$I$8:$I$225,MATCH($C161,_xlfn.ANCHORARRAY(Food!$C$8),0)),NA())</f>
        <v>#N/A</v>
      </c>
      <c r="AH161" s="25">
        <f ca="1">IFERROR(INDEX(Macro!$I$8:$I$225,MATCH($C161,_xlfn.ANCHORARRAY(Macro!$C$8),0)),NA())</f>
        <v>10</v>
      </c>
      <c r="AI161" s="25" t="e">
        <f ca="1">IFERROR(INDEX(Socioeconomic!$I$8:$I$225,MATCH($C161,_xlfn.ANCHORARRAY(Socioeconomic!$C$8),0)),NA())</f>
        <v>#N/A</v>
      </c>
      <c r="AJ161" s="25">
        <f ca="1">IFERROR(INDEX('Natural Hazard'!$I$8:$I$225,MATCH($C161,_xlfn.ANCHORARRAY('Natural Hazard'!$C$8),0)),NA())</f>
        <v>0</v>
      </c>
      <c r="AK161" s="25">
        <f ca="1">IFERROR(INDEX(Conflict!$I$8:$I$225,MATCH($C161,_xlfn.ANCHORARRAY(Conflict!$C$8),0)),NA())</f>
        <v>10</v>
      </c>
      <c r="AL161" s="49"/>
      <c r="AM161" s="25">
        <f>IFERROR(INDEX('Data Reliability'!$G$6:$G$409,MATCH($C161,'Data Reliability'!$E$6:$E$409,0)),NA())</f>
        <v>8.3333333333333301E-2</v>
      </c>
      <c r="AN161" s="25">
        <f>IFERROR(INDEX('Data Reliability'!$H$6:$H$409,MATCH($C161,'Data Reliability'!$E$6:$E$409,0)),NA())</f>
        <v>0.483333333333333</v>
      </c>
    </row>
    <row r="162" spans="2:40" x14ac:dyDescent="0.2">
      <c r="B162" s="28" t="s">
        <v>269</v>
      </c>
      <c r="C162" s="28" t="s">
        <v>270</v>
      </c>
      <c r="D162" s="28" t="s">
        <v>433</v>
      </c>
      <c r="E162" s="28" t="s">
        <v>430</v>
      </c>
      <c r="F162" s="206">
        <f ca="1">MATCH($C162,_xlfn.ANCHORARRAY(Health!$C$8),0)</f>
        <v>157</v>
      </c>
      <c r="G162" s="22" cm="1">
        <f t="array" aca="1" ref="G162" ca="1">IF(Parameters!$D$31, SUM(IF(ISNUMBER(R162:W162),(IF(R162:W162&gt;=Parameters!$D$37,1,"")),""))+0.5*(SUM(IF(ISNUMBER(R162:W162),(IF(R162:W162&gt;=Parameters!$D$38,1,"")),""))-SUM(IF(ISNUMBER(R162:W162),(IF(R162:W162&gt;=Parameters!$D$37,1,"")),""))),0) +
   IF(Parameters!$D$32,SUM(IF(ISNUMBER(R162:W162),(IF(R162:W162&gt;=Parameters!$D$41,1,"")),"")),0) +
   IF(Parameters!$D$33,AVERAGE(IF(ISNUMBER(R162:W162),R162:W162)),0) +
   IF(Parameters!$D$34,IF(OR(IF(ISNUMBER(R162:W162),R162:W162)=0),0,GEOMEAN(IF(ISNUMBER(R162:W162),R162:W162))),0)</f>
        <v>0</v>
      </c>
      <c r="H162" s="23">
        <f t="shared" ca="1" si="12"/>
        <v>0</v>
      </c>
      <c r="I162" s="116" t="str">
        <f t="shared" si="13"/>
        <v/>
      </c>
      <c r="J162" s="22" cm="1">
        <f t="array" aca="1" ref="J162" ca="1">IF(Parameters!$D$31, SUM(IF(ISNUMBER(Y162:AD162),(IF(Y162:AD162&gt;=Parameters!$D$41,1,"")),""))+0.5*(SUM(IF(ISNUMBER(Y162:AD162),(IF(Y162:AD162&gt;=Parameters!$D$42,1,"")),""))-SUM(IF(ISNUMBER(Y162:AD162),(IF(Y162:AD162&gt;=Parameters!$D$41,1,"")),""))),0) +
   IF(Parameters!$D$32,SUM(IF(ISNUMBER(Y162:AD162),(IF(Y162:AD162&gt;=Parameters!$D$41,1,"")),"")),0) +
   IF(Parameters!$D$33,AVERAGE(IF(ISNUMBER(Y162:AD162),Y162:AD162)),0) +
   IF(Parameters!$D$34,IF(OR(IF(ISNUMBER(Y162:AD162),Y162:AD162)=0),0,GEOMEAN(IF(ISNUMBER(Y162:AD162),Y162:AD162))),0)</f>
        <v>0</v>
      </c>
      <c r="K162" s="23">
        <f t="shared" ca="1" si="14"/>
        <v>0</v>
      </c>
      <c r="L162" s="116" t="str">
        <f t="shared" si="15"/>
        <v/>
      </c>
      <c r="M162" s="21" cm="1">
        <f t="array" aca="1" ref="M162" ca="1">IF(Parameters!$D$31, SUM(IF(ISNUMBER(AF162:AK162),(IF(AF162:AK162&gt;=Parameters!$D$41,1,"")),""))+0.5*(SUM(IF(ISNUMBER(AF162:AK162),(IF(AF162:AK162&gt;=Parameters!$D$42,1,"")),""))-SUM(IF(ISNUMBER(AF162:AK162),(IF(AF162:AK162&gt;=Parameters!$D$41,1,"")),""))),0) +
   IF(Parameters!$D$32,SUM(IF(ISNUMBER(AF162:AK162),(IF(AF162:AK162&gt;=Parameters!$D$41,1,"")),"")),0) +
   IF(Parameters!$D$33,AVERAGE(IF(ISNUMBER(AF162:AK162),AF162:AK162)),0) +
   IF(Parameters!$D$34,IF(OR(IF(ISNUMBER(AF162:AK162),AF162:AK162)=0),0,GEOMEAN(IF(ISNUMBER(AF162:AK162),AF162:AK162))),0)</f>
        <v>0.5</v>
      </c>
      <c r="N162" s="23">
        <f t="shared" ca="1" si="16"/>
        <v>0.5</v>
      </c>
      <c r="O162" s="116" t="str">
        <f t="shared" si="17"/>
        <v>!</v>
      </c>
      <c r="P162" s="24"/>
      <c r="Q162" s="49"/>
      <c r="R162" s="25">
        <f ca="1">IFERROR(INDEX(Health!$G$8:$G$225,MATCH($C162,_xlfn.ANCHORARRAY(Health!$C$8),0)),NA())</f>
        <v>0</v>
      </c>
      <c r="S162" s="25">
        <f ca="1">IFERROR(INDEX(Food!$G$8:$G$225,MATCH($C162,_xlfn.ANCHORARRAY(Food!$C$8),0)),NA())</f>
        <v>0</v>
      </c>
      <c r="T162" s="25">
        <f ca="1">IFERROR(INDEX(Macro!$G$8:$G$225,MATCH($C162,_xlfn.ANCHORARRAY(Macro!$C$8),0)),NA())</f>
        <v>0</v>
      </c>
      <c r="U162" s="25">
        <f ca="1">IFERROR(INDEX(Socioeconomic!$G$8:$G$225,MATCH($C162,_xlfn.ANCHORARRAY(Socioeconomic!$C$8),0)),NA())</f>
        <v>0</v>
      </c>
      <c r="V162" s="25">
        <f ca="1">IFERROR(INDEX('Natural Hazard'!$G$8:$G$225,MATCH($C162,_xlfn.ANCHORARRAY('Natural Hazard'!$C$8),0)),NA())</f>
        <v>0</v>
      </c>
      <c r="W162" s="25">
        <f ca="1">IFERROR(INDEX(Conflict!$G$8:$G$225,MATCH($C162,_xlfn.ANCHORARRAY(Conflict!$C$8),0)),NA())</f>
        <v>0</v>
      </c>
      <c r="X162" s="50"/>
      <c r="Y162" s="25">
        <f ca="1">IFERROR(INDEX(Health!$H$8:$H$225,MATCH($C162,_xlfn.ANCHORARRAY(Health!$C$8),0)),NA())</f>
        <v>0</v>
      </c>
      <c r="Z162" s="25">
        <f ca="1">IFERROR(INDEX(Food!$H$8:$H$225,MATCH($C162,_xlfn.ANCHORARRAY(Food!$C$8),0)),NA())</f>
        <v>0.74696004632310298</v>
      </c>
      <c r="AA162" s="25">
        <f ca="1">IFERROR(INDEX(Macro!$H$8:$H$225,MATCH($C162,_xlfn.ANCHORARRAY(Macro!$C$8),0)),NA())</f>
        <v>3.2047911189015399</v>
      </c>
      <c r="AB162" s="25">
        <f ca="1">IFERROR(INDEX(Socioeconomic!$H$8:$H$225,MATCH($C162,_xlfn.ANCHORARRAY(Socioeconomic!$C$8),0)),NA())</f>
        <v>0.85714285714285499</v>
      </c>
      <c r="AC162" s="25">
        <f ca="1">IFERROR(INDEX('Natural Hazard'!$H$8:$H$225,MATCH($C162,_xlfn.ANCHORARRAY('Natural Hazard'!$C$8),0)),NA())</f>
        <v>2.9999999999999898</v>
      </c>
      <c r="AD162" s="25">
        <f ca="1">IFERROR(INDEX(Conflict!$H$8:$H$225,MATCH($C162,_xlfn.ANCHORARRAY(Conflict!$C$8),0)),NA())</f>
        <v>0</v>
      </c>
      <c r="AE162" s="50"/>
      <c r="AF162" s="25">
        <f ca="1">IFERROR(INDEX(Health!$I$8:$I$225,MATCH($C162,_xlfn.ANCHORARRAY(Health!$C$8),0)),NA())</f>
        <v>7</v>
      </c>
      <c r="AG162" s="25" t="e">
        <f ca="1">IFERROR(INDEX(Food!$I$8:$I$225,MATCH($C162,_xlfn.ANCHORARRAY(Food!$C$8),0)),NA())</f>
        <v>#N/A</v>
      </c>
      <c r="AH162" s="25">
        <f ca="1">IFERROR(INDEX(Macro!$I$8:$I$225,MATCH($C162,_xlfn.ANCHORARRAY(Macro!$C$8),0)),NA())</f>
        <v>0</v>
      </c>
      <c r="AI162" s="25">
        <f ca="1">IFERROR(INDEX(Socioeconomic!$I$8:$I$225,MATCH($C162,_xlfn.ANCHORARRAY(Socioeconomic!$C$8),0)),NA())</f>
        <v>0</v>
      </c>
      <c r="AJ162" s="25">
        <f ca="1">IFERROR(INDEX('Natural Hazard'!$I$8:$I$225,MATCH($C162,_xlfn.ANCHORARRAY('Natural Hazard'!$C$8),0)),NA())</f>
        <v>0</v>
      </c>
      <c r="AK162" s="25">
        <f ca="1">IFERROR(INDEX(Conflict!$I$8:$I$225,MATCH($C162,_xlfn.ANCHORARRAY(Conflict!$C$8),0)),NA())</f>
        <v>0</v>
      </c>
      <c r="AL162" s="49"/>
      <c r="AM162" s="25">
        <f>IFERROR(INDEX('Data Reliability'!$G$6:$G$409,MATCH($C162,'Data Reliability'!$E$6:$E$409,0)),NA())</f>
        <v>8.3333333333333301E-2</v>
      </c>
      <c r="AN162" s="25">
        <f>IFERROR(INDEX('Data Reliability'!$H$6:$H$409,MATCH($C162,'Data Reliability'!$E$6:$E$409,0)),NA())</f>
        <v>0.55833333333333302</v>
      </c>
    </row>
    <row r="163" spans="2:40" x14ac:dyDescent="0.2">
      <c r="B163" s="28" t="s">
        <v>750</v>
      </c>
      <c r="C163" s="28" t="s">
        <v>712</v>
      </c>
      <c r="D163" s="28" t="s">
        <v>435</v>
      </c>
      <c r="E163" s="28" t="s">
        <v>409</v>
      </c>
      <c r="F163" s="206">
        <f ca="1">MATCH($C163,_xlfn.ANCHORARRAY(Health!$C$8),0)</f>
        <v>158</v>
      </c>
      <c r="G163" s="22" cm="1">
        <f t="array" aca="1" ref="G163" ca="1">IF(Parameters!$D$31, SUM(IF(ISNUMBER(R163:W163),(IF(R163:W163&gt;=Parameters!$D$37,1,"")),""))+0.5*(SUM(IF(ISNUMBER(R163:W163),(IF(R163:W163&gt;=Parameters!$D$38,1,"")),""))-SUM(IF(ISNUMBER(R163:W163),(IF(R163:W163&gt;=Parameters!$D$37,1,"")),""))),0) +
   IF(Parameters!$D$32,SUM(IF(ISNUMBER(R163:W163),(IF(R163:W163&gt;=Parameters!$D$41,1,"")),"")),0) +
   IF(Parameters!$D$33,AVERAGE(IF(ISNUMBER(R163:W163),R163:W163)),0) +
   IF(Parameters!$D$34,IF(OR(IF(ISNUMBER(R163:W163),R163:W163)=0),0,GEOMEAN(IF(ISNUMBER(R163:W163),R163:W163))),0)</f>
        <v>0</v>
      </c>
      <c r="H163" s="23">
        <f t="shared" ca="1" si="12"/>
        <v>0</v>
      </c>
      <c r="I163" s="116" t="str">
        <f t="shared" si="13"/>
        <v>!!</v>
      </c>
      <c r="J163" s="22" cm="1">
        <f t="array" aca="1" ref="J163" ca="1">IF(Parameters!$D$31, SUM(IF(ISNUMBER(Y163:AD163),(IF(Y163:AD163&gt;=Parameters!$D$41,1,"")),""))+0.5*(SUM(IF(ISNUMBER(Y163:AD163),(IF(Y163:AD163&gt;=Parameters!$D$42,1,"")),""))-SUM(IF(ISNUMBER(Y163:AD163),(IF(Y163:AD163&gt;=Parameters!$D$41,1,"")),""))),0) +
   IF(Parameters!$D$32,SUM(IF(ISNUMBER(Y163:AD163),(IF(Y163:AD163&gt;=Parameters!$D$41,1,"")),"")),0) +
   IF(Parameters!$D$33,AVERAGE(IF(ISNUMBER(Y163:AD163),Y163:AD163)),0) +
   IF(Parameters!$D$34,IF(OR(IF(ISNUMBER(Y163:AD163),Y163:AD163)=0),0,GEOMEAN(IF(ISNUMBER(Y163:AD163),Y163:AD163))),0)</f>
        <v>0</v>
      </c>
      <c r="K163" s="23">
        <f t="shared" ca="1" si="14"/>
        <v>0</v>
      </c>
      <c r="L163" s="116" t="str">
        <f t="shared" si="15"/>
        <v>!!</v>
      </c>
      <c r="M163" s="21" cm="1">
        <f t="array" aca="1" ref="M163" ca="1">IF(Parameters!$D$31, SUM(IF(ISNUMBER(AF163:AK163),(IF(AF163:AK163&gt;=Parameters!$D$41,1,"")),""))+0.5*(SUM(IF(ISNUMBER(AF163:AK163),(IF(AF163:AK163&gt;=Parameters!$D$42,1,"")),""))-SUM(IF(ISNUMBER(AF163:AK163),(IF(AF163:AK163&gt;=Parameters!$D$41,1,"")),""))),0) +
   IF(Parameters!$D$32,SUM(IF(ISNUMBER(AF163:AK163),(IF(AF163:AK163&gt;=Parameters!$D$41,1,"")),"")),0) +
   IF(Parameters!$D$33,AVERAGE(IF(ISNUMBER(AF163:AK163),AF163:AK163)),0) +
   IF(Parameters!$D$34,IF(OR(IF(ISNUMBER(AF163:AK163),AF163:AK163)=0),0,GEOMEAN(IF(ISNUMBER(AF163:AK163),AF163:AK163))),0)</f>
        <v>0</v>
      </c>
      <c r="N163" s="23">
        <f t="shared" ca="1" si="16"/>
        <v>0</v>
      </c>
      <c r="O163" s="116" t="str">
        <f t="shared" si="17"/>
        <v>!</v>
      </c>
      <c r="P163" s="24"/>
      <c r="Q163" s="49"/>
      <c r="R163" s="25">
        <f ca="1">IFERROR(INDEX(Health!$G$8:$G$225,MATCH($C163,_xlfn.ANCHORARRAY(Health!$C$8),0)),NA())</f>
        <v>0</v>
      </c>
      <c r="S163" s="25">
        <f ca="1">IFERROR(INDEX(Food!$G$8:$G$225,MATCH($C163,_xlfn.ANCHORARRAY(Food!$C$8),0)),NA())</f>
        <v>0</v>
      </c>
      <c r="T163" s="25">
        <f ca="1">IFERROR(INDEX(Macro!$G$8:$G$225,MATCH($C163,_xlfn.ANCHORARRAY(Macro!$C$8),0)),NA())</f>
        <v>3.3100414185821285</v>
      </c>
      <c r="U163" s="25" t="e">
        <f ca="1">IFERROR(INDEX(Socioeconomic!$G$8:$G$225,MATCH($C163,_xlfn.ANCHORARRAY(Socioeconomic!$C$8),0)),NA())</f>
        <v>#N/A</v>
      </c>
      <c r="V163" s="25">
        <f ca="1">IFERROR(INDEX('Natural Hazard'!$G$8:$G$225,MATCH($C163,_xlfn.ANCHORARRAY('Natural Hazard'!$C$8),0)),NA())</f>
        <v>0</v>
      </c>
      <c r="W163" s="25">
        <f ca="1">IFERROR(INDEX(Conflict!$G$8:$G$225,MATCH($C163,_xlfn.ANCHORARRAY(Conflict!$C$8),0)),NA())</f>
        <v>0</v>
      </c>
      <c r="X163" s="50"/>
      <c r="Y163" s="25" t="e">
        <f ca="1">IFERROR(INDEX(Health!$H$8:$H$225,MATCH($C163,_xlfn.ANCHORARRAY(Health!$C$8),0)),NA())</f>
        <v>#N/A</v>
      </c>
      <c r="Z163" s="25">
        <f ca="1">IFERROR(INDEX(Food!$H$8:$H$225,MATCH($C163,_xlfn.ANCHORARRAY(Food!$C$8),0)),NA())</f>
        <v>2.7990430622009499</v>
      </c>
      <c r="AA163" s="25">
        <f ca="1">IFERROR(INDEX(Macro!$H$8:$H$225,MATCH($C163,_xlfn.ANCHORARRAY(Macro!$C$8),0)),NA())</f>
        <v>4.6216768916155404</v>
      </c>
      <c r="AB163" s="25" t="e">
        <f ca="1">IFERROR(INDEX(Socioeconomic!$H$8:$H$225,MATCH($C163,_xlfn.ANCHORARRAY(Socioeconomic!$C$8),0)),NA())</f>
        <v>#N/A</v>
      </c>
      <c r="AC163" s="25" t="e">
        <f ca="1">IFERROR(INDEX('Natural Hazard'!$H$8:$H$225,MATCH($C163,_xlfn.ANCHORARRAY('Natural Hazard'!$C$8),0)),NA())</f>
        <v>#N/A</v>
      </c>
      <c r="AD163" s="25">
        <f ca="1">IFERROR(INDEX(Conflict!$H$8:$H$225,MATCH($C163,_xlfn.ANCHORARRAY(Conflict!$C$8),0)),NA())</f>
        <v>0</v>
      </c>
      <c r="AE163" s="50"/>
      <c r="AF163" s="25">
        <f ca="1">IFERROR(INDEX(Health!$I$8:$I$225,MATCH($C163,_xlfn.ANCHORARRAY(Health!$C$8),0)),NA())</f>
        <v>0</v>
      </c>
      <c r="AG163" s="25" t="e">
        <f ca="1">IFERROR(INDEX(Food!$I$8:$I$225,MATCH($C163,_xlfn.ANCHORARRAY(Food!$C$8),0)),NA())</f>
        <v>#N/A</v>
      </c>
      <c r="AH163" s="25">
        <f ca="1">IFERROR(INDEX(Macro!$I$8:$I$225,MATCH($C163,_xlfn.ANCHORARRAY(Macro!$C$8),0)),NA())</f>
        <v>2.3706491063029098</v>
      </c>
      <c r="AI163" s="25" t="e">
        <f ca="1">IFERROR(INDEX(Socioeconomic!$I$8:$I$225,MATCH($C163,_xlfn.ANCHORARRAY(Socioeconomic!$C$8),0)),NA())</f>
        <v>#N/A</v>
      </c>
      <c r="AJ163" s="25">
        <f ca="1">IFERROR(INDEX('Natural Hazard'!$I$8:$I$225,MATCH($C163,_xlfn.ANCHORARRAY('Natural Hazard'!$C$8),0)),NA())</f>
        <v>0</v>
      </c>
      <c r="AK163" s="25">
        <f ca="1">IFERROR(INDEX(Conflict!$I$8:$I$225,MATCH($C163,_xlfn.ANCHORARRAY(Conflict!$C$8),0)),NA())</f>
        <v>0</v>
      </c>
      <c r="AL163" s="49"/>
      <c r="AM163" s="25">
        <f>IFERROR(INDEX('Data Reliability'!$G$6:$G$409,MATCH($C163,'Data Reliability'!$E$6:$E$409,0)),NA())</f>
        <v>0.75</v>
      </c>
      <c r="AN163" s="25">
        <f>IFERROR(INDEX('Data Reliability'!$H$6:$H$409,MATCH($C163,'Data Reliability'!$E$6:$E$409,0)),NA())</f>
        <v>0.63333333333333297</v>
      </c>
    </row>
    <row r="164" spans="2:40" x14ac:dyDescent="0.2">
      <c r="B164" s="28" t="s">
        <v>751</v>
      </c>
      <c r="C164" s="28" t="s">
        <v>271</v>
      </c>
      <c r="D164" s="28" t="s">
        <v>436</v>
      </c>
      <c r="E164" s="28" t="s">
        <v>409</v>
      </c>
      <c r="F164" s="206">
        <f ca="1">MATCH($C164,_xlfn.ANCHORARRAY(Health!$C$8),0)</f>
        <v>159</v>
      </c>
      <c r="G164" s="22" cm="1">
        <f t="array" aca="1" ref="G164" ca="1">IF(Parameters!$D$31, SUM(IF(ISNUMBER(R164:W164),(IF(R164:W164&gt;=Parameters!$D$37,1,"")),""))+0.5*(SUM(IF(ISNUMBER(R164:W164),(IF(R164:W164&gt;=Parameters!$D$38,1,"")),""))-SUM(IF(ISNUMBER(R164:W164),(IF(R164:W164&gt;=Parameters!$D$37,1,"")),""))),0) +
   IF(Parameters!$D$32,SUM(IF(ISNUMBER(R164:W164),(IF(R164:W164&gt;=Parameters!$D$41,1,"")),"")),0) +
   IF(Parameters!$D$33,AVERAGE(IF(ISNUMBER(R164:W164),R164:W164)),0) +
   IF(Parameters!$D$34,IF(OR(IF(ISNUMBER(R164:W164),R164:W164)=0),0,GEOMEAN(IF(ISNUMBER(R164:W164),R164:W164))),0)</f>
        <v>2</v>
      </c>
      <c r="H164" s="23">
        <f t="shared" ca="1" si="12"/>
        <v>2</v>
      </c>
      <c r="I164" s="116" t="str">
        <f t="shared" si="13"/>
        <v>!</v>
      </c>
      <c r="J164" s="22" cm="1">
        <f t="array" aca="1" ref="J164" ca="1">IF(Parameters!$D$31, SUM(IF(ISNUMBER(Y164:AD164),(IF(Y164:AD164&gt;=Parameters!$D$41,1,"")),""))+0.5*(SUM(IF(ISNUMBER(Y164:AD164),(IF(Y164:AD164&gt;=Parameters!$D$42,1,"")),""))-SUM(IF(ISNUMBER(Y164:AD164),(IF(Y164:AD164&gt;=Parameters!$D$41,1,"")),""))),0) +
   IF(Parameters!$D$32,SUM(IF(ISNUMBER(Y164:AD164),(IF(Y164:AD164&gt;=Parameters!$D$41,1,"")),"")),0) +
   IF(Parameters!$D$33,AVERAGE(IF(ISNUMBER(Y164:AD164),Y164:AD164)),0) +
   IF(Parameters!$D$34,IF(OR(IF(ISNUMBER(Y164:AD164),Y164:AD164)=0),0,GEOMEAN(IF(ISNUMBER(Y164:AD164),Y164:AD164))),0)</f>
        <v>2.5</v>
      </c>
      <c r="K164" s="23">
        <f t="shared" ca="1" si="14"/>
        <v>2.5</v>
      </c>
      <c r="L164" s="116" t="str">
        <f t="shared" si="15"/>
        <v/>
      </c>
      <c r="M164" s="21" cm="1">
        <f t="array" aca="1" ref="M164" ca="1">IF(Parameters!$D$31, SUM(IF(ISNUMBER(AF164:AK164),(IF(AF164:AK164&gt;=Parameters!$D$41,1,"")),""))+0.5*(SUM(IF(ISNUMBER(AF164:AK164),(IF(AF164:AK164&gt;=Parameters!$D$42,1,"")),""))-SUM(IF(ISNUMBER(AF164:AK164),(IF(AF164:AK164&gt;=Parameters!$D$41,1,"")),""))),0) +
   IF(Parameters!$D$32,SUM(IF(ISNUMBER(AF164:AK164),(IF(AF164:AK164&gt;=Parameters!$D$41,1,"")),"")),0) +
   IF(Parameters!$D$33,AVERAGE(IF(ISNUMBER(AF164:AK164),AF164:AK164)),0) +
   IF(Parameters!$D$34,IF(OR(IF(ISNUMBER(AF164:AK164),AF164:AK164)=0),0,GEOMEAN(IF(ISNUMBER(AF164:AK164),AF164:AK164))),0)</f>
        <v>1</v>
      </c>
      <c r="N164" s="23">
        <f t="shared" ca="1" si="16"/>
        <v>1</v>
      </c>
      <c r="O164" s="116" t="str">
        <f t="shared" si="17"/>
        <v>!</v>
      </c>
      <c r="P164" s="24"/>
      <c r="Q164" s="49"/>
      <c r="R164" s="25">
        <f ca="1">IFERROR(INDEX(Health!$G$8:$G$225,MATCH($C164,_xlfn.ANCHORARRAY(Health!$C$8),0)),NA())</f>
        <v>0</v>
      </c>
      <c r="S164" s="25">
        <f ca="1">IFERROR(INDEX(Food!$G$8:$G$225,MATCH($C164,_xlfn.ANCHORARRAY(Food!$C$8),0)),NA())</f>
        <v>0</v>
      </c>
      <c r="T164" s="25">
        <f ca="1">IFERROR(INDEX(Macro!$G$8:$G$225,MATCH($C164,_xlfn.ANCHORARRAY(Macro!$C$8),0)),NA())</f>
        <v>7.7106662754940514</v>
      </c>
      <c r="U164" s="25">
        <f ca="1">IFERROR(INDEX(Socioeconomic!$G$8:$G$225,MATCH($C164,_xlfn.ANCHORARRAY(Socioeconomic!$C$8),0)),NA())</f>
        <v>0</v>
      </c>
      <c r="V164" s="25">
        <f ca="1">IFERROR(INDEX('Natural Hazard'!$G$8:$G$225,MATCH($C164,_xlfn.ANCHORARRAY('Natural Hazard'!$C$8),0)),NA())</f>
        <v>7.6376261582597316</v>
      </c>
      <c r="W164" s="25">
        <f ca="1">IFERROR(INDEX(Conflict!$G$8:$G$225,MATCH($C164,_xlfn.ANCHORARRAY(Conflict!$C$8),0)),NA())</f>
        <v>0</v>
      </c>
      <c r="X164" s="50"/>
      <c r="Y164" s="25">
        <f ca="1">IFERROR(INDEX(Health!$H$8:$H$225,MATCH($C164,_xlfn.ANCHORARRAY(Health!$C$8),0)),NA())</f>
        <v>10</v>
      </c>
      <c r="Z164" s="25">
        <f ca="1">IFERROR(INDEX(Food!$H$8:$H$225,MATCH($C164,_xlfn.ANCHORARRAY(Food!$C$8),0)),NA())</f>
        <v>8.6363636363636296</v>
      </c>
      <c r="AA164" s="25">
        <f ca="1">IFERROR(INDEX(Macro!$H$8:$H$225,MATCH($C164,_xlfn.ANCHORARRAY(Macro!$C$8),0)),NA())</f>
        <v>10</v>
      </c>
      <c r="AB164" s="25">
        <f ca="1">IFERROR(INDEX(Socioeconomic!$H$8:$H$225,MATCH($C164,_xlfn.ANCHORARRAY(Socioeconomic!$C$8),0)),NA())</f>
        <v>6.5714285714285703</v>
      </c>
      <c r="AC164" s="25">
        <f ca="1">IFERROR(INDEX('Natural Hazard'!$H$8:$H$225,MATCH($C164,_xlfn.ANCHORARRAY('Natural Hazard'!$C$8),0)),NA())</f>
        <v>5.8333333333333304</v>
      </c>
      <c r="AD164" s="25">
        <f ca="1">IFERROR(INDEX(Conflict!$H$8:$H$225,MATCH($C164,_xlfn.ANCHORARRAY(Conflict!$C$8),0)),NA())</f>
        <v>5.5609454930322801</v>
      </c>
      <c r="AE164" s="50"/>
      <c r="AF164" s="25">
        <f ca="1">IFERROR(INDEX(Health!$I$8:$I$225,MATCH($C164,_xlfn.ANCHORARRAY(Health!$C$8),0)),NA())</f>
        <v>0</v>
      </c>
      <c r="AG164" s="25" t="e">
        <f ca="1">IFERROR(INDEX(Food!$I$8:$I$225,MATCH($C164,_xlfn.ANCHORARRAY(Food!$C$8),0)),NA())</f>
        <v>#N/A</v>
      </c>
      <c r="AH164" s="25">
        <f ca="1">IFERROR(INDEX(Macro!$I$8:$I$225,MATCH($C164,_xlfn.ANCHORARRAY(Macro!$C$8),0)),NA())</f>
        <v>5.9454374412041302</v>
      </c>
      <c r="AI164" s="25" t="e">
        <f ca="1">IFERROR(INDEX(Socioeconomic!$I$8:$I$225,MATCH($C164,_xlfn.ANCHORARRAY(Socioeconomic!$C$8),0)),NA())</f>
        <v>#N/A</v>
      </c>
      <c r="AJ164" s="25">
        <f ca="1">IFERROR(INDEX('Natural Hazard'!$I$8:$I$225,MATCH($C164,_xlfn.ANCHORARRAY('Natural Hazard'!$C$8),0)),NA())</f>
        <v>10</v>
      </c>
      <c r="AK164" s="25">
        <f ca="1">IFERROR(INDEX(Conflict!$I$8:$I$225,MATCH($C164,_xlfn.ANCHORARRAY(Conflict!$C$8),0)),NA())</f>
        <v>0</v>
      </c>
      <c r="AL164" s="49"/>
      <c r="AM164" s="25">
        <f>IFERROR(INDEX('Data Reliability'!$G$6:$G$409,MATCH($C164,'Data Reliability'!$E$6:$E$409,0)),NA())</f>
        <v>0.16666666666666699</v>
      </c>
      <c r="AN164" s="25">
        <f>IFERROR(INDEX('Data Reliability'!$H$6:$H$409,MATCH($C164,'Data Reliability'!$E$6:$E$409,0)),NA())</f>
        <v>0.63333333333333297</v>
      </c>
    </row>
    <row r="165" spans="2:40" x14ac:dyDescent="0.2">
      <c r="B165" s="28" t="s">
        <v>272</v>
      </c>
      <c r="C165" s="28" t="s">
        <v>273</v>
      </c>
      <c r="D165" s="28" t="s">
        <v>433</v>
      </c>
      <c r="E165" s="28" t="s">
        <v>409</v>
      </c>
      <c r="F165" s="206">
        <f ca="1">MATCH($C165,_xlfn.ANCHORARRAY(Health!$C$8),0)</f>
        <v>160</v>
      </c>
      <c r="G165" s="22" cm="1">
        <f t="array" aca="1" ref="G165" ca="1">IF(Parameters!$D$31, SUM(IF(ISNUMBER(R165:W165),(IF(R165:W165&gt;=Parameters!$D$37,1,"")),""))+0.5*(SUM(IF(ISNUMBER(R165:W165),(IF(R165:W165&gt;=Parameters!$D$38,1,"")),""))-SUM(IF(ISNUMBER(R165:W165),(IF(R165:W165&gt;=Parameters!$D$37,1,"")),""))),0) +
   IF(Parameters!$D$32,SUM(IF(ISNUMBER(R165:W165),(IF(R165:W165&gt;=Parameters!$D$41,1,"")),"")),0) +
   IF(Parameters!$D$33,AVERAGE(IF(ISNUMBER(R165:W165),R165:W165)),0) +
   IF(Parameters!$D$34,IF(OR(IF(ISNUMBER(R165:W165),R165:W165)=0),0,GEOMEAN(IF(ISNUMBER(R165:W165),R165:W165))),0)</f>
        <v>0</v>
      </c>
      <c r="H165" s="23">
        <f t="shared" ca="1" si="12"/>
        <v>0</v>
      </c>
      <c r="I165" s="116" t="str">
        <f t="shared" si="13"/>
        <v>!</v>
      </c>
      <c r="J165" s="22" cm="1">
        <f t="array" aca="1" ref="J165" ca="1">IF(Parameters!$D$31, SUM(IF(ISNUMBER(Y165:AD165),(IF(Y165:AD165&gt;=Parameters!$D$41,1,"")),""))+0.5*(SUM(IF(ISNUMBER(Y165:AD165),(IF(Y165:AD165&gt;=Parameters!$D$42,1,"")),""))-SUM(IF(ISNUMBER(Y165:AD165),(IF(Y165:AD165&gt;=Parameters!$D$41,1,"")),""))),0) +
   IF(Parameters!$D$32,SUM(IF(ISNUMBER(Y165:AD165),(IF(Y165:AD165&gt;=Parameters!$D$41,1,"")),"")),0) +
   IF(Parameters!$D$33,AVERAGE(IF(ISNUMBER(Y165:AD165),Y165:AD165)),0) +
   IF(Parameters!$D$34,IF(OR(IF(ISNUMBER(Y165:AD165),Y165:AD165)=0),0,GEOMEAN(IF(ISNUMBER(Y165:AD165),Y165:AD165))),0)</f>
        <v>0</v>
      </c>
      <c r="K165" s="23">
        <f t="shared" ca="1" si="14"/>
        <v>0</v>
      </c>
      <c r="L165" s="116" t="str">
        <f t="shared" si="15"/>
        <v/>
      </c>
      <c r="M165" s="21" cm="1">
        <f t="array" aca="1" ref="M165" ca="1">IF(Parameters!$D$31, SUM(IF(ISNUMBER(AF165:AK165),(IF(AF165:AK165&gt;=Parameters!$D$41,1,"")),""))+0.5*(SUM(IF(ISNUMBER(AF165:AK165),(IF(AF165:AK165&gt;=Parameters!$D$42,1,"")),""))-SUM(IF(ISNUMBER(AF165:AK165),(IF(AF165:AK165&gt;=Parameters!$D$41,1,"")),""))),0) +
   IF(Parameters!$D$32,SUM(IF(ISNUMBER(AF165:AK165),(IF(AF165:AK165&gt;=Parameters!$D$41,1,"")),"")),0) +
   IF(Parameters!$D$33,AVERAGE(IF(ISNUMBER(AF165:AK165),AF165:AK165)),0) +
   IF(Parameters!$D$34,IF(OR(IF(ISNUMBER(AF165:AK165),AF165:AK165)=0),0,GEOMEAN(IF(ISNUMBER(AF165:AK165),AF165:AK165))),0)</f>
        <v>0</v>
      </c>
      <c r="N165" s="23">
        <f t="shared" ca="1" si="16"/>
        <v>0</v>
      </c>
      <c r="O165" s="116" t="str">
        <f t="shared" si="17"/>
        <v>!!</v>
      </c>
      <c r="P165" s="24"/>
      <c r="Q165" s="49"/>
      <c r="R165" s="25">
        <f ca="1">IFERROR(INDEX(Health!$G$8:$G$225,MATCH($C165,_xlfn.ANCHORARRAY(Health!$C$8),0)),NA())</f>
        <v>0</v>
      </c>
      <c r="S165" s="25">
        <f ca="1">IFERROR(INDEX(Food!$G$8:$G$225,MATCH($C165,_xlfn.ANCHORARRAY(Food!$C$8),0)),NA())</f>
        <v>0</v>
      </c>
      <c r="T165" s="25">
        <f ca="1">IFERROR(INDEX(Macro!$G$8:$G$225,MATCH($C165,_xlfn.ANCHORARRAY(Macro!$C$8),0)),NA())</f>
        <v>2.3955747371548428</v>
      </c>
      <c r="U165" s="25">
        <f ca="1">IFERROR(INDEX(Socioeconomic!$G$8:$G$225,MATCH($C165,_xlfn.ANCHORARRAY(Socioeconomic!$C$8),0)),NA())</f>
        <v>0</v>
      </c>
      <c r="V165" s="25">
        <f ca="1">IFERROR(INDEX('Natural Hazard'!$G$8:$G$225,MATCH($C165,_xlfn.ANCHORARRAY('Natural Hazard'!$C$8),0)),NA())</f>
        <v>0</v>
      </c>
      <c r="W165" s="25">
        <f ca="1">IFERROR(INDEX(Conflict!$G$8:$G$225,MATCH($C165,_xlfn.ANCHORARRAY(Conflict!$C$8),0)),NA())</f>
        <v>0</v>
      </c>
      <c r="X165" s="50"/>
      <c r="Y165" s="25">
        <f ca="1">IFERROR(INDEX(Health!$H$8:$H$225,MATCH($C165,_xlfn.ANCHORARRAY(Health!$C$8),0)),NA())</f>
        <v>0.22740524781341101</v>
      </c>
      <c r="Z165" s="25">
        <f ca="1">IFERROR(INDEX(Food!$H$8:$H$225,MATCH($C165,_xlfn.ANCHORARRAY(Food!$C$8),0)),NA())</f>
        <v>0</v>
      </c>
      <c r="AA165" s="25">
        <f ca="1">IFERROR(INDEX(Macro!$H$8:$H$225,MATCH($C165,_xlfn.ANCHORARRAY(Macro!$C$8),0)),NA())</f>
        <v>2.32836692959392</v>
      </c>
      <c r="AB165" s="25">
        <f ca="1">IFERROR(INDEX(Socioeconomic!$H$8:$H$225,MATCH($C165,_xlfn.ANCHORARRAY(Socioeconomic!$C$8),0)),NA())</f>
        <v>1.28571428571428</v>
      </c>
      <c r="AC165" s="25">
        <f ca="1">IFERROR(INDEX('Natural Hazard'!$H$8:$H$225,MATCH($C165,_xlfn.ANCHORARRAY('Natural Hazard'!$C$8),0)),NA())</f>
        <v>3.6666666666666599</v>
      </c>
      <c r="AD165" s="25">
        <f ca="1">IFERROR(INDEX(Conflict!$H$8:$H$225,MATCH($C165,_xlfn.ANCHORARRAY(Conflict!$C$8),0)),NA())</f>
        <v>0</v>
      </c>
      <c r="AE165" s="50"/>
      <c r="AF165" s="25">
        <f ca="1">IFERROR(INDEX(Health!$I$8:$I$225,MATCH($C165,_xlfn.ANCHORARRAY(Health!$C$8),0)),NA())</f>
        <v>0</v>
      </c>
      <c r="AG165" s="25" t="e">
        <f ca="1">IFERROR(INDEX(Food!$I$8:$I$225,MATCH($C165,_xlfn.ANCHORARRAY(Food!$C$8),0)),NA())</f>
        <v>#N/A</v>
      </c>
      <c r="AH165" s="25">
        <f ca="1">IFERROR(INDEX(Macro!$I$8:$I$225,MATCH($C165,_xlfn.ANCHORARRAY(Macro!$C$8),0)),NA())</f>
        <v>2.46472248353715</v>
      </c>
      <c r="AI165" s="25" t="e">
        <f ca="1">IFERROR(INDEX(Socioeconomic!$I$8:$I$225,MATCH($C165,_xlfn.ANCHORARRAY(Socioeconomic!$C$8),0)),NA())</f>
        <v>#N/A</v>
      </c>
      <c r="AJ165" s="25">
        <f ca="1">IFERROR(INDEX('Natural Hazard'!$I$8:$I$225,MATCH($C165,_xlfn.ANCHORARRAY('Natural Hazard'!$C$8),0)),NA())</f>
        <v>0</v>
      </c>
      <c r="AK165" s="25">
        <f ca="1">IFERROR(INDEX(Conflict!$I$8:$I$225,MATCH($C165,_xlfn.ANCHORARRAY(Conflict!$C$8),0)),NA())</f>
        <v>0</v>
      </c>
      <c r="AL165" s="49"/>
      <c r="AM165" s="25">
        <f>IFERROR(INDEX('Data Reliability'!$G$6:$G$409,MATCH($C165,'Data Reliability'!$E$6:$E$409,0)),NA())</f>
        <v>8.3333333333333301E-2</v>
      </c>
      <c r="AN165" s="25">
        <f>IFERROR(INDEX('Data Reliability'!$H$6:$H$409,MATCH($C165,'Data Reliability'!$E$6:$E$409,0)),NA())</f>
        <v>0.66666666666666696</v>
      </c>
    </row>
    <row r="166" spans="2:40" x14ac:dyDescent="0.2">
      <c r="B166" s="28" t="s">
        <v>274</v>
      </c>
      <c r="C166" s="28" t="s">
        <v>275</v>
      </c>
      <c r="D166" s="28" t="s">
        <v>435</v>
      </c>
      <c r="E166" s="28" t="s">
        <v>430</v>
      </c>
      <c r="F166" s="206">
        <f ca="1">MATCH($C166,_xlfn.ANCHORARRAY(Health!$C$8),0)</f>
        <v>161</v>
      </c>
      <c r="G166" s="22" cm="1">
        <f t="array" aca="1" ref="G166" ca="1">IF(Parameters!$D$31, SUM(IF(ISNUMBER(R166:W166),(IF(R166:W166&gt;=Parameters!$D$37,1,"")),""))+0.5*(SUM(IF(ISNUMBER(R166:W166),(IF(R166:W166&gt;=Parameters!$D$38,1,"")),""))-SUM(IF(ISNUMBER(R166:W166),(IF(R166:W166&gt;=Parameters!$D$37,1,"")),""))),0) +
   IF(Parameters!$D$32,SUM(IF(ISNUMBER(R166:W166),(IF(R166:W166&gt;=Parameters!$D$41,1,"")),"")),0) +
   IF(Parameters!$D$33,AVERAGE(IF(ISNUMBER(R166:W166),R166:W166)),0) +
   IF(Parameters!$D$34,IF(OR(IF(ISNUMBER(R166:W166),R166:W166)=0),0,GEOMEAN(IF(ISNUMBER(R166:W166),R166:W166))),0)</f>
        <v>1.5</v>
      </c>
      <c r="H166" s="23">
        <f t="shared" ca="1" si="12"/>
        <v>1.5</v>
      </c>
      <c r="I166" s="116" t="str">
        <f t="shared" si="13"/>
        <v/>
      </c>
      <c r="J166" s="22" cm="1">
        <f t="array" aca="1" ref="J166" ca="1">IF(Parameters!$D$31, SUM(IF(ISNUMBER(Y166:AD166),(IF(Y166:AD166&gt;=Parameters!$D$41,1,"")),""))+0.5*(SUM(IF(ISNUMBER(Y166:AD166),(IF(Y166:AD166&gt;=Parameters!$D$42,1,"")),""))-SUM(IF(ISNUMBER(Y166:AD166),(IF(Y166:AD166&gt;=Parameters!$D$41,1,"")),""))),0) +
   IF(Parameters!$D$32,SUM(IF(ISNUMBER(Y166:AD166),(IF(Y166:AD166&gt;=Parameters!$D$41,1,"")),"")),0) +
   IF(Parameters!$D$33,AVERAGE(IF(ISNUMBER(Y166:AD166),Y166:AD166)),0) +
   IF(Parameters!$D$34,IF(OR(IF(ISNUMBER(Y166:AD166),Y166:AD166)=0),0,GEOMEAN(IF(ISNUMBER(Y166:AD166),Y166:AD166))),0)</f>
        <v>0</v>
      </c>
      <c r="K166" s="23">
        <f t="shared" ca="1" si="14"/>
        <v>0</v>
      </c>
      <c r="L166" s="116" t="str">
        <f t="shared" si="15"/>
        <v/>
      </c>
      <c r="M166" s="21" cm="1">
        <f t="array" aca="1" ref="M166" ca="1">IF(Parameters!$D$31, SUM(IF(ISNUMBER(AF166:AK166),(IF(AF166:AK166&gt;=Parameters!$D$41,1,"")),""))+0.5*(SUM(IF(ISNUMBER(AF166:AK166),(IF(AF166:AK166&gt;=Parameters!$D$42,1,"")),""))-SUM(IF(ISNUMBER(AF166:AK166),(IF(AF166:AK166&gt;=Parameters!$D$41,1,"")),""))),0) +
   IF(Parameters!$D$32,SUM(IF(ISNUMBER(AF166:AK166),(IF(AF166:AK166&gt;=Parameters!$D$41,1,"")),"")),0) +
   IF(Parameters!$D$33,AVERAGE(IF(ISNUMBER(AF166:AK166),AF166:AK166)),0) +
   IF(Parameters!$D$34,IF(OR(IF(ISNUMBER(AF166:AK166),AF166:AK166)=0),0,GEOMEAN(IF(ISNUMBER(AF166:AK166),AF166:AK166))),0)</f>
        <v>2</v>
      </c>
      <c r="N166" s="23">
        <f t="shared" ca="1" si="16"/>
        <v>2</v>
      </c>
      <c r="O166" s="116" t="str">
        <f t="shared" si="17"/>
        <v>!</v>
      </c>
      <c r="P166" s="24"/>
      <c r="Q166" s="49"/>
      <c r="R166" s="25">
        <f ca="1">IFERROR(INDEX(Health!$G$8:$G$225,MATCH($C166,_xlfn.ANCHORARRAY(Health!$C$8),0)),NA())</f>
        <v>0</v>
      </c>
      <c r="S166" s="25">
        <f ca="1">IFERROR(INDEX(Food!$G$8:$G$225,MATCH($C166,_xlfn.ANCHORARRAY(Food!$C$8),0)),NA())</f>
        <v>0</v>
      </c>
      <c r="T166" s="25">
        <f ca="1">IFERROR(INDEX(Macro!$G$8:$G$225,MATCH($C166,_xlfn.ANCHORARRAY(Macro!$C$8),0)),NA())</f>
        <v>2.9053192798499619</v>
      </c>
      <c r="U166" s="25">
        <f ca="1">IFERROR(INDEX(Socioeconomic!$G$8:$G$225,MATCH($C166,_xlfn.ANCHORARRAY(Socioeconomic!$C$8),0)),NA())</f>
        <v>7.1713716560063601</v>
      </c>
      <c r="V166" s="25">
        <f ca="1">IFERROR(INDEX('Natural Hazard'!$G$8:$G$225,MATCH($C166,_xlfn.ANCHORARRAY('Natural Hazard'!$C$8),0)),NA())</f>
        <v>5.1639777949432162</v>
      </c>
      <c r="W166" s="25">
        <f ca="1">IFERROR(INDEX(Conflict!$G$8:$G$225,MATCH($C166,_xlfn.ANCHORARRAY(Conflict!$C$8),0)),NA())</f>
        <v>0</v>
      </c>
      <c r="X166" s="50"/>
      <c r="Y166" s="25">
        <f ca="1">IFERROR(INDEX(Health!$H$8:$H$225,MATCH($C166,_xlfn.ANCHORARRAY(Health!$C$8),0)),NA())</f>
        <v>4.4256559766763797</v>
      </c>
      <c r="Z166" s="25">
        <f ca="1">IFERROR(INDEX(Food!$H$8:$H$225,MATCH($C166,_xlfn.ANCHORARRAY(Food!$C$8),0)),NA())</f>
        <v>5.6398378691372297</v>
      </c>
      <c r="AA166" s="25">
        <f ca="1">IFERROR(INDEX(Macro!$H$8:$H$225,MATCH($C166,_xlfn.ANCHORARRAY(Macro!$C$8),0)),NA())</f>
        <v>2.97107800175284</v>
      </c>
      <c r="AB166" s="25">
        <f ca="1">IFERROR(INDEX(Socioeconomic!$H$8:$H$225,MATCH($C166,_xlfn.ANCHORARRAY(Socioeconomic!$C$8),0)),NA())</f>
        <v>5.1428571428571397</v>
      </c>
      <c r="AC166" s="25">
        <f ca="1">IFERROR(INDEX('Natural Hazard'!$H$8:$H$225,MATCH($C166,_xlfn.ANCHORARRAY('Natural Hazard'!$C$8),0)),NA())</f>
        <v>2.6666666666666599</v>
      </c>
      <c r="AD166" s="25">
        <f ca="1">IFERROR(INDEX(Conflict!$H$8:$H$225,MATCH($C166,_xlfn.ANCHORARRAY(Conflict!$C$8),0)),NA())</f>
        <v>0.42335508908096697</v>
      </c>
      <c r="AE166" s="50"/>
      <c r="AF166" s="25">
        <f ca="1">IFERROR(INDEX(Health!$I$8:$I$225,MATCH($C166,_xlfn.ANCHORARRAY(Health!$C$8),0)),NA())</f>
        <v>0</v>
      </c>
      <c r="AG166" s="25" t="e">
        <f ca="1">IFERROR(INDEX(Food!$I$8:$I$225,MATCH($C166,_xlfn.ANCHORARRAY(Food!$C$8),0)),NA())</f>
        <v>#N/A</v>
      </c>
      <c r="AH166" s="25">
        <f ca="1">IFERROR(INDEX(Macro!$I$8:$I$225,MATCH($C166,_xlfn.ANCHORARRAY(Macro!$C$8),0)),NA())</f>
        <v>2.8410159924741301</v>
      </c>
      <c r="AI166" s="25">
        <f ca="1">IFERROR(INDEX(Socioeconomic!$I$8:$I$225,MATCH($C166,_xlfn.ANCHORARRAY(Socioeconomic!$C$8),0)),NA())</f>
        <v>10</v>
      </c>
      <c r="AJ166" s="25">
        <f ca="1">IFERROR(INDEX('Natural Hazard'!$I$8:$I$225,MATCH($C166,_xlfn.ANCHORARRAY('Natural Hazard'!$C$8),0)),NA())</f>
        <v>10</v>
      </c>
      <c r="AK166" s="25">
        <f ca="1">IFERROR(INDEX(Conflict!$I$8:$I$225,MATCH($C166,_xlfn.ANCHORARRAY(Conflict!$C$8),0)),NA())</f>
        <v>0</v>
      </c>
      <c r="AL166" s="49"/>
      <c r="AM166" s="25">
        <f>IFERROR(INDEX('Data Reliability'!$G$6:$G$409,MATCH($C166,'Data Reliability'!$E$6:$E$409,0)),NA())</f>
        <v>8.3333333333333301E-2</v>
      </c>
      <c r="AN166" s="25">
        <f>IFERROR(INDEX('Data Reliability'!$H$6:$H$409,MATCH($C166,'Data Reliability'!$E$6:$E$409,0)),NA())</f>
        <v>0.52500000000000002</v>
      </c>
    </row>
    <row r="167" spans="2:40" x14ac:dyDescent="0.2">
      <c r="B167" s="28" t="s">
        <v>752</v>
      </c>
      <c r="C167" s="28" t="s">
        <v>713</v>
      </c>
      <c r="D167" s="28" t="s">
        <v>434</v>
      </c>
      <c r="E167" s="28" t="s">
        <v>409</v>
      </c>
      <c r="F167" s="206">
        <f ca="1">MATCH($C167,_xlfn.ANCHORARRAY(Health!$C$8),0)</f>
        <v>162</v>
      </c>
      <c r="G167" s="22" cm="1">
        <f t="array" aca="1" ref="G167" ca="1">IF(Parameters!$D$31, SUM(IF(ISNUMBER(R167:W167),(IF(R167:W167&gt;=Parameters!$D$37,1,"")),""))+0.5*(SUM(IF(ISNUMBER(R167:W167),(IF(R167:W167&gt;=Parameters!$D$38,1,"")),""))-SUM(IF(ISNUMBER(R167:W167),(IF(R167:W167&gt;=Parameters!$D$37,1,"")),""))),0) +
   IF(Parameters!$D$32,SUM(IF(ISNUMBER(R167:W167),(IF(R167:W167&gt;=Parameters!$D$41,1,"")),"")),0) +
   IF(Parameters!$D$33,AVERAGE(IF(ISNUMBER(R167:W167),R167:W167)),0) +
   IF(Parameters!$D$34,IF(OR(IF(ISNUMBER(R167:W167),R167:W167)=0),0,GEOMEAN(IF(ISNUMBER(R167:W167),R167:W167))),0)</f>
        <v>3</v>
      </c>
      <c r="H167" s="23">
        <f t="shared" ca="1" si="12"/>
        <v>3</v>
      </c>
      <c r="I167" s="116" t="str">
        <f t="shared" si="13"/>
        <v>!</v>
      </c>
      <c r="J167" s="22" cm="1">
        <f t="array" aca="1" ref="J167" ca="1">IF(Parameters!$D$31, SUM(IF(ISNUMBER(Y167:AD167),(IF(Y167:AD167&gt;=Parameters!$D$41,1,"")),""))+0.5*(SUM(IF(ISNUMBER(Y167:AD167),(IF(Y167:AD167&gt;=Parameters!$D$42,1,"")),""))-SUM(IF(ISNUMBER(Y167:AD167),(IF(Y167:AD167&gt;=Parameters!$D$41,1,"")),""))),0) +
   IF(Parameters!$D$32,SUM(IF(ISNUMBER(Y167:AD167),(IF(Y167:AD167&gt;=Parameters!$D$41,1,"")),"")),0) +
   IF(Parameters!$D$33,AVERAGE(IF(ISNUMBER(Y167:AD167),Y167:AD167)),0) +
   IF(Parameters!$D$34,IF(OR(IF(ISNUMBER(Y167:AD167),Y167:AD167)=0),0,GEOMEAN(IF(ISNUMBER(Y167:AD167),Y167:AD167))),0)</f>
        <v>1</v>
      </c>
      <c r="K167" s="23">
        <f t="shared" ca="1" si="14"/>
        <v>1</v>
      </c>
      <c r="L167" s="116" t="str">
        <f t="shared" si="15"/>
        <v>!</v>
      </c>
      <c r="M167" s="21" cm="1">
        <f t="array" aca="1" ref="M167" ca="1">IF(Parameters!$D$31, SUM(IF(ISNUMBER(AF167:AK167),(IF(AF167:AK167&gt;=Parameters!$D$41,1,"")),""))+0.5*(SUM(IF(ISNUMBER(AF167:AK167),(IF(AF167:AK167&gt;=Parameters!$D$42,1,"")),""))-SUM(IF(ISNUMBER(AF167:AK167),(IF(AF167:AK167&gt;=Parameters!$D$41,1,"")),""))),0) +
   IF(Parameters!$D$32,SUM(IF(ISNUMBER(AF167:AK167),(IF(AF167:AK167&gt;=Parameters!$D$41,1,"")),"")),0) +
   IF(Parameters!$D$33,AVERAGE(IF(ISNUMBER(AF167:AK167),AF167:AK167)),0) +
   IF(Parameters!$D$34,IF(OR(IF(ISNUMBER(AF167:AK167),AF167:AK167)=0),0,GEOMEAN(IF(ISNUMBER(AF167:AK167),AF167:AK167))),0)</f>
        <v>3</v>
      </c>
      <c r="N167" s="23">
        <f t="shared" ca="1" si="16"/>
        <v>3</v>
      </c>
      <c r="O167" s="116" t="str">
        <f t="shared" si="17"/>
        <v>!</v>
      </c>
      <c r="P167" s="24"/>
      <c r="Q167" s="49"/>
      <c r="R167" s="25">
        <f ca="1">IFERROR(INDEX(Health!$G$8:$G$225,MATCH($C167,_xlfn.ANCHORARRAY(Health!$C$8),0)),NA())</f>
        <v>0</v>
      </c>
      <c r="S167" s="25">
        <f ca="1">IFERROR(INDEX(Food!$G$8:$G$225,MATCH($C167,_xlfn.ANCHORARRAY(Food!$C$8),0)),NA())</f>
        <v>0</v>
      </c>
      <c r="T167" s="25">
        <f ca="1">IFERROR(INDEX(Macro!$G$8:$G$225,MATCH($C167,_xlfn.ANCHORARRAY(Macro!$C$8),0)),NA())</f>
        <v>7.0824203326292139</v>
      </c>
      <c r="U167" s="25">
        <f ca="1">IFERROR(INDEX(Socioeconomic!$G$8:$G$225,MATCH($C167,_xlfn.ANCHORARRAY(Socioeconomic!$C$8),0)),NA())</f>
        <v>7.3678839761300665</v>
      </c>
      <c r="V167" s="25">
        <f ca="1">IFERROR(INDEX('Natural Hazard'!$G$8:$G$225,MATCH($C167,_xlfn.ANCHORARRAY('Natural Hazard'!$C$8),0)),NA())</f>
        <v>0</v>
      </c>
      <c r="W167" s="25">
        <f ca="1">IFERROR(INDEX(Conflict!$G$8:$G$225,MATCH($C167,_xlfn.ANCHORARRAY(Conflict!$C$8),0)),NA())</f>
        <v>10</v>
      </c>
      <c r="X167" s="50"/>
      <c r="Y167" s="25" t="e">
        <f ca="1">IFERROR(INDEX(Health!$H$8:$H$225,MATCH($C167,_xlfn.ANCHORARRAY(Health!$C$8),0)),NA())</f>
        <v>#N/A</v>
      </c>
      <c r="Z167" s="25">
        <f ca="1">IFERROR(INDEX(Food!$H$8:$H$225,MATCH($C167,_xlfn.ANCHORARRAY(Food!$C$8),0)),NA())</f>
        <v>3.8038277511961698</v>
      </c>
      <c r="AA167" s="25">
        <f ca="1">IFERROR(INDEX(Macro!$H$8:$H$225,MATCH($C167,_xlfn.ANCHORARRAY(Macro!$C$8),0)),NA())</f>
        <v>5.0160677768039701</v>
      </c>
      <c r="AB167" s="25">
        <f ca="1">IFERROR(INDEX(Socioeconomic!$H$8:$H$225,MATCH($C167,_xlfn.ANCHORARRAY(Socioeconomic!$C$8),0)),NA())</f>
        <v>5.4285714285714199</v>
      </c>
      <c r="AC167" s="25">
        <f ca="1">IFERROR(INDEX('Natural Hazard'!$H$8:$H$225,MATCH($C167,_xlfn.ANCHORARRAY('Natural Hazard'!$C$8),0)),NA())</f>
        <v>1.1666666666666601</v>
      </c>
      <c r="AD167" s="25">
        <f ca="1">IFERROR(INDEX(Conflict!$H$8:$H$225,MATCH($C167,_xlfn.ANCHORARRAY(Conflict!$C$8),0)),NA())</f>
        <v>10</v>
      </c>
      <c r="AE167" s="50"/>
      <c r="AF167" s="25">
        <f ca="1">IFERROR(INDEX(Health!$I$8:$I$225,MATCH($C167,_xlfn.ANCHORARRAY(Health!$C$8),0)),NA())</f>
        <v>0</v>
      </c>
      <c r="AG167" s="25" t="e">
        <f ca="1">IFERROR(INDEX(Food!$I$8:$I$225,MATCH($C167,_xlfn.ANCHORARRAY(Food!$C$8),0)),NA())</f>
        <v>#N/A</v>
      </c>
      <c r="AH167" s="25">
        <f ca="1">IFERROR(INDEX(Macro!$I$8:$I$225,MATCH($C167,_xlfn.ANCHORARRAY(Macro!$C$8),0)),NA())</f>
        <v>10</v>
      </c>
      <c r="AI167" s="25">
        <f ca="1">IFERROR(INDEX(Socioeconomic!$I$8:$I$225,MATCH($C167,_xlfn.ANCHORARRAY(Socioeconomic!$C$8),0)),NA())</f>
        <v>10</v>
      </c>
      <c r="AJ167" s="25">
        <f ca="1">IFERROR(INDEX('Natural Hazard'!$I$8:$I$225,MATCH($C167,_xlfn.ANCHORARRAY('Natural Hazard'!$C$8),0)),NA())</f>
        <v>0</v>
      </c>
      <c r="AK167" s="25">
        <f ca="1">IFERROR(INDEX(Conflict!$I$8:$I$225,MATCH($C167,_xlfn.ANCHORARRAY(Conflict!$C$8),0)),NA())</f>
        <v>10</v>
      </c>
      <c r="AL167" s="49"/>
      <c r="AM167" s="25">
        <f>IFERROR(INDEX('Data Reliability'!$G$6:$G$409,MATCH($C167,'Data Reliability'!$E$6:$E$409,0)),NA())</f>
        <v>0.33333333333333298</v>
      </c>
      <c r="AN167" s="25">
        <f>IFERROR(INDEX('Data Reliability'!$H$6:$H$409,MATCH($C167,'Data Reliability'!$E$6:$E$409,0)),NA())</f>
        <v>0.51666666666666705</v>
      </c>
    </row>
    <row r="168" spans="2:40" x14ac:dyDescent="0.2">
      <c r="B168" s="28" t="s">
        <v>753</v>
      </c>
      <c r="C168" s="28" t="s">
        <v>714</v>
      </c>
      <c r="D168" s="28" t="s">
        <v>436</v>
      </c>
      <c r="E168" s="28" t="s">
        <v>409</v>
      </c>
      <c r="F168" s="206">
        <f ca="1">MATCH($C168,_xlfn.ANCHORARRAY(Health!$C$8),0)</f>
        <v>163</v>
      </c>
      <c r="G168" s="22" cm="1">
        <f t="array" aca="1" ref="G168" ca="1">IF(Parameters!$D$31, SUM(IF(ISNUMBER(R168:W168),(IF(R168:W168&gt;=Parameters!$D$37,1,"")),""))+0.5*(SUM(IF(ISNUMBER(R168:W168),(IF(R168:W168&gt;=Parameters!$D$38,1,"")),""))-SUM(IF(ISNUMBER(R168:W168),(IF(R168:W168&gt;=Parameters!$D$37,1,"")),""))),0) +
   IF(Parameters!$D$32,SUM(IF(ISNUMBER(R168:W168),(IF(R168:W168&gt;=Parameters!$D$41,1,"")),"")),0) +
   IF(Parameters!$D$33,AVERAGE(IF(ISNUMBER(R168:W168),R168:W168)),0) +
   IF(Parameters!$D$34,IF(OR(IF(ISNUMBER(R168:W168),R168:W168)=0),0,GEOMEAN(IF(ISNUMBER(R168:W168),R168:W168))),0)</f>
        <v>0</v>
      </c>
      <c r="H168" s="23">
        <f t="shared" ca="1" si="12"/>
        <v>0</v>
      </c>
      <c r="I168" s="116" t="str">
        <f t="shared" si="13"/>
        <v>!!</v>
      </c>
      <c r="J168" s="22" cm="1">
        <f t="array" aca="1" ref="J168" ca="1">IF(Parameters!$D$31, SUM(IF(ISNUMBER(Y168:AD168),(IF(Y168:AD168&gt;=Parameters!$D$41,1,"")),""))+0.5*(SUM(IF(ISNUMBER(Y168:AD168),(IF(Y168:AD168&gt;=Parameters!$D$42,1,"")),""))-SUM(IF(ISNUMBER(Y168:AD168),(IF(Y168:AD168&gt;=Parameters!$D$41,1,"")),""))),0) +
   IF(Parameters!$D$32,SUM(IF(ISNUMBER(Y168:AD168),(IF(Y168:AD168&gt;=Parameters!$D$41,1,"")),"")),0) +
   IF(Parameters!$D$33,AVERAGE(IF(ISNUMBER(Y168:AD168),Y168:AD168)),0) +
   IF(Parameters!$D$34,IF(OR(IF(ISNUMBER(Y168:AD168),Y168:AD168)=0),0,GEOMEAN(IF(ISNUMBER(Y168:AD168),Y168:AD168))),0)</f>
        <v>0</v>
      </c>
      <c r="K168" s="23">
        <f t="shared" ca="1" si="14"/>
        <v>0</v>
      </c>
      <c r="L168" s="116" t="str">
        <f t="shared" si="15"/>
        <v>!!</v>
      </c>
      <c r="M168" s="21" cm="1">
        <f t="array" aca="1" ref="M168" ca="1">IF(Parameters!$D$31, SUM(IF(ISNUMBER(AF168:AK168),(IF(AF168:AK168&gt;=Parameters!$D$41,1,"")),""))+0.5*(SUM(IF(ISNUMBER(AF168:AK168),(IF(AF168:AK168&gt;=Parameters!$D$42,1,"")),""))-SUM(IF(ISNUMBER(AF168:AK168),(IF(AF168:AK168&gt;=Parameters!$D$41,1,"")),""))),0) +
   IF(Parameters!$D$32,SUM(IF(ISNUMBER(AF168:AK168),(IF(AF168:AK168&gt;=Parameters!$D$41,1,"")),"")),0) +
   IF(Parameters!$D$33,AVERAGE(IF(ISNUMBER(AF168:AK168),AF168:AK168)),0) +
   IF(Parameters!$D$34,IF(OR(IF(ISNUMBER(AF168:AK168),AF168:AK168)=0),0,GEOMEAN(IF(ISNUMBER(AF168:AK168),AF168:AK168))),0)</f>
        <v>0</v>
      </c>
      <c r="N168" s="23">
        <f t="shared" ca="1" si="16"/>
        <v>0</v>
      </c>
      <c r="O168" s="116" t="str">
        <f t="shared" si="17"/>
        <v>!!</v>
      </c>
      <c r="P168" s="24"/>
      <c r="Q168" s="49"/>
      <c r="R168" s="25">
        <f ca="1">IFERROR(INDEX(Health!$G$8:$G$225,MATCH($C168,_xlfn.ANCHORARRAY(Health!$C$8),0)),NA())</f>
        <v>0</v>
      </c>
      <c r="S168" s="25" t="e">
        <f ca="1">IFERROR(INDEX(Food!$G$8:$G$225,MATCH($C168,_xlfn.ANCHORARRAY(Food!$C$8),0)),NA())</f>
        <v>#N/A</v>
      </c>
      <c r="T168" s="25" t="e">
        <f ca="1">IFERROR(INDEX(Macro!$G$8:$G$225,MATCH($C168,_xlfn.ANCHORARRAY(Macro!$C$8),0)),NA())</f>
        <v>#N/A</v>
      </c>
      <c r="U168" s="25" t="e">
        <f ca="1">IFERROR(INDEX(Socioeconomic!$G$8:$G$225,MATCH($C168,_xlfn.ANCHORARRAY(Socioeconomic!$C$8),0)),NA())</f>
        <v>#N/A</v>
      </c>
      <c r="V168" s="25">
        <f ca="1">IFERROR(INDEX('Natural Hazard'!$G$8:$G$225,MATCH($C168,_xlfn.ANCHORARRAY('Natural Hazard'!$C$8),0)),NA())</f>
        <v>0</v>
      </c>
      <c r="W168" s="25">
        <f ca="1">IFERROR(INDEX(Conflict!$G$8:$G$225,MATCH($C168,_xlfn.ANCHORARRAY(Conflict!$C$8),0)),NA())</f>
        <v>0</v>
      </c>
      <c r="X168" s="50"/>
      <c r="Y168" s="25" t="e">
        <f ca="1">IFERROR(INDEX(Health!$H$8:$H$225,MATCH($C168,_xlfn.ANCHORARRAY(Health!$C$8),0)),NA())</f>
        <v>#N/A</v>
      </c>
      <c r="Z168" s="25" t="e">
        <f ca="1">IFERROR(INDEX(Food!$H$8:$H$225,MATCH($C168,_xlfn.ANCHORARRAY(Food!$C$8),0)),NA())</f>
        <v>#N/A</v>
      </c>
      <c r="AA168" s="25" t="e">
        <f ca="1">IFERROR(INDEX(Macro!$H$8:$H$225,MATCH($C168,_xlfn.ANCHORARRAY(Macro!$C$8),0)),NA())</f>
        <v>#N/A</v>
      </c>
      <c r="AB168" s="25" t="e">
        <f ca="1">IFERROR(INDEX(Socioeconomic!$H$8:$H$225,MATCH($C168,_xlfn.ANCHORARRAY(Socioeconomic!$C$8),0)),NA())</f>
        <v>#N/A</v>
      </c>
      <c r="AC168" s="25" t="e">
        <f ca="1">IFERROR(INDEX('Natural Hazard'!$H$8:$H$225,MATCH($C168,_xlfn.ANCHORARRAY('Natural Hazard'!$C$8),0)),NA())</f>
        <v>#N/A</v>
      </c>
      <c r="AD168" s="25">
        <f ca="1">IFERROR(INDEX(Conflict!$H$8:$H$225,MATCH($C168,_xlfn.ANCHORARRAY(Conflict!$C$8),0)),NA())</f>
        <v>0</v>
      </c>
      <c r="AE168" s="50"/>
      <c r="AF168" s="25">
        <f ca="1">IFERROR(INDEX(Health!$I$8:$I$225,MATCH($C168,_xlfn.ANCHORARRAY(Health!$C$8),0)),NA())</f>
        <v>0</v>
      </c>
      <c r="AG168" s="25" t="e">
        <f ca="1">IFERROR(INDEX(Food!$I$8:$I$225,MATCH($C168,_xlfn.ANCHORARRAY(Food!$C$8),0)),NA())</f>
        <v>#N/A</v>
      </c>
      <c r="AH168" s="25" t="e">
        <f ca="1">IFERROR(INDEX(Macro!$I$8:$I$225,MATCH($C168,_xlfn.ANCHORARRAY(Macro!$C$8),0)),NA())</f>
        <v>#N/A</v>
      </c>
      <c r="AI168" s="25" t="e">
        <f ca="1">IFERROR(INDEX(Socioeconomic!$I$8:$I$225,MATCH($C168,_xlfn.ANCHORARRAY(Socioeconomic!$C$8),0)),NA())</f>
        <v>#N/A</v>
      </c>
      <c r="AJ168" s="25">
        <f ca="1">IFERROR(INDEX('Natural Hazard'!$I$8:$I$225,MATCH($C168,_xlfn.ANCHORARRAY('Natural Hazard'!$C$8),0)),NA())</f>
        <v>0</v>
      </c>
      <c r="AK168" s="25">
        <f ca="1">IFERROR(INDEX(Conflict!$I$8:$I$225,MATCH($C168,_xlfn.ANCHORARRAY(Conflict!$C$8),0)),NA())</f>
        <v>0</v>
      </c>
      <c r="AL168" s="49"/>
      <c r="AM168" s="25">
        <f>IFERROR(INDEX('Data Reliability'!$G$6:$G$409,MATCH($C168,'Data Reliability'!$E$6:$E$409,0)),NA())</f>
        <v>0.91666666666666696</v>
      </c>
      <c r="AN168" s="25">
        <f>IFERROR(INDEX('Data Reliability'!$H$6:$H$409,MATCH($C168,'Data Reliability'!$E$6:$E$409,0)),NA())</f>
        <v>0.81666666666666698</v>
      </c>
    </row>
    <row r="169" spans="2:40" x14ac:dyDescent="0.2">
      <c r="B169" s="28" t="s">
        <v>276</v>
      </c>
      <c r="C169" s="28" t="s">
        <v>277</v>
      </c>
      <c r="D169" s="28" t="s">
        <v>434</v>
      </c>
      <c r="E169" s="28" t="s">
        <v>409</v>
      </c>
      <c r="F169" s="206">
        <f ca="1">MATCH($C169,_xlfn.ANCHORARRAY(Health!$C$8),0)</f>
        <v>164</v>
      </c>
      <c r="G169" s="22" cm="1">
        <f t="array" aca="1" ref="G169" ca="1">IF(Parameters!$D$31, SUM(IF(ISNUMBER(R169:W169),(IF(R169:W169&gt;=Parameters!$D$37,1,"")),""))+0.5*(SUM(IF(ISNUMBER(R169:W169),(IF(R169:W169&gt;=Parameters!$D$38,1,"")),""))-SUM(IF(ISNUMBER(R169:W169),(IF(R169:W169&gt;=Parameters!$D$37,1,"")),""))),0) +
   IF(Parameters!$D$32,SUM(IF(ISNUMBER(R169:W169),(IF(R169:W169&gt;=Parameters!$D$41,1,"")),"")),0) +
   IF(Parameters!$D$33,AVERAGE(IF(ISNUMBER(R169:W169),R169:W169)),0) +
   IF(Parameters!$D$34,IF(OR(IF(ISNUMBER(R169:W169),R169:W169)=0),0,GEOMEAN(IF(ISNUMBER(R169:W169),R169:W169))),0)</f>
        <v>0</v>
      </c>
      <c r="H169" s="23">
        <f t="shared" ca="1" si="12"/>
        <v>0</v>
      </c>
      <c r="I169" s="116" t="str">
        <f t="shared" si="13"/>
        <v>!</v>
      </c>
      <c r="J169" s="22" cm="1">
        <f t="array" aca="1" ref="J169" ca="1">IF(Parameters!$D$31, SUM(IF(ISNUMBER(Y169:AD169),(IF(Y169:AD169&gt;=Parameters!$D$41,1,"")),""))+0.5*(SUM(IF(ISNUMBER(Y169:AD169),(IF(Y169:AD169&gt;=Parameters!$D$42,1,"")),""))-SUM(IF(ISNUMBER(Y169:AD169),(IF(Y169:AD169&gt;=Parameters!$D$41,1,"")),""))),0) +
   IF(Parameters!$D$32,SUM(IF(ISNUMBER(Y169:AD169),(IF(Y169:AD169&gt;=Parameters!$D$41,1,"")),"")),0) +
   IF(Parameters!$D$33,AVERAGE(IF(ISNUMBER(Y169:AD169),Y169:AD169)),0) +
   IF(Parameters!$D$34,IF(OR(IF(ISNUMBER(Y169:AD169),Y169:AD169)=0),0,GEOMEAN(IF(ISNUMBER(Y169:AD169),Y169:AD169))),0)</f>
        <v>0</v>
      </c>
      <c r="K169" s="23">
        <f t="shared" ca="1" si="14"/>
        <v>0</v>
      </c>
      <c r="L169" s="116" t="str">
        <f t="shared" si="15"/>
        <v/>
      </c>
      <c r="M169" s="21" cm="1">
        <f t="array" aca="1" ref="M169" ca="1">IF(Parameters!$D$31, SUM(IF(ISNUMBER(AF169:AK169),(IF(AF169:AK169&gt;=Parameters!$D$41,1,"")),""))+0.5*(SUM(IF(ISNUMBER(AF169:AK169),(IF(AF169:AK169&gt;=Parameters!$D$42,1,"")),""))-SUM(IF(ISNUMBER(AF169:AK169),(IF(AF169:AK169&gt;=Parameters!$D$41,1,"")),""))),0) +
   IF(Parameters!$D$32,SUM(IF(ISNUMBER(AF169:AK169),(IF(AF169:AK169&gt;=Parameters!$D$41,1,"")),"")),0) +
   IF(Parameters!$D$33,AVERAGE(IF(ISNUMBER(AF169:AK169),AF169:AK169)),0) +
   IF(Parameters!$D$34,IF(OR(IF(ISNUMBER(AF169:AK169),AF169:AK169)=0),0,GEOMEAN(IF(ISNUMBER(AF169:AK169),AF169:AK169))),0)</f>
        <v>0</v>
      </c>
      <c r="N169" s="23">
        <f t="shared" ca="1" si="16"/>
        <v>0</v>
      </c>
      <c r="O169" s="116" t="str">
        <f t="shared" si="17"/>
        <v>!</v>
      </c>
      <c r="P169" s="24"/>
      <c r="Q169" s="49"/>
      <c r="R169" s="25">
        <f ca="1">IFERROR(INDEX(Health!$G$8:$G$225,MATCH($C169,_xlfn.ANCHORARRAY(Health!$C$8),0)),NA())</f>
        <v>0</v>
      </c>
      <c r="S169" s="25">
        <f ca="1">IFERROR(INDEX(Food!$G$8:$G$225,MATCH($C169,_xlfn.ANCHORARRAY(Food!$C$8),0)),NA())</f>
        <v>0</v>
      </c>
      <c r="T169" s="25">
        <f ca="1">IFERROR(INDEX(Macro!$G$8:$G$225,MATCH($C169,_xlfn.ANCHORARRAY(Macro!$C$8),0)),NA())</f>
        <v>2.3403296247982825</v>
      </c>
      <c r="U169" s="25">
        <f ca="1">IFERROR(INDEX(Socioeconomic!$G$8:$G$225,MATCH($C169,_xlfn.ANCHORARRAY(Socioeconomic!$C$8),0)),NA())</f>
        <v>0</v>
      </c>
      <c r="V169" s="25">
        <f ca="1">IFERROR(INDEX('Natural Hazard'!$G$8:$G$225,MATCH($C169,_xlfn.ANCHORARRAY('Natural Hazard'!$C$8),0)),NA())</f>
        <v>0</v>
      </c>
      <c r="W169" s="25">
        <f ca="1">IFERROR(INDEX(Conflict!$G$8:$G$225,MATCH($C169,_xlfn.ANCHORARRAY(Conflict!$C$8),0)),NA())</f>
        <v>0</v>
      </c>
      <c r="X169" s="50"/>
      <c r="Y169" s="25">
        <f ca="1">IFERROR(INDEX(Health!$H$8:$H$225,MATCH($C169,_xlfn.ANCHORARRAY(Health!$C$8),0)),NA())</f>
        <v>1.97667638483965</v>
      </c>
      <c r="Z169" s="25">
        <f ca="1">IFERROR(INDEX(Food!$H$8:$H$225,MATCH($C169,_xlfn.ANCHORARRAY(Food!$C$8),0)),NA())</f>
        <v>1.64447017950202</v>
      </c>
      <c r="AA169" s="25">
        <f ca="1">IFERROR(INDEX(Macro!$H$8:$H$225,MATCH($C169,_xlfn.ANCHORARRAY(Macro!$C$8),0)),NA())</f>
        <v>1.15980134385042</v>
      </c>
      <c r="AB169" s="25">
        <f ca="1">IFERROR(INDEX(Socioeconomic!$H$8:$H$225,MATCH($C169,_xlfn.ANCHORARRAY(Socioeconomic!$C$8),0)),NA())</f>
        <v>1.71428571428571</v>
      </c>
      <c r="AC169" s="25">
        <f ca="1">IFERROR(INDEX('Natural Hazard'!$H$8:$H$225,MATCH($C169,_xlfn.ANCHORARRAY('Natural Hazard'!$C$8),0)),NA())</f>
        <v>1.1666666666666601</v>
      </c>
      <c r="AD169" s="25">
        <f ca="1">IFERROR(INDEX(Conflict!$H$8:$H$225,MATCH($C169,_xlfn.ANCHORARRAY(Conflict!$C$8),0)),NA())</f>
        <v>0</v>
      </c>
      <c r="AE169" s="50"/>
      <c r="AF169" s="25">
        <f ca="1">IFERROR(INDEX(Health!$I$8:$I$225,MATCH($C169,_xlfn.ANCHORARRAY(Health!$C$8),0)),NA())</f>
        <v>0</v>
      </c>
      <c r="AG169" s="25" t="e">
        <f ca="1">IFERROR(INDEX(Food!$I$8:$I$225,MATCH($C169,_xlfn.ANCHORARRAY(Food!$C$8),0)),NA())</f>
        <v>#N/A</v>
      </c>
      <c r="AH169" s="25">
        <f ca="1">IFERROR(INDEX(Macro!$I$8:$I$225,MATCH($C169,_xlfn.ANCHORARRAY(Macro!$C$8),0)),NA())</f>
        <v>4.7224835371589799</v>
      </c>
      <c r="AI169" s="25">
        <f ca="1">IFERROR(INDEX(Socioeconomic!$I$8:$I$225,MATCH($C169,_xlfn.ANCHORARRAY(Socioeconomic!$C$8),0)),NA())</f>
        <v>0</v>
      </c>
      <c r="AJ169" s="25">
        <f ca="1">IFERROR(INDEX('Natural Hazard'!$I$8:$I$225,MATCH($C169,_xlfn.ANCHORARRAY('Natural Hazard'!$C$8),0)),NA())</f>
        <v>0</v>
      </c>
      <c r="AK169" s="25">
        <f ca="1">IFERROR(INDEX(Conflict!$I$8:$I$225,MATCH($C169,_xlfn.ANCHORARRAY(Conflict!$C$8),0)),NA())</f>
        <v>0</v>
      </c>
      <c r="AL169" s="49"/>
      <c r="AM169" s="25">
        <f>IFERROR(INDEX('Data Reliability'!$G$6:$G$409,MATCH($C169,'Data Reliability'!$E$6:$E$409,0)),NA())</f>
        <v>8.3333333333333301E-2</v>
      </c>
      <c r="AN169" s="25">
        <f>IFERROR(INDEX('Data Reliability'!$H$6:$H$409,MATCH($C169,'Data Reliability'!$E$6:$E$409,0)),NA())</f>
        <v>0.625</v>
      </c>
    </row>
    <row r="170" spans="2:40" x14ac:dyDescent="0.2">
      <c r="B170" s="28" t="s">
        <v>278</v>
      </c>
      <c r="C170" s="28" t="s">
        <v>279</v>
      </c>
      <c r="D170" s="28" t="s">
        <v>433</v>
      </c>
      <c r="E170" s="28" t="s">
        <v>430</v>
      </c>
      <c r="F170" s="206">
        <f ca="1">MATCH($C170,_xlfn.ANCHORARRAY(Health!$C$8),0)</f>
        <v>165</v>
      </c>
      <c r="G170" s="22" cm="1">
        <f t="array" aca="1" ref="G170" ca="1">IF(Parameters!$D$31, SUM(IF(ISNUMBER(R170:W170),(IF(R170:W170&gt;=Parameters!$D$37,1,"")),""))+0.5*(SUM(IF(ISNUMBER(R170:W170),(IF(R170:W170&gt;=Parameters!$D$38,1,"")),""))-SUM(IF(ISNUMBER(R170:W170),(IF(R170:W170&gt;=Parameters!$D$37,1,"")),""))),0) +
   IF(Parameters!$D$32,SUM(IF(ISNUMBER(R170:W170),(IF(R170:W170&gt;=Parameters!$D$41,1,"")),"")),0) +
   IF(Parameters!$D$33,AVERAGE(IF(ISNUMBER(R170:W170),R170:W170)),0) +
   IF(Parameters!$D$34,IF(OR(IF(ISNUMBER(R170:W170),R170:W170)=0),0,GEOMEAN(IF(ISNUMBER(R170:W170),R170:W170))),0)</f>
        <v>0</v>
      </c>
      <c r="H170" s="23">
        <f t="shared" ca="1" si="12"/>
        <v>0</v>
      </c>
      <c r="I170" s="116" t="str">
        <f t="shared" si="13"/>
        <v/>
      </c>
      <c r="J170" s="22" cm="1">
        <f t="array" aca="1" ref="J170" ca="1">IF(Parameters!$D$31, SUM(IF(ISNUMBER(Y170:AD170),(IF(Y170:AD170&gt;=Parameters!$D$41,1,"")),""))+0.5*(SUM(IF(ISNUMBER(Y170:AD170),(IF(Y170:AD170&gt;=Parameters!$D$42,1,"")),""))-SUM(IF(ISNUMBER(Y170:AD170),(IF(Y170:AD170&gt;=Parameters!$D$41,1,"")),""))),0) +
   IF(Parameters!$D$32,SUM(IF(ISNUMBER(Y170:AD170),(IF(Y170:AD170&gt;=Parameters!$D$41,1,"")),"")),0) +
   IF(Parameters!$D$33,AVERAGE(IF(ISNUMBER(Y170:AD170),Y170:AD170)),0) +
   IF(Parameters!$D$34,IF(OR(IF(ISNUMBER(Y170:AD170),Y170:AD170)=0),0,GEOMEAN(IF(ISNUMBER(Y170:AD170),Y170:AD170))),0)</f>
        <v>0</v>
      </c>
      <c r="K170" s="23">
        <f t="shared" ca="1" si="14"/>
        <v>0</v>
      </c>
      <c r="L170" s="116" t="str">
        <f t="shared" si="15"/>
        <v/>
      </c>
      <c r="M170" s="21" cm="1">
        <f t="array" aca="1" ref="M170" ca="1">IF(Parameters!$D$31, SUM(IF(ISNUMBER(AF170:AK170),(IF(AF170:AK170&gt;=Parameters!$D$41,1,"")),""))+0.5*(SUM(IF(ISNUMBER(AF170:AK170),(IF(AF170:AK170&gt;=Parameters!$D$42,1,"")),""))-SUM(IF(ISNUMBER(AF170:AK170),(IF(AF170:AK170&gt;=Parameters!$D$41,1,"")),""))),0) +
   IF(Parameters!$D$32,SUM(IF(ISNUMBER(AF170:AK170),(IF(AF170:AK170&gt;=Parameters!$D$41,1,"")),"")),0) +
   IF(Parameters!$D$33,AVERAGE(IF(ISNUMBER(AF170:AK170),AF170:AK170)),0) +
   IF(Parameters!$D$34,IF(OR(IF(ISNUMBER(AF170:AK170),AF170:AK170)=0),0,GEOMEAN(IF(ISNUMBER(AF170:AK170),AF170:AK170))),0)</f>
        <v>0</v>
      </c>
      <c r="N170" s="23">
        <f t="shared" ca="1" si="16"/>
        <v>0</v>
      </c>
      <c r="O170" s="116" t="str">
        <f t="shared" si="17"/>
        <v>!</v>
      </c>
      <c r="P170" s="24"/>
      <c r="Q170" s="49"/>
      <c r="R170" s="25">
        <f ca="1">IFERROR(INDEX(Health!$G$8:$G$225,MATCH($C170,_xlfn.ANCHORARRAY(Health!$C$8),0)),NA())</f>
        <v>0</v>
      </c>
      <c r="S170" s="25">
        <f ca="1">IFERROR(INDEX(Food!$G$8:$G$225,MATCH($C170,_xlfn.ANCHORARRAY(Food!$C$8),0)),NA())</f>
        <v>0</v>
      </c>
      <c r="T170" s="25">
        <f ca="1">IFERROR(INDEX(Macro!$G$8:$G$225,MATCH($C170,_xlfn.ANCHORARRAY(Macro!$C$8),0)),NA())</f>
        <v>4.3954115947554495</v>
      </c>
      <c r="U170" s="25">
        <f ca="1">IFERROR(INDEX(Socioeconomic!$G$8:$G$225,MATCH($C170,_xlfn.ANCHORARRAY(Socioeconomic!$C$8),0)),NA())</f>
        <v>0</v>
      </c>
      <c r="V170" s="25">
        <f ca="1">IFERROR(INDEX('Natural Hazard'!$G$8:$G$225,MATCH($C170,_xlfn.ANCHORARRAY('Natural Hazard'!$C$8),0)),NA())</f>
        <v>0</v>
      </c>
      <c r="W170" s="25">
        <f ca="1">IFERROR(INDEX(Conflict!$G$8:$G$225,MATCH($C170,_xlfn.ANCHORARRAY(Conflict!$C$8),0)),NA())</f>
        <v>0</v>
      </c>
      <c r="X170" s="50"/>
      <c r="Y170" s="25">
        <f ca="1">IFERROR(INDEX(Health!$H$8:$H$225,MATCH($C170,_xlfn.ANCHORARRAY(Health!$C$8),0)),NA())</f>
        <v>2.85131195335277</v>
      </c>
      <c r="Z170" s="25">
        <f ca="1">IFERROR(INDEX(Food!$H$8:$H$225,MATCH($C170,_xlfn.ANCHORARRAY(Food!$C$8),0)),NA())</f>
        <v>2.68674001158077</v>
      </c>
      <c r="AA170" s="25">
        <f ca="1">IFERROR(INDEX(Macro!$H$8:$H$225,MATCH($C170,_xlfn.ANCHORARRAY(Macro!$C$8),0)),NA())</f>
        <v>3.7890739117732899</v>
      </c>
      <c r="AB170" s="25">
        <f ca="1">IFERROR(INDEX(Socioeconomic!$H$8:$H$225,MATCH($C170,_xlfn.ANCHORARRAY(Socioeconomic!$C$8),0)),NA())</f>
        <v>2.5714285714285698</v>
      </c>
      <c r="AC170" s="25">
        <f ca="1">IFERROR(INDEX('Natural Hazard'!$H$8:$H$225,MATCH($C170,_xlfn.ANCHORARRAY('Natural Hazard'!$C$8),0)),NA())</f>
        <v>4.1666666666666599</v>
      </c>
      <c r="AD170" s="25">
        <f ca="1">IFERROR(INDEX(Conflict!$H$8:$H$225,MATCH($C170,_xlfn.ANCHORARRAY(Conflict!$C$8),0)),NA())</f>
        <v>0</v>
      </c>
      <c r="AE170" s="50"/>
      <c r="AF170" s="25">
        <f ca="1">IFERROR(INDEX(Health!$I$8:$I$225,MATCH($C170,_xlfn.ANCHORARRAY(Health!$C$8),0)),NA())</f>
        <v>0</v>
      </c>
      <c r="AG170" s="25" t="e">
        <f ca="1">IFERROR(INDEX(Food!$I$8:$I$225,MATCH($C170,_xlfn.ANCHORARRAY(Food!$C$8),0)),NA())</f>
        <v>#N/A</v>
      </c>
      <c r="AH170" s="25">
        <f ca="1">IFERROR(INDEX(Macro!$I$8:$I$225,MATCH($C170,_xlfn.ANCHORARRAY(Macro!$C$8),0)),NA())</f>
        <v>5.0987770460959503</v>
      </c>
      <c r="AI170" s="25">
        <f ca="1">IFERROR(INDEX(Socioeconomic!$I$8:$I$225,MATCH($C170,_xlfn.ANCHORARRAY(Socioeconomic!$C$8),0)),NA())</f>
        <v>0</v>
      </c>
      <c r="AJ170" s="25">
        <f ca="1">IFERROR(INDEX('Natural Hazard'!$I$8:$I$225,MATCH($C170,_xlfn.ANCHORARRAY('Natural Hazard'!$C$8),0)),NA())</f>
        <v>0</v>
      </c>
      <c r="AK170" s="25">
        <f ca="1">IFERROR(INDEX(Conflict!$I$8:$I$225,MATCH($C170,_xlfn.ANCHORARRAY(Conflict!$C$8),0)),NA())</f>
        <v>0</v>
      </c>
      <c r="AL170" s="49"/>
      <c r="AM170" s="25">
        <f>IFERROR(INDEX('Data Reliability'!$G$6:$G$409,MATCH($C170,'Data Reliability'!$E$6:$E$409,0)),NA())</f>
        <v>8.3333333333333301E-2</v>
      </c>
      <c r="AN170" s="25">
        <f>IFERROR(INDEX('Data Reliability'!$H$6:$H$409,MATCH($C170,'Data Reliability'!$E$6:$E$409,0)),NA())</f>
        <v>0.55000000000000004</v>
      </c>
    </row>
    <row r="171" spans="2:40" x14ac:dyDescent="0.2">
      <c r="B171" s="28" t="s">
        <v>280</v>
      </c>
      <c r="C171" s="28" t="s">
        <v>281</v>
      </c>
      <c r="D171" s="28" t="s">
        <v>433</v>
      </c>
      <c r="E171" s="28" t="s">
        <v>430</v>
      </c>
      <c r="F171" s="206">
        <f ca="1">MATCH($C171,_xlfn.ANCHORARRAY(Health!$C$8),0)</f>
        <v>166</v>
      </c>
      <c r="G171" s="22" cm="1">
        <f t="array" aca="1" ref="G171" ca="1">IF(Parameters!$D$31, SUM(IF(ISNUMBER(R171:W171),(IF(R171:W171&gt;=Parameters!$D$37,1,"")),""))+0.5*(SUM(IF(ISNUMBER(R171:W171),(IF(R171:W171&gt;=Parameters!$D$38,1,"")),""))-SUM(IF(ISNUMBER(R171:W171),(IF(R171:W171&gt;=Parameters!$D$37,1,"")),""))),0) +
   IF(Parameters!$D$32,SUM(IF(ISNUMBER(R171:W171),(IF(R171:W171&gt;=Parameters!$D$41,1,"")),"")),0) +
   IF(Parameters!$D$33,AVERAGE(IF(ISNUMBER(R171:W171),R171:W171)),0) +
   IF(Parameters!$D$34,IF(OR(IF(ISNUMBER(R171:W171),R171:W171)=0),0,GEOMEAN(IF(ISNUMBER(R171:W171),R171:W171))),0)</f>
        <v>1.5</v>
      </c>
      <c r="H171" s="23">
        <f t="shared" ca="1" si="12"/>
        <v>1.5</v>
      </c>
      <c r="I171" s="116" t="str">
        <f t="shared" si="13"/>
        <v/>
      </c>
      <c r="J171" s="22" cm="1">
        <f t="array" aca="1" ref="J171" ca="1">IF(Parameters!$D$31, SUM(IF(ISNUMBER(Y171:AD171),(IF(Y171:AD171&gt;=Parameters!$D$41,1,"")),""))+0.5*(SUM(IF(ISNUMBER(Y171:AD171),(IF(Y171:AD171&gt;=Parameters!$D$42,1,"")),""))-SUM(IF(ISNUMBER(Y171:AD171),(IF(Y171:AD171&gt;=Parameters!$D$41,1,"")),""))),0) +
   IF(Parameters!$D$32,SUM(IF(ISNUMBER(Y171:AD171),(IF(Y171:AD171&gt;=Parameters!$D$41,1,"")),"")),0) +
   IF(Parameters!$D$33,AVERAGE(IF(ISNUMBER(Y171:AD171),Y171:AD171)),0) +
   IF(Parameters!$D$34,IF(OR(IF(ISNUMBER(Y171:AD171),Y171:AD171)=0),0,GEOMEAN(IF(ISNUMBER(Y171:AD171),Y171:AD171))),0)</f>
        <v>1</v>
      </c>
      <c r="K171" s="23">
        <f t="shared" ca="1" si="14"/>
        <v>1</v>
      </c>
      <c r="L171" s="116" t="str">
        <f t="shared" si="15"/>
        <v/>
      </c>
      <c r="M171" s="21" cm="1">
        <f t="array" aca="1" ref="M171" ca="1">IF(Parameters!$D$31, SUM(IF(ISNUMBER(AF171:AK171),(IF(AF171:AK171&gt;=Parameters!$D$41,1,"")),""))+0.5*(SUM(IF(ISNUMBER(AF171:AK171),(IF(AF171:AK171&gt;=Parameters!$D$42,1,"")),""))-SUM(IF(ISNUMBER(AF171:AK171),(IF(AF171:AK171&gt;=Parameters!$D$41,1,"")),""))),0) +
   IF(Parameters!$D$32,SUM(IF(ISNUMBER(AF171:AK171),(IF(AF171:AK171&gt;=Parameters!$D$41,1,"")),"")),0) +
   IF(Parameters!$D$33,AVERAGE(IF(ISNUMBER(AF171:AK171),AF171:AK171)),0) +
   IF(Parameters!$D$34,IF(OR(IF(ISNUMBER(AF171:AK171),AF171:AK171)=0),0,GEOMEAN(IF(ISNUMBER(AF171:AK171),AF171:AK171))),0)</f>
        <v>1.5</v>
      </c>
      <c r="N171" s="23">
        <f t="shared" ca="1" si="16"/>
        <v>1.5</v>
      </c>
      <c r="O171" s="116" t="str">
        <f t="shared" si="17"/>
        <v>!</v>
      </c>
      <c r="P171" s="24"/>
      <c r="Q171" s="49"/>
      <c r="R171" s="25">
        <f ca="1">IFERROR(INDEX(Health!$G$8:$G$225,MATCH($C171,_xlfn.ANCHORARRAY(Health!$C$8),0)),NA())</f>
        <v>0</v>
      </c>
      <c r="S171" s="25">
        <f ca="1">IFERROR(INDEX(Food!$G$8:$G$225,MATCH($C171,_xlfn.ANCHORARRAY(Food!$C$8),0)),NA())</f>
        <v>0</v>
      </c>
      <c r="T171" s="25">
        <f ca="1">IFERROR(INDEX(Macro!$G$8:$G$225,MATCH($C171,_xlfn.ANCHORARRAY(Macro!$C$8),0)),NA())</f>
        <v>10</v>
      </c>
      <c r="U171" s="25">
        <f ca="1">IFERROR(INDEX(Socioeconomic!$G$8:$G$225,MATCH($C171,_xlfn.ANCHORARRAY(Socioeconomic!$C$8),0)),NA())</f>
        <v>0</v>
      </c>
      <c r="V171" s="25">
        <f ca="1">IFERROR(INDEX('Natural Hazard'!$G$8:$G$225,MATCH($C171,_xlfn.ANCHORARRAY('Natural Hazard'!$C$8),0)),NA())</f>
        <v>0</v>
      </c>
      <c r="W171" s="25">
        <f ca="1">IFERROR(INDEX(Conflict!$G$8:$G$225,MATCH($C171,_xlfn.ANCHORARRAY(Conflict!$C$8),0)),NA())</f>
        <v>6.1441639673247046</v>
      </c>
      <c r="X171" s="50"/>
      <c r="Y171" s="25">
        <f ca="1">IFERROR(INDEX(Health!$H$8:$H$225,MATCH($C171,_xlfn.ANCHORARRAY(Health!$C$8),0)),NA())</f>
        <v>1.8600583090378999</v>
      </c>
      <c r="Z171" s="25">
        <f ca="1">IFERROR(INDEX(Food!$H$8:$H$225,MATCH($C171,_xlfn.ANCHORARRAY(Food!$C$8),0)),NA())</f>
        <v>2.59988419224088</v>
      </c>
      <c r="AA171" s="25">
        <f ca="1">IFERROR(INDEX(Macro!$H$8:$H$225,MATCH($C171,_xlfn.ANCHORARRAY(Macro!$C$8),0)),NA())</f>
        <v>10</v>
      </c>
      <c r="AB171" s="25">
        <f ca="1">IFERROR(INDEX(Socioeconomic!$H$8:$H$225,MATCH($C171,_xlfn.ANCHORARRAY(Socioeconomic!$C$8),0)),NA())</f>
        <v>2.1428571428571401</v>
      </c>
      <c r="AC171" s="25">
        <f ca="1">IFERROR(INDEX('Natural Hazard'!$H$8:$H$225,MATCH($C171,_xlfn.ANCHORARRAY('Natural Hazard'!$C$8),0)),NA())</f>
        <v>6.8333333333333304</v>
      </c>
      <c r="AD171" s="25">
        <f ca="1">IFERROR(INDEX(Conflict!$H$8:$H$225,MATCH($C171,_xlfn.ANCHORARRAY(Conflict!$C$8),0)),NA())</f>
        <v>4.1718116069853597</v>
      </c>
      <c r="AE171" s="50"/>
      <c r="AF171" s="25">
        <f ca="1">IFERROR(INDEX(Health!$I$8:$I$225,MATCH($C171,_xlfn.ANCHORARRAY(Health!$C$8),0)),NA())</f>
        <v>0</v>
      </c>
      <c r="AG171" s="25" t="e">
        <f ca="1">IFERROR(INDEX(Food!$I$8:$I$225,MATCH($C171,_xlfn.ANCHORARRAY(Food!$C$8),0)),NA())</f>
        <v>#N/A</v>
      </c>
      <c r="AH171" s="25">
        <f ca="1">IFERROR(INDEX(Macro!$I$8:$I$225,MATCH($C171,_xlfn.ANCHORARRAY(Macro!$C$8),0)),NA())</f>
        <v>10</v>
      </c>
      <c r="AI171" s="25">
        <f ca="1">IFERROR(INDEX(Socioeconomic!$I$8:$I$225,MATCH($C171,_xlfn.ANCHORARRAY(Socioeconomic!$C$8),0)),NA())</f>
        <v>0</v>
      </c>
      <c r="AJ171" s="25">
        <f ca="1">IFERROR(INDEX('Natural Hazard'!$I$8:$I$225,MATCH($C171,_xlfn.ANCHORARRAY('Natural Hazard'!$C$8),0)),NA())</f>
        <v>0</v>
      </c>
      <c r="AK171" s="25">
        <f ca="1">IFERROR(INDEX(Conflict!$I$8:$I$225,MATCH($C171,_xlfn.ANCHORARRAY(Conflict!$C$8),0)),NA())</f>
        <v>9.0490066220058196</v>
      </c>
      <c r="AL171" s="49"/>
      <c r="AM171" s="25">
        <f>IFERROR(INDEX('Data Reliability'!$G$6:$G$409,MATCH($C171,'Data Reliability'!$E$6:$E$409,0)),NA())</f>
        <v>0</v>
      </c>
      <c r="AN171" s="25">
        <f>IFERROR(INDEX('Data Reliability'!$H$6:$H$409,MATCH($C171,'Data Reliability'!$E$6:$E$409,0)),NA())</f>
        <v>0.44166666666666698</v>
      </c>
    </row>
    <row r="172" spans="2:40" x14ac:dyDescent="0.2">
      <c r="B172" s="28" t="s">
        <v>282</v>
      </c>
      <c r="C172" s="28" t="s">
        <v>283</v>
      </c>
      <c r="D172" s="28" t="s">
        <v>432</v>
      </c>
      <c r="E172" s="28" t="s">
        <v>429</v>
      </c>
      <c r="F172" s="206">
        <f ca="1">MATCH($C172,_xlfn.ANCHORARRAY(Health!$C$8),0)</f>
        <v>167</v>
      </c>
      <c r="G172" s="22" cm="1">
        <f t="array" aca="1" ref="G172" ca="1">IF(Parameters!$D$31, SUM(IF(ISNUMBER(R172:W172),(IF(R172:W172&gt;=Parameters!$D$37,1,"")),""))+0.5*(SUM(IF(ISNUMBER(R172:W172),(IF(R172:W172&gt;=Parameters!$D$38,1,"")),""))-SUM(IF(ISNUMBER(R172:W172),(IF(R172:W172&gt;=Parameters!$D$37,1,"")),""))),0) +
   IF(Parameters!$D$32,SUM(IF(ISNUMBER(R172:W172),(IF(R172:W172&gt;=Parameters!$D$41,1,"")),"")),0) +
   IF(Parameters!$D$33,AVERAGE(IF(ISNUMBER(R172:W172),R172:W172)),0) +
   IF(Parameters!$D$34,IF(OR(IF(ISNUMBER(R172:W172),R172:W172)=0),0,GEOMEAN(IF(ISNUMBER(R172:W172),R172:W172))),0)</f>
        <v>0.5</v>
      </c>
      <c r="H172" s="23">
        <f t="shared" ca="1" si="12"/>
        <v>0.5</v>
      </c>
      <c r="I172" s="116" t="str">
        <f t="shared" si="13"/>
        <v/>
      </c>
      <c r="J172" s="22" cm="1">
        <f t="array" aca="1" ref="J172" ca="1">IF(Parameters!$D$31, SUM(IF(ISNUMBER(Y172:AD172),(IF(Y172:AD172&gt;=Parameters!$D$41,1,"")),""))+0.5*(SUM(IF(ISNUMBER(Y172:AD172),(IF(Y172:AD172&gt;=Parameters!$D$42,1,"")),""))-SUM(IF(ISNUMBER(Y172:AD172),(IF(Y172:AD172&gt;=Parameters!$D$41,1,"")),""))),0) +
   IF(Parameters!$D$32,SUM(IF(ISNUMBER(Y172:AD172),(IF(Y172:AD172&gt;=Parameters!$D$41,1,"")),"")),0) +
   IF(Parameters!$D$33,AVERAGE(IF(ISNUMBER(Y172:AD172),Y172:AD172)),0) +
   IF(Parameters!$D$34,IF(OR(IF(ISNUMBER(Y172:AD172),Y172:AD172)=0),0,GEOMEAN(IF(ISNUMBER(Y172:AD172),Y172:AD172))),0)</f>
        <v>1</v>
      </c>
      <c r="K172" s="23">
        <f t="shared" ca="1" si="14"/>
        <v>1</v>
      </c>
      <c r="L172" s="116" t="str">
        <f t="shared" si="15"/>
        <v/>
      </c>
      <c r="M172" s="21" cm="1">
        <f t="array" aca="1" ref="M172" ca="1">IF(Parameters!$D$31, SUM(IF(ISNUMBER(AF172:AK172),(IF(AF172:AK172&gt;=Parameters!$D$41,1,"")),""))+0.5*(SUM(IF(ISNUMBER(AF172:AK172),(IF(AF172:AK172&gt;=Parameters!$D$42,1,"")),""))-SUM(IF(ISNUMBER(AF172:AK172),(IF(AF172:AK172&gt;=Parameters!$D$41,1,"")),""))),0) +
   IF(Parameters!$D$32,SUM(IF(ISNUMBER(AF172:AK172),(IF(AF172:AK172&gt;=Parameters!$D$41,1,"")),"")),0) +
   IF(Parameters!$D$33,AVERAGE(IF(ISNUMBER(AF172:AK172),AF172:AK172)),0) +
   IF(Parameters!$D$34,IF(OR(IF(ISNUMBER(AF172:AK172),AF172:AK172)=0),0,GEOMEAN(IF(ISNUMBER(AF172:AK172),AF172:AK172))),0)</f>
        <v>0</v>
      </c>
      <c r="N172" s="23">
        <f t="shared" ca="1" si="16"/>
        <v>0</v>
      </c>
      <c r="O172" s="116" t="str">
        <f t="shared" si="17"/>
        <v>!</v>
      </c>
      <c r="P172" s="24"/>
      <c r="Q172" s="49"/>
      <c r="R172" s="25">
        <f ca="1">IFERROR(INDEX(Health!$G$8:$G$225,MATCH($C172,_xlfn.ANCHORARRAY(Health!$C$8),0)),NA())</f>
        <v>0</v>
      </c>
      <c r="S172" s="25">
        <f ca="1">IFERROR(INDEX(Food!$G$8:$G$225,MATCH($C172,_xlfn.ANCHORARRAY(Food!$C$8),0)),NA())</f>
        <v>0</v>
      </c>
      <c r="T172" s="25">
        <f ca="1">IFERROR(INDEX(Macro!$G$8:$G$225,MATCH($C172,_xlfn.ANCHORARRAY(Macro!$C$8),0)),NA())</f>
        <v>5.3005379494290699</v>
      </c>
      <c r="U172" s="25">
        <f ca="1">IFERROR(INDEX(Socioeconomic!$G$8:$G$225,MATCH($C172,_xlfn.ANCHORARRAY(Socioeconomic!$C$8),0)),NA())</f>
        <v>0</v>
      </c>
      <c r="V172" s="25">
        <f ca="1">IFERROR(INDEX('Natural Hazard'!$G$8:$G$225,MATCH($C172,_xlfn.ANCHORARRAY('Natural Hazard'!$C$8),0)),NA())</f>
        <v>0</v>
      </c>
      <c r="W172" s="25">
        <f ca="1">IFERROR(INDEX(Conflict!$G$8:$G$225,MATCH($C172,_xlfn.ANCHORARRAY(Conflict!$C$8),0)),NA())</f>
        <v>4.0198647429950105</v>
      </c>
      <c r="X172" s="50"/>
      <c r="Y172" s="25">
        <f ca="1">IFERROR(INDEX(Health!$H$8:$H$225,MATCH($C172,_xlfn.ANCHORARRAY(Health!$C$8),0)),NA())</f>
        <v>6.5247813411078699</v>
      </c>
      <c r="Z172" s="25">
        <f ca="1">IFERROR(INDEX(Food!$H$8:$H$225,MATCH($C172,_xlfn.ANCHORARRAY(Food!$C$8),0)),NA())</f>
        <v>7.9559930515344499</v>
      </c>
      <c r="AA172" s="25">
        <f ca="1">IFERROR(INDEX(Macro!$H$8:$H$225,MATCH($C172,_xlfn.ANCHORARRAY(Macro!$C$8),0)),NA())</f>
        <v>5.4104586619923998</v>
      </c>
      <c r="AB172" s="25">
        <f ca="1">IFERROR(INDEX(Socioeconomic!$H$8:$H$225,MATCH($C172,_xlfn.ANCHORARRAY(Socioeconomic!$C$8),0)),NA())</f>
        <v>9.2857142857142794</v>
      </c>
      <c r="AC172" s="25">
        <f ca="1">IFERROR(INDEX('Natural Hazard'!$H$8:$H$225,MATCH($C172,_xlfn.ANCHORARRAY('Natural Hazard'!$C$8),0)),NA())</f>
        <v>2.9999999999999898</v>
      </c>
      <c r="AD172" s="25">
        <f ca="1">IFERROR(INDEX(Conflict!$H$8:$H$225,MATCH($C172,_xlfn.ANCHORARRAY(Conflict!$C$8),0)),NA())</f>
        <v>4.5246075145528302</v>
      </c>
      <c r="AE172" s="50"/>
      <c r="AF172" s="25">
        <f ca="1">IFERROR(INDEX(Health!$I$8:$I$225,MATCH($C172,_xlfn.ANCHORARRAY(Health!$C$8),0)),NA())</f>
        <v>0</v>
      </c>
      <c r="AG172" s="25" t="e">
        <f ca="1">IFERROR(INDEX(Food!$I$8:$I$225,MATCH($C172,_xlfn.ANCHORARRAY(Food!$C$8),0)),NA())</f>
        <v>#N/A</v>
      </c>
      <c r="AH172" s="25">
        <f ca="1">IFERROR(INDEX(Macro!$I$8:$I$225,MATCH($C172,_xlfn.ANCHORARRAY(Macro!$C$8),0)),NA())</f>
        <v>5.1928504233301904</v>
      </c>
      <c r="AI172" s="25">
        <f ca="1">IFERROR(INDEX(Socioeconomic!$I$8:$I$225,MATCH($C172,_xlfn.ANCHORARRAY(Socioeconomic!$C$8),0)),NA())</f>
        <v>0</v>
      </c>
      <c r="AJ172" s="25">
        <f ca="1">IFERROR(INDEX('Natural Hazard'!$I$8:$I$225,MATCH($C172,_xlfn.ANCHORARRAY('Natural Hazard'!$C$8),0)),NA())</f>
        <v>0</v>
      </c>
      <c r="AK172" s="25">
        <f ca="1">IFERROR(INDEX(Conflict!$I$8:$I$225,MATCH($C172,_xlfn.ANCHORARRAY(Conflict!$C$8),0)),NA())</f>
        <v>3.5714285714285601</v>
      </c>
      <c r="AL172" s="49"/>
      <c r="AM172" s="25">
        <f>IFERROR(INDEX('Data Reliability'!$G$6:$G$409,MATCH($C172,'Data Reliability'!$E$6:$E$409,0)),NA())</f>
        <v>8.3333333333333301E-2</v>
      </c>
      <c r="AN172" s="25">
        <f>IFERROR(INDEX('Data Reliability'!$H$6:$H$409,MATCH($C172,'Data Reliability'!$E$6:$E$409,0)),NA())</f>
        <v>0.55833333333333302</v>
      </c>
    </row>
    <row r="173" spans="2:40" x14ac:dyDescent="0.2">
      <c r="B173" s="28" t="s">
        <v>284</v>
      </c>
      <c r="C173" s="28" t="s">
        <v>285</v>
      </c>
      <c r="D173" s="28" t="s">
        <v>434</v>
      </c>
      <c r="E173" s="28" t="s">
        <v>409</v>
      </c>
      <c r="F173" s="206">
        <f ca="1">MATCH($C173,_xlfn.ANCHORARRAY(Health!$C$8),0)</f>
        <v>168</v>
      </c>
      <c r="G173" s="22" cm="1">
        <f t="array" aca="1" ref="G173" ca="1">IF(Parameters!$D$31, SUM(IF(ISNUMBER(R173:W173),(IF(R173:W173&gt;=Parameters!$D$37,1,"")),""))+0.5*(SUM(IF(ISNUMBER(R173:W173),(IF(R173:W173&gt;=Parameters!$D$38,1,"")),""))-SUM(IF(ISNUMBER(R173:W173),(IF(R173:W173&gt;=Parameters!$D$37,1,"")),""))),0) +
   IF(Parameters!$D$32,SUM(IF(ISNUMBER(R173:W173),(IF(R173:W173&gt;=Parameters!$D$41,1,"")),"")),0) +
   IF(Parameters!$D$33,AVERAGE(IF(ISNUMBER(R173:W173),R173:W173)),0) +
   IF(Parameters!$D$34,IF(OR(IF(ISNUMBER(R173:W173),R173:W173)=0),0,GEOMEAN(IF(ISNUMBER(R173:W173),R173:W173))),0)</f>
        <v>0.5</v>
      </c>
      <c r="H173" s="23">
        <f t="shared" ca="1" si="12"/>
        <v>0.5</v>
      </c>
      <c r="I173" s="116" t="str">
        <f t="shared" si="13"/>
        <v/>
      </c>
      <c r="J173" s="22" cm="1">
        <f t="array" aca="1" ref="J173" ca="1">IF(Parameters!$D$31, SUM(IF(ISNUMBER(Y173:AD173),(IF(Y173:AD173&gt;=Parameters!$D$41,1,"")),""))+0.5*(SUM(IF(ISNUMBER(Y173:AD173),(IF(Y173:AD173&gt;=Parameters!$D$42,1,"")),""))-SUM(IF(ISNUMBER(Y173:AD173),(IF(Y173:AD173&gt;=Parameters!$D$41,1,"")),""))),0) +
   IF(Parameters!$D$32,SUM(IF(ISNUMBER(Y173:AD173),(IF(Y173:AD173&gt;=Parameters!$D$41,1,"")),"")),0) +
   IF(Parameters!$D$33,AVERAGE(IF(ISNUMBER(Y173:AD173),Y173:AD173)),0) +
   IF(Parameters!$D$34,IF(OR(IF(ISNUMBER(Y173:AD173),Y173:AD173)=0),0,GEOMEAN(IF(ISNUMBER(Y173:AD173),Y173:AD173))),0)</f>
        <v>0.5</v>
      </c>
      <c r="K173" s="23">
        <f t="shared" ca="1" si="14"/>
        <v>0.5</v>
      </c>
      <c r="L173" s="116" t="str">
        <f t="shared" si="15"/>
        <v/>
      </c>
      <c r="M173" s="21" cm="1">
        <f t="array" aca="1" ref="M173" ca="1">IF(Parameters!$D$31, SUM(IF(ISNUMBER(AF173:AK173),(IF(AF173:AK173&gt;=Parameters!$D$41,1,"")),""))+0.5*(SUM(IF(ISNUMBER(AF173:AK173),(IF(AF173:AK173&gt;=Parameters!$D$42,1,"")),""))-SUM(IF(ISNUMBER(AF173:AK173),(IF(AF173:AK173&gt;=Parameters!$D$41,1,"")),""))),0) +
   IF(Parameters!$D$32,SUM(IF(ISNUMBER(AF173:AK173),(IF(AF173:AK173&gt;=Parameters!$D$41,1,"")),"")),0) +
   IF(Parameters!$D$33,AVERAGE(IF(ISNUMBER(AF173:AK173),AF173:AK173)),0) +
   IF(Parameters!$D$34,IF(OR(IF(ISNUMBER(AF173:AK173),AF173:AK173)=0),0,GEOMEAN(IF(ISNUMBER(AF173:AK173),AF173:AK173))),0)</f>
        <v>1</v>
      </c>
      <c r="N173" s="23">
        <f t="shared" ca="1" si="16"/>
        <v>1</v>
      </c>
      <c r="O173" s="116" t="str">
        <f t="shared" si="17"/>
        <v>!</v>
      </c>
      <c r="P173" s="24"/>
      <c r="Q173" s="49"/>
      <c r="R173" s="25">
        <f ca="1">IFERROR(INDEX(Health!$G$8:$G$225,MATCH($C173,_xlfn.ANCHORARRAY(Health!$C$8),0)),NA())</f>
        <v>0</v>
      </c>
      <c r="S173" s="25">
        <f ca="1">IFERROR(INDEX(Food!$G$8:$G$225,MATCH($C173,_xlfn.ANCHORARRAY(Food!$C$8),0)),NA())</f>
        <v>0</v>
      </c>
      <c r="T173" s="25">
        <f ca="1">IFERROR(INDEX(Macro!$G$8:$G$225,MATCH($C173,_xlfn.ANCHORARRAY(Macro!$C$8),0)),NA())</f>
        <v>6.9</v>
      </c>
      <c r="U173" s="25">
        <f ca="1">IFERROR(INDEX(Socioeconomic!$G$8:$G$225,MATCH($C173,_xlfn.ANCHORARRAY(Socioeconomic!$C$8),0)),NA())</f>
        <v>3.3166247903553985</v>
      </c>
      <c r="V173" s="25">
        <f ca="1">IFERROR(INDEX('Natural Hazard'!$G$8:$G$225,MATCH($C173,_xlfn.ANCHORARRAY('Natural Hazard'!$C$8),0)),NA())</f>
        <v>0</v>
      </c>
      <c r="W173" s="25">
        <f ca="1">IFERROR(INDEX(Conflict!$G$8:$G$225,MATCH($C173,_xlfn.ANCHORARRAY(Conflict!$C$8),0)),NA())</f>
        <v>0</v>
      </c>
      <c r="X173" s="50"/>
      <c r="Y173" s="25">
        <f ca="1">IFERROR(INDEX(Health!$H$8:$H$225,MATCH($C173,_xlfn.ANCHORARRAY(Health!$C$8),0)),NA())</f>
        <v>3.08454810495626</v>
      </c>
      <c r="Z173" s="25">
        <f ca="1">IFERROR(INDEX(Food!$H$8:$H$225,MATCH($C173,_xlfn.ANCHORARRAY(Food!$C$8),0)),NA())</f>
        <v>2.36826867400115</v>
      </c>
      <c r="AA173" s="25">
        <f ca="1">IFERROR(INDEX(Macro!$H$8:$H$225,MATCH($C173,_xlfn.ANCHORARRAY(Macro!$C$8),0)),NA())</f>
        <v>7</v>
      </c>
      <c r="AB173" s="25">
        <f ca="1">IFERROR(INDEX(Socioeconomic!$H$8:$H$225,MATCH($C173,_xlfn.ANCHORARRAY(Socioeconomic!$C$8),0)),NA())</f>
        <v>1.5714285714285701</v>
      </c>
      <c r="AC173" s="25">
        <f ca="1">IFERROR(INDEX('Natural Hazard'!$H$8:$H$225,MATCH($C173,_xlfn.ANCHORARRAY('Natural Hazard'!$C$8),0)),NA())</f>
        <v>4</v>
      </c>
      <c r="AD173" s="25">
        <f ca="1">IFERROR(INDEX(Conflict!$H$8:$H$225,MATCH($C173,_xlfn.ANCHORARRAY(Conflict!$C$8),0)),NA())</f>
        <v>0.77615099664843701</v>
      </c>
      <c r="AE173" s="50"/>
      <c r="AF173" s="25">
        <f ca="1">IFERROR(INDEX(Health!$I$8:$I$225,MATCH($C173,_xlfn.ANCHORARRAY(Health!$C$8),0)),NA())</f>
        <v>0</v>
      </c>
      <c r="AG173" s="25" t="e">
        <f ca="1">IFERROR(INDEX(Food!$I$8:$I$225,MATCH($C173,_xlfn.ANCHORARRAY(Food!$C$8),0)),NA())</f>
        <v>#N/A</v>
      </c>
      <c r="AH173" s="25">
        <f ca="1">IFERROR(INDEX(Macro!$I$8:$I$225,MATCH($C173,_xlfn.ANCHORARRAY(Macro!$C$8),0)),NA())</f>
        <v>7</v>
      </c>
      <c r="AI173" s="25">
        <f ca="1">IFERROR(INDEX(Socioeconomic!$I$8:$I$225,MATCH($C173,_xlfn.ANCHORARRAY(Socioeconomic!$C$8),0)),NA())</f>
        <v>7</v>
      </c>
      <c r="AJ173" s="25">
        <f ca="1">IFERROR(INDEX('Natural Hazard'!$I$8:$I$225,MATCH($C173,_xlfn.ANCHORARRAY('Natural Hazard'!$C$8),0)),NA())</f>
        <v>0</v>
      </c>
      <c r="AK173" s="25">
        <f ca="1">IFERROR(INDEX(Conflict!$I$8:$I$225,MATCH($C173,_xlfn.ANCHORARRAY(Conflict!$C$8),0)),NA())</f>
        <v>0</v>
      </c>
      <c r="AL173" s="49"/>
      <c r="AM173" s="25">
        <f>IFERROR(INDEX('Data Reliability'!$G$6:$G$409,MATCH($C173,'Data Reliability'!$E$6:$E$409,0)),NA())</f>
        <v>0</v>
      </c>
      <c r="AN173" s="25">
        <f>IFERROR(INDEX('Data Reliability'!$H$6:$H$409,MATCH($C173,'Data Reliability'!$E$6:$E$409,0)),NA())</f>
        <v>0.50833333333333297</v>
      </c>
    </row>
    <row r="174" spans="2:40" x14ac:dyDescent="0.2">
      <c r="B174" s="28" t="s">
        <v>286</v>
      </c>
      <c r="C174" s="28" t="s">
        <v>287</v>
      </c>
      <c r="D174" s="28" t="s">
        <v>432</v>
      </c>
      <c r="E174" s="28" t="s">
        <v>429</v>
      </c>
      <c r="F174" s="206">
        <f ca="1">MATCH($C174,_xlfn.ANCHORARRAY(Health!$C$8),0)</f>
        <v>169</v>
      </c>
      <c r="G174" s="22" cm="1">
        <f t="array" aca="1" ref="G174" ca="1">IF(Parameters!$D$31, SUM(IF(ISNUMBER(R174:W174),(IF(R174:W174&gt;=Parameters!$D$37,1,"")),""))+0.5*(SUM(IF(ISNUMBER(R174:W174),(IF(R174:W174&gt;=Parameters!$D$38,1,"")),""))-SUM(IF(ISNUMBER(R174:W174),(IF(R174:W174&gt;=Parameters!$D$37,1,"")),""))),0) +
   IF(Parameters!$D$32,SUM(IF(ISNUMBER(R174:W174),(IF(R174:W174&gt;=Parameters!$D$41,1,"")),"")),0) +
   IF(Parameters!$D$33,AVERAGE(IF(ISNUMBER(R174:W174),R174:W174)),0) +
   IF(Parameters!$D$34,IF(OR(IF(ISNUMBER(R174:W174),R174:W174)=0),0,GEOMEAN(IF(ISNUMBER(R174:W174),R174:W174))),0)</f>
        <v>5.5</v>
      </c>
      <c r="H174" s="23">
        <f t="shared" ca="1" si="12"/>
        <v>5.5</v>
      </c>
      <c r="I174" s="116" t="str">
        <f t="shared" si="13"/>
        <v/>
      </c>
      <c r="J174" s="22" cm="1">
        <f t="array" aca="1" ref="J174" ca="1">IF(Parameters!$D$31, SUM(IF(ISNUMBER(Y174:AD174),(IF(Y174:AD174&gt;=Parameters!$D$41,1,"")),""))+0.5*(SUM(IF(ISNUMBER(Y174:AD174),(IF(Y174:AD174&gt;=Parameters!$D$42,1,"")),""))-SUM(IF(ISNUMBER(Y174:AD174),(IF(Y174:AD174&gt;=Parameters!$D$41,1,"")),""))),0) +
   IF(Parameters!$D$32,SUM(IF(ISNUMBER(Y174:AD174),(IF(Y174:AD174&gt;=Parameters!$D$41,1,"")),"")),0) +
   IF(Parameters!$D$33,AVERAGE(IF(ISNUMBER(Y174:AD174),Y174:AD174)),0) +
   IF(Parameters!$D$34,IF(OR(IF(ISNUMBER(Y174:AD174),Y174:AD174)=0),0,GEOMEAN(IF(ISNUMBER(Y174:AD174),Y174:AD174))),0)</f>
        <v>4</v>
      </c>
      <c r="K174" s="23">
        <f t="shared" ca="1" si="14"/>
        <v>4</v>
      </c>
      <c r="L174" s="116" t="str">
        <f t="shared" si="15"/>
        <v/>
      </c>
      <c r="M174" s="21" cm="1">
        <f t="array" aca="1" ref="M174" ca="1">IF(Parameters!$D$31, SUM(IF(ISNUMBER(AF174:AK174),(IF(AF174:AK174&gt;=Parameters!$D$41,1,"")),""))+0.5*(SUM(IF(ISNUMBER(AF174:AK174),(IF(AF174:AK174&gt;=Parameters!$D$42,1,"")),""))-SUM(IF(ISNUMBER(AF174:AK174),(IF(AF174:AK174&gt;=Parameters!$D$41,1,"")),""))),0) +
   IF(Parameters!$D$32,SUM(IF(ISNUMBER(AF174:AK174),(IF(AF174:AK174&gt;=Parameters!$D$41,1,"")),"")),0) +
   IF(Parameters!$D$33,AVERAGE(IF(ISNUMBER(AF174:AK174),AF174:AK174)),0) +
   IF(Parameters!$D$34,IF(OR(IF(ISNUMBER(AF174:AK174),AF174:AK174)=0),0,GEOMEAN(IF(ISNUMBER(AF174:AK174),AF174:AK174))),0)</f>
        <v>5.5</v>
      </c>
      <c r="N174" s="23">
        <f t="shared" ca="1" si="16"/>
        <v>5.5</v>
      </c>
      <c r="O174" s="116" t="str">
        <f t="shared" si="17"/>
        <v/>
      </c>
      <c r="P174" s="24"/>
      <c r="Q174" s="49"/>
      <c r="R174" s="25">
        <f ca="1">IFERROR(INDEX(Health!$G$8:$G$225,MATCH($C174,_xlfn.ANCHORARRAY(Health!$C$8),0)),NA())</f>
        <v>8.9017965887391863</v>
      </c>
      <c r="S174" s="25">
        <f ca="1">IFERROR(INDEX(Food!$G$8:$G$225,MATCH($C174,_xlfn.ANCHORARRAY(Food!$C$8),0)),NA())</f>
        <v>10</v>
      </c>
      <c r="T174" s="25">
        <f ca="1">IFERROR(INDEX(Macro!$G$8:$G$225,MATCH($C174,_xlfn.ANCHORARRAY(Macro!$C$8),0)),NA())</f>
        <v>9.0571510392760715</v>
      </c>
      <c r="U174" s="25">
        <f ca="1">IFERROR(INDEX(Socioeconomic!$G$8:$G$225,MATCH($C174,_xlfn.ANCHORARRAY(Socioeconomic!$C$8),0)),NA())</f>
        <v>9.7100831245522397</v>
      </c>
      <c r="V174" s="25">
        <f ca="1">IFERROR(INDEX('Natural Hazard'!$G$8:$G$225,MATCH($C174,_xlfn.ANCHORARRAY('Natural Hazard'!$C$8),0)),NA())</f>
        <v>6.8313005106397275</v>
      </c>
      <c r="W174" s="25">
        <f ca="1">IFERROR(INDEX(Conflict!$G$8:$G$225,MATCH($C174,_xlfn.ANCHORARRAY(Conflict!$C$8),0)),NA())</f>
        <v>10</v>
      </c>
      <c r="X174" s="50"/>
      <c r="Y174" s="25">
        <f ca="1">IFERROR(INDEX(Health!$H$8:$H$225,MATCH($C174,_xlfn.ANCHORARRAY(Health!$C$8),0)),NA())</f>
        <v>7.9241982507288604</v>
      </c>
      <c r="Z174" s="25">
        <f ca="1">IFERROR(INDEX(Food!$H$8:$H$225,MATCH($C174,_xlfn.ANCHORARRAY(Food!$C$8),0)),NA())</f>
        <v>10</v>
      </c>
      <c r="AA174" s="25">
        <f ca="1">IFERROR(INDEX(Macro!$H$8:$H$225,MATCH($C174,_xlfn.ANCHORARRAY(Macro!$C$8),0)),NA())</f>
        <v>10</v>
      </c>
      <c r="AB174" s="25">
        <f ca="1">IFERROR(INDEX(Socioeconomic!$H$8:$H$225,MATCH($C174,_xlfn.ANCHORARRAY(Socioeconomic!$C$8),0)),NA())</f>
        <v>9.4285714285714199</v>
      </c>
      <c r="AC174" s="25">
        <f ca="1">IFERROR(INDEX('Natural Hazard'!$H$8:$H$225,MATCH($C174,_xlfn.ANCHORARRAY('Natural Hazard'!$C$8),0)),NA())</f>
        <v>4.6666666666666599</v>
      </c>
      <c r="AD174" s="25">
        <f ca="1">IFERROR(INDEX(Conflict!$H$8:$H$225,MATCH($C174,_xlfn.ANCHORARRAY(Conflict!$C$8),0)),NA())</f>
        <v>10</v>
      </c>
      <c r="AE174" s="50"/>
      <c r="AF174" s="25">
        <f ca="1">IFERROR(INDEX(Health!$I$8:$I$225,MATCH($C174,_xlfn.ANCHORARRAY(Health!$C$8),0)),NA())</f>
        <v>10</v>
      </c>
      <c r="AG174" s="25">
        <f ca="1">IFERROR(INDEX(Food!$I$8:$I$225,MATCH($C174,_xlfn.ANCHORARRAY(Food!$C$8),0)),NA())</f>
        <v>10</v>
      </c>
      <c r="AH174" s="25">
        <f ca="1">IFERROR(INDEX(Macro!$I$8:$I$225,MATCH($C174,_xlfn.ANCHORARRAY(Macro!$C$8),0)),NA())</f>
        <v>8.2031984948259602</v>
      </c>
      <c r="AI174" s="25">
        <f ca="1">IFERROR(INDEX(Socioeconomic!$I$8:$I$225,MATCH($C174,_xlfn.ANCHORARRAY(Socioeconomic!$C$8),0)),NA())</f>
        <v>10</v>
      </c>
      <c r="AJ174" s="25">
        <f ca="1">IFERROR(INDEX('Natural Hazard'!$I$8:$I$225,MATCH($C174,_xlfn.ANCHORARRAY('Natural Hazard'!$C$8),0)),NA())</f>
        <v>10</v>
      </c>
      <c r="AK174" s="25">
        <f ca="1">IFERROR(INDEX(Conflict!$I$8:$I$225,MATCH($C174,_xlfn.ANCHORARRAY(Conflict!$C$8),0)),NA())</f>
        <v>10</v>
      </c>
      <c r="AL174" s="49"/>
      <c r="AM174" s="25">
        <f>IFERROR(INDEX('Data Reliability'!$G$6:$G$409,MATCH($C174,'Data Reliability'!$E$6:$E$409,0)),NA())</f>
        <v>8.3333333333333301E-2</v>
      </c>
      <c r="AN174" s="25">
        <f>IFERROR(INDEX('Data Reliability'!$H$6:$H$409,MATCH($C174,'Data Reliability'!$E$6:$E$409,0)),NA())</f>
        <v>0.27500000000000002</v>
      </c>
    </row>
    <row r="175" spans="2:40" x14ac:dyDescent="0.2">
      <c r="B175" s="28" t="s">
        <v>288</v>
      </c>
      <c r="C175" s="28" t="s">
        <v>289</v>
      </c>
      <c r="D175" s="28" t="s">
        <v>432</v>
      </c>
      <c r="E175" s="28" t="s">
        <v>429</v>
      </c>
      <c r="F175" s="206">
        <f ca="1">MATCH($C175,_xlfn.ANCHORARRAY(Health!$C$8),0)</f>
        <v>170</v>
      </c>
      <c r="G175" s="22" cm="1">
        <f t="array" aca="1" ref="G175" ca="1">IF(Parameters!$D$31, SUM(IF(ISNUMBER(R175:W175),(IF(R175:W175&gt;=Parameters!$D$37,1,"")),""))+0.5*(SUM(IF(ISNUMBER(R175:W175),(IF(R175:W175&gt;=Parameters!$D$38,1,"")),""))-SUM(IF(ISNUMBER(R175:W175),(IF(R175:W175&gt;=Parameters!$D$37,1,"")),""))),0) +
   IF(Parameters!$D$32,SUM(IF(ISNUMBER(R175:W175),(IF(R175:W175&gt;=Parameters!$D$41,1,"")),"")),0) +
   IF(Parameters!$D$33,AVERAGE(IF(ISNUMBER(R175:W175),R175:W175)),0) +
   IF(Parameters!$D$34,IF(OR(IF(ISNUMBER(R175:W175),R175:W175)=0),0,GEOMEAN(IF(ISNUMBER(R175:W175),R175:W175))),0)</f>
        <v>1</v>
      </c>
      <c r="H175" s="23">
        <f t="shared" ca="1" si="12"/>
        <v>1</v>
      </c>
      <c r="I175" s="116" t="str">
        <f t="shared" si="13"/>
        <v>!</v>
      </c>
      <c r="J175" s="22" cm="1">
        <f t="array" aca="1" ref="J175" ca="1">IF(Parameters!$D$31, SUM(IF(ISNUMBER(Y175:AD175),(IF(Y175:AD175&gt;=Parameters!$D$41,1,"")),""))+0.5*(SUM(IF(ISNUMBER(Y175:AD175),(IF(Y175:AD175&gt;=Parameters!$D$42,1,"")),""))-SUM(IF(ISNUMBER(Y175:AD175),(IF(Y175:AD175&gt;=Parameters!$D$41,1,"")),""))),0) +
   IF(Parameters!$D$32,SUM(IF(ISNUMBER(Y175:AD175),(IF(Y175:AD175&gt;=Parameters!$D$41,1,"")),"")),0) +
   IF(Parameters!$D$33,AVERAGE(IF(ISNUMBER(Y175:AD175),Y175:AD175)),0) +
   IF(Parameters!$D$34,IF(OR(IF(ISNUMBER(Y175:AD175),Y175:AD175)=0),0,GEOMEAN(IF(ISNUMBER(Y175:AD175),Y175:AD175))),0)</f>
        <v>1</v>
      </c>
      <c r="K175" s="23">
        <f t="shared" ca="1" si="14"/>
        <v>1</v>
      </c>
      <c r="L175" s="116" t="str">
        <f t="shared" si="15"/>
        <v/>
      </c>
      <c r="M175" s="21" cm="1">
        <f t="array" aca="1" ref="M175" ca="1">IF(Parameters!$D$31, SUM(IF(ISNUMBER(AF175:AK175),(IF(AF175:AK175&gt;=Parameters!$D$41,1,"")),""))+0.5*(SUM(IF(ISNUMBER(AF175:AK175),(IF(AF175:AK175&gt;=Parameters!$D$42,1,"")),""))-SUM(IF(ISNUMBER(AF175:AK175),(IF(AF175:AK175&gt;=Parameters!$D$41,1,"")),""))),0) +
   IF(Parameters!$D$32,SUM(IF(ISNUMBER(AF175:AK175),(IF(AF175:AK175&gt;=Parameters!$D$41,1,"")),"")),0) +
   IF(Parameters!$D$33,AVERAGE(IF(ISNUMBER(AF175:AK175),AF175:AK175)),0) +
   IF(Parameters!$D$34,IF(OR(IF(ISNUMBER(AF175:AK175),AF175:AK175)=0),0,GEOMEAN(IF(ISNUMBER(AF175:AK175),AF175:AK175))),0)</f>
        <v>1</v>
      </c>
      <c r="N175" s="23">
        <f t="shared" ca="1" si="16"/>
        <v>1</v>
      </c>
      <c r="O175" s="116" t="str">
        <f t="shared" si="17"/>
        <v>!</v>
      </c>
      <c r="P175" s="24"/>
      <c r="Q175" s="49"/>
      <c r="R175" s="25">
        <f ca="1">IFERROR(INDEX(Health!$G$8:$G$225,MATCH($C175,_xlfn.ANCHORARRAY(Health!$C$8),0)),NA())</f>
        <v>0</v>
      </c>
      <c r="S175" s="25">
        <f ca="1">IFERROR(INDEX(Food!$G$8:$G$225,MATCH($C175,_xlfn.ANCHORARRAY(Food!$C$8),0)),NA())</f>
        <v>0</v>
      </c>
      <c r="T175" s="25">
        <f ca="1">IFERROR(INDEX(Macro!$G$8:$G$225,MATCH($C175,_xlfn.ANCHORARRAY(Macro!$C$8),0)),NA())</f>
        <v>3.80030043364324</v>
      </c>
      <c r="U175" s="25">
        <f ca="1">IFERROR(INDEX(Socioeconomic!$G$8:$G$225,MATCH($C175,_xlfn.ANCHORARRAY(Socioeconomic!$C$8),0)),NA())</f>
        <v>9.5618288746751485</v>
      </c>
      <c r="V175" s="25">
        <f ca="1">IFERROR(INDEX('Natural Hazard'!$G$8:$G$225,MATCH($C175,_xlfn.ANCHORARRAY('Natural Hazard'!$C$8),0)),NA())</f>
        <v>0</v>
      </c>
      <c r="W175" s="25">
        <f ca="1">IFERROR(INDEX(Conflict!$G$8:$G$225,MATCH($C175,_xlfn.ANCHORARRAY(Conflict!$C$8),0)),NA())</f>
        <v>0</v>
      </c>
      <c r="X175" s="50"/>
      <c r="Y175" s="25">
        <f ca="1">IFERROR(INDEX(Health!$H$8:$H$225,MATCH($C175,_xlfn.ANCHORARRAY(Health!$C$8),0)),NA())</f>
        <v>6.6122448979591804</v>
      </c>
      <c r="Z175" s="25">
        <f ca="1">IFERROR(INDEX(Food!$H$8:$H$225,MATCH($C175,_xlfn.ANCHORARRAY(Food!$C$8),0)),NA())</f>
        <v>7.78228141285466</v>
      </c>
      <c r="AA175" s="25">
        <f ca="1">IFERROR(INDEX(Macro!$H$8:$H$225,MATCH($C175,_xlfn.ANCHORARRAY(Macro!$C$8),0)),NA())</f>
        <v>2.7811860940695299</v>
      </c>
      <c r="AB175" s="25">
        <f ca="1">IFERROR(INDEX(Socioeconomic!$H$8:$H$225,MATCH($C175,_xlfn.ANCHORARRAY(Socioeconomic!$C$8),0)),NA())</f>
        <v>9.1428571428571406</v>
      </c>
      <c r="AC175" s="25">
        <f ca="1">IFERROR(INDEX('Natural Hazard'!$H$8:$H$225,MATCH($C175,_xlfn.ANCHORARRAY('Natural Hazard'!$C$8),0)),NA())</f>
        <v>5.1666666666666599</v>
      </c>
      <c r="AD175" s="25">
        <f ca="1">IFERROR(INDEX(Conflict!$H$8:$H$225,MATCH($C175,_xlfn.ANCHORARRAY(Conflict!$C$8),0)),NA())</f>
        <v>2.1432351384723898</v>
      </c>
      <c r="AE175" s="50"/>
      <c r="AF175" s="25">
        <f ca="1">IFERROR(INDEX(Health!$I$8:$I$225,MATCH($C175,_xlfn.ANCHORARRAY(Health!$C$8),0)),NA())</f>
        <v>0</v>
      </c>
      <c r="AG175" s="25" t="e">
        <f ca="1">IFERROR(INDEX(Food!$I$8:$I$225,MATCH($C175,_xlfn.ANCHORARRAY(Food!$C$8),0)),NA())</f>
        <v>#N/A</v>
      </c>
      <c r="AH175" s="25">
        <f ca="1">IFERROR(INDEX(Macro!$I$8:$I$225,MATCH($C175,_xlfn.ANCHORARRAY(Macro!$C$8),0)),NA())</f>
        <v>5.1928504233301904</v>
      </c>
      <c r="AI175" s="25">
        <f ca="1">IFERROR(INDEX(Socioeconomic!$I$8:$I$225,MATCH($C175,_xlfn.ANCHORARRAY(Socioeconomic!$C$8),0)),NA())</f>
        <v>10</v>
      </c>
      <c r="AJ175" s="25">
        <f ca="1">IFERROR(INDEX('Natural Hazard'!$I$8:$I$225,MATCH($C175,_xlfn.ANCHORARRAY('Natural Hazard'!$C$8),0)),NA())</f>
        <v>0</v>
      </c>
      <c r="AK175" s="25">
        <f ca="1">IFERROR(INDEX(Conflict!$I$8:$I$225,MATCH($C175,_xlfn.ANCHORARRAY(Conflict!$C$8),0)),NA())</f>
        <v>0</v>
      </c>
      <c r="AL175" s="49"/>
      <c r="AM175" s="25">
        <f>IFERROR(INDEX('Data Reliability'!$G$6:$G$409,MATCH($C175,'Data Reliability'!$E$6:$E$409,0)),NA())</f>
        <v>8.3333333333333301E-2</v>
      </c>
      <c r="AN175" s="25">
        <f>IFERROR(INDEX('Data Reliability'!$H$6:$H$409,MATCH($C175,'Data Reliability'!$E$6:$E$409,0)),NA())</f>
        <v>0.59166666666666701</v>
      </c>
    </row>
    <row r="176" spans="2:40" x14ac:dyDescent="0.2">
      <c r="B176" s="28" t="s">
        <v>290</v>
      </c>
      <c r="C176" s="28" t="s">
        <v>291</v>
      </c>
      <c r="D176" s="28" t="s">
        <v>436</v>
      </c>
      <c r="E176" s="28" t="s">
        <v>409</v>
      </c>
      <c r="F176" s="206">
        <f ca="1">MATCH($C176,_xlfn.ANCHORARRAY(Health!$C$8),0)</f>
        <v>171</v>
      </c>
      <c r="G176" s="22" cm="1">
        <f t="array" aca="1" ref="G176" ca="1">IF(Parameters!$D$31, SUM(IF(ISNUMBER(R176:W176),(IF(R176:W176&gt;=Parameters!$D$37,1,"")),""))+0.5*(SUM(IF(ISNUMBER(R176:W176),(IF(R176:W176&gt;=Parameters!$D$38,1,"")),""))-SUM(IF(ISNUMBER(R176:W176),(IF(R176:W176&gt;=Parameters!$D$37,1,"")),""))),0) +
   IF(Parameters!$D$32,SUM(IF(ISNUMBER(R176:W176),(IF(R176:W176&gt;=Parameters!$D$41,1,"")),"")),0) +
   IF(Parameters!$D$33,AVERAGE(IF(ISNUMBER(R176:W176),R176:W176)),0) +
   IF(Parameters!$D$34,IF(OR(IF(ISNUMBER(R176:W176),R176:W176)=0),0,GEOMEAN(IF(ISNUMBER(R176:W176),R176:W176))),0)</f>
        <v>0</v>
      </c>
      <c r="H176" s="23">
        <f t="shared" ca="1" si="12"/>
        <v>0</v>
      </c>
      <c r="I176" s="116" t="str">
        <f t="shared" si="13"/>
        <v>!</v>
      </c>
      <c r="J176" s="22" cm="1">
        <f t="array" aca="1" ref="J176" ca="1">IF(Parameters!$D$31, SUM(IF(ISNUMBER(Y176:AD176),(IF(Y176:AD176&gt;=Parameters!$D$41,1,"")),""))+0.5*(SUM(IF(ISNUMBER(Y176:AD176),(IF(Y176:AD176&gt;=Parameters!$D$42,1,"")),""))-SUM(IF(ISNUMBER(Y176:AD176),(IF(Y176:AD176&gt;=Parameters!$D$41,1,"")),""))),0) +
   IF(Parameters!$D$32,SUM(IF(ISNUMBER(Y176:AD176),(IF(Y176:AD176&gt;=Parameters!$D$41,1,"")),"")),0) +
   IF(Parameters!$D$33,AVERAGE(IF(ISNUMBER(Y176:AD176),Y176:AD176)),0) +
   IF(Parameters!$D$34,IF(OR(IF(ISNUMBER(Y176:AD176),Y176:AD176)=0),0,GEOMEAN(IF(ISNUMBER(Y176:AD176),Y176:AD176))),0)</f>
        <v>0</v>
      </c>
      <c r="K176" s="23">
        <f t="shared" ca="1" si="14"/>
        <v>0</v>
      </c>
      <c r="L176" s="116" t="str">
        <f t="shared" si="15"/>
        <v/>
      </c>
      <c r="M176" s="21" cm="1">
        <f t="array" aca="1" ref="M176" ca="1">IF(Parameters!$D$31, SUM(IF(ISNUMBER(AF176:AK176),(IF(AF176:AK176&gt;=Parameters!$D$41,1,"")),""))+0.5*(SUM(IF(ISNUMBER(AF176:AK176),(IF(AF176:AK176&gt;=Parameters!$D$42,1,"")),""))-SUM(IF(ISNUMBER(AF176:AK176),(IF(AF176:AK176&gt;=Parameters!$D$41,1,"")),""))),0) +
   IF(Parameters!$D$32,SUM(IF(ISNUMBER(AF176:AK176),(IF(AF176:AK176&gt;=Parameters!$D$41,1,"")),"")),0) +
   IF(Parameters!$D$33,AVERAGE(IF(ISNUMBER(AF176:AK176),AF176:AK176)),0) +
   IF(Parameters!$D$34,IF(OR(IF(ISNUMBER(AF176:AK176),AF176:AK176)=0),0,GEOMEAN(IF(ISNUMBER(AF176:AK176),AF176:AK176))),0)</f>
        <v>1.5</v>
      </c>
      <c r="N176" s="23">
        <f t="shared" ca="1" si="16"/>
        <v>1.5</v>
      </c>
      <c r="O176" s="116" t="str">
        <f t="shared" si="17"/>
        <v>!!</v>
      </c>
      <c r="P176" s="24"/>
      <c r="Q176" s="49"/>
      <c r="R176" s="25">
        <f ca="1">IFERROR(INDEX(Health!$G$8:$G$225,MATCH($C176,_xlfn.ANCHORARRAY(Health!$C$8),0)),NA())</f>
        <v>0</v>
      </c>
      <c r="S176" s="25">
        <f ca="1">IFERROR(INDEX(Food!$G$8:$G$225,MATCH($C176,_xlfn.ANCHORARRAY(Food!$C$8),0)),NA())</f>
        <v>0</v>
      </c>
      <c r="T176" s="25">
        <f ca="1">IFERROR(INDEX(Macro!$G$8:$G$225,MATCH($C176,_xlfn.ANCHORARRAY(Macro!$C$8),0)),NA())</f>
        <v>0</v>
      </c>
      <c r="U176" s="25">
        <f ca="1">IFERROR(INDEX(Socioeconomic!$G$8:$G$225,MATCH($C176,_xlfn.ANCHORARRAY(Socioeconomic!$C$8),0)),NA())</f>
        <v>0</v>
      </c>
      <c r="V176" s="25">
        <f ca="1">IFERROR(INDEX('Natural Hazard'!$G$8:$G$225,MATCH($C176,_xlfn.ANCHORARRAY('Natural Hazard'!$C$8),0)),NA())</f>
        <v>1.2909944487358029</v>
      </c>
      <c r="W176" s="25">
        <f ca="1">IFERROR(INDEX(Conflict!$G$8:$G$225,MATCH($C176,_xlfn.ANCHORARRAY(Conflict!$C$8),0)),NA())</f>
        <v>0</v>
      </c>
      <c r="X176" s="50"/>
      <c r="Y176" s="25">
        <f ca="1">IFERROR(INDEX(Health!$H$8:$H$225,MATCH($C176,_xlfn.ANCHORARRAY(Health!$C$8),0)),NA())</f>
        <v>0</v>
      </c>
      <c r="Z176" s="25">
        <f ca="1">IFERROR(INDEX(Food!$H$8:$H$225,MATCH($C176,_xlfn.ANCHORARRAY(Food!$C$8),0)),NA())</f>
        <v>1.4418066010422701</v>
      </c>
      <c r="AA176" s="25">
        <f ca="1">IFERROR(INDEX(Macro!$H$8:$H$225,MATCH($C176,_xlfn.ANCHORARRAY(Macro!$C$8),0)),NA())</f>
        <v>0</v>
      </c>
      <c r="AB176" s="25">
        <f ca="1">IFERROR(INDEX(Socioeconomic!$H$8:$H$225,MATCH($C176,_xlfn.ANCHORARRAY(Socioeconomic!$C$8),0)),NA())</f>
        <v>0.14285714285714199</v>
      </c>
      <c r="AC176" s="25">
        <f ca="1">IFERROR(INDEX('Natural Hazard'!$H$8:$H$225,MATCH($C176,_xlfn.ANCHORARRAY('Natural Hazard'!$C$8),0)),NA())</f>
        <v>0.16666666666666599</v>
      </c>
      <c r="AD176" s="25">
        <f ca="1">IFERROR(INDEX(Conflict!$H$8:$H$225,MATCH($C176,_xlfn.ANCHORARRAY(Conflict!$C$8),0)),NA())</f>
        <v>0</v>
      </c>
      <c r="AE176" s="50"/>
      <c r="AF176" s="25">
        <f ca="1">IFERROR(INDEX(Health!$I$8:$I$225,MATCH($C176,_xlfn.ANCHORARRAY(Health!$C$8),0)),NA())</f>
        <v>0</v>
      </c>
      <c r="AG176" s="25" t="e">
        <f ca="1">IFERROR(INDEX(Food!$I$8:$I$225,MATCH($C176,_xlfn.ANCHORARRAY(Food!$C$8),0)),NA())</f>
        <v>#N/A</v>
      </c>
      <c r="AH176" s="25">
        <f ca="1">IFERROR(INDEX(Macro!$I$8:$I$225,MATCH($C176,_xlfn.ANCHORARRAY(Macro!$C$8),0)),NA())</f>
        <v>3.7817497648165501</v>
      </c>
      <c r="AI176" s="25" t="e">
        <f ca="1">IFERROR(INDEX(Socioeconomic!$I$8:$I$225,MATCH($C176,_xlfn.ANCHORARRAY(Socioeconomic!$C$8),0)),NA())</f>
        <v>#N/A</v>
      </c>
      <c r="AJ176" s="25">
        <f ca="1">IFERROR(INDEX('Natural Hazard'!$I$8:$I$225,MATCH($C176,_xlfn.ANCHORARRAY('Natural Hazard'!$C$8),0)),NA())</f>
        <v>10</v>
      </c>
      <c r="AK176" s="25">
        <f ca="1">IFERROR(INDEX(Conflict!$I$8:$I$225,MATCH($C176,_xlfn.ANCHORARRAY(Conflict!$C$8),0)),NA())</f>
        <v>7</v>
      </c>
      <c r="AL176" s="49"/>
      <c r="AM176" s="25">
        <f>IFERROR(INDEX('Data Reliability'!$G$6:$G$409,MATCH($C176,'Data Reliability'!$E$6:$E$409,0)),NA())</f>
        <v>8.3333333333333301E-2</v>
      </c>
      <c r="AN176" s="25">
        <f>IFERROR(INDEX('Data Reliability'!$H$6:$H$409,MATCH($C176,'Data Reliability'!$E$6:$E$409,0)),NA())</f>
        <v>0.66666666666666696</v>
      </c>
    </row>
    <row r="177" spans="2:40" x14ac:dyDescent="0.2">
      <c r="B177" s="28" t="s">
        <v>292</v>
      </c>
      <c r="C177" s="28" t="s">
        <v>293</v>
      </c>
      <c r="D177" s="28" t="s">
        <v>436</v>
      </c>
      <c r="E177" s="28" t="s">
        <v>429</v>
      </c>
      <c r="F177" s="206">
        <f ca="1">MATCH($C177,_xlfn.ANCHORARRAY(Health!$C$8),0)</f>
        <v>172</v>
      </c>
      <c r="G177" s="22" cm="1">
        <f t="array" aca="1" ref="G177" ca="1">IF(Parameters!$D$31, SUM(IF(ISNUMBER(R177:W177),(IF(R177:W177&gt;=Parameters!$D$37,1,"")),""))+0.5*(SUM(IF(ISNUMBER(R177:W177),(IF(R177:W177&gt;=Parameters!$D$38,1,"")),""))-SUM(IF(ISNUMBER(R177:W177),(IF(R177:W177&gt;=Parameters!$D$37,1,"")),""))),0) +
   IF(Parameters!$D$32,SUM(IF(ISNUMBER(R177:W177),(IF(R177:W177&gt;=Parameters!$D$41,1,"")),"")),0) +
   IF(Parameters!$D$33,AVERAGE(IF(ISNUMBER(R177:W177),R177:W177)),0) +
   IF(Parameters!$D$34,IF(OR(IF(ISNUMBER(R177:W177),R177:W177)=0),0,GEOMEAN(IF(ISNUMBER(R177:W177),R177:W177))),0)</f>
        <v>0</v>
      </c>
      <c r="H177" s="23">
        <f t="shared" ca="1" si="12"/>
        <v>0</v>
      </c>
      <c r="I177" s="116" t="str">
        <f t="shared" si="13"/>
        <v>!</v>
      </c>
      <c r="J177" s="22" cm="1">
        <f t="array" aca="1" ref="J177" ca="1">IF(Parameters!$D$31, SUM(IF(ISNUMBER(Y177:AD177),(IF(Y177:AD177&gt;=Parameters!$D$41,1,"")),""))+0.5*(SUM(IF(ISNUMBER(Y177:AD177),(IF(Y177:AD177&gt;=Parameters!$D$42,1,"")),""))-SUM(IF(ISNUMBER(Y177:AD177),(IF(Y177:AD177&gt;=Parameters!$D$41,1,"")),""))),0) +
   IF(Parameters!$D$32,SUM(IF(ISNUMBER(Y177:AD177),(IF(Y177:AD177&gt;=Parameters!$D$41,1,"")),"")),0) +
   IF(Parameters!$D$33,AVERAGE(IF(ISNUMBER(Y177:AD177),Y177:AD177)),0) +
   IF(Parameters!$D$34,IF(OR(IF(ISNUMBER(Y177:AD177),Y177:AD177)=0),0,GEOMEAN(IF(ISNUMBER(Y177:AD177),Y177:AD177))),0)</f>
        <v>3</v>
      </c>
      <c r="K177" s="23">
        <f t="shared" ca="1" si="14"/>
        <v>3</v>
      </c>
      <c r="L177" s="116" t="str">
        <f t="shared" si="15"/>
        <v/>
      </c>
      <c r="M177" s="21" cm="1">
        <f t="array" aca="1" ref="M177" ca="1">IF(Parameters!$D$31, SUM(IF(ISNUMBER(AF177:AK177),(IF(AF177:AK177&gt;=Parameters!$D$41,1,"")),""))+0.5*(SUM(IF(ISNUMBER(AF177:AK177),(IF(AF177:AK177&gt;=Parameters!$D$42,1,"")),""))-SUM(IF(ISNUMBER(AF177:AK177),(IF(AF177:AK177&gt;=Parameters!$D$41,1,"")),""))),0) +
   IF(Parameters!$D$32,SUM(IF(ISNUMBER(AF177:AK177),(IF(AF177:AK177&gt;=Parameters!$D$41,1,"")),"")),0) +
   IF(Parameters!$D$33,AVERAGE(IF(ISNUMBER(AF177:AK177),AF177:AK177)),0) +
   IF(Parameters!$D$34,IF(OR(IF(ISNUMBER(AF177:AK177),AF177:AK177)=0),0,GEOMEAN(IF(ISNUMBER(AF177:AK177),AF177:AK177))),0)</f>
        <v>0</v>
      </c>
      <c r="N177" s="23">
        <f t="shared" ca="1" si="16"/>
        <v>0</v>
      </c>
      <c r="O177" s="116" t="str">
        <f t="shared" si="17"/>
        <v>!!</v>
      </c>
      <c r="P177" s="24"/>
      <c r="Q177" s="49"/>
      <c r="R177" s="25">
        <f ca="1">IFERROR(INDEX(Health!$G$8:$G$225,MATCH($C177,_xlfn.ANCHORARRAY(Health!$C$8),0)),NA())</f>
        <v>0</v>
      </c>
      <c r="S177" s="25">
        <f ca="1">IFERROR(INDEX(Food!$G$8:$G$225,MATCH($C177,_xlfn.ANCHORARRAY(Food!$C$8),0)),NA())</f>
        <v>0</v>
      </c>
      <c r="T177" s="25" t="e">
        <f ca="1">IFERROR(INDEX(Macro!$G$8:$G$225,MATCH($C177,_xlfn.ANCHORARRAY(Macro!$C$8),0)),NA())</f>
        <v>#N/A</v>
      </c>
      <c r="U177" s="25">
        <f ca="1">IFERROR(INDEX(Socioeconomic!$G$8:$G$225,MATCH($C177,_xlfn.ANCHORARRAY(Socioeconomic!$C$8),0)),NA())</f>
        <v>0</v>
      </c>
      <c r="V177" s="25">
        <f ca="1">IFERROR(INDEX('Natural Hazard'!$G$8:$G$225,MATCH($C177,_xlfn.ANCHORARRAY('Natural Hazard'!$C$8),0)),NA())</f>
        <v>0</v>
      </c>
      <c r="W177" s="25">
        <f ca="1">IFERROR(INDEX(Conflict!$G$8:$G$225,MATCH($C177,_xlfn.ANCHORARRAY(Conflict!$C$8),0)),NA())</f>
        <v>0</v>
      </c>
      <c r="X177" s="50"/>
      <c r="Y177" s="25">
        <f ca="1">IFERROR(INDEX(Health!$H$8:$H$225,MATCH($C177,_xlfn.ANCHORARRAY(Health!$C$8),0)),NA())</f>
        <v>9.3819241982507293</v>
      </c>
      <c r="Z177" s="25">
        <f ca="1">IFERROR(INDEX(Food!$H$8:$H$225,MATCH($C177,_xlfn.ANCHORARRAY(Food!$C$8),0)),NA())</f>
        <v>9.1387559808612409</v>
      </c>
      <c r="AA177" s="25" t="e">
        <f ca="1">IFERROR(INDEX(Macro!$H$8:$H$225,MATCH($C177,_xlfn.ANCHORARRAY(Macro!$C$8),0)),NA())</f>
        <v>#N/A</v>
      </c>
      <c r="AB177" s="25">
        <f ca="1">IFERROR(INDEX(Socioeconomic!$H$8:$H$225,MATCH($C177,_xlfn.ANCHORARRAY(Socioeconomic!$C$8),0)),NA())</f>
        <v>8.4285714285714199</v>
      </c>
      <c r="AC177" s="25">
        <f ca="1">IFERROR(INDEX('Natural Hazard'!$H$8:$H$225,MATCH($C177,_xlfn.ANCHORARRAY('Natural Hazard'!$C$8),0)),NA())</f>
        <v>7.3333333333333304</v>
      </c>
      <c r="AD177" s="25">
        <f ca="1">IFERROR(INDEX(Conflict!$H$8:$H$225,MATCH($C177,_xlfn.ANCHORARRAY(Conflict!$C$8),0)),NA())</f>
        <v>10</v>
      </c>
      <c r="AE177" s="50"/>
      <c r="AF177" s="25">
        <f ca="1">IFERROR(INDEX(Health!$I$8:$I$225,MATCH($C177,_xlfn.ANCHORARRAY(Health!$C$8),0)),NA())</f>
        <v>0</v>
      </c>
      <c r="AG177" s="25" t="e">
        <f ca="1">IFERROR(INDEX(Food!$I$8:$I$225,MATCH($C177,_xlfn.ANCHORARRAY(Food!$C$8),0)),NA())</f>
        <v>#N/A</v>
      </c>
      <c r="AH177" s="25" t="e">
        <f ca="1">IFERROR(INDEX(Macro!$I$8:$I$225,MATCH($C177,_xlfn.ANCHORARRAY(Macro!$C$8),0)),NA())</f>
        <v>#N/A</v>
      </c>
      <c r="AI177" s="25" t="e">
        <f ca="1">IFERROR(INDEX(Socioeconomic!$I$8:$I$225,MATCH($C177,_xlfn.ANCHORARRAY(Socioeconomic!$C$8),0)),NA())</f>
        <v>#N/A</v>
      </c>
      <c r="AJ177" s="25">
        <f ca="1">IFERROR(INDEX('Natural Hazard'!$I$8:$I$225,MATCH($C177,_xlfn.ANCHORARRAY('Natural Hazard'!$C$8),0)),NA())</f>
        <v>0</v>
      </c>
      <c r="AK177" s="25">
        <f ca="1">IFERROR(INDEX(Conflict!$I$8:$I$225,MATCH($C177,_xlfn.ANCHORARRAY(Conflict!$C$8),0)),NA())</f>
        <v>0</v>
      </c>
      <c r="AL177" s="49"/>
      <c r="AM177" s="25">
        <f>IFERROR(INDEX('Data Reliability'!$G$6:$G$409,MATCH($C177,'Data Reliability'!$E$6:$E$409,0)),NA())</f>
        <v>0.25</v>
      </c>
      <c r="AN177" s="25">
        <f>IFERROR(INDEX('Data Reliability'!$H$6:$H$409,MATCH($C177,'Data Reliability'!$E$6:$E$409,0)),NA())</f>
        <v>0.71666666666666701</v>
      </c>
    </row>
    <row r="178" spans="2:40" x14ac:dyDescent="0.2">
      <c r="B178" s="28" t="s">
        <v>294</v>
      </c>
      <c r="C178" s="28" t="s">
        <v>295</v>
      </c>
      <c r="D178" s="28" t="s">
        <v>432</v>
      </c>
      <c r="E178" s="28" t="s">
        <v>429</v>
      </c>
      <c r="F178" s="206">
        <f ca="1">MATCH($C178,_xlfn.ANCHORARRAY(Health!$C$8),0)</f>
        <v>173</v>
      </c>
      <c r="G178" s="22" cm="1">
        <f t="array" aca="1" ref="G178" ca="1">IF(Parameters!$D$31, SUM(IF(ISNUMBER(R178:W178),(IF(R178:W178&gt;=Parameters!$D$37,1,"")),""))+0.5*(SUM(IF(ISNUMBER(R178:W178),(IF(R178:W178&gt;=Parameters!$D$38,1,"")),""))-SUM(IF(ISNUMBER(R178:W178),(IF(R178:W178&gt;=Parameters!$D$37,1,"")),""))),0) +
   IF(Parameters!$D$32,SUM(IF(ISNUMBER(R178:W178),(IF(R178:W178&gt;=Parameters!$D$41,1,"")),"")),0) +
   IF(Parameters!$D$33,AVERAGE(IF(ISNUMBER(R178:W178),R178:W178)),0) +
   IF(Parameters!$D$34,IF(OR(IF(ISNUMBER(R178:W178),R178:W178)=0),0,GEOMEAN(IF(ISNUMBER(R178:W178),R178:W178))),0)</f>
        <v>1.5</v>
      </c>
      <c r="H178" s="23">
        <f t="shared" ca="1" si="12"/>
        <v>1.5</v>
      </c>
      <c r="I178" s="116" t="str">
        <f t="shared" si="13"/>
        <v/>
      </c>
      <c r="J178" s="22" cm="1">
        <f t="array" aca="1" ref="J178" ca="1">IF(Parameters!$D$31, SUM(IF(ISNUMBER(Y178:AD178),(IF(Y178:AD178&gt;=Parameters!$D$41,1,"")),""))+0.5*(SUM(IF(ISNUMBER(Y178:AD178),(IF(Y178:AD178&gt;=Parameters!$D$42,1,"")),""))-SUM(IF(ISNUMBER(Y178:AD178),(IF(Y178:AD178&gt;=Parameters!$D$41,1,"")),""))),0) +
   IF(Parameters!$D$32,SUM(IF(ISNUMBER(Y178:AD178),(IF(Y178:AD178&gt;=Parameters!$D$41,1,"")),"")),0) +
   IF(Parameters!$D$33,AVERAGE(IF(ISNUMBER(Y178:AD178),Y178:AD178)),0) +
   IF(Parameters!$D$34,IF(OR(IF(ISNUMBER(Y178:AD178),Y178:AD178)=0),0,GEOMEAN(IF(ISNUMBER(Y178:AD178),Y178:AD178))),0)</f>
        <v>3</v>
      </c>
      <c r="K178" s="23">
        <f t="shared" ca="1" si="14"/>
        <v>3</v>
      </c>
      <c r="L178" s="116" t="str">
        <f t="shared" si="15"/>
        <v/>
      </c>
      <c r="M178" s="21" cm="1">
        <f t="array" aca="1" ref="M178" ca="1">IF(Parameters!$D$31, SUM(IF(ISNUMBER(AF178:AK178),(IF(AF178:AK178&gt;=Parameters!$D$41,1,"")),""))+0.5*(SUM(IF(ISNUMBER(AF178:AK178),(IF(AF178:AK178&gt;=Parameters!$D$42,1,"")),""))-SUM(IF(ISNUMBER(AF178:AK178),(IF(AF178:AK178&gt;=Parameters!$D$41,1,"")),""))),0) +
   IF(Parameters!$D$32,SUM(IF(ISNUMBER(AF178:AK178),(IF(AF178:AK178&gt;=Parameters!$D$41,1,"")),"")),0) +
   IF(Parameters!$D$33,AVERAGE(IF(ISNUMBER(AF178:AK178),AF178:AK178)),0) +
   IF(Parameters!$D$34,IF(OR(IF(ISNUMBER(AF178:AK178),AF178:AK178)=0),0,GEOMEAN(IF(ISNUMBER(AF178:AK178),AF178:AK178))),0)</f>
        <v>1.5</v>
      </c>
      <c r="N178" s="23">
        <f t="shared" ca="1" si="16"/>
        <v>1.5</v>
      </c>
      <c r="O178" s="116" t="str">
        <f t="shared" si="17"/>
        <v>!</v>
      </c>
      <c r="P178" s="24"/>
      <c r="Q178" s="49"/>
      <c r="R178" s="25">
        <f ca="1">IFERROR(INDEX(Health!$G$8:$G$225,MATCH($C178,_xlfn.ANCHORARRAY(Health!$C$8),0)),NA())</f>
        <v>0</v>
      </c>
      <c r="S178" s="25">
        <f ca="1">IFERROR(INDEX(Food!$G$8:$G$225,MATCH($C178,_xlfn.ANCHORARRAY(Food!$C$8),0)),NA())</f>
        <v>0</v>
      </c>
      <c r="T178" s="25">
        <f ca="1">IFERROR(INDEX(Macro!$G$8:$G$225,MATCH($C178,_xlfn.ANCHORARRAY(Macro!$C$8),0)),NA())</f>
        <v>10</v>
      </c>
      <c r="U178" s="25">
        <f ca="1">IFERROR(INDEX(Socioeconomic!$G$8:$G$225,MATCH($C178,_xlfn.ANCHORARRAY(Socioeconomic!$C$8),0)),NA())</f>
        <v>0</v>
      </c>
      <c r="V178" s="25">
        <f ca="1">IFERROR(INDEX('Natural Hazard'!$G$8:$G$225,MATCH($C178,_xlfn.ANCHORARRAY('Natural Hazard'!$C$8),0)),NA())</f>
        <v>0</v>
      </c>
      <c r="W178" s="25">
        <f ca="1">IFERROR(INDEX(Conflict!$G$8:$G$225,MATCH($C178,_xlfn.ANCHORARRAY(Conflict!$C$8),0)),NA())</f>
        <v>5.5030099687191951</v>
      </c>
      <c r="X178" s="50"/>
      <c r="Y178" s="25">
        <f ca="1">IFERROR(INDEX(Health!$H$8:$H$225,MATCH($C178,_xlfn.ANCHORARRAY(Health!$C$8),0)),NA())</f>
        <v>6.6413994169096204</v>
      </c>
      <c r="Z178" s="25">
        <f ca="1">IFERROR(INDEX(Food!$H$8:$H$225,MATCH($C178,_xlfn.ANCHORARRAY(Food!$C$8),0)),NA())</f>
        <v>10</v>
      </c>
      <c r="AA178" s="25">
        <f ca="1">IFERROR(INDEX(Macro!$H$8:$H$225,MATCH($C178,_xlfn.ANCHORARRAY(Macro!$C$8),0)),NA())</f>
        <v>10</v>
      </c>
      <c r="AB178" s="25">
        <f ca="1">IFERROR(INDEX(Socioeconomic!$H$8:$H$225,MATCH($C178,_xlfn.ANCHORARRAY(Socioeconomic!$C$8),0)),NA())</f>
        <v>10</v>
      </c>
      <c r="AC178" s="25">
        <f ca="1">IFERROR(INDEX('Natural Hazard'!$H$8:$H$225,MATCH($C178,_xlfn.ANCHORARRAY('Natural Hazard'!$C$8),0)),NA())</f>
        <v>4.5</v>
      </c>
      <c r="AD178" s="25">
        <f ca="1">IFERROR(INDEX(Conflict!$H$8:$H$225,MATCH($C178,_xlfn.ANCHORARRAY(Conflict!$C$8),0)),NA())</f>
        <v>4.3261598165461201</v>
      </c>
      <c r="AE178" s="50"/>
      <c r="AF178" s="25">
        <f ca="1">IFERROR(INDEX(Health!$I$8:$I$225,MATCH($C178,_xlfn.ANCHORARRAY(Health!$C$8),0)),NA())</f>
        <v>0</v>
      </c>
      <c r="AG178" s="25" t="e">
        <f ca="1">IFERROR(INDEX(Food!$I$8:$I$225,MATCH($C178,_xlfn.ANCHORARRAY(Food!$C$8),0)),NA())</f>
        <v>#N/A</v>
      </c>
      <c r="AH178" s="25">
        <f ca="1">IFERROR(INDEX(Macro!$I$8:$I$225,MATCH($C178,_xlfn.ANCHORARRAY(Macro!$C$8),0)),NA())</f>
        <v>10</v>
      </c>
      <c r="AI178" s="25">
        <f ca="1">IFERROR(INDEX(Socioeconomic!$I$8:$I$225,MATCH($C178,_xlfn.ANCHORARRAY(Socioeconomic!$C$8),0)),NA())</f>
        <v>0</v>
      </c>
      <c r="AJ178" s="25">
        <f ca="1">IFERROR(INDEX('Natural Hazard'!$I$8:$I$225,MATCH($C178,_xlfn.ANCHORARRAY('Natural Hazard'!$C$8),0)),NA())</f>
        <v>0</v>
      </c>
      <c r="AK178" s="25">
        <f ca="1">IFERROR(INDEX(Conflict!$I$8:$I$225,MATCH($C178,_xlfn.ANCHORARRAY(Conflict!$C$8),0)),NA())</f>
        <v>7</v>
      </c>
      <c r="AL178" s="49"/>
      <c r="AM178" s="25">
        <f>IFERROR(INDEX('Data Reliability'!$G$6:$G$409,MATCH($C178,'Data Reliability'!$E$6:$E$409,0)),NA())</f>
        <v>0</v>
      </c>
      <c r="AN178" s="25">
        <f>IFERROR(INDEX('Data Reliability'!$H$6:$H$409,MATCH($C178,'Data Reliability'!$E$6:$E$409,0)),NA())</f>
        <v>0.50833333333333297</v>
      </c>
    </row>
    <row r="179" spans="2:40" x14ac:dyDescent="0.2">
      <c r="B179" s="28" t="s">
        <v>296</v>
      </c>
      <c r="C179" s="28" t="s">
        <v>297</v>
      </c>
      <c r="D179" s="28" t="s">
        <v>435</v>
      </c>
      <c r="E179" s="28" t="s">
        <v>430</v>
      </c>
      <c r="F179" s="206">
        <f ca="1">MATCH($C179,_xlfn.ANCHORARRAY(Health!$C$8),0)</f>
        <v>174</v>
      </c>
      <c r="G179" s="22" cm="1">
        <f t="array" aca="1" ref="G179" ca="1">IF(Parameters!$D$31, SUM(IF(ISNUMBER(R179:W179),(IF(R179:W179&gt;=Parameters!$D$37,1,"")),""))+0.5*(SUM(IF(ISNUMBER(R179:W179),(IF(R179:W179&gt;=Parameters!$D$38,1,"")),""))-SUM(IF(ISNUMBER(R179:W179),(IF(R179:W179&gt;=Parameters!$D$37,1,"")),""))),0) +
   IF(Parameters!$D$32,SUM(IF(ISNUMBER(R179:W179),(IF(R179:W179&gt;=Parameters!$D$41,1,"")),"")),0) +
   IF(Parameters!$D$33,AVERAGE(IF(ISNUMBER(R179:W179),R179:W179)),0) +
   IF(Parameters!$D$34,IF(OR(IF(ISNUMBER(R179:W179),R179:W179)=0),0,GEOMEAN(IF(ISNUMBER(R179:W179),R179:W179))),0)</f>
        <v>1</v>
      </c>
      <c r="H179" s="23">
        <f t="shared" ca="1" si="12"/>
        <v>1</v>
      </c>
      <c r="I179" s="116" t="str">
        <f t="shared" si="13"/>
        <v/>
      </c>
      <c r="J179" s="22" cm="1">
        <f t="array" aca="1" ref="J179" ca="1">IF(Parameters!$D$31, SUM(IF(ISNUMBER(Y179:AD179),(IF(Y179:AD179&gt;=Parameters!$D$41,1,"")),""))+0.5*(SUM(IF(ISNUMBER(Y179:AD179),(IF(Y179:AD179&gt;=Parameters!$D$42,1,"")),""))-SUM(IF(ISNUMBER(Y179:AD179),(IF(Y179:AD179&gt;=Parameters!$D$41,1,"")),""))),0) +
   IF(Parameters!$D$32,SUM(IF(ISNUMBER(Y179:AD179),(IF(Y179:AD179&gt;=Parameters!$D$41,1,"")),"")),0) +
   IF(Parameters!$D$33,AVERAGE(IF(ISNUMBER(Y179:AD179),Y179:AD179)),0) +
   IF(Parameters!$D$34,IF(OR(IF(ISNUMBER(Y179:AD179),Y179:AD179)=0),0,GEOMEAN(IF(ISNUMBER(Y179:AD179),Y179:AD179))),0)</f>
        <v>0.5</v>
      </c>
      <c r="K179" s="23">
        <f t="shared" ca="1" si="14"/>
        <v>0.5</v>
      </c>
      <c r="L179" s="116" t="str">
        <f t="shared" si="15"/>
        <v/>
      </c>
      <c r="M179" s="21" cm="1">
        <f t="array" aca="1" ref="M179" ca="1">IF(Parameters!$D$31, SUM(IF(ISNUMBER(AF179:AK179),(IF(AF179:AK179&gt;=Parameters!$D$41,1,"")),""))+0.5*(SUM(IF(ISNUMBER(AF179:AK179),(IF(AF179:AK179&gt;=Parameters!$D$42,1,"")),""))-SUM(IF(ISNUMBER(AF179:AK179),(IF(AF179:AK179&gt;=Parameters!$D$41,1,"")),""))),0) +
   IF(Parameters!$D$32,SUM(IF(ISNUMBER(AF179:AK179),(IF(AF179:AK179&gt;=Parameters!$D$41,1,"")),"")),0) +
   IF(Parameters!$D$33,AVERAGE(IF(ISNUMBER(AF179:AK179),AF179:AK179)),0) +
   IF(Parameters!$D$34,IF(OR(IF(ISNUMBER(AF179:AK179),AF179:AK179)=0),0,GEOMEAN(IF(ISNUMBER(AF179:AK179),AF179:AK179))),0)</f>
        <v>1</v>
      </c>
      <c r="N179" s="23">
        <f t="shared" ca="1" si="16"/>
        <v>1</v>
      </c>
      <c r="O179" s="116" t="str">
        <f t="shared" si="17"/>
        <v>!</v>
      </c>
      <c r="P179" s="24"/>
      <c r="Q179" s="49"/>
      <c r="R179" s="25">
        <f ca="1">IFERROR(INDEX(Health!$G$8:$G$225,MATCH($C179,_xlfn.ANCHORARRAY(Health!$C$8),0)),NA())</f>
        <v>0</v>
      </c>
      <c r="S179" s="25">
        <f ca="1">IFERROR(INDEX(Food!$G$8:$G$225,MATCH($C179,_xlfn.ANCHORARRAY(Food!$C$8),0)),NA())</f>
        <v>4.4824821480175299</v>
      </c>
      <c r="T179" s="25">
        <f ca="1">IFERROR(INDEX(Macro!$G$8:$G$225,MATCH($C179,_xlfn.ANCHORARRAY(Macro!$C$8),0)),NA())</f>
        <v>1.8961541025838879</v>
      </c>
      <c r="U179" s="25">
        <f ca="1">IFERROR(INDEX(Socioeconomic!$G$8:$G$225,MATCH($C179,_xlfn.ANCHORARRAY(Socioeconomic!$C$8),0)),NA())</f>
        <v>1.7937293483671246</v>
      </c>
      <c r="V179" s="25">
        <f ca="1">IFERROR(INDEX('Natural Hazard'!$G$8:$G$225,MATCH($C179,_xlfn.ANCHORARRAY('Natural Hazard'!$C$8),0)),NA())</f>
        <v>8.7559503577091284</v>
      </c>
      <c r="W179" s="25">
        <f ca="1">IFERROR(INDEX(Conflict!$G$8:$G$225,MATCH($C179,_xlfn.ANCHORARRAY(Conflict!$C$8),0)),NA())</f>
        <v>2.714684975025941</v>
      </c>
      <c r="X179" s="50"/>
      <c r="Y179" s="25">
        <f ca="1">IFERROR(INDEX(Health!$H$8:$H$225,MATCH($C179,_xlfn.ANCHORARRAY(Health!$C$8),0)),NA())</f>
        <v>4.2798833819241997</v>
      </c>
      <c r="Z179" s="25">
        <f ca="1">IFERROR(INDEX(Food!$H$8:$H$225,MATCH($C179,_xlfn.ANCHORARRAY(Food!$C$8),0)),NA())</f>
        <v>4.01852924145917</v>
      </c>
      <c r="AA179" s="25">
        <f ca="1">IFERROR(INDEX(Macro!$H$8:$H$225,MATCH($C179,_xlfn.ANCHORARRAY(Macro!$C$8),0)),NA())</f>
        <v>4.1542506573181397</v>
      </c>
      <c r="AB179" s="25">
        <f ca="1">IFERROR(INDEX(Socioeconomic!$H$8:$H$225,MATCH($C179,_xlfn.ANCHORARRAY(Socioeconomic!$C$8),0)),NA())</f>
        <v>6.4285714285714199</v>
      </c>
      <c r="AC179" s="25">
        <f ca="1">IFERROR(INDEX('Natural Hazard'!$H$8:$H$225,MATCH($C179,_xlfn.ANCHORARRAY('Natural Hazard'!$C$8),0)),NA())</f>
        <v>7.6666666666666599</v>
      </c>
      <c r="AD179" s="25">
        <f ca="1">IFERROR(INDEX(Conflict!$H$8:$H$225,MATCH($C179,_xlfn.ANCHORARRAY(Conflict!$C$8),0)),NA())</f>
        <v>1.6581407655671101</v>
      </c>
      <c r="AE179" s="50"/>
      <c r="AF179" s="25">
        <f ca="1">IFERROR(INDEX(Health!$I$8:$I$225,MATCH($C179,_xlfn.ANCHORARRAY(Health!$C$8),0)),NA())</f>
        <v>0</v>
      </c>
      <c r="AG179" s="25">
        <f ca="1">IFERROR(INDEX(Food!$I$8:$I$225,MATCH($C179,_xlfn.ANCHORARRAY(Food!$C$8),0)),NA())</f>
        <v>5</v>
      </c>
      <c r="AH179" s="25">
        <f ca="1">IFERROR(INDEX(Macro!$I$8:$I$225,MATCH($C179,_xlfn.ANCHORARRAY(Macro!$C$8),0)),NA())</f>
        <v>0.86547507055503303</v>
      </c>
      <c r="AI179" s="25">
        <f ca="1">IFERROR(INDEX(Socioeconomic!$I$8:$I$225,MATCH($C179,_xlfn.ANCHORARRAY(Socioeconomic!$C$8),0)),NA())</f>
        <v>0.50049455169677504</v>
      </c>
      <c r="AJ179" s="25">
        <f ca="1">IFERROR(INDEX('Natural Hazard'!$I$8:$I$225,MATCH($C179,_xlfn.ANCHORARRAY('Natural Hazard'!$C$8),0)),NA())</f>
        <v>10</v>
      </c>
      <c r="AK179" s="25">
        <f ca="1">IFERROR(INDEX(Conflict!$I$8:$I$225,MATCH($C179,_xlfn.ANCHORARRAY(Conflict!$C$8),0)),NA())</f>
        <v>4.4444444444444402</v>
      </c>
      <c r="AL179" s="49"/>
      <c r="AM179" s="25">
        <f>IFERROR(INDEX('Data Reliability'!$G$6:$G$409,MATCH($C179,'Data Reliability'!$E$6:$E$409,0)),NA())</f>
        <v>8.3333333333333301E-2</v>
      </c>
      <c r="AN179" s="25">
        <f>IFERROR(INDEX('Data Reliability'!$H$6:$H$409,MATCH($C179,'Data Reliability'!$E$6:$E$409,0)),NA())</f>
        <v>0.50277777777777799</v>
      </c>
    </row>
    <row r="180" spans="2:40" x14ac:dyDescent="0.2">
      <c r="B180" s="28" t="s">
        <v>754</v>
      </c>
      <c r="C180" s="28" t="s">
        <v>715</v>
      </c>
      <c r="D180" s="28" t="s">
        <v>433</v>
      </c>
      <c r="E180" s="28" t="s">
        <v>409</v>
      </c>
      <c r="F180" s="206">
        <f ca="1">MATCH($C180,_xlfn.ANCHORARRAY(Health!$C$8),0)</f>
        <v>175</v>
      </c>
      <c r="G180" s="22" cm="1">
        <f t="array" aca="1" ref="G180" ca="1">IF(Parameters!$D$31, SUM(IF(ISNUMBER(R180:W180),(IF(R180:W180&gt;=Parameters!$D$37,1,"")),""))+0.5*(SUM(IF(ISNUMBER(R180:W180),(IF(R180:W180&gt;=Parameters!$D$38,1,"")),""))-SUM(IF(ISNUMBER(R180:W180),(IF(R180:W180&gt;=Parameters!$D$37,1,"")),""))),0) +
   IF(Parameters!$D$32,SUM(IF(ISNUMBER(R180:W180),(IF(R180:W180&gt;=Parameters!$D$41,1,"")),"")),0) +
   IF(Parameters!$D$33,AVERAGE(IF(ISNUMBER(R180:W180),R180:W180)),0) +
   IF(Parameters!$D$34,IF(OR(IF(ISNUMBER(R180:W180),R180:W180)=0),0,GEOMEAN(IF(ISNUMBER(R180:W180),R180:W180))),0)</f>
        <v>0</v>
      </c>
      <c r="H180" s="23">
        <f t="shared" ca="1" si="12"/>
        <v>0</v>
      </c>
      <c r="I180" s="116" t="str">
        <f t="shared" si="13"/>
        <v>!!</v>
      </c>
      <c r="J180" s="22" cm="1">
        <f t="array" aca="1" ref="J180" ca="1">IF(Parameters!$D$31, SUM(IF(ISNUMBER(Y180:AD180),(IF(Y180:AD180&gt;=Parameters!$D$41,1,"")),""))+0.5*(SUM(IF(ISNUMBER(Y180:AD180),(IF(Y180:AD180&gt;=Parameters!$D$42,1,"")),""))-SUM(IF(ISNUMBER(Y180:AD180),(IF(Y180:AD180&gt;=Parameters!$D$41,1,"")),""))),0) +
   IF(Parameters!$D$32,SUM(IF(ISNUMBER(Y180:AD180),(IF(Y180:AD180&gt;=Parameters!$D$41,1,"")),"")),0) +
   IF(Parameters!$D$33,AVERAGE(IF(ISNUMBER(Y180:AD180),Y180:AD180)),0) +
   IF(Parameters!$D$34,IF(OR(IF(ISNUMBER(Y180:AD180),Y180:AD180)=0),0,GEOMEAN(IF(ISNUMBER(Y180:AD180),Y180:AD180))),0)</f>
        <v>0</v>
      </c>
      <c r="K180" s="23">
        <f t="shared" ca="1" si="14"/>
        <v>0</v>
      </c>
      <c r="L180" s="116" t="str">
        <f t="shared" si="15"/>
        <v>!!</v>
      </c>
      <c r="M180" s="21" cm="1">
        <f t="array" aca="1" ref="M180" ca="1">IF(Parameters!$D$31, SUM(IF(ISNUMBER(AF180:AK180),(IF(AF180:AK180&gt;=Parameters!$D$41,1,"")),""))+0.5*(SUM(IF(ISNUMBER(AF180:AK180),(IF(AF180:AK180&gt;=Parameters!$D$42,1,"")),""))-SUM(IF(ISNUMBER(AF180:AK180),(IF(AF180:AK180&gt;=Parameters!$D$41,1,"")),""))),0) +
   IF(Parameters!$D$32,SUM(IF(ISNUMBER(AF180:AK180),(IF(AF180:AK180&gt;=Parameters!$D$41,1,"")),"")),0) +
   IF(Parameters!$D$33,AVERAGE(IF(ISNUMBER(AF180:AK180),AF180:AK180)),0) +
   IF(Parameters!$D$34,IF(OR(IF(ISNUMBER(AF180:AK180),AF180:AK180)=0),0,GEOMEAN(IF(ISNUMBER(AF180:AK180),AF180:AK180))),0)</f>
        <v>0</v>
      </c>
      <c r="N180" s="23">
        <f t="shared" ca="1" si="16"/>
        <v>0</v>
      </c>
      <c r="O180" s="116" t="str">
        <f t="shared" si="17"/>
        <v>!!</v>
      </c>
      <c r="P180" s="24"/>
      <c r="Q180" s="49"/>
      <c r="R180" s="25">
        <f ca="1">IFERROR(INDEX(Health!$G$8:$G$225,MATCH($C180,_xlfn.ANCHORARRAY(Health!$C$8),0)),NA())</f>
        <v>0</v>
      </c>
      <c r="S180" s="25" t="e">
        <f ca="1">IFERROR(INDEX(Food!$G$8:$G$225,MATCH($C180,_xlfn.ANCHORARRAY(Food!$C$8),0)),NA())</f>
        <v>#N/A</v>
      </c>
      <c r="T180" s="25" t="e">
        <f ca="1">IFERROR(INDEX(Macro!$G$8:$G$225,MATCH($C180,_xlfn.ANCHORARRAY(Macro!$C$8),0)),NA())</f>
        <v>#N/A</v>
      </c>
      <c r="U180" s="25" t="e">
        <f ca="1">IFERROR(INDEX(Socioeconomic!$G$8:$G$225,MATCH($C180,_xlfn.ANCHORARRAY(Socioeconomic!$C$8),0)),NA())</f>
        <v>#N/A</v>
      </c>
      <c r="V180" s="25">
        <f ca="1">IFERROR(INDEX('Natural Hazard'!$G$8:$G$225,MATCH($C180,_xlfn.ANCHORARRAY('Natural Hazard'!$C$8),0)),NA())</f>
        <v>0</v>
      </c>
      <c r="W180" s="25">
        <f ca="1">IFERROR(INDEX(Conflict!$G$8:$G$225,MATCH($C180,_xlfn.ANCHORARRAY(Conflict!$C$8),0)),NA())</f>
        <v>0</v>
      </c>
      <c r="X180" s="50"/>
      <c r="Y180" s="25">
        <f ca="1">IFERROR(INDEX(Health!$H$8:$H$225,MATCH($C180,_xlfn.ANCHORARRAY(Health!$C$8),0)),NA())</f>
        <v>6.5830903790087403</v>
      </c>
      <c r="Z180" s="25" t="e">
        <f ca="1">IFERROR(INDEX(Food!$H$8:$H$225,MATCH($C180,_xlfn.ANCHORARRAY(Food!$C$8),0)),NA())</f>
        <v>#N/A</v>
      </c>
      <c r="AA180" s="25" t="e">
        <f ca="1">IFERROR(INDEX(Macro!$H$8:$H$225,MATCH($C180,_xlfn.ANCHORARRAY(Macro!$C$8),0)),NA())</f>
        <v>#N/A</v>
      </c>
      <c r="AB180" s="25" t="e">
        <f ca="1">IFERROR(INDEX(Socioeconomic!$H$8:$H$225,MATCH($C180,_xlfn.ANCHORARRAY(Socioeconomic!$C$8),0)),NA())</f>
        <v>#N/A</v>
      </c>
      <c r="AC180" s="25" t="e">
        <f ca="1">IFERROR(INDEX('Natural Hazard'!$H$8:$H$225,MATCH($C180,_xlfn.ANCHORARRAY('Natural Hazard'!$C$8),0)),NA())</f>
        <v>#N/A</v>
      </c>
      <c r="AD180" s="25">
        <f ca="1">IFERROR(INDEX(Conflict!$H$8:$H$225,MATCH($C180,_xlfn.ANCHORARRAY(Conflict!$C$8),0)),NA())</f>
        <v>0</v>
      </c>
      <c r="AE180" s="50"/>
      <c r="AF180" s="25">
        <f ca="1">IFERROR(INDEX(Health!$I$8:$I$225,MATCH($C180,_xlfn.ANCHORARRAY(Health!$C$8),0)),NA())</f>
        <v>0</v>
      </c>
      <c r="AG180" s="25" t="e">
        <f ca="1">IFERROR(INDEX(Food!$I$8:$I$225,MATCH($C180,_xlfn.ANCHORARRAY(Food!$C$8),0)),NA())</f>
        <v>#N/A</v>
      </c>
      <c r="AH180" s="25" t="e">
        <f ca="1">IFERROR(INDEX(Macro!$I$8:$I$225,MATCH($C180,_xlfn.ANCHORARRAY(Macro!$C$8),0)),NA())</f>
        <v>#N/A</v>
      </c>
      <c r="AI180" s="25" t="e">
        <f ca="1">IFERROR(INDEX(Socioeconomic!$I$8:$I$225,MATCH($C180,_xlfn.ANCHORARRAY(Socioeconomic!$C$8),0)),NA())</f>
        <v>#N/A</v>
      </c>
      <c r="AJ180" s="25">
        <f ca="1">IFERROR(INDEX('Natural Hazard'!$I$8:$I$225,MATCH($C180,_xlfn.ANCHORARRAY('Natural Hazard'!$C$8),0)),NA())</f>
        <v>0</v>
      </c>
      <c r="AK180" s="25">
        <f ca="1">IFERROR(INDEX(Conflict!$I$8:$I$225,MATCH($C180,_xlfn.ANCHORARRAY(Conflict!$C$8),0)),NA())</f>
        <v>0</v>
      </c>
      <c r="AL180" s="49"/>
      <c r="AM180" s="25">
        <f>IFERROR(INDEX('Data Reliability'!$G$6:$G$409,MATCH($C180,'Data Reliability'!$E$6:$E$409,0)),NA())</f>
        <v>0.75</v>
      </c>
      <c r="AN180" s="25">
        <f>IFERROR(INDEX('Data Reliability'!$H$6:$H$409,MATCH($C180,'Data Reliability'!$E$6:$E$409,0)),NA())</f>
        <v>0.81666666666666698</v>
      </c>
    </row>
    <row r="181" spans="2:40" x14ac:dyDescent="0.2">
      <c r="B181" s="28" t="s">
        <v>298</v>
      </c>
      <c r="C181" s="28" t="s">
        <v>299</v>
      </c>
      <c r="D181" s="28" t="s">
        <v>432</v>
      </c>
      <c r="E181" s="28" t="s">
        <v>429</v>
      </c>
      <c r="F181" s="206">
        <f ca="1">MATCH($C181,_xlfn.ANCHORARRAY(Health!$C$8),0)</f>
        <v>176</v>
      </c>
      <c r="G181" s="22" cm="1">
        <f t="array" aca="1" ref="G181" ca="1">IF(Parameters!$D$31, SUM(IF(ISNUMBER(R181:W181),(IF(R181:W181&gt;=Parameters!$D$37,1,"")),""))+0.5*(SUM(IF(ISNUMBER(R181:W181),(IF(R181:W181&gt;=Parameters!$D$38,1,"")),""))-SUM(IF(ISNUMBER(R181:W181),(IF(R181:W181&gt;=Parameters!$D$37,1,"")),""))),0) +
   IF(Parameters!$D$32,SUM(IF(ISNUMBER(R181:W181),(IF(R181:W181&gt;=Parameters!$D$41,1,"")),"")),0) +
   IF(Parameters!$D$33,AVERAGE(IF(ISNUMBER(R181:W181),R181:W181)),0) +
   IF(Parameters!$D$34,IF(OR(IF(ISNUMBER(R181:W181),R181:W181)=0),0,GEOMEAN(IF(ISNUMBER(R181:W181),R181:W181))),0)</f>
        <v>5</v>
      </c>
      <c r="H181" s="23">
        <f t="shared" ca="1" si="12"/>
        <v>5</v>
      </c>
      <c r="I181" s="116" t="str">
        <f t="shared" si="13"/>
        <v/>
      </c>
      <c r="J181" s="22" cm="1">
        <f t="array" aca="1" ref="J181" ca="1">IF(Parameters!$D$31, SUM(IF(ISNUMBER(Y181:AD181),(IF(Y181:AD181&gt;=Parameters!$D$41,1,"")),""))+0.5*(SUM(IF(ISNUMBER(Y181:AD181),(IF(Y181:AD181&gt;=Parameters!$D$42,1,"")),""))-SUM(IF(ISNUMBER(Y181:AD181),(IF(Y181:AD181&gt;=Parameters!$D$41,1,"")),""))),0) +
   IF(Parameters!$D$32,SUM(IF(ISNUMBER(Y181:AD181),(IF(Y181:AD181&gt;=Parameters!$D$41,1,"")),"")),0) +
   IF(Parameters!$D$33,AVERAGE(IF(ISNUMBER(Y181:AD181),Y181:AD181)),0) +
   IF(Parameters!$D$34,IF(OR(IF(ISNUMBER(Y181:AD181),Y181:AD181)=0),0,GEOMEAN(IF(ISNUMBER(Y181:AD181),Y181:AD181))),0)</f>
        <v>5</v>
      </c>
      <c r="K181" s="23">
        <f t="shared" ca="1" si="14"/>
        <v>5</v>
      </c>
      <c r="L181" s="116" t="str">
        <f t="shared" si="15"/>
        <v/>
      </c>
      <c r="M181" s="21" cm="1">
        <f t="array" aca="1" ref="M181" ca="1">IF(Parameters!$D$31, SUM(IF(ISNUMBER(AF181:AK181),(IF(AF181:AK181&gt;=Parameters!$D$41,1,"")),""))+0.5*(SUM(IF(ISNUMBER(AF181:AK181),(IF(AF181:AK181&gt;=Parameters!$D$42,1,"")),""))-SUM(IF(ISNUMBER(AF181:AK181),(IF(AF181:AK181&gt;=Parameters!$D$41,1,"")),""))),0) +
   IF(Parameters!$D$32,SUM(IF(ISNUMBER(AF181:AK181),(IF(AF181:AK181&gt;=Parameters!$D$41,1,"")),"")),0) +
   IF(Parameters!$D$33,AVERAGE(IF(ISNUMBER(AF181:AK181),AF181:AK181)),0) +
   IF(Parameters!$D$34,IF(OR(IF(ISNUMBER(AF181:AK181),AF181:AK181)=0),0,GEOMEAN(IF(ISNUMBER(AF181:AK181),AF181:AK181))),0)</f>
        <v>3.5</v>
      </c>
      <c r="N181" s="23">
        <f t="shared" ca="1" si="16"/>
        <v>3.5</v>
      </c>
      <c r="O181" s="116" t="str">
        <f t="shared" si="17"/>
        <v/>
      </c>
      <c r="P181" s="24"/>
      <c r="Q181" s="49"/>
      <c r="R181" s="25">
        <f ca="1">IFERROR(INDEX(Health!$G$8:$G$225,MATCH($C181,_xlfn.ANCHORARRAY(Health!$C$8),0)),NA())</f>
        <v>0</v>
      </c>
      <c r="S181" s="25">
        <f ca="1">IFERROR(INDEX(Food!$G$8:$G$225,MATCH($C181,_xlfn.ANCHORARRAY(Food!$C$8),0)),NA())</f>
        <v>8.3666002653407556</v>
      </c>
      <c r="T181" s="25">
        <f ca="1">IFERROR(INDEX(Macro!$G$8:$G$225,MATCH($C181,_xlfn.ANCHORARRAY(Macro!$C$8),0)),NA())</f>
        <v>9.0048056140450221</v>
      </c>
      <c r="U181" s="25">
        <f ca="1">IFERROR(INDEX(Socioeconomic!$G$8:$G$225,MATCH($C181,_xlfn.ANCHORARRAY(Socioeconomic!$C$8),0)),NA())</f>
        <v>9.105598639025299</v>
      </c>
      <c r="V181" s="25">
        <f ca="1">IFERROR(INDEX('Natural Hazard'!$G$8:$G$225,MATCH($C181,_xlfn.ANCHORARRAY('Natural Hazard'!$C$8),0)),NA())</f>
        <v>9.6609178307929575</v>
      </c>
      <c r="W181" s="25">
        <f ca="1">IFERROR(INDEX(Conflict!$G$8:$G$225,MATCH($C181,_xlfn.ANCHORARRAY(Conflict!$C$8),0)),NA())</f>
        <v>10</v>
      </c>
      <c r="X181" s="50"/>
      <c r="Y181" s="25">
        <f ca="1">IFERROR(INDEX(Health!$H$8:$H$225,MATCH($C181,_xlfn.ANCHORARRAY(Health!$C$8),0)),NA())</f>
        <v>10</v>
      </c>
      <c r="Z181" s="25">
        <f ca="1">IFERROR(INDEX(Food!$H$8:$H$225,MATCH($C181,_xlfn.ANCHORARRAY(Food!$C$8),0)),NA())</f>
        <v>10</v>
      </c>
      <c r="AA181" s="25">
        <f ca="1">IFERROR(INDEX(Macro!$H$8:$H$225,MATCH($C181,_xlfn.ANCHORARRAY(Macro!$C$8),0)),NA())</f>
        <v>8.9599766286882794</v>
      </c>
      <c r="AB181" s="25">
        <f ca="1">IFERROR(INDEX(Socioeconomic!$H$8:$H$225,MATCH($C181,_xlfn.ANCHORARRAY(Socioeconomic!$C$8),0)),NA())</f>
        <v>10</v>
      </c>
      <c r="AC181" s="25">
        <f ca="1">IFERROR(INDEX('Natural Hazard'!$H$8:$H$225,MATCH($C181,_xlfn.ANCHORARRAY('Natural Hazard'!$C$8),0)),NA())</f>
        <v>9.3333333333333304</v>
      </c>
      <c r="AD181" s="25">
        <f ca="1">IFERROR(INDEX(Conflict!$H$8:$H$225,MATCH($C181,_xlfn.ANCHORARRAY(Conflict!$C$8),0)),NA())</f>
        <v>10</v>
      </c>
      <c r="AE181" s="50"/>
      <c r="AF181" s="25">
        <f ca="1">IFERROR(INDEX(Health!$I$8:$I$225,MATCH($C181,_xlfn.ANCHORARRAY(Health!$C$8),0)),NA())</f>
        <v>0</v>
      </c>
      <c r="AG181" s="25">
        <f ca="1">IFERROR(INDEX(Food!$I$8:$I$225,MATCH($C181,_xlfn.ANCHORARRAY(Food!$C$8),0)),NA())</f>
        <v>7</v>
      </c>
      <c r="AH181" s="25">
        <f ca="1">IFERROR(INDEX(Macro!$I$8:$I$225,MATCH($C181,_xlfn.ANCHORARRAY(Macro!$C$8),0)),NA())</f>
        <v>9.0498588899341392</v>
      </c>
      <c r="AI181" s="25">
        <f ca="1">IFERROR(INDEX(Socioeconomic!$I$8:$I$225,MATCH($C181,_xlfn.ANCHORARRAY(Socioeconomic!$C$8),0)),NA())</f>
        <v>8.2911926575019397</v>
      </c>
      <c r="AJ181" s="25">
        <f ca="1">IFERROR(INDEX('Natural Hazard'!$I$8:$I$225,MATCH($C181,_xlfn.ANCHORARRAY('Natural Hazard'!$C$8),0)),NA())</f>
        <v>10</v>
      </c>
      <c r="AK181" s="25">
        <f ca="1">IFERROR(INDEX(Conflict!$I$8:$I$225,MATCH($C181,_xlfn.ANCHORARRAY(Conflict!$C$8),0)),NA())</f>
        <v>10</v>
      </c>
      <c r="AL181" s="49"/>
      <c r="AM181" s="25">
        <f>IFERROR(INDEX('Data Reliability'!$G$6:$G$409,MATCH($C181,'Data Reliability'!$E$6:$E$409,0)),NA())</f>
        <v>0.16666666666666699</v>
      </c>
      <c r="AN181" s="25">
        <f>IFERROR(INDEX('Data Reliability'!$H$6:$H$409,MATCH($C181,'Data Reliability'!$E$6:$E$409,0)),NA())</f>
        <v>0.32500000000000001</v>
      </c>
    </row>
    <row r="182" spans="2:40" x14ac:dyDescent="0.2">
      <c r="B182" s="28" t="s">
        <v>300</v>
      </c>
      <c r="C182" s="28" t="s">
        <v>301</v>
      </c>
      <c r="D182" s="28" t="s">
        <v>433</v>
      </c>
      <c r="E182" s="28" t="s">
        <v>430</v>
      </c>
      <c r="F182" s="206">
        <f ca="1">MATCH($C182,_xlfn.ANCHORARRAY(Health!$C$8),0)</f>
        <v>177</v>
      </c>
      <c r="G182" s="22" cm="1">
        <f t="array" aca="1" ref="G182" ca="1">IF(Parameters!$D$31, SUM(IF(ISNUMBER(R182:W182),(IF(R182:W182&gt;=Parameters!$D$37,1,"")),""))+0.5*(SUM(IF(ISNUMBER(R182:W182),(IF(R182:W182&gt;=Parameters!$D$38,1,"")),""))-SUM(IF(ISNUMBER(R182:W182),(IF(R182:W182&gt;=Parameters!$D$37,1,"")),""))),0) +
   IF(Parameters!$D$32,SUM(IF(ISNUMBER(R182:W182),(IF(R182:W182&gt;=Parameters!$D$41,1,"")),"")),0) +
   IF(Parameters!$D$33,AVERAGE(IF(ISNUMBER(R182:W182),R182:W182)),0) +
   IF(Parameters!$D$34,IF(OR(IF(ISNUMBER(R182:W182),R182:W182)=0),0,GEOMEAN(IF(ISNUMBER(R182:W182),R182:W182))),0)</f>
        <v>0</v>
      </c>
      <c r="H182" s="23">
        <f t="shared" ca="1" si="12"/>
        <v>0</v>
      </c>
      <c r="I182" s="116" t="str">
        <f t="shared" si="13"/>
        <v/>
      </c>
      <c r="J182" s="22" cm="1">
        <f t="array" aca="1" ref="J182" ca="1">IF(Parameters!$D$31, SUM(IF(ISNUMBER(Y182:AD182),(IF(Y182:AD182&gt;=Parameters!$D$41,1,"")),""))+0.5*(SUM(IF(ISNUMBER(Y182:AD182),(IF(Y182:AD182&gt;=Parameters!$D$42,1,"")),""))-SUM(IF(ISNUMBER(Y182:AD182),(IF(Y182:AD182&gt;=Parameters!$D$41,1,"")),""))),0) +
   IF(Parameters!$D$32,SUM(IF(ISNUMBER(Y182:AD182),(IF(Y182:AD182&gt;=Parameters!$D$41,1,"")),"")),0) +
   IF(Parameters!$D$33,AVERAGE(IF(ISNUMBER(Y182:AD182),Y182:AD182)),0) +
   IF(Parameters!$D$34,IF(OR(IF(ISNUMBER(Y182:AD182),Y182:AD182)=0),0,GEOMEAN(IF(ISNUMBER(Y182:AD182),Y182:AD182))),0)</f>
        <v>0</v>
      </c>
      <c r="K182" s="23">
        <f t="shared" ca="1" si="14"/>
        <v>0</v>
      </c>
      <c r="L182" s="116" t="str">
        <f t="shared" si="15"/>
        <v/>
      </c>
      <c r="M182" s="21" cm="1">
        <f t="array" aca="1" ref="M182" ca="1">IF(Parameters!$D$31, SUM(IF(ISNUMBER(AF182:AK182),(IF(AF182:AK182&gt;=Parameters!$D$41,1,"")),""))+0.5*(SUM(IF(ISNUMBER(AF182:AK182),(IF(AF182:AK182&gt;=Parameters!$D$42,1,"")),""))-SUM(IF(ISNUMBER(AF182:AK182),(IF(AF182:AK182&gt;=Parameters!$D$41,1,"")),""))),0) +
   IF(Parameters!$D$32,SUM(IF(ISNUMBER(AF182:AK182),(IF(AF182:AK182&gt;=Parameters!$D$41,1,"")),"")),0) +
   IF(Parameters!$D$33,AVERAGE(IF(ISNUMBER(AF182:AK182),AF182:AK182)),0) +
   IF(Parameters!$D$34,IF(OR(IF(ISNUMBER(AF182:AK182),AF182:AK182)=0),0,GEOMEAN(IF(ISNUMBER(AF182:AK182),AF182:AK182))),0)</f>
        <v>1</v>
      </c>
      <c r="N182" s="23">
        <f t="shared" ca="1" si="16"/>
        <v>1</v>
      </c>
      <c r="O182" s="116" t="str">
        <f t="shared" si="17"/>
        <v>!</v>
      </c>
      <c r="P182" s="24"/>
      <c r="Q182" s="49"/>
      <c r="R182" s="25">
        <f ca="1">IFERROR(INDEX(Health!$G$8:$G$225,MATCH($C182,_xlfn.ANCHORARRAY(Health!$C$8),0)),NA())</f>
        <v>0</v>
      </c>
      <c r="S182" s="25">
        <f ca="1">IFERROR(INDEX(Food!$G$8:$G$225,MATCH($C182,_xlfn.ANCHORARRAY(Food!$C$8),0)),NA())</f>
        <v>0</v>
      </c>
      <c r="T182" s="25">
        <f ca="1">IFERROR(INDEX(Macro!$G$8:$G$225,MATCH($C182,_xlfn.ANCHORARRAY(Macro!$C$8),0)),NA())</f>
        <v>4.3426987656877403</v>
      </c>
      <c r="U182" s="25">
        <f ca="1">IFERROR(INDEX(Socioeconomic!$G$8:$G$225,MATCH($C182,_xlfn.ANCHORARRAY(Socioeconomic!$C$8),0)),NA())</f>
        <v>4.780914437337568</v>
      </c>
      <c r="V182" s="25">
        <f ca="1">IFERROR(INDEX('Natural Hazard'!$G$8:$G$225,MATCH($C182,_xlfn.ANCHORARRAY('Natural Hazard'!$C$8),0)),NA())</f>
        <v>0</v>
      </c>
      <c r="W182" s="25">
        <f ca="1">IFERROR(INDEX(Conflict!$G$8:$G$225,MATCH($C182,_xlfn.ANCHORARRAY(Conflict!$C$8),0)),NA())</f>
        <v>0</v>
      </c>
      <c r="X182" s="50"/>
      <c r="Y182" s="25">
        <f ca="1">IFERROR(INDEX(Health!$H$8:$H$225,MATCH($C182,_xlfn.ANCHORARRAY(Health!$C$8),0)),NA())</f>
        <v>3.0553935860058301</v>
      </c>
      <c r="Z182" s="25">
        <f ca="1">IFERROR(INDEX(Food!$H$8:$H$225,MATCH($C182,_xlfn.ANCHORARRAY(Food!$C$8),0)),NA())</f>
        <v>4.8291835552981999</v>
      </c>
      <c r="AA182" s="25">
        <f ca="1">IFERROR(INDEX(Macro!$H$8:$H$225,MATCH($C182,_xlfn.ANCHORARRAY(Macro!$C$8),0)),NA())</f>
        <v>4.9868536371603804</v>
      </c>
      <c r="AB182" s="25">
        <f ca="1">IFERROR(INDEX(Socioeconomic!$H$8:$H$225,MATCH($C182,_xlfn.ANCHORARRAY(Socioeconomic!$C$8),0)),NA())</f>
        <v>2.2857142857142798</v>
      </c>
      <c r="AC182" s="25">
        <f ca="1">IFERROR(INDEX('Natural Hazard'!$H$8:$H$225,MATCH($C182,_xlfn.ANCHORARRAY('Natural Hazard'!$C$8),0)),NA())</f>
        <v>3.8333333333333299</v>
      </c>
      <c r="AD182" s="25">
        <f ca="1">IFERROR(INDEX(Conflict!$H$8:$H$225,MATCH($C182,_xlfn.ANCHORARRAY(Conflict!$C$8),0)),NA())</f>
        <v>1.3494443464455801</v>
      </c>
      <c r="AE182" s="50"/>
      <c r="AF182" s="25">
        <f ca="1">IFERROR(INDEX(Health!$I$8:$I$225,MATCH($C182,_xlfn.ANCHORARRAY(Health!$C$8),0)),NA())</f>
        <v>0</v>
      </c>
      <c r="AG182" s="25" t="e">
        <f ca="1">IFERROR(INDEX(Food!$I$8:$I$225,MATCH($C182,_xlfn.ANCHORARRAY(Food!$C$8),0)),NA())</f>
        <v>#N/A</v>
      </c>
      <c r="AH182" s="25">
        <f ca="1">IFERROR(INDEX(Macro!$I$8:$I$225,MATCH($C182,_xlfn.ANCHORARRAY(Macro!$C$8),0)),NA())</f>
        <v>3.7817497648165501</v>
      </c>
      <c r="AI182" s="25">
        <f ca="1">IFERROR(INDEX(Socioeconomic!$I$8:$I$225,MATCH($C182,_xlfn.ANCHORARRAY(Socioeconomic!$C$8),0)),NA())</f>
        <v>10</v>
      </c>
      <c r="AJ182" s="25">
        <f ca="1">IFERROR(INDEX('Natural Hazard'!$I$8:$I$225,MATCH($C182,_xlfn.ANCHORARRAY('Natural Hazard'!$C$8),0)),NA())</f>
        <v>0</v>
      </c>
      <c r="AK182" s="25">
        <f ca="1">IFERROR(INDEX(Conflict!$I$8:$I$225,MATCH($C182,_xlfn.ANCHORARRAY(Conflict!$C$8),0)),NA())</f>
        <v>0</v>
      </c>
      <c r="AL182" s="49"/>
      <c r="AM182" s="25">
        <f>IFERROR(INDEX('Data Reliability'!$G$6:$G$409,MATCH($C182,'Data Reliability'!$E$6:$E$409,0)),NA())</f>
        <v>8.3333333333333301E-2</v>
      </c>
      <c r="AN182" s="25">
        <f>IFERROR(INDEX('Data Reliability'!$H$6:$H$409,MATCH($C182,'Data Reliability'!$E$6:$E$409,0)),NA())</f>
        <v>0.51666666666666705</v>
      </c>
    </row>
    <row r="183" spans="2:40" x14ac:dyDescent="0.2">
      <c r="B183" s="28" t="s">
        <v>302</v>
      </c>
      <c r="C183" s="28" t="s">
        <v>303</v>
      </c>
      <c r="D183" s="28" t="s">
        <v>432</v>
      </c>
      <c r="E183" s="28" t="s">
        <v>429</v>
      </c>
      <c r="F183" s="206">
        <f ca="1">MATCH($C183,_xlfn.ANCHORARRAY(Health!$C$8),0)</f>
        <v>178</v>
      </c>
      <c r="G183" s="22" cm="1">
        <f t="array" aca="1" ref="G183" ca="1">IF(Parameters!$D$31, SUM(IF(ISNUMBER(R183:W183),(IF(R183:W183&gt;=Parameters!$D$37,1,"")),""))+0.5*(SUM(IF(ISNUMBER(R183:W183),(IF(R183:W183&gt;=Parameters!$D$38,1,"")),""))-SUM(IF(ISNUMBER(R183:W183),(IF(R183:W183&gt;=Parameters!$D$37,1,"")),""))),0) +
   IF(Parameters!$D$32,SUM(IF(ISNUMBER(R183:W183),(IF(R183:W183&gt;=Parameters!$D$41,1,"")),"")),0) +
   IF(Parameters!$D$33,AVERAGE(IF(ISNUMBER(R183:W183),R183:W183)),0) +
   IF(Parameters!$D$34,IF(OR(IF(ISNUMBER(R183:W183),R183:W183)=0),0,GEOMEAN(IF(ISNUMBER(R183:W183),R183:W183))),0)</f>
        <v>3.5</v>
      </c>
      <c r="H183" s="23">
        <f t="shared" ca="1" si="12"/>
        <v>3.5</v>
      </c>
      <c r="I183" s="116" t="str">
        <f t="shared" si="13"/>
        <v>!</v>
      </c>
      <c r="J183" s="22" cm="1">
        <f t="array" aca="1" ref="J183" ca="1">IF(Parameters!$D$31, SUM(IF(ISNUMBER(Y183:AD183),(IF(Y183:AD183&gt;=Parameters!$D$41,1,"")),""))+0.5*(SUM(IF(ISNUMBER(Y183:AD183),(IF(Y183:AD183&gt;=Parameters!$D$42,1,"")),""))-SUM(IF(ISNUMBER(Y183:AD183),(IF(Y183:AD183&gt;=Parameters!$D$41,1,"")),""))),0) +
   IF(Parameters!$D$32,SUM(IF(ISNUMBER(Y183:AD183),(IF(Y183:AD183&gt;=Parameters!$D$41,1,"")),"")),0) +
   IF(Parameters!$D$33,AVERAGE(IF(ISNUMBER(Y183:AD183),Y183:AD183)),0) +
   IF(Parameters!$D$34,IF(OR(IF(ISNUMBER(Y183:AD183),Y183:AD183)=0),0,GEOMEAN(IF(ISNUMBER(Y183:AD183),Y183:AD183))),0)</f>
        <v>3.5</v>
      </c>
      <c r="K183" s="23">
        <f t="shared" ca="1" si="14"/>
        <v>3.5</v>
      </c>
      <c r="L183" s="116" t="str">
        <f t="shared" si="15"/>
        <v/>
      </c>
      <c r="M183" s="21" cm="1">
        <f t="array" aca="1" ref="M183" ca="1">IF(Parameters!$D$31, SUM(IF(ISNUMBER(AF183:AK183),(IF(AF183:AK183&gt;=Parameters!$D$41,1,"")),""))+0.5*(SUM(IF(ISNUMBER(AF183:AK183),(IF(AF183:AK183&gt;=Parameters!$D$42,1,"")),""))-SUM(IF(ISNUMBER(AF183:AK183),(IF(AF183:AK183&gt;=Parameters!$D$41,1,"")),""))),0) +
   IF(Parameters!$D$32,SUM(IF(ISNUMBER(AF183:AK183),(IF(AF183:AK183&gt;=Parameters!$D$41,1,"")),"")),0) +
   IF(Parameters!$D$33,AVERAGE(IF(ISNUMBER(AF183:AK183),AF183:AK183)),0) +
   IF(Parameters!$D$34,IF(OR(IF(ISNUMBER(AF183:AK183),AF183:AK183)=0),0,GEOMEAN(IF(ISNUMBER(AF183:AK183),AF183:AK183))),0)</f>
        <v>4</v>
      </c>
      <c r="N183" s="23">
        <f t="shared" ca="1" si="16"/>
        <v>4</v>
      </c>
      <c r="O183" s="116" t="str">
        <f t="shared" si="17"/>
        <v>!</v>
      </c>
      <c r="P183" s="24"/>
      <c r="Q183" s="49"/>
      <c r="R183" s="25">
        <f ca="1">IFERROR(INDEX(Health!$G$8:$G$225,MATCH($C183,_xlfn.ANCHORARRAY(Health!$C$8),0)),NA())</f>
        <v>9.9824919620601094</v>
      </c>
      <c r="S183" s="25">
        <f ca="1">IFERROR(INDEX(Food!$G$8:$G$225,MATCH($C183,_xlfn.ANCHORARRAY(Food!$C$8),0)),NA())</f>
        <v>10</v>
      </c>
      <c r="T183" s="25" t="e">
        <f ca="1">IFERROR(INDEX(Macro!$G$8:$G$225,MATCH($C183,_xlfn.ANCHORARRAY(Macro!$C$8),0)),NA())</f>
        <v>#N/A</v>
      </c>
      <c r="U183" s="25">
        <f ca="1">IFERROR(INDEX(Socioeconomic!$G$8:$G$225,MATCH($C183,_xlfn.ANCHORARRAY(Socioeconomic!$C$8),0)),NA())</f>
        <v>10</v>
      </c>
      <c r="V183" s="25">
        <f ca="1">IFERROR(INDEX('Natural Hazard'!$G$8:$G$225,MATCH($C183,_xlfn.ANCHORARRAY('Natural Hazard'!$C$8),0)),NA())</f>
        <v>6.8313005106397275</v>
      </c>
      <c r="W183" s="25">
        <f ca="1">IFERROR(INDEX(Conflict!$G$8:$G$225,MATCH($C183,_xlfn.ANCHORARRAY(Conflict!$C$8),0)),NA())</f>
        <v>0</v>
      </c>
      <c r="X183" s="50"/>
      <c r="Y183" s="25">
        <f ca="1">IFERROR(INDEX(Health!$H$8:$H$225,MATCH($C183,_xlfn.ANCHORARRAY(Health!$C$8),0)),NA())</f>
        <v>9.9650145772594705</v>
      </c>
      <c r="Z183" s="25">
        <f ca="1">IFERROR(INDEX(Food!$H$8:$H$225,MATCH($C183,_xlfn.ANCHORARRAY(Food!$C$8),0)),NA())</f>
        <v>10</v>
      </c>
      <c r="AA183" s="25" t="e">
        <f ca="1">IFERROR(INDEX(Macro!$H$8:$H$225,MATCH($C183,_xlfn.ANCHORARRAY(Macro!$C$8),0)),NA())</f>
        <v>#N/A</v>
      </c>
      <c r="AB183" s="25">
        <f ca="1">IFERROR(INDEX(Socioeconomic!$H$8:$H$225,MATCH($C183,_xlfn.ANCHORARRAY(Socioeconomic!$C$8),0)),NA())</f>
        <v>10</v>
      </c>
      <c r="AC183" s="25">
        <f ca="1">IFERROR(INDEX('Natural Hazard'!$H$8:$H$225,MATCH($C183,_xlfn.ANCHORARRAY('Natural Hazard'!$C$8),0)),NA())</f>
        <v>4.6666666666666599</v>
      </c>
      <c r="AD183" s="25">
        <f ca="1">IFERROR(INDEX(Conflict!$H$8:$H$225,MATCH($C183,_xlfn.ANCHORARRAY(Conflict!$C$8),0)),NA())</f>
        <v>10</v>
      </c>
      <c r="AE183" s="50"/>
      <c r="AF183" s="25">
        <f ca="1">IFERROR(INDEX(Health!$I$8:$I$225,MATCH($C183,_xlfn.ANCHORARRAY(Health!$C$8),0)),NA())</f>
        <v>10</v>
      </c>
      <c r="AG183" s="25">
        <f ca="1">IFERROR(INDEX(Food!$I$8:$I$225,MATCH($C183,_xlfn.ANCHORARRAY(Food!$C$8),0)),NA())</f>
        <v>10</v>
      </c>
      <c r="AH183" s="25" t="e">
        <f ca="1">IFERROR(INDEX(Macro!$I$8:$I$225,MATCH($C183,_xlfn.ANCHORARRAY(Macro!$C$8),0)),NA())</f>
        <v>#N/A</v>
      </c>
      <c r="AI183" s="25">
        <f ca="1">IFERROR(INDEX(Socioeconomic!$I$8:$I$225,MATCH($C183,_xlfn.ANCHORARRAY(Socioeconomic!$C$8),0)),NA())</f>
        <v>10</v>
      </c>
      <c r="AJ183" s="25">
        <f ca="1">IFERROR(INDEX('Natural Hazard'!$I$8:$I$225,MATCH($C183,_xlfn.ANCHORARRAY('Natural Hazard'!$C$8),0)),NA())</f>
        <v>10</v>
      </c>
      <c r="AK183" s="25">
        <f ca="1">IFERROR(INDEX(Conflict!$I$8:$I$225,MATCH($C183,_xlfn.ANCHORARRAY(Conflict!$C$8),0)),NA())</f>
        <v>0</v>
      </c>
      <c r="AL183" s="49"/>
      <c r="AM183" s="25">
        <f>IFERROR(INDEX('Data Reliability'!$G$6:$G$409,MATCH($C183,'Data Reliability'!$E$6:$E$409,0)),NA())</f>
        <v>0.25</v>
      </c>
      <c r="AN183" s="25">
        <f>IFERROR(INDEX('Data Reliability'!$H$6:$H$409,MATCH($C183,'Data Reliability'!$E$6:$E$409,0)),NA())</f>
        <v>0.45833333333333298</v>
      </c>
    </row>
    <row r="184" spans="2:40" x14ac:dyDescent="0.2">
      <c r="B184" s="28" t="s">
        <v>768</v>
      </c>
      <c r="C184" s="28" t="s">
        <v>304</v>
      </c>
      <c r="D184" s="28" t="s">
        <v>432</v>
      </c>
      <c r="E184" s="28" t="s">
        <v>429</v>
      </c>
      <c r="F184" s="206">
        <f ca="1">MATCH($C184,_xlfn.ANCHORARRAY(Health!$C$8),0)</f>
        <v>179</v>
      </c>
      <c r="G184" s="22" cm="1">
        <f t="array" aca="1" ref="G184" ca="1">IF(Parameters!$D$31, SUM(IF(ISNUMBER(R184:W184),(IF(R184:W184&gt;=Parameters!$D$37,1,"")),""))+0.5*(SUM(IF(ISNUMBER(R184:W184),(IF(R184:W184&gt;=Parameters!$D$38,1,"")),""))-SUM(IF(ISNUMBER(R184:W184),(IF(R184:W184&gt;=Parameters!$D$37,1,"")),""))),0) +
   IF(Parameters!$D$32,SUM(IF(ISNUMBER(R184:W184),(IF(R184:W184&gt;=Parameters!$D$41,1,"")),"")),0) +
   IF(Parameters!$D$33,AVERAGE(IF(ISNUMBER(R184:W184),R184:W184)),0) +
   IF(Parameters!$D$34,IF(OR(IF(ISNUMBER(R184:W184),R184:W184)=0),0,GEOMEAN(IF(ISNUMBER(R184:W184),R184:W184))),0)</f>
        <v>0.5</v>
      </c>
      <c r="H184" s="23">
        <f t="shared" ca="1" si="12"/>
        <v>0.5</v>
      </c>
      <c r="I184" s="116" t="str">
        <f t="shared" si="13"/>
        <v>!</v>
      </c>
      <c r="J184" s="22" cm="1">
        <f t="array" aca="1" ref="J184" ca="1">IF(Parameters!$D$31, SUM(IF(ISNUMBER(Y184:AD184),(IF(Y184:AD184&gt;=Parameters!$D$41,1,"")),""))+0.5*(SUM(IF(ISNUMBER(Y184:AD184),(IF(Y184:AD184&gt;=Parameters!$D$42,1,"")),""))-SUM(IF(ISNUMBER(Y184:AD184),(IF(Y184:AD184&gt;=Parameters!$D$41,1,"")),""))),0) +
   IF(Parameters!$D$32,SUM(IF(ISNUMBER(Y184:AD184),(IF(Y184:AD184&gt;=Parameters!$D$41,1,"")),"")),0) +
   IF(Parameters!$D$33,AVERAGE(IF(ISNUMBER(Y184:AD184),Y184:AD184)),0) +
   IF(Parameters!$D$34,IF(OR(IF(ISNUMBER(Y184:AD184),Y184:AD184)=0),0,GEOMEAN(IF(ISNUMBER(Y184:AD184),Y184:AD184))),0)</f>
        <v>2.5</v>
      </c>
      <c r="K184" s="23">
        <f t="shared" ca="1" si="14"/>
        <v>2.5</v>
      </c>
      <c r="L184" s="116" t="str">
        <f t="shared" si="15"/>
        <v/>
      </c>
      <c r="M184" s="21" cm="1">
        <f t="array" aca="1" ref="M184" ca="1">IF(Parameters!$D$31, SUM(IF(ISNUMBER(AF184:AK184),(IF(AF184:AK184&gt;=Parameters!$D$41,1,"")),""))+0.5*(SUM(IF(ISNUMBER(AF184:AK184),(IF(AF184:AK184&gt;=Parameters!$D$42,1,"")),""))-SUM(IF(ISNUMBER(AF184:AK184),(IF(AF184:AK184&gt;=Parameters!$D$41,1,"")),""))),0) +
   IF(Parameters!$D$32,SUM(IF(ISNUMBER(AF184:AK184),(IF(AF184:AK184&gt;=Parameters!$D$41,1,"")),"")),0) +
   IF(Parameters!$D$33,AVERAGE(IF(ISNUMBER(AF184:AK184),AF184:AK184)),0) +
   IF(Parameters!$D$34,IF(OR(IF(ISNUMBER(AF184:AK184),AF184:AK184)=0),0,GEOMEAN(IF(ISNUMBER(AF184:AK184),AF184:AK184))),0)</f>
        <v>0</v>
      </c>
      <c r="N184" s="23">
        <f t="shared" ca="1" si="16"/>
        <v>0</v>
      </c>
      <c r="O184" s="116" t="str">
        <f t="shared" si="17"/>
        <v>!</v>
      </c>
      <c r="P184" s="24"/>
      <c r="Q184" s="49"/>
      <c r="R184" s="25">
        <f ca="1">IFERROR(INDEX(Health!$G$8:$G$225,MATCH($C184,_xlfn.ANCHORARRAY(Health!$C$8),0)),NA())</f>
        <v>0</v>
      </c>
      <c r="S184" s="25">
        <f ca="1">IFERROR(INDEX(Food!$G$8:$G$225,MATCH($C184,_xlfn.ANCHORARRAY(Food!$C$8),0)),NA())</f>
        <v>0</v>
      </c>
      <c r="T184" s="25">
        <f ca="1">IFERROR(INDEX(Macro!$G$8:$G$225,MATCH($C184,_xlfn.ANCHORARRAY(Macro!$C$8),0)),NA())</f>
        <v>5.0785111822190592</v>
      </c>
      <c r="U184" s="25">
        <f ca="1">IFERROR(INDEX(Socioeconomic!$G$8:$G$225,MATCH($C184,_xlfn.ANCHORARRAY(Socioeconomic!$C$8),0)),NA())</f>
        <v>4.8894214741716455</v>
      </c>
      <c r="V184" s="25">
        <f ca="1">IFERROR(INDEX('Natural Hazard'!$G$8:$G$225,MATCH($C184,_xlfn.ANCHORARRAY('Natural Hazard'!$C$8),0)),NA())</f>
        <v>0</v>
      </c>
      <c r="W184" s="25">
        <f ca="1">IFERROR(INDEX(Conflict!$G$8:$G$225,MATCH($C184,_xlfn.ANCHORARRAY(Conflict!$C$8),0)),NA())</f>
        <v>0</v>
      </c>
      <c r="X184" s="50"/>
      <c r="Y184" s="25">
        <f ca="1">IFERROR(INDEX(Health!$H$8:$H$225,MATCH($C184,_xlfn.ANCHORARRAY(Health!$C$8),0)),NA())</f>
        <v>8.4198250728862902</v>
      </c>
      <c r="Z184" s="25">
        <f ca="1">IFERROR(INDEX(Food!$H$8:$H$225,MATCH($C184,_xlfn.ANCHORARRAY(Food!$C$8),0)),NA())</f>
        <v>8.20574162679425</v>
      </c>
      <c r="AA184" s="25">
        <f ca="1">IFERROR(INDEX(Macro!$H$8:$H$225,MATCH($C184,_xlfn.ANCHORARRAY(Macro!$C$8),0)),NA())</f>
        <v>5.6879929886064797</v>
      </c>
      <c r="AB184" s="25">
        <f ca="1">IFERROR(INDEX(Socioeconomic!$H$8:$H$225,MATCH($C184,_xlfn.ANCHORARRAY(Socioeconomic!$C$8),0)),NA())</f>
        <v>8.4285714285714199</v>
      </c>
      <c r="AC184" s="25">
        <f ca="1">IFERROR(INDEX('Natural Hazard'!$H$8:$H$225,MATCH($C184,_xlfn.ANCHORARRAY('Natural Hazard'!$C$8),0)),NA())</f>
        <v>0.66666666666666696</v>
      </c>
      <c r="AD184" s="25">
        <f ca="1">IFERROR(INDEX(Conflict!$H$8:$H$225,MATCH($C184,_xlfn.ANCHORARRAY(Conflict!$C$8),0)),NA())</f>
        <v>10</v>
      </c>
      <c r="AE184" s="50"/>
      <c r="AF184" s="25">
        <f ca="1">IFERROR(INDEX(Health!$I$8:$I$225,MATCH($C184,_xlfn.ANCHORARRAY(Health!$C$8),0)),NA())</f>
        <v>0</v>
      </c>
      <c r="AG184" s="25" t="e">
        <f ca="1">IFERROR(INDEX(Food!$I$8:$I$225,MATCH($C184,_xlfn.ANCHORARRAY(Food!$C$8),0)),NA())</f>
        <v>#N/A</v>
      </c>
      <c r="AH184" s="25">
        <f ca="1">IFERROR(INDEX(Macro!$I$8:$I$225,MATCH($C184,_xlfn.ANCHORARRAY(Macro!$C$8),0)),NA())</f>
        <v>4.5343367826904997</v>
      </c>
      <c r="AI184" s="25">
        <f ca="1">IFERROR(INDEX(Socioeconomic!$I$8:$I$225,MATCH($C184,_xlfn.ANCHORARRAY(Socioeconomic!$C$8),0)),NA())</f>
        <v>2.8363575671972199</v>
      </c>
      <c r="AJ184" s="25">
        <f ca="1">IFERROR(INDEX('Natural Hazard'!$I$8:$I$225,MATCH($C184,_xlfn.ANCHORARRAY('Natural Hazard'!$C$8),0)),NA())</f>
        <v>0</v>
      </c>
      <c r="AK184" s="25">
        <f ca="1">IFERROR(INDEX(Conflict!$I$8:$I$225,MATCH($C184,_xlfn.ANCHORARRAY(Conflict!$C$8),0)),NA())</f>
        <v>0</v>
      </c>
      <c r="AL184" s="49"/>
      <c r="AM184" s="25">
        <f>IFERROR(INDEX('Data Reliability'!$G$6:$G$409,MATCH($C184,'Data Reliability'!$E$6:$E$409,0)),NA())</f>
        <v>0.16666666666666699</v>
      </c>
      <c r="AN184" s="25">
        <f>IFERROR(INDEX('Data Reliability'!$H$6:$H$409,MATCH($C184,'Data Reliability'!$E$6:$E$409,0)),NA())</f>
        <v>0.625</v>
      </c>
    </row>
    <row r="185" spans="2:40" x14ac:dyDescent="0.2">
      <c r="B185" s="28" t="s">
        <v>305</v>
      </c>
      <c r="C185" s="28" t="s">
        <v>306</v>
      </c>
      <c r="D185" s="28" t="s">
        <v>435</v>
      </c>
      <c r="E185" s="28" t="s">
        <v>430</v>
      </c>
      <c r="F185" s="206">
        <f ca="1">MATCH($C185,_xlfn.ANCHORARRAY(Health!$C$8),0)</f>
        <v>180</v>
      </c>
      <c r="G185" s="22" cm="1">
        <f t="array" aca="1" ref="G185" ca="1">IF(Parameters!$D$31, SUM(IF(ISNUMBER(R185:W185),(IF(R185:W185&gt;=Parameters!$D$37,1,"")),""))+0.5*(SUM(IF(ISNUMBER(R185:W185),(IF(R185:W185&gt;=Parameters!$D$38,1,"")),""))-SUM(IF(ISNUMBER(R185:W185),(IF(R185:W185&gt;=Parameters!$D$37,1,"")),""))),0) +
   IF(Parameters!$D$32,SUM(IF(ISNUMBER(R185:W185),(IF(R185:W185&gt;=Parameters!$D$41,1,"")),"")),0) +
   IF(Parameters!$D$33,AVERAGE(IF(ISNUMBER(R185:W185),R185:W185)),0) +
   IF(Parameters!$D$34,IF(OR(IF(ISNUMBER(R185:W185),R185:W185)=0),0,GEOMEAN(IF(ISNUMBER(R185:W185),R185:W185))),0)</f>
        <v>2</v>
      </c>
      <c r="H185" s="23">
        <f t="shared" ca="1" si="12"/>
        <v>2</v>
      </c>
      <c r="I185" s="116" t="str">
        <f t="shared" si="13"/>
        <v>!</v>
      </c>
      <c r="J185" s="22" cm="1">
        <f t="array" aca="1" ref="J185" ca="1">IF(Parameters!$D$31, SUM(IF(ISNUMBER(Y185:AD185),(IF(Y185:AD185&gt;=Parameters!$D$41,1,"")),""))+0.5*(SUM(IF(ISNUMBER(Y185:AD185),(IF(Y185:AD185&gt;=Parameters!$D$42,1,"")),""))-SUM(IF(ISNUMBER(Y185:AD185),(IF(Y185:AD185&gt;=Parameters!$D$41,1,"")),""))),0) +
   IF(Parameters!$D$32,SUM(IF(ISNUMBER(Y185:AD185),(IF(Y185:AD185&gt;=Parameters!$D$41,1,"")),"")),0) +
   IF(Parameters!$D$33,AVERAGE(IF(ISNUMBER(Y185:AD185),Y185:AD185)),0) +
   IF(Parameters!$D$34,IF(OR(IF(ISNUMBER(Y185:AD185),Y185:AD185)=0),0,GEOMEAN(IF(ISNUMBER(Y185:AD185),Y185:AD185))),0)</f>
        <v>0.5</v>
      </c>
      <c r="K185" s="23">
        <f t="shared" ca="1" si="14"/>
        <v>0.5</v>
      </c>
      <c r="L185" s="116" t="str">
        <f t="shared" si="15"/>
        <v/>
      </c>
      <c r="M185" s="21" cm="1">
        <f t="array" aca="1" ref="M185" ca="1">IF(Parameters!$D$31, SUM(IF(ISNUMBER(AF185:AK185),(IF(AF185:AK185&gt;=Parameters!$D$41,1,"")),""))+0.5*(SUM(IF(ISNUMBER(AF185:AK185),(IF(AF185:AK185&gt;=Parameters!$D$42,1,"")),""))-SUM(IF(ISNUMBER(AF185:AK185),(IF(AF185:AK185&gt;=Parameters!$D$41,1,"")),""))),0) +
   IF(Parameters!$D$32,SUM(IF(ISNUMBER(AF185:AK185),(IF(AF185:AK185&gt;=Parameters!$D$41,1,"")),"")),0) +
   IF(Parameters!$D$33,AVERAGE(IF(ISNUMBER(AF185:AK185),AF185:AK185)),0) +
   IF(Parameters!$D$34,IF(OR(IF(ISNUMBER(AF185:AK185),AF185:AK185)=0),0,GEOMEAN(IF(ISNUMBER(AF185:AK185),AF185:AK185))),0)</f>
        <v>2</v>
      </c>
      <c r="N185" s="23">
        <f t="shared" ca="1" si="16"/>
        <v>2</v>
      </c>
      <c r="O185" s="116" t="str">
        <f t="shared" si="17"/>
        <v>!</v>
      </c>
      <c r="P185" s="24"/>
      <c r="Q185" s="49"/>
      <c r="R185" s="25">
        <f ca="1">IFERROR(INDEX(Health!$G$8:$G$225,MATCH($C185,_xlfn.ANCHORARRAY(Health!$C$8),0)),NA())</f>
        <v>7.7271246146607213</v>
      </c>
      <c r="S185" s="25">
        <f ca="1">IFERROR(INDEX(Food!$G$8:$G$225,MATCH($C185,_xlfn.ANCHORARRAY(Food!$C$8),0)),NA())</f>
        <v>0</v>
      </c>
      <c r="T185" s="25">
        <f ca="1">IFERROR(INDEX(Macro!$G$8:$G$225,MATCH($C185,_xlfn.ANCHORARRAY(Macro!$C$8),0)),NA())</f>
        <v>5.8693640534320792</v>
      </c>
      <c r="U185" s="25">
        <f ca="1">IFERROR(INDEX(Socioeconomic!$G$8:$G$225,MATCH($C185,_xlfn.ANCHORARRAY(Socioeconomic!$C$8),0)),NA())</f>
        <v>0</v>
      </c>
      <c r="V185" s="25">
        <f ca="1">IFERROR(INDEX('Natural Hazard'!$G$8:$G$225,MATCH($C185,_xlfn.ANCHORARRAY('Natural Hazard'!$C$8),0)),NA())</f>
        <v>6.1913918736689002</v>
      </c>
      <c r="W185" s="25">
        <f ca="1">IFERROR(INDEX(Conflict!$G$8:$G$225,MATCH($C185,_xlfn.ANCHORARRAY(Conflict!$C$8),0)),NA())</f>
        <v>0</v>
      </c>
      <c r="X185" s="50"/>
      <c r="Y185" s="25">
        <f ca="1">IFERROR(INDEX(Health!$H$8:$H$225,MATCH($C185,_xlfn.ANCHORARRAY(Health!$C$8),0)),NA())</f>
        <v>5.9708454810495599</v>
      </c>
      <c r="Z185" s="25">
        <f ca="1">IFERROR(INDEX(Food!$H$8:$H$225,MATCH($C185,_xlfn.ANCHORARRAY(Food!$C$8),0)),NA())</f>
        <v>5.5263157894736796</v>
      </c>
      <c r="AA185" s="25">
        <f ca="1">IFERROR(INDEX(Macro!$H$8:$H$225,MATCH($C185,_xlfn.ANCHORARRAY(Macro!$C$8),0)),NA())</f>
        <v>7.2947706690037997</v>
      </c>
      <c r="AB185" s="25">
        <f ca="1">IFERROR(INDEX(Socioeconomic!$H$8:$H$225,MATCH($C185,_xlfn.ANCHORARRAY(Socioeconomic!$C$8),0)),NA())</f>
        <v>5.1428571428571397</v>
      </c>
      <c r="AC185" s="25">
        <f ca="1">IFERROR(INDEX('Natural Hazard'!$H$8:$H$225,MATCH($C185,_xlfn.ANCHORARRAY('Natural Hazard'!$C$8),0)),NA())</f>
        <v>3.8333333333333299</v>
      </c>
      <c r="AD185" s="25">
        <f ca="1">IFERROR(INDEX(Conflict!$H$8:$H$225,MATCH($C185,_xlfn.ANCHORARRAY(Conflict!$C$8),0)),NA())</f>
        <v>0</v>
      </c>
      <c r="AE185" s="50"/>
      <c r="AF185" s="25">
        <f ca="1">IFERROR(INDEX(Health!$I$8:$I$225,MATCH($C185,_xlfn.ANCHORARRAY(Health!$C$8),0)),NA())</f>
        <v>10</v>
      </c>
      <c r="AG185" s="25" t="e">
        <f ca="1">IFERROR(INDEX(Food!$I$8:$I$225,MATCH($C185,_xlfn.ANCHORARRAY(Food!$C$8),0)),NA())</f>
        <v>#N/A</v>
      </c>
      <c r="AH185" s="25">
        <f ca="1">IFERROR(INDEX(Macro!$I$8:$I$225,MATCH($C185,_xlfn.ANCHORARRAY(Macro!$C$8),0)),NA())</f>
        <v>4.7224835371589799</v>
      </c>
      <c r="AI185" s="25" t="e">
        <f ca="1">IFERROR(INDEX(Socioeconomic!$I$8:$I$225,MATCH($C185,_xlfn.ANCHORARRAY(Socioeconomic!$C$8),0)),NA())</f>
        <v>#N/A</v>
      </c>
      <c r="AJ185" s="25">
        <f ca="1">IFERROR(INDEX('Natural Hazard'!$I$8:$I$225,MATCH($C185,_xlfn.ANCHORARRAY('Natural Hazard'!$C$8),0)),NA())</f>
        <v>10</v>
      </c>
      <c r="AK185" s="25">
        <f ca="1">IFERROR(INDEX(Conflict!$I$8:$I$225,MATCH($C185,_xlfn.ANCHORARRAY(Conflict!$C$8),0)),NA())</f>
        <v>0</v>
      </c>
      <c r="AL185" s="49"/>
      <c r="AM185" s="25">
        <f>IFERROR(INDEX('Data Reliability'!$G$6:$G$409,MATCH($C185,'Data Reliability'!$E$6:$E$409,0)),NA())</f>
        <v>0.16666666666666699</v>
      </c>
      <c r="AN185" s="25">
        <f>IFERROR(INDEX('Data Reliability'!$H$6:$H$409,MATCH($C185,'Data Reliability'!$E$6:$E$409,0)),NA())</f>
        <v>0.51666666666666705</v>
      </c>
    </row>
    <row r="186" spans="2:40" x14ac:dyDescent="0.2">
      <c r="B186" s="28" t="s">
        <v>755</v>
      </c>
      <c r="C186" s="28" t="s">
        <v>307</v>
      </c>
      <c r="D186" s="28" t="s">
        <v>433</v>
      </c>
      <c r="E186" s="28" t="s">
        <v>409</v>
      </c>
      <c r="F186" s="206">
        <f ca="1">MATCH($C186,_xlfn.ANCHORARRAY(Health!$C$8),0)</f>
        <v>181</v>
      </c>
      <c r="G186" s="22" cm="1">
        <f t="array" aca="1" ref="G186" ca="1">IF(Parameters!$D$31, SUM(IF(ISNUMBER(R186:W186),(IF(R186:W186&gt;=Parameters!$D$37,1,"")),""))+0.5*(SUM(IF(ISNUMBER(R186:W186),(IF(R186:W186&gt;=Parameters!$D$38,1,"")),""))-SUM(IF(ISNUMBER(R186:W186),(IF(R186:W186&gt;=Parameters!$D$37,1,"")),""))),0) +
   IF(Parameters!$D$32,SUM(IF(ISNUMBER(R186:W186),(IF(R186:W186&gt;=Parameters!$D$41,1,"")),"")),0) +
   IF(Parameters!$D$33,AVERAGE(IF(ISNUMBER(R186:W186),R186:W186)),0) +
   IF(Parameters!$D$34,IF(OR(IF(ISNUMBER(R186:W186),R186:W186)=0),0,GEOMEAN(IF(ISNUMBER(R186:W186),R186:W186))),0)</f>
        <v>0</v>
      </c>
      <c r="H186" s="23">
        <f t="shared" ca="1" si="12"/>
        <v>0</v>
      </c>
      <c r="I186" s="116" t="str">
        <f t="shared" si="13"/>
        <v>!</v>
      </c>
      <c r="J186" s="22" cm="1">
        <f t="array" aca="1" ref="J186" ca="1">IF(Parameters!$D$31, SUM(IF(ISNUMBER(Y186:AD186),(IF(Y186:AD186&gt;=Parameters!$D$41,1,"")),""))+0.5*(SUM(IF(ISNUMBER(Y186:AD186),(IF(Y186:AD186&gt;=Parameters!$D$42,1,"")),""))-SUM(IF(ISNUMBER(Y186:AD186),(IF(Y186:AD186&gt;=Parameters!$D$41,1,"")),""))),0) +
   IF(Parameters!$D$32,SUM(IF(ISNUMBER(Y186:AD186),(IF(Y186:AD186&gt;=Parameters!$D$41,1,"")),"")),0) +
   IF(Parameters!$D$33,AVERAGE(IF(ISNUMBER(Y186:AD186),Y186:AD186)),0) +
   IF(Parameters!$D$34,IF(OR(IF(ISNUMBER(Y186:AD186),Y186:AD186)=0),0,GEOMEAN(IF(ISNUMBER(Y186:AD186),Y186:AD186))),0)</f>
        <v>0</v>
      </c>
      <c r="K186" s="23">
        <f t="shared" ca="1" si="14"/>
        <v>0</v>
      </c>
      <c r="L186" s="116" t="str">
        <f t="shared" si="15"/>
        <v/>
      </c>
      <c r="M186" s="21" cm="1">
        <f t="array" aca="1" ref="M186" ca="1">IF(Parameters!$D$31, SUM(IF(ISNUMBER(AF186:AK186),(IF(AF186:AK186&gt;=Parameters!$D$41,1,"")),""))+0.5*(SUM(IF(ISNUMBER(AF186:AK186),(IF(AF186:AK186&gt;=Parameters!$D$42,1,"")),""))-SUM(IF(ISNUMBER(AF186:AK186),(IF(AF186:AK186&gt;=Parameters!$D$41,1,"")),""))),0) +
   IF(Parameters!$D$32,SUM(IF(ISNUMBER(AF186:AK186),(IF(AF186:AK186&gt;=Parameters!$D$41,1,"")),"")),0) +
   IF(Parameters!$D$33,AVERAGE(IF(ISNUMBER(AF186:AK186),AF186:AK186)),0) +
   IF(Parameters!$D$34,IF(OR(IF(ISNUMBER(AF186:AK186),AF186:AK186)=0),0,GEOMEAN(IF(ISNUMBER(AF186:AK186),AF186:AK186))),0)</f>
        <v>0</v>
      </c>
      <c r="N186" s="23">
        <f t="shared" ca="1" si="16"/>
        <v>0</v>
      </c>
      <c r="O186" s="116" t="str">
        <f t="shared" si="17"/>
        <v>!!</v>
      </c>
      <c r="P186" s="24"/>
      <c r="Q186" s="49"/>
      <c r="R186" s="25">
        <f ca="1">IFERROR(INDEX(Health!$G$8:$G$225,MATCH($C186,_xlfn.ANCHORARRAY(Health!$C$8),0)),NA())</f>
        <v>0</v>
      </c>
      <c r="S186" s="25">
        <f ca="1">IFERROR(INDEX(Food!$G$8:$G$225,MATCH($C186,_xlfn.ANCHORARRAY(Food!$C$8),0)),NA())</f>
        <v>0</v>
      </c>
      <c r="T186" s="25">
        <f ca="1">IFERROR(INDEX(Macro!$G$8:$G$225,MATCH($C186,_xlfn.ANCHORARRAY(Macro!$C$8),0)),NA())</f>
        <v>0</v>
      </c>
      <c r="U186" s="25">
        <f ca="1">IFERROR(INDEX(Socioeconomic!$G$8:$G$225,MATCH($C186,_xlfn.ANCHORARRAY(Socioeconomic!$C$8),0)),NA())</f>
        <v>0</v>
      </c>
      <c r="V186" s="25">
        <f ca="1">IFERROR(INDEX('Natural Hazard'!$G$8:$G$225,MATCH($C186,_xlfn.ANCHORARRAY('Natural Hazard'!$C$8),0)),NA())</f>
        <v>0</v>
      </c>
      <c r="W186" s="25">
        <f ca="1">IFERROR(INDEX(Conflict!$G$8:$G$225,MATCH($C186,_xlfn.ANCHORARRAY(Conflict!$C$8),0)),NA())</f>
        <v>0</v>
      </c>
      <c r="X186" s="50"/>
      <c r="Y186" s="25">
        <f ca="1">IFERROR(INDEX(Health!$H$8:$H$225,MATCH($C186,_xlfn.ANCHORARRAY(Health!$C$8),0)),NA())</f>
        <v>0.314868804664724</v>
      </c>
      <c r="Z186" s="25">
        <f ca="1">IFERROR(INDEX(Food!$H$8:$H$225,MATCH($C186,_xlfn.ANCHORARRAY(Food!$C$8),0)),NA())</f>
        <v>2.0208453966415698</v>
      </c>
      <c r="AA186" s="25">
        <f ca="1">IFERROR(INDEX(Macro!$H$8:$H$225,MATCH($C186,_xlfn.ANCHORARRAY(Macro!$C$8),0)),NA())</f>
        <v>3.19018404907975</v>
      </c>
      <c r="AB186" s="25">
        <f ca="1">IFERROR(INDEX(Socioeconomic!$H$8:$H$225,MATCH($C186,_xlfn.ANCHORARRAY(Socioeconomic!$C$8),0)),NA())</f>
        <v>1.4285714285714199</v>
      </c>
      <c r="AC186" s="25">
        <f ca="1">IFERROR(INDEX('Natural Hazard'!$H$8:$H$225,MATCH($C186,_xlfn.ANCHORARRAY('Natural Hazard'!$C$8),0)),NA())</f>
        <v>2.3333333333333299</v>
      </c>
      <c r="AD186" s="25">
        <f ca="1">IFERROR(INDEX(Conflict!$H$8:$H$225,MATCH($C186,_xlfn.ANCHORARRAY(Conflict!$C$8),0)),NA())</f>
        <v>0</v>
      </c>
      <c r="AE186" s="50"/>
      <c r="AF186" s="25">
        <f ca="1">IFERROR(INDEX(Health!$I$8:$I$225,MATCH($C186,_xlfn.ANCHORARRAY(Health!$C$8),0)),NA())</f>
        <v>0</v>
      </c>
      <c r="AG186" s="25" t="e">
        <f ca="1">IFERROR(INDEX(Food!$I$8:$I$225,MATCH($C186,_xlfn.ANCHORARRAY(Food!$C$8),0)),NA())</f>
        <v>#N/A</v>
      </c>
      <c r="AH186" s="25">
        <f ca="1">IFERROR(INDEX(Macro!$I$8:$I$225,MATCH($C186,_xlfn.ANCHORARRAY(Macro!$C$8),0)),NA())</f>
        <v>0</v>
      </c>
      <c r="AI186" s="25" t="e">
        <f ca="1">IFERROR(INDEX(Socioeconomic!$I$8:$I$225,MATCH($C186,_xlfn.ANCHORARRAY(Socioeconomic!$C$8),0)),NA())</f>
        <v>#N/A</v>
      </c>
      <c r="AJ186" s="25">
        <f ca="1">IFERROR(INDEX('Natural Hazard'!$I$8:$I$225,MATCH($C186,_xlfn.ANCHORARRAY('Natural Hazard'!$C$8),0)),NA())</f>
        <v>0</v>
      </c>
      <c r="AK186" s="25">
        <f ca="1">IFERROR(INDEX(Conflict!$I$8:$I$225,MATCH($C186,_xlfn.ANCHORARRAY(Conflict!$C$8),0)),NA())</f>
        <v>0</v>
      </c>
      <c r="AL186" s="49"/>
      <c r="AM186" s="25">
        <f>IFERROR(INDEX('Data Reliability'!$G$6:$G$409,MATCH($C186,'Data Reliability'!$E$6:$E$409,0)),NA())</f>
        <v>8.3333333333333301E-2</v>
      </c>
      <c r="AN186" s="25">
        <f>IFERROR(INDEX('Data Reliability'!$H$6:$H$409,MATCH($C186,'Data Reliability'!$E$6:$E$409,0)),NA())</f>
        <v>0.66666666666666696</v>
      </c>
    </row>
    <row r="187" spans="2:40" x14ac:dyDescent="0.2">
      <c r="B187" s="28" t="s">
        <v>308</v>
      </c>
      <c r="C187" s="28" t="s">
        <v>309</v>
      </c>
      <c r="D187" s="28" t="s">
        <v>433</v>
      </c>
      <c r="E187" s="28" t="s">
        <v>409</v>
      </c>
      <c r="F187" s="206">
        <f ca="1">MATCH($C187,_xlfn.ANCHORARRAY(Health!$C$8),0)</f>
        <v>182</v>
      </c>
      <c r="G187" s="22" cm="1">
        <f t="array" aca="1" ref="G187" ca="1">IF(Parameters!$D$31, SUM(IF(ISNUMBER(R187:W187),(IF(R187:W187&gt;=Parameters!$D$37,1,"")),""))+0.5*(SUM(IF(ISNUMBER(R187:W187),(IF(R187:W187&gt;=Parameters!$D$38,1,"")),""))-SUM(IF(ISNUMBER(R187:W187),(IF(R187:W187&gt;=Parameters!$D$37,1,"")),""))),0) +
   IF(Parameters!$D$32,SUM(IF(ISNUMBER(R187:W187),(IF(R187:W187&gt;=Parameters!$D$41,1,"")),"")),0) +
   IF(Parameters!$D$33,AVERAGE(IF(ISNUMBER(R187:W187),R187:W187)),0) +
   IF(Parameters!$D$34,IF(OR(IF(ISNUMBER(R187:W187),R187:W187)=0),0,GEOMEAN(IF(ISNUMBER(R187:W187),R187:W187))),0)</f>
        <v>0</v>
      </c>
      <c r="H187" s="23">
        <f t="shared" ca="1" si="12"/>
        <v>0</v>
      </c>
      <c r="I187" s="116" t="str">
        <f t="shared" si="13"/>
        <v>!</v>
      </c>
      <c r="J187" s="22" cm="1">
        <f t="array" aca="1" ref="J187" ca="1">IF(Parameters!$D$31, SUM(IF(ISNUMBER(Y187:AD187),(IF(Y187:AD187&gt;=Parameters!$D$41,1,"")),""))+0.5*(SUM(IF(ISNUMBER(Y187:AD187),(IF(Y187:AD187&gt;=Parameters!$D$42,1,"")),""))-SUM(IF(ISNUMBER(Y187:AD187),(IF(Y187:AD187&gt;=Parameters!$D$41,1,"")),""))),0) +
   IF(Parameters!$D$32,SUM(IF(ISNUMBER(Y187:AD187),(IF(Y187:AD187&gt;=Parameters!$D$41,1,"")),"")),0) +
   IF(Parameters!$D$33,AVERAGE(IF(ISNUMBER(Y187:AD187),Y187:AD187)),0) +
   IF(Parameters!$D$34,IF(OR(IF(ISNUMBER(Y187:AD187),Y187:AD187)=0),0,GEOMEAN(IF(ISNUMBER(Y187:AD187),Y187:AD187))),0)</f>
        <v>0</v>
      </c>
      <c r="K187" s="23">
        <f t="shared" ca="1" si="14"/>
        <v>0</v>
      </c>
      <c r="L187" s="116" t="str">
        <f t="shared" si="15"/>
        <v/>
      </c>
      <c r="M187" s="21" cm="1">
        <f t="array" aca="1" ref="M187" ca="1">IF(Parameters!$D$31, SUM(IF(ISNUMBER(AF187:AK187),(IF(AF187:AK187&gt;=Parameters!$D$41,1,"")),""))+0.5*(SUM(IF(ISNUMBER(AF187:AK187),(IF(AF187:AK187&gt;=Parameters!$D$42,1,"")),""))-SUM(IF(ISNUMBER(AF187:AK187),(IF(AF187:AK187&gt;=Parameters!$D$41,1,"")),""))),0) +
   IF(Parameters!$D$32,SUM(IF(ISNUMBER(AF187:AK187),(IF(AF187:AK187&gt;=Parameters!$D$41,1,"")),"")),0) +
   IF(Parameters!$D$33,AVERAGE(IF(ISNUMBER(AF187:AK187),AF187:AK187)),0) +
   IF(Parameters!$D$34,IF(OR(IF(ISNUMBER(AF187:AK187),AF187:AK187)=0),0,GEOMEAN(IF(ISNUMBER(AF187:AK187),AF187:AK187))),0)</f>
        <v>0</v>
      </c>
      <c r="N187" s="23">
        <f t="shared" ca="1" si="16"/>
        <v>0</v>
      </c>
      <c r="O187" s="116" t="str">
        <f t="shared" si="17"/>
        <v>!!</v>
      </c>
      <c r="P187" s="24"/>
      <c r="Q187" s="49"/>
      <c r="R187" s="25">
        <f ca="1">IFERROR(INDEX(Health!$G$8:$G$225,MATCH($C187,_xlfn.ANCHORARRAY(Health!$C$8),0)),NA())</f>
        <v>0</v>
      </c>
      <c r="S187" s="25">
        <f ca="1">IFERROR(INDEX(Food!$G$8:$G$225,MATCH($C187,_xlfn.ANCHORARRAY(Food!$C$8),0)),NA())</f>
        <v>0</v>
      </c>
      <c r="T187" s="25">
        <f ca="1">IFERROR(INDEX(Macro!$G$8:$G$225,MATCH($C187,_xlfn.ANCHORARRAY(Macro!$C$8),0)),NA())</f>
        <v>2.6888131776019297</v>
      </c>
      <c r="U187" s="25">
        <f ca="1">IFERROR(INDEX(Socioeconomic!$G$8:$G$225,MATCH($C187,_xlfn.ANCHORARRAY(Socioeconomic!$C$8),0)),NA())</f>
        <v>0</v>
      </c>
      <c r="V187" s="25">
        <f ca="1">IFERROR(INDEX('Natural Hazard'!$G$8:$G$225,MATCH($C187,_xlfn.ANCHORARRAY('Natural Hazard'!$C$8),0)),NA())</f>
        <v>0</v>
      </c>
      <c r="W187" s="25">
        <f ca="1">IFERROR(INDEX(Conflict!$G$8:$G$225,MATCH($C187,_xlfn.ANCHORARRAY(Conflict!$C$8),0)),NA())</f>
        <v>0</v>
      </c>
      <c r="X187" s="50"/>
      <c r="Y187" s="25">
        <f ca="1">IFERROR(INDEX(Health!$H$8:$H$225,MATCH($C187,_xlfn.ANCHORARRAY(Health!$C$8),0)),NA())</f>
        <v>0</v>
      </c>
      <c r="Z187" s="25">
        <f ca="1">IFERROR(INDEX(Food!$H$8:$H$225,MATCH($C187,_xlfn.ANCHORARRAY(Food!$C$8),0)),NA())</f>
        <v>0.21531100478468901</v>
      </c>
      <c r="AA187" s="25">
        <f ca="1">IFERROR(INDEX(Macro!$H$8:$H$225,MATCH($C187,_xlfn.ANCHORARRAY(Macro!$C$8),0)),NA())</f>
        <v>1.70026292725679</v>
      </c>
      <c r="AB187" s="25">
        <f ca="1">IFERROR(INDEX(Socioeconomic!$H$8:$H$225,MATCH($C187,_xlfn.ANCHORARRAY(Socioeconomic!$C$8),0)),NA())</f>
        <v>0.28571428571428598</v>
      </c>
      <c r="AC187" s="25">
        <f ca="1">IFERROR(INDEX('Natural Hazard'!$H$8:$H$225,MATCH($C187,_xlfn.ANCHORARRAY('Natural Hazard'!$C$8),0)),NA())</f>
        <v>3.6666666666666599</v>
      </c>
      <c r="AD187" s="25">
        <f ca="1">IFERROR(INDEX(Conflict!$H$8:$H$225,MATCH($C187,_xlfn.ANCHORARRAY(Conflict!$C$8),0)),NA())</f>
        <v>0</v>
      </c>
      <c r="AE187" s="50"/>
      <c r="AF187" s="25">
        <f ca="1">IFERROR(INDEX(Health!$I$8:$I$225,MATCH($C187,_xlfn.ANCHORARRAY(Health!$C$8),0)),NA())</f>
        <v>0</v>
      </c>
      <c r="AG187" s="25" t="e">
        <f ca="1">IFERROR(INDEX(Food!$I$8:$I$225,MATCH($C187,_xlfn.ANCHORARRAY(Food!$C$8),0)),NA())</f>
        <v>#N/A</v>
      </c>
      <c r="AH187" s="25">
        <f ca="1">IFERROR(INDEX(Macro!$I$8:$I$225,MATCH($C187,_xlfn.ANCHORARRAY(Macro!$C$8),0)),NA())</f>
        <v>4.2521166509877597</v>
      </c>
      <c r="AI187" s="25" t="e">
        <f ca="1">IFERROR(INDEX(Socioeconomic!$I$8:$I$225,MATCH($C187,_xlfn.ANCHORARRAY(Socioeconomic!$C$8),0)),NA())</f>
        <v>#N/A</v>
      </c>
      <c r="AJ187" s="25">
        <f ca="1">IFERROR(INDEX('Natural Hazard'!$I$8:$I$225,MATCH($C187,_xlfn.ANCHORARRAY('Natural Hazard'!$C$8),0)),NA())</f>
        <v>0</v>
      </c>
      <c r="AK187" s="25">
        <f ca="1">IFERROR(INDEX(Conflict!$I$8:$I$225,MATCH($C187,_xlfn.ANCHORARRAY(Conflict!$C$8),0)),NA())</f>
        <v>0</v>
      </c>
      <c r="AL187" s="49"/>
      <c r="AM187" s="25">
        <f>IFERROR(INDEX('Data Reliability'!$G$6:$G$409,MATCH($C187,'Data Reliability'!$E$6:$E$409,0)),NA())</f>
        <v>0.16666666666666699</v>
      </c>
      <c r="AN187" s="25">
        <f>IFERROR(INDEX('Data Reliability'!$H$6:$H$409,MATCH($C187,'Data Reliability'!$E$6:$E$409,0)),NA())</f>
        <v>0.66666666666666696</v>
      </c>
    </row>
    <row r="188" spans="2:40" x14ac:dyDescent="0.2">
      <c r="B188" s="28" t="s">
        <v>310</v>
      </c>
      <c r="C188" s="28" t="s">
        <v>311</v>
      </c>
      <c r="D188" s="28" t="s">
        <v>433</v>
      </c>
      <c r="E188" s="28" t="s">
        <v>409</v>
      </c>
      <c r="F188" s="206">
        <f ca="1">MATCH($C188,_xlfn.ANCHORARRAY(Health!$C$8),0)</f>
        <v>183</v>
      </c>
      <c r="G188" s="22" cm="1">
        <f t="array" aca="1" ref="G188" ca="1">IF(Parameters!$D$31, SUM(IF(ISNUMBER(R188:W188),(IF(R188:W188&gt;=Parameters!$D$37,1,"")),""))+0.5*(SUM(IF(ISNUMBER(R188:W188),(IF(R188:W188&gt;=Parameters!$D$38,1,"")),""))-SUM(IF(ISNUMBER(R188:W188),(IF(R188:W188&gt;=Parameters!$D$37,1,"")),""))),0) +
   IF(Parameters!$D$32,SUM(IF(ISNUMBER(R188:W188),(IF(R188:W188&gt;=Parameters!$D$41,1,"")),"")),0) +
   IF(Parameters!$D$33,AVERAGE(IF(ISNUMBER(R188:W188),R188:W188)),0) +
   IF(Parameters!$D$34,IF(OR(IF(ISNUMBER(R188:W188),R188:W188)=0),0,GEOMEAN(IF(ISNUMBER(R188:W188),R188:W188))),0)</f>
        <v>0</v>
      </c>
      <c r="H188" s="23">
        <f t="shared" ca="1" si="12"/>
        <v>0</v>
      </c>
      <c r="I188" s="116" t="str">
        <f t="shared" si="13"/>
        <v>!</v>
      </c>
      <c r="J188" s="22" cm="1">
        <f t="array" aca="1" ref="J188" ca="1">IF(Parameters!$D$31, SUM(IF(ISNUMBER(Y188:AD188),(IF(Y188:AD188&gt;=Parameters!$D$41,1,"")),""))+0.5*(SUM(IF(ISNUMBER(Y188:AD188),(IF(Y188:AD188&gt;=Parameters!$D$42,1,"")),""))-SUM(IF(ISNUMBER(Y188:AD188),(IF(Y188:AD188&gt;=Parameters!$D$41,1,"")),""))),0) +
   IF(Parameters!$D$32,SUM(IF(ISNUMBER(Y188:AD188),(IF(Y188:AD188&gt;=Parameters!$D$41,1,"")),"")),0) +
   IF(Parameters!$D$33,AVERAGE(IF(ISNUMBER(Y188:AD188),Y188:AD188)),0) +
   IF(Parameters!$D$34,IF(OR(IF(ISNUMBER(Y188:AD188),Y188:AD188)=0),0,GEOMEAN(IF(ISNUMBER(Y188:AD188),Y188:AD188))),0)</f>
        <v>0</v>
      </c>
      <c r="K188" s="23">
        <f t="shared" ca="1" si="14"/>
        <v>0</v>
      </c>
      <c r="L188" s="116" t="str">
        <f t="shared" si="15"/>
        <v/>
      </c>
      <c r="M188" s="21" cm="1">
        <f t="array" aca="1" ref="M188" ca="1">IF(Parameters!$D$31, SUM(IF(ISNUMBER(AF188:AK188),(IF(AF188:AK188&gt;=Parameters!$D$41,1,"")),""))+0.5*(SUM(IF(ISNUMBER(AF188:AK188),(IF(AF188:AK188&gt;=Parameters!$D$42,1,"")),""))-SUM(IF(ISNUMBER(AF188:AK188),(IF(AF188:AK188&gt;=Parameters!$D$41,1,"")),""))),0) +
   IF(Parameters!$D$32,SUM(IF(ISNUMBER(AF188:AK188),(IF(AF188:AK188&gt;=Parameters!$D$41,1,"")),"")),0) +
   IF(Parameters!$D$33,AVERAGE(IF(ISNUMBER(AF188:AK188),AF188:AK188)),0) +
   IF(Parameters!$D$34,IF(OR(IF(ISNUMBER(AF188:AK188),AF188:AK188)=0),0,GEOMEAN(IF(ISNUMBER(AF188:AK188),AF188:AK188))),0)</f>
        <v>0.5</v>
      </c>
      <c r="N188" s="23">
        <f t="shared" ca="1" si="16"/>
        <v>0.5</v>
      </c>
      <c r="O188" s="116" t="str">
        <f t="shared" si="17"/>
        <v>!!</v>
      </c>
      <c r="P188" s="24"/>
      <c r="Q188" s="49"/>
      <c r="R188" s="25">
        <f ca="1">IFERROR(INDEX(Health!$G$8:$G$225,MATCH($C188,_xlfn.ANCHORARRAY(Health!$C$8),0)),NA())</f>
        <v>0</v>
      </c>
      <c r="S188" s="25">
        <f ca="1">IFERROR(INDEX(Food!$G$8:$G$225,MATCH($C188,_xlfn.ANCHORARRAY(Food!$C$8),0)),NA())</f>
        <v>0</v>
      </c>
      <c r="T188" s="25">
        <f ca="1">IFERROR(INDEX(Macro!$G$8:$G$225,MATCH($C188,_xlfn.ANCHORARRAY(Macro!$C$8),0)),NA())</f>
        <v>1.8350936126924522</v>
      </c>
      <c r="U188" s="25">
        <f ca="1">IFERROR(INDEX(Socioeconomic!$G$8:$G$225,MATCH($C188,_xlfn.ANCHORARRAY(Socioeconomic!$C$8),0)),NA())</f>
        <v>0</v>
      </c>
      <c r="V188" s="25">
        <f ca="1">IFERROR(INDEX('Natural Hazard'!$G$8:$G$225,MATCH($C188,_xlfn.ANCHORARRAY('Natural Hazard'!$C$8),0)),NA())</f>
        <v>0</v>
      </c>
      <c r="W188" s="25">
        <f ca="1">IFERROR(INDEX(Conflict!$G$8:$G$225,MATCH($C188,_xlfn.ANCHORARRAY(Conflict!$C$8),0)),NA())</f>
        <v>0</v>
      </c>
      <c r="X188" s="50"/>
      <c r="Y188" s="25">
        <f ca="1">IFERROR(INDEX(Health!$H$8:$H$225,MATCH($C188,_xlfn.ANCHORARRAY(Health!$C$8),0)),NA())</f>
        <v>0</v>
      </c>
      <c r="Z188" s="25">
        <f ca="1">IFERROR(INDEX(Food!$H$8:$H$225,MATCH($C188,_xlfn.ANCHORARRAY(Food!$C$8),0)),NA())</f>
        <v>0</v>
      </c>
      <c r="AA188" s="25">
        <f ca="1">IFERROR(INDEX(Macro!$H$8:$H$225,MATCH($C188,_xlfn.ANCHORARRAY(Macro!$C$8),0)),NA())</f>
        <v>0.57551855097867399</v>
      </c>
      <c r="AB188" s="25">
        <f ca="1">IFERROR(INDEX(Socioeconomic!$H$8:$H$225,MATCH($C188,_xlfn.ANCHORARRAY(Socioeconomic!$C$8),0)),NA())</f>
        <v>0.28571428571428598</v>
      </c>
      <c r="AC188" s="25">
        <f ca="1">IFERROR(INDEX('Natural Hazard'!$H$8:$H$225,MATCH($C188,_xlfn.ANCHORARRAY('Natural Hazard'!$C$8),0)),NA())</f>
        <v>2.5</v>
      </c>
      <c r="AD188" s="25">
        <f ca="1">IFERROR(INDEX(Conflict!$H$8:$H$225,MATCH($C188,_xlfn.ANCHORARRAY(Conflict!$C$8),0)),NA())</f>
        <v>0</v>
      </c>
      <c r="AE188" s="50"/>
      <c r="AF188" s="25">
        <f ca="1">IFERROR(INDEX(Health!$I$8:$I$225,MATCH($C188,_xlfn.ANCHORARRAY(Health!$C$8),0)),NA())</f>
        <v>0</v>
      </c>
      <c r="AG188" s="25" t="e">
        <f ca="1">IFERROR(INDEX(Food!$I$8:$I$225,MATCH($C188,_xlfn.ANCHORARRAY(Food!$C$8),0)),NA())</f>
        <v>#N/A</v>
      </c>
      <c r="AH188" s="25">
        <f ca="1">IFERROR(INDEX(Macro!$I$8:$I$225,MATCH($C188,_xlfn.ANCHORARRAY(Macro!$C$8),0)),NA())</f>
        <v>5.8513640639698901</v>
      </c>
      <c r="AI188" s="25" t="e">
        <f ca="1">IFERROR(INDEX(Socioeconomic!$I$8:$I$225,MATCH($C188,_xlfn.ANCHORARRAY(Socioeconomic!$C$8),0)),NA())</f>
        <v>#N/A</v>
      </c>
      <c r="AJ188" s="25">
        <f ca="1">IFERROR(INDEX('Natural Hazard'!$I$8:$I$225,MATCH($C188,_xlfn.ANCHORARRAY('Natural Hazard'!$C$8),0)),NA())</f>
        <v>0</v>
      </c>
      <c r="AK188" s="25">
        <f ca="1">IFERROR(INDEX(Conflict!$I$8:$I$225,MATCH($C188,_xlfn.ANCHORARRAY(Conflict!$C$8),0)),NA())</f>
        <v>7</v>
      </c>
      <c r="AL188" s="49"/>
      <c r="AM188" s="25">
        <f>IFERROR(INDEX('Data Reliability'!$G$6:$G$409,MATCH($C188,'Data Reliability'!$E$6:$E$409,0)),NA())</f>
        <v>8.3333333333333301E-2</v>
      </c>
      <c r="AN188" s="25">
        <f>IFERROR(INDEX('Data Reliability'!$H$6:$H$409,MATCH($C188,'Data Reliability'!$E$6:$E$409,0)),NA())</f>
        <v>0.66666666666666696</v>
      </c>
    </row>
    <row r="189" spans="2:40" x14ac:dyDescent="0.2">
      <c r="B189" s="28" t="s">
        <v>312</v>
      </c>
      <c r="C189" s="28" t="s">
        <v>313</v>
      </c>
      <c r="D189" s="28" t="s">
        <v>432</v>
      </c>
      <c r="E189" s="28" t="s">
        <v>430</v>
      </c>
      <c r="F189" s="206">
        <f ca="1">MATCH($C189,_xlfn.ANCHORARRAY(Health!$C$8),0)</f>
        <v>184</v>
      </c>
      <c r="G189" s="22" cm="1">
        <f t="array" aca="1" ref="G189" ca="1">IF(Parameters!$D$31, SUM(IF(ISNUMBER(R189:W189),(IF(R189:W189&gt;=Parameters!$D$37,1,"")),""))+0.5*(SUM(IF(ISNUMBER(R189:W189),(IF(R189:W189&gt;=Parameters!$D$38,1,"")),""))-SUM(IF(ISNUMBER(R189:W189),(IF(R189:W189&gt;=Parameters!$D$37,1,"")),""))),0) +
   IF(Parameters!$D$32,SUM(IF(ISNUMBER(R189:W189),(IF(R189:W189&gt;=Parameters!$D$41,1,"")),"")),0) +
   IF(Parameters!$D$33,AVERAGE(IF(ISNUMBER(R189:W189),R189:W189)),0) +
   IF(Parameters!$D$34,IF(OR(IF(ISNUMBER(R189:W189),R189:W189)=0),0,GEOMEAN(IF(ISNUMBER(R189:W189),R189:W189))),0)</f>
        <v>0.5</v>
      </c>
      <c r="H189" s="23">
        <f t="shared" ca="1" si="12"/>
        <v>0.5</v>
      </c>
      <c r="I189" s="116" t="str">
        <f t="shared" si="13"/>
        <v>!</v>
      </c>
      <c r="J189" s="22" cm="1">
        <f t="array" aca="1" ref="J189" ca="1">IF(Parameters!$D$31, SUM(IF(ISNUMBER(Y189:AD189),(IF(Y189:AD189&gt;=Parameters!$D$41,1,"")),""))+0.5*(SUM(IF(ISNUMBER(Y189:AD189),(IF(Y189:AD189&gt;=Parameters!$D$42,1,"")),""))-SUM(IF(ISNUMBER(Y189:AD189),(IF(Y189:AD189&gt;=Parameters!$D$41,1,"")),""))),0) +
   IF(Parameters!$D$32,SUM(IF(ISNUMBER(Y189:AD189),(IF(Y189:AD189&gt;=Parameters!$D$41,1,"")),"")),0) +
   IF(Parameters!$D$33,AVERAGE(IF(ISNUMBER(Y189:AD189),Y189:AD189)),0) +
   IF(Parameters!$D$34,IF(OR(IF(ISNUMBER(Y189:AD189),Y189:AD189)=0),0,GEOMEAN(IF(ISNUMBER(Y189:AD189),Y189:AD189))),0)</f>
        <v>1.5</v>
      </c>
      <c r="K189" s="23">
        <f t="shared" ca="1" si="14"/>
        <v>1.5</v>
      </c>
      <c r="L189" s="116" t="str">
        <f t="shared" si="15"/>
        <v/>
      </c>
      <c r="M189" s="21" cm="1">
        <f t="array" aca="1" ref="M189" ca="1">IF(Parameters!$D$31, SUM(IF(ISNUMBER(AF189:AK189),(IF(AF189:AK189&gt;=Parameters!$D$41,1,"")),""))+0.5*(SUM(IF(ISNUMBER(AF189:AK189),(IF(AF189:AK189&gt;=Parameters!$D$42,1,"")),""))-SUM(IF(ISNUMBER(AF189:AK189),(IF(AF189:AK189&gt;=Parameters!$D$41,1,"")),""))),0) +
   IF(Parameters!$D$32,SUM(IF(ISNUMBER(AF189:AK189),(IF(AF189:AK189&gt;=Parameters!$D$41,1,"")),"")),0) +
   IF(Parameters!$D$33,AVERAGE(IF(ISNUMBER(AF189:AK189),AF189:AK189)),0) +
   IF(Parameters!$D$34,IF(OR(IF(ISNUMBER(AF189:AK189),AF189:AK189)=0),0,GEOMEAN(IF(ISNUMBER(AF189:AK189),AF189:AK189))),0)</f>
        <v>0.5</v>
      </c>
      <c r="N189" s="23">
        <f t="shared" ca="1" si="16"/>
        <v>0.5</v>
      </c>
      <c r="O189" s="116" t="str">
        <f t="shared" si="17"/>
        <v>!</v>
      </c>
      <c r="P189" s="24"/>
      <c r="Q189" s="49"/>
      <c r="R189" s="25">
        <f ca="1">IFERROR(INDEX(Health!$G$8:$G$225,MATCH($C189,_xlfn.ANCHORARRAY(Health!$C$8),0)),NA())</f>
        <v>0</v>
      </c>
      <c r="S189" s="25">
        <f ca="1">IFERROR(INDEX(Food!$G$8:$G$225,MATCH($C189,_xlfn.ANCHORARRAY(Food!$C$8),0)),NA())</f>
        <v>0</v>
      </c>
      <c r="T189" s="25">
        <f ca="1">IFERROR(INDEX(Macro!$G$8:$G$225,MATCH($C189,_xlfn.ANCHORARRAY(Macro!$C$8),0)),NA())</f>
        <v>3.2707432984262717</v>
      </c>
      <c r="U189" s="25">
        <f ca="1">IFERROR(INDEX(Socioeconomic!$G$8:$G$225,MATCH($C189,_xlfn.ANCHORARRAY(Socioeconomic!$C$8),0)),NA())</f>
        <v>3.6521352365534421</v>
      </c>
      <c r="V189" s="25">
        <f ca="1">IFERROR(INDEX('Natural Hazard'!$G$8:$G$225,MATCH($C189,_xlfn.ANCHORARRAY('Natural Hazard'!$C$8),0)),NA())</f>
        <v>0</v>
      </c>
      <c r="W189" s="25">
        <f ca="1">IFERROR(INDEX(Conflict!$G$8:$G$225,MATCH($C189,_xlfn.ANCHORARRAY(Conflict!$C$8),0)),NA())</f>
        <v>5.1704071305773551</v>
      </c>
      <c r="X189" s="50"/>
      <c r="Y189" s="25">
        <f ca="1">IFERROR(INDEX(Health!$H$8:$H$225,MATCH($C189,_xlfn.ANCHORARRAY(Health!$C$8),0)),NA())</f>
        <v>7.6326530612244898</v>
      </c>
      <c r="Z189" s="25">
        <f ca="1">IFERROR(INDEX(Food!$H$8:$H$225,MATCH($C189,_xlfn.ANCHORARRAY(Food!$C$8),0)),NA())</f>
        <v>7.9186602870813401</v>
      </c>
      <c r="AA189" s="25">
        <f ca="1">IFERROR(INDEX(Macro!$H$8:$H$225,MATCH($C189,_xlfn.ANCHORARRAY(Macro!$C$8),0)),NA())</f>
        <v>5.6295647093193102</v>
      </c>
      <c r="AB189" s="25">
        <f ca="1">IFERROR(INDEX(Socioeconomic!$H$8:$H$225,MATCH($C189,_xlfn.ANCHORARRAY(Socioeconomic!$C$8),0)),NA())</f>
        <v>8.2857142857142794</v>
      </c>
      <c r="AC189" s="25">
        <f ca="1">IFERROR(INDEX('Natural Hazard'!$H$8:$H$225,MATCH($C189,_xlfn.ANCHORARRAY('Natural Hazard'!$C$8),0)),NA())</f>
        <v>1.3333333333333299</v>
      </c>
      <c r="AD189" s="25">
        <f ca="1">IFERROR(INDEX(Conflict!$H$8:$H$225,MATCH($C189,_xlfn.ANCHORARRAY(Conflict!$C$8),0)),NA())</f>
        <v>3.8190156994178799</v>
      </c>
      <c r="AE189" s="50"/>
      <c r="AF189" s="25">
        <f ca="1">IFERROR(INDEX(Health!$I$8:$I$225,MATCH($C189,_xlfn.ANCHORARRAY(Health!$C$8),0)),NA())</f>
        <v>0</v>
      </c>
      <c r="AG189" s="25" t="e">
        <f ca="1">IFERROR(INDEX(Food!$I$8:$I$225,MATCH($C189,_xlfn.ANCHORARRAY(Food!$C$8),0)),NA())</f>
        <v>#N/A</v>
      </c>
      <c r="AH189" s="25">
        <f ca="1">IFERROR(INDEX(Macro!$I$8:$I$225,MATCH($C189,_xlfn.ANCHORARRAY(Macro!$C$8),0)),NA())</f>
        <v>1.9002822201317</v>
      </c>
      <c r="AI189" s="25">
        <f ca="1">IFERROR(INDEX(Socioeconomic!$I$8:$I$225,MATCH($C189,_xlfn.ANCHORARRAY(Socioeconomic!$C$8),0)),NA())</f>
        <v>1.6097696983194301</v>
      </c>
      <c r="AJ189" s="25">
        <f ca="1">IFERROR(INDEX('Natural Hazard'!$I$8:$I$225,MATCH($C189,_xlfn.ANCHORARRAY('Natural Hazard'!$C$8),0)),NA())</f>
        <v>0</v>
      </c>
      <c r="AK189" s="25">
        <f ca="1">IFERROR(INDEX(Conflict!$I$8:$I$225,MATCH($C189,_xlfn.ANCHORARRAY(Conflict!$C$8),0)),NA())</f>
        <v>7</v>
      </c>
      <c r="AL189" s="49"/>
      <c r="AM189" s="25">
        <f>IFERROR(INDEX('Data Reliability'!$G$6:$G$409,MATCH($C189,'Data Reliability'!$E$6:$E$409,0)),NA())</f>
        <v>0.16666666666666699</v>
      </c>
      <c r="AN189" s="25">
        <f>IFERROR(INDEX('Data Reliability'!$H$6:$H$409,MATCH($C189,'Data Reliability'!$E$6:$E$409,0)),NA())</f>
        <v>0.55833333333333302</v>
      </c>
    </row>
    <row r="190" spans="2:40" x14ac:dyDescent="0.2">
      <c r="B190" s="28" t="s">
        <v>756</v>
      </c>
      <c r="C190" s="28" t="s">
        <v>716</v>
      </c>
      <c r="D190" s="28" t="s">
        <v>435</v>
      </c>
      <c r="E190" s="28" t="s">
        <v>409</v>
      </c>
      <c r="F190" s="206">
        <f ca="1">MATCH($C190,_xlfn.ANCHORARRAY(Health!$C$8),0)</f>
        <v>185</v>
      </c>
      <c r="G190" s="22" cm="1">
        <f t="array" aca="1" ref="G190" ca="1">IF(Parameters!$D$31, SUM(IF(ISNUMBER(R190:W190),(IF(R190:W190&gt;=Parameters!$D$37,1,"")),""))+0.5*(SUM(IF(ISNUMBER(R190:W190),(IF(R190:W190&gt;=Parameters!$D$38,1,"")),""))-SUM(IF(ISNUMBER(R190:W190),(IF(R190:W190&gt;=Parameters!$D$37,1,"")),""))),0) +
   IF(Parameters!$D$32,SUM(IF(ISNUMBER(R190:W190),(IF(R190:W190&gt;=Parameters!$D$41,1,"")),"")),0) +
   IF(Parameters!$D$33,AVERAGE(IF(ISNUMBER(R190:W190),R190:W190)),0) +
   IF(Parameters!$D$34,IF(OR(IF(ISNUMBER(R190:W190),R190:W190)=0),0,GEOMEAN(IF(ISNUMBER(R190:W190),R190:W190))),0)</f>
        <v>0</v>
      </c>
      <c r="H190" s="23">
        <f t="shared" ca="1" si="12"/>
        <v>0</v>
      </c>
      <c r="I190" s="116" t="str">
        <f t="shared" si="13"/>
        <v>!!</v>
      </c>
      <c r="J190" s="22" cm="1">
        <f t="array" aca="1" ref="J190" ca="1">IF(Parameters!$D$31, SUM(IF(ISNUMBER(Y190:AD190),(IF(Y190:AD190&gt;=Parameters!$D$41,1,"")),""))+0.5*(SUM(IF(ISNUMBER(Y190:AD190),(IF(Y190:AD190&gt;=Parameters!$D$42,1,"")),""))-SUM(IF(ISNUMBER(Y190:AD190),(IF(Y190:AD190&gt;=Parameters!$D$41,1,"")),""))),0) +
   IF(Parameters!$D$32,SUM(IF(ISNUMBER(Y190:AD190),(IF(Y190:AD190&gt;=Parameters!$D$41,1,"")),"")),0) +
   IF(Parameters!$D$33,AVERAGE(IF(ISNUMBER(Y190:AD190),Y190:AD190)),0) +
   IF(Parameters!$D$34,IF(OR(IF(ISNUMBER(Y190:AD190),Y190:AD190)=0),0,GEOMEAN(IF(ISNUMBER(Y190:AD190),Y190:AD190))),0)</f>
        <v>0</v>
      </c>
      <c r="K190" s="23">
        <f t="shared" ca="1" si="14"/>
        <v>0</v>
      </c>
      <c r="L190" s="116" t="str">
        <f t="shared" si="15"/>
        <v>!!</v>
      </c>
      <c r="M190" s="21" cm="1">
        <f t="array" aca="1" ref="M190" ca="1">IF(Parameters!$D$31, SUM(IF(ISNUMBER(AF190:AK190),(IF(AF190:AK190&gt;=Parameters!$D$41,1,"")),""))+0.5*(SUM(IF(ISNUMBER(AF190:AK190),(IF(AF190:AK190&gt;=Parameters!$D$42,1,"")),""))-SUM(IF(ISNUMBER(AF190:AK190),(IF(AF190:AK190&gt;=Parameters!$D$41,1,"")),""))),0) +
   IF(Parameters!$D$32,SUM(IF(ISNUMBER(AF190:AK190),(IF(AF190:AK190&gt;=Parameters!$D$41,1,"")),"")),0) +
   IF(Parameters!$D$33,AVERAGE(IF(ISNUMBER(AF190:AK190),AF190:AK190)),0) +
   IF(Parameters!$D$34,IF(OR(IF(ISNUMBER(AF190:AK190),AF190:AK190)=0),0,GEOMEAN(IF(ISNUMBER(AF190:AK190),AF190:AK190))),0)</f>
        <v>0</v>
      </c>
      <c r="N190" s="23">
        <f t="shared" ca="1" si="16"/>
        <v>0</v>
      </c>
      <c r="O190" s="116" t="str">
        <f t="shared" si="17"/>
        <v>!!</v>
      </c>
      <c r="P190" s="24"/>
      <c r="Q190" s="49"/>
      <c r="R190" s="25">
        <f ca="1">IFERROR(INDEX(Health!$G$8:$G$225,MATCH($C190,_xlfn.ANCHORARRAY(Health!$C$8),0)),NA())</f>
        <v>0</v>
      </c>
      <c r="S190" s="25" t="e">
        <f ca="1">IFERROR(INDEX(Food!$G$8:$G$225,MATCH($C190,_xlfn.ANCHORARRAY(Food!$C$8),0)),NA())</f>
        <v>#N/A</v>
      </c>
      <c r="T190" s="25" t="e">
        <f ca="1">IFERROR(INDEX(Macro!$G$8:$G$225,MATCH($C190,_xlfn.ANCHORARRAY(Macro!$C$8),0)),NA())</f>
        <v>#N/A</v>
      </c>
      <c r="U190" s="25" t="e">
        <f ca="1">IFERROR(INDEX(Socioeconomic!$G$8:$G$225,MATCH($C190,_xlfn.ANCHORARRAY(Socioeconomic!$C$8),0)),NA())</f>
        <v>#N/A</v>
      </c>
      <c r="V190" s="25">
        <f ca="1">IFERROR(INDEX('Natural Hazard'!$G$8:$G$225,MATCH($C190,_xlfn.ANCHORARRAY('Natural Hazard'!$C$8),0)),NA())</f>
        <v>0</v>
      </c>
      <c r="W190" s="25">
        <f ca="1">IFERROR(INDEX(Conflict!$G$8:$G$225,MATCH($C190,_xlfn.ANCHORARRAY(Conflict!$C$8),0)),NA())</f>
        <v>0</v>
      </c>
      <c r="X190" s="50"/>
      <c r="Y190" s="25" t="e">
        <f ca="1">IFERROR(INDEX(Health!$H$8:$H$225,MATCH($C190,_xlfn.ANCHORARRAY(Health!$C$8),0)),NA())</f>
        <v>#N/A</v>
      </c>
      <c r="Z190" s="25" t="e">
        <f ca="1">IFERROR(INDEX(Food!$H$8:$H$225,MATCH($C190,_xlfn.ANCHORARRAY(Food!$C$8),0)),NA())</f>
        <v>#N/A</v>
      </c>
      <c r="AA190" s="25" t="e">
        <f ca="1">IFERROR(INDEX(Macro!$H$8:$H$225,MATCH($C190,_xlfn.ANCHORARRAY(Macro!$C$8),0)),NA())</f>
        <v>#N/A</v>
      </c>
      <c r="AB190" s="25" t="e">
        <f ca="1">IFERROR(INDEX(Socioeconomic!$H$8:$H$225,MATCH($C190,_xlfn.ANCHORARRAY(Socioeconomic!$C$8),0)),NA())</f>
        <v>#N/A</v>
      </c>
      <c r="AC190" s="25" t="e">
        <f ca="1">IFERROR(INDEX('Natural Hazard'!$H$8:$H$225,MATCH($C190,_xlfn.ANCHORARRAY('Natural Hazard'!$C$8),0)),NA())</f>
        <v>#N/A</v>
      </c>
      <c r="AD190" s="25">
        <f ca="1">IFERROR(INDEX(Conflict!$H$8:$H$225,MATCH($C190,_xlfn.ANCHORARRAY(Conflict!$C$8),0)),NA())</f>
        <v>0</v>
      </c>
      <c r="AE190" s="50"/>
      <c r="AF190" s="25">
        <f ca="1">IFERROR(INDEX(Health!$I$8:$I$225,MATCH($C190,_xlfn.ANCHORARRAY(Health!$C$8),0)),NA())</f>
        <v>0</v>
      </c>
      <c r="AG190" s="25" t="e">
        <f ca="1">IFERROR(INDEX(Food!$I$8:$I$225,MATCH($C190,_xlfn.ANCHORARRAY(Food!$C$8),0)),NA())</f>
        <v>#N/A</v>
      </c>
      <c r="AH190" s="25" t="e">
        <f ca="1">IFERROR(INDEX(Macro!$I$8:$I$225,MATCH($C190,_xlfn.ANCHORARRAY(Macro!$C$8),0)),NA())</f>
        <v>#N/A</v>
      </c>
      <c r="AI190" s="25" t="e">
        <f ca="1">IFERROR(INDEX(Socioeconomic!$I$8:$I$225,MATCH($C190,_xlfn.ANCHORARRAY(Socioeconomic!$C$8),0)),NA())</f>
        <v>#N/A</v>
      </c>
      <c r="AJ190" s="25">
        <f ca="1">IFERROR(INDEX('Natural Hazard'!$I$8:$I$225,MATCH($C190,_xlfn.ANCHORARRAY('Natural Hazard'!$C$8),0)),NA())</f>
        <v>0</v>
      </c>
      <c r="AK190" s="25">
        <f ca="1">IFERROR(INDEX(Conflict!$I$8:$I$225,MATCH($C190,_xlfn.ANCHORARRAY(Conflict!$C$8),0)),NA())</f>
        <v>0</v>
      </c>
      <c r="AL190" s="49"/>
      <c r="AM190" s="25">
        <f>IFERROR(INDEX('Data Reliability'!$G$6:$G$409,MATCH($C190,'Data Reliability'!$E$6:$E$409,0)),NA())</f>
        <v>0.91666666666666696</v>
      </c>
      <c r="AN190" s="25">
        <f>IFERROR(INDEX('Data Reliability'!$H$6:$H$409,MATCH($C190,'Data Reliability'!$E$6:$E$409,0)),NA())</f>
        <v>0.85</v>
      </c>
    </row>
    <row r="191" spans="2:40" x14ac:dyDescent="0.2">
      <c r="B191" s="28" t="s">
        <v>314</v>
      </c>
      <c r="C191" s="28" t="s">
        <v>315</v>
      </c>
      <c r="D191" s="28" t="s">
        <v>432</v>
      </c>
      <c r="E191" s="28" t="s">
        <v>430</v>
      </c>
      <c r="F191" s="206">
        <f ca="1">MATCH($C191,_xlfn.ANCHORARRAY(Health!$C$8),0)</f>
        <v>186</v>
      </c>
      <c r="G191" s="22" cm="1">
        <f t="array" aca="1" ref="G191" ca="1">IF(Parameters!$D$31, SUM(IF(ISNUMBER(R191:W191),(IF(R191:W191&gt;=Parameters!$D$37,1,"")),""))+0.5*(SUM(IF(ISNUMBER(R191:W191),(IF(R191:W191&gt;=Parameters!$D$38,1,"")),""))-SUM(IF(ISNUMBER(R191:W191),(IF(R191:W191&gt;=Parameters!$D$37,1,"")),""))),0) +
   IF(Parameters!$D$32,SUM(IF(ISNUMBER(R191:W191),(IF(R191:W191&gt;=Parameters!$D$41,1,"")),"")),0) +
   IF(Parameters!$D$33,AVERAGE(IF(ISNUMBER(R191:W191),R191:W191)),0) +
   IF(Parameters!$D$34,IF(OR(IF(ISNUMBER(R191:W191),R191:W191)=0),0,GEOMEAN(IF(ISNUMBER(R191:W191),R191:W191))),0)</f>
        <v>0</v>
      </c>
      <c r="H191" s="23">
        <f t="shared" ca="1" si="12"/>
        <v>0</v>
      </c>
      <c r="I191" s="116" t="str">
        <f t="shared" si="13"/>
        <v>!</v>
      </c>
      <c r="J191" s="22" cm="1">
        <f t="array" aca="1" ref="J191" ca="1">IF(Parameters!$D$31, SUM(IF(ISNUMBER(Y191:AD191),(IF(Y191:AD191&gt;=Parameters!$D$41,1,"")),""))+0.5*(SUM(IF(ISNUMBER(Y191:AD191),(IF(Y191:AD191&gt;=Parameters!$D$42,1,"")),""))-SUM(IF(ISNUMBER(Y191:AD191),(IF(Y191:AD191&gt;=Parameters!$D$41,1,"")),""))),0) +
   IF(Parameters!$D$32,SUM(IF(ISNUMBER(Y191:AD191),(IF(Y191:AD191&gt;=Parameters!$D$41,1,"")),"")),0) +
   IF(Parameters!$D$33,AVERAGE(IF(ISNUMBER(Y191:AD191),Y191:AD191)),0) +
   IF(Parameters!$D$34,IF(OR(IF(ISNUMBER(Y191:AD191),Y191:AD191)=0),0,GEOMEAN(IF(ISNUMBER(Y191:AD191),Y191:AD191))),0)</f>
        <v>0</v>
      </c>
      <c r="K191" s="23">
        <f t="shared" ca="1" si="14"/>
        <v>0</v>
      </c>
      <c r="L191" s="116" t="str">
        <f t="shared" si="15"/>
        <v/>
      </c>
      <c r="M191" s="21" cm="1">
        <f t="array" aca="1" ref="M191" ca="1">IF(Parameters!$D$31, SUM(IF(ISNUMBER(AF191:AK191),(IF(AF191:AK191&gt;=Parameters!$D$41,1,"")),""))+0.5*(SUM(IF(ISNUMBER(AF191:AK191),(IF(AF191:AK191&gt;=Parameters!$D$42,1,"")),""))-SUM(IF(ISNUMBER(AF191:AK191),(IF(AF191:AK191&gt;=Parameters!$D$41,1,"")),""))),0) +
   IF(Parameters!$D$32,SUM(IF(ISNUMBER(AF191:AK191),(IF(AF191:AK191&gt;=Parameters!$D$41,1,"")),"")),0) +
   IF(Parameters!$D$33,AVERAGE(IF(ISNUMBER(AF191:AK191),AF191:AK191)),0) +
   IF(Parameters!$D$34,IF(OR(IF(ISNUMBER(AF191:AK191),AF191:AK191)=0),0,GEOMEAN(IF(ISNUMBER(AF191:AK191),AF191:AK191))),0)</f>
        <v>0</v>
      </c>
      <c r="N191" s="23">
        <f t="shared" ca="1" si="16"/>
        <v>0</v>
      </c>
      <c r="O191" s="116" t="str">
        <f t="shared" si="17"/>
        <v>!</v>
      </c>
      <c r="P191" s="24"/>
      <c r="Q191" s="49"/>
      <c r="R191" s="25">
        <f ca="1">IFERROR(INDEX(Health!$G$8:$G$225,MATCH($C191,_xlfn.ANCHORARRAY(Health!$C$8),0)),NA())</f>
        <v>0</v>
      </c>
      <c r="S191" s="25">
        <f ca="1">IFERROR(INDEX(Food!$G$8:$G$225,MATCH($C191,_xlfn.ANCHORARRAY(Food!$C$8),0)),NA())</f>
        <v>0</v>
      </c>
      <c r="T191" s="25">
        <f ca="1">IFERROR(INDEX(Macro!$G$8:$G$225,MATCH($C191,_xlfn.ANCHORARRAY(Macro!$C$8),0)),NA())</f>
        <v>3.6336052605887694</v>
      </c>
      <c r="U191" s="25">
        <f ca="1">IFERROR(INDEX(Socioeconomic!$G$8:$G$225,MATCH($C191,_xlfn.ANCHORARRAY(Socioeconomic!$C$8),0)),NA())</f>
        <v>0</v>
      </c>
      <c r="V191" s="25">
        <f ca="1">IFERROR(INDEX('Natural Hazard'!$G$8:$G$225,MATCH($C191,_xlfn.ANCHORARRAY('Natural Hazard'!$C$8),0)),NA())</f>
        <v>0</v>
      </c>
      <c r="W191" s="25">
        <f ca="1">IFERROR(INDEX(Conflict!$G$8:$G$225,MATCH($C191,_xlfn.ANCHORARRAY(Conflict!$C$8),0)),NA())</f>
        <v>0</v>
      </c>
      <c r="X191" s="50"/>
      <c r="Y191" s="25">
        <f ca="1">IFERROR(INDEX(Health!$H$8:$H$225,MATCH($C191,_xlfn.ANCHORARRAY(Health!$C$8),0)),NA())</f>
        <v>6.9037900874635501</v>
      </c>
      <c r="Z191" s="25">
        <f ca="1">IFERROR(INDEX(Food!$H$8:$H$225,MATCH($C191,_xlfn.ANCHORARRAY(Food!$C$8),0)),NA())</f>
        <v>2.2009569377990399</v>
      </c>
      <c r="AA191" s="25">
        <f ca="1">IFERROR(INDEX(Macro!$H$8:$H$225,MATCH($C191,_xlfn.ANCHORARRAY(Macro!$C$8),0)),NA())</f>
        <v>2.7957931638913198</v>
      </c>
      <c r="AB191" s="25">
        <f ca="1">IFERROR(INDEX(Socioeconomic!$H$8:$H$225,MATCH($C191,_xlfn.ANCHORARRAY(Socioeconomic!$C$8),0)),NA())</f>
        <v>2.1428571428571401</v>
      </c>
      <c r="AC191" s="25">
        <f ca="1">IFERROR(INDEX('Natural Hazard'!$H$8:$H$225,MATCH($C191,_xlfn.ANCHORARRAY('Natural Hazard'!$C$8),0)),NA())</f>
        <v>2</v>
      </c>
      <c r="AD191" s="25">
        <f ca="1">IFERROR(INDEX(Conflict!$H$8:$H$225,MATCH($C191,_xlfn.ANCHORARRAY(Conflict!$C$8),0)),NA())</f>
        <v>0</v>
      </c>
      <c r="AE191" s="50"/>
      <c r="AF191" s="25">
        <f ca="1">IFERROR(INDEX(Health!$I$8:$I$225,MATCH($C191,_xlfn.ANCHORARRAY(Health!$C$8),0)),NA())</f>
        <v>0</v>
      </c>
      <c r="AG191" s="25" t="e">
        <f ca="1">IFERROR(INDEX(Food!$I$8:$I$225,MATCH($C191,_xlfn.ANCHORARRAY(Food!$C$8),0)),NA())</f>
        <v>#N/A</v>
      </c>
      <c r="AH191" s="25">
        <f ca="1">IFERROR(INDEX(Macro!$I$8:$I$225,MATCH($C191,_xlfn.ANCHORARRAY(Macro!$C$8),0)),NA())</f>
        <v>4.7224835371589799</v>
      </c>
      <c r="AI191" s="25">
        <f ca="1">IFERROR(INDEX(Socioeconomic!$I$8:$I$225,MATCH($C191,_xlfn.ANCHORARRAY(Socioeconomic!$C$8),0)),NA())</f>
        <v>0</v>
      </c>
      <c r="AJ191" s="25">
        <f ca="1">IFERROR(INDEX('Natural Hazard'!$I$8:$I$225,MATCH($C191,_xlfn.ANCHORARRAY('Natural Hazard'!$C$8),0)),NA())</f>
        <v>0</v>
      </c>
      <c r="AK191" s="25">
        <f ca="1">IFERROR(INDEX(Conflict!$I$8:$I$225,MATCH($C191,_xlfn.ANCHORARRAY(Conflict!$C$8),0)),NA())</f>
        <v>0</v>
      </c>
      <c r="AL191" s="49"/>
      <c r="AM191" s="25">
        <f>IFERROR(INDEX('Data Reliability'!$G$6:$G$409,MATCH($C191,'Data Reliability'!$E$6:$E$409,0)),NA())</f>
        <v>0.16666666666666699</v>
      </c>
      <c r="AN191" s="25">
        <f>IFERROR(INDEX('Data Reliability'!$H$6:$H$409,MATCH($C191,'Data Reliability'!$E$6:$E$409,0)),NA())</f>
        <v>0.59166666666666701</v>
      </c>
    </row>
    <row r="192" spans="2:40" x14ac:dyDescent="0.2">
      <c r="B192" s="28" t="s">
        <v>757</v>
      </c>
      <c r="C192" s="28" t="s">
        <v>316</v>
      </c>
      <c r="D192" s="28" t="s">
        <v>434</v>
      </c>
      <c r="E192" s="28" t="s">
        <v>429</v>
      </c>
      <c r="F192" s="206">
        <f ca="1">MATCH($C192,_xlfn.ANCHORARRAY(Health!$C$8),0)</f>
        <v>187</v>
      </c>
      <c r="G192" s="22" cm="1">
        <f t="array" aca="1" ref="G192" ca="1">IF(Parameters!$D$31, SUM(IF(ISNUMBER(R192:W192),(IF(R192:W192&gt;=Parameters!$D$37,1,"")),""))+0.5*(SUM(IF(ISNUMBER(R192:W192),(IF(R192:W192&gt;=Parameters!$D$38,1,"")),""))-SUM(IF(ISNUMBER(R192:W192),(IF(R192:W192&gt;=Parameters!$D$37,1,"")),""))),0) +
   IF(Parameters!$D$32,SUM(IF(ISNUMBER(R192:W192),(IF(R192:W192&gt;=Parameters!$D$41,1,"")),"")),0) +
   IF(Parameters!$D$33,AVERAGE(IF(ISNUMBER(R192:W192),R192:W192)),0) +
   IF(Parameters!$D$34,IF(OR(IF(ISNUMBER(R192:W192),R192:W192)=0),0,GEOMEAN(IF(ISNUMBER(R192:W192),R192:W192))),0)</f>
        <v>3</v>
      </c>
      <c r="H192" s="23">
        <f t="shared" ca="1" si="12"/>
        <v>3</v>
      </c>
      <c r="I192" s="116" t="str">
        <f t="shared" si="13"/>
        <v/>
      </c>
      <c r="J192" s="22" cm="1">
        <f t="array" aca="1" ref="J192" ca="1">IF(Parameters!$D$31, SUM(IF(ISNUMBER(Y192:AD192),(IF(Y192:AD192&gt;=Parameters!$D$41,1,"")),""))+0.5*(SUM(IF(ISNUMBER(Y192:AD192),(IF(Y192:AD192&gt;=Parameters!$D$42,1,"")),""))-SUM(IF(ISNUMBER(Y192:AD192),(IF(Y192:AD192&gt;=Parameters!$D$41,1,"")),""))),0) +
   IF(Parameters!$D$32,SUM(IF(ISNUMBER(Y192:AD192),(IF(Y192:AD192&gt;=Parameters!$D$41,1,"")),"")),0) +
   IF(Parameters!$D$33,AVERAGE(IF(ISNUMBER(Y192:AD192),Y192:AD192)),0) +
   IF(Parameters!$D$34,IF(OR(IF(ISNUMBER(Y192:AD192),Y192:AD192)=0),0,GEOMEAN(IF(ISNUMBER(Y192:AD192),Y192:AD192))),0)</f>
        <v>4.5</v>
      </c>
      <c r="K192" s="23">
        <f t="shared" ca="1" si="14"/>
        <v>4.5</v>
      </c>
      <c r="L192" s="116" t="str">
        <f t="shared" si="15"/>
        <v/>
      </c>
      <c r="M192" s="21" cm="1">
        <f t="array" aca="1" ref="M192" ca="1">IF(Parameters!$D$31, SUM(IF(ISNUMBER(AF192:AK192),(IF(AF192:AK192&gt;=Parameters!$D$41,1,"")),""))+0.5*(SUM(IF(ISNUMBER(AF192:AK192),(IF(AF192:AK192&gt;=Parameters!$D$42,1,"")),""))-SUM(IF(ISNUMBER(AF192:AK192),(IF(AF192:AK192&gt;=Parameters!$D$41,1,"")),""))),0) +
   IF(Parameters!$D$32,SUM(IF(ISNUMBER(AF192:AK192),(IF(AF192:AK192&gt;=Parameters!$D$41,1,"")),"")),0) +
   IF(Parameters!$D$33,AVERAGE(IF(ISNUMBER(AF192:AK192),AF192:AK192)),0) +
   IF(Parameters!$D$34,IF(OR(IF(ISNUMBER(AF192:AK192),AF192:AK192)=0),0,GEOMEAN(IF(ISNUMBER(AF192:AK192),AF192:AK192))),0)</f>
        <v>2.5</v>
      </c>
      <c r="N192" s="23">
        <f t="shared" ca="1" si="16"/>
        <v>2.5</v>
      </c>
      <c r="O192" s="116" t="str">
        <f t="shared" si="17"/>
        <v>!</v>
      </c>
      <c r="P192" s="24"/>
      <c r="Q192" s="49"/>
      <c r="R192" s="25">
        <f ca="1">IFERROR(INDEX(Health!$G$8:$G$225,MATCH($C192,_xlfn.ANCHORARRAY(Health!$C$8),0)),NA())</f>
        <v>0</v>
      </c>
      <c r="S192" s="25">
        <f ca="1">IFERROR(INDEX(Food!$G$8:$G$225,MATCH($C192,_xlfn.ANCHORARRAY(Food!$C$8),0)),NA())</f>
        <v>8.3666002653407556</v>
      </c>
      <c r="T192" s="25">
        <f ca="1">IFERROR(INDEX(Macro!$G$8:$G$225,MATCH($C192,_xlfn.ANCHORARRAY(Macro!$C$8),0)),NA())</f>
        <v>3.0976579020112611</v>
      </c>
      <c r="U192" s="25">
        <f ca="1">IFERROR(INDEX(Socioeconomic!$G$8:$G$225,MATCH($C192,_xlfn.ANCHORARRAY(Socioeconomic!$C$8),0)),NA())</f>
        <v>0</v>
      </c>
      <c r="V192" s="25">
        <f ca="1">IFERROR(INDEX('Natural Hazard'!$G$8:$G$225,MATCH($C192,_xlfn.ANCHORARRAY('Natural Hazard'!$C$8),0)),NA())</f>
        <v>8.266397845091495</v>
      </c>
      <c r="W192" s="25">
        <f ca="1">IFERROR(INDEX(Conflict!$G$8:$G$225,MATCH($C192,_xlfn.ANCHORARRAY(Conflict!$C$8),0)),NA())</f>
        <v>10</v>
      </c>
      <c r="X192" s="50"/>
      <c r="Y192" s="25">
        <f ca="1">IFERROR(INDEX(Health!$H$8:$H$225,MATCH($C192,_xlfn.ANCHORARRAY(Health!$C$8),0)),NA())</f>
        <v>10</v>
      </c>
      <c r="Z192" s="25">
        <f ca="1">IFERROR(INDEX(Food!$H$8:$H$225,MATCH($C192,_xlfn.ANCHORARRAY(Food!$C$8),0)),NA())</f>
        <v>10</v>
      </c>
      <c r="AA192" s="25">
        <f ca="1">IFERROR(INDEX(Macro!$H$8:$H$225,MATCH($C192,_xlfn.ANCHORARRAY(Macro!$C$8),0)),NA())</f>
        <v>10</v>
      </c>
      <c r="AB192" s="25">
        <f ca="1">IFERROR(INDEX(Socioeconomic!$H$8:$H$225,MATCH($C192,_xlfn.ANCHORARRAY(Socioeconomic!$C$8),0)),NA())</f>
        <v>9.2857142857142794</v>
      </c>
      <c r="AC192" s="25">
        <f ca="1">IFERROR(INDEX('Natural Hazard'!$H$8:$H$225,MATCH($C192,_xlfn.ANCHORARRAY('Natural Hazard'!$C$8),0)),NA())</f>
        <v>6.8333333333333304</v>
      </c>
      <c r="AD192" s="25">
        <f ca="1">IFERROR(INDEX(Conflict!$H$8:$H$225,MATCH($C192,_xlfn.ANCHORARRAY(Conflict!$C$8),0)),NA())</f>
        <v>10</v>
      </c>
      <c r="AE192" s="50"/>
      <c r="AF192" s="25">
        <f ca="1">IFERROR(INDEX(Health!$I$8:$I$225,MATCH($C192,_xlfn.ANCHORARRAY(Health!$C$8),0)),NA())</f>
        <v>0</v>
      </c>
      <c r="AG192" s="25">
        <f ca="1">IFERROR(INDEX(Food!$I$8:$I$225,MATCH($C192,_xlfn.ANCHORARRAY(Food!$C$8),0)),NA())</f>
        <v>7</v>
      </c>
      <c r="AH192" s="25">
        <f ca="1">IFERROR(INDEX(Macro!$I$8:$I$225,MATCH($C192,_xlfn.ANCHORARRAY(Macro!$C$8),0)),NA())</f>
        <v>0.95954844778928094</v>
      </c>
      <c r="AI192" s="25" t="e">
        <f ca="1">IFERROR(INDEX(Socioeconomic!$I$8:$I$225,MATCH($C192,_xlfn.ANCHORARRAY(Socioeconomic!$C$8),0)),NA())</f>
        <v>#N/A</v>
      </c>
      <c r="AJ192" s="25">
        <f ca="1">IFERROR(INDEX('Natural Hazard'!$I$8:$I$225,MATCH($C192,_xlfn.ANCHORARRAY('Natural Hazard'!$C$8),0)),NA())</f>
        <v>10</v>
      </c>
      <c r="AK192" s="25">
        <f ca="1">IFERROR(INDEX(Conflict!$I$8:$I$225,MATCH($C192,_xlfn.ANCHORARRAY(Conflict!$C$8),0)),NA())</f>
        <v>10</v>
      </c>
      <c r="AL192" s="49"/>
      <c r="AM192" s="25">
        <f>IFERROR(INDEX('Data Reliability'!$G$6:$G$409,MATCH($C192,'Data Reliability'!$E$6:$E$409,0)),NA())</f>
        <v>8.3333333333333301E-2</v>
      </c>
      <c r="AN192" s="25">
        <f>IFERROR(INDEX('Data Reliability'!$H$6:$H$409,MATCH($C192,'Data Reliability'!$E$6:$E$409,0)),NA())</f>
        <v>0.54444444444444395</v>
      </c>
    </row>
    <row r="193" spans="1:40" x14ac:dyDescent="0.2">
      <c r="B193" s="28" t="s">
        <v>758</v>
      </c>
      <c r="C193" s="28" t="s">
        <v>717</v>
      </c>
      <c r="D193" s="28" t="s">
        <v>435</v>
      </c>
      <c r="E193" s="28" t="s">
        <v>409</v>
      </c>
      <c r="F193" s="206">
        <f ca="1">MATCH($C193,_xlfn.ANCHORARRAY(Health!$C$8),0)</f>
        <v>188</v>
      </c>
      <c r="G193" s="22" cm="1">
        <f t="array" aca="1" ref="G193" ca="1">IF(Parameters!$D$31, SUM(IF(ISNUMBER(R193:W193),(IF(R193:W193&gt;=Parameters!$D$37,1,"")),""))+0.5*(SUM(IF(ISNUMBER(R193:W193),(IF(R193:W193&gt;=Parameters!$D$38,1,"")),""))-SUM(IF(ISNUMBER(R193:W193),(IF(R193:W193&gt;=Parameters!$D$37,1,"")),""))),0) +
   IF(Parameters!$D$32,SUM(IF(ISNUMBER(R193:W193),(IF(R193:W193&gt;=Parameters!$D$41,1,"")),"")),0) +
   IF(Parameters!$D$33,AVERAGE(IF(ISNUMBER(R193:W193),R193:W193)),0) +
   IF(Parameters!$D$34,IF(OR(IF(ISNUMBER(R193:W193),R193:W193)=0),0,GEOMEAN(IF(ISNUMBER(R193:W193),R193:W193))),0)</f>
        <v>0</v>
      </c>
      <c r="H193" s="23">
        <f t="shared" ca="1" si="12"/>
        <v>0</v>
      </c>
      <c r="I193" s="116" t="str">
        <f t="shared" si="13"/>
        <v>!!</v>
      </c>
      <c r="J193" s="22" cm="1">
        <f t="array" aca="1" ref="J193" ca="1">IF(Parameters!$D$31, SUM(IF(ISNUMBER(Y193:AD193),(IF(Y193:AD193&gt;=Parameters!$D$41,1,"")),""))+0.5*(SUM(IF(ISNUMBER(Y193:AD193),(IF(Y193:AD193&gt;=Parameters!$D$42,1,"")),""))-SUM(IF(ISNUMBER(Y193:AD193),(IF(Y193:AD193&gt;=Parameters!$D$41,1,"")),""))),0) +
   IF(Parameters!$D$32,SUM(IF(ISNUMBER(Y193:AD193),(IF(Y193:AD193&gt;=Parameters!$D$41,1,"")),"")),0) +
   IF(Parameters!$D$33,AVERAGE(IF(ISNUMBER(Y193:AD193),Y193:AD193)),0) +
   IF(Parameters!$D$34,IF(OR(IF(ISNUMBER(Y193:AD193),Y193:AD193)=0),0,GEOMEAN(IF(ISNUMBER(Y193:AD193),Y193:AD193))),0)</f>
        <v>0</v>
      </c>
      <c r="K193" s="23">
        <f t="shared" ca="1" si="14"/>
        <v>0</v>
      </c>
      <c r="L193" s="116" t="str">
        <f t="shared" si="15"/>
        <v>!!</v>
      </c>
      <c r="M193" s="21" cm="1">
        <f t="array" aca="1" ref="M193" ca="1">IF(Parameters!$D$31, SUM(IF(ISNUMBER(AF193:AK193),(IF(AF193:AK193&gt;=Parameters!$D$41,1,"")),""))+0.5*(SUM(IF(ISNUMBER(AF193:AK193),(IF(AF193:AK193&gt;=Parameters!$D$42,1,"")),""))-SUM(IF(ISNUMBER(AF193:AK193),(IF(AF193:AK193&gt;=Parameters!$D$41,1,"")),""))),0) +
   IF(Parameters!$D$32,SUM(IF(ISNUMBER(AF193:AK193),(IF(AF193:AK193&gt;=Parameters!$D$41,1,"")),"")),0) +
   IF(Parameters!$D$33,AVERAGE(IF(ISNUMBER(AF193:AK193),AF193:AK193)),0) +
   IF(Parameters!$D$34,IF(OR(IF(ISNUMBER(AF193:AK193),AF193:AK193)=0),0,GEOMEAN(IF(ISNUMBER(AF193:AK193),AF193:AK193))),0)</f>
        <v>0</v>
      </c>
      <c r="N193" s="23">
        <f t="shared" ca="1" si="16"/>
        <v>0</v>
      </c>
      <c r="O193" s="116" t="str">
        <f t="shared" si="17"/>
        <v>!!</v>
      </c>
      <c r="P193" s="24"/>
      <c r="Q193" s="49"/>
      <c r="R193" s="25">
        <f ca="1">IFERROR(INDEX(Health!$G$8:$G$225,MATCH($C193,_xlfn.ANCHORARRAY(Health!$C$8),0)),NA())</f>
        <v>0</v>
      </c>
      <c r="S193" s="25" t="e">
        <f ca="1">IFERROR(INDEX(Food!$G$8:$G$225,MATCH($C193,_xlfn.ANCHORARRAY(Food!$C$8),0)),NA())</f>
        <v>#N/A</v>
      </c>
      <c r="T193" s="25" t="e">
        <f ca="1">IFERROR(INDEX(Macro!$G$8:$G$225,MATCH($C193,_xlfn.ANCHORARRAY(Macro!$C$8),0)),NA())</f>
        <v>#N/A</v>
      </c>
      <c r="U193" s="25" t="e">
        <f ca="1">IFERROR(INDEX(Socioeconomic!$G$8:$G$225,MATCH($C193,_xlfn.ANCHORARRAY(Socioeconomic!$C$8),0)),NA())</f>
        <v>#N/A</v>
      </c>
      <c r="V193" s="25">
        <f ca="1">IFERROR(INDEX('Natural Hazard'!$G$8:$G$225,MATCH($C193,_xlfn.ANCHORARRAY('Natural Hazard'!$C$8),0)),NA())</f>
        <v>0</v>
      </c>
      <c r="W193" s="25">
        <f ca="1">IFERROR(INDEX(Conflict!$G$8:$G$225,MATCH($C193,_xlfn.ANCHORARRAY(Conflict!$C$8),0)),NA())</f>
        <v>0</v>
      </c>
      <c r="X193" s="50"/>
      <c r="Y193" s="25" t="e">
        <f ca="1">IFERROR(INDEX(Health!$H$8:$H$225,MATCH($C193,_xlfn.ANCHORARRAY(Health!$C$8),0)),NA())</f>
        <v>#N/A</v>
      </c>
      <c r="Z193" s="25" t="e">
        <f ca="1">IFERROR(INDEX(Food!$H$8:$H$225,MATCH($C193,_xlfn.ANCHORARRAY(Food!$C$8),0)),NA())</f>
        <v>#N/A</v>
      </c>
      <c r="AA193" s="25" t="e">
        <f ca="1">IFERROR(INDEX(Macro!$H$8:$H$225,MATCH($C193,_xlfn.ANCHORARRAY(Macro!$C$8),0)),NA())</f>
        <v>#N/A</v>
      </c>
      <c r="AB193" s="25" t="e">
        <f ca="1">IFERROR(INDEX(Socioeconomic!$H$8:$H$225,MATCH($C193,_xlfn.ANCHORARRAY(Socioeconomic!$C$8),0)),NA())</f>
        <v>#N/A</v>
      </c>
      <c r="AC193" s="25" t="e">
        <f ca="1">IFERROR(INDEX('Natural Hazard'!$H$8:$H$225,MATCH($C193,_xlfn.ANCHORARRAY('Natural Hazard'!$C$8),0)),NA())</f>
        <v>#N/A</v>
      </c>
      <c r="AD193" s="25">
        <f ca="1">IFERROR(INDEX(Conflict!$H$8:$H$225,MATCH($C193,_xlfn.ANCHORARRAY(Conflict!$C$8),0)),NA())</f>
        <v>0</v>
      </c>
      <c r="AE193" s="50"/>
      <c r="AF193" s="25">
        <f ca="1">IFERROR(INDEX(Health!$I$8:$I$225,MATCH($C193,_xlfn.ANCHORARRAY(Health!$C$8),0)),NA())</f>
        <v>0</v>
      </c>
      <c r="AG193" s="25" t="e">
        <f ca="1">IFERROR(INDEX(Food!$I$8:$I$225,MATCH($C193,_xlfn.ANCHORARRAY(Food!$C$8),0)),NA())</f>
        <v>#N/A</v>
      </c>
      <c r="AH193" s="25" t="e">
        <f ca="1">IFERROR(INDEX(Macro!$I$8:$I$225,MATCH($C193,_xlfn.ANCHORARRAY(Macro!$C$8),0)),NA())</f>
        <v>#N/A</v>
      </c>
      <c r="AI193" s="25" t="e">
        <f ca="1">IFERROR(INDEX(Socioeconomic!$I$8:$I$225,MATCH($C193,_xlfn.ANCHORARRAY(Socioeconomic!$C$8),0)),NA())</f>
        <v>#N/A</v>
      </c>
      <c r="AJ193" s="25">
        <f ca="1">IFERROR(INDEX('Natural Hazard'!$I$8:$I$225,MATCH($C193,_xlfn.ANCHORARRAY('Natural Hazard'!$C$8),0)),NA())</f>
        <v>0</v>
      </c>
      <c r="AK193" s="25">
        <f ca="1">IFERROR(INDEX(Conflict!$I$8:$I$225,MATCH($C193,_xlfn.ANCHORARRAY(Conflict!$C$8),0)),NA())</f>
        <v>0</v>
      </c>
      <c r="AL193" s="49"/>
      <c r="AM193" s="25">
        <f>IFERROR(INDEX('Data Reliability'!$G$6:$G$409,MATCH($C193,'Data Reliability'!$E$6:$E$409,0)),NA())</f>
        <v>0.91666666666666696</v>
      </c>
      <c r="AN193" s="25">
        <f>IFERROR(INDEX('Data Reliability'!$H$6:$H$409,MATCH($C193,'Data Reliability'!$E$6:$E$409,0)),NA())</f>
        <v>0.81666666666666698</v>
      </c>
    </row>
    <row r="194" spans="1:40" x14ac:dyDescent="0.2">
      <c r="B194" s="28" t="s">
        <v>317</v>
      </c>
      <c r="C194" s="28" t="s">
        <v>318</v>
      </c>
      <c r="D194" s="28" t="s">
        <v>432</v>
      </c>
      <c r="E194" s="28" t="s">
        <v>429</v>
      </c>
      <c r="F194" s="206">
        <f ca="1">MATCH($C194,_xlfn.ANCHORARRAY(Health!$C$8),0)</f>
        <v>189</v>
      </c>
      <c r="G194" s="22" cm="1">
        <f t="array" aca="1" ref="G194" ca="1">IF(Parameters!$D$31, SUM(IF(ISNUMBER(R194:W194),(IF(R194:W194&gt;=Parameters!$D$37,1,"")),""))+0.5*(SUM(IF(ISNUMBER(R194:W194),(IF(R194:W194&gt;=Parameters!$D$38,1,"")),""))-SUM(IF(ISNUMBER(R194:W194),(IF(R194:W194&gt;=Parameters!$D$37,1,"")),""))),0) +
   IF(Parameters!$D$32,SUM(IF(ISNUMBER(R194:W194),(IF(R194:W194&gt;=Parameters!$D$41,1,"")),"")),0) +
   IF(Parameters!$D$33,AVERAGE(IF(ISNUMBER(R194:W194),R194:W194)),0) +
   IF(Parameters!$D$34,IF(OR(IF(ISNUMBER(R194:W194),R194:W194)=0),0,GEOMEAN(IF(ISNUMBER(R194:W194),R194:W194))),0)</f>
        <v>4</v>
      </c>
      <c r="H194" s="23">
        <f t="shared" ca="1" si="12"/>
        <v>4</v>
      </c>
      <c r="I194" s="116" t="str">
        <f t="shared" si="13"/>
        <v/>
      </c>
      <c r="J194" s="22" cm="1">
        <f t="array" aca="1" ref="J194" ca="1">IF(Parameters!$D$31, SUM(IF(ISNUMBER(Y194:AD194),(IF(Y194:AD194&gt;=Parameters!$D$41,1,"")),""))+0.5*(SUM(IF(ISNUMBER(Y194:AD194),(IF(Y194:AD194&gt;=Parameters!$D$42,1,"")),""))-SUM(IF(ISNUMBER(Y194:AD194),(IF(Y194:AD194&gt;=Parameters!$D$41,1,"")),""))),0) +
   IF(Parameters!$D$32,SUM(IF(ISNUMBER(Y194:AD194),(IF(Y194:AD194&gt;=Parameters!$D$41,1,"")),"")),0) +
   IF(Parameters!$D$33,AVERAGE(IF(ISNUMBER(Y194:AD194),Y194:AD194)),0) +
   IF(Parameters!$D$34,IF(OR(IF(ISNUMBER(Y194:AD194),Y194:AD194)=0),0,GEOMEAN(IF(ISNUMBER(Y194:AD194),Y194:AD194))),0)</f>
        <v>3.5</v>
      </c>
      <c r="K194" s="23">
        <f t="shared" ca="1" si="14"/>
        <v>3.5</v>
      </c>
      <c r="L194" s="116" t="str">
        <f t="shared" si="15"/>
        <v/>
      </c>
      <c r="M194" s="21" cm="1">
        <f t="array" aca="1" ref="M194" ca="1">IF(Parameters!$D$31, SUM(IF(ISNUMBER(AF194:AK194),(IF(AF194:AK194&gt;=Parameters!$D$41,1,"")),""))+0.5*(SUM(IF(ISNUMBER(AF194:AK194),(IF(AF194:AK194&gt;=Parameters!$D$42,1,"")),""))-SUM(IF(ISNUMBER(AF194:AK194),(IF(AF194:AK194&gt;=Parameters!$D$41,1,"")),""))),0) +
   IF(Parameters!$D$32,SUM(IF(ISNUMBER(AF194:AK194),(IF(AF194:AK194&gt;=Parameters!$D$41,1,"")),"")),0) +
   IF(Parameters!$D$33,AVERAGE(IF(ISNUMBER(AF194:AK194),AF194:AK194)),0) +
   IF(Parameters!$D$34,IF(OR(IF(ISNUMBER(AF194:AK194),AF194:AK194)=0),0,GEOMEAN(IF(ISNUMBER(AF194:AK194),AF194:AK194))),0)</f>
        <v>2</v>
      </c>
      <c r="N194" s="23">
        <f t="shared" ca="1" si="16"/>
        <v>2</v>
      </c>
      <c r="O194" s="116" t="str">
        <f t="shared" si="17"/>
        <v>!</v>
      </c>
      <c r="P194" s="24"/>
      <c r="Q194" s="49"/>
      <c r="R194" s="25">
        <f ca="1">IFERROR(INDEX(Health!$G$8:$G$225,MATCH($C194,_xlfn.ANCHORARRAY(Health!$C$8),0)),NA())</f>
        <v>8.0280121818440637</v>
      </c>
      <c r="S194" s="25">
        <f ca="1">IFERROR(INDEX(Food!$G$8:$G$225,MATCH($C194,_xlfn.ANCHORARRAY(Food!$C$8),0)),NA())</f>
        <v>10</v>
      </c>
      <c r="T194" s="25" t="e">
        <f ca="1">IFERROR(INDEX(Macro!$G$8:$G$225,MATCH($C194,_xlfn.ANCHORARRAY(Macro!$C$8),0)),NA())</f>
        <v>#N/A</v>
      </c>
      <c r="U194" s="25">
        <f ca="1">IFERROR(INDEX(Socioeconomic!$G$8:$G$225,MATCH($C194,_xlfn.ANCHORARRAY(Socioeconomic!$C$8),0)),NA())</f>
        <v>7.7725853606130952</v>
      </c>
      <c r="V194" s="25">
        <f ca="1">IFERROR(INDEX('Natural Hazard'!$G$8:$G$225,MATCH($C194,_xlfn.ANCHORARRAY('Natural Hazard'!$C$8),0)),NA())</f>
        <v>0</v>
      </c>
      <c r="W194" s="25">
        <f ca="1">IFERROR(INDEX(Conflict!$G$8:$G$225,MATCH($C194,_xlfn.ANCHORARRAY(Conflict!$C$8),0)),NA())</f>
        <v>9.4491118252306858</v>
      </c>
      <c r="X194" s="50"/>
      <c r="Y194" s="25">
        <f ca="1">IFERROR(INDEX(Health!$H$8:$H$225,MATCH($C194,_xlfn.ANCHORARRAY(Health!$C$8),0)),NA())</f>
        <v>9.2069970845480995</v>
      </c>
      <c r="Z194" s="25">
        <f ca="1">IFERROR(INDEX(Food!$H$8:$H$225,MATCH($C194,_xlfn.ANCHORARRAY(Food!$C$8),0)),NA())</f>
        <v>10</v>
      </c>
      <c r="AA194" s="25" t="e">
        <f ca="1">IFERROR(INDEX(Macro!$H$8:$H$225,MATCH($C194,_xlfn.ANCHORARRAY(Macro!$C$8),0)),NA())</f>
        <v>#N/A</v>
      </c>
      <c r="AB194" s="25">
        <f ca="1">IFERROR(INDEX(Socioeconomic!$H$8:$H$225,MATCH($C194,_xlfn.ANCHORARRAY(Socioeconomic!$C$8),0)),NA())</f>
        <v>10</v>
      </c>
      <c r="AC194" s="25">
        <f ca="1">IFERROR(INDEX('Natural Hazard'!$H$8:$H$225,MATCH($C194,_xlfn.ANCHORARRAY('Natural Hazard'!$C$8),0)),NA())</f>
        <v>4.3333333333333304</v>
      </c>
      <c r="AD194" s="25">
        <f ca="1">IFERROR(INDEX(Conflict!$H$8:$H$225,MATCH($C194,_xlfn.ANCHORARRAY(Conflict!$C$8),0)),NA())</f>
        <v>10</v>
      </c>
      <c r="AE194" s="50"/>
      <c r="AF194" s="25">
        <f ca="1">IFERROR(INDEX(Health!$I$8:$I$225,MATCH($C194,_xlfn.ANCHORARRAY(Health!$C$8),0)),NA())</f>
        <v>7</v>
      </c>
      <c r="AG194" s="25">
        <f ca="1">IFERROR(INDEX(Food!$I$8:$I$225,MATCH($C194,_xlfn.ANCHORARRAY(Food!$C$8),0)),NA())</f>
        <v>10</v>
      </c>
      <c r="AH194" s="25" t="e">
        <f ca="1">IFERROR(INDEX(Macro!$I$8:$I$225,MATCH($C194,_xlfn.ANCHORARRAY(Macro!$C$8),0)),NA())</f>
        <v>#N/A</v>
      </c>
      <c r="AI194" s="25">
        <f ca="1">IFERROR(INDEX(Socioeconomic!$I$8:$I$225,MATCH($C194,_xlfn.ANCHORARRAY(Socioeconomic!$C$8),0)),NA())</f>
        <v>6.0413083188016996</v>
      </c>
      <c r="AJ194" s="25">
        <f ca="1">IFERROR(INDEX('Natural Hazard'!$I$8:$I$225,MATCH($C194,_xlfn.ANCHORARRAY('Natural Hazard'!$C$8),0)),NA())</f>
        <v>0</v>
      </c>
      <c r="AK194" s="25">
        <f ca="1">IFERROR(INDEX(Conflict!$I$8:$I$225,MATCH($C194,_xlfn.ANCHORARRAY(Conflict!$C$8),0)),NA())</f>
        <v>8.9285714285714395</v>
      </c>
      <c r="AL194" s="49"/>
      <c r="AM194" s="25">
        <f>IFERROR(INDEX('Data Reliability'!$G$6:$G$409,MATCH($C194,'Data Reliability'!$E$6:$E$409,0)),NA())</f>
        <v>0.16666666666666699</v>
      </c>
      <c r="AN194" s="25">
        <f>IFERROR(INDEX('Data Reliability'!$H$6:$H$409,MATCH($C194,'Data Reliability'!$E$6:$E$409,0)),NA())</f>
        <v>0.47499999999999998</v>
      </c>
    </row>
    <row r="195" spans="1:40" x14ac:dyDescent="0.2">
      <c r="B195" s="28" t="s">
        <v>319</v>
      </c>
      <c r="C195" s="28" t="s">
        <v>320</v>
      </c>
      <c r="D195" s="28" t="s">
        <v>432</v>
      </c>
      <c r="E195" s="28" t="s">
        <v>429</v>
      </c>
      <c r="F195" s="206">
        <f ca="1">MATCH($C195,_xlfn.ANCHORARRAY(Health!$C$8),0)</f>
        <v>190</v>
      </c>
      <c r="G195" s="22" cm="1">
        <f t="array" aca="1" ref="G195" ca="1">IF(Parameters!$D$31, SUM(IF(ISNUMBER(R195:W195),(IF(R195:W195&gt;=Parameters!$D$37,1,"")),""))+0.5*(SUM(IF(ISNUMBER(R195:W195),(IF(R195:W195&gt;=Parameters!$D$38,1,"")),""))-SUM(IF(ISNUMBER(R195:W195),(IF(R195:W195&gt;=Parameters!$D$37,1,"")),""))),0) +
   IF(Parameters!$D$32,SUM(IF(ISNUMBER(R195:W195),(IF(R195:W195&gt;=Parameters!$D$41,1,"")),"")),0) +
   IF(Parameters!$D$33,AVERAGE(IF(ISNUMBER(R195:W195),R195:W195)),0) +
   IF(Parameters!$D$34,IF(OR(IF(ISNUMBER(R195:W195),R195:W195)=0),0,GEOMEAN(IF(ISNUMBER(R195:W195),R195:W195))),0)</f>
        <v>0.5</v>
      </c>
      <c r="H195" s="23">
        <f t="shared" ca="1" si="12"/>
        <v>0.5</v>
      </c>
      <c r="I195" s="116" t="str">
        <f t="shared" si="13"/>
        <v/>
      </c>
      <c r="J195" s="22" cm="1">
        <f t="array" aca="1" ref="J195" ca="1">IF(Parameters!$D$31, SUM(IF(ISNUMBER(Y195:AD195),(IF(Y195:AD195&gt;=Parameters!$D$41,1,"")),""))+0.5*(SUM(IF(ISNUMBER(Y195:AD195),(IF(Y195:AD195&gt;=Parameters!$D$42,1,"")),""))-SUM(IF(ISNUMBER(Y195:AD195),(IF(Y195:AD195&gt;=Parameters!$D$41,1,"")),""))),0) +
   IF(Parameters!$D$32,SUM(IF(ISNUMBER(Y195:AD195),(IF(Y195:AD195&gt;=Parameters!$D$41,1,"")),"")),0) +
   IF(Parameters!$D$33,AVERAGE(IF(ISNUMBER(Y195:AD195),Y195:AD195)),0) +
   IF(Parameters!$D$34,IF(OR(IF(ISNUMBER(Y195:AD195),Y195:AD195)=0),0,GEOMEAN(IF(ISNUMBER(Y195:AD195),Y195:AD195))),0)</f>
        <v>1.5</v>
      </c>
      <c r="K195" s="23">
        <f t="shared" ca="1" si="14"/>
        <v>1.5</v>
      </c>
      <c r="L195" s="116" t="str">
        <f t="shared" si="15"/>
        <v/>
      </c>
      <c r="M195" s="21" cm="1">
        <f t="array" aca="1" ref="M195" ca="1">IF(Parameters!$D$31, SUM(IF(ISNUMBER(AF195:AK195),(IF(AF195:AK195&gt;=Parameters!$D$41,1,"")),""))+0.5*(SUM(IF(ISNUMBER(AF195:AK195),(IF(AF195:AK195&gt;=Parameters!$D$42,1,"")),""))-SUM(IF(ISNUMBER(AF195:AK195),(IF(AF195:AK195&gt;=Parameters!$D$41,1,"")),""))),0) +
   IF(Parameters!$D$32,SUM(IF(ISNUMBER(AF195:AK195),(IF(AF195:AK195&gt;=Parameters!$D$41,1,"")),"")),0) +
   IF(Parameters!$D$33,AVERAGE(IF(ISNUMBER(AF195:AK195),AF195:AK195)),0) +
   IF(Parameters!$D$34,IF(OR(IF(ISNUMBER(AF195:AK195),AF195:AK195)=0),0,GEOMEAN(IF(ISNUMBER(AF195:AK195),AF195:AK195))),0)</f>
        <v>0.5</v>
      </c>
      <c r="N195" s="23">
        <f t="shared" ca="1" si="16"/>
        <v>0.5</v>
      </c>
      <c r="O195" s="116" t="str">
        <f t="shared" si="17"/>
        <v>!</v>
      </c>
      <c r="P195" s="24"/>
      <c r="Q195" s="49"/>
      <c r="R195" s="25">
        <f ca="1">IFERROR(INDEX(Health!$G$8:$G$225,MATCH($C195,_xlfn.ANCHORARRAY(Health!$C$8),0)),NA())</f>
        <v>0</v>
      </c>
      <c r="S195" s="25">
        <f ca="1">IFERROR(INDEX(Food!$G$8:$G$225,MATCH($C195,_xlfn.ANCHORARRAY(Food!$C$8),0)),NA())</f>
        <v>0</v>
      </c>
      <c r="T195" s="25">
        <f ca="1">IFERROR(INDEX(Macro!$G$8:$G$225,MATCH($C195,_xlfn.ANCHORARRAY(Macro!$C$8),0)),NA())</f>
        <v>3.6696180856805873</v>
      </c>
      <c r="U195" s="25">
        <f ca="1">IFERROR(INDEX(Socioeconomic!$G$8:$G$225,MATCH($C195,_xlfn.ANCHORARRAY(Socioeconomic!$C$8),0)),NA())</f>
        <v>0</v>
      </c>
      <c r="V195" s="25">
        <f ca="1">IFERROR(INDEX('Natural Hazard'!$G$8:$G$225,MATCH($C195,_xlfn.ANCHORARRAY('Natural Hazard'!$C$8),0)),NA())</f>
        <v>0</v>
      </c>
      <c r="W195" s="25">
        <f ca="1">IFERROR(INDEX(Conflict!$G$8:$G$225,MATCH($C195,_xlfn.ANCHORARRAY(Conflict!$C$8),0)),NA())</f>
        <v>5.6003175073158333</v>
      </c>
      <c r="X195" s="50"/>
      <c r="Y195" s="25">
        <f ca="1">IFERROR(INDEX(Health!$H$8:$H$225,MATCH($C195,_xlfn.ANCHORARRAY(Health!$C$8),0)),NA())</f>
        <v>8.0699708454810501</v>
      </c>
      <c r="Z195" s="25">
        <f ca="1">IFERROR(INDEX(Food!$H$8:$H$225,MATCH($C195,_xlfn.ANCHORARRAY(Food!$C$8),0)),NA())</f>
        <v>9.2298784018529201</v>
      </c>
      <c r="AA195" s="25">
        <f ca="1">IFERROR(INDEX(Macro!$H$8:$H$225,MATCH($C195,_xlfn.ANCHORARRAY(Macro!$C$8),0)),NA())</f>
        <v>4.0666082383873796</v>
      </c>
      <c r="AB195" s="25">
        <f ca="1">IFERROR(INDEX(Socioeconomic!$H$8:$H$225,MATCH($C195,_xlfn.ANCHORARRAY(Socioeconomic!$C$8),0)),NA())</f>
        <v>8.71428571428571</v>
      </c>
      <c r="AC195" s="25">
        <f ca="1">IFERROR(INDEX('Natural Hazard'!$H$8:$H$225,MATCH($C195,_xlfn.ANCHORARRAY('Natural Hazard'!$C$8),0)),NA())</f>
        <v>2.3333333333333299</v>
      </c>
      <c r="AD195" s="25">
        <f ca="1">IFERROR(INDEX(Conflict!$H$8:$H$225,MATCH($C195,_xlfn.ANCHORARRAY(Conflict!$C$8),0)),NA())</f>
        <v>4.4805080261068904</v>
      </c>
      <c r="AE195" s="50"/>
      <c r="AF195" s="25">
        <f ca="1">IFERROR(INDEX(Health!$I$8:$I$225,MATCH($C195,_xlfn.ANCHORARRAY(Health!$C$8),0)),NA())</f>
        <v>0</v>
      </c>
      <c r="AG195" s="25" t="e">
        <f ca="1">IFERROR(INDEX(Food!$I$8:$I$225,MATCH($C195,_xlfn.ANCHORARRAY(Food!$C$8),0)),NA())</f>
        <v>#N/A</v>
      </c>
      <c r="AH195" s="25">
        <f ca="1">IFERROR(INDEX(Macro!$I$8:$I$225,MATCH($C195,_xlfn.ANCHORARRAY(Macro!$C$8),0)),NA())</f>
        <v>3.3113828786453401</v>
      </c>
      <c r="AI195" s="25">
        <f ca="1">IFERROR(INDEX(Socioeconomic!$I$8:$I$225,MATCH($C195,_xlfn.ANCHORARRAY(Socioeconomic!$C$8),0)),NA())</f>
        <v>0</v>
      </c>
      <c r="AJ195" s="25">
        <f ca="1">IFERROR(INDEX('Natural Hazard'!$I$8:$I$225,MATCH($C195,_xlfn.ANCHORARRAY('Natural Hazard'!$C$8),0)),NA())</f>
        <v>0</v>
      </c>
      <c r="AK195" s="25">
        <f ca="1">IFERROR(INDEX(Conflict!$I$8:$I$225,MATCH($C195,_xlfn.ANCHORARRAY(Conflict!$C$8),0)),NA())</f>
        <v>7</v>
      </c>
      <c r="AL195" s="49"/>
      <c r="AM195" s="25">
        <f>IFERROR(INDEX('Data Reliability'!$G$6:$G$409,MATCH($C195,'Data Reliability'!$E$6:$E$409,0)),NA())</f>
        <v>8.3333333333333301E-2</v>
      </c>
      <c r="AN195" s="25">
        <f>IFERROR(INDEX('Data Reliability'!$H$6:$H$409,MATCH($C195,'Data Reliability'!$E$6:$E$409,0)),NA())</f>
        <v>0.55833333333333302</v>
      </c>
    </row>
    <row r="196" spans="1:40" x14ac:dyDescent="0.2">
      <c r="B196" s="28" t="s">
        <v>321</v>
      </c>
      <c r="C196" s="28" t="s">
        <v>322</v>
      </c>
      <c r="D196" s="28" t="s">
        <v>436</v>
      </c>
      <c r="E196" s="28" t="s">
        <v>430</v>
      </c>
      <c r="G196" s="22" cm="1">
        <f t="array" aca="1" ref="G196" ca="1">IF(Parameters!$D$31, SUM(IF(ISNUMBER(R196:W196),(IF(R196:W196&gt;=Parameters!$D$37,1,"")),""))+0.5*(SUM(IF(ISNUMBER(R196:W196),(IF(R196:W196&gt;=Parameters!$D$38,1,"")),""))-SUM(IF(ISNUMBER(R196:W196),(IF(R196:W196&gt;=Parameters!$D$37,1,"")),""))),0) +
   IF(Parameters!$D$32,SUM(IF(ISNUMBER(R196:W196),(IF(R196:W196&gt;=Parameters!$D$41,1,"")),"")),0) +
   IF(Parameters!$D$33,AVERAGE(IF(ISNUMBER(R196:W196),R196:W196)),0) +
   IF(Parameters!$D$34,IF(OR(IF(ISNUMBER(R196:W196),R196:W196)=0),0,GEOMEAN(IF(ISNUMBER(R196:W196),R196:W196))),0)</f>
        <v>0.5</v>
      </c>
      <c r="H196" s="23">
        <f t="shared" ca="1" si="12"/>
        <v>0.5</v>
      </c>
      <c r="I196" s="116" t="str">
        <f t="shared" si="13"/>
        <v/>
      </c>
      <c r="J196" s="22" cm="1">
        <f t="array" aca="1" ref="J196" ca="1">IF(Parameters!$D$31, SUM(IF(ISNUMBER(Y196:AD196),(IF(Y196:AD196&gt;=Parameters!$D$41,1,"")),""))+0.5*(SUM(IF(ISNUMBER(Y196:AD196),(IF(Y196:AD196&gt;=Parameters!$D$42,1,"")),""))-SUM(IF(ISNUMBER(Y196:AD196),(IF(Y196:AD196&gt;=Parameters!$D$41,1,"")),""))),0) +
   IF(Parameters!$D$32,SUM(IF(ISNUMBER(Y196:AD196),(IF(Y196:AD196&gt;=Parameters!$D$41,1,"")),"")),0) +
   IF(Parameters!$D$33,AVERAGE(IF(ISNUMBER(Y196:AD196),Y196:AD196)),0) +
   IF(Parameters!$D$34,IF(OR(IF(ISNUMBER(Y196:AD196),Y196:AD196)=0),0,GEOMEAN(IF(ISNUMBER(Y196:AD196),Y196:AD196))),0)</f>
        <v>1</v>
      </c>
      <c r="K196" s="23">
        <f t="shared" ca="1" si="14"/>
        <v>1</v>
      </c>
      <c r="L196" s="116" t="str">
        <f t="shared" si="15"/>
        <v/>
      </c>
      <c r="M196" s="21" cm="1">
        <f t="array" aca="1" ref="M196" ca="1">IF(Parameters!$D$31, SUM(IF(ISNUMBER(AF196:AK196),(IF(AF196:AK196&gt;=Parameters!$D$41,1,"")),""))+0.5*(SUM(IF(ISNUMBER(AF196:AK196),(IF(AF196:AK196&gt;=Parameters!$D$42,1,"")),""))-SUM(IF(ISNUMBER(AF196:AK196),(IF(AF196:AK196&gt;=Parameters!$D$41,1,"")),""))),0) +
   IF(Parameters!$D$32,SUM(IF(ISNUMBER(AF196:AK196),(IF(AF196:AK196&gt;=Parameters!$D$41,1,"")),"")),0) +
   IF(Parameters!$D$33,AVERAGE(IF(ISNUMBER(AF196:AK196),AF196:AK196)),0) +
   IF(Parameters!$D$34,IF(OR(IF(ISNUMBER(AF196:AK196),AF196:AK196)=0),0,GEOMEAN(IF(ISNUMBER(AF196:AK196),AF196:AK196))),0)</f>
        <v>0.5</v>
      </c>
      <c r="N196" s="23">
        <f t="shared" ca="1" si="16"/>
        <v>0.5</v>
      </c>
      <c r="O196" s="116" t="str">
        <f t="shared" si="17"/>
        <v>!</v>
      </c>
      <c r="P196" s="24"/>
      <c r="Q196" s="49"/>
      <c r="R196" s="25">
        <f ca="1">IFERROR(INDEX(Health!$G$8:$G$225,MATCH($C196,_xlfn.ANCHORARRAY(Health!$C$8),0)),NA())</f>
        <v>0</v>
      </c>
      <c r="S196" s="25">
        <f ca="1">IFERROR(INDEX(Food!$G$8:$G$225,MATCH($C196,_xlfn.ANCHORARRAY(Food!$C$8),0)),NA())</f>
        <v>0</v>
      </c>
      <c r="T196" s="25">
        <f ca="1">IFERROR(INDEX(Macro!$G$8:$G$225,MATCH($C196,_xlfn.ANCHORARRAY(Macro!$C$8),0)),NA())</f>
        <v>6.9</v>
      </c>
      <c r="U196" s="25">
        <f ca="1">IFERROR(INDEX(Socioeconomic!$G$8:$G$225,MATCH($C196,_xlfn.ANCHORARRAY(Socioeconomic!$C$8),0)),NA())</f>
        <v>0</v>
      </c>
      <c r="V196" s="25">
        <f ca="1">IFERROR(INDEX('Natural Hazard'!$G$8:$G$225,MATCH($C196,_xlfn.ANCHORARRAY('Natural Hazard'!$C$8),0)),NA())</f>
        <v>0</v>
      </c>
      <c r="W196" s="25">
        <f ca="1">IFERROR(INDEX(Conflict!$G$8:$G$225,MATCH($C196,_xlfn.ANCHORARRAY(Conflict!$C$8),0)),NA())</f>
        <v>0</v>
      </c>
      <c r="X196" s="50"/>
      <c r="Y196" s="25">
        <f ca="1">IFERROR(INDEX(Health!$H$8:$H$225,MATCH($C196,_xlfn.ANCHORARRAY(Health!$C$8),0)),NA())</f>
        <v>0</v>
      </c>
      <c r="Z196" s="25">
        <f ca="1">IFERROR(INDEX(Food!$H$8:$H$225,MATCH($C196,_xlfn.ANCHORARRAY(Food!$C$8),0)),NA())</f>
        <v>5.2055587724377501</v>
      </c>
      <c r="AA196" s="25">
        <f ca="1">IFERROR(INDEX(Macro!$H$8:$H$225,MATCH($C196,_xlfn.ANCHORARRAY(Macro!$C$8),0)),NA())</f>
        <v>7</v>
      </c>
      <c r="AB196" s="25">
        <f ca="1">IFERROR(INDEX(Socioeconomic!$H$8:$H$225,MATCH($C196,_xlfn.ANCHORARRAY(Socioeconomic!$C$8),0)),NA())</f>
        <v>2.5714285714285698</v>
      </c>
      <c r="AC196" s="25">
        <f ca="1">IFERROR(INDEX('Natural Hazard'!$H$8:$H$225,MATCH($C196,_xlfn.ANCHORARRAY('Natural Hazard'!$C$8),0)),NA())</f>
        <v>8</v>
      </c>
      <c r="AD196" s="25">
        <f ca="1">IFERROR(INDEX(Conflict!$H$8:$H$225,MATCH($C196,_xlfn.ANCHORARRAY(Conflict!$C$8),0)),NA())</f>
        <v>1.37149409066854</v>
      </c>
      <c r="AE196" s="50"/>
      <c r="AF196" s="25">
        <f ca="1">IFERROR(INDEX(Health!$I$8:$I$225,MATCH($C196,_xlfn.ANCHORARRAY(Health!$C$8),0)),NA())</f>
        <v>0</v>
      </c>
      <c r="AG196" s="25" t="e">
        <f ca="1">IFERROR(INDEX(Food!$I$8:$I$225,MATCH($C196,_xlfn.ANCHORARRAY(Food!$C$8),0)),NA())</f>
        <v>#N/A</v>
      </c>
      <c r="AH196" s="25">
        <f ca="1">IFERROR(INDEX(Macro!$I$8:$I$225,MATCH($C196,_xlfn.ANCHORARRAY(Macro!$C$8),0)),NA())</f>
        <v>7</v>
      </c>
      <c r="AI196" s="25">
        <f ca="1">IFERROR(INDEX(Socioeconomic!$I$8:$I$225,MATCH($C196,_xlfn.ANCHORARRAY(Socioeconomic!$C$8),0)),NA())</f>
        <v>0</v>
      </c>
      <c r="AJ196" s="25">
        <f ca="1">IFERROR(INDEX('Natural Hazard'!$I$8:$I$225,MATCH($C196,_xlfn.ANCHORARRAY('Natural Hazard'!$C$8),0)),NA())</f>
        <v>0</v>
      </c>
      <c r="AK196" s="25">
        <f ca="1">IFERROR(INDEX(Conflict!$I$8:$I$225,MATCH($C196,_xlfn.ANCHORARRAY(Conflict!$C$8),0)),NA())</f>
        <v>0</v>
      </c>
      <c r="AL196" s="49"/>
      <c r="AM196" s="25">
        <f>IFERROR(INDEX('Data Reliability'!$G$6:$G$409,MATCH($C196,'Data Reliability'!$E$6:$E$409,0)),NA())</f>
        <v>0</v>
      </c>
      <c r="AN196" s="25">
        <f>IFERROR(INDEX('Data Reliability'!$H$6:$H$409,MATCH($C196,'Data Reliability'!$E$6:$E$409,0)),NA())</f>
        <v>0.4</v>
      </c>
    </row>
    <row r="197" spans="1:40" x14ac:dyDescent="0.2">
      <c r="B197" s="28" t="s">
        <v>323</v>
      </c>
      <c r="C197" s="28" t="s">
        <v>324</v>
      </c>
      <c r="D197" s="28" t="s">
        <v>433</v>
      </c>
      <c r="E197" s="28" t="s">
        <v>429</v>
      </c>
      <c r="G197" s="22" cm="1">
        <f t="array" aca="1" ref="G197" ca="1">IF(Parameters!$D$31, SUM(IF(ISNUMBER(R197:W197),(IF(R197:W197&gt;=Parameters!$D$37,1,"")),""))+0.5*(SUM(IF(ISNUMBER(R197:W197),(IF(R197:W197&gt;=Parameters!$D$38,1,"")),""))-SUM(IF(ISNUMBER(R197:W197),(IF(R197:W197&gt;=Parameters!$D$37,1,"")),""))),0) +
   IF(Parameters!$D$32,SUM(IF(ISNUMBER(R197:W197),(IF(R197:W197&gt;=Parameters!$D$41,1,"")),"")),0) +
   IF(Parameters!$D$33,AVERAGE(IF(ISNUMBER(R197:W197),R197:W197)),0) +
   IF(Parameters!$D$34,IF(OR(IF(ISNUMBER(R197:W197),R197:W197)=0),0,GEOMEAN(IF(ISNUMBER(R197:W197),R197:W197))),0)</f>
        <v>1</v>
      </c>
      <c r="H197" s="23">
        <f t="shared" ca="1" si="12"/>
        <v>1</v>
      </c>
      <c r="I197" s="116" t="str">
        <f t="shared" si="13"/>
        <v/>
      </c>
      <c r="J197" s="22" cm="1">
        <f t="array" aca="1" ref="J197" ca="1">IF(Parameters!$D$31, SUM(IF(ISNUMBER(Y197:AD197),(IF(Y197:AD197&gt;=Parameters!$D$41,1,"")),""))+0.5*(SUM(IF(ISNUMBER(Y197:AD197),(IF(Y197:AD197&gt;=Parameters!$D$42,1,"")),""))-SUM(IF(ISNUMBER(Y197:AD197),(IF(Y197:AD197&gt;=Parameters!$D$41,1,"")),""))),0) +
   IF(Parameters!$D$32,SUM(IF(ISNUMBER(Y197:AD197),(IF(Y197:AD197&gt;=Parameters!$D$41,1,"")),"")),0) +
   IF(Parameters!$D$33,AVERAGE(IF(ISNUMBER(Y197:AD197),Y197:AD197)),0) +
   IF(Parameters!$D$34,IF(OR(IF(ISNUMBER(Y197:AD197),Y197:AD197)=0),0,GEOMEAN(IF(ISNUMBER(Y197:AD197),Y197:AD197))),0)</f>
        <v>1.5</v>
      </c>
      <c r="K197" s="23">
        <f t="shared" ca="1" si="14"/>
        <v>1.5</v>
      </c>
      <c r="L197" s="116" t="str">
        <f t="shared" si="15"/>
        <v/>
      </c>
      <c r="M197" s="21" cm="1">
        <f t="array" aca="1" ref="M197" ca="1">IF(Parameters!$D$31, SUM(IF(ISNUMBER(AF197:AK197),(IF(AF197:AK197&gt;=Parameters!$D$41,1,"")),""))+0.5*(SUM(IF(ISNUMBER(AF197:AK197),(IF(AF197:AK197&gt;=Parameters!$D$42,1,"")),""))-SUM(IF(ISNUMBER(AF197:AK197),(IF(AF197:AK197&gt;=Parameters!$D$41,1,"")),""))),0) +
   IF(Parameters!$D$32,SUM(IF(ISNUMBER(AF197:AK197),(IF(AF197:AK197&gt;=Parameters!$D$41,1,"")),"")),0) +
   IF(Parameters!$D$33,AVERAGE(IF(ISNUMBER(AF197:AK197),AF197:AK197)),0) +
   IF(Parameters!$D$34,IF(OR(IF(ISNUMBER(AF197:AK197),AF197:AK197)=0),0,GEOMEAN(IF(ISNUMBER(AF197:AK197),AF197:AK197))),0)</f>
        <v>1</v>
      </c>
      <c r="N197" s="23">
        <f t="shared" ca="1" si="16"/>
        <v>1</v>
      </c>
      <c r="O197" s="116" t="str">
        <f t="shared" si="17"/>
        <v>!</v>
      </c>
      <c r="P197" s="24"/>
      <c r="Q197" s="49"/>
      <c r="R197" s="25">
        <f ca="1">IFERROR(INDEX(Health!$G$8:$G$225,MATCH($C197,_xlfn.ANCHORARRAY(Health!$C$8),0)),NA())</f>
        <v>0</v>
      </c>
      <c r="S197" s="25">
        <f ca="1">IFERROR(INDEX(Food!$G$8:$G$225,MATCH($C197,_xlfn.ANCHORARRAY(Food!$C$8),0)),NA())</f>
        <v>0</v>
      </c>
      <c r="T197" s="25">
        <f ca="1">IFERROR(INDEX(Macro!$G$8:$G$225,MATCH($C197,_xlfn.ANCHORARRAY(Macro!$C$8),0)),NA())</f>
        <v>10</v>
      </c>
      <c r="U197" s="25">
        <f ca="1">IFERROR(INDEX(Socioeconomic!$G$8:$G$225,MATCH($C197,_xlfn.ANCHORARRAY(Socioeconomic!$C$8),0)),NA())</f>
        <v>0</v>
      </c>
      <c r="V197" s="25">
        <f ca="1">IFERROR(INDEX('Natural Hazard'!$G$8:$G$225,MATCH($C197,_xlfn.ANCHORARRAY('Natural Hazard'!$C$8),0)),NA())</f>
        <v>0</v>
      </c>
      <c r="W197" s="25">
        <f ca="1">IFERROR(INDEX(Conflict!$G$8:$G$225,MATCH($C197,_xlfn.ANCHORARRAY(Conflict!$C$8),0)),NA())</f>
        <v>0</v>
      </c>
      <c r="X197" s="50"/>
      <c r="Y197" s="25">
        <f ca="1">IFERROR(INDEX(Health!$H$8:$H$225,MATCH($C197,_xlfn.ANCHORARRAY(Health!$C$8),0)),NA())</f>
        <v>7.6326530612244898</v>
      </c>
      <c r="Z197" s="25">
        <f ca="1">IFERROR(INDEX(Food!$H$8:$H$225,MATCH($C197,_xlfn.ANCHORARRAY(Food!$C$8),0)),NA())</f>
        <v>6.1899247249565699</v>
      </c>
      <c r="AA197" s="25">
        <f ca="1">IFERROR(INDEX(Macro!$H$8:$H$225,MATCH($C197,_xlfn.ANCHORARRAY(Macro!$C$8),0)),NA())</f>
        <v>10</v>
      </c>
      <c r="AB197" s="25">
        <f ca="1">IFERROR(INDEX(Socioeconomic!$H$8:$H$225,MATCH($C197,_xlfn.ANCHORARRAY(Socioeconomic!$C$8),0)),NA())</f>
        <v>6.5714285714285703</v>
      </c>
      <c r="AC197" s="25">
        <f ca="1">IFERROR(INDEX('Natural Hazard'!$H$8:$H$225,MATCH($C197,_xlfn.ANCHORARRAY('Natural Hazard'!$C$8),0)),NA())</f>
        <v>6.6666666666666599</v>
      </c>
      <c r="AD197" s="25">
        <f ca="1">IFERROR(INDEX(Conflict!$H$8:$H$225,MATCH($C197,_xlfn.ANCHORARRAY(Conflict!$C$8),0)),NA())</f>
        <v>2.7385782324924999</v>
      </c>
      <c r="AE197" s="50"/>
      <c r="AF197" s="25">
        <f ca="1">IFERROR(INDEX(Health!$I$8:$I$225,MATCH($C197,_xlfn.ANCHORARRAY(Health!$C$8),0)),NA())</f>
        <v>0</v>
      </c>
      <c r="AG197" s="25" t="e">
        <f ca="1">IFERROR(INDEX(Food!$I$8:$I$225,MATCH($C197,_xlfn.ANCHORARRAY(Food!$C$8),0)),NA())</f>
        <v>#N/A</v>
      </c>
      <c r="AH197" s="25">
        <f ca="1">IFERROR(INDEX(Macro!$I$8:$I$225,MATCH($C197,_xlfn.ANCHORARRAY(Macro!$C$8),0)),NA())</f>
        <v>10</v>
      </c>
      <c r="AI197" s="25">
        <f ca="1">IFERROR(INDEX(Socioeconomic!$I$8:$I$225,MATCH($C197,_xlfn.ANCHORARRAY(Socioeconomic!$C$8),0)),NA())</f>
        <v>0</v>
      </c>
      <c r="AJ197" s="25">
        <f ca="1">IFERROR(INDEX('Natural Hazard'!$I$8:$I$225,MATCH($C197,_xlfn.ANCHORARRAY('Natural Hazard'!$C$8),0)),NA())</f>
        <v>0</v>
      </c>
      <c r="AK197" s="25">
        <f ca="1">IFERROR(INDEX(Conflict!$I$8:$I$225,MATCH($C197,_xlfn.ANCHORARRAY(Conflict!$C$8),0)),NA())</f>
        <v>0</v>
      </c>
      <c r="AL197" s="49"/>
      <c r="AM197" s="25">
        <f>IFERROR(INDEX('Data Reliability'!$G$6:$G$409,MATCH($C197,'Data Reliability'!$E$6:$E$409,0)),NA())</f>
        <v>0</v>
      </c>
      <c r="AN197" s="25">
        <f>IFERROR(INDEX('Data Reliability'!$H$6:$H$409,MATCH($C197,'Data Reliability'!$E$6:$E$409,0)),NA())</f>
        <v>0.50833333333333297</v>
      </c>
    </row>
    <row r="198" spans="1:40" x14ac:dyDescent="0.2">
      <c r="B198" s="28" t="s">
        <v>325</v>
      </c>
      <c r="C198" s="28" t="s">
        <v>326</v>
      </c>
      <c r="D198" s="28" t="s">
        <v>433</v>
      </c>
      <c r="E198" s="28" t="s">
        <v>430</v>
      </c>
      <c r="G198" s="22" cm="1">
        <f t="array" aca="1" ref="G198" ca="1">IF(Parameters!$D$31, SUM(IF(ISNUMBER(R198:W198),(IF(R198:W198&gt;=Parameters!$D$37,1,"")),""))+0.5*(SUM(IF(ISNUMBER(R198:W198),(IF(R198:W198&gt;=Parameters!$D$38,1,"")),""))-SUM(IF(ISNUMBER(R198:W198),(IF(R198:W198&gt;=Parameters!$D$37,1,"")),""))),0) +
   IF(Parameters!$D$32,SUM(IF(ISNUMBER(R198:W198),(IF(R198:W198&gt;=Parameters!$D$41,1,"")),"")),0) +
   IF(Parameters!$D$33,AVERAGE(IF(ISNUMBER(R198:W198),R198:W198)),0) +
   IF(Parameters!$D$34,IF(OR(IF(ISNUMBER(R198:W198),R198:W198)=0),0,GEOMEAN(IF(ISNUMBER(R198:W198),R198:W198))),0)</f>
        <v>1.5</v>
      </c>
      <c r="H198" s="23">
        <f t="shared" ref="H198:H223" ca="1" si="18">G198</f>
        <v>1.5</v>
      </c>
      <c r="I198" s="116" t="str">
        <f t="shared" ref="I198:I223" si="19">IF(AVERAGE(AM198:AN198) &gt;= 0.666, "!!", IF(AND(AVERAGE(AM198:AN198) &lt; 0.666,  AVERAGE(AM198:AN198)  &gt;= 0.333), "!", IF(AVERAGE(AM198:AN198) &lt; 0.333, "")))</f>
        <v>!</v>
      </c>
      <c r="J198" s="22" cm="1">
        <f t="array" aca="1" ref="J198" ca="1">IF(Parameters!$D$31, SUM(IF(ISNUMBER(Y198:AD198),(IF(Y198:AD198&gt;=Parameters!$D$41,1,"")),""))+0.5*(SUM(IF(ISNUMBER(Y198:AD198),(IF(Y198:AD198&gt;=Parameters!$D$42,1,"")),""))-SUM(IF(ISNUMBER(Y198:AD198),(IF(Y198:AD198&gt;=Parameters!$D$41,1,"")),""))),0) +
   IF(Parameters!$D$32,SUM(IF(ISNUMBER(Y198:AD198),(IF(Y198:AD198&gt;=Parameters!$D$41,1,"")),"")),0) +
   IF(Parameters!$D$33,AVERAGE(IF(ISNUMBER(Y198:AD198),Y198:AD198)),0) +
   IF(Parameters!$D$34,IF(OR(IF(ISNUMBER(Y198:AD198),Y198:AD198)=0),0,GEOMEAN(IF(ISNUMBER(Y198:AD198),Y198:AD198))),0)</f>
        <v>0.5</v>
      </c>
      <c r="K198" s="23">
        <f t="shared" ref="K198:K223" ca="1" si="20">J198</f>
        <v>0.5</v>
      </c>
      <c r="L198" s="116" t="str">
        <f t="shared" ref="L198:L223" si="21">IF(AM198 &gt;= 0.666, "!!", IF(AND(AM198 &lt; 0.666, AM198  &gt;= 0.333), "!", IF(AM198 &lt; 0.333, "")))</f>
        <v/>
      </c>
      <c r="M198" s="21" cm="1">
        <f t="array" aca="1" ref="M198" ca="1">IF(Parameters!$D$31, SUM(IF(ISNUMBER(AF198:AK198),(IF(AF198:AK198&gt;=Parameters!$D$41,1,"")),""))+0.5*(SUM(IF(ISNUMBER(AF198:AK198),(IF(AF198:AK198&gt;=Parameters!$D$42,1,"")),""))-SUM(IF(ISNUMBER(AF198:AK198),(IF(AF198:AK198&gt;=Parameters!$D$41,1,"")),""))),0) +
   IF(Parameters!$D$32,SUM(IF(ISNUMBER(AF198:AK198),(IF(AF198:AK198&gt;=Parameters!$D$41,1,"")),"")),0) +
   IF(Parameters!$D$33,AVERAGE(IF(ISNUMBER(AF198:AK198),AF198:AK198)),0) +
   IF(Parameters!$D$34,IF(OR(IF(ISNUMBER(AF198:AK198),AF198:AK198)=0),0,GEOMEAN(IF(ISNUMBER(AF198:AK198),AF198:AK198))),0)</f>
        <v>1</v>
      </c>
      <c r="N198" s="23">
        <f t="shared" ref="N198:N223" ca="1" si="22">M198</f>
        <v>1</v>
      </c>
      <c r="O198" s="116" t="str">
        <f t="shared" ref="O198:O223" si="23">IF(AN198 &gt;= 0.666, "!!", IF(AND(AN198 &lt; 0.666, AN198  &gt;= 0.333), "!", IF(AN198 &lt; 0.333, "")))</f>
        <v>!!</v>
      </c>
      <c r="P198" s="24"/>
      <c r="Q198" s="49"/>
      <c r="R198" s="25">
        <f ca="1">IFERROR(INDEX(Health!$G$8:$G$225,MATCH($C198,_xlfn.ANCHORARRAY(Health!$C$8),0)),NA())</f>
        <v>0</v>
      </c>
      <c r="S198" s="25">
        <f ca="1">IFERROR(INDEX(Food!$G$8:$G$225,MATCH($C198,_xlfn.ANCHORARRAY(Food!$C$8),0)),NA())</f>
        <v>0</v>
      </c>
      <c r="T198" s="25">
        <f ca="1">IFERROR(INDEX(Macro!$G$8:$G$225,MATCH($C198,_xlfn.ANCHORARRAY(Macro!$C$8),0)),NA())</f>
        <v>6.3460814353193777</v>
      </c>
      <c r="U198" s="25">
        <f ca="1">IFERROR(INDEX(Socioeconomic!$G$8:$G$225,MATCH($C198,_xlfn.ANCHORARRAY(Socioeconomic!$C$8),0)),NA())</f>
        <v>0</v>
      </c>
      <c r="V198" s="25">
        <f ca="1">IFERROR(INDEX('Natural Hazard'!$G$8:$G$225,MATCH($C198,_xlfn.ANCHORARRAY('Natural Hazard'!$C$8),0)),NA())</f>
        <v>7.1879528842826037</v>
      </c>
      <c r="W198" s="25">
        <f ca="1">IFERROR(INDEX(Conflict!$G$8:$G$225,MATCH($C198,_xlfn.ANCHORARRAY(Conflict!$C$8),0)),NA())</f>
        <v>0</v>
      </c>
      <c r="X198" s="50"/>
      <c r="Y198" s="25">
        <f ca="1">IFERROR(INDEX(Health!$H$8:$H$225,MATCH($C198,_xlfn.ANCHORARRAY(Health!$C$8),0)),NA())</f>
        <v>6.8746355685131197</v>
      </c>
      <c r="Z198" s="25">
        <f ca="1">IFERROR(INDEX(Food!$H$8:$H$225,MATCH($C198,_xlfn.ANCHORARRAY(Food!$C$8),0)),NA())</f>
        <v>3.2775119617224799</v>
      </c>
      <c r="AA198" s="25">
        <f ca="1">IFERROR(INDEX(Macro!$H$8:$H$225,MATCH($C198,_xlfn.ANCHORARRAY(Macro!$C$8),0)),NA())</f>
        <v>9.4712240724510597</v>
      </c>
      <c r="AB198" s="25">
        <f ca="1">IFERROR(INDEX(Socioeconomic!$H$8:$H$225,MATCH($C198,_xlfn.ANCHORARRAY(Socioeconomic!$C$8),0)),NA())</f>
        <v>2.1428571428571401</v>
      </c>
      <c r="AC198" s="25">
        <f ca="1">IFERROR(INDEX('Natural Hazard'!$H$8:$H$225,MATCH($C198,_xlfn.ANCHORARRAY('Natural Hazard'!$C$8),0)),NA())</f>
        <v>5.1666666666666599</v>
      </c>
      <c r="AD198" s="25">
        <f ca="1">IFERROR(INDEX(Conflict!$H$8:$H$225,MATCH($C198,_xlfn.ANCHORARRAY(Conflict!$C$8),0)),NA())</f>
        <v>0.59975304286470099</v>
      </c>
      <c r="AE198" s="50"/>
      <c r="AF198" s="25">
        <f ca="1">IFERROR(INDEX(Health!$I$8:$I$225,MATCH($C198,_xlfn.ANCHORARRAY(Health!$C$8),0)),NA())</f>
        <v>0</v>
      </c>
      <c r="AG198" s="25" t="e">
        <f ca="1">IFERROR(INDEX(Food!$I$8:$I$225,MATCH($C198,_xlfn.ANCHORARRAY(Food!$C$8),0)),NA())</f>
        <v>#N/A</v>
      </c>
      <c r="AH198" s="25">
        <f ca="1">IFERROR(INDEX(Macro!$I$8:$I$225,MATCH($C198,_xlfn.ANCHORARRAY(Macro!$C$8),0)),NA())</f>
        <v>4.2521166509877597</v>
      </c>
      <c r="AI198" s="25" t="e">
        <f ca="1">IFERROR(INDEX(Socioeconomic!$I$8:$I$225,MATCH($C198,_xlfn.ANCHORARRAY(Socioeconomic!$C$8),0)),NA())</f>
        <v>#N/A</v>
      </c>
      <c r="AJ198" s="25">
        <f ca="1">IFERROR(INDEX('Natural Hazard'!$I$8:$I$225,MATCH($C198,_xlfn.ANCHORARRAY('Natural Hazard'!$C$8),0)),NA())</f>
        <v>10</v>
      </c>
      <c r="AK198" s="25">
        <f ca="1">IFERROR(INDEX(Conflict!$I$8:$I$225,MATCH($C198,_xlfn.ANCHORARRAY(Conflict!$C$8),0)),NA())</f>
        <v>0</v>
      </c>
      <c r="AL198" s="49"/>
      <c r="AM198" s="25">
        <f>IFERROR(INDEX('Data Reliability'!$G$6:$G$409,MATCH($C198,'Data Reliability'!$E$6:$E$409,0)),NA())</f>
        <v>0.16666666666666699</v>
      </c>
      <c r="AN198" s="25">
        <f>IFERROR(INDEX('Data Reliability'!$H$6:$H$409,MATCH($C198,'Data Reliability'!$E$6:$E$409,0)),NA())</f>
        <v>0.66666666666666696</v>
      </c>
    </row>
    <row r="199" spans="1:40" x14ac:dyDescent="0.2">
      <c r="B199" s="28" t="s">
        <v>327</v>
      </c>
      <c r="C199" s="28" t="s">
        <v>328</v>
      </c>
      <c r="D199" s="28" t="s">
        <v>436</v>
      </c>
      <c r="E199" s="28" t="s">
        <v>535</v>
      </c>
      <c r="G199" s="22" cm="1">
        <f t="array" aca="1" ref="G199" ca="1">IF(Parameters!$D$31, SUM(IF(ISNUMBER(R199:W199),(IF(R199:W199&gt;=Parameters!$D$37,1,"")),""))+0.5*(SUM(IF(ISNUMBER(R199:W199),(IF(R199:W199&gt;=Parameters!$D$38,1,"")),""))-SUM(IF(ISNUMBER(R199:W199),(IF(R199:W199&gt;=Parameters!$D$37,1,"")),""))),0) +
   IF(Parameters!$D$32,SUM(IF(ISNUMBER(R199:W199),(IF(R199:W199&gt;=Parameters!$D$41,1,"")),"")),0) +
   IF(Parameters!$D$33,AVERAGE(IF(ISNUMBER(R199:W199),R199:W199)),0) +
   IF(Parameters!$D$34,IF(OR(IF(ISNUMBER(R199:W199),R199:W199)=0),0,GEOMEAN(IF(ISNUMBER(R199:W199),R199:W199))),0)</f>
        <v>0.5</v>
      </c>
      <c r="H199" s="23">
        <f t="shared" ca="1" si="18"/>
        <v>0.5</v>
      </c>
      <c r="I199" s="116" t="str">
        <f t="shared" si="19"/>
        <v>!</v>
      </c>
      <c r="J199" s="22" cm="1">
        <f t="array" aca="1" ref="J199" ca="1">IF(Parameters!$D$31, SUM(IF(ISNUMBER(Y199:AD199),(IF(Y199:AD199&gt;=Parameters!$D$41,1,"")),""))+0.5*(SUM(IF(ISNUMBER(Y199:AD199),(IF(Y199:AD199&gt;=Parameters!$D$42,1,"")),""))-SUM(IF(ISNUMBER(Y199:AD199),(IF(Y199:AD199&gt;=Parameters!$D$41,1,"")),""))),0) +
   IF(Parameters!$D$32,SUM(IF(ISNUMBER(Y199:AD199),(IF(Y199:AD199&gt;=Parameters!$D$41,1,"")),"")),0) +
   IF(Parameters!$D$33,AVERAGE(IF(ISNUMBER(Y199:AD199),Y199:AD199)),0) +
   IF(Parameters!$D$34,IF(OR(IF(ISNUMBER(Y199:AD199),Y199:AD199)=0),0,GEOMEAN(IF(ISNUMBER(Y199:AD199),Y199:AD199))),0)</f>
        <v>2.5</v>
      </c>
      <c r="K199" s="23">
        <f t="shared" ca="1" si="20"/>
        <v>2.5</v>
      </c>
      <c r="L199" s="116" t="str">
        <f t="shared" si="21"/>
        <v/>
      </c>
      <c r="M199" s="21" cm="1">
        <f t="array" aca="1" ref="M199" ca="1">IF(Parameters!$D$31, SUM(IF(ISNUMBER(AF199:AK199),(IF(AF199:AK199&gt;=Parameters!$D$41,1,"")),""))+0.5*(SUM(IF(ISNUMBER(AF199:AK199),(IF(AF199:AK199&gt;=Parameters!$D$42,1,"")),""))-SUM(IF(ISNUMBER(AF199:AK199),(IF(AF199:AK199&gt;=Parameters!$D$41,1,"")),""))),0) +
   IF(Parameters!$D$32,SUM(IF(ISNUMBER(AF199:AK199),(IF(AF199:AK199&gt;=Parameters!$D$41,1,"")),"")),0) +
   IF(Parameters!$D$33,AVERAGE(IF(ISNUMBER(AF199:AK199),AF199:AK199)),0) +
   IF(Parameters!$D$34,IF(OR(IF(ISNUMBER(AF199:AK199),AF199:AK199)=0),0,GEOMEAN(IF(ISNUMBER(AF199:AK199),AF199:AK199))),0)</f>
        <v>1</v>
      </c>
      <c r="N199" s="23">
        <f t="shared" ca="1" si="22"/>
        <v>1</v>
      </c>
      <c r="O199" s="116" t="str">
        <f t="shared" si="23"/>
        <v>!</v>
      </c>
      <c r="P199" s="24"/>
      <c r="Q199" s="49"/>
      <c r="R199" s="25">
        <f ca="1">IFERROR(INDEX(Health!$G$8:$G$225,MATCH($C199,_xlfn.ANCHORARRAY(Health!$C$8),0)),NA())</f>
        <v>0</v>
      </c>
      <c r="S199" s="25">
        <f ca="1">IFERROR(INDEX(Food!$G$8:$G$225,MATCH($C199,_xlfn.ANCHORARRAY(Food!$C$8),0)),NA())</f>
        <v>0</v>
      </c>
      <c r="T199" s="25">
        <f ca="1">IFERROR(INDEX(Macro!$G$8:$G$225,MATCH($C199,_xlfn.ANCHORARRAY(Macro!$C$8),0)),NA())</f>
        <v>3.9949130103299217</v>
      </c>
      <c r="U199" s="25">
        <f ca="1">IFERROR(INDEX(Socioeconomic!$G$8:$G$225,MATCH($C199,_xlfn.ANCHORARRAY(Socioeconomic!$C$8),0)),NA())</f>
        <v>0</v>
      </c>
      <c r="V199" s="25">
        <f ca="1">IFERROR(INDEX('Natural Hazard'!$G$8:$G$225,MATCH($C199,_xlfn.ANCHORARRAY('Natural Hazard'!$C$8),0)),NA())</f>
        <v>6.0553007081949781</v>
      </c>
      <c r="W199" s="25">
        <f ca="1">IFERROR(INDEX(Conflict!$G$8:$G$225,MATCH($C199,_xlfn.ANCHORARRAY(Conflict!$C$8),0)),NA())</f>
        <v>0</v>
      </c>
      <c r="X199" s="50"/>
      <c r="Y199" s="25">
        <f ca="1">IFERROR(INDEX(Health!$H$8:$H$225,MATCH($C199,_xlfn.ANCHORARRAY(Health!$C$8),0)),NA())</f>
        <v>8.0699708454810501</v>
      </c>
      <c r="Z199" s="25">
        <f ca="1">IFERROR(INDEX(Food!$H$8:$H$225,MATCH($C199,_xlfn.ANCHORARRAY(Food!$C$8),0)),NA())</f>
        <v>9.3062200956937797</v>
      </c>
      <c r="AA199" s="25">
        <f ca="1">IFERROR(INDEX(Macro!$H$8:$H$225,MATCH($C199,_xlfn.ANCHORARRAY(Macro!$C$8),0)),NA())</f>
        <v>3.0733274905054002</v>
      </c>
      <c r="AB199" s="25">
        <f ca="1">IFERROR(INDEX(Socioeconomic!$H$8:$H$225,MATCH($C199,_xlfn.ANCHORARRAY(Socioeconomic!$C$8),0)),NA())</f>
        <v>8.8571428571428505</v>
      </c>
      <c r="AC199" s="25">
        <f ca="1">IFERROR(INDEX('Natural Hazard'!$H$8:$H$225,MATCH($C199,_xlfn.ANCHORARRAY('Natural Hazard'!$C$8),0)),NA())</f>
        <v>3.6666666666666599</v>
      </c>
      <c r="AD199" s="25">
        <f ca="1">IFERROR(INDEX(Conflict!$H$8:$H$225,MATCH($C199,_xlfn.ANCHORARRAY(Conflict!$C$8),0)),NA())</f>
        <v>10</v>
      </c>
      <c r="AE199" s="50"/>
      <c r="AF199" s="25">
        <f ca="1">IFERROR(INDEX(Health!$I$8:$I$225,MATCH($C199,_xlfn.ANCHORARRAY(Health!$C$8),0)),NA())</f>
        <v>0</v>
      </c>
      <c r="AG199" s="25" t="e">
        <f ca="1">IFERROR(INDEX(Food!$I$8:$I$225,MATCH($C199,_xlfn.ANCHORARRAY(Food!$C$8),0)),NA())</f>
        <v>#N/A</v>
      </c>
      <c r="AH199" s="25">
        <f ca="1">IFERROR(INDEX(Macro!$I$8:$I$225,MATCH($C199,_xlfn.ANCHORARRAY(Macro!$C$8),0)),NA())</f>
        <v>5.1928504233301904</v>
      </c>
      <c r="AI199" s="25">
        <f ca="1">IFERROR(INDEX(Socioeconomic!$I$8:$I$225,MATCH($C199,_xlfn.ANCHORARRAY(Socioeconomic!$C$8),0)),NA())</f>
        <v>0</v>
      </c>
      <c r="AJ199" s="25">
        <f ca="1">IFERROR(INDEX('Natural Hazard'!$I$8:$I$225,MATCH($C199,_xlfn.ANCHORARRAY('Natural Hazard'!$C$8),0)),NA())</f>
        <v>10</v>
      </c>
      <c r="AK199" s="25">
        <f ca="1">IFERROR(INDEX(Conflict!$I$8:$I$225,MATCH($C199,_xlfn.ANCHORARRAY(Conflict!$C$8),0)),NA())</f>
        <v>0</v>
      </c>
      <c r="AL199" s="49"/>
      <c r="AM199" s="25">
        <f>IFERROR(INDEX('Data Reliability'!$G$6:$G$409,MATCH($C199,'Data Reliability'!$E$6:$E$409,0)),NA())</f>
        <v>0.16666666666666699</v>
      </c>
      <c r="AN199" s="25">
        <f>IFERROR(INDEX('Data Reliability'!$H$6:$H$409,MATCH($C199,'Data Reliability'!$E$6:$E$409,0)),NA())</f>
        <v>0.59166666666666701</v>
      </c>
    </row>
    <row r="200" spans="1:40" x14ac:dyDescent="0.2">
      <c r="B200" s="28" t="s">
        <v>329</v>
      </c>
      <c r="C200" s="28" t="s">
        <v>330</v>
      </c>
      <c r="D200" s="28" t="s">
        <v>436</v>
      </c>
      <c r="E200" s="28" t="s">
        <v>429</v>
      </c>
      <c r="G200" s="22" cm="1">
        <f t="array" aca="1" ref="G200" ca="1">IF(Parameters!$D$31, SUM(IF(ISNUMBER(R200:W200),(IF(R200:W200&gt;=Parameters!$D$37,1,"")),""))+0.5*(SUM(IF(ISNUMBER(R200:W200),(IF(R200:W200&gt;=Parameters!$D$38,1,"")),""))-SUM(IF(ISNUMBER(R200:W200),(IF(R200:W200&gt;=Parameters!$D$37,1,"")),""))),0) +
   IF(Parameters!$D$32,SUM(IF(ISNUMBER(R200:W200),(IF(R200:W200&gt;=Parameters!$D$41,1,"")),"")),0) +
   IF(Parameters!$D$33,AVERAGE(IF(ISNUMBER(R200:W200),R200:W200)),0) +
   IF(Parameters!$D$34,IF(OR(IF(ISNUMBER(R200:W200),R200:W200)=0),0,GEOMEAN(IF(ISNUMBER(R200:W200),R200:W200))),0)</f>
        <v>0.5</v>
      </c>
      <c r="H200" s="23">
        <f t="shared" ca="1" si="18"/>
        <v>0.5</v>
      </c>
      <c r="I200" s="116" t="str">
        <f t="shared" si="19"/>
        <v>!</v>
      </c>
      <c r="J200" s="22" cm="1">
        <f t="array" aca="1" ref="J200" ca="1">IF(Parameters!$D$31, SUM(IF(ISNUMBER(Y200:AD200),(IF(Y200:AD200&gt;=Parameters!$D$41,1,"")),""))+0.5*(SUM(IF(ISNUMBER(Y200:AD200),(IF(Y200:AD200&gt;=Parameters!$D$42,1,"")),""))-SUM(IF(ISNUMBER(Y200:AD200),(IF(Y200:AD200&gt;=Parameters!$D$41,1,"")),""))),0) +
   IF(Parameters!$D$32,SUM(IF(ISNUMBER(Y200:AD200),(IF(Y200:AD200&gt;=Parameters!$D$41,1,"")),"")),0) +
   IF(Parameters!$D$33,AVERAGE(IF(ISNUMBER(Y200:AD200),Y200:AD200)),0) +
   IF(Parameters!$D$34,IF(OR(IF(ISNUMBER(Y200:AD200),Y200:AD200)=0),0,GEOMEAN(IF(ISNUMBER(Y200:AD200),Y200:AD200))),0)</f>
        <v>1</v>
      </c>
      <c r="K200" s="23">
        <f t="shared" ca="1" si="20"/>
        <v>1</v>
      </c>
      <c r="L200" s="116" t="str">
        <f t="shared" si="21"/>
        <v>!</v>
      </c>
      <c r="M200" s="21" cm="1">
        <f t="array" aca="1" ref="M200" ca="1">IF(Parameters!$D$31, SUM(IF(ISNUMBER(AF200:AK200),(IF(AF200:AK200&gt;=Parameters!$D$41,1,"")),""))+0.5*(SUM(IF(ISNUMBER(AF200:AK200),(IF(AF200:AK200&gt;=Parameters!$D$42,1,"")),""))-SUM(IF(ISNUMBER(AF200:AK200),(IF(AF200:AK200&gt;=Parameters!$D$41,1,"")),""))),0) +
   IF(Parameters!$D$32,SUM(IF(ISNUMBER(AF200:AK200),(IF(AF200:AK200&gt;=Parameters!$D$41,1,"")),"")),0) +
   IF(Parameters!$D$33,AVERAGE(IF(ISNUMBER(AF200:AK200),AF200:AK200)),0) +
   IF(Parameters!$D$34,IF(OR(IF(ISNUMBER(AF200:AK200),AF200:AK200)=0),0,GEOMEAN(IF(ISNUMBER(AF200:AK200),AF200:AK200))),0)</f>
        <v>1</v>
      </c>
      <c r="N200" s="23">
        <f t="shared" ca="1" si="22"/>
        <v>1</v>
      </c>
      <c r="O200" s="116" t="str">
        <f t="shared" si="23"/>
        <v>!!</v>
      </c>
      <c r="P200" s="24"/>
      <c r="Q200" s="49"/>
      <c r="R200" s="25">
        <f ca="1">IFERROR(INDEX(Health!$G$8:$G$225,MATCH($C200,_xlfn.ANCHORARRAY(Health!$C$8),0)),NA())</f>
        <v>0</v>
      </c>
      <c r="S200" s="25">
        <f ca="1">IFERROR(INDEX(Food!$G$8:$G$225,MATCH($C200,_xlfn.ANCHORARRAY(Food!$C$8),0)),NA())</f>
        <v>0</v>
      </c>
      <c r="T200" s="25" t="e">
        <f ca="1">IFERROR(INDEX(Macro!$G$8:$G$225,MATCH($C200,_xlfn.ANCHORARRAY(Macro!$C$8),0)),NA())</f>
        <v>#N/A</v>
      </c>
      <c r="U200" s="25">
        <f ca="1">IFERROR(INDEX(Socioeconomic!$G$8:$G$225,MATCH($C200,_xlfn.ANCHORARRAY(Socioeconomic!$C$8),0)),NA())</f>
        <v>0</v>
      </c>
      <c r="V200" s="25">
        <f ca="1">IFERROR(INDEX('Natural Hazard'!$G$8:$G$225,MATCH($C200,_xlfn.ANCHORARRAY('Natural Hazard'!$C$8),0)),NA())</f>
        <v>6.8313005106397275</v>
      </c>
      <c r="W200" s="25">
        <f ca="1">IFERROR(INDEX(Conflict!$G$8:$G$225,MATCH($C200,_xlfn.ANCHORARRAY(Conflict!$C$8),0)),NA())</f>
        <v>0</v>
      </c>
      <c r="X200" s="50"/>
      <c r="Y200" s="25">
        <f ca="1">IFERROR(INDEX(Health!$H$8:$H$225,MATCH($C200,_xlfn.ANCHORARRAY(Health!$C$8),0)),NA())</f>
        <v>8.4781341107871704</v>
      </c>
      <c r="Z200" s="25">
        <f ca="1">IFERROR(INDEX(Food!$H$8:$H$225,MATCH($C200,_xlfn.ANCHORARRAY(Food!$C$8),0)),NA())</f>
        <v>4.5215311004784597</v>
      </c>
      <c r="AA200" s="25" t="e">
        <f ca="1">IFERROR(INDEX(Macro!$H$8:$H$225,MATCH($C200,_xlfn.ANCHORARRAY(Macro!$C$8),0)),NA())</f>
        <v>#N/A</v>
      </c>
      <c r="AB200" s="25">
        <f ca="1">IFERROR(INDEX(Socioeconomic!$H$8:$H$225,MATCH($C200,_xlfn.ANCHORARRAY(Socioeconomic!$C$8),0)),NA())</f>
        <v>7.2857142857142803</v>
      </c>
      <c r="AC200" s="25">
        <f ca="1">IFERROR(INDEX('Natural Hazard'!$H$8:$H$225,MATCH($C200,_xlfn.ANCHORARRAY('Natural Hazard'!$C$8),0)),NA())</f>
        <v>4.6666666666666599</v>
      </c>
      <c r="AD200" s="25">
        <f ca="1">IFERROR(INDEX(Conflict!$H$8:$H$225,MATCH($C200,_xlfn.ANCHORARRAY(Conflict!$C$8),0)),NA())</f>
        <v>0</v>
      </c>
      <c r="AE200" s="50"/>
      <c r="AF200" s="25">
        <f ca="1">IFERROR(INDEX(Health!$I$8:$I$225,MATCH($C200,_xlfn.ANCHORARRAY(Health!$C$8),0)),NA())</f>
        <v>0</v>
      </c>
      <c r="AG200" s="25" t="e">
        <f ca="1">IFERROR(INDEX(Food!$I$8:$I$225,MATCH($C200,_xlfn.ANCHORARRAY(Food!$C$8),0)),NA())</f>
        <v>#N/A</v>
      </c>
      <c r="AH200" s="25" t="e">
        <f ca="1">IFERROR(INDEX(Macro!$I$8:$I$225,MATCH($C200,_xlfn.ANCHORARRAY(Macro!$C$8),0)),NA())</f>
        <v>#N/A</v>
      </c>
      <c r="AI200" s="25" t="e">
        <f ca="1">IFERROR(INDEX(Socioeconomic!$I$8:$I$225,MATCH($C200,_xlfn.ANCHORARRAY(Socioeconomic!$C$8),0)),NA())</f>
        <v>#N/A</v>
      </c>
      <c r="AJ200" s="25">
        <f ca="1">IFERROR(INDEX('Natural Hazard'!$I$8:$I$225,MATCH($C200,_xlfn.ANCHORARRAY('Natural Hazard'!$C$8),0)),NA())</f>
        <v>10</v>
      </c>
      <c r="AK200" s="25">
        <f ca="1">IFERROR(INDEX(Conflict!$I$8:$I$225,MATCH($C200,_xlfn.ANCHORARRAY(Conflict!$C$8),0)),NA())</f>
        <v>0</v>
      </c>
      <c r="AL200" s="49"/>
      <c r="AM200" s="25">
        <f>IFERROR(INDEX('Data Reliability'!$G$6:$G$409,MATCH($C200,'Data Reliability'!$E$6:$E$409,0)),NA())</f>
        <v>0.33333333333333298</v>
      </c>
      <c r="AN200" s="25">
        <f>IFERROR(INDEX('Data Reliability'!$H$6:$H$409,MATCH($C200,'Data Reliability'!$E$6:$E$409,0)),NA())</f>
        <v>0.75</v>
      </c>
    </row>
    <row r="201" spans="1:40" x14ac:dyDescent="0.2">
      <c r="B201" s="28" t="s">
        <v>331</v>
      </c>
      <c r="C201" s="28" t="s">
        <v>332</v>
      </c>
      <c r="D201" s="28" t="s">
        <v>435</v>
      </c>
      <c r="E201" s="28" t="s">
        <v>430</v>
      </c>
      <c r="G201" s="22" cm="1">
        <f t="array" aca="1" ref="G201" ca="1">IF(Parameters!$D$31, SUM(IF(ISNUMBER(R201:W201),(IF(R201:W201&gt;=Parameters!$D$37,1,"")),""))+0.5*(SUM(IF(ISNUMBER(R201:W201),(IF(R201:W201&gt;=Parameters!$D$38,1,"")),""))-SUM(IF(ISNUMBER(R201:W201),(IF(R201:W201&gt;=Parameters!$D$37,1,"")),""))),0) +
   IF(Parameters!$D$32,SUM(IF(ISNUMBER(R201:W201),(IF(R201:W201&gt;=Parameters!$D$41,1,"")),"")),0) +
   IF(Parameters!$D$33,AVERAGE(IF(ISNUMBER(R201:W201),R201:W201)),0) +
   IF(Parameters!$D$34,IF(OR(IF(ISNUMBER(R201:W201),R201:W201)=0),0,GEOMEAN(IF(ISNUMBER(R201:W201),R201:W201))),0)</f>
        <v>0</v>
      </c>
      <c r="H201" s="23">
        <f t="shared" ca="1" si="18"/>
        <v>0</v>
      </c>
      <c r="I201" s="116" t="str">
        <f t="shared" si="19"/>
        <v>!</v>
      </c>
      <c r="J201" s="22" cm="1">
        <f t="array" aca="1" ref="J201" ca="1">IF(Parameters!$D$31, SUM(IF(ISNUMBER(Y201:AD201),(IF(Y201:AD201&gt;=Parameters!$D$41,1,"")),""))+0.5*(SUM(IF(ISNUMBER(Y201:AD201),(IF(Y201:AD201&gt;=Parameters!$D$42,1,"")),""))-SUM(IF(ISNUMBER(Y201:AD201),(IF(Y201:AD201&gt;=Parameters!$D$41,1,"")),""))),0) +
   IF(Parameters!$D$32,SUM(IF(ISNUMBER(Y201:AD201),(IF(Y201:AD201&gt;=Parameters!$D$41,1,"")),"")),0) +
   IF(Parameters!$D$33,AVERAGE(IF(ISNUMBER(Y201:AD201),Y201:AD201)),0) +
   IF(Parameters!$D$34,IF(OR(IF(ISNUMBER(Y201:AD201),Y201:AD201)=0),0,GEOMEAN(IF(ISNUMBER(Y201:AD201),Y201:AD201))),0)</f>
        <v>0</v>
      </c>
      <c r="K201" s="23">
        <f t="shared" ca="1" si="20"/>
        <v>0</v>
      </c>
      <c r="L201" s="116" t="str">
        <f t="shared" si="21"/>
        <v/>
      </c>
      <c r="M201" s="21" cm="1">
        <f t="array" aca="1" ref="M201" ca="1">IF(Parameters!$D$31, SUM(IF(ISNUMBER(AF201:AK201),(IF(AF201:AK201&gt;=Parameters!$D$41,1,"")),""))+0.5*(SUM(IF(ISNUMBER(AF201:AK201),(IF(AF201:AK201&gt;=Parameters!$D$42,1,"")),""))-SUM(IF(ISNUMBER(AF201:AK201),(IF(AF201:AK201&gt;=Parameters!$D$41,1,"")),""))),0) +
   IF(Parameters!$D$32,SUM(IF(ISNUMBER(AF201:AK201),(IF(AF201:AK201&gt;=Parameters!$D$41,1,"")),"")),0) +
   IF(Parameters!$D$33,AVERAGE(IF(ISNUMBER(AF201:AK201),AF201:AK201)),0) +
   IF(Parameters!$D$34,IF(OR(IF(ISNUMBER(AF201:AK201),AF201:AK201)=0),0,GEOMEAN(IF(ISNUMBER(AF201:AK201),AF201:AK201))),0)</f>
        <v>1</v>
      </c>
      <c r="N201" s="23">
        <f t="shared" ca="1" si="22"/>
        <v>1</v>
      </c>
      <c r="O201" s="116" t="str">
        <f t="shared" si="23"/>
        <v>!</v>
      </c>
      <c r="P201" s="24"/>
      <c r="Q201" s="49"/>
      <c r="R201" s="25">
        <f ca="1">IFERROR(INDEX(Health!$G$8:$G$225,MATCH($C201,_xlfn.ANCHORARRAY(Health!$C$8),0)),NA())</f>
        <v>0</v>
      </c>
      <c r="S201" s="25">
        <f ca="1">IFERROR(INDEX(Food!$G$8:$G$225,MATCH($C201,_xlfn.ANCHORARRAY(Food!$C$8),0)),NA())</f>
        <v>0</v>
      </c>
      <c r="T201" s="25">
        <f ca="1">IFERROR(INDEX(Macro!$G$8:$G$225,MATCH($C201,_xlfn.ANCHORARRAY(Macro!$C$8),0)),NA())</f>
        <v>2.2402524083520237</v>
      </c>
      <c r="U201" s="25">
        <f ca="1">IFERROR(INDEX(Socioeconomic!$G$8:$G$225,MATCH($C201,_xlfn.ANCHORARRAY(Socioeconomic!$C$8),0)),NA())</f>
        <v>0</v>
      </c>
      <c r="V201" s="25">
        <f ca="1">IFERROR(INDEX('Natural Hazard'!$G$8:$G$225,MATCH($C201,_xlfn.ANCHORARRAY('Natural Hazard'!$C$8),0)),NA())</f>
        <v>0</v>
      </c>
      <c r="W201" s="25">
        <f ca="1">IFERROR(INDEX(Conflict!$G$8:$G$225,MATCH($C201,_xlfn.ANCHORARRAY(Conflict!$C$8),0)),NA())</f>
        <v>0</v>
      </c>
      <c r="X201" s="50"/>
      <c r="Y201" s="25">
        <f ca="1">IFERROR(INDEX(Health!$H$8:$H$225,MATCH($C201,_xlfn.ANCHORARRAY(Health!$C$8),0)),NA())</f>
        <v>5.44606413994169</v>
      </c>
      <c r="Z201" s="25">
        <f ca="1">IFERROR(INDEX(Food!$H$8:$H$225,MATCH($C201,_xlfn.ANCHORARRAY(Food!$C$8),0)),NA())</f>
        <v>2.8947368421052602</v>
      </c>
      <c r="AA201" s="25">
        <f ca="1">IFERROR(INDEX(Macro!$H$8:$H$225,MATCH($C201,_xlfn.ANCHORARRAY(Macro!$C$8),0)),NA())</f>
        <v>2.0362255331580399</v>
      </c>
      <c r="AB201" s="25">
        <f ca="1">IFERROR(INDEX(Socioeconomic!$H$8:$H$225,MATCH($C201,_xlfn.ANCHORARRAY(Socioeconomic!$C$8),0)),NA())</f>
        <v>2.8571428571428501</v>
      </c>
      <c r="AC201" s="25">
        <f ca="1">IFERROR(INDEX('Natural Hazard'!$H$8:$H$225,MATCH($C201,_xlfn.ANCHORARRAY('Natural Hazard'!$C$8),0)),NA())</f>
        <v>4.1666666666666599</v>
      </c>
      <c r="AD201" s="25">
        <f ca="1">IFERROR(INDEX(Conflict!$H$8:$H$225,MATCH($C201,_xlfn.ANCHORARRAY(Conflict!$C$8),0)),NA())</f>
        <v>0</v>
      </c>
      <c r="AE201" s="50"/>
      <c r="AF201" s="25">
        <f ca="1">IFERROR(INDEX(Health!$I$8:$I$225,MATCH($C201,_xlfn.ANCHORARRAY(Health!$C$8),0)),NA())</f>
        <v>0</v>
      </c>
      <c r="AG201" s="25" t="e">
        <f ca="1">IFERROR(INDEX(Food!$I$8:$I$225,MATCH($C201,_xlfn.ANCHORARRAY(Food!$C$8),0)),NA())</f>
        <v>#N/A</v>
      </c>
      <c r="AH201" s="25">
        <f ca="1">IFERROR(INDEX(Macro!$I$8:$I$225,MATCH($C201,_xlfn.ANCHORARRAY(Macro!$C$8),0)),NA())</f>
        <v>2.46472248353715</v>
      </c>
      <c r="AI201" s="25" t="e">
        <f ca="1">IFERROR(INDEX(Socioeconomic!$I$8:$I$225,MATCH($C201,_xlfn.ANCHORARRAY(Socioeconomic!$C$8),0)),NA())</f>
        <v>#N/A</v>
      </c>
      <c r="AJ201" s="25">
        <f ca="1">IFERROR(INDEX('Natural Hazard'!$I$8:$I$225,MATCH($C201,_xlfn.ANCHORARRAY('Natural Hazard'!$C$8),0)),NA())</f>
        <v>0</v>
      </c>
      <c r="AK201" s="25">
        <f ca="1">IFERROR(INDEX(Conflict!$I$8:$I$225,MATCH($C201,_xlfn.ANCHORARRAY(Conflict!$C$8),0)),NA())</f>
        <v>10</v>
      </c>
      <c r="AL201" s="49"/>
      <c r="AM201" s="25">
        <f>IFERROR(INDEX('Data Reliability'!$G$6:$G$409,MATCH($C201,'Data Reliability'!$E$6:$E$409,0)),NA())</f>
        <v>0.16666666666666699</v>
      </c>
      <c r="AN201" s="25">
        <f>IFERROR(INDEX('Data Reliability'!$H$6:$H$409,MATCH($C201,'Data Reliability'!$E$6:$E$409,0)),NA())</f>
        <v>0.6</v>
      </c>
    </row>
    <row r="202" spans="1:40" x14ac:dyDescent="0.2">
      <c r="B202" s="28" t="s">
        <v>333</v>
      </c>
      <c r="C202" s="28" t="s">
        <v>334</v>
      </c>
      <c r="D202" s="28" t="s">
        <v>434</v>
      </c>
      <c r="E202" s="28" t="s">
        <v>430</v>
      </c>
      <c r="G202" s="22" cm="1">
        <f t="array" aca="1" ref="G202" ca="1">IF(Parameters!$D$31, SUM(IF(ISNUMBER(R202:W202),(IF(R202:W202&gt;=Parameters!$D$37,1,"")),""))+0.5*(SUM(IF(ISNUMBER(R202:W202),(IF(R202:W202&gt;=Parameters!$D$38,1,"")),""))-SUM(IF(ISNUMBER(R202:W202),(IF(R202:W202&gt;=Parameters!$D$37,1,"")),""))),0) +
   IF(Parameters!$D$32,SUM(IF(ISNUMBER(R202:W202),(IF(R202:W202&gt;=Parameters!$D$41,1,"")),"")),0) +
   IF(Parameters!$D$33,AVERAGE(IF(ISNUMBER(R202:W202),R202:W202)),0) +
   IF(Parameters!$D$34,IF(OR(IF(ISNUMBER(R202:W202),R202:W202)=0),0,GEOMEAN(IF(ISNUMBER(R202:W202),R202:W202))),0)</f>
        <v>2.5</v>
      </c>
      <c r="H202" s="23">
        <f t="shared" ca="1" si="18"/>
        <v>2.5</v>
      </c>
      <c r="I202" s="116" t="str">
        <f t="shared" si="19"/>
        <v/>
      </c>
      <c r="J202" s="22" cm="1">
        <f t="array" aca="1" ref="J202" ca="1">IF(Parameters!$D$31, SUM(IF(ISNUMBER(Y202:AD202),(IF(Y202:AD202&gt;=Parameters!$D$41,1,"")),""))+0.5*(SUM(IF(ISNUMBER(Y202:AD202),(IF(Y202:AD202&gt;=Parameters!$D$42,1,"")),""))-SUM(IF(ISNUMBER(Y202:AD202),(IF(Y202:AD202&gt;=Parameters!$D$41,1,"")),""))),0) +
   IF(Parameters!$D$32,SUM(IF(ISNUMBER(Y202:AD202),(IF(Y202:AD202&gt;=Parameters!$D$41,1,"")),"")),0) +
   IF(Parameters!$D$33,AVERAGE(IF(ISNUMBER(Y202:AD202),Y202:AD202)),0) +
   IF(Parameters!$D$34,IF(OR(IF(ISNUMBER(Y202:AD202),Y202:AD202)=0),0,GEOMEAN(IF(ISNUMBER(Y202:AD202),Y202:AD202))),0)</f>
        <v>1</v>
      </c>
      <c r="K202" s="23">
        <f t="shared" ca="1" si="20"/>
        <v>1</v>
      </c>
      <c r="L202" s="116" t="str">
        <f t="shared" si="21"/>
        <v/>
      </c>
      <c r="M202" s="21" cm="1">
        <f t="array" aca="1" ref="M202" ca="1">IF(Parameters!$D$31, SUM(IF(ISNUMBER(AF202:AK202),(IF(AF202:AK202&gt;=Parameters!$D$41,1,"")),""))+0.5*(SUM(IF(ISNUMBER(AF202:AK202),(IF(AF202:AK202&gt;=Parameters!$D$42,1,"")),""))-SUM(IF(ISNUMBER(AF202:AK202),(IF(AF202:AK202&gt;=Parameters!$D$41,1,"")),""))),0) +
   IF(Parameters!$D$32,SUM(IF(ISNUMBER(AF202:AK202),(IF(AF202:AK202&gt;=Parameters!$D$41,1,"")),"")),0) +
   IF(Parameters!$D$33,AVERAGE(IF(ISNUMBER(AF202:AK202),AF202:AK202)),0) +
   IF(Parameters!$D$34,IF(OR(IF(ISNUMBER(AF202:AK202),AF202:AK202)=0),0,GEOMEAN(IF(ISNUMBER(AF202:AK202),AF202:AK202))),0)</f>
        <v>3</v>
      </c>
      <c r="N202" s="23">
        <f t="shared" ca="1" si="22"/>
        <v>3</v>
      </c>
      <c r="O202" s="116" t="str">
        <f t="shared" si="23"/>
        <v>!</v>
      </c>
      <c r="P202" s="24"/>
      <c r="Q202" s="49"/>
      <c r="R202" s="25">
        <f ca="1">IFERROR(INDEX(Health!$G$8:$G$225,MATCH($C202,_xlfn.ANCHORARRAY(Health!$C$8),0)),NA())</f>
        <v>0</v>
      </c>
      <c r="S202" s="25">
        <f ca="1">IFERROR(INDEX(Food!$G$8:$G$225,MATCH($C202,_xlfn.ANCHORARRAY(Food!$C$8),0)),NA())</f>
        <v>0</v>
      </c>
      <c r="T202" s="25">
        <f ca="1">IFERROR(INDEX(Macro!$G$8:$G$225,MATCH($C202,_xlfn.ANCHORARRAY(Macro!$C$8),0)),NA())</f>
        <v>10</v>
      </c>
      <c r="U202" s="25">
        <f ca="1">IFERROR(INDEX(Socioeconomic!$G$8:$G$225,MATCH($C202,_xlfn.ANCHORARRAY(Socioeconomic!$C$8),0)),NA())</f>
        <v>5.9761430466719672</v>
      </c>
      <c r="V202" s="25">
        <f ca="1">IFERROR(INDEX('Natural Hazard'!$G$8:$G$225,MATCH($C202,_xlfn.ANCHORARRAY('Natural Hazard'!$C$8),0)),NA())</f>
        <v>7.1879528842826037</v>
      </c>
      <c r="W202" s="25">
        <f ca="1">IFERROR(INDEX(Conflict!$G$8:$G$225,MATCH($C202,_xlfn.ANCHORARRAY(Conflict!$C$8),0)),NA())</f>
        <v>0</v>
      </c>
      <c r="X202" s="50"/>
      <c r="Y202" s="25">
        <f ca="1">IFERROR(INDEX(Health!$H$8:$H$225,MATCH($C202,_xlfn.ANCHORARRAY(Health!$C$8),0)),NA())</f>
        <v>6.9912536443148596</v>
      </c>
      <c r="Z202" s="25">
        <f ca="1">IFERROR(INDEX(Food!$H$8:$H$225,MATCH($C202,_xlfn.ANCHORARRAY(Food!$C$8),0)),NA())</f>
        <v>5.1476548928778199</v>
      </c>
      <c r="AA202" s="25">
        <f ca="1">IFERROR(INDEX(Macro!$H$8:$H$225,MATCH($C202,_xlfn.ANCHORARRAY(Macro!$C$8),0)),NA())</f>
        <v>10</v>
      </c>
      <c r="AB202" s="25">
        <f ca="1">IFERROR(INDEX(Socioeconomic!$H$8:$H$225,MATCH($C202,_xlfn.ANCHORARRAY(Socioeconomic!$C$8),0)),NA())</f>
        <v>3.5714285714285698</v>
      </c>
      <c r="AC202" s="25">
        <f ca="1">IFERROR(INDEX('Natural Hazard'!$H$8:$H$225,MATCH($C202,_xlfn.ANCHORARRAY('Natural Hazard'!$C$8),0)),NA())</f>
        <v>5.1666666666666599</v>
      </c>
      <c r="AD202" s="25">
        <f ca="1">IFERROR(INDEX(Conflict!$H$8:$H$225,MATCH($C202,_xlfn.ANCHORARRAY(Conflict!$C$8),0)),NA())</f>
        <v>1.01869818310107</v>
      </c>
      <c r="AE202" s="50"/>
      <c r="AF202" s="25">
        <f ca="1">IFERROR(INDEX(Health!$I$8:$I$225,MATCH($C202,_xlfn.ANCHORARRAY(Health!$C$8),0)),NA())</f>
        <v>0</v>
      </c>
      <c r="AG202" s="25" t="e">
        <f ca="1">IFERROR(INDEX(Food!$I$8:$I$225,MATCH($C202,_xlfn.ANCHORARRAY(Food!$C$8),0)),NA())</f>
        <v>#N/A</v>
      </c>
      <c r="AH202" s="25">
        <f ca="1">IFERROR(INDEX(Macro!$I$8:$I$225,MATCH($C202,_xlfn.ANCHORARRAY(Macro!$C$8),0)),NA())</f>
        <v>10</v>
      </c>
      <c r="AI202" s="25">
        <f ca="1">IFERROR(INDEX(Socioeconomic!$I$8:$I$225,MATCH($C202,_xlfn.ANCHORARRAY(Socioeconomic!$C$8),0)),NA())</f>
        <v>10</v>
      </c>
      <c r="AJ202" s="25">
        <f ca="1">IFERROR(INDEX('Natural Hazard'!$I$8:$I$225,MATCH($C202,_xlfn.ANCHORARRAY('Natural Hazard'!$C$8),0)),NA())</f>
        <v>10</v>
      </c>
      <c r="AK202" s="25">
        <f ca="1">IFERROR(INDEX(Conflict!$I$8:$I$225,MATCH($C202,_xlfn.ANCHORARRAY(Conflict!$C$8),0)),NA())</f>
        <v>0</v>
      </c>
      <c r="AL202" s="49"/>
      <c r="AM202" s="25">
        <f>IFERROR(INDEX('Data Reliability'!$G$6:$G$409,MATCH($C202,'Data Reliability'!$E$6:$E$409,0)),NA())</f>
        <v>0</v>
      </c>
      <c r="AN202" s="25">
        <f>IFERROR(INDEX('Data Reliability'!$H$6:$H$409,MATCH($C202,'Data Reliability'!$E$6:$E$409,0)),NA())</f>
        <v>0.43333333333333302</v>
      </c>
    </row>
    <row r="203" spans="1:40" x14ac:dyDescent="0.2">
      <c r="B203" s="28" t="s">
        <v>769</v>
      </c>
      <c r="C203" s="28" t="s">
        <v>335</v>
      </c>
      <c r="D203" s="28" t="s">
        <v>433</v>
      </c>
      <c r="E203" s="28" t="s">
        <v>430</v>
      </c>
      <c r="G203" s="22" cm="1">
        <f t="array" aca="1" ref="G203" ca="1">IF(Parameters!$D$31, SUM(IF(ISNUMBER(R203:W203),(IF(R203:W203&gt;=Parameters!$D$37,1,"")),""))+0.5*(SUM(IF(ISNUMBER(R203:W203),(IF(R203:W203&gt;=Parameters!$D$38,1,"")),""))-SUM(IF(ISNUMBER(R203:W203),(IF(R203:W203&gt;=Parameters!$D$37,1,"")),""))),0) +
   IF(Parameters!$D$32,SUM(IF(ISNUMBER(R203:W203),(IF(R203:W203&gt;=Parameters!$D$41,1,"")),"")),0) +
   IF(Parameters!$D$33,AVERAGE(IF(ISNUMBER(R203:W203),R203:W203)),0) +
   IF(Parameters!$D$34,IF(OR(IF(ISNUMBER(R203:W203),R203:W203)=0),0,GEOMEAN(IF(ISNUMBER(R203:W203),R203:W203))),0)</f>
        <v>2</v>
      </c>
      <c r="H203" s="23">
        <f t="shared" ca="1" si="18"/>
        <v>2</v>
      </c>
      <c r="I203" s="116" t="str">
        <f t="shared" si="19"/>
        <v/>
      </c>
      <c r="J203" s="22" cm="1">
        <f t="array" aca="1" ref="J203" ca="1">IF(Parameters!$D$31, SUM(IF(ISNUMBER(Y203:AD203),(IF(Y203:AD203&gt;=Parameters!$D$41,1,"")),""))+0.5*(SUM(IF(ISNUMBER(Y203:AD203),(IF(Y203:AD203&gt;=Parameters!$D$42,1,"")),""))-SUM(IF(ISNUMBER(Y203:AD203),(IF(Y203:AD203&gt;=Parameters!$D$41,1,"")),""))),0) +
   IF(Parameters!$D$32,SUM(IF(ISNUMBER(Y203:AD203),(IF(Y203:AD203&gt;=Parameters!$D$41,1,"")),"")),0) +
   IF(Parameters!$D$33,AVERAGE(IF(ISNUMBER(Y203:AD203),Y203:AD203)),0) +
   IF(Parameters!$D$34,IF(OR(IF(ISNUMBER(Y203:AD203),Y203:AD203)=0),0,GEOMEAN(IF(ISNUMBER(Y203:AD203),Y203:AD203))),0)</f>
        <v>1.5</v>
      </c>
      <c r="K203" s="23">
        <f t="shared" ca="1" si="20"/>
        <v>1.5</v>
      </c>
      <c r="L203" s="116" t="str">
        <f t="shared" si="21"/>
        <v/>
      </c>
      <c r="M203" s="21" cm="1">
        <f t="array" aca="1" ref="M203" ca="1">IF(Parameters!$D$31, SUM(IF(ISNUMBER(AF203:AK203),(IF(AF203:AK203&gt;=Parameters!$D$41,1,"")),""))+0.5*(SUM(IF(ISNUMBER(AF203:AK203),(IF(AF203:AK203&gt;=Parameters!$D$42,1,"")),""))-SUM(IF(ISNUMBER(AF203:AK203),(IF(AF203:AK203&gt;=Parameters!$D$41,1,"")),""))),0) +
   IF(Parameters!$D$32,SUM(IF(ISNUMBER(AF203:AK203),(IF(AF203:AK203&gt;=Parameters!$D$41,1,"")),"")),0) +
   IF(Parameters!$D$33,AVERAGE(IF(ISNUMBER(AF203:AK203),AF203:AK203)),0) +
   IF(Parameters!$D$34,IF(OR(IF(ISNUMBER(AF203:AK203),AF203:AK203)=0),0,GEOMEAN(IF(ISNUMBER(AF203:AK203),AF203:AK203))),0)</f>
        <v>2</v>
      </c>
      <c r="N203" s="23">
        <f t="shared" ca="1" si="22"/>
        <v>2</v>
      </c>
      <c r="O203" s="116" t="str">
        <f t="shared" si="23"/>
        <v>!</v>
      </c>
      <c r="P203" s="24"/>
      <c r="Q203" s="49"/>
      <c r="R203" s="25">
        <f ca="1">IFERROR(INDEX(Health!$G$8:$G$225,MATCH($C203,_xlfn.ANCHORARRAY(Health!$C$8),0)),NA())</f>
        <v>0</v>
      </c>
      <c r="S203" s="25">
        <f ca="1">IFERROR(INDEX(Food!$G$8:$G$225,MATCH($C203,_xlfn.ANCHORARRAY(Food!$C$8),0)),NA())</f>
        <v>0</v>
      </c>
      <c r="T203" s="25">
        <f ca="1">IFERROR(INDEX(Macro!$G$8:$G$225,MATCH($C203,_xlfn.ANCHORARRAY(Macro!$C$8),0)),NA())</f>
        <v>10</v>
      </c>
      <c r="U203" s="25">
        <f ca="1">IFERROR(INDEX(Socioeconomic!$G$8:$G$225,MATCH($C203,_xlfn.ANCHORARRAY(Socioeconomic!$C$8),0)),NA())</f>
        <v>0</v>
      </c>
      <c r="V203" s="25">
        <f ca="1">IFERROR(INDEX('Natural Hazard'!$G$8:$G$225,MATCH($C203,_xlfn.ANCHORARRAY('Natural Hazard'!$C$8),0)),NA())</f>
        <v>8.4656167328001928</v>
      </c>
      <c r="W203" s="25">
        <f ca="1">IFERROR(INDEX(Conflict!$G$8:$G$225,MATCH($C203,_xlfn.ANCHORARRAY(Conflict!$C$8),0)),NA())</f>
        <v>0</v>
      </c>
      <c r="X203" s="50"/>
      <c r="Y203" s="25">
        <f ca="1">IFERROR(INDEX(Health!$H$8:$H$225,MATCH($C203,_xlfn.ANCHORARRAY(Health!$C$8),0)),NA())</f>
        <v>1.5976676384839601</v>
      </c>
      <c r="Z203" s="25">
        <f ca="1">IFERROR(INDEX(Food!$H$8:$H$225,MATCH($C203,_xlfn.ANCHORARRAY(Food!$C$8),0)),NA())</f>
        <v>3.7000579038795598</v>
      </c>
      <c r="AA203" s="25">
        <f ca="1">IFERROR(INDEX(Macro!$H$8:$H$225,MATCH($C203,_xlfn.ANCHORARRAY(Macro!$C$8),0)),NA())</f>
        <v>10</v>
      </c>
      <c r="AB203" s="25">
        <f ca="1">IFERROR(INDEX(Socioeconomic!$H$8:$H$225,MATCH($C203,_xlfn.ANCHORARRAY(Socioeconomic!$C$8),0)),NA())</f>
        <v>2.4285714285714199</v>
      </c>
      <c r="AC203" s="25">
        <f ca="1">IFERROR(INDEX('Natural Hazard'!$H$8:$H$225,MATCH($C203,_xlfn.ANCHORARRAY('Natural Hazard'!$C$8),0)),NA())</f>
        <v>7.1666666666666599</v>
      </c>
      <c r="AD203" s="25">
        <f ca="1">IFERROR(INDEX(Conflict!$H$8:$H$225,MATCH($C203,_xlfn.ANCHORARRAY(Conflict!$C$8),0)),NA())</f>
        <v>4.2820603281001901</v>
      </c>
      <c r="AE203" s="50"/>
      <c r="AF203" s="25">
        <f ca="1">IFERROR(INDEX(Health!$I$8:$I$225,MATCH($C203,_xlfn.ANCHORARRAY(Health!$C$8),0)),NA())</f>
        <v>0</v>
      </c>
      <c r="AG203" s="25" t="e">
        <f ca="1">IFERROR(INDEX(Food!$I$8:$I$225,MATCH($C203,_xlfn.ANCHORARRAY(Food!$C$8),0)),NA())</f>
        <v>#N/A</v>
      </c>
      <c r="AH203" s="25">
        <f ca="1">IFERROR(INDEX(Macro!$I$8:$I$225,MATCH($C203,_xlfn.ANCHORARRAY(Macro!$C$8),0)),NA())</f>
        <v>10</v>
      </c>
      <c r="AI203" s="25">
        <f ca="1">IFERROR(INDEX(Socioeconomic!$I$8:$I$225,MATCH($C203,_xlfn.ANCHORARRAY(Socioeconomic!$C$8),0)),NA())</f>
        <v>0</v>
      </c>
      <c r="AJ203" s="25">
        <f ca="1">IFERROR(INDEX('Natural Hazard'!$I$8:$I$225,MATCH($C203,_xlfn.ANCHORARRAY('Natural Hazard'!$C$8),0)),NA())</f>
        <v>10</v>
      </c>
      <c r="AK203" s="25">
        <f ca="1">IFERROR(INDEX(Conflict!$I$8:$I$225,MATCH($C203,_xlfn.ANCHORARRAY(Conflict!$C$8),0)),NA())</f>
        <v>0</v>
      </c>
      <c r="AL203" s="49"/>
      <c r="AM203" s="25">
        <f>IFERROR(INDEX('Data Reliability'!$G$6:$G$409,MATCH($C203,'Data Reliability'!$E$6:$E$409,0)),NA())</f>
        <v>0</v>
      </c>
      <c r="AN203" s="25">
        <f>IFERROR(INDEX('Data Reliability'!$H$6:$H$409,MATCH($C203,'Data Reliability'!$E$6:$E$409,0)),NA())</f>
        <v>0.4</v>
      </c>
    </row>
    <row r="204" spans="1:40" x14ac:dyDescent="0.2">
      <c r="B204" s="28" t="s">
        <v>336</v>
      </c>
      <c r="C204" s="28" t="s">
        <v>337</v>
      </c>
      <c r="D204" s="28" t="s">
        <v>436</v>
      </c>
      <c r="E204" s="28" t="s">
        <v>429</v>
      </c>
      <c r="G204" s="22" cm="1">
        <f t="array" aca="1" ref="G204" ca="1">IF(Parameters!$D$31, SUM(IF(ISNUMBER(R204:W204),(IF(R204:W204&gt;=Parameters!$D$37,1,"")),""))+0.5*(SUM(IF(ISNUMBER(R204:W204),(IF(R204:W204&gt;=Parameters!$D$38,1,"")),""))-SUM(IF(ISNUMBER(R204:W204),(IF(R204:W204&gt;=Parameters!$D$37,1,"")),""))),0) +
   IF(Parameters!$D$32,SUM(IF(ISNUMBER(R204:W204),(IF(R204:W204&gt;=Parameters!$D$41,1,"")),"")),0) +
   IF(Parameters!$D$33,AVERAGE(IF(ISNUMBER(R204:W204),R204:W204)),0) +
   IF(Parameters!$D$34,IF(OR(IF(ISNUMBER(R204:W204),R204:W204)=0),0,GEOMEAN(IF(ISNUMBER(R204:W204),R204:W204))),0)</f>
        <v>0</v>
      </c>
      <c r="H204" s="23">
        <f t="shared" ca="1" si="18"/>
        <v>0</v>
      </c>
      <c r="I204" s="116" t="str">
        <f t="shared" si="19"/>
        <v>!</v>
      </c>
      <c r="J204" s="22" cm="1">
        <f t="array" aca="1" ref="J204" ca="1">IF(Parameters!$D$31, SUM(IF(ISNUMBER(Y204:AD204),(IF(Y204:AD204&gt;=Parameters!$D$41,1,"")),""))+0.5*(SUM(IF(ISNUMBER(Y204:AD204),(IF(Y204:AD204&gt;=Parameters!$D$42,1,"")),""))-SUM(IF(ISNUMBER(Y204:AD204),(IF(Y204:AD204&gt;=Parameters!$D$41,1,"")),""))),0) +
   IF(Parameters!$D$32,SUM(IF(ISNUMBER(Y204:AD204),(IF(Y204:AD204&gt;=Parameters!$D$41,1,"")),"")),0) +
   IF(Parameters!$D$33,AVERAGE(IF(ISNUMBER(Y204:AD204),Y204:AD204)),0) +
   IF(Parameters!$D$34,IF(OR(IF(ISNUMBER(Y204:AD204),Y204:AD204)=0),0,GEOMEAN(IF(ISNUMBER(Y204:AD204),Y204:AD204))),0)</f>
        <v>2.5</v>
      </c>
      <c r="K204" s="23">
        <f t="shared" ca="1" si="20"/>
        <v>2.5</v>
      </c>
      <c r="L204" s="116" t="str">
        <f t="shared" si="21"/>
        <v>!</v>
      </c>
      <c r="M204" s="21" cm="1">
        <f t="array" aca="1" ref="M204" ca="1">IF(Parameters!$D$31, SUM(IF(ISNUMBER(AF204:AK204),(IF(AF204:AK204&gt;=Parameters!$D$41,1,"")),""))+0.5*(SUM(IF(ISNUMBER(AF204:AK204),(IF(AF204:AK204&gt;=Parameters!$D$42,1,"")),""))-SUM(IF(ISNUMBER(AF204:AK204),(IF(AF204:AK204&gt;=Parameters!$D$41,1,"")),""))),0) +
   IF(Parameters!$D$32,SUM(IF(ISNUMBER(AF204:AK204),(IF(AF204:AK204&gt;=Parameters!$D$41,1,"")),"")),0) +
   IF(Parameters!$D$33,AVERAGE(IF(ISNUMBER(AF204:AK204),AF204:AK204)),0) +
   IF(Parameters!$D$34,IF(OR(IF(ISNUMBER(AF204:AK204),AF204:AK204)=0),0,GEOMEAN(IF(ISNUMBER(AF204:AK204),AF204:AK204))),0)</f>
        <v>0</v>
      </c>
      <c r="N204" s="23">
        <f t="shared" ca="1" si="22"/>
        <v>0</v>
      </c>
      <c r="O204" s="116" t="str">
        <f t="shared" si="23"/>
        <v>!!</v>
      </c>
      <c r="P204" s="24"/>
      <c r="Q204" s="49"/>
      <c r="R204" s="25">
        <f ca="1">IFERROR(INDEX(Health!$G$8:$G$225,MATCH($C204,_xlfn.ANCHORARRAY(Health!$C$8),0)),NA())</f>
        <v>0</v>
      </c>
      <c r="S204" s="25" t="e">
        <f ca="1">IFERROR(INDEX(Food!$G$8:$G$225,MATCH($C204,_xlfn.ANCHORARRAY(Food!$C$8),0)),NA())</f>
        <v>#N/A</v>
      </c>
      <c r="T204" s="25" t="e">
        <f ca="1">IFERROR(INDEX(Macro!$G$8:$G$225,MATCH($C204,_xlfn.ANCHORARRAY(Macro!$C$8),0)),NA())</f>
        <v>#N/A</v>
      </c>
      <c r="U204" s="25">
        <f ca="1">IFERROR(INDEX(Socioeconomic!$G$8:$G$225,MATCH($C204,_xlfn.ANCHORARRAY(Socioeconomic!$C$8),0)),NA())</f>
        <v>0</v>
      </c>
      <c r="V204" s="25">
        <f ca="1">IFERROR(INDEX('Natural Hazard'!$G$8:$G$225,MATCH($C204,_xlfn.ANCHORARRAY('Natural Hazard'!$C$8),0)),NA())</f>
        <v>0</v>
      </c>
      <c r="W204" s="25">
        <f ca="1">IFERROR(INDEX(Conflict!$G$8:$G$225,MATCH($C204,_xlfn.ANCHORARRAY(Conflict!$C$8),0)),NA())</f>
        <v>0</v>
      </c>
      <c r="X204" s="50"/>
      <c r="Y204" s="25">
        <f ca="1">IFERROR(INDEX(Health!$H$8:$H$225,MATCH($C204,_xlfn.ANCHORARRAY(Health!$C$8),0)),NA())</f>
        <v>10</v>
      </c>
      <c r="Z204" s="25" t="e">
        <f ca="1">IFERROR(INDEX(Food!$H$8:$H$225,MATCH($C204,_xlfn.ANCHORARRAY(Food!$C$8),0)),NA())</f>
        <v>#N/A</v>
      </c>
      <c r="AA204" s="25" t="e">
        <f ca="1">IFERROR(INDEX(Macro!$H$8:$H$225,MATCH($C204,_xlfn.ANCHORARRAY(Macro!$C$8),0)),NA())</f>
        <v>#N/A</v>
      </c>
      <c r="AB204" s="25">
        <f ca="1">IFERROR(INDEX(Socioeconomic!$H$8:$H$225,MATCH($C204,_xlfn.ANCHORARRAY(Socioeconomic!$C$8),0)),NA())</f>
        <v>7</v>
      </c>
      <c r="AC204" s="25">
        <f ca="1">IFERROR(INDEX('Natural Hazard'!$H$8:$H$225,MATCH($C204,_xlfn.ANCHORARRAY('Natural Hazard'!$C$8),0)),NA())</f>
        <v>2.3333333333333299</v>
      </c>
      <c r="AD204" s="25">
        <f ca="1">IFERROR(INDEX(Conflict!$H$8:$H$225,MATCH($C204,_xlfn.ANCHORARRAY(Conflict!$C$8),0)),NA())</f>
        <v>10</v>
      </c>
      <c r="AE204" s="50"/>
      <c r="AF204" s="25">
        <f ca="1">IFERROR(INDEX(Health!$I$8:$I$225,MATCH($C204,_xlfn.ANCHORARRAY(Health!$C$8),0)),NA())</f>
        <v>0</v>
      </c>
      <c r="AG204" s="25" t="e">
        <f ca="1">IFERROR(INDEX(Food!$I$8:$I$225,MATCH($C204,_xlfn.ANCHORARRAY(Food!$C$8),0)),NA())</f>
        <v>#N/A</v>
      </c>
      <c r="AH204" s="25" t="e">
        <f ca="1">IFERROR(INDEX(Macro!$I$8:$I$225,MATCH($C204,_xlfn.ANCHORARRAY(Macro!$C$8),0)),NA())</f>
        <v>#N/A</v>
      </c>
      <c r="AI204" s="25" t="e">
        <f ca="1">IFERROR(INDEX(Socioeconomic!$I$8:$I$225,MATCH($C204,_xlfn.ANCHORARRAY(Socioeconomic!$C$8),0)),NA())</f>
        <v>#N/A</v>
      </c>
      <c r="AJ204" s="25">
        <f ca="1">IFERROR(INDEX('Natural Hazard'!$I$8:$I$225,MATCH($C204,_xlfn.ANCHORARRAY('Natural Hazard'!$C$8),0)),NA())</f>
        <v>0</v>
      </c>
      <c r="AK204" s="25">
        <f ca="1">IFERROR(INDEX(Conflict!$I$8:$I$225,MATCH($C204,_xlfn.ANCHORARRAY(Conflict!$C$8),0)),NA())</f>
        <v>0</v>
      </c>
      <c r="AL204" s="49"/>
      <c r="AM204" s="25">
        <f>IFERROR(INDEX('Data Reliability'!$G$6:$G$409,MATCH($C204,'Data Reliability'!$E$6:$E$409,0)),NA())</f>
        <v>0.41666666666666702</v>
      </c>
      <c r="AN204" s="25">
        <f>IFERROR(INDEX('Data Reliability'!$H$6:$H$409,MATCH($C204,'Data Reliability'!$E$6:$E$409,0)),NA())</f>
        <v>0.78333333333333299</v>
      </c>
    </row>
    <row r="205" spans="1:40" x14ac:dyDescent="0.2">
      <c r="B205" s="28" t="s">
        <v>759</v>
      </c>
      <c r="C205" s="28" t="s">
        <v>718</v>
      </c>
      <c r="D205" s="28" t="s">
        <v>436</v>
      </c>
      <c r="E205" s="28" t="s">
        <v>409</v>
      </c>
      <c r="G205" s="22" cm="1">
        <f t="array" aca="1" ref="G205" ca="1">IF(Parameters!$D$31, SUM(IF(ISNUMBER(R205:W205),(IF(R205:W205&gt;=Parameters!$D$37,1,"")),""))+0.5*(SUM(IF(ISNUMBER(R205:W205),(IF(R205:W205&gt;=Parameters!$D$38,1,"")),""))-SUM(IF(ISNUMBER(R205:W205),(IF(R205:W205&gt;=Parameters!$D$37,1,"")),""))),0) +
   IF(Parameters!$D$32,SUM(IF(ISNUMBER(R205:W205),(IF(R205:W205&gt;=Parameters!$D$41,1,"")),"")),0) +
   IF(Parameters!$D$33,AVERAGE(IF(ISNUMBER(R205:W205),R205:W205)),0) +
   IF(Parameters!$D$34,IF(OR(IF(ISNUMBER(R205:W205),R205:W205)=0),0,GEOMEAN(IF(ISNUMBER(R205:W205),R205:W205))),0)</f>
        <v>0.5</v>
      </c>
      <c r="H205" s="23">
        <f t="shared" ca="1" si="18"/>
        <v>0.5</v>
      </c>
      <c r="I205" s="116" t="str">
        <f t="shared" si="19"/>
        <v>!!</v>
      </c>
      <c r="J205" s="22" cm="1">
        <f t="array" aca="1" ref="J205" ca="1">IF(Parameters!$D$31, SUM(IF(ISNUMBER(Y205:AD205),(IF(Y205:AD205&gt;=Parameters!$D$41,1,"")),""))+0.5*(SUM(IF(ISNUMBER(Y205:AD205),(IF(Y205:AD205&gt;=Parameters!$D$42,1,"")),""))-SUM(IF(ISNUMBER(Y205:AD205),(IF(Y205:AD205&gt;=Parameters!$D$41,1,"")),""))),0) +
   IF(Parameters!$D$32,SUM(IF(ISNUMBER(Y205:AD205),(IF(Y205:AD205&gt;=Parameters!$D$41,1,"")),"")),0) +
   IF(Parameters!$D$33,AVERAGE(IF(ISNUMBER(Y205:AD205),Y205:AD205)),0) +
   IF(Parameters!$D$34,IF(OR(IF(ISNUMBER(Y205:AD205),Y205:AD205)=0),0,GEOMEAN(IF(ISNUMBER(Y205:AD205),Y205:AD205))),0)</f>
        <v>0.5</v>
      </c>
      <c r="K205" s="23">
        <f t="shared" ca="1" si="20"/>
        <v>0.5</v>
      </c>
      <c r="L205" s="116" t="str">
        <f t="shared" si="21"/>
        <v>!!</v>
      </c>
      <c r="M205" s="21" cm="1">
        <f t="array" aca="1" ref="M205" ca="1">IF(Parameters!$D$31, SUM(IF(ISNUMBER(AF205:AK205),(IF(AF205:AK205&gt;=Parameters!$D$41,1,"")),""))+0.5*(SUM(IF(ISNUMBER(AF205:AK205),(IF(AF205:AK205&gt;=Parameters!$D$42,1,"")),""))-SUM(IF(ISNUMBER(AF205:AK205),(IF(AF205:AK205&gt;=Parameters!$D$41,1,"")),""))),0) +
   IF(Parameters!$D$32,SUM(IF(ISNUMBER(AF205:AK205),(IF(AF205:AK205&gt;=Parameters!$D$41,1,"")),"")),0) +
   IF(Parameters!$D$33,AVERAGE(IF(ISNUMBER(AF205:AK205),AF205:AK205)),0) +
   IF(Parameters!$D$34,IF(OR(IF(ISNUMBER(AF205:AK205),AF205:AK205)=0),0,GEOMEAN(IF(ISNUMBER(AF205:AK205),AF205:AK205))),0)</f>
        <v>0.5</v>
      </c>
      <c r="N205" s="23">
        <f t="shared" ca="1" si="22"/>
        <v>0.5</v>
      </c>
      <c r="O205" s="116" t="str">
        <f t="shared" si="23"/>
        <v>!</v>
      </c>
      <c r="P205" s="24"/>
      <c r="Q205" s="49"/>
      <c r="R205" s="25">
        <f ca="1">IFERROR(INDEX(Health!$G$8:$G$225,MATCH($C205,_xlfn.ANCHORARRAY(Health!$C$8),0)),NA())</f>
        <v>0</v>
      </c>
      <c r="S205" s="25" t="e">
        <f ca="1">IFERROR(INDEX(Food!$G$8:$G$225,MATCH($C205,_xlfn.ANCHORARRAY(Food!$C$8),0)),NA())</f>
        <v>#N/A</v>
      </c>
      <c r="T205" s="25">
        <f ca="1">IFERROR(INDEX(Macro!$G$8:$G$225,MATCH($C205,_xlfn.ANCHORARRAY(Macro!$C$8),0)),NA())</f>
        <v>6.9</v>
      </c>
      <c r="U205" s="25" t="e">
        <f ca="1">IFERROR(INDEX(Socioeconomic!$G$8:$G$225,MATCH($C205,_xlfn.ANCHORARRAY(Socioeconomic!$C$8),0)),NA())</f>
        <v>#N/A</v>
      </c>
      <c r="V205" s="25">
        <f ca="1">IFERROR(INDEX('Natural Hazard'!$G$8:$G$225,MATCH($C205,_xlfn.ANCHORARRAY('Natural Hazard'!$C$8),0)),NA())</f>
        <v>0</v>
      </c>
      <c r="W205" s="25">
        <f ca="1">IFERROR(INDEX(Conflict!$G$8:$G$225,MATCH($C205,_xlfn.ANCHORARRAY(Conflict!$C$8),0)),NA())</f>
        <v>0</v>
      </c>
      <c r="X205" s="50"/>
      <c r="Y205" s="25" t="e">
        <f ca="1">IFERROR(INDEX(Health!$H$8:$H$225,MATCH($C205,_xlfn.ANCHORARRAY(Health!$C$8),0)),NA())</f>
        <v>#N/A</v>
      </c>
      <c r="Z205" s="25" t="e">
        <f ca="1">IFERROR(INDEX(Food!$H$8:$H$225,MATCH($C205,_xlfn.ANCHORARRAY(Food!$C$8),0)),NA())</f>
        <v>#N/A</v>
      </c>
      <c r="AA205" s="25">
        <f ca="1">IFERROR(INDEX(Macro!$H$8:$H$225,MATCH($C205,_xlfn.ANCHORARRAY(Macro!$C$8),0)),NA())</f>
        <v>7</v>
      </c>
      <c r="AB205" s="25" t="e">
        <f ca="1">IFERROR(INDEX(Socioeconomic!$H$8:$H$225,MATCH($C205,_xlfn.ANCHORARRAY(Socioeconomic!$C$8),0)),NA())</f>
        <v>#N/A</v>
      </c>
      <c r="AC205" s="25" t="e">
        <f ca="1">IFERROR(INDEX('Natural Hazard'!$H$8:$H$225,MATCH($C205,_xlfn.ANCHORARRAY('Natural Hazard'!$C$8),0)),NA())</f>
        <v>#N/A</v>
      </c>
      <c r="AD205" s="25">
        <f ca="1">IFERROR(INDEX(Conflict!$H$8:$H$225,MATCH($C205,_xlfn.ANCHORARRAY(Conflict!$C$8),0)),NA())</f>
        <v>0</v>
      </c>
      <c r="AE205" s="50"/>
      <c r="AF205" s="25">
        <f ca="1">IFERROR(INDEX(Health!$I$8:$I$225,MATCH($C205,_xlfn.ANCHORARRAY(Health!$C$8),0)),NA())</f>
        <v>0</v>
      </c>
      <c r="AG205" s="25" t="e">
        <f ca="1">IFERROR(INDEX(Food!$I$8:$I$225,MATCH($C205,_xlfn.ANCHORARRAY(Food!$C$8),0)),NA())</f>
        <v>#N/A</v>
      </c>
      <c r="AH205" s="25">
        <f ca="1">IFERROR(INDEX(Macro!$I$8:$I$225,MATCH($C205,_xlfn.ANCHORARRAY(Macro!$C$8),0)),NA())</f>
        <v>7</v>
      </c>
      <c r="AI205" s="25" t="e">
        <f ca="1">IFERROR(INDEX(Socioeconomic!$I$8:$I$225,MATCH($C205,_xlfn.ANCHORARRAY(Socioeconomic!$C$8),0)),NA())</f>
        <v>#N/A</v>
      </c>
      <c r="AJ205" s="25">
        <f ca="1">IFERROR(INDEX('Natural Hazard'!$I$8:$I$225,MATCH($C205,_xlfn.ANCHORARRAY('Natural Hazard'!$C$8),0)),NA())</f>
        <v>0</v>
      </c>
      <c r="AK205" s="25">
        <f ca="1">IFERROR(INDEX(Conflict!$I$8:$I$225,MATCH($C205,_xlfn.ANCHORARRAY(Conflict!$C$8),0)),NA())</f>
        <v>0</v>
      </c>
      <c r="AL205" s="49"/>
      <c r="AM205" s="25">
        <f>IFERROR(INDEX('Data Reliability'!$G$6:$G$409,MATCH($C205,'Data Reliability'!$E$6:$E$409,0)),NA())</f>
        <v>0.75</v>
      </c>
      <c r="AN205" s="25">
        <f>IFERROR(INDEX('Data Reliability'!$H$6:$H$409,MATCH($C205,'Data Reliability'!$E$6:$E$409,0)),NA())</f>
        <v>0.61666666666666703</v>
      </c>
    </row>
    <row r="206" spans="1:40" x14ac:dyDescent="0.2">
      <c r="B206" s="28" t="s">
        <v>338</v>
      </c>
      <c r="C206" s="28" t="s">
        <v>339</v>
      </c>
      <c r="D206" s="28" t="s">
        <v>432</v>
      </c>
      <c r="E206" s="28" t="s">
        <v>429</v>
      </c>
      <c r="G206" s="22" cm="1">
        <f t="array" aca="1" ref="G206" ca="1">IF(Parameters!$D$31, SUM(IF(ISNUMBER(R206:W206),(IF(R206:W206&gt;=Parameters!$D$37,1,"")),""))+0.5*(SUM(IF(ISNUMBER(R206:W206),(IF(R206:W206&gt;=Parameters!$D$38,1,"")),""))-SUM(IF(ISNUMBER(R206:W206),(IF(R206:W206&gt;=Parameters!$D$37,1,"")),""))),0) +
   IF(Parameters!$D$32,SUM(IF(ISNUMBER(R206:W206),(IF(R206:W206&gt;=Parameters!$D$41,1,"")),"")),0) +
   IF(Parameters!$D$33,AVERAGE(IF(ISNUMBER(R206:W206),R206:W206)),0) +
   IF(Parameters!$D$34,IF(OR(IF(ISNUMBER(R206:W206),R206:W206)=0),0,GEOMEAN(IF(ISNUMBER(R206:W206),R206:W206))),0)</f>
        <v>2</v>
      </c>
      <c r="H206" s="23">
        <f t="shared" ca="1" si="18"/>
        <v>2</v>
      </c>
      <c r="I206" s="116" t="str">
        <f t="shared" si="19"/>
        <v/>
      </c>
      <c r="J206" s="22" cm="1">
        <f t="array" aca="1" ref="J206" ca="1">IF(Parameters!$D$31, SUM(IF(ISNUMBER(Y206:AD206),(IF(Y206:AD206&gt;=Parameters!$D$41,1,"")),""))+0.5*(SUM(IF(ISNUMBER(Y206:AD206),(IF(Y206:AD206&gt;=Parameters!$D$42,1,"")),""))-SUM(IF(ISNUMBER(Y206:AD206),(IF(Y206:AD206&gt;=Parameters!$D$41,1,"")),""))),0) +
   IF(Parameters!$D$32,SUM(IF(ISNUMBER(Y206:AD206),(IF(Y206:AD206&gt;=Parameters!$D$41,1,"")),"")),0) +
   IF(Parameters!$D$33,AVERAGE(IF(ISNUMBER(Y206:AD206),Y206:AD206)),0) +
   IF(Parameters!$D$34,IF(OR(IF(ISNUMBER(Y206:AD206),Y206:AD206)=0),0,GEOMEAN(IF(ISNUMBER(Y206:AD206),Y206:AD206))),0)</f>
        <v>1.5</v>
      </c>
      <c r="K206" s="23">
        <f t="shared" ca="1" si="20"/>
        <v>1.5</v>
      </c>
      <c r="L206" s="116" t="str">
        <f t="shared" si="21"/>
        <v/>
      </c>
      <c r="M206" s="21" cm="1">
        <f t="array" aca="1" ref="M206" ca="1">IF(Parameters!$D$31, SUM(IF(ISNUMBER(AF206:AK206),(IF(AF206:AK206&gt;=Parameters!$D$41,1,"")),""))+0.5*(SUM(IF(ISNUMBER(AF206:AK206),(IF(AF206:AK206&gt;=Parameters!$D$42,1,"")),""))-SUM(IF(ISNUMBER(AF206:AK206),(IF(AF206:AK206&gt;=Parameters!$D$41,1,"")),""))),0) +
   IF(Parameters!$D$32,SUM(IF(ISNUMBER(AF206:AK206),(IF(AF206:AK206&gt;=Parameters!$D$41,1,"")),"")),0) +
   IF(Parameters!$D$33,AVERAGE(IF(ISNUMBER(AF206:AK206),AF206:AK206)),0) +
   IF(Parameters!$D$34,IF(OR(IF(ISNUMBER(AF206:AK206),AF206:AK206)=0),0,GEOMEAN(IF(ISNUMBER(AF206:AK206),AF206:AK206))),0)</f>
        <v>2.5</v>
      </c>
      <c r="N206" s="23">
        <f t="shared" ca="1" si="22"/>
        <v>2.5</v>
      </c>
      <c r="O206" s="116" t="str">
        <f t="shared" si="23"/>
        <v>!</v>
      </c>
      <c r="P206" s="24"/>
      <c r="Q206" s="49"/>
      <c r="R206" s="25">
        <f ca="1">IFERROR(INDEX(Health!$G$8:$G$225,MATCH($C206,_xlfn.ANCHORARRAY(Health!$C$8),0)),NA())</f>
        <v>8.3961673888838941</v>
      </c>
      <c r="S206" s="25">
        <f ca="1">IFERROR(INDEX(Food!$G$8:$G$225,MATCH($C206,_xlfn.ANCHORARRAY(Food!$C$8),0)),NA())</f>
        <v>0</v>
      </c>
      <c r="T206" s="25">
        <f ca="1">IFERROR(INDEX(Macro!$G$8:$G$225,MATCH($C206,_xlfn.ANCHORARRAY(Macro!$C$8),0)),NA())</f>
        <v>4.3906570511787653</v>
      </c>
      <c r="U206" s="25">
        <f ca="1">IFERROR(INDEX(Socioeconomic!$G$8:$G$225,MATCH($C206,_xlfn.ANCHORARRAY(Socioeconomic!$C$8),0)),NA())</f>
        <v>0</v>
      </c>
      <c r="V206" s="25">
        <f ca="1">IFERROR(INDEX('Natural Hazard'!$G$8:$G$225,MATCH($C206,_xlfn.ANCHORARRAY('Natural Hazard'!$C$8),0)),NA())</f>
        <v>7.416198487095663</v>
      </c>
      <c r="W206" s="25">
        <f ca="1">IFERROR(INDEX(Conflict!$G$8:$G$225,MATCH($C206,_xlfn.ANCHORARRAY(Conflict!$C$8),0)),NA())</f>
        <v>4.7827193788582134</v>
      </c>
      <c r="X206" s="50"/>
      <c r="Y206" s="25">
        <f ca="1">IFERROR(INDEX(Health!$H$8:$H$225,MATCH($C206,_xlfn.ANCHORARRAY(Health!$C$8),0)),NA())</f>
        <v>7.0495626822157398</v>
      </c>
      <c r="Z206" s="25">
        <f ca="1">IFERROR(INDEX(Food!$H$8:$H$225,MATCH($C206,_xlfn.ANCHORARRAY(Food!$C$8),0)),NA())</f>
        <v>8.3902721482339295</v>
      </c>
      <c r="AA206" s="25">
        <f ca="1">IFERROR(INDEX(Macro!$H$8:$H$225,MATCH($C206,_xlfn.ANCHORARRAY(Macro!$C$8),0)),NA())</f>
        <v>4.6362839614373303</v>
      </c>
      <c r="AB206" s="25">
        <f ca="1">IFERROR(INDEX(Socioeconomic!$H$8:$H$225,MATCH($C206,_xlfn.ANCHORARRAY(Socioeconomic!$C$8),0)),NA())</f>
        <v>8.4285714285714199</v>
      </c>
      <c r="AC206" s="25">
        <f ca="1">IFERROR(INDEX('Natural Hazard'!$H$8:$H$225,MATCH($C206,_xlfn.ANCHORARRAY('Natural Hazard'!$C$8),0)),NA())</f>
        <v>5.5</v>
      </c>
      <c r="AD206" s="25">
        <f ca="1">IFERROR(INDEX(Conflict!$H$8:$H$225,MATCH($C206,_xlfn.ANCHORARRAY(Conflict!$C$8),0)),NA())</f>
        <v>3.2677720938436998</v>
      </c>
      <c r="AE206" s="50"/>
      <c r="AF206" s="25">
        <f ca="1">IFERROR(INDEX(Health!$I$8:$I$225,MATCH($C206,_xlfn.ANCHORARRAY(Health!$C$8),0)),NA())</f>
        <v>10</v>
      </c>
      <c r="AG206" s="25" t="e">
        <f ca="1">IFERROR(INDEX(Food!$I$8:$I$225,MATCH($C206,_xlfn.ANCHORARRAY(Food!$C$8),0)),NA())</f>
        <v>#N/A</v>
      </c>
      <c r="AH206" s="25">
        <f ca="1">IFERROR(INDEX(Macro!$I$8:$I$225,MATCH($C206,_xlfn.ANCHORARRAY(Macro!$C$8),0)),NA())</f>
        <v>4.1580432737535196</v>
      </c>
      <c r="AI206" s="25">
        <f ca="1">IFERROR(INDEX(Socioeconomic!$I$8:$I$225,MATCH($C206,_xlfn.ANCHORARRAY(Socioeconomic!$C$8),0)),NA())</f>
        <v>0</v>
      </c>
      <c r="AJ206" s="25">
        <f ca="1">IFERROR(INDEX('Natural Hazard'!$I$8:$I$225,MATCH($C206,_xlfn.ANCHORARRAY('Natural Hazard'!$C$8),0)),NA())</f>
        <v>10</v>
      </c>
      <c r="AK206" s="25">
        <f ca="1">IFERROR(INDEX(Conflict!$I$8:$I$225,MATCH($C206,_xlfn.ANCHORARRAY(Conflict!$C$8),0)),NA())</f>
        <v>7</v>
      </c>
      <c r="AL206" s="49"/>
      <c r="AM206" s="25">
        <f>IFERROR(INDEX('Data Reliability'!$G$6:$G$409,MATCH($C206,'Data Reliability'!$E$6:$E$409,0)),NA())</f>
        <v>8.3333333333333301E-2</v>
      </c>
      <c r="AN206" s="25">
        <f>IFERROR(INDEX('Data Reliability'!$H$6:$H$409,MATCH($C206,'Data Reliability'!$E$6:$E$409,0)),NA())</f>
        <v>0.44166666666666698</v>
      </c>
    </row>
    <row r="207" spans="1:40" x14ac:dyDescent="0.2">
      <c r="B207" s="28" t="s">
        <v>340</v>
      </c>
      <c r="C207" s="28" t="s">
        <v>341</v>
      </c>
      <c r="D207" s="28" t="s">
        <v>432</v>
      </c>
      <c r="E207" s="28" t="s">
        <v>429</v>
      </c>
      <c r="G207" s="22" cm="1">
        <f t="array" aca="1" ref="G207" ca="1">IF(Parameters!$D$31, SUM(IF(ISNUMBER(R207:W207),(IF(R207:W207&gt;=Parameters!$D$37,1,"")),""))+0.5*(SUM(IF(ISNUMBER(R207:W207),(IF(R207:W207&gt;=Parameters!$D$38,1,"")),""))-SUM(IF(ISNUMBER(R207:W207),(IF(R207:W207&gt;=Parameters!$D$37,1,"")),""))),0) +
   IF(Parameters!$D$32,SUM(IF(ISNUMBER(R207:W207),(IF(R207:W207&gt;=Parameters!$D$41,1,"")),"")),0) +
   IF(Parameters!$D$33,AVERAGE(IF(ISNUMBER(R207:W207),R207:W207)),0) +
   IF(Parameters!$D$34,IF(OR(IF(ISNUMBER(R207:W207),R207:W207)=0),0,GEOMEAN(IF(ISNUMBER(R207:W207),R207:W207))),0)</f>
        <v>3.5</v>
      </c>
      <c r="H207" s="23">
        <f t="shared" ca="1" si="18"/>
        <v>3.5</v>
      </c>
      <c r="I207" s="116" t="str">
        <f t="shared" si="19"/>
        <v/>
      </c>
      <c r="J207" s="22" cm="1">
        <f t="array" aca="1" ref="J207" ca="1">IF(Parameters!$D$31, SUM(IF(ISNUMBER(Y207:AD207),(IF(Y207:AD207&gt;=Parameters!$D$41,1,"")),""))+0.5*(SUM(IF(ISNUMBER(Y207:AD207),(IF(Y207:AD207&gt;=Parameters!$D$42,1,"")),""))-SUM(IF(ISNUMBER(Y207:AD207),(IF(Y207:AD207&gt;=Parameters!$D$41,1,"")),""))),0) +
   IF(Parameters!$D$32,SUM(IF(ISNUMBER(Y207:AD207),(IF(Y207:AD207&gt;=Parameters!$D$41,1,"")),"")),0) +
   IF(Parameters!$D$33,AVERAGE(IF(ISNUMBER(Y207:AD207),Y207:AD207)),0) +
   IF(Parameters!$D$34,IF(OR(IF(ISNUMBER(Y207:AD207),Y207:AD207)=0),0,GEOMEAN(IF(ISNUMBER(Y207:AD207),Y207:AD207))),0)</f>
        <v>2</v>
      </c>
      <c r="K207" s="23">
        <f t="shared" ca="1" si="20"/>
        <v>2</v>
      </c>
      <c r="L207" s="116" t="str">
        <f t="shared" si="21"/>
        <v/>
      </c>
      <c r="M207" s="21" cm="1">
        <f t="array" aca="1" ref="M207" ca="1">IF(Parameters!$D$31, SUM(IF(ISNUMBER(AF207:AK207),(IF(AF207:AK207&gt;=Parameters!$D$41,1,"")),""))+0.5*(SUM(IF(ISNUMBER(AF207:AK207),(IF(AF207:AK207&gt;=Parameters!$D$42,1,"")),""))-SUM(IF(ISNUMBER(AF207:AK207),(IF(AF207:AK207&gt;=Parameters!$D$41,1,"")),""))),0) +
   IF(Parameters!$D$32,SUM(IF(ISNUMBER(AF207:AK207),(IF(AF207:AK207&gt;=Parameters!$D$41,1,"")),"")),0) +
   IF(Parameters!$D$33,AVERAGE(IF(ISNUMBER(AF207:AK207),AF207:AK207)),0) +
   IF(Parameters!$D$34,IF(OR(IF(ISNUMBER(AF207:AK207),AF207:AK207)=0),0,GEOMEAN(IF(ISNUMBER(AF207:AK207),AF207:AK207))),0)</f>
        <v>3.5</v>
      </c>
      <c r="N207" s="23">
        <f t="shared" ca="1" si="22"/>
        <v>3.5</v>
      </c>
      <c r="O207" s="116" t="str">
        <f t="shared" si="23"/>
        <v/>
      </c>
      <c r="P207" s="24"/>
      <c r="Q207" s="49"/>
      <c r="R207" s="25">
        <f ca="1">IFERROR(INDEX(Health!$G$8:$G$225,MATCH($C207,_xlfn.ANCHORARRAY(Health!$C$8),0)),NA())</f>
        <v>7.4387685115165407</v>
      </c>
      <c r="S207" s="25">
        <f ca="1">IFERROR(INDEX(Food!$G$8:$G$225,MATCH($C207,_xlfn.ANCHORARRAY(Food!$C$8),0)),NA())</f>
        <v>7.8466040511850785</v>
      </c>
      <c r="T207" s="25">
        <f ca="1">IFERROR(INDEX(Macro!$G$8:$G$225,MATCH($C207,_xlfn.ANCHORARRAY(Macro!$C$8),0)),NA())</f>
        <v>10</v>
      </c>
      <c r="U207" s="25">
        <f ca="1">IFERROR(INDEX(Socioeconomic!$G$8:$G$225,MATCH($C207,_xlfn.ANCHORARRAY(Socioeconomic!$C$8),0)),NA())</f>
        <v>0</v>
      </c>
      <c r="V207" s="25">
        <f ca="1">IFERROR(INDEX('Natural Hazard'!$G$8:$G$225,MATCH($C207,_xlfn.ANCHORARRAY('Natural Hazard'!$C$8),0)),NA())</f>
        <v>6.8313005106397275</v>
      </c>
      <c r="W207" s="25">
        <f ca="1">IFERROR(INDEX(Conflict!$G$8:$G$225,MATCH($C207,_xlfn.ANCHORARRAY(Conflict!$C$8),0)),NA())</f>
        <v>0</v>
      </c>
      <c r="X207" s="50"/>
      <c r="Y207" s="25">
        <f ca="1">IFERROR(INDEX(Health!$H$8:$H$225,MATCH($C207,_xlfn.ANCHORARRAY(Health!$C$8),0)),NA())</f>
        <v>5.5335276967929996</v>
      </c>
      <c r="Z207" s="25">
        <f ca="1">IFERROR(INDEX(Food!$H$8:$H$225,MATCH($C207,_xlfn.ANCHORARRAY(Food!$C$8),0)),NA())</f>
        <v>8.7955993051534396</v>
      </c>
      <c r="AA207" s="25">
        <f ca="1">IFERROR(INDEX(Macro!$H$8:$H$225,MATCH($C207,_xlfn.ANCHORARRAY(Macro!$C$8),0)),NA())</f>
        <v>10</v>
      </c>
      <c r="AB207" s="25">
        <f ca="1">IFERROR(INDEX(Socioeconomic!$H$8:$H$225,MATCH($C207,_xlfn.ANCHORARRAY(Socioeconomic!$C$8),0)),NA())</f>
        <v>9</v>
      </c>
      <c r="AC207" s="25">
        <f ca="1">IFERROR(INDEX('Natural Hazard'!$H$8:$H$225,MATCH($C207,_xlfn.ANCHORARRAY('Natural Hazard'!$C$8),0)),NA())</f>
        <v>4.6666666666666599</v>
      </c>
      <c r="AD207" s="25">
        <f ca="1">IFERROR(INDEX(Conflict!$H$8:$H$225,MATCH($C207,_xlfn.ANCHORARRAY(Conflict!$C$8),0)),NA())</f>
        <v>6.5531839830657903</v>
      </c>
      <c r="AE207" s="50"/>
      <c r="AF207" s="25">
        <f ca="1">IFERROR(INDEX(Health!$I$8:$I$225,MATCH($C207,_xlfn.ANCHORARRAY(Health!$C$8),0)),NA())</f>
        <v>10</v>
      </c>
      <c r="AG207" s="25">
        <f ca="1">IFERROR(INDEX(Food!$I$8:$I$225,MATCH($C207,_xlfn.ANCHORARRAY(Food!$C$8),0)),NA())</f>
        <v>7</v>
      </c>
      <c r="AH207" s="25">
        <f ca="1">IFERROR(INDEX(Macro!$I$8:$I$225,MATCH($C207,_xlfn.ANCHORARRAY(Macro!$C$8),0)),NA())</f>
        <v>10</v>
      </c>
      <c r="AI207" s="25">
        <f ca="1">IFERROR(INDEX(Socioeconomic!$I$8:$I$225,MATCH($C207,_xlfn.ANCHORARRAY(Socioeconomic!$C$8),0)),NA())</f>
        <v>0</v>
      </c>
      <c r="AJ207" s="25">
        <f ca="1">IFERROR(INDEX('Natural Hazard'!$I$8:$I$225,MATCH($C207,_xlfn.ANCHORARRAY('Natural Hazard'!$C$8),0)),NA())</f>
        <v>10</v>
      </c>
      <c r="AK207" s="25">
        <f ca="1">IFERROR(INDEX(Conflict!$I$8:$I$225,MATCH($C207,_xlfn.ANCHORARRAY(Conflict!$C$8),0)),NA())</f>
        <v>0</v>
      </c>
      <c r="AL207" s="49"/>
      <c r="AM207" s="25">
        <f>IFERROR(INDEX('Data Reliability'!$G$6:$G$409,MATCH($C207,'Data Reliability'!$E$6:$E$409,0)),NA())</f>
        <v>0</v>
      </c>
      <c r="AN207" s="25">
        <f>IFERROR(INDEX('Data Reliability'!$H$6:$H$409,MATCH($C207,'Data Reliability'!$E$6:$E$409,0)),NA())</f>
        <v>0.29444444444444401</v>
      </c>
    </row>
    <row r="208" spans="1:40" x14ac:dyDescent="0.2">
      <c r="A208" s="62" t="s">
        <v>3</v>
      </c>
      <c r="B208" s="28" t="s">
        <v>342</v>
      </c>
      <c r="C208" s="28" t="s">
        <v>343</v>
      </c>
      <c r="D208" s="28" t="s">
        <v>433</v>
      </c>
      <c r="E208" s="28" t="s">
        <v>430</v>
      </c>
      <c r="G208" s="22" cm="1">
        <f t="array" aca="1" ref="G208" ca="1">IF(Parameters!$D$31, SUM(IF(ISNUMBER(R208:W208),(IF(R208:W208&gt;=Parameters!$D$37,1,"")),""))+0.5*(SUM(IF(ISNUMBER(R208:W208),(IF(R208:W208&gt;=Parameters!$D$38,1,"")),""))-SUM(IF(ISNUMBER(R208:W208),(IF(R208:W208&gt;=Parameters!$D$37,1,"")),""))),0) +
   IF(Parameters!$D$32,SUM(IF(ISNUMBER(R208:W208),(IF(R208:W208&gt;=Parameters!$D$41,1,"")),"")),0) +
   IF(Parameters!$D$33,AVERAGE(IF(ISNUMBER(R208:W208),R208:W208)),0) +
   IF(Parameters!$D$34,IF(OR(IF(ISNUMBER(R208:W208),R208:W208)=0),0,GEOMEAN(IF(ISNUMBER(R208:W208),R208:W208))),0)</f>
        <v>2.5</v>
      </c>
      <c r="H208" s="23">
        <f t="shared" ca="1" si="18"/>
        <v>2.5</v>
      </c>
      <c r="I208" s="116" t="str">
        <f t="shared" si="19"/>
        <v/>
      </c>
      <c r="J208" s="22" cm="1">
        <f t="array" aca="1" ref="J208" ca="1">IF(Parameters!$D$31, SUM(IF(ISNUMBER(Y208:AD208),(IF(Y208:AD208&gt;=Parameters!$D$41,1,"")),""))+0.5*(SUM(IF(ISNUMBER(Y208:AD208),(IF(Y208:AD208&gt;=Parameters!$D$42,1,"")),""))-SUM(IF(ISNUMBER(Y208:AD208),(IF(Y208:AD208&gt;=Parameters!$D$41,1,"")),""))),0) +
   IF(Parameters!$D$32,SUM(IF(ISNUMBER(Y208:AD208),(IF(Y208:AD208&gt;=Parameters!$D$41,1,"")),"")),0) +
   IF(Parameters!$D$33,AVERAGE(IF(ISNUMBER(Y208:AD208),Y208:AD208)),0) +
   IF(Parameters!$D$34,IF(OR(IF(ISNUMBER(Y208:AD208),Y208:AD208)=0),0,GEOMEAN(IF(ISNUMBER(Y208:AD208),Y208:AD208))),0)</f>
        <v>2</v>
      </c>
      <c r="K208" s="23">
        <f t="shared" ca="1" si="20"/>
        <v>2</v>
      </c>
      <c r="L208" s="116" t="str">
        <f t="shared" si="21"/>
        <v/>
      </c>
      <c r="M208" s="21" cm="1">
        <f t="array" aca="1" ref="M208" ca="1">IF(Parameters!$D$31, SUM(IF(ISNUMBER(AF208:AK208),(IF(AF208:AK208&gt;=Parameters!$D$41,1,"")),""))+0.5*(SUM(IF(ISNUMBER(AF208:AK208),(IF(AF208:AK208&gt;=Parameters!$D$42,1,"")),""))-SUM(IF(ISNUMBER(AF208:AK208),(IF(AF208:AK208&gt;=Parameters!$D$41,1,"")),""))),0) +
   IF(Parameters!$D$32,SUM(IF(ISNUMBER(AF208:AK208),(IF(AF208:AK208&gt;=Parameters!$D$41,1,"")),"")),0) +
   IF(Parameters!$D$33,AVERAGE(IF(ISNUMBER(AF208:AK208),AF208:AK208)),0) +
   IF(Parameters!$D$34,IF(OR(IF(ISNUMBER(AF208:AK208),AF208:AK208)=0),0,GEOMEAN(IF(ISNUMBER(AF208:AK208),AF208:AK208))),0)</f>
        <v>3.5</v>
      </c>
      <c r="N208" s="23">
        <f t="shared" ca="1" si="22"/>
        <v>3.5</v>
      </c>
      <c r="O208" s="116" t="str">
        <f t="shared" si="23"/>
        <v>!</v>
      </c>
      <c r="P208" s="24"/>
      <c r="Q208" s="49"/>
      <c r="R208" s="25">
        <f ca="1">IFERROR(INDEX(Health!$G$8:$G$225,MATCH($C208,_xlfn.ANCHORARRAY(Health!$C$8),0)),NA())</f>
        <v>0</v>
      </c>
      <c r="S208" s="25">
        <f ca="1">IFERROR(INDEX(Food!$G$8:$G$225,MATCH($C208,_xlfn.ANCHORARRAY(Food!$C$8),0)),NA())</f>
        <v>0</v>
      </c>
      <c r="T208" s="25">
        <f ca="1">IFERROR(INDEX(Macro!$G$8:$G$225,MATCH($C208,_xlfn.ANCHORARRAY(Macro!$C$8),0)),NA())</f>
        <v>10</v>
      </c>
      <c r="U208" s="25">
        <f ca="1">IFERROR(INDEX(Socioeconomic!$G$8:$G$225,MATCH($C208,_xlfn.ANCHORARRAY(Socioeconomic!$C$8),0)),NA())</f>
        <v>5.4772255750516514</v>
      </c>
      <c r="V208" s="25">
        <f ca="1">IFERROR(INDEX('Natural Hazard'!$G$8:$G$225,MATCH($C208,_xlfn.ANCHORARRAY('Natural Hazard'!$C$8),0)),NA())</f>
        <v>4.9497474683058327</v>
      </c>
      <c r="W208" s="25">
        <f ca="1">IFERROR(INDEX(Conflict!$G$8:$G$225,MATCH($C208,_xlfn.ANCHORARRAY(Conflict!$C$8),0)),NA())</f>
        <v>10</v>
      </c>
      <c r="X208" s="50"/>
      <c r="Y208" s="25">
        <f ca="1">IFERROR(INDEX(Health!$H$8:$H$225,MATCH($C208,_xlfn.ANCHORARRAY(Health!$C$8),0)),NA())</f>
        <v>4.8338192419824999</v>
      </c>
      <c r="Z208" s="25">
        <f ca="1">IFERROR(INDEX(Food!$H$8:$H$225,MATCH($C208,_xlfn.ANCHORARRAY(Food!$C$8),0)),NA())</f>
        <v>5.8425014475969803</v>
      </c>
      <c r="AA208" s="25">
        <f ca="1">IFERROR(INDEX(Macro!$H$8:$H$225,MATCH($C208,_xlfn.ANCHORARRAY(Macro!$C$8),0)),NA())</f>
        <v>10</v>
      </c>
      <c r="AB208" s="25">
        <f ca="1">IFERROR(INDEX(Socioeconomic!$H$8:$H$225,MATCH($C208,_xlfn.ANCHORARRAY(Socioeconomic!$C$8),0)),NA())</f>
        <v>2.9999999999999898</v>
      </c>
      <c r="AC208" s="25">
        <f ca="1">IFERROR(INDEX('Natural Hazard'!$H$8:$H$225,MATCH($C208,_xlfn.ANCHORARRAY('Natural Hazard'!$C$8),0)),NA())</f>
        <v>3.5</v>
      </c>
      <c r="AD208" s="25">
        <f ca="1">IFERROR(INDEX(Conflict!$H$8:$H$225,MATCH($C208,_xlfn.ANCHORARRAY(Conflict!$C$8),0)),NA())</f>
        <v>10</v>
      </c>
      <c r="AE208" s="50"/>
      <c r="AF208" s="25">
        <f ca="1">IFERROR(INDEX(Health!$I$8:$I$225,MATCH($C208,_xlfn.ANCHORARRAY(Health!$C$8),0)),NA())</f>
        <v>0</v>
      </c>
      <c r="AG208" s="25" t="e">
        <f ca="1">IFERROR(INDEX(Food!$I$8:$I$225,MATCH($C208,_xlfn.ANCHORARRAY(Food!$C$8),0)),NA())</f>
        <v>#N/A</v>
      </c>
      <c r="AH208" s="25">
        <f ca="1">IFERROR(INDEX(Macro!$I$8:$I$225,MATCH($C208,_xlfn.ANCHORARRAY(Macro!$C$8),0)),NA())</f>
        <v>10</v>
      </c>
      <c r="AI208" s="25">
        <f ca="1">IFERROR(INDEX(Socioeconomic!$I$8:$I$225,MATCH($C208,_xlfn.ANCHORARRAY(Socioeconomic!$C$8),0)),NA())</f>
        <v>10</v>
      </c>
      <c r="AJ208" s="25">
        <f ca="1">IFERROR(INDEX('Natural Hazard'!$I$8:$I$225,MATCH($C208,_xlfn.ANCHORARRAY('Natural Hazard'!$C$8),0)),NA())</f>
        <v>7</v>
      </c>
      <c r="AK208" s="25">
        <f ca="1">IFERROR(INDEX(Conflict!$I$8:$I$225,MATCH($C208,_xlfn.ANCHORARRAY(Conflict!$C$8),0)),NA())</f>
        <v>10</v>
      </c>
      <c r="AL208" s="49"/>
      <c r="AM208" s="25">
        <f>IFERROR(INDEX('Data Reliability'!$G$6:$G$409,MATCH($C208,'Data Reliability'!$E$6:$E$409,0)),NA())</f>
        <v>0</v>
      </c>
      <c r="AN208" s="25">
        <f>IFERROR(INDEX('Data Reliability'!$H$6:$H$409,MATCH($C208,'Data Reliability'!$E$6:$E$409,0)),NA())</f>
        <v>0.33333333333333298</v>
      </c>
    </row>
    <row r="209" spans="2:40" x14ac:dyDescent="0.2">
      <c r="B209" s="28" t="s">
        <v>344</v>
      </c>
      <c r="C209" s="28" t="s">
        <v>345</v>
      </c>
      <c r="D209" s="28" t="s">
        <v>435</v>
      </c>
      <c r="E209" s="28" t="s">
        <v>430</v>
      </c>
      <c r="G209" s="22" cm="1">
        <f t="array" aca="1" ref="G209" ca="1">IF(Parameters!$D$31, SUM(IF(ISNUMBER(R209:W209),(IF(R209:W209&gt;=Parameters!$D$37,1,"")),""))+0.5*(SUM(IF(ISNUMBER(R209:W209),(IF(R209:W209&gt;=Parameters!$D$38,1,"")),""))-SUM(IF(ISNUMBER(R209:W209),(IF(R209:W209&gt;=Parameters!$D$37,1,"")),""))),0) +
   IF(Parameters!$D$32,SUM(IF(ISNUMBER(R209:W209),(IF(R209:W209&gt;=Parameters!$D$41,1,"")),"")),0) +
   IF(Parameters!$D$33,AVERAGE(IF(ISNUMBER(R209:W209),R209:W209)),0) +
   IF(Parameters!$D$34,IF(OR(IF(ISNUMBER(R209:W209),R209:W209)=0),0,GEOMEAN(IF(ISNUMBER(R209:W209),R209:W209))),0)</f>
        <v>0.5</v>
      </c>
      <c r="H209" s="23">
        <f t="shared" ca="1" si="18"/>
        <v>0.5</v>
      </c>
      <c r="I209" s="116" t="str">
        <f t="shared" si="19"/>
        <v/>
      </c>
      <c r="J209" s="22" cm="1">
        <f t="array" aca="1" ref="J209" ca="1">IF(Parameters!$D$31, SUM(IF(ISNUMBER(Y209:AD209),(IF(Y209:AD209&gt;=Parameters!$D$41,1,"")),""))+0.5*(SUM(IF(ISNUMBER(Y209:AD209),(IF(Y209:AD209&gt;=Parameters!$D$42,1,"")),""))-SUM(IF(ISNUMBER(Y209:AD209),(IF(Y209:AD209&gt;=Parameters!$D$41,1,"")),""))),0) +
   IF(Parameters!$D$32,SUM(IF(ISNUMBER(Y209:AD209),(IF(Y209:AD209&gt;=Parameters!$D$41,1,"")),"")),0) +
   IF(Parameters!$D$33,AVERAGE(IF(ISNUMBER(Y209:AD209),Y209:AD209)),0) +
   IF(Parameters!$D$34,IF(OR(IF(ISNUMBER(Y209:AD209),Y209:AD209)=0),0,GEOMEAN(IF(ISNUMBER(Y209:AD209),Y209:AD209))),0)</f>
        <v>0</v>
      </c>
      <c r="K209" s="23">
        <f t="shared" ca="1" si="20"/>
        <v>0</v>
      </c>
      <c r="L209" s="116" t="str">
        <f t="shared" si="21"/>
        <v/>
      </c>
      <c r="M209" s="21" cm="1">
        <f t="array" aca="1" ref="M209" ca="1">IF(Parameters!$D$31, SUM(IF(ISNUMBER(AF209:AK209),(IF(AF209:AK209&gt;=Parameters!$D$41,1,"")),""))+0.5*(SUM(IF(ISNUMBER(AF209:AK209),(IF(AF209:AK209&gt;=Parameters!$D$42,1,"")),""))-SUM(IF(ISNUMBER(AF209:AK209),(IF(AF209:AK209&gt;=Parameters!$D$41,1,"")),""))),0) +
   IF(Parameters!$D$32,SUM(IF(ISNUMBER(AF209:AK209),(IF(AF209:AK209&gt;=Parameters!$D$41,1,"")),"")),0) +
   IF(Parameters!$D$33,AVERAGE(IF(ISNUMBER(AF209:AK209),AF209:AK209)),0) +
   IF(Parameters!$D$34,IF(OR(IF(ISNUMBER(AF209:AK209),AF209:AK209)=0),0,GEOMEAN(IF(ISNUMBER(AF209:AK209),AF209:AK209))),0)</f>
        <v>1.5</v>
      </c>
      <c r="N209" s="23">
        <f t="shared" ca="1" si="22"/>
        <v>1.5</v>
      </c>
      <c r="O209" s="116" t="str">
        <f t="shared" si="23"/>
        <v>!</v>
      </c>
      <c r="P209" s="24"/>
      <c r="Q209" s="49"/>
      <c r="R209" s="25">
        <f ca="1">IFERROR(INDEX(Health!$G$8:$G$225,MATCH($C209,_xlfn.ANCHORARRAY(Health!$C$8),0)),NA())</f>
        <v>0</v>
      </c>
      <c r="S209" s="25">
        <f ca="1">IFERROR(INDEX(Food!$G$8:$G$225,MATCH($C209,_xlfn.ANCHORARRAY(Food!$C$8),0)),NA())</f>
        <v>0</v>
      </c>
      <c r="T209" s="25">
        <f ca="1">IFERROR(INDEX(Macro!$G$8:$G$225,MATCH($C209,_xlfn.ANCHORARRAY(Macro!$C$8),0)),NA())</f>
        <v>6.2108889450668281</v>
      </c>
      <c r="U209" s="25">
        <f ca="1">IFERROR(INDEX(Socioeconomic!$G$8:$G$225,MATCH($C209,_xlfn.ANCHORARRAY(Socioeconomic!$C$8),0)),NA())</f>
        <v>1.4874464746303968</v>
      </c>
      <c r="V209" s="25">
        <f ca="1">IFERROR(INDEX('Natural Hazard'!$G$8:$G$225,MATCH($C209,_xlfn.ANCHORARRAY('Natural Hazard'!$C$8),0)),NA())</f>
        <v>4.2817441928883726</v>
      </c>
      <c r="W209" s="25">
        <f ca="1">IFERROR(INDEX(Conflict!$G$8:$G$225,MATCH($C209,_xlfn.ANCHORARRAY(Conflict!$C$8),0)),NA())</f>
        <v>0</v>
      </c>
      <c r="X209" s="50"/>
      <c r="Y209" s="25">
        <f ca="1">IFERROR(INDEX(Health!$H$8:$H$225,MATCH($C209,_xlfn.ANCHORARRAY(Health!$C$8),0)),NA())</f>
        <v>4.4256559766763797</v>
      </c>
      <c r="Z209" s="25">
        <f ca="1">IFERROR(INDEX(Food!$H$8:$H$225,MATCH($C209,_xlfn.ANCHORARRAY(Food!$C$8),0)),NA())</f>
        <v>1.8181818181818099</v>
      </c>
      <c r="AA209" s="25">
        <f ca="1">IFERROR(INDEX(Macro!$H$8:$H$225,MATCH($C209,_xlfn.ANCHORARRAY(Macro!$C$8),0)),NA())</f>
        <v>4.8699970785860298</v>
      </c>
      <c r="AB209" s="25">
        <f ca="1">IFERROR(INDEX(Socioeconomic!$H$8:$H$225,MATCH($C209,_xlfn.ANCHORARRAY(Socioeconomic!$C$8),0)),NA())</f>
        <v>2.5714285714285698</v>
      </c>
      <c r="AC209" s="25">
        <f ca="1">IFERROR(INDEX('Natural Hazard'!$H$8:$H$225,MATCH($C209,_xlfn.ANCHORARRAY('Natural Hazard'!$C$8),0)),NA())</f>
        <v>1.8333333333333299</v>
      </c>
      <c r="AD209" s="25">
        <f ca="1">IFERROR(INDEX(Conflict!$H$8:$H$225,MATCH($C209,_xlfn.ANCHORARRAY(Conflict!$C$8),0)),NA())</f>
        <v>0</v>
      </c>
      <c r="AE209" s="50"/>
      <c r="AF209" s="25">
        <f ca="1">IFERROR(INDEX(Health!$I$8:$I$225,MATCH($C209,_xlfn.ANCHORARRAY(Health!$C$8),0)),NA())</f>
        <v>0</v>
      </c>
      <c r="AG209" s="25" t="e">
        <f ca="1">IFERROR(INDEX(Food!$I$8:$I$225,MATCH($C209,_xlfn.ANCHORARRAY(Food!$C$8),0)),NA())</f>
        <v>#N/A</v>
      </c>
      <c r="AH209" s="25">
        <f ca="1">IFERROR(INDEX(Macro!$I$8:$I$225,MATCH($C209,_xlfn.ANCHORARRAY(Macro!$C$8),0)),NA())</f>
        <v>7.9209783631232398</v>
      </c>
      <c r="AI209" s="25">
        <f ca="1">IFERROR(INDEX(Socioeconomic!$I$8:$I$225,MATCH($C209,_xlfn.ANCHORARRAY(Socioeconomic!$C$8),0)),NA())</f>
        <v>0.86041550579071002</v>
      </c>
      <c r="AJ209" s="25">
        <f ca="1">IFERROR(INDEX('Natural Hazard'!$I$8:$I$225,MATCH($C209,_xlfn.ANCHORARRAY('Natural Hazard'!$C$8),0)),NA())</f>
        <v>10</v>
      </c>
      <c r="AK209" s="25">
        <f ca="1">IFERROR(INDEX(Conflict!$I$8:$I$225,MATCH($C209,_xlfn.ANCHORARRAY(Conflict!$C$8),0)),NA())</f>
        <v>0</v>
      </c>
      <c r="AL209" s="49"/>
      <c r="AM209" s="25">
        <f>IFERROR(INDEX('Data Reliability'!$G$6:$G$409,MATCH($C209,'Data Reliability'!$E$6:$E$409,0)),NA())</f>
        <v>8.3333333333333301E-2</v>
      </c>
      <c r="AN209" s="25">
        <f>IFERROR(INDEX('Data Reliability'!$H$6:$H$409,MATCH($C209,'Data Reliability'!$E$6:$E$409,0)),NA())</f>
        <v>0.55000000000000004</v>
      </c>
    </row>
    <row r="210" spans="2:40" x14ac:dyDescent="0.2">
      <c r="B210" s="28" t="s">
        <v>533</v>
      </c>
      <c r="C210" s="28" t="s">
        <v>346</v>
      </c>
      <c r="D210" s="28" t="s">
        <v>437</v>
      </c>
      <c r="E210" s="28" t="s">
        <v>409</v>
      </c>
      <c r="G210" s="22" cm="1">
        <f t="array" aca="1" ref="G210" ca="1">IF(Parameters!$D$31, SUM(IF(ISNUMBER(R210:W210),(IF(R210:W210&gt;=Parameters!$D$37,1,"")),""))+0.5*(SUM(IF(ISNUMBER(R210:W210),(IF(R210:W210&gt;=Parameters!$D$38,1,"")),""))-SUM(IF(ISNUMBER(R210:W210),(IF(R210:W210&gt;=Parameters!$D$37,1,"")),""))),0) +
   IF(Parameters!$D$32,SUM(IF(ISNUMBER(R210:W210),(IF(R210:W210&gt;=Parameters!$D$41,1,"")),"")),0) +
   IF(Parameters!$D$33,AVERAGE(IF(ISNUMBER(R210:W210),R210:W210)),0) +
   IF(Parameters!$D$34,IF(OR(IF(ISNUMBER(R210:W210),R210:W210)=0),0,GEOMEAN(IF(ISNUMBER(R210:W210),R210:W210))),0)</f>
        <v>1</v>
      </c>
      <c r="H210" s="23">
        <f t="shared" ca="1" si="18"/>
        <v>1</v>
      </c>
      <c r="I210" s="116" t="str">
        <f t="shared" si="19"/>
        <v/>
      </c>
      <c r="J210" s="22" cm="1">
        <f t="array" aca="1" ref="J210" ca="1">IF(Parameters!$D$31, SUM(IF(ISNUMBER(Y210:AD210),(IF(Y210:AD210&gt;=Parameters!$D$41,1,"")),""))+0.5*(SUM(IF(ISNUMBER(Y210:AD210),(IF(Y210:AD210&gt;=Parameters!$D$42,1,"")),""))-SUM(IF(ISNUMBER(Y210:AD210),(IF(Y210:AD210&gt;=Parameters!$D$41,1,"")),""))),0) +
   IF(Parameters!$D$32,SUM(IF(ISNUMBER(Y210:AD210),(IF(Y210:AD210&gt;=Parameters!$D$41,1,"")),"")),0) +
   IF(Parameters!$D$33,AVERAGE(IF(ISNUMBER(Y210:AD210),Y210:AD210)),0) +
   IF(Parameters!$D$34,IF(OR(IF(ISNUMBER(Y210:AD210),Y210:AD210)=0),0,GEOMEAN(IF(ISNUMBER(Y210:AD210),Y210:AD210))),0)</f>
        <v>0.5</v>
      </c>
      <c r="K210" s="23">
        <f t="shared" ca="1" si="20"/>
        <v>0.5</v>
      </c>
      <c r="L210" s="116" t="str">
        <f t="shared" si="21"/>
        <v/>
      </c>
      <c r="M210" s="21" cm="1">
        <f t="array" aca="1" ref="M210" ca="1">IF(Parameters!$D$31, SUM(IF(ISNUMBER(AF210:AK210),(IF(AF210:AK210&gt;=Parameters!$D$41,1,"")),""))+0.5*(SUM(IF(ISNUMBER(AF210:AK210),(IF(AF210:AK210&gt;=Parameters!$D$42,1,"")),""))-SUM(IF(ISNUMBER(AF210:AK210),(IF(AF210:AK210&gt;=Parameters!$D$41,1,"")),""))),0) +
   IF(Parameters!$D$32,SUM(IF(ISNUMBER(AF210:AK210),(IF(AF210:AK210&gt;=Parameters!$D$41,1,"")),"")),0) +
   IF(Parameters!$D$33,AVERAGE(IF(ISNUMBER(AF210:AK210),AF210:AK210)),0) +
   IF(Parameters!$D$34,IF(OR(IF(ISNUMBER(AF210:AK210),AF210:AK210)=0),0,GEOMEAN(IF(ISNUMBER(AF210:AK210),AF210:AK210))),0)</f>
        <v>1</v>
      </c>
      <c r="N210" s="23">
        <f t="shared" ca="1" si="22"/>
        <v>1</v>
      </c>
      <c r="O210" s="116" t="str">
        <f t="shared" si="23"/>
        <v>!</v>
      </c>
      <c r="P210" s="24"/>
      <c r="Q210" s="49"/>
      <c r="R210" s="25">
        <f ca="1">IFERROR(INDEX(Health!$G$8:$G$225,MATCH($C210,_xlfn.ANCHORARRAY(Health!$C$8),0)),NA())</f>
        <v>0</v>
      </c>
      <c r="S210" s="25">
        <f ca="1">IFERROR(INDEX(Food!$G$8:$G$225,MATCH($C210,_xlfn.ANCHORARRAY(Food!$C$8),0)),NA())</f>
        <v>0</v>
      </c>
      <c r="T210" s="25">
        <f ca="1">IFERROR(INDEX(Macro!$G$8:$G$225,MATCH($C210,_xlfn.ANCHORARRAY(Macro!$C$8),0)),NA())</f>
        <v>2.586016644319368</v>
      </c>
      <c r="U210" s="25">
        <f ca="1">IFERROR(INDEX(Socioeconomic!$G$8:$G$225,MATCH($C210,_xlfn.ANCHORARRAY(Socioeconomic!$C$8),0)),NA())</f>
        <v>0</v>
      </c>
      <c r="V210" s="25">
        <f ca="1">IFERROR(INDEX('Natural Hazard'!$G$8:$G$225,MATCH($C210,_xlfn.ANCHORARRAY('Natural Hazard'!$C$8),0)),NA())</f>
        <v>9.9163165204290102</v>
      </c>
      <c r="W210" s="25">
        <f ca="1">IFERROR(INDEX(Conflict!$G$8:$G$225,MATCH($C210,_xlfn.ANCHORARRAY(Conflict!$C$8),0)),NA())</f>
        <v>0</v>
      </c>
      <c r="X210" s="50"/>
      <c r="Y210" s="25">
        <f ca="1">IFERROR(INDEX(Health!$H$8:$H$225,MATCH($C210,_xlfn.ANCHORARRAY(Health!$C$8),0)),NA())</f>
        <v>0</v>
      </c>
      <c r="Z210" s="25">
        <f ca="1">IFERROR(INDEX(Food!$H$8:$H$225,MATCH($C210,_xlfn.ANCHORARRAY(Food!$C$8),0)),NA())</f>
        <v>2.31615518239713E-2</v>
      </c>
      <c r="AA210" s="25">
        <f ca="1">IFERROR(INDEX(Macro!$H$8:$H$225,MATCH($C210,_xlfn.ANCHORARRAY(Macro!$C$8),0)),NA())</f>
        <v>1.86094069529652</v>
      </c>
      <c r="AB210" s="25">
        <f ca="1">IFERROR(INDEX(Socioeconomic!$H$8:$H$225,MATCH($C210,_xlfn.ANCHORARRAY(Socioeconomic!$C$8),0)),NA())</f>
        <v>1.1428571428571399</v>
      </c>
      <c r="AC210" s="25">
        <f ca="1">IFERROR(INDEX('Natural Hazard'!$H$8:$H$225,MATCH($C210,_xlfn.ANCHORARRAY('Natural Hazard'!$C$8),0)),NA())</f>
        <v>9.8333333333333304</v>
      </c>
      <c r="AD210" s="25">
        <f ca="1">IFERROR(INDEX(Conflict!$H$8:$H$225,MATCH($C210,_xlfn.ANCHORARRAY(Conflict!$C$8),0)),NA())</f>
        <v>0</v>
      </c>
      <c r="AE210" s="50"/>
      <c r="AF210" s="25">
        <f ca="1">IFERROR(INDEX(Health!$I$8:$I$225,MATCH($C210,_xlfn.ANCHORARRAY(Health!$C$8),0)),NA())</f>
        <v>0</v>
      </c>
      <c r="AG210" s="25" t="e">
        <f ca="1">IFERROR(INDEX(Food!$I$8:$I$225,MATCH($C210,_xlfn.ANCHORARRAY(Food!$C$8),0)),NA())</f>
        <v>#N/A</v>
      </c>
      <c r="AH210" s="25">
        <f ca="1">IFERROR(INDEX(Macro!$I$8:$I$225,MATCH($C210,_xlfn.ANCHORARRAY(Macro!$C$8),0)),NA())</f>
        <v>3.5936030103480698</v>
      </c>
      <c r="AI210" s="25" t="e">
        <f ca="1">IFERROR(INDEX(Socioeconomic!$I$8:$I$225,MATCH($C210,_xlfn.ANCHORARRAY(Socioeconomic!$C$8),0)),NA())</f>
        <v>#N/A</v>
      </c>
      <c r="AJ210" s="25">
        <f ca="1">IFERROR(INDEX('Natural Hazard'!$I$8:$I$225,MATCH($C210,_xlfn.ANCHORARRAY('Natural Hazard'!$C$8),0)),NA())</f>
        <v>10</v>
      </c>
      <c r="AK210" s="25">
        <f ca="1">IFERROR(INDEX(Conflict!$I$8:$I$225,MATCH($C210,_xlfn.ANCHORARRAY(Conflict!$C$8),0)),NA())</f>
        <v>0</v>
      </c>
      <c r="AL210" s="49"/>
      <c r="AM210" s="25">
        <f>IFERROR(INDEX('Data Reliability'!$G$6:$G$409,MATCH($C210,'Data Reliability'!$E$6:$E$409,0)),NA())</f>
        <v>8.3333333333333301E-2</v>
      </c>
      <c r="AN210" s="25">
        <f>IFERROR(INDEX('Data Reliability'!$H$6:$H$409,MATCH($C210,'Data Reliability'!$E$6:$E$409,0)),NA())</f>
        <v>0.56666666666666698</v>
      </c>
    </row>
    <row r="211" spans="2:40" x14ac:dyDescent="0.2">
      <c r="B211" s="28" t="s">
        <v>347</v>
      </c>
      <c r="C211" s="28" t="s">
        <v>348</v>
      </c>
      <c r="D211" s="28" t="s">
        <v>433</v>
      </c>
      <c r="E211" s="28" t="s">
        <v>535</v>
      </c>
      <c r="G211" s="22" cm="1">
        <f t="array" aca="1" ref="G211" ca="1">IF(Parameters!$D$31, SUM(IF(ISNUMBER(R211:W211),(IF(R211:W211&gt;=Parameters!$D$37,1,"")),""))+0.5*(SUM(IF(ISNUMBER(R211:W211),(IF(R211:W211&gt;=Parameters!$D$38,1,"")),""))-SUM(IF(ISNUMBER(R211:W211),(IF(R211:W211&gt;=Parameters!$D$37,1,"")),""))),0) +
   IF(Parameters!$D$32,SUM(IF(ISNUMBER(R211:W211),(IF(R211:W211&gt;=Parameters!$D$41,1,"")),"")),0) +
   IF(Parameters!$D$33,AVERAGE(IF(ISNUMBER(R211:W211),R211:W211)),0) +
   IF(Parameters!$D$34,IF(OR(IF(ISNUMBER(R211:W211),R211:W211)=0),0,GEOMEAN(IF(ISNUMBER(R211:W211),R211:W211))),0)</f>
        <v>0.5</v>
      </c>
      <c r="H211" s="23">
        <f t="shared" ca="1" si="18"/>
        <v>0.5</v>
      </c>
      <c r="I211" s="116" t="str">
        <f t="shared" si="19"/>
        <v>!</v>
      </c>
      <c r="J211" s="22" cm="1">
        <f t="array" aca="1" ref="J211" ca="1">IF(Parameters!$D$31, SUM(IF(ISNUMBER(Y211:AD211),(IF(Y211:AD211&gt;=Parameters!$D$41,1,"")),""))+0.5*(SUM(IF(ISNUMBER(Y211:AD211),(IF(Y211:AD211&gt;=Parameters!$D$42,1,"")),""))-SUM(IF(ISNUMBER(Y211:AD211),(IF(Y211:AD211&gt;=Parameters!$D$41,1,"")),""))),0) +
   IF(Parameters!$D$32,SUM(IF(ISNUMBER(Y211:AD211),(IF(Y211:AD211&gt;=Parameters!$D$41,1,"")),"")),0) +
   IF(Parameters!$D$33,AVERAGE(IF(ISNUMBER(Y211:AD211),Y211:AD211)),0) +
   IF(Parameters!$D$34,IF(OR(IF(ISNUMBER(Y211:AD211),Y211:AD211)=0),0,GEOMEAN(IF(ISNUMBER(Y211:AD211),Y211:AD211))),0)</f>
        <v>0.5</v>
      </c>
      <c r="K211" s="23">
        <f t="shared" ca="1" si="20"/>
        <v>0.5</v>
      </c>
      <c r="L211" s="116" t="str">
        <f t="shared" si="21"/>
        <v/>
      </c>
      <c r="M211" s="21" cm="1">
        <f t="array" aca="1" ref="M211" ca="1">IF(Parameters!$D$31, SUM(IF(ISNUMBER(AF211:AK211),(IF(AF211:AK211&gt;=Parameters!$D$41,1,"")),""))+0.5*(SUM(IF(ISNUMBER(AF211:AK211),(IF(AF211:AK211&gt;=Parameters!$D$42,1,"")),""))-SUM(IF(ISNUMBER(AF211:AK211),(IF(AF211:AK211&gt;=Parameters!$D$41,1,"")),""))),0) +
   IF(Parameters!$D$32,SUM(IF(ISNUMBER(AF211:AK211),(IF(AF211:AK211&gt;=Parameters!$D$41,1,"")),"")),0) +
   IF(Parameters!$D$33,AVERAGE(IF(ISNUMBER(AF211:AK211),AF211:AK211)),0) +
   IF(Parameters!$D$34,IF(OR(IF(ISNUMBER(AF211:AK211),AF211:AK211)=0),0,GEOMEAN(IF(ISNUMBER(AF211:AK211),AF211:AK211))),0)</f>
        <v>0</v>
      </c>
      <c r="N211" s="23">
        <f t="shared" ca="1" si="22"/>
        <v>0</v>
      </c>
      <c r="O211" s="116" t="str">
        <f t="shared" si="23"/>
        <v>!</v>
      </c>
      <c r="P211" s="24"/>
      <c r="Q211" s="49"/>
      <c r="R211" s="25">
        <f ca="1">IFERROR(INDEX(Health!$G$8:$G$225,MATCH($C211,_xlfn.ANCHORARRAY(Health!$C$8),0)),NA())</f>
        <v>0</v>
      </c>
      <c r="S211" s="25">
        <f ca="1">IFERROR(INDEX(Food!$G$8:$G$225,MATCH($C211,_xlfn.ANCHORARRAY(Food!$C$8),0)),NA())</f>
        <v>0</v>
      </c>
      <c r="T211" s="25">
        <f ca="1">IFERROR(INDEX(Macro!$G$8:$G$225,MATCH($C211,_xlfn.ANCHORARRAY(Macro!$C$8),0)),NA())</f>
        <v>5.8149126599907488</v>
      </c>
      <c r="U211" s="25">
        <f ca="1">IFERROR(INDEX(Socioeconomic!$G$8:$G$225,MATCH($C211,_xlfn.ANCHORARRAY(Socioeconomic!$C$8),0)),NA())</f>
        <v>0</v>
      </c>
      <c r="V211" s="25">
        <f ca="1">IFERROR(INDEX('Natural Hazard'!$G$8:$G$225,MATCH($C211,_xlfn.ANCHORARRAY('Natural Hazard'!$C$8),0)),NA())</f>
        <v>0</v>
      </c>
      <c r="W211" s="25">
        <f ca="1">IFERROR(INDEX(Conflict!$G$8:$G$225,MATCH($C211,_xlfn.ANCHORARRAY(Conflict!$C$8),0)),NA())</f>
        <v>0</v>
      </c>
      <c r="X211" s="50"/>
      <c r="Y211" s="25">
        <f ca="1">IFERROR(INDEX(Health!$H$8:$H$225,MATCH($C211,_xlfn.ANCHORARRAY(Health!$C$8),0)),NA())</f>
        <v>4.8046647230320696</v>
      </c>
      <c r="Z211" s="25">
        <f ca="1">IFERROR(INDEX(Food!$H$8:$H$225,MATCH($C211,_xlfn.ANCHORARRAY(Food!$C$8),0)),NA())</f>
        <v>5.9583092067168497</v>
      </c>
      <c r="AA211" s="25">
        <f ca="1">IFERROR(INDEX(Macro!$H$8:$H$225,MATCH($C211,_xlfn.ANCHORARRAY(Macro!$C$8),0)),NA())</f>
        <v>7.9520888109845096</v>
      </c>
      <c r="AB211" s="25">
        <f ca="1">IFERROR(INDEX(Socioeconomic!$H$8:$H$225,MATCH($C211,_xlfn.ANCHORARRAY(Socioeconomic!$C$8),0)),NA())</f>
        <v>4.5714285714285703</v>
      </c>
      <c r="AC211" s="25">
        <f ca="1">IFERROR(INDEX('Natural Hazard'!$H$8:$H$225,MATCH($C211,_xlfn.ANCHORARRAY('Natural Hazard'!$C$8),0)),NA())</f>
        <v>6.5</v>
      </c>
      <c r="AD211" s="25">
        <f ca="1">IFERROR(INDEX(Conflict!$H$8:$H$225,MATCH($C211,_xlfn.ANCHORARRAY(Conflict!$C$8),0)),NA())</f>
        <v>1.10689715999294</v>
      </c>
      <c r="AE211" s="50"/>
      <c r="AF211" s="25">
        <f ca="1">IFERROR(INDEX(Health!$I$8:$I$225,MATCH($C211,_xlfn.ANCHORARRAY(Health!$C$8),0)),NA())</f>
        <v>0</v>
      </c>
      <c r="AG211" s="25" t="e">
        <f ca="1">IFERROR(INDEX(Food!$I$8:$I$225,MATCH($C211,_xlfn.ANCHORARRAY(Food!$C$8),0)),NA())</f>
        <v>#N/A</v>
      </c>
      <c r="AH211" s="25">
        <f ca="1">IFERROR(INDEX(Macro!$I$8:$I$225,MATCH($C211,_xlfn.ANCHORARRAY(Macro!$C$8),0)),NA())</f>
        <v>4.2521166509877597</v>
      </c>
      <c r="AI211" s="25" t="e">
        <f ca="1">IFERROR(INDEX(Socioeconomic!$I$8:$I$225,MATCH($C211,_xlfn.ANCHORARRAY(Socioeconomic!$C$8),0)),NA())</f>
        <v>#N/A</v>
      </c>
      <c r="AJ211" s="25">
        <f ca="1">IFERROR(INDEX('Natural Hazard'!$I$8:$I$225,MATCH($C211,_xlfn.ANCHORARRAY('Natural Hazard'!$C$8),0)),NA())</f>
        <v>0</v>
      </c>
      <c r="AK211" s="25">
        <f ca="1">IFERROR(INDEX(Conflict!$I$8:$I$225,MATCH($C211,_xlfn.ANCHORARRAY(Conflict!$C$8),0)),NA())</f>
        <v>0</v>
      </c>
      <c r="AL211" s="49"/>
      <c r="AM211" s="25">
        <f>IFERROR(INDEX('Data Reliability'!$G$6:$G$409,MATCH($C211,'Data Reliability'!$E$6:$E$409,0)),NA())</f>
        <v>8.3333333333333301E-2</v>
      </c>
      <c r="AN211" s="25">
        <f>IFERROR(INDEX('Data Reliability'!$H$6:$H$409,MATCH($C211,'Data Reliability'!$E$6:$E$409,0)),NA())</f>
        <v>0.63333333333333297</v>
      </c>
    </row>
    <row r="212" spans="2:40" x14ac:dyDescent="0.2">
      <c r="B212" s="28" t="s">
        <v>760</v>
      </c>
      <c r="C212" s="28" t="s">
        <v>349</v>
      </c>
      <c r="D212" s="28" t="s">
        <v>435</v>
      </c>
      <c r="E212" s="28" t="s">
        <v>535</v>
      </c>
      <c r="G212" s="22" cm="1">
        <f t="array" aca="1" ref="G212" ca="1">IF(Parameters!$D$31, SUM(IF(ISNUMBER(R212:W212),(IF(R212:W212&gt;=Parameters!$D$37,1,"")),""))+0.5*(SUM(IF(ISNUMBER(R212:W212),(IF(R212:W212&gt;=Parameters!$D$38,1,"")),""))-SUM(IF(ISNUMBER(R212:W212),(IF(R212:W212&gt;=Parameters!$D$37,1,"")),""))),0) +
   IF(Parameters!$D$32,SUM(IF(ISNUMBER(R212:W212),(IF(R212:W212&gt;=Parameters!$D$41,1,"")),"")),0) +
   IF(Parameters!$D$33,AVERAGE(IF(ISNUMBER(R212:W212),R212:W212)),0) +
   IF(Parameters!$D$34,IF(OR(IF(ISNUMBER(R212:W212),R212:W212)=0),0,GEOMEAN(IF(ISNUMBER(R212:W212),R212:W212))),0)</f>
        <v>0</v>
      </c>
      <c r="H212" s="23">
        <f t="shared" ca="1" si="18"/>
        <v>0</v>
      </c>
      <c r="I212" s="116" t="str">
        <f t="shared" si="19"/>
        <v>!</v>
      </c>
      <c r="J212" s="22" cm="1">
        <f t="array" aca="1" ref="J212" ca="1">IF(Parameters!$D$31, SUM(IF(ISNUMBER(Y212:AD212),(IF(Y212:AD212&gt;=Parameters!$D$41,1,"")),""))+0.5*(SUM(IF(ISNUMBER(Y212:AD212),(IF(Y212:AD212&gt;=Parameters!$D$42,1,"")),""))-SUM(IF(ISNUMBER(Y212:AD212),(IF(Y212:AD212&gt;=Parameters!$D$41,1,"")),""))),0) +
   IF(Parameters!$D$32,SUM(IF(ISNUMBER(Y212:AD212),(IF(Y212:AD212&gt;=Parameters!$D$41,1,"")),"")),0) +
   IF(Parameters!$D$33,AVERAGE(IF(ISNUMBER(Y212:AD212),Y212:AD212)),0) +
   IF(Parameters!$D$34,IF(OR(IF(ISNUMBER(Y212:AD212),Y212:AD212)=0),0,GEOMEAN(IF(ISNUMBER(Y212:AD212),Y212:AD212))),0)</f>
        <v>0</v>
      </c>
      <c r="K212" s="23">
        <f t="shared" ca="1" si="20"/>
        <v>0</v>
      </c>
      <c r="L212" s="116" t="str">
        <f t="shared" si="21"/>
        <v>!</v>
      </c>
      <c r="M212" s="21" cm="1">
        <f t="array" aca="1" ref="M212" ca="1">IF(Parameters!$D$31, SUM(IF(ISNUMBER(AF212:AK212),(IF(AF212:AK212&gt;=Parameters!$D$41,1,"")),""))+0.5*(SUM(IF(ISNUMBER(AF212:AK212),(IF(AF212:AK212&gt;=Parameters!$D$42,1,"")),""))-SUM(IF(ISNUMBER(AF212:AK212),(IF(AF212:AK212&gt;=Parameters!$D$41,1,"")),""))),0) +
   IF(Parameters!$D$32,SUM(IF(ISNUMBER(AF212:AK212),(IF(AF212:AK212&gt;=Parameters!$D$41,1,"")),"")),0) +
   IF(Parameters!$D$33,AVERAGE(IF(ISNUMBER(AF212:AK212),AF212:AK212)),0) +
   IF(Parameters!$D$34,IF(OR(IF(ISNUMBER(AF212:AK212),AF212:AK212)=0),0,GEOMEAN(IF(ISNUMBER(AF212:AK212),AF212:AK212))),0)</f>
        <v>0</v>
      </c>
      <c r="N212" s="23">
        <f t="shared" ca="1" si="22"/>
        <v>0</v>
      </c>
      <c r="O212" s="116" t="str">
        <f t="shared" si="23"/>
        <v>!!</v>
      </c>
      <c r="P212" s="24"/>
      <c r="Q212" s="49"/>
      <c r="R212" s="25">
        <f ca="1">IFERROR(INDEX(Health!$G$8:$G$225,MATCH($C212,_xlfn.ANCHORARRAY(Health!$C$8),0)),NA())</f>
        <v>0</v>
      </c>
      <c r="S212" s="25">
        <f ca="1">IFERROR(INDEX(Food!$G$8:$G$225,MATCH($C212,_xlfn.ANCHORARRAY(Food!$C$8),0)),NA())</f>
        <v>0</v>
      </c>
      <c r="T212" s="25" t="e">
        <f ca="1">IFERROR(INDEX(Macro!$G$8:$G$225,MATCH($C212,_xlfn.ANCHORARRAY(Macro!$C$8),0)),NA())</f>
        <v>#N/A</v>
      </c>
      <c r="U212" s="25">
        <f ca="1">IFERROR(INDEX(Socioeconomic!$G$8:$G$225,MATCH($C212,_xlfn.ANCHORARRAY(Socioeconomic!$C$8),0)),NA())</f>
        <v>0</v>
      </c>
      <c r="V212" s="25">
        <f ca="1">IFERROR(INDEX('Natural Hazard'!$G$8:$G$225,MATCH($C212,_xlfn.ANCHORARRAY('Natural Hazard'!$C$8),0)),NA())</f>
        <v>0</v>
      </c>
      <c r="W212" s="25">
        <f ca="1">IFERROR(INDEX(Conflict!$G$8:$G$225,MATCH($C212,_xlfn.ANCHORARRAY(Conflict!$C$8),0)),NA())</f>
        <v>0</v>
      </c>
      <c r="X212" s="50"/>
      <c r="Y212" s="25">
        <f ca="1">IFERROR(INDEX(Health!$H$8:$H$225,MATCH($C212,_xlfn.ANCHORARRAY(Health!$C$8),0)),NA())</f>
        <v>6.4081632653061202</v>
      </c>
      <c r="Z212" s="25">
        <f ca="1">IFERROR(INDEX(Food!$H$8:$H$225,MATCH($C212,_xlfn.ANCHORARRAY(Food!$C$8),0)),NA())</f>
        <v>4.4736842105263097</v>
      </c>
      <c r="AA212" s="25" t="e">
        <f ca="1">IFERROR(INDEX(Macro!$H$8:$H$225,MATCH($C212,_xlfn.ANCHORARRAY(Macro!$C$8),0)),NA())</f>
        <v>#N/A</v>
      </c>
      <c r="AB212" s="25">
        <f ca="1">IFERROR(INDEX(Socioeconomic!$H$8:$H$225,MATCH($C212,_xlfn.ANCHORARRAY(Socioeconomic!$C$8),0)),NA())</f>
        <v>6.71428571428571</v>
      </c>
      <c r="AC212" s="25">
        <f ca="1">IFERROR(INDEX('Natural Hazard'!$H$8:$H$225,MATCH($C212,_xlfn.ANCHORARRAY('Natural Hazard'!$C$8),0)),NA())</f>
        <v>3.8333333333333299</v>
      </c>
      <c r="AD212" s="25">
        <f ca="1">IFERROR(INDEX(Conflict!$H$8:$H$225,MATCH($C212,_xlfn.ANCHORARRAY(Conflict!$C$8),0)),NA())</f>
        <v>0</v>
      </c>
      <c r="AE212" s="50"/>
      <c r="AF212" s="25">
        <f ca="1">IFERROR(INDEX(Health!$I$8:$I$225,MATCH($C212,_xlfn.ANCHORARRAY(Health!$C$8),0)),NA())</f>
        <v>0</v>
      </c>
      <c r="AG212" s="25" t="e">
        <f ca="1">IFERROR(INDEX(Food!$I$8:$I$225,MATCH($C212,_xlfn.ANCHORARRAY(Food!$C$8),0)),NA())</f>
        <v>#N/A</v>
      </c>
      <c r="AH212" s="25" t="e">
        <f ca="1">IFERROR(INDEX(Macro!$I$8:$I$225,MATCH($C212,_xlfn.ANCHORARRAY(Macro!$C$8),0)),NA())</f>
        <v>#N/A</v>
      </c>
      <c r="AI212" s="25" t="e">
        <f ca="1">IFERROR(INDEX(Socioeconomic!$I$8:$I$225,MATCH($C212,_xlfn.ANCHORARRAY(Socioeconomic!$C$8),0)),NA())</f>
        <v>#N/A</v>
      </c>
      <c r="AJ212" s="25">
        <f ca="1">IFERROR(INDEX('Natural Hazard'!$I$8:$I$225,MATCH($C212,_xlfn.ANCHORARRAY('Natural Hazard'!$C$8),0)),NA())</f>
        <v>0</v>
      </c>
      <c r="AK212" s="25">
        <f ca="1">IFERROR(INDEX(Conflict!$I$8:$I$225,MATCH($C212,_xlfn.ANCHORARRAY(Conflict!$C$8),0)),NA())</f>
        <v>0</v>
      </c>
      <c r="AL212" s="49"/>
      <c r="AM212" s="25">
        <f>IFERROR(INDEX('Data Reliability'!$G$6:$G$409,MATCH($C212,'Data Reliability'!$E$6:$E$409,0)),NA())</f>
        <v>0.33333333333333298</v>
      </c>
      <c r="AN212" s="25">
        <f>IFERROR(INDEX('Data Reliability'!$H$6:$H$409,MATCH($C212,'Data Reliability'!$E$6:$E$409,0)),NA())</f>
        <v>0.78333333333333299</v>
      </c>
    </row>
    <row r="213" spans="2:40" x14ac:dyDescent="0.2">
      <c r="B213" s="28" t="s">
        <v>761</v>
      </c>
      <c r="C213" s="28" t="s">
        <v>350</v>
      </c>
      <c r="D213" s="28" t="s">
        <v>435</v>
      </c>
      <c r="E213" s="28" t="s">
        <v>430</v>
      </c>
      <c r="G213" s="22" cm="1">
        <f t="array" aca="1" ref="G213" ca="1">IF(Parameters!$D$31, SUM(IF(ISNUMBER(R213:W213),(IF(R213:W213&gt;=Parameters!$D$37,1,"")),""))+0.5*(SUM(IF(ISNUMBER(R213:W213),(IF(R213:W213&gt;=Parameters!$D$38,1,"")),""))-SUM(IF(ISNUMBER(R213:W213),(IF(R213:W213&gt;=Parameters!$D$37,1,"")),""))),0) +
   IF(Parameters!$D$32,SUM(IF(ISNUMBER(R213:W213),(IF(R213:W213&gt;=Parameters!$D$41,1,"")),"")),0) +
   IF(Parameters!$D$33,AVERAGE(IF(ISNUMBER(R213:W213),R213:W213)),0) +
   IF(Parameters!$D$34,IF(OR(IF(ISNUMBER(R213:W213),R213:W213)=0),0,GEOMEAN(IF(ISNUMBER(R213:W213),R213:W213))),0)</f>
        <v>2</v>
      </c>
      <c r="H213" s="23">
        <f t="shared" ca="1" si="18"/>
        <v>2</v>
      </c>
      <c r="I213" s="116" t="str">
        <f t="shared" si="19"/>
        <v/>
      </c>
      <c r="J213" s="22" cm="1">
        <f t="array" aca="1" ref="J213" ca="1">IF(Parameters!$D$31, SUM(IF(ISNUMBER(Y213:AD213),(IF(Y213:AD213&gt;=Parameters!$D$41,1,"")),""))+0.5*(SUM(IF(ISNUMBER(Y213:AD213),(IF(Y213:AD213&gt;=Parameters!$D$42,1,"")),""))-SUM(IF(ISNUMBER(Y213:AD213),(IF(Y213:AD213&gt;=Parameters!$D$41,1,"")),""))),0) +
   IF(Parameters!$D$32,SUM(IF(ISNUMBER(Y213:AD213),(IF(Y213:AD213&gt;=Parameters!$D$41,1,"")),"")),0) +
   IF(Parameters!$D$33,AVERAGE(IF(ISNUMBER(Y213:AD213),Y213:AD213)),0) +
   IF(Parameters!$D$34,IF(OR(IF(ISNUMBER(Y213:AD213),Y213:AD213)=0),0,GEOMEAN(IF(ISNUMBER(Y213:AD213),Y213:AD213))),0)</f>
        <v>4.5</v>
      </c>
      <c r="K213" s="23">
        <f t="shared" ca="1" si="20"/>
        <v>4.5</v>
      </c>
      <c r="L213" s="116" t="str">
        <f t="shared" si="21"/>
        <v/>
      </c>
      <c r="M213" s="21" cm="1">
        <f t="array" aca="1" ref="M213" ca="1">IF(Parameters!$D$31, SUM(IF(ISNUMBER(AF213:AK213),(IF(AF213:AK213&gt;=Parameters!$D$41,1,"")),""))+0.5*(SUM(IF(ISNUMBER(AF213:AK213),(IF(AF213:AK213&gt;=Parameters!$D$42,1,"")),""))-SUM(IF(ISNUMBER(AF213:AK213),(IF(AF213:AK213&gt;=Parameters!$D$41,1,"")),""))),0) +
   IF(Parameters!$D$32,SUM(IF(ISNUMBER(AF213:AK213),(IF(AF213:AK213&gt;=Parameters!$D$41,1,"")),"")),0) +
   IF(Parameters!$D$33,AVERAGE(IF(ISNUMBER(AF213:AK213),AF213:AK213)),0) +
   IF(Parameters!$D$34,IF(OR(IF(ISNUMBER(AF213:AK213),AF213:AK213)=0),0,GEOMEAN(IF(ISNUMBER(AF213:AK213),AF213:AK213))),0)</f>
        <v>1</v>
      </c>
      <c r="N213" s="23">
        <f t="shared" ca="1" si="22"/>
        <v>1</v>
      </c>
      <c r="O213" s="116" t="str">
        <f t="shared" si="23"/>
        <v>!</v>
      </c>
      <c r="P213" s="24"/>
      <c r="Q213" s="49"/>
      <c r="R213" s="25">
        <f ca="1">IFERROR(INDEX(Health!$G$8:$G$225,MATCH($C213,_xlfn.ANCHORARRAY(Health!$C$8),0)),NA())</f>
        <v>0</v>
      </c>
      <c r="S213" s="25">
        <f ca="1">IFERROR(INDEX(Food!$G$8:$G$225,MATCH($C213,_xlfn.ANCHORARRAY(Food!$C$8),0)),NA())</f>
        <v>0</v>
      </c>
      <c r="T213" s="25">
        <f ca="1">IFERROR(INDEX(Macro!$G$8:$G$225,MATCH($C213,_xlfn.ANCHORARRAY(Macro!$C$8),0)),NA())</f>
        <v>7.2711235724366841</v>
      </c>
      <c r="U213" s="25">
        <f ca="1">IFERROR(INDEX(Socioeconomic!$G$8:$G$225,MATCH($C213,_xlfn.ANCHORARRAY(Socioeconomic!$C$8),0)),NA())</f>
        <v>0</v>
      </c>
      <c r="V213" s="25">
        <f ca="1">IFERROR(INDEX('Natural Hazard'!$G$8:$G$225,MATCH($C213,_xlfn.ANCHORARRAY('Natural Hazard'!$C$8),0)),NA())</f>
        <v>9.0369611411506359</v>
      </c>
      <c r="W213" s="25">
        <f ca="1">IFERROR(INDEX(Conflict!$G$8:$G$225,MATCH($C213,_xlfn.ANCHORARRAY(Conflict!$C$8),0)),NA())</f>
        <v>0</v>
      </c>
      <c r="X213" s="50"/>
      <c r="Y213" s="25">
        <f ca="1">IFERROR(INDEX(Health!$H$8:$H$225,MATCH($C213,_xlfn.ANCHORARRAY(Health!$C$8),0)),NA())</f>
        <v>10</v>
      </c>
      <c r="Z213" s="25">
        <f ca="1">IFERROR(INDEX(Food!$H$8:$H$225,MATCH($C213,_xlfn.ANCHORARRAY(Food!$C$8),0)),NA())</f>
        <v>10</v>
      </c>
      <c r="AA213" s="25">
        <f ca="1">IFERROR(INDEX(Macro!$H$8:$H$225,MATCH($C213,_xlfn.ANCHORARRAY(Macro!$C$8),0)),NA())</f>
        <v>10</v>
      </c>
      <c r="AB213" s="25">
        <f ca="1">IFERROR(INDEX(Socioeconomic!$H$8:$H$225,MATCH($C213,_xlfn.ANCHORARRAY(Socioeconomic!$C$8),0)),NA())</f>
        <v>5.8571428571428497</v>
      </c>
      <c r="AC213" s="25">
        <f ca="1">IFERROR(INDEX('Natural Hazard'!$H$8:$H$225,MATCH($C213,_xlfn.ANCHORARRAY('Natural Hazard'!$C$8),0)),NA())</f>
        <v>8.1666666666666607</v>
      </c>
      <c r="AD213" s="25">
        <f ca="1">IFERROR(INDEX(Conflict!$H$8:$H$225,MATCH($C213,_xlfn.ANCHORARRAY(Conflict!$C$8),0)),NA())</f>
        <v>10</v>
      </c>
      <c r="AE213" s="50"/>
      <c r="AF213" s="25">
        <f ca="1">IFERROR(INDEX(Health!$I$8:$I$225,MATCH($C213,_xlfn.ANCHORARRAY(Health!$C$8),0)),NA())</f>
        <v>0</v>
      </c>
      <c r="AG213" s="25" t="e">
        <f ca="1">IFERROR(INDEX(Food!$I$8:$I$225,MATCH($C213,_xlfn.ANCHORARRAY(Food!$C$8),0)),NA())</f>
        <v>#N/A</v>
      </c>
      <c r="AH213" s="25">
        <f ca="1">IFERROR(INDEX(Macro!$I$8:$I$225,MATCH($C213,_xlfn.ANCHORARRAY(Macro!$C$8),0)),NA())</f>
        <v>5.2869238005644403</v>
      </c>
      <c r="AI213" s="25" t="e">
        <f ca="1">IFERROR(INDEX(Socioeconomic!$I$8:$I$225,MATCH($C213,_xlfn.ANCHORARRAY(Socioeconomic!$C$8),0)),NA())</f>
        <v>#N/A</v>
      </c>
      <c r="AJ213" s="25">
        <f ca="1">IFERROR(INDEX('Natural Hazard'!$I$8:$I$225,MATCH($C213,_xlfn.ANCHORARRAY('Natural Hazard'!$C$8),0)),NA())</f>
        <v>10</v>
      </c>
      <c r="AK213" s="25">
        <f ca="1">IFERROR(INDEX(Conflict!$I$8:$I$225,MATCH($C213,_xlfn.ANCHORARRAY(Conflict!$C$8),0)),NA())</f>
        <v>0</v>
      </c>
      <c r="AL213" s="49"/>
      <c r="AM213" s="25">
        <f>IFERROR(INDEX('Data Reliability'!$G$6:$G$409,MATCH($C213,'Data Reliability'!$E$6:$E$409,0)),NA())</f>
        <v>8.3333333333333301E-2</v>
      </c>
      <c r="AN213" s="25">
        <f>IFERROR(INDEX('Data Reliability'!$H$6:$H$409,MATCH($C213,'Data Reliability'!$E$6:$E$409,0)),NA())</f>
        <v>0.56666666666666698</v>
      </c>
    </row>
    <row r="214" spans="2:40" x14ac:dyDescent="0.2">
      <c r="B214" s="28" t="s">
        <v>762</v>
      </c>
      <c r="C214" s="28" t="s">
        <v>719</v>
      </c>
      <c r="D214" s="28" t="s">
        <v>435</v>
      </c>
      <c r="E214" s="28" t="s">
        <v>409</v>
      </c>
      <c r="G214" s="22" cm="1">
        <f t="array" aca="1" ref="G214" ca="1">IF(Parameters!$D$31, SUM(IF(ISNUMBER(R214:W214),(IF(R214:W214&gt;=Parameters!$D$37,1,"")),""))+0.5*(SUM(IF(ISNUMBER(R214:W214),(IF(R214:W214&gt;=Parameters!$D$38,1,"")),""))-SUM(IF(ISNUMBER(R214:W214),(IF(R214:W214&gt;=Parameters!$D$37,1,"")),""))),0) +
   IF(Parameters!$D$32,SUM(IF(ISNUMBER(R214:W214),(IF(R214:W214&gt;=Parameters!$D$41,1,"")),"")),0) +
   IF(Parameters!$D$33,AVERAGE(IF(ISNUMBER(R214:W214),R214:W214)),0) +
   IF(Parameters!$D$34,IF(OR(IF(ISNUMBER(R214:W214),R214:W214)=0),0,GEOMEAN(IF(ISNUMBER(R214:W214),R214:W214))),0)</f>
        <v>0</v>
      </c>
      <c r="H214" s="23">
        <f t="shared" ca="1" si="18"/>
        <v>0</v>
      </c>
      <c r="I214" s="116" t="str">
        <f t="shared" si="19"/>
        <v>!!</v>
      </c>
      <c r="J214" s="22" cm="1">
        <f t="array" aca="1" ref="J214" ca="1">IF(Parameters!$D$31, SUM(IF(ISNUMBER(Y214:AD214),(IF(Y214:AD214&gt;=Parameters!$D$41,1,"")),""))+0.5*(SUM(IF(ISNUMBER(Y214:AD214),(IF(Y214:AD214&gt;=Parameters!$D$42,1,"")),""))-SUM(IF(ISNUMBER(Y214:AD214),(IF(Y214:AD214&gt;=Parameters!$D$41,1,"")),""))),0) +
   IF(Parameters!$D$32,SUM(IF(ISNUMBER(Y214:AD214),(IF(Y214:AD214&gt;=Parameters!$D$41,1,"")),"")),0) +
   IF(Parameters!$D$33,AVERAGE(IF(ISNUMBER(Y214:AD214),Y214:AD214)),0) +
   IF(Parameters!$D$34,IF(OR(IF(ISNUMBER(Y214:AD214),Y214:AD214)=0),0,GEOMEAN(IF(ISNUMBER(Y214:AD214),Y214:AD214))),0)</f>
        <v>0</v>
      </c>
      <c r="K214" s="23">
        <f t="shared" ca="1" si="20"/>
        <v>0</v>
      </c>
      <c r="L214" s="116" t="str">
        <f t="shared" si="21"/>
        <v>!!</v>
      </c>
      <c r="M214" s="21" cm="1">
        <f t="array" aca="1" ref="M214" ca="1">IF(Parameters!$D$31, SUM(IF(ISNUMBER(AF214:AK214),(IF(AF214:AK214&gt;=Parameters!$D$41,1,"")),""))+0.5*(SUM(IF(ISNUMBER(AF214:AK214),(IF(AF214:AK214&gt;=Parameters!$D$42,1,"")),""))-SUM(IF(ISNUMBER(AF214:AK214),(IF(AF214:AK214&gt;=Parameters!$D$41,1,"")),""))),0) +
   IF(Parameters!$D$32,SUM(IF(ISNUMBER(AF214:AK214),(IF(AF214:AK214&gt;=Parameters!$D$41,1,"")),"")),0) +
   IF(Parameters!$D$33,AVERAGE(IF(ISNUMBER(AF214:AK214),AF214:AK214)),0) +
   IF(Parameters!$D$34,IF(OR(IF(ISNUMBER(AF214:AK214),AF214:AK214)=0),0,GEOMEAN(IF(ISNUMBER(AF214:AK214),AF214:AK214))),0)</f>
        <v>0</v>
      </c>
      <c r="N214" s="23">
        <f t="shared" ca="1" si="22"/>
        <v>0</v>
      </c>
      <c r="O214" s="116" t="str">
        <f t="shared" si="23"/>
        <v>!!</v>
      </c>
      <c r="P214" s="24"/>
      <c r="Q214" s="49"/>
      <c r="R214" s="25">
        <f ca="1">IFERROR(INDEX(Health!$G$8:$G$225,MATCH($C214,_xlfn.ANCHORARRAY(Health!$C$8),0)),NA())</f>
        <v>0</v>
      </c>
      <c r="S214" s="25" t="e">
        <f ca="1">IFERROR(INDEX(Food!$G$8:$G$225,MATCH($C214,_xlfn.ANCHORARRAY(Food!$C$8),0)),NA())</f>
        <v>#N/A</v>
      </c>
      <c r="T214" s="25" t="e">
        <f ca="1">IFERROR(INDEX(Macro!$G$8:$G$225,MATCH($C214,_xlfn.ANCHORARRAY(Macro!$C$8),0)),NA())</f>
        <v>#N/A</v>
      </c>
      <c r="U214" s="25" t="e">
        <f ca="1">IFERROR(INDEX(Socioeconomic!$G$8:$G$225,MATCH($C214,_xlfn.ANCHORARRAY(Socioeconomic!$C$8),0)),NA())</f>
        <v>#N/A</v>
      </c>
      <c r="V214" s="25">
        <f ca="1">IFERROR(INDEX('Natural Hazard'!$G$8:$G$225,MATCH($C214,_xlfn.ANCHORARRAY('Natural Hazard'!$C$8),0)),NA())</f>
        <v>0</v>
      </c>
      <c r="W214" s="25">
        <f ca="1">IFERROR(INDEX(Conflict!$G$8:$G$225,MATCH($C214,_xlfn.ANCHORARRAY(Conflict!$C$8),0)),NA())</f>
        <v>0</v>
      </c>
      <c r="X214" s="50"/>
      <c r="Y214" s="25" t="e">
        <f ca="1">IFERROR(INDEX(Health!$H$8:$H$225,MATCH($C214,_xlfn.ANCHORARRAY(Health!$C$8),0)),NA())</f>
        <v>#N/A</v>
      </c>
      <c r="Z214" s="25" t="e">
        <f ca="1">IFERROR(INDEX(Food!$H$8:$H$225,MATCH($C214,_xlfn.ANCHORARRAY(Food!$C$8),0)),NA())</f>
        <v>#N/A</v>
      </c>
      <c r="AA214" s="25" t="e">
        <f ca="1">IFERROR(INDEX(Macro!$H$8:$H$225,MATCH($C214,_xlfn.ANCHORARRAY(Macro!$C$8),0)),NA())</f>
        <v>#N/A</v>
      </c>
      <c r="AB214" s="25" t="e">
        <f ca="1">IFERROR(INDEX(Socioeconomic!$H$8:$H$225,MATCH($C214,_xlfn.ANCHORARRAY(Socioeconomic!$C$8),0)),NA())</f>
        <v>#N/A</v>
      </c>
      <c r="AC214" s="25" t="e">
        <f ca="1">IFERROR(INDEX('Natural Hazard'!$H$8:$H$225,MATCH($C214,_xlfn.ANCHORARRAY('Natural Hazard'!$C$8),0)),NA())</f>
        <v>#N/A</v>
      </c>
      <c r="AD214" s="25">
        <f ca="1">IFERROR(INDEX(Conflict!$H$8:$H$225,MATCH($C214,_xlfn.ANCHORARRAY(Conflict!$C$8),0)),NA())</f>
        <v>0</v>
      </c>
      <c r="AE214" s="50"/>
      <c r="AF214" s="25">
        <f ca="1">IFERROR(INDEX(Health!$I$8:$I$225,MATCH($C214,_xlfn.ANCHORARRAY(Health!$C$8),0)),NA())</f>
        <v>0</v>
      </c>
      <c r="AG214" s="25" t="e">
        <f ca="1">IFERROR(INDEX(Food!$I$8:$I$225,MATCH($C214,_xlfn.ANCHORARRAY(Food!$C$8),0)),NA())</f>
        <v>#N/A</v>
      </c>
      <c r="AH214" s="25" t="e">
        <f ca="1">IFERROR(INDEX(Macro!$I$8:$I$225,MATCH($C214,_xlfn.ANCHORARRAY(Macro!$C$8),0)),NA())</f>
        <v>#N/A</v>
      </c>
      <c r="AI214" s="25" t="e">
        <f ca="1">IFERROR(INDEX(Socioeconomic!$I$8:$I$225,MATCH($C214,_xlfn.ANCHORARRAY(Socioeconomic!$C$8),0)),NA())</f>
        <v>#N/A</v>
      </c>
      <c r="AJ214" s="25">
        <f ca="1">IFERROR(INDEX('Natural Hazard'!$I$8:$I$225,MATCH($C214,_xlfn.ANCHORARRAY('Natural Hazard'!$C$8),0)),NA())</f>
        <v>0</v>
      </c>
      <c r="AK214" s="25">
        <f ca="1">IFERROR(INDEX(Conflict!$I$8:$I$225,MATCH($C214,_xlfn.ANCHORARRAY(Conflict!$C$8),0)),NA())</f>
        <v>0</v>
      </c>
      <c r="AL214" s="49"/>
      <c r="AM214" s="25">
        <f>IFERROR(INDEX('Data Reliability'!$G$6:$G$409,MATCH($C214,'Data Reliability'!$E$6:$E$409,0)),NA())</f>
        <v>0.91666666666666696</v>
      </c>
      <c r="AN214" s="25">
        <f>IFERROR(INDEX('Data Reliability'!$H$6:$H$409,MATCH($C214,'Data Reliability'!$E$6:$E$409,0)),NA())</f>
        <v>0.78333333333333299</v>
      </c>
    </row>
    <row r="215" spans="2:40" x14ac:dyDescent="0.2">
      <c r="B215" s="28" t="s">
        <v>763</v>
      </c>
      <c r="C215" s="28" t="s">
        <v>720</v>
      </c>
      <c r="D215" s="28" t="s">
        <v>435</v>
      </c>
      <c r="E215" s="28" t="s">
        <v>409</v>
      </c>
      <c r="G215" s="22" cm="1">
        <f t="array" aca="1" ref="G215" ca="1">IF(Parameters!$D$31, SUM(IF(ISNUMBER(R215:W215),(IF(R215:W215&gt;=Parameters!$D$37,1,"")),""))+0.5*(SUM(IF(ISNUMBER(R215:W215),(IF(R215:W215&gt;=Parameters!$D$38,1,"")),""))-SUM(IF(ISNUMBER(R215:W215),(IF(R215:W215&gt;=Parameters!$D$37,1,"")),""))),0) +
   IF(Parameters!$D$32,SUM(IF(ISNUMBER(R215:W215),(IF(R215:W215&gt;=Parameters!$D$41,1,"")),"")),0) +
   IF(Parameters!$D$33,AVERAGE(IF(ISNUMBER(R215:W215),R215:W215)),0) +
   IF(Parameters!$D$34,IF(OR(IF(ISNUMBER(R215:W215),R215:W215)=0),0,GEOMEAN(IF(ISNUMBER(R215:W215),R215:W215))),0)</f>
        <v>0</v>
      </c>
      <c r="H215" s="23">
        <f t="shared" ca="1" si="18"/>
        <v>0</v>
      </c>
      <c r="I215" s="116" t="str">
        <f t="shared" si="19"/>
        <v>!!</v>
      </c>
      <c r="J215" s="22" cm="1">
        <f t="array" aca="1" ref="J215" ca="1">IF(Parameters!$D$31, SUM(IF(ISNUMBER(Y215:AD215),(IF(Y215:AD215&gt;=Parameters!$D$41,1,"")),""))+0.5*(SUM(IF(ISNUMBER(Y215:AD215),(IF(Y215:AD215&gt;=Parameters!$D$42,1,"")),""))-SUM(IF(ISNUMBER(Y215:AD215),(IF(Y215:AD215&gt;=Parameters!$D$41,1,"")),""))),0) +
   IF(Parameters!$D$32,SUM(IF(ISNUMBER(Y215:AD215),(IF(Y215:AD215&gt;=Parameters!$D$41,1,"")),"")),0) +
   IF(Parameters!$D$33,AVERAGE(IF(ISNUMBER(Y215:AD215),Y215:AD215)),0) +
   IF(Parameters!$D$34,IF(OR(IF(ISNUMBER(Y215:AD215),Y215:AD215)=0),0,GEOMEAN(IF(ISNUMBER(Y215:AD215),Y215:AD215))),0)</f>
        <v>0</v>
      </c>
      <c r="K215" s="23">
        <f t="shared" ca="1" si="20"/>
        <v>0</v>
      </c>
      <c r="L215" s="116" t="str">
        <f t="shared" si="21"/>
        <v>!!</v>
      </c>
      <c r="M215" s="21" cm="1">
        <f t="array" aca="1" ref="M215" ca="1">IF(Parameters!$D$31, SUM(IF(ISNUMBER(AF215:AK215),(IF(AF215:AK215&gt;=Parameters!$D$41,1,"")),""))+0.5*(SUM(IF(ISNUMBER(AF215:AK215),(IF(AF215:AK215&gt;=Parameters!$D$42,1,"")),""))-SUM(IF(ISNUMBER(AF215:AK215),(IF(AF215:AK215&gt;=Parameters!$D$41,1,"")),""))),0) +
   IF(Parameters!$D$32,SUM(IF(ISNUMBER(AF215:AK215),(IF(AF215:AK215&gt;=Parameters!$D$41,1,"")),"")),0) +
   IF(Parameters!$D$33,AVERAGE(IF(ISNUMBER(AF215:AK215),AF215:AK215)),0) +
   IF(Parameters!$D$34,IF(OR(IF(ISNUMBER(AF215:AK215),AF215:AK215)=0),0,GEOMEAN(IF(ISNUMBER(AF215:AK215),AF215:AK215))),0)</f>
        <v>0</v>
      </c>
      <c r="N215" s="23">
        <f t="shared" ca="1" si="22"/>
        <v>0</v>
      </c>
      <c r="O215" s="116" t="str">
        <f t="shared" si="23"/>
        <v>!!</v>
      </c>
      <c r="P215" s="24"/>
      <c r="Q215" s="49"/>
      <c r="R215" s="25">
        <f ca="1">IFERROR(INDEX(Health!$G$8:$G$225,MATCH($C215,_xlfn.ANCHORARRAY(Health!$C$8),0)),NA())</f>
        <v>0</v>
      </c>
      <c r="S215" s="25" t="e">
        <f ca="1">IFERROR(INDEX(Food!$G$8:$G$225,MATCH($C215,_xlfn.ANCHORARRAY(Food!$C$8),0)),NA())</f>
        <v>#N/A</v>
      </c>
      <c r="T215" s="25" t="e">
        <f ca="1">IFERROR(INDEX(Macro!$G$8:$G$225,MATCH($C215,_xlfn.ANCHORARRAY(Macro!$C$8),0)),NA())</f>
        <v>#N/A</v>
      </c>
      <c r="U215" s="25" t="e">
        <f ca="1">IFERROR(INDEX(Socioeconomic!$G$8:$G$225,MATCH($C215,_xlfn.ANCHORARRAY(Socioeconomic!$C$8),0)),NA())</f>
        <v>#N/A</v>
      </c>
      <c r="V215" s="25">
        <f ca="1">IFERROR(INDEX('Natural Hazard'!$G$8:$G$225,MATCH($C215,_xlfn.ANCHORARRAY('Natural Hazard'!$C$8),0)),NA())</f>
        <v>0</v>
      </c>
      <c r="W215" s="25">
        <f ca="1">IFERROR(INDEX(Conflict!$G$8:$G$225,MATCH($C215,_xlfn.ANCHORARRAY(Conflict!$C$8),0)),NA())</f>
        <v>0</v>
      </c>
      <c r="X215" s="50"/>
      <c r="Y215" s="25" t="e">
        <f ca="1">IFERROR(INDEX(Health!$H$8:$H$225,MATCH($C215,_xlfn.ANCHORARRAY(Health!$C$8),0)),NA())</f>
        <v>#N/A</v>
      </c>
      <c r="Z215" s="25" t="e">
        <f ca="1">IFERROR(INDEX(Food!$H$8:$H$225,MATCH($C215,_xlfn.ANCHORARRAY(Food!$C$8),0)),NA())</f>
        <v>#N/A</v>
      </c>
      <c r="AA215" s="25" t="e">
        <f ca="1">IFERROR(INDEX(Macro!$H$8:$H$225,MATCH($C215,_xlfn.ANCHORARRAY(Macro!$C$8),0)),NA())</f>
        <v>#N/A</v>
      </c>
      <c r="AB215" s="25" t="e">
        <f ca="1">IFERROR(INDEX(Socioeconomic!$H$8:$H$225,MATCH($C215,_xlfn.ANCHORARRAY(Socioeconomic!$C$8),0)),NA())</f>
        <v>#N/A</v>
      </c>
      <c r="AC215" s="25" t="e">
        <f ca="1">IFERROR(INDEX('Natural Hazard'!$H$8:$H$225,MATCH($C215,_xlfn.ANCHORARRAY('Natural Hazard'!$C$8),0)),NA())</f>
        <v>#N/A</v>
      </c>
      <c r="AD215" s="25">
        <f ca="1">IFERROR(INDEX(Conflict!$H$8:$H$225,MATCH($C215,_xlfn.ANCHORARRAY(Conflict!$C$8),0)),NA())</f>
        <v>0</v>
      </c>
      <c r="AE215" s="50"/>
      <c r="AF215" s="25">
        <f ca="1">IFERROR(INDEX(Health!$I$8:$I$225,MATCH($C215,_xlfn.ANCHORARRAY(Health!$C$8),0)),NA())</f>
        <v>0</v>
      </c>
      <c r="AG215" s="25" t="e">
        <f ca="1">IFERROR(INDEX(Food!$I$8:$I$225,MATCH($C215,_xlfn.ANCHORARRAY(Food!$C$8),0)),NA())</f>
        <v>#N/A</v>
      </c>
      <c r="AH215" s="25" t="e">
        <f ca="1">IFERROR(INDEX(Macro!$I$8:$I$225,MATCH($C215,_xlfn.ANCHORARRAY(Macro!$C$8),0)),NA())</f>
        <v>#N/A</v>
      </c>
      <c r="AI215" s="25" t="e">
        <f ca="1">IFERROR(INDEX(Socioeconomic!$I$8:$I$225,MATCH($C215,_xlfn.ANCHORARRAY(Socioeconomic!$C$8),0)),NA())</f>
        <v>#N/A</v>
      </c>
      <c r="AJ215" s="25">
        <f ca="1">IFERROR(INDEX('Natural Hazard'!$I$8:$I$225,MATCH($C215,_xlfn.ANCHORARRAY('Natural Hazard'!$C$8),0)),NA())</f>
        <v>0</v>
      </c>
      <c r="AK215" s="25">
        <f ca="1">IFERROR(INDEX(Conflict!$I$8:$I$225,MATCH($C215,_xlfn.ANCHORARRAY(Conflict!$C$8),0)),NA())</f>
        <v>0</v>
      </c>
      <c r="AL215" s="49"/>
      <c r="AM215" s="25">
        <f>IFERROR(INDEX('Data Reliability'!$G$6:$G$409,MATCH($C215,'Data Reliability'!$E$6:$E$409,0)),NA())</f>
        <v>0.91666666666666696</v>
      </c>
      <c r="AN215" s="25">
        <f>IFERROR(INDEX('Data Reliability'!$H$6:$H$409,MATCH($C215,'Data Reliability'!$E$6:$E$409,0)),NA())</f>
        <v>0.81666666666666698</v>
      </c>
    </row>
    <row r="216" spans="2:40" x14ac:dyDescent="0.2">
      <c r="B216" s="28" t="s">
        <v>534</v>
      </c>
      <c r="C216" s="28" t="s">
        <v>351</v>
      </c>
      <c r="D216" s="28" t="s">
        <v>436</v>
      </c>
      <c r="E216" s="28" t="s">
        <v>430</v>
      </c>
      <c r="G216" s="22" cm="1">
        <f t="array" aca="1" ref="G216" ca="1">IF(Parameters!$D$31, SUM(IF(ISNUMBER(R216:W216),(IF(R216:W216&gt;=Parameters!$D$37,1,"")),""))+0.5*(SUM(IF(ISNUMBER(R216:W216),(IF(R216:W216&gt;=Parameters!$D$38,1,"")),""))-SUM(IF(ISNUMBER(R216:W216),(IF(R216:W216&gt;=Parameters!$D$37,1,"")),""))),0) +
   IF(Parameters!$D$32,SUM(IF(ISNUMBER(R216:W216),(IF(R216:W216&gt;=Parameters!$D$41,1,"")),"")),0) +
   IF(Parameters!$D$33,AVERAGE(IF(ISNUMBER(R216:W216),R216:W216)),0) +
   IF(Parameters!$D$34,IF(OR(IF(ISNUMBER(R216:W216),R216:W216)=0),0,GEOMEAN(IF(ISNUMBER(R216:W216),R216:W216))),0)</f>
        <v>0.5</v>
      </c>
      <c r="H216" s="23">
        <f t="shared" ca="1" si="18"/>
        <v>0.5</v>
      </c>
      <c r="I216" s="116" t="str">
        <f t="shared" si="19"/>
        <v/>
      </c>
      <c r="J216" s="22" cm="1">
        <f t="array" aca="1" ref="J216" ca="1">IF(Parameters!$D$31, SUM(IF(ISNUMBER(Y216:AD216),(IF(Y216:AD216&gt;=Parameters!$D$41,1,"")),""))+0.5*(SUM(IF(ISNUMBER(Y216:AD216),(IF(Y216:AD216&gt;=Parameters!$D$42,1,"")),""))-SUM(IF(ISNUMBER(Y216:AD216),(IF(Y216:AD216&gt;=Parameters!$D$41,1,"")),""))),0) +
   IF(Parameters!$D$32,SUM(IF(ISNUMBER(Y216:AD216),(IF(Y216:AD216&gt;=Parameters!$D$41,1,"")),"")),0) +
   IF(Parameters!$D$33,AVERAGE(IF(ISNUMBER(Y216:AD216),Y216:AD216)),0) +
   IF(Parameters!$D$34,IF(OR(IF(ISNUMBER(Y216:AD216),Y216:AD216)=0),0,GEOMEAN(IF(ISNUMBER(Y216:AD216),Y216:AD216))),0)</f>
        <v>1.5</v>
      </c>
      <c r="K216" s="23">
        <f t="shared" ca="1" si="20"/>
        <v>1.5</v>
      </c>
      <c r="L216" s="116" t="str">
        <f t="shared" si="21"/>
        <v/>
      </c>
      <c r="M216" s="21" cm="1">
        <f t="array" aca="1" ref="M216" ca="1">IF(Parameters!$D$31, SUM(IF(ISNUMBER(AF216:AK216),(IF(AF216:AK216&gt;=Parameters!$D$41,1,"")),""))+0.5*(SUM(IF(ISNUMBER(AF216:AK216),(IF(AF216:AK216&gt;=Parameters!$D$42,1,"")),""))-SUM(IF(ISNUMBER(AF216:AK216),(IF(AF216:AK216&gt;=Parameters!$D$41,1,"")),""))),0) +
   IF(Parameters!$D$32,SUM(IF(ISNUMBER(AF216:AK216),(IF(AF216:AK216&gt;=Parameters!$D$41,1,"")),"")),0) +
   IF(Parameters!$D$33,AVERAGE(IF(ISNUMBER(AF216:AK216),AF216:AK216)),0) +
   IF(Parameters!$D$34,IF(OR(IF(ISNUMBER(AF216:AK216),AF216:AK216)=0),0,GEOMEAN(IF(ISNUMBER(AF216:AK216),AF216:AK216))),0)</f>
        <v>0.5</v>
      </c>
      <c r="N216" s="23">
        <f t="shared" ca="1" si="22"/>
        <v>0.5</v>
      </c>
      <c r="O216" s="116" t="str">
        <f t="shared" si="23"/>
        <v>!</v>
      </c>
      <c r="P216" s="24"/>
      <c r="Q216" s="49"/>
      <c r="R216" s="25">
        <f ca="1">IFERROR(INDEX(Health!$G$8:$G$225,MATCH($C216,_xlfn.ANCHORARRAY(Health!$C$8),0)),NA())</f>
        <v>0</v>
      </c>
      <c r="S216" s="25">
        <f ca="1">IFERROR(INDEX(Food!$G$8:$G$225,MATCH($C216,_xlfn.ANCHORARRAY(Food!$C$8),0)),NA())</f>
        <v>0</v>
      </c>
      <c r="T216" s="25">
        <f ca="1">IFERROR(INDEX(Macro!$G$8:$G$225,MATCH($C216,_xlfn.ANCHORARRAY(Macro!$C$8),0)),NA())</f>
        <v>6.9</v>
      </c>
      <c r="U216" s="25">
        <f ca="1">IFERROR(INDEX(Socioeconomic!$G$8:$G$225,MATCH($C216,_xlfn.ANCHORARRAY(Socioeconomic!$C$8),0)),NA())</f>
        <v>0</v>
      </c>
      <c r="V216" s="25">
        <f ca="1">IFERROR(INDEX('Natural Hazard'!$G$8:$G$225,MATCH($C216,_xlfn.ANCHORARRAY('Natural Hazard'!$C$8),0)),NA())</f>
        <v>0</v>
      </c>
      <c r="W216" s="25">
        <f ca="1">IFERROR(INDEX(Conflict!$G$8:$G$225,MATCH($C216,_xlfn.ANCHORARRAY(Conflict!$C$8),0)),NA())</f>
        <v>0</v>
      </c>
      <c r="X216" s="50"/>
      <c r="Y216" s="25">
        <f ca="1">IFERROR(INDEX(Health!$H$8:$H$225,MATCH($C216,_xlfn.ANCHORARRAY(Health!$C$8),0)),NA())</f>
        <v>3.66763848396501</v>
      </c>
      <c r="Z216" s="25">
        <f ca="1">IFERROR(INDEX(Food!$H$8:$H$225,MATCH($C216,_xlfn.ANCHORARRAY(Food!$C$8),0)),NA())</f>
        <v>2.9473074696004602</v>
      </c>
      <c r="AA216" s="25">
        <f ca="1">IFERROR(INDEX(Macro!$H$8:$H$225,MATCH($C216,_xlfn.ANCHORARRAY(Macro!$C$8),0)),NA())</f>
        <v>7</v>
      </c>
      <c r="AB216" s="25">
        <f ca="1">IFERROR(INDEX(Socioeconomic!$H$8:$H$225,MATCH($C216,_xlfn.ANCHORARRAY(Socioeconomic!$C$8),0)),NA())</f>
        <v>4</v>
      </c>
      <c r="AC216" s="25">
        <f ca="1">IFERROR(INDEX('Natural Hazard'!$H$8:$H$225,MATCH($C216,_xlfn.ANCHORARRAY('Natural Hazard'!$C$8),0)),NA())</f>
        <v>10</v>
      </c>
      <c r="AD216" s="25">
        <f ca="1">IFERROR(INDEX(Conflict!$H$8:$H$225,MATCH($C216,_xlfn.ANCHORARRAY(Conflict!$C$8),0)),NA())</f>
        <v>0</v>
      </c>
      <c r="AE216" s="50"/>
      <c r="AF216" s="25">
        <f ca="1">IFERROR(INDEX(Health!$I$8:$I$225,MATCH($C216,_xlfn.ANCHORARRAY(Health!$C$8),0)),NA())</f>
        <v>0</v>
      </c>
      <c r="AG216" s="25" t="e">
        <f ca="1">IFERROR(INDEX(Food!$I$8:$I$225,MATCH($C216,_xlfn.ANCHORARRAY(Food!$C$8),0)),NA())</f>
        <v>#N/A</v>
      </c>
      <c r="AH216" s="25">
        <f ca="1">IFERROR(INDEX(Macro!$I$8:$I$225,MATCH($C216,_xlfn.ANCHORARRAY(Macro!$C$8),0)),NA())</f>
        <v>7</v>
      </c>
      <c r="AI216" s="25">
        <f ca="1">IFERROR(INDEX(Socioeconomic!$I$8:$I$225,MATCH($C216,_xlfn.ANCHORARRAY(Socioeconomic!$C$8),0)),NA())</f>
        <v>0</v>
      </c>
      <c r="AJ216" s="25">
        <f ca="1">IFERROR(INDEX('Natural Hazard'!$I$8:$I$225,MATCH($C216,_xlfn.ANCHORARRAY('Natural Hazard'!$C$8),0)),NA())</f>
        <v>0</v>
      </c>
      <c r="AK216" s="25">
        <f ca="1">IFERROR(INDEX(Conflict!$I$8:$I$225,MATCH($C216,_xlfn.ANCHORARRAY(Conflict!$C$8),0)),NA())</f>
        <v>0</v>
      </c>
      <c r="AL216" s="49"/>
      <c r="AM216" s="25">
        <f>IFERROR(INDEX('Data Reliability'!$G$6:$G$409,MATCH($C216,'Data Reliability'!$E$6:$E$409,0)),NA())</f>
        <v>0</v>
      </c>
      <c r="AN216" s="25">
        <f>IFERROR(INDEX('Data Reliability'!$H$6:$H$409,MATCH($C216,'Data Reliability'!$E$6:$E$409,0)),NA())</f>
        <v>0.46666666666666701</v>
      </c>
    </row>
    <row r="217" spans="2:40" x14ac:dyDescent="0.2">
      <c r="B217" s="28" t="s">
        <v>352</v>
      </c>
      <c r="C217" s="28" t="s">
        <v>353</v>
      </c>
      <c r="D217" s="28" t="s">
        <v>436</v>
      </c>
      <c r="E217" s="28" t="s">
        <v>429</v>
      </c>
      <c r="G217" s="22" cm="1">
        <f t="array" aca="1" ref="G217" ca="1">IF(Parameters!$D$31, SUM(IF(ISNUMBER(R217:W217),(IF(R217:W217&gt;=Parameters!$D$37,1,"")),""))+0.5*(SUM(IF(ISNUMBER(R217:W217),(IF(R217:W217&gt;=Parameters!$D$38,1,"")),""))-SUM(IF(ISNUMBER(R217:W217),(IF(R217:W217&gt;=Parameters!$D$37,1,"")),""))),0) +
   IF(Parameters!$D$32,SUM(IF(ISNUMBER(R217:W217),(IF(R217:W217&gt;=Parameters!$D$41,1,"")),"")),0) +
   IF(Parameters!$D$33,AVERAGE(IF(ISNUMBER(R217:W217),R217:W217)),0) +
   IF(Parameters!$D$34,IF(OR(IF(ISNUMBER(R217:W217),R217:W217)=0),0,GEOMEAN(IF(ISNUMBER(R217:W217),R217:W217))),0)</f>
        <v>0</v>
      </c>
      <c r="H217" s="23">
        <f t="shared" ca="1" si="18"/>
        <v>0</v>
      </c>
      <c r="I217" s="116" t="str">
        <f t="shared" si="19"/>
        <v>!</v>
      </c>
      <c r="J217" s="22" cm="1">
        <f t="array" aca="1" ref="J217" ca="1">IF(Parameters!$D$31, SUM(IF(ISNUMBER(Y217:AD217),(IF(Y217:AD217&gt;=Parameters!$D$41,1,"")),""))+0.5*(SUM(IF(ISNUMBER(Y217:AD217),(IF(Y217:AD217&gt;=Parameters!$D$42,1,"")),""))-SUM(IF(ISNUMBER(Y217:AD217),(IF(Y217:AD217&gt;=Parameters!$D$41,1,"")),""))),0) +
   IF(Parameters!$D$32,SUM(IF(ISNUMBER(Y217:AD217),(IF(Y217:AD217&gt;=Parameters!$D$41,1,"")),"")),0) +
   IF(Parameters!$D$33,AVERAGE(IF(ISNUMBER(Y217:AD217),Y217:AD217)),0) +
   IF(Parameters!$D$34,IF(OR(IF(ISNUMBER(Y217:AD217),Y217:AD217)=0),0,GEOMEAN(IF(ISNUMBER(Y217:AD217),Y217:AD217))),0)</f>
        <v>1.5</v>
      </c>
      <c r="K217" s="23">
        <f t="shared" ca="1" si="20"/>
        <v>1.5</v>
      </c>
      <c r="L217" s="116" t="str">
        <f t="shared" si="21"/>
        <v>!</v>
      </c>
      <c r="M217" s="21" cm="1">
        <f t="array" aca="1" ref="M217" ca="1">IF(Parameters!$D$31, SUM(IF(ISNUMBER(AF217:AK217),(IF(AF217:AK217&gt;=Parameters!$D$41,1,"")),""))+0.5*(SUM(IF(ISNUMBER(AF217:AK217),(IF(AF217:AK217&gt;=Parameters!$D$42,1,"")),""))-SUM(IF(ISNUMBER(AF217:AK217),(IF(AF217:AK217&gt;=Parameters!$D$41,1,"")),""))),0) +
   IF(Parameters!$D$32,SUM(IF(ISNUMBER(AF217:AK217),(IF(AF217:AK217&gt;=Parameters!$D$41,1,"")),"")),0) +
   IF(Parameters!$D$33,AVERAGE(IF(ISNUMBER(AF217:AK217),AF217:AK217)),0) +
   IF(Parameters!$D$34,IF(OR(IF(ISNUMBER(AF217:AK217),AF217:AK217)=0),0,GEOMEAN(IF(ISNUMBER(AF217:AK217),AF217:AK217))),0)</f>
        <v>0</v>
      </c>
      <c r="N217" s="23">
        <f t="shared" ca="1" si="22"/>
        <v>0</v>
      </c>
      <c r="O217" s="116" t="str">
        <f t="shared" si="23"/>
        <v>!!</v>
      </c>
      <c r="P217" s="24"/>
      <c r="Q217" s="49"/>
      <c r="R217" s="25">
        <f ca="1">IFERROR(INDEX(Health!$G$8:$G$225,MATCH($C217,_xlfn.ANCHORARRAY(Health!$C$8),0)),NA())</f>
        <v>0</v>
      </c>
      <c r="S217" s="25">
        <f ca="1">IFERROR(INDEX(Food!$G$8:$G$225,MATCH($C217,_xlfn.ANCHORARRAY(Food!$C$8),0)),NA())</f>
        <v>0</v>
      </c>
      <c r="T217" s="25" t="e">
        <f ca="1">IFERROR(INDEX(Macro!$G$8:$G$225,MATCH($C217,_xlfn.ANCHORARRAY(Macro!$C$8),0)),NA())</f>
        <v>#N/A</v>
      </c>
      <c r="U217" s="25">
        <f ca="1">IFERROR(INDEX(Socioeconomic!$G$8:$G$225,MATCH($C217,_xlfn.ANCHORARRAY(Socioeconomic!$C$8),0)),NA())</f>
        <v>0</v>
      </c>
      <c r="V217" s="25">
        <f ca="1">IFERROR(INDEX('Natural Hazard'!$G$8:$G$225,MATCH($C217,_xlfn.ANCHORARRAY('Natural Hazard'!$C$8),0)),NA())</f>
        <v>0</v>
      </c>
      <c r="W217" s="25">
        <f ca="1">IFERROR(INDEX(Conflict!$G$8:$G$225,MATCH($C217,_xlfn.ANCHORARRAY(Conflict!$C$8),0)),NA())</f>
        <v>0</v>
      </c>
      <c r="X217" s="50"/>
      <c r="Y217" s="25">
        <f ca="1">IFERROR(INDEX(Health!$H$8:$H$225,MATCH($C217,_xlfn.ANCHORARRAY(Health!$C$8),0)),NA())</f>
        <v>8.6239067055393495</v>
      </c>
      <c r="Z217" s="25">
        <f ca="1">IFERROR(INDEX(Food!$H$8:$H$225,MATCH($C217,_xlfn.ANCHORARRAY(Food!$C$8),0)),NA())</f>
        <v>8.2296650717703308</v>
      </c>
      <c r="AA217" s="25" t="e">
        <f ca="1">IFERROR(INDEX(Macro!$H$8:$H$225,MATCH($C217,_xlfn.ANCHORARRAY(Macro!$C$8),0)),NA())</f>
        <v>#N/A</v>
      </c>
      <c r="AB217" s="25">
        <f ca="1">IFERROR(INDEX(Socioeconomic!$H$8:$H$225,MATCH($C217,_xlfn.ANCHORARRAY(Socioeconomic!$C$8),0)),NA())</f>
        <v>7.5714285714285703</v>
      </c>
      <c r="AC217" s="25">
        <f ca="1">IFERROR(INDEX('Natural Hazard'!$H$8:$H$225,MATCH($C217,_xlfn.ANCHORARRAY('Natural Hazard'!$C$8),0)),NA())</f>
        <v>6.6666666666666599</v>
      </c>
      <c r="AD217" s="25">
        <f ca="1">IFERROR(INDEX(Conflict!$H$8:$H$225,MATCH($C217,_xlfn.ANCHORARRAY(Conflict!$C$8),0)),NA())</f>
        <v>0</v>
      </c>
      <c r="AE217" s="50"/>
      <c r="AF217" s="25">
        <f ca="1">IFERROR(INDEX(Health!$I$8:$I$225,MATCH($C217,_xlfn.ANCHORARRAY(Health!$C$8),0)),NA())</f>
        <v>0</v>
      </c>
      <c r="AG217" s="25" t="e">
        <f ca="1">IFERROR(INDEX(Food!$I$8:$I$225,MATCH($C217,_xlfn.ANCHORARRAY(Food!$C$8),0)),NA())</f>
        <v>#N/A</v>
      </c>
      <c r="AH217" s="25" t="e">
        <f ca="1">IFERROR(INDEX(Macro!$I$8:$I$225,MATCH($C217,_xlfn.ANCHORARRAY(Macro!$C$8),0)),NA())</f>
        <v>#N/A</v>
      </c>
      <c r="AI217" s="25" t="e">
        <f ca="1">IFERROR(INDEX(Socioeconomic!$I$8:$I$225,MATCH($C217,_xlfn.ANCHORARRAY(Socioeconomic!$C$8),0)),NA())</f>
        <v>#N/A</v>
      </c>
      <c r="AJ217" s="25">
        <f ca="1">IFERROR(INDEX('Natural Hazard'!$I$8:$I$225,MATCH($C217,_xlfn.ANCHORARRAY('Natural Hazard'!$C$8),0)),NA())</f>
        <v>0</v>
      </c>
      <c r="AK217" s="25">
        <f ca="1">IFERROR(INDEX(Conflict!$I$8:$I$225,MATCH($C217,_xlfn.ANCHORARRAY(Conflict!$C$8),0)),NA())</f>
        <v>0</v>
      </c>
      <c r="AL217" s="49"/>
      <c r="AM217" s="25">
        <f>IFERROR(INDEX('Data Reliability'!$G$6:$G$409,MATCH($C217,'Data Reliability'!$E$6:$E$409,0)),NA())</f>
        <v>0.33333333333333298</v>
      </c>
      <c r="AN217" s="25">
        <f>IFERROR(INDEX('Data Reliability'!$H$6:$H$409,MATCH($C217,'Data Reliability'!$E$6:$E$409,0)),NA())</f>
        <v>0.75</v>
      </c>
    </row>
    <row r="218" spans="2:40" x14ac:dyDescent="0.2">
      <c r="B218" s="28" t="s">
        <v>354</v>
      </c>
      <c r="C218" s="28" t="s">
        <v>355</v>
      </c>
      <c r="D218" s="28" t="s">
        <v>436</v>
      </c>
      <c r="E218" s="28" t="s">
        <v>429</v>
      </c>
      <c r="G218" s="22" cm="1">
        <f t="array" aca="1" ref="G218" ca="1">IF(Parameters!$D$31, SUM(IF(ISNUMBER(R218:W218),(IF(R218:W218&gt;=Parameters!$D$37,1,"")),""))+0.5*(SUM(IF(ISNUMBER(R218:W218),(IF(R218:W218&gt;=Parameters!$D$38,1,"")),""))-SUM(IF(ISNUMBER(R218:W218),(IF(R218:W218&gt;=Parameters!$D$37,1,"")),""))),0) +
   IF(Parameters!$D$32,SUM(IF(ISNUMBER(R218:W218),(IF(R218:W218&gt;=Parameters!$D$41,1,"")),"")),0) +
   IF(Parameters!$D$33,AVERAGE(IF(ISNUMBER(R218:W218),R218:W218)),0) +
   IF(Parameters!$D$34,IF(OR(IF(ISNUMBER(R218:W218),R218:W218)=0),0,GEOMEAN(IF(ISNUMBER(R218:W218),R218:W218))),0)</f>
        <v>0</v>
      </c>
      <c r="H218" s="23">
        <f t="shared" ca="1" si="18"/>
        <v>0</v>
      </c>
      <c r="I218" s="116" t="str">
        <f t="shared" si="19"/>
        <v>!</v>
      </c>
      <c r="J218" s="22" cm="1">
        <f t="array" aca="1" ref="J218" ca="1">IF(Parameters!$D$31, SUM(IF(ISNUMBER(Y218:AD218),(IF(Y218:AD218&gt;=Parameters!$D$41,1,"")),""))+0.5*(SUM(IF(ISNUMBER(Y218:AD218),(IF(Y218:AD218&gt;=Parameters!$D$42,1,"")),""))-SUM(IF(ISNUMBER(Y218:AD218),(IF(Y218:AD218&gt;=Parameters!$D$41,1,"")),""))),0) +
   IF(Parameters!$D$32,SUM(IF(ISNUMBER(Y218:AD218),(IF(Y218:AD218&gt;=Parameters!$D$41,1,"")),"")),0) +
   IF(Parameters!$D$33,AVERAGE(IF(ISNUMBER(Y218:AD218),Y218:AD218)),0) +
   IF(Parameters!$D$34,IF(OR(IF(ISNUMBER(Y218:AD218),Y218:AD218)=0),0,GEOMEAN(IF(ISNUMBER(Y218:AD218),Y218:AD218))),0)</f>
        <v>1</v>
      </c>
      <c r="K218" s="23">
        <f t="shared" ca="1" si="20"/>
        <v>1</v>
      </c>
      <c r="L218" s="116" t="str">
        <f t="shared" si="21"/>
        <v/>
      </c>
      <c r="M218" s="21" cm="1">
        <f t="array" aca="1" ref="M218" ca="1">IF(Parameters!$D$31, SUM(IF(ISNUMBER(AF218:AK218),(IF(AF218:AK218&gt;=Parameters!$D$41,1,"")),""))+0.5*(SUM(IF(ISNUMBER(AF218:AK218),(IF(AF218:AK218&gt;=Parameters!$D$42,1,"")),""))-SUM(IF(ISNUMBER(AF218:AK218),(IF(AF218:AK218&gt;=Parameters!$D$41,1,"")),""))),0) +
   IF(Parameters!$D$32,SUM(IF(ISNUMBER(AF218:AK218),(IF(AF218:AK218&gt;=Parameters!$D$41,1,"")),"")),0) +
   IF(Parameters!$D$33,AVERAGE(IF(ISNUMBER(AF218:AK218),AF218:AK218)),0) +
   IF(Parameters!$D$34,IF(OR(IF(ISNUMBER(AF218:AK218),AF218:AK218)=0),0,GEOMEAN(IF(ISNUMBER(AF218:AK218),AF218:AK218))),0)</f>
        <v>0</v>
      </c>
      <c r="N218" s="23">
        <f t="shared" ca="1" si="22"/>
        <v>0</v>
      </c>
      <c r="O218" s="116" t="str">
        <f t="shared" si="23"/>
        <v>!!</v>
      </c>
      <c r="P218" s="24"/>
      <c r="Q218" s="49"/>
      <c r="R218" s="25">
        <f ca="1">IFERROR(INDEX(Health!$G$8:$G$225,MATCH($C218,_xlfn.ANCHORARRAY(Health!$C$8),0)),NA())</f>
        <v>0</v>
      </c>
      <c r="S218" s="25">
        <f ca="1">IFERROR(INDEX(Food!$G$8:$G$225,MATCH($C218,_xlfn.ANCHORARRAY(Food!$C$8),0)),NA())</f>
        <v>0</v>
      </c>
      <c r="T218" s="25" t="e">
        <f ca="1">IFERROR(INDEX(Macro!$G$8:$G$225,MATCH($C218,_xlfn.ANCHORARRAY(Macro!$C$8),0)),NA())</f>
        <v>#N/A</v>
      </c>
      <c r="U218" s="25">
        <f ca="1">IFERROR(INDEX(Socioeconomic!$G$8:$G$225,MATCH($C218,_xlfn.ANCHORARRAY(Socioeconomic!$C$8),0)),NA())</f>
        <v>0</v>
      </c>
      <c r="V218" s="25">
        <f ca="1">IFERROR(INDEX('Natural Hazard'!$G$8:$G$225,MATCH($C218,_xlfn.ANCHORARRAY('Natural Hazard'!$C$8),0)),NA())</f>
        <v>0</v>
      </c>
      <c r="W218" s="25">
        <f ca="1">IFERROR(INDEX(Conflict!$G$8:$G$225,MATCH($C218,_xlfn.ANCHORARRAY(Conflict!$C$8),0)),NA())</f>
        <v>0</v>
      </c>
      <c r="X218" s="50"/>
      <c r="Y218" s="25">
        <f ca="1">IFERROR(INDEX(Health!$H$8:$H$225,MATCH($C218,_xlfn.ANCHORARRAY(Health!$C$8),0)),NA())</f>
        <v>7.7784256559766698</v>
      </c>
      <c r="Z218" s="25">
        <f ca="1">IFERROR(INDEX(Food!$H$8:$H$225,MATCH($C218,_xlfn.ANCHORARRAY(Food!$C$8),0)),NA())</f>
        <v>3.20574162679425</v>
      </c>
      <c r="AA218" s="25" t="e">
        <f ca="1">IFERROR(INDEX(Macro!$H$8:$H$225,MATCH($C218,_xlfn.ANCHORARRAY(Macro!$C$8),0)),NA())</f>
        <v>#N/A</v>
      </c>
      <c r="AB218" s="25">
        <f ca="1">IFERROR(INDEX(Socioeconomic!$H$8:$H$225,MATCH($C218,_xlfn.ANCHORARRAY(Socioeconomic!$C$8),0)),NA())</f>
        <v>8.1428571428571406</v>
      </c>
      <c r="AC218" s="25">
        <f ca="1">IFERROR(INDEX('Natural Hazard'!$H$8:$H$225,MATCH($C218,_xlfn.ANCHORARRAY('Natural Hazard'!$C$8),0)),NA())</f>
        <v>3.6666666666666599</v>
      </c>
      <c r="AD218" s="25">
        <f ca="1">IFERROR(INDEX(Conflict!$H$8:$H$225,MATCH($C218,_xlfn.ANCHORARRAY(Conflict!$C$8),0)),NA())</f>
        <v>0.73205150820250398</v>
      </c>
      <c r="AE218" s="50"/>
      <c r="AF218" s="25">
        <f ca="1">IFERROR(INDEX(Health!$I$8:$I$225,MATCH($C218,_xlfn.ANCHORARRAY(Health!$C$8),0)),NA())</f>
        <v>0</v>
      </c>
      <c r="AG218" s="25" t="e">
        <f ca="1">IFERROR(INDEX(Food!$I$8:$I$225,MATCH($C218,_xlfn.ANCHORARRAY(Food!$C$8),0)),NA())</f>
        <v>#N/A</v>
      </c>
      <c r="AH218" s="25" t="e">
        <f ca="1">IFERROR(INDEX(Macro!$I$8:$I$225,MATCH($C218,_xlfn.ANCHORARRAY(Macro!$C$8),0)),NA())</f>
        <v>#N/A</v>
      </c>
      <c r="AI218" s="25" t="e">
        <f ca="1">IFERROR(INDEX(Socioeconomic!$I$8:$I$225,MATCH($C218,_xlfn.ANCHORARRAY(Socioeconomic!$C$8),0)),NA())</f>
        <v>#N/A</v>
      </c>
      <c r="AJ218" s="25">
        <f ca="1">IFERROR(INDEX('Natural Hazard'!$I$8:$I$225,MATCH($C218,_xlfn.ANCHORARRAY('Natural Hazard'!$C$8),0)),NA())</f>
        <v>0</v>
      </c>
      <c r="AK218" s="25">
        <f ca="1">IFERROR(INDEX(Conflict!$I$8:$I$225,MATCH($C218,_xlfn.ANCHORARRAY(Conflict!$C$8),0)),NA())</f>
        <v>0</v>
      </c>
      <c r="AL218" s="49"/>
      <c r="AM218" s="25">
        <f>IFERROR(INDEX('Data Reliability'!$G$6:$G$409,MATCH($C218,'Data Reliability'!$E$6:$E$409,0)),NA())</f>
        <v>0.25</v>
      </c>
      <c r="AN218" s="25">
        <f>IFERROR(INDEX('Data Reliability'!$H$6:$H$409,MATCH($C218,'Data Reliability'!$E$6:$E$409,0)),NA())</f>
        <v>0.78333333333333299</v>
      </c>
    </row>
    <row r="219" spans="2:40" x14ac:dyDescent="0.2">
      <c r="B219" s="28" t="s">
        <v>764</v>
      </c>
      <c r="C219" s="28" t="s">
        <v>721</v>
      </c>
      <c r="D219" s="28" t="s">
        <v>433</v>
      </c>
      <c r="E219" s="28" t="s">
        <v>429</v>
      </c>
      <c r="G219" s="22" cm="1">
        <f t="array" aca="1" ref="G219" ca="1">IF(Parameters!$D$31, SUM(IF(ISNUMBER(R219:W219),(IF(R219:W219&gt;=Parameters!$D$37,1,"")),""))+0.5*(SUM(IF(ISNUMBER(R219:W219),(IF(R219:W219&gt;=Parameters!$D$38,1,"")),""))-SUM(IF(ISNUMBER(R219:W219),(IF(R219:W219&gt;=Parameters!$D$37,1,"")),""))),0) +
   IF(Parameters!$D$32,SUM(IF(ISNUMBER(R219:W219),(IF(R219:W219&gt;=Parameters!$D$41,1,"")),"")),0) +
   IF(Parameters!$D$33,AVERAGE(IF(ISNUMBER(R219:W219),R219:W219)),0) +
   IF(Parameters!$D$34,IF(OR(IF(ISNUMBER(R219:W219),R219:W219)=0),0,GEOMEAN(IF(ISNUMBER(R219:W219),R219:W219))),0)</f>
        <v>0.5</v>
      </c>
      <c r="H219" s="23">
        <f t="shared" ca="1" si="18"/>
        <v>0.5</v>
      </c>
      <c r="I219" s="116" t="str">
        <f t="shared" si="19"/>
        <v>!!</v>
      </c>
      <c r="J219" s="22" cm="1">
        <f t="array" aca="1" ref="J219" ca="1">IF(Parameters!$D$31, SUM(IF(ISNUMBER(Y219:AD219),(IF(Y219:AD219&gt;=Parameters!$D$41,1,"")),""))+0.5*(SUM(IF(ISNUMBER(Y219:AD219),(IF(Y219:AD219&gt;=Parameters!$D$42,1,"")),""))-SUM(IF(ISNUMBER(Y219:AD219),(IF(Y219:AD219&gt;=Parameters!$D$41,1,"")),""))),0) +
   IF(Parameters!$D$32,SUM(IF(ISNUMBER(Y219:AD219),(IF(Y219:AD219&gt;=Parameters!$D$41,1,"")),"")),0) +
   IF(Parameters!$D$33,AVERAGE(IF(ISNUMBER(Y219:AD219),Y219:AD219)),0) +
   IF(Parameters!$D$34,IF(OR(IF(ISNUMBER(Y219:AD219),Y219:AD219)=0),0,GEOMEAN(IF(ISNUMBER(Y219:AD219),Y219:AD219))),0)</f>
        <v>1</v>
      </c>
      <c r="K219" s="23">
        <f t="shared" ca="1" si="20"/>
        <v>1</v>
      </c>
      <c r="L219" s="116" t="str">
        <f t="shared" si="21"/>
        <v>!!</v>
      </c>
      <c r="M219" s="21" cm="1">
        <f t="array" aca="1" ref="M219" ca="1">IF(Parameters!$D$31, SUM(IF(ISNUMBER(AF219:AK219),(IF(AF219:AK219&gt;=Parameters!$D$41,1,"")),""))+0.5*(SUM(IF(ISNUMBER(AF219:AK219),(IF(AF219:AK219&gt;=Parameters!$D$42,1,"")),""))-SUM(IF(ISNUMBER(AF219:AK219),(IF(AF219:AK219&gt;=Parameters!$D$41,1,"")),""))),0) +
   IF(Parameters!$D$32,SUM(IF(ISNUMBER(AF219:AK219),(IF(AF219:AK219&gt;=Parameters!$D$41,1,"")),"")),0) +
   IF(Parameters!$D$33,AVERAGE(IF(ISNUMBER(AF219:AK219),AF219:AK219)),0) +
   IF(Parameters!$D$34,IF(OR(IF(ISNUMBER(AF219:AK219),AF219:AK219)=0),0,GEOMEAN(IF(ISNUMBER(AF219:AK219),AF219:AK219))),0)</f>
        <v>0</v>
      </c>
      <c r="N219" s="23">
        <f t="shared" ca="1" si="22"/>
        <v>0</v>
      </c>
      <c r="O219" s="116" t="str">
        <f t="shared" si="23"/>
        <v>!!</v>
      </c>
      <c r="P219" s="24"/>
      <c r="Q219" s="49"/>
      <c r="R219" s="25">
        <f ca="1">IFERROR(INDEX(Health!$G$8:$G$225,MATCH($C219,_xlfn.ANCHORARRAY(Health!$C$8),0)),NA())</f>
        <v>0</v>
      </c>
      <c r="S219" s="25" t="e">
        <f ca="1">IFERROR(INDEX(Food!$G$8:$G$225,MATCH($C219,_xlfn.ANCHORARRAY(Food!$C$8),0)),NA())</f>
        <v>#N/A</v>
      </c>
      <c r="T219" s="25">
        <f ca="1">IFERROR(INDEX(Macro!$G$8:$G$225,MATCH($C219,_xlfn.ANCHORARRAY(Macro!$C$8),0)),NA())</f>
        <v>4.9234287515213229</v>
      </c>
      <c r="U219" s="25" t="e">
        <f ca="1">IFERROR(INDEX(Socioeconomic!$G$8:$G$225,MATCH($C219,_xlfn.ANCHORARRAY(Socioeconomic!$C$8),0)),NA())</f>
        <v>#N/A</v>
      </c>
      <c r="V219" s="25">
        <f ca="1">IFERROR(INDEX('Natural Hazard'!$G$8:$G$225,MATCH($C219,_xlfn.ANCHORARRAY('Natural Hazard'!$C$8),0)),NA())</f>
        <v>0</v>
      </c>
      <c r="W219" s="25">
        <f ca="1">IFERROR(INDEX(Conflict!$G$8:$G$225,MATCH($C219,_xlfn.ANCHORARRAY(Conflict!$C$8),0)),NA())</f>
        <v>5.9761430466719503</v>
      </c>
      <c r="X219" s="50"/>
      <c r="Y219" s="25" t="e">
        <f ca="1">IFERROR(INDEX(Health!$H$8:$H$225,MATCH($C219,_xlfn.ANCHORARRAY(Health!$C$8),0)),NA())</f>
        <v>#N/A</v>
      </c>
      <c r="Z219" s="25" t="e">
        <f ca="1">IFERROR(INDEX(Food!$H$8:$H$225,MATCH($C219,_xlfn.ANCHORARRAY(Food!$C$8),0)),NA())</f>
        <v>#N/A</v>
      </c>
      <c r="AA219" s="25">
        <f ca="1">IFERROR(INDEX(Macro!$H$8:$H$225,MATCH($C219,_xlfn.ANCHORARRAY(Macro!$C$8),0)),NA())</f>
        <v>5.1329243353783198</v>
      </c>
      <c r="AB219" s="25" t="e">
        <f ca="1">IFERROR(INDEX(Socioeconomic!$H$8:$H$225,MATCH($C219,_xlfn.ANCHORARRAY(Socioeconomic!$C$8),0)),NA())</f>
        <v>#N/A</v>
      </c>
      <c r="AC219" s="25" t="e">
        <f ca="1">IFERROR(INDEX('Natural Hazard'!$H$8:$H$225,MATCH($C219,_xlfn.ANCHORARRAY('Natural Hazard'!$C$8),0)),NA())</f>
        <v>#N/A</v>
      </c>
      <c r="AD219" s="25">
        <f ca="1">IFERROR(INDEX(Conflict!$H$8:$H$225,MATCH($C219,_xlfn.ANCHORARRAY(Conflict!$C$8),0)),NA())</f>
        <v>10</v>
      </c>
      <c r="AE219" s="50"/>
      <c r="AF219" s="25">
        <f ca="1">IFERROR(INDEX(Health!$I$8:$I$225,MATCH($C219,_xlfn.ANCHORARRAY(Health!$C$8),0)),NA())</f>
        <v>0</v>
      </c>
      <c r="AG219" s="25" t="e">
        <f ca="1">IFERROR(INDEX(Food!$I$8:$I$225,MATCH($C219,_xlfn.ANCHORARRAY(Food!$C$8),0)),NA())</f>
        <v>#N/A</v>
      </c>
      <c r="AH219" s="25">
        <f ca="1">IFERROR(INDEX(Macro!$I$8:$I$225,MATCH($C219,_xlfn.ANCHORARRAY(Macro!$C$8),0)),NA())</f>
        <v>4.7224835371589799</v>
      </c>
      <c r="AI219" s="25" t="e">
        <f ca="1">IFERROR(INDEX(Socioeconomic!$I$8:$I$225,MATCH($C219,_xlfn.ANCHORARRAY(Socioeconomic!$C$8),0)),NA())</f>
        <v>#N/A</v>
      </c>
      <c r="AJ219" s="25">
        <f ca="1">IFERROR(INDEX('Natural Hazard'!$I$8:$I$225,MATCH($C219,_xlfn.ANCHORARRAY('Natural Hazard'!$C$8),0)),NA())</f>
        <v>0</v>
      </c>
      <c r="AK219" s="25">
        <f ca="1">IFERROR(INDEX(Conflict!$I$8:$I$225,MATCH($C219,_xlfn.ANCHORARRAY(Conflict!$C$8),0)),NA())</f>
        <v>3.5714285714285499</v>
      </c>
      <c r="AL219" s="49"/>
      <c r="AM219" s="25">
        <f>IFERROR(INDEX('Data Reliability'!$G$6:$G$409,MATCH($C219,'Data Reliability'!$E$6:$E$409,0)),NA())</f>
        <v>0.83333333333333304</v>
      </c>
      <c r="AN219" s="25">
        <f>IFERROR(INDEX('Data Reliability'!$H$6:$H$409,MATCH($C219,'Data Reliability'!$E$6:$E$409,0)),NA())</f>
        <v>0.7</v>
      </c>
    </row>
    <row r="220" spans="2:40" x14ac:dyDescent="0.2">
      <c r="B220" s="28" t="s">
        <v>765</v>
      </c>
      <c r="C220" s="28" t="s">
        <v>356</v>
      </c>
      <c r="D220" s="28" t="s">
        <v>434</v>
      </c>
      <c r="E220" s="28" t="s">
        <v>429</v>
      </c>
      <c r="G220" s="22" cm="1">
        <f t="array" aca="1" ref="G220" ca="1">IF(Parameters!$D$31, SUM(IF(ISNUMBER(R220:W220),(IF(R220:W220&gt;=Parameters!$D$37,1,"")),""))+0.5*(SUM(IF(ISNUMBER(R220:W220),(IF(R220:W220&gt;=Parameters!$D$38,1,"")),""))-SUM(IF(ISNUMBER(R220:W220),(IF(R220:W220&gt;=Parameters!$D$37,1,"")),""))),0) +
   IF(Parameters!$D$32,SUM(IF(ISNUMBER(R220:W220),(IF(R220:W220&gt;=Parameters!$D$41,1,"")),"")),0) +
   IF(Parameters!$D$33,AVERAGE(IF(ISNUMBER(R220:W220),R220:W220)),0) +
   IF(Parameters!$D$34,IF(OR(IF(ISNUMBER(R220:W220),R220:W220)=0),0,GEOMEAN(IF(ISNUMBER(R220:W220),R220:W220))),0)</f>
        <v>2</v>
      </c>
      <c r="H220" s="23">
        <f t="shared" ca="1" si="18"/>
        <v>2</v>
      </c>
      <c r="I220" s="116" t="str">
        <f t="shared" si="19"/>
        <v/>
      </c>
      <c r="J220" s="22" cm="1">
        <f t="array" aca="1" ref="J220" ca="1">IF(Parameters!$D$31, SUM(IF(ISNUMBER(Y220:AD220),(IF(Y220:AD220&gt;=Parameters!$D$41,1,"")),""))+0.5*(SUM(IF(ISNUMBER(Y220:AD220),(IF(Y220:AD220&gt;=Parameters!$D$42,1,"")),""))-SUM(IF(ISNUMBER(Y220:AD220),(IF(Y220:AD220&gt;=Parameters!$D$41,1,"")),""))),0) +
   IF(Parameters!$D$32,SUM(IF(ISNUMBER(Y220:AD220),(IF(Y220:AD220&gt;=Parameters!$D$41,1,"")),"")),0) +
   IF(Parameters!$D$33,AVERAGE(IF(ISNUMBER(Y220:AD220),Y220:AD220)),0) +
   IF(Parameters!$D$34,IF(OR(IF(ISNUMBER(Y220:AD220),Y220:AD220)=0),0,GEOMEAN(IF(ISNUMBER(Y220:AD220),Y220:AD220))),0)</f>
        <v>5</v>
      </c>
      <c r="K220" s="23">
        <f t="shared" ca="1" si="20"/>
        <v>5</v>
      </c>
      <c r="L220" s="116" t="str">
        <f t="shared" si="21"/>
        <v/>
      </c>
      <c r="M220" s="21" cm="1">
        <f t="array" aca="1" ref="M220" ca="1">IF(Parameters!$D$31, SUM(IF(ISNUMBER(AF220:AK220),(IF(AF220:AK220&gt;=Parameters!$D$41,1,"")),""))+0.5*(SUM(IF(ISNUMBER(AF220:AK220),(IF(AF220:AK220&gt;=Parameters!$D$42,1,"")),""))-SUM(IF(ISNUMBER(AF220:AK220),(IF(AF220:AK220&gt;=Parameters!$D$41,1,"")),""))),0) +
   IF(Parameters!$D$32,SUM(IF(ISNUMBER(AF220:AK220),(IF(AF220:AK220&gt;=Parameters!$D$41,1,"")),"")),0) +
   IF(Parameters!$D$33,AVERAGE(IF(ISNUMBER(AF220:AK220),AF220:AK220)),0) +
   IF(Parameters!$D$34,IF(OR(IF(ISNUMBER(AF220:AK220),AF220:AK220)=0),0,GEOMEAN(IF(ISNUMBER(AF220:AK220),AF220:AK220))),0)</f>
        <v>1</v>
      </c>
      <c r="N220" s="23">
        <f t="shared" ca="1" si="22"/>
        <v>1</v>
      </c>
      <c r="O220" s="116" t="str">
        <f t="shared" si="23"/>
        <v>!</v>
      </c>
      <c r="P220" s="24"/>
      <c r="Q220" s="49"/>
      <c r="R220" s="25">
        <f ca="1">IFERROR(INDEX(Health!$G$8:$G$225,MATCH($C220,_xlfn.ANCHORARRAY(Health!$C$8),0)),NA())</f>
        <v>0</v>
      </c>
      <c r="S220" s="25">
        <f ca="1">IFERROR(INDEX(Food!$G$8:$G$225,MATCH($C220,_xlfn.ANCHORARRAY(Food!$C$8),0)),NA())</f>
        <v>8.9442719099991592</v>
      </c>
      <c r="T220" s="25">
        <f ca="1">IFERROR(INDEX(Macro!$G$8:$G$225,MATCH($C220,_xlfn.ANCHORARRAY(Macro!$C$8),0)),NA())</f>
        <v>0</v>
      </c>
      <c r="U220" s="25">
        <f ca="1">IFERROR(INDEX(Socioeconomic!$G$8:$G$225,MATCH($C220,_xlfn.ANCHORARRAY(Socioeconomic!$C$8),0)),NA())</f>
        <v>0</v>
      </c>
      <c r="V220" s="25">
        <f ca="1">IFERROR(INDEX('Natural Hazard'!$G$8:$G$225,MATCH($C220,_xlfn.ANCHORARRAY('Natural Hazard'!$C$8),0)),NA())</f>
        <v>0</v>
      </c>
      <c r="W220" s="25">
        <f ca="1">IFERROR(INDEX(Conflict!$G$8:$G$225,MATCH($C220,_xlfn.ANCHORARRAY(Conflict!$C$8),0)),NA())</f>
        <v>8.4515425472851575</v>
      </c>
      <c r="X220" s="50"/>
      <c r="Y220" s="25">
        <f ca="1">IFERROR(INDEX(Health!$H$8:$H$225,MATCH($C220,_xlfn.ANCHORARRAY(Health!$C$8),0)),NA())</f>
        <v>10</v>
      </c>
      <c r="Z220" s="25">
        <f ca="1">IFERROR(INDEX(Food!$H$8:$H$225,MATCH($C220,_xlfn.ANCHORARRAY(Food!$C$8),0)),NA())</f>
        <v>10</v>
      </c>
      <c r="AA220" s="25">
        <f ca="1">IFERROR(INDEX(Macro!$H$8:$H$225,MATCH($C220,_xlfn.ANCHORARRAY(Macro!$C$8),0)),NA())</f>
        <v>10</v>
      </c>
      <c r="AB220" s="25">
        <f ca="1">IFERROR(INDEX(Socioeconomic!$H$8:$H$225,MATCH($C220,_xlfn.ANCHORARRAY(Socioeconomic!$C$8),0)),NA())</f>
        <v>10</v>
      </c>
      <c r="AC220" s="25">
        <f ca="1">IFERROR(INDEX('Natural Hazard'!$H$8:$H$225,MATCH($C220,_xlfn.ANCHORARRAY('Natural Hazard'!$C$8),0)),NA())</f>
        <v>5.5</v>
      </c>
      <c r="AD220" s="25">
        <f ca="1">IFERROR(INDEX(Conflict!$H$8:$H$225,MATCH($C220,_xlfn.ANCHORARRAY(Conflict!$C$8),0)),NA())</f>
        <v>10</v>
      </c>
      <c r="AE220" s="50"/>
      <c r="AF220" s="25">
        <f ca="1">IFERROR(INDEX(Health!$I$8:$I$225,MATCH($C220,_xlfn.ANCHORARRAY(Health!$C$8),0)),NA())</f>
        <v>0</v>
      </c>
      <c r="AG220" s="25">
        <f ca="1">IFERROR(INDEX(Food!$I$8:$I$225,MATCH($C220,_xlfn.ANCHORARRAY(Food!$C$8),0)),NA())</f>
        <v>8</v>
      </c>
      <c r="AH220" s="25">
        <f ca="1">IFERROR(INDEX(Macro!$I$8:$I$225,MATCH($C220,_xlfn.ANCHORARRAY(Macro!$C$8),0)),NA())</f>
        <v>0</v>
      </c>
      <c r="AI220" s="25" t="e">
        <f ca="1">IFERROR(INDEX(Socioeconomic!$I$8:$I$225,MATCH($C220,_xlfn.ANCHORARRAY(Socioeconomic!$C$8),0)),NA())</f>
        <v>#N/A</v>
      </c>
      <c r="AJ220" s="25">
        <f ca="1">IFERROR(INDEX('Natural Hazard'!$I$8:$I$225,MATCH($C220,_xlfn.ANCHORARRAY('Natural Hazard'!$C$8),0)),NA())</f>
        <v>0</v>
      </c>
      <c r="AK220" s="25">
        <f ca="1">IFERROR(INDEX(Conflict!$I$8:$I$225,MATCH($C220,_xlfn.ANCHORARRAY(Conflict!$C$8),0)),NA())</f>
        <v>7.1428571428571299</v>
      </c>
      <c r="AL220" s="49"/>
      <c r="AM220" s="25">
        <f>IFERROR(INDEX('Data Reliability'!$G$6:$G$409,MATCH($C220,'Data Reliability'!$E$6:$E$409,0)),NA())</f>
        <v>8.3333333333333301E-2</v>
      </c>
      <c r="AN220" s="25">
        <f>IFERROR(INDEX('Data Reliability'!$H$6:$H$409,MATCH($C220,'Data Reliability'!$E$6:$E$409,0)),NA())</f>
        <v>0.45555555555555599</v>
      </c>
    </row>
    <row r="221" spans="2:40" x14ac:dyDescent="0.2">
      <c r="B221" s="28" t="s">
        <v>357</v>
      </c>
      <c r="C221" s="28" t="s">
        <v>358</v>
      </c>
      <c r="D221" s="28" t="s">
        <v>432</v>
      </c>
      <c r="E221" s="28" t="s">
        <v>430</v>
      </c>
      <c r="G221" s="22" cm="1">
        <f t="array" aca="1" ref="G221" ca="1">IF(Parameters!$D$31, SUM(IF(ISNUMBER(R221:W221),(IF(R221:W221&gt;=Parameters!$D$37,1,"")),""))+0.5*(SUM(IF(ISNUMBER(R221:W221),(IF(R221:W221&gt;=Parameters!$D$38,1,"")),""))-SUM(IF(ISNUMBER(R221:W221),(IF(R221:W221&gt;=Parameters!$D$37,1,"")),""))),0) +
   IF(Parameters!$D$32,SUM(IF(ISNUMBER(R221:W221),(IF(R221:W221&gt;=Parameters!$D$41,1,"")),"")),0) +
   IF(Parameters!$D$33,AVERAGE(IF(ISNUMBER(R221:W221),R221:W221)),0) +
   IF(Parameters!$D$34,IF(OR(IF(ISNUMBER(R221:W221),R221:W221)=0),0,GEOMEAN(IF(ISNUMBER(R221:W221),R221:W221))),0)</f>
        <v>1.5</v>
      </c>
      <c r="H221" s="23">
        <f t="shared" ca="1" si="18"/>
        <v>1.5</v>
      </c>
      <c r="I221" s="116" t="str">
        <f t="shared" si="19"/>
        <v/>
      </c>
      <c r="J221" s="22" cm="1">
        <f t="array" aca="1" ref="J221" ca="1">IF(Parameters!$D$31, SUM(IF(ISNUMBER(Y221:AD221),(IF(Y221:AD221&gt;=Parameters!$D$41,1,"")),""))+0.5*(SUM(IF(ISNUMBER(Y221:AD221),(IF(Y221:AD221&gt;=Parameters!$D$42,1,"")),""))-SUM(IF(ISNUMBER(Y221:AD221),(IF(Y221:AD221&gt;=Parameters!$D$41,1,"")),""))),0) +
   IF(Parameters!$D$32,SUM(IF(ISNUMBER(Y221:AD221),(IF(Y221:AD221&gt;=Parameters!$D$41,1,"")),"")),0) +
   IF(Parameters!$D$33,AVERAGE(IF(ISNUMBER(Y221:AD221),Y221:AD221)),0) +
   IF(Parameters!$D$34,IF(OR(IF(ISNUMBER(Y221:AD221),Y221:AD221)=0),0,GEOMEAN(IF(ISNUMBER(Y221:AD221),Y221:AD221))),0)</f>
        <v>0.5</v>
      </c>
      <c r="K221" s="23">
        <f t="shared" ca="1" si="20"/>
        <v>0.5</v>
      </c>
      <c r="L221" s="116" t="str">
        <f t="shared" si="21"/>
        <v/>
      </c>
      <c r="M221" s="21" cm="1">
        <f t="array" aca="1" ref="M221" ca="1">IF(Parameters!$D$31, SUM(IF(ISNUMBER(AF221:AK221),(IF(AF221:AK221&gt;=Parameters!$D$41,1,"")),""))+0.5*(SUM(IF(ISNUMBER(AF221:AK221),(IF(AF221:AK221&gt;=Parameters!$D$42,1,"")),""))-SUM(IF(ISNUMBER(AF221:AK221),(IF(AF221:AK221&gt;=Parameters!$D$41,1,"")),""))),0) +
   IF(Parameters!$D$32,SUM(IF(ISNUMBER(AF221:AK221),(IF(AF221:AK221&gt;=Parameters!$D$41,1,"")),"")),0) +
   IF(Parameters!$D$33,AVERAGE(IF(ISNUMBER(AF221:AK221),AF221:AK221)),0) +
   IF(Parameters!$D$34,IF(OR(IF(ISNUMBER(AF221:AK221),AF221:AK221)=0),0,GEOMEAN(IF(ISNUMBER(AF221:AK221),AF221:AK221))),0)</f>
        <v>1.5</v>
      </c>
      <c r="N221" s="23">
        <f t="shared" ca="1" si="22"/>
        <v>1.5</v>
      </c>
      <c r="O221" s="116" t="str">
        <f t="shared" si="23"/>
        <v>!</v>
      </c>
      <c r="P221" s="24"/>
      <c r="Q221" s="49"/>
      <c r="R221" s="25">
        <f ca="1">IFERROR(INDEX(Health!$G$8:$G$225,MATCH($C221,_xlfn.ANCHORARRAY(Health!$C$8),0)),NA())</f>
        <v>0</v>
      </c>
      <c r="S221" s="25">
        <f ca="1">IFERROR(INDEX(Food!$G$8:$G$225,MATCH($C221,_xlfn.ANCHORARRAY(Food!$C$8),0)),NA())</f>
        <v>0</v>
      </c>
      <c r="T221" s="25">
        <f ca="1">IFERROR(INDEX(Macro!$G$8:$G$225,MATCH($C221,_xlfn.ANCHORARRAY(Macro!$C$8),0)),NA())</f>
        <v>6.9</v>
      </c>
      <c r="U221" s="25">
        <f ca="1">IFERROR(INDEX(Socioeconomic!$G$8:$G$225,MATCH($C221,_xlfn.ANCHORARRAY(Socioeconomic!$C$8),0)),NA())</f>
        <v>7.745966692414834</v>
      </c>
      <c r="V221" s="25">
        <f ca="1">IFERROR(INDEX('Natural Hazard'!$G$8:$G$225,MATCH($C221,_xlfn.ANCHORARRAY('Natural Hazard'!$C$8),0)),NA())</f>
        <v>0</v>
      </c>
      <c r="W221" s="25">
        <f ca="1">IFERROR(INDEX(Conflict!$G$8:$G$225,MATCH($C221,_xlfn.ANCHORARRAY(Conflict!$C$8),0)),NA())</f>
        <v>3.9268213785431874</v>
      </c>
      <c r="X221" s="50"/>
      <c r="Y221" s="25">
        <f ca="1">IFERROR(INDEX(Health!$H$8:$H$225,MATCH($C221,_xlfn.ANCHORARRAY(Health!$C$8),0)),NA())</f>
        <v>2.8221574344023299</v>
      </c>
      <c r="Z221" s="25">
        <f ca="1">IFERROR(INDEX(Food!$H$8:$H$225,MATCH($C221,_xlfn.ANCHORARRAY(Food!$C$8),0)),NA())</f>
        <v>4.7423277359583</v>
      </c>
      <c r="AA221" s="25">
        <f ca="1">IFERROR(INDEX(Macro!$H$8:$H$225,MATCH($C221,_xlfn.ANCHORARRAY(Macro!$C$8),0)),NA())</f>
        <v>7</v>
      </c>
      <c r="AB221" s="25">
        <f ca="1">IFERROR(INDEX(Socioeconomic!$H$8:$H$225,MATCH($C221,_xlfn.ANCHORARRAY(Socioeconomic!$C$8),0)),NA())</f>
        <v>6</v>
      </c>
      <c r="AC221" s="25">
        <f ca="1">IFERROR(INDEX('Natural Hazard'!$H$8:$H$225,MATCH($C221,_xlfn.ANCHORARRAY('Natural Hazard'!$C$8),0)),NA())</f>
        <v>5.3333333333333304</v>
      </c>
      <c r="AD221" s="25">
        <f ca="1">IFERROR(INDEX(Conflict!$H$8:$H$225,MATCH($C221,_xlfn.ANCHORARRAY(Conflict!$C$8),0)),NA())</f>
        <v>2.2534838595872202</v>
      </c>
      <c r="AE221" s="50"/>
      <c r="AF221" s="25">
        <f ca="1">IFERROR(INDEX(Health!$I$8:$I$225,MATCH($C221,_xlfn.ANCHORARRAY(Health!$C$8),0)),NA())</f>
        <v>0</v>
      </c>
      <c r="AG221" s="25" t="e">
        <f ca="1">IFERROR(INDEX(Food!$I$8:$I$225,MATCH($C221,_xlfn.ANCHORARRAY(Food!$C$8),0)),NA())</f>
        <v>#N/A</v>
      </c>
      <c r="AH221" s="25">
        <f ca="1">IFERROR(INDEX(Macro!$I$8:$I$225,MATCH($C221,_xlfn.ANCHORARRAY(Macro!$C$8),0)),NA())</f>
        <v>7</v>
      </c>
      <c r="AI221" s="25">
        <f ca="1">IFERROR(INDEX(Socioeconomic!$I$8:$I$225,MATCH($C221,_xlfn.ANCHORARRAY(Socioeconomic!$C$8),0)),NA())</f>
        <v>10</v>
      </c>
      <c r="AJ221" s="25">
        <f ca="1">IFERROR(INDEX('Natural Hazard'!$I$8:$I$225,MATCH($C221,_xlfn.ANCHORARRAY('Natural Hazard'!$C$8),0)),NA())</f>
        <v>0</v>
      </c>
      <c r="AK221" s="25">
        <f ca="1">IFERROR(INDEX(Conflict!$I$8:$I$225,MATCH($C221,_xlfn.ANCHORARRAY(Conflict!$C$8),0)),NA())</f>
        <v>6.8427053841017296</v>
      </c>
      <c r="AL221" s="49"/>
      <c r="AM221" s="25">
        <f>IFERROR(INDEX('Data Reliability'!$G$6:$G$409,MATCH($C221,'Data Reliability'!$E$6:$E$409,0)),NA())</f>
        <v>0</v>
      </c>
      <c r="AN221" s="25">
        <f>IFERROR(INDEX('Data Reliability'!$H$6:$H$409,MATCH($C221,'Data Reliability'!$E$6:$E$409,0)),NA())</f>
        <v>0.43333333333333302</v>
      </c>
    </row>
    <row r="222" spans="2:40" x14ac:dyDescent="0.2">
      <c r="B222" s="28" t="s">
        <v>359</v>
      </c>
      <c r="C222" s="28" t="s">
        <v>360</v>
      </c>
      <c r="D222" s="28" t="s">
        <v>432</v>
      </c>
      <c r="E222" s="28" t="s">
        <v>429</v>
      </c>
      <c r="G222" s="22" cm="1">
        <f t="array" aca="1" ref="G222" ca="1">IF(Parameters!$D$31, SUM(IF(ISNUMBER(R222:W222),(IF(R222:W222&gt;=Parameters!$D$37,1,"")),""))+0.5*(SUM(IF(ISNUMBER(R222:W222),(IF(R222:W222&gt;=Parameters!$D$38,1,"")),""))-SUM(IF(ISNUMBER(R222:W222),(IF(R222:W222&gt;=Parameters!$D$37,1,"")),""))),0) +
   IF(Parameters!$D$32,SUM(IF(ISNUMBER(R222:W222),(IF(R222:W222&gt;=Parameters!$D$41,1,"")),"")),0) +
   IF(Parameters!$D$33,AVERAGE(IF(ISNUMBER(R222:W222),R222:W222)),0) +
   IF(Parameters!$D$34,IF(OR(IF(ISNUMBER(R222:W222),R222:W222)=0),0,GEOMEAN(IF(ISNUMBER(R222:W222),R222:W222))),0)</f>
        <v>1.5</v>
      </c>
      <c r="H222" s="23">
        <f t="shared" ca="1" si="18"/>
        <v>1.5</v>
      </c>
      <c r="I222" s="116" t="str">
        <f t="shared" si="19"/>
        <v/>
      </c>
      <c r="J222" s="22" cm="1">
        <f t="array" aca="1" ref="J222" ca="1">IF(Parameters!$D$31, SUM(IF(ISNUMBER(Y222:AD222),(IF(Y222:AD222&gt;=Parameters!$D$41,1,"")),""))+0.5*(SUM(IF(ISNUMBER(Y222:AD222),(IF(Y222:AD222&gt;=Parameters!$D$42,1,"")),""))-SUM(IF(ISNUMBER(Y222:AD222),(IF(Y222:AD222&gt;=Parameters!$D$41,1,"")),""))),0) +
   IF(Parameters!$D$32,SUM(IF(ISNUMBER(Y222:AD222),(IF(Y222:AD222&gt;=Parameters!$D$41,1,"")),"")),0) +
   IF(Parameters!$D$33,AVERAGE(IF(ISNUMBER(Y222:AD222),Y222:AD222)),0) +
   IF(Parameters!$D$34,IF(OR(IF(ISNUMBER(Y222:AD222),Y222:AD222)=0),0,GEOMEAN(IF(ISNUMBER(Y222:AD222),Y222:AD222))),0)</f>
        <v>3</v>
      </c>
      <c r="K222" s="23">
        <f t="shared" ca="1" si="20"/>
        <v>3</v>
      </c>
      <c r="L222" s="116" t="str">
        <f t="shared" si="21"/>
        <v/>
      </c>
      <c r="M222" s="21" cm="1">
        <f t="array" aca="1" ref="M222" ca="1">IF(Parameters!$D$31, SUM(IF(ISNUMBER(AF222:AK222),(IF(AF222:AK222&gt;=Parameters!$D$41,1,"")),""))+0.5*(SUM(IF(ISNUMBER(AF222:AK222),(IF(AF222:AK222&gt;=Parameters!$D$42,1,"")),""))-SUM(IF(ISNUMBER(AF222:AK222),(IF(AF222:AK222&gt;=Parameters!$D$41,1,"")),""))),0) +
   IF(Parameters!$D$32,SUM(IF(ISNUMBER(AF222:AK222),(IF(AF222:AK222&gt;=Parameters!$D$41,1,"")),"")),0) +
   IF(Parameters!$D$33,AVERAGE(IF(ISNUMBER(AF222:AK222),AF222:AK222)),0) +
   IF(Parameters!$D$34,IF(OR(IF(ISNUMBER(AF222:AK222),AF222:AK222)=0),0,GEOMEAN(IF(ISNUMBER(AF222:AK222),AF222:AK222))),0)</f>
        <v>2</v>
      </c>
      <c r="N222" s="23">
        <f t="shared" ca="1" si="22"/>
        <v>2</v>
      </c>
      <c r="O222" s="116" t="str">
        <f t="shared" si="23"/>
        <v>!</v>
      </c>
      <c r="P222" s="24"/>
      <c r="Q222" s="49"/>
      <c r="R222" s="25">
        <f ca="1">IFERROR(INDEX(Health!$G$8:$G$225,MATCH($C222,_xlfn.ANCHORARRAY(Health!$C$8),0)),NA())</f>
        <v>0</v>
      </c>
      <c r="S222" s="25">
        <f ca="1">IFERROR(INDEX(Food!$G$8:$G$225,MATCH($C222,_xlfn.ANCHORARRAY(Food!$C$8),0)),NA())</f>
        <v>0</v>
      </c>
      <c r="T222" s="25">
        <f ca="1">IFERROR(INDEX(Macro!$G$8:$G$225,MATCH($C222,_xlfn.ANCHORARRAY(Macro!$C$8),0)),NA())</f>
        <v>10</v>
      </c>
      <c r="U222" s="25">
        <f ca="1">IFERROR(INDEX(Socioeconomic!$G$8:$G$225,MATCH($C222,_xlfn.ANCHORARRAY(Socioeconomic!$C$8),0)),NA())</f>
        <v>0</v>
      </c>
      <c r="V222" s="25">
        <f ca="1">IFERROR(INDEX('Natural Hazard'!$G$8:$G$225,MATCH($C222,_xlfn.ANCHORARRAY('Natural Hazard'!$C$8),0)),NA())</f>
        <v>5.9160797830996161</v>
      </c>
      <c r="W222" s="25">
        <f ca="1">IFERROR(INDEX(Conflict!$G$8:$G$225,MATCH($C222,_xlfn.ANCHORARRAY(Conflict!$C$8),0)),NA())</f>
        <v>0</v>
      </c>
      <c r="X222" s="50"/>
      <c r="Y222" s="25">
        <f ca="1">IFERROR(INDEX(Health!$H$8:$H$225,MATCH($C222,_xlfn.ANCHORARRAY(Health!$C$8),0)),NA())</f>
        <v>8.4489795918367303</v>
      </c>
      <c r="Z222" s="25">
        <f ca="1">IFERROR(INDEX(Food!$H$8:$H$225,MATCH($C222,_xlfn.ANCHORARRAY(Food!$C$8),0)),NA())</f>
        <v>10</v>
      </c>
      <c r="AA222" s="25">
        <f ca="1">IFERROR(INDEX(Macro!$H$8:$H$225,MATCH($C222,_xlfn.ANCHORARRAY(Macro!$C$8),0)),NA())</f>
        <v>10</v>
      </c>
      <c r="AB222" s="25">
        <f ca="1">IFERROR(INDEX(Socioeconomic!$H$8:$H$225,MATCH($C222,_xlfn.ANCHORARRAY(Socioeconomic!$C$8),0)),NA())</f>
        <v>9.1428571428571406</v>
      </c>
      <c r="AC222" s="25">
        <f ca="1">IFERROR(INDEX('Natural Hazard'!$H$8:$H$225,MATCH($C222,_xlfn.ANCHORARRAY('Natural Hazard'!$C$8),0)),NA())</f>
        <v>3.5</v>
      </c>
      <c r="AD222" s="25">
        <f ca="1">IFERROR(INDEX(Conflict!$H$8:$H$225,MATCH($C222,_xlfn.ANCHORARRAY(Conflict!$C$8),0)),NA())</f>
        <v>4.41435879343799</v>
      </c>
      <c r="AE222" s="50"/>
      <c r="AF222" s="25">
        <f ca="1">IFERROR(INDEX(Health!$I$8:$I$225,MATCH($C222,_xlfn.ANCHORARRAY(Health!$C$8),0)),NA())</f>
        <v>0</v>
      </c>
      <c r="AG222" s="25" t="e">
        <f ca="1">IFERROR(INDEX(Food!$I$8:$I$225,MATCH($C222,_xlfn.ANCHORARRAY(Food!$C$8),0)),NA())</f>
        <v>#N/A</v>
      </c>
      <c r="AH222" s="25">
        <f ca="1">IFERROR(INDEX(Macro!$I$8:$I$225,MATCH($C222,_xlfn.ANCHORARRAY(Macro!$C$8),0)),NA())</f>
        <v>10</v>
      </c>
      <c r="AI222" s="25">
        <f ca="1">IFERROR(INDEX(Socioeconomic!$I$8:$I$225,MATCH($C222,_xlfn.ANCHORARRAY(Socioeconomic!$C$8),0)),NA())</f>
        <v>0</v>
      </c>
      <c r="AJ222" s="25">
        <f ca="1">IFERROR(INDEX('Natural Hazard'!$I$8:$I$225,MATCH($C222,_xlfn.ANCHORARRAY('Natural Hazard'!$C$8),0)),NA())</f>
        <v>10</v>
      </c>
      <c r="AK222" s="25">
        <f ca="1">IFERROR(INDEX(Conflict!$I$8:$I$225,MATCH($C222,_xlfn.ANCHORARRAY(Conflict!$C$8),0)),NA())</f>
        <v>0</v>
      </c>
      <c r="AL222" s="49"/>
      <c r="AM222" s="25">
        <f>IFERROR(INDEX('Data Reliability'!$G$6:$G$409,MATCH($C222,'Data Reliability'!$E$6:$E$409,0)),NA())</f>
        <v>0</v>
      </c>
      <c r="AN222" s="25">
        <f>IFERROR(INDEX('Data Reliability'!$H$6:$H$409,MATCH($C222,'Data Reliability'!$E$6:$E$409,0)),NA())</f>
        <v>0.47499999999999998</v>
      </c>
    </row>
    <row r="223" spans="2:40" x14ac:dyDescent="0.2">
      <c r="B223" s="28" t="s">
        <v>361</v>
      </c>
      <c r="C223" s="28" t="s">
        <v>362</v>
      </c>
      <c r="D223" s="28" t="s">
        <v>432</v>
      </c>
      <c r="E223" s="28" t="s">
        <v>535</v>
      </c>
      <c r="G223" s="22" cm="1">
        <f t="array" aca="1" ref="G223" ca="1">IF(Parameters!$D$31, SUM(IF(ISNUMBER(R223:W223),(IF(R223:W223&gt;=Parameters!$D$37,1,"")),""))+0.5*(SUM(IF(ISNUMBER(R223:W223),(IF(R223:W223&gt;=Parameters!$D$38,1,"")),""))-SUM(IF(ISNUMBER(R223:W223),(IF(R223:W223&gt;=Parameters!$D$37,1,"")),""))),0) +
   IF(Parameters!$D$32,SUM(IF(ISNUMBER(R223:W223),(IF(R223:W223&gt;=Parameters!$D$41,1,"")),"")),0) +
   IF(Parameters!$D$33,AVERAGE(IF(ISNUMBER(R223:W223),R223:W223)),0) +
   IF(Parameters!$D$34,IF(OR(IF(ISNUMBER(R223:W223),R223:W223)=0),0,GEOMEAN(IF(ISNUMBER(R223:W223),R223:W223))),0)</f>
        <v>4</v>
      </c>
      <c r="H223" s="23">
        <f t="shared" ca="1" si="18"/>
        <v>4</v>
      </c>
      <c r="I223" s="116" t="str">
        <f t="shared" si="19"/>
        <v/>
      </c>
      <c r="J223" s="22" cm="1">
        <f t="array" aca="1" ref="J223" ca="1">IF(Parameters!$D$31, SUM(IF(ISNUMBER(Y223:AD223),(IF(Y223:AD223&gt;=Parameters!$D$41,1,"")),""))+0.5*(SUM(IF(ISNUMBER(Y223:AD223),(IF(Y223:AD223&gt;=Parameters!$D$42,1,"")),""))-SUM(IF(ISNUMBER(Y223:AD223),(IF(Y223:AD223&gt;=Parameters!$D$41,1,"")),""))),0) +
   IF(Parameters!$D$32,SUM(IF(ISNUMBER(Y223:AD223),(IF(Y223:AD223&gt;=Parameters!$D$41,1,"")),"")),0) +
   IF(Parameters!$D$33,AVERAGE(IF(ISNUMBER(Y223:AD223),Y223:AD223)),0) +
   IF(Parameters!$D$34,IF(OR(IF(ISNUMBER(Y223:AD223),Y223:AD223)=0),0,GEOMEAN(IF(ISNUMBER(Y223:AD223),Y223:AD223))),0)</f>
        <v>3.5</v>
      </c>
      <c r="K223" s="23">
        <f t="shared" ca="1" si="20"/>
        <v>3.5</v>
      </c>
      <c r="L223" s="116" t="str">
        <f t="shared" si="21"/>
        <v/>
      </c>
      <c r="M223" s="21" cm="1">
        <f t="array" aca="1" ref="M223" ca="1">IF(Parameters!$D$31, SUM(IF(ISNUMBER(AF223:AK223),(IF(AF223:AK223&gt;=Parameters!$D$41,1,"")),""))+0.5*(SUM(IF(ISNUMBER(AF223:AK223),(IF(AF223:AK223&gt;=Parameters!$D$42,1,"")),""))-SUM(IF(ISNUMBER(AF223:AK223),(IF(AF223:AK223&gt;=Parameters!$D$41,1,"")),""))),0) +
   IF(Parameters!$D$32,SUM(IF(ISNUMBER(AF223:AK223),(IF(AF223:AK223&gt;=Parameters!$D$41,1,"")),"")),0) +
   IF(Parameters!$D$33,AVERAGE(IF(ISNUMBER(AF223:AK223),AF223:AK223)),0) +
   IF(Parameters!$D$34,IF(OR(IF(ISNUMBER(AF223:AK223),AF223:AK223)=0),0,GEOMEAN(IF(ISNUMBER(AF223:AK223),AF223:AK223))),0)</f>
        <v>3</v>
      </c>
      <c r="N223" s="23">
        <f t="shared" ca="1" si="22"/>
        <v>3</v>
      </c>
      <c r="O223" s="116" t="str">
        <f t="shared" si="23"/>
        <v>!</v>
      </c>
      <c r="P223" s="24"/>
      <c r="Q223" s="49"/>
      <c r="R223" s="25">
        <f ca="1">IFERROR(INDEX(Health!$G$8:$G$225,MATCH($C223,_xlfn.ANCHORARRAY(Health!$C$8),0)),NA())</f>
        <v>8.2029646919640768</v>
      </c>
      <c r="S223" s="25">
        <f ca="1">IFERROR(INDEX(Food!$G$8:$G$225,MATCH($C223,_xlfn.ANCHORARRAY(Food!$C$8),0)),NA())</f>
        <v>10</v>
      </c>
      <c r="T223" s="25">
        <f ca="1">IFERROR(INDEX(Macro!$G$8:$G$225,MATCH($C223,_xlfn.ANCHORARRAY(Macro!$C$8),0)),NA())</f>
        <v>7.1405721382084995</v>
      </c>
      <c r="U223" s="25">
        <f ca="1">IFERROR(INDEX(Socioeconomic!$G$8:$G$225,MATCH($C223,_xlfn.ANCHORARRAY(Socioeconomic!$C$8),0)),NA())</f>
        <v>0</v>
      </c>
      <c r="V223" s="25">
        <f ca="1">IFERROR(INDEX('Natural Hazard'!$G$8:$G$225,MATCH($C223,_xlfn.ANCHORARRAY('Natural Hazard'!$C$8),0)),NA())</f>
        <v>6.9522178715380676</v>
      </c>
      <c r="W223" s="25">
        <f ca="1">IFERROR(INDEX(Conflict!$G$8:$G$225,MATCH($C223,_xlfn.ANCHORARRAY(Conflict!$C$8),0)),NA())</f>
        <v>5.9761430466719503</v>
      </c>
      <c r="X223" s="50"/>
      <c r="Y223" s="25">
        <f ca="1">IFERROR(INDEX(Health!$H$8:$H$225,MATCH($C223,_xlfn.ANCHORARRAY(Health!$C$8),0)),NA())</f>
        <v>6.72886297376093</v>
      </c>
      <c r="Z223" s="25">
        <f ca="1">IFERROR(INDEX(Food!$H$8:$H$225,MATCH($C223,_xlfn.ANCHORARRAY(Food!$C$8),0)),NA())</f>
        <v>10</v>
      </c>
      <c r="AA223" s="25">
        <f ca="1">IFERROR(INDEX(Macro!$H$8:$H$225,MATCH($C223,_xlfn.ANCHORARRAY(Macro!$C$8),0)),NA())</f>
        <v>10</v>
      </c>
      <c r="AB223" s="25">
        <f ca="1">IFERROR(INDEX(Socioeconomic!$H$8:$H$225,MATCH($C223,_xlfn.ANCHORARRAY(Socioeconomic!$C$8),0)),NA())</f>
        <v>8.4285714285714199</v>
      </c>
      <c r="AC223" s="25">
        <f ca="1">IFERROR(INDEX('Natural Hazard'!$H$8:$H$225,MATCH($C223,_xlfn.ANCHORARRAY('Natural Hazard'!$C$8),0)),NA())</f>
        <v>4.8333333333333304</v>
      </c>
      <c r="AD223" s="25">
        <f ca="1">IFERROR(INDEX(Conflict!$H$8:$H$225,MATCH($C223,_xlfn.ANCHORARRAY(Conflict!$C$8),0)),NA())</f>
        <v>10</v>
      </c>
      <c r="AE223" s="50"/>
      <c r="AF223" s="25">
        <f ca="1">IFERROR(INDEX(Health!$I$8:$I$225,MATCH($C223,_xlfn.ANCHORARRAY(Health!$C$8),0)),NA())</f>
        <v>10</v>
      </c>
      <c r="AG223" s="25">
        <f ca="1">IFERROR(INDEX(Food!$I$8:$I$225,MATCH($C223,_xlfn.ANCHORARRAY(Food!$C$8),0)),NA())</f>
        <v>10</v>
      </c>
      <c r="AH223" s="25">
        <f ca="1">IFERROR(INDEX(Macro!$I$8:$I$225,MATCH($C223,_xlfn.ANCHORARRAY(Macro!$C$8),0)),NA())</f>
        <v>5.0987770460959503</v>
      </c>
      <c r="AI223" s="25">
        <f ca="1">IFERROR(INDEX(Socioeconomic!$I$8:$I$225,MATCH($C223,_xlfn.ANCHORARRAY(Socioeconomic!$C$8),0)),NA())</f>
        <v>0</v>
      </c>
      <c r="AJ223" s="25">
        <f ca="1">IFERROR(INDEX('Natural Hazard'!$I$8:$I$225,MATCH($C223,_xlfn.ANCHORARRAY('Natural Hazard'!$C$8),0)),NA())</f>
        <v>10</v>
      </c>
      <c r="AK223" s="25">
        <f ca="1">IFERROR(INDEX(Conflict!$I$8:$I$225,MATCH($C223,_xlfn.ANCHORARRAY(Conflict!$C$8),0)),NA())</f>
        <v>3.5714285714285499</v>
      </c>
      <c r="AL223" s="49"/>
      <c r="AM223" s="25">
        <f>IFERROR(INDEX('Data Reliability'!$G$6:$G$409,MATCH($C223,'Data Reliability'!$E$6:$E$409,0)),NA())</f>
        <v>0.16666666666666699</v>
      </c>
      <c r="AN223" s="25">
        <f>IFERROR(INDEX('Data Reliability'!$H$6:$H$409,MATCH($C223,'Data Reliability'!$E$6:$E$409,0)),NA())</f>
        <v>0.41944444444444401</v>
      </c>
    </row>
  </sheetData>
  <autoFilter ref="B5:AN223" xr:uid="{B83457C9-F7DA-6C4E-90F1-5D497C3EFA8E}">
    <sortState xmlns:xlrd2="http://schemas.microsoft.com/office/spreadsheetml/2017/richdata2" ref="B6:AN223">
      <sortCondition ref="C5:C223"/>
    </sortState>
  </autoFilter>
  <mergeCells count="12">
    <mergeCell ref="R3:W3"/>
    <mergeCell ref="Y3:AD3"/>
    <mergeCell ref="AF3:AK3"/>
    <mergeCell ref="M4:O4"/>
    <mergeCell ref="G4:I4"/>
    <mergeCell ref="J4:L4"/>
    <mergeCell ref="G3:O3"/>
    <mergeCell ref="G2:O2"/>
    <mergeCell ref="R2:W2"/>
    <mergeCell ref="Y2:AD2"/>
    <mergeCell ref="AF2:AK2"/>
    <mergeCell ref="AM2:AN2"/>
  </mergeCells>
  <conditionalFormatting sqref="G6:G223">
    <cfRule type="dataBar" priority="13">
      <dataBar showValue="0">
        <cfvo type="num" val="0"/>
        <cfvo type="num" val="6"/>
        <color rgb="FFDD2C03"/>
      </dataBar>
      <extLst>
        <ext xmlns:x14="http://schemas.microsoft.com/office/spreadsheetml/2009/9/main" uri="{B025F937-C7B1-47D3-B67F-A62EFF666E3E}">
          <x14:id>{50296FC9-5C0C-B642-BC04-95322836AAFC}</x14:id>
        </ext>
      </extLst>
    </cfRule>
  </conditionalFormatting>
  <conditionalFormatting sqref="J6:J223">
    <cfRule type="dataBar" priority="25">
      <dataBar showValue="0">
        <cfvo type="num" val="0"/>
        <cfvo type="num" val="6"/>
        <color rgb="FFF9696B"/>
      </dataBar>
      <extLst>
        <ext xmlns:x14="http://schemas.microsoft.com/office/spreadsheetml/2009/9/main" uri="{B025F937-C7B1-47D3-B67F-A62EFF666E3E}">
          <x14:id>{76DC19A0-EEFF-B74A-A16B-1AF44A594CD3}</x14:id>
        </ext>
      </extLst>
    </cfRule>
  </conditionalFormatting>
  <conditionalFormatting sqref="M6:M223">
    <cfRule type="dataBar" priority="14">
      <dataBar showValue="0">
        <cfvo type="num" val="0"/>
        <cfvo type="num" val="6"/>
        <color theme="9" tint="-0.249977111117893"/>
      </dataBar>
      <extLst>
        <ext xmlns:x14="http://schemas.microsoft.com/office/spreadsheetml/2009/9/main" uri="{B025F937-C7B1-47D3-B67F-A62EFF666E3E}">
          <x14:id>{0E481C95-ADD7-C847-898D-6F58FDA81A0D}</x14:id>
        </ext>
      </extLst>
    </cfRule>
  </conditionalFormatting>
  <conditionalFormatting sqref="R6:W223">
    <cfRule type="cellIs" dxfId="304" priority="12" stopIfTrue="1" operator="greaterThan">
      <formula>0</formula>
    </cfRule>
    <cfRule type="expression" dxfId="301" priority="1" stopIfTrue="1">
      <formula>R6=""</formula>
    </cfRule>
  </conditionalFormatting>
  <conditionalFormatting sqref="Y6:AD223">
    <cfRule type="expression" dxfId="300" priority="30">
      <formula>Y6=""</formula>
    </cfRule>
    <cfRule type="cellIs" dxfId="299" priority="31" operator="between">
      <formula>0</formula>
      <formula>6.999</formula>
    </cfRule>
    <cfRule type="cellIs" dxfId="298" priority="32" operator="between">
      <formula>7</formula>
      <formula>9.99</formula>
    </cfRule>
    <cfRule type="expression" dxfId="297" priority="33">
      <formula>Y6=10</formula>
    </cfRule>
  </conditionalFormatting>
  <conditionalFormatting sqref="AE6:AE223">
    <cfRule type="colorScale" priority="34">
      <colorScale>
        <cfvo type="min"/>
        <cfvo type="max"/>
        <color rgb="FFF8696B"/>
        <color rgb="FFFCFCFF"/>
      </colorScale>
    </cfRule>
  </conditionalFormatting>
  <conditionalFormatting sqref="AF6:AK223">
    <cfRule type="expression" dxfId="296" priority="16" stopIfTrue="1">
      <formula>AF6=""</formula>
    </cfRule>
    <cfRule type="expression" dxfId="295" priority="24">
      <formula>AF6=10</formula>
    </cfRule>
    <cfRule type="cellIs" dxfId="294" priority="23" stopIfTrue="1" operator="between">
      <formula>7</formula>
      <formula>9.99</formula>
    </cfRule>
    <cfRule type="cellIs" dxfId="293" priority="22" stopIfTrue="1" operator="between">
      <formula>0</formula>
      <formula>6.999</formula>
    </cfRule>
  </conditionalFormatting>
  <conditionalFormatting sqref="AM6:AN223">
    <cfRule type="cellIs" dxfId="292" priority="29" operator="between">
      <formula>0.666666666666667</formula>
      <formula>1</formula>
    </cfRule>
    <cfRule type="cellIs" dxfId="291" priority="28" operator="between">
      <formula>0.333333333333333</formula>
      <formula>0.665</formula>
    </cfRule>
    <cfRule type="cellIs" dxfId="290" priority="27" operator="between">
      <formula>0</formula>
      <formula>0.332</formula>
    </cfRule>
    <cfRule type="expression" dxfId="289" priority="26">
      <formula>AM6=""</formula>
    </cfRule>
  </conditionalFormatting>
  <conditionalFormatting sqref="AZ6:AZ215">
    <cfRule type="expression" dxfId="288" priority="571">
      <formula>MOD(ROW(),2)=0</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dataBar" id="{50296FC9-5C0C-B642-BC04-95322836AAFC}">
            <x14:dataBar minLength="0" maxLength="100" gradient="0" direction="rightToLeft">
              <x14:cfvo type="num">
                <xm:f>0</xm:f>
              </x14:cfvo>
              <x14:cfvo type="num">
                <xm:f>6</xm:f>
              </x14:cfvo>
              <x14:negativeFillColor rgb="FFFF0000"/>
              <x14:axisColor rgb="FF000000"/>
            </x14:dataBar>
          </x14:cfRule>
          <xm:sqref>G6:G223</xm:sqref>
        </x14:conditionalFormatting>
        <x14:conditionalFormatting xmlns:xm="http://schemas.microsoft.com/office/excel/2006/main">
          <x14:cfRule type="dataBar" id="{76DC19A0-EEFF-B74A-A16B-1AF44A594CD3}">
            <x14:dataBar minLength="0" maxLength="100" gradient="0" direction="rightToLeft">
              <x14:cfvo type="num">
                <xm:f>0</xm:f>
              </x14:cfvo>
              <x14:cfvo type="num">
                <xm:f>6</xm:f>
              </x14:cfvo>
              <x14:negativeFillColor rgb="FFFF0000"/>
              <x14:axisColor rgb="FF000000"/>
            </x14:dataBar>
          </x14:cfRule>
          <xm:sqref>J6:J223</xm:sqref>
        </x14:conditionalFormatting>
        <x14:conditionalFormatting xmlns:xm="http://schemas.microsoft.com/office/excel/2006/main">
          <x14:cfRule type="dataBar" id="{0E481C95-ADD7-C847-898D-6F58FDA81A0D}">
            <x14:dataBar minLength="0" maxLength="100" gradient="0" direction="rightToLeft" negativeBarColorSameAsPositive="1">
              <x14:cfvo type="num">
                <xm:f>0</xm:f>
              </x14:cfvo>
              <x14:cfvo type="num">
                <xm:f>6</xm:f>
              </x14:cfvo>
              <x14:axisColor rgb="FF000000"/>
            </x14:dataBar>
          </x14:cfRule>
          <xm:sqref>M6:M223</xm:sqref>
        </x14:conditionalFormatting>
        <x14:conditionalFormatting xmlns:xm="http://schemas.microsoft.com/office/excel/2006/main">
          <x14:cfRule type="cellIs" priority="11" stopIfTrue="1" operator="greaterThanOrEqual" id="{899B87BF-B149-CD4B-90DF-8D942DCC3A97}">
            <xm:f>Parameters!$D$38</xm:f>
            <x14:dxf>
              <font>
                <sz val="12"/>
                <color theme="1"/>
                <name val="Arial (Body)"/>
              </font>
              <fill>
                <patternFill patternType="solid">
                  <bgColor rgb="FFEE9F8F"/>
                </patternFill>
              </fill>
            </x14:dxf>
          </x14:cfRule>
          <x14:cfRule type="cellIs" priority="10" stopIfTrue="1" operator="greaterThanOrEqual" id="{D3214AC0-5C6E-3B45-9203-A71F207865AE}">
            <xm:f>Parameters!$D$37</xm:f>
            <x14:dxf>
              <font>
                <sz val="12"/>
                <color rgb="FF9C0006"/>
                <name val="Arial"/>
              </font>
              <fill>
                <patternFill patternType="solid">
                  <bgColor rgb="FFE3593A"/>
                </patternFill>
              </fill>
            </x14:dxf>
          </x14:cfRule>
          <xm:sqref>R6:W223</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233"/>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14062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4.140625" style="86" bestFit="1" customWidth="1"/>
    <col min="14" max="14" width="13.42578125" style="86" bestFit="1" customWidth="1"/>
    <col min="15" max="15" width="12.140625" style="86" bestFit="1" customWidth="1"/>
    <col min="16" max="16" width="13.140625" style="86" bestFit="1" customWidth="1"/>
    <col min="17" max="17" width="71.28515625" style="86" bestFit="1" customWidth="1"/>
    <col min="18" max="18" width="80.5703125" style="86" customWidth="1"/>
    <col min="19" max="19" width="9.140625" style="86" bestFit="1" customWidth="1"/>
    <col min="20" max="20" width="13.140625" style="86" bestFit="1" customWidth="1"/>
    <col min="21" max="21" width="20.28515625" style="86" bestFit="1" customWidth="1"/>
    <col min="22" max="22" width="80.5703125" style="86" bestFit="1" customWidth="1"/>
    <col min="23" max="23" width="13" style="86" bestFit="1" customWidth="1"/>
    <col min="24" max="24" width="80.5703125" style="86" bestFit="1" customWidth="1"/>
    <col min="25" max="25" width="24.7109375" style="86" bestFit="1" customWidth="1"/>
    <col min="26" max="26" width="25.42578125" style="86" bestFit="1" customWidth="1"/>
    <col min="27" max="27" width="14" style="86" bestFit="1" customWidth="1"/>
    <col min="28" max="28" width="29.140625" style="86" bestFit="1" customWidth="1"/>
    <col min="29" max="29" width="29.85546875" style="86" bestFit="1" customWidth="1"/>
    <col min="30" max="30" width="80.5703125" style="86" customWidth="1"/>
    <col min="31" max="31" width="28.85546875" style="86" bestFit="1" customWidth="1"/>
    <col min="32" max="32" width="80.5703125" style="86" bestFit="1" customWidth="1"/>
    <col min="33" max="33" width="24.7109375" style="86" bestFit="1" customWidth="1"/>
    <col min="34" max="34" width="20" style="86" bestFit="1" customWidth="1"/>
    <col min="35" max="35" width="15.5703125" style="86" bestFit="1" customWidth="1"/>
    <col min="36" max="36" width="14.28515625" style="86" bestFit="1" customWidth="1"/>
    <col min="37" max="16384" width="8.7109375" style="35"/>
  </cols>
  <sheetData>
    <row r="1" spans="1:37" x14ac:dyDescent="0.2">
      <c r="A1" s="174"/>
      <c r="B1" s="174"/>
      <c r="C1" s="174"/>
      <c r="D1" s="174"/>
      <c r="E1" s="174"/>
      <c r="F1" s="85"/>
      <c r="G1" s="175"/>
      <c r="H1" s="175"/>
      <c r="I1" s="175"/>
      <c r="L1" s="91"/>
      <c r="N1" s="87"/>
      <c r="O1" s="87"/>
      <c r="P1" s="87"/>
      <c r="Q1" s="87"/>
      <c r="R1" s="87"/>
      <c r="S1" s="87"/>
      <c r="T1" s="87"/>
      <c r="U1" s="87"/>
      <c r="V1" s="87"/>
      <c r="W1" s="87"/>
      <c r="X1" s="87"/>
      <c r="Y1" s="87"/>
      <c r="Z1" s="87"/>
      <c r="AA1" s="87"/>
      <c r="AB1" s="87"/>
      <c r="AC1" s="87"/>
      <c r="AD1" s="87"/>
      <c r="AE1" s="87"/>
      <c r="AF1" s="87"/>
      <c r="AG1" s="87"/>
      <c r="AH1" s="87"/>
      <c r="AI1" s="87"/>
      <c r="AJ1" s="87"/>
      <c r="AK1" s="89"/>
    </row>
    <row r="2" spans="1:37" x14ac:dyDescent="0.2">
      <c r="A2" s="172"/>
      <c r="B2" s="148" t="s">
        <v>419</v>
      </c>
      <c r="C2" s="172"/>
      <c r="D2" s="172"/>
      <c r="E2" s="172"/>
      <c r="F2" s="89"/>
      <c r="G2" s="87"/>
      <c r="H2" s="87"/>
      <c r="I2" s="87"/>
      <c r="L2" s="91"/>
      <c r="M2" s="177" t="str">
        <f>IF(SUM(M4:M5)&gt;0,"Norm. Values",IF(ISTEXT(M7),"Raw Values",""))</f>
        <v>Norm. Values</v>
      </c>
      <c r="N2" s="177" t="str">
        <f t="shared" ref="N2:Z2" si="0">IF(SUM(N4:N5)&gt;0,"Norm. Values",IF(ISTEXT(N7),"Raw Values",""))</f>
        <v>Norm. Values</v>
      </c>
      <c r="O2" s="177" t="str">
        <f t="shared" si="0"/>
        <v>Norm. Values</v>
      </c>
      <c r="P2" s="177" t="str">
        <f t="shared" si="0"/>
        <v>Raw Values</v>
      </c>
      <c r="Q2" s="177" t="str">
        <f t="shared" si="0"/>
        <v>Raw Values</v>
      </c>
      <c r="R2" s="177" t="str">
        <f t="shared" si="0"/>
        <v>Raw Values</v>
      </c>
      <c r="S2" s="177" t="str">
        <f t="shared" si="0"/>
        <v/>
      </c>
      <c r="T2" s="177" t="str">
        <f t="shared" si="0"/>
        <v/>
      </c>
      <c r="U2" s="177"/>
      <c r="V2" s="177"/>
      <c r="W2" s="177" t="str">
        <f t="shared" si="0"/>
        <v/>
      </c>
      <c r="X2" s="177" t="str">
        <f t="shared" si="0"/>
        <v/>
      </c>
      <c r="Y2" s="177" t="str">
        <f t="shared" si="0"/>
        <v/>
      </c>
      <c r="Z2" s="177" t="str">
        <f t="shared" si="0"/>
        <v/>
      </c>
      <c r="AA2" s="177" t="str">
        <f t="shared" ref="AA2:AF2" si="1">IF(SUM(AA4:AA5)&gt;0,"Norm. Values",IF(ISTEXT(AA7),"Raw Values",""))</f>
        <v/>
      </c>
      <c r="AB2" s="177" t="str">
        <f t="shared" si="1"/>
        <v/>
      </c>
      <c r="AC2" s="177"/>
      <c r="AD2" s="177"/>
      <c r="AE2" s="177" t="str">
        <f t="shared" si="1"/>
        <v/>
      </c>
      <c r="AF2" s="177" t="str">
        <f t="shared" si="1"/>
        <v/>
      </c>
      <c r="AG2" s="173"/>
      <c r="AH2" s="173"/>
      <c r="AI2" s="173"/>
      <c r="AJ2" s="123"/>
      <c r="AK2" s="123"/>
    </row>
    <row r="3" spans="1:37" x14ac:dyDescent="0.2">
      <c r="A3" s="172"/>
      <c r="B3" s="148"/>
      <c r="C3" s="172"/>
      <c r="D3" s="172"/>
      <c r="E3" s="172"/>
      <c r="F3" s="89"/>
      <c r="G3" s="87"/>
      <c r="H3" s="87"/>
      <c r="I3" s="87"/>
      <c r="L3" s="91"/>
      <c r="M3" s="178" t="str">
        <f>IF(M4=1,"Underlying",IF(M5=1,"Emerging",""))</f>
        <v>Underlying</v>
      </c>
      <c r="N3" s="178" t="str">
        <f t="shared" ref="N3:W3" si="2">IF(N4=1,"Underlying",IF(N5=1,"Emerging",""))</f>
        <v>Emerging</v>
      </c>
      <c r="O3" s="178" t="str">
        <f t="shared" si="2"/>
        <v>Emerging</v>
      </c>
      <c r="P3" s="178" t="str">
        <f t="shared" si="2"/>
        <v/>
      </c>
      <c r="Q3" s="178" t="str">
        <f t="shared" si="2"/>
        <v/>
      </c>
      <c r="R3" s="178" t="str">
        <f t="shared" si="2"/>
        <v/>
      </c>
      <c r="S3" s="178" t="str">
        <f t="shared" si="2"/>
        <v/>
      </c>
      <c r="T3" s="178" t="str">
        <f t="shared" si="2"/>
        <v/>
      </c>
      <c r="U3" s="178"/>
      <c r="V3" s="178"/>
      <c r="W3" s="178" t="str">
        <f t="shared" si="2"/>
        <v/>
      </c>
      <c r="X3" s="178" t="str">
        <f>IF(X4=1,"Underlying",IF(X5=1,"Emerging",""))</f>
        <v/>
      </c>
      <c r="Y3" s="178" t="str">
        <f t="shared" ref="Y3:Z3" si="3">IF(Y4=1,"Underlying",IF(Y5=1,"Emerging",""))</f>
        <v/>
      </c>
      <c r="Z3" s="178" t="str">
        <f t="shared" si="3"/>
        <v/>
      </c>
      <c r="AA3" s="178" t="str">
        <f t="shared" ref="AA3:AD3" si="4">IF(AA4=1,"Underlying",IF(AA5=1,"Emerging",""))</f>
        <v/>
      </c>
      <c r="AB3" s="178" t="str">
        <f t="shared" si="4"/>
        <v/>
      </c>
      <c r="AC3" s="178" t="str">
        <f t="shared" si="4"/>
        <v/>
      </c>
      <c r="AD3" s="178" t="str">
        <f t="shared" si="4"/>
        <v/>
      </c>
      <c r="AE3" s="179"/>
      <c r="AF3" s="179"/>
      <c r="AG3" s="173"/>
      <c r="AH3" s="173"/>
      <c r="AI3" s="173"/>
      <c r="AJ3" s="123"/>
      <c r="AK3" s="123"/>
    </row>
    <row r="4" spans="1:37" hidden="1" x14ac:dyDescent="0.2">
      <c r="A4" s="172"/>
      <c r="B4" s="148"/>
      <c r="C4" s="172"/>
      <c r="D4" s="172"/>
      <c r="E4" s="172"/>
      <c r="F4" s="89"/>
      <c r="G4" s="87"/>
      <c r="H4" s="87"/>
      <c r="I4" s="103" t="s">
        <v>412</v>
      </c>
      <c r="L4" s="91"/>
      <c r="M4" s="180">
        <f>IFERROR(INDEX('Data Dictionary'!$I$8:$I$39,MATCH(M7,'Data Dictionary'!$K$8:$K$39,0)),"")</f>
        <v>1</v>
      </c>
      <c r="N4" s="180">
        <f>IFERROR(INDEX('Data Dictionary'!$I$8:$I$39,MATCH(N7,'Data Dictionary'!$K$8:$K$39,0)),"")</f>
        <v>0</v>
      </c>
      <c r="O4" s="180">
        <f>IFERROR(INDEX('Data Dictionary'!$I$8:$I$39,MATCH(O7,'Data Dictionary'!$K$8:$K$39,0)),"")</f>
        <v>0</v>
      </c>
      <c r="P4" s="180" t="str">
        <f>IFERROR(INDEX('Data Dictionary'!$I$8:$I$39,MATCH(P7,'Data Dictionary'!$K$8:$K$39,0)),"")</f>
        <v/>
      </c>
      <c r="Q4" s="180" t="str">
        <f>IFERROR(INDEX('Data Dictionary'!$I$8:$I$39,MATCH(Q7,'Data Dictionary'!$K$8:$K$39,0)),"")</f>
        <v/>
      </c>
      <c r="R4" s="180" t="str">
        <f>IFERROR(INDEX('Data Dictionary'!$I$8:$I$39,MATCH(R7,'Data Dictionary'!$K$8:$K$39,0)),"")</f>
        <v/>
      </c>
      <c r="S4" s="180" t="str">
        <f>IFERROR(INDEX('Data Dictionary'!$I$8:$I$39,MATCH(S7,'Data Dictionary'!$K$8:$K$39,0)),"")</f>
        <v/>
      </c>
      <c r="T4" s="180"/>
      <c r="U4" s="180"/>
      <c r="V4" s="180"/>
      <c r="W4" s="180"/>
      <c r="X4" s="180"/>
      <c r="Y4" s="180"/>
      <c r="Z4" s="180"/>
      <c r="AA4" s="201"/>
      <c r="AB4" s="176"/>
      <c r="AC4" s="176"/>
      <c r="AD4" s="176"/>
      <c r="AE4" s="176"/>
      <c r="AF4" s="176"/>
      <c r="AG4" s="173"/>
      <c r="AH4" s="173"/>
      <c r="AI4" s="173"/>
      <c r="AJ4" s="123"/>
      <c r="AK4" s="123"/>
    </row>
    <row r="5" spans="1:37" hidden="1" x14ac:dyDescent="0.2">
      <c r="A5" s="88"/>
      <c r="B5" s="104"/>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t="str">
        <f>IFERROR(INDEX('Data Dictionary'!$J$8:$J$39,MATCH(P7,'Data Dictionary'!$K$8:$K$39,0)),"")</f>
        <v/>
      </c>
      <c r="Q5" s="181" t="str">
        <f>IFERROR(INDEX('Data Dictionary'!$J$8:$J$39,MATCH(Q7,'Data Dictionary'!$K$8:$K$39,0)),"")</f>
        <v/>
      </c>
      <c r="R5" s="181" t="str">
        <f>IFERROR(INDEX('Data Dictionary'!$J$8:$J$39,MATCH(R7,'Data Dictionary'!$K$8:$K$39,0)),"")</f>
        <v/>
      </c>
      <c r="S5" s="181" t="str">
        <f>IFERROR(INDEX('Data Dictionary'!$J$8:$J$39,MATCH(S7,'Data Dictionary'!$K$8:$K$39,0)),"")</f>
        <v/>
      </c>
      <c r="T5" s="181"/>
      <c r="U5" s="181"/>
      <c r="V5" s="181"/>
      <c r="W5" s="181"/>
      <c r="X5" s="181"/>
      <c r="Y5" s="181"/>
      <c r="Z5" s="181"/>
      <c r="AA5" s="202"/>
      <c r="AB5" s="92"/>
      <c r="AC5" s="92"/>
      <c r="AD5" s="92"/>
      <c r="AE5" s="92"/>
      <c r="AF5" s="92"/>
      <c r="AG5" s="92"/>
      <c r="AH5" s="92"/>
      <c r="AI5" s="92"/>
      <c r="AJ5" s="92"/>
      <c r="AK5" s="89"/>
    </row>
    <row r="6" spans="1:37" ht="43" x14ac:dyDescent="0.2">
      <c r="A6" s="182"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Global Health Security Index</v>
      </c>
      <c r="N6" s="246" t="str">
        <f>IFERROR(INDEX('Data Dictionary'!$E$8:$E$39,MATCH(N7,'Data Dictionary'!$K$8:$K$39,0)),IFERROR(CONCATENATE(INDEX('Data Dictionary'!$E$8:$E$39,MATCH(LEFT(N7, SEARCH("_raw",N7,1)-1),'Data Dictionary'!$L$8:$L$39,0))," (Raw)"),""))</f>
        <v>WHO Disease Outbreak News</v>
      </c>
      <c r="O6" s="246" t="str">
        <f>IFERROR(INDEX('Data Dictionary'!$E$8:$E$39,MATCH(O7,'Data Dictionary'!$K$8:$K$39,0)),IFERROR(CONCATENATE(INDEX('Data Dictionary'!$E$8:$E$39,MATCH(LEFT(O7, SEARCH("_raw",O7,1)-1),'Data Dictionary'!$L$8:$L$39,0))," (Raw)"),""))</f>
        <v>IFRC Epidemics</v>
      </c>
      <c r="P6" s="246" t="str">
        <f>IFERROR(INDEX('Data Dictionary'!$E$8:$E$39,MATCH(P7,'Data Dictionary'!$K$8:$K$39,0)),IFERROR(CONCATENATE(INDEX('Data Dictionary'!$E$8:$E$39,MATCH(LEFT(P7, SEARCH("_raw",P7,1)-1),'Data Dictionary'!$L$8:$L$39,0))," (Raw)"),""))</f>
        <v>Global Health Security Index (Raw)</v>
      </c>
      <c r="Q6" s="246" t="str">
        <f>IFERROR(INDEX('Data Dictionary'!$E$8:$E$39,MATCH(Q7,'Data Dictionary'!$K$8:$K$39,0)),IFERROR(CONCATENATE(INDEX('Data Dictionary'!$E$8:$E$39,MATCH(LEFT(Q7, SEARCH("_raw",Q7,1)-1),'Data Dictionary'!$L$8:$L$39,0))," (Raw)"),""))</f>
        <v>WHO Disease Outbreak News (Raw)</v>
      </c>
      <c r="R6" s="246" t="str">
        <f>IFERROR(INDEX('Data Dictionary'!$E$8:$E$39,MATCH(R7,'Data Dictionary'!$K$8:$K$39,0)),IFERROR(CONCATENATE(INDEX('Data Dictionary'!$E$8:$E$39,MATCH(LEFT(R7, SEARCH("_raw",R7,1)-1),'Data Dictionary'!$L$8:$L$39,0))," (Raw)"),""))</f>
        <v>IFRC Epidemics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204" t="str">
        <f>IFERROR(INDEX('Data Dictionary'!$E$8:$E$39,MATCH(AA7,'Data Dictionary'!$K$8:$K$39,0)),IFERROR(CONCATENATE(INDEX('Data Dictionary'!$E$8:$E$39,MATCH(LEFT(AA7, SEARCH("_raw",AA7,1)-1),'Data Dictionary'!$L$8:$L$39,0))," (Raw)"),""))</f>
        <v/>
      </c>
      <c r="AB6" s="204" t="str">
        <f>IFERROR(INDEX('Data Dictionary'!$E$8:$E$39,MATCH(AB7,'Data Dictionary'!$K$8:$K$39,0)),IFERROR(CONCATENATE(INDEX('Data Dictionary'!$E$8:$E$39,MATCH(LEFT(AB7, SEARCH("_raw",AB7,1)-1),'Data Dictionary'!$L$8:$L$39,0))," (Raw)"),""))</f>
        <v/>
      </c>
      <c r="AC6" s="204"/>
      <c r="AD6" s="204"/>
      <c r="AE6" s="204" t="str">
        <f>IFERROR(INDEX('Data Dictionary'!$E$8:$E$39,MATCH(AE7,'Data Dictionary'!$K$8:$K$39,0)),IFERROR(CONCATENATE(INDEX('Data Dictionary'!$E$8:$E$39,MATCH(LEFT(AE7, SEARCH("_raw",AE7,1)-1),'Data Dictionary'!$L$8:$L$39,0))," (Raw)"),""))</f>
        <v/>
      </c>
      <c r="AF6" s="204" t="str">
        <f>IFERROR(INDEX('Data Dictionary'!$E$8:$E$39,MATCH(AF7,'Data Dictionary'!$K$8:$K$39,0)),IFERROR(CONCATENATE(INDEX('Data Dictionary'!$E$8:$E$39,MATCH(LEFT(AF7, SEARCH("_raw",AF7,1)-1),'Data Dictionary'!$L$8:$L$39,0))," (Raw)"),""))</f>
        <v/>
      </c>
      <c r="AG6" s="187" t="str">
        <f>IFERROR(INDEX('Data Dictionary'!$E$8:$E$39,MATCH(AG7,'Data Dictionary'!$K$8:$K$39,0)),IFERROR(CONCATENATE(INDEX('Data Dictionary'!$E$8:$E$39,MATCH(LEFT(AG7, SEARCH("_raw",AG7,1)-1),'Data Dictionary'!$L$8:$L$39,0))," (Raw)"),""))</f>
        <v/>
      </c>
      <c r="AH6" s="187" t="str">
        <f>IFERROR(INDEX('Data Dictionary'!$E$8:$E$39,MATCH(AH7,'Data Dictionary'!$K$8:$K$39,0)),IFERROR(CONCATENATE(INDEX('Data Dictionary'!$E$8:$E$39,MATCH(LEFT(AH7, SEARCH("_raw",AH7,1)-1),'Data Dictionary'!$L$8:$L$39,0))," (Raw)"),""))</f>
        <v/>
      </c>
      <c r="AI6" s="187" t="str">
        <f>IFERROR(INDEX('Data Dictionary'!$E$8:$E$39,MATCH(AI7,'Data Dictionary'!$K$8:$K$39,0)),IFERROR(CONCATENATE(INDEX('Data Dictionary'!$E$8:$E$39,MATCH(LEFT(AI7, SEARCH("_raw",AI7,1)-1),'Data Dictionary'!$L$8:$L$39,0))," (Raw)"),""))</f>
        <v/>
      </c>
      <c r="AJ6" s="187" t="str">
        <f>IFERROR(INDEX('Data Dictionary'!$E$8:$E$39,MATCH(AJ7,'Data Dictionary'!$K$8:$K$39,0)),IFERROR(CONCATENATE(INDEX('Data Dictionary'!$E$8:$E$39,MATCH(LEFT(AJ7, SEARCH("_raw",AJ7,1)-1),'Data Dictionary'!$L$8:$L$39,0))," (Raw)"),""))</f>
        <v/>
      </c>
      <c r="AK6" s="101"/>
    </row>
    <row r="7" spans="1:37" s="94" customFormat="1" x14ac:dyDescent="0.2">
      <c r="A7" s="188"/>
      <c r="B7" s="188"/>
      <c r="C7" s="188"/>
      <c r="D7" s="218"/>
      <c r="E7" s="218"/>
      <c r="F7" s="102"/>
      <c r="G7" s="189"/>
      <c r="H7" s="189"/>
      <c r="I7" s="189"/>
      <c r="J7" s="243" t="s">
        <v>614</v>
      </c>
      <c r="K7" s="243" t="s">
        <v>615</v>
      </c>
      <c r="L7" s="244" t="s">
        <v>2</v>
      </c>
      <c r="M7" s="247" t="s">
        <v>387</v>
      </c>
      <c r="N7" s="247" t="s">
        <v>524</v>
      </c>
      <c r="O7" s="247" t="s">
        <v>630</v>
      </c>
      <c r="P7" s="247" t="s">
        <v>470</v>
      </c>
      <c r="Q7" s="247" t="s">
        <v>525</v>
      </c>
      <c r="R7" s="247" t="s">
        <v>631</v>
      </c>
      <c r="S7" s="248"/>
      <c r="T7" s="248"/>
      <c r="U7"/>
      <c r="V7"/>
      <c r="W7"/>
      <c r="X7"/>
      <c r="Y7"/>
      <c r="Z7"/>
      <c r="AA7"/>
      <c r="AB7"/>
      <c r="AC7"/>
      <c r="AD7"/>
      <c r="AE7"/>
      <c r="AF7"/>
      <c r="AG7" s="34"/>
      <c r="AH7" s="34"/>
      <c r="AI7" s="34"/>
      <c r="AJ7" s="34"/>
      <c r="AK7" s="102"/>
    </row>
    <row r="8" spans="1:37"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0</v>
      </c>
      <c r="J8" s="242" t="s">
        <v>409</v>
      </c>
      <c r="K8" s="242">
        <v>44887</v>
      </c>
      <c r="L8" s="91" t="s">
        <v>694</v>
      </c>
      <c r="M8" s="192" t="s">
        <v>409</v>
      </c>
      <c r="N8" s="192">
        <v>0</v>
      </c>
      <c r="O8" s="192" t="s">
        <v>409</v>
      </c>
      <c r="P8" s="192" t="s">
        <v>409</v>
      </c>
      <c r="Q8" s="192" t="s">
        <v>409</v>
      </c>
      <c r="R8" s="192" t="s">
        <v>409</v>
      </c>
      <c r="S8"/>
      <c r="T8"/>
      <c r="U8"/>
      <c r="V8"/>
      <c r="W8"/>
      <c r="X8"/>
      <c r="Y8" s="192"/>
      <c r="Z8" s="192"/>
      <c r="AA8"/>
      <c r="AB8"/>
      <c r="AC8"/>
      <c r="AD8"/>
      <c r="AE8"/>
      <c r="AF8"/>
      <c r="AG8" s="34"/>
      <c r="AH8" s="34"/>
      <c r="AI8" s="34"/>
      <c r="AJ8" s="34"/>
      <c r="AK8" s="205"/>
    </row>
    <row r="9" spans="1:37" x14ac:dyDescent="0.2">
      <c r="A9" s="84">
        <v>2</v>
      </c>
      <c r="B9" s="84" t="str">
        <f ca="1"/>
        <v>Afghanistan</v>
      </c>
      <c r="C9" s="84" t="str">
        <f ca="1"/>
        <v>AFG</v>
      </c>
      <c r="D9" s="84" t="str">
        <f ca="1"/>
        <v>SAS           South Asia</v>
      </c>
      <c r="E9" s="84" t="str">
        <f ca="1"/>
        <v>IDA</v>
      </c>
      <c r="F9" s="190" t="str">
        <f t="shared" ref="F9:F72" ca="1" si="5">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7.7784256559766698</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v>
      </c>
      <c r="J9" s="242">
        <v>44753</v>
      </c>
      <c r="K9" s="242">
        <v>44855</v>
      </c>
      <c r="L9" s="91" t="s">
        <v>7</v>
      </c>
      <c r="M9" s="192">
        <v>7.7784256559766698</v>
      </c>
      <c r="N9" s="192">
        <v>0</v>
      </c>
      <c r="O9" s="192" t="s">
        <v>409</v>
      </c>
      <c r="P9" s="192">
        <v>28.8</v>
      </c>
      <c r="Q9" s="192" t="s">
        <v>409</v>
      </c>
      <c r="R9" s="192" t="s">
        <v>409</v>
      </c>
      <c r="S9"/>
      <c r="T9"/>
      <c r="U9"/>
      <c r="V9"/>
      <c r="W9"/>
      <c r="X9"/>
      <c r="Y9" s="192"/>
      <c r="Z9" s="192"/>
      <c r="AA9"/>
      <c r="AB9"/>
      <c r="AC9"/>
      <c r="AD9"/>
      <c r="AE9"/>
      <c r="AF9"/>
      <c r="AG9" s="34"/>
      <c r="AH9" s="34"/>
      <c r="AI9" s="34"/>
      <c r="AJ9" s="34"/>
      <c r="AK9" s="205"/>
    </row>
    <row r="10" spans="1:37" x14ac:dyDescent="0.2">
      <c r="A10" s="84">
        <v>3</v>
      </c>
      <c r="B10" s="84" t="str">
        <f ca="1"/>
        <v>Angola</v>
      </c>
      <c r="C10" s="84" t="str">
        <f ca="1"/>
        <v>AGO</v>
      </c>
      <c r="D10" s="84" t="str">
        <f ca="1"/>
        <v>SSF           Sub-Saharan Africa</v>
      </c>
      <c r="E10" s="84" t="str">
        <f ca="1"/>
        <v>IBRD</v>
      </c>
      <c r="F10" s="190" t="str">
        <f t="shared" ca="1" si="5"/>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7.6909620991253602</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0</v>
      </c>
      <c r="J10" s="242">
        <v>44753</v>
      </c>
      <c r="K10" s="242">
        <v>44830</v>
      </c>
      <c r="L10" s="91" t="s">
        <v>9</v>
      </c>
      <c r="M10" s="192">
        <v>7.6909620991253602</v>
      </c>
      <c r="N10" s="192">
        <v>0</v>
      </c>
      <c r="O10" s="192" t="s">
        <v>409</v>
      </c>
      <c r="P10" s="192">
        <v>29.1</v>
      </c>
      <c r="Q10" s="192" t="s">
        <v>409</v>
      </c>
      <c r="R10" s="192" t="s">
        <v>409</v>
      </c>
      <c r="S10"/>
      <c r="T10"/>
      <c r="U10"/>
      <c r="V10"/>
      <c r="W10"/>
      <c r="X10"/>
      <c r="Y10" s="192"/>
      <c r="Z10" s="192"/>
      <c r="AA10"/>
      <c r="AB10"/>
      <c r="AC10"/>
      <c r="AD10"/>
      <c r="AE10"/>
      <c r="AF10"/>
      <c r="AG10" s="34"/>
      <c r="AH10" s="34"/>
      <c r="AI10" s="34"/>
      <c r="AJ10" s="34"/>
      <c r="AK10" s="205"/>
    </row>
    <row r="11" spans="1:37" x14ac:dyDescent="0.2">
      <c r="A11" s="84">
        <v>4</v>
      </c>
      <c r="B11" s="84" t="str">
        <f ca="1"/>
        <v>Albania</v>
      </c>
      <c r="C11" s="84" t="str">
        <f ca="1"/>
        <v>ALB</v>
      </c>
      <c r="D11" s="84" t="str">
        <f ca="1"/>
        <v>ECS           Europe &amp; Central Asia</v>
      </c>
      <c r="E11" s="84" t="str">
        <f ca="1"/>
        <v>IBRD</v>
      </c>
      <c r="F11" s="190" t="str">
        <f t="shared" ca="1" si="5"/>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3.0553935860058301</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0</v>
      </c>
      <c r="J11" s="242">
        <v>44753</v>
      </c>
      <c r="K11" s="242">
        <v>44855</v>
      </c>
      <c r="L11" s="91" t="s">
        <v>11</v>
      </c>
      <c r="M11" s="192">
        <v>3.0553935860058301</v>
      </c>
      <c r="N11" s="192">
        <v>0</v>
      </c>
      <c r="O11" s="192" t="s">
        <v>409</v>
      </c>
      <c r="P11" s="192">
        <v>45</v>
      </c>
      <c r="Q11" s="192" t="s">
        <v>409</v>
      </c>
      <c r="R11" s="192" t="s">
        <v>409</v>
      </c>
      <c r="S11"/>
      <c r="T11"/>
      <c r="U11"/>
      <c r="V11"/>
      <c r="W11"/>
      <c r="X11"/>
      <c r="Y11" s="192"/>
      <c r="Z11" s="192"/>
      <c r="AA11"/>
      <c r="AB11"/>
      <c r="AC11"/>
      <c r="AD11"/>
      <c r="AE11"/>
      <c r="AF11"/>
      <c r="AG11" s="34"/>
      <c r="AH11" s="34"/>
      <c r="AI11" s="34"/>
      <c r="AJ11" s="34"/>
      <c r="AK11" s="205"/>
    </row>
    <row r="12" spans="1:37" x14ac:dyDescent="0.2">
      <c r="A12" s="84">
        <v>5</v>
      </c>
      <c r="B12" s="84" t="str">
        <f ca="1"/>
        <v>Andorra</v>
      </c>
      <c r="C12" s="84" t="str">
        <f ca="1"/>
        <v>AND</v>
      </c>
      <c r="D12" s="84" t="str">
        <f ca="1"/>
        <v>ECS           Europe &amp; Central Asia</v>
      </c>
      <c r="E12" s="84" t="str">
        <f ca="1"/>
        <v>NA</v>
      </c>
      <c r="F12" s="190" t="str">
        <f t="shared" ca="1" si="5"/>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6.0583090379008704</v>
      </c>
      <c r="I12" s="191"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0</v>
      </c>
      <c r="J12" s="242">
        <v>44887</v>
      </c>
      <c r="K12" s="242" t="s">
        <v>409</v>
      </c>
      <c r="L12" s="91" t="s">
        <v>695</v>
      </c>
      <c r="M12" s="192">
        <v>6.0583090379008704</v>
      </c>
      <c r="N12" s="192">
        <v>0</v>
      </c>
      <c r="O12" s="192" t="s">
        <v>409</v>
      </c>
      <c r="P12" s="192">
        <v>34.700000000000003</v>
      </c>
      <c r="Q12" s="192" t="s">
        <v>409</v>
      </c>
      <c r="R12" s="192" t="s">
        <v>409</v>
      </c>
      <c r="S12"/>
      <c r="T12"/>
      <c r="U12"/>
      <c r="V12"/>
      <c r="W12"/>
      <c r="X12"/>
      <c r="Y12" s="192"/>
      <c r="Z12" s="192"/>
      <c r="AA12"/>
      <c r="AB12"/>
      <c r="AC12"/>
      <c r="AD12"/>
      <c r="AE12"/>
      <c r="AF12"/>
      <c r="AG12" s="34"/>
      <c r="AH12" s="34"/>
      <c r="AI12" s="34"/>
      <c r="AJ12" s="34"/>
      <c r="AK12" s="205"/>
    </row>
    <row r="13" spans="1:37" x14ac:dyDescent="0.2">
      <c r="A13" s="84">
        <v>6</v>
      </c>
      <c r="B13" s="84" t="str">
        <f ca="1"/>
        <v>United Arab Emirates</v>
      </c>
      <c r="C13" s="84" t="str">
        <f ca="1"/>
        <v>ARE</v>
      </c>
      <c r="D13" s="84" t="str">
        <f ca="1"/>
        <v>MEA           Middle East &amp; North Africa</v>
      </c>
      <c r="E13" s="84" t="str">
        <f ca="1"/>
        <v>NA</v>
      </c>
      <c r="F13" s="190" t="str">
        <f t="shared" ca="1" si="5"/>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4.6297376093294398</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0</v>
      </c>
      <c r="J13" s="242">
        <v>44753</v>
      </c>
      <c r="K13" s="242">
        <v>44778</v>
      </c>
      <c r="L13" s="91" t="s">
        <v>13</v>
      </c>
      <c r="M13" s="192">
        <v>4.6297376093294398</v>
      </c>
      <c r="N13" s="192">
        <v>0</v>
      </c>
      <c r="O13" s="192" t="s">
        <v>409</v>
      </c>
      <c r="P13" s="192">
        <v>39.6</v>
      </c>
      <c r="Q13" s="192" t="s">
        <v>409</v>
      </c>
      <c r="R13" s="192" t="s">
        <v>409</v>
      </c>
      <c r="S13"/>
      <c r="T13"/>
      <c r="U13"/>
      <c r="V13"/>
      <c r="W13"/>
      <c r="X13"/>
      <c r="Y13" s="192"/>
      <c r="Z13" s="192"/>
      <c r="AA13"/>
      <c r="AB13"/>
      <c r="AC13"/>
      <c r="AD13"/>
      <c r="AE13"/>
      <c r="AF13"/>
      <c r="AG13" s="34"/>
      <c r="AH13" s="34"/>
      <c r="AI13" s="34"/>
      <c r="AJ13" s="34"/>
      <c r="AK13" s="205"/>
    </row>
    <row r="14" spans="1:37" x14ac:dyDescent="0.2">
      <c r="A14" s="84">
        <v>7</v>
      </c>
      <c r="B14" s="84" t="str">
        <f ca="1"/>
        <v>Argentina</v>
      </c>
      <c r="C14" s="84" t="str">
        <f ca="1"/>
        <v>ARG</v>
      </c>
      <c r="D14" s="84" t="str">
        <f ca="1"/>
        <v>LCN           Latin America &amp; Caribbean</v>
      </c>
      <c r="E14" s="84" t="str">
        <f ca="1"/>
        <v>IBRD</v>
      </c>
      <c r="F14" s="190" t="str">
        <f t="shared" ca="1" si="5"/>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0.314868804664724</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0</v>
      </c>
      <c r="J14" s="242">
        <v>44753</v>
      </c>
      <c r="K14" s="242">
        <v>44929</v>
      </c>
      <c r="L14" s="91" t="s">
        <v>15</v>
      </c>
      <c r="M14" s="192">
        <v>0.314868804664724</v>
      </c>
      <c r="N14" s="192">
        <v>0</v>
      </c>
      <c r="O14" s="192" t="s">
        <v>409</v>
      </c>
      <c r="P14" s="192">
        <v>54.4</v>
      </c>
      <c r="Q14" s="192" t="s">
        <v>409</v>
      </c>
      <c r="R14" s="192" t="s">
        <v>409</v>
      </c>
      <c r="S14"/>
      <c r="T14"/>
      <c r="U14"/>
      <c r="V14"/>
      <c r="W14"/>
      <c r="X14"/>
      <c r="Y14" s="192"/>
      <c r="Z14" s="192"/>
      <c r="AA14"/>
      <c r="AB14"/>
      <c r="AC14"/>
      <c r="AD14"/>
      <c r="AE14"/>
      <c r="AF14"/>
      <c r="AG14" s="34"/>
      <c r="AH14" s="34"/>
      <c r="AI14" s="34"/>
      <c r="AJ14" s="34"/>
      <c r="AK14" s="205"/>
    </row>
    <row r="15" spans="1:37" x14ac:dyDescent="0.2">
      <c r="A15" s="84">
        <v>8</v>
      </c>
      <c r="B15" s="84" t="str">
        <f ca="1"/>
        <v>Armenia</v>
      </c>
      <c r="C15" s="84" t="str">
        <f ca="1"/>
        <v>ARM</v>
      </c>
      <c r="D15" s="84" t="str">
        <f ca="1"/>
        <v>ECS           Europe &amp; Central Asia</v>
      </c>
      <c r="E15" s="84" t="str">
        <f ca="1"/>
        <v>IBRD</v>
      </c>
      <c r="F15" s="190" t="str">
        <f t="shared" ca="1" si="5"/>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0</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0</v>
      </c>
      <c r="J15" s="242">
        <v>44753</v>
      </c>
      <c r="K15" s="242">
        <v>44852</v>
      </c>
      <c r="L15" s="91" t="s">
        <v>17</v>
      </c>
      <c r="M15" s="192">
        <v>0</v>
      </c>
      <c r="N15" s="192">
        <v>0</v>
      </c>
      <c r="O15" s="192" t="s">
        <v>409</v>
      </c>
      <c r="P15" s="192">
        <v>61.8</v>
      </c>
      <c r="Q15" s="192" t="s">
        <v>409</v>
      </c>
      <c r="R15" s="192" t="s">
        <v>409</v>
      </c>
      <c r="S15"/>
      <c r="T15"/>
      <c r="U15"/>
      <c r="V15"/>
      <c r="W15"/>
      <c r="X15"/>
      <c r="Y15" s="192"/>
      <c r="Z15" s="192"/>
      <c r="AA15"/>
      <c r="AB15"/>
      <c r="AC15"/>
      <c r="AD15"/>
      <c r="AE15"/>
      <c r="AF15"/>
      <c r="AG15" s="34"/>
      <c r="AH15" s="34"/>
      <c r="AI15" s="34"/>
      <c r="AJ15" s="34"/>
      <c r="AK15" s="205"/>
    </row>
    <row r="16" spans="1:37" x14ac:dyDescent="0.2">
      <c r="A16" s="84">
        <v>9</v>
      </c>
      <c r="B16" s="84" t="str">
        <f ca="1"/>
        <v>American Samoa</v>
      </c>
      <c r="C16" s="84" t="str">
        <f ca="1"/>
        <v>ASM</v>
      </c>
      <c r="D16" s="84" t="str">
        <f ca="1"/>
        <v>EAS           East Asia &amp; Pacific</v>
      </c>
      <c r="E16" s="84" t="str">
        <f ca="1"/>
        <v>NA</v>
      </c>
      <c r="F16" s="190" t="str">
        <f t="shared" ca="1" si="5"/>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0</v>
      </c>
      <c r="J16" s="242" t="s">
        <v>409</v>
      </c>
      <c r="K16" s="242" t="s">
        <v>409</v>
      </c>
      <c r="L16" s="239" t="s">
        <v>696</v>
      </c>
      <c r="M16" s="192" t="s">
        <v>409</v>
      </c>
      <c r="N16" s="192">
        <v>0</v>
      </c>
      <c r="O16" s="192" t="s">
        <v>409</v>
      </c>
      <c r="P16" s="192" t="s">
        <v>409</v>
      </c>
      <c r="Q16" s="192" t="s">
        <v>409</v>
      </c>
      <c r="R16" s="192" t="s">
        <v>409</v>
      </c>
      <c r="S16"/>
      <c r="T16"/>
      <c r="U16"/>
      <c r="V16"/>
      <c r="W16"/>
      <c r="X16"/>
      <c r="Y16" s="192"/>
      <c r="Z16" s="192"/>
      <c r="AA16"/>
      <c r="AB16"/>
      <c r="AC16"/>
      <c r="AD16"/>
      <c r="AE16"/>
      <c r="AF16"/>
      <c r="AG16" s="34"/>
      <c r="AH16" s="34"/>
      <c r="AI16" s="34"/>
      <c r="AJ16" s="34"/>
      <c r="AK16" s="205"/>
    </row>
    <row r="17" spans="1:37" x14ac:dyDescent="0.2">
      <c r="A17" s="84">
        <v>10</v>
      </c>
      <c r="B17" s="84" t="str">
        <f ca="1"/>
        <v>Antigua and Barbuda</v>
      </c>
      <c r="C17" s="84" t="str">
        <f ca="1"/>
        <v>ATG</v>
      </c>
      <c r="D17" s="84" t="str">
        <f ca="1"/>
        <v>LCN           Latin America &amp; Caribbean</v>
      </c>
      <c r="E17" s="84" t="str">
        <f ca="1"/>
        <v>IBRD</v>
      </c>
      <c r="F17" s="190" t="str">
        <f t="shared" ca="1" si="5"/>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7.4285714285714199</v>
      </c>
      <c r="I17" s="191"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0</v>
      </c>
      <c r="J17" s="242">
        <v>44753</v>
      </c>
      <c r="K17" s="242">
        <v>44846</v>
      </c>
      <c r="L17" s="91" t="s">
        <v>19</v>
      </c>
      <c r="M17" s="192">
        <v>7.4285714285714199</v>
      </c>
      <c r="N17" s="192">
        <v>0</v>
      </c>
      <c r="O17" s="192" t="s">
        <v>409</v>
      </c>
      <c r="P17" s="192">
        <v>30</v>
      </c>
      <c r="Q17" s="192" t="s">
        <v>409</v>
      </c>
      <c r="R17" s="192" t="s">
        <v>409</v>
      </c>
      <c r="S17"/>
      <c r="T17"/>
      <c r="U17"/>
      <c r="V17"/>
      <c r="W17"/>
      <c r="X17"/>
      <c r="Y17" s="192"/>
      <c r="Z17" s="192"/>
      <c r="AA17"/>
      <c r="AB17"/>
      <c r="AC17"/>
      <c r="AD17"/>
      <c r="AE17"/>
      <c r="AF17"/>
      <c r="AG17" s="34"/>
      <c r="AH17" s="34"/>
      <c r="AI17" s="34"/>
      <c r="AJ17" s="34"/>
      <c r="AK17" s="205"/>
    </row>
    <row r="18" spans="1:37" x14ac:dyDescent="0.2">
      <c r="A18" s="84">
        <v>11</v>
      </c>
      <c r="B18" s="84" t="str">
        <f ca="1"/>
        <v>Australia</v>
      </c>
      <c r="C18" s="84" t="str">
        <f ca="1"/>
        <v>AUS</v>
      </c>
      <c r="D18" s="84" t="str">
        <f ca="1"/>
        <v>EAS           East Asia &amp; Pacific</v>
      </c>
      <c r="E18" s="84" t="str">
        <f ca="1"/>
        <v>NA</v>
      </c>
      <c r="F18" s="190" t="str">
        <f t="shared" ca="1" si="5"/>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0</v>
      </c>
      <c r="J18" s="242">
        <v>44753</v>
      </c>
      <c r="K18" s="242">
        <v>44855</v>
      </c>
      <c r="L18" s="91" t="s">
        <v>21</v>
      </c>
      <c r="M18" s="192">
        <v>0</v>
      </c>
      <c r="N18" s="192">
        <v>0</v>
      </c>
      <c r="O18" s="192" t="s">
        <v>409</v>
      </c>
      <c r="P18" s="192">
        <v>71.099999999999994</v>
      </c>
      <c r="Q18" s="192" t="s">
        <v>409</v>
      </c>
      <c r="R18" s="192" t="s">
        <v>409</v>
      </c>
      <c r="S18"/>
      <c r="T18"/>
      <c r="U18"/>
      <c r="V18"/>
      <c r="W18"/>
      <c r="X18"/>
      <c r="Y18" s="192"/>
      <c r="Z18" s="192"/>
      <c r="AA18"/>
      <c r="AB18"/>
      <c r="AC18"/>
      <c r="AD18"/>
      <c r="AE18"/>
      <c r="AF18"/>
      <c r="AG18" s="34"/>
      <c r="AH18" s="34"/>
      <c r="AI18" s="34"/>
      <c r="AJ18" s="34"/>
      <c r="AK18" s="205"/>
    </row>
    <row r="19" spans="1:37" x14ac:dyDescent="0.2">
      <c r="A19" s="84">
        <v>12</v>
      </c>
      <c r="B19" s="84" t="str">
        <f ca="1"/>
        <v>Austria</v>
      </c>
      <c r="C19" s="84" t="str">
        <f ca="1"/>
        <v>AUT</v>
      </c>
      <c r="D19" s="84" t="str">
        <f ca="1"/>
        <v>ECS           Europe &amp; Central Asia</v>
      </c>
      <c r="E19" s="84" t="str">
        <f ca="1"/>
        <v>NA</v>
      </c>
      <c r="F19" s="190" t="str">
        <f t="shared" ca="1" si="5"/>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0</v>
      </c>
      <c r="J19" s="242">
        <v>44753</v>
      </c>
      <c r="K19" s="242">
        <v>44855</v>
      </c>
      <c r="L19" s="91" t="s">
        <v>23</v>
      </c>
      <c r="M19" s="192">
        <v>0</v>
      </c>
      <c r="N19" s="192">
        <v>0</v>
      </c>
      <c r="O19" s="192" t="s">
        <v>409</v>
      </c>
      <c r="P19" s="192">
        <v>56.9</v>
      </c>
      <c r="Q19" s="192" t="s">
        <v>409</v>
      </c>
      <c r="R19" s="192" t="s">
        <v>409</v>
      </c>
      <c r="S19"/>
      <c r="T19"/>
      <c r="U19"/>
      <c r="V19"/>
      <c r="W19"/>
      <c r="X19"/>
      <c r="Y19" s="192"/>
      <c r="Z19" s="192"/>
      <c r="AA19"/>
      <c r="AB19"/>
      <c r="AC19"/>
      <c r="AD19"/>
      <c r="AE19"/>
      <c r="AF19"/>
      <c r="AG19" s="34"/>
      <c r="AH19" s="34"/>
      <c r="AI19" s="34"/>
      <c r="AJ19" s="34"/>
      <c r="AK19" s="205"/>
    </row>
    <row r="20" spans="1:37" x14ac:dyDescent="0.2">
      <c r="A20" s="84">
        <v>13</v>
      </c>
      <c r="B20" s="84" t="str">
        <f ca="1"/>
        <v>Azerbaijan</v>
      </c>
      <c r="C20" s="84" t="str">
        <f ca="1"/>
        <v>AZE</v>
      </c>
      <c r="D20" s="84" t="str">
        <f ca="1"/>
        <v>ECS           Europe &amp; Central Asia</v>
      </c>
      <c r="E20" s="84" t="str">
        <f ca="1"/>
        <v>IBRD</v>
      </c>
      <c r="F20" s="190" t="str">
        <f t="shared" ca="1" si="5"/>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6.0583090379008704</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0</v>
      </c>
      <c r="J20" s="242">
        <v>44753</v>
      </c>
      <c r="K20" s="242">
        <v>44846</v>
      </c>
      <c r="L20" s="91" t="s">
        <v>25</v>
      </c>
      <c r="M20" s="192">
        <v>6.0583090379008704</v>
      </c>
      <c r="N20" s="192">
        <v>0</v>
      </c>
      <c r="O20" s="192" t="s">
        <v>409</v>
      </c>
      <c r="P20" s="192">
        <v>34.700000000000003</v>
      </c>
      <c r="Q20" s="192" t="s">
        <v>409</v>
      </c>
      <c r="R20" s="192" t="s">
        <v>409</v>
      </c>
      <c r="S20"/>
      <c r="T20"/>
      <c r="U20"/>
      <c r="V20"/>
      <c r="W20"/>
      <c r="X20"/>
      <c r="Y20" s="192"/>
      <c r="Z20" s="192"/>
      <c r="AA20"/>
      <c r="AB20"/>
      <c r="AC20"/>
      <c r="AD20"/>
      <c r="AE20"/>
      <c r="AF20"/>
      <c r="AG20" s="34"/>
      <c r="AH20" s="34"/>
      <c r="AI20" s="34"/>
      <c r="AJ20" s="34"/>
      <c r="AK20" s="205"/>
    </row>
    <row r="21" spans="1:37" x14ac:dyDescent="0.2">
      <c r="A21" s="84">
        <v>14</v>
      </c>
      <c r="B21" s="84" t="str">
        <f ca="1"/>
        <v>Burundi</v>
      </c>
      <c r="C21" s="84" t="str">
        <f ca="1"/>
        <v>BDI</v>
      </c>
      <c r="D21" s="84" t="str">
        <f ca="1"/>
        <v>SSF           Sub-Saharan Africa</v>
      </c>
      <c r="E21" s="84" t="str">
        <f ca="1"/>
        <v>IDA</v>
      </c>
      <c r="F21" s="190" t="str">
        <f t="shared" ca="1" si="5"/>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9.8649776612296343</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9.7317784256559694</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44753</v>
      </c>
      <c r="K21" s="242">
        <v>44966</v>
      </c>
      <c r="L21" s="91" t="s">
        <v>27</v>
      </c>
      <c r="M21" s="192">
        <v>9.7317784256559694</v>
      </c>
      <c r="N21" s="192">
        <v>0</v>
      </c>
      <c r="O21" s="192">
        <v>10</v>
      </c>
      <c r="P21" s="192">
        <v>22.1</v>
      </c>
      <c r="Q21" s="192" t="s">
        <v>409</v>
      </c>
      <c r="R21" s="192" t="s">
        <v>792</v>
      </c>
      <c r="S21"/>
      <c r="T21"/>
      <c r="U21"/>
      <c r="V21"/>
      <c r="W21"/>
      <c r="X21"/>
      <c r="Y21" s="192"/>
      <c r="Z21" s="192"/>
      <c r="AA21"/>
      <c r="AB21"/>
      <c r="AC21"/>
      <c r="AD21"/>
      <c r="AE21"/>
      <c r="AF21"/>
      <c r="AG21" s="34"/>
      <c r="AH21" s="34"/>
      <c r="AI21" s="34"/>
      <c r="AJ21" s="34"/>
      <c r="AK21" s="205"/>
    </row>
    <row r="22" spans="1:37" x14ac:dyDescent="0.2">
      <c r="A22" s="84">
        <v>15</v>
      </c>
      <c r="B22" s="84" t="str">
        <f ca="1"/>
        <v>Belgium</v>
      </c>
      <c r="C22" s="84" t="str">
        <f ca="1"/>
        <v>BEL</v>
      </c>
      <c r="D22" s="84" t="str">
        <f ca="1"/>
        <v>ECS           Europe &amp; Central Asia</v>
      </c>
      <c r="E22" s="84" t="str">
        <f ca="1"/>
        <v>NA</v>
      </c>
      <c r="F22" s="190" t="str">
        <f t="shared" ca="1" si="5"/>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0</v>
      </c>
      <c r="J22" s="242">
        <v>44753</v>
      </c>
      <c r="K22" s="242">
        <v>44855</v>
      </c>
      <c r="L22" s="91" t="s">
        <v>29</v>
      </c>
      <c r="M22" s="192">
        <v>0</v>
      </c>
      <c r="N22" s="192">
        <v>0</v>
      </c>
      <c r="O22" s="192" t="s">
        <v>409</v>
      </c>
      <c r="P22" s="192">
        <v>59.3</v>
      </c>
      <c r="Q22" s="192" t="s">
        <v>409</v>
      </c>
      <c r="R22" s="192" t="s">
        <v>409</v>
      </c>
      <c r="S22"/>
      <c r="T22"/>
      <c r="U22"/>
      <c r="V22"/>
      <c r="W22"/>
      <c r="X22"/>
      <c r="Y22" s="192"/>
      <c r="Z22" s="192"/>
      <c r="AA22"/>
      <c r="AB22"/>
      <c r="AC22"/>
      <c r="AD22"/>
      <c r="AE22"/>
      <c r="AF22"/>
      <c r="AG22" s="34"/>
      <c r="AH22" s="34"/>
      <c r="AI22" s="34"/>
      <c r="AJ22" s="34"/>
      <c r="AK22" s="205"/>
    </row>
    <row r="23" spans="1:37" x14ac:dyDescent="0.2">
      <c r="A23" s="84">
        <v>16</v>
      </c>
      <c r="B23" s="84" t="str">
        <f ca="1"/>
        <v>Benin</v>
      </c>
      <c r="C23" s="84" t="str">
        <f ca="1"/>
        <v>BEN</v>
      </c>
      <c r="D23" s="84" t="str">
        <f ca="1"/>
        <v>SSF           Sub-Saharan Africa</v>
      </c>
      <c r="E23" s="84" t="str">
        <f ca="1"/>
        <v>IDA</v>
      </c>
      <c r="F23" s="190" t="str">
        <f t="shared" ca="1" si="5"/>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8.7696793002915392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0</v>
      </c>
      <c r="J23" s="242">
        <v>44753</v>
      </c>
      <c r="K23" s="242">
        <v>44753</v>
      </c>
      <c r="L23" s="91" t="s">
        <v>31</v>
      </c>
      <c r="M23" s="192">
        <v>8.7696793002915392</v>
      </c>
      <c r="N23" s="192">
        <v>0</v>
      </c>
      <c r="O23" s="192" t="s">
        <v>409</v>
      </c>
      <c r="P23" s="192">
        <v>25.4</v>
      </c>
      <c r="Q23" s="192" t="s">
        <v>409</v>
      </c>
      <c r="R23" s="192" t="s">
        <v>409</v>
      </c>
      <c r="S23"/>
      <c r="T23"/>
      <c r="U23"/>
      <c r="V23"/>
      <c r="W23"/>
      <c r="X23"/>
      <c r="Y23" s="192"/>
      <c r="Z23" s="192"/>
      <c r="AA23"/>
      <c r="AB23"/>
      <c r="AC23"/>
      <c r="AD23"/>
      <c r="AE23"/>
      <c r="AF23"/>
      <c r="AG23" s="34"/>
      <c r="AH23" s="34"/>
      <c r="AI23" s="34"/>
      <c r="AJ23" s="34"/>
      <c r="AK23" s="205"/>
    </row>
    <row r="24" spans="1:37" x14ac:dyDescent="0.2">
      <c r="A24" s="84">
        <v>17</v>
      </c>
      <c r="B24" s="84" t="str">
        <f ca="1"/>
        <v>Burkina Faso</v>
      </c>
      <c r="C24" s="84" t="str">
        <f ca="1"/>
        <v>BFA</v>
      </c>
      <c r="D24" s="84" t="str">
        <f ca="1"/>
        <v>SSF           Sub-Saharan Africa</v>
      </c>
      <c r="E24" s="84" t="str">
        <f ca="1"/>
        <v>IDA</v>
      </c>
      <c r="F24" s="190" t="str">
        <f t="shared" ca="1" si="5"/>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7.4868804664723001</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0</v>
      </c>
      <c r="J24" s="242">
        <v>44753</v>
      </c>
      <c r="K24" s="242">
        <v>44762</v>
      </c>
      <c r="L24" s="91" t="s">
        <v>33</v>
      </c>
      <c r="M24" s="192">
        <v>7.4868804664723001</v>
      </c>
      <c r="N24" s="192">
        <v>0</v>
      </c>
      <c r="O24" s="192" t="s">
        <v>409</v>
      </c>
      <c r="P24" s="192">
        <v>29.8</v>
      </c>
      <c r="Q24" s="192" t="s">
        <v>409</v>
      </c>
      <c r="R24" s="192" t="s">
        <v>409</v>
      </c>
      <c r="S24"/>
      <c r="T24"/>
      <c r="U24"/>
      <c r="V24"/>
      <c r="W24"/>
      <c r="X24"/>
      <c r="Y24" s="192"/>
      <c r="Z24" s="192"/>
      <c r="AA24"/>
      <c r="AB24"/>
      <c r="AC24"/>
      <c r="AD24"/>
      <c r="AE24"/>
      <c r="AF24"/>
      <c r="AG24" s="34"/>
      <c r="AH24" s="34"/>
      <c r="AI24" s="34"/>
      <c r="AJ24" s="34"/>
      <c r="AK24" s="205"/>
    </row>
    <row r="25" spans="1:37" x14ac:dyDescent="0.2">
      <c r="A25" s="84">
        <v>18</v>
      </c>
      <c r="B25" s="84" t="str">
        <f ca="1"/>
        <v>Bangladesh</v>
      </c>
      <c r="C25" s="84" t="str">
        <f ca="1"/>
        <v>BGD</v>
      </c>
      <c r="D25" s="84" t="str">
        <f ca="1"/>
        <v>SAS           South Asia</v>
      </c>
      <c r="E25" s="84" t="str">
        <f ca="1"/>
        <v>IDA</v>
      </c>
      <c r="F25" s="190" t="str">
        <f t="shared" ca="1" si="5"/>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5.8250728862973702</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0</v>
      </c>
      <c r="J25" s="242">
        <v>44753</v>
      </c>
      <c r="K25" s="242">
        <v>44855</v>
      </c>
      <c r="L25" s="91" t="s">
        <v>35</v>
      </c>
      <c r="M25" s="192">
        <v>5.8250728862973702</v>
      </c>
      <c r="N25" s="192">
        <v>0</v>
      </c>
      <c r="O25" s="192" t="s">
        <v>409</v>
      </c>
      <c r="P25" s="192">
        <v>35.5</v>
      </c>
      <c r="Q25" s="192" t="s">
        <v>409</v>
      </c>
      <c r="R25" s="192" t="s">
        <v>409</v>
      </c>
      <c r="S25"/>
      <c r="T25"/>
      <c r="U25"/>
      <c r="V25"/>
      <c r="W25"/>
      <c r="X25"/>
      <c r="Y25" s="192"/>
      <c r="Z25" s="192"/>
      <c r="AA25"/>
      <c r="AB25"/>
      <c r="AC25"/>
      <c r="AD25"/>
      <c r="AE25"/>
      <c r="AF25"/>
      <c r="AG25" s="34"/>
      <c r="AH25" s="34"/>
      <c r="AI25" s="34"/>
      <c r="AJ25" s="34"/>
      <c r="AK25" s="205"/>
    </row>
    <row r="26" spans="1:37" x14ac:dyDescent="0.2">
      <c r="A26" s="84">
        <v>19</v>
      </c>
      <c r="B26" s="84" t="str">
        <f ca="1"/>
        <v>Bulgaria</v>
      </c>
      <c r="C26" s="84" t="str">
        <f ca="1"/>
        <v>BGR</v>
      </c>
      <c r="D26" s="84" t="str">
        <f ca="1"/>
        <v>ECS           Europe &amp; Central Asia</v>
      </c>
      <c r="E26" s="84" t="str">
        <f ca="1"/>
        <v>IBRD</v>
      </c>
      <c r="F26" s="190" t="str">
        <f t="shared" ca="1" si="5"/>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0</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0</v>
      </c>
      <c r="J26" s="242">
        <v>44753</v>
      </c>
      <c r="K26" s="242">
        <v>44855</v>
      </c>
      <c r="L26" s="91" t="s">
        <v>37</v>
      </c>
      <c r="M26" s="192">
        <v>0</v>
      </c>
      <c r="N26" s="192">
        <v>0</v>
      </c>
      <c r="O26" s="192" t="s">
        <v>409</v>
      </c>
      <c r="P26" s="192">
        <v>59.9</v>
      </c>
      <c r="Q26" s="192" t="s">
        <v>409</v>
      </c>
      <c r="R26" s="192" t="s">
        <v>409</v>
      </c>
      <c r="S26"/>
      <c r="T26"/>
      <c r="U26"/>
      <c r="V26"/>
      <c r="W26"/>
      <c r="X26"/>
      <c r="Y26" s="192"/>
      <c r="Z26" s="192"/>
      <c r="AA26"/>
      <c r="AB26"/>
      <c r="AC26"/>
      <c r="AD26"/>
      <c r="AE26"/>
      <c r="AF26"/>
      <c r="AG26" s="34"/>
      <c r="AH26" s="34"/>
      <c r="AI26" s="34"/>
      <c r="AJ26" s="34"/>
      <c r="AK26" s="205"/>
    </row>
    <row r="27" spans="1:37" x14ac:dyDescent="0.2">
      <c r="A27" s="84">
        <v>20</v>
      </c>
      <c r="B27" s="84" t="str">
        <f ca="1"/>
        <v>Bahrain</v>
      </c>
      <c r="C27" s="84" t="str">
        <f ca="1"/>
        <v>BHR</v>
      </c>
      <c r="D27" s="84" t="str">
        <f ca="1"/>
        <v>MEA           Middle East &amp; North Africa</v>
      </c>
      <c r="E27" s="84" t="str">
        <f ca="1"/>
        <v>NA</v>
      </c>
      <c r="F27" s="190" t="str">
        <f t="shared" ca="1" si="5"/>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5.59183673469387</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0</v>
      </c>
      <c r="J27" s="242">
        <v>44753</v>
      </c>
      <c r="K27" s="242">
        <v>44852</v>
      </c>
      <c r="L27" s="91" t="s">
        <v>39</v>
      </c>
      <c r="M27" s="192">
        <v>5.59183673469387</v>
      </c>
      <c r="N27" s="192">
        <v>0</v>
      </c>
      <c r="O27" s="192" t="s">
        <v>409</v>
      </c>
      <c r="P27" s="192">
        <v>36.299999999999997</v>
      </c>
      <c r="Q27" s="192" t="s">
        <v>409</v>
      </c>
      <c r="R27" s="192" t="s">
        <v>409</v>
      </c>
      <c r="S27"/>
      <c r="T27"/>
      <c r="U27"/>
      <c r="V27"/>
      <c r="W27"/>
      <c r="X27"/>
      <c r="Y27" s="192"/>
      <c r="Z27" s="192"/>
      <c r="AA27"/>
      <c r="AB27"/>
      <c r="AC27"/>
      <c r="AD27"/>
      <c r="AE27"/>
      <c r="AF27"/>
      <c r="AG27" s="34"/>
      <c r="AH27" s="34"/>
      <c r="AI27" s="34"/>
      <c r="AJ27" s="34"/>
      <c r="AK27" s="205"/>
    </row>
    <row r="28" spans="1:37" x14ac:dyDescent="0.2">
      <c r="A28" s="84">
        <v>21</v>
      </c>
      <c r="B28" s="84" t="str">
        <f ca="1"/>
        <v>Bahamas, The</v>
      </c>
      <c r="C28" s="84" t="str">
        <f ca="1"/>
        <v>BHS</v>
      </c>
      <c r="D28" s="84" t="str">
        <f ca="1"/>
        <v>LCN           Latin America &amp; Caribbean</v>
      </c>
      <c r="E28" s="84" t="str">
        <f ca="1"/>
        <v>NA</v>
      </c>
      <c r="F28" s="190" t="str">
        <f t="shared" ca="1" si="5"/>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7.3994169096209896</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0</v>
      </c>
      <c r="J28" s="242">
        <v>44753</v>
      </c>
      <c r="K28" s="242">
        <v>44852</v>
      </c>
      <c r="L28" s="91" t="s">
        <v>40</v>
      </c>
      <c r="M28" s="192">
        <v>7.3994169096209896</v>
      </c>
      <c r="N28" s="192">
        <v>0</v>
      </c>
      <c r="O28" s="192" t="s">
        <v>409</v>
      </c>
      <c r="P28" s="192">
        <v>30.1</v>
      </c>
      <c r="Q28" s="192" t="s">
        <v>409</v>
      </c>
      <c r="R28" s="192" t="s">
        <v>409</v>
      </c>
      <c r="S28"/>
      <c r="T28"/>
      <c r="U28"/>
      <c r="V28"/>
      <c r="W28"/>
      <c r="X28"/>
      <c r="Y28" s="192"/>
      <c r="Z28" s="192"/>
      <c r="AA28"/>
      <c r="AB28"/>
      <c r="AC28"/>
      <c r="AD28"/>
      <c r="AE28"/>
      <c r="AF28"/>
      <c r="AG28" s="34"/>
      <c r="AH28" s="34"/>
      <c r="AI28" s="34"/>
      <c r="AJ28" s="34"/>
      <c r="AK28" s="205"/>
    </row>
    <row r="29" spans="1:37" x14ac:dyDescent="0.2">
      <c r="A29" s="84">
        <v>22</v>
      </c>
      <c r="B29" s="84" t="str">
        <f ca="1"/>
        <v>Bosnia and Herzegovina</v>
      </c>
      <c r="C29" s="84" t="str">
        <f ca="1"/>
        <v>BIH</v>
      </c>
      <c r="D29" s="84" t="str">
        <f ca="1"/>
        <v>ECS           Europe &amp; Central Asia</v>
      </c>
      <c r="E29" s="84" t="str">
        <f ca="1"/>
        <v>IBRD</v>
      </c>
      <c r="F29" s="190" t="str">
        <f t="shared" ca="1" si="5"/>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5.8542274052478103</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v>
      </c>
      <c r="J29" s="242">
        <v>44753</v>
      </c>
      <c r="K29" s="242">
        <v>44852</v>
      </c>
      <c r="L29" s="91" t="s">
        <v>42</v>
      </c>
      <c r="M29" s="192">
        <v>5.8542274052478103</v>
      </c>
      <c r="N29" s="192">
        <v>0</v>
      </c>
      <c r="O29" s="192" t="s">
        <v>409</v>
      </c>
      <c r="P29" s="192">
        <v>35.4</v>
      </c>
      <c r="Q29" s="192" t="s">
        <v>409</v>
      </c>
      <c r="R29" s="192" t="s">
        <v>409</v>
      </c>
      <c r="S29"/>
      <c r="T29"/>
      <c r="U29"/>
      <c r="V29"/>
      <c r="W29"/>
      <c r="X29"/>
      <c r="Y29" s="192"/>
      <c r="Z29" s="192"/>
      <c r="AA29"/>
      <c r="AB29"/>
      <c r="AC29"/>
      <c r="AD29"/>
      <c r="AE29"/>
      <c r="AF29"/>
      <c r="AG29" s="34"/>
      <c r="AH29" s="34"/>
      <c r="AI29" s="34"/>
      <c r="AJ29" s="34"/>
      <c r="AK29" s="205"/>
    </row>
    <row r="30" spans="1:37" x14ac:dyDescent="0.2">
      <c r="A30" s="84">
        <v>23</v>
      </c>
      <c r="B30" s="84" t="str">
        <f ca="1"/>
        <v>Belarus</v>
      </c>
      <c r="C30" s="84" t="str">
        <f ca="1"/>
        <v>BLR</v>
      </c>
      <c r="D30" s="84" t="str">
        <f ca="1"/>
        <v>ECS           Europe &amp; Central Asia</v>
      </c>
      <c r="E30" s="84" t="str">
        <f ca="1"/>
        <v>IBRD</v>
      </c>
      <c r="F30" s="190" t="str">
        <f t="shared" ca="1" si="5"/>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3.3760932944606399</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v>
      </c>
      <c r="J30" s="242">
        <v>44753</v>
      </c>
      <c r="K30" s="242">
        <v>44778</v>
      </c>
      <c r="L30" s="91" t="s">
        <v>44</v>
      </c>
      <c r="M30" s="192">
        <v>3.3760932944606399</v>
      </c>
      <c r="N30" s="192">
        <v>0</v>
      </c>
      <c r="O30" s="192" t="s">
        <v>409</v>
      </c>
      <c r="P30" s="192">
        <v>43.9</v>
      </c>
      <c r="Q30" s="192" t="s">
        <v>409</v>
      </c>
      <c r="R30" s="192" t="s">
        <v>409</v>
      </c>
      <c r="S30"/>
      <c r="T30"/>
      <c r="U30"/>
      <c r="V30"/>
      <c r="W30"/>
      <c r="X30"/>
      <c r="Y30" s="192"/>
      <c r="Z30" s="192"/>
      <c r="AA30"/>
      <c r="AB30"/>
      <c r="AC30"/>
      <c r="AD30"/>
      <c r="AE30"/>
      <c r="AF30"/>
      <c r="AG30" s="34"/>
      <c r="AH30" s="34"/>
      <c r="AI30" s="34"/>
      <c r="AJ30" s="34"/>
      <c r="AK30" s="205"/>
    </row>
    <row r="31" spans="1:37" x14ac:dyDescent="0.2">
      <c r="A31" s="84">
        <v>24</v>
      </c>
      <c r="B31" s="84" t="str">
        <f ca="1"/>
        <v>Belize</v>
      </c>
      <c r="C31" s="84" t="str">
        <f ca="1"/>
        <v>BLZ</v>
      </c>
      <c r="D31" s="84" t="str">
        <f ca="1"/>
        <v>LCN           Latin America &amp; Caribbean</v>
      </c>
      <c r="E31" s="84" t="str">
        <f ca="1"/>
        <v>IBRD</v>
      </c>
      <c r="F31" s="190" t="str">
        <f t="shared" ca="1" si="5"/>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8.6695068979860324</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7.5160349854227402</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10</v>
      </c>
      <c r="J31" s="242">
        <v>44753</v>
      </c>
      <c r="K31" s="242">
        <v>45154</v>
      </c>
      <c r="L31" s="91" t="s">
        <v>46</v>
      </c>
      <c r="M31" s="192">
        <v>7.5160349854227402</v>
      </c>
      <c r="N31" s="192">
        <v>0</v>
      </c>
      <c r="O31" s="192">
        <v>10</v>
      </c>
      <c r="P31" s="192">
        <v>29.7</v>
      </c>
      <c r="Q31" s="192" t="s">
        <v>409</v>
      </c>
      <c r="R31" s="192" t="s">
        <v>849</v>
      </c>
      <c r="S31"/>
      <c r="T31"/>
      <c r="U31"/>
      <c r="V31"/>
      <c r="W31"/>
      <c r="X31"/>
      <c r="Y31" s="192"/>
      <c r="Z31" s="192"/>
      <c r="AA31"/>
      <c r="AB31"/>
      <c r="AC31"/>
      <c r="AD31"/>
      <c r="AE31"/>
      <c r="AF31"/>
      <c r="AG31" s="34"/>
      <c r="AH31" s="34"/>
      <c r="AI31" s="34"/>
      <c r="AJ31" s="34"/>
      <c r="AK31" s="205"/>
    </row>
    <row r="32" spans="1:37" x14ac:dyDescent="0.2">
      <c r="A32" s="84">
        <v>25</v>
      </c>
      <c r="B32" s="84" t="str">
        <f ca="1"/>
        <v>Bermuda</v>
      </c>
      <c r="C32" s="84" t="str">
        <f ca="1"/>
        <v>BMU</v>
      </c>
      <c r="D32" s="84" t="str">
        <f ca="1"/>
        <v>NAC           North America</v>
      </c>
      <c r="E32" s="84" t="str">
        <f ca="1"/>
        <v>NA</v>
      </c>
      <c r="F32" s="190" t="str">
        <f t="shared" ca="1" si="5"/>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0</v>
      </c>
      <c r="J32" s="242" t="s">
        <v>409</v>
      </c>
      <c r="K32" s="242" t="s">
        <v>409</v>
      </c>
      <c r="L32" s="91" t="s">
        <v>697</v>
      </c>
      <c r="M32" s="192" t="s">
        <v>409</v>
      </c>
      <c r="N32" s="192">
        <v>0</v>
      </c>
      <c r="O32" s="192" t="s">
        <v>409</v>
      </c>
      <c r="P32" s="192" t="s">
        <v>409</v>
      </c>
      <c r="Q32" s="192" t="s">
        <v>409</v>
      </c>
      <c r="R32" s="192" t="s">
        <v>409</v>
      </c>
      <c r="S32"/>
      <c r="T32"/>
      <c r="U32"/>
      <c r="V32"/>
      <c r="W32"/>
      <c r="X32"/>
      <c r="Y32" s="192"/>
      <c r="Z32" s="192"/>
      <c r="AA32"/>
      <c r="AB32"/>
      <c r="AC32"/>
      <c r="AD32"/>
      <c r="AE32"/>
      <c r="AF32"/>
      <c r="AG32" s="34"/>
      <c r="AH32" s="34"/>
      <c r="AI32" s="34"/>
      <c r="AJ32" s="34"/>
      <c r="AK32" s="205"/>
    </row>
    <row r="33" spans="1:37" x14ac:dyDescent="0.2">
      <c r="A33" s="84">
        <v>26</v>
      </c>
      <c r="B33" s="84" t="str">
        <f ca="1"/>
        <v>Bolivia</v>
      </c>
      <c r="C33" s="84" t="str">
        <f ca="1"/>
        <v>BOL</v>
      </c>
      <c r="D33" s="84" t="str">
        <f ca="1"/>
        <v>LCN           Latin America &amp; Caribbean</v>
      </c>
      <c r="E33" s="84" t="str">
        <f ca="1"/>
        <v>IBRD</v>
      </c>
      <c r="F33" s="190" t="str">
        <f t="shared" ca="1" si="5"/>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8.6358126123265659</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7.45772594752186</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10</v>
      </c>
      <c r="J33" s="242">
        <v>44753</v>
      </c>
      <c r="K33" s="242">
        <v>44966</v>
      </c>
      <c r="L33" s="91" t="s">
        <v>48</v>
      </c>
      <c r="M33" s="192">
        <v>7.45772594752186</v>
      </c>
      <c r="N33" s="192">
        <v>0</v>
      </c>
      <c r="O33" s="192">
        <v>10</v>
      </c>
      <c r="P33" s="192">
        <v>29.9</v>
      </c>
      <c r="Q33" s="192" t="s">
        <v>409</v>
      </c>
      <c r="R33" s="192" t="s">
        <v>793</v>
      </c>
      <c r="S33"/>
      <c r="T33"/>
      <c r="U33"/>
      <c r="V33"/>
      <c r="W33"/>
      <c r="X33"/>
      <c r="Y33" s="192"/>
      <c r="Z33" s="192"/>
      <c r="AA33"/>
      <c r="AB33"/>
      <c r="AC33"/>
      <c r="AD33"/>
      <c r="AE33"/>
      <c r="AF33"/>
      <c r="AG33" s="34"/>
      <c r="AH33" s="34"/>
      <c r="AI33" s="34"/>
      <c r="AJ33" s="34"/>
      <c r="AK33" s="205"/>
    </row>
    <row r="34" spans="1:37" x14ac:dyDescent="0.2">
      <c r="A34" s="84">
        <v>27</v>
      </c>
      <c r="B34" s="84" t="str">
        <f ca="1"/>
        <v>Brazil</v>
      </c>
      <c r="C34" s="84" t="str">
        <f ca="1"/>
        <v>BRA</v>
      </c>
      <c r="D34" s="84" t="str">
        <f ca="1"/>
        <v>LCN           Latin America &amp; Caribbean</v>
      </c>
      <c r="E34" s="84" t="str">
        <f ca="1"/>
        <v>IBRD</v>
      </c>
      <c r="F34" s="190" t="str">
        <f t="shared" ca="1" si="5"/>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1.24781341107871</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0</v>
      </c>
      <c r="J34" s="242">
        <v>44753</v>
      </c>
      <c r="K34" s="242">
        <v>45188</v>
      </c>
      <c r="L34" s="91" t="s">
        <v>50</v>
      </c>
      <c r="M34" s="192">
        <v>1.24781341107871</v>
      </c>
      <c r="N34" s="192">
        <v>0</v>
      </c>
      <c r="O34" s="192" t="s">
        <v>409</v>
      </c>
      <c r="P34" s="192">
        <v>51.2</v>
      </c>
      <c r="Q34" s="192" t="s">
        <v>409</v>
      </c>
      <c r="R34" s="192" t="s">
        <v>409</v>
      </c>
      <c r="S34"/>
      <c r="T34"/>
      <c r="U34"/>
      <c r="V34"/>
      <c r="W34"/>
      <c r="X34"/>
      <c r="Y34" s="192"/>
      <c r="Z34" s="192"/>
      <c r="AA34"/>
      <c r="AB34"/>
      <c r="AC34"/>
      <c r="AD34"/>
      <c r="AE34"/>
      <c r="AF34"/>
      <c r="AG34" s="34"/>
      <c r="AH34" s="34"/>
      <c r="AI34" s="34"/>
      <c r="AJ34" s="34"/>
      <c r="AK34" s="205"/>
    </row>
    <row r="35" spans="1:37" x14ac:dyDescent="0.2">
      <c r="A35" s="84">
        <v>28</v>
      </c>
      <c r="B35" s="84" t="str">
        <f ca="1"/>
        <v>Barbados</v>
      </c>
      <c r="C35" s="84" t="str">
        <f ca="1"/>
        <v>BRB</v>
      </c>
      <c r="D35" s="84" t="str">
        <f ca="1"/>
        <v>LCN           Latin America &amp; Caribbean</v>
      </c>
      <c r="E35" s="84" t="str">
        <f ca="1"/>
        <v>NA</v>
      </c>
      <c r="F35" s="190" t="str">
        <f t="shared" ca="1" si="5"/>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6</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0</v>
      </c>
      <c r="J35" s="242">
        <v>44753</v>
      </c>
      <c r="K35" s="242">
        <v>44852</v>
      </c>
      <c r="L35" s="91" t="s">
        <v>52</v>
      </c>
      <c r="M35" s="192">
        <v>6</v>
      </c>
      <c r="N35" s="192">
        <v>0</v>
      </c>
      <c r="O35" s="192" t="s">
        <v>409</v>
      </c>
      <c r="P35" s="192">
        <v>34.9</v>
      </c>
      <c r="Q35" s="192" t="s">
        <v>409</v>
      </c>
      <c r="R35" s="192" t="s">
        <v>409</v>
      </c>
      <c r="S35"/>
      <c r="T35"/>
      <c r="U35"/>
      <c r="V35"/>
      <c r="W35"/>
      <c r="X35"/>
      <c r="Y35" s="192"/>
      <c r="Z35" s="192"/>
      <c r="AA35"/>
      <c r="AB35"/>
      <c r="AC35"/>
      <c r="AD35"/>
      <c r="AE35"/>
      <c r="AF35"/>
      <c r="AG35" s="34"/>
      <c r="AH35" s="34"/>
      <c r="AI35" s="34"/>
      <c r="AJ35" s="34"/>
      <c r="AK35" s="205"/>
    </row>
    <row r="36" spans="1:37" x14ac:dyDescent="0.2">
      <c r="A36" s="84">
        <v>29</v>
      </c>
      <c r="B36" s="84" t="str">
        <f ca="1"/>
        <v>Brunei Darussalam</v>
      </c>
      <c r="C36" s="84" t="str">
        <f ca="1"/>
        <v>BRN</v>
      </c>
      <c r="D36" s="84" t="str">
        <f ca="1"/>
        <v>EAS           East Asia &amp; Pacific</v>
      </c>
      <c r="E36" s="84" t="str">
        <f ca="1"/>
        <v>NA</v>
      </c>
      <c r="F36" s="190" t="str">
        <f t="shared" ca="1" si="5"/>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3.49271137026239</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0</v>
      </c>
      <c r="J36" s="242">
        <v>44753</v>
      </c>
      <c r="K36" s="242" t="s">
        <v>409</v>
      </c>
      <c r="L36" s="91" t="s">
        <v>54</v>
      </c>
      <c r="M36" s="192">
        <v>3.49271137026239</v>
      </c>
      <c r="N36" s="192">
        <v>0</v>
      </c>
      <c r="O36" s="192" t="s">
        <v>409</v>
      </c>
      <c r="P36" s="192">
        <v>43.5</v>
      </c>
      <c r="Q36" s="192" t="s">
        <v>409</v>
      </c>
      <c r="R36" s="192" t="s">
        <v>409</v>
      </c>
      <c r="S36"/>
      <c r="T36"/>
      <c r="U36"/>
      <c r="V36"/>
      <c r="W36"/>
      <c r="X36"/>
      <c r="Y36" s="192"/>
      <c r="Z36" s="192"/>
      <c r="AA36"/>
      <c r="AB36"/>
      <c r="AC36"/>
      <c r="AD36"/>
      <c r="AE36"/>
      <c r="AF36"/>
      <c r="AG36" s="34"/>
      <c r="AH36" s="34"/>
      <c r="AI36" s="34"/>
      <c r="AJ36" s="34"/>
      <c r="AK36" s="205"/>
    </row>
    <row r="37" spans="1:37" x14ac:dyDescent="0.2">
      <c r="A37" s="84">
        <v>30</v>
      </c>
      <c r="B37" s="84" t="str">
        <f ca="1"/>
        <v>Bhutan</v>
      </c>
      <c r="C37" s="84" t="str">
        <f ca="1"/>
        <v>BTN</v>
      </c>
      <c r="D37" s="84" t="str">
        <f ca="1"/>
        <v>SAS           South Asia</v>
      </c>
      <c r="E37" s="84" t="str">
        <f ca="1"/>
        <v>IDA</v>
      </c>
      <c r="F37" s="190" t="str">
        <f t="shared" ca="1" si="5"/>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4.5714285714285703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0</v>
      </c>
      <c r="J37" s="242">
        <v>44753</v>
      </c>
      <c r="K37" s="242" t="s">
        <v>409</v>
      </c>
      <c r="L37" s="91" t="s">
        <v>56</v>
      </c>
      <c r="M37" s="192">
        <v>4.5714285714285703</v>
      </c>
      <c r="N37" s="192">
        <v>0</v>
      </c>
      <c r="O37" s="192" t="s">
        <v>409</v>
      </c>
      <c r="P37" s="192">
        <v>39.799999999999997</v>
      </c>
      <c r="Q37" s="192" t="s">
        <v>409</v>
      </c>
      <c r="R37" s="192" t="s">
        <v>409</v>
      </c>
      <c r="S37"/>
      <c r="T37"/>
      <c r="U37"/>
      <c r="V37"/>
      <c r="W37"/>
      <c r="X37"/>
      <c r="Y37" s="192"/>
      <c r="Z37" s="192"/>
      <c r="AA37"/>
      <c r="AB37"/>
      <c r="AC37"/>
      <c r="AD37"/>
      <c r="AE37"/>
      <c r="AF37"/>
      <c r="AG37" s="34"/>
      <c r="AH37" s="34"/>
      <c r="AI37" s="34"/>
      <c r="AJ37" s="34"/>
      <c r="AK37" s="205"/>
    </row>
    <row r="38" spans="1:37" x14ac:dyDescent="0.2">
      <c r="A38" s="84">
        <v>31</v>
      </c>
      <c r="B38" s="84" t="str">
        <f ca="1"/>
        <v>Botswana</v>
      </c>
      <c r="C38" s="84" t="str">
        <f ca="1"/>
        <v>BWA</v>
      </c>
      <c r="D38" s="84" t="str">
        <f ca="1"/>
        <v>SSF           Sub-Saharan Africa</v>
      </c>
      <c r="E38" s="84" t="str">
        <f ca="1"/>
        <v>IBRD</v>
      </c>
      <c r="F38" s="190" t="str">
        <f t="shared" ca="1" si="5"/>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6.3790087463556802</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44753</v>
      </c>
      <c r="K38" s="242">
        <v>44852</v>
      </c>
      <c r="L38" s="91" t="s">
        <v>58</v>
      </c>
      <c r="M38" s="192">
        <v>6.3790087463556802</v>
      </c>
      <c r="N38" s="192">
        <v>0</v>
      </c>
      <c r="O38" s="192" t="s">
        <v>409</v>
      </c>
      <c r="P38" s="192">
        <v>33.6</v>
      </c>
      <c r="Q38" s="192" t="s">
        <v>409</v>
      </c>
      <c r="R38" s="192" t="s">
        <v>409</v>
      </c>
      <c r="S38"/>
      <c r="T38"/>
      <c r="U38"/>
      <c r="V38"/>
      <c r="W38"/>
      <c r="X38"/>
      <c r="Y38" s="192"/>
      <c r="Z38" s="192"/>
      <c r="AA38"/>
      <c r="AB38"/>
      <c r="AC38"/>
      <c r="AD38"/>
      <c r="AE38"/>
      <c r="AF38"/>
      <c r="AG38" s="34"/>
      <c r="AH38" s="34"/>
      <c r="AI38" s="34"/>
      <c r="AJ38" s="34"/>
      <c r="AK38" s="205"/>
    </row>
    <row r="39" spans="1:37" x14ac:dyDescent="0.2">
      <c r="A39" s="84">
        <v>32</v>
      </c>
      <c r="B39" s="84" t="str">
        <f ca="1"/>
        <v>Central African Republic</v>
      </c>
      <c r="C39" s="84" t="str">
        <f ca="1"/>
        <v>CAF</v>
      </c>
      <c r="D39" s="84" t="str">
        <f ca="1"/>
        <v>SSF           Sub-Saharan Africa</v>
      </c>
      <c r="E39" s="84" t="str">
        <f ca="1"/>
        <v>IDA</v>
      </c>
      <c r="F39" s="190" t="str">
        <f t="shared" ca="1" si="5"/>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0</v>
      </c>
      <c r="J39" s="242">
        <v>44753</v>
      </c>
      <c r="K39" s="242">
        <v>44753</v>
      </c>
      <c r="L39" s="91" t="s">
        <v>60</v>
      </c>
      <c r="M39" s="192">
        <v>10</v>
      </c>
      <c r="N39" s="192">
        <v>0</v>
      </c>
      <c r="O39" s="192" t="s">
        <v>409</v>
      </c>
      <c r="P39" s="192">
        <v>18.600000000000001</v>
      </c>
      <c r="Q39" s="192" t="s">
        <v>409</v>
      </c>
      <c r="R39" s="192" t="s">
        <v>409</v>
      </c>
      <c r="S39"/>
      <c r="T39"/>
      <c r="U39"/>
      <c r="V39"/>
      <c r="W39"/>
      <c r="X39"/>
      <c r="Y39" s="192"/>
      <c r="Z39" s="192"/>
      <c r="AA39"/>
      <c r="AB39"/>
      <c r="AC39"/>
      <c r="AD39"/>
      <c r="AE39"/>
      <c r="AF39"/>
      <c r="AG39" s="34"/>
      <c r="AH39" s="34"/>
      <c r="AI39" s="34"/>
      <c r="AJ39" s="34"/>
      <c r="AK39" s="205"/>
    </row>
    <row r="40" spans="1:37" x14ac:dyDescent="0.2">
      <c r="A40" s="84">
        <v>33</v>
      </c>
      <c r="B40" s="84" t="str">
        <f ca="1"/>
        <v>Canada</v>
      </c>
      <c r="C40" s="84" t="str">
        <f ca="1"/>
        <v>CAN</v>
      </c>
      <c r="D40" s="84" t="str">
        <f ca="1"/>
        <v>NAC           North America</v>
      </c>
      <c r="E40" s="84" t="str">
        <f ca="1"/>
        <v>NA</v>
      </c>
      <c r="F40" s="190" t="str">
        <f t="shared" ca="1" si="5"/>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0</v>
      </c>
      <c r="J40" s="242">
        <v>44753</v>
      </c>
      <c r="K40" s="242">
        <v>44855</v>
      </c>
      <c r="L40" s="91" t="s">
        <v>62</v>
      </c>
      <c r="M40" s="192">
        <v>0</v>
      </c>
      <c r="N40" s="192">
        <v>0</v>
      </c>
      <c r="O40" s="192" t="s">
        <v>409</v>
      </c>
      <c r="P40" s="192">
        <v>69.8</v>
      </c>
      <c r="Q40" s="192" t="s">
        <v>409</v>
      </c>
      <c r="R40" s="192" t="s">
        <v>409</v>
      </c>
      <c r="S40"/>
      <c r="T40"/>
      <c r="U40"/>
      <c r="V40"/>
      <c r="W40"/>
      <c r="X40"/>
      <c r="Y40" s="192"/>
      <c r="Z40" s="192"/>
      <c r="AA40"/>
      <c r="AB40"/>
      <c r="AC40"/>
      <c r="AD40"/>
      <c r="AE40"/>
      <c r="AF40"/>
      <c r="AG40" s="34"/>
      <c r="AH40" s="34"/>
      <c r="AI40" s="34"/>
      <c r="AJ40" s="34"/>
      <c r="AK40" s="205"/>
    </row>
    <row r="41" spans="1:37" x14ac:dyDescent="0.2">
      <c r="A41" s="84">
        <v>34</v>
      </c>
      <c r="B41" s="84" t="str">
        <f ca="1"/>
        <v>Switzerland</v>
      </c>
      <c r="C41" s="84" t="str">
        <f ca="1"/>
        <v>CHE</v>
      </c>
      <c r="D41" s="84" t="str">
        <f ca="1"/>
        <v>ECS           Europe &amp; Central Asia</v>
      </c>
      <c r="E41" s="84" t="str">
        <f ca="1"/>
        <v>NA</v>
      </c>
      <c r="F41" s="190" t="str">
        <f t="shared" ca="1" si="5"/>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0</v>
      </c>
      <c r="J41" s="242">
        <v>44753</v>
      </c>
      <c r="K41" s="242">
        <v>44855</v>
      </c>
      <c r="L41" s="91" t="s">
        <v>64</v>
      </c>
      <c r="M41" s="192">
        <v>0</v>
      </c>
      <c r="N41" s="192">
        <v>0</v>
      </c>
      <c r="O41" s="192" t="s">
        <v>409</v>
      </c>
      <c r="P41" s="192">
        <v>58.8</v>
      </c>
      <c r="Q41" s="192" t="s">
        <v>409</v>
      </c>
      <c r="R41" s="192" t="s">
        <v>409</v>
      </c>
      <c r="S41"/>
      <c r="T41"/>
      <c r="U41"/>
      <c r="V41"/>
      <c r="W41"/>
      <c r="X41"/>
      <c r="Y41" s="192"/>
      <c r="Z41" s="192"/>
      <c r="AA41"/>
      <c r="AB41"/>
      <c r="AC41"/>
      <c r="AD41"/>
      <c r="AE41"/>
      <c r="AF41"/>
      <c r="AG41" s="34"/>
      <c r="AH41" s="34"/>
      <c r="AI41" s="34"/>
      <c r="AJ41" s="34"/>
      <c r="AK41" s="205"/>
    </row>
    <row r="42" spans="1:37" x14ac:dyDescent="0.2">
      <c r="A42" s="84">
        <v>35</v>
      </c>
      <c r="B42" s="84" t="str">
        <f ca="1"/>
        <v>Channel Islands</v>
      </c>
      <c r="C42" s="84" t="str">
        <f ca="1"/>
        <v>CHI</v>
      </c>
      <c r="D42" s="84" t="str">
        <f ca="1"/>
        <v>ECS           Europe &amp; Central Asia</v>
      </c>
      <c r="E42" s="84" t="str">
        <f ca="1"/>
        <v>NA</v>
      </c>
      <c r="F42" s="190" t="str">
        <f t="shared" ca="1" si="5"/>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0</v>
      </c>
      <c r="J42" s="242" t="s">
        <v>409</v>
      </c>
      <c r="K42" s="242" t="s">
        <v>409</v>
      </c>
      <c r="L42" s="91" t="s">
        <v>698</v>
      </c>
      <c r="M42" s="192" t="s">
        <v>409</v>
      </c>
      <c r="N42" s="192">
        <v>0</v>
      </c>
      <c r="O42" s="192" t="s">
        <v>409</v>
      </c>
      <c r="P42" s="192" t="s">
        <v>409</v>
      </c>
      <c r="Q42" s="192" t="s">
        <v>409</v>
      </c>
      <c r="R42" s="192" t="s">
        <v>409</v>
      </c>
      <c r="S42"/>
      <c r="T42"/>
      <c r="U42"/>
      <c r="V42"/>
      <c r="W42"/>
      <c r="X42"/>
      <c r="Y42" s="192"/>
      <c r="Z42" s="192"/>
      <c r="AA42"/>
      <c r="AB42"/>
      <c r="AC42"/>
      <c r="AD42"/>
      <c r="AE42"/>
      <c r="AF42"/>
      <c r="AG42" s="34"/>
      <c r="AH42" s="34"/>
      <c r="AI42" s="34"/>
      <c r="AJ42" s="34"/>
      <c r="AK42" s="205"/>
    </row>
    <row r="43" spans="1:37" x14ac:dyDescent="0.2">
      <c r="A43" s="84">
        <v>36</v>
      </c>
      <c r="B43" s="84" t="str">
        <f ca="1"/>
        <v>Chile</v>
      </c>
      <c r="C43" s="84" t="str">
        <f ca="1"/>
        <v>CHL</v>
      </c>
      <c r="D43" s="84" t="str">
        <f ca="1"/>
        <v>LCN           Latin America &amp; Caribbean</v>
      </c>
      <c r="E43" s="84" t="str">
        <f ca="1"/>
        <v>IBRD</v>
      </c>
      <c r="F43" s="190" t="str">
        <f t="shared" ca="1" si="5"/>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0</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44753</v>
      </c>
      <c r="K43" s="242">
        <v>44855</v>
      </c>
      <c r="L43" s="91" t="s">
        <v>66</v>
      </c>
      <c r="M43" s="192">
        <v>0</v>
      </c>
      <c r="N43" s="192">
        <v>0</v>
      </c>
      <c r="O43" s="192" t="s">
        <v>409</v>
      </c>
      <c r="P43" s="192">
        <v>56.2</v>
      </c>
      <c r="Q43" s="192" t="s">
        <v>409</v>
      </c>
      <c r="R43" s="192" t="s">
        <v>409</v>
      </c>
      <c r="S43"/>
      <c r="T43"/>
      <c r="U43"/>
      <c r="V43"/>
      <c r="W43"/>
      <c r="X43"/>
      <c r="Y43" s="192"/>
      <c r="Z43" s="192"/>
      <c r="AA43"/>
      <c r="AB43"/>
      <c r="AC43"/>
      <c r="AD43"/>
      <c r="AE43"/>
      <c r="AF43"/>
      <c r="AG43" s="34"/>
      <c r="AH43" s="34"/>
      <c r="AI43" s="34"/>
      <c r="AJ43" s="34"/>
      <c r="AK43" s="205"/>
    </row>
    <row r="44" spans="1:37" x14ac:dyDescent="0.2">
      <c r="A44" s="84">
        <v>37</v>
      </c>
      <c r="B44" s="84" t="str">
        <f ca="1"/>
        <v>China</v>
      </c>
      <c r="C44" s="84" t="str">
        <f ca="1"/>
        <v>CHN</v>
      </c>
      <c r="D44" s="84" t="str">
        <f ca="1"/>
        <v>EAS           East Asia &amp; Pacific</v>
      </c>
      <c r="E44" s="84" t="str">
        <f ca="1"/>
        <v>IBRD</v>
      </c>
      <c r="F44" s="190" t="str">
        <f t="shared" ca="1" si="5"/>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2.3265306122448899</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0</v>
      </c>
      <c r="J44" s="242">
        <v>44753</v>
      </c>
      <c r="K44" s="242">
        <v>44753</v>
      </c>
      <c r="L44" s="91" t="s">
        <v>68</v>
      </c>
      <c r="M44" s="192">
        <v>2.3265306122448899</v>
      </c>
      <c r="N44" s="192">
        <v>0</v>
      </c>
      <c r="O44" s="192" t="s">
        <v>409</v>
      </c>
      <c r="P44" s="192">
        <v>47.5</v>
      </c>
      <c r="Q44" s="192" t="s">
        <v>409</v>
      </c>
      <c r="R44" s="192" t="s">
        <v>409</v>
      </c>
      <c r="S44"/>
      <c r="T44"/>
      <c r="U44"/>
      <c r="V44"/>
      <c r="W44"/>
      <c r="X44"/>
      <c r="Y44" s="192"/>
      <c r="Z44" s="192"/>
      <c r="AA44"/>
      <c r="AB44"/>
      <c r="AC44"/>
      <c r="AD44"/>
      <c r="AE44"/>
      <c r="AF44"/>
      <c r="AG44" s="34"/>
      <c r="AH44" s="34"/>
      <c r="AI44" s="34"/>
      <c r="AJ44" s="34"/>
      <c r="AK44" s="205"/>
    </row>
    <row r="45" spans="1:37" x14ac:dyDescent="0.2">
      <c r="A45" s="84">
        <v>38</v>
      </c>
      <c r="B45" s="84" t="str">
        <f ca="1"/>
        <v>Côte d’Ivoire</v>
      </c>
      <c r="C45" s="84" t="str">
        <f ca="1"/>
        <v>CIV</v>
      </c>
      <c r="D45" s="84" t="str">
        <f ca="1"/>
        <v>SSF           Sub-Saharan Africa</v>
      </c>
      <c r="E45" s="84" t="str">
        <f ca="1"/>
        <v>IDA</v>
      </c>
      <c r="F45" s="190" t="str">
        <f t="shared" ca="1" si="5"/>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7.0787172011661799</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0</v>
      </c>
      <c r="J45" s="242">
        <v>44753</v>
      </c>
      <c r="K45" s="242">
        <v>44753</v>
      </c>
      <c r="L45" s="91" t="s">
        <v>69</v>
      </c>
      <c r="M45" s="192">
        <v>7.0787172011661799</v>
      </c>
      <c r="N45" s="192">
        <v>0</v>
      </c>
      <c r="O45" s="192" t="s">
        <v>409</v>
      </c>
      <c r="P45" s="192">
        <v>31.2</v>
      </c>
      <c r="Q45" s="192" t="s">
        <v>409</v>
      </c>
      <c r="R45" s="192" t="s">
        <v>409</v>
      </c>
      <c r="S45"/>
      <c r="T45"/>
      <c r="U45"/>
      <c r="V45"/>
      <c r="W45"/>
      <c r="X45"/>
      <c r="Y45" s="192"/>
      <c r="Z45" s="192"/>
      <c r="AA45"/>
      <c r="AB45"/>
      <c r="AC45"/>
      <c r="AD45"/>
      <c r="AE45"/>
      <c r="AF45"/>
      <c r="AG45" s="34"/>
      <c r="AH45" s="34"/>
      <c r="AI45" s="34"/>
      <c r="AJ45" s="34"/>
      <c r="AK45" s="205"/>
    </row>
    <row r="46" spans="1:37" x14ac:dyDescent="0.2">
      <c r="A46" s="84">
        <v>39</v>
      </c>
      <c r="B46" s="84" t="str">
        <f ca="1"/>
        <v>Cameroon</v>
      </c>
      <c r="C46" s="84" t="str">
        <f ca="1"/>
        <v>CMR</v>
      </c>
      <c r="D46" s="84" t="str">
        <f ca="1"/>
        <v>SSF           Sub-Saharan Africa</v>
      </c>
      <c r="E46" s="84" t="str">
        <f ca="1"/>
        <v>Blend</v>
      </c>
      <c r="F46" s="190" t="str">
        <f t="shared" ca="1" si="5"/>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8.8525333627598091</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7.83673469387755</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44753</v>
      </c>
      <c r="K46" s="242">
        <v>44900</v>
      </c>
      <c r="L46" s="91" t="s">
        <v>71</v>
      </c>
      <c r="M46" s="192">
        <v>7.83673469387755</v>
      </c>
      <c r="N46" s="192">
        <v>0</v>
      </c>
      <c r="O46" s="192">
        <v>10</v>
      </c>
      <c r="P46" s="192">
        <v>28.6</v>
      </c>
      <c r="Q46" s="192" t="s">
        <v>409</v>
      </c>
      <c r="R46" s="192" t="s">
        <v>777</v>
      </c>
      <c r="S46"/>
      <c r="T46"/>
      <c r="U46"/>
      <c r="V46"/>
      <c r="W46"/>
      <c r="X46"/>
      <c r="Y46" s="192"/>
      <c r="Z46" s="192"/>
      <c r="AA46"/>
      <c r="AB46"/>
      <c r="AC46"/>
      <c r="AD46"/>
      <c r="AE46"/>
      <c r="AF46"/>
      <c r="AG46" s="34"/>
      <c r="AH46" s="34"/>
      <c r="AI46" s="34"/>
      <c r="AJ46" s="34"/>
      <c r="AK46" s="205"/>
    </row>
    <row r="47" spans="1:37" x14ac:dyDescent="0.2">
      <c r="A47" s="84">
        <v>40</v>
      </c>
      <c r="B47" s="84" t="str">
        <f ca="1"/>
        <v>Congo, Dem. Rep.</v>
      </c>
      <c r="C47" s="84" t="str">
        <f ca="1"/>
        <v>COD</v>
      </c>
      <c r="D47" s="84" t="str">
        <f ca="1"/>
        <v>SSF           Sub-Saharan Africa</v>
      </c>
      <c r="E47" s="84" t="str">
        <f ca="1"/>
        <v>IDA</v>
      </c>
      <c r="F47" s="190" t="str">
        <f t="shared" ca="1" si="5"/>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9.25505141403249</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8.56559766763848</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44753</v>
      </c>
      <c r="K47" s="242">
        <v>44865</v>
      </c>
      <c r="L47" s="91" t="s">
        <v>72</v>
      </c>
      <c r="M47" s="192">
        <v>8.56559766763848</v>
      </c>
      <c r="N47" s="192">
        <v>0</v>
      </c>
      <c r="O47" s="192">
        <v>10</v>
      </c>
      <c r="P47" s="192">
        <v>26.1</v>
      </c>
      <c r="Q47" s="192" t="s">
        <v>409</v>
      </c>
      <c r="R47" s="192" t="s">
        <v>632</v>
      </c>
      <c r="S47"/>
      <c r="T47"/>
      <c r="U47"/>
      <c r="V47"/>
      <c r="W47"/>
      <c r="X47"/>
      <c r="Y47" s="192"/>
      <c r="Z47" s="192"/>
      <c r="AA47"/>
      <c r="AB47"/>
      <c r="AC47"/>
      <c r="AD47"/>
      <c r="AE47"/>
      <c r="AF47"/>
      <c r="AG47" s="34"/>
      <c r="AH47" s="34"/>
      <c r="AI47" s="34"/>
      <c r="AJ47" s="34"/>
      <c r="AK47" s="205"/>
    </row>
    <row r="48" spans="1:37" x14ac:dyDescent="0.2">
      <c r="A48" s="84">
        <v>41</v>
      </c>
      <c r="B48" s="84" t="str">
        <f ca="1"/>
        <v>Congo, Rep.</v>
      </c>
      <c r="C48" s="84" t="str">
        <f ca="1"/>
        <v>COG</v>
      </c>
      <c r="D48" s="84" t="str">
        <f ca="1"/>
        <v>SSF           Sub-Saharan Africa</v>
      </c>
      <c r="E48" s="84" t="str">
        <f ca="1"/>
        <v>Blend</v>
      </c>
      <c r="F48" s="190" t="str">
        <f t="shared" ca="1" si="5"/>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7.7169307634682838</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8.5072886297375998</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7</v>
      </c>
      <c r="J48" s="242">
        <v>44753</v>
      </c>
      <c r="K48" s="242">
        <v>45201</v>
      </c>
      <c r="L48" s="91" t="s">
        <v>73</v>
      </c>
      <c r="M48" s="192">
        <v>8.5072886297375998</v>
      </c>
      <c r="N48" s="192">
        <v>7</v>
      </c>
      <c r="O48" s="192" t="s">
        <v>409</v>
      </c>
      <c r="P48" s="192">
        <v>26.3</v>
      </c>
      <c r="Q48" s="192" t="s">
        <v>869</v>
      </c>
      <c r="R48" s="192" t="s">
        <v>409</v>
      </c>
      <c r="S48"/>
      <c r="T48"/>
      <c r="U48"/>
      <c r="V48"/>
      <c r="W48"/>
      <c r="X48"/>
      <c r="Y48" s="192"/>
      <c r="Z48" s="192"/>
      <c r="AA48"/>
      <c r="AB48"/>
      <c r="AC48"/>
      <c r="AD48"/>
      <c r="AE48"/>
      <c r="AF48"/>
      <c r="AG48" s="34"/>
      <c r="AH48" s="34"/>
      <c r="AI48" s="34"/>
      <c r="AJ48" s="34"/>
      <c r="AK48" s="205"/>
    </row>
    <row r="49" spans="1:37" x14ac:dyDescent="0.2">
      <c r="A49" s="84">
        <v>42</v>
      </c>
      <c r="B49" s="84" t="str">
        <f ca="1"/>
        <v>Colombia</v>
      </c>
      <c r="C49" s="84" t="str">
        <f ca="1"/>
        <v>COL</v>
      </c>
      <c r="D49" s="84" t="str">
        <f ca="1"/>
        <v>LCN           Latin America &amp; Caribbean</v>
      </c>
      <c r="E49" s="84" t="str">
        <f ca="1"/>
        <v>IBRD</v>
      </c>
      <c r="F49" s="190" t="str">
        <f t="shared" ca="1" si="5"/>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0.66472303206997196</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0</v>
      </c>
      <c r="J49" s="242">
        <v>44753</v>
      </c>
      <c r="K49" s="242">
        <v>44855</v>
      </c>
      <c r="L49" s="91" t="s">
        <v>75</v>
      </c>
      <c r="M49" s="192">
        <v>0.66472303206997196</v>
      </c>
      <c r="N49" s="192">
        <v>0</v>
      </c>
      <c r="O49" s="192" t="s">
        <v>409</v>
      </c>
      <c r="P49" s="192">
        <v>53.2</v>
      </c>
      <c r="Q49" s="192" t="s">
        <v>409</v>
      </c>
      <c r="R49" s="192" t="s">
        <v>409</v>
      </c>
      <c r="S49"/>
      <c r="T49"/>
      <c r="U49"/>
      <c r="V49"/>
      <c r="W49"/>
      <c r="X49"/>
      <c r="Y49" s="192"/>
      <c r="Z49" s="192"/>
      <c r="AA49"/>
      <c r="AB49"/>
      <c r="AC49"/>
      <c r="AD49"/>
      <c r="AE49"/>
      <c r="AF49"/>
      <c r="AG49" s="34"/>
      <c r="AH49" s="34"/>
      <c r="AI49" s="34"/>
      <c r="AJ49" s="34"/>
      <c r="AK49" s="205"/>
    </row>
    <row r="50" spans="1:37" x14ac:dyDescent="0.2">
      <c r="A50" s="84">
        <v>43</v>
      </c>
      <c r="B50" s="84" t="str">
        <f ca="1"/>
        <v>Comoros</v>
      </c>
      <c r="C50" s="84" t="str">
        <f ca="1"/>
        <v>COM</v>
      </c>
      <c r="D50" s="84" t="str">
        <f ca="1"/>
        <v>SSF           Sub-Saharan Africa</v>
      </c>
      <c r="E50" s="84" t="str">
        <f ca="1"/>
        <v>IDA</v>
      </c>
      <c r="F50" s="190" t="str">
        <f t="shared" ca="1" si="5"/>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8.9154518950437307</v>
      </c>
      <c r="I50" s="191"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0</v>
      </c>
      <c r="J50" s="242">
        <v>44753</v>
      </c>
      <c r="K50" s="242">
        <v>44830</v>
      </c>
      <c r="L50" s="91" t="s">
        <v>77</v>
      </c>
      <c r="M50" s="192">
        <v>8.9154518950437307</v>
      </c>
      <c r="N50" s="192">
        <v>0</v>
      </c>
      <c r="O50" s="192" t="s">
        <v>409</v>
      </c>
      <c r="P50" s="192">
        <v>24.9</v>
      </c>
      <c r="Q50" s="192" t="s">
        <v>409</v>
      </c>
      <c r="R50" s="192" t="s">
        <v>409</v>
      </c>
      <c r="S50"/>
      <c r="T50"/>
      <c r="U50"/>
      <c r="V50"/>
      <c r="W50"/>
      <c r="X50"/>
      <c r="Y50" s="192"/>
      <c r="Z50" s="192"/>
      <c r="AA50"/>
      <c r="AB50"/>
      <c r="AC50"/>
      <c r="AD50"/>
      <c r="AE50"/>
      <c r="AF50"/>
      <c r="AG50" s="34"/>
      <c r="AH50" s="34"/>
      <c r="AI50" s="34"/>
      <c r="AJ50" s="34"/>
      <c r="AK50" s="205"/>
    </row>
    <row r="51" spans="1:37" x14ac:dyDescent="0.2">
      <c r="A51" s="84">
        <v>44</v>
      </c>
      <c r="B51" s="84" t="str">
        <f ca="1"/>
        <v>Cabo Verde</v>
      </c>
      <c r="C51" s="84" t="str">
        <f ca="1"/>
        <v>CPV</v>
      </c>
      <c r="D51" s="84" t="str">
        <f ca="1"/>
        <v>SSF           Sub-Saharan Africa</v>
      </c>
      <c r="E51" s="84" t="str">
        <f ca="1"/>
        <v>Blend</v>
      </c>
      <c r="F51" s="190" t="str">
        <f t="shared" ca="1" si="5"/>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6.2332361516034904</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0</v>
      </c>
      <c r="J51" s="242">
        <v>44753</v>
      </c>
      <c r="K51" s="242">
        <v>44802</v>
      </c>
      <c r="L51" s="91" t="s">
        <v>79</v>
      </c>
      <c r="M51" s="192">
        <v>6.2332361516034904</v>
      </c>
      <c r="N51" s="192">
        <v>0</v>
      </c>
      <c r="O51" s="192" t="s">
        <v>409</v>
      </c>
      <c r="P51" s="192">
        <v>34.1</v>
      </c>
      <c r="Q51" s="192" t="s">
        <v>409</v>
      </c>
      <c r="R51" s="192" t="s">
        <v>409</v>
      </c>
      <c r="S51"/>
      <c r="T51"/>
      <c r="U51"/>
      <c r="V51"/>
      <c r="W51"/>
      <c r="X51"/>
      <c r="Y51" s="192"/>
      <c r="Z51" s="192"/>
      <c r="AA51"/>
      <c r="AB51"/>
      <c r="AC51"/>
      <c r="AD51"/>
      <c r="AE51"/>
      <c r="AF51"/>
      <c r="AG51" s="34"/>
      <c r="AH51" s="34"/>
      <c r="AI51" s="34"/>
      <c r="AJ51" s="34"/>
      <c r="AK51" s="205"/>
    </row>
    <row r="52" spans="1:37" x14ac:dyDescent="0.2">
      <c r="A52" s="84">
        <v>45</v>
      </c>
      <c r="B52" s="84" t="str">
        <f ca="1"/>
        <v>Costa Rica</v>
      </c>
      <c r="C52" s="84" t="str">
        <f ca="1"/>
        <v>CRI</v>
      </c>
      <c r="D52" s="84" t="str">
        <f ca="1"/>
        <v>LCN           Latin America &amp; Caribbean</v>
      </c>
      <c r="E52" s="84" t="str">
        <f ca="1"/>
        <v>IBRD</v>
      </c>
      <c r="F52" s="190" t="str">
        <f t="shared" ca="1" si="5"/>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6.5420817649462313</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4.2798833819241997</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10</v>
      </c>
      <c r="J52" s="242">
        <v>44753</v>
      </c>
      <c r="K52" s="242">
        <v>45232</v>
      </c>
      <c r="L52" s="91" t="s">
        <v>81</v>
      </c>
      <c r="M52" s="192">
        <v>4.2798833819241997</v>
      </c>
      <c r="N52" s="192">
        <v>0</v>
      </c>
      <c r="O52" s="192">
        <v>10</v>
      </c>
      <c r="P52" s="192">
        <v>40.799999999999997</v>
      </c>
      <c r="Q52" s="192" t="s">
        <v>409</v>
      </c>
      <c r="R52" s="192" t="s">
        <v>882</v>
      </c>
      <c r="S52"/>
      <c r="T52"/>
      <c r="U52"/>
      <c r="V52"/>
      <c r="W52"/>
      <c r="X52"/>
      <c r="Y52" s="192"/>
      <c r="Z52" s="192"/>
      <c r="AA52"/>
      <c r="AB52"/>
      <c r="AC52"/>
      <c r="AD52"/>
      <c r="AE52"/>
      <c r="AF52"/>
      <c r="AG52" s="34"/>
      <c r="AH52" s="34"/>
      <c r="AI52" s="34"/>
      <c r="AJ52" s="34"/>
      <c r="AK52" s="205"/>
    </row>
    <row r="53" spans="1:37" x14ac:dyDescent="0.2">
      <c r="A53" s="84">
        <v>46</v>
      </c>
      <c r="B53" s="84" t="str">
        <f ca="1"/>
        <v>Cuba</v>
      </c>
      <c r="C53" s="84" t="str">
        <f ca="1"/>
        <v>CUB</v>
      </c>
      <c r="D53" s="84" t="str">
        <f ca="1"/>
        <v>LCN           Latin America &amp; Caribbean</v>
      </c>
      <c r="E53" s="84" t="str">
        <f ca="1"/>
        <v>NA</v>
      </c>
      <c r="F53" s="190" t="str">
        <f t="shared" ca="1" si="5"/>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7.28279883381924</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0</v>
      </c>
      <c r="J53" s="242">
        <v>44753</v>
      </c>
      <c r="K53" s="242">
        <v>44753</v>
      </c>
      <c r="L53" s="91" t="s">
        <v>83</v>
      </c>
      <c r="M53" s="192">
        <v>7.28279883381924</v>
      </c>
      <c r="N53" s="192">
        <v>0</v>
      </c>
      <c r="O53" s="192" t="s">
        <v>409</v>
      </c>
      <c r="P53" s="192">
        <v>30.5</v>
      </c>
      <c r="Q53" s="192" t="s">
        <v>409</v>
      </c>
      <c r="R53" s="192" t="s">
        <v>409</v>
      </c>
      <c r="S53"/>
      <c r="T53"/>
      <c r="U53"/>
      <c r="V53"/>
      <c r="W53"/>
      <c r="X53"/>
      <c r="Y53" s="192"/>
      <c r="Z53" s="192"/>
      <c r="AA53"/>
      <c r="AB53"/>
      <c r="AC53"/>
      <c r="AD53"/>
      <c r="AE53"/>
      <c r="AF53"/>
      <c r="AG53" s="34"/>
      <c r="AH53" s="34"/>
      <c r="AI53" s="34"/>
      <c r="AJ53" s="34"/>
      <c r="AK53" s="205"/>
    </row>
    <row r="54" spans="1:37" x14ac:dyDescent="0.2">
      <c r="A54" s="84">
        <v>47</v>
      </c>
      <c r="B54" s="84" t="str">
        <f ca="1"/>
        <v>Curaçao</v>
      </c>
      <c r="C54" s="84" t="str">
        <f ca="1"/>
        <v>CUW</v>
      </c>
      <c r="D54" s="84" t="str">
        <f ca="1"/>
        <v>LCN           Latin America &amp; Caribbean</v>
      </c>
      <c r="E54" s="84" t="str">
        <f ca="1"/>
        <v>NA</v>
      </c>
      <c r="F54" s="190" t="str">
        <f t="shared" ca="1" si="5"/>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0</v>
      </c>
      <c r="J54" s="242" t="s">
        <v>409</v>
      </c>
      <c r="K54" s="242" t="s">
        <v>409</v>
      </c>
      <c r="L54" s="91" t="s">
        <v>699</v>
      </c>
      <c r="M54" s="192" t="s">
        <v>409</v>
      </c>
      <c r="N54" s="192">
        <v>0</v>
      </c>
      <c r="O54" s="192" t="s">
        <v>409</v>
      </c>
      <c r="P54" s="192" t="s">
        <v>409</v>
      </c>
      <c r="Q54" s="192" t="s">
        <v>409</v>
      </c>
      <c r="R54" s="192" t="s">
        <v>409</v>
      </c>
      <c r="S54"/>
      <c r="T54"/>
      <c r="U54"/>
      <c r="V54"/>
      <c r="W54"/>
      <c r="X54"/>
      <c r="Y54" s="192"/>
      <c r="Z54" s="192"/>
      <c r="AA54"/>
      <c r="AB54"/>
      <c r="AC54"/>
      <c r="AD54"/>
      <c r="AE54"/>
      <c r="AF54"/>
      <c r="AG54" s="34"/>
      <c r="AH54" s="34"/>
      <c r="AI54" s="34"/>
      <c r="AJ54" s="34"/>
      <c r="AK54" s="205"/>
    </row>
    <row r="55" spans="1:37" x14ac:dyDescent="0.2">
      <c r="A55" s="84">
        <v>48</v>
      </c>
      <c r="B55" s="84" t="str">
        <f ca="1"/>
        <v>Cayman Islands</v>
      </c>
      <c r="C55" s="84" t="str">
        <f ca="1"/>
        <v>CYM</v>
      </c>
      <c r="D55" s="84" t="str">
        <f ca="1"/>
        <v>LCN           Latin America &amp; Caribbean</v>
      </c>
      <c r="E55" s="84" t="str">
        <f ca="1"/>
        <v>NA</v>
      </c>
      <c r="F55" s="190" t="str">
        <f t="shared" ca="1" si="5"/>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0</v>
      </c>
      <c r="J55" s="242" t="s">
        <v>409</v>
      </c>
      <c r="K55" s="242">
        <v>44887</v>
      </c>
      <c r="L55" s="91" t="s">
        <v>700</v>
      </c>
      <c r="M55" s="192" t="s">
        <v>409</v>
      </c>
      <c r="N55" s="192">
        <v>0</v>
      </c>
      <c r="O55" s="192" t="s">
        <v>409</v>
      </c>
      <c r="P55" s="192" t="s">
        <v>409</v>
      </c>
      <c r="Q55" s="192" t="s">
        <v>409</v>
      </c>
      <c r="R55" s="192" t="s">
        <v>409</v>
      </c>
      <c r="S55"/>
      <c r="T55"/>
      <c r="U55"/>
      <c r="V55"/>
      <c r="W55"/>
      <c r="X55"/>
      <c r="Y55" s="192"/>
      <c r="Z55" s="192"/>
      <c r="AA55"/>
      <c r="AB55"/>
      <c r="AC55"/>
      <c r="AD55"/>
      <c r="AE55"/>
      <c r="AF55"/>
      <c r="AG55" s="34"/>
      <c r="AH55" s="34"/>
      <c r="AI55" s="34"/>
      <c r="AJ55" s="34"/>
      <c r="AK55" s="205"/>
    </row>
    <row r="56" spans="1:37" x14ac:dyDescent="0.2">
      <c r="A56" s="84">
        <v>49</v>
      </c>
      <c r="B56" s="84" t="str">
        <f ca="1"/>
        <v>Cyprus</v>
      </c>
      <c r="C56" s="84" t="str">
        <f ca="1"/>
        <v>CYP</v>
      </c>
      <c r="D56" s="84" t="str">
        <f ca="1"/>
        <v>ECS           Europe &amp; Central Asia</v>
      </c>
      <c r="E56" s="84" t="str">
        <f ca="1"/>
        <v>NA</v>
      </c>
      <c r="F56" s="190" t="str">
        <f t="shared" ca="1" si="5"/>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3.9591836734693802</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0</v>
      </c>
      <c r="J56" s="242">
        <v>44753</v>
      </c>
      <c r="K56" s="242">
        <v>44852</v>
      </c>
      <c r="L56" s="91" t="s">
        <v>85</v>
      </c>
      <c r="M56" s="192">
        <v>3.9591836734693802</v>
      </c>
      <c r="N56" s="192">
        <v>0</v>
      </c>
      <c r="O56" s="192" t="s">
        <v>409</v>
      </c>
      <c r="P56" s="192">
        <v>41.9</v>
      </c>
      <c r="Q56" s="192" t="s">
        <v>409</v>
      </c>
      <c r="R56" s="192" t="s">
        <v>409</v>
      </c>
      <c r="S56"/>
      <c r="T56"/>
      <c r="U56"/>
      <c r="V56"/>
      <c r="W56"/>
      <c r="X56"/>
      <c r="Y56" s="192"/>
      <c r="Z56" s="192"/>
      <c r="AA56"/>
      <c r="AB56"/>
      <c r="AC56"/>
      <c r="AD56"/>
      <c r="AE56"/>
      <c r="AF56"/>
      <c r="AG56" s="34"/>
      <c r="AH56" s="34"/>
      <c r="AI56" s="34"/>
      <c r="AJ56" s="34"/>
      <c r="AK56" s="205"/>
    </row>
    <row r="57" spans="1:37" x14ac:dyDescent="0.2">
      <c r="A57" s="84">
        <v>50</v>
      </c>
      <c r="B57" s="84" t="str">
        <f ca="1"/>
        <v>Czech Republic</v>
      </c>
      <c r="C57" s="84" t="str">
        <f ca="1"/>
        <v>CZE</v>
      </c>
      <c r="D57" s="84" t="str">
        <f ca="1"/>
        <v>ECS           Europe &amp; Central Asia</v>
      </c>
      <c r="E57" s="84" t="str">
        <f ca="1"/>
        <v>NA</v>
      </c>
      <c r="F57" s="190" t="str">
        <f t="shared" ca="1" si="5"/>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0.78134110787172095</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44753</v>
      </c>
      <c r="K57" s="242">
        <v>44855</v>
      </c>
      <c r="L57" s="91" t="s">
        <v>87</v>
      </c>
      <c r="M57" s="192">
        <v>0.78134110787172095</v>
      </c>
      <c r="N57" s="192">
        <v>0</v>
      </c>
      <c r="O57" s="192" t="s">
        <v>409</v>
      </c>
      <c r="P57" s="192">
        <v>52.8</v>
      </c>
      <c r="Q57" s="192" t="s">
        <v>409</v>
      </c>
      <c r="R57" s="192" t="s">
        <v>409</v>
      </c>
      <c r="S57"/>
      <c r="T57"/>
      <c r="U57"/>
      <c r="V57"/>
      <c r="W57"/>
      <c r="X57"/>
      <c r="Y57" s="192"/>
      <c r="Z57" s="192"/>
      <c r="AA57"/>
      <c r="AB57"/>
      <c r="AC57"/>
      <c r="AD57"/>
      <c r="AE57"/>
      <c r="AF57"/>
      <c r="AG57" s="34"/>
      <c r="AH57" s="34"/>
      <c r="AI57" s="34"/>
      <c r="AJ57" s="34"/>
      <c r="AK57" s="205"/>
    </row>
    <row r="58" spans="1:37" x14ac:dyDescent="0.2">
      <c r="A58" s="84">
        <v>51</v>
      </c>
      <c r="B58" s="84" t="str">
        <f ca="1"/>
        <v>Germany</v>
      </c>
      <c r="C58" s="84" t="str">
        <f ca="1"/>
        <v>DEU</v>
      </c>
      <c r="D58" s="84" t="str">
        <f ca="1"/>
        <v>ECS           Europe &amp; Central Asia</v>
      </c>
      <c r="E58" s="84" t="str">
        <f ca="1"/>
        <v>NA</v>
      </c>
      <c r="F58" s="190" t="str">
        <f t="shared" ca="1" si="5"/>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0</v>
      </c>
      <c r="J58" s="242">
        <v>44753</v>
      </c>
      <c r="K58" s="242">
        <v>44855</v>
      </c>
      <c r="L58" s="91" t="s">
        <v>89</v>
      </c>
      <c r="M58" s="192">
        <v>0</v>
      </c>
      <c r="N58" s="192">
        <v>0</v>
      </c>
      <c r="O58" s="192" t="s">
        <v>409</v>
      </c>
      <c r="P58" s="192">
        <v>65.5</v>
      </c>
      <c r="Q58" s="192" t="s">
        <v>409</v>
      </c>
      <c r="R58" s="192" t="s">
        <v>409</v>
      </c>
      <c r="S58"/>
      <c r="T58"/>
      <c r="U58"/>
      <c r="V58"/>
      <c r="W58"/>
      <c r="X58"/>
      <c r="Y58" s="192"/>
      <c r="Z58" s="192"/>
      <c r="AA58"/>
      <c r="AB58"/>
      <c r="AC58"/>
      <c r="AD58"/>
      <c r="AE58"/>
      <c r="AF58"/>
      <c r="AG58" s="34"/>
      <c r="AH58" s="34"/>
      <c r="AI58" s="34"/>
      <c r="AJ58" s="34"/>
      <c r="AK58" s="205"/>
    </row>
    <row r="59" spans="1:37" x14ac:dyDescent="0.2">
      <c r="A59" s="84">
        <v>52</v>
      </c>
      <c r="B59" s="84" t="str">
        <f ca="1"/>
        <v>Djibouti</v>
      </c>
      <c r="C59" s="84" t="str">
        <f ca="1"/>
        <v>DJI</v>
      </c>
      <c r="D59" s="84" t="str">
        <f ca="1"/>
        <v>MEA           Middle East &amp; North Africa</v>
      </c>
      <c r="E59" s="84" t="str">
        <f ca="1"/>
        <v>IDA</v>
      </c>
      <c r="F59" s="190" t="str">
        <f t="shared" ca="1" si="5"/>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9.3957375113358825</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8.8279883381924193</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10</v>
      </c>
      <c r="J59" s="242">
        <v>44753</v>
      </c>
      <c r="K59" s="242">
        <v>45232</v>
      </c>
      <c r="L59" s="91" t="s">
        <v>91</v>
      </c>
      <c r="M59" s="192">
        <v>8.8279883381924193</v>
      </c>
      <c r="N59" s="192">
        <v>0</v>
      </c>
      <c r="O59" s="192">
        <v>10</v>
      </c>
      <c r="P59" s="192">
        <v>25.2</v>
      </c>
      <c r="Q59" s="192" t="s">
        <v>409</v>
      </c>
      <c r="R59" s="192" t="s">
        <v>883</v>
      </c>
      <c r="S59"/>
      <c r="T59"/>
      <c r="U59"/>
      <c r="V59"/>
      <c r="W59"/>
      <c r="X59"/>
      <c r="Y59" s="192"/>
      <c r="Z59" s="192"/>
      <c r="AA59"/>
      <c r="AB59"/>
      <c r="AC59"/>
      <c r="AD59"/>
      <c r="AE59"/>
      <c r="AF59"/>
      <c r="AG59" s="34"/>
      <c r="AH59" s="34"/>
      <c r="AI59" s="34"/>
      <c r="AJ59" s="34"/>
      <c r="AK59" s="205"/>
    </row>
    <row r="60" spans="1:37" x14ac:dyDescent="0.2">
      <c r="A60" s="84">
        <v>53</v>
      </c>
      <c r="B60" s="84" t="str">
        <f ca="1"/>
        <v>Dominica</v>
      </c>
      <c r="C60" s="84" t="str">
        <f ca="1"/>
        <v>DMA</v>
      </c>
      <c r="D60" s="84" t="str">
        <f ca="1"/>
        <v>LCN           Latin America &amp; Caribbean</v>
      </c>
      <c r="E60" s="84" t="str">
        <f ca="1"/>
        <v>Blend</v>
      </c>
      <c r="F60" s="190" t="str">
        <f t="shared" ca="1" si="5"/>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8.4781341107871704</v>
      </c>
      <c r="I60" s="191"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0</v>
      </c>
      <c r="J60" s="242">
        <v>44753</v>
      </c>
      <c r="K60" s="242">
        <v>44846</v>
      </c>
      <c r="L60" s="91" t="s">
        <v>93</v>
      </c>
      <c r="M60" s="192">
        <v>8.4781341107871704</v>
      </c>
      <c r="N60" s="192">
        <v>0</v>
      </c>
      <c r="O60" s="192" t="s">
        <v>409</v>
      </c>
      <c r="P60" s="192">
        <v>26.4</v>
      </c>
      <c r="Q60" s="192" t="s">
        <v>409</v>
      </c>
      <c r="R60" s="192" t="s">
        <v>409</v>
      </c>
      <c r="S60"/>
      <c r="T60"/>
      <c r="U60"/>
      <c r="V60"/>
      <c r="W60"/>
      <c r="X60"/>
      <c r="Y60" s="192"/>
      <c r="Z60" s="192"/>
      <c r="AA60"/>
      <c r="AB60"/>
      <c r="AC60"/>
      <c r="AD60"/>
      <c r="AE60"/>
      <c r="AF60"/>
      <c r="AG60" s="34"/>
      <c r="AH60" s="34"/>
      <c r="AI60" s="34"/>
      <c r="AJ60" s="34"/>
      <c r="AK60" s="205"/>
    </row>
    <row r="61" spans="1:37" x14ac:dyDescent="0.2">
      <c r="A61" s="84">
        <v>54</v>
      </c>
      <c r="B61" s="84" t="str">
        <f ca="1"/>
        <v>Denmark</v>
      </c>
      <c r="C61" s="84" t="str">
        <f ca="1"/>
        <v>DNK</v>
      </c>
      <c r="D61" s="84" t="str">
        <f ca="1"/>
        <v>ECS           Europe &amp; Central Asia</v>
      </c>
      <c r="E61" s="84" t="str">
        <f ca="1"/>
        <v>NA</v>
      </c>
      <c r="F61" s="190" t="str">
        <f t="shared" ca="1" si="5"/>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0</v>
      </c>
      <c r="J61" s="242">
        <v>44753</v>
      </c>
      <c r="K61" s="242">
        <v>44855</v>
      </c>
      <c r="L61" s="91" t="s">
        <v>95</v>
      </c>
      <c r="M61" s="192">
        <v>0</v>
      </c>
      <c r="N61" s="192">
        <v>0</v>
      </c>
      <c r="O61" s="192" t="s">
        <v>409</v>
      </c>
      <c r="P61" s="192">
        <v>64.400000000000006</v>
      </c>
      <c r="Q61" s="192" t="s">
        <v>409</v>
      </c>
      <c r="R61" s="192" t="s">
        <v>409</v>
      </c>
      <c r="S61"/>
      <c r="T61"/>
      <c r="U61"/>
      <c r="V61"/>
      <c r="W61"/>
      <c r="X61"/>
      <c r="Y61" s="192"/>
      <c r="Z61" s="192"/>
      <c r="AA61"/>
      <c r="AB61"/>
      <c r="AC61"/>
      <c r="AD61"/>
      <c r="AE61"/>
      <c r="AF61"/>
      <c r="AG61" s="34"/>
      <c r="AH61" s="34"/>
      <c r="AI61" s="34"/>
      <c r="AJ61" s="34"/>
      <c r="AK61" s="205"/>
    </row>
    <row r="62" spans="1:37" x14ac:dyDescent="0.2">
      <c r="A62" s="84">
        <v>55</v>
      </c>
      <c r="B62" s="84" t="str">
        <f ca="1"/>
        <v>Dominican Republic</v>
      </c>
      <c r="C62" s="84" t="str">
        <f ca="1"/>
        <v>DOM</v>
      </c>
      <c r="D62" s="84" t="str">
        <f ca="1"/>
        <v>LCN           Latin America &amp; Caribbean</v>
      </c>
      <c r="E62" s="84" t="str">
        <f ca="1"/>
        <v>IBRD</v>
      </c>
      <c r="F62" s="190" t="str">
        <f t="shared" ca="1" si="5"/>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7.8208810730005034</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6.1166180758017497</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10</v>
      </c>
      <c r="J62" s="242">
        <v>44753</v>
      </c>
      <c r="K62" s="242">
        <v>44966</v>
      </c>
      <c r="L62" s="91" t="s">
        <v>97</v>
      </c>
      <c r="M62" s="192">
        <v>6.1166180758017497</v>
      </c>
      <c r="N62" s="192">
        <v>0</v>
      </c>
      <c r="O62" s="192">
        <v>10</v>
      </c>
      <c r="P62" s="192">
        <v>34.5</v>
      </c>
      <c r="Q62" s="192" t="s">
        <v>409</v>
      </c>
      <c r="R62" s="192" t="s">
        <v>794</v>
      </c>
      <c r="S62"/>
      <c r="T62"/>
      <c r="U62"/>
      <c r="V62"/>
      <c r="W62"/>
      <c r="X62"/>
      <c r="Y62" s="192"/>
      <c r="Z62" s="192"/>
      <c r="AA62"/>
      <c r="AB62"/>
      <c r="AC62"/>
      <c r="AD62"/>
      <c r="AE62"/>
      <c r="AF62"/>
      <c r="AG62" s="34"/>
      <c r="AH62" s="34"/>
      <c r="AI62" s="34"/>
      <c r="AJ62" s="34"/>
      <c r="AK62" s="205"/>
    </row>
    <row r="63" spans="1:37" x14ac:dyDescent="0.2">
      <c r="A63" s="84">
        <v>56</v>
      </c>
      <c r="B63" s="84" t="str">
        <f ca="1"/>
        <v>Algeria</v>
      </c>
      <c r="C63" s="84" t="str">
        <f ca="1"/>
        <v>DZA</v>
      </c>
      <c r="D63" s="84" t="str">
        <f ca="1"/>
        <v>MEA           Middle East &amp; North Africa</v>
      </c>
      <c r="E63" s="84" t="str">
        <f ca="1"/>
        <v>IBRD</v>
      </c>
      <c r="F63" s="190" t="str">
        <f t="shared" ca="1" si="5"/>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8.5364431486880399</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0</v>
      </c>
      <c r="J63" s="242">
        <v>44753</v>
      </c>
      <c r="K63" s="242">
        <v>44929</v>
      </c>
      <c r="L63" s="91" t="s">
        <v>99</v>
      </c>
      <c r="M63" s="192">
        <v>8.5364431486880399</v>
      </c>
      <c r="N63" s="192">
        <v>0</v>
      </c>
      <c r="O63" s="192" t="s">
        <v>409</v>
      </c>
      <c r="P63" s="192">
        <v>26.2</v>
      </c>
      <c r="Q63" s="192" t="s">
        <v>409</v>
      </c>
      <c r="R63" s="192" t="s">
        <v>409</v>
      </c>
      <c r="S63"/>
      <c r="T63"/>
      <c r="U63"/>
      <c r="V63"/>
      <c r="W63"/>
      <c r="X63"/>
      <c r="Y63" s="192"/>
      <c r="Z63" s="192"/>
      <c r="AA63"/>
      <c r="AB63"/>
      <c r="AC63"/>
      <c r="AD63"/>
      <c r="AE63"/>
      <c r="AF63"/>
      <c r="AG63" s="34"/>
      <c r="AH63" s="34"/>
      <c r="AI63" s="34"/>
      <c r="AJ63" s="34"/>
      <c r="AK63" s="205"/>
    </row>
    <row r="64" spans="1:37" x14ac:dyDescent="0.2">
      <c r="A64" s="84">
        <v>57</v>
      </c>
      <c r="B64" s="84" t="str">
        <f ca="1"/>
        <v>Ecuador</v>
      </c>
      <c r="C64" s="84" t="str">
        <f ca="1"/>
        <v>ECU</v>
      </c>
      <c r="D64" s="84" t="str">
        <f ca="1"/>
        <v>LCN           Latin America &amp; Caribbean</v>
      </c>
      <c r="E64" s="84" t="str">
        <f ca="1"/>
        <v>IBRD</v>
      </c>
      <c r="F64" s="190" t="str">
        <f t="shared" ca="1" si="5"/>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1.3644314868804599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0</v>
      </c>
      <c r="J64" s="242">
        <v>44753</v>
      </c>
      <c r="K64" s="242">
        <v>45041</v>
      </c>
      <c r="L64" s="91" t="s">
        <v>101</v>
      </c>
      <c r="M64" s="192">
        <v>1.3644314868804599</v>
      </c>
      <c r="N64" s="192">
        <v>0</v>
      </c>
      <c r="O64" s="192" t="s">
        <v>409</v>
      </c>
      <c r="P64" s="192">
        <v>50.8</v>
      </c>
      <c r="Q64" s="192" t="s">
        <v>409</v>
      </c>
      <c r="R64" s="192" t="s">
        <v>409</v>
      </c>
      <c r="S64"/>
      <c r="T64"/>
      <c r="U64"/>
      <c r="V64"/>
      <c r="W64"/>
      <c r="X64"/>
      <c r="Y64" s="192"/>
      <c r="Z64" s="192"/>
      <c r="AA64"/>
      <c r="AB64"/>
      <c r="AC64"/>
      <c r="AD64"/>
      <c r="AE64"/>
      <c r="AF64"/>
      <c r="AG64" s="34"/>
      <c r="AH64" s="34"/>
      <c r="AI64" s="34"/>
      <c r="AJ64" s="34"/>
      <c r="AK64" s="205"/>
    </row>
    <row r="65" spans="1:37" x14ac:dyDescent="0.2">
      <c r="A65" s="84">
        <v>58</v>
      </c>
      <c r="B65" s="84" t="str">
        <f ca="1"/>
        <v>Egypt, Arab Rep.</v>
      </c>
      <c r="C65" s="84" t="str">
        <f ca="1"/>
        <v>EGY</v>
      </c>
      <c r="D65" s="84" t="str">
        <f ca="1"/>
        <v>MEA           Middle East &amp; North Africa</v>
      </c>
      <c r="E65" s="84" t="str">
        <f ca="1"/>
        <v>IBRD</v>
      </c>
      <c r="F65" s="190" t="str">
        <f t="shared" ca="1" si="5"/>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8.01166180758017</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0</v>
      </c>
      <c r="J65" s="242">
        <v>44753</v>
      </c>
      <c r="K65" s="242">
        <v>44802</v>
      </c>
      <c r="L65" s="91" t="s">
        <v>102</v>
      </c>
      <c r="M65" s="192">
        <v>8.01166180758017</v>
      </c>
      <c r="N65" s="192">
        <v>0</v>
      </c>
      <c r="O65" s="192" t="s">
        <v>409</v>
      </c>
      <c r="P65" s="192">
        <v>28</v>
      </c>
      <c r="Q65" s="192" t="s">
        <v>409</v>
      </c>
      <c r="R65" s="192" t="s">
        <v>409</v>
      </c>
      <c r="S65"/>
      <c r="T65"/>
      <c r="U65"/>
      <c r="V65"/>
      <c r="W65"/>
      <c r="X65"/>
      <c r="Y65" s="192"/>
      <c r="Z65" s="192"/>
      <c r="AA65"/>
      <c r="AB65"/>
      <c r="AC65"/>
      <c r="AD65"/>
      <c r="AE65"/>
      <c r="AF65"/>
      <c r="AG65" s="34"/>
      <c r="AH65" s="34"/>
      <c r="AI65" s="34"/>
      <c r="AJ65" s="34"/>
      <c r="AK65" s="205"/>
    </row>
    <row r="66" spans="1:37" x14ac:dyDescent="0.2">
      <c r="A66" s="84">
        <v>59</v>
      </c>
      <c r="B66" s="84" t="str">
        <f ca="1"/>
        <v>Eritrea</v>
      </c>
      <c r="C66" s="84" t="str">
        <f ca="1"/>
        <v>ERI</v>
      </c>
      <c r="D66" s="84" t="str">
        <f ca="1"/>
        <v>SSF           Sub-Saharan Africa</v>
      </c>
      <c r="E66" s="84" t="str">
        <f ca="1"/>
        <v>IDA</v>
      </c>
      <c r="F66" s="190" t="str">
        <f t="shared" ca="1" si="5"/>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9.9358600583090304</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0</v>
      </c>
      <c r="J66" s="242">
        <v>44753</v>
      </c>
      <c r="K66" s="242">
        <v>44753</v>
      </c>
      <c r="L66" s="91" t="s">
        <v>104</v>
      </c>
      <c r="M66" s="192">
        <v>9.9358600583090304</v>
      </c>
      <c r="N66" s="192">
        <v>0</v>
      </c>
      <c r="O66" s="192" t="s">
        <v>409</v>
      </c>
      <c r="P66" s="192">
        <v>21.4</v>
      </c>
      <c r="Q66" s="192" t="s">
        <v>409</v>
      </c>
      <c r="R66" s="192" t="s">
        <v>409</v>
      </c>
      <c r="S66"/>
      <c r="T66"/>
      <c r="U66"/>
      <c r="V66"/>
      <c r="W66"/>
      <c r="X66"/>
      <c r="Y66" s="192"/>
      <c r="Z66" s="192"/>
      <c r="AA66"/>
      <c r="AB66"/>
      <c r="AC66"/>
      <c r="AD66"/>
      <c r="AE66"/>
      <c r="AF66"/>
      <c r="AG66" s="34"/>
      <c r="AH66" s="34"/>
      <c r="AI66" s="34"/>
      <c r="AJ66" s="34"/>
      <c r="AK66" s="205"/>
    </row>
    <row r="67" spans="1:37" x14ac:dyDescent="0.2">
      <c r="A67" s="84">
        <v>60</v>
      </c>
      <c r="B67" s="84" t="str">
        <f ca="1"/>
        <v>Spain</v>
      </c>
      <c r="C67" s="84" t="str">
        <f ca="1"/>
        <v>ESP</v>
      </c>
      <c r="D67" s="84" t="str">
        <f ca="1"/>
        <v>ECS           Europe &amp; Central Asia</v>
      </c>
      <c r="E67" s="84" t="str">
        <f ca="1"/>
        <v>NA</v>
      </c>
      <c r="F67" s="190" t="str">
        <f t="shared" ca="1" si="5"/>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0</v>
      </c>
      <c r="J67" s="242">
        <v>44753</v>
      </c>
      <c r="K67" s="242">
        <v>44966</v>
      </c>
      <c r="L67" s="91" t="s">
        <v>106</v>
      </c>
      <c r="M67" s="192">
        <v>0</v>
      </c>
      <c r="N67" s="192">
        <v>0</v>
      </c>
      <c r="O67" s="192" t="s">
        <v>409</v>
      </c>
      <c r="P67" s="192">
        <v>60.9</v>
      </c>
      <c r="Q67" s="192" t="s">
        <v>409</v>
      </c>
      <c r="R67" s="192" t="s">
        <v>409</v>
      </c>
      <c r="S67"/>
      <c r="T67"/>
      <c r="U67"/>
      <c r="V67"/>
      <c r="W67"/>
      <c r="X67"/>
      <c r="Y67" s="192"/>
      <c r="Z67" s="192"/>
      <c r="AA67"/>
      <c r="AB67"/>
      <c r="AC67"/>
      <c r="AD67"/>
      <c r="AE67"/>
      <c r="AF67"/>
      <c r="AG67" s="34"/>
      <c r="AH67" s="34"/>
      <c r="AI67" s="34"/>
      <c r="AJ67" s="34"/>
      <c r="AK67" s="205"/>
    </row>
    <row r="68" spans="1:37" x14ac:dyDescent="0.2">
      <c r="A68" s="84">
        <v>61</v>
      </c>
      <c r="B68" s="84" t="str">
        <f ca="1"/>
        <v>Estonia</v>
      </c>
      <c r="C68" s="84" t="str">
        <f ca="1"/>
        <v>EST</v>
      </c>
      <c r="D68" s="84" t="str">
        <f ca="1"/>
        <v>ECS           Europe &amp; Central Asia</v>
      </c>
      <c r="E68" s="84" t="str">
        <f ca="1"/>
        <v>NA</v>
      </c>
      <c r="F68" s="190" t="str">
        <f t="shared" ca="1" si="5"/>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0</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44753</v>
      </c>
      <c r="K68" s="242">
        <v>44855</v>
      </c>
      <c r="L68" s="91" t="s">
        <v>108</v>
      </c>
      <c r="M68" s="192">
        <v>0</v>
      </c>
      <c r="N68" s="192">
        <v>0</v>
      </c>
      <c r="O68" s="192" t="s">
        <v>409</v>
      </c>
      <c r="P68" s="192">
        <v>55.5</v>
      </c>
      <c r="Q68" s="192" t="s">
        <v>409</v>
      </c>
      <c r="R68" s="192" t="s">
        <v>409</v>
      </c>
      <c r="S68"/>
      <c r="T68"/>
      <c r="U68"/>
      <c r="V68"/>
      <c r="W68"/>
      <c r="X68"/>
      <c r="Y68" s="192"/>
      <c r="Z68" s="192"/>
      <c r="AA68"/>
      <c r="AB68"/>
      <c r="AC68"/>
      <c r="AD68"/>
      <c r="AE68"/>
      <c r="AF68"/>
      <c r="AG68" s="34"/>
      <c r="AH68" s="34"/>
      <c r="AI68" s="34"/>
      <c r="AJ68" s="34"/>
      <c r="AK68" s="205"/>
    </row>
    <row r="69" spans="1:37" x14ac:dyDescent="0.2">
      <c r="A69" s="84">
        <v>62</v>
      </c>
      <c r="B69" s="84" t="str">
        <f ca="1"/>
        <v>Ethiopia</v>
      </c>
      <c r="C69" s="84" t="str">
        <f ca="1"/>
        <v>ETH</v>
      </c>
      <c r="D69" s="84" t="str">
        <f ca="1"/>
        <v>SSF           Sub-Saharan Africa</v>
      </c>
      <c r="E69" s="84" t="str">
        <f ca="1"/>
        <v>IDA</v>
      </c>
      <c r="F69" s="190" t="str">
        <f t="shared" ca="1" si="5"/>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7.1794978587902021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5.1545189504373097</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44865</v>
      </c>
      <c r="L69" s="91" t="s">
        <v>110</v>
      </c>
      <c r="M69" s="192">
        <v>5.1545189504373097</v>
      </c>
      <c r="N69" s="192">
        <v>0</v>
      </c>
      <c r="O69" s="192">
        <v>10</v>
      </c>
      <c r="P69" s="192">
        <v>37.799999999999997</v>
      </c>
      <c r="Q69" s="192" t="s">
        <v>409</v>
      </c>
      <c r="R69" s="192" t="s">
        <v>633</v>
      </c>
      <c r="S69"/>
      <c r="T69"/>
      <c r="U69"/>
      <c r="V69"/>
      <c r="W69"/>
      <c r="X69"/>
      <c r="Y69" s="192"/>
      <c r="Z69" s="192"/>
      <c r="AA69"/>
      <c r="AB69"/>
      <c r="AC69"/>
      <c r="AD69"/>
      <c r="AE69"/>
      <c r="AF69"/>
      <c r="AG69" s="34"/>
      <c r="AH69" s="34"/>
      <c r="AI69" s="34"/>
      <c r="AJ69" s="34"/>
      <c r="AK69" s="205"/>
    </row>
    <row r="70" spans="1:37" x14ac:dyDescent="0.2">
      <c r="A70" s="84">
        <v>63</v>
      </c>
      <c r="B70" s="84" t="str">
        <f ca="1"/>
        <v>Finland</v>
      </c>
      <c r="C70" s="84" t="str">
        <f ca="1"/>
        <v>FIN</v>
      </c>
      <c r="D70" s="84" t="str">
        <f ca="1"/>
        <v>ECS           Europe &amp; Central Asia</v>
      </c>
      <c r="E70" s="84" t="str">
        <f ca="1"/>
        <v>NA</v>
      </c>
      <c r="F70" s="190" t="str">
        <f t="shared" ca="1" si="5"/>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0</v>
      </c>
      <c r="J70" s="242">
        <v>44753</v>
      </c>
      <c r="K70" s="242">
        <v>44855</v>
      </c>
      <c r="L70" s="91" t="s">
        <v>112</v>
      </c>
      <c r="M70" s="192">
        <v>0</v>
      </c>
      <c r="N70" s="192">
        <v>0</v>
      </c>
      <c r="O70" s="192" t="s">
        <v>409</v>
      </c>
      <c r="P70" s="192">
        <v>70.900000000000006</v>
      </c>
      <c r="Q70" s="192" t="s">
        <v>409</v>
      </c>
      <c r="R70" s="192" t="s">
        <v>409</v>
      </c>
      <c r="S70"/>
      <c r="T70"/>
      <c r="U70"/>
      <c r="V70"/>
      <c r="W70"/>
      <c r="X70"/>
      <c r="Y70" s="192"/>
      <c r="Z70" s="192"/>
      <c r="AA70"/>
      <c r="AB70"/>
      <c r="AC70"/>
      <c r="AD70"/>
      <c r="AE70"/>
      <c r="AF70"/>
      <c r="AG70" s="34"/>
      <c r="AH70" s="34"/>
      <c r="AI70" s="34"/>
      <c r="AJ70" s="34"/>
      <c r="AK70" s="205"/>
    </row>
    <row r="71" spans="1:37" x14ac:dyDescent="0.2">
      <c r="A71" s="84">
        <v>64</v>
      </c>
      <c r="B71" s="84" t="str">
        <f ca="1"/>
        <v>Fiji</v>
      </c>
      <c r="C71" s="84" t="str">
        <f ca="1"/>
        <v>FJI</v>
      </c>
      <c r="D71" s="84" t="str">
        <f ca="1"/>
        <v>EAS           East Asia &amp; Pacific</v>
      </c>
      <c r="E71" s="84" t="str">
        <f ca="1"/>
        <v>Blend</v>
      </c>
      <c r="F71" s="190" t="str">
        <f t="shared" ca="1" si="5"/>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9.3021831977712583</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8.6530612244897895</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10</v>
      </c>
      <c r="J71" s="242">
        <v>44753</v>
      </c>
      <c r="K71" s="242">
        <v>44998</v>
      </c>
      <c r="L71" s="91" t="s">
        <v>114</v>
      </c>
      <c r="M71" s="192">
        <v>8.6530612244897895</v>
      </c>
      <c r="N71" s="192">
        <v>0</v>
      </c>
      <c r="O71" s="192">
        <v>10</v>
      </c>
      <c r="P71" s="192">
        <v>25.8</v>
      </c>
      <c r="Q71" s="192" t="s">
        <v>409</v>
      </c>
      <c r="R71" s="192" t="s">
        <v>802</v>
      </c>
      <c r="S71"/>
      <c r="T71"/>
      <c r="U71"/>
      <c r="V71"/>
      <c r="W71"/>
      <c r="X71"/>
      <c r="Y71" s="192"/>
      <c r="Z71" s="192"/>
      <c r="AA71"/>
      <c r="AB71"/>
      <c r="AC71"/>
      <c r="AD71"/>
      <c r="AE71"/>
      <c r="AF71"/>
      <c r="AG71" s="34"/>
      <c r="AH71" s="34"/>
      <c r="AI71" s="34"/>
      <c r="AJ71" s="34"/>
      <c r="AK71" s="205"/>
    </row>
    <row r="72" spans="1:37" x14ac:dyDescent="0.2">
      <c r="A72" s="84">
        <v>65</v>
      </c>
      <c r="B72" s="84" t="str">
        <f ca="1"/>
        <v>France</v>
      </c>
      <c r="C72" s="84" t="str">
        <f ca="1"/>
        <v>FRA</v>
      </c>
      <c r="D72" s="84" t="str">
        <f ca="1"/>
        <v>ECS           Europe &amp; Central Asia</v>
      </c>
      <c r="E72" s="84" t="str">
        <f ca="1"/>
        <v>NA</v>
      </c>
      <c r="F72" s="190" t="str">
        <f t="shared" ca="1" si="5"/>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7</v>
      </c>
      <c r="J72" s="242">
        <v>44753</v>
      </c>
      <c r="K72" s="242">
        <v>45201</v>
      </c>
      <c r="L72" s="91" t="s">
        <v>116</v>
      </c>
      <c r="M72" s="192">
        <v>0</v>
      </c>
      <c r="N72" s="192">
        <v>7</v>
      </c>
      <c r="O72" s="192" t="s">
        <v>409</v>
      </c>
      <c r="P72" s="192">
        <v>61.9</v>
      </c>
      <c r="Q72" s="192" t="s">
        <v>870</v>
      </c>
      <c r="R72" s="192" t="s">
        <v>409</v>
      </c>
      <c r="S72"/>
      <c r="T72"/>
      <c r="U72"/>
      <c r="V72"/>
      <c r="W72"/>
      <c r="X72"/>
      <c r="Y72" s="192"/>
      <c r="Z72" s="192"/>
      <c r="AA72"/>
      <c r="AB72"/>
      <c r="AC72"/>
      <c r="AD72"/>
      <c r="AE72"/>
      <c r="AF72"/>
      <c r="AG72" s="34"/>
      <c r="AH72" s="34"/>
      <c r="AI72" s="34"/>
      <c r="AJ72" s="34"/>
      <c r="AK72" s="205"/>
    </row>
    <row r="73" spans="1:37" x14ac:dyDescent="0.2">
      <c r="A73" s="84">
        <v>66</v>
      </c>
      <c r="B73" s="84" t="str">
        <f ca="1"/>
        <v>Faroe Islands</v>
      </c>
      <c r="C73" s="84" t="str">
        <f ca="1"/>
        <v>FRO</v>
      </c>
      <c r="D73" s="84" t="str">
        <f ca="1"/>
        <v>ECS           Europe &amp; Central Asia</v>
      </c>
      <c r="E73" s="84" t="str">
        <f ca="1"/>
        <v>NA</v>
      </c>
      <c r="F73" s="190" t="str">
        <f t="shared" ref="F73:F125" ca="1" si="6">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0</v>
      </c>
      <c r="J73" s="242" t="s">
        <v>409</v>
      </c>
      <c r="K73" s="242" t="s">
        <v>409</v>
      </c>
      <c r="L73" s="91" t="s">
        <v>701</v>
      </c>
      <c r="M73" s="192" t="s">
        <v>409</v>
      </c>
      <c r="N73" s="192">
        <v>0</v>
      </c>
      <c r="O73" s="192" t="s">
        <v>409</v>
      </c>
      <c r="P73" s="192" t="s">
        <v>409</v>
      </c>
      <c r="Q73" s="192" t="s">
        <v>409</v>
      </c>
      <c r="R73" s="192" t="s">
        <v>409</v>
      </c>
      <c r="S73"/>
      <c r="T73"/>
      <c r="U73"/>
      <c r="V73"/>
      <c r="W73"/>
      <c r="X73"/>
      <c r="Y73" s="192"/>
      <c r="Z73" s="192"/>
      <c r="AA73"/>
      <c r="AB73"/>
      <c r="AC73"/>
      <c r="AD73"/>
      <c r="AE73"/>
      <c r="AF73"/>
      <c r="AG73" s="34"/>
      <c r="AH73" s="34"/>
      <c r="AI73" s="34"/>
      <c r="AJ73" s="34"/>
      <c r="AK73" s="205"/>
    </row>
    <row r="74" spans="1:37" x14ac:dyDescent="0.2">
      <c r="A74" s="84">
        <v>67</v>
      </c>
      <c r="B74" s="84" t="str">
        <f ca="1"/>
        <v>Micronesia, Fed. Sts.</v>
      </c>
      <c r="C74" s="84" t="str">
        <f ca="1"/>
        <v>FSM</v>
      </c>
      <c r="D74" s="84" t="str">
        <f ca="1"/>
        <v>EAS           East Asia &amp; Pacific</v>
      </c>
      <c r="E74" s="84" t="str">
        <f ca="1"/>
        <v>IDA</v>
      </c>
      <c r="F74" s="190" t="str">
        <f t="shared" ca="1" si="6"/>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7.8658892128279803</v>
      </c>
      <c r="I74" s="191"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0</v>
      </c>
      <c r="J74" s="242">
        <v>44753</v>
      </c>
      <c r="K74" s="242">
        <v>44855</v>
      </c>
      <c r="L74" s="91" t="s">
        <v>117</v>
      </c>
      <c r="M74" s="192">
        <v>7.8658892128279803</v>
      </c>
      <c r="N74" s="192">
        <v>0</v>
      </c>
      <c r="O74" s="192" t="s">
        <v>409</v>
      </c>
      <c r="P74" s="192">
        <v>28.5</v>
      </c>
      <c r="Q74" s="192" t="s">
        <v>409</v>
      </c>
      <c r="R74" s="192" t="s">
        <v>409</v>
      </c>
      <c r="S74"/>
      <c r="T74"/>
      <c r="U74"/>
      <c r="V74"/>
      <c r="W74"/>
      <c r="X74"/>
      <c r="Y74" s="192"/>
      <c r="Z74" s="192"/>
      <c r="AA74"/>
      <c r="AB74"/>
      <c r="AC74"/>
      <c r="AD74"/>
      <c r="AE74"/>
      <c r="AF74"/>
      <c r="AG74" s="34"/>
      <c r="AH74" s="34"/>
      <c r="AI74" s="34"/>
      <c r="AJ74" s="34"/>
      <c r="AK74" s="205"/>
    </row>
    <row r="75" spans="1:37" x14ac:dyDescent="0.2">
      <c r="A75" s="84">
        <v>68</v>
      </c>
      <c r="B75" s="84" t="str">
        <f ca="1"/>
        <v>Gabon</v>
      </c>
      <c r="C75" s="84" t="str">
        <f ca="1"/>
        <v>GAB</v>
      </c>
      <c r="D75" s="84" t="str">
        <f ca="1"/>
        <v>SSF           Sub-Saharan Africa</v>
      </c>
      <c r="E75" s="84" t="str">
        <f ca="1"/>
        <v>IBRD</v>
      </c>
      <c r="F75" s="190" t="str">
        <f t="shared" ca="1" si="6"/>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9.9092088395125071</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9.8192419825072808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10</v>
      </c>
      <c r="J75" s="242">
        <v>44753</v>
      </c>
      <c r="K75" s="242">
        <v>45034</v>
      </c>
      <c r="L75" s="91" t="s">
        <v>119</v>
      </c>
      <c r="M75" s="192">
        <v>9.8192419825072808</v>
      </c>
      <c r="N75" s="192">
        <v>0</v>
      </c>
      <c r="O75" s="192">
        <v>10</v>
      </c>
      <c r="P75" s="192">
        <v>21.8</v>
      </c>
      <c r="Q75" s="192" t="s">
        <v>409</v>
      </c>
      <c r="R75" s="192" t="s">
        <v>806</v>
      </c>
      <c r="S75"/>
      <c r="T75"/>
      <c r="U75"/>
      <c r="V75"/>
      <c r="W75"/>
      <c r="X75"/>
      <c r="Y75" s="192"/>
      <c r="Z75" s="192"/>
      <c r="AA75"/>
      <c r="AB75"/>
      <c r="AC75"/>
      <c r="AD75"/>
      <c r="AE75"/>
      <c r="AF75"/>
      <c r="AG75" s="34"/>
      <c r="AH75" s="34"/>
      <c r="AI75" s="34"/>
      <c r="AJ75" s="34"/>
      <c r="AK75" s="205"/>
    </row>
    <row r="76" spans="1:37" x14ac:dyDescent="0.2">
      <c r="A76" s="84">
        <v>69</v>
      </c>
      <c r="B76" s="84" t="str">
        <f ca="1"/>
        <v>United Kingdom</v>
      </c>
      <c r="C76" s="84" t="str">
        <f ca="1"/>
        <v>GBR</v>
      </c>
      <c r="D76" s="84" t="str">
        <f ca="1"/>
        <v>ECS           Europe &amp; Central Asia</v>
      </c>
      <c r="E76" s="84" t="str">
        <f ca="1"/>
        <v>NA</v>
      </c>
      <c r="F76" s="190" t="str">
        <f t="shared" ca="1" si="6"/>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0</v>
      </c>
      <c r="J76" s="242">
        <v>44753</v>
      </c>
      <c r="K76" s="242">
        <v>44855</v>
      </c>
      <c r="L76" s="91" t="s">
        <v>121</v>
      </c>
      <c r="M76" s="192">
        <v>0</v>
      </c>
      <c r="N76" s="192">
        <v>0</v>
      </c>
      <c r="O76" s="192" t="s">
        <v>409</v>
      </c>
      <c r="P76" s="192">
        <v>67.2</v>
      </c>
      <c r="Q76" s="192" t="s">
        <v>409</v>
      </c>
      <c r="R76" s="192" t="s">
        <v>409</v>
      </c>
      <c r="S76"/>
      <c r="T76"/>
      <c r="U76"/>
      <c r="V76"/>
      <c r="W76"/>
      <c r="X76"/>
      <c r="Y76" s="192"/>
      <c r="Z76" s="192"/>
      <c r="AA76"/>
      <c r="AB76"/>
      <c r="AC76"/>
      <c r="AD76"/>
      <c r="AE76"/>
      <c r="AF76"/>
      <c r="AG76" s="34"/>
      <c r="AH76" s="34"/>
      <c r="AI76" s="34"/>
      <c r="AJ76" s="34"/>
      <c r="AK76" s="205"/>
    </row>
    <row r="77" spans="1:37" x14ac:dyDescent="0.2">
      <c r="A77" s="84">
        <v>70</v>
      </c>
      <c r="B77" s="84" t="str">
        <f ca="1"/>
        <v>Georgia</v>
      </c>
      <c r="C77" s="84" t="str">
        <f ca="1"/>
        <v>GEO</v>
      </c>
      <c r="D77" s="84" t="str">
        <f ca="1"/>
        <v>ECS           Europe &amp; Central Asia</v>
      </c>
      <c r="E77" s="84" t="str">
        <f ca="1"/>
        <v>IBRD</v>
      </c>
      <c r="F77" s="190" t="str">
        <f t="shared" ca="1" si="6"/>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0.839650145772596</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v>
      </c>
      <c r="J77" s="242">
        <v>44753</v>
      </c>
      <c r="K77" s="242">
        <v>44846</v>
      </c>
      <c r="L77" s="91" t="s">
        <v>123</v>
      </c>
      <c r="M77" s="192">
        <v>0.839650145772596</v>
      </c>
      <c r="N77" s="192">
        <v>0</v>
      </c>
      <c r="O77" s="192" t="s">
        <v>409</v>
      </c>
      <c r="P77" s="192">
        <v>52.6</v>
      </c>
      <c r="Q77" s="192" t="s">
        <v>409</v>
      </c>
      <c r="R77" s="192" t="s">
        <v>409</v>
      </c>
      <c r="S77"/>
      <c r="T77"/>
      <c r="U77"/>
      <c r="V77"/>
      <c r="W77"/>
      <c r="X77"/>
      <c r="Y77" s="192"/>
      <c r="Z77" s="192"/>
      <c r="AA77"/>
      <c r="AB77"/>
      <c r="AC77"/>
      <c r="AD77"/>
      <c r="AE77"/>
      <c r="AF77"/>
      <c r="AG77" s="34"/>
      <c r="AH77" s="34"/>
      <c r="AI77" s="34"/>
      <c r="AJ77" s="34"/>
      <c r="AK77" s="205"/>
    </row>
    <row r="78" spans="1:37" x14ac:dyDescent="0.2">
      <c r="A78" s="84">
        <v>71</v>
      </c>
      <c r="B78" s="84" t="str">
        <f ca="1"/>
        <v>Ghana</v>
      </c>
      <c r="C78" s="84" t="str">
        <f ca="1"/>
        <v>GHA</v>
      </c>
      <c r="D78" s="84" t="str">
        <f ca="1"/>
        <v>SSF           Sub-Saharan Africa</v>
      </c>
      <c r="E78" s="84" t="str">
        <f ca="1"/>
        <v>IDA</v>
      </c>
      <c r="F78" s="190" t="str">
        <f t="shared" ca="1" si="6"/>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6.17492711370262</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0</v>
      </c>
      <c r="J78" s="242">
        <v>44753</v>
      </c>
      <c r="K78" s="242">
        <v>44830</v>
      </c>
      <c r="L78" s="91" t="s">
        <v>125</v>
      </c>
      <c r="M78" s="192">
        <v>6.17492711370262</v>
      </c>
      <c r="N78" s="192">
        <v>0</v>
      </c>
      <c r="O78" s="192" t="s">
        <v>409</v>
      </c>
      <c r="P78" s="192">
        <v>34.299999999999997</v>
      </c>
      <c r="Q78" s="192" t="s">
        <v>409</v>
      </c>
      <c r="R78" s="192" t="s">
        <v>409</v>
      </c>
      <c r="S78"/>
      <c r="T78"/>
      <c r="U78"/>
      <c r="V78"/>
      <c r="W78"/>
      <c r="X78"/>
      <c r="Y78" s="192"/>
      <c r="Z78" s="192"/>
      <c r="AA78"/>
      <c r="AB78"/>
      <c r="AC78"/>
      <c r="AD78"/>
      <c r="AE78"/>
      <c r="AF78"/>
      <c r="AG78" s="34"/>
      <c r="AH78" s="34"/>
      <c r="AI78" s="34"/>
      <c r="AJ78" s="34"/>
      <c r="AK78" s="205"/>
    </row>
    <row r="79" spans="1:37" x14ac:dyDescent="0.2">
      <c r="A79" s="84">
        <v>72</v>
      </c>
      <c r="B79" s="84" t="str">
        <f ca="1"/>
        <v>Gibraltar</v>
      </c>
      <c r="C79" s="84" t="str">
        <f ca="1"/>
        <v>GIB</v>
      </c>
      <c r="D79" s="84" t="str">
        <f ca="1"/>
        <v>ECS           Europe &amp; Central Asia</v>
      </c>
      <c r="E79" s="84" t="str">
        <f ca="1"/>
        <v>NA</v>
      </c>
      <c r="F79" s="190" t="str">
        <f t="shared" ca="1" si="6"/>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0</v>
      </c>
      <c r="J79" s="242" t="s">
        <v>409</v>
      </c>
      <c r="K79" s="242" t="s">
        <v>409</v>
      </c>
      <c r="L79" s="91" t="s">
        <v>702</v>
      </c>
      <c r="M79" s="192" t="s">
        <v>409</v>
      </c>
      <c r="N79" s="192">
        <v>0</v>
      </c>
      <c r="O79" s="192" t="s">
        <v>409</v>
      </c>
      <c r="P79" s="192" t="s">
        <v>409</v>
      </c>
      <c r="Q79" s="192" t="s">
        <v>409</v>
      </c>
      <c r="R79" s="192" t="s">
        <v>409</v>
      </c>
      <c r="S79"/>
      <c r="T79"/>
      <c r="U79"/>
      <c r="V79"/>
      <c r="W79"/>
      <c r="X79"/>
      <c r="Y79" s="192"/>
      <c r="Z79" s="192"/>
      <c r="AA79"/>
      <c r="AB79"/>
      <c r="AC79"/>
      <c r="AD79"/>
      <c r="AE79"/>
      <c r="AF79"/>
      <c r="AG79" s="34"/>
      <c r="AH79" s="34"/>
      <c r="AI79" s="34"/>
      <c r="AJ79" s="34"/>
      <c r="AK79" s="205"/>
    </row>
    <row r="80" spans="1:37" x14ac:dyDescent="0.2">
      <c r="A80" s="84">
        <v>73</v>
      </c>
      <c r="B80" s="84" t="str">
        <f ca="1"/>
        <v>Guinea</v>
      </c>
      <c r="C80" s="84" t="str">
        <f ca="1"/>
        <v>GIN</v>
      </c>
      <c r="D80" s="84" t="str">
        <f ca="1"/>
        <v>SSF           Sub-Saharan Africa</v>
      </c>
      <c r="E80" s="84" t="str">
        <f ca="1"/>
        <v>IDA</v>
      </c>
      <c r="F80" s="190" t="str">
        <f t="shared" ca="1" si="6"/>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9.1441325641011026</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8.3615160349854207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10</v>
      </c>
      <c r="J80" s="242">
        <v>44753</v>
      </c>
      <c r="K80" s="242">
        <v>44966</v>
      </c>
      <c r="L80" s="91" t="s">
        <v>127</v>
      </c>
      <c r="M80" s="192">
        <v>8.3615160349854207</v>
      </c>
      <c r="N80" s="192">
        <v>7</v>
      </c>
      <c r="O80" s="192">
        <v>10</v>
      </c>
      <c r="P80" s="192">
        <v>26.8</v>
      </c>
      <c r="Q80" s="192" t="s">
        <v>873</v>
      </c>
      <c r="R80" s="192" t="s">
        <v>795</v>
      </c>
      <c r="S80"/>
      <c r="T80"/>
      <c r="U80"/>
      <c r="V80"/>
      <c r="W80"/>
      <c r="X80"/>
      <c r="Y80" s="192"/>
      <c r="Z80" s="192"/>
      <c r="AA80"/>
      <c r="AB80"/>
      <c r="AC80"/>
      <c r="AD80"/>
      <c r="AE80"/>
      <c r="AF80"/>
      <c r="AG80" s="34"/>
      <c r="AH80" s="34"/>
      <c r="AI80" s="34"/>
      <c r="AJ80" s="34"/>
      <c r="AK80" s="205"/>
    </row>
    <row r="81" spans="1:37" x14ac:dyDescent="0.2">
      <c r="A81" s="84">
        <v>74</v>
      </c>
      <c r="B81" s="84" t="str">
        <f ca="1"/>
        <v>Gambia, The</v>
      </c>
      <c r="C81" s="84" t="str">
        <f ca="1"/>
        <v>GMB</v>
      </c>
      <c r="D81" s="84" t="str">
        <f ca="1"/>
        <v>SSF           Sub-Saharan Africa</v>
      </c>
      <c r="E81" s="84" t="str">
        <f ca="1"/>
        <v>IDA</v>
      </c>
      <c r="F81" s="190" t="str">
        <f t="shared" ca="1" si="6"/>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7.8075801749271099</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0</v>
      </c>
      <c r="J81" s="242">
        <v>44753</v>
      </c>
      <c r="K81" s="242">
        <v>44846</v>
      </c>
      <c r="L81" s="91" t="s">
        <v>128</v>
      </c>
      <c r="M81" s="192">
        <v>7.8075801749271099</v>
      </c>
      <c r="N81" s="192">
        <v>0</v>
      </c>
      <c r="O81" s="192" t="s">
        <v>409</v>
      </c>
      <c r="P81" s="192">
        <v>28.7</v>
      </c>
      <c r="Q81" s="192" t="s">
        <v>409</v>
      </c>
      <c r="R81" s="192" t="s">
        <v>409</v>
      </c>
      <c r="S81"/>
      <c r="T81"/>
      <c r="U81"/>
      <c r="V81"/>
      <c r="W81"/>
      <c r="X81"/>
      <c r="Y81" s="192"/>
      <c r="Z81" s="192"/>
      <c r="AA81"/>
      <c r="AB81"/>
      <c r="AC81"/>
      <c r="AD81"/>
      <c r="AE81"/>
      <c r="AF81"/>
      <c r="AG81" s="34"/>
      <c r="AH81" s="34"/>
      <c r="AI81" s="34"/>
      <c r="AJ81" s="34"/>
      <c r="AK81" s="205"/>
    </row>
    <row r="82" spans="1:37" x14ac:dyDescent="0.2">
      <c r="A82" s="84">
        <v>75</v>
      </c>
      <c r="B82" s="84" t="str">
        <f ca="1"/>
        <v>Guinea-Bissau</v>
      </c>
      <c r="C82" s="84" t="str">
        <f ca="1"/>
        <v>GNB</v>
      </c>
      <c r="D82" s="84" t="str">
        <f ca="1"/>
        <v>SSF           Sub-Saharan Africa</v>
      </c>
      <c r="E82" s="84" t="str">
        <f ca="1"/>
        <v>IDA</v>
      </c>
      <c r="F82" s="190" t="str">
        <f t="shared" ca="1" si="6"/>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9.9358600583090304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0</v>
      </c>
      <c r="J82" s="242">
        <v>44753</v>
      </c>
      <c r="K82" s="242">
        <v>44830</v>
      </c>
      <c r="L82" s="91" t="s">
        <v>130</v>
      </c>
      <c r="M82" s="192">
        <v>9.9358600583090304</v>
      </c>
      <c r="N82" s="192">
        <v>0</v>
      </c>
      <c r="O82" s="192" t="s">
        <v>409</v>
      </c>
      <c r="P82" s="192">
        <v>21.4</v>
      </c>
      <c r="Q82" s="192" t="s">
        <v>409</v>
      </c>
      <c r="R82" s="192" t="s">
        <v>409</v>
      </c>
      <c r="S82"/>
      <c r="T82"/>
      <c r="U82"/>
      <c r="V82"/>
      <c r="W82"/>
      <c r="X82"/>
      <c r="Y82" s="192"/>
      <c r="Z82" s="192"/>
      <c r="AA82"/>
      <c r="AB82"/>
      <c r="AC82"/>
      <c r="AD82"/>
      <c r="AE82"/>
      <c r="AF82"/>
      <c r="AG82" s="34"/>
      <c r="AH82" s="34"/>
      <c r="AI82" s="34"/>
      <c r="AJ82" s="34"/>
      <c r="AK82" s="205"/>
    </row>
    <row r="83" spans="1:37" x14ac:dyDescent="0.2">
      <c r="A83" s="84">
        <v>76</v>
      </c>
      <c r="B83" s="84" t="str">
        <f ca="1"/>
        <v>Equatorial Guinea</v>
      </c>
      <c r="C83" s="84" t="str">
        <f ca="1"/>
        <v>GNQ</v>
      </c>
      <c r="D83" s="84" t="str">
        <f ca="1"/>
        <v>SSF           Sub-Saharan Africa</v>
      </c>
      <c r="E83" s="84" t="str">
        <f ca="1"/>
        <v>IBRD</v>
      </c>
      <c r="F83" s="190" t="str">
        <f t="shared" ca="1" si="6"/>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10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10</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10</v>
      </c>
      <c r="J83" s="242">
        <v>44753</v>
      </c>
      <c r="K83" s="242">
        <v>44979</v>
      </c>
      <c r="L83" s="91" t="s">
        <v>132</v>
      </c>
      <c r="M83" s="192">
        <v>10</v>
      </c>
      <c r="N83" s="192">
        <v>0</v>
      </c>
      <c r="O83" s="192">
        <v>10</v>
      </c>
      <c r="P83" s="192">
        <v>17.399999999999999</v>
      </c>
      <c r="Q83" s="192" t="s">
        <v>409</v>
      </c>
      <c r="R83" s="192" t="s">
        <v>797</v>
      </c>
      <c r="S83"/>
      <c r="T83"/>
      <c r="U83"/>
      <c r="V83"/>
      <c r="W83"/>
      <c r="X83"/>
      <c r="Y83" s="192"/>
      <c r="Z83" s="192"/>
      <c r="AA83"/>
      <c r="AB83"/>
      <c r="AC83"/>
      <c r="AD83"/>
      <c r="AE83"/>
      <c r="AF83"/>
      <c r="AG83" s="34"/>
      <c r="AH83" s="34"/>
      <c r="AI83" s="34"/>
      <c r="AJ83" s="34"/>
      <c r="AK83" s="205"/>
    </row>
    <row r="84" spans="1:37" x14ac:dyDescent="0.2">
      <c r="A84" s="84">
        <v>77</v>
      </c>
      <c r="B84" s="84" t="str">
        <f ca="1"/>
        <v>Greece</v>
      </c>
      <c r="C84" s="84" t="str">
        <f ca="1"/>
        <v>GRC</v>
      </c>
      <c r="D84" s="84" t="str">
        <f ca="1"/>
        <v>ECS           Europe &amp; Central Asia</v>
      </c>
      <c r="E84" s="84" t="str">
        <f ca="1"/>
        <v>NA</v>
      </c>
      <c r="F84" s="190" t="str">
        <f t="shared" ca="1" si="6"/>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1.1603498542274</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0</v>
      </c>
      <c r="J84" s="242">
        <v>44753</v>
      </c>
      <c r="K84" s="242">
        <v>44855</v>
      </c>
      <c r="L84" s="91" t="s">
        <v>134</v>
      </c>
      <c r="M84" s="192">
        <v>1.1603498542274</v>
      </c>
      <c r="N84" s="192">
        <v>0</v>
      </c>
      <c r="O84" s="192" t="s">
        <v>409</v>
      </c>
      <c r="P84" s="192">
        <v>51.5</v>
      </c>
      <c r="Q84" s="192" t="s">
        <v>409</v>
      </c>
      <c r="R84" s="192" t="s">
        <v>409</v>
      </c>
      <c r="S84"/>
      <c r="T84"/>
      <c r="U84"/>
      <c r="V84"/>
      <c r="W84"/>
      <c r="X84"/>
      <c r="Y84" s="192"/>
      <c r="Z84" s="192"/>
      <c r="AA84"/>
      <c r="AB84"/>
      <c r="AC84"/>
      <c r="AD84"/>
      <c r="AE84"/>
      <c r="AF84"/>
      <c r="AG84" s="34"/>
      <c r="AH84" s="34"/>
      <c r="AI84" s="34"/>
      <c r="AJ84" s="34"/>
      <c r="AK84" s="205"/>
    </row>
    <row r="85" spans="1:37" x14ac:dyDescent="0.2">
      <c r="A85" s="84">
        <v>78</v>
      </c>
      <c r="B85" s="84" t="str">
        <f ca="1"/>
        <v>Grenada</v>
      </c>
      <c r="C85" s="84" t="str">
        <f ca="1"/>
        <v>GRD</v>
      </c>
      <c r="D85" s="84" t="str">
        <f ca="1"/>
        <v>LCN           Latin America &amp; Caribbean</v>
      </c>
      <c r="E85" s="84" t="str">
        <f ca="1"/>
        <v>Blend</v>
      </c>
      <c r="F85" s="190" t="str">
        <f t="shared" ca="1" si="6"/>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8.3906705539358608</v>
      </c>
      <c r="I85" s="191"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0</v>
      </c>
      <c r="J85" s="242">
        <v>44753</v>
      </c>
      <c r="K85" s="242">
        <v>44846</v>
      </c>
      <c r="L85" s="91" t="s">
        <v>136</v>
      </c>
      <c r="M85" s="192">
        <v>8.3906705539358608</v>
      </c>
      <c r="N85" s="192">
        <v>0</v>
      </c>
      <c r="O85" s="192" t="s">
        <v>409</v>
      </c>
      <c r="P85" s="192">
        <v>26.7</v>
      </c>
      <c r="Q85" s="192" t="s">
        <v>409</v>
      </c>
      <c r="R85" s="192" t="s">
        <v>409</v>
      </c>
      <c r="S85"/>
      <c r="T85"/>
      <c r="U85"/>
      <c r="V85"/>
      <c r="W85"/>
      <c r="X85"/>
      <c r="Y85" s="192"/>
      <c r="Z85" s="192"/>
      <c r="AA85"/>
      <c r="AB85"/>
      <c r="AC85"/>
      <c r="AD85"/>
      <c r="AE85"/>
      <c r="AF85"/>
      <c r="AG85" s="34"/>
      <c r="AH85" s="34"/>
      <c r="AI85" s="34"/>
      <c r="AJ85" s="34"/>
      <c r="AK85" s="205"/>
    </row>
    <row r="86" spans="1:37" x14ac:dyDescent="0.2">
      <c r="A86" s="84">
        <v>79</v>
      </c>
      <c r="B86" s="84" t="str">
        <f ca="1"/>
        <v>Greenland</v>
      </c>
      <c r="C86" s="84" t="str">
        <f ca="1"/>
        <v>GRL</v>
      </c>
      <c r="D86" s="84" t="str">
        <f ca="1"/>
        <v>ECS           Europe &amp; Central Asia</v>
      </c>
      <c r="E86" s="84" t="str">
        <f ca="1"/>
        <v>NA</v>
      </c>
      <c r="F86" s="190" t="str">
        <f t="shared" ca="1" si="6"/>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0</v>
      </c>
      <c r="J86" s="242" t="s">
        <v>409</v>
      </c>
      <c r="K86" s="242">
        <v>44887</v>
      </c>
      <c r="L86" s="91" t="s">
        <v>703</v>
      </c>
      <c r="M86" s="192" t="s">
        <v>409</v>
      </c>
      <c r="N86" s="192">
        <v>0</v>
      </c>
      <c r="O86" s="192" t="s">
        <v>409</v>
      </c>
      <c r="P86" s="192" t="s">
        <v>409</v>
      </c>
      <c r="Q86" s="192" t="s">
        <v>409</v>
      </c>
      <c r="R86" s="192" t="s">
        <v>409</v>
      </c>
      <c r="S86"/>
      <c r="T86"/>
      <c r="U86"/>
      <c r="V86"/>
      <c r="W86"/>
      <c r="X86"/>
      <c r="Y86" s="192"/>
      <c r="Z86" s="192"/>
      <c r="AA86"/>
      <c r="AB86"/>
      <c r="AC86"/>
      <c r="AD86"/>
      <c r="AE86"/>
      <c r="AF86"/>
      <c r="AG86" s="34"/>
      <c r="AH86" s="34"/>
      <c r="AI86" s="34"/>
      <c r="AJ86" s="34"/>
      <c r="AK86" s="205"/>
    </row>
    <row r="87" spans="1:37" x14ac:dyDescent="0.2">
      <c r="A87" s="84">
        <v>80</v>
      </c>
      <c r="B87" s="84" t="str">
        <f ca="1"/>
        <v>Guatemala</v>
      </c>
      <c r="C87" s="84" t="str">
        <f ca="1"/>
        <v>GTM</v>
      </c>
      <c r="D87" s="84" t="str">
        <f ca="1"/>
        <v>LCN           Latin America &amp; Caribbean</v>
      </c>
      <c r="E87" s="84" t="str">
        <f ca="1"/>
        <v>IBRD</v>
      </c>
      <c r="F87" s="190" t="str">
        <f t="shared" ca="1" si="6"/>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8.769813053381105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7.6909620991253602</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44979</v>
      </c>
      <c r="L87" s="91" t="s">
        <v>138</v>
      </c>
      <c r="M87" s="192">
        <v>7.6909620991253602</v>
      </c>
      <c r="N87" s="192">
        <v>0</v>
      </c>
      <c r="O87" s="192">
        <v>10</v>
      </c>
      <c r="P87" s="192">
        <v>29.1</v>
      </c>
      <c r="Q87" s="192" t="s">
        <v>409</v>
      </c>
      <c r="R87" s="192" t="s">
        <v>798</v>
      </c>
      <c r="S87"/>
      <c r="T87"/>
      <c r="U87"/>
      <c r="V87"/>
      <c r="W87"/>
      <c r="X87"/>
      <c r="Y87" s="192"/>
      <c r="Z87" s="192"/>
      <c r="AA87"/>
      <c r="AB87"/>
      <c r="AC87"/>
      <c r="AD87"/>
      <c r="AE87"/>
      <c r="AF87"/>
      <c r="AG87" s="34"/>
      <c r="AH87" s="34"/>
      <c r="AI87" s="34"/>
      <c r="AJ87" s="34"/>
      <c r="AK87" s="205"/>
    </row>
    <row r="88" spans="1:37" x14ac:dyDescent="0.2">
      <c r="A88" s="84">
        <v>81</v>
      </c>
      <c r="B88" s="84" t="str">
        <f ca="1"/>
        <v>Guam</v>
      </c>
      <c r="C88" s="84" t="str">
        <f ca="1"/>
        <v>GUM</v>
      </c>
      <c r="D88" s="84" t="str">
        <f ca="1"/>
        <v>EAS           East Asia &amp; Pacific</v>
      </c>
      <c r="E88" s="84" t="str">
        <f ca="1"/>
        <v>NA</v>
      </c>
      <c r="F88" s="190" t="str">
        <f t="shared" ca="1" si="6"/>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0</v>
      </c>
      <c r="J88" s="242" t="s">
        <v>409</v>
      </c>
      <c r="K88" s="242" t="s">
        <v>409</v>
      </c>
      <c r="L88" s="91" t="s">
        <v>704</v>
      </c>
      <c r="M88" s="192" t="s">
        <v>409</v>
      </c>
      <c r="N88" s="192">
        <v>0</v>
      </c>
      <c r="O88" s="192" t="s">
        <v>409</v>
      </c>
      <c r="P88" s="192" t="s">
        <v>409</v>
      </c>
      <c r="Q88" s="192" t="s">
        <v>409</v>
      </c>
      <c r="R88" s="192" t="s">
        <v>409</v>
      </c>
      <c r="S88"/>
      <c r="T88"/>
      <c r="U88"/>
      <c r="V88"/>
      <c r="W88"/>
      <c r="X88"/>
      <c r="Y88" s="192"/>
      <c r="Z88" s="192"/>
      <c r="AA88"/>
      <c r="AB88"/>
      <c r="AC88"/>
      <c r="AD88"/>
      <c r="AE88"/>
      <c r="AF88"/>
      <c r="AG88" s="34"/>
      <c r="AH88" s="34"/>
      <c r="AI88" s="34"/>
      <c r="AJ88" s="34"/>
      <c r="AK88" s="205"/>
    </row>
    <row r="89" spans="1:37" x14ac:dyDescent="0.2">
      <c r="A89" s="84">
        <v>82</v>
      </c>
      <c r="B89" s="84" t="str">
        <f ca="1"/>
        <v>Guyana</v>
      </c>
      <c r="C89" s="84" t="str">
        <f ca="1"/>
        <v>GUY</v>
      </c>
      <c r="D89" s="84" t="str">
        <f ca="1"/>
        <v>LCN           Latin America &amp; Caribbean</v>
      </c>
      <c r="E89" s="84" t="str">
        <f ca="1"/>
        <v>IDA</v>
      </c>
      <c r="F89" s="190" t="str">
        <f t="shared" ca="1" si="6"/>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7.1953352769679304</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0</v>
      </c>
      <c r="J89" s="242">
        <v>44753</v>
      </c>
      <c r="K89" s="242">
        <v>44852</v>
      </c>
      <c r="L89" s="91" t="s">
        <v>140</v>
      </c>
      <c r="M89" s="192">
        <v>7.1953352769679304</v>
      </c>
      <c r="N89" s="192">
        <v>0</v>
      </c>
      <c r="O89" s="192" t="s">
        <v>409</v>
      </c>
      <c r="P89" s="192">
        <v>30.8</v>
      </c>
      <c r="Q89" s="192" t="s">
        <v>409</v>
      </c>
      <c r="R89" s="192" t="s">
        <v>409</v>
      </c>
      <c r="S89"/>
      <c r="T89"/>
      <c r="U89"/>
      <c r="V89"/>
      <c r="W89"/>
      <c r="X89"/>
      <c r="Y89" s="192"/>
      <c r="Z89" s="192"/>
      <c r="AA89"/>
      <c r="AB89"/>
      <c r="AC89"/>
      <c r="AD89"/>
      <c r="AE89"/>
      <c r="AF89"/>
      <c r="AG89" s="34"/>
      <c r="AH89" s="34"/>
      <c r="AI89" s="34"/>
      <c r="AJ89" s="34"/>
      <c r="AK89" s="205"/>
    </row>
    <row r="90" spans="1:37" x14ac:dyDescent="0.2">
      <c r="A90" s="84">
        <v>83</v>
      </c>
      <c r="B90" s="84" t="str">
        <f ca="1"/>
        <v>Hong Kong SAR, China</v>
      </c>
      <c r="C90" s="84" t="str">
        <f ca="1"/>
        <v>HKG</v>
      </c>
      <c r="D90" s="84" t="str">
        <f ca="1"/>
        <v>EAS           East Asia &amp; Pacific</v>
      </c>
      <c r="E90" s="84" t="str">
        <f ca="1"/>
        <v>NA</v>
      </c>
      <c r="F90" s="190" t="str">
        <f t="shared" ca="1" si="6"/>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#N/A</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0</v>
      </c>
      <c r="J90" s="242" t="s">
        <v>409</v>
      </c>
      <c r="K90" s="242">
        <v>44887</v>
      </c>
      <c r="L90" s="91" t="s">
        <v>705</v>
      </c>
      <c r="M90" s="192" t="s">
        <v>409</v>
      </c>
      <c r="N90" s="192">
        <v>0</v>
      </c>
      <c r="O90" s="192" t="s">
        <v>409</v>
      </c>
      <c r="P90" s="192" t="s">
        <v>409</v>
      </c>
      <c r="Q90" s="192" t="s">
        <v>409</v>
      </c>
      <c r="R90" s="192" t="s">
        <v>409</v>
      </c>
      <c r="S90"/>
      <c r="T90"/>
      <c r="U90"/>
      <c r="V90"/>
      <c r="W90"/>
      <c r="X90"/>
      <c r="Y90" s="192"/>
      <c r="Z90" s="192"/>
      <c r="AA90"/>
      <c r="AB90"/>
      <c r="AC90"/>
      <c r="AD90"/>
      <c r="AE90"/>
      <c r="AF90"/>
      <c r="AG90" s="34"/>
      <c r="AH90" s="34"/>
      <c r="AI90" s="34"/>
      <c r="AJ90" s="34"/>
      <c r="AK90" s="205"/>
    </row>
    <row r="91" spans="1:37" x14ac:dyDescent="0.2">
      <c r="A91" s="84">
        <v>84</v>
      </c>
      <c r="B91" s="84" t="str">
        <f ca="1"/>
        <v>Honduras</v>
      </c>
      <c r="C91" s="84" t="str">
        <f ca="1"/>
        <v>HND</v>
      </c>
      <c r="D91" s="84" t="str">
        <f ca="1"/>
        <v>LCN           Latin America &amp; Caribbean</v>
      </c>
      <c r="E91" s="84" t="str">
        <f ca="1"/>
        <v>IDA</v>
      </c>
      <c r="F91" s="190" t="str">
        <f t="shared" ca="1" si="6"/>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8.5364431486880399</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0</v>
      </c>
      <c r="J91" s="242">
        <v>44753</v>
      </c>
      <c r="K91" s="242">
        <v>44855</v>
      </c>
      <c r="L91" s="91" t="s">
        <v>142</v>
      </c>
      <c r="M91" s="192">
        <v>8.5364431486880399</v>
      </c>
      <c r="N91" s="192">
        <v>0</v>
      </c>
      <c r="O91" s="192" t="s">
        <v>409</v>
      </c>
      <c r="P91" s="192">
        <v>26.2</v>
      </c>
      <c r="Q91" s="192" t="s">
        <v>409</v>
      </c>
      <c r="R91" s="192" t="s">
        <v>409</v>
      </c>
      <c r="S91"/>
      <c r="T91"/>
      <c r="U91"/>
      <c r="V91"/>
      <c r="W91"/>
      <c r="X91"/>
      <c r="Y91" s="192"/>
      <c r="Z91" s="192"/>
      <c r="AA91"/>
      <c r="AB91"/>
      <c r="AC91"/>
      <c r="AD91"/>
      <c r="AE91"/>
      <c r="AF91"/>
      <c r="AG91" s="34"/>
      <c r="AH91" s="34"/>
      <c r="AI91" s="34"/>
      <c r="AJ91" s="34"/>
      <c r="AK91" s="205"/>
    </row>
    <row r="92" spans="1:37" x14ac:dyDescent="0.2">
      <c r="A92" s="84">
        <v>85</v>
      </c>
      <c r="B92" s="84" t="str">
        <f ca="1"/>
        <v>Croatia</v>
      </c>
      <c r="C92" s="84" t="str">
        <f ca="1"/>
        <v>HRV</v>
      </c>
      <c r="D92" s="84" t="str">
        <f ca="1"/>
        <v>ECS           Europe &amp; Central Asia</v>
      </c>
      <c r="E92" s="84" t="str">
        <f ca="1"/>
        <v>IBRD</v>
      </c>
      <c r="F92" s="190" t="str">
        <f t="shared" ca="1" si="6"/>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1.9475218658892099</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44753</v>
      </c>
      <c r="K92" s="242">
        <v>44855</v>
      </c>
      <c r="L92" s="91" t="s">
        <v>144</v>
      </c>
      <c r="M92" s="192">
        <v>1.9475218658892099</v>
      </c>
      <c r="N92" s="192">
        <v>0</v>
      </c>
      <c r="O92" s="192" t="s">
        <v>409</v>
      </c>
      <c r="P92" s="192">
        <v>48.8</v>
      </c>
      <c r="Q92" s="192" t="s">
        <v>409</v>
      </c>
      <c r="R92" s="192" t="s">
        <v>409</v>
      </c>
      <c r="S92"/>
      <c r="T92"/>
      <c r="U92"/>
      <c r="V92"/>
      <c r="W92"/>
      <c r="X92"/>
      <c r="Y92" s="192"/>
      <c r="Z92" s="192"/>
      <c r="AA92"/>
      <c r="AB92"/>
      <c r="AC92"/>
      <c r="AD92"/>
      <c r="AE92"/>
      <c r="AF92"/>
      <c r="AG92" s="34"/>
      <c r="AH92" s="34"/>
      <c r="AI92" s="34"/>
      <c r="AJ92" s="34"/>
      <c r="AK92" s="205"/>
    </row>
    <row r="93" spans="1:37" x14ac:dyDescent="0.2">
      <c r="A93" s="84">
        <v>86</v>
      </c>
      <c r="B93" s="84" t="str">
        <f ca="1"/>
        <v>Haiti</v>
      </c>
      <c r="C93" s="84" t="str">
        <f ca="1"/>
        <v>HTI</v>
      </c>
      <c r="D93" s="84" t="str">
        <f ca="1"/>
        <v>LCN           Latin America &amp; Caribbean</v>
      </c>
      <c r="E93" s="84" t="str">
        <f ca="1"/>
        <v>IDA</v>
      </c>
      <c r="F93" s="190" t="str">
        <f t="shared" ca="1" si="6"/>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8.5509960547118027</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7.3119533527696801</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44753</v>
      </c>
      <c r="K93" s="242">
        <v>44865</v>
      </c>
      <c r="L93" s="91" t="s">
        <v>146</v>
      </c>
      <c r="M93" s="192">
        <v>7.3119533527696801</v>
      </c>
      <c r="N93" s="192">
        <v>0</v>
      </c>
      <c r="O93" s="192">
        <v>10</v>
      </c>
      <c r="P93" s="192">
        <v>30.4</v>
      </c>
      <c r="Q93" s="192" t="s">
        <v>409</v>
      </c>
      <c r="R93" s="192" t="s">
        <v>634</v>
      </c>
      <c r="S93"/>
      <c r="T93"/>
      <c r="U93"/>
      <c r="V93"/>
      <c r="W93"/>
      <c r="X93"/>
      <c r="Y93" s="192"/>
      <c r="Z93" s="192"/>
      <c r="AA93"/>
      <c r="AB93"/>
      <c r="AC93"/>
      <c r="AD93"/>
      <c r="AE93"/>
      <c r="AF93"/>
      <c r="AG93" s="34"/>
      <c r="AH93" s="34"/>
      <c r="AI93" s="34"/>
      <c r="AJ93" s="34"/>
      <c r="AK93" s="205"/>
    </row>
    <row r="94" spans="1:37" x14ac:dyDescent="0.2">
      <c r="A94" s="84">
        <v>87</v>
      </c>
      <c r="B94" s="84" t="str">
        <f ca="1"/>
        <v>Hungary</v>
      </c>
      <c r="C94" s="84" t="str">
        <f ca="1"/>
        <v>HUN</v>
      </c>
      <c r="D94" s="84" t="str">
        <f ca="1"/>
        <v>ECS           Europe &amp; Central Asia</v>
      </c>
      <c r="E94" s="84" t="str">
        <f ca="1"/>
        <v>NA</v>
      </c>
      <c r="F94" s="190" t="str">
        <f t="shared" ca="1" si="6"/>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0.314868804664724</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0</v>
      </c>
      <c r="J94" s="242">
        <v>44753</v>
      </c>
      <c r="K94" s="242">
        <v>44855</v>
      </c>
      <c r="L94" s="91" t="s">
        <v>148</v>
      </c>
      <c r="M94" s="192">
        <v>0.314868804664724</v>
      </c>
      <c r="N94" s="192">
        <v>0</v>
      </c>
      <c r="O94" s="192" t="s">
        <v>409</v>
      </c>
      <c r="P94" s="192">
        <v>54.4</v>
      </c>
      <c r="Q94" s="192" t="s">
        <v>409</v>
      </c>
      <c r="R94" s="192" t="s">
        <v>409</v>
      </c>
      <c r="S94"/>
      <c r="T94"/>
      <c r="U94"/>
      <c r="V94"/>
      <c r="W94"/>
      <c r="X94"/>
      <c r="Y94" s="192"/>
      <c r="Z94" s="192"/>
      <c r="AA94"/>
      <c r="AB94"/>
      <c r="AC94"/>
      <c r="AD94"/>
      <c r="AE94"/>
      <c r="AF94"/>
      <c r="AG94" s="34"/>
      <c r="AH94" s="34"/>
      <c r="AI94" s="34"/>
      <c r="AJ94" s="34"/>
      <c r="AK94" s="205"/>
    </row>
    <row r="95" spans="1:37" x14ac:dyDescent="0.2">
      <c r="A95" s="84">
        <v>88</v>
      </c>
      <c r="B95" s="84" t="str">
        <f ca="1"/>
        <v>Indonesia</v>
      </c>
      <c r="C95" s="84" t="str">
        <f ca="1"/>
        <v>IDN</v>
      </c>
      <c r="D95" s="84" t="str">
        <f ca="1"/>
        <v>EAS           East Asia &amp; Pacific</v>
      </c>
      <c r="E95" s="84" t="str">
        <f ca="1"/>
        <v>IBRD</v>
      </c>
      <c r="F95" s="190" t="str">
        <f t="shared" ca="1" si="6"/>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1.48104956268221</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0</v>
      </c>
      <c r="J95" s="242">
        <v>44753</v>
      </c>
      <c r="K95" s="242">
        <v>44852</v>
      </c>
      <c r="L95" s="91" t="s">
        <v>150</v>
      </c>
      <c r="M95" s="192">
        <v>1.48104956268221</v>
      </c>
      <c r="N95" s="192">
        <v>0</v>
      </c>
      <c r="O95" s="192" t="s">
        <v>409</v>
      </c>
      <c r="P95" s="192">
        <v>50.4</v>
      </c>
      <c r="Q95" s="192" t="s">
        <v>409</v>
      </c>
      <c r="R95" s="192" t="s">
        <v>409</v>
      </c>
      <c r="S95"/>
      <c r="T95"/>
      <c r="U95"/>
      <c r="V95"/>
      <c r="W95"/>
      <c r="X95"/>
      <c r="Y95" s="192"/>
      <c r="Z95" s="192"/>
      <c r="AA95"/>
      <c r="AB95"/>
      <c r="AC95"/>
      <c r="AD95"/>
      <c r="AE95"/>
      <c r="AF95"/>
      <c r="AG95" s="34"/>
      <c r="AH95" s="34"/>
      <c r="AI95" s="34"/>
      <c r="AJ95" s="34"/>
      <c r="AK95" s="205"/>
    </row>
    <row r="96" spans="1:37" x14ac:dyDescent="0.2">
      <c r="A96" s="84">
        <v>89</v>
      </c>
      <c r="B96" s="84" t="str">
        <f ca="1"/>
        <v>Isle of Man</v>
      </c>
      <c r="C96" s="84" t="str">
        <f ca="1"/>
        <v>IMN</v>
      </c>
      <c r="D96" s="84" t="str">
        <f ca="1"/>
        <v>ECS           Europe &amp; Central Asia</v>
      </c>
      <c r="E96" s="84" t="str">
        <f ca="1"/>
        <v>NA</v>
      </c>
      <c r="F96" s="190" t="str">
        <f t="shared" ca="1" si="6"/>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0</v>
      </c>
      <c r="J96" s="242" t="s">
        <v>409</v>
      </c>
      <c r="K96" s="242" t="s">
        <v>409</v>
      </c>
      <c r="L96" s="91" t="s">
        <v>706</v>
      </c>
      <c r="M96" s="192" t="s">
        <v>409</v>
      </c>
      <c r="N96" s="192">
        <v>0</v>
      </c>
      <c r="O96" s="192" t="s">
        <v>409</v>
      </c>
      <c r="P96" s="192" t="s">
        <v>409</v>
      </c>
      <c r="Q96" s="192" t="s">
        <v>409</v>
      </c>
      <c r="R96" s="192" t="s">
        <v>409</v>
      </c>
      <c r="S96"/>
      <c r="T96"/>
      <c r="U96"/>
      <c r="V96"/>
      <c r="W96"/>
      <c r="X96"/>
      <c r="Y96" s="192"/>
      <c r="Z96" s="192"/>
      <c r="AA96"/>
      <c r="AB96"/>
      <c r="AC96"/>
      <c r="AD96"/>
      <c r="AE96"/>
      <c r="AF96"/>
      <c r="AG96" s="34"/>
      <c r="AH96" s="34"/>
      <c r="AI96" s="34"/>
      <c r="AJ96" s="34"/>
      <c r="AK96" s="205"/>
    </row>
    <row r="97" spans="1:37" x14ac:dyDescent="0.2">
      <c r="A97" s="84">
        <v>90</v>
      </c>
      <c r="B97" s="84" t="str">
        <f ca="1"/>
        <v>India</v>
      </c>
      <c r="C97" s="84" t="str">
        <f ca="1"/>
        <v>IND</v>
      </c>
      <c r="D97" s="84" t="str">
        <f ca="1"/>
        <v>SAS           South Asia</v>
      </c>
      <c r="E97" s="84" t="str">
        <f ca="1"/>
        <v>IBRD</v>
      </c>
      <c r="F97" s="190" t="str">
        <f t="shared" ca="1" si="6"/>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5.0869982327899574</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3.6967930029154501</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44753</v>
      </c>
      <c r="K97" s="242">
        <v>45203</v>
      </c>
      <c r="L97" s="91" t="s">
        <v>152</v>
      </c>
      <c r="M97" s="192">
        <v>3.6967930029154501</v>
      </c>
      <c r="N97" s="192">
        <v>7</v>
      </c>
      <c r="O97" s="192" t="s">
        <v>409</v>
      </c>
      <c r="P97" s="192">
        <v>42.8</v>
      </c>
      <c r="Q97" s="192" t="s">
        <v>871</v>
      </c>
      <c r="R97" s="192" t="s">
        <v>409</v>
      </c>
      <c r="S97"/>
      <c r="T97"/>
      <c r="U97"/>
      <c r="V97"/>
      <c r="W97"/>
      <c r="X97"/>
      <c r="Y97" s="192"/>
      <c r="Z97" s="192"/>
      <c r="AA97"/>
      <c r="AB97"/>
      <c r="AC97"/>
      <c r="AD97"/>
      <c r="AE97"/>
      <c r="AF97"/>
      <c r="AG97" s="34"/>
      <c r="AH97" s="34"/>
      <c r="AI97" s="34"/>
      <c r="AJ97" s="34"/>
      <c r="AK97" s="205"/>
    </row>
    <row r="98" spans="1:37" x14ac:dyDescent="0.2">
      <c r="A98" s="84">
        <v>91</v>
      </c>
      <c r="B98" s="84" t="str">
        <f ca="1"/>
        <v>Ireland</v>
      </c>
      <c r="C98" s="84" t="str">
        <f ca="1"/>
        <v>IRL</v>
      </c>
      <c r="D98" s="84" t="str">
        <f ca="1"/>
        <v>ECS           Europe &amp; Central Asia</v>
      </c>
      <c r="E98" s="84" t="str">
        <f ca="1"/>
        <v>NA</v>
      </c>
      <c r="F98" s="190" t="str">
        <f t="shared" ca="1" si="6"/>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5.2478134110788902E-2</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0</v>
      </c>
      <c r="J98" s="242">
        <v>44753</v>
      </c>
      <c r="K98" s="242">
        <v>44855</v>
      </c>
      <c r="L98" s="91" t="s">
        <v>154</v>
      </c>
      <c r="M98" s="192">
        <v>5.2478134110788902E-2</v>
      </c>
      <c r="N98" s="192">
        <v>0</v>
      </c>
      <c r="O98" s="192" t="s">
        <v>409</v>
      </c>
      <c r="P98" s="192">
        <v>55.3</v>
      </c>
      <c r="Q98" s="192" t="s">
        <v>409</v>
      </c>
      <c r="R98" s="192" t="s">
        <v>409</v>
      </c>
      <c r="S98"/>
      <c r="T98"/>
      <c r="U98"/>
      <c r="V98"/>
      <c r="W98"/>
      <c r="X98"/>
      <c r="Y98" s="192"/>
      <c r="Z98" s="192"/>
      <c r="AA98"/>
      <c r="AB98"/>
      <c r="AC98"/>
      <c r="AD98"/>
      <c r="AE98"/>
      <c r="AF98"/>
      <c r="AG98" s="34"/>
      <c r="AH98" s="34"/>
      <c r="AI98" s="34"/>
      <c r="AJ98" s="34"/>
      <c r="AK98" s="205"/>
    </row>
    <row r="99" spans="1:37" x14ac:dyDescent="0.2">
      <c r="A99" s="84">
        <v>92</v>
      </c>
      <c r="B99" s="84" t="str">
        <f ca="1"/>
        <v>Iran, Islamic Rep.</v>
      </c>
      <c r="C99" s="84" t="str">
        <f ca="1"/>
        <v>IRN</v>
      </c>
      <c r="D99" s="84" t="str">
        <f ca="1"/>
        <v>MEA           Middle East &amp; North Africa</v>
      </c>
      <c r="E99" s="84" t="str">
        <f ca="1"/>
        <v>IBRD</v>
      </c>
      <c r="F99" s="190" t="str">
        <f t="shared" ca="1" si="6"/>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5.5335276967929996</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0</v>
      </c>
      <c r="J99" s="242">
        <v>44753</v>
      </c>
      <c r="K99" s="242">
        <v>44855</v>
      </c>
      <c r="L99" s="91" t="s">
        <v>155</v>
      </c>
      <c r="M99" s="192">
        <v>5.5335276967929996</v>
      </c>
      <c r="N99" s="192">
        <v>0</v>
      </c>
      <c r="O99" s="192" t="s">
        <v>409</v>
      </c>
      <c r="P99" s="192">
        <v>36.5</v>
      </c>
      <c r="Q99" s="192" t="s">
        <v>409</v>
      </c>
      <c r="R99" s="192" t="s">
        <v>409</v>
      </c>
      <c r="S99"/>
      <c r="T99"/>
      <c r="U99"/>
      <c r="V99"/>
      <c r="W99"/>
      <c r="X99"/>
      <c r="Y99" s="192"/>
      <c r="Z99" s="192"/>
      <c r="AA99"/>
      <c r="AB99"/>
      <c r="AC99"/>
      <c r="AD99"/>
      <c r="AE99"/>
      <c r="AF99"/>
      <c r="AG99" s="34"/>
      <c r="AH99" s="34"/>
      <c r="AI99" s="34"/>
      <c r="AJ99" s="34"/>
      <c r="AK99" s="205"/>
    </row>
    <row r="100" spans="1:37" x14ac:dyDescent="0.2">
      <c r="A100" s="84">
        <v>93</v>
      </c>
      <c r="B100" s="84" t="str">
        <f ca="1"/>
        <v>Iraq</v>
      </c>
      <c r="C100" s="84" t="str">
        <f ca="1"/>
        <v>IRQ</v>
      </c>
      <c r="D100" s="84" t="str">
        <f ca="1"/>
        <v>MEA           Middle East &amp; North Africa</v>
      </c>
      <c r="E100" s="84" t="str">
        <f ca="1"/>
        <v>IBRD</v>
      </c>
      <c r="F100" s="190" t="str">
        <f t="shared" ca="1" si="6"/>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9.1778425655976594</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0</v>
      </c>
      <c r="J100" s="242">
        <v>44753</v>
      </c>
      <c r="K100" s="242">
        <v>44852</v>
      </c>
      <c r="L100" s="91" t="s">
        <v>157</v>
      </c>
      <c r="M100" s="192">
        <v>9.1778425655976594</v>
      </c>
      <c r="N100" s="192">
        <v>0</v>
      </c>
      <c r="O100" s="192" t="s">
        <v>409</v>
      </c>
      <c r="P100" s="192">
        <v>24</v>
      </c>
      <c r="Q100" s="192" t="s">
        <v>409</v>
      </c>
      <c r="R100" s="192" t="s">
        <v>409</v>
      </c>
      <c r="S100"/>
      <c r="T100"/>
      <c r="U100"/>
      <c r="V100"/>
      <c r="W100"/>
      <c r="X100"/>
      <c r="Y100" s="192"/>
      <c r="Z100" s="192"/>
      <c r="AA100"/>
      <c r="AB100"/>
      <c r="AC100"/>
      <c r="AD100"/>
      <c r="AE100"/>
      <c r="AF100"/>
      <c r="AG100" s="34"/>
      <c r="AH100" s="34"/>
      <c r="AI100" s="34"/>
      <c r="AJ100" s="34"/>
      <c r="AK100" s="205"/>
    </row>
    <row r="101" spans="1:37" x14ac:dyDescent="0.2">
      <c r="A101" s="84">
        <v>94</v>
      </c>
      <c r="B101" s="84" t="str">
        <f ca="1"/>
        <v>Iceland</v>
      </c>
      <c r="C101" s="84" t="str">
        <f ca="1"/>
        <v>ISL</v>
      </c>
      <c r="D101" s="84" t="str">
        <f ca="1"/>
        <v>ECS           Europe &amp; Central Asia</v>
      </c>
      <c r="E101" s="84" t="str">
        <f ca="1"/>
        <v>NA</v>
      </c>
      <c r="F101" s="190" t="str">
        <f t="shared" ca="1" si="6"/>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2.0349854227405202</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0</v>
      </c>
      <c r="J101" s="242">
        <v>44753</v>
      </c>
      <c r="K101" s="242">
        <v>44831</v>
      </c>
      <c r="L101" s="91" t="s">
        <v>159</v>
      </c>
      <c r="M101" s="192">
        <v>2.0349854227405202</v>
      </c>
      <c r="N101" s="192">
        <v>0</v>
      </c>
      <c r="O101" s="192" t="s">
        <v>409</v>
      </c>
      <c r="P101" s="192">
        <v>48.5</v>
      </c>
      <c r="Q101" s="192" t="s">
        <v>409</v>
      </c>
      <c r="R101" s="192" t="s">
        <v>409</v>
      </c>
      <c r="S101"/>
      <c r="T101"/>
      <c r="U101"/>
      <c r="V101"/>
      <c r="W101"/>
      <c r="X101"/>
      <c r="Y101" s="192"/>
      <c r="Z101" s="192"/>
      <c r="AA101"/>
      <c r="AB101"/>
      <c r="AC101"/>
      <c r="AD101"/>
      <c r="AE101"/>
      <c r="AF101"/>
      <c r="AG101" s="34"/>
      <c r="AH101" s="34"/>
      <c r="AI101" s="34"/>
      <c r="AJ101" s="34"/>
      <c r="AK101" s="205"/>
    </row>
    <row r="102" spans="1:37" x14ac:dyDescent="0.2">
      <c r="A102" s="84">
        <v>95</v>
      </c>
      <c r="B102" s="84" t="str">
        <f ca="1"/>
        <v>Israel</v>
      </c>
      <c r="C102" s="84" t="str">
        <f ca="1"/>
        <v>ISR</v>
      </c>
      <c r="D102" s="84" t="str">
        <f ca="1"/>
        <v>MEA           Middle East &amp; North Africa</v>
      </c>
      <c r="E102" s="84" t="str">
        <f ca="1"/>
        <v>NA</v>
      </c>
      <c r="F102" s="190" t="str">
        <f t="shared" ca="1" si="6"/>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2.4139941690961999</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0</v>
      </c>
      <c r="J102" s="242">
        <v>44753</v>
      </c>
      <c r="K102" s="242">
        <v>44855</v>
      </c>
      <c r="L102" s="91" t="s">
        <v>161</v>
      </c>
      <c r="M102" s="192">
        <v>2.4139941690961999</v>
      </c>
      <c r="N102" s="192">
        <v>0</v>
      </c>
      <c r="O102" s="192" t="s">
        <v>409</v>
      </c>
      <c r="P102" s="192">
        <v>47.2</v>
      </c>
      <c r="Q102" s="192" t="s">
        <v>409</v>
      </c>
      <c r="R102" s="192" t="s">
        <v>409</v>
      </c>
      <c r="S102"/>
      <c r="T102"/>
      <c r="U102"/>
      <c r="V102"/>
      <c r="W102"/>
      <c r="X102"/>
      <c r="Y102" s="192"/>
      <c r="Z102" s="192"/>
      <c r="AA102"/>
      <c r="AB102"/>
      <c r="AC102"/>
      <c r="AD102"/>
      <c r="AE102"/>
      <c r="AF102"/>
      <c r="AG102" s="34"/>
      <c r="AH102" s="34"/>
      <c r="AI102" s="34"/>
      <c r="AJ102" s="34"/>
      <c r="AK102" s="205"/>
    </row>
    <row r="103" spans="1:37" x14ac:dyDescent="0.2">
      <c r="A103" s="84">
        <v>96</v>
      </c>
      <c r="B103" s="84" t="str">
        <f ca="1"/>
        <v>Italy</v>
      </c>
      <c r="C103" s="84" t="str">
        <f ca="1"/>
        <v>ITA</v>
      </c>
      <c r="D103" s="84" t="str">
        <f ca="1"/>
        <v>ECS           Europe &amp; Central Asia</v>
      </c>
      <c r="E103" s="84" t="str">
        <f ca="1"/>
        <v>NA</v>
      </c>
      <c r="F103" s="190" t="str">
        <f t="shared" ca="1" si="6"/>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1.0437317784256499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0</v>
      </c>
      <c r="J103" s="242">
        <v>44753</v>
      </c>
      <c r="K103" s="242">
        <v>44855</v>
      </c>
      <c r="L103" s="91" t="s">
        <v>163</v>
      </c>
      <c r="M103" s="192">
        <v>1.0437317784256499</v>
      </c>
      <c r="N103" s="192">
        <v>0</v>
      </c>
      <c r="O103" s="192" t="s">
        <v>409</v>
      </c>
      <c r="P103" s="192">
        <v>51.9</v>
      </c>
      <c r="Q103" s="192" t="s">
        <v>409</v>
      </c>
      <c r="R103" s="192" t="s">
        <v>409</v>
      </c>
      <c r="S103"/>
      <c r="T103"/>
      <c r="U103"/>
      <c r="V103"/>
      <c r="W103"/>
      <c r="X103"/>
      <c r="Y103" s="192"/>
      <c r="Z103" s="192"/>
      <c r="AA103"/>
      <c r="AB103"/>
      <c r="AC103"/>
      <c r="AD103"/>
      <c r="AE103"/>
      <c r="AF103"/>
      <c r="AG103" s="34"/>
      <c r="AH103" s="34"/>
      <c r="AI103" s="34"/>
      <c r="AJ103" s="34"/>
      <c r="AK103" s="205"/>
    </row>
    <row r="104" spans="1:37" x14ac:dyDescent="0.2">
      <c r="A104" s="84">
        <v>97</v>
      </c>
      <c r="B104" s="84" t="str">
        <f ca="1"/>
        <v>Jamaica</v>
      </c>
      <c r="C104" s="84" t="str">
        <f ca="1"/>
        <v>JAM</v>
      </c>
      <c r="D104" s="84" t="str">
        <f ca="1"/>
        <v>LCN           Latin America &amp; Caribbean</v>
      </c>
      <c r="E104" s="84" t="str">
        <f ca="1"/>
        <v>IBRD</v>
      </c>
      <c r="F104" s="190" t="str">
        <f t="shared" ca="1" si="6"/>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6.9037900874635501</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0</v>
      </c>
      <c r="J104" s="242">
        <v>44753</v>
      </c>
      <c r="K104" s="242">
        <v>44852</v>
      </c>
      <c r="L104" s="91" t="s">
        <v>165</v>
      </c>
      <c r="M104" s="192">
        <v>6.9037900874635501</v>
      </c>
      <c r="N104" s="192">
        <v>0</v>
      </c>
      <c r="O104" s="192" t="s">
        <v>409</v>
      </c>
      <c r="P104" s="192">
        <v>31.8</v>
      </c>
      <c r="Q104" s="192" t="s">
        <v>409</v>
      </c>
      <c r="R104" s="192" t="s">
        <v>409</v>
      </c>
      <c r="S104"/>
      <c r="T104"/>
      <c r="U104"/>
      <c r="V104"/>
      <c r="W104"/>
      <c r="X104"/>
      <c r="Y104" s="192"/>
      <c r="Z104" s="192"/>
      <c r="AA104"/>
      <c r="AB104"/>
      <c r="AC104"/>
      <c r="AD104"/>
      <c r="AE104"/>
      <c r="AF104"/>
      <c r="AG104" s="34"/>
      <c r="AH104" s="34"/>
      <c r="AI104" s="34"/>
      <c r="AJ104" s="34"/>
      <c r="AK104" s="205"/>
    </row>
    <row r="105" spans="1:37" x14ac:dyDescent="0.2">
      <c r="A105" s="84">
        <v>98</v>
      </c>
      <c r="B105" s="84" t="str">
        <f ca="1"/>
        <v>Jordan</v>
      </c>
      <c r="C105" s="84" t="str">
        <f ca="1"/>
        <v>JOR</v>
      </c>
      <c r="D105" s="84" t="str">
        <f ca="1"/>
        <v>MEA           Middle East &amp; North Africa</v>
      </c>
      <c r="E105" s="84" t="str">
        <f ca="1"/>
        <v>IBRD</v>
      </c>
      <c r="F105" s="190" t="str">
        <f t="shared" ca="1" si="6"/>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3.6967930029154501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0</v>
      </c>
      <c r="J105" s="242">
        <v>44753</v>
      </c>
      <c r="K105" s="242">
        <v>44846</v>
      </c>
      <c r="L105" s="91" t="s">
        <v>167</v>
      </c>
      <c r="M105" s="192">
        <v>3.6967930029154501</v>
      </c>
      <c r="N105" s="192">
        <v>0</v>
      </c>
      <c r="O105" s="192" t="s">
        <v>409</v>
      </c>
      <c r="P105" s="192">
        <v>42.8</v>
      </c>
      <c r="Q105" s="192" t="s">
        <v>409</v>
      </c>
      <c r="R105" s="192" t="s">
        <v>409</v>
      </c>
      <c r="S105"/>
      <c r="T105"/>
      <c r="U105"/>
      <c r="V105"/>
      <c r="W105"/>
      <c r="X105"/>
      <c r="Y105" s="192"/>
      <c r="Z105" s="192"/>
      <c r="AA105"/>
      <c r="AB105"/>
      <c r="AC105"/>
      <c r="AD105"/>
      <c r="AE105"/>
      <c r="AF105"/>
      <c r="AG105" s="34"/>
      <c r="AH105" s="34"/>
      <c r="AI105" s="34"/>
      <c r="AJ105" s="34"/>
      <c r="AK105" s="205"/>
    </row>
    <row r="106" spans="1:37" x14ac:dyDescent="0.2">
      <c r="A106" s="84">
        <v>99</v>
      </c>
      <c r="B106" s="84" t="str">
        <f ca="1"/>
        <v>Japan</v>
      </c>
      <c r="C106" s="84" t="str">
        <f ca="1"/>
        <v>JPN</v>
      </c>
      <c r="D106" s="84" t="str">
        <f ca="1"/>
        <v>EAS           East Asia &amp; Pacific</v>
      </c>
      <c r="E106" s="84" t="str">
        <f ca="1"/>
        <v>NA</v>
      </c>
      <c r="F106" s="190" t="str">
        <f t="shared" ca="1" si="6"/>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0</v>
      </c>
      <c r="J106" s="242">
        <v>44753</v>
      </c>
      <c r="K106" s="242">
        <v>44852</v>
      </c>
      <c r="L106" s="91" t="s">
        <v>169</v>
      </c>
      <c r="M106" s="192">
        <v>0</v>
      </c>
      <c r="N106" s="192">
        <v>0</v>
      </c>
      <c r="O106" s="192" t="s">
        <v>409</v>
      </c>
      <c r="P106" s="192">
        <v>60.5</v>
      </c>
      <c r="Q106" s="192" t="s">
        <v>409</v>
      </c>
      <c r="R106" s="192" t="s">
        <v>409</v>
      </c>
      <c r="S106"/>
      <c r="T106"/>
      <c r="U106"/>
      <c r="V106"/>
      <c r="W106"/>
      <c r="X106"/>
      <c r="Y106" s="192"/>
      <c r="Z106" s="192"/>
      <c r="AA106"/>
      <c r="AB106"/>
      <c r="AC106"/>
      <c r="AD106"/>
      <c r="AE106"/>
      <c r="AF106"/>
      <c r="AG106" s="34"/>
      <c r="AH106" s="34"/>
      <c r="AI106" s="34"/>
      <c r="AJ106" s="34"/>
      <c r="AK106" s="205"/>
    </row>
    <row r="107" spans="1:37" x14ac:dyDescent="0.2">
      <c r="A107" s="84">
        <v>100</v>
      </c>
      <c r="B107" s="84" t="str">
        <f ca="1"/>
        <v>Kazakhstan</v>
      </c>
      <c r="C107" s="84" t="str">
        <f ca="1"/>
        <v>KAZ</v>
      </c>
      <c r="D107" s="84" t="str">
        <f ca="1"/>
        <v>ECS           Europe &amp; Central Asia</v>
      </c>
      <c r="E107" s="84" t="str">
        <f ca="1"/>
        <v>IBRD</v>
      </c>
      <c r="F107" s="190" t="str">
        <f t="shared" ca="1" si="6"/>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2.7346938775510199</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44753</v>
      </c>
      <c r="K107" s="242">
        <v>44852</v>
      </c>
      <c r="L107" s="91" t="s">
        <v>171</v>
      </c>
      <c r="M107" s="192">
        <v>2.7346938775510199</v>
      </c>
      <c r="N107" s="192">
        <v>0</v>
      </c>
      <c r="O107" s="192" t="s">
        <v>409</v>
      </c>
      <c r="P107" s="192">
        <v>46.1</v>
      </c>
      <c r="Q107" s="192" t="s">
        <v>409</v>
      </c>
      <c r="R107" s="192" t="s">
        <v>409</v>
      </c>
      <c r="S107"/>
      <c r="T107"/>
      <c r="U107"/>
      <c r="V107"/>
      <c r="W107"/>
      <c r="X107"/>
      <c r="Y107" s="192"/>
      <c r="Z107" s="192"/>
      <c r="AA107"/>
      <c r="AB107"/>
      <c r="AC107"/>
      <c r="AD107"/>
      <c r="AE107"/>
      <c r="AF107"/>
      <c r="AG107" s="34"/>
      <c r="AH107" s="34"/>
      <c r="AI107" s="34"/>
      <c r="AJ107" s="34"/>
      <c r="AK107" s="205"/>
    </row>
    <row r="108" spans="1:37" x14ac:dyDescent="0.2">
      <c r="A108" s="84">
        <v>101</v>
      </c>
      <c r="B108" s="84" t="str">
        <f ca="1"/>
        <v>Kenya</v>
      </c>
      <c r="C108" s="84" t="str">
        <f ca="1"/>
        <v>KEN</v>
      </c>
      <c r="D108" s="84" t="str">
        <f ca="1"/>
        <v>SSF           Sub-Saharan Africa</v>
      </c>
      <c r="E108" s="84" t="str">
        <f ca="1"/>
        <v>Blend</v>
      </c>
      <c r="F108" s="190" t="str">
        <f t="shared" ca="1" si="6"/>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6.9735025352637106</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4.86297376093294</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10</v>
      </c>
      <c r="J108" s="242">
        <v>44753</v>
      </c>
      <c r="K108" s="242">
        <v>44873</v>
      </c>
      <c r="L108" s="91" t="s">
        <v>173</v>
      </c>
      <c r="M108" s="192">
        <v>4.86297376093294</v>
      </c>
      <c r="N108" s="192">
        <v>0</v>
      </c>
      <c r="O108" s="192">
        <v>10</v>
      </c>
      <c r="P108" s="192">
        <v>38.799999999999997</v>
      </c>
      <c r="Q108" s="192" t="s">
        <v>409</v>
      </c>
      <c r="R108" s="192" t="s">
        <v>692</v>
      </c>
      <c r="S108"/>
      <c r="T108"/>
      <c r="U108"/>
      <c r="V108"/>
      <c r="W108"/>
      <c r="X108"/>
      <c r="Y108" s="192"/>
      <c r="Z108" s="192"/>
      <c r="AA108"/>
      <c r="AB108"/>
      <c r="AC108"/>
      <c r="AD108"/>
      <c r="AE108"/>
      <c r="AF108"/>
      <c r="AG108" s="34"/>
      <c r="AH108" s="34"/>
      <c r="AI108" s="34"/>
      <c r="AJ108" s="34"/>
      <c r="AK108" s="205"/>
    </row>
    <row r="109" spans="1:37" x14ac:dyDescent="0.2">
      <c r="A109" s="84">
        <v>102</v>
      </c>
      <c r="B109" s="84" t="str">
        <f ca="1"/>
        <v>Kyrgyz Republic</v>
      </c>
      <c r="C109" s="84" t="str">
        <f ca="1"/>
        <v>KGZ</v>
      </c>
      <c r="D109" s="84" t="str">
        <f ca="1"/>
        <v>ECS           Europe &amp; Central Asia</v>
      </c>
      <c r="E109" s="84" t="str">
        <f ca="1"/>
        <v>IDA</v>
      </c>
      <c r="F109" s="190" t="str">
        <f t="shared" ca="1" si="6"/>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6.1752822435231254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3.8134110787172002</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10</v>
      </c>
      <c r="J109" s="242">
        <v>44753</v>
      </c>
      <c r="K109" s="242">
        <v>45154</v>
      </c>
      <c r="L109" s="91" t="s">
        <v>174</v>
      </c>
      <c r="M109" s="192">
        <v>3.8134110787172002</v>
      </c>
      <c r="N109" s="192">
        <v>0</v>
      </c>
      <c r="O109" s="192">
        <v>10</v>
      </c>
      <c r="P109" s="192">
        <v>42.4</v>
      </c>
      <c r="Q109" s="192" t="s">
        <v>409</v>
      </c>
      <c r="R109" s="192" t="s">
        <v>850</v>
      </c>
      <c r="S109"/>
      <c r="T109"/>
      <c r="U109"/>
      <c r="V109"/>
      <c r="W109"/>
      <c r="X109"/>
      <c r="Y109" s="192"/>
      <c r="Z109" s="192"/>
      <c r="AA109"/>
      <c r="AB109"/>
      <c r="AC109"/>
      <c r="AD109"/>
      <c r="AE109"/>
      <c r="AF109"/>
      <c r="AG109" s="34"/>
      <c r="AH109" s="34"/>
      <c r="AI109" s="34"/>
      <c r="AJ109" s="34"/>
      <c r="AK109" s="205"/>
    </row>
    <row r="110" spans="1:37" x14ac:dyDescent="0.2">
      <c r="A110" s="84">
        <v>103</v>
      </c>
      <c r="B110" s="84" t="str">
        <f ca="1"/>
        <v>Cambodia</v>
      </c>
      <c r="C110" s="84" t="str">
        <f ca="1"/>
        <v>KHM</v>
      </c>
      <c r="D110" s="84" t="str">
        <f ca="1"/>
        <v>EAS           East Asia &amp; Pacific</v>
      </c>
      <c r="E110" s="84" t="str">
        <f ca="1"/>
        <v>IDA</v>
      </c>
      <c r="F110" s="190" t="str">
        <f t="shared" ca="1" si="6"/>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7.1078717201166102</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44753</v>
      </c>
      <c r="K110" s="242" t="s">
        <v>409</v>
      </c>
      <c r="L110" s="91" t="s">
        <v>176</v>
      </c>
      <c r="M110" s="192">
        <v>7.1078717201166102</v>
      </c>
      <c r="N110" s="192">
        <v>0</v>
      </c>
      <c r="O110" s="192" t="s">
        <v>409</v>
      </c>
      <c r="P110" s="192">
        <v>31.1</v>
      </c>
      <c r="Q110" s="192" t="s">
        <v>409</v>
      </c>
      <c r="R110" s="192" t="s">
        <v>409</v>
      </c>
      <c r="S110"/>
      <c r="T110"/>
      <c r="U110"/>
      <c r="V110"/>
      <c r="W110"/>
      <c r="X110"/>
      <c r="Y110" s="192"/>
      <c r="Z110" s="192"/>
      <c r="AA110"/>
      <c r="AB110"/>
      <c r="AC110"/>
      <c r="AD110"/>
      <c r="AE110"/>
      <c r="AF110"/>
      <c r="AG110" s="34"/>
      <c r="AH110" s="34"/>
      <c r="AI110" s="34"/>
      <c r="AJ110" s="34"/>
      <c r="AK110" s="205"/>
    </row>
    <row r="111" spans="1:37" x14ac:dyDescent="0.2">
      <c r="A111" s="84">
        <v>104</v>
      </c>
      <c r="B111" s="84" t="str">
        <f ca="1"/>
        <v>Kiribati</v>
      </c>
      <c r="C111" s="84" t="str">
        <f ca="1"/>
        <v>KIR</v>
      </c>
      <c r="D111" s="84" t="str">
        <f ca="1"/>
        <v>EAS           East Asia &amp; Pacific</v>
      </c>
      <c r="E111" s="84" t="str">
        <f ca="1"/>
        <v>IDA</v>
      </c>
      <c r="F111" s="190" t="str">
        <f t="shared" ca="1" si="6"/>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8.5364431486880399</v>
      </c>
      <c r="I111" s="191"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0</v>
      </c>
      <c r="J111" s="242">
        <v>44753</v>
      </c>
      <c r="K111" s="242">
        <v>44753</v>
      </c>
      <c r="L111" s="91" t="s">
        <v>178</v>
      </c>
      <c r="M111" s="192">
        <v>8.5364431486880399</v>
      </c>
      <c r="N111" s="192">
        <v>0</v>
      </c>
      <c r="O111" s="192" t="s">
        <v>409</v>
      </c>
      <c r="P111" s="192">
        <v>26.2</v>
      </c>
      <c r="Q111" s="192" t="s">
        <v>409</v>
      </c>
      <c r="R111" s="192" t="s">
        <v>409</v>
      </c>
      <c r="S111"/>
      <c r="T111"/>
      <c r="U111"/>
      <c r="V111"/>
      <c r="W111"/>
      <c r="X111"/>
      <c r="Y111" s="192"/>
      <c r="Z111" s="192"/>
      <c r="AA111"/>
      <c r="AB111"/>
      <c r="AC111"/>
      <c r="AD111"/>
      <c r="AE111"/>
      <c r="AF111"/>
      <c r="AG111" s="34"/>
      <c r="AH111" s="34"/>
      <c r="AI111" s="34"/>
      <c r="AJ111" s="34"/>
      <c r="AK111" s="205"/>
    </row>
    <row r="112" spans="1:37" x14ac:dyDescent="0.2">
      <c r="A112" s="84">
        <v>105</v>
      </c>
      <c r="B112" s="84" t="str">
        <f ca="1"/>
        <v>St. Kitts and Nevis</v>
      </c>
      <c r="C112" s="84" t="str">
        <f ca="1"/>
        <v>KNA</v>
      </c>
      <c r="D112" s="84" t="str">
        <f ca="1"/>
        <v>LCN           Latin America &amp; Caribbean</v>
      </c>
      <c r="E112" s="84" t="str">
        <f ca="1"/>
        <v>IBRD</v>
      </c>
      <c r="F112" s="190" t="str">
        <f t="shared" ca="1" si="6"/>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6.9329446064139901</v>
      </c>
      <c r="I112" s="191"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0</v>
      </c>
      <c r="J112" s="242">
        <v>44753</v>
      </c>
      <c r="K112" s="242">
        <v>44802</v>
      </c>
      <c r="L112" s="91" t="s">
        <v>179</v>
      </c>
      <c r="M112" s="192">
        <v>6.9329446064139901</v>
      </c>
      <c r="N112" s="192">
        <v>0</v>
      </c>
      <c r="O112" s="192" t="s">
        <v>409</v>
      </c>
      <c r="P112" s="192">
        <v>31.7</v>
      </c>
      <c r="Q112" s="192" t="s">
        <v>409</v>
      </c>
      <c r="R112" s="192" t="s">
        <v>409</v>
      </c>
      <c r="S112"/>
      <c r="T112"/>
      <c r="U112"/>
      <c r="V112"/>
      <c r="W112"/>
      <c r="X112"/>
      <c r="Y112" s="192"/>
      <c r="Z112" s="192"/>
      <c r="AA112"/>
      <c r="AB112"/>
      <c r="AC112"/>
      <c r="AD112"/>
      <c r="AE112"/>
      <c r="AF112"/>
      <c r="AG112" s="34"/>
      <c r="AH112" s="34"/>
      <c r="AI112" s="34"/>
      <c r="AJ112" s="34"/>
      <c r="AK112" s="205"/>
    </row>
    <row r="113" spans="1:37" x14ac:dyDescent="0.2">
      <c r="A113" s="84">
        <v>106</v>
      </c>
      <c r="B113" s="84" t="str">
        <f ca="1"/>
        <v>Korea, Rep.</v>
      </c>
      <c r="C113" s="84" t="str">
        <f ca="1"/>
        <v>KOR</v>
      </c>
      <c r="D113" s="84" t="str">
        <f ca="1"/>
        <v>EAS           East Asia &amp; Pacific</v>
      </c>
      <c r="E113" s="84" t="str">
        <f ca="1"/>
        <v>NA</v>
      </c>
      <c r="F113" s="190" t="str">
        <f t="shared" ca="1" si="6"/>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0</v>
      </c>
      <c r="J113" s="242">
        <v>44753</v>
      </c>
      <c r="K113" s="242">
        <v>44855</v>
      </c>
      <c r="L113" s="91" t="s">
        <v>180</v>
      </c>
      <c r="M113" s="192">
        <v>0</v>
      </c>
      <c r="N113" s="192">
        <v>0</v>
      </c>
      <c r="O113" s="192" t="s">
        <v>409</v>
      </c>
      <c r="P113" s="192">
        <v>65.400000000000006</v>
      </c>
      <c r="Q113" s="192" t="s">
        <v>409</v>
      </c>
      <c r="R113" s="192" t="s">
        <v>409</v>
      </c>
      <c r="S113"/>
      <c r="T113"/>
      <c r="U113"/>
      <c r="V113"/>
      <c r="W113"/>
      <c r="X113"/>
      <c r="Y113" s="192"/>
      <c r="Z113" s="192"/>
      <c r="AA113"/>
      <c r="AB113"/>
      <c r="AC113"/>
      <c r="AD113"/>
      <c r="AE113"/>
      <c r="AF113"/>
      <c r="AG113" s="34"/>
      <c r="AH113" s="34"/>
      <c r="AI113" s="34"/>
      <c r="AJ113" s="34"/>
      <c r="AK113" s="205"/>
    </row>
    <row r="114" spans="1:37" x14ac:dyDescent="0.2">
      <c r="A114" s="84">
        <v>107</v>
      </c>
      <c r="B114" s="84" t="str">
        <f ca="1"/>
        <v>Kuwait</v>
      </c>
      <c r="C114" s="84" t="str">
        <f ca="1"/>
        <v>KWT</v>
      </c>
      <c r="D114" s="84" t="str">
        <f ca="1"/>
        <v>MEA           Middle East &amp; North Africa</v>
      </c>
      <c r="E114" s="84" t="str">
        <f ca="1"/>
        <v>NA</v>
      </c>
      <c r="F114" s="190" t="str">
        <f t="shared" ca="1" si="6"/>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5.44606413994169</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0</v>
      </c>
      <c r="J114" s="242">
        <v>44753</v>
      </c>
      <c r="K114" s="242">
        <v>44778</v>
      </c>
      <c r="L114" s="91" t="s">
        <v>182</v>
      </c>
      <c r="M114" s="192">
        <v>5.44606413994169</v>
      </c>
      <c r="N114" s="192">
        <v>0</v>
      </c>
      <c r="O114" s="192" t="s">
        <v>409</v>
      </c>
      <c r="P114" s="192">
        <v>36.799999999999997</v>
      </c>
      <c r="Q114" s="192" t="s">
        <v>409</v>
      </c>
      <c r="R114" s="192" t="s">
        <v>409</v>
      </c>
      <c r="S114"/>
      <c r="T114"/>
      <c r="U114"/>
      <c r="V114"/>
      <c r="W114"/>
      <c r="X114"/>
      <c r="Y114" s="192"/>
      <c r="Z114" s="192"/>
      <c r="AA114"/>
      <c r="AB114"/>
      <c r="AC114"/>
      <c r="AD114"/>
      <c r="AE114"/>
      <c r="AF114"/>
      <c r="AG114" s="34"/>
      <c r="AH114" s="34"/>
      <c r="AI114" s="34"/>
      <c r="AJ114" s="34"/>
      <c r="AK114" s="205"/>
    </row>
    <row r="115" spans="1:37" x14ac:dyDescent="0.2">
      <c r="A115" s="84">
        <v>108</v>
      </c>
      <c r="B115" s="84" t="str">
        <f ca="1"/>
        <v>Lao PDR</v>
      </c>
      <c r="C115" s="84" t="str">
        <f ca="1"/>
        <v>LAO</v>
      </c>
      <c r="D115" s="84" t="str">
        <f ca="1"/>
        <v>EAS           East Asia &amp; Pacific</v>
      </c>
      <c r="E115" s="84" t="str">
        <f ca="1"/>
        <v>IDA</v>
      </c>
      <c r="F115" s="190" t="str">
        <f t="shared" ca="1" si="6"/>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6.0291545189504303</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0</v>
      </c>
      <c r="J115" s="242">
        <v>44753</v>
      </c>
      <c r="K115" s="242">
        <v>44852</v>
      </c>
      <c r="L115" s="91" t="s">
        <v>184</v>
      </c>
      <c r="M115" s="192">
        <v>6.0291545189504303</v>
      </c>
      <c r="N115" s="192">
        <v>0</v>
      </c>
      <c r="O115" s="192" t="s">
        <v>409</v>
      </c>
      <c r="P115" s="192">
        <v>34.799999999999997</v>
      </c>
      <c r="Q115" s="192" t="s">
        <v>409</v>
      </c>
      <c r="R115" s="192" t="s">
        <v>409</v>
      </c>
      <c r="S115"/>
      <c r="T115"/>
      <c r="U115"/>
      <c r="V115"/>
      <c r="W115"/>
      <c r="X115"/>
      <c r="Y115" s="192"/>
      <c r="Z115" s="192"/>
      <c r="AA115"/>
      <c r="AB115"/>
      <c r="AC115"/>
      <c r="AD115"/>
      <c r="AE115"/>
      <c r="AF115"/>
      <c r="AG115" s="34"/>
      <c r="AH115" s="34"/>
      <c r="AI115" s="34"/>
      <c r="AJ115" s="34"/>
      <c r="AK115" s="205"/>
    </row>
    <row r="116" spans="1:37" x14ac:dyDescent="0.2">
      <c r="A116" s="84">
        <v>109</v>
      </c>
      <c r="B116" s="84" t="str">
        <f ca="1"/>
        <v>Lebanon</v>
      </c>
      <c r="C116" s="84" t="str">
        <f ca="1"/>
        <v>LBN</v>
      </c>
      <c r="D116" s="84" t="str">
        <f ca="1"/>
        <v>MEA           Middle East &amp; North Africa</v>
      </c>
      <c r="E116" s="84" t="str">
        <f ca="1"/>
        <v>IBRD</v>
      </c>
      <c r="F116" s="190" t="str">
        <f t="shared" ca="1" si="6"/>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8.0232897144852995</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6.4373177842565603</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44753</v>
      </c>
      <c r="K116" s="242">
        <v>44865</v>
      </c>
      <c r="L116" s="91" t="s">
        <v>186</v>
      </c>
      <c r="M116" s="192">
        <v>6.4373177842565603</v>
      </c>
      <c r="N116" s="192">
        <v>0</v>
      </c>
      <c r="O116" s="192">
        <v>10</v>
      </c>
      <c r="P116" s="192">
        <v>33.4</v>
      </c>
      <c r="Q116" s="192" t="s">
        <v>409</v>
      </c>
      <c r="R116" s="192" t="s">
        <v>635</v>
      </c>
      <c r="S116"/>
      <c r="T116"/>
      <c r="U116"/>
      <c r="V116"/>
      <c r="W116"/>
      <c r="X116"/>
      <c r="Y116" s="192"/>
      <c r="Z116" s="192"/>
      <c r="AA116"/>
      <c r="AB116"/>
      <c r="AC116"/>
      <c r="AD116"/>
      <c r="AE116"/>
      <c r="AF116"/>
      <c r="AG116" s="34"/>
      <c r="AH116" s="34"/>
      <c r="AI116" s="34"/>
      <c r="AJ116" s="34"/>
      <c r="AK116" s="205"/>
    </row>
    <row r="117" spans="1:37" x14ac:dyDescent="0.2">
      <c r="A117" s="84">
        <v>110</v>
      </c>
      <c r="B117" s="84" t="str">
        <f ca="1"/>
        <v>Liberia</v>
      </c>
      <c r="C117" s="84" t="str">
        <f ca="1"/>
        <v>LBR</v>
      </c>
      <c r="D117" s="84" t="str">
        <f ca="1"/>
        <v>SSF           Sub-Saharan Africa</v>
      </c>
      <c r="E117" s="84" t="str">
        <f ca="1"/>
        <v>IDA</v>
      </c>
      <c r="F117" s="190" t="str">
        <f t="shared" ca="1" si="6"/>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5.7667638483964998</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44753</v>
      </c>
      <c r="K117" s="242">
        <v>44753</v>
      </c>
      <c r="L117" s="91" t="s">
        <v>188</v>
      </c>
      <c r="M117" s="192">
        <v>5.7667638483964998</v>
      </c>
      <c r="N117" s="192">
        <v>0</v>
      </c>
      <c r="O117" s="192" t="s">
        <v>409</v>
      </c>
      <c r="P117" s="192">
        <v>35.700000000000003</v>
      </c>
      <c r="Q117" s="192" t="s">
        <v>409</v>
      </c>
      <c r="R117" s="192" t="s">
        <v>409</v>
      </c>
      <c r="S117"/>
      <c r="T117"/>
      <c r="U117"/>
      <c r="V117"/>
      <c r="W117"/>
      <c r="X117"/>
      <c r="Y117" s="192"/>
      <c r="Z117" s="192"/>
      <c r="AA117"/>
      <c r="AB117"/>
      <c r="AC117"/>
      <c r="AD117"/>
      <c r="AE117"/>
      <c r="AF117"/>
      <c r="AG117" s="34"/>
      <c r="AH117" s="34"/>
      <c r="AI117" s="34"/>
      <c r="AJ117" s="34"/>
      <c r="AK117" s="205"/>
    </row>
    <row r="118" spans="1:37" x14ac:dyDescent="0.2">
      <c r="A118" s="84">
        <v>111</v>
      </c>
      <c r="B118" s="84" t="str">
        <f ca="1"/>
        <v>Libya</v>
      </c>
      <c r="C118" s="84" t="str">
        <f ca="1"/>
        <v>LBY</v>
      </c>
      <c r="D118" s="84" t="str">
        <f ca="1"/>
        <v>MEA           Middle East &amp; North Africa</v>
      </c>
      <c r="E118" s="84" t="str">
        <f ca="1"/>
        <v>IBRD</v>
      </c>
      <c r="F118" s="190" t="str">
        <f t="shared" ca="1" si="6"/>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8.7988338192419793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0</v>
      </c>
      <c r="J118" s="242">
        <v>44753</v>
      </c>
      <c r="K118" s="242">
        <v>44830</v>
      </c>
      <c r="L118" s="91" t="s">
        <v>190</v>
      </c>
      <c r="M118" s="192">
        <v>8.7988338192419793</v>
      </c>
      <c r="N118" s="192">
        <v>0</v>
      </c>
      <c r="O118" s="192" t="s">
        <v>409</v>
      </c>
      <c r="P118" s="192">
        <v>25.3</v>
      </c>
      <c r="Q118" s="192" t="s">
        <v>409</v>
      </c>
      <c r="R118" s="192" t="s">
        <v>409</v>
      </c>
      <c r="S118"/>
      <c r="T118"/>
      <c r="U118"/>
      <c r="V118"/>
      <c r="W118"/>
      <c r="X118"/>
      <c r="Y118" s="192"/>
      <c r="Z118" s="192"/>
      <c r="AA118"/>
      <c r="AB118"/>
      <c r="AC118"/>
      <c r="AD118"/>
      <c r="AE118"/>
      <c r="AF118"/>
      <c r="AG118" s="34"/>
      <c r="AH118" s="34"/>
      <c r="AI118" s="34"/>
      <c r="AJ118" s="34"/>
      <c r="AK118" s="205"/>
    </row>
    <row r="119" spans="1:37" x14ac:dyDescent="0.2">
      <c r="A119" s="84">
        <v>112</v>
      </c>
      <c r="B119" s="84" t="str">
        <f ca="1"/>
        <v>St. Lucia</v>
      </c>
      <c r="C119" s="84" t="str">
        <f ca="1"/>
        <v>LCA</v>
      </c>
      <c r="D119" s="84" t="str">
        <f ca="1"/>
        <v>LCN           Latin America &amp; Caribbean</v>
      </c>
      <c r="E119" s="84" t="str">
        <f ca="1"/>
        <v>Blend</v>
      </c>
      <c r="F119" s="190" t="str">
        <f t="shared" ca="1" si="6"/>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6.0583090379008704</v>
      </c>
      <c r="I119" s="191"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0</v>
      </c>
      <c r="J119" s="242">
        <v>44753</v>
      </c>
      <c r="K119" s="242">
        <v>44855</v>
      </c>
      <c r="L119" s="91" t="s">
        <v>191</v>
      </c>
      <c r="M119" s="192">
        <v>6.0583090379008704</v>
      </c>
      <c r="N119" s="192">
        <v>0</v>
      </c>
      <c r="O119" s="192" t="s">
        <v>409</v>
      </c>
      <c r="P119" s="192">
        <v>34.700000000000003</v>
      </c>
      <c r="Q119" s="192" t="s">
        <v>409</v>
      </c>
      <c r="R119" s="192" t="s">
        <v>409</v>
      </c>
      <c r="S119"/>
      <c r="T119"/>
      <c r="U119"/>
      <c r="V119"/>
      <c r="W119"/>
      <c r="X119"/>
      <c r="Y119" s="192"/>
      <c r="Z119" s="192"/>
      <c r="AA119"/>
      <c r="AB119"/>
      <c r="AC119"/>
      <c r="AD119"/>
      <c r="AE119"/>
      <c r="AF119"/>
      <c r="AG119" s="34"/>
      <c r="AH119" s="34"/>
      <c r="AI119" s="34"/>
      <c r="AJ119" s="34"/>
      <c r="AK119" s="205"/>
    </row>
    <row r="120" spans="1:37" x14ac:dyDescent="0.2">
      <c r="A120" s="84">
        <v>113</v>
      </c>
      <c r="B120" s="84" t="str">
        <f ca="1"/>
        <v>Liechtenstein</v>
      </c>
      <c r="C120" s="84" t="str">
        <f ca="1"/>
        <v>LIE</v>
      </c>
      <c r="D120" s="84" t="str">
        <f ca="1"/>
        <v>ECS           Europe &amp; Central Asia</v>
      </c>
      <c r="E120" s="84" t="str">
        <f ca="1"/>
        <v>NA</v>
      </c>
      <c r="F120" s="190" t="str">
        <f t="shared" ca="1" si="6"/>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2.6472303206997001</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0</v>
      </c>
      <c r="J120" s="242">
        <v>44753</v>
      </c>
      <c r="K120" s="242" t="s">
        <v>409</v>
      </c>
      <c r="L120" s="91" t="s">
        <v>193</v>
      </c>
      <c r="M120" s="192">
        <v>2.6472303206997001</v>
      </c>
      <c r="N120" s="192">
        <v>0</v>
      </c>
      <c r="O120" s="192" t="s">
        <v>409</v>
      </c>
      <c r="P120" s="192">
        <v>46.4</v>
      </c>
      <c r="Q120" s="192" t="s">
        <v>409</v>
      </c>
      <c r="R120" s="192" t="s">
        <v>409</v>
      </c>
      <c r="S120"/>
      <c r="T120"/>
      <c r="U120"/>
      <c r="V120"/>
      <c r="W120"/>
      <c r="X120"/>
      <c r="Y120" s="192"/>
      <c r="Z120" s="192"/>
      <c r="AA120"/>
      <c r="AB120"/>
      <c r="AC120"/>
      <c r="AD120"/>
      <c r="AE120"/>
      <c r="AF120"/>
      <c r="AG120" s="34"/>
      <c r="AH120" s="34"/>
      <c r="AI120" s="34"/>
      <c r="AJ120" s="34"/>
      <c r="AK120" s="205"/>
    </row>
    <row r="121" spans="1:37" x14ac:dyDescent="0.2">
      <c r="A121" s="84">
        <v>114</v>
      </c>
      <c r="B121" s="84" t="str">
        <f ca="1"/>
        <v>Sri Lanka</v>
      </c>
      <c r="C121" s="84" t="str">
        <f ca="1"/>
        <v>LKA</v>
      </c>
      <c r="D121" s="84" t="str">
        <f ca="1"/>
        <v>SAS           South Asia</v>
      </c>
      <c r="E121" s="84" t="str">
        <f ca="1"/>
        <v>IBRD</v>
      </c>
      <c r="F121" s="190" t="str">
        <f t="shared" ca="1" si="6"/>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7.8950846427403745</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6.2332361516034904</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44753</v>
      </c>
      <c r="K121" s="242">
        <v>45145</v>
      </c>
      <c r="L121" s="91" t="s">
        <v>195</v>
      </c>
      <c r="M121" s="192">
        <v>6.2332361516034904</v>
      </c>
      <c r="N121" s="192">
        <v>0</v>
      </c>
      <c r="O121" s="192">
        <v>10</v>
      </c>
      <c r="P121" s="192">
        <v>34.1</v>
      </c>
      <c r="Q121" s="192" t="s">
        <v>409</v>
      </c>
      <c r="R121" s="192" t="s">
        <v>851</v>
      </c>
      <c r="S121"/>
      <c r="T121"/>
      <c r="U121"/>
      <c r="V121"/>
      <c r="W121"/>
      <c r="X121"/>
      <c r="Y121" s="192"/>
      <c r="Z121" s="192"/>
      <c r="AA121"/>
      <c r="AB121"/>
      <c r="AC121"/>
      <c r="AD121"/>
      <c r="AE121"/>
      <c r="AF121"/>
      <c r="AG121" s="34"/>
      <c r="AH121" s="34"/>
      <c r="AI121" s="34"/>
      <c r="AJ121" s="34"/>
      <c r="AK121" s="205"/>
    </row>
    <row r="122" spans="1:37" x14ac:dyDescent="0.2">
      <c r="A122" s="84">
        <v>115</v>
      </c>
      <c r="B122" s="84" t="str">
        <f ca="1"/>
        <v>Lesotho</v>
      </c>
      <c r="C122" s="84" t="str">
        <f ca="1"/>
        <v>LSO</v>
      </c>
      <c r="D122" s="84" t="str">
        <f ca="1"/>
        <v>SSF           Sub-Saharan Africa</v>
      </c>
      <c r="E122" s="84" t="str">
        <f ca="1"/>
        <v>IDA</v>
      </c>
      <c r="F122" s="190" t="str">
        <f t="shared" ca="1" si="6"/>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7.1661807580174903</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44753</v>
      </c>
      <c r="K122" s="242">
        <v>44852</v>
      </c>
      <c r="L122" s="91" t="s">
        <v>197</v>
      </c>
      <c r="M122" s="192">
        <v>7.1661807580174903</v>
      </c>
      <c r="N122" s="192">
        <v>0</v>
      </c>
      <c r="O122" s="192" t="s">
        <v>409</v>
      </c>
      <c r="P122" s="192">
        <v>30.9</v>
      </c>
      <c r="Q122" s="192" t="s">
        <v>409</v>
      </c>
      <c r="R122" s="192" t="s">
        <v>409</v>
      </c>
      <c r="S122"/>
      <c r="T122"/>
      <c r="U122"/>
      <c r="V122"/>
      <c r="W122"/>
      <c r="X122"/>
      <c r="Y122" s="192"/>
      <c r="Z122" s="192"/>
      <c r="AA122"/>
      <c r="AB122"/>
      <c r="AC122"/>
      <c r="AD122"/>
      <c r="AE122"/>
      <c r="AF122"/>
      <c r="AG122" s="34"/>
      <c r="AH122" s="34"/>
      <c r="AI122" s="34"/>
      <c r="AJ122" s="34"/>
      <c r="AK122" s="205"/>
    </row>
    <row r="123" spans="1:37" x14ac:dyDescent="0.2">
      <c r="A123" s="84">
        <v>116</v>
      </c>
      <c r="B123" s="84" t="str">
        <f ca="1"/>
        <v>Lithuania</v>
      </c>
      <c r="C123" s="84" t="str">
        <f ca="1"/>
        <v>LTU</v>
      </c>
      <c r="D123" s="84" t="str">
        <f ca="1"/>
        <v>ECS           Europe &amp; Central Asia</v>
      </c>
      <c r="E123" s="84" t="str">
        <f ca="1"/>
        <v>NA</v>
      </c>
      <c r="F123" s="190" t="str">
        <f t="shared" ca="1" si="6"/>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0</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44753</v>
      </c>
      <c r="K123" s="242">
        <v>44855</v>
      </c>
      <c r="L123" s="91" t="s">
        <v>199</v>
      </c>
      <c r="M123" s="192">
        <v>0</v>
      </c>
      <c r="N123" s="192">
        <v>0</v>
      </c>
      <c r="O123" s="192" t="s">
        <v>409</v>
      </c>
      <c r="P123" s="192">
        <v>59.5</v>
      </c>
      <c r="Q123" s="192" t="s">
        <v>409</v>
      </c>
      <c r="R123" s="192" t="s">
        <v>409</v>
      </c>
      <c r="S123"/>
      <c r="T123"/>
      <c r="U123"/>
      <c r="V123"/>
      <c r="W123"/>
      <c r="X123"/>
      <c r="Y123" s="192"/>
      <c r="Z123" s="192"/>
      <c r="AA123"/>
      <c r="AB123"/>
      <c r="AC123"/>
      <c r="AD123"/>
      <c r="AE123"/>
      <c r="AF123"/>
      <c r="AG123" s="34"/>
      <c r="AH123" s="34"/>
      <c r="AI123" s="34"/>
      <c r="AJ123" s="34"/>
      <c r="AK123" s="205"/>
    </row>
    <row r="124" spans="1:37" x14ac:dyDescent="0.2">
      <c r="A124" s="84">
        <v>117</v>
      </c>
      <c r="B124" s="84" t="str">
        <f ca="1"/>
        <v>Luxembourg</v>
      </c>
      <c r="C124" s="84" t="str">
        <f ca="1"/>
        <v>LUX</v>
      </c>
      <c r="D124" s="84" t="str">
        <f ca="1"/>
        <v>ECS           Europe &amp; Central Asia</v>
      </c>
      <c r="E124" s="84" t="str">
        <f ca="1"/>
        <v>NA</v>
      </c>
      <c r="F124" s="190" t="str">
        <f t="shared" ca="1" si="6"/>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2.0641399416909598</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0</v>
      </c>
      <c r="J124" s="242">
        <v>44753</v>
      </c>
      <c r="K124" s="242">
        <v>44855</v>
      </c>
      <c r="L124" s="91" t="s">
        <v>201</v>
      </c>
      <c r="M124" s="192">
        <v>2.0641399416909598</v>
      </c>
      <c r="N124" s="192">
        <v>0</v>
      </c>
      <c r="O124" s="192" t="s">
        <v>409</v>
      </c>
      <c r="P124" s="192">
        <v>48.4</v>
      </c>
      <c r="Q124" s="192" t="s">
        <v>409</v>
      </c>
      <c r="R124" s="192" t="s">
        <v>409</v>
      </c>
      <c r="S124"/>
      <c r="T124"/>
      <c r="U124"/>
      <c r="V124"/>
      <c r="W124"/>
      <c r="X124"/>
      <c r="Y124" s="192"/>
      <c r="Z124" s="192"/>
      <c r="AA124"/>
      <c r="AB124"/>
      <c r="AC124"/>
      <c r="AD124"/>
      <c r="AE124"/>
      <c r="AF124"/>
      <c r="AG124" s="34"/>
      <c r="AH124" s="34"/>
      <c r="AI124" s="34"/>
      <c r="AJ124" s="34"/>
      <c r="AK124" s="205"/>
    </row>
    <row r="125" spans="1:37" x14ac:dyDescent="0.2">
      <c r="A125" s="84">
        <v>118</v>
      </c>
      <c r="B125" s="84" t="str">
        <f ca="1"/>
        <v>Latvia</v>
      </c>
      <c r="C125" s="84" t="str">
        <f ca="1"/>
        <v>LVA</v>
      </c>
      <c r="D125" s="84" t="str">
        <f ca="1"/>
        <v>ECS           Europe &amp; Central Asia</v>
      </c>
      <c r="E125" s="84" t="str">
        <f ca="1"/>
        <v>NA</v>
      </c>
      <c r="F125" s="190" t="str">
        <f t="shared" ca="1" si="6"/>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0</v>
      </c>
      <c r="J125" s="242">
        <v>44753</v>
      </c>
      <c r="K125" s="242">
        <v>44855</v>
      </c>
      <c r="L125" s="91" t="s">
        <v>203</v>
      </c>
      <c r="M125" s="192">
        <v>0</v>
      </c>
      <c r="N125" s="192">
        <v>0</v>
      </c>
      <c r="O125" s="192" t="s">
        <v>409</v>
      </c>
      <c r="P125" s="192">
        <v>61.9</v>
      </c>
      <c r="Q125" s="192" t="s">
        <v>409</v>
      </c>
      <c r="R125" s="192" t="s">
        <v>409</v>
      </c>
      <c r="S125"/>
      <c r="T125"/>
      <c r="U125"/>
      <c r="V125"/>
      <c r="W125"/>
      <c r="X125"/>
      <c r="Y125" s="192"/>
      <c r="Z125" s="192"/>
      <c r="AA125"/>
      <c r="AB125"/>
      <c r="AC125"/>
      <c r="AD125"/>
      <c r="AE125"/>
      <c r="AF125"/>
      <c r="AG125" s="34"/>
      <c r="AH125" s="34"/>
      <c r="AI125" s="34"/>
      <c r="AJ125" s="34"/>
      <c r="AK125" s="205"/>
    </row>
    <row r="126" spans="1:37" x14ac:dyDescent="0.2">
      <c r="A126" s="84">
        <v>119</v>
      </c>
      <c r="B126" s="84" t="str">
        <f ca="1"/>
        <v>Macao SAR, China</v>
      </c>
      <c r="C126" s="84" t="str">
        <f ca="1"/>
        <v>MAC</v>
      </c>
      <c r="D126" s="84" t="str">
        <f ca="1"/>
        <v>EAS           East Asia &amp; Pacific</v>
      </c>
      <c r="E126" s="84" t="str">
        <f ca="1"/>
        <v>NA</v>
      </c>
      <c r="F126" s="190" t="str">
        <f t="shared" ref="F126:F157" ca="1" si="7">IF(L126 &lt;&gt; C126, "Countries don't match", "")</f>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#N/A</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0</v>
      </c>
      <c r="J126" s="242" t="s">
        <v>409</v>
      </c>
      <c r="K126" s="242">
        <v>44887</v>
      </c>
      <c r="L126" s="91" t="s">
        <v>707</v>
      </c>
      <c r="M126" s="192" t="s">
        <v>409</v>
      </c>
      <c r="N126" s="192">
        <v>0</v>
      </c>
      <c r="O126" s="192" t="s">
        <v>409</v>
      </c>
      <c r="P126" s="192" t="s">
        <v>409</v>
      </c>
      <c r="Q126" s="192" t="s">
        <v>409</v>
      </c>
      <c r="R126" s="192" t="s">
        <v>409</v>
      </c>
      <c r="S126"/>
      <c r="T126"/>
      <c r="U126"/>
      <c r="V126"/>
      <c r="W126"/>
      <c r="X126"/>
      <c r="Y126" s="192"/>
      <c r="Z126" s="192"/>
      <c r="AA126"/>
      <c r="AB126"/>
      <c r="AC126"/>
      <c r="AD126"/>
      <c r="AE126"/>
      <c r="AF126"/>
      <c r="AG126" s="34"/>
      <c r="AH126" s="34"/>
      <c r="AI126" s="34"/>
      <c r="AJ126" s="34"/>
      <c r="AK126" s="205"/>
    </row>
    <row r="127" spans="1:37" x14ac:dyDescent="0.2">
      <c r="A127" s="84">
        <v>120</v>
      </c>
      <c r="B127" s="84" t="str">
        <f ca="1"/>
        <v>St. Martin (French part)</v>
      </c>
      <c r="C127" s="84" t="str">
        <f ca="1"/>
        <v>MAF</v>
      </c>
      <c r="D127" s="84" t="str">
        <f ca="1"/>
        <v>LCN           Latin America &amp; Caribbean</v>
      </c>
      <c r="E127" s="84" t="str">
        <f ca="1"/>
        <v>NA</v>
      </c>
      <c r="F127" s="190" t="str">
        <f t="shared" ca="1" si="7"/>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0</v>
      </c>
      <c r="J127" s="242" t="s">
        <v>409</v>
      </c>
      <c r="K127" s="242" t="s">
        <v>409</v>
      </c>
      <c r="L127" s="91" t="s">
        <v>708</v>
      </c>
      <c r="M127" s="192" t="s">
        <v>409</v>
      </c>
      <c r="N127" s="192">
        <v>0</v>
      </c>
      <c r="O127" s="192" t="s">
        <v>409</v>
      </c>
      <c r="P127" s="192" t="s">
        <v>409</v>
      </c>
      <c r="Q127" s="192" t="s">
        <v>409</v>
      </c>
      <c r="R127" s="192" t="s">
        <v>409</v>
      </c>
      <c r="S127"/>
      <c r="T127"/>
      <c r="U127"/>
      <c r="V127"/>
      <c r="W127"/>
      <c r="X127"/>
      <c r="Y127" s="192"/>
      <c r="Z127" s="192"/>
      <c r="AA127"/>
      <c r="AB127"/>
      <c r="AC127"/>
      <c r="AD127"/>
      <c r="AE127"/>
      <c r="AF127"/>
      <c r="AG127" s="34"/>
      <c r="AH127" s="34"/>
      <c r="AI127" s="34"/>
      <c r="AJ127" s="34"/>
      <c r="AK127" s="205"/>
    </row>
    <row r="128" spans="1:37" x14ac:dyDescent="0.2">
      <c r="A128" s="84">
        <v>121</v>
      </c>
      <c r="B128" s="84" t="str">
        <f ca="1"/>
        <v>Morocco</v>
      </c>
      <c r="C128" s="84" t="str">
        <f ca="1"/>
        <v>MAR</v>
      </c>
      <c r="D128" s="84" t="str">
        <f ca="1"/>
        <v>MEA           Middle East &amp; North Africa</v>
      </c>
      <c r="E128" s="84" t="str">
        <f ca="1"/>
        <v>IBRD</v>
      </c>
      <c r="F128" s="190" t="str">
        <f t="shared" ca="1" si="7"/>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6.3790087463556802</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0</v>
      </c>
      <c r="J128" s="242">
        <v>44753</v>
      </c>
      <c r="K128" s="242">
        <v>44802</v>
      </c>
      <c r="L128" s="91" t="s">
        <v>205</v>
      </c>
      <c r="M128" s="192">
        <v>6.3790087463556802</v>
      </c>
      <c r="N128" s="192">
        <v>0</v>
      </c>
      <c r="O128" s="192" t="s">
        <v>409</v>
      </c>
      <c r="P128" s="192">
        <v>33.6</v>
      </c>
      <c r="Q128" s="192" t="s">
        <v>409</v>
      </c>
      <c r="R128" s="192" t="s">
        <v>409</v>
      </c>
      <c r="S128"/>
      <c r="T128"/>
      <c r="U128"/>
      <c r="V128"/>
      <c r="W128"/>
      <c r="X128"/>
      <c r="Y128" s="192"/>
      <c r="Z128" s="192"/>
      <c r="AA128"/>
      <c r="AB128"/>
      <c r="AC128"/>
      <c r="AD128"/>
      <c r="AE128"/>
      <c r="AF128"/>
      <c r="AG128" s="34"/>
      <c r="AH128" s="34"/>
      <c r="AI128" s="34"/>
      <c r="AJ128" s="34"/>
      <c r="AK128" s="205"/>
    </row>
    <row r="129" spans="1:37" x14ac:dyDescent="0.2">
      <c r="A129" s="84">
        <v>122</v>
      </c>
      <c r="B129" s="84" t="str">
        <f ca="1"/>
        <v>Monaco</v>
      </c>
      <c r="C129" s="84" t="str">
        <f ca="1"/>
        <v>MCO</v>
      </c>
      <c r="D129" s="84" t="str">
        <f ca="1"/>
        <v>ECS           Europe &amp; Central Asia</v>
      </c>
      <c r="E129" s="84" t="str">
        <f ca="1"/>
        <v>NA</v>
      </c>
      <c r="F129" s="190" t="str">
        <f t="shared" ca="1" si="7"/>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6.4664723032069897</v>
      </c>
      <c r="I129" s="191"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0</v>
      </c>
      <c r="J129" s="242">
        <v>44887</v>
      </c>
      <c r="K129" s="242" t="s">
        <v>409</v>
      </c>
      <c r="L129" s="91" t="s">
        <v>709</v>
      </c>
      <c r="M129" s="192">
        <v>6.4664723032069897</v>
      </c>
      <c r="N129" s="192">
        <v>0</v>
      </c>
      <c r="O129" s="192" t="s">
        <v>409</v>
      </c>
      <c r="P129" s="192">
        <v>33.299999999999997</v>
      </c>
      <c r="Q129" s="192" t="s">
        <v>409</v>
      </c>
      <c r="R129" s="192" t="s">
        <v>409</v>
      </c>
      <c r="S129"/>
      <c r="T129"/>
      <c r="U129"/>
      <c r="V129"/>
      <c r="W129"/>
      <c r="X129"/>
      <c r="Y129" s="192"/>
      <c r="Z129" s="192"/>
      <c r="AA129"/>
      <c r="AB129"/>
      <c r="AC129"/>
      <c r="AD129"/>
      <c r="AE129"/>
      <c r="AF129"/>
      <c r="AG129" s="34"/>
      <c r="AH129" s="34"/>
      <c r="AI129" s="34"/>
      <c r="AJ129" s="34"/>
      <c r="AK129" s="205"/>
    </row>
    <row r="130" spans="1:37" x14ac:dyDescent="0.2">
      <c r="A130" s="84">
        <v>123</v>
      </c>
      <c r="B130" s="84" t="str">
        <f ca="1"/>
        <v>Moldova</v>
      </c>
      <c r="C130" s="84" t="str">
        <f ca="1"/>
        <v>MDA</v>
      </c>
      <c r="D130" s="84" t="str">
        <f ca="1"/>
        <v>ECS           Europe &amp; Central Asia</v>
      </c>
      <c r="E130" s="84" t="str">
        <f ca="1"/>
        <v>IBRD</v>
      </c>
      <c r="F130" s="190" t="str">
        <f t="shared" ca="1" si="7"/>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4.2215743440233204</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44753</v>
      </c>
      <c r="K130" s="242">
        <v>44855</v>
      </c>
      <c r="L130" s="91" t="s">
        <v>206</v>
      </c>
      <c r="M130" s="192">
        <v>4.2215743440233204</v>
      </c>
      <c r="N130" s="192">
        <v>0</v>
      </c>
      <c r="O130" s="192" t="s">
        <v>409</v>
      </c>
      <c r="P130" s="192">
        <v>41</v>
      </c>
      <c r="Q130" s="192" t="s">
        <v>409</v>
      </c>
      <c r="R130" s="192" t="s">
        <v>409</v>
      </c>
      <c r="S130"/>
      <c r="T130"/>
      <c r="U130"/>
      <c r="V130"/>
      <c r="W130"/>
      <c r="X130"/>
      <c r="Y130" s="192"/>
      <c r="Z130" s="192"/>
      <c r="AA130"/>
      <c r="AB130"/>
      <c r="AC130"/>
      <c r="AD130"/>
      <c r="AE130"/>
      <c r="AF130"/>
      <c r="AG130" s="34"/>
      <c r="AH130" s="34"/>
      <c r="AI130" s="34"/>
      <c r="AJ130" s="34"/>
      <c r="AK130" s="205"/>
    </row>
    <row r="131" spans="1:37" x14ac:dyDescent="0.2">
      <c r="A131" s="84">
        <v>124</v>
      </c>
      <c r="B131" s="84" t="str">
        <f ca="1"/>
        <v>Madagascar</v>
      </c>
      <c r="C131" s="84" t="str">
        <f ca="1"/>
        <v>MDG</v>
      </c>
      <c r="D131" s="84" t="str">
        <f ca="1"/>
        <v>SSF           Sub-Saharan Africa</v>
      </c>
      <c r="E131" s="84" t="str">
        <f ca="1"/>
        <v>IDA</v>
      </c>
      <c r="F131" s="190" t="str">
        <f t="shared" ca="1" si="7"/>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7.3119533527696801</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0</v>
      </c>
      <c r="J131" s="242">
        <v>44753</v>
      </c>
      <c r="K131" s="242">
        <v>44830</v>
      </c>
      <c r="L131" s="91" t="s">
        <v>208</v>
      </c>
      <c r="M131" s="192">
        <v>7.3119533527696801</v>
      </c>
      <c r="N131" s="192">
        <v>0</v>
      </c>
      <c r="O131" s="192" t="s">
        <v>409</v>
      </c>
      <c r="P131" s="192">
        <v>30.4</v>
      </c>
      <c r="Q131" s="192" t="s">
        <v>409</v>
      </c>
      <c r="R131" s="192" t="s">
        <v>409</v>
      </c>
      <c r="S131"/>
      <c r="T131"/>
      <c r="U131"/>
      <c r="V131"/>
      <c r="W131"/>
      <c r="X131"/>
      <c r="Y131" s="192"/>
      <c r="Z131" s="192"/>
      <c r="AA131"/>
      <c r="AB131"/>
      <c r="AC131"/>
      <c r="AD131"/>
      <c r="AE131"/>
      <c r="AF131"/>
      <c r="AG131" s="34"/>
      <c r="AH131" s="34"/>
      <c r="AI131" s="34"/>
      <c r="AJ131" s="34"/>
      <c r="AK131" s="205"/>
    </row>
    <row r="132" spans="1:37" x14ac:dyDescent="0.2">
      <c r="A132" s="84">
        <v>125</v>
      </c>
      <c r="B132" s="84" t="str">
        <f ca="1"/>
        <v>Maldives</v>
      </c>
      <c r="C132" s="84" t="str">
        <f ca="1"/>
        <v>MDV</v>
      </c>
      <c r="D132" s="84" t="str">
        <f ca="1"/>
        <v>SAS           South Asia</v>
      </c>
      <c r="E132" s="84" t="str">
        <f ca="1"/>
        <v>IDA</v>
      </c>
      <c r="F132" s="190" t="str">
        <f t="shared" ca="1" si="7"/>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6.8454810495626797</v>
      </c>
      <c r="I132" s="191"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0</v>
      </c>
      <c r="J132" s="242">
        <v>44753</v>
      </c>
      <c r="K132" s="242">
        <v>44802</v>
      </c>
      <c r="L132" s="91" t="s">
        <v>210</v>
      </c>
      <c r="M132" s="192">
        <v>6.8454810495626797</v>
      </c>
      <c r="N132" s="192">
        <v>0</v>
      </c>
      <c r="O132" s="192" t="s">
        <v>409</v>
      </c>
      <c r="P132" s="192">
        <v>32</v>
      </c>
      <c r="Q132" s="192" t="s">
        <v>409</v>
      </c>
      <c r="R132" s="192" t="s">
        <v>409</v>
      </c>
      <c r="S132"/>
      <c r="T132"/>
      <c r="U132"/>
      <c r="V132"/>
      <c r="W132"/>
      <c r="X132"/>
      <c r="Y132" s="192"/>
      <c r="Z132" s="192"/>
      <c r="AA132"/>
      <c r="AB132"/>
      <c r="AC132"/>
      <c r="AD132"/>
      <c r="AE132"/>
      <c r="AF132"/>
      <c r="AG132" s="34"/>
      <c r="AH132" s="34"/>
      <c r="AI132" s="34"/>
      <c r="AJ132" s="34"/>
      <c r="AK132" s="205"/>
    </row>
    <row r="133" spans="1:37" x14ac:dyDescent="0.2">
      <c r="A133" s="84">
        <v>126</v>
      </c>
      <c r="B133" s="84" t="str">
        <f ca="1"/>
        <v>Mexico</v>
      </c>
      <c r="C133" s="84" t="str">
        <f ca="1"/>
        <v>MEX</v>
      </c>
      <c r="D133" s="84" t="str">
        <f ca="1"/>
        <v>LCN           Latin America &amp; Caribbean</v>
      </c>
      <c r="E133" s="84" t="str">
        <f ca="1"/>
        <v>IBRD</v>
      </c>
      <c r="F133" s="190" t="str">
        <f t="shared" ca="1" si="7"/>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0</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0</v>
      </c>
      <c r="J133" s="242">
        <v>44753</v>
      </c>
      <c r="K133" s="242">
        <v>44831</v>
      </c>
      <c r="L133" s="91" t="s">
        <v>212</v>
      </c>
      <c r="M133" s="192">
        <v>0</v>
      </c>
      <c r="N133" s="192">
        <v>0</v>
      </c>
      <c r="O133" s="192" t="s">
        <v>409</v>
      </c>
      <c r="P133" s="192">
        <v>57</v>
      </c>
      <c r="Q133" s="192" t="s">
        <v>409</v>
      </c>
      <c r="R133" s="192" t="s">
        <v>409</v>
      </c>
      <c r="S133"/>
      <c r="T133"/>
      <c r="U133"/>
      <c r="V133"/>
      <c r="W133"/>
      <c r="X133"/>
      <c r="Y133" s="192"/>
      <c r="Z133" s="192"/>
      <c r="AA133"/>
      <c r="AB133"/>
      <c r="AC133"/>
      <c r="AD133"/>
      <c r="AE133"/>
      <c r="AF133"/>
      <c r="AG133" s="34"/>
      <c r="AH133" s="34"/>
      <c r="AI133" s="34"/>
      <c r="AJ133" s="34"/>
      <c r="AK133" s="205"/>
    </row>
    <row r="134" spans="1:37" x14ac:dyDescent="0.2">
      <c r="A134" s="84">
        <v>127</v>
      </c>
      <c r="B134" s="84" t="str">
        <f ca="1"/>
        <v>Marshall Islands</v>
      </c>
      <c r="C134" s="84" t="str">
        <f ca="1"/>
        <v>MHL</v>
      </c>
      <c r="D134" s="84" t="str">
        <f ca="1"/>
        <v>EAS           East Asia &amp; Pacific</v>
      </c>
      <c r="E134" s="84" t="str">
        <f ca="1"/>
        <v>IDA</v>
      </c>
      <c r="F134" s="190" t="str">
        <f t="shared" ca="1" si="7"/>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9.0029154518950403</v>
      </c>
      <c r="I134" s="191"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0</v>
      </c>
      <c r="J134" s="242">
        <v>44753</v>
      </c>
      <c r="K134" s="242">
        <v>44831</v>
      </c>
      <c r="L134" s="91" t="s">
        <v>214</v>
      </c>
      <c r="M134" s="192">
        <v>9.0029154518950403</v>
      </c>
      <c r="N134" s="192">
        <v>0</v>
      </c>
      <c r="O134" s="192" t="s">
        <v>409</v>
      </c>
      <c r="P134" s="192">
        <v>24.6</v>
      </c>
      <c r="Q134" s="192" t="s">
        <v>409</v>
      </c>
      <c r="R134" s="192" t="s">
        <v>409</v>
      </c>
      <c r="S134"/>
      <c r="T134"/>
      <c r="U134"/>
      <c r="V134"/>
      <c r="W134"/>
      <c r="X134"/>
      <c r="Y134" s="192"/>
      <c r="Z134" s="192"/>
      <c r="AA134"/>
      <c r="AB134"/>
      <c r="AC134"/>
      <c r="AD134"/>
      <c r="AE134"/>
      <c r="AF134"/>
      <c r="AG134" s="34"/>
      <c r="AH134" s="34"/>
      <c r="AI134" s="34"/>
      <c r="AJ134" s="34"/>
      <c r="AK134" s="205"/>
    </row>
    <row r="135" spans="1:37" x14ac:dyDescent="0.2">
      <c r="A135" s="84">
        <v>128</v>
      </c>
      <c r="B135" s="84" t="str">
        <f ca="1"/>
        <v>North Macedonia</v>
      </c>
      <c r="C135" s="84" t="str">
        <f ca="1"/>
        <v>MKD</v>
      </c>
      <c r="D135" s="84" t="str">
        <f ca="1"/>
        <v>ECS           Europe &amp; Central Asia</v>
      </c>
      <c r="E135" s="84" t="str">
        <f ca="1"/>
        <v>IBRD</v>
      </c>
      <c r="F135" s="190" t="str">
        <f t="shared" ca="1" si="7"/>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3.8717201166180701</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0</v>
      </c>
      <c r="J135" s="242">
        <v>44753</v>
      </c>
      <c r="K135" s="242">
        <v>44855</v>
      </c>
      <c r="L135" s="91" t="s">
        <v>216</v>
      </c>
      <c r="M135" s="192">
        <v>3.8717201166180701</v>
      </c>
      <c r="N135" s="192">
        <v>0</v>
      </c>
      <c r="O135" s="192" t="s">
        <v>409</v>
      </c>
      <c r="P135" s="192">
        <v>42.2</v>
      </c>
      <c r="Q135" s="192" t="s">
        <v>409</v>
      </c>
      <c r="R135" s="192" t="s">
        <v>409</v>
      </c>
      <c r="S135"/>
      <c r="T135"/>
      <c r="U135"/>
      <c r="V135"/>
      <c r="W135"/>
      <c r="X135"/>
      <c r="Y135" s="192"/>
      <c r="Z135" s="192"/>
      <c r="AA135"/>
      <c r="AB135"/>
      <c r="AC135"/>
      <c r="AD135"/>
      <c r="AE135"/>
      <c r="AF135"/>
      <c r="AG135" s="34"/>
      <c r="AH135" s="34"/>
      <c r="AI135" s="34"/>
      <c r="AJ135" s="34"/>
      <c r="AK135" s="205"/>
    </row>
    <row r="136" spans="1:37" x14ac:dyDescent="0.2">
      <c r="A136" s="84">
        <v>129</v>
      </c>
      <c r="B136" s="84" t="str">
        <f ca="1"/>
        <v>Mali</v>
      </c>
      <c r="C136" s="84" t="str">
        <f ca="1"/>
        <v>MLI</v>
      </c>
      <c r="D136" s="84" t="str">
        <f ca="1"/>
        <v>SSF           Sub-Saharan Africa</v>
      </c>
      <c r="E136" s="84" t="str">
        <f ca="1"/>
        <v>IDA</v>
      </c>
      <c r="F136" s="190" t="str">
        <f t="shared" ca="1" si="7"/>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8.7864194175305563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7.7201166180758003</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45271</v>
      </c>
      <c r="L136" s="91" t="s">
        <v>218</v>
      </c>
      <c r="M136" s="192">
        <v>7.7201166180758003</v>
      </c>
      <c r="N136" s="192">
        <v>0</v>
      </c>
      <c r="O136" s="192">
        <v>10</v>
      </c>
      <c r="P136" s="192">
        <v>29</v>
      </c>
      <c r="Q136" s="192" t="s">
        <v>409</v>
      </c>
      <c r="R136" s="192" t="s">
        <v>913</v>
      </c>
      <c r="S136"/>
      <c r="T136"/>
      <c r="U136"/>
      <c r="V136"/>
      <c r="W136"/>
      <c r="X136"/>
      <c r="Y136" s="192"/>
      <c r="Z136" s="192"/>
      <c r="AA136"/>
      <c r="AB136"/>
      <c r="AC136"/>
      <c r="AD136"/>
      <c r="AE136"/>
      <c r="AF136"/>
      <c r="AG136" s="34"/>
      <c r="AH136" s="34"/>
      <c r="AI136" s="34"/>
      <c r="AJ136" s="34"/>
      <c r="AK136" s="205"/>
    </row>
    <row r="137" spans="1:37" x14ac:dyDescent="0.2">
      <c r="A137" s="84">
        <v>130</v>
      </c>
      <c r="B137" s="84" t="str">
        <f ca="1"/>
        <v>Malta</v>
      </c>
      <c r="C137" s="84" t="str">
        <f ca="1"/>
        <v>MLT</v>
      </c>
      <c r="D137" s="84" t="str">
        <f ca="1"/>
        <v>MEA           Middle East &amp; North Africa</v>
      </c>
      <c r="E137" s="84" t="str">
        <f ca="1"/>
        <v>NA</v>
      </c>
      <c r="F137" s="190" t="str">
        <f t="shared" ca="1" si="7"/>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4.4548104956268197</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0</v>
      </c>
      <c r="J137" s="242">
        <v>44753</v>
      </c>
      <c r="K137" s="242">
        <v>44855</v>
      </c>
      <c r="L137" s="91" t="s">
        <v>220</v>
      </c>
      <c r="M137" s="192">
        <v>4.4548104956268197</v>
      </c>
      <c r="N137" s="192">
        <v>0</v>
      </c>
      <c r="O137" s="192" t="s">
        <v>409</v>
      </c>
      <c r="P137" s="192">
        <v>40.200000000000003</v>
      </c>
      <c r="Q137" s="192" t="s">
        <v>409</v>
      </c>
      <c r="R137" s="192" t="s">
        <v>409</v>
      </c>
      <c r="S137"/>
      <c r="T137"/>
      <c r="U137"/>
      <c r="V137"/>
      <c r="W137"/>
      <c r="X137"/>
      <c r="Y137" s="192"/>
      <c r="Z137" s="192"/>
      <c r="AA137"/>
      <c r="AB137"/>
      <c r="AC137"/>
      <c r="AD137"/>
      <c r="AE137"/>
      <c r="AF137"/>
      <c r="AG137" s="34"/>
      <c r="AH137" s="34"/>
      <c r="AI137" s="34"/>
      <c r="AJ137" s="34"/>
      <c r="AK137" s="205"/>
    </row>
    <row r="138" spans="1:37" x14ac:dyDescent="0.2">
      <c r="A138" s="84">
        <v>131</v>
      </c>
      <c r="B138" s="84" t="str">
        <f ca="1"/>
        <v>Myanmar</v>
      </c>
      <c r="C138" s="84" t="str">
        <f ca="1"/>
        <v>MMR</v>
      </c>
      <c r="D138" s="84" t="str">
        <f ca="1"/>
        <v>EAS           East Asia &amp; Pacific</v>
      </c>
      <c r="E138" s="84" t="str">
        <f ca="1"/>
        <v>IDA</v>
      </c>
      <c r="F138" s="190" t="str">
        <f t="shared" ca="1" si="7"/>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5.0087463556851297</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0</v>
      </c>
      <c r="J138" s="242">
        <v>44753</v>
      </c>
      <c r="K138" s="242">
        <v>44753</v>
      </c>
      <c r="L138" s="91" t="s">
        <v>222</v>
      </c>
      <c r="M138" s="192">
        <v>5.0087463556851297</v>
      </c>
      <c r="N138" s="192">
        <v>0</v>
      </c>
      <c r="O138" s="192" t="s">
        <v>409</v>
      </c>
      <c r="P138" s="192">
        <v>38.299999999999997</v>
      </c>
      <c r="Q138" s="192" t="s">
        <v>409</v>
      </c>
      <c r="R138" s="192" t="s">
        <v>409</v>
      </c>
      <c r="S138"/>
      <c r="T138"/>
      <c r="U138"/>
      <c r="V138"/>
      <c r="W138"/>
      <c r="X138"/>
      <c r="Y138" s="192"/>
      <c r="Z138" s="192"/>
      <c r="AA138"/>
      <c r="AB138"/>
      <c r="AC138"/>
      <c r="AD138"/>
      <c r="AE138"/>
      <c r="AF138"/>
      <c r="AG138" s="34"/>
      <c r="AH138" s="34"/>
      <c r="AI138" s="34"/>
      <c r="AJ138" s="34"/>
      <c r="AK138" s="205"/>
    </row>
    <row r="139" spans="1:37" x14ac:dyDescent="0.2">
      <c r="A139" s="84">
        <v>132</v>
      </c>
      <c r="B139" s="84" t="str">
        <f ca="1"/>
        <v>Montenegro</v>
      </c>
      <c r="C139" s="84" t="str">
        <f ca="1"/>
        <v>MNE</v>
      </c>
      <c r="D139" s="84" t="str">
        <f ca="1"/>
        <v>ECS           Europe &amp; Central Asia</v>
      </c>
      <c r="E139" s="84" t="str">
        <f ca="1"/>
        <v>IBRD</v>
      </c>
      <c r="F139" s="190" t="str">
        <f t="shared" ca="1" si="7"/>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3.3177842565597602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0</v>
      </c>
      <c r="J139" s="242">
        <v>44753</v>
      </c>
      <c r="K139" s="242">
        <v>44855</v>
      </c>
      <c r="L139" s="91" t="s">
        <v>224</v>
      </c>
      <c r="M139" s="192">
        <v>3.3177842565597602</v>
      </c>
      <c r="N139" s="192">
        <v>0</v>
      </c>
      <c r="O139" s="192" t="s">
        <v>409</v>
      </c>
      <c r="P139" s="192">
        <v>44.1</v>
      </c>
      <c r="Q139" s="192" t="s">
        <v>409</v>
      </c>
      <c r="R139" s="192" t="s">
        <v>409</v>
      </c>
      <c r="S139"/>
      <c r="T139"/>
      <c r="U139"/>
      <c r="V139"/>
      <c r="W139"/>
      <c r="X139"/>
      <c r="Y139" s="192"/>
      <c r="Z139" s="192"/>
      <c r="AA139"/>
      <c r="AB139"/>
      <c r="AC139"/>
      <c r="AD139"/>
      <c r="AE139"/>
      <c r="AF139"/>
      <c r="AG139" s="34"/>
      <c r="AH139" s="34"/>
      <c r="AI139" s="34"/>
      <c r="AJ139" s="34"/>
      <c r="AK139" s="205"/>
    </row>
    <row r="140" spans="1:37" x14ac:dyDescent="0.2">
      <c r="A140" s="84">
        <v>133</v>
      </c>
      <c r="B140" s="84" t="str">
        <f ca="1"/>
        <v>Mongolia</v>
      </c>
      <c r="C140" s="84" t="str">
        <f ca="1"/>
        <v>MNG</v>
      </c>
      <c r="D140" s="84" t="str">
        <f ca="1"/>
        <v>EAS           East Asia &amp; Pacific</v>
      </c>
      <c r="E140" s="84" t="str">
        <f ca="1"/>
        <v>IBRD</v>
      </c>
      <c r="F140" s="190" t="str">
        <f t="shared" ca="1" si="7"/>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6.4973643456584149</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4.2215743440233204</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10</v>
      </c>
      <c r="J140" s="242">
        <v>44753</v>
      </c>
      <c r="K140" s="242">
        <v>45142</v>
      </c>
      <c r="L140" s="91" t="s">
        <v>226</v>
      </c>
      <c r="M140" s="192">
        <v>4.2215743440233204</v>
      </c>
      <c r="N140" s="192">
        <v>0</v>
      </c>
      <c r="O140" s="192">
        <v>10</v>
      </c>
      <c r="P140" s="192">
        <v>41</v>
      </c>
      <c r="Q140" s="192" t="s">
        <v>409</v>
      </c>
      <c r="R140" s="192" t="s">
        <v>844</v>
      </c>
      <c r="S140"/>
      <c r="T140"/>
      <c r="U140"/>
      <c r="V140"/>
      <c r="W140"/>
      <c r="X140"/>
      <c r="Y140" s="192"/>
      <c r="Z140" s="192"/>
      <c r="AA140"/>
      <c r="AB140"/>
      <c r="AC140"/>
      <c r="AD140"/>
      <c r="AE140"/>
      <c r="AF140"/>
      <c r="AG140" s="34"/>
      <c r="AH140" s="34"/>
      <c r="AI140" s="34"/>
      <c r="AJ140" s="34"/>
      <c r="AK140" s="205"/>
    </row>
    <row r="141" spans="1:37" x14ac:dyDescent="0.2">
      <c r="A141" s="84">
        <v>134</v>
      </c>
      <c r="B141" s="84" t="str">
        <f ca="1"/>
        <v>Northern Mariana Islands</v>
      </c>
      <c r="C141" s="84" t="str">
        <f ca="1"/>
        <v>MNP</v>
      </c>
      <c r="D141" s="84" t="str">
        <f ca="1"/>
        <v>EAS           East Asia &amp; Pacific</v>
      </c>
      <c r="E141" s="84" t="str">
        <f ca="1"/>
        <v>NA</v>
      </c>
      <c r="F141" s="190" t="str">
        <f t="shared" ca="1" si="7"/>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0</v>
      </c>
      <c r="J141" s="242" t="s">
        <v>409</v>
      </c>
      <c r="K141" s="242" t="s">
        <v>409</v>
      </c>
      <c r="L141" s="91" t="s">
        <v>710</v>
      </c>
      <c r="M141" s="192" t="s">
        <v>409</v>
      </c>
      <c r="N141" s="192">
        <v>0</v>
      </c>
      <c r="O141" s="192" t="s">
        <v>409</v>
      </c>
      <c r="P141" s="192" t="s">
        <v>409</v>
      </c>
      <c r="Q141" s="192" t="s">
        <v>409</v>
      </c>
      <c r="R141" s="192" t="s">
        <v>409</v>
      </c>
      <c r="S141"/>
      <c r="T141"/>
      <c r="U141"/>
      <c r="V141"/>
      <c r="W141"/>
      <c r="X141"/>
      <c r="Y141" s="192"/>
      <c r="Z141" s="192"/>
      <c r="AA141"/>
      <c r="AB141"/>
      <c r="AC141"/>
      <c r="AD141"/>
      <c r="AE141"/>
      <c r="AF141"/>
      <c r="AG141" s="34"/>
      <c r="AH141" s="34"/>
      <c r="AI141" s="34"/>
      <c r="AJ141" s="34"/>
      <c r="AK141" s="205"/>
    </row>
    <row r="142" spans="1:37" x14ac:dyDescent="0.2">
      <c r="A142" s="84">
        <v>135</v>
      </c>
      <c r="B142" s="84" t="str">
        <f ca="1"/>
        <v>Mozambique</v>
      </c>
      <c r="C142" s="84" t="str">
        <f ca="1"/>
        <v>MOZ</v>
      </c>
      <c r="D142" s="84" t="str">
        <f ca="1"/>
        <v>SSF           Sub-Saharan Africa</v>
      </c>
      <c r="E142" s="84" t="str">
        <f ca="1"/>
        <v>IDA</v>
      </c>
      <c r="F142" s="190" t="str">
        <f t="shared" ca="1" si="7"/>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8.5509960547118027</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7.3119533527696801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44753</v>
      </c>
      <c r="K142" s="242">
        <v>44966</v>
      </c>
      <c r="L142" s="91" t="s">
        <v>228</v>
      </c>
      <c r="M142" s="192">
        <v>7.3119533527696801</v>
      </c>
      <c r="N142" s="192">
        <v>0</v>
      </c>
      <c r="O142" s="192">
        <v>10</v>
      </c>
      <c r="P142" s="192">
        <v>30.4</v>
      </c>
      <c r="Q142" s="192" t="s">
        <v>409</v>
      </c>
      <c r="R142" s="192" t="s">
        <v>796</v>
      </c>
      <c r="S142"/>
      <c r="T142"/>
      <c r="U142"/>
      <c r="V142"/>
      <c r="W142"/>
      <c r="X142"/>
      <c r="Y142" s="192"/>
      <c r="Z142" s="192"/>
      <c r="AA142"/>
      <c r="AB142"/>
      <c r="AC142"/>
      <c r="AD142"/>
      <c r="AE142"/>
      <c r="AF142"/>
      <c r="AG142" s="34"/>
      <c r="AH142" s="34"/>
      <c r="AI142" s="34"/>
      <c r="AJ142" s="34"/>
      <c r="AK142" s="205"/>
    </row>
    <row r="143" spans="1:37" x14ac:dyDescent="0.2">
      <c r="A143" s="84">
        <v>136</v>
      </c>
      <c r="B143" s="84" t="str">
        <f ca="1"/>
        <v>Mauritania</v>
      </c>
      <c r="C143" s="84" t="str">
        <f ca="1"/>
        <v>MRT</v>
      </c>
      <c r="D143" s="84" t="str">
        <f ca="1"/>
        <v>SSF           Sub-Saharan Africa</v>
      </c>
      <c r="E143" s="84" t="str">
        <f ca="1"/>
        <v>IDA</v>
      </c>
      <c r="F143" s="190" t="str">
        <f t="shared" ca="1" si="7"/>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8.5364431486880399</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v>
      </c>
      <c r="J143" s="242">
        <v>44753</v>
      </c>
      <c r="K143" s="242">
        <v>44855</v>
      </c>
      <c r="L143" s="91" t="s">
        <v>230</v>
      </c>
      <c r="M143" s="192">
        <v>8.5364431486880399</v>
      </c>
      <c r="N143" s="192">
        <v>0</v>
      </c>
      <c r="O143" s="192" t="s">
        <v>409</v>
      </c>
      <c r="P143" s="192">
        <v>26.2</v>
      </c>
      <c r="Q143" s="192" t="s">
        <v>409</v>
      </c>
      <c r="R143" s="192" t="s">
        <v>409</v>
      </c>
      <c r="S143"/>
      <c r="T143"/>
      <c r="U143"/>
      <c r="V143"/>
      <c r="W143"/>
      <c r="X143"/>
      <c r="Y143" s="192"/>
      <c r="Z143" s="192"/>
      <c r="AA143"/>
      <c r="AB143"/>
      <c r="AC143"/>
      <c r="AD143"/>
      <c r="AE143"/>
      <c r="AF143"/>
      <c r="AG143" s="34"/>
      <c r="AH143" s="34"/>
      <c r="AI143" s="34"/>
      <c r="AJ143" s="34"/>
      <c r="AK143" s="205"/>
    </row>
    <row r="144" spans="1:37" x14ac:dyDescent="0.2">
      <c r="A144" s="84">
        <v>137</v>
      </c>
      <c r="B144" s="84" t="str">
        <f ca="1"/>
        <v>Mauritius</v>
      </c>
      <c r="C144" s="84" t="str">
        <f ca="1"/>
        <v>MUS</v>
      </c>
      <c r="D144" s="84" t="str">
        <f ca="1"/>
        <v>SSF           Sub-Saharan Africa</v>
      </c>
      <c r="E144" s="84" t="str">
        <f ca="1"/>
        <v>IBRD</v>
      </c>
      <c r="F144" s="190" t="str">
        <f t="shared" ca="1" si="7"/>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4.6005830903789997</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0</v>
      </c>
      <c r="J144" s="242">
        <v>44753</v>
      </c>
      <c r="K144" s="242">
        <v>44855</v>
      </c>
      <c r="L144" s="91" t="s">
        <v>232</v>
      </c>
      <c r="M144" s="192">
        <v>4.6005830903789997</v>
      </c>
      <c r="N144" s="192">
        <v>0</v>
      </c>
      <c r="O144" s="192" t="s">
        <v>409</v>
      </c>
      <c r="P144" s="192">
        <v>39.700000000000003</v>
      </c>
      <c r="Q144" s="192" t="s">
        <v>409</v>
      </c>
      <c r="R144" s="192" t="s">
        <v>409</v>
      </c>
      <c r="S144"/>
      <c r="T144"/>
      <c r="U144"/>
      <c r="V144"/>
      <c r="W144"/>
      <c r="X144"/>
      <c r="Y144" s="192"/>
      <c r="Z144" s="192"/>
      <c r="AA144"/>
      <c r="AB144"/>
      <c r="AC144"/>
      <c r="AD144"/>
      <c r="AE144"/>
      <c r="AF144"/>
      <c r="AG144" s="34"/>
      <c r="AH144" s="34"/>
      <c r="AI144" s="34"/>
      <c r="AJ144" s="34"/>
      <c r="AK144" s="205"/>
    </row>
    <row r="145" spans="1:37" x14ac:dyDescent="0.2">
      <c r="A145" s="84">
        <v>138</v>
      </c>
      <c r="B145" s="84" t="str">
        <f ca="1"/>
        <v>Malawi</v>
      </c>
      <c r="C145" s="84" t="str">
        <f ca="1"/>
        <v>MWI</v>
      </c>
      <c r="D145" s="84" t="str">
        <f ca="1"/>
        <v>SSF           Sub-Saharan Africa</v>
      </c>
      <c r="E145" s="84" t="str">
        <f ca="1"/>
        <v>IDA</v>
      </c>
      <c r="F145" s="190" t="str">
        <f t="shared" ca="1" si="7"/>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7.8658892128279803</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0</v>
      </c>
      <c r="J145" s="242">
        <v>44753</v>
      </c>
      <c r="K145" s="242">
        <v>44753</v>
      </c>
      <c r="L145" s="91" t="s">
        <v>234</v>
      </c>
      <c r="M145" s="192">
        <v>7.8658892128279803</v>
      </c>
      <c r="N145" s="192">
        <v>0</v>
      </c>
      <c r="O145" s="192" t="s">
        <v>409</v>
      </c>
      <c r="P145" s="192">
        <v>28.5</v>
      </c>
      <c r="Q145" s="192" t="s">
        <v>409</v>
      </c>
      <c r="R145" s="192" t="s">
        <v>409</v>
      </c>
      <c r="S145"/>
      <c r="T145"/>
      <c r="U145"/>
      <c r="V145"/>
      <c r="W145"/>
      <c r="X145"/>
      <c r="Y145" s="192"/>
      <c r="Z145" s="192"/>
      <c r="AA145"/>
      <c r="AB145"/>
      <c r="AC145"/>
      <c r="AD145"/>
      <c r="AE145"/>
      <c r="AF145"/>
      <c r="AG145" s="34"/>
      <c r="AH145" s="34"/>
      <c r="AI145" s="34"/>
      <c r="AJ145" s="34"/>
      <c r="AK145" s="205"/>
    </row>
    <row r="146" spans="1:37" x14ac:dyDescent="0.2">
      <c r="A146" s="84">
        <v>139</v>
      </c>
      <c r="B146" s="84" t="str">
        <f ca="1"/>
        <v>Malaysia</v>
      </c>
      <c r="C146" s="84" t="str">
        <f ca="1"/>
        <v>MYS</v>
      </c>
      <c r="D146" s="84" t="str">
        <f ca="1"/>
        <v>EAS           East Asia &amp; Pacific</v>
      </c>
      <c r="E146" s="84" t="str">
        <f ca="1"/>
        <v>IBRD</v>
      </c>
      <c r="F146" s="190" t="str">
        <f t="shared" ca="1" si="7"/>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0</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10</v>
      </c>
      <c r="J146" s="242">
        <v>44753</v>
      </c>
      <c r="K146" s="242">
        <v>45201</v>
      </c>
      <c r="L146" s="91" t="s">
        <v>236</v>
      </c>
      <c r="M146" s="192">
        <v>0</v>
      </c>
      <c r="N146" s="192">
        <v>0</v>
      </c>
      <c r="O146" s="192">
        <v>10</v>
      </c>
      <c r="P146" s="192">
        <v>56.4</v>
      </c>
      <c r="Q146" s="192" t="s">
        <v>409</v>
      </c>
      <c r="R146" s="192" t="s">
        <v>872</v>
      </c>
      <c r="S146"/>
      <c r="T146"/>
      <c r="U146"/>
      <c r="V146"/>
      <c r="W146"/>
      <c r="X146"/>
      <c r="Y146" s="192"/>
      <c r="Z146" s="192"/>
      <c r="AA146"/>
      <c r="AB146"/>
      <c r="AC146"/>
      <c r="AD146"/>
      <c r="AE146"/>
      <c r="AF146"/>
      <c r="AG146" s="34"/>
      <c r="AH146" s="34"/>
      <c r="AI146" s="34"/>
      <c r="AJ146" s="34"/>
      <c r="AK146" s="205"/>
    </row>
    <row r="147" spans="1:37" x14ac:dyDescent="0.2">
      <c r="A147" s="84">
        <v>140</v>
      </c>
      <c r="B147" s="84" t="str">
        <f ca="1"/>
        <v>Namibia</v>
      </c>
      <c r="C147" s="84" t="str">
        <f ca="1"/>
        <v>NAM</v>
      </c>
      <c r="D147" s="84" t="str">
        <f ca="1"/>
        <v>SSF           Sub-Saharan Africa</v>
      </c>
      <c r="E147" s="84" t="str">
        <f ca="1"/>
        <v>IBRD</v>
      </c>
      <c r="F147" s="190" t="str">
        <f t="shared" ca="1" si="7"/>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7.3411078717201104</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0</v>
      </c>
      <c r="J147" s="242">
        <v>44753</v>
      </c>
      <c r="K147" s="242">
        <v>44855</v>
      </c>
      <c r="L147" s="91" t="s">
        <v>238</v>
      </c>
      <c r="M147" s="192">
        <v>7.3411078717201104</v>
      </c>
      <c r="N147" s="192">
        <v>0</v>
      </c>
      <c r="O147" s="192" t="s">
        <v>409</v>
      </c>
      <c r="P147" s="192">
        <v>30.3</v>
      </c>
      <c r="Q147" s="192" t="s">
        <v>409</v>
      </c>
      <c r="R147" s="192" t="s">
        <v>409</v>
      </c>
      <c r="S147"/>
      <c r="T147"/>
      <c r="U147"/>
      <c r="V147"/>
      <c r="W147"/>
      <c r="X147"/>
      <c r="Y147" s="192"/>
      <c r="Z147" s="192"/>
      <c r="AA147"/>
      <c r="AB147"/>
      <c r="AC147"/>
      <c r="AD147"/>
      <c r="AE147"/>
      <c r="AF147"/>
      <c r="AG147" s="34"/>
      <c r="AH147" s="34"/>
      <c r="AI147" s="34"/>
      <c r="AJ147" s="34"/>
      <c r="AK147" s="205"/>
    </row>
    <row r="148" spans="1:37" x14ac:dyDescent="0.2">
      <c r="A148" s="84">
        <v>141</v>
      </c>
      <c r="B148" s="84" t="str">
        <f ca="1"/>
        <v>New Caledonia</v>
      </c>
      <c r="C148" s="84" t="str">
        <f ca="1"/>
        <v>NCL</v>
      </c>
      <c r="D148" s="84" t="str">
        <f ca="1"/>
        <v>EAS           East Asia &amp; Pacific</v>
      </c>
      <c r="E148" s="84" t="str">
        <f ca="1"/>
        <v>NA</v>
      </c>
      <c r="F148" s="190" t="str">
        <f t="shared" ca="1" si="7"/>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0</v>
      </c>
      <c r="J148" s="242" t="s">
        <v>409</v>
      </c>
      <c r="K148" s="242" t="s">
        <v>409</v>
      </c>
      <c r="L148" s="91" t="s">
        <v>711</v>
      </c>
      <c r="M148" s="192" t="s">
        <v>409</v>
      </c>
      <c r="N148" s="192">
        <v>0</v>
      </c>
      <c r="O148" s="192" t="s">
        <v>409</v>
      </c>
      <c r="P148" s="192" t="s">
        <v>409</v>
      </c>
      <c r="Q148" s="192" t="s">
        <v>409</v>
      </c>
      <c r="R148" s="192" t="s">
        <v>409</v>
      </c>
      <c r="S148"/>
      <c r="T148"/>
      <c r="U148"/>
      <c r="V148"/>
      <c r="W148"/>
      <c r="X148"/>
      <c r="Y148" s="192"/>
      <c r="Z148" s="192"/>
      <c r="AA148"/>
      <c r="AB148"/>
      <c r="AC148"/>
      <c r="AD148"/>
      <c r="AE148"/>
      <c r="AF148"/>
      <c r="AG148" s="34"/>
      <c r="AH148" s="34"/>
      <c r="AI148" s="34"/>
      <c r="AJ148" s="34"/>
      <c r="AK148" s="205"/>
    </row>
    <row r="149" spans="1:37" x14ac:dyDescent="0.2">
      <c r="A149" s="84">
        <v>142</v>
      </c>
      <c r="B149" s="84" t="str">
        <f ca="1"/>
        <v>Niger</v>
      </c>
      <c r="C149" s="84" t="str">
        <f ca="1"/>
        <v>NER</v>
      </c>
      <c r="D149" s="84" t="str">
        <f ca="1"/>
        <v>SSF           Sub-Saharan Africa</v>
      </c>
      <c r="E149" s="84" t="str">
        <f ca="1"/>
        <v>IDA</v>
      </c>
      <c r="F149" s="190" t="str">
        <f t="shared" ca="1" si="7"/>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7.8075801749271099</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0</v>
      </c>
      <c r="J149" s="242">
        <v>44753</v>
      </c>
      <c r="K149" s="242">
        <v>45058</v>
      </c>
      <c r="L149" s="91" t="s">
        <v>240</v>
      </c>
      <c r="M149" s="192">
        <v>7.8075801749271099</v>
      </c>
      <c r="N149" s="192">
        <v>0</v>
      </c>
      <c r="O149" s="192" t="s">
        <v>409</v>
      </c>
      <c r="P149" s="192">
        <v>28.7</v>
      </c>
      <c r="Q149" s="192" t="s">
        <v>409</v>
      </c>
      <c r="R149" s="192" t="s">
        <v>409</v>
      </c>
      <c r="S149"/>
      <c r="T149"/>
      <c r="U149"/>
      <c r="V149"/>
      <c r="W149"/>
      <c r="X149"/>
      <c r="Y149" s="192"/>
      <c r="Z149" s="192"/>
      <c r="AA149"/>
      <c r="AB149"/>
      <c r="AC149"/>
      <c r="AD149"/>
      <c r="AE149"/>
      <c r="AF149"/>
      <c r="AG149" s="34"/>
      <c r="AH149" s="34"/>
      <c r="AI149" s="34"/>
      <c r="AJ149" s="34"/>
      <c r="AK149" s="205"/>
    </row>
    <row r="150" spans="1:37" x14ac:dyDescent="0.2">
      <c r="A150" s="84">
        <v>143</v>
      </c>
      <c r="B150" s="84" t="str">
        <f ca="1"/>
        <v>Nigeria</v>
      </c>
      <c r="C150" s="84" t="str">
        <f ca="1"/>
        <v>NGA</v>
      </c>
      <c r="D150" s="84" t="str">
        <f ca="1"/>
        <v>SSF           Sub-Saharan Africa</v>
      </c>
      <c r="E150" s="84" t="str">
        <f ca="1"/>
        <v>Blend</v>
      </c>
      <c r="F150" s="190" t="str">
        <f t="shared" ca="1" si="7"/>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7.1387743433564559</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5.0962099125364402</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44753</v>
      </c>
      <c r="K150" s="242">
        <v>45232</v>
      </c>
      <c r="L150" s="91" t="s">
        <v>242</v>
      </c>
      <c r="M150" s="192">
        <v>5.0962099125364402</v>
      </c>
      <c r="N150" s="192">
        <v>7</v>
      </c>
      <c r="O150" s="192">
        <v>10</v>
      </c>
      <c r="P150" s="192">
        <v>38</v>
      </c>
      <c r="Q150" s="192" t="s">
        <v>862</v>
      </c>
      <c r="R150" s="192" t="s">
        <v>884</v>
      </c>
      <c r="S150"/>
      <c r="T150"/>
      <c r="U150"/>
      <c r="V150"/>
      <c r="W150"/>
      <c r="X150"/>
      <c r="Y150" s="192"/>
      <c r="Z150" s="192"/>
      <c r="AA150"/>
      <c r="AB150"/>
      <c r="AC150"/>
      <c r="AD150"/>
      <c r="AE150"/>
      <c r="AF150"/>
      <c r="AG150" s="34"/>
      <c r="AH150" s="34"/>
      <c r="AI150" s="34"/>
      <c r="AJ150" s="34"/>
      <c r="AK150" s="205"/>
    </row>
    <row r="151" spans="1:37" x14ac:dyDescent="0.2">
      <c r="A151" s="84">
        <v>144</v>
      </c>
      <c r="B151" s="84" t="str">
        <f ca="1"/>
        <v>Nicaragua</v>
      </c>
      <c r="C151" s="84" t="str">
        <f ca="1"/>
        <v>NIC</v>
      </c>
      <c r="D151" s="84" t="str">
        <f ca="1"/>
        <v>LCN           Latin America &amp; Caribbean</v>
      </c>
      <c r="E151" s="84" t="str">
        <f ca="1"/>
        <v>IDA</v>
      </c>
      <c r="F151" s="190" t="str">
        <f t="shared" ca="1" si="7"/>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5.59183673469387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0</v>
      </c>
      <c r="J151" s="242">
        <v>44753</v>
      </c>
      <c r="K151" s="242">
        <v>44852</v>
      </c>
      <c r="L151" s="91" t="s">
        <v>244</v>
      </c>
      <c r="M151" s="192">
        <v>5.59183673469387</v>
      </c>
      <c r="N151" s="192">
        <v>0</v>
      </c>
      <c r="O151" s="192" t="s">
        <v>409</v>
      </c>
      <c r="P151" s="192">
        <v>36.299999999999997</v>
      </c>
      <c r="Q151" s="192" t="s">
        <v>409</v>
      </c>
      <c r="R151" s="192" t="s">
        <v>409</v>
      </c>
      <c r="S151"/>
      <c r="T151"/>
      <c r="U151"/>
      <c r="V151"/>
      <c r="W151"/>
      <c r="X151"/>
      <c r="Y151" s="192"/>
      <c r="Z151" s="192"/>
      <c r="AA151"/>
      <c r="AB151"/>
      <c r="AC151"/>
      <c r="AD151"/>
      <c r="AE151"/>
      <c r="AF151"/>
      <c r="AG151" s="34"/>
      <c r="AH151" s="34"/>
      <c r="AI151" s="34"/>
      <c r="AJ151" s="34"/>
      <c r="AK151" s="205"/>
    </row>
    <row r="152" spans="1:37" x14ac:dyDescent="0.2">
      <c r="A152" s="84">
        <v>145</v>
      </c>
      <c r="B152" s="84" t="str">
        <f ca="1"/>
        <v>Netherlands</v>
      </c>
      <c r="C152" s="84" t="str">
        <f ca="1"/>
        <v>NLD</v>
      </c>
      <c r="D152" s="84" t="str">
        <f ca="1"/>
        <v>ECS           Europe &amp; Central Asia</v>
      </c>
      <c r="E152" s="84" t="str">
        <f ca="1"/>
        <v>NA</v>
      </c>
      <c r="F152" s="190" t="str">
        <f t="shared" ca="1" si="7"/>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7</v>
      </c>
      <c r="J152" s="242">
        <v>44753</v>
      </c>
      <c r="K152" s="242">
        <v>45188</v>
      </c>
      <c r="L152" s="91" t="s">
        <v>246</v>
      </c>
      <c r="M152" s="192">
        <v>0</v>
      </c>
      <c r="N152" s="192">
        <v>7</v>
      </c>
      <c r="O152" s="192" t="s">
        <v>409</v>
      </c>
      <c r="P152" s="192">
        <v>64.7</v>
      </c>
      <c r="Q152" s="192" t="s">
        <v>863</v>
      </c>
      <c r="R152" s="192" t="s">
        <v>409</v>
      </c>
      <c r="S152"/>
      <c r="T152"/>
      <c r="U152"/>
      <c r="V152"/>
      <c r="W152"/>
      <c r="X152"/>
      <c r="Y152" s="192"/>
      <c r="Z152" s="192"/>
      <c r="AA152"/>
      <c r="AB152"/>
      <c r="AC152"/>
      <c r="AD152"/>
      <c r="AE152"/>
      <c r="AF152"/>
      <c r="AG152" s="34"/>
      <c r="AH152" s="34"/>
      <c r="AI152" s="34"/>
      <c r="AJ152" s="34"/>
      <c r="AK152" s="205"/>
    </row>
    <row r="153" spans="1:37" x14ac:dyDescent="0.2">
      <c r="A153" s="84">
        <v>146</v>
      </c>
      <c r="B153" s="84" t="str">
        <f ca="1"/>
        <v>Norway</v>
      </c>
      <c r="C153" s="84" t="str">
        <f ca="1"/>
        <v>NOR</v>
      </c>
      <c r="D153" s="84" t="str">
        <f ca="1"/>
        <v>ECS           Europe &amp; Central Asia</v>
      </c>
      <c r="E153" s="84" t="str">
        <f ca="1"/>
        <v>NA</v>
      </c>
      <c r="F153" s="190" t="str">
        <f t="shared" ca="1" si="7"/>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v>
      </c>
      <c r="J153" s="242">
        <v>44753</v>
      </c>
      <c r="K153" s="242">
        <v>44855</v>
      </c>
      <c r="L153" s="91" t="s">
        <v>248</v>
      </c>
      <c r="M153" s="192">
        <v>0</v>
      </c>
      <c r="N153" s="192">
        <v>0</v>
      </c>
      <c r="O153" s="192" t="s">
        <v>409</v>
      </c>
      <c r="P153" s="192">
        <v>60.2</v>
      </c>
      <c r="Q153" s="192" t="s">
        <v>409</v>
      </c>
      <c r="R153" s="192" t="s">
        <v>409</v>
      </c>
      <c r="S153"/>
      <c r="T153"/>
      <c r="U153"/>
      <c r="V153"/>
      <c r="W153"/>
      <c r="X153"/>
      <c r="Y153" s="192"/>
      <c r="Z153" s="192"/>
      <c r="AA153"/>
      <c r="AB153"/>
      <c r="AC153"/>
      <c r="AD153"/>
      <c r="AE153"/>
      <c r="AF153"/>
      <c r="AG153" s="34"/>
      <c r="AH153" s="34"/>
      <c r="AI153" s="34"/>
      <c r="AJ153" s="34"/>
      <c r="AK153" s="205"/>
    </row>
    <row r="154" spans="1:37" x14ac:dyDescent="0.2">
      <c r="A154" s="84">
        <v>147</v>
      </c>
      <c r="B154" s="84" t="str">
        <f ca="1"/>
        <v>Nepal</v>
      </c>
      <c r="C154" s="84" t="str">
        <f ca="1"/>
        <v>NPL</v>
      </c>
      <c r="D154" s="84" t="str">
        <f ca="1"/>
        <v>SAS           South Asia</v>
      </c>
      <c r="E154" s="84" t="str">
        <f ca="1"/>
        <v>IDA</v>
      </c>
      <c r="F154" s="190" t="str">
        <f t="shared" ca="1" si="7"/>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7.9135268184002063</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6.2623906705539296</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10</v>
      </c>
      <c r="J154" s="242">
        <v>44753</v>
      </c>
      <c r="K154" s="242">
        <v>45142</v>
      </c>
      <c r="L154" s="91" t="s">
        <v>250</v>
      </c>
      <c r="M154" s="192">
        <v>6.2623906705539296</v>
      </c>
      <c r="N154" s="192">
        <v>0</v>
      </c>
      <c r="O154" s="192">
        <v>10</v>
      </c>
      <c r="P154" s="192">
        <v>34</v>
      </c>
      <c r="Q154" s="192" t="s">
        <v>409</v>
      </c>
      <c r="R154" s="192" t="s">
        <v>845</v>
      </c>
      <c r="S154"/>
      <c r="T154"/>
      <c r="U154"/>
      <c r="V154"/>
      <c r="W154"/>
      <c r="X154"/>
      <c r="Y154" s="192"/>
      <c r="Z154" s="192"/>
      <c r="AA154"/>
      <c r="AB154"/>
      <c r="AC154"/>
      <c r="AD154"/>
      <c r="AE154"/>
      <c r="AF154"/>
      <c r="AG154" s="34"/>
      <c r="AH154" s="34"/>
      <c r="AI154" s="34"/>
      <c r="AJ154" s="34"/>
      <c r="AK154" s="205"/>
    </row>
    <row r="155" spans="1:37" x14ac:dyDescent="0.2">
      <c r="A155" s="84">
        <v>148</v>
      </c>
      <c r="B155" s="84" t="str">
        <f ca="1"/>
        <v>Nauru</v>
      </c>
      <c r="C155" s="84" t="str">
        <f ca="1"/>
        <v>NRU</v>
      </c>
      <c r="D155" s="84" t="str">
        <f ca="1"/>
        <v>EAS           East Asia &amp; Pacific</v>
      </c>
      <c r="E155" s="84" t="str">
        <f ca="1"/>
        <v>IBRD</v>
      </c>
      <c r="F155" s="190" t="str">
        <f t="shared" ca="1" si="7"/>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10</v>
      </c>
      <c r="I155" s="191"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0</v>
      </c>
      <c r="J155" s="242">
        <v>44753</v>
      </c>
      <c r="K155" s="242">
        <v>44830</v>
      </c>
      <c r="L155" s="91" t="s">
        <v>252</v>
      </c>
      <c r="M155" s="192">
        <v>10</v>
      </c>
      <c r="N155" s="192">
        <v>0</v>
      </c>
      <c r="O155" s="192" t="s">
        <v>409</v>
      </c>
      <c r="P155" s="192">
        <v>18</v>
      </c>
      <c r="Q155" s="192" t="s">
        <v>409</v>
      </c>
      <c r="R155" s="192" t="s">
        <v>409</v>
      </c>
      <c r="S155"/>
      <c r="T155"/>
      <c r="U155"/>
      <c r="V155"/>
      <c r="W155"/>
      <c r="X155"/>
      <c r="Y155" s="192"/>
      <c r="Z155" s="192"/>
      <c r="AA155"/>
      <c r="AB155"/>
      <c r="AC155"/>
      <c r="AD155"/>
      <c r="AE155"/>
      <c r="AF155"/>
      <c r="AG155" s="34"/>
      <c r="AH155" s="34"/>
      <c r="AI155" s="34"/>
      <c r="AJ155" s="34"/>
      <c r="AK155" s="205"/>
    </row>
    <row r="156" spans="1:37" x14ac:dyDescent="0.2">
      <c r="A156" s="84">
        <v>149</v>
      </c>
      <c r="B156" s="84" t="str">
        <f ca="1"/>
        <v>New Zealand</v>
      </c>
      <c r="C156" s="84" t="str">
        <f ca="1"/>
        <v>NZL</v>
      </c>
      <c r="D156" s="84" t="str">
        <f ca="1"/>
        <v>EAS           East Asia &amp; Pacific</v>
      </c>
      <c r="E156" s="84" t="str">
        <f ca="1"/>
        <v>NA</v>
      </c>
      <c r="F156" s="190" t="str">
        <f t="shared" ca="1" si="7"/>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0</v>
      </c>
      <c r="J156" s="242">
        <v>44753</v>
      </c>
      <c r="K156" s="242">
        <v>44855</v>
      </c>
      <c r="L156" s="91" t="s">
        <v>254</v>
      </c>
      <c r="M156" s="192">
        <v>0</v>
      </c>
      <c r="N156" s="192">
        <v>0</v>
      </c>
      <c r="O156" s="192" t="s">
        <v>409</v>
      </c>
      <c r="P156" s="192">
        <v>62.5</v>
      </c>
      <c r="Q156" s="192" t="s">
        <v>409</v>
      </c>
      <c r="R156" s="192" t="s">
        <v>409</v>
      </c>
      <c r="S156"/>
      <c r="T156"/>
      <c r="U156"/>
      <c r="V156"/>
      <c r="W156"/>
      <c r="X156"/>
      <c r="Y156" s="192"/>
      <c r="Z156" s="192"/>
      <c r="AA156"/>
      <c r="AB156"/>
      <c r="AC156"/>
      <c r="AD156"/>
      <c r="AE156"/>
      <c r="AF156"/>
      <c r="AG156" s="34"/>
      <c r="AH156" s="34"/>
      <c r="AI156" s="34"/>
      <c r="AJ156" s="34"/>
      <c r="AK156" s="205"/>
    </row>
    <row r="157" spans="1:37" x14ac:dyDescent="0.2">
      <c r="A157" s="84">
        <v>150</v>
      </c>
      <c r="B157" s="84" t="str">
        <f ca="1"/>
        <v>Oman</v>
      </c>
      <c r="C157" s="84" t="str">
        <f ca="1"/>
        <v>OMN</v>
      </c>
      <c r="D157" s="84" t="str">
        <f ca="1"/>
        <v>MEA           Middle East &amp; North Africa</v>
      </c>
      <c r="E157" s="84" t="str">
        <f ca="1"/>
        <v>NA</v>
      </c>
      <c r="F157" s="190" t="str">
        <f t="shared" ca="1" si="7"/>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4.7755102040816304</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v>
      </c>
      <c r="J157" s="242">
        <v>44753</v>
      </c>
      <c r="K157" s="242">
        <v>44753</v>
      </c>
      <c r="L157" s="91" t="s">
        <v>256</v>
      </c>
      <c r="M157" s="192">
        <v>4.7755102040816304</v>
      </c>
      <c r="N157" s="192">
        <v>0</v>
      </c>
      <c r="O157" s="192" t="s">
        <v>409</v>
      </c>
      <c r="P157" s="192">
        <v>39.1</v>
      </c>
      <c r="Q157" s="192" t="s">
        <v>409</v>
      </c>
      <c r="R157" s="192" t="s">
        <v>409</v>
      </c>
      <c r="S157"/>
      <c r="T157"/>
      <c r="U157"/>
      <c r="V157"/>
      <c r="W157"/>
      <c r="X157"/>
      <c r="Y157" s="192"/>
      <c r="Z157" s="192"/>
      <c r="AA157"/>
      <c r="AB157"/>
      <c r="AC157"/>
      <c r="AD157"/>
      <c r="AE157"/>
      <c r="AF157"/>
      <c r="AG157" s="34"/>
      <c r="AH157" s="34"/>
      <c r="AI157" s="34"/>
      <c r="AJ157" s="34"/>
      <c r="AK157" s="205"/>
    </row>
    <row r="158" spans="1:37" x14ac:dyDescent="0.2">
      <c r="A158" s="84">
        <v>151</v>
      </c>
      <c r="B158" s="84" t="str">
        <f ca="1"/>
        <v>Pakistan</v>
      </c>
      <c r="C158" s="84" t="str">
        <f ca="1"/>
        <v>PAK</v>
      </c>
      <c r="D158" s="84" t="str">
        <f ca="1"/>
        <v>SAS           South Asia</v>
      </c>
      <c r="E158" s="84" t="str">
        <f ca="1"/>
        <v>Blend</v>
      </c>
      <c r="F158" s="190" t="str">
        <f t="shared" ref="F158:F189" ca="1" si="8">IF(L158 &lt;&gt; C158, "Countries don't match", "")</f>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7.3119533527696801</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0</v>
      </c>
      <c r="J158" s="242">
        <v>44753</v>
      </c>
      <c r="K158" s="242">
        <v>44966</v>
      </c>
      <c r="L158" s="91" t="s">
        <v>258</v>
      </c>
      <c r="M158" s="192">
        <v>7.3119533527696801</v>
      </c>
      <c r="N158" s="192">
        <v>0</v>
      </c>
      <c r="O158" s="192" t="s">
        <v>409</v>
      </c>
      <c r="P158" s="192">
        <v>30.4</v>
      </c>
      <c r="Q158" s="192" t="s">
        <v>409</v>
      </c>
      <c r="R158" s="192" t="s">
        <v>409</v>
      </c>
      <c r="S158"/>
      <c r="T158"/>
      <c r="U158"/>
      <c r="V158"/>
      <c r="W158"/>
      <c r="X158"/>
      <c r="Y158" s="192"/>
      <c r="Z158" s="192"/>
      <c r="AA158"/>
      <c r="AB158"/>
      <c r="AC158"/>
      <c r="AD158"/>
      <c r="AE158"/>
      <c r="AF158"/>
      <c r="AG158" s="34"/>
      <c r="AH158" s="34"/>
      <c r="AI158" s="34"/>
      <c r="AJ158" s="34"/>
      <c r="AK158" s="205"/>
    </row>
    <row r="159" spans="1:37" x14ac:dyDescent="0.2">
      <c r="A159" s="84">
        <v>152</v>
      </c>
      <c r="B159" s="84" t="str">
        <f ca="1"/>
        <v>Panama</v>
      </c>
      <c r="C159" s="84" t="str">
        <f ca="1"/>
        <v>PAN</v>
      </c>
      <c r="D159" s="84" t="str">
        <f ca="1"/>
        <v>LCN           Latin America &amp; Caribbean</v>
      </c>
      <c r="E159" s="84" t="str">
        <f ca="1"/>
        <v>IBRD</v>
      </c>
      <c r="F159" s="190" t="str">
        <f t="shared" ca="1" si="8"/>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0.57725947521865995</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0</v>
      </c>
      <c r="J159" s="242">
        <v>44753</v>
      </c>
      <c r="K159" s="242">
        <v>44852</v>
      </c>
      <c r="L159" s="91" t="s">
        <v>260</v>
      </c>
      <c r="M159" s="192">
        <v>0.57725947521865995</v>
      </c>
      <c r="N159" s="192">
        <v>0</v>
      </c>
      <c r="O159" s="192" t="s">
        <v>409</v>
      </c>
      <c r="P159" s="192">
        <v>53.5</v>
      </c>
      <c r="Q159" s="192" t="s">
        <v>409</v>
      </c>
      <c r="R159" s="192" t="s">
        <v>409</v>
      </c>
      <c r="S159"/>
      <c r="T159"/>
      <c r="U159"/>
      <c r="V159"/>
      <c r="W159"/>
      <c r="X159"/>
      <c r="Y159" s="192"/>
      <c r="Z159" s="192"/>
      <c r="AA159"/>
      <c r="AB159"/>
      <c r="AC159"/>
      <c r="AD159"/>
      <c r="AE159"/>
      <c r="AF159"/>
      <c r="AG159" s="34"/>
      <c r="AH159" s="34"/>
      <c r="AI159" s="34"/>
      <c r="AJ159" s="34"/>
      <c r="AK159" s="205"/>
    </row>
    <row r="160" spans="1:37" x14ac:dyDescent="0.2">
      <c r="A160" s="84">
        <v>153</v>
      </c>
      <c r="B160" s="84" t="str">
        <f ca="1"/>
        <v>Peru</v>
      </c>
      <c r="C160" s="84" t="str">
        <f ca="1"/>
        <v>PER</v>
      </c>
      <c r="D160" s="84" t="str">
        <f ca="1"/>
        <v>LCN           Latin America &amp; Caribbean</v>
      </c>
      <c r="E160" s="84" t="str">
        <f ca="1"/>
        <v>IBRD</v>
      </c>
      <c r="F160" s="190" t="str">
        <f t="shared" ca="1" si="8"/>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0.16909620991253799</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0</v>
      </c>
      <c r="J160" s="242">
        <v>44753</v>
      </c>
      <c r="K160" s="242">
        <v>44855</v>
      </c>
      <c r="L160" s="91" t="s">
        <v>262</v>
      </c>
      <c r="M160" s="192">
        <v>0.16909620991253799</v>
      </c>
      <c r="N160" s="192">
        <v>0</v>
      </c>
      <c r="O160" s="192" t="s">
        <v>409</v>
      </c>
      <c r="P160" s="192">
        <v>54.9</v>
      </c>
      <c r="Q160" s="192" t="s">
        <v>409</v>
      </c>
      <c r="R160" s="192" t="s">
        <v>409</v>
      </c>
      <c r="S160"/>
      <c r="T160"/>
      <c r="U160"/>
      <c r="V160"/>
      <c r="W160"/>
      <c r="X160"/>
      <c r="Y160" s="192"/>
      <c r="Z160" s="192"/>
      <c r="AA160"/>
      <c r="AB160"/>
      <c r="AC160"/>
      <c r="AD160"/>
      <c r="AE160"/>
      <c r="AF160"/>
      <c r="AG160" s="34"/>
      <c r="AH160" s="34"/>
      <c r="AI160" s="34"/>
      <c r="AJ160" s="34"/>
      <c r="AK160" s="205"/>
    </row>
    <row r="161" spans="1:37" x14ac:dyDescent="0.2">
      <c r="A161" s="84">
        <v>154</v>
      </c>
      <c r="B161" s="84" t="str">
        <f ca="1"/>
        <v>Philippines</v>
      </c>
      <c r="C161" s="84" t="str">
        <f ca="1"/>
        <v>PHL</v>
      </c>
      <c r="D161" s="84" t="str">
        <f ca="1"/>
        <v>EAS           East Asia &amp; Pacific</v>
      </c>
      <c r="E161" s="84" t="str">
        <f ca="1"/>
        <v>IBRD</v>
      </c>
      <c r="F161" s="190" t="str">
        <f t="shared" ca="1" si="8"/>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2.85131195335277</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0</v>
      </c>
      <c r="J161" s="242">
        <v>44753</v>
      </c>
      <c r="K161" s="242">
        <v>44855</v>
      </c>
      <c r="L161" s="91" t="s">
        <v>264</v>
      </c>
      <c r="M161" s="192">
        <v>2.85131195335277</v>
      </c>
      <c r="N161" s="192">
        <v>0</v>
      </c>
      <c r="O161" s="192" t="s">
        <v>409</v>
      </c>
      <c r="P161" s="192">
        <v>45.7</v>
      </c>
      <c r="Q161" s="192" t="s">
        <v>409</v>
      </c>
      <c r="R161" s="192" t="s">
        <v>409</v>
      </c>
      <c r="S161"/>
      <c r="T161"/>
      <c r="U161"/>
      <c r="V161"/>
      <c r="W161"/>
      <c r="X161"/>
      <c r="Y161" s="192"/>
      <c r="Z161" s="192"/>
      <c r="AA161"/>
      <c r="AB161"/>
      <c r="AC161"/>
      <c r="AD161"/>
      <c r="AE161"/>
      <c r="AF161"/>
      <c r="AG161" s="34"/>
      <c r="AH161" s="34"/>
      <c r="AI161" s="34"/>
      <c r="AJ161" s="34"/>
      <c r="AK161" s="205"/>
    </row>
    <row r="162" spans="1:37" x14ac:dyDescent="0.2">
      <c r="A162" s="84">
        <v>155</v>
      </c>
      <c r="B162" s="84" t="str">
        <f ca="1"/>
        <v>Palau</v>
      </c>
      <c r="C162" s="84" t="str">
        <f ca="1"/>
        <v>PLW</v>
      </c>
      <c r="D162" s="84" t="str">
        <f ca="1"/>
        <v>EAS           East Asia &amp; Pacific</v>
      </c>
      <c r="E162" s="84" t="str">
        <f ca="1"/>
        <v>IBRD</v>
      </c>
      <c r="F162" s="190" t="str">
        <f t="shared" ca="1" si="8"/>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8.7405247813410991</v>
      </c>
      <c r="I162" s="191"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0</v>
      </c>
      <c r="J162" s="242">
        <v>44753</v>
      </c>
      <c r="K162" s="242">
        <v>44852</v>
      </c>
      <c r="L162" s="91" t="s">
        <v>266</v>
      </c>
      <c r="M162" s="192">
        <v>8.7405247813410991</v>
      </c>
      <c r="N162" s="192">
        <v>0</v>
      </c>
      <c r="O162" s="192" t="s">
        <v>409</v>
      </c>
      <c r="P162" s="192">
        <v>25.5</v>
      </c>
      <c r="Q162" s="192" t="s">
        <v>409</v>
      </c>
      <c r="R162" s="192" t="s">
        <v>409</v>
      </c>
      <c r="S162"/>
      <c r="T162"/>
      <c r="U162"/>
      <c r="V162"/>
      <c r="W162"/>
      <c r="X162"/>
      <c r="Y162" s="192"/>
      <c r="Z162" s="192"/>
      <c r="AA162"/>
      <c r="AB162"/>
      <c r="AC162"/>
      <c r="AD162"/>
      <c r="AE162"/>
      <c r="AF162"/>
      <c r="AG162" s="34"/>
      <c r="AH162" s="34"/>
      <c r="AI162" s="34"/>
      <c r="AJ162" s="34"/>
      <c r="AK162" s="205"/>
    </row>
    <row r="163" spans="1:37" x14ac:dyDescent="0.2">
      <c r="A163" s="84">
        <v>156</v>
      </c>
      <c r="B163" s="84" t="str">
        <f ca="1"/>
        <v>Papua New Guinea</v>
      </c>
      <c r="C163" s="84" t="str">
        <f ca="1"/>
        <v>PNG</v>
      </c>
      <c r="D163" s="84" t="str">
        <f ca="1"/>
        <v>EAS           East Asia &amp; Pacific</v>
      </c>
      <c r="E163" s="84" t="str">
        <f ca="1"/>
        <v>Blend</v>
      </c>
      <c r="F163" s="190" t="str">
        <f t="shared" ca="1" si="8"/>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8.8862973760932906</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0</v>
      </c>
      <c r="J163" s="242">
        <v>44753</v>
      </c>
      <c r="K163" s="242">
        <v>44852</v>
      </c>
      <c r="L163" s="91" t="s">
        <v>268</v>
      </c>
      <c r="M163" s="192">
        <v>8.8862973760932906</v>
      </c>
      <c r="N163" s="192">
        <v>0</v>
      </c>
      <c r="O163" s="192" t="s">
        <v>409</v>
      </c>
      <c r="P163" s="192">
        <v>25</v>
      </c>
      <c r="Q163" s="192" t="s">
        <v>409</v>
      </c>
      <c r="R163" s="192" t="s">
        <v>409</v>
      </c>
      <c r="S163"/>
      <c r="T163"/>
      <c r="U163"/>
      <c r="V163"/>
      <c r="W163"/>
      <c r="X163"/>
      <c r="Y163" s="192"/>
      <c r="Z163" s="192"/>
      <c r="AA163"/>
      <c r="AB163"/>
      <c r="AC163"/>
      <c r="AD163"/>
      <c r="AE163"/>
      <c r="AF163"/>
      <c r="AG163" s="34"/>
      <c r="AH163" s="34"/>
      <c r="AI163" s="34"/>
      <c r="AJ163" s="34"/>
      <c r="AK163" s="205"/>
    </row>
    <row r="164" spans="1:37" x14ac:dyDescent="0.2">
      <c r="A164" s="84">
        <v>157</v>
      </c>
      <c r="B164" s="84" t="str">
        <f ca="1"/>
        <v>Poland</v>
      </c>
      <c r="C164" s="84" t="str">
        <f ca="1"/>
        <v>POL</v>
      </c>
      <c r="D164" s="84" t="str">
        <f ca="1"/>
        <v>ECS           Europe &amp; Central Asia</v>
      </c>
      <c r="E164" s="84" t="str">
        <f ca="1"/>
        <v>IBRD</v>
      </c>
      <c r="F164" s="190" t="str">
        <f t="shared" ca="1" si="8"/>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7</v>
      </c>
      <c r="J164" s="242">
        <v>44753</v>
      </c>
      <c r="K164" s="242">
        <v>45218</v>
      </c>
      <c r="L164" s="91" t="s">
        <v>270</v>
      </c>
      <c r="M164" s="192">
        <v>0</v>
      </c>
      <c r="N164" s="192">
        <v>7</v>
      </c>
      <c r="O164" s="192" t="s">
        <v>409</v>
      </c>
      <c r="P164" s="192">
        <v>55.7</v>
      </c>
      <c r="Q164" s="192" t="s">
        <v>874</v>
      </c>
      <c r="R164" s="192" t="s">
        <v>409</v>
      </c>
      <c r="S164"/>
      <c r="T164"/>
      <c r="U164"/>
      <c r="V164"/>
      <c r="W164"/>
      <c r="X164"/>
      <c r="Y164" s="192"/>
      <c r="Z164" s="192"/>
      <c r="AA164"/>
      <c r="AB164"/>
      <c r="AC164"/>
      <c r="AD164"/>
      <c r="AE164"/>
      <c r="AF164"/>
      <c r="AG164" s="34"/>
      <c r="AH164" s="34"/>
      <c r="AI164" s="34"/>
      <c r="AJ164" s="34"/>
      <c r="AK164" s="205"/>
    </row>
    <row r="165" spans="1:37" x14ac:dyDescent="0.2">
      <c r="A165" s="84">
        <v>158</v>
      </c>
      <c r="B165" s="84" t="str">
        <f ca="1"/>
        <v>Puerto Rico</v>
      </c>
      <c r="C165" s="84" t="str">
        <f ca="1"/>
        <v>PRI</v>
      </c>
      <c r="D165" s="84" t="str">
        <f ca="1"/>
        <v>LCN           Latin America &amp; Caribbean</v>
      </c>
      <c r="E165" s="84" t="str">
        <f ca="1"/>
        <v>NA</v>
      </c>
      <c r="F165" s="190" t="str">
        <f t="shared" ca="1" si="8"/>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#N/A</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0</v>
      </c>
      <c r="J165" s="242" t="s">
        <v>409</v>
      </c>
      <c r="K165" s="242">
        <v>44887</v>
      </c>
      <c r="L165" s="91" t="s">
        <v>712</v>
      </c>
      <c r="M165" s="192" t="s">
        <v>409</v>
      </c>
      <c r="N165" s="192">
        <v>0</v>
      </c>
      <c r="O165" s="192" t="s">
        <v>409</v>
      </c>
      <c r="P165" s="192" t="s">
        <v>409</v>
      </c>
      <c r="Q165" s="192" t="s">
        <v>409</v>
      </c>
      <c r="R165" s="192" t="s">
        <v>409</v>
      </c>
      <c r="S165"/>
      <c r="T165"/>
      <c r="U165"/>
      <c r="V165"/>
      <c r="W165"/>
      <c r="X165"/>
      <c r="Y165" s="192"/>
      <c r="Z165" s="192"/>
      <c r="AA165"/>
      <c r="AB165"/>
      <c r="AC165"/>
      <c r="AD165"/>
      <c r="AE165"/>
      <c r="AF165"/>
      <c r="AG165" s="34"/>
      <c r="AH165" s="34"/>
      <c r="AI165" s="34"/>
      <c r="AJ165" s="34"/>
      <c r="AK165" s="205"/>
    </row>
    <row r="166" spans="1:37" x14ac:dyDescent="0.2">
      <c r="A166" s="84">
        <v>159</v>
      </c>
      <c r="B166" s="84" t="str">
        <f ca="1"/>
        <v>Korea, Dem. People's Rep.</v>
      </c>
      <c r="C166" s="84" t="str">
        <f ca="1"/>
        <v>PRK</v>
      </c>
      <c r="D166" s="84" t="str">
        <f ca="1"/>
        <v>EAS           East Asia &amp; Pacific</v>
      </c>
      <c r="E166" s="84" t="str">
        <f ca="1"/>
        <v>NA</v>
      </c>
      <c r="F166" s="190" t="str">
        <f t="shared" ca="1" si="8"/>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0</v>
      </c>
      <c r="J166" s="242">
        <v>44753</v>
      </c>
      <c r="K166" s="242">
        <v>44753</v>
      </c>
      <c r="L166" s="91" t="s">
        <v>271</v>
      </c>
      <c r="M166" s="192">
        <v>10</v>
      </c>
      <c r="N166" s="192">
        <v>0</v>
      </c>
      <c r="O166" s="192" t="s">
        <v>409</v>
      </c>
      <c r="P166" s="192">
        <v>16.100000000000001</v>
      </c>
      <c r="Q166" s="192" t="s">
        <v>409</v>
      </c>
      <c r="R166" s="192" t="s">
        <v>409</v>
      </c>
      <c r="S166"/>
      <c r="T166"/>
      <c r="U166"/>
      <c r="V166"/>
      <c r="W166"/>
      <c r="X166"/>
      <c r="Y166" s="192"/>
      <c r="Z166" s="192"/>
      <c r="AA166"/>
      <c r="AB166"/>
      <c r="AC166"/>
      <c r="AD166"/>
      <c r="AE166"/>
      <c r="AF166"/>
      <c r="AG166" s="34"/>
      <c r="AH166" s="34"/>
      <c r="AI166" s="34"/>
      <c r="AJ166" s="34"/>
      <c r="AK166" s="205"/>
    </row>
    <row r="167" spans="1:37" x14ac:dyDescent="0.2">
      <c r="A167" s="84">
        <v>160</v>
      </c>
      <c r="B167" s="84" t="str">
        <f ca="1"/>
        <v>Portugal</v>
      </c>
      <c r="C167" s="84" t="str">
        <f ca="1"/>
        <v>PRT</v>
      </c>
      <c r="D167" s="84" t="str">
        <f ca="1"/>
        <v>ECS           Europe &amp; Central Asia</v>
      </c>
      <c r="E167" s="84" t="str">
        <f ca="1"/>
        <v>NA</v>
      </c>
      <c r="F167" s="190" t="str">
        <f t="shared" ca="1" si="8"/>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0.22740524781341101</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0</v>
      </c>
      <c r="J167" s="242">
        <v>44753</v>
      </c>
      <c r="K167" s="242">
        <v>44855</v>
      </c>
      <c r="L167" s="91" t="s">
        <v>273</v>
      </c>
      <c r="M167" s="192">
        <v>0.22740524781341101</v>
      </c>
      <c r="N167" s="192">
        <v>0</v>
      </c>
      <c r="O167" s="192" t="s">
        <v>409</v>
      </c>
      <c r="P167" s="192">
        <v>54.7</v>
      </c>
      <c r="Q167" s="192" t="s">
        <v>409</v>
      </c>
      <c r="R167" s="192" t="s">
        <v>409</v>
      </c>
      <c r="S167"/>
      <c r="T167"/>
      <c r="U167"/>
      <c r="V167"/>
      <c r="W167"/>
      <c r="X167"/>
      <c r="Y167" s="192"/>
      <c r="Z167" s="192"/>
      <c r="AA167"/>
      <c r="AB167"/>
      <c r="AC167"/>
      <c r="AD167"/>
      <c r="AE167"/>
      <c r="AF167"/>
      <c r="AG167" s="34"/>
      <c r="AH167" s="34"/>
      <c r="AI167" s="34"/>
      <c r="AJ167" s="34"/>
      <c r="AK167" s="205"/>
    </row>
    <row r="168" spans="1:37" x14ac:dyDescent="0.2">
      <c r="A168" s="84">
        <v>161</v>
      </c>
      <c r="B168" s="84" t="str">
        <f ca="1"/>
        <v>Paraguay</v>
      </c>
      <c r="C168" s="84" t="str">
        <f ca="1"/>
        <v>PRY</v>
      </c>
      <c r="D168" s="84" t="str">
        <f ca="1"/>
        <v>LCN           Latin America &amp; Caribbean</v>
      </c>
      <c r="E168" s="84" t="str">
        <f ca="1"/>
        <v>IBRD</v>
      </c>
      <c r="F168" s="190" t="str">
        <f t="shared" ca="1" si="8"/>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4.4256559766763797</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0</v>
      </c>
      <c r="J168" s="242">
        <v>44753</v>
      </c>
      <c r="K168" s="242">
        <v>44852</v>
      </c>
      <c r="L168" s="91" t="s">
        <v>275</v>
      </c>
      <c r="M168" s="192">
        <v>4.4256559766763797</v>
      </c>
      <c r="N168" s="192">
        <v>0</v>
      </c>
      <c r="O168" s="192" t="s">
        <v>409</v>
      </c>
      <c r="P168" s="192">
        <v>40.299999999999997</v>
      </c>
      <c r="Q168" s="192" t="s">
        <v>409</v>
      </c>
      <c r="R168" s="192" t="s">
        <v>409</v>
      </c>
      <c r="S168"/>
      <c r="T168"/>
      <c r="U168"/>
      <c r="V168"/>
      <c r="W168"/>
      <c r="X168"/>
      <c r="Y168" s="192"/>
      <c r="Z168" s="192"/>
      <c r="AA168"/>
      <c r="AB168"/>
      <c r="AC168"/>
      <c r="AD168"/>
      <c r="AE168"/>
      <c r="AF168"/>
      <c r="AG168" s="34"/>
      <c r="AH168" s="34"/>
      <c r="AI168" s="34"/>
      <c r="AJ168" s="34"/>
      <c r="AK168" s="205"/>
    </row>
    <row r="169" spans="1:37" x14ac:dyDescent="0.2">
      <c r="A169" s="84">
        <v>162</v>
      </c>
      <c r="B169" s="84" t="str">
        <f ca="1"/>
        <v>West Bank and Gaza</v>
      </c>
      <c r="C169" s="84" t="str">
        <f ca="1"/>
        <v>PSE</v>
      </c>
      <c r="D169" s="84" t="str">
        <f ca="1"/>
        <v>MEA           Middle East &amp; North Africa</v>
      </c>
      <c r="E169" s="84" t="str">
        <f ca="1"/>
        <v>NA</v>
      </c>
      <c r="F169" s="190" t="str">
        <f t="shared" ca="1" si="8"/>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t="e"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#N/A</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0</v>
      </c>
      <c r="J169" s="242">
        <v>44887</v>
      </c>
      <c r="K169" s="242">
        <v>44887</v>
      </c>
      <c r="L169" s="91" t="s">
        <v>713</v>
      </c>
      <c r="M169" s="192" t="s">
        <v>409</v>
      </c>
      <c r="N169" s="192">
        <v>0</v>
      </c>
      <c r="O169" s="192" t="s">
        <v>409</v>
      </c>
      <c r="P169" s="192" t="s">
        <v>409</v>
      </c>
      <c r="Q169" s="192" t="s">
        <v>409</v>
      </c>
      <c r="R169" s="192" t="s">
        <v>409</v>
      </c>
      <c r="S169"/>
      <c r="T169"/>
      <c r="U169"/>
      <c r="V169"/>
      <c r="W169"/>
      <c r="X169"/>
      <c r="Y169" s="192"/>
      <c r="Z169" s="192"/>
      <c r="AA169"/>
      <c r="AB169"/>
      <c r="AC169"/>
      <c r="AD169"/>
      <c r="AE169"/>
      <c r="AF169"/>
      <c r="AG169" s="34"/>
      <c r="AH169" s="34"/>
      <c r="AI169" s="34"/>
      <c r="AJ169" s="34"/>
      <c r="AK169" s="205"/>
    </row>
    <row r="170" spans="1:37" x14ac:dyDescent="0.2">
      <c r="A170" s="84">
        <v>163</v>
      </c>
      <c r="B170" s="84" t="str">
        <f ca="1"/>
        <v>French Polynesia</v>
      </c>
      <c r="C170" s="84" t="str">
        <f ca="1"/>
        <v>PYF</v>
      </c>
      <c r="D170" s="84" t="str">
        <f ca="1"/>
        <v>EAS           East Asia &amp; Pacific</v>
      </c>
      <c r="E170" s="84" t="str">
        <f ca="1"/>
        <v>NA</v>
      </c>
      <c r="F170" s="190" t="str">
        <f t="shared" ca="1" si="8"/>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0</v>
      </c>
      <c r="J170" s="242" t="s">
        <v>409</v>
      </c>
      <c r="K170" s="242" t="s">
        <v>409</v>
      </c>
      <c r="L170" s="91" t="s">
        <v>714</v>
      </c>
      <c r="M170" s="192" t="s">
        <v>409</v>
      </c>
      <c r="N170" s="192">
        <v>0</v>
      </c>
      <c r="O170" s="192" t="s">
        <v>409</v>
      </c>
      <c r="P170" s="192" t="s">
        <v>409</v>
      </c>
      <c r="Q170" s="192" t="s">
        <v>409</v>
      </c>
      <c r="R170" s="192" t="s">
        <v>409</v>
      </c>
      <c r="S170"/>
      <c r="T170"/>
      <c r="U170"/>
      <c r="V170"/>
      <c r="W170"/>
      <c r="X170"/>
      <c r="Y170" s="192"/>
      <c r="Z170" s="192"/>
      <c r="AA170"/>
      <c r="AB170"/>
      <c r="AC170"/>
      <c r="AD170"/>
      <c r="AE170"/>
      <c r="AF170"/>
      <c r="AG170" s="34"/>
      <c r="AH170" s="34"/>
      <c r="AI170" s="34"/>
      <c r="AJ170" s="34"/>
      <c r="AK170" s="205"/>
    </row>
    <row r="171" spans="1:37" x14ac:dyDescent="0.2">
      <c r="A171" s="84">
        <v>164</v>
      </c>
      <c r="B171" s="84" t="str">
        <f ca="1"/>
        <v>Qatar</v>
      </c>
      <c r="C171" s="84" t="str">
        <f ca="1"/>
        <v>QAT</v>
      </c>
      <c r="D171" s="84" t="str">
        <f ca="1"/>
        <v>MEA           Middle East &amp; North Africa</v>
      </c>
      <c r="E171" s="84" t="str">
        <f ca="1"/>
        <v>NA</v>
      </c>
      <c r="F171" s="190" t="str">
        <f t="shared" ca="1" si="8"/>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1.97667638483965</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0</v>
      </c>
      <c r="J171" s="242">
        <v>44753</v>
      </c>
      <c r="K171" s="242">
        <v>44852</v>
      </c>
      <c r="L171" s="91" t="s">
        <v>277</v>
      </c>
      <c r="M171" s="192">
        <v>1.97667638483965</v>
      </c>
      <c r="N171" s="192">
        <v>0</v>
      </c>
      <c r="O171" s="192" t="s">
        <v>409</v>
      </c>
      <c r="P171" s="192">
        <v>48.7</v>
      </c>
      <c r="Q171" s="192" t="s">
        <v>409</v>
      </c>
      <c r="R171" s="192" t="s">
        <v>409</v>
      </c>
      <c r="S171"/>
      <c r="T171"/>
      <c r="U171"/>
      <c r="V171"/>
      <c r="W171"/>
      <c r="X171"/>
      <c r="Y171" s="192"/>
      <c r="Z171" s="192"/>
      <c r="AA171"/>
      <c r="AB171"/>
      <c r="AC171"/>
      <c r="AD171"/>
      <c r="AE171"/>
      <c r="AF171"/>
      <c r="AG171" s="34"/>
      <c r="AH171" s="34"/>
      <c r="AI171" s="34"/>
      <c r="AJ171" s="34"/>
      <c r="AK171" s="205"/>
    </row>
    <row r="172" spans="1:37" x14ac:dyDescent="0.2">
      <c r="A172" s="84">
        <v>165</v>
      </c>
      <c r="B172" s="84" t="str">
        <f ca="1"/>
        <v>Romania</v>
      </c>
      <c r="C172" s="84" t="str">
        <f ca="1"/>
        <v>ROU</v>
      </c>
      <c r="D172" s="84" t="str">
        <f ca="1"/>
        <v>ECS           Europe &amp; Central Asia</v>
      </c>
      <c r="E172" s="84" t="str">
        <f ca="1"/>
        <v>IBRD</v>
      </c>
      <c r="F172" s="190" t="str">
        <f t="shared" ca="1" si="8"/>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2.85131195335277</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0</v>
      </c>
      <c r="J172" s="242">
        <v>44753</v>
      </c>
      <c r="K172" s="242">
        <v>44846</v>
      </c>
      <c r="L172" s="91" t="s">
        <v>279</v>
      </c>
      <c r="M172" s="192">
        <v>2.85131195335277</v>
      </c>
      <c r="N172" s="192">
        <v>0</v>
      </c>
      <c r="O172" s="192" t="s">
        <v>409</v>
      </c>
      <c r="P172" s="192">
        <v>45.7</v>
      </c>
      <c r="Q172" s="192" t="s">
        <v>409</v>
      </c>
      <c r="R172" s="192" t="s">
        <v>409</v>
      </c>
      <c r="S172"/>
      <c r="T172"/>
      <c r="U172"/>
      <c r="V172"/>
      <c r="W172"/>
      <c r="X172"/>
      <c r="Y172" s="192"/>
      <c r="Z172" s="192"/>
      <c r="AA172"/>
      <c r="AB172"/>
      <c r="AC172"/>
      <c r="AD172"/>
      <c r="AE172"/>
      <c r="AF172"/>
      <c r="AG172" s="34"/>
      <c r="AH172" s="34"/>
      <c r="AI172" s="34"/>
      <c r="AJ172" s="34"/>
      <c r="AK172" s="205"/>
    </row>
    <row r="173" spans="1:37" x14ac:dyDescent="0.2">
      <c r="A173" s="84">
        <v>166</v>
      </c>
      <c r="B173" s="84" t="str">
        <f ca="1"/>
        <v>Russian Federation</v>
      </c>
      <c r="C173" s="84" t="str">
        <f ca="1"/>
        <v>RUS</v>
      </c>
      <c r="D173" s="84" t="str">
        <f ca="1"/>
        <v>ECS           Europe &amp; Central Asia</v>
      </c>
      <c r="E173" s="84" t="str">
        <f ca="1"/>
        <v>IBRD</v>
      </c>
      <c r="F173" s="190" t="str">
        <f t="shared" ca="1" si="8"/>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1.8600583090378999</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0</v>
      </c>
      <c r="J173" s="242">
        <v>44753</v>
      </c>
      <c r="K173" s="242">
        <v>44855</v>
      </c>
      <c r="L173" s="91" t="s">
        <v>281</v>
      </c>
      <c r="M173" s="192">
        <v>1.8600583090378999</v>
      </c>
      <c r="N173" s="192">
        <v>0</v>
      </c>
      <c r="O173" s="192" t="s">
        <v>409</v>
      </c>
      <c r="P173" s="192">
        <v>49.1</v>
      </c>
      <c r="Q173" s="192" t="s">
        <v>409</v>
      </c>
      <c r="R173" s="192" t="s">
        <v>409</v>
      </c>
      <c r="S173"/>
      <c r="T173"/>
      <c r="U173"/>
      <c r="V173"/>
      <c r="W173"/>
      <c r="X173"/>
      <c r="Y173" s="192"/>
      <c r="Z173" s="192"/>
      <c r="AA173"/>
      <c r="AB173"/>
      <c r="AC173"/>
      <c r="AD173"/>
      <c r="AE173"/>
      <c r="AF173"/>
      <c r="AG173" s="34"/>
      <c r="AH173" s="34"/>
      <c r="AI173" s="34"/>
      <c r="AJ173" s="34"/>
      <c r="AK173" s="205"/>
    </row>
    <row r="174" spans="1:37" x14ac:dyDescent="0.2">
      <c r="A174" s="84">
        <v>167</v>
      </c>
      <c r="B174" s="84" t="str">
        <f ca="1"/>
        <v>Rwanda</v>
      </c>
      <c r="C174" s="84" t="str">
        <f ca="1"/>
        <v>RWA</v>
      </c>
      <c r="D174" s="84" t="str">
        <f ca="1"/>
        <v>SSF           Sub-Saharan Africa</v>
      </c>
      <c r="E174" s="84" t="str">
        <f ca="1"/>
        <v>IDA</v>
      </c>
      <c r="F174" s="190" t="str">
        <f t="shared" ca="1" si="8"/>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6.5247813411078699</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0</v>
      </c>
      <c r="J174" s="242">
        <v>44753</v>
      </c>
      <c r="K174" s="242">
        <v>44852</v>
      </c>
      <c r="L174" s="91" t="s">
        <v>283</v>
      </c>
      <c r="M174" s="192">
        <v>6.5247813411078699</v>
      </c>
      <c r="N174" s="192">
        <v>0</v>
      </c>
      <c r="O174" s="192" t="s">
        <v>409</v>
      </c>
      <c r="P174" s="192">
        <v>33.1</v>
      </c>
      <c r="Q174" s="192" t="s">
        <v>409</v>
      </c>
      <c r="R174" s="192" t="s">
        <v>409</v>
      </c>
      <c r="S174"/>
      <c r="T174"/>
      <c r="U174"/>
      <c r="V174"/>
      <c r="W174"/>
      <c r="X174"/>
      <c r="Y174" s="192"/>
      <c r="Z174" s="192"/>
      <c r="AA174"/>
      <c r="AB174"/>
      <c r="AC174"/>
      <c r="AD174"/>
      <c r="AE174"/>
      <c r="AF174"/>
      <c r="AG174" s="34"/>
      <c r="AH174" s="34"/>
      <c r="AI174" s="34"/>
      <c r="AJ174" s="34"/>
      <c r="AK174" s="205"/>
    </row>
    <row r="175" spans="1:37" x14ac:dyDescent="0.2">
      <c r="A175" s="84">
        <v>168</v>
      </c>
      <c r="B175" s="84" t="str">
        <f ca="1"/>
        <v>Saudi Arabia</v>
      </c>
      <c r="C175" s="84" t="str">
        <f ca="1"/>
        <v>SAU</v>
      </c>
      <c r="D175" s="84" t="str">
        <f ca="1"/>
        <v>MEA           Middle East &amp; North Africa</v>
      </c>
      <c r="E175" s="84" t="str">
        <f ca="1"/>
        <v>NA</v>
      </c>
      <c r="F175" s="190" t="str">
        <f t="shared" ca="1" si="8"/>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3.08454810495626</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0</v>
      </c>
      <c r="J175" s="242">
        <v>44753</v>
      </c>
      <c r="K175" s="242">
        <v>44855</v>
      </c>
      <c r="L175" s="91" t="s">
        <v>285</v>
      </c>
      <c r="M175" s="192">
        <v>3.08454810495626</v>
      </c>
      <c r="N175" s="192">
        <v>0</v>
      </c>
      <c r="O175" s="192" t="s">
        <v>409</v>
      </c>
      <c r="P175" s="192">
        <v>44.9</v>
      </c>
      <c r="Q175" s="192" t="s">
        <v>409</v>
      </c>
      <c r="R175" s="192" t="s">
        <v>409</v>
      </c>
      <c r="S175"/>
      <c r="T175"/>
      <c r="U175"/>
      <c r="V175"/>
      <c r="W175"/>
      <c r="X175"/>
      <c r="Y175" s="192"/>
      <c r="Z175" s="192"/>
      <c r="AA175"/>
      <c r="AB175"/>
      <c r="AC175"/>
      <c r="AD175"/>
      <c r="AE175"/>
      <c r="AF175"/>
      <c r="AG175" s="34"/>
      <c r="AH175" s="34"/>
      <c r="AI175" s="34"/>
      <c r="AJ175" s="34"/>
      <c r="AK175" s="205"/>
    </row>
    <row r="176" spans="1:37" x14ac:dyDescent="0.2">
      <c r="A176" s="84">
        <v>169</v>
      </c>
      <c r="B176" s="84" t="str">
        <f ca="1"/>
        <v>Sudan</v>
      </c>
      <c r="C176" s="84" t="str">
        <f ca="1"/>
        <v>SDN</v>
      </c>
      <c r="D176" s="84" t="str">
        <f ca="1"/>
        <v>SSF           Sub-Saharan Africa</v>
      </c>
      <c r="E176" s="84" t="str">
        <f ca="1"/>
        <v>IDA</v>
      </c>
      <c r="F176" s="190" t="str">
        <f t="shared" ca="1" si="8"/>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8.9017965887391863</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7.9241982507288604</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44753</v>
      </c>
      <c r="K176" s="242">
        <v>45145</v>
      </c>
      <c r="L176" s="91" t="s">
        <v>287</v>
      </c>
      <c r="M176" s="192">
        <v>7.9241982507288604</v>
      </c>
      <c r="N176" s="192">
        <v>0</v>
      </c>
      <c r="O176" s="192">
        <v>10</v>
      </c>
      <c r="P176" s="192">
        <v>28.3</v>
      </c>
      <c r="Q176" s="192" t="s">
        <v>409</v>
      </c>
      <c r="R176" s="192" t="s">
        <v>852</v>
      </c>
      <c r="S176"/>
      <c r="T176"/>
      <c r="U176"/>
      <c r="V176"/>
      <c r="W176"/>
      <c r="X176"/>
      <c r="Y176" s="192"/>
      <c r="Z176" s="192"/>
      <c r="AA176"/>
      <c r="AB176"/>
      <c r="AC176"/>
      <c r="AD176"/>
      <c r="AE176"/>
      <c r="AF176"/>
      <c r="AG176" s="34"/>
      <c r="AH176" s="34"/>
      <c r="AI176" s="34"/>
      <c r="AJ176" s="34"/>
      <c r="AK176" s="205"/>
    </row>
    <row r="177" spans="1:37" x14ac:dyDescent="0.2">
      <c r="A177" s="84">
        <v>170</v>
      </c>
      <c r="B177" s="84" t="str">
        <f ca="1"/>
        <v>Senegal</v>
      </c>
      <c r="C177" s="84" t="str">
        <f ca="1"/>
        <v>SEN</v>
      </c>
      <c r="D177" s="84" t="str">
        <f ca="1"/>
        <v>SSF           Sub-Saharan Africa</v>
      </c>
      <c r="E177" s="84" t="str">
        <f ca="1"/>
        <v>IDA</v>
      </c>
      <c r="F177" s="190" t="str">
        <f t="shared" ca="1" si="8"/>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6.6122448979591804</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0</v>
      </c>
      <c r="J177" s="242">
        <v>44753</v>
      </c>
      <c r="K177" s="242">
        <v>44762</v>
      </c>
      <c r="L177" s="91" t="s">
        <v>289</v>
      </c>
      <c r="M177" s="192">
        <v>6.6122448979591804</v>
      </c>
      <c r="N177" s="192">
        <v>0</v>
      </c>
      <c r="O177" s="192" t="s">
        <v>409</v>
      </c>
      <c r="P177" s="192">
        <v>32.799999999999997</v>
      </c>
      <c r="Q177" s="192" t="s">
        <v>409</v>
      </c>
      <c r="R177" s="192" t="s">
        <v>409</v>
      </c>
      <c r="S177"/>
      <c r="T177"/>
      <c r="U177"/>
      <c r="V177"/>
      <c r="W177"/>
      <c r="X177"/>
      <c r="Y177" s="192"/>
      <c r="Z177" s="192"/>
      <c r="AA177"/>
      <c r="AB177"/>
      <c r="AC177"/>
      <c r="AD177"/>
      <c r="AE177"/>
      <c r="AF177"/>
      <c r="AG177" s="34"/>
      <c r="AH177" s="34"/>
      <c r="AI177" s="34"/>
      <c r="AJ177" s="34"/>
      <c r="AK177" s="205"/>
    </row>
    <row r="178" spans="1:37" x14ac:dyDescent="0.2">
      <c r="A178" s="84">
        <v>171</v>
      </c>
      <c r="B178" s="84" t="str">
        <f ca="1"/>
        <v>Singapore</v>
      </c>
      <c r="C178" s="84" t="str">
        <f ca="1"/>
        <v>SGP</v>
      </c>
      <c r="D178" s="84" t="str">
        <f ca="1"/>
        <v>EAS           East Asia &amp; Pacific</v>
      </c>
      <c r="E178" s="84" t="str">
        <f ca="1"/>
        <v>NA</v>
      </c>
      <c r="F178" s="190" t="str">
        <f t="shared" ca="1" si="8"/>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0</v>
      </c>
      <c r="J178" s="242">
        <v>44753</v>
      </c>
      <c r="K178" s="242">
        <v>44855</v>
      </c>
      <c r="L178" s="91" t="s">
        <v>291</v>
      </c>
      <c r="M178" s="192">
        <v>0</v>
      </c>
      <c r="N178" s="192">
        <v>0</v>
      </c>
      <c r="O178" s="192" t="s">
        <v>409</v>
      </c>
      <c r="P178" s="192">
        <v>57.4</v>
      </c>
      <c r="Q178" s="192" t="s">
        <v>409</v>
      </c>
      <c r="R178" s="192" t="s">
        <v>409</v>
      </c>
      <c r="S178"/>
      <c r="T178"/>
      <c r="U178"/>
      <c r="V178"/>
      <c r="W178"/>
      <c r="X178"/>
      <c r="Y178" s="192"/>
      <c r="Z178" s="192"/>
      <c r="AA178"/>
      <c r="AB178"/>
      <c r="AC178"/>
      <c r="AD178"/>
      <c r="AE178"/>
      <c r="AF178"/>
      <c r="AG178" s="34"/>
      <c r="AH178" s="34"/>
      <c r="AI178" s="34"/>
      <c r="AJ178" s="34"/>
      <c r="AK178" s="205"/>
    </row>
    <row r="179" spans="1:37" x14ac:dyDescent="0.2">
      <c r="A179" s="84">
        <v>172</v>
      </c>
      <c r="B179" s="84" t="str">
        <f ca="1"/>
        <v>Solomon Islands</v>
      </c>
      <c r="C179" s="84" t="str">
        <f ca="1"/>
        <v>SLB</v>
      </c>
      <c r="D179" s="84" t="str">
        <f ca="1"/>
        <v>EAS           East Asia &amp; Pacific</v>
      </c>
      <c r="E179" s="84" t="str">
        <f ca="1"/>
        <v>IDA</v>
      </c>
      <c r="F179" s="190" t="str">
        <f t="shared" ca="1" si="8"/>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9.3819241982507293</v>
      </c>
      <c r="I179" s="191"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0</v>
      </c>
      <c r="J179" s="242">
        <v>44753</v>
      </c>
      <c r="K179" s="242">
        <v>44762</v>
      </c>
      <c r="L179" s="91" t="s">
        <v>293</v>
      </c>
      <c r="M179" s="192">
        <v>9.3819241982507293</v>
      </c>
      <c r="N179" s="192">
        <v>0</v>
      </c>
      <c r="O179" s="192" t="s">
        <v>409</v>
      </c>
      <c r="P179" s="192">
        <v>23.3</v>
      </c>
      <c r="Q179" s="192" t="s">
        <v>409</v>
      </c>
      <c r="R179" s="192" t="s">
        <v>409</v>
      </c>
      <c r="S179"/>
      <c r="T179"/>
      <c r="U179"/>
      <c r="V179"/>
      <c r="W179"/>
      <c r="X179"/>
      <c r="Y179" s="192"/>
      <c r="Z179" s="192"/>
      <c r="AA179"/>
      <c r="AB179"/>
      <c r="AC179"/>
      <c r="AD179"/>
      <c r="AE179"/>
      <c r="AF179"/>
      <c r="AG179" s="34"/>
      <c r="AH179" s="34"/>
      <c r="AI179" s="34"/>
      <c r="AJ179" s="34"/>
      <c r="AK179" s="205"/>
    </row>
    <row r="180" spans="1:37" x14ac:dyDescent="0.2">
      <c r="A180" s="84">
        <v>173</v>
      </c>
      <c r="B180" s="84" t="str">
        <f ca="1"/>
        <v>Sierra Leone</v>
      </c>
      <c r="C180" s="84" t="str">
        <f ca="1"/>
        <v>SLE</v>
      </c>
      <c r="D180" s="84" t="str">
        <f ca="1"/>
        <v>SSF           Sub-Saharan Africa</v>
      </c>
      <c r="E180" s="84" t="str">
        <f ca="1"/>
        <v>IDA</v>
      </c>
      <c r="F180" s="190" t="str">
        <f t="shared" ca="1" si="8"/>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6.6413994169096204</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0</v>
      </c>
      <c r="J180" s="242">
        <v>44753</v>
      </c>
      <c r="K180" s="242">
        <v>44830</v>
      </c>
      <c r="L180" s="91" t="s">
        <v>295</v>
      </c>
      <c r="M180" s="192">
        <v>6.6413994169096204</v>
      </c>
      <c r="N180" s="192">
        <v>0</v>
      </c>
      <c r="O180" s="192" t="s">
        <v>409</v>
      </c>
      <c r="P180" s="192">
        <v>32.700000000000003</v>
      </c>
      <c r="Q180" s="192" t="s">
        <v>409</v>
      </c>
      <c r="R180" s="192" t="s">
        <v>409</v>
      </c>
      <c r="S180"/>
      <c r="T180"/>
      <c r="U180"/>
      <c r="V180"/>
      <c r="W180"/>
      <c r="X180"/>
      <c r="Y180" s="192"/>
      <c r="Z180" s="192"/>
      <c r="AA180"/>
      <c r="AB180"/>
      <c r="AC180"/>
      <c r="AD180"/>
      <c r="AE180"/>
      <c r="AF180"/>
      <c r="AG180" s="34"/>
      <c r="AH180" s="34"/>
      <c r="AI180" s="34"/>
      <c r="AJ180" s="34"/>
      <c r="AK180" s="205"/>
    </row>
    <row r="181" spans="1:37" x14ac:dyDescent="0.2">
      <c r="A181" s="84">
        <v>174</v>
      </c>
      <c r="B181" s="84" t="str">
        <f ca="1"/>
        <v>El Salvador</v>
      </c>
      <c r="C181" s="84" t="str">
        <f ca="1"/>
        <v>SLV</v>
      </c>
      <c r="D181" s="84" t="str">
        <f ca="1"/>
        <v>LCN           Latin America &amp; Caribbean</v>
      </c>
      <c r="E181" s="84" t="str">
        <f ca="1"/>
        <v>IBRD</v>
      </c>
      <c r="F181" s="190" t="str">
        <f t="shared" ca="1" si="8"/>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0</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4.2798833819241997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v>
      </c>
      <c r="J181" s="242">
        <v>44753</v>
      </c>
      <c r="K181" s="242">
        <v>44855</v>
      </c>
      <c r="L181" s="91" t="s">
        <v>297</v>
      </c>
      <c r="M181" s="192">
        <v>4.2798833819241997</v>
      </c>
      <c r="N181" s="192">
        <v>0</v>
      </c>
      <c r="O181" s="192" t="s">
        <v>409</v>
      </c>
      <c r="P181" s="192">
        <v>40.799999999999997</v>
      </c>
      <c r="Q181" s="192" t="s">
        <v>409</v>
      </c>
      <c r="R181" s="192" t="s">
        <v>409</v>
      </c>
      <c r="S181"/>
      <c r="T181"/>
      <c r="U181"/>
      <c r="V181"/>
      <c r="W181"/>
      <c r="X181"/>
      <c r="Y181" s="192"/>
      <c r="Z181" s="192"/>
      <c r="AA181"/>
      <c r="AB181"/>
      <c r="AC181"/>
      <c r="AD181"/>
      <c r="AE181"/>
      <c r="AF181"/>
      <c r="AG181" s="34"/>
      <c r="AH181" s="34"/>
      <c r="AI181" s="34"/>
      <c r="AJ181" s="34"/>
      <c r="AK181" s="205"/>
    </row>
    <row r="182" spans="1:37" x14ac:dyDescent="0.2">
      <c r="A182" s="84">
        <v>175</v>
      </c>
      <c r="B182" s="84" t="str">
        <f ca="1"/>
        <v>San Marino</v>
      </c>
      <c r="C182" s="84" t="str">
        <f ca="1"/>
        <v>SMR</v>
      </c>
      <c r="D182" s="84" t="str">
        <f ca="1"/>
        <v>ECS           Europe &amp; Central Asia</v>
      </c>
      <c r="E182" s="84" t="str">
        <f ca="1"/>
        <v>NA</v>
      </c>
      <c r="F182" s="190" t="str">
        <f t="shared" ca="1" si="8"/>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6.5830903790087403</v>
      </c>
      <c r="I182" s="191"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0</v>
      </c>
      <c r="J182" s="242">
        <v>44887</v>
      </c>
      <c r="K182" s="242" t="s">
        <v>409</v>
      </c>
      <c r="L182" s="91" t="s">
        <v>715</v>
      </c>
      <c r="M182" s="192">
        <v>6.5830903790087403</v>
      </c>
      <c r="N182" s="192">
        <v>0</v>
      </c>
      <c r="O182" s="192" t="s">
        <v>409</v>
      </c>
      <c r="P182" s="192">
        <v>32.9</v>
      </c>
      <c r="Q182" s="192" t="s">
        <v>409</v>
      </c>
      <c r="R182" s="192" t="s">
        <v>409</v>
      </c>
      <c r="S182"/>
      <c r="T182"/>
      <c r="U182"/>
      <c r="V182"/>
      <c r="W182"/>
      <c r="X182"/>
      <c r="Y182" s="192"/>
      <c r="Z182" s="192"/>
      <c r="AA182"/>
      <c r="AB182"/>
      <c r="AC182"/>
      <c r="AD182"/>
      <c r="AE182"/>
      <c r="AF182"/>
      <c r="AG182" s="34"/>
      <c r="AH182" s="34"/>
      <c r="AI182" s="34"/>
      <c r="AJ182" s="34"/>
      <c r="AK182" s="205"/>
    </row>
    <row r="183" spans="1:37" x14ac:dyDescent="0.2">
      <c r="A183" s="84">
        <v>176</v>
      </c>
      <c r="B183" s="84" t="str">
        <f ca="1"/>
        <v>Somalia</v>
      </c>
      <c r="C183" s="84" t="str">
        <f ca="1"/>
        <v>SOM</v>
      </c>
      <c r="D183" s="84" t="str">
        <f ca="1"/>
        <v>SSF           Sub-Saharan Africa</v>
      </c>
      <c r="E183" s="84" t="str">
        <f ca="1"/>
        <v>IDA</v>
      </c>
      <c r="F183" s="190" t="str">
        <f t="shared" ca="1" si="8"/>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0</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0</v>
      </c>
      <c r="J183" s="242">
        <v>44753</v>
      </c>
      <c r="K183" s="242">
        <v>44753</v>
      </c>
      <c r="L183" s="91" t="s">
        <v>299</v>
      </c>
      <c r="M183" s="192">
        <v>10</v>
      </c>
      <c r="N183" s="192">
        <v>0</v>
      </c>
      <c r="O183" s="192" t="s">
        <v>409</v>
      </c>
      <c r="P183" s="192">
        <v>16</v>
      </c>
      <c r="Q183" s="192" t="s">
        <v>409</v>
      </c>
      <c r="R183" s="192" t="s">
        <v>409</v>
      </c>
      <c r="S183"/>
      <c r="T183"/>
      <c r="U183"/>
      <c r="V183"/>
      <c r="W183"/>
      <c r="X183"/>
      <c r="Y183" s="192"/>
      <c r="Z183" s="192"/>
      <c r="AA183"/>
      <c r="AB183"/>
      <c r="AC183"/>
      <c r="AD183"/>
      <c r="AE183"/>
      <c r="AF183"/>
      <c r="AG183" s="34"/>
      <c r="AH183" s="34"/>
      <c r="AI183" s="34"/>
      <c r="AJ183" s="34"/>
      <c r="AK183" s="205"/>
    </row>
    <row r="184" spans="1:37" x14ac:dyDescent="0.2">
      <c r="A184" s="84">
        <v>177</v>
      </c>
      <c r="B184" s="84" t="str">
        <f ca="1"/>
        <v>Serbia</v>
      </c>
      <c r="C184" s="84" t="str">
        <f ca="1"/>
        <v>SRB</v>
      </c>
      <c r="D184" s="84" t="str">
        <f ca="1"/>
        <v>ECS           Europe &amp; Central Asia</v>
      </c>
      <c r="E184" s="84" t="str">
        <f ca="1"/>
        <v>IBRD</v>
      </c>
      <c r="F184" s="190" t="str">
        <f t="shared" ca="1" si="8"/>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3.0553935860058301</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0</v>
      </c>
      <c r="J184" s="242">
        <v>44753</v>
      </c>
      <c r="K184" s="242">
        <v>44852</v>
      </c>
      <c r="L184" s="91" t="s">
        <v>301</v>
      </c>
      <c r="M184" s="192">
        <v>3.0553935860058301</v>
      </c>
      <c r="N184" s="192">
        <v>0</v>
      </c>
      <c r="O184" s="192" t="s">
        <v>409</v>
      </c>
      <c r="P184" s="192">
        <v>45</v>
      </c>
      <c r="Q184" s="192" t="s">
        <v>409</v>
      </c>
      <c r="R184" s="192" t="s">
        <v>409</v>
      </c>
      <c r="S184"/>
      <c r="T184"/>
      <c r="U184"/>
      <c r="V184"/>
      <c r="W184"/>
      <c r="X184"/>
      <c r="Y184" s="192"/>
      <c r="Z184" s="192"/>
      <c r="AA184"/>
      <c r="AB184"/>
      <c r="AC184"/>
      <c r="AD184"/>
      <c r="AE184"/>
      <c r="AF184"/>
      <c r="AG184" s="34"/>
      <c r="AH184" s="34"/>
      <c r="AI184" s="34"/>
      <c r="AJ184" s="34"/>
      <c r="AK184" s="205"/>
    </row>
    <row r="185" spans="1:37" x14ac:dyDescent="0.2">
      <c r="A185" s="84">
        <v>178</v>
      </c>
      <c r="B185" s="84" t="str">
        <f ca="1"/>
        <v>South Sudan</v>
      </c>
      <c r="C185" s="84" t="str">
        <f ca="1"/>
        <v>SSD</v>
      </c>
      <c r="D185" s="84" t="str">
        <f ca="1"/>
        <v>SSF           Sub-Saharan Africa</v>
      </c>
      <c r="E185" s="84" t="str">
        <f ca="1"/>
        <v>IDA</v>
      </c>
      <c r="F185" s="190" t="str">
        <f t="shared" ca="1" si="8"/>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9.9824919620601094</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9.9650145772594705</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44873</v>
      </c>
      <c r="L185" s="91" t="s">
        <v>303</v>
      </c>
      <c r="M185" s="192">
        <v>9.9650145772594705</v>
      </c>
      <c r="N185" s="192">
        <v>0</v>
      </c>
      <c r="O185" s="192">
        <v>10</v>
      </c>
      <c r="P185" s="192">
        <v>21.3</v>
      </c>
      <c r="Q185" s="192" t="s">
        <v>409</v>
      </c>
      <c r="R185" s="192" t="s">
        <v>693</v>
      </c>
      <c r="S185"/>
      <c r="T185"/>
      <c r="U185"/>
      <c r="V185"/>
      <c r="W185"/>
      <c r="X185"/>
      <c r="Y185" s="192"/>
      <c r="Z185" s="192"/>
      <c r="AA185"/>
      <c r="AB185"/>
      <c r="AC185"/>
      <c r="AD185"/>
      <c r="AE185"/>
      <c r="AF185"/>
      <c r="AG185" s="34"/>
      <c r="AH185" s="34"/>
      <c r="AI185" s="34"/>
      <c r="AJ185" s="34"/>
      <c r="AK185" s="205"/>
    </row>
    <row r="186" spans="1:37" x14ac:dyDescent="0.2">
      <c r="A186" s="84">
        <v>179</v>
      </c>
      <c r="B186" s="84" t="str">
        <f ca="1"/>
        <v>São Tomé and Príncipe</v>
      </c>
      <c r="C186" s="84" t="str">
        <f ca="1"/>
        <v>STP</v>
      </c>
      <c r="D186" s="84" t="str">
        <f ca="1"/>
        <v>SSF           Sub-Saharan Africa</v>
      </c>
      <c r="E186" s="84" t="str">
        <f ca="1"/>
        <v>IDA</v>
      </c>
      <c r="F186" s="190" t="str">
        <f t="shared" ca="1" si="8"/>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8.4198250728862902</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0</v>
      </c>
      <c r="J186" s="242">
        <v>44753</v>
      </c>
      <c r="K186" s="242">
        <v>44852</v>
      </c>
      <c r="L186" s="91" t="s">
        <v>304</v>
      </c>
      <c r="M186" s="192">
        <v>8.4198250728862902</v>
      </c>
      <c r="N186" s="192">
        <v>0</v>
      </c>
      <c r="O186" s="192" t="s">
        <v>409</v>
      </c>
      <c r="P186" s="192">
        <v>26.6</v>
      </c>
      <c r="Q186" s="192" t="s">
        <v>409</v>
      </c>
      <c r="R186" s="192" t="s">
        <v>409</v>
      </c>
      <c r="S186"/>
      <c r="T186"/>
      <c r="U186"/>
      <c r="V186"/>
      <c r="W186"/>
      <c r="X186"/>
      <c r="Y186" s="192"/>
      <c r="Z186" s="192"/>
      <c r="AA186"/>
      <c r="AB186"/>
      <c r="AC186"/>
      <c r="AD186"/>
      <c r="AE186"/>
      <c r="AF186"/>
      <c r="AG186" s="34"/>
      <c r="AH186" s="34"/>
      <c r="AI186" s="34"/>
      <c r="AJ186" s="34"/>
      <c r="AK186" s="205"/>
    </row>
    <row r="187" spans="1:37" x14ac:dyDescent="0.2">
      <c r="A187" s="84">
        <v>180</v>
      </c>
      <c r="B187" s="84" t="str">
        <f ca="1"/>
        <v>Suriname</v>
      </c>
      <c r="C187" s="84" t="str">
        <f ca="1"/>
        <v>SUR</v>
      </c>
      <c r="D187" s="84" t="str">
        <f ca="1"/>
        <v>LCN           Latin America &amp; Caribbean</v>
      </c>
      <c r="E187" s="84" t="str">
        <f ca="1"/>
        <v>IBRD</v>
      </c>
      <c r="F187" s="190" t="str">
        <f t="shared" ca="1" si="8"/>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7.7271246146607213</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5.9708454810495599</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10</v>
      </c>
      <c r="J187" s="242">
        <v>44753</v>
      </c>
      <c r="K187" s="242">
        <v>45174</v>
      </c>
      <c r="L187" s="91" t="s">
        <v>306</v>
      </c>
      <c r="M187" s="192">
        <v>5.9708454810495599</v>
      </c>
      <c r="N187" s="192">
        <v>0</v>
      </c>
      <c r="O187" s="192">
        <v>10</v>
      </c>
      <c r="P187" s="192">
        <v>35</v>
      </c>
      <c r="Q187" s="192" t="s">
        <v>409</v>
      </c>
      <c r="R187" s="192" t="s">
        <v>856</v>
      </c>
      <c r="S187"/>
      <c r="T187"/>
      <c r="U187"/>
      <c r="V187"/>
      <c r="W187"/>
      <c r="X187"/>
      <c r="Y187" s="192"/>
      <c r="Z187" s="192"/>
      <c r="AA187"/>
      <c r="AB187"/>
      <c r="AC187"/>
      <c r="AD187"/>
      <c r="AE187"/>
      <c r="AF187"/>
      <c r="AG187" s="34"/>
      <c r="AH187" s="34"/>
      <c r="AI187" s="34"/>
      <c r="AJ187" s="34"/>
      <c r="AK187" s="205"/>
    </row>
    <row r="188" spans="1:37" x14ac:dyDescent="0.2">
      <c r="A188" s="84">
        <v>181</v>
      </c>
      <c r="B188" s="84" t="str">
        <f ca="1"/>
        <v>Slovak Republic</v>
      </c>
      <c r="C188" s="84" t="str">
        <f ca="1"/>
        <v>SVK</v>
      </c>
      <c r="D188" s="84" t="str">
        <f ca="1"/>
        <v>ECS           Europe &amp; Central Asia</v>
      </c>
      <c r="E188" s="84" t="str">
        <f ca="1"/>
        <v>NA</v>
      </c>
      <c r="F188" s="190" t="str">
        <f t="shared" ca="1" si="8"/>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0.314868804664724</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44753</v>
      </c>
      <c r="K188" s="242">
        <v>44855</v>
      </c>
      <c r="L188" s="91" t="s">
        <v>307</v>
      </c>
      <c r="M188" s="192">
        <v>0.314868804664724</v>
      </c>
      <c r="N188" s="192">
        <v>0</v>
      </c>
      <c r="O188" s="192" t="s">
        <v>409</v>
      </c>
      <c r="P188" s="192">
        <v>54.4</v>
      </c>
      <c r="Q188" s="192" t="s">
        <v>409</v>
      </c>
      <c r="R188" s="192" t="s">
        <v>409</v>
      </c>
      <c r="S188"/>
      <c r="T188"/>
      <c r="U188"/>
      <c r="V188"/>
      <c r="W188"/>
      <c r="X188"/>
      <c r="Y188" s="192"/>
      <c r="Z188" s="192"/>
      <c r="AA188"/>
      <c r="AB188"/>
      <c r="AC188"/>
      <c r="AD188"/>
      <c r="AE188"/>
      <c r="AF188"/>
      <c r="AG188" s="34"/>
      <c r="AH188" s="34"/>
      <c r="AI188" s="34"/>
      <c r="AJ188" s="34"/>
      <c r="AK188" s="205"/>
    </row>
    <row r="189" spans="1:37" x14ac:dyDescent="0.2">
      <c r="A189" s="84">
        <v>182</v>
      </c>
      <c r="B189" s="84" t="str">
        <f ca="1"/>
        <v>Slovenia</v>
      </c>
      <c r="C189" s="84" t="str">
        <f ca="1"/>
        <v>SVN</v>
      </c>
      <c r="D189" s="84" t="str">
        <f ca="1"/>
        <v>ECS           Europe &amp; Central Asia</v>
      </c>
      <c r="E189" s="84" t="str">
        <f ca="1"/>
        <v>NA</v>
      </c>
      <c r="F189" s="190" t="str">
        <f t="shared" ca="1" si="8"/>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0</v>
      </c>
      <c r="J189" s="242">
        <v>44753</v>
      </c>
      <c r="K189" s="242">
        <v>44855</v>
      </c>
      <c r="L189" s="91" t="s">
        <v>309</v>
      </c>
      <c r="M189" s="192">
        <v>0</v>
      </c>
      <c r="N189" s="192">
        <v>0</v>
      </c>
      <c r="O189" s="192" t="s">
        <v>409</v>
      </c>
      <c r="P189" s="192">
        <v>67.8</v>
      </c>
      <c r="Q189" s="192" t="s">
        <v>409</v>
      </c>
      <c r="R189" s="192" t="s">
        <v>409</v>
      </c>
      <c r="S189"/>
      <c r="T189"/>
      <c r="U189"/>
      <c r="V189"/>
      <c r="W189"/>
      <c r="X189"/>
      <c r="Y189" s="192"/>
      <c r="Z189" s="192"/>
      <c r="AA189"/>
      <c r="AB189"/>
      <c r="AC189"/>
      <c r="AD189"/>
      <c r="AE189"/>
      <c r="AF189"/>
      <c r="AG189" s="34"/>
      <c r="AH189" s="34"/>
      <c r="AI189" s="34"/>
      <c r="AJ189" s="34"/>
      <c r="AK189" s="205"/>
    </row>
    <row r="190" spans="1:37" x14ac:dyDescent="0.2">
      <c r="A190" s="84">
        <v>183</v>
      </c>
      <c r="B190" s="84" t="str">
        <f ca="1"/>
        <v>Sweden</v>
      </c>
      <c r="C190" s="84" t="str">
        <f ca="1"/>
        <v>SWE</v>
      </c>
      <c r="D190" s="84" t="str">
        <f ca="1"/>
        <v>ECS           Europe &amp; Central Asia</v>
      </c>
      <c r="E190" s="84" t="str">
        <f ca="1"/>
        <v>NA</v>
      </c>
      <c r="F190" s="190" t="str">
        <f t="shared" ref="F190:F225" ca="1" si="9">IF(L190 &lt;&gt; C190, "Countries don't match", "")</f>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0</v>
      </c>
      <c r="J190" s="242">
        <v>44753</v>
      </c>
      <c r="K190" s="242">
        <v>44855</v>
      </c>
      <c r="L190" s="91" t="s">
        <v>311</v>
      </c>
      <c r="M190" s="192">
        <v>0</v>
      </c>
      <c r="N190" s="192">
        <v>0</v>
      </c>
      <c r="O190" s="192" t="s">
        <v>409</v>
      </c>
      <c r="P190" s="192">
        <v>64.900000000000006</v>
      </c>
      <c r="Q190" s="192" t="s">
        <v>409</v>
      </c>
      <c r="R190" s="192" t="s">
        <v>409</v>
      </c>
      <c r="S190"/>
      <c r="T190"/>
      <c r="U190"/>
      <c r="V190"/>
      <c r="W190"/>
      <c r="X190"/>
      <c r="Y190" s="192"/>
      <c r="Z190" s="192"/>
      <c r="AA190"/>
      <c r="AB190"/>
      <c r="AC190"/>
      <c r="AD190"/>
      <c r="AE190"/>
      <c r="AF190"/>
      <c r="AG190" s="34"/>
      <c r="AH190" s="34"/>
      <c r="AI190" s="34"/>
      <c r="AJ190" s="34"/>
      <c r="AK190" s="205"/>
    </row>
    <row r="191" spans="1:37" x14ac:dyDescent="0.2">
      <c r="A191" s="84">
        <v>184</v>
      </c>
      <c r="B191" s="84" t="str">
        <f ca="1"/>
        <v>Eswatini</v>
      </c>
      <c r="C191" s="84" t="str">
        <f ca="1"/>
        <v>SWZ</v>
      </c>
      <c r="D191" s="84" t="str">
        <f ca="1"/>
        <v>SSF           Sub-Saharan Africa</v>
      </c>
      <c r="E191" s="84" t="str">
        <f ca="1"/>
        <v>IBRD</v>
      </c>
      <c r="F191" s="190" t="str">
        <f t="shared" ca="1" si="9"/>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7.6326530612244898</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0</v>
      </c>
      <c r="J191" s="242">
        <v>44753</v>
      </c>
      <c r="K191" s="242">
        <v>44830</v>
      </c>
      <c r="L191" s="91" t="s">
        <v>313</v>
      </c>
      <c r="M191" s="192">
        <v>7.6326530612244898</v>
      </c>
      <c r="N191" s="192">
        <v>0</v>
      </c>
      <c r="O191" s="192" t="s">
        <v>409</v>
      </c>
      <c r="P191" s="192">
        <v>29.3</v>
      </c>
      <c r="Q191" s="192" t="s">
        <v>409</v>
      </c>
      <c r="R191" s="192" t="s">
        <v>409</v>
      </c>
      <c r="S191"/>
      <c r="T191"/>
      <c r="U191"/>
      <c r="V191"/>
      <c r="W191"/>
      <c r="X191"/>
      <c r="Y191" s="192"/>
      <c r="Z191" s="192"/>
      <c r="AA191"/>
      <c r="AB191"/>
      <c r="AC191"/>
      <c r="AD191"/>
      <c r="AE191"/>
      <c r="AF191"/>
      <c r="AG191" s="34"/>
      <c r="AH191" s="34"/>
      <c r="AI191" s="34"/>
      <c r="AJ191" s="34"/>
      <c r="AK191" s="205"/>
    </row>
    <row r="192" spans="1:37" x14ac:dyDescent="0.2">
      <c r="A192" s="84">
        <v>185</v>
      </c>
      <c r="B192" s="84" t="str">
        <f ca="1"/>
        <v>Sint Maarten (Dutch part)</v>
      </c>
      <c r="C192" s="84" t="str">
        <f ca="1"/>
        <v>SXM</v>
      </c>
      <c r="D192" s="84" t="str">
        <f ca="1"/>
        <v>LCN           Latin America &amp; Caribbean</v>
      </c>
      <c r="E192" s="84" t="str">
        <f ca="1"/>
        <v>NA</v>
      </c>
      <c r="F192" s="190" t="str">
        <f t="shared" ca="1" si="9"/>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0</v>
      </c>
      <c r="J192" s="242" t="s">
        <v>409</v>
      </c>
      <c r="K192" s="242" t="s">
        <v>409</v>
      </c>
      <c r="L192" s="91" t="s">
        <v>716</v>
      </c>
      <c r="M192" s="192" t="s">
        <v>409</v>
      </c>
      <c r="N192" s="192">
        <v>0</v>
      </c>
      <c r="O192" s="192" t="s">
        <v>409</v>
      </c>
      <c r="P192" s="192" t="s">
        <v>409</v>
      </c>
      <c r="Q192" s="192" t="s">
        <v>409</v>
      </c>
      <c r="R192" s="192" t="s">
        <v>409</v>
      </c>
      <c r="S192"/>
      <c r="T192"/>
      <c r="U192"/>
      <c r="V192"/>
      <c r="W192"/>
      <c r="X192"/>
      <c r="Y192" s="192"/>
      <c r="Z192" s="192"/>
      <c r="AA192"/>
      <c r="AB192"/>
      <c r="AC192"/>
      <c r="AD192"/>
      <c r="AE192"/>
      <c r="AF192"/>
      <c r="AG192" s="34"/>
      <c r="AH192" s="34"/>
      <c r="AI192" s="34"/>
      <c r="AJ192" s="34"/>
      <c r="AK192" s="205"/>
    </row>
    <row r="193" spans="1:37" x14ac:dyDescent="0.2">
      <c r="A193" s="84">
        <v>186</v>
      </c>
      <c r="B193" s="84" t="str">
        <f ca="1"/>
        <v>Seychelles</v>
      </c>
      <c r="C193" s="84" t="str">
        <f ca="1"/>
        <v>SYC</v>
      </c>
      <c r="D193" s="84" t="str">
        <f ca="1"/>
        <v>SSF           Sub-Saharan Africa</v>
      </c>
      <c r="E193" s="84" t="str">
        <f ca="1"/>
        <v>IBRD</v>
      </c>
      <c r="F193" s="190" t="str">
        <f t="shared" ca="1" si="9"/>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6.9037900874635501</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0</v>
      </c>
      <c r="J193" s="242">
        <v>44753</v>
      </c>
      <c r="K193" s="242">
        <v>44852</v>
      </c>
      <c r="L193" s="91" t="s">
        <v>315</v>
      </c>
      <c r="M193" s="192">
        <v>6.9037900874635501</v>
      </c>
      <c r="N193" s="192">
        <v>0</v>
      </c>
      <c r="O193" s="192" t="s">
        <v>409</v>
      </c>
      <c r="P193" s="192">
        <v>31.8</v>
      </c>
      <c r="Q193" s="192" t="s">
        <v>409</v>
      </c>
      <c r="R193" s="192" t="s">
        <v>409</v>
      </c>
      <c r="S193"/>
      <c r="T193"/>
      <c r="U193"/>
      <c r="V193"/>
      <c r="W193"/>
      <c r="X193"/>
      <c r="Y193" s="192"/>
      <c r="Z193" s="192"/>
      <c r="AA193"/>
      <c r="AB193"/>
      <c r="AC193"/>
      <c r="AD193"/>
      <c r="AE193"/>
      <c r="AF193"/>
      <c r="AG193" s="34"/>
      <c r="AH193" s="34"/>
      <c r="AI193" s="34"/>
      <c r="AJ193" s="34"/>
      <c r="AK193" s="205"/>
    </row>
    <row r="194" spans="1:37" x14ac:dyDescent="0.2">
      <c r="A194" s="84">
        <v>187</v>
      </c>
      <c r="B194" s="84" t="str">
        <f ca="1"/>
        <v>Syrian Arab Republic</v>
      </c>
      <c r="C194" s="84" t="str">
        <f ca="1"/>
        <v>SYR</v>
      </c>
      <c r="D194" s="84" t="str">
        <f ca="1"/>
        <v>MEA           Middle East &amp; North Africa</v>
      </c>
      <c r="E194" s="84" t="str">
        <f ca="1"/>
        <v>IDA</v>
      </c>
      <c r="F194" s="190" t="str">
        <f t="shared" ca="1" si="9"/>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v>
      </c>
      <c r="J194" s="242">
        <v>44753</v>
      </c>
      <c r="K194" s="242">
        <v>44830</v>
      </c>
      <c r="L194" s="91" t="s">
        <v>316</v>
      </c>
      <c r="M194" s="192">
        <v>10</v>
      </c>
      <c r="N194" s="192">
        <v>0</v>
      </c>
      <c r="O194" s="192" t="s">
        <v>409</v>
      </c>
      <c r="P194" s="192">
        <v>16.7</v>
      </c>
      <c r="Q194" s="192" t="s">
        <v>409</v>
      </c>
      <c r="R194" s="192" t="s">
        <v>409</v>
      </c>
      <c r="S194"/>
      <c r="T194"/>
      <c r="U194"/>
      <c r="V194"/>
      <c r="W194"/>
      <c r="X194"/>
      <c r="Y194" s="192"/>
      <c r="Z194" s="192"/>
      <c r="AA194"/>
      <c r="AB194"/>
      <c r="AC194"/>
      <c r="AD194"/>
      <c r="AE194"/>
      <c r="AF194"/>
      <c r="AG194" s="34"/>
      <c r="AH194" s="34"/>
      <c r="AI194" s="34"/>
      <c r="AJ194" s="34"/>
      <c r="AK194" s="205"/>
    </row>
    <row r="195" spans="1:37" x14ac:dyDescent="0.2">
      <c r="A195" s="84">
        <v>188</v>
      </c>
      <c r="B195" s="84" t="str">
        <f ca="1"/>
        <v>Turks and Caicos Islands</v>
      </c>
      <c r="C195" s="84" t="str">
        <f ca="1"/>
        <v>TCA</v>
      </c>
      <c r="D195" s="84" t="str">
        <f ca="1"/>
        <v>LCN           Latin America &amp; Caribbean</v>
      </c>
      <c r="E195" s="84" t="str">
        <f ca="1"/>
        <v>NA</v>
      </c>
      <c r="F195" s="190" t="str">
        <f t="shared" ca="1" si="9"/>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0</v>
      </c>
      <c r="J195" s="242" t="s">
        <v>409</v>
      </c>
      <c r="K195" s="242" t="s">
        <v>409</v>
      </c>
      <c r="L195" s="91" t="s">
        <v>717</v>
      </c>
      <c r="M195" s="192" t="s">
        <v>409</v>
      </c>
      <c r="N195" s="192">
        <v>0</v>
      </c>
      <c r="O195" s="192" t="s">
        <v>409</v>
      </c>
      <c r="P195" s="192" t="s">
        <v>409</v>
      </c>
      <c r="Q195" s="192" t="s">
        <v>409</v>
      </c>
      <c r="R195" s="192" t="s">
        <v>409</v>
      </c>
      <c r="S195"/>
      <c r="T195"/>
      <c r="U195"/>
      <c r="V195"/>
      <c r="W195"/>
      <c r="X195"/>
      <c r="Y195" s="192"/>
      <c r="Z195" s="192"/>
      <c r="AA195"/>
      <c r="AB195"/>
      <c r="AC195"/>
      <c r="AD195"/>
      <c r="AE195"/>
      <c r="AF195"/>
      <c r="AG195" s="34"/>
      <c r="AH195" s="34"/>
      <c r="AI195" s="34"/>
      <c r="AJ195" s="34"/>
      <c r="AK195" s="205"/>
    </row>
    <row r="196" spans="1:37" x14ac:dyDescent="0.2">
      <c r="A196" s="84">
        <v>189</v>
      </c>
      <c r="B196" s="84" t="str">
        <f ca="1"/>
        <v>Chad</v>
      </c>
      <c r="C196" s="84" t="str">
        <f ca="1"/>
        <v>TCD</v>
      </c>
      <c r="D196" s="84" t="str">
        <f ca="1"/>
        <v>SSF           Sub-Saharan Africa</v>
      </c>
      <c r="E196" s="84" t="str">
        <f ca="1"/>
        <v>IDA</v>
      </c>
      <c r="F196" s="190" t="str">
        <f t="shared" ca="1" si="9"/>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8.0280121818440637</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9.2069970845480995</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7</v>
      </c>
      <c r="J196" s="242">
        <v>44753</v>
      </c>
      <c r="K196" s="242">
        <v>45218</v>
      </c>
      <c r="L196" s="91" t="s">
        <v>318</v>
      </c>
      <c r="M196" s="192">
        <v>9.2069970845480995</v>
      </c>
      <c r="N196" s="192">
        <v>7</v>
      </c>
      <c r="O196" s="192" t="s">
        <v>409</v>
      </c>
      <c r="P196" s="192">
        <v>23.9</v>
      </c>
      <c r="Q196" s="192" t="s">
        <v>875</v>
      </c>
      <c r="R196" s="192" t="s">
        <v>409</v>
      </c>
      <c r="S196"/>
      <c r="T196"/>
      <c r="U196"/>
      <c r="V196"/>
      <c r="W196"/>
      <c r="X196"/>
      <c r="Y196" s="192"/>
      <c r="Z196" s="192"/>
      <c r="AA196"/>
      <c r="AB196"/>
      <c r="AC196"/>
      <c r="AD196"/>
      <c r="AE196"/>
      <c r="AF196"/>
      <c r="AG196" s="34"/>
      <c r="AH196" s="34"/>
      <c r="AI196" s="34"/>
      <c r="AJ196" s="34"/>
      <c r="AK196" s="205"/>
    </row>
    <row r="197" spans="1:37" x14ac:dyDescent="0.2">
      <c r="A197" s="84">
        <v>190</v>
      </c>
      <c r="B197" s="84" t="str">
        <f ca="1"/>
        <v>Togo</v>
      </c>
      <c r="C197" s="84" t="str">
        <f ca="1"/>
        <v>TGO</v>
      </c>
      <c r="D197" s="84" t="str">
        <f ca="1"/>
        <v>SSF           Sub-Saharan Africa</v>
      </c>
      <c r="E197" s="84" t="str">
        <f ca="1"/>
        <v>IDA</v>
      </c>
      <c r="F197" s="190" t="str">
        <f t="shared" ca="1" si="9"/>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8.0699708454810501</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0</v>
      </c>
      <c r="J197" s="242">
        <v>44753</v>
      </c>
      <c r="K197" s="242">
        <v>44855</v>
      </c>
      <c r="L197" s="91" t="s">
        <v>320</v>
      </c>
      <c r="M197" s="192">
        <v>8.0699708454810501</v>
      </c>
      <c r="N197" s="192">
        <v>0</v>
      </c>
      <c r="O197" s="192" t="s">
        <v>409</v>
      </c>
      <c r="P197" s="192">
        <v>27.8</v>
      </c>
      <c r="Q197" s="192" t="s">
        <v>409</v>
      </c>
      <c r="R197" s="192" t="s">
        <v>409</v>
      </c>
      <c r="S197"/>
      <c r="T197"/>
      <c r="U197"/>
      <c r="V197"/>
      <c r="W197"/>
      <c r="X197"/>
      <c r="Y197" s="192"/>
      <c r="Z197" s="192"/>
      <c r="AA197"/>
      <c r="AB197"/>
      <c r="AC197"/>
      <c r="AD197"/>
      <c r="AE197"/>
      <c r="AF197"/>
      <c r="AG197" s="34"/>
      <c r="AH197" s="34"/>
      <c r="AI197" s="34"/>
      <c r="AJ197" s="34"/>
      <c r="AK197" s="205"/>
    </row>
    <row r="198" spans="1:37" x14ac:dyDescent="0.2">
      <c r="A198" s="84">
        <v>191</v>
      </c>
      <c r="B198" s="84" t="str">
        <f ca="1"/>
        <v>Thailand</v>
      </c>
      <c r="C198" s="84" t="str">
        <f ca="1"/>
        <v>THA</v>
      </c>
      <c r="D198" s="84" t="str">
        <f ca="1"/>
        <v>EAS           East Asia &amp; Pacific</v>
      </c>
      <c r="E198" s="84" t="str">
        <f ca="1"/>
        <v>IBRD</v>
      </c>
      <c r="F198" s="190" t="str">
        <f t="shared" ca="1" si="9"/>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0</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0</v>
      </c>
      <c r="J198" s="242">
        <v>44753</v>
      </c>
      <c r="K198" s="242">
        <v>44855</v>
      </c>
      <c r="L198" s="91" t="s">
        <v>322</v>
      </c>
      <c r="M198" s="192">
        <v>0</v>
      </c>
      <c r="N198" s="192">
        <v>0</v>
      </c>
      <c r="O198" s="192" t="s">
        <v>409</v>
      </c>
      <c r="P198" s="192">
        <v>68.2</v>
      </c>
      <c r="Q198" s="192" t="s">
        <v>409</v>
      </c>
      <c r="R198" s="192" t="s">
        <v>409</v>
      </c>
      <c r="S198" s="80"/>
      <c r="T198" s="80"/>
      <c r="U198" s="80"/>
      <c r="V198" s="80"/>
      <c r="W198" s="199"/>
      <c r="X198" s="87"/>
      <c r="Y198" s="87"/>
      <c r="Z198" s="87"/>
      <c r="AA198" s="87"/>
      <c r="AB198" s="87"/>
      <c r="AC198" s="87"/>
      <c r="AD198" s="87"/>
      <c r="AE198" s="87"/>
      <c r="AF198" s="87"/>
      <c r="AG198" s="87"/>
      <c r="AH198" s="87"/>
      <c r="AI198" s="87"/>
      <c r="AJ198" s="87"/>
      <c r="AK198" s="89"/>
    </row>
    <row r="199" spans="1:37" x14ac:dyDescent="0.2">
      <c r="A199" s="84">
        <v>192</v>
      </c>
      <c r="B199" s="84" t="str">
        <f ca="1"/>
        <v>Tajikistan</v>
      </c>
      <c r="C199" s="84" t="str">
        <f ca="1"/>
        <v>TJK</v>
      </c>
      <c r="D199" s="84" t="str">
        <f ca="1"/>
        <v>ECS           Europe &amp; Central Asia</v>
      </c>
      <c r="E199" s="84" t="str">
        <f ca="1"/>
        <v>IDA</v>
      </c>
      <c r="F199" s="190" t="str">
        <f t="shared" ca="1" si="9"/>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7.6326530612244898</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0</v>
      </c>
      <c r="J199" s="242">
        <v>44753</v>
      </c>
      <c r="K199" s="242">
        <v>44753</v>
      </c>
      <c r="L199" s="91" t="s">
        <v>324</v>
      </c>
      <c r="M199" s="192">
        <v>7.6326530612244898</v>
      </c>
      <c r="N199" s="192">
        <v>0</v>
      </c>
      <c r="O199" s="192" t="s">
        <v>409</v>
      </c>
      <c r="P199" s="192">
        <v>29.3</v>
      </c>
      <c r="Q199" s="192" t="s">
        <v>409</v>
      </c>
      <c r="R199" s="192" t="s">
        <v>409</v>
      </c>
      <c r="S199" s="80"/>
      <c r="T199" s="80"/>
      <c r="U199" s="80"/>
      <c r="V199" s="80"/>
      <c r="W199" s="199"/>
      <c r="X199" s="87"/>
      <c r="Y199" s="87"/>
      <c r="Z199" s="87"/>
      <c r="AA199" s="87"/>
      <c r="AB199" s="87"/>
      <c r="AC199" s="87"/>
      <c r="AD199" s="87"/>
      <c r="AE199" s="87"/>
      <c r="AF199" s="87"/>
      <c r="AG199" s="87"/>
      <c r="AH199" s="87"/>
      <c r="AI199" s="87"/>
      <c r="AJ199" s="87"/>
      <c r="AK199" s="89"/>
    </row>
    <row r="200" spans="1:37" x14ac:dyDescent="0.2">
      <c r="A200" s="84">
        <v>193</v>
      </c>
      <c r="B200" s="84" t="str">
        <f ca="1"/>
        <v>Turkmenistan</v>
      </c>
      <c r="C200" s="84" t="str">
        <f ca="1"/>
        <v>TKM</v>
      </c>
      <c r="D200" s="84" t="str">
        <f ca="1"/>
        <v>ECS           Europe &amp; Central Asia</v>
      </c>
      <c r="E200" s="84" t="str">
        <f ca="1"/>
        <v>IBRD</v>
      </c>
      <c r="F200" s="190" t="str">
        <f t="shared" ca="1" si="9"/>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6.8746355685131197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0</v>
      </c>
      <c r="J200" s="242">
        <v>44753</v>
      </c>
      <c r="K200" s="242">
        <v>44753</v>
      </c>
      <c r="L200" s="91" t="s">
        <v>326</v>
      </c>
      <c r="M200" s="192">
        <v>6.8746355685131197</v>
      </c>
      <c r="N200" s="192">
        <v>0</v>
      </c>
      <c r="O200" s="192" t="s">
        <v>409</v>
      </c>
      <c r="P200" s="192">
        <v>31.9</v>
      </c>
      <c r="Q200" s="192" t="s">
        <v>409</v>
      </c>
      <c r="R200" s="192" t="s">
        <v>409</v>
      </c>
      <c r="S200" s="80"/>
      <c r="T200" s="80"/>
      <c r="U200" s="80"/>
      <c r="V200" s="80"/>
      <c r="W200" s="199"/>
      <c r="X200" s="87"/>
      <c r="Y200" s="87"/>
      <c r="Z200" s="87"/>
      <c r="AA200" s="87"/>
      <c r="AB200" s="87"/>
      <c r="AC200" s="87"/>
      <c r="AD200" s="87"/>
      <c r="AE200" s="87"/>
      <c r="AF200" s="87"/>
      <c r="AG200" s="87"/>
      <c r="AH200" s="87"/>
      <c r="AI200" s="87"/>
      <c r="AJ200" s="87"/>
      <c r="AK200" s="89"/>
    </row>
    <row r="201" spans="1:37" x14ac:dyDescent="0.2">
      <c r="A201" s="84">
        <v>194</v>
      </c>
      <c r="B201" s="84" t="str">
        <f ca="1"/>
        <v>Timor-Leste</v>
      </c>
      <c r="C201" s="84" t="str">
        <f ca="1"/>
        <v>TLS</v>
      </c>
      <c r="D201" s="84" t="str">
        <f ca="1"/>
        <v>EAS           East Asia &amp; Pacific</v>
      </c>
      <c r="E201" s="84" t="str">
        <f ca="1"/>
        <v>Blend</v>
      </c>
      <c r="F201" s="190" t="str">
        <f t="shared" ca="1" si="9"/>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8.0699708454810501</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0</v>
      </c>
      <c r="J201" s="242">
        <v>44753</v>
      </c>
      <c r="K201" s="242">
        <v>44830</v>
      </c>
      <c r="L201" s="91" t="s">
        <v>328</v>
      </c>
      <c r="M201" s="192">
        <v>8.0699708454810501</v>
      </c>
      <c r="N201" s="192">
        <v>0</v>
      </c>
      <c r="O201" s="192" t="s">
        <v>409</v>
      </c>
      <c r="P201" s="192">
        <v>27.8</v>
      </c>
      <c r="Q201" s="192" t="s">
        <v>409</v>
      </c>
      <c r="R201" s="192" t="s">
        <v>409</v>
      </c>
      <c r="S201" s="35"/>
      <c r="T201" s="35"/>
      <c r="U201" s="35"/>
      <c r="V201" s="35"/>
      <c r="W201" s="35"/>
      <c r="X201" s="35"/>
      <c r="Y201" s="35"/>
      <c r="Z201" s="35"/>
      <c r="AA201" s="35"/>
      <c r="AB201" s="202"/>
      <c r="AC201" s="202"/>
      <c r="AD201" s="202"/>
      <c r="AE201" s="202"/>
      <c r="AF201" s="202"/>
      <c r="AG201" s="202"/>
      <c r="AH201" s="202"/>
      <c r="AI201" s="202"/>
      <c r="AJ201" s="202"/>
      <c r="AK201" s="89"/>
    </row>
    <row r="202" spans="1:37" x14ac:dyDescent="0.2">
      <c r="A202" s="84">
        <v>195</v>
      </c>
      <c r="B202" s="84" t="str">
        <f ca="1"/>
        <v>Tonga</v>
      </c>
      <c r="C202" s="84" t="str">
        <f ca="1"/>
        <v>TON</v>
      </c>
      <c r="D202" s="84" t="str">
        <f ca="1"/>
        <v>EAS           East Asia &amp; Pacific</v>
      </c>
      <c r="E202" s="84" t="str">
        <f ca="1"/>
        <v>IDA</v>
      </c>
      <c r="F202" s="190" t="str">
        <f t="shared" ca="1" si="9"/>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8.4781341107871704</v>
      </c>
      <c r="I202" s="191"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0</v>
      </c>
      <c r="J202" s="242">
        <v>44753</v>
      </c>
      <c r="K202" s="242">
        <v>44753</v>
      </c>
      <c r="L202" s="91" t="s">
        <v>330</v>
      </c>
      <c r="M202" s="192">
        <v>8.4781341107871704</v>
      </c>
      <c r="N202" s="192">
        <v>0</v>
      </c>
      <c r="O202" s="192" t="s">
        <v>409</v>
      </c>
      <c r="P202" s="192">
        <v>26.4</v>
      </c>
      <c r="Q202" s="192" t="s">
        <v>409</v>
      </c>
      <c r="R202" s="192" t="s">
        <v>409</v>
      </c>
      <c r="S202" s="35"/>
      <c r="T202" s="35"/>
      <c r="U202" s="35"/>
      <c r="V202" s="35"/>
      <c r="W202" s="35"/>
      <c r="X202" s="35"/>
      <c r="Y202" s="35"/>
      <c r="Z202" s="35"/>
      <c r="AA202" s="35"/>
      <c r="AB202" s="202"/>
      <c r="AC202" s="202"/>
      <c r="AD202" s="202"/>
      <c r="AE202" s="202"/>
      <c r="AF202" s="202"/>
      <c r="AG202" s="202"/>
      <c r="AH202" s="202"/>
      <c r="AI202" s="202"/>
      <c r="AJ202" s="202"/>
      <c r="AK202" s="89"/>
    </row>
    <row r="203" spans="1:37" x14ac:dyDescent="0.2">
      <c r="A203" s="84">
        <v>196</v>
      </c>
      <c r="B203" s="84" t="str">
        <f ca="1"/>
        <v>Trinidad and Tobago</v>
      </c>
      <c r="C203" s="84" t="str">
        <f ca="1"/>
        <v>TTO</v>
      </c>
      <c r="D203" s="84" t="str">
        <f ca="1"/>
        <v>LCN           Latin America &amp; Caribbean</v>
      </c>
      <c r="E203" s="84" t="str">
        <f ca="1"/>
        <v>IBRD</v>
      </c>
      <c r="F203" s="190" t="str">
        <f t="shared" ca="1" si="9"/>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5.44606413994169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0</v>
      </c>
      <c r="J203" s="242">
        <v>44753</v>
      </c>
      <c r="K203" s="242">
        <v>44855</v>
      </c>
      <c r="L203" s="91" t="s">
        <v>332</v>
      </c>
      <c r="M203" s="192">
        <v>5.44606413994169</v>
      </c>
      <c r="N203" s="192">
        <v>0</v>
      </c>
      <c r="O203" s="192" t="s">
        <v>409</v>
      </c>
      <c r="P203" s="192">
        <v>36.799999999999997</v>
      </c>
      <c r="Q203" s="192" t="s">
        <v>409</v>
      </c>
      <c r="R203" s="192" t="s">
        <v>409</v>
      </c>
      <c r="S203" s="80"/>
      <c r="T203" s="80"/>
      <c r="U203" s="80"/>
      <c r="V203" s="80"/>
      <c r="W203" s="199"/>
      <c r="X203" s="87"/>
      <c r="Y203" s="87"/>
      <c r="Z203" s="87"/>
      <c r="AA203" s="87"/>
      <c r="AB203" s="87"/>
      <c r="AC203" s="87"/>
      <c r="AD203" s="87"/>
      <c r="AE203" s="87"/>
      <c r="AF203" s="87"/>
      <c r="AG203" s="87"/>
      <c r="AH203" s="87"/>
      <c r="AI203" s="87"/>
      <c r="AJ203" s="87"/>
      <c r="AK203" s="89"/>
    </row>
    <row r="204" spans="1:37" x14ac:dyDescent="0.2">
      <c r="A204" s="84">
        <v>197</v>
      </c>
      <c r="B204" s="84" t="str">
        <f ca="1"/>
        <v>Tunisia</v>
      </c>
      <c r="C204" s="84" t="str">
        <f ca="1"/>
        <v>TUN</v>
      </c>
      <c r="D204" s="84" t="str">
        <f ca="1"/>
        <v>MEA           Middle East &amp; North Africa</v>
      </c>
      <c r="E204" s="84" t="str">
        <f ca="1"/>
        <v>IBRD</v>
      </c>
      <c r="F204" s="190" t="str">
        <f t="shared" ca="1" si="9"/>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6.9912536443148596</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0</v>
      </c>
      <c r="J204" s="242">
        <v>44753</v>
      </c>
      <c r="K204" s="242">
        <v>44846</v>
      </c>
      <c r="L204" s="91" t="s">
        <v>334</v>
      </c>
      <c r="M204" s="192">
        <v>6.9912536443148596</v>
      </c>
      <c r="N204" s="192">
        <v>0</v>
      </c>
      <c r="O204" s="192" t="s">
        <v>409</v>
      </c>
      <c r="P204" s="192">
        <v>31.5</v>
      </c>
      <c r="Q204" s="192" t="s">
        <v>409</v>
      </c>
      <c r="R204" s="192" t="s">
        <v>409</v>
      </c>
      <c r="S204" s="80"/>
      <c r="T204" s="80"/>
      <c r="U204" s="80"/>
      <c r="V204" s="80"/>
      <c r="W204" s="199"/>
      <c r="X204" s="87"/>
      <c r="Y204" s="87"/>
      <c r="Z204" s="87"/>
      <c r="AA204" s="87"/>
      <c r="AB204" s="87"/>
      <c r="AC204" s="87"/>
      <c r="AD204" s="87"/>
      <c r="AE204" s="87"/>
      <c r="AF204" s="87"/>
      <c r="AG204" s="87"/>
      <c r="AH204" s="87"/>
      <c r="AI204" s="87"/>
      <c r="AJ204" s="87"/>
      <c r="AK204" s="89"/>
    </row>
    <row r="205" spans="1:37" x14ac:dyDescent="0.2">
      <c r="A205" s="84">
        <v>198</v>
      </c>
      <c r="B205" s="84" t="str">
        <f ca="1"/>
        <v>Türkiye</v>
      </c>
      <c r="C205" s="84" t="str">
        <f ca="1"/>
        <v>TUR</v>
      </c>
      <c r="D205" s="84" t="str">
        <f ca="1"/>
        <v>ECS           Europe &amp; Central Asia</v>
      </c>
      <c r="E205" s="84" t="str">
        <f ca="1"/>
        <v>IBRD</v>
      </c>
      <c r="F205" s="190" t="str">
        <f t="shared" ca="1" si="9"/>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1.5976676384839601</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0</v>
      </c>
      <c r="J205" s="242">
        <v>44753</v>
      </c>
      <c r="K205" s="242">
        <v>44852</v>
      </c>
      <c r="L205" s="91" t="s">
        <v>335</v>
      </c>
      <c r="M205" s="192">
        <v>1.5976676384839601</v>
      </c>
      <c r="N205" s="192">
        <v>0</v>
      </c>
      <c r="O205" s="192" t="s">
        <v>409</v>
      </c>
      <c r="P205" s="192">
        <v>50</v>
      </c>
      <c r="Q205" s="192" t="s">
        <v>409</v>
      </c>
      <c r="R205" s="192" t="s">
        <v>409</v>
      </c>
      <c r="S205" s="80"/>
      <c r="T205" s="80"/>
      <c r="U205" s="80"/>
      <c r="V205" s="80"/>
      <c r="W205" s="199"/>
      <c r="X205" s="87"/>
      <c r="Y205" s="87"/>
      <c r="Z205" s="87"/>
      <c r="AA205" s="87"/>
      <c r="AB205" s="87"/>
      <c r="AC205" s="87"/>
      <c r="AD205" s="87"/>
      <c r="AE205" s="87"/>
      <c r="AF205" s="87"/>
      <c r="AG205" s="87"/>
      <c r="AH205" s="87"/>
      <c r="AI205" s="87"/>
      <c r="AJ205" s="87"/>
      <c r="AK205" s="89"/>
    </row>
    <row r="206" spans="1:37" x14ac:dyDescent="0.2">
      <c r="A206" s="84">
        <v>199</v>
      </c>
      <c r="B206" s="35" t="str">
        <f ca="1"/>
        <v>Tuvalu</v>
      </c>
      <c r="C206" s="35" t="str">
        <f ca="1"/>
        <v>TUV</v>
      </c>
      <c r="D206" s="35" t="str">
        <f ca="1"/>
        <v>EAS           East Asia &amp; Pacific</v>
      </c>
      <c r="E206" s="35" t="str">
        <f ca="1"/>
        <v>IDA</v>
      </c>
      <c r="F206" s="190" t="str">
        <f t="shared" ca="1" si="9"/>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10</v>
      </c>
      <c r="I206" s="191"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0</v>
      </c>
      <c r="J206" s="242">
        <v>44753</v>
      </c>
      <c r="K206" s="242" t="s">
        <v>409</v>
      </c>
      <c r="L206" s="91" t="s">
        <v>337</v>
      </c>
      <c r="M206" s="192">
        <v>10</v>
      </c>
      <c r="N206" s="192">
        <v>0</v>
      </c>
      <c r="O206" s="192" t="s">
        <v>409</v>
      </c>
      <c r="P206" s="192">
        <v>20</v>
      </c>
      <c r="Q206" s="192" t="s">
        <v>409</v>
      </c>
      <c r="R206" s="192" t="s">
        <v>409</v>
      </c>
    </row>
    <row r="207" spans="1:37" x14ac:dyDescent="0.2">
      <c r="A207" s="84">
        <v>200</v>
      </c>
      <c r="B207" s="35" t="str">
        <f ca="1"/>
        <v>Taiwan, China</v>
      </c>
      <c r="C207" s="35" t="str">
        <f ca="1"/>
        <v>TWN</v>
      </c>
      <c r="D207" s="35" t="str">
        <f ca="1"/>
        <v>EAS           East Asia &amp; Pacific</v>
      </c>
      <c r="E207" s="35" t="str">
        <f ca="1"/>
        <v>NA</v>
      </c>
      <c r="F207" s="190" t="str">
        <f t="shared" ca="1" si="9"/>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0</v>
      </c>
      <c r="J207" s="242" t="s">
        <v>409</v>
      </c>
      <c r="K207" s="242">
        <v>44887</v>
      </c>
      <c r="L207" s="91" t="s">
        <v>718</v>
      </c>
      <c r="M207" s="192" t="s">
        <v>409</v>
      </c>
      <c r="N207" s="192">
        <v>0</v>
      </c>
      <c r="O207" s="192" t="s">
        <v>409</v>
      </c>
      <c r="P207" s="192" t="s">
        <v>409</v>
      </c>
      <c r="Q207" s="192" t="s">
        <v>409</v>
      </c>
      <c r="R207" s="192" t="s">
        <v>409</v>
      </c>
    </row>
    <row r="208" spans="1:37" x14ac:dyDescent="0.2">
      <c r="A208" s="84">
        <v>201</v>
      </c>
      <c r="B208" s="35" t="str">
        <f ca="1"/>
        <v>Tanzania</v>
      </c>
      <c r="C208" s="35" t="str">
        <f ca="1"/>
        <v>TZA</v>
      </c>
      <c r="D208" s="35" t="str">
        <f ca="1"/>
        <v>SSF           Sub-Saharan Africa</v>
      </c>
      <c r="E208" s="35" t="str">
        <f ca="1"/>
        <v>IDA</v>
      </c>
      <c r="F208" s="190" t="str">
        <f t="shared" ca="1" si="9"/>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8.3961673888838941</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7.0495626822157398</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10</v>
      </c>
      <c r="J208" s="242">
        <v>44753</v>
      </c>
      <c r="K208" s="242">
        <v>44887</v>
      </c>
      <c r="L208" s="91" t="s">
        <v>339</v>
      </c>
      <c r="M208" s="192">
        <v>7.0495626822157398</v>
      </c>
      <c r="N208" s="192">
        <v>0</v>
      </c>
      <c r="O208" s="192">
        <v>10</v>
      </c>
      <c r="P208" s="192">
        <v>31.3</v>
      </c>
      <c r="Q208" s="192" t="s">
        <v>409</v>
      </c>
      <c r="R208" s="192" t="s">
        <v>722</v>
      </c>
    </row>
    <row r="209" spans="1:18" x14ac:dyDescent="0.2">
      <c r="A209" s="84">
        <v>202</v>
      </c>
      <c r="B209" s="35" t="str">
        <f ca="1"/>
        <v>Uganda</v>
      </c>
      <c r="C209" s="35" t="str">
        <f ca="1"/>
        <v>UGA</v>
      </c>
      <c r="D209" s="35" t="str">
        <f ca="1"/>
        <v>SSF           Sub-Saharan Africa</v>
      </c>
      <c r="E209" s="35" t="str">
        <f ca="1"/>
        <v>IDA</v>
      </c>
      <c r="F209" s="190" t="str">
        <f t="shared" ca="1" si="9"/>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7.4387685115165407</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5.5335276967929996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44753</v>
      </c>
      <c r="K209" s="242">
        <v>45271</v>
      </c>
      <c r="L209" s="91" t="s">
        <v>341</v>
      </c>
      <c r="M209" s="192">
        <v>5.5335276967929996</v>
      </c>
      <c r="N209" s="192">
        <v>0</v>
      </c>
      <c r="O209" s="192">
        <v>10</v>
      </c>
      <c r="P209" s="192">
        <v>36.5</v>
      </c>
      <c r="Q209" s="192" t="s">
        <v>409</v>
      </c>
      <c r="R209" s="192" t="s">
        <v>914</v>
      </c>
    </row>
    <row r="210" spans="1:18" x14ac:dyDescent="0.2">
      <c r="A210" s="84">
        <v>203</v>
      </c>
      <c r="B210" s="35" t="str">
        <f ca="1"/>
        <v>Ukraine</v>
      </c>
      <c r="C210" s="35" t="str">
        <f ca="1"/>
        <v>UKR</v>
      </c>
      <c r="D210" s="35" t="str">
        <f ca="1"/>
        <v>ECS           Europe &amp; Central Asia</v>
      </c>
      <c r="E210" s="35" t="str">
        <f ca="1"/>
        <v>IBRD</v>
      </c>
      <c r="F210" s="190" t="str">
        <f t="shared" ca="1" si="9"/>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4.8338192419824999</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0</v>
      </c>
      <c r="J210" s="242">
        <v>44753</v>
      </c>
      <c r="K210" s="242">
        <v>44855</v>
      </c>
      <c r="L210" s="91" t="s">
        <v>343</v>
      </c>
      <c r="M210" s="192">
        <v>4.8338192419824999</v>
      </c>
      <c r="N210" s="192">
        <v>0</v>
      </c>
      <c r="O210" s="192" t="s">
        <v>409</v>
      </c>
      <c r="P210" s="192">
        <v>38.9</v>
      </c>
      <c r="Q210" s="192" t="s">
        <v>409</v>
      </c>
      <c r="R210" s="192" t="s">
        <v>409</v>
      </c>
    </row>
    <row r="211" spans="1:18" x14ac:dyDescent="0.2">
      <c r="A211" s="84">
        <v>204</v>
      </c>
      <c r="B211" s="35" t="str">
        <f ca="1"/>
        <v>Uruguay</v>
      </c>
      <c r="C211" s="35" t="str">
        <f ca="1"/>
        <v>URY</v>
      </c>
      <c r="D211" s="35" t="str">
        <f ca="1"/>
        <v>LCN           Latin America &amp; Caribbean</v>
      </c>
      <c r="E211" s="35" t="str">
        <f ca="1"/>
        <v>IBRD</v>
      </c>
      <c r="F211" s="190" t="str">
        <f t="shared" ca="1" si="9"/>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4.4256559766763797</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0</v>
      </c>
      <c r="J211" s="242">
        <v>44753</v>
      </c>
      <c r="K211" s="242">
        <v>44855</v>
      </c>
      <c r="L211" s="91" t="s">
        <v>345</v>
      </c>
      <c r="M211" s="192">
        <v>4.4256559766763797</v>
      </c>
      <c r="N211" s="192">
        <v>0</v>
      </c>
      <c r="O211" s="192" t="s">
        <v>409</v>
      </c>
      <c r="P211" s="192">
        <v>40.299999999999997</v>
      </c>
      <c r="Q211" s="192" t="s">
        <v>409</v>
      </c>
      <c r="R211" s="192" t="s">
        <v>409</v>
      </c>
    </row>
    <row r="212" spans="1:18" x14ac:dyDescent="0.2">
      <c r="A212" s="84">
        <v>205</v>
      </c>
      <c r="B212" s="35" t="str">
        <f ca="1"/>
        <v>United States</v>
      </c>
      <c r="C212" s="35" t="str">
        <f ca="1"/>
        <v>USA</v>
      </c>
      <c r="D212" s="35" t="str">
        <f ca="1"/>
        <v>NAC           North America</v>
      </c>
      <c r="E212" s="35" t="str">
        <f ca="1"/>
        <v>NA</v>
      </c>
      <c r="F212" s="190" t="str">
        <f t="shared" ca="1" si="9"/>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0</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0</v>
      </c>
      <c r="J212" s="242">
        <v>44753</v>
      </c>
      <c r="K212" s="242">
        <v>44855</v>
      </c>
      <c r="L212" s="91" t="s">
        <v>346</v>
      </c>
      <c r="M212" s="192">
        <v>0</v>
      </c>
      <c r="N212" s="192">
        <v>0</v>
      </c>
      <c r="O212" s="192" t="s">
        <v>409</v>
      </c>
      <c r="P212" s="192">
        <v>75.900000000000006</v>
      </c>
      <c r="Q212" s="192" t="s">
        <v>409</v>
      </c>
      <c r="R212" s="192" t="s">
        <v>409</v>
      </c>
    </row>
    <row r="213" spans="1:18" x14ac:dyDescent="0.2">
      <c r="A213" s="84">
        <v>206</v>
      </c>
      <c r="B213" s="35" t="str">
        <f ca="1"/>
        <v>Uzbekistan</v>
      </c>
      <c r="C213" s="35" t="str">
        <f ca="1"/>
        <v>UZB</v>
      </c>
      <c r="D213" s="35" t="str">
        <f ca="1"/>
        <v>ECS           Europe &amp; Central Asia</v>
      </c>
      <c r="E213" s="35" t="str">
        <f ca="1"/>
        <v>Blend</v>
      </c>
      <c r="F213" s="190" t="str">
        <f t="shared" ca="1" si="9"/>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4.8046647230320696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0</v>
      </c>
      <c r="J213" s="242">
        <v>44753</v>
      </c>
      <c r="K213" s="242">
        <v>44753</v>
      </c>
      <c r="L213" s="91" t="s">
        <v>348</v>
      </c>
      <c r="M213" s="192">
        <v>4.8046647230320696</v>
      </c>
      <c r="N213" s="192">
        <v>0</v>
      </c>
      <c r="O213" s="192" t="s">
        <v>409</v>
      </c>
      <c r="P213" s="192">
        <v>39</v>
      </c>
      <c r="Q213" s="192" t="s">
        <v>409</v>
      </c>
      <c r="R213" s="192" t="s">
        <v>409</v>
      </c>
    </row>
    <row r="214" spans="1:18" x14ac:dyDescent="0.2">
      <c r="A214" s="84">
        <v>207</v>
      </c>
      <c r="B214" s="35" t="str">
        <f ca="1"/>
        <v>St. Vincent and the Grenadines</v>
      </c>
      <c r="C214" s="35" t="str">
        <f ca="1"/>
        <v>VCT</v>
      </c>
      <c r="D214" s="35" t="str">
        <f ca="1"/>
        <v>LCN           Latin America &amp; Caribbean</v>
      </c>
      <c r="E214" s="35" t="str">
        <f ca="1"/>
        <v>Blend</v>
      </c>
      <c r="F214" s="190" t="str">
        <f t="shared" ca="1" si="9"/>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6.4081632653061202</v>
      </c>
      <c r="I214" s="191"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0</v>
      </c>
      <c r="J214" s="242">
        <v>44753</v>
      </c>
      <c r="K214" s="242">
        <v>44846</v>
      </c>
      <c r="L214" s="91" t="s">
        <v>349</v>
      </c>
      <c r="M214" s="192">
        <v>6.4081632653061202</v>
      </c>
      <c r="N214" s="192">
        <v>0</v>
      </c>
      <c r="O214" s="192" t="s">
        <v>409</v>
      </c>
      <c r="P214" s="192">
        <v>33.5</v>
      </c>
      <c r="Q214" s="192" t="s">
        <v>409</v>
      </c>
      <c r="R214" s="192" t="s">
        <v>409</v>
      </c>
    </row>
    <row r="215" spans="1:18" x14ac:dyDescent="0.2">
      <c r="A215" s="84">
        <v>208</v>
      </c>
      <c r="B215" s="35" t="str">
        <f ca="1"/>
        <v>Venezuela, RB</v>
      </c>
      <c r="C215" s="35" t="str">
        <f ca="1"/>
        <v>VEN</v>
      </c>
      <c r="D215" s="35" t="str">
        <f ca="1"/>
        <v>LCN           Latin America &amp; Caribbean</v>
      </c>
      <c r="E215" s="35" t="str">
        <f ca="1"/>
        <v>IBRD</v>
      </c>
      <c r="F215" s="190" t="str">
        <f t="shared" ca="1" si="9"/>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0</v>
      </c>
      <c r="J215" s="242">
        <v>44753</v>
      </c>
      <c r="K215" s="242">
        <v>44753</v>
      </c>
      <c r="L215" s="91" t="s">
        <v>350</v>
      </c>
      <c r="M215" s="192">
        <v>10</v>
      </c>
      <c r="N215" s="192">
        <v>0</v>
      </c>
      <c r="O215" s="192" t="s">
        <v>409</v>
      </c>
      <c r="P215" s="192">
        <v>20.9</v>
      </c>
      <c r="Q215" s="192" t="s">
        <v>409</v>
      </c>
      <c r="R215" s="192" t="s">
        <v>409</v>
      </c>
    </row>
    <row r="216" spans="1:18" x14ac:dyDescent="0.2">
      <c r="A216" s="84">
        <v>209</v>
      </c>
      <c r="B216" s="35" t="str">
        <f ca="1"/>
        <v>British Virgin Islands</v>
      </c>
      <c r="C216" s="35" t="str">
        <f ca="1"/>
        <v>VGB</v>
      </c>
      <c r="D216" s="35" t="str">
        <f ca="1"/>
        <v>LCN           Latin America &amp; Caribbean</v>
      </c>
      <c r="E216" s="35" t="str">
        <f ca="1"/>
        <v>NA</v>
      </c>
      <c r="F216" s="190" t="str">
        <f t="shared" ca="1" si="9"/>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0</v>
      </c>
      <c r="J216" s="242" t="s">
        <v>409</v>
      </c>
      <c r="K216" s="242" t="s">
        <v>409</v>
      </c>
      <c r="L216" s="91" t="s">
        <v>719</v>
      </c>
      <c r="M216" s="192" t="s">
        <v>409</v>
      </c>
      <c r="N216" s="192">
        <v>0</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F217" s="190" t="str">
        <f t="shared" ca="1" si="9"/>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0</v>
      </c>
      <c r="J217" s="242" t="s">
        <v>409</v>
      </c>
      <c r="K217" s="242" t="s">
        <v>409</v>
      </c>
      <c r="L217" s="91" t="s">
        <v>720</v>
      </c>
      <c r="M217" s="192" t="s">
        <v>409</v>
      </c>
      <c r="N217" s="192">
        <v>0</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F218" s="190" t="str">
        <f t="shared" ca="1" si="9"/>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3.66763848396501</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0</v>
      </c>
      <c r="J218" s="242">
        <v>44753</v>
      </c>
      <c r="K218" s="242">
        <v>44855</v>
      </c>
      <c r="L218" s="91" t="s">
        <v>351</v>
      </c>
      <c r="M218" s="192">
        <v>3.66763848396501</v>
      </c>
      <c r="N218" s="192">
        <v>0</v>
      </c>
      <c r="O218" s="192" t="s">
        <v>409</v>
      </c>
      <c r="P218" s="192">
        <v>42.9</v>
      </c>
      <c r="Q218" s="192" t="s">
        <v>409</v>
      </c>
      <c r="R218" s="192" t="s">
        <v>409</v>
      </c>
    </row>
    <row r="219" spans="1:18" x14ac:dyDescent="0.2">
      <c r="A219" s="84">
        <v>212</v>
      </c>
      <c r="B219" s="35" t="str">
        <f ca="1"/>
        <v>Vanuatu</v>
      </c>
      <c r="C219" s="35" t="str">
        <f ca="1"/>
        <v>VUT</v>
      </c>
      <c r="D219" s="35" t="str">
        <f ca="1"/>
        <v>EAS           East Asia &amp; Pacific</v>
      </c>
      <c r="E219" s="35" t="str">
        <f ca="1"/>
        <v>IDA</v>
      </c>
      <c r="F219" s="190" t="str">
        <f t="shared" ca="1" si="9"/>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8.6239067055393495</v>
      </c>
      <c r="I219" s="191"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0</v>
      </c>
      <c r="J219" s="242">
        <v>44753</v>
      </c>
      <c r="K219" s="242">
        <v>44753</v>
      </c>
      <c r="L219" s="91" t="s">
        <v>353</v>
      </c>
      <c r="M219" s="192">
        <v>8.6239067055393495</v>
      </c>
      <c r="N219" s="192">
        <v>0</v>
      </c>
      <c r="O219" s="192" t="s">
        <v>409</v>
      </c>
      <c r="P219" s="192">
        <v>25.9</v>
      </c>
      <c r="Q219" s="192" t="s">
        <v>409</v>
      </c>
      <c r="R219" s="192" t="s">
        <v>409</v>
      </c>
    </row>
    <row r="220" spans="1:18" x14ac:dyDescent="0.2">
      <c r="A220" s="84">
        <v>213</v>
      </c>
      <c r="B220" s="35" t="str">
        <f ca="1"/>
        <v>Samoa</v>
      </c>
      <c r="C220" s="35" t="str">
        <f ca="1"/>
        <v>WSM</v>
      </c>
      <c r="D220" s="35" t="str">
        <f ca="1"/>
        <v>EAS           East Asia &amp; Pacific</v>
      </c>
      <c r="E220" s="35" t="str">
        <f ca="1"/>
        <v>IDA</v>
      </c>
      <c r="F220" s="190" t="str">
        <f t="shared" ca="1" si="9"/>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7.7784256559766698</v>
      </c>
      <c r="I220" s="191"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0</v>
      </c>
      <c r="J220" s="242">
        <v>44753</v>
      </c>
      <c r="K220" s="242">
        <v>44767</v>
      </c>
      <c r="L220" s="91" t="s">
        <v>355</v>
      </c>
      <c r="M220" s="192">
        <v>7.7784256559766698</v>
      </c>
      <c r="N220" s="192">
        <v>0</v>
      </c>
      <c r="O220" s="192" t="s">
        <v>409</v>
      </c>
      <c r="P220" s="192">
        <v>28.8</v>
      </c>
      <c r="Q220" s="192" t="s">
        <v>409</v>
      </c>
      <c r="R220" s="192" t="s">
        <v>409</v>
      </c>
    </row>
    <row r="221" spans="1:18" x14ac:dyDescent="0.2">
      <c r="A221" s="84">
        <v>214</v>
      </c>
      <c r="B221" s="35" t="str">
        <f ca="1"/>
        <v>Kosovo</v>
      </c>
      <c r="C221" s="35" t="str">
        <f ca="1"/>
        <v>XKX</v>
      </c>
      <c r="D221" s="35" t="str">
        <f ca="1"/>
        <v>ECS           Europe &amp; Central Asia</v>
      </c>
      <c r="E221" s="35" t="str">
        <f ca="1"/>
        <v>IDA</v>
      </c>
      <c r="F221" s="190" t="str">
        <f t="shared" ca="1" si="9"/>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0</v>
      </c>
      <c r="J221" s="242">
        <v>44887</v>
      </c>
      <c r="K221" s="242">
        <v>44887</v>
      </c>
      <c r="L221" s="91" t="s">
        <v>721</v>
      </c>
      <c r="M221" s="192" t="s">
        <v>409</v>
      </c>
      <c r="N221" s="192">
        <v>0</v>
      </c>
      <c r="O221" s="192" t="s">
        <v>409</v>
      </c>
      <c r="P221" s="192" t="s">
        <v>409</v>
      </c>
      <c r="Q221" s="192" t="s">
        <v>409</v>
      </c>
      <c r="R221" s="192" t="s">
        <v>409</v>
      </c>
    </row>
    <row r="222" spans="1:18" x14ac:dyDescent="0.2">
      <c r="A222" s="84">
        <v>215</v>
      </c>
      <c r="B222" s="35" t="str">
        <f ca="1"/>
        <v>Yemen, Rep.</v>
      </c>
      <c r="C222" s="35" t="str">
        <f ca="1"/>
        <v>YEM</v>
      </c>
      <c r="D222" s="35" t="str">
        <f ca="1"/>
        <v>MEA           Middle East &amp; North Africa</v>
      </c>
      <c r="E222" s="35" t="str">
        <f ca="1"/>
        <v>IDA</v>
      </c>
      <c r="F222" s="190" t="str">
        <f t="shared" ca="1" si="9"/>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44753</v>
      </c>
      <c r="K222" s="242">
        <v>44855</v>
      </c>
      <c r="L222" s="91" t="s">
        <v>356</v>
      </c>
      <c r="M222" s="192">
        <v>10</v>
      </c>
      <c r="N222" s="192">
        <v>0</v>
      </c>
      <c r="O222" s="192" t="s">
        <v>409</v>
      </c>
      <c r="P222" s="192">
        <v>16.100000000000001</v>
      </c>
      <c r="Q222" s="192" t="s">
        <v>409</v>
      </c>
      <c r="R222" s="192" t="s">
        <v>409</v>
      </c>
    </row>
    <row r="223" spans="1:18" x14ac:dyDescent="0.2">
      <c r="A223" s="84">
        <v>216</v>
      </c>
      <c r="B223" s="35" t="str">
        <f ca="1"/>
        <v>South Africa</v>
      </c>
      <c r="C223" s="35" t="str">
        <f ca="1"/>
        <v>ZAF</v>
      </c>
      <c r="D223" s="35" t="str">
        <f ca="1"/>
        <v>SSF           Sub-Saharan Africa</v>
      </c>
      <c r="E223" s="35" t="str">
        <f ca="1"/>
        <v>IBRD</v>
      </c>
      <c r="F223" s="190" t="str">
        <f t="shared" ca="1" si="9"/>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2.8221574344023299</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0</v>
      </c>
      <c r="J223" s="242">
        <v>44753</v>
      </c>
      <c r="K223" s="242">
        <v>44855</v>
      </c>
      <c r="L223" s="91" t="s">
        <v>358</v>
      </c>
      <c r="M223" s="192">
        <v>2.8221574344023299</v>
      </c>
      <c r="N223" s="192">
        <v>0</v>
      </c>
      <c r="O223" s="192" t="s">
        <v>409</v>
      </c>
      <c r="P223" s="192">
        <v>45.8</v>
      </c>
      <c r="Q223" s="192" t="s">
        <v>409</v>
      </c>
      <c r="R223" s="192" t="s">
        <v>409</v>
      </c>
    </row>
    <row r="224" spans="1:18" x14ac:dyDescent="0.2">
      <c r="A224" s="84">
        <v>217</v>
      </c>
      <c r="B224" s="35" t="str">
        <f ca="1"/>
        <v>Zambia</v>
      </c>
      <c r="C224" s="35" t="str">
        <f ca="1"/>
        <v>ZMB</v>
      </c>
      <c r="D224" s="35" t="str">
        <f ca="1"/>
        <v>SSF           Sub-Saharan Africa</v>
      </c>
      <c r="E224" s="35" t="str">
        <f ca="1"/>
        <v>IDA</v>
      </c>
      <c r="F224" s="190" t="str">
        <f t="shared" ca="1" si="9"/>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8.4489795918367303</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0</v>
      </c>
      <c r="J224" s="242">
        <v>44753</v>
      </c>
      <c r="K224" s="242">
        <v>44839</v>
      </c>
      <c r="L224" s="91" t="s">
        <v>360</v>
      </c>
      <c r="M224" s="192">
        <v>8.4489795918367303</v>
      </c>
      <c r="N224" s="192">
        <v>0</v>
      </c>
      <c r="O224" s="192" t="s">
        <v>409</v>
      </c>
      <c r="P224" s="192">
        <v>26.5</v>
      </c>
      <c r="Q224" s="192" t="s">
        <v>409</v>
      </c>
      <c r="R224" s="192" t="s">
        <v>409</v>
      </c>
    </row>
    <row r="225" spans="1:18" x14ac:dyDescent="0.2">
      <c r="A225" s="84">
        <v>218</v>
      </c>
      <c r="B225" s="35" t="str">
        <f ca="1"/>
        <v>Zimbabwe</v>
      </c>
      <c r="C225" s="35" t="str">
        <f ca="1"/>
        <v>ZWE</v>
      </c>
      <c r="D225" s="35" t="str">
        <f ca="1"/>
        <v>SSF           Sub-Saharan Africa</v>
      </c>
      <c r="E225" s="35" t="str">
        <f ca="1"/>
        <v>Blend</v>
      </c>
      <c r="F225" s="190" t="str">
        <f t="shared" ca="1" si="9"/>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8.2029646919640768</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6.72886297376093</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45099</v>
      </c>
      <c r="L225" s="91" t="s">
        <v>362</v>
      </c>
      <c r="M225" s="192">
        <v>6.72886297376093</v>
      </c>
      <c r="N225" s="192">
        <v>0</v>
      </c>
      <c r="O225" s="192">
        <v>10</v>
      </c>
      <c r="P225" s="192">
        <v>32.4</v>
      </c>
      <c r="Q225" s="192" t="s">
        <v>409</v>
      </c>
      <c r="R225" s="192" t="s">
        <v>831</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35"/>
      <c r="N229" s="35"/>
      <c r="O229" s="35"/>
      <c r="P229" s="35"/>
      <c r="Q229" s="35"/>
      <c r="R229" s="35"/>
    </row>
    <row r="230" spans="1:18" x14ac:dyDescent="0.2">
      <c r="L230" s="91"/>
      <c r="M230" s="35"/>
      <c r="N230" s="35"/>
      <c r="O230" s="35"/>
      <c r="P230" s="35"/>
      <c r="Q230" s="35"/>
      <c r="R230" s="35"/>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00000000-0001-0000-0100-000000000000}"/>
  <conditionalFormatting sqref="G1:G5 G8:G225">
    <cfRule type="cellIs" dxfId="287" priority="51" stopIfTrue="1" operator="greaterThanOrEqual">
      <formula>0</formula>
    </cfRule>
  </conditionalFormatting>
  <conditionalFormatting sqref="G1:H5">
    <cfRule type="expression" dxfId="284" priority="47" stopIfTrue="1">
      <formula>G1=""</formula>
    </cfRule>
  </conditionalFormatting>
  <conditionalFormatting sqref="G8:H225">
    <cfRule type="expression" dxfId="283" priority="36" stopIfTrue="1">
      <formula>G8=""</formula>
    </cfRule>
  </conditionalFormatting>
  <conditionalFormatting sqref="H1:H5">
    <cfRule type="expression" dxfId="281" priority="58">
      <formula>H1=10</formula>
    </cfRule>
    <cfRule type="cellIs" dxfId="279" priority="56" operator="between">
      <formula>0</formula>
      <formula>6.999</formula>
    </cfRule>
    <cfRule type="cellIs" dxfId="277" priority="57" operator="between">
      <formula>7</formula>
      <formula>9.99</formula>
    </cfRule>
  </conditionalFormatting>
  <conditionalFormatting sqref="H8:H225">
    <cfRule type="cellIs" dxfId="274" priority="39" stopIfTrue="1" operator="greaterThanOrEqual">
      <formula>0</formula>
    </cfRule>
  </conditionalFormatting>
  <conditionalFormatting sqref="I1:I5">
    <cfRule type="cellIs" dxfId="273" priority="53" operator="between">
      <formula>0</formula>
      <formula>6.999</formula>
    </cfRule>
    <cfRule type="cellIs" dxfId="272" priority="45" operator="between">
      <formula>7</formula>
      <formula>9.99</formula>
    </cfRule>
    <cfRule type="expression" dxfId="271" priority="52">
      <formula>I1=""</formula>
    </cfRule>
    <cfRule type="cellIs" dxfId="270" priority="54" operator="between">
      <formula>7</formula>
      <formula>9.99</formula>
    </cfRule>
    <cfRule type="expression" dxfId="269" priority="55">
      <formula>I1=10</formula>
    </cfRule>
    <cfRule type="expression" dxfId="268" priority="46">
      <formula>I1=10</formula>
    </cfRule>
    <cfRule type="expression" dxfId="267" priority="43">
      <formula>I1=""</formula>
    </cfRule>
    <cfRule type="cellIs" dxfId="266" priority="44" operator="between">
      <formula>0</formula>
      <formula>6.999</formula>
    </cfRule>
  </conditionalFormatting>
  <conditionalFormatting sqref="I8:I225">
    <cfRule type="cellIs" dxfId="264" priority="35" stopIfTrue="1" operator="greaterThanOrEqual">
      <formula>0</formula>
    </cfRule>
    <cfRule type="expression" dxfId="263" priority="32">
      <formula>I8=""</formula>
    </cfRule>
  </conditionalFormatting>
  <conditionalFormatting sqref="J8:K225">
    <cfRule type="colorScale" priority="839">
      <colorScale>
        <cfvo type="min"/>
        <cfvo type="max"/>
        <color rgb="FFFCDCDF"/>
        <color rgb="FFF2676B"/>
      </colorScale>
    </cfRule>
  </conditionalFormatting>
  <conditionalFormatting sqref="L8:L15 L17:L225">
    <cfRule type="expression" dxfId="261" priority="107">
      <formula>$L8&lt;&gt;$C8</formula>
    </cfRule>
  </conditionalFormatting>
  <conditionalFormatting sqref="M7:R225 Y8:Z197">
    <cfRule type="expression" dxfId="260" priority="11" stopIfTrue="1">
      <formula>ISNUMBER(SEARCH("_raw",M$7))</formula>
    </cfRule>
  </conditionalFormatting>
  <conditionalFormatting sqref="M8:R225 Y8:Z197">
    <cfRule type="colorScale" priority="12">
      <colorScale>
        <cfvo type="num" val="0"/>
        <cfvo type="num" val="10"/>
        <color rgb="FFFCFCFF"/>
        <color rgb="FFFFFF00"/>
      </colorScale>
    </cfRule>
  </conditionalFormatting>
  <conditionalFormatting sqref="M2:V3 W3:Z3">
    <cfRule type="expression" dxfId="259" priority="4">
      <formula>M2=L2</formula>
    </cfRule>
    <cfRule type="expression" dxfId="258" priority="5">
      <formula>M2&lt;&gt;L2</formula>
    </cfRule>
    <cfRule type="expression" dxfId="257" priority="6">
      <formula>M2=L2</formula>
    </cfRule>
  </conditionalFormatting>
  <conditionalFormatting sqref="M6:Z6">
    <cfRule type="expression" dxfId="256" priority="3">
      <formula>ISNUMBER(SEARCH("_raw",M$7))</formula>
    </cfRule>
  </conditionalFormatting>
  <conditionalFormatting sqref="W2:Z3">
    <cfRule type="expression" dxfId="255" priority="7">
      <formula>W2=R2</formula>
    </cfRule>
    <cfRule type="expression" dxfId="254" priority="9">
      <formula>W2=R2</formula>
    </cfRule>
    <cfRule type="expression" dxfId="253" priority="8">
      <formula>W2&lt;&gt;R2</formula>
    </cfRule>
  </conditionalFormatting>
  <conditionalFormatting sqref="AA2:AD3">
    <cfRule type="expression" dxfId="252" priority="758">
      <formula>AA2&lt;&gt;X2</formula>
    </cfRule>
    <cfRule type="expression" dxfId="251" priority="757">
      <formula>AA2=X2</formula>
    </cfRule>
  </conditionalFormatting>
  <conditionalFormatting sqref="AA2:AD4">
    <cfRule type="expression" dxfId="250" priority="760">
      <formula>AA2=X2</formula>
    </cfRule>
  </conditionalFormatting>
  <conditionalFormatting sqref="AA6:AF6">
    <cfRule type="expression" dxfId="249" priority="29" stopIfTrue="1">
      <formula>ISNUMBER(SEARCH("_raw",AA$7))</formula>
    </cfRule>
  </conditionalFormatting>
  <conditionalFormatting sqref="AE2:AF3">
    <cfRule type="expression" dxfId="248" priority="690">
      <formula>AE2&lt;&gt;Z2</formula>
    </cfRule>
    <cfRule type="expression" dxfId="247" priority="689">
      <formula>AE2=Z2</formula>
    </cfRule>
  </conditionalFormatting>
  <conditionalFormatting sqref="AE2:AF4">
    <cfRule type="expression" dxfId="246" priority="692">
      <formula>AE2=Z2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50" stopIfTrue="1" operator="greaterThanOrEqual" id="{B2095BB9-FCB1-F944-A047-B9A26DD4B0CD}">
            <xm:f>Parameters!$D$38</xm:f>
            <x14:dxf>
              <font>
                <sz val="12"/>
                <color rgb="FF000000"/>
                <name val="Arial"/>
              </font>
              <fill>
                <patternFill patternType="solid">
                  <bgColor rgb="FFEE9F8F"/>
                </patternFill>
              </fill>
            </x14:dxf>
          </x14:cfRule>
          <x14:cfRule type="cellIs" priority="49" stopIfTrue="1" operator="greaterThanOrEqual" id="{8FB8644B-3B73-2044-A066-4511C8E069FF}">
            <xm:f>Parameters!$D$37</xm:f>
            <x14:dxf>
              <font>
                <sz val="12"/>
                <color rgb="FF000000"/>
                <name val="Arial"/>
              </font>
              <fill>
                <patternFill patternType="solid">
                  <bgColor rgb="FFE35A3A"/>
                </patternFill>
              </fill>
            </x14:dxf>
          </x14:cfRule>
          <xm:sqref>G1:G5 G8:G225</xm:sqref>
        </x14:conditionalFormatting>
        <x14:conditionalFormatting xmlns:xm="http://schemas.microsoft.com/office/excel/2006/main">
          <x14:cfRule type="cellIs" priority="59" stopIfTrue="1" operator="greaterThanOrEqual" id="{D5424255-80CF-664D-B01A-9D71862B8479}">
            <xm:f>Parameters!$D$41</xm:f>
            <x14:dxf>
              <font>
                <sz val="12"/>
                <color rgb="FF000000"/>
                <name val="Arial"/>
              </font>
              <fill>
                <patternFill patternType="solid">
                  <bgColor rgb="FFF2676B"/>
                </patternFill>
              </fill>
            </x14:dxf>
          </x14:cfRule>
          <x14:cfRule type="cellIs" priority="60" stopIfTrue="1" operator="greaterThanOrEqual" id="{243D9328-4039-094C-AB64-53C2218A05C9}">
            <xm:f>Parameters!$D$42</xm:f>
            <x14:dxf>
              <font>
                <sz val="12"/>
                <color rgb="FF000000"/>
                <name val="Arial"/>
              </font>
              <fill>
                <patternFill patternType="solid">
                  <bgColor rgb="FFF7A9AC"/>
                </patternFill>
              </fill>
            </x14:dxf>
          </x14:cfRule>
          <x14:cfRule type="cellIs" priority="61" stopIfTrue="1" operator="between" id="{6EC99874-3DED-1142-BCAC-AF4899D41E96}">
            <xm:f>0</xm:f>
            <xm:f>Parameters!$D$42</xm:f>
            <x14:dxf>
              <font>
                <sz val="12"/>
                <color rgb="FF000000"/>
                <name val="Arial"/>
              </font>
              <fill>
                <patternFill patternType="solid">
                  <bgColor rgb="FFFCDCDF"/>
                </patternFill>
              </fill>
            </x14:dxf>
          </x14:cfRule>
          <xm:sqref>H1:H5</xm:sqref>
        </x14:conditionalFormatting>
        <x14:conditionalFormatting xmlns:xm="http://schemas.microsoft.com/office/excel/2006/main">
          <x14:cfRule type="cellIs" priority="38" stopIfTrue="1" operator="greaterThanOrEqual" id="{FCE01102-6505-0D46-86DA-BB36F8207042}">
            <xm:f>Parameters!$D$42</xm:f>
            <x14:dxf>
              <font>
                <sz val="12"/>
                <color rgb="FF000000"/>
                <name val="Arial"/>
              </font>
              <fill>
                <patternFill patternType="solid">
                  <bgColor rgb="FFF7A9AC"/>
                </patternFill>
              </fill>
            </x14:dxf>
          </x14:cfRule>
          <x14:cfRule type="cellIs" priority="37" stopIfTrue="1" operator="greaterThanOrEqual" id="{1926BAC4-AFE0-5249-A5C7-7E59B8B1240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34" stopIfTrue="1" operator="greaterThanOrEqual" id="{940DCCAD-808D-234A-8077-8FA0DBE5865F}">
            <xm:f>Parameters!$D$42</xm:f>
            <x14:dxf>
              <font>
                <sz val="12"/>
                <color rgb="FF000000"/>
                <name val="Arial"/>
              </font>
              <fill>
                <patternFill patternType="solid">
                  <bgColor rgb="FFF9BF8E"/>
                </patternFill>
              </fill>
            </x14:dxf>
          </x14:cfRule>
          <x14:cfRule type="cellIs" priority="33" stopIfTrue="1" operator="greaterThanOrEqual" id="{DFB456B2-989C-E74B-8FC5-62C886037A55}">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841" id="{3AEEC220-601F-6B47-A5DD-A511F9701290}">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M226:R228 M231:R1048576 M1:AJ1 S198:AF200 S203:AF1048576 AA4:AA5 AB201:AF202 AB5:AJ5 AG198:AJ1048576 AJ2:AJ4</xm:sqref>
        </x14:conditionalFormatting>
        <x14:conditionalFormatting xmlns:xm="http://schemas.microsoft.com/office/excel/2006/main">
          <x14:cfRule type="iconSet" priority="1" id="{930BCD63-A2C0-A144-B93C-CACA7ADF91F4}">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M2:Z3</xm:sqref>
        </x14:conditionalFormatting>
        <x14:conditionalFormatting xmlns:xm="http://schemas.microsoft.com/office/excel/2006/main">
          <x14:cfRule type="iconSet" priority="2" id="{BE266260-6714-9849-A395-2ACB4F17E78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226" id="{F48A4066-4CE7-1244-8986-F147936F5412}">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AA3:AD3 AA2:AF2</xm:sqref>
        </x14:conditionalFormatting>
      </x14:conditionalFormattings>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E641AF-9D4B-E94B-87F4-063A4FD39111}">
  <dimension ref="A1:AL233"/>
  <sheetViews>
    <sheetView zoomScaleNormal="100" workbookViewId="0">
      <pane ySplit="6" topLeftCell="A7" activePane="bottomLeft" state="frozen"/>
      <selection pane="bottomLeft" activeCell="G8" sqref="G8"/>
    </sheetView>
  </sheetViews>
  <sheetFormatPr baseColWidth="10" defaultColWidth="8.7109375" defaultRowHeight="16" x14ac:dyDescent="0.2"/>
  <cols>
    <col min="1" max="1" width="5.28515625" style="200" customWidth="1"/>
    <col min="2" max="2" width="22.7109375" style="35" customWidth="1"/>
    <col min="3" max="3" width="8.7109375" style="35"/>
    <col min="4" max="4" width="7.28515625" style="35" customWidth="1"/>
    <col min="5" max="5" width="8.7109375" style="35"/>
    <col min="6" max="6" width="4.140625" style="35" customWidth="1"/>
    <col min="7" max="9" width="9.7109375" style="86" customWidth="1"/>
    <col min="10" max="10" width="23.140625" style="242" bestFit="1" customWidth="1"/>
    <col min="11" max="11" width="22.28515625" style="242" bestFit="1" customWidth="1"/>
    <col min="12" max="12" width="6.140625" style="44" bestFit="1" customWidth="1"/>
    <col min="13" max="13" width="9.7109375" style="86" bestFit="1" customWidth="1"/>
    <col min="14" max="14" width="10.28515625" style="86" bestFit="1" customWidth="1"/>
    <col min="15" max="15" width="11.5703125" style="86" bestFit="1" customWidth="1"/>
    <col min="16" max="16" width="8.85546875" style="86" bestFit="1" customWidth="1"/>
    <col min="17" max="17" width="9.28515625" style="86" bestFit="1" customWidth="1"/>
    <col min="18" max="18" width="8.7109375" style="86" bestFit="1" customWidth="1"/>
    <col min="19" max="19" width="9.28515625" style="86" bestFit="1" customWidth="1"/>
    <col min="20" max="20" width="10.5703125" style="86" bestFit="1" customWidth="1"/>
    <col min="21" max="21" width="34.5703125" style="86" bestFit="1" customWidth="1"/>
    <col min="22" max="22" width="11.140625" style="86" customWidth="1"/>
    <col min="23" max="29" width="9.7109375" style="86" customWidth="1"/>
    <col min="30"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422</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c r="V2" s="177"/>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
      </c>
      <c r="N3" s="178" t="str">
        <f t="shared" ref="N3:W3" si="1">IF(N4=1,"Underlying",IF(N5=1,"Emerging",""))</f>
        <v>Underlying</v>
      </c>
      <c r="O3" s="178" t="str">
        <f t="shared" si="1"/>
        <v>Emerging</v>
      </c>
      <c r="P3" s="178" t="str">
        <f t="shared" si="1"/>
        <v>Emerging</v>
      </c>
      <c r="Q3" s="178" t="str">
        <f t="shared" si="1"/>
        <v>Emerging</v>
      </c>
      <c r="R3" s="178" t="str">
        <f t="shared" si="1"/>
        <v/>
      </c>
      <c r="S3" s="178" t="str">
        <f t="shared" si="1"/>
        <v/>
      </c>
      <c r="T3" s="178" t="str">
        <f t="shared" si="1"/>
        <v/>
      </c>
      <c r="U3" s="178"/>
      <c r="V3" s="178"/>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57" x14ac:dyDescent="0.2">
      <c r="A6" s="197"/>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Proteus Composite Index</v>
      </c>
      <c r="N6" s="246" t="str">
        <f>IFERROR(INDEX('Data Dictionary'!$E$8:$E$39,MATCH(N7,'Data Dictionary'!$K$8:$K$39,0)),IFERROR(CONCATENATE(INDEX('Data Dictionary'!$E$8:$E$39,MATCH(LEFT(N7, SEARCH("_raw",N7,1)-1),'Data Dictionary'!$L$8:$L$39,0))," (Raw)"),""))</f>
        <v>Global Food Security Index</v>
      </c>
      <c r="O6" s="246" t="str">
        <f>IFERROR(INDEX('Data Dictionary'!$E$8:$E$39,MATCH(O7,'Data Dictionary'!$K$8:$K$39,0)),IFERROR(CONCATENATE(INDEX('Data Dictionary'!$E$8:$E$39,MATCH(LEFT(O7, SEARCH("_raw",O7,1)-1),'Data Dictionary'!$L$8:$L$39,0))," (Raw)"),""))</f>
        <v>FAO WFP Warning</v>
      </c>
      <c r="P6" s="246" t="str">
        <f>IFERROR(INDEX('Data Dictionary'!$E$8:$E$39,MATCH(P7,'Data Dictionary'!$K$8:$K$39,0)),IFERROR(CONCATENATE(INDEX('Data Dictionary'!$E$8:$E$39,MATCH(LEFT(P7, SEARCH("_raw",P7,1)-1),'Data Dictionary'!$L$8:$L$39,0))," (Raw)"),""))</f>
        <v>FEWS NET Score</v>
      </c>
      <c r="Q6" s="246" t="str">
        <f>IFERROR(INDEX('Data Dictionary'!$E$8:$E$39,MATCH(Q7,'Data Dictionary'!$K$8:$K$39,0)),IFERROR(CONCATENATE(INDEX('Data Dictionary'!$E$8:$E$39,MATCH(LEFT(Q7, SEARCH("_raw",Q7,1)-1),'Data Dictionary'!$L$8:$L$39,0))," (Raw)"),""))</f>
        <v>Food Price Inflation</v>
      </c>
      <c r="R6" s="246" t="str">
        <f>IFERROR(INDEX('Data Dictionary'!$E$8:$E$39,MATCH(R7,'Data Dictionary'!$K$8:$K$39,0)),IFERROR(CONCATENATE(INDEX('Data Dictionary'!$E$8:$E$39,MATCH(LEFT(R7, SEARCH("_raw",R7,1)-1),'Data Dictionary'!$L$8:$L$39,0))," (Raw)"),""))</f>
        <v>Proteus Composite Index (Raw)</v>
      </c>
      <c r="S6" s="246" t="str">
        <f>IFERROR(INDEX('Data Dictionary'!$E$8:$E$39,MATCH(S7,'Data Dictionary'!$K$8:$K$39,0)),IFERROR(CONCATENATE(INDEX('Data Dictionary'!$E$8:$E$39,MATCH(LEFT(S7, SEARCH("_raw",S7,1)-1),'Data Dictionary'!$L$8:$L$39,0))," (Raw)"),""))</f>
        <v>Global Food Security Index (Raw)</v>
      </c>
      <c r="T6" s="246" t="str">
        <f>IFERROR(INDEX('Data Dictionary'!$E$8:$E$39,MATCH(T7,'Data Dictionary'!$K$8:$K$39,0)),IFERROR(CONCATENATE(INDEX('Data Dictionary'!$E$8:$E$39,MATCH(LEFT(T7, SEARCH("_raw",T7,1)-1),'Data Dictionary'!$L$8:$L$39,0))," (Raw)"),""))</f>
        <v>FAO WFP Warning (Raw)</v>
      </c>
      <c r="U6" s="246"/>
      <c r="V6" s="246"/>
      <c r="W6" s="246" t="str">
        <f>IFERROR(INDEX('Data Dictionary'!$E$8:$E$39,MATCH(W7,'Data Dictionary'!$K$8:$K$39,0)),IFERROR(CONCATENATE(INDEX('Data Dictionary'!$E$8:$E$39,MATCH(LEFT(W7, SEARCH("_raw",W7,1)-1),'Data Dictionary'!$L$8:$L$39,0))," (Raw)"),""))</f>
        <v/>
      </c>
      <c r="X6" s="246" t="str">
        <f>IFERROR(INDEX('Data Dictionary'!$E$8:$E$39,MATCH(X7,'Data Dictionary'!$K$8:$K$39,0)),IFERROR(CONCATENATE(INDEX('Data Dictionary'!$E$8:$E$39,MATCH(LEFT(X7, SEARCH("_raw",X7,1)-1),'Data Dictionary'!$L$8:$L$39,0))," (Raw)"),""))</f>
        <v/>
      </c>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386</v>
      </c>
      <c r="N7" s="247" t="s">
        <v>770</v>
      </c>
      <c r="O7" s="247" t="s">
        <v>784</v>
      </c>
      <c r="P7" s="247" t="s">
        <v>438</v>
      </c>
      <c r="Q7" s="247" t="s">
        <v>392</v>
      </c>
      <c r="R7" s="247" t="s">
        <v>471</v>
      </c>
      <c r="S7" s="247" t="s">
        <v>771</v>
      </c>
      <c r="T7" s="247" t="s">
        <v>785</v>
      </c>
      <c r="U7" s="247" t="s">
        <v>538</v>
      </c>
      <c r="V7" s="247" t="s">
        <v>536</v>
      </c>
      <c r="W7" s="247"/>
      <c r="X7" s="247"/>
      <c r="Y7" s="247"/>
      <c r="Z7" s="247"/>
      <c r="AA7" s="100"/>
      <c r="AB7" s="99"/>
      <c r="AC7" s="100"/>
      <c r="AD7" s="35"/>
    </row>
    <row r="8" spans="1:38" x14ac:dyDescent="0.2">
      <c r="A8" s="81">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81"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#N/A</v>
      </c>
      <c r="I8" s="191" t="e"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#N/A</v>
      </c>
      <c r="J8" s="242">
        <v>44887</v>
      </c>
      <c r="K8" s="242" t="s">
        <v>409</v>
      </c>
      <c r="L8" s="91" t="s">
        <v>694</v>
      </c>
      <c r="M8" s="192" t="s">
        <v>409</v>
      </c>
      <c r="N8" s="192" t="s">
        <v>409</v>
      </c>
      <c r="O8" s="192" t="s">
        <v>409</v>
      </c>
      <c r="P8" s="192" t="s">
        <v>409</v>
      </c>
      <c r="Q8" s="192" t="s">
        <v>409</v>
      </c>
      <c r="R8" s="192" t="s">
        <v>409</v>
      </c>
      <c r="S8" s="192" t="s">
        <v>409</v>
      </c>
      <c r="T8" s="192" t="s">
        <v>409</v>
      </c>
      <c r="U8" s="192" t="s">
        <v>409</v>
      </c>
      <c r="V8" s="192" t="s">
        <v>409</v>
      </c>
      <c r="W8" s="192"/>
      <c r="X8" s="192"/>
      <c r="Y8" s="192"/>
      <c r="Z8" s="192"/>
      <c r="AA8" s="87"/>
    </row>
    <row r="9" spans="1:38" x14ac:dyDescent="0.2">
      <c r="A9" s="81">
        <v>2</v>
      </c>
      <c r="B9" s="84" t="str">
        <f ca="1"/>
        <v>Afghanistan</v>
      </c>
      <c r="C9" s="84" t="str">
        <f ca="1"/>
        <v>AFG</v>
      </c>
      <c r="D9" s="84" t="str">
        <f ca="1"/>
        <v>SAS           South Asia</v>
      </c>
      <c r="E9" s="84" t="str">
        <f ca="1"/>
        <v>IDA</v>
      </c>
      <c r="F9" s="81"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8.3666002653407556</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10</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7</v>
      </c>
      <c r="J9" s="242">
        <v>44753</v>
      </c>
      <c r="K9" s="242">
        <v>45272</v>
      </c>
      <c r="L9" s="91" t="s">
        <v>7</v>
      </c>
      <c r="M9" s="192">
        <v>10</v>
      </c>
      <c r="N9" s="192" t="s">
        <v>409</v>
      </c>
      <c r="O9" s="192">
        <v>7</v>
      </c>
      <c r="P9" s="192">
        <v>7</v>
      </c>
      <c r="Q9" s="192">
        <v>1</v>
      </c>
      <c r="R9" s="192">
        <v>0.66100000000000003</v>
      </c>
      <c r="S9" s="192" t="s">
        <v>409</v>
      </c>
      <c r="T9" s="192" t="s">
        <v>787</v>
      </c>
      <c r="U9" s="192" t="s">
        <v>859</v>
      </c>
      <c r="V9" s="192">
        <v>-5.82</v>
      </c>
      <c r="W9" s="192"/>
      <c r="X9" s="192"/>
      <c r="Y9" s="192"/>
      <c r="Z9" s="192"/>
      <c r="AA9" s="87"/>
    </row>
    <row r="10" spans="1:38" x14ac:dyDescent="0.2">
      <c r="A10" s="81">
        <v>3</v>
      </c>
      <c r="B10" s="84" t="str">
        <f ca="1"/>
        <v>Angola</v>
      </c>
      <c r="C10" s="84" t="str">
        <f ca="1"/>
        <v>AGO</v>
      </c>
      <c r="D10" s="84" t="str">
        <f ca="1"/>
        <v>SSF           Sub-Saharan Africa</v>
      </c>
      <c r="E10" s="84" t="str">
        <f ca="1"/>
        <v>IBRD</v>
      </c>
      <c r="F10" s="81"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0</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9.9536768963520501</v>
      </c>
      <c r="I10" s="191" t="e"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#N/A</v>
      </c>
      <c r="J10" s="242">
        <v>44888</v>
      </c>
      <c r="K10" s="242">
        <v>44839</v>
      </c>
      <c r="L10" s="91" t="s">
        <v>9</v>
      </c>
      <c r="M10" s="192">
        <v>9.8325358851674594</v>
      </c>
      <c r="N10" s="192">
        <v>9.9536768963520501</v>
      </c>
      <c r="O10" s="192" t="s">
        <v>409</v>
      </c>
      <c r="P10" s="192" t="s">
        <v>409</v>
      </c>
      <c r="Q10" s="192" t="s">
        <v>409</v>
      </c>
      <c r="R10" s="192">
        <v>0.56899999999999995</v>
      </c>
      <c r="S10" s="192">
        <v>43.7</v>
      </c>
      <c r="T10" s="192" t="s">
        <v>409</v>
      </c>
      <c r="U10" s="192" t="s">
        <v>409</v>
      </c>
      <c r="V10" s="192" t="s">
        <v>409</v>
      </c>
      <c r="W10" s="192"/>
      <c r="X10" s="192"/>
      <c r="Y10" s="192"/>
      <c r="Z10" s="192"/>
      <c r="AA10" s="87"/>
    </row>
    <row r="11" spans="1:38" x14ac:dyDescent="0.2">
      <c r="A11" s="81">
        <v>4</v>
      </c>
      <c r="B11" s="84" t="str">
        <f ca="1"/>
        <v>Albania</v>
      </c>
      <c r="C11" s="84" t="str">
        <f ca="1"/>
        <v>ALB</v>
      </c>
      <c r="D11" s="84" t="str">
        <f ca="1"/>
        <v>ECS           Europe &amp; Central Asia</v>
      </c>
      <c r="E11" s="84" t="str">
        <f ca="1"/>
        <v>IBRD</v>
      </c>
      <c r="F11" s="81"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3.3971291866028701</v>
      </c>
      <c r="I11" s="191" t="e"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#N/A</v>
      </c>
      <c r="J11" s="242">
        <v>44753</v>
      </c>
      <c r="K11" s="242">
        <v>44753</v>
      </c>
      <c r="L11" s="91" t="s">
        <v>11</v>
      </c>
      <c r="M11" s="192">
        <v>3.3971291866028701</v>
      </c>
      <c r="N11" s="192" t="s">
        <v>409</v>
      </c>
      <c r="O11" s="192" t="s">
        <v>409</v>
      </c>
      <c r="P11" s="192" t="s">
        <v>409</v>
      </c>
      <c r="Q11" s="192" t="s">
        <v>409</v>
      </c>
      <c r="R11" s="192">
        <v>0.3</v>
      </c>
      <c r="S11" s="192" t="s">
        <v>409</v>
      </c>
      <c r="T11" s="192" t="s">
        <v>409</v>
      </c>
      <c r="U11" s="192" t="s">
        <v>409</v>
      </c>
      <c r="V11" s="192" t="s">
        <v>409</v>
      </c>
      <c r="W11" s="192"/>
      <c r="X11" s="192"/>
      <c r="Y11" s="192"/>
      <c r="Z11" s="192"/>
      <c r="AA11" s="87"/>
    </row>
    <row r="12" spans="1:38" x14ac:dyDescent="0.2">
      <c r="A12" s="81">
        <v>5</v>
      </c>
      <c r="B12" s="84" t="str">
        <f ca="1"/>
        <v>Andorra</v>
      </c>
      <c r="C12" s="84" t="str">
        <f ca="1"/>
        <v>AND</v>
      </c>
      <c r="D12" s="84" t="str">
        <f ca="1"/>
        <v>ECS           Europe &amp; Central Asia</v>
      </c>
      <c r="E12" s="84" t="str">
        <f ca="1"/>
        <v>NA</v>
      </c>
      <c r="F12" s="81"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t="s">
        <v>409</v>
      </c>
      <c r="K12" s="242" t="s">
        <v>409</v>
      </c>
      <c r="L12" s="91" t="s">
        <v>695</v>
      </c>
      <c r="M12" s="192" t="s">
        <v>409</v>
      </c>
      <c r="N12" s="192" t="s">
        <v>409</v>
      </c>
      <c r="O12" s="192" t="s">
        <v>409</v>
      </c>
      <c r="P12" s="192" t="s">
        <v>409</v>
      </c>
      <c r="Q12" s="192" t="s">
        <v>409</v>
      </c>
      <c r="R12" s="192" t="s">
        <v>409</v>
      </c>
      <c r="S12" s="192" t="s">
        <v>409</v>
      </c>
      <c r="T12" s="192" t="s">
        <v>409</v>
      </c>
      <c r="U12" s="192" t="s">
        <v>409</v>
      </c>
      <c r="V12" s="192" t="s">
        <v>409</v>
      </c>
      <c r="W12" s="192"/>
      <c r="X12" s="192"/>
      <c r="Y12" s="192"/>
      <c r="Z12" s="192"/>
      <c r="AA12" s="87"/>
    </row>
    <row r="13" spans="1:38" x14ac:dyDescent="0.2">
      <c r="A13" s="81">
        <v>6</v>
      </c>
      <c r="B13" s="84" t="str">
        <f ca="1"/>
        <v>United Arab Emirates</v>
      </c>
      <c r="C13" s="84" t="str">
        <f ca="1"/>
        <v>ARE</v>
      </c>
      <c r="D13" s="84" t="str">
        <f ca="1"/>
        <v>MEA           Middle East &amp; North Africa</v>
      </c>
      <c r="E13" s="84" t="str">
        <f ca="1"/>
        <v>NA</v>
      </c>
      <c r="F13" s="81"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0.83381586566299803</v>
      </c>
      <c r="I13" s="191" t="e"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#N/A</v>
      </c>
      <c r="J13" s="242">
        <v>44753</v>
      </c>
      <c r="K13" s="242">
        <v>44753</v>
      </c>
      <c r="L13" s="91" t="s">
        <v>13</v>
      </c>
      <c r="M13" s="192">
        <v>1.07655502392344</v>
      </c>
      <c r="N13" s="192">
        <v>0.83381586566299803</v>
      </c>
      <c r="O13" s="192" t="s">
        <v>409</v>
      </c>
      <c r="P13" s="192" t="s">
        <v>409</v>
      </c>
      <c r="Q13" s="192" t="s">
        <v>409</v>
      </c>
      <c r="R13" s="192">
        <v>0.20300000000000001</v>
      </c>
      <c r="S13" s="192">
        <v>75.2</v>
      </c>
      <c r="T13" s="192" t="s">
        <v>409</v>
      </c>
      <c r="U13" s="192" t="s">
        <v>409</v>
      </c>
      <c r="V13" s="192" t="s">
        <v>409</v>
      </c>
      <c r="W13" s="192"/>
      <c r="X13" s="192"/>
      <c r="Y13" s="192"/>
      <c r="Z13" s="192"/>
      <c r="AA13" s="87"/>
      <c r="AH13" s="86"/>
    </row>
    <row r="14" spans="1:38" x14ac:dyDescent="0.2">
      <c r="A14" s="81">
        <v>7</v>
      </c>
      <c r="B14" s="84" t="str">
        <f ca="1"/>
        <v>Argentina</v>
      </c>
      <c r="C14" s="84" t="str">
        <f ca="1"/>
        <v>ARG</v>
      </c>
      <c r="D14" s="84" t="str">
        <f ca="1"/>
        <v>LCN           Latin America &amp; Caribbean</v>
      </c>
      <c r="E14" s="84" t="str">
        <f ca="1"/>
        <v>IBRD</v>
      </c>
      <c r="F14" s="81"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3.8448176027793801</v>
      </c>
      <c r="I14" s="191" t="e"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#N/A</v>
      </c>
      <c r="J14" s="242">
        <v>44888</v>
      </c>
      <c r="K14" s="242">
        <v>44753</v>
      </c>
      <c r="L14" s="91" t="s">
        <v>15</v>
      </c>
      <c r="M14" s="192">
        <v>2.2727272727272698</v>
      </c>
      <c r="N14" s="192">
        <v>3.8448176027793801</v>
      </c>
      <c r="O14" s="192" t="s">
        <v>409</v>
      </c>
      <c r="P14" s="192" t="s">
        <v>409</v>
      </c>
      <c r="Q14" s="192" t="s">
        <v>409</v>
      </c>
      <c r="R14" s="192">
        <v>0.253</v>
      </c>
      <c r="S14" s="192">
        <v>64.8</v>
      </c>
      <c r="T14" s="192" t="s">
        <v>409</v>
      </c>
      <c r="U14" s="192" t="s">
        <v>409</v>
      </c>
      <c r="V14" s="192" t="s">
        <v>409</v>
      </c>
      <c r="W14" s="192"/>
      <c r="X14" s="192"/>
      <c r="Y14" s="192"/>
      <c r="Z14" s="192"/>
      <c r="AA14" s="87"/>
      <c r="AH14" s="86"/>
    </row>
    <row r="15" spans="1:38" x14ac:dyDescent="0.2">
      <c r="A15" s="81">
        <v>8</v>
      </c>
      <c r="B15" s="84" t="str">
        <f ca="1"/>
        <v>Armenia</v>
      </c>
      <c r="C15" s="84" t="str">
        <f ca="1"/>
        <v>ARM</v>
      </c>
      <c r="D15" s="84" t="str">
        <f ca="1"/>
        <v>ECS           Europe &amp; Central Asia</v>
      </c>
      <c r="E15" s="84" t="str">
        <f ca="1"/>
        <v>IBRD</v>
      </c>
      <c r="F15" s="81"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2.7033492822966498</v>
      </c>
      <c r="I15" s="191" t="e"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#N/A</v>
      </c>
      <c r="J15" s="242" t="s">
        <v>409</v>
      </c>
      <c r="K15" s="242">
        <v>44753</v>
      </c>
      <c r="L15" s="91" t="s">
        <v>17</v>
      </c>
      <c r="M15" s="192">
        <v>2.7033492822966498</v>
      </c>
      <c r="N15" s="192" t="s">
        <v>409</v>
      </c>
      <c r="O15" s="192" t="s">
        <v>409</v>
      </c>
      <c r="P15" s="192" t="s">
        <v>409</v>
      </c>
      <c r="Q15" s="192" t="s">
        <v>409</v>
      </c>
      <c r="R15" s="192">
        <v>0.27100000000000002</v>
      </c>
      <c r="S15" s="192" t="s">
        <v>409</v>
      </c>
      <c r="T15" s="192" t="s">
        <v>409</v>
      </c>
      <c r="U15" s="192" t="s">
        <v>409</v>
      </c>
      <c r="V15" s="192" t="s">
        <v>409</v>
      </c>
      <c r="W15" s="192"/>
      <c r="X15" s="192"/>
      <c r="Y15" s="192"/>
      <c r="Z15" s="192"/>
      <c r="AA15" s="87"/>
    </row>
    <row r="16" spans="1:38" x14ac:dyDescent="0.2">
      <c r="A16" s="81">
        <v>9</v>
      </c>
      <c r="B16" s="84" t="str">
        <f ca="1"/>
        <v>American Samoa</v>
      </c>
      <c r="C16" s="84" t="str">
        <f ca="1"/>
        <v>ASM</v>
      </c>
      <c r="D16" s="84" t="str">
        <f ca="1"/>
        <v>EAS           East Asia &amp; Pacific</v>
      </c>
      <c r="E16" s="84" t="str">
        <f ca="1"/>
        <v>NA</v>
      </c>
      <c r="F16" s="81"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t="s">
        <v>409</v>
      </c>
      <c r="T16" s="192" t="s">
        <v>409</v>
      </c>
      <c r="U16" s="192" t="s">
        <v>409</v>
      </c>
      <c r="V16" s="192" t="s">
        <v>409</v>
      </c>
      <c r="W16" s="192"/>
      <c r="X16" s="192"/>
      <c r="Y16" s="192"/>
      <c r="Z16" s="192"/>
      <c r="AA16" s="87"/>
    </row>
    <row r="17" spans="1:31" x14ac:dyDescent="0.2">
      <c r="A17" s="81">
        <v>10</v>
      </c>
      <c r="B17" s="84" t="str">
        <f ca="1"/>
        <v>Antigua and Barbuda</v>
      </c>
      <c r="C17" s="84" t="str">
        <f ca="1"/>
        <v>ATG</v>
      </c>
      <c r="D17" s="84" t="str">
        <f ca="1"/>
        <v>LCN           Latin America &amp; Caribbean</v>
      </c>
      <c r="E17" s="84" t="str">
        <f ca="1"/>
        <v>IBRD</v>
      </c>
      <c r="F17" s="81" t="str">
        <f t="shared" ca="1" si="3"/>
        <v/>
      </c>
      <c r="G17" s="80" t="e">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v>44753</v>
      </c>
      <c r="L17" s="91" t="s">
        <v>19</v>
      </c>
      <c r="M17" s="192" t="s">
        <v>409</v>
      </c>
      <c r="N17" s="192" t="s">
        <v>409</v>
      </c>
      <c r="O17" s="192" t="s">
        <v>409</v>
      </c>
      <c r="P17" s="192" t="s">
        <v>409</v>
      </c>
      <c r="Q17" s="192" t="s">
        <v>409</v>
      </c>
      <c r="R17" s="192" t="s">
        <v>409</v>
      </c>
      <c r="S17" s="192" t="s">
        <v>409</v>
      </c>
      <c r="T17" s="192" t="s">
        <v>409</v>
      </c>
      <c r="U17" s="192" t="s">
        <v>409</v>
      </c>
      <c r="V17" s="192" t="s">
        <v>409</v>
      </c>
      <c r="W17" s="192"/>
      <c r="X17" s="192"/>
      <c r="Y17" s="192"/>
      <c r="Z17" s="192"/>
      <c r="AA17" s="87"/>
      <c r="AE17" s="86"/>
    </row>
    <row r="18" spans="1:31" x14ac:dyDescent="0.2">
      <c r="A18" s="81">
        <v>11</v>
      </c>
      <c r="B18" s="84" t="str">
        <f ca="1"/>
        <v>Australia</v>
      </c>
      <c r="C18" s="84" t="str">
        <f ca="1"/>
        <v>AUS</v>
      </c>
      <c r="D18" s="84" t="str">
        <f ca="1"/>
        <v>EAS           East Asia &amp; Pacific</v>
      </c>
      <c r="E18" s="84" t="str">
        <f ca="1"/>
        <v>NA</v>
      </c>
      <c r="F18" s="81"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0.775911986103066</v>
      </c>
      <c r="I18" s="191" t="e"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#N/A</v>
      </c>
      <c r="J18" s="242">
        <v>44753</v>
      </c>
      <c r="K18" s="242">
        <v>44753</v>
      </c>
      <c r="L18" s="91" t="s">
        <v>21</v>
      </c>
      <c r="M18" s="192">
        <v>0.88516746411483205</v>
      </c>
      <c r="N18" s="192">
        <v>0.775911986103066</v>
      </c>
      <c r="O18" s="192" t="s">
        <v>409</v>
      </c>
      <c r="P18" s="192" t="s">
        <v>409</v>
      </c>
      <c r="Q18" s="192" t="s">
        <v>409</v>
      </c>
      <c r="R18" s="192">
        <v>0.19500000000000001</v>
      </c>
      <c r="S18" s="192">
        <v>75.400000000000006</v>
      </c>
      <c r="T18" s="192" t="s">
        <v>409</v>
      </c>
      <c r="U18" s="192" t="s">
        <v>409</v>
      </c>
      <c r="V18" s="192" t="s">
        <v>409</v>
      </c>
      <c r="W18" s="192"/>
      <c r="X18" s="192"/>
      <c r="Y18" s="192"/>
      <c r="Z18" s="192"/>
      <c r="AA18" s="87"/>
    </row>
    <row r="19" spans="1:31" x14ac:dyDescent="0.2">
      <c r="A19" s="81">
        <v>12</v>
      </c>
      <c r="B19" s="84" t="str">
        <f ca="1"/>
        <v>Austria</v>
      </c>
      <c r="C19" s="84" t="str">
        <f ca="1"/>
        <v>AUT</v>
      </c>
      <c r="D19" s="84" t="str">
        <f ca="1"/>
        <v>ECS           Europe &amp; Central Asia</v>
      </c>
      <c r="E19" s="84" t="str">
        <f ca="1"/>
        <v>NA</v>
      </c>
      <c r="F19" s="81"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v>
      </c>
      <c r="I19" s="191" t="e"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#N/A</v>
      </c>
      <c r="J19" s="242">
        <v>44888</v>
      </c>
      <c r="K19" s="242">
        <v>44753</v>
      </c>
      <c r="L19" s="91" t="s">
        <v>23</v>
      </c>
      <c r="M19" s="192">
        <v>0</v>
      </c>
      <c r="N19" s="192">
        <v>0</v>
      </c>
      <c r="O19" s="192" t="s">
        <v>409</v>
      </c>
      <c r="P19" s="192" t="s">
        <v>409</v>
      </c>
      <c r="Q19" s="192" t="s">
        <v>409</v>
      </c>
      <c r="R19" s="192">
        <v>9.7000000000000003E-2</v>
      </c>
      <c r="S19" s="192">
        <v>78.099999999999994</v>
      </c>
      <c r="T19" s="192" t="s">
        <v>409</v>
      </c>
      <c r="U19" s="192" t="s">
        <v>409</v>
      </c>
      <c r="V19" s="192" t="s">
        <v>409</v>
      </c>
      <c r="W19" s="192"/>
      <c r="X19" s="192"/>
      <c r="Y19" s="192"/>
      <c r="Z19" s="192"/>
      <c r="AA19" s="87"/>
    </row>
    <row r="20" spans="1:31" x14ac:dyDescent="0.2">
      <c r="A20" s="81">
        <v>13</v>
      </c>
      <c r="B20" s="84" t="str">
        <f ca="1"/>
        <v>Azerbaijan</v>
      </c>
      <c r="C20" s="84" t="str">
        <f ca="1"/>
        <v>AZE</v>
      </c>
      <c r="D20" s="84" t="str">
        <f ca="1"/>
        <v>ECS           Europe &amp; Central Asia</v>
      </c>
      <c r="E20" s="84" t="str">
        <f ca="1"/>
        <v>IBRD</v>
      </c>
      <c r="F20" s="81"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5.2924145917776402</v>
      </c>
      <c r="I20" s="191" t="e"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#N/A</v>
      </c>
      <c r="J20" s="242">
        <v>44888</v>
      </c>
      <c r="K20" s="242">
        <v>44753</v>
      </c>
      <c r="L20" s="91" t="s">
        <v>25</v>
      </c>
      <c r="M20" s="192">
        <v>4.2344497607655498</v>
      </c>
      <c r="N20" s="192">
        <v>5.2924145917776402</v>
      </c>
      <c r="O20" s="192" t="s">
        <v>409</v>
      </c>
      <c r="P20" s="192" t="s">
        <v>409</v>
      </c>
      <c r="Q20" s="192" t="s">
        <v>409</v>
      </c>
      <c r="R20" s="192">
        <v>0.33500000000000002</v>
      </c>
      <c r="S20" s="192">
        <v>59.8</v>
      </c>
      <c r="T20" s="192" t="s">
        <v>409</v>
      </c>
      <c r="U20" s="192" t="s">
        <v>409</v>
      </c>
      <c r="V20" s="192" t="s">
        <v>409</v>
      </c>
      <c r="W20" s="192"/>
      <c r="X20" s="192"/>
      <c r="Y20" s="192"/>
      <c r="Z20" s="192"/>
      <c r="AA20" s="87"/>
      <c r="AE20" s="86"/>
    </row>
    <row r="21" spans="1:31" x14ac:dyDescent="0.2">
      <c r="A21" s="81">
        <v>14</v>
      </c>
      <c r="B21" s="84" t="str">
        <f ca="1"/>
        <v>Burundi</v>
      </c>
      <c r="C21" s="84" t="str">
        <f ca="1"/>
        <v>BDI</v>
      </c>
      <c r="D21" s="84" t="str">
        <f ca="1"/>
        <v>SSF           Sub-Saharan Africa</v>
      </c>
      <c r="E21" s="84" t="str">
        <f ca="1"/>
        <v>IDA</v>
      </c>
      <c r="F21" s="81"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7.0710678118654755</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5</v>
      </c>
      <c r="J21" s="242">
        <v>44888</v>
      </c>
      <c r="K21" s="242">
        <v>45272</v>
      </c>
      <c r="L21" s="91" t="s">
        <v>27</v>
      </c>
      <c r="M21" s="192">
        <v>9.9282296650717701</v>
      </c>
      <c r="N21" s="192">
        <v>10</v>
      </c>
      <c r="O21" s="192" t="s">
        <v>409</v>
      </c>
      <c r="P21" s="192">
        <v>5</v>
      </c>
      <c r="Q21" s="192">
        <v>5</v>
      </c>
      <c r="R21" s="192">
        <v>0.57299999999999995</v>
      </c>
      <c r="S21" s="192">
        <v>40.6</v>
      </c>
      <c r="T21" s="192" t="s">
        <v>409</v>
      </c>
      <c r="U21" s="192" t="s">
        <v>925</v>
      </c>
      <c r="V21" s="192">
        <v>29.01</v>
      </c>
      <c r="W21" s="192"/>
      <c r="X21" s="192"/>
      <c r="Y21" s="192"/>
      <c r="Z21" s="192"/>
      <c r="AA21" s="87"/>
    </row>
    <row r="22" spans="1:31" x14ac:dyDescent="0.2">
      <c r="A22" s="81">
        <v>15</v>
      </c>
      <c r="B22" s="84" t="str">
        <f ca="1"/>
        <v>Belgium</v>
      </c>
      <c r="C22" s="84" t="str">
        <f ca="1"/>
        <v>BEL</v>
      </c>
      <c r="D22" s="84" t="str">
        <f ca="1"/>
        <v>ECS           Europe &amp; Central Asia</v>
      </c>
      <c r="E22" s="84" t="str">
        <f ca="1"/>
        <v>NA</v>
      </c>
      <c r="F22" s="81"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0.16792125072379799</v>
      </c>
      <c r="I22" s="191" t="e"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#N/A</v>
      </c>
      <c r="J22" s="242">
        <v>44888</v>
      </c>
      <c r="K22" s="242">
        <v>44753</v>
      </c>
      <c r="L22" s="91" t="s">
        <v>29</v>
      </c>
      <c r="M22" s="192">
        <v>0</v>
      </c>
      <c r="N22" s="192">
        <v>0.16792125072379799</v>
      </c>
      <c r="O22" s="192" t="s">
        <v>409</v>
      </c>
      <c r="P22" s="192" t="s">
        <v>409</v>
      </c>
      <c r="Q22" s="192" t="s">
        <v>409</v>
      </c>
      <c r="R22" s="192">
        <v>0.08</v>
      </c>
      <c r="S22" s="192">
        <v>77.5</v>
      </c>
      <c r="T22" s="192" t="s">
        <v>409</v>
      </c>
      <c r="U22" s="192" t="s">
        <v>409</v>
      </c>
      <c r="V22" s="192" t="s">
        <v>409</v>
      </c>
      <c r="W22" s="192"/>
      <c r="X22" s="192"/>
      <c r="Y22" s="192"/>
      <c r="Z22" s="192"/>
      <c r="AA22" s="87"/>
    </row>
    <row r="23" spans="1:31" x14ac:dyDescent="0.2">
      <c r="A23" s="81">
        <v>16</v>
      </c>
      <c r="B23" s="84" t="str">
        <f ca="1"/>
        <v>Benin</v>
      </c>
      <c r="C23" s="84" t="str">
        <f ca="1"/>
        <v>BEN</v>
      </c>
      <c r="D23" s="84" t="str">
        <f ca="1"/>
        <v>SSF           Sub-Saharan Africa</v>
      </c>
      <c r="E23" s="84" t="str">
        <f ca="1"/>
        <v>IDA</v>
      </c>
      <c r="F23" s="81"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8.6797915460335808</v>
      </c>
      <c r="I23" s="191" t="e"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#N/A</v>
      </c>
      <c r="J23" s="242">
        <v>44888</v>
      </c>
      <c r="K23" s="242">
        <v>44839</v>
      </c>
      <c r="L23" s="91" t="s">
        <v>31</v>
      </c>
      <c r="M23" s="192">
        <v>8.6124401913875595</v>
      </c>
      <c r="N23" s="192">
        <v>8.6797915460335808</v>
      </c>
      <c r="O23" s="192" t="s">
        <v>409</v>
      </c>
      <c r="P23" s="192" t="s">
        <v>409</v>
      </c>
      <c r="Q23" s="192" t="s">
        <v>409</v>
      </c>
      <c r="R23" s="192">
        <v>0.51800000000000002</v>
      </c>
      <c r="S23" s="192">
        <v>48.1</v>
      </c>
      <c r="T23" s="192" t="s">
        <v>409</v>
      </c>
      <c r="U23" s="192" t="s">
        <v>409</v>
      </c>
      <c r="V23" s="192" t="s">
        <v>409</v>
      </c>
      <c r="W23" s="192"/>
      <c r="X23" s="192"/>
      <c r="Y23" s="192"/>
      <c r="Z23" s="192"/>
      <c r="AA23" s="87"/>
    </row>
    <row r="24" spans="1:31" x14ac:dyDescent="0.2">
      <c r="A24" s="81">
        <v>17</v>
      </c>
      <c r="B24" s="84" t="str">
        <f ca="1"/>
        <v>Burkina Faso</v>
      </c>
      <c r="C24" s="84" t="str">
        <f ca="1"/>
        <v>BFA</v>
      </c>
      <c r="D24" s="84" t="str">
        <f ca="1"/>
        <v>SSF           Sub-Saharan Africa</v>
      </c>
      <c r="E24" s="84" t="str">
        <f ca="1"/>
        <v>IDA</v>
      </c>
      <c r="F24" s="81"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9.080480410933168</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8.2455124493341003</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10</v>
      </c>
      <c r="J24" s="242">
        <v>44753</v>
      </c>
      <c r="K24" s="242">
        <v>45272</v>
      </c>
      <c r="L24" s="91" t="s">
        <v>33</v>
      </c>
      <c r="M24" s="192">
        <v>8.7559808612440193</v>
      </c>
      <c r="N24" s="192">
        <v>8.2455124493341003</v>
      </c>
      <c r="O24" s="192">
        <v>10</v>
      </c>
      <c r="P24" s="192">
        <v>10</v>
      </c>
      <c r="Q24" s="192">
        <v>1</v>
      </c>
      <c r="R24" s="192">
        <v>0.52400000000000002</v>
      </c>
      <c r="S24" s="192">
        <v>49.6</v>
      </c>
      <c r="T24" s="192" t="s">
        <v>786</v>
      </c>
      <c r="U24" s="192" t="s">
        <v>926</v>
      </c>
      <c r="V24" s="192">
        <v>-15.7</v>
      </c>
      <c r="W24" s="192"/>
      <c r="X24" s="192"/>
      <c r="Y24" s="192"/>
      <c r="Z24" s="192"/>
      <c r="AA24" s="87"/>
    </row>
    <row r="25" spans="1:31" x14ac:dyDescent="0.2">
      <c r="A25" s="81">
        <v>18</v>
      </c>
      <c r="B25" s="84" t="str">
        <f ca="1"/>
        <v>Bangladesh</v>
      </c>
      <c r="C25" s="84" t="str">
        <f ca="1"/>
        <v>BGD</v>
      </c>
      <c r="D25" s="84" t="str">
        <f ca="1"/>
        <v>SAS           South Asia</v>
      </c>
      <c r="E25" s="84" t="str">
        <f ca="1"/>
        <v>IDA</v>
      </c>
      <c r="F25" s="81"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6.9716270990156302</v>
      </c>
      <c r="I25" s="191" t="e"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#N/A</v>
      </c>
      <c r="J25" s="242">
        <v>44753</v>
      </c>
      <c r="K25" s="242">
        <v>44753</v>
      </c>
      <c r="L25" s="91" t="s">
        <v>35</v>
      </c>
      <c r="M25" s="192">
        <v>8.03827751196172</v>
      </c>
      <c r="N25" s="192">
        <v>6.9716270990156302</v>
      </c>
      <c r="O25" s="192" t="s">
        <v>409</v>
      </c>
      <c r="P25" s="192" t="s">
        <v>409</v>
      </c>
      <c r="Q25" s="192" t="s">
        <v>409</v>
      </c>
      <c r="R25" s="192">
        <v>0.49399999999999999</v>
      </c>
      <c r="S25" s="192">
        <v>54</v>
      </c>
      <c r="T25" s="192" t="s">
        <v>409</v>
      </c>
      <c r="U25" s="192" t="s">
        <v>409</v>
      </c>
      <c r="V25" s="192" t="s">
        <v>409</v>
      </c>
      <c r="W25" s="192"/>
      <c r="X25" s="192"/>
      <c r="Y25" s="192"/>
      <c r="Z25" s="192"/>
      <c r="AA25" s="87"/>
    </row>
    <row r="26" spans="1:31" x14ac:dyDescent="0.2">
      <c r="A26" s="81">
        <v>19</v>
      </c>
      <c r="B26" s="84" t="str">
        <f ca="1"/>
        <v>Bulgaria</v>
      </c>
      <c r="C26" s="84" t="str">
        <f ca="1"/>
        <v>BGR</v>
      </c>
      <c r="D26" s="84" t="str">
        <f ca="1"/>
        <v>ECS           Europe &amp; Central Asia</v>
      </c>
      <c r="E26" s="84" t="str">
        <f ca="1"/>
        <v>IBRD</v>
      </c>
      <c r="F26" s="81"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1.4707585408222299</v>
      </c>
      <c r="I26" s="191" t="e"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#N/A</v>
      </c>
      <c r="J26" s="242">
        <v>44753</v>
      </c>
      <c r="K26" s="242">
        <v>44753</v>
      </c>
      <c r="L26" s="91" t="s">
        <v>37</v>
      </c>
      <c r="M26" s="192">
        <v>2.4162679425837301</v>
      </c>
      <c r="N26" s="192">
        <v>1.4707585408222299</v>
      </c>
      <c r="O26" s="192" t="s">
        <v>409</v>
      </c>
      <c r="P26" s="192" t="s">
        <v>409</v>
      </c>
      <c r="Q26" s="192" t="s">
        <v>409</v>
      </c>
      <c r="R26" s="192">
        <v>0.25900000000000001</v>
      </c>
      <c r="S26" s="192">
        <v>73</v>
      </c>
      <c r="T26" s="192" t="s">
        <v>409</v>
      </c>
      <c r="U26" s="192" t="s">
        <v>409</v>
      </c>
      <c r="V26" s="192" t="s">
        <v>409</v>
      </c>
      <c r="W26" s="192"/>
      <c r="X26" s="192"/>
      <c r="Y26" s="192"/>
      <c r="Z26" s="192"/>
      <c r="AA26" s="87"/>
    </row>
    <row r="27" spans="1:31" x14ac:dyDescent="0.2">
      <c r="A27" s="81">
        <v>20</v>
      </c>
      <c r="B27" s="84" t="str">
        <f ca="1"/>
        <v>Bahrain</v>
      </c>
      <c r="C27" s="84" t="str">
        <f ca="1"/>
        <v>BHR</v>
      </c>
      <c r="D27" s="84" t="str">
        <f ca="1"/>
        <v>MEA           Middle East &amp; North Africa</v>
      </c>
      <c r="E27" s="84" t="str">
        <f ca="1"/>
        <v>NA</v>
      </c>
      <c r="F27" s="81"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2.25246091488129</v>
      </c>
      <c r="I27" s="191" t="e"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#N/A</v>
      </c>
      <c r="J27" s="242">
        <v>44888</v>
      </c>
      <c r="K27" s="242">
        <v>44753</v>
      </c>
      <c r="L27" s="91" t="s">
        <v>39</v>
      </c>
      <c r="M27" s="192">
        <v>0.52631578947368296</v>
      </c>
      <c r="N27" s="192">
        <v>2.25246091488129</v>
      </c>
      <c r="O27" s="192" t="s">
        <v>409</v>
      </c>
      <c r="P27" s="192" t="s">
        <v>409</v>
      </c>
      <c r="Q27" s="192" t="s">
        <v>409</v>
      </c>
      <c r="R27" s="192">
        <v>0.18</v>
      </c>
      <c r="S27" s="192">
        <v>70.3</v>
      </c>
      <c r="T27" s="192" t="s">
        <v>409</v>
      </c>
      <c r="U27" s="192" t="s">
        <v>409</v>
      </c>
      <c r="V27" s="192" t="s">
        <v>409</v>
      </c>
      <c r="W27" s="192"/>
      <c r="X27" s="192"/>
      <c r="Y27" s="192"/>
      <c r="Z27" s="192"/>
      <c r="AA27" s="87"/>
    </row>
    <row r="28" spans="1:31" x14ac:dyDescent="0.2">
      <c r="A28" s="81">
        <v>21</v>
      </c>
      <c r="B28" s="84" t="str">
        <f ca="1"/>
        <v>Bahamas, The</v>
      </c>
      <c r="C28" s="84" t="str">
        <f ca="1"/>
        <v>BHS</v>
      </c>
      <c r="D28" s="84" t="str">
        <f ca="1"/>
        <v>LCN           Latin America &amp; Caribbean</v>
      </c>
      <c r="E28" s="84" t="str">
        <f ca="1"/>
        <v>NA</v>
      </c>
      <c r="F28" s="81"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3.58851674641148</v>
      </c>
      <c r="I28" s="191" t="e"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#N/A</v>
      </c>
      <c r="J28" s="242">
        <v>44753</v>
      </c>
      <c r="K28" s="242">
        <v>44753</v>
      </c>
      <c r="L28" s="91" t="s">
        <v>40</v>
      </c>
      <c r="M28" s="192">
        <v>3.58851674641148</v>
      </c>
      <c r="N28" s="192" t="s">
        <v>409</v>
      </c>
      <c r="O28" s="192" t="s">
        <v>409</v>
      </c>
      <c r="P28" s="192" t="s">
        <v>409</v>
      </c>
      <c r="Q28" s="192" t="s">
        <v>409</v>
      </c>
      <c r="R28" s="192">
        <v>0.308</v>
      </c>
      <c r="S28" s="192" t="s">
        <v>409</v>
      </c>
      <c r="T28" s="192" t="s">
        <v>409</v>
      </c>
      <c r="U28" s="192" t="s">
        <v>409</v>
      </c>
      <c r="V28" s="192" t="s">
        <v>409</v>
      </c>
      <c r="W28" s="192"/>
      <c r="X28" s="192"/>
      <c r="Y28" s="192"/>
      <c r="Z28" s="192"/>
      <c r="AA28" s="87"/>
    </row>
    <row r="29" spans="1:31" x14ac:dyDescent="0.2">
      <c r="A29" s="81">
        <v>22</v>
      </c>
      <c r="B29" s="84" t="str">
        <f ca="1"/>
        <v>Bosnia and Herzegovina</v>
      </c>
      <c r="C29" s="84" t="str">
        <f ca="1"/>
        <v>BIH</v>
      </c>
      <c r="D29" s="84" t="str">
        <f ca="1"/>
        <v>ECS           Europe &amp; Central Asia</v>
      </c>
      <c r="E29" s="84" t="str">
        <f ca="1"/>
        <v>IBRD</v>
      </c>
      <c r="F29" s="81"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3.2296650717703299</v>
      </c>
      <c r="I29" s="191" t="e"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#N/A</v>
      </c>
      <c r="J29" s="242">
        <v>44753</v>
      </c>
      <c r="K29" s="242">
        <v>44753</v>
      </c>
      <c r="L29" s="91" t="s">
        <v>42</v>
      </c>
      <c r="M29" s="192">
        <v>3.2296650717703299</v>
      </c>
      <c r="N29" s="192" t="s">
        <v>409</v>
      </c>
      <c r="O29" s="192" t="s">
        <v>409</v>
      </c>
      <c r="P29" s="192" t="s">
        <v>409</v>
      </c>
      <c r="Q29" s="192" t="s">
        <v>409</v>
      </c>
      <c r="R29" s="192">
        <v>0.29299999999999998</v>
      </c>
      <c r="S29" s="192" t="s">
        <v>409</v>
      </c>
      <c r="T29" s="192" t="s">
        <v>409</v>
      </c>
      <c r="U29" s="192" t="s">
        <v>409</v>
      </c>
      <c r="V29" s="192" t="s">
        <v>409</v>
      </c>
      <c r="W29" s="192"/>
      <c r="X29" s="192"/>
      <c r="Y29" s="192"/>
      <c r="Z29" s="192"/>
      <c r="AA29" s="87"/>
    </row>
    <row r="30" spans="1:31" x14ac:dyDescent="0.2">
      <c r="A30" s="81">
        <v>23</v>
      </c>
      <c r="B30" s="84" t="str">
        <f ca="1"/>
        <v>Belarus</v>
      </c>
      <c r="C30" s="84" t="str">
        <f ca="1"/>
        <v>BLR</v>
      </c>
      <c r="D30" s="84" t="str">
        <f ca="1"/>
        <v>ECS           Europe &amp; Central Asia</v>
      </c>
      <c r="E30" s="84" t="str">
        <f ca="1"/>
        <v>IBRD</v>
      </c>
      <c r="F30" s="81"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3.9316734221192799</v>
      </c>
      <c r="I30" s="191" t="e"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#N/A</v>
      </c>
      <c r="J30" s="242">
        <v>44888</v>
      </c>
      <c r="K30" s="242">
        <v>44753</v>
      </c>
      <c r="L30" s="91" t="s">
        <v>44</v>
      </c>
      <c r="M30" s="192">
        <v>1.02870813397129</v>
      </c>
      <c r="N30" s="192">
        <v>3.9316734221192799</v>
      </c>
      <c r="O30" s="192" t="s">
        <v>409</v>
      </c>
      <c r="P30" s="192" t="s">
        <v>409</v>
      </c>
      <c r="Q30" s="192" t="s">
        <v>409</v>
      </c>
      <c r="R30" s="192">
        <v>0.20100000000000001</v>
      </c>
      <c r="S30" s="192">
        <v>64.5</v>
      </c>
      <c r="T30" s="192" t="s">
        <v>409</v>
      </c>
      <c r="U30" s="192" t="s">
        <v>409</v>
      </c>
      <c r="V30" s="192" t="s">
        <v>409</v>
      </c>
      <c r="W30" s="192"/>
      <c r="X30" s="192"/>
      <c r="Y30" s="192"/>
      <c r="Z30" s="192"/>
      <c r="AA30" s="87"/>
    </row>
    <row r="31" spans="1:31" x14ac:dyDescent="0.2">
      <c r="A31" s="81">
        <v>24</v>
      </c>
      <c r="B31" s="84" t="str">
        <f ca="1"/>
        <v>Belize</v>
      </c>
      <c r="C31" s="84" t="str">
        <f ca="1"/>
        <v>BLZ</v>
      </c>
      <c r="D31" s="84" t="str">
        <f ca="1"/>
        <v>LCN           Latin America &amp; Caribbean</v>
      </c>
      <c r="E31" s="84" t="str">
        <f ca="1"/>
        <v>IBRD</v>
      </c>
      <c r="F31" s="81"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4.6650717703349196</v>
      </c>
      <c r="I31" s="191" t="e"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#N/A</v>
      </c>
      <c r="J31" s="242">
        <v>44753</v>
      </c>
      <c r="K31" s="242">
        <v>44753</v>
      </c>
      <c r="L31" s="91" t="s">
        <v>46</v>
      </c>
      <c r="M31" s="192">
        <v>4.6650717703349196</v>
      </c>
      <c r="N31" s="192" t="s">
        <v>409</v>
      </c>
      <c r="O31" s="192" t="s">
        <v>409</v>
      </c>
      <c r="P31" s="192" t="s">
        <v>409</v>
      </c>
      <c r="Q31" s="192" t="s">
        <v>409</v>
      </c>
      <c r="R31" s="192">
        <v>0.35299999999999998</v>
      </c>
      <c r="S31" s="192" t="s">
        <v>409</v>
      </c>
      <c r="T31" s="192" t="s">
        <v>409</v>
      </c>
      <c r="U31" s="192" t="s">
        <v>409</v>
      </c>
      <c r="V31" s="192" t="s">
        <v>409</v>
      </c>
      <c r="W31" s="192"/>
      <c r="X31" s="192"/>
      <c r="Y31" s="192"/>
      <c r="Z31" s="192"/>
      <c r="AA31" s="87"/>
      <c r="AD31" s="86"/>
    </row>
    <row r="32" spans="1:31" x14ac:dyDescent="0.2">
      <c r="A32" s="81">
        <v>25</v>
      </c>
      <c r="B32" s="84" t="str">
        <f ca="1"/>
        <v>Bermuda</v>
      </c>
      <c r="C32" s="84" t="str">
        <f ca="1"/>
        <v>BMU</v>
      </c>
      <c r="D32" s="84" t="str">
        <f ca="1"/>
        <v>NAC           North America</v>
      </c>
      <c r="E32" s="84" t="str">
        <f ca="1"/>
        <v>NA</v>
      </c>
      <c r="F32" s="81"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t="s">
        <v>409</v>
      </c>
      <c r="T32" s="192" t="s">
        <v>409</v>
      </c>
      <c r="U32" s="192" t="s">
        <v>409</v>
      </c>
      <c r="V32" s="192" t="s">
        <v>409</v>
      </c>
      <c r="W32" s="192"/>
      <c r="X32" s="192"/>
      <c r="Y32" s="192"/>
      <c r="Z32" s="192"/>
      <c r="AA32" s="87"/>
    </row>
    <row r="33" spans="1:31" x14ac:dyDescent="0.2">
      <c r="A33" s="81">
        <v>26</v>
      </c>
      <c r="B33" s="84" t="str">
        <f ca="1"/>
        <v>Bolivia</v>
      </c>
      <c r="C33" s="84" t="str">
        <f ca="1"/>
        <v>BOL</v>
      </c>
      <c r="D33" s="84" t="str">
        <f ca="1"/>
        <v>LCN           Latin America &amp; Caribbean</v>
      </c>
      <c r="E33" s="84" t="str">
        <f ca="1"/>
        <v>IBRD</v>
      </c>
      <c r="F33" s="81"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0</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3.7869137232194499</v>
      </c>
      <c r="I33" s="191" t="e"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#N/A</v>
      </c>
      <c r="J33" s="242">
        <v>44753</v>
      </c>
      <c r="K33" s="242">
        <v>44753</v>
      </c>
      <c r="L33" s="91" t="s">
        <v>48</v>
      </c>
      <c r="M33" s="192">
        <v>8.0861244019138692</v>
      </c>
      <c r="N33" s="192">
        <v>3.7869137232194499</v>
      </c>
      <c r="O33" s="192" t="s">
        <v>409</v>
      </c>
      <c r="P33" s="192" t="s">
        <v>409</v>
      </c>
      <c r="Q33" s="192" t="s">
        <v>409</v>
      </c>
      <c r="R33" s="192">
        <v>0.496</v>
      </c>
      <c r="S33" s="192">
        <v>65</v>
      </c>
      <c r="T33" s="192" t="s">
        <v>409</v>
      </c>
      <c r="U33" s="192" t="s">
        <v>409</v>
      </c>
      <c r="V33" s="192" t="s">
        <v>409</v>
      </c>
      <c r="W33" s="192"/>
      <c r="X33" s="192"/>
      <c r="Y33" s="192"/>
      <c r="Z33" s="192"/>
      <c r="AA33" s="87"/>
      <c r="AE33" s="86"/>
    </row>
    <row r="34" spans="1:31" x14ac:dyDescent="0.2">
      <c r="A34" s="81">
        <v>27</v>
      </c>
      <c r="B34" s="84" t="str">
        <f ca="1"/>
        <v>Brazil</v>
      </c>
      <c r="C34" s="84" t="str">
        <f ca="1"/>
        <v>BRA</v>
      </c>
      <c r="D34" s="84" t="str">
        <f ca="1"/>
        <v>LCN           Latin America &amp; Caribbean</v>
      </c>
      <c r="E34" s="84" t="str">
        <f ca="1"/>
        <v>IBRD</v>
      </c>
      <c r="F34" s="81"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3.7579617834394901</v>
      </c>
      <c r="I34" s="191" t="e"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#N/A</v>
      </c>
      <c r="J34" s="242">
        <v>44888</v>
      </c>
      <c r="K34" s="242">
        <v>44753</v>
      </c>
      <c r="L34" s="91" t="s">
        <v>50</v>
      </c>
      <c r="M34" s="192">
        <v>3.7320574162679399</v>
      </c>
      <c r="N34" s="192">
        <v>3.7579617834394901</v>
      </c>
      <c r="O34" s="192" t="s">
        <v>409</v>
      </c>
      <c r="P34" s="192" t="s">
        <v>409</v>
      </c>
      <c r="Q34" s="192" t="s">
        <v>409</v>
      </c>
      <c r="R34" s="192">
        <v>0.314</v>
      </c>
      <c r="S34" s="192">
        <v>65.099999999999994</v>
      </c>
      <c r="T34" s="192" t="s">
        <v>409</v>
      </c>
      <c r="U34" s="192" t="s">
        <v>409</v>
      </c>
      <c r="V34" s="192" t="s">
        <v>409</v>
      </c>
      <c r="W34" s="192"/>
      <c r="X34" s="192"/>
      <c r="Y34" s="192"/>
      <c r="Z34" s="192"/>
      <c r="AA34" s="87"/>
    </row>
    <row r="35" spans="1:31" x14ac:dyDescent="0.2">
      <c r="A35" s="81">
        <v>28</v>
      </c>
      <c r="B35" s="84" t="str">
        <f ca="1"/>
        <v>Barbados</v>
      </c>
      <c r="C35" s="84" t="str">
        <f ca="1"/>
        <v>BRB</v>
      </c>
      <c r="D35" s="84" t="str">
        <f ca="1"/>
        <v>LCN           Latin America &amp; Caribbean</v>
      </c>
      <c r="E35" s="84" t="str">
        <f ca="1"/>
        <v>NA</v>
      </c>
      <c r="F35" s="81"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1.8181818181818099</v>
      </c>
      <c r="I35" s="191" t="e"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#N/A</v>
      </c>
      <c r="J35" s="242">
        <v>44753</v>
      </c>
      <c r="K35" s="242">
        <v>44753</v>
      </c>
      <c r="L35" s="91" t="s">
        <v>52</v>
      </c>
      <c r="M35" s="192">
        <v>1.8181818181818099</v>
      </c>
      <c r="N35" s="192" t="s">
        <v>409</v>
      </c>
      <c r="O35" s="192" t="s">
        <v>409</v>
      </c>
      <c r="P35" s="192" t="s">
        <v>409</v>
      </c>
      <c r="Q35" s="192" t="s">
        <v>409</v>
      </c>
      <c r="R35" s="192">
        <v>0.23400000000000001</v>
      </c>
      <c r="S35" s="192" t="s">
        <v>409</v>
      </c>
      <c r="T35" s="192" t="s">
        <v>409</v>
      </c>
      <c r="U35" s="192" t="s">
        <v>409</v>
      </c>
      <c r="V35" s="192" t="s">
        <v>409</v>
      </c>
      <c r="W35" s="192"/>
      <c r="X35" s="192"/>
      <c r="Y35" s="192"/>
      <c r="Z35" s="192"/>
      <c r="AA35" s="87"/>
    </row>
    <row r="36" spans="1:31" x14ac:dyDescent="0.2">
      <c r="A36" s="81">
        <v>29</v>
      </c>
      <c r="B36" s="84" t="str">
        <f ca="1"/>
        <v>Brunei Darussalam</v>
      </c>
      <c r="C36" s="84" t="str">
        <f ca="1"/>
        <v>BRN</v>
      </c>
      <c r="D36" s="84" t="str">
        <f ca="1"/>
        <v>EAS           East Asia &amp; Pacific</v>
      </c>
      <c r="E36" s="84" t="str">
        <f ca="1"/>
        <v>NA</v>
      </c>
      <c r="F36" s="81"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1.8181818181818099</v>
      </c>
      <c r="I36" s="191" t="e"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#N/A</v>
      </c>
      <c r="J36" s="242">
        <v>44753</v>
      </c>
      <c r="K36" s="242">
        <v>44753</v>
      </c>
      <c r="L36" s="91" t="s">
        <v>54</v>
      </c>
      <c r="M36" s="192">
        <v>1.8181818181818099</v>
      </c>
      <c r="N36" s="192" t="s">
        <v>409</v>
      </c>
      <c r="O36" s="192" t="s">
        <v>409</v>
      </c>
      <c r="P36" s="192" t="s">
        <v>409</v>
      </c>
      <c r="Q36" s="192" t="s">
        <v>409</v>
      </c>
      <c r="R36" s="192">
        <v>0.23400000000000001</v>
      </c>
      <c r="S36" s="192" t="s">
        <v>409</v>
      </c>
      <c r="T36" s="192" t="s">
        <v>409</v>
      </c>
      <c r="U36" s="192" t="s">
        <v>409</v>
      </c>
      <c r="V36" s="192" t="s">
        <v>409</v>
      </c>
      <c r="W36" s="192"/>
      <c r="X36" s="192"/>
      <c r="Y36" s="192"/>
      <c r="Z36" s="192"/>
      <c r="AA36" s="87"/>
    </row>
    <row r="37" spans="1:31" x14ac:dyDescent="0.2">
      <c r="A37" s="81">
        <v>30</v>
      </c>
      <c r="B37" s="84" t="str">
        <f ca="1"/>
        <v>Bhutan</v>
      </c>
      <c r="C37" s="84" t="str">
        <f ca="1"/>
        <v>BTN</v>
      </c>
      <c r="D37" s="84" t="str">
        <f ca="1"/>
        <v>SAS           South Asia</v>
      </c>
      <c r="E37" s="84" t="str">
        <f ca="1"/>
        <v>IDA</v>
      </c>
      <c r="F37" s="81"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6.9856459330143501</v>
      </c>
      <c r="I37" s="191" t="e"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#N/A</v>
      </c>
      <c r="J37" s="242">
        <v>44753</v>
      </c>
      <c r="K37" s="242">
        <v>44753</v>
      </c>
      <c r="L37" s="91" t="s">
        <v>56</v>
      </c>
      <c r="M37" s="192">
        <v>6.9856459330143501</v>
      </c>
      <c r="N37" s="192" t="s">
        <v>409</v>
      </c>
      <c r="O37" s="192" t="s">
        <v>409</v>
      </c>
      <c r="P37" s="192" t="s">
        <v>409</v>
      </c>
      <c r="Q37" s="192" t="s">
        <v>409</v>
      </c>
      <c r="R37" s="192">
        <v>0.45</v>
      </c>
      <c r="S37" s="192" t="s">
        <v>409</v>
      </c>
      <c r="T37" s="192" t="s">
        <v>409</v>
      </c>
      <c r="U37" s="192" t="s">
        <v>409</v>
      </c>
      <c r="V37" s="192" t="s">
        <v>409</v>
      </c>
      <c r="W37" s="192"/>
      <c r="X37" s="192"/>
      <c r="Y37" s="192"/>
      <c r="Z37" s="192"/>
      <c r="AA37" s="87"/>
    </row>
    <row r="38" spans="1:31" x14ac:dyDescent="0.2">
      <c r="A38" s="81">
        <v>31</v>
      </c>
      <c r="B38" s="84" t="str">
        <f ca="1"/>
        <v>Botswana</v>
      </c>
      <c r="C38" s="84" t="str">
        <f ca="1"/>
        <v>BWA</v>
      </c>
      <c r="D38" s="84" t="str">
        <f ca="1"/>
        <v>SSF           Sub-Saharan Africa</v>
      </c>
      <c r="E38" s="84" t="str">
        <f ca="1"/>
        <v>IBRD</v>
      </c>
      <c r="F38" s="81"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7.8112333526346198</v>
      </c>
      <c r="I38" s="191" t="e"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#N/A</v>
      </c>
      <c r="J38" s="242">
        <v>44888</v>
      </c>
      <c r="K38" s="242">
        <v>44753</v>
      </c>
      <c r="L38" s="91" t="s">
        <v>58</v>
      </c>
      <c r="M38" s="192">
        <v>6.9377990430622001</v>
      </c>
      <c r="N38" s="192">
        <v>7.8112333526346198</v>
      </c>
      <c r="O38" s="192" t="s">
        <v>409</v>
      </c>
      <c r="P38" s="192" t="s">
        <v>409</v>
      </c>
      <c r="Q38" s="192" t="s">
        <v>409</v>
      </c>
      <c r="R38" s="192">
        <v>0.44800000000000001</v>
      </c>
      <c r="S38" s="192">
        <v>51.1</v>
      </c>
      <c r="T38" s="192" t="s">
        <v>409</v>
      </c>
      <c r="U38" s="192" t="s">
        <v>409</v>
      </c>
      <c r="V38" s="192" t="s">
        <v>409</v>
      </c>
      <c r="W38" s="192"/>
      <c r="X38" s="192"/>
      <c r="Y38" s="192"/>
      <c r="Z38" s="192"/>
      <c r="AA38" s="87"/>
    </row>
    <row r="39" spans="1:31" x14ac:dyDescent="0.2">
      <c r="A39" s="81">
        <v>32</v>
      </c>
      <c r="B39" s="84" t="str">
        <f ca="1"/>
        <v>Central African Republic</v>
      </c>
      <c r="C39" s="84" t="str">
        <f ca="1"/>
        <v>CAF</v>
      </c>
      <c r="D39" s="84" t="str">
        <f ca="1"/>
        <v>SSF           Sub-Saharan Africa</v>
      </c>
      <c r="E39" s="84" t="str">
        <f ca="1"/>
        <v>IDA</v>
      </c>
      <c r="F39" s="81"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3.1622776601683795</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10</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1</v>
      </c>
      <c r="J39" s="242">
        <v>44753</v>
      </c>
      <c r="K39" s="242">
        <v>45218</v>
      </c>
      <c r="L39" s="91" t="s">
        <v>60</v>
      </c>
      <c r="M39" s="192">
        <v>10</v>
      </c>
      <c r="N39" s="192" t="s">
        <v>409</v>
      </c>
      <c r="O39" s="192" t="s">
        <v>409</v>
      </c>
      <c r="P39" s="192" t="s">
        <v>409</v>
      </c>
      <c r="Q39" s="192">
        <v>1</v>
      </c>
      <c r="R39" s="192">
        <v>0.69499999999999995</v>
      </c>
      <c r="S39" s="192" t="s">
        <v>409</v>
      </c>
      <c r="T39" s="192" t="s">
        <v>409</v>
      </c>
      <c r="U39" s="192" t="s">
        <v>409</v>
      </c>
      <c r="V39" s="192">
        <v>-3.13</v>
      </c>
      <c r="W39" s="192"/>
      <c r="X39" s="192"/>
      <c r="Y39" s="192"/>
      <c r="Z39" s="192"/>
      <c r="AA39" s="87"/>
    </row>
    <row r="40" spans="1:31" x14ac:dyDescent="0.2">
      <c r="A40" s="81">
        <v>33</v>
      </c>
      <c r="B40" s="84" t="str">
        <f ca="1"/>
        <v>Canada</v>
      </c>
      <c r="C40" s="84" t="str">
        <f ca="1"/>
        <v>CAN</v>
      </c>
      <c r="D40" s="84" t="str">
        <f ca="1"/>
        <v>NAC           North America</v>
      </c>
      <c r="E40" s="84" t="str">
        <f ca="1"/>
        <v>NA</v>
      </c>
      <c r="F40" s="81"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0</v>
      </c>
      <c r="I40" s="191" t="e"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#N/A</v>
      </c>
      <c r="J40" s="242">
        <v>44753</v>
      </c>
      <c r="K40" s="242">
        <v>44753</v>
      </c>
      <c r="L40" s="91" t="s">
        <v>62</v>
      </c>
      <c r="M40" s="192">
        <v>0.83732057416267802</v>
      </c>
      <c r="N40" s="192">
        <v>0</v>
      </c>
      <c r="O40" s="192" t="s">
        <v>409</v>
      </c>
      <c r="P40" s="192" t="s">
        <v>409</v>
      </c>
      <c r="Q40" s="192" t="s">
        <v>409</v>
      </c>
      <c r="R40" s="192">
        <v>0.193</v>
      </c>
      <c r="S40" s="192">
        <v>79.099999999999994</v>
      </c>
      <c r="T40" s="192" t="s">
        <v>409</v>
      </c>
      <c r="U40" s="192" t="s">
        <v>409</v>
      </c>
      <c r="V40" s="192" t="s">
        <v>409</v>
      </c>
      <c r="W40" s="192"/>
      <c r="X40" s="192"/>
      <c r="Y40" s="192"/>
      <c r="Z40" s="192"/>
      <c r="AA40" s="87"/>
    </row>
    <row r="41" spans="1:31" x14ac:dyDescent="0.2">
      <c r="A41" s="81">
        <v>34</v>
      </c>
      <c r="B41" s="84" t="str">
        <f ca="1"/>
        <v>Switzerland</v>
      </c>
      <c r="C41" s="84" t="str">
        <f ca="1"/>
        <v>CHE</v>
      </c>
      <c r="D41" s="84" t="str">
        <f ca="1"/>
        <v>ECS           Europe &amp; Central Asia</v>
      </c>
      <c r="E41" s="84" t="str">
        <f ca="1"/>
        <v>NA</v>
      </c>
      <c r="F41" s="81"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t="e"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#N/A</v>
      </c>
      <c r="J41" s="242">
        <v>44888</v>
      </c>
      <c r="K41" s="242">
        <v>44753</v>
      </c>
      <c r="L41" s="91" t="s">
        <v>64</v>
      </c>
      <c r="M41" s="192">
        <v>0</v>
      </c>
      <c r="N41" s="192">
        <v>0</v>
      </c>
      <c r="O41" s="192" t="s">
        <v>409</v>
      </c>
      <c r="P41" s="192" t="s">
        <v>409</v>
      </c>
      <c r="Q41" s="192" t="s">
        <v>409</v>
      </c>
      <c r="R41" s="192">
        <v>0.105</v>
      </c>
      <c r="S41" s="192">
        <v>78.2</v>
      </c>
      <c r="T41" s="192" t="s">
        <v>409</v>
      </c>
      <c r="U41" s="192" t="s">
        <v>409</v>
      </c>
      <c r="V41" s="192" t="s">
        <v>409</v>
      </c>
      <c r="W41" s="192"/>
      <c r="X41" s="192"/>
      <c r="Y41" s="192"/>
      <c r="Z41" s="192"/>
      <c r="AA41" s="87"/>
    </row>
    <row r="42" spans="1:31" x14ac:dyDescent="0.2">
      <c r="A42" s="81">
        <v>35</v>
      </c>
      <c r="B42" s="84" t="str">
        <f ca="1"/>
        <v>Channel Islands</v>
      </c>
      <c r="C42" s="84" t="str">
        <f ca="1"/>
        <v>CHI</v>
      </c>
      <c r="D42" s="84" t="str">
        <f ca="1"/>
        <v>ECS           Europe &amp; Central Asia</v>
      </c>
      <c r="E42" s="84" t="str">
        <f ca="1"/>
        <v>NA</v>
      </c>
      <c r="F42" s="81"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c r="X42" s="192"/>
      <c r="Y42" s="192"/>
      <c r="Z42" s="192"/>
      <c r="AA42" s="87"/>
    </row>
    <row r="43" spans="1:31" x14ac:dyDescent="0.2">
      <c r="A43" s="81">
        <v>36</v>
      </c>
      <c r="B43" s="84" t="str">
        <f ca="1"/>
        <v>Chile</v>
      </c>
      <c r="C43" s="84" t="str">
        <f ca="1"/>
        <v>CHL</v>
      </c>
      <c r="D43" s="84" t="str">
        <f ca="1"/>
        <v>LCN           Latin America &amp; Caribbean</v>
      </c>
      <c r="E43" s="84" t="str">
        <f ca="1"/>
        <v>IBRD</v>
      </c>
      <c r="F43" s="81"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1.1233352634626499</v>
      </c>
      <c r="I43" s="191" t="e"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#N/A</v>
      </c>
      <c r="J43" s="242">
        <v>44753</v>
      </c>
      <c r="K43" s="242">
        <v>44753</v>
      </c>
      <c r="L43" s="91" t="s">
        <v>66</v>
      </c>
      <c r="M43" s="192">
        <v>3.4210526315789398</v>
      </c>
      <c r="N43" s="192">
        <v>1.1233352634626499</v>
      </c>
      <c r="O43" s="192" t="s">
        <v>409</v>
      </c>
      <c r="P43" s="192" t="s">
        <v>409</v>
      </c>
      <c r="Q43" s="192" t="s">
        <v>409</v>
      </c>
      <c r="R43" s="192">
        <v>0.30099999999999999</v>
      </c>
      <c r="S43" s="192">
        <v>74.2</v>
      </c>
      <c r="T43" s="192" t="s">
        <v>409</v>
      </c>
      <c r="U43" s="192" t="s">
        <v>409</v>
      </c>
      <c r="V43" s="192" t="s">
        <v>409</v>
      </c>
      <c r="W43" s="192"/>
      <c r="X43" s="192"/>
      <c r="Y43" s="192"/>
      <c r="Z43" s="192"/>
      <c r="AA43" s="87"/>
    </row>
    <row r="44" spans="1:31" x14ac:dyDescent="0.2">
      <c r="A44" s="81">
        <v>37</v>
      </c>
      <c r="B44" s="84" t="str">
        <f ca="1"/>
        <v>China</v>
      </c>
      <c r="C44" s="84" t="str">
        <f ca="1"/>
        <v>CHN</v>
      </c>
      <c r="D44" s="84" t="str">
        <f ca="1"/>
        <v>EAS           East Asia &amp; Pacific</v>
      </c>
      <c r="E44" s="84" t="str">
        <f ca="1"/>
        <v>IBRD</v>
      </c>
      <c r="F44" s="81"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1.1233352634626499</v>
      </c>
      <c r="I44" s="191" t="e"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#N/A</v>
      </c>
      <c r="J44" s="242">
        <v>44753</v>
      </c>
      <c r="K44" s="242">
        <v>44753</v>
      </c>
      <c r="L44" s="91" t="s">
        <v>68</v>
      </c>
      <c r="M44" s="192">
        <v>2.9186602870813401</v>
      </c>
      <c r="N44" s="192">
        <v>1.1233352634626499</v>
      </c>
      <c r="O44" s="192" t="s">
        <v>409</v>
      </c>
      <c r="P44" s="192" t="s">
        <v>409</v>
      </c>
      <c r="Q44" s="192" t="s">
        <v>409</v>
      </c>
      <c r="R44" s="192">
        <v>0.28000000000000003</v>
      </c>
      <c r="S44" s="192">
        <v>74.2</v>
      </c>
      <c r="T44" s="192" t="s">
        <v>409</v>
      </c>
      <c r="U44" s="192" t="s">
        <v>409</v>
      </c>
      <c r="V44" s="192" t="s">
        <v>409</v>
      </c>
      <c r="W44" s="192"/>
      <c r="X44" s="192"/>
      <c r="Y44" s="192"/>
      <c r="Z44" s="192"/>
      <c r="AA44" s="87"/>
    </row>
    <row r="45" spans="1:31" x14ac:dyDescent="0.2">
      <c r="A45" s="81">
        <v>38</v>
      </c>
      <c r="B45" s="84" t="str">
        <f ca="1"/>
        <v>Côte d’Ivoire</v>
      </c>
      <c r="C45" s="84" t="str">
        <f ca="1"/>
        <v>CIV</v>
      </c>
      <c r="D45" s="84" t="str">
        <f ca="1"/>
        <v>SSF           Sub-Saharan Africa</v>
      </c>
      <c r="E45" s="84" t="str">
        <f ca="1"/>
        <v>IDA</v>
      </c>
      <c r="F45" s="81"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9.1430225825130194</v>
      </c>
      <c r="I45" s="191" t="e"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#N/A</v>
      </c>
      <c r="J45" s="242">
        <v>44888</v>
      </c>
      <c r="K45" s="242">
        <v>44753</v>
      </c>
      <c r="L45" s="91" t="s">
        <v>69</v>
      </c>
      <c r="M45" s="192">
        <v>7.2966507177033497</v>
      </c>
      <c r="N45" s="192">
        <v>9.1430225825130194</v>
      </c>
      <c r="O45" s="192" t="s">
        <v>409</v>
      </c>
      <c r="P45" s="192" t="s">
        <v>409</v>
      </c>
      <c r="Q45" s="192" t="s">
        <v>409</v>
      </c>
      <c r="R45" s="192">
        <v>0.46300000000000002</v>
      </c>
      <c r="S45" s="192">
        <v>46.5</v>
      </c>
      <c r="T45" s="192" t="s">
        <v>409</v>
      </c>
      <c r="U45" s="192" t="s">
        <v>409</v>
      </c>
      <c r="V45" s="192" t="s">
        <v>409</v>
      </c>
      <c r="W45" s="192"/>
      <c r="X45" s="192"/>
      <c r="Y45" s="192"/>
      <c r="Z45" s="192"/>
      <c r="AA45" s="87"/>
    </row>
    <row r="46" spans="1:31" x14ac:dyDescent="0.2">
      <c r="A46" s="81">
        <v>39</v>
      </c>
      <c r="B46" s="84" t="str">
        <f ca="1"/>
        <v>Cameroon</v>
      </c>
      <c r="C46" s="84" t="str">
        <f ca="1"/>
        <v>CMR</v>
      </c>
      <c r="D46" s="84" t="str">
        <f ca="1"/>
        <v>SSF           Sub-Saharan Africa</v>
      </c>
      <c r="E46" s="84" t="str">
        <f ca="1"/>
        <v>Blend</v>
      </c>
      <c r="F46" s="81"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9.5770426136114644</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9.1719745222929898</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10</v>
      </c>
      <c r="J46" s="242">
        <v>44888</v>
      </c>
      <c r="K46" s="242">
        <v>45272</v>
      </c>
      <c r="L46" s="91" t="s">
        <v>71</v>
      </c>
      <c r="M46" s="192">
        <v>8.1339712918660201</v>
      </c>
      <c r="N46" s="192">
        <v>9.1719745222929898</v>
      </c>
      <c r="O46" s="192" t="s">
        <v>409</v>
      </c>
      <c r="P46" s="192">
        <v>10</v>
      </c>
      <c r="Q46" s="192">
        <v>1</v>
      </c>
      <c r="R46" s="192">
        <v>0.498</v>
      </c>
      <c r="S46" s="192">
        <v>46.4</v>
      </c>
      <c r="T46" s="192" t="s">
        <v>409</v>
      </c>
      <c r="U46" s="192" t="s">
        <v>927</v>
      </c>
      <c r="V46" s="192">
        <v>-0.88</v>
      </c>
      <c r="W46" s="192"/>
      <c r="X46" s="192"/>
      <c r="Y46" s="192"/>
      <c r="Z46" s="192"/>
      <c r="AA46" s="87"/>
    </row>
    <row r="47" spans="1:31" x14ac:dyDescent="0.2">
      <c r="A47" s="81">
        <v>40</v>
      </c>
      <c r="B47" s="84" t="str">
        <f ca="1"/>
        <v>Congo, Dem. Rep.</v>
      </c>
      <c r="C47" s="84" t="str">
        <f ca="1"/>
        <v>COD</v>
      </c>
      <c r="D47" s="84" t="str">
        <f ca="1"/>
        <v>SSF           Sub-Saharan Africa</v>
      </c>
      <c r="E47" s="84" t="str">
        <f ca="1"/>
        <v>IDA</v>
      </c>
      <c r="F47" s="81"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10</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10</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10</v>
      </c>
      <c r="J47" s="242">
        <v>44888</v>
      </c>
      <c r="K47" s="242">
        <v>45272</v>
      </c>
      <c r="L47" s="91" t="s">
        <v>72</v>
      </c>
      <c r="M47" s="192">
        <v>10</v>
      </c>
      <c r="N47" s="192">
        <v>10</v>
      </c>
      <c r="O47" s="192" t="s">
        <v>409</v>
      </c>
      <c r="P47" s="192">
        <v>10</v>
      </c>
      <c r="Q47" s="192">
        <v>5</v>
      </c>
      <c r="R47" s="192">
        <v>0.629</v>
      </c>
      <c r="S47" s="192">
        <v>43</v>
      </c>
      <c r="T47" s="192" t="s">
        <v>409</v>
      </c>
      <c r="U47" s="192" t="s">
        <v>927</v>
      </c>
      <c r="V47" s="192">
        <v>9.1199999999999992</v>
      </c>
      <c r="W47" s="192"/>
      <c r="X47" s="192"/>
      <c r="Y47" s="192"/>
      <c r="Z47" s="192"/>
      <c r="AA47" s="87"/>
    </row>
    <row r="48" spans="1:31" x14ac:dyDescent="0.2">
      <c r="A48" s="81">
        <v>41</v>
      </c>
      <c r="B48" s="84" t="str">
        <f ca="1"/>
        <v>Congo, Rep.</v>
      </c>
      <c r="C48" s="84" t="str">
        <f ca="1"/>
        <v>COG</v>
      </c>
      <c r="D48" s="84" t="str">
        <f ca="1"/>
        <v>SSF           Sub-Saharan Africa</v>
      </c>
      <c r="E48" s="84" t="str">
        <f ca="1"/>
        <v>Blend</v>
      </c>
      <c r="F48" s="81"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5.4772255750516612</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3</v>
      </c>
      <c r="J48" s="242">
        <v>44753</v>
      </c>
      <c r="K48" s="242">
        <v>45203</v>
      </c>
      <c r="L48" s="91" t="s">
        <v>73</v>
      </c>
      <c r="M48" s="192">
        <v>10</v>
      </c>
      <c r="N48" s="192" t="s">
        <v>409</v>
      </c>
      <c r="O48" s="192" t="s">
        <v>409</v>
      </c>
      <c r="P48" s="192" t="s">
        <v>409</v>
      </c>
      <c r="Q48" s="192">
        <v>3</v>
      </c>
      <c r="R48" s="192">
        <v>0.57599999999999996</v>
      </c>
      <c r="S48" s="192" t="s">
        <v>409</v>
      </c>
      <c r="T48" s="192" t="s">
        <v>409</v>
      </c>
      <c r="U48" s="192" t="s">
        <v>409</v>
      </c>
      <c r="V48" s="192">
        <v>4.25</v>
      </c>
      <c r="W48" s="192"/>
      <c r="X48" s="192"/>
      <c r="Y48" s="192"/>
      <c r="Z48" s="192"/>
      <c r="AA48" s="87"/>
    </row>
    <row r="49" spans="1:27" x14ac:dyDescent="0.2">
      <c r="A49" s="81">
        <v>42</v>
      </c>
      <c r="B49" s="84" t="str">
        <f ca="1"/>
        <v>Colombia</v>
      </c>
      <c r="C49" s="84" t="str">
        <f ca="1"/>
        <v>COL</v>
      </c>
      <c r="D49" s="84" t="str">
        <f ca="1"/>
        <v>LCN           Latin America &amp; Caribbean</v>
      </c>
      <c r="E49" s="84" t="str">
        <f ca="1"/>
        <v>IBRD</v>
      </c>
      <c r="F49" s="81"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0</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5.2055587724377501</v>
      </c>
      <c r="I49" s="191" t="e"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#N/A</v>
      </c>
      <c r="J49" s="242">
        <v>44888</v>
      </c>
      <c r="K49" s="242">
        <v>44753</v>
      </c>
      <c r="L49" s="91" t="s">
        <v>75</v>
      </c>
      <c r="M49" s="192">
        <v>5.0717703349282299</v>
      </c>
      <c r="N49" s="192">
        <v>5.2055587724377501</v>
      </c>
      <c r="O49" s="192" t="s">
        <v>409</v>
      </c>
      <c r="P49" s="192" t="s">
        <v>409</v>
      </c>
      <c r="Q49" s="192" t="s">
        <v>409</v>
      </c>
      <c r="R49" s="192">
        <v>0.37</v>
      </c>
      <c r="S49" s="192">
        <v>60.1</v>
      </c>
      <c r="T49" s="192" t="s">
        <v>409</v>
      </c>
      <c r="U49" s="192" t="s">
        <v>409</v>
      </c>
      <c r="V49" s="192" t="s">
        <v>409</v>
      </c>
      <c r="W49" s="192"/>
      <c r="X49" s="192"/>
      <c r="Y49" s="192"/>
      <c r="Z49" s="192"/>
      <c r="AA49" s="87"/>
    </row>
    <row r="50" spans="1:27" x14ac:dyDescent="0.2">
      <c r="A50" s="81">
        <v>43</v>
      </c>
      <c r="B50" s="84" t="str">
        <f ca="1"/>
        <v>Comoros</v>
      </c>
      <c r="C50" s="84" t="str">
        <f ca="1"/>
        <v>COM</v>
      </c>
      <c r="D50" s="84" t="str">
        <f ca="1"/>
        <v>SSF           Sub-Saharan Africa</v>
      </c>
      <c r="E50" s="84" t="str">
        <f ca="1"/>
        <v>IDA</v>
      </c>
      <c r="F50" s="81"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8.2296650717703308</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v>8.2296650717703308</v>
      </c>
      <c r="N50" s="192" t="s">
        <v>409</v>
      </c>
      <c r="O50" s="192" t="s">
        <v>409</v>
      </c>
      <c r="P50" s="192" t="s">
        <v>409</v>
      </c>
      <c r="Q50" s="192" t="s">
        <v>409</v>
      </c>
      <c r="R50" s="192">
        <v>0.502</v>
      </c>
      <c r="S50" s="192" t="s">
        <v>409</v>
      </c>
      <c r="T50" s="192" t="s">
        <v>409</v>
      </c>
      <c r="U50" s="192" t="s">
        <v>409</v>
      </c>
      <c r="V50" s="192" t="s">
        <v>409</v>
      </c>
      <c r="W50" s="192"/>
      <c r="X50" s="192"/>
      <c r="Y50" s="192"/>
      <c r="Z50" s="192"/>
      <c r="AA50" s="87"/>
    </row>
    <row r="51" spans="1:27" x14ac:dyDescent="0.2">
      <c r="A51" s="81">
        <v>44</v>
      </c>
      <c r="B51" s="84" t="str">
        <f ca="1"/>
        <v>Cabo Verde</v>
      </c>
      <c r="C51" s="84" t="str">
        <f ca="1"/>
        <v>CPV</v>
      </c>
      <c r="D51" s="84" t="str">
        <f ca="1"/>
        <v>SSF           Sub-Saharan Africa</v>
      </c>
      <c r="E51" s="84" t="str">
        <f ca="1"/>
        <v>Blend</v>
      </c>
      <c r="F51" s="81"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6.3636363636363598</v>
      </c>
      <c r="I51" s="191" t="e"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#N/A</v>
      </c>
      <c r="J51" s="242">
        <v>44753</v>
      </c>
      <c r="K51" s="242">
        <v>44839</v>
      </c>
      <c r="L51" s="91" t="s">
        <v>79</v>
      </c>
      <c r="M51" s="192">
        <v>6.3636363636363598</v>
      </c>
      <c r="N51" s="192" t="s">
        <v>409</v>
      </c>
      <c r="O51" s="192" t="s">
        <v>409</v>
      </c>
      <c r="P51" s="192" t="s">
        <v>409</v>
      </c>
      <c r="Q51" s="192" t="s">
        <v>409</v>
      </c>
      <c r="R51" s="192">
        <v>0.42399999999999999</v>
      </c>
      <c r="S51" s="192" t="s">
        <v>409</v>
      </c>
      <c r="T51" s="192" t="s">
        <v>409</v>
      </c>
      <c r="U51" s="192" t="s">
        <v>409</v>
      </c>
      <c r="V51" s="192" t="s">
        <v>409</v>
      </c>
      <c r="W51" s="192"/>
      <c r="X51" s="192"/>
      <c r="Y51" s="192"/>
      <c r="Z51" s="192"/>
      <c r="AA51" s="87"/>
    </row>
    <row r="52" spans="1:27" x14ac:dyDescent="0.2">
      <c r="A52" s="81">
        <v>45</v>
      </c>
      <c r="B52" s="84" t="str">
        <f ca="1"/>
        <v>Costa Rica</v>
      </c>
      <c r="C52" s="84" t="str">
        <f ca="1"/>
        <v>CRI</v>
      </c>
      <c r="D52" s="84" t="str">
        <f ca="1"/>
        <v>LCN           Latin America &amp; Caribbean</v>
      </c>
      <c r="E52" s="84" t="str">
        <f ca="1"/>
        <v>IBRD</v>
      </c>
      <c r="F52" s="81"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0.19687319050376201</v>
      </c>
      <c r="I52" s="191" t="e"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#N/A</v>
      </c>
      <c r="J52" s="242">
        <v>44753</v>
      </c>
      <c r="K52" s="242">
        <v>44753</v>
      </c>
      <c r="L52" s="91" t="s">
        <v>81</v>
      </c>
      <c r="M52" s="192">
        <v>3.3971291866028701</v>
      </c>
      <c r="N52" s="192">
        <v>0.19687319050376201</v>
      </c>
      <c r="O52" s="192" t="s">
        <v>409</v>
      </c>
      <c r="P52" s="192" t="s">
        <v>409</v>
      </c>
      <c r="Q52" s="192" t="s">
        <v>409</v>
      </c>
      <c r="R52" s="192">
        <v>0.3</v>
      </c>
      <c r="S52" s="192">
        <v>77.400000000000006</v>
      </c>
      <c r="T52" s="192" t="s">
        <v>409</v>
      </c>
      <c r="U52" s="192" t="s">
        <v>409</v>
      </c>
      <c r="V52" s="192" t="s">
        <v>409</v>
      </c>
      <c r="W52" s="192"/>
      <c r="X52" s="192"/>
      <c r="Y52" s="192"/>
      <c r="Z52" s="192"/>
      <c r="AA52" s="87"/>
    </row>
    <row r="53" spans="1:27" x14ac:dyDescent="0.2">
      <c r="A53" s="81">
        <v>46</v>
      </c>
      <c r="B53" s="84" t="str">
        <f ca="1"/>
        <v>Cuba</v>
      </c>
      <c r="C53" s="84" t="str">
        <f ca="1"/>
        <v>CUB</v>
      </c>
      <c r="D53" s="84" t="str">
        <f ca="1"/>
        <v>LCN           Latin America &amp; Caribbean</v>
      </c>
      <c r="E53" s="84" t="str">
        <f ca="1"/>
        <v>NA</v>
      </c>
      <c r="F53" s="81"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4.3301435406698499</v>
      </c>
      <c r="I53" s="191" t="e"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#N/A</v>
      </c>
      <c r="J53" s="242">
        <v>44753</v>
      </c>
      <c r="K53" s="242">
        <v>44753</v>
      </c>
      <c r="L53" s="91" t="s">
        <v>83</v>
      </c>
      <c r="M53" s="192">
        <v>4.3301435406698499</v>
      </c>
      <c r="N53" s="192" t="s">
        <v>409</v>
      </c>
      <c r="O53" s="192" t="s">
        <v>409</v>
      </c>
      <c r="P53" s="192" t="s">
        <v>409</v>
      </c>
      <c r="Q53" s="192" t="s">
        <v>409</v>
      </c>
      <c r="R53" s="192">
        <v>0.33900000000000002</v>
      </c>
      <c r="S53" s="192" t="s">
        <v>409</v>
      </c>
      <c r="T53" s="192" t="s">
        <v>409</v>
      </c>
      <c r="U53" s="192" t="s">
        <v>409</v>
      </c>
      <c r="V53" s="192" t="s">
        <v>409</v>
      </c>
      <c r="W53" s="192"/>
      <c r="X53" s="192"/>
      <c r="Y53" s="192"/>
      <c r="Z53" s="192"/>
      <c r="AA53" s="87"/>
    </row>
    <row r="54" spans="1:27" x14ac:dyDescent="0.2">
      <c r="A54" s="81">
        <v>47</v>
      </c>
      <c r="B54" s="84" t="str">
        <f ca="1"/>
        <v>Curaçao</v>
      </c>
      <c r="C54" s="84" t="str">
        <f ca="1"/>
        <v>CUW</v>
      </c>
      <c r="D54" s="84" t="str">
        <f ca="1"/>
        <v>LCN           Latin America &amp; Caribbean</v>
      </c>
      <c r="E54" s="84" t="str">
        <f ca="1"/>
        <v>NA</v>
      </c>
      <c r="F54" s="81"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c r="X54" s="192"/>
      <c r="Y54" s="192"/>
      <c r="Z54" s="192"/>
      <c r="AA54" s="87"/>
    </row>
    <row r="55" spans="1:27" x14ac:dyDescent="0.2">
      <c r="A55" s="81">
        <v>48</v>
      </c>
      <c r="B55" s="84" t="str">
        <f ca="1"/>
        <v>Cayman Islands</v>
      </c>
      <c r="C55" s="84" t="str">
        <f ca="1"/>
        <v>CYM</v>
      </c>
      <c r="D55" s="84" t="str">
        <f ca="1"/>
        <v>LCN           Latin America &amp; Caribbean</v>
      </c>
      <c r="E55" s="84" t="str">
        <f ca="1"/>
        <v>NA</v>
      </c>
      <c r="F55" s="81"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#N/A</v>
      </c>
      <c r="I55" s="191" t="e"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#N/A</v>
      </c>
      <c r="J55" s="242" t="s">
        <v>409</v>
      </c>
      <c r="K55" s="242" t="s">
        <v>409</v>
      </c>
      <c r="L55" s="91" t="s">
        <v>700</v>
      </c>
      <c r="M55" s="192" t="s">
        <v>409</v>
      </c>
      <c r="N55" s="192" t="s">
        <v>409</v>
      </c>
      <c r="O55" s="192" t="s">
        <v>409</v>
      </c>
      <c r="P55" s="192" t="s">
        <v>409</v>
      </c>
      <c r="Q55" s="192" t="s">
        <v>409</v>
      </c>
      <c r="R55" s="192" t="s">
        <v>409</v>
      </c>
      <c r="S55" s="192" t="s">
        <v>409</v>
      </c>
      <c r="T55" s="192" t="s">
        <v>409</v>
      </c>
      <c r="U55" s="192" t="s">
        <v>409</v>
      </c>
      <c r="V55" s="192" t="s">
        <v>409</v>
      </c>
      <c r="W55" s="192"/>
      <c r="X55" s="192"/>
      <c r="Y55" s="192"/>
      <c r="Z55" s="192"/>
      <c r="AA55" s="87"/>
    </row>
    <row r="56" spans="1:27" x14ac:dyDescent="0.2">
      <c r="A56" s="81">
        <v>49</v>
      </c>
      <c r="B56" s="84" t="str">
        <f ca="1"/>
        <v>Cyprus</v>
      </c>
      <c r="C56" s="84" t="str">
        <f ca="1"/>
        <v>CYP</v>
      </c>
      <c r="D56" s="84" t="str">
        <f ca="1"/>
        <v>ECS           Europe &amp; Central Asia</v>
      </c>
      <c r="E56" s="84" t="str">
        <f ca="1"/>
        <v>NA</v>
      </c>
      <c r="F56" s="81"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2.12918660287081</v>
      </c>
      <c r="I56" s="191" t="e"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#N/A</v>
      </c>
      <c r="J56" s="242">
        <v>44753</v>
      </c>
      <c r="K56" s="242">
        <v>44753</v>
      </c>
      <c r="L56" s="91" t="s">
        <v>85</v>
      </c>
      <c r="M56" s="192">
        <v>2.12918660287081</v>
      </c>
      <c r="N56" s="192" t="s">
        <v>409</v>
      </c>
      <c r="O56" s="192" t="s">
        <v>409</v>
      </c>
      <c r="P56" s="192" t="s">
        <v>409</v>
      </c>
      <c r="Q56" s="192" t="s">
        <v>409</v>
      </c>
      <c r="R56" s="192">
        <v>0.247</v>
      </c>
      <c r="S56" s="192" t="s">
        <v>409</v>
      </c>
      <c r="T56" s="192" t="s">
        <v>409</v>
      </c>
      <c r="U56" s="192" t="s">
        <v>409</v>
      </c>
      <c r="V56" s="192" t="s">
        <v>409</v>
      </c>
      <c r="W56" s="192"/>
      <c r="X56" s="192"/>
      <c r="Y56" s="192"/>
      <c r="Z56" s="192"/>
      <c r="AA56" s="87"/>
    </row>
    <row r="57" spans="1:27" x14ac:dyDescent="0.2">
      <c r="A57" s="81">
        <v>50</v>
      </c>
      <c r="B57" s="84" t="str">
        <f ca="1"/>
        <v>Czech Republic</v>
      </c>
      <c r="C57" s="84" t="str">
        <f ca="1"/>
        <v>CZE</v>
      </c>
      <c r="D57" s="84" t="str">
        <f ca="1"/>
        <v>ECS           Europe &amp; Central Asia</v>
      </c>
      <c r="E57" s="84" t="str">
        <f ca="1"/>
        <v>NA</v>
      </c>
      <c r="F57" s="81"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0.11001737116386601</v>
      </c>
      <c r="I57" s="191" t="e"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#N/A</v>
      </c>
      <c r="J57" s="242">
        <v>44888</v>
      </c>
      <c r="K57" s="242">
        <v>44753</v>
      </c>
      <c r="L57" s="91" t="s">
        <v>87</v>
      </c>
      <c r="M57" s="192">
        <v>0</v>
      </c>
      <c r="N57" s="192">
        <v>0.11001737116386601</v>
      </c>
      <c r="O57" s="192" t="s">
        <v>409</v>
      </c>
      <c r="P57" s="192" t="s">
        <v>409</v>
      </c>
      <c r="Q57" s="192" t="s">
        <v>409</v>
      </c>
      <c r="R57" s="192">
        <v>0.14199999999999999</v>
      </c>
      <c r="S57" s="192">
        <v>77.7</v>
      </c>
      <c r="T57" s="192" t="s">
        <v>409</v>
      </c>
      <c r="U57" s="192" t="s">
        <v>409</v>
      </c>
      <c r="V57" s="192" t="s">
        <v>409</v>
      </c>
      <c r="W57" s="192"/>
      <c r="X57" s="192"/>
      <c r="Y57" s="192"/>
      <c r="Z57" s="192"/>
      <c r="AA57" s="87"/>
    </row>
    <row r="58" spans="1:27" x14ac:dyDescent="0.2">
      <c r="A58" s="81">
        <v>51</v>
      </c>
      <c r="B58" s="84" t="str">
        <f ca="1"/>
        <v>Germany</v>
      </c>
      <c r="C58" s="84" t="str">
        <f ca="1"/>
        <v>DEU</v>
      </c>
      <c r="D58" s="84" t="str">
        <f ca="1"/>
        <v>ECS           Europe &amp; Central Asia</v>
      </c>
      <c r="E58" s="84" t="str">
        <f ca="1"/>
        <v>NA</v>
      </c>
      <c r="F58" s="81"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0.31268094962362403</v>
      </c>
      <c r="I58" s="191" t="e"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#N/A</v>
      </c>
      <c r="J58" s="242">
        <v>44888</v>
      </c>
      <c r="K58" s="242">
        <v>44753</v>
      </c>
      <c r="L58" s="91" t="s">
        <v>89</v>
      </c>
      <c r="M58" s="192">
        <v>0</v>
      </c>
      <c r="N58" s="192">
        <v>0.31268094962362403</v>
      </c>
      <c r="O58" s="192" t="s">
        <v>409</v>
      </c>
      <c r="P58" s="192" t="s">
        <v>409</v>
      </c>
      <c r="Q58" s="192" t="s">
        <v>409</v>
      </c>
      <c r="R58" s="192">
        <v>0.111</v>
      </c>
      <c r="S58" s="192">
        <v>77</v>
      </c>
      <c r="T58" s="192" t="s">
        <v>409</v>
      </c>
      <c r="U58" s="192" t="s">
        <v>409</v>
      </c>
      <c r="V58" s="192" t="s">
        <v>409</v>
      </c>
      <c r="W58" s="192"/>
      <c r="X58" s="192"/>
      <c r="Y58" s="192"/>
      <c r="Z58" s="192"/>
      <c r="AA58" s="87"/>
    </row>
    <row r="59" spans="1:27" x14ac:dyDescent="0.2">
      <c r="A59" s="81">
        <v>52</v>
      </c>
      <c r="B59" s="84" t="str">
        <f ca="1"/>
        <v>Djibouti</v>
      </c>
      <c r="C59" s="84" t="str">
        <f ca="1"/>
        <v>DJI</v>
      </c>
      <c r="D59" s="84" t="str">
        <f ca="1"/>
        <v>MEA           Middle East &amp; North Africa</v>
      </c>
      <c r="E59" s="84" t="str">
        <f ca="1"/>
        <v>IDA</v>
      </c>
      <c r="F59" s="81"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6.4240129657194851</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8.2535885167464098</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5</v>
      </c>
      <c r="J59" s="242">
        <v>44753</v>
      </c>
      <c r="K59" s="242">
        <v>45259</v>
      </c>
      <c r="L59" s="91" t="s">
        <v>91</v>
      </c>
      <c r="M59" s="192">
        <v>8.2535885167464098</v>
      </c>
      <c r="N59" s="192" t="s">
        <v>409</v>
      </c>
      <c r="O59" s="192">
        <v>5</v>
      </c>
      <c r="P59" s="192" t="s">
        <v>409</v>
      </c>
      <c r="Q59" s="192" t="s">
        <v>409</v>
      </c>
      <c r="R59" s="192">
        <v>0.503</v>
      </c>
      <c r="S59" s="192" t="s">
        <v>409</v>
      </c>
      <c r="T59" s="192" t="s">
        <v>788</v>
      </c>
      <c r="U59" s="192" t="s">
        <v>409</v>
      </c>
      <c r="V59" s="192" t="s">
        <v>409</v>
      </c>
      <c r="W59" s="192"/>
      <c r="X59" s="192"/>
      <c r="Y59" s="192"/>
      <c r="Z59" s="192"/>
      <c r="AA59" s="87"/>
    </row>
    <row r="60" spans="1:27" x14ac:dyDescent="0.2">
      <c r="A60" s="81">
        <v>53</v>
      </c>
      <c r="B60" s="84" t="str">
        <f ca="1"/>
        <v>Dominica</v>
      </c>
      <c r="C60" s="84" t="str">
        <f ca="1"/>
        <v>DMA</v>
      </c>
      <c r="D60" s="84" t="str">
        <f ca="1"/>
        <v>LCN           Latin America &amp; Caribbean</v>
      </c>
      <c r="E60" s="84" t="str">
        <f ca="1"/>
        <v>Blend</v>
      </c>
      <c r="F60" s="81"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5.5023923444975997</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v>44753</v>
      </c>
      <c r="L60" s="91" t="s">
        <v>93</v>
      </c>
      <c r="M60" s="192">
        <v>5.5023923444975997</v>
      </c>
      <c r="N60" s="192" t="s">
        <v>409</v>
      </c>
      <c r="O60" s="192" t="s">
        <v>409</v>
      </c>
      <c r="P60" s="192" t="s">
        <v>409</v>
      </c>
      <c r="Q60" s="192" t="s">
        <v>409</v>
      </c>
      <c r="R60" s="192">
        <v>0.38800000000000001</v>
      </c>
      <c r="S60" s="192" t="s">
        <v>409</v>
      </c>
      <c r="T60" s="192" t="s">
        <v>409</v>
      </c>
      <c r="U60" s="192" t="s">
        <v>409</v>
      </c>
      <c r="V60" s="192" t="s">
        <v>409</v>
      </c>
      <c r="W60" s="192"/>
      <c r="X60" s="192"/>
      <c r="Y60" s="192"/>
      <c r="Z60" s="192"/>
      <c r="AA60" s="87"/>
    </row>
    <row r="61" spans="1:27" x14ac:dyDescent="0.2">
      <c r="A61" s="81">
        <v>54</v>
      </c>
      <c r="B61" s="84" t="str">
        <f ca="1"/>
        <v>Denmark</v>
      </c>
      <c r="C61" s="84" t="str">
        <f ca="1"/>
        <v>DNK</v>
      </c>
      <c r="D61" s="84" t="str">
        <f ca="1"/>
        <v>ECS           Europe &amp; Central Asia</v>
      </c>
      <c r="E61" s="84" t="str">
        <f ca="1"/>
        <v>NA</v>
      </c>
      <c r="F61" s="81"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8.1065431383903402E-2</v>
      </c>
      <c r="I61" s="191" t="e"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#N/A</v>
      </c>
      <c r="J61" s="242">
        <v>44888</v>
      </c>
      <c r="K61" s="242">
        <v>44753</v>
      </c>
      <c r="L61" s="91" t="s">
        <v>95</v>
      </c>
      <c r="M61" s="192">
        <v>0</v>
      </c>
      <c r="N61" s="192">
        <v>8.1065431383903402E-2</v>
      </c>
      <c r="O61" s="192" t="s">
        <v>409</v>
      </c>
      <c r="P61" s="192" t="s">
        <v>409</v>
      </c>
      <c r="Q61" s="192" t="s">
        <v>409</v>
      </c>
      <c r="R61" s="192">
        <v>0.14000000000000001</v>
      </c>
      <c r="S61" s="192">
        <v>77.8</v>
      </c>
      <c r="T61" s="192" t="s">
        <v>409</v>
      </c>
      <c r="U61" s="192" t="s">
        <v>409</v>
      </c>
      <c r="V61" s="192" t="s">
        <v>409</v>
      </c>
      <c r="W61" s="192"/>
      <c r="X61" s="192"/>
      <c r="Y61" s="192"/>
      <c r="Z61" s="192"/>
      <c r="AA61" s="87"/>
    </row>
    <row r="62" spans="1:27" x14ac:dyDescent="0.2">
      <c r="A62" s="81">
        <v>55</v>
      </c>
      <c r="B62" s="84" t="str">
        <f ca="1"/>
        <v>Dominican Republic</v>
      </c>
      <c r="C62" s="84" t="str">
        <f ca="1"/>
        <v>DOM</v>
      </c>
      <c r="D62" s="84" t="str">
        <f ca="1"/>
        <v>LCN           Latin America &amp; Caribbean</v>
      </c>
      <c r="E62" s="84" t="str">
        <f ca="1"/>
        <v>IBRD</v>
      </c>
      <c r="F62" s="81"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3.7869137232194499</v>
      </c>
      <c r="I62" s="191" t="e"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#N/A</v>
      </c>
      <c r="J62" s="242">
        <v>44753</v>
      </c>
      <c r="K62" s="242">
        <v>44753</v>
      </c>
      <c r="L62" s="91" t="s">
        <v>97</v>
      </c>
      <c r="M62" s="192">
        <v>4.5933014354066897</v>
      </c>
      <c r="N62" s="192">
        <v>3.7869137232194499</v>
      </c>
      <c r="O62" s="192" t="s">
        <v>409</v>
      </c>
      <c r="P62" s="192" t="s">
        <v>409</v>
      </c>
      <c r="Q62" s="192" t="s">
        <v>409</v>
      </c>
      <c r="R62" s="192">
        <v>0.35</v>
      </c>
      <c r="S62" s="192">
        <v>65</v>
      </c>
      <c r="T62" s="192" t="s">
        <v>409</v>
      </c>
      <c r="U62" s="192" t="s">
        <v>409</v>
      </c>
      <c r="V62" s="192" t="s">
        <v>409</v>
      </c>
      <c r="W62" s="192"/>
      <c r="X62" s="192"/>
      <c r="Y62" s="192"/>
      <c r="Z62" s="192"/>
      <c r="AA62" s="87"/>
    </row>
    <row r="63" spans="1:27" x14ac:dyDescent="0.2">
      <c r="A63" s="81">
        <v>56</v>
      </c>
      <c r="B63" s="84" t="str">
        <f ca="1"/>
        <v>Algeria</v>
      </c>
      <c r="C63" s="84" t="str">
        <f ca="1"/>
        <v>DZA</v>
      </c>
      <c r="D63" s="84" t="str">
        <f ca="1"/>
        <v>MEA           Middle East &amp; North Africa</v>
      </c>
      <c r="E63" s="84" t="str">
        <f ca="1"/>
        <v>IBRD</v>
      </c>
      <c r="F63" s="81"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5.5529820497973299</v>
      </c>
      <c r="I63" s="191" t="e"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#N/A</v>
      </c>
      <c r="J63" s="242">
        <v>44888</v>
      </c>
      <c r="K63" s="242">
        <v>44753</v>
      </c>
      <c r="L63" s="91" t="s">
        <v>99</v>
      </c>
      <c r="M63" s="192">
        <v>2.9665071770334901</v>
      </c>
      <c r="N63" s="192">
        <v>5.5529820497973299</v>
      </c>
      <c r="O63" s="192" t="s">
        <v>409</v>
      </c>
      <c r="P63" s="192" t="s">
        <v>409</v>
      </c>
      <c r="Q63" s="192" t="s">
        <v>409</v>
      </c>
      <c r="R63" s="192">
        <v>0.28199999999999997</v>
      </c>
      <c r="S63" s="192">
        <v>58.9</v>
      </c>
      <c r="T63" s="192" t="s">
        <v>409</v>
      </c>
      <c r="U63" s="192" t="s">
        <v>409</v>
      </c>
      <c r="V63" s="192" t="s">
        <v>409</v>
      </c>
      <c r="W63" s="192"/>
      <c r="X63" s="192"/>
      <c r="Y63" s="192"/>
      <c r="Z63" s="192"/>
      <c r="AA63" s="87"/>
    </row>
    <row r="64" spans="1:27" x14ac:dyDescent="0.2">
      <c r="A64" s="81">
        <v>57</v>
      </c>
      <c r="B64" s="84" t="str">
        <f ca="1"/>
        <v>Ecuador</v>
      </c>
      <c r="C64" s="84" t="str">
        <f ca="1"/>
        <v>ECU</v>
      </c>
      <c r="D64" s="84" t="str">
        <f ca="1"/>
        <v>LCN           Latin America &amp; Caribbean</v>
      </c>
      <c r="E64" s="84" t="str">
        <f ca="1"/>
        <v>IBRD</v>
      </c>
      <c r="F64" s="81"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0</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3.61320208453966</v>
      </c>
      <c r="I64" s="191" t="e"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#N/A</v>
      </c>
      <c r="J64" s="242">
        <v>44753</v>
      </c>
      <c r="K64" s="242">
        <v>44753</v>
      </c>
      <c r="L64" s="91" t="s">
        <v>101</v>
      </c>
      <c r="M64" s="192">
        <v>5.1435406698564599</v>
      </c>
      <c r="N64" s="192">
        <v>3.61320208453966</v>
      </c>
      <c r="O64" s="192" t="s">
        <v>409</v>
      </c>
      <c r="P64" s="192" t="s">
        <v>409</v>
      </c>
      <c r="Q64" s="192" t="s">
        <v>409</v>
      </c>
      <c r="R64" s="192">
        <v>0.373</v>
      </c>
      <c r="S64" s="192">
        <v>65.599999999999994</v>
      </c>
      <c r="T64" s="192" t="s">
        <v>409</v>
      </c>
      <c r="U64" s="192" t="s">
        <v>409</v>
      </c>
      <c r="V64" s="192" t="s">
        <v>409</v>
      </c>
      <c r="W64" s="192"/>
      <c r="X64" s="192"/>
      <c r="Y64" s="192"/>
      <c r="Z64" s="192"/>
      <c r="AA64" s="87"/>
    </row>
    <row r="65" spans="1:27" x14ac:dyDescent="0.2">
      <c r="A65" s="81">
        <v>58</v>
      </c>
      <c r="B65" s="84" t="str">
        <f ca="1"/>
        <v>Egypt, Arab Rep.</v>
      </c>
      <c r="C65" s="84" t="str">
        <f ca="1"/>
        <v>EGY</v>
      </c>
      <c r="D65" s="84" t="str">
        <f ca="1"/>
        <v>MEA           Middle East &amp; North Africa</v>
      </c>
      <c r="E65" s="84" t="str">
        <f ca="1"/>
        <v>IBRD</v>
      </c>
      <c r="F65" s="81"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6.3925883034163196</v>
      </c>
      <c r="I65" s="191" t="e"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#N/A</v>
      </c>
      <c r="J65" s="242">
        <v>44888</v>
      </c>
      <c r="K65" s="242">
        <v>44753</v>
      </c>
      <c r="L65" s="91" t="s">
        <v>102</v>
      </c>
      <c r="M65" s="192">
        <v>1.79425837320574</v>
      </c>
      <c r="N65" s="192">
        <v>6.3925883034163196</v>
      </c>
      <c r="O65" s="192" t="s">
        <v>409</v>
      </c>
      <c r="P65" s="192" t="s">
        <v>409</v>
      </c>
      <c r="Q65" s="192" t="s">
        <v>409</v>
      </c>
      <c r="R65" s="192">
        <v>0.23300000000000001</v>
      </c>
      <c r="S65" s="192">
        <v>56</v>
      </c>
      <c r="T65" s="192" t="s">
        <v>409</v>
      </c>
      <c r="U65" s="192" t="s">
        <v>409</v>
      </c>
      <c r="V65" s="192" t="s">
        <v>409</v>
      </c>
      <c r="W65" s="192"/>
      <c r="X65" s="192"/>
      <c r="Y65" s="192"/>
      <c r="Z65" s="192"/>
      <c r="AA65" s="87"/>
    </row>
    <row r="66" spans="1:27" x14ac:dyDescent="0.2">
      <c r="A66" s="81">
        <v>59</v>
      </c>
      <c r="B66" s="84" t="str">
        <f ca="1"/>
        <v>Eritrea</v>
      </c>
      <c r="C66" s="84" t="str">
        <f ca="1"/>
        <v>ERI</v>
      </c>
      <c r="D66" s="84" t="str">
        <f ca="1"/>
        <v>SSF           Sub-Saharan Africa</v>
      </c>
      <c r="E66" s="84" t="str">
        <f ca="1"/>
        <v>IDA</v>
      </c>
      <c r="F66" s="81"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10</v>
      </c>
      <c r="I66" s="191" t="e"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#N/A</v>
      </c>
      <c r="J66" s="242" t="s">
        <v>409</v>
      </c>
      <c r="K66" s="242">
        <v>44753</v>
      </c>
      <c r="L66" s="91" t="s">
        <v>104</v>
      </c>
      <c r="M66" s="192">
        <v>10</v>
      </c>
      <c r="N66" s="192" t="s">
        <v>409</v>
      </c>
      <c r="O66" s="192" t="s">
        <v>409</v>
      </c>
      <c r="P66" s="192" t="s">
        <v>409</v>
      </c>
      <c r="Q66" s="192" t="s">
        <v>409</v>
      </c>
      <c r="R66" s="192">
        <v>0.67700000000000005</v>
      </c>
      <c r="S66" s="192" t="s">
        <v>409</v>
      </c>
      <c r="T66" s="192" t="s">
        <v>409</v>
      </c>
      <c r="U66" s="192" t="s">
        <v>409</v>
      </c>
      <c r="V66" s="192" t="s">
        <v>409</v>
      </c>
      <c r="W66" s="192"/>
      <c r="X66" s="192"/>
      <c r="Y66" s="192"/>
      <c r="Z66" s="192"/>
      <c r="AA66" s="87"/>
    </row>
    <row r="67" spans="1:27" x14ac:dyDescent="0.2">
      <c r="A67" s="81">
        <v>60</v>
      </c>
      <c r="B67" s="84" t="str">
        <f ca="1"/>
        <v>Spain</v>
      </c>
      <c r="C67" s="84" t="str">
        <f ca="1"/>
        <v>ESP</v>
      </c>
      <c r="D67" s="84" t="str">
        <f ca="1"/>
        <v>ECS           Europe &amp; Central Asia</v>
      </c>
      <c r="E67" s="84" t="str">
        <f ca="1"/>
        <v>NA</v>
      </c>
      <c r="F67" s="81"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0.68905616676317205</v>
      </c>
      <c r="I67" s="191" t="e"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#N/A</v>
      </c>
      <c r="J67" s="242">
        <v>44888</v>
      </c>
      <c r="K67" s="242">
        <v>44753</v>
      </c>
      <c r="L67" s="91" t="s">
        <v>106</v>
      </c>
      <c r="M67" s="192">
        <v>0</v>
      </c>
      <c r="N67" s="192">
        <v>0.68905616676317205</v>
      </c>
      <c r="O67" s="192" t="s">
        <v>409</v>
      </c>
      <c r="P67" s="192" t="s">
        <v>409</v>
      </c>
      <c r="Q67" s="192" t="s">
        <v>409</v>
      </c>
      <c r="R67" s="192">
        <v>0.151</v>
      </c>
      <c r="S67" s="192">
        <v>75.7</v>
      </c>
      <c r="T67" s="192" t="s">
        <v>409</v>
      </c>
      <c r="U67" s="192" t="s">
        <v>409</v>
      </c>
      <c r="V67" s="192" t="s">
        <v>409</v>
      </c>
      <c r="W67" s="192"/>
      <c r="X67" s="192"/>
      <c r="Y67" s="192"/>
      <c r="Z67" s="192"/>
      <c r="AA67" s="87"/>
    </row>
    <row r="68" spans="1:27" x14ac:dyDescent="0.2">
      <c r="A68" s="81">
        <v>61</v>
      </c>
      <c r="B68" s="84" t="str">
        <f ca="1"/>
        <v>Estonia</v>
      </c>
      <c r="C68" s="84" t="str">
        <f ca="1"/>
        <v>EST</v>
      </c>
      <c r="D68" s="84" t="str">
        <f ca="1"/>
        <v>ECS           Europe &amp; Central Asia</v>
      </c>
      <c r="E68" s="84" t="str">
        <f ca="1"/>
        <v>NA</v>
      </c>
      <c r="F68" s="81"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2.2488038277511899</v>
      </c>
      <c r="I68" s="191" t="e"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#N/A</v>
      </c>
      <c r="J68" s="242">
        <v>44753</v>
      </c>
      <c r="K68" s="242">
        <v>44753</v>
      </c>
      <c r="L68" s="91" t="s">
        <v>108</v>
      </c>
      <c r="M68" s="192">
        <v>2.2488038277511899</v>
      </c>
      <c r="N68" s="192" t="s">
        <v>409</v>
      </c>
      <c r="O68" s="192" t="s">
        <v>409</v>
      </c>
      <c r="P68" s="192" t="s">
        <v>409</v>
      </c>
      <c r="Q68" s="192" t="s">
        <v>409</v>
      </c>
      <c r="R68" s="192">
        <v>0.252</v>
      </c>
      <c r="S68" s="192" t="s">
        <v>409</v>
      </c>
      <c r="T68" s="192" t="s">
        <v>409</v>
      </c>
      <c r="U68" s="192" t="s">
        <v>409</v>
      </c>
      <c r="V68" s="192" t="s">
        <v>409</v>
      </c>
      <c r="W68" s="192"/>
      <c r="X68" s="192"/>
      <c r="Y68" s="192"/>
      <c r="Z68" s="192"/>
      <c r="AA68" s="87"/>
    </row>
    <row r="69" spans="1:27" x14ac:dyDescent="0.2">
      <c r="A69" s="81">
        <v>62</v>
      </c>
      <c r="B69" s="84" t="str">
        <f ca="1"/>
        <v>Ethiopia</v>
      </c>
      <c r="C69" s="84" t="str">
        <f ca="1"/>
        <v>ETH</v>
      </c>
      <c r="D69" s="84" t="str">
        <f ca="1"/>
        <v>SSF           Sub-Saharan Africa</v>
      </c>
      <c r="E69" s="84" t="str">
        <f ca="1"/>
        <v>IDA</v>
      </c>
      <c r="F69" s="81"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9.8600514086450541</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9.7220613781123308</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44753</v>
      </c>
      <c r="K69" s="242">
        <v>45272</v>
      </c>
      <c r="L69" s="91" t="s">
        <v>110</v>
      </c>
      <c r="M69" s="192">
        <v>10</v>
      </c>
      <c r="N69" s="192">
        <v>9.7220613781123308</v>
      </c>
      <c r="O69" s="192">
        <v>7</v>
      </c>
      <c r="P69" s="192">
        <v>10</v>
      </c>
      <c r="Q69" s="192" t="s">
        <v>409</v>
      </c>
      <c r="R69" s="192">
        <v>0.64600000000000002</v>
      </c>
      <c r="S69" s="192">
        <v>44.5</v>
      </c>
      <c r="T69" s="192" t="s">
        <v>787</v>
      </c>
      <c r="U69" s="192" t="s">
        <v>860</v>
      </c>
      <c r="V69" s="192" t="s">
        <v>409</v>
      </c>
      <c r="W69" s="192"/>
      <c r="X69" s="192"/>
      <c r="Y69" s="192"/>
      <c r="Z69" s="192"/>
      <c r="AA69" s="87"/>
    </row>
    <row r="70" spans="1:27" x14ac:dyDescent="0.2">
      <c r="A70" s="81">
        <v>63</v>
      </c>
      <c r="B70" s="84" t="str">
        <f ca="1"/>
        <v>Finland</v>
      </c>
      <c r="C70" s="84" t="str">
        <f ca="1"/>
        <v>FIN</v>
      </c>
      <c r="D70" s="84" t="str">
        <f ca="1"/>
        <v>ECS           Europe &amp; Central Asia</v>
      </c>
      <c r="E70" s="84" t="str">
        <f ca="1"/>
        <v>NA</v>
      </c>
      <c r="F70" s="81"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0</v>
      </c>
      <c r="I70" s="191" t="e"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#N/A</v>
      </c>
      <c r="J70" s="242">
        <v>44753</v>
      </c>
      <c r="K70" s="242">
        <v>44753</v>
      </c>
      <c r="L70" s="91" t="s">
        <v>112</v>
      </c>
      <c r="M70" s="192">
        <v>0.88516746411483205</v>
      </c>
      <c r="N70" s="192">
        <v>0</v>
      </c>
      <c r="O70" s="192" t="s">
        <v>409</v>
      </c>
      <c r="P70" s="192" t="s">
        <v>409</v>
      </c>
      <c r="Q70" s="192" t="s">
        <v>409</v>
      </c>
      <c r="R70" s="192">
        <v>0.19500000000000001</v>
      </c>
      <c r="S70" s="192">
        <v>83.7</v>
      </c>
      <c r="T70" s="192" t="s">
        <v>409</v>
      </c>
      <c r="U70" s="192" t="s">
        <v>409</v>
      </c>
      <c r="V70" s="192" t="s">
        <v>409</v>
      </c>
      <c r="W70" s="192"/>
      <c r="X70" s="192"/>
      <c r="Y70" s="192"/>
      <c r="Z70" s="192"/>
      <c r="AA70" s="87"/>
    </row>
    <row r="71" spans="1:27" x14ac:dyDescent="0.2">
      <c r="A71" s="81">
        <v>64</v>
      </c>
      <c r="B71" s="84" t="str">
        <f ca="1"/>
        <v>Fiji</v>
      </c>
      <c r="C71" s="84" t="str">
        <f ca="1"/>
        <v>FJI</v>
      </c>
      <c r="D71" s="84" t="str">
        <f ca="1"/>
        <v>EAS           East Asia &amp; Pacific</v>
      </c>
      <c r="E71" s="84" t="str">
        <f ca="1"/>
        <v>Blend</v>
      </c>
      <c r="F71" s="81"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4.9043062200956902</v>
      </c>
      <c r="I71" s="191" t="e"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#N/A</v>
      </c>
      <c r="J71" s="242">
        <v>44753</v>
      </c>
      <c r="K71" s="242">
        <v>44753</v>
      </c>
      <c r="L71" s="91" t="s">
        <v>114</v>
      </c>
      <c r="M71" s="192">
        <v>4.9043062200956902</v>
      </c>
      <c r="N71" s="192" t="s">
        <v>409</v>
      </c>
      <c r="O71" s="192" t="s">
        <v>409</v>
      </c>
      <c r="P71" s="192" t="s">
        <v>409</v>
      </c>
      <c r="Q71" s="192" t="s">
        <v>409</v>
      </c>
      <c r="R71" s="192">
        <v>0.36299999999999999</v>
      </c>
      <c r="S71" s="192" t="s">
        <v>409</v>
      </c>
      <c r="T71" s="192" t="s">
        <v>409</v>
      </c>
      <c r="U71" s="192" t="s">
        <v>409</v>
      </c>
      <c r="V71" s="192" t="s">
        <v>409</v>
      </c>
      <c r="W71" s="192"/>
      <c r="X71" s="192"/>
      <c r="Y71" s="192"/>
      <c r="Z71" s="192"/>
      <c r="AA71" s="87"/>
    </row>
    <row r="72" spans="1:27" x14ac:dyDescent="0.2">
      <c r="A72" s="81">
        <v>65</v>
      </c>
      <c r="B72" s="84" t="str">
        <f ca="1"/>
        <v>France</v>
      </c>
      <c r="C72" s="84" t="str">
        <f ca="1"/>
        <v>FRA</v>
      </c>
      <c r="D72" s="84" t="str">
        <f ca="1"/>
        <v>ECS           Europe &amp; Central Asia</v>
      </c>
      <c r="E72" s="84" t="str">
        <f ca="1"/>
        <v>NA</v>
      </c>
      <c r="F72" s="81"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v>
      </c>
      <c r="I72" s="191" t="e"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#N/A</v>
      </c>
      <c r="J72" s="242">
        <v>44888</v>
      </c>
      <c r="K72" s="242">
        <v>44753</v>
      </c>
      <c r="L72" s="91" t="s">
        <v>116</v>
      </c>
      <c r="M72" s="192">
        <v>0</v>
      </c>
      <c r="N72" s="192">
        <v>0</v>
      </c>
      <c r="O72" s="192" t="s">
        <v>409</v>
      </c>
      <c r="P72" s="192" t="s">
        <v>409</v>
      </c>
      <c r="Q72" s="192" t="s">
        <v>409</v>
      </c>
      <c r="R72" s="192">
        <v>0.11600000000000001</v>
      </c>
      <c r="S72" s="192">
        <v>80.2</v>
      </c>
      <c r="T72" s="192" t="s">
        <v>409</v>
      </c>
      <c r="U72" s="192" t="s">
        <v>409</v>
      </c>
      <c r="V72" s="192" t="s">
        <v>409</v>
      </c>
      <c r="W72" s="192"/>
      <c r="X72" s="192"/>
      <c r="Y72" s="192"/>
      <c r="Z72" s="192"/>
      <c r="AA72" s="87"/>
    </row>
    <row r="73" spans="1:27" x14ac:dyDescent="0.2">
      <c r="A73" s="81">
        <v>66</v>
      </c>
      <c r="B73" s="84" t="str">
        <f ca="1"/>
        <v>Faroe Islands</v>
      </c>
      <c r="C73" s="84" t="str">
        <f ca="1"/>
        <v>FRO</v>
      </c>
      <c r="D73" s="84" t="str">
        <f ca="1"/>
        <v>ECS           Europe &amp; Central Asia</v>
      </c>
      <c r="E73" s="84" t="str">
        <f ca="1"/>
        <v>NA</v>
      </c>
      <c r="F73" s="81"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c r="X73" s="192"/>
      <c r="Y73" s="192"/>
      <c r="Z73" s="192"/>
      <c r="AA73" s="87"/>
    </row>
    <row r="74" spans="1:27" x14ac:dyDescent="0.2">
      <c r="A74" s="81">
        <v>67</v>
      </c>
      <c r="B74" s="84" t="str">
        <f ca="1"/>
        <v>Micronesia, Fed. Sts.</v>
      </c>
      <c r="C74" s="84" t="str">
        <f ca="1"/>
        <v>FSM</v>
      </c>
      <c r="D74" s="84" t="str">
        <f ca="1"/>
        <v>EAS           East Asia &amp; Pacific</v>
      </c>
      <c r="E74" s="84" t="str">
        <f ca="1"/>
        <v>IDA</v>
      </c>
      <c r="F74" s="81" t="str">
        <f t="shared" ca="1" si="4"/>
        <v/>
      </c>
      <c r="G74" s="80" t="e">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t="s">
        <v>409</v>
      </c>
      <c r="K74" s="242">
        <v>44753</v>
      </c>
      <c r="L74" s="91" t="s">
        <v>117</v>
      </c>
      <c r="M74" s="192" t="s">
        <v>409</v>
      </c>
      <c r="N74" s="192" t="s">
        <v>409</v>
      </c>
      <c r="O74" s="192" t="s">
        <v>409</v>
      </c>
      <c r="P74" s="192" t="s">
        <v>409</v>
      </c>
      <c r="Q74" s="192" t="s">
        <v>409</v>
      </c>
      <c r="R74" s="192" t="s">
        <v>409</v>
      </c>
      <c r="S74" s="192" t="s">
        <v>409</v>
      </c>
      <c r="T74" s="192" t="s">
        <v>409</v>
      </c>
      <c r="U74" s="192" t="s">
        <v>409</v>
      </c>
      <c r="V74" s="192" t="s">
        <v>409</v>
      </c>
      <c r="W74" s="192"/>
      <c r="X74" s="192"/>
      <c r="Y74" s="192"/>
      <c r="Z74" s="192"/>
      <c r="AA74" s="87"/>
    </row>
    <row r="75" spans="1:27" x14ac:dyDescent="0.2">
      <c r="A75" s="81">
        <v>68</v>
      </c>
      <c r="B75" s="84" t="str">
        <f ca="1"/>
        <v>Gabon</v>
      </c>
      <c r="C75" s="84" t="str">
        <f ca="1"/>
        <v>GAB</v>
      </c>
      <c r="D75" s="84" t="str">
        <f ca="1"/>
        <v>SSF           Sub-Saharan Africa</v>
      </c>
      <c r="E75" s="84" t="str">
        <f ca="1"/>
        <v>IBRD</v>
      </c>
      <c r="F75" s="81"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6.6028708133971303</v>
      </c>
      <c r="I75" s="191" t="e"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#N/A</v>
      </c>
      <c r="J75" s="242">
        <v>44753</v>
      </c>
      <c r="K75" s="242">
        <v>44753</v>
      </c>
      <c r="L75" s="91" t="s">
        <v>119</v>
      </c>
      <c r="M75" s="192">
        <v>6.6028708133971303</v>
      </c>
      <c r="N75" s="192" t="s">
        <v>409</v>
      </c>
      <c r="O75" s="192" t="s">
        <v>409</v>
      </c>
      <c r="P75" s="192" t="s">
        <v>409</v>
      </c>
      <c r="Q75" s="192" t="s">
        <v>409</v>
      </c>
      <c r="R75" s="192">
        <v>0.434</v>
      </c>
      <c r="S75" s="192" t="s">
        <v>409</v>
      </c>
      <c r="T75" s="192" t="s">
        <v>409</v>
      </c>
      <c r="U75" s="192" t="s">
        <v>409</v>
      </c>
      <c r="V75" s="192" t="s">
        <v>409</v>
      </c>
      <c r="W75" s="192"/>
      <c r="X75" s="192"/>
      <c r="Y75" s="192"/>
      <c r="Z75" s="192"/>
      <c r="AA75" s="87"/>
    </row>
    <row r="76" spans="1:27" x14ac:dyDescent="0.2">
      <c r="A76" s="81">
        <v>69</v>
      </c>
      <c r="B76" s="84" t="str">
        <f ca="1"/>
        <v>United Kingdom</v>
      </c>
      <c r="C76" s="84" t="str">
        <f ca="1"/>
        <v>GBR</v>
      </c>
      <c r="D76" s="84" t="str">
        <f ca="1"/>
        <v>ECS           Europe &amp; Central Asia</v>
      </c>
      <c r="E76" s="84" t="str">
        <f ca="1"/>
        <v>NA</v>
      </c>
      <c r="F76" s="81"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0</v>
      </c>
      <c r="I76" s="191" t="e"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#N/A</v>
      </c>
      <c r="J76" s="242">
        <v>44888</v>
      </c>
      <c r="K76" s="242">
        <v>44753</v>
      </c>
      <c r="L76" s="91" t="s">
        <v>121</v>
      </c>
      <c r="M76" s="192">
        <v>0</v>
      </c>
      <c r="N76" s="192">
        <v>0</v>
      </c>
      <c r="O76" s="192" t="s">
        <v>409</v>
      </c>
      <c r="P76" s="192" t="s">
        <v>409</v>
      </c>
      <c r="Q76" s="192" t="s">
        <v>409</v>
      </c>
      <c r="R76" s="192">
        <v>0.128</v>
      </c>
      <c r="S76" s="192">
        <v>78.8</v>
      </c>
      <c r="T76" s="192" t="s">
        <v>409</v>
      </c>
      <c r="U76" s="192" t="s">
        <v>409</v>
      </c>
      <c r="V76" s="192" t="s">
        <v>409</v>
      </c>
      <c r="W76" s="192"/>
      <c r="X76" s="192"/>
      <c r="Y76" s="192"/>
      <c r="Z76" s="192"/>
      <c r="AA76" s="87"/>
    </row>
    <row r="77" spans="1:27" x14ac:dyDescent="0.2">
      <c r="A77" s="81">
        <v>70</v>
      </c>
      <c r="B77" s="84" t="str">
        <f ca="1"/>
        <v>Georgia</v>
      </c>
      <c r="C77" s="84" t="str">
        <f ca="1"/>
        <v>GEO</v>
      </c>
      <c r="D77" s="84" t="str">
        <f ca="1"/>
        <v>ECS           Europe &amp; Central Asia</v>
      </c>
      <c r="E77" s="84" t="str">
        <f ca="1"/>
        <v>IBRD</v>
      </c>
      <c r="F77" s="81"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4.9282296650717701</v>
      </c>
      <c r="I77" s="191" t="e"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#N/A</v>
      </c>
      <c r="J77" s="242">
        <v>44753</v>
      </c>
      <c r="K77" s="242">
        <v>44753</v>
      </c>
      <c r="L77" s="91" t="s">
        <v>123</v>
      </c>
      <c r="M77" s="192">
        <v>4.9282296650717701</v>
      </c>
      <c r="N77" s="192" t="s">
        <v>409</v>
      </c>
      <c r="O77" s="192" t="s">
        <v>409</v>
      </c>
      <c r="P77" s="192" t="s">
        <v>409</v>
      </c>
      <c r="Q77" s="192" t="s">
        <v>409</v>
      </c>
      <c r="R77" s="192">
        <v>0.36399999999999999</v>
      </c>
      <c r="S77" s="192" t="s">
        <v>409</v>
      </c>
      <c r="T77" s="192" t="s">
        <v>409</v>
      </c>
      <c r="U77" s="192" t="s">
        <v>409</v>
      </c>
      <c r="V77" s="192" t="s">
        <v>409</v>
      </c>
      <c r="W77" s="192"/>
      <c r="X77" s="192"/>
      <c r="Y77" s="192"/>
      <c r="Z77" s="192"/>
      <c r="AA77" s="87"/>
    </row>
    <row r="78" spans="1:27" x14ac:dyDescent="0.2">
      <c r="A78" s="81">
        <v>71</v>
      </c>
      <c r="B78" s="84" t="str">
        <f ca="1"/>
        <v>Ghana</v>
      </c>
      <c r="C78" s="84" t="str">
        <f ca="1"/>
        <v>GHA</v>
      </c>
      <c r="D78" s="84" t="str">
        <f ca="1"/>
        <v>SSF           Sub-Saharan Africa</v>
      </c>
      <c r="E78" s="84" t="str">
        <f ca="1"/>
        <v>IDA</v>
      </c>
      <c r="F78" s="81"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7.3769542559351402</v>
      </c>
      <c r="I78" s="191" t="e"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#N/A</v>
      </c>
      <c r="J78" s="242">
        <v>44888</v>
      </c>
      <c r="K78" s="242">
        <v>44753</v>
      </c>
      <c r="L78" s="91" t="s">
        <v>125</v>
      </c>
      <c r="M78" s="192">
        <v>7.17703349282296</v>
      </c>
      <c r="N78" s="192">
        <v>7.3769542559351402</v>
      </c>
      <c r="O78" s="192" t="s">
        <v>409</v>
      </c>
      <c r="P78" s="192" t="s">
        <v>409</v>
      </c>
      <c r="Q78" s="192" t="s">
        <v>409</v>
      </c>
      <c r="R78" s="192">
        <v>0.45800000000000002</v>
      </c>
      <c r="S78" s="192">
        <v>52.6</v>
      </c>
      <c r="T78" s="192" t="s">
        <v>409</v>
      </c>
      <c r="U78" s="192" t="s">
        <v>409</v>
      </c>
      <c r="V78" s="192" t="s">
        <v>409</v>
      </c>
      <c r="W78" s="192"/>
      <c r="X78" s="192"/>
      <c r="Y78" s="192"/>
      <c r="Z78" s="192"/>
      <c r="AA78" s="87"/>
    </row>
    <row r="79" spans="1:27" x14ac:dyDescent="0.2">
      <c r="A79" s="81">
        <v>72</v>
      </c>
      <c r="B79" s="84" t="str">
        <f ca="1"/>
        <v>Gibraltar</v>
      </c>
      <c r="C79" s="84" t="str">
        <f ca="1"/>
        <v>GIB</v>
      </c>
      <c r="D79" s="84" t="str">
        <f ca="1"/>
        <v>ECS           Europe &amp; Central Asia</v>
      </c>
      <c r="E79" s="84" t="str">
        <f ca="1"/>
        <v>NA</v>
      </c>
      <c r="F79" s="81"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t="s">
        <v>409</v>
      </c>
      <c r="T79" s="192" t="s">
        <v>409</v>
      </c>
      <c r="U79" s="192" t="s">
        <v>409</v>
      </c>
      <c r="V79" s="192" t="s">
        <v>409</v>
      </c>
      <c r="W79" s="192"/>
      <c r="X79" s="192"/>
      <c r="Y79" s="192"/>
      <c r="Z79" s="192"/>
      <c r="AA79" s="87"/>
    </row>
    <row r="80" spans="1:27" x14ac:dyDescent="0.2">
      <c r="A80" s="81">
        <v>73</v>
      </c>
      <c r="B80" s="84" t="str">
        <f ca="1"/>
        <v>Guinea</v>
      </c>
      <c r="C80" s="84" t="str">
        <f ca="1"/>
        <v>GIN</v>
      </c>
      <c r="D80" s="84" t="str">
        <f ca="1"/>
        <v>SSF           Sub-Saharan Africa</v>
      </c>
      <c r="E80" s="84" t="str">
        <f ca="1"/>
        <v>IDA</v>
      </c>
      <c r="F80" s="81"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9.5483497394325401</v>
      </c>
      <c r="I80" s="191" t="e"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#N/A</v>
      </c>
      <c r="J80" s="242">
        <v>44888</v>
      </c>
      <c r="K80" s="242">
        <v>44839</v>
      </c>
      <c r="L80" s="91" t="s">
        <v>127</v>
      </c>
      <c r="M80" s="192">
        <v>8.8277511961722492</v>
      </c>
      <c r="N80" s="192">
        <v>9.5483497394325401</v>
      </c>
      <c r="O80" s="192" t="s">
        <v>409</v>
      </c>
      <c r="P80" s="192" t="s">
        <v>409</v>
      </c>
      <c r="Q80" s="192" t="s">
        <v>409</v>
      </c>
      <c r="R80" s="192">
        <v>0.52700000000000002</v>
      </c>
      <c r="S80" s="192">
        <v>45.1</v>
      </c>
      <c r="T80" s="192" t="s">
        <v>409</v>
      </c>
      <c r="U80" s="192" t="s">
        <v>409</v>
      </c>
      <c r="V80" s="192" t="s">
        <v>409</v>
      </c>
      <c r="W80" s="192"/>
      <c r="X80" s="192"/>
      <c r="Y80" s="192"/>
      <c r="Z80" s="192"/>
      <c r="AA80" s="87"/>
    </row>
    <row r="81" spans="1:27" x14ac:dyDescent="0.2">
      <c r="A81" s="81">
        <v>74</v>
      </c>
      <c r="B81" s="84" t="str">
        <f ca="1"/>
        <v>Gambia, The</v>
      </c>
      <c r="C81" s="84" t="str">
        <f ca="1"/>
        <v>GMB</v>
      </c>
      <c r="D81" s="84" t="str">
        <f ca="1"/>
        <v>SSF           Sub-Saharan Africa</v>
      </c>
      <c r="E81" s="84" t="str">
        <f ca="1"/>
        <v>IDA</v>
      </c>
      <c r="F81" s="81"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6.1286057641555107</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7.5119617224880297</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5</v>
      </c>
      <c r="J81" s="242">
        <v>44753</v>
      </c>
      <c r="K81" s="242">
        <v>45218</v>
      </c>
      <c r="L81" s="91" t="s">
        <v>128</v>
      </c>
      <c r="M81" s="192">
        <v>7.5119617224880297</v>
      </c>
      <c r="N81" s="192" t="s">
        <v>409</v>
      </c>
      <c r="O81" s="192" t="s">
        <v>409</v>
      </c>
      <c r="P81" s="192" t="s">
        <v>409</v>
      </c>
      <c r="Q81" s="192">
        <v>5</v>
      </c>
      <c r="R81" s="192">
        <v>0.47199999999999998</v>
      </c>
      <c r="S81" s="192" t="s">
        <v>409</v>
      </c>
      <c r="T81" s="192" t="s">
        <v>409</v>
      </c>
      <c r="U81" s="192" t="s">
        <v>409</v>
      </c>
      <c r="V81" s="192">
        <v>21.37</v>
      </c>
      <c r="W81" s="192"/>
      <c r="X81" s="192"/>
      <c r="Y81" s="192"/>
      <c r="Z81" s="192"/>
      <c r="AA81" s="87"/>
    </row>
    <row r="82" spans="1:27" x14ac:dyDescent="0.2">
      <c r="A82" s="81">
        <v>75</v>
      </c>
      <c r="B82" s="84" t="str">
        <f ca="1"/>
        <v>Guinea-Bissau</v>
      </c>
      <c r="C82" s="84" t="str">
        <f ca="1"/>
        <v>GNB</v>
      </c>
      <c r="D82" s="84" t="str">
        <f ca="1"/>
        <v>SSF           Sub-Saharan Africa</v>
      </c>
      <c r="E82" s="84" t="str">
        <f ca="1"/>
        <v>IDA</v>
      </c>
      <c r="F82" s="81"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2.9428365706134123</v>
      </c>
      <c r="H82" s="80"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8.6602870813397104</v>
      </c>
      <c r="I82" s="191"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1</v>
      </c>
      <c r="J82" s="242">
        <v>44753</v>
      </c>
      <c r="K82" s="242">
        <v>45218</v>
      </c>
      <c r="L82" s="91" t="s">
        <v>130</v>
      </c>
      <c r="M82" s="192">
        <v>8.6602870813397104</v>
      </c>
      <c r="N82" s="192" t="s">
        <v>409</v>
      </c>
      <c r="O82" s="192" t="s">
        <v>409</v>
      </c>
      <c r="P82" s="192" t="s">
        <v>409</v>
      </c>
      <c r="Q82" s="192">
        <v>1</v>
      </c>
      <c r="R82" s="192">
        <v>0.52</v>
      </c>
      <c r="S82" s="192" t="s">
        <v>409</v>
      </c>
      <c r="T82" s="192" t="s">
        <v>409</v>
      </c>
      <c r="U82" s="192" t="s">
        <v>409</v>
      </c>
      <c r="V82" s="192">
        <v>-4.97</v>
      </c>
      <c r="W82" s="192"/>
      <c r="X82" s="192"/>
      <c r="Y82" s="192"/>
      <c r="Z82" s="192"/>
      <c r="AA82" s="87"/>
    </row>
    <row r="83" spans="1:27" x14ac:dyDescent="0.2">
      <c r="A83" s="81">
        <v>76</v>
      </c>
      <c r="B83" s="84" t="str">
        <f ca="1"/>
        <v>Equatorial Guinea</v>
      </c>
      <c r="C83" s="84" t="str">
        <f ca="1"/>
        <v>GNQ</v>
      </c>
      <c r="D83" s="84" t="str">
        <f ca="1"/>
        <v>SSF           Sub-Saharan Africa</v>
      </c>
      <c r="E83" s="84" t="str">
        <f ca="1"/>
        <v>IBRD</v>
      </c>
      <c r="F83" s="81"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5.4066985645932997</v>
      </c>
      <c r="I83" s="191" t="e"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#N/A</v>
      </c>
      <c r="J83" s="242">
        <v>44753</v>
      </c>
      <c r="K83" s="242">
        <v>44753</v>
      </c>
      <c r="L83" s="91" t="s">
        <v>132</v>
      </c>
      <c r="M83" s="192">
        <v>5.4066985645932997</v>
      </c>
      <c r="N83" s="192" t="s">
        <v>409</v>
      </c>
      <c r="O83" s="192" t="s">
        <v>409</v>
      </c>
      <c r="P83" s="192" t="s">
        <v>409</v>
      </c>
      <c r="Q83" s="192" t="s">
        <v>409</v>
      </c>
      <c r="R83" s="192">
        <v>0.38400000000000001</v>
      </c>
      <c r="S83" s="192" t="s">
        <v>409</v>
      </c>
      <c r="T83" s="192" t="s">
        <v>409</v>
      </c>
      <c r="U83" s="192" t="s">
        <v>409</v>
      </c>
      <c r="V83" s="192" t="s">
        <v>409</v>
      </c>
      <c r="W83" s="192"/>
      <c r="X83" s="192"/>
      <c r="Y83" s="192"/>
      <c r="Z83" s="192"/>
      <c r="AA83" s="87"/>
    </row>
    <row r="84" spans="1:27" x14ac:dyDescent="0.2">
      <c r="A84" s="81">
        <v>77</v>
      </c>
      <c r="B84" s="84" t="str">
        <f ca="1"/>
        <v>Greece</v>
      </c>
      <c r="C84" s="84" t="str">
        <f ca="1"/>
        <v>GRC</v>
      </c>
      <c r="D84" s="84" t="str">
        <f ca="1"/>
        <v>ECS           Europe &amp; Central Asia</v>
      </c>
      <c r="E84" s="84" t="str">
        <f ca="1"/>
        <v>NA</v>
      </c>
      <c r="F84" s="81"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1.7023740590619501</v>
      </c>
      <c r="I84" s="191" t="e"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#N/A</v>
      </c>
      <c r="J84" s="242">
        <v>44888</v>
      </c>
      <c r="K84" s="242">
        <v>44753</v>
      </c>
      <c r="L84" s="91" t="s">
        <v>134</v>
      </c>
      <c r="M84" s="192">
        <v>0.119617224880382</v>
      </c>
      <c r="N84" s="192">
        <v>1.7023740590619501</v>
      </c>
      <c r="O84" s="192" t="s">
        <v>409</v>
      </c>
      <c r="P84" s="192" t="s">
        <v>409</v>
      </c>
      <c r="Q84" s="192" t="s">
        <v>409</v>
      </c>
      <c r="R84" s="192">
        <v>0.16300000000000001</v>
      </c>
      <c r="S84" s="192">
        <v>72.2</v>
      </c>
      <c r="T84" s="192" t="s">
        <v>409</v>
      </c>
      <c r="U84" s="192" t="s">
        <v>409</v>
      </c>
      <c r="V84" s="192" t="s">
        <v>409</v>
      </c>
      <c r="W84" s="192"/>
      <c r="X84" s="192"/>
      <c r="Y84" s="192"/>
      <c r="Z84" s="192"/>
      <c r="AA84" s="87"/>
    </row>
    <row r="85" spans="1:27" x14ac:dyDescent="0.2">
      <c r="A85" s="81">
        <v>78</v>
      </c>
      <c r="B85" s="84" t="str">
        <f ca="1"/>
        <v>Grenada</v>
      </c>
      <c r="C85" s="84" t="str">
        <f ca="1"/>
        <v>GRD</v>
      </c>
      <c r="D85" s="84" t="str">
        <f ca="1"/>
        <v>LCN           Latin America &amp; Caribbean</v>
      </c>
      <c r="E85" s="84" t="str">
        <f ca="1"/>
        <v>Blend</v>
      </c>
      <c r="F85" s="81" t="str">
        <f t="shared" ca="1" si="4"/>
        <v/>
      </c>
      <c r="G85" s="80" t="e">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t="s">
        <v>409</v>
      </c>
      <c r="K85" s="242">
        <v>44753</v>
      </c>
      <c r="L85" s="91" t="s">
        <v>136</v>
      </c>
      <c r="M85" s="192" t="s">
        <v>409</v>
      </c>
      <c r="N85" s="192" t="s">
        <v>409</v>
      </c>
      <c r="O85" s="192" t="s">
        <v>409</v>
      </c>
      <c r="P85" s="192" t="s">
        <v>409</v>
      </c>
      <c r="Q85" s="192" t="s">
        <v>409</v>
      </c>
      <c r="R85" s="192" t="s">
        <v>409</v>
      </c>
      <c r="S85" s="192" t="s">
        <v>409</v>
      </c>
      <c r="T85" s="192" t="s">
        <v>409</v>
      </c>
      <c r="U85" s="192" t="s">
        <v>409</v>
      </c>
      <c r="V85" s="192" t="s">
        <v>409</v>
      </c>
      <c r="W85" s="192"/>
      <c r="X85" s="192"/>
      <c r="Y85" s="192"/>
      <c r="Z85" s="192"/>
      <c r="AA85" s="87"/>
    </row>
    <row r="86" spans="1:27" x14ac:dyDescent="0.2">
      <c r="A86" s="81">
        <v>79</v>
      </c>
      <c r="B86" s="84" t="str">
        <f ca="1"/>
        <v>Greenland</v>
      </c>
      <c r="C86" s="84" t="str">
        <f ca="1"/>
        <v>GRL</v>
      </c>
      <c r="D86" s="84" t="str">
        <f ca="1"/>
        <v>ECS           Europe &amp; Central Asia</v>
      </c>
      <c r="E86" s="84" t="str">
        <f ca="1"/>
        <v>NA</v>
      </c>
      <c r="F86" s="81"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#N/A</v>
      </c>
      <c r="I86" s="191" t="e"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c r="X86" s="192"/>
      <c r="Y86" s="192"/>
      <c r="Z86" s="192"/>
      <c r="AA86" s="87"/>
    </row>
    <row r="87" spans="1:27" x14ac:dyDescent="0.2">
      <c r="A87" s="81">
        <v>80</v>
      </c>
      <c r="B87" s="84" t="str">
        <f ca="1"/>
        <v>Guatemala</v>
      </c>
      <c r="C87" s="84" t="str">
        <f ca="1"/>
        <v>GTM</v>
      </c>
      <c r="D87" s="84" t="str">
        <f ca="1"/>
        <v>LCN           Latin America &amp; Caribbean</v>
      </c>
      <c r="E87" s="84" t="str">
        <f ca="1"/>
        <v>IBRD</v>
      </c>
      <c r="F87" s="81"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6.6512077086636605</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4.4238563983786898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10</v>
      </c>
      <c r="J87" s="242">
        <v>44753</v>
      </c>
      <c r="K87" s="242">
        <v>45272</v>
      </c>
      <c r="L87" s="91" t="s">
        <v>138</v>
      </c>
      <c r="M87" s="192">
        <v>6.5071770334928196</v>
      </c>
      <c r="N87" s="192">
        <v>4.4238563983786898</v>
      </c>
      <c r="O87" s="192">
        <v>5</v>
      </c>
      <c r="P87" s="192">
        <v>10</v>
      </c>
      <c r="Q87" s="192" t="s">
        <v>409</v>
      </c>
      <c r="R87" s="192">
        <v>0.43</v>
      </c>
      <c r="S87" s="192">
        <v>62.8</v>
      </c>
      <c r="T87" s="192" t="s">
        <v>788</v>
      </c>
      <c r="U87" s="192" t="s">
        <v>927</v>
      </c>
      <c r="V87" s="192" t="s">
        <v>409</v>
      </c>
      <c r="W87" s="192"/>
      <c r="X87" s="192"/>
      <c r="Y87" s="192"/>
      <c r="Z87" s="192"/>
      <c r="AA87" s="87"/>
    </row>
    <row r="88" spans="1:27" x14ac:dyDescent="0.2">
      <c r="A88" s="81">
        <v>81</v>
      </c>
      <c r="B88" s="84" t="str">
        <f ca="1"/>
        <v>Guam</v>
      </c>
      <c r="C88" s="84" t="str">
        <f ca="1"/>
        <v>GUM</v>
      </c>
      <c r="D88" s="84" t="str">
        <f ca="1"/>
        <v>EAS           East Asia &amp; Pacific</v>
      </c>
      <c r="E88" s="84" t="str">
        <f ca="1"/>
        <v>NA</v>
      </c>
      <c r="F88" s="81"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t="s">
        <v>409</v>
      </c>
      <c r="T88" s="192" t="s">
        <v>409</v>
      </c>
      <c r="U88" s="192" t="s">
        <v>409</v>
      </c>
      <c r="V88" s="192" t="s">
        <v>409</v>
      </c>
      <c r="W88" s="192"/>
      <c r="X88" s="192"/>
      <c r="Y88" s="192"/>
      <c r="Z88" s="192"/>
      <c r="AA88" s="87"/>
    </row>
    <row r="89" spans="1:27" x14ac:dyDescent="0.2">
      <c r="A89" s="81">
        <v>82</v>
      </c>
      <c r="B89" s="84" t="str">
        <f ca="1"/>
        <v>Guyana</v>
      </c>
      <c r="C89" s="84" t="str">
        <f ca="1"/>
        <v>GUY</v>
      </c>
      <c r="D89" s="84" t="str">
        <f ca="1"/>
        <v>LCN           Latin America &amp; Caribbean</v>
      </c>
      <c r="E89" s="84" t="str">
        <f ca="1"/>
        <v>IDA</v>
      </c>
      <c r="F89" s="81"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4.6650717703349196</v>
      </c>
      <c r="I89" s="191" t="e"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#N/A</v>
      </c>
      <c r="J89" s="242">
        <v>44753</v>
      </c>
      <c r="K89" s="242">
        <v>44753</v>
      </c>
      <c r="L89" s="91" t="s">
        <v>140</v>
      </c>
      <c r="M89" s="192">
        <v>4.6650717703349196</v>
      </c>
      <c r="N89" s="192" t="s">
        <v>409</v>
      </c>
      <c r="O89" s="192" t="s">
        <v>409</v>
      </c>
      <c r="P89" s="192" t="s">
        <v>409</v>
      </c>
      <c r="Q89" s="192" t="s">
        <v>409</v>
      </c>
      <c r="R89" s="192">
        <v>0.35299999999999998</v>
      </c>
      <c r="S89" s="192" t="s">
        <v>409</v>
      </c>
      <c r="T89" s="192" t="s">
        <v>409</v>
      </c>
      <c r="U89" s="192" t="s">
        <v>409</v>
      </c>
      <c r="V89" s="192" t="s">
        <v>409</v>
      </c>
      <c r="W89" s="192"/>
      <c r="X89" s="192"/>
      <c r="Y89" s="192"/>
      <c r="Z89" s="192"/>
      <c r="AA89" s="87"/>
    </row>
    <row r="90" spans="1:27" x14ac:dyDescent="0.2">
      <c r="A90" s="81">
        <v>83</v>
      </c>
      <c r="B90" s="84" t="str">
        <f ca="1"/>
        <v>Hong Kong SAR, China</v>
      </c>
      <c r="C90" s="84" t="str">
        <f ca="1"/>
        <v>HKG</v>
      </c>
      <c r="D90" s="84" t="str">
        <f ca="1"/>
        <v>EAS           East Asia &amp; Pacific</v>
      </c>
      <c r="E90" s="84" t="str">
        <f ca="1"/>
        <v>NA</v>
      </c>
      <c r="F90" s="81"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0.71770334928229496</v>
      </c>
      <c r="I90" s="191" t="e"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#N/A</v>
      </c>
      <c r="J90" s="242">
        <v>44887</v>
      </c>
      <c r="K90" s="242" t="s">
        <v>409</v>
      </c>
      <c r="L90" s="91" t="s">
        <v>705</v>
      </c>
      <c r="M90" s="192">
        <v>0.71770334928229496</v>
      </c>
      <c r="N90" s="192" t="s">
        <v>409</v>
      </c>
      <c r="O90" s="192" t="s">
        <v>409</v>
      </c>
      <c r="P90" s="192" t="s">
        <v>409</v>
      </c>
      <c r="Q90" s="192" t="s">
        <v>409</v>
      </c>
      <c r="R90" s="192">
        <v>0.188</v>
      </c>
      <c r="S90" s="192" t="s">
        <v>409</v>
      </c>
      <c r="T90" s="192" t="s">
        <v>409</v>
      </c>
      <c r="U90" s="192" t="s">
        <v>409</v>
      </c>
      <c r="V90" s="192" t="s">
        <v>409</v>
      </c>
      <c r="W90" s="192"/>
      <c r="X90" s="192"/>
      <c r="Y90" s="192"/>
      <c r="Z90" s="192"/>
      <c r="AA90" s="87"/>
    </row>
    <row r="91" spans="1:27" x14ac:dyDescent="0.2">
      <c r="A91" s="81">
        <v>84</v>
      </c>
      <c r="B91" s="84" t="str">
        <f ca="1"/>
        <v>Honduras</v>
      </c>
      <c r="C91" s="84" t="str">
        <f ca="1"/>
        <v>HND</v>
      </c>
      <c r="D91" s="84" t="str">
        <f ca="1"/>
        <v>LCN           Latin America &amp; Caribbean</v>
      </c>
      <c r="E91" s="84" t="str">
        <f ca="1"/>
        <v>IDA</v>
      </c>
      <c r="F91" s="81"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4.8990976799397608</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4.8002316155182303</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v>
      </c>
      <c r="J91" s="242">
        <v>44753</v>
      </c>
      <c r="K91" s="242">
        <v>44900</v>
      </c>
      <c r="L91" s="91" t="s">
        <v>142</v>
      </c>
      <c r="M91" s="192">
        <v>6.14832535885167</v>
      </c>
      <c r="N91" s="192">
        <v>4.8002316155182303</v>
      </c>
      <c r="O91" s="192">
        <v>5</v>
      </c>
      <c r="P91" s="192" t="s">
        <v>409</v>
      </c>
      <c r="Q91" s="192" t="s">
        <v>409</v>
      </c>
      <c r="R91" s="192">
        <v>0.41499999999999998</v>
      </c>
      <c r="S91" s="192">
        <v>61.5</v>
      </c>
      <c r="T91" s="192" t="s">
        <v>788</v>
      </c>
      <c r="U91" s="192" t="s">
        <v>409</v>
      </c>
      <c r="V91" s="192" t="s">
        <v>409</v>
      </c>
      <c r="W91" s="192"/>
      <c r="X91" s="192"/>
      <c r="Y91" s="192"/>
      <c r="Z91" s="192"/>
      <c r="AA91" s="87"/>
    </row>
    <row r="92" spans="1:27" x14ac:dyDescent="0.2">
      <c r="A92" s="81">
        <v>85</v>
      </c>
      <c r="B92" s="84" t="str">
        <f ca="1"/>
        <v>Croatia</v>
      </c>
      <c r="C92" s="84" t="str">
        <f ca="1"/>
        <v>HRV</v>
      </c>
      <c r="D92" s="84" t="str">
        <f ca="1"/>
        <v>ECS           Europe &amp; Central Asia</v>
      </c>
      <c r="E92" s="84" t="str">
        <f ca="1"/>
        <v>IBRD</v>
      </c>
      <c r="F92" s="81"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1.2200956937798999</v>
      </c>
      <c r="I92" s="191" t="e"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#N/A</v>
      </c>
      <c r="J92" s="242">
        <v>44753</v>
      </c>
      <c r="K92" s="242">
        <v>44753</v>
      </c>
      <c r="L92" s="91" t="s">
        <v>144</v>
      </c>
      <c r="M92" s="192">
        <v>1.2200956937798999</v>
      </c>
      <c r="N92" s="192" t="s">
        <v>409</v>
      </c>
      <c r="O92" s="192" t="s">
        <v>409</v>
      </c>
      <c r="P92" s="192" t="s">
        <v>409</v>
      </c>
      <c r="Q92" s="192" t="s">
        <v>409</v>
      </c>
      <c r="R92" s="192">
        <v>0.20899999999999999</v>
      </c>
      <c r="S92" s="192" t="s">
        <v>409</v>
      </c>
      <c r="T92" s="192" t="s">
        <v>409</v>
      </c>
      <c r="U92" s="192" t="s">
        <v>409</v>
      </c>
      <c r="V92" s="192" t="s">
        <v>409</v>
      </c>
      <c r="W92" s="192"/>
      <c r="X92" s="192"/>
      <c r="Y92" s="192"/>
      <c r="Z92" s="192"/>
      <c r="AA92" s="87"/>
    </row>
    <row r="93" spans="1:27" x14ac:dyDescent="0.2">
      <c r="A93" s="81">
        <v>86</v>
      </c>
      <c r="B93" s="84" t="str">
        <f ca="1"/>
        <v>Haiti</v>
      </c>
      <c r="C93" s="84" t="str">
        <f ca="1"/>
        <v>HTI</v>
      </c>
      <c r="D93" s="84" t="str">
        <f ca="1"/>
        <v>LCN           Latin America &amp; Caribbean</v>
      </c>
      <c r="E93" s="84" t="str">
        <f ca="1"/>
        <v>IDA</v>
      </c>
      <c r="F93" s="81"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10</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10</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10</v>
      </c>
      <c r="J93" s="242">
        <v>44888</v>
      </c>
      <c r="K93" s="242">
        <v>45272</v>
      </c>
      <c r="L93" s="91" t="s">
        <v>146</v>
      </c>
      <c r="M93" s="192">
        <v>10</v>
      </c>
      <c r="N93" s="192">
        <v>10</v>
      </c>
      <c r="O93" s="192">
        <v>7</v>
      </c>
      <c r="P93" s="192">
        <v>10</v>
      </c>
      <c r="Q93" s="192">
        <v>1</v>
      </c>
      <c r="R93" s="192">
        <v>0.70099999999999996</v>
      </c>
      <c r="S93" s="192">
        <v>38.5</v>
      </c>
      <c r="T93" s="192" t="s">
        <v>787</v>
      </c>
      <c r="U93" s="192" t="s">
        <v>926</v>
      </c>
      <c r="V93" s="192">
        <v>0.8</v>
      </c>
      <c r="W93" s="192"/>
      <c r="X93" s="192"/>
      <c r="Y93" s="192"/>
      <c r="Z93" s="192"/>
      <c r="AA93" s="87"/>
    </row>
    <row r="94" spans="1:27" x14ac:dyDescent="0.2">
      <c r="A94" s="81">
        <v>87</v>
      </c>
      <c r="B94" s="84" t="str">
        <f ca="1"/>
        <v>Hungary</v>
      </c>
      <c r="C94" s="84" t="str">
        <f ca="1"/>
        <v>HUN</v>
      </c>
      <c r="D94" s="84" t="str">
        <f ca="1"/>
        <v>ECS           Europe &amp; Central Asia</v>
      </c>
      <c r="E94" s="84" t="str">
        <f ca="1"/>
        <v>NA</v>
      </c>
      <c r="F94" s="81"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1.93398957730167</v>
      </c>
      <c r="I94" s="191" t="e"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#N/A</v>
      </c>
      <c r="J94" s="242">
        <v>44888</v>
      </c>
      <c r="K94" s="242">
        <v>44753</v>
      </c>
      <c r="L94" s="91" t="s">
        <v>148</v>
      </c>
      <c r="M94" s="192">
        <v>0.93301435406698496</v>
      </c>
      <c r="N94" s="192">
        <v>1.93398957730167</v>
      </c>
      <c r="O94" s="192" t="s">
        <v>409</v>
      </c>
      <c r="P94" s="192" t="s">
        <v>409</v>
      </c>
      <c r="Q94" s="192" t="s">
        <v>409</v>
      </c>
      <c r="R94" s="192">
        <v>0.19700000000000001</v>
      </c>
      <c r="S94" s="192">
        <v>71.400000000000006</v>
      </c>
      <c r="T94" s="192" t="s">
        <v>409</v>
      </c>
      <c r="U94" s="192" t="s">
        <v>409</v>
      </c>
      <c r="V94" s="192" t="s">
        <v>409</v>
      </c>
      <c r="W94" s="192"/>
      <c r="X94" s="192"/>
      <c r="Y94" s="192"/>
      <c r="Z94" s="192"/>
      <c r="AA94" s="87"/>
    </row>
    <row r="95" spans="1:27" x14ac:dyDescent="0.2">
      <c r="A95" s="81">
        <v>88</v>
      </c>
      <c r="B95" s="84" t="str">
        <f ca="1"/>
        <v>Indonesia</v>
      </c>
      <c r="C95" s="84" t="str">
        <f ca="1"/>
        <v>IDN</v>
      </c>
      <c r="D95" s="84" t="str">
        <f ca="1"/>
        <v>EAS           East Asia &amp; Pacific</v>
      </c>
      <c r="E95" s="84" t="str">
        <f ca="1"/>
        <v>IBRD</v>
      </c>
      <c r="F95" s="81"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5.1766068326577797</v>
      </c>
      <c r="I95" s="191" t="e"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#N/A</v>
      </c>
      <c r="J95" s="242">
        <v>44753</v>
      </c>
      <c r="K95" s="242">
        <v>44753</v>
      </c>
      <c r="L95" s="91" t="s">
        <v>150</v>
      </c>
      <c r="M95" s="192">
        <v>5.2392344497607599</v>
      </c>
      <c r="N95" s="192">
        <v>5.1766068326577797</v>
      </c>
      <c r="O95" s="192" t="s">
        <v>409</v>
      </c>
      <c r="P95" s="192" t="s">
        <v>409</v>
      </c>
      <c r="Q95" s="192" t="s">
        <v>409</v>
      </c>
      <c r="R95" s="192">
        <v>0.377</v>
      </c>
      <c r="S95" s="192">
        <v>60.2</v>
      </c>
      <c r="T95" s="192" t="s">
        <v>409</v>
      </c>
      <c r="U95" s="192" t="s">
        <v>409</v>
      </c>
      <c r="V95" s="192" t="s">
        <v>409</v>
      </c>
      <c r="W95" s="192"/>
      <c r="X95" s="192"/>
      <c r="Y95" s="192"/>
      <c r="Z95" s="192"/>
      <c r="AA95" s="87"/>
    </row>
    <row r="96" spans="1:27" x14ac:dyDescent="0.2">
      <c r="A96" s="81">
        <v>89</v>
      </c>
      <c r="B96" s="84" t="str">
        <f ca="1"/>
        <v>Isle of Man</v>
      </c>
      <c r="C96" s="84" t="str">
        <f ca="1"/>
        <v>IMN</v>
      </c>
      <c r="D96" s="84" t="str">
        <f ca="1"/>
        <v>ECS           Europe &amp; Central Asia</v>
      </c>
      <c r="E96" s="84" t="str">
        <f ca="1"/>
        <v>NA</v>
      </c>
      <c r="F96" s="81"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t="s">
        <v>409</v>
      </c>
      <c r="T96" s="192" t="s">
        <v>409</v>
      </c>
      <c r="U96" s="192" t="s">
        <v>409</v>
      </c>
      <c r="V96" s="192" t="s">
        <v>409</v>
      </c>
      <c r="W96" s="192"/>
      <c r="X96" s="192"/>
      <c r="Y96" s="192"/>
      <c r="Z96" s="192"/>
      <c r="AA96" s="87"/>
    </row>
    <row r="97" spans="1:27" x14ac:dyDescent="0.2">
      <c r="A97" s="81">
        <v>90</v>
      </c>
      <c r="B97" s="84" t="str">
        <f ca="1"/>
        <v>India</v>
      </c>
      <c r="C97" s="84" t="str">
        <f ca="1"/>
        <v>IND</v>
      </c>
      <c r="D97" s="84" t="str">
        <f ca="1"/>
        <v>SAS           South Asia</v>
      </c>
      <c r="E97" s="84" t="str">
        <f ca="1"/>
        <v>IBRD</v>
      </c>
      <c r="F97" s="81"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5.5529820497973299</v>
      </c>
      <c r="I97" s="191" t="e"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#N/A</v>
      </c>
      <c r="J97" s="242">
        <v>44753</v>
      </c>
      <c r="K97" s="242">
        <v>44753</v>
      </c>
      <c r="L97" s="91" t="s">
        <v>152</v>
      </c>
      <c r="M97" s="192">
        <v>7.17703349282296</v>
      </c>
      <c r="N97" s="192">
        <v>5.5529820497973299</v>
      </c>
      <c r="O97" s="192" t="s">
        <v>409</v>
      </c>
      <c r="P97" s="192" t="s">
        <v>409</v>
      </c>
      <c r="Q97" s="192" t="s">
        <v>409</v>
      </c>
      <c r="R97" s="192">
        <v>0.45800000000000002</v>
      </c>
      <c r="S97" s="192">
        <v>58.9</v>
      </c>
      <c r="T97" s="192" t="s">
        <v>409</v>
      </c>
      <c r="U97" s="192" t="s">
        <v>409</v>
      </c>
      <c r="V97" s="192" t="s">
        <v>409</v>
      </c>
      <c r="W97" s="192"/>
      <c r="X97" s="192"/>
      <c r="Y97" s="192"/>
      <c r="Z97" s="192"/>
      <c r="AA97" s="87"/>
    </row>
    <row r="98" spans="1:27" x14ac:dyDescent="0.2">
      <c r="A98" s="81">
        <v>91</v>
      </c>
      <c r="B98" s="84" t="str">
        <f ca="1"/>
        <v>Ireland</v>
      </c>
      <c r="C98" s="84" t="str">
        <f ca="1"/>
        <v>IRL</v>
      </c>
      <c r="D98" s="84" t="str">
        <f ca="1"/>
        <v>ECS           Europe &amp; Central Asia</v>
      </c>
      <c r="E98" s="84" t="str">
        <f ca="1"/>
        <v>NA</v>
      </c>
      <c r="F98" s="81"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v>
      </c>
      <c r="I98" s="191" t="e"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#N/A</v>
      </c>
      <c r="J98" s="242">
        <v>44888</v>
      </c>
      <c r="K98" s="242">
        <v>44753</v>
      </c>
      <c r="L98" s="91" t="s">
        <v>154</v>
      </c>
      <c r="M98" s="192">
        <v>0</v>
      </c>
      <c r="N98" s="192">
        <v>0</v>
      </c>
      <c r="O98" s="192" t="s">
        <v>409</v>
      </c>
      <c r="P98" s="192" t="s">
        <v>409</v>
      </c>
      <c r="Q98" s="192" t="s">
        <v>409</v>
      </c>
      <c r="R98" s="192">
        <v>0.11899999999999999</v>
      </c>
      <c r="S98" s="192">
        <v>81.7</v>
      </c>
      <c r="T98" s="192" t="s">
        <v>409</v>
      </c>
      <c r="U98" s="192" t="s">
        <v>409</v>
      </c>
      <c r="V98" s="192" t="s">
        <v>409</v>
      </c>
      <c r="W98" s="192"/>
      <c r="X98" s="192"/>
      <c r="Y98" s="192"/>
      <c r="Z98" s="192"/>
      <c r="AA98" s="87"/>
    </row>
    <row r="99" spans="1:27" x14ac:dyDescent="0.2">
      <c r="A99" s="81">
        <v>92</v>
      </c>
      <c r="B99" s="84" t="str">
        <f ca="1"/>
        <v>Iran, Islamic Rep.</v>
      </c>
      <c r="C99" s="84" t="str">
        <f ca="1"/>
        <v>IRN</v>
      </c>
      <c r="D99" s="84" t="str">
        <f ca="1"/>
        <v>MEA           Middle East &amp; North Africa</v>
      </c>
      <c r="E99" s="84" t="str">
        <f ca="1"/>
        <v>IBRD</v>
      </c>
      <c r="F99" s="81"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2.9665071770334901</v>
      </c>
      <c r="I99" s="191" t="e"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#N/A</v>
      </c>
      <c r="J99" s="242">
        <v>44753</v>
      </c>
      <c r="K99" s="242">
        <v>44753</v>
      </c>
      <c r="L99" s="91" t="s">
        <v>155</v>
      </c>
      <c r="M99" s="192">
        <v>2.9665071770334901</v>
      </c>
      <c r="N99" s="192" t="s">
        <v>409</v>
      </c>
      <c r="O99" s="192" t="s">
        <v>409</v>
      </c>
      <c r="P99" s="192" t="s">
        <v>409</v>
      </c>
      <c r="Q99" s="192" t="s">
        <v>409</v>
      </c>
      <c r="R99" s="192">
        <v>0.28199999999999997</v>
      </c>
      <c r="S99" s="192" t="s">
        <v>409</v>
      </c>
      <c r="T99" s="192" t="s">
        <v>409</v>
      </c>
      <c r="U99" s="192" t="s">
        <v>409</v>
      </c>
      <c r="V99" s="192" t="s">
        <v>409</v>
      </c>
      <c r="W99" s="192"/>
      <c r="X99" s="192"/>
      <c r="Y99" s="192"/>
      <c r="Z99" s="192"/>
      <c r="AA99" s="87"/>
    </row>
    <row r="100" spans="1:27" x14ac:dyDescent="0.2">
      <c r="A100" s="81">
        <v>93</v>
      </c>
      <c r="B100" s="84" t="str">
        <f ca="1"/>
        <v>Iraq</v>
      </c>
      <c r="C100" s="84" t="str">
        <f ca="1"/>
        <v>IRQ</v>
      </c>
      <c r="D100" s="84" t="str">
        <f ca="1"/>
        <v>MEA           Middle East &amp; North Africa</v>
      </c>
      <c r="E100" s="84" t="str">
        <f ca="1"/>
        <v>IBRD</v>
      </c>
      <c r="F100" s="81"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5.4355730650460901</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5.9090909090909101</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5</v>
      </c>
      <c r="J100" s="242">
        <v>44753</v>
      </c>
      <c r="K100" s="242">
        <v>45218</v>
      </c>
      <c r="L100" s="91" t="s">
        <v>157</v>
      </c>
      <c r="M100" s="192">
        <v>5.9090909090909101</v>
      </c>
      <c r="N100" s="192" t="s">
        <v>409</v>
      </c>
      <c r="O100" s="192" t="s">
        <v>409</v>
      </c>
      <c r="P100" s="192" t="s">
        <v>409</v>
      </c>
      <c r="Q100" s="192">
        <v>5</v>
      </c>
      <c r="R100" s="192">
        <v>0.40500000000000003</v>
      </c>
      <c r="S100" s="192" t="s">
        <v>409</v>
      </c>
      <c r="T100" s="192" t="s">
        <v>409</v>
      </c>
      <c r="U100" s="192" t="s">
        <v>409</v>
      </c>
      <c r="V100" s="192">
        <v>6.5</v>
      </c>
      <c r="W100" s="192"/>
      <c r="X100" s="192"/>
      <c r="Y100" s="192"/>
      <c r="Z100" s="192"/>
      <c r="AA100" s="87"/>
    </row>
    <row r="101" spans="1:27" x14ac:dyDescent="0.2">
      <c r="A101" s="81">
        <v>94</v>
      </c>
      <c r="B101" s="84" t="str">
        <f ca="1"/>
        <v>Iceland</v>
      </c>
      <c r="C101" s="84" t="str">
        <f ca="1"/>
        <v>ISL</v>
      </c>
      <c r="D101" s="84" t="str">
        <f ca="1"/>
        <v>ECS           Europe &amp; Central Asia</v>
      </c>
      <c r="E101" s="84" t="str">
        <f ca="1"/>
        <v>NA</v>
      </c>
      <c r="F101" s="81"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0.55023923444975997</v>
      </c>
      <c r="I101" s="191" t="e"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#N/A</v>
      </c>
      <c r="J101" s="242">
        <v>44753</v>
      </c>
      <c r="K101" s="242">
        <v>44753</v>
      </c>
      <c r="L101" s="91" t="s">
        <v>159</v>
      </c>
      <c r="M101" s="192">
        <v>0.55023923444975997</v>
      </c>
      <c r="N101" s="192" t="s">
        <v>409</v>
      </c>
      <c r="O101" s="192" t="s">
        <v>409</v>
      </c>
      <c r="P101" s="192" t="s">
        <v>409</v>
      </c>
      <c r="Q101" s="192" t="s">
        <v>409</v>
      </c>
      <c r="R101" s="192">
        <v>0.18099999999999999</v>
      </c>
      <c r="S101" s="192" t="s">
        <v>409</v>
      </c>
      <c r="T101" s="192" t="s">
        <v>409</v>
      </c>
      <c r="U101" s="192" t="s">
        <v>409</v>
      </c>
      <c r="V101" s="192" t="s">
        <v>409</v>
      </c>
      <c r="W101" s="192"/>
      <c r="X101" s="192"/>
      <c r="Y101" s="192"/>
      <c r="Z101" s="192"/>
      <c r="AA101" s="87"/>
    </row>
    <row r="102" spans="1:27" x14ac:dyDescent="0.2">
      <c r="A102" s="81">
        <v>95</v>
      </c>
      <c r="B102" s="84" t="str">
        <f ca="1"/>
        <v>Israel</v>
      </c>
      <c r="C102" s="84" t="str">
        <f ca="1"/>
        <v>ISR</v>
      </c>
      <c r="D102" s="84" t="str">
        <f ca="1"/>
        <v>MEA           Middle East &amp; North Africa</v>
      </c>
      <c r="E102" s="84" t="str">
        <f ca="1"/>
        <v>NA</v>
      </c>
      <c r="F102" s="81"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0.94962362478286</v>
      </c>
      <c r="I102" s="191" t="e"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#N/A</v>
      </c>
      <c r="J102" s="242">
        <v>44888</v>
      </c>
      <c r="K102" s="242">
        <v>44753</v>
      </c>
      <c r="L102" s="91" t="s">
        <v>161</v>
      </c>
      <c r="M102" s="192">
        <v>0</v>
      </c>
      <c r="N102" s="192">
        <v>0.94962362478286</v>
      </c>
      <c r="O102" s="192" t="s">
        <v>409</v>
      </c>
      <c r="P102" s="192" t="s">
        <v>409</v>
      </c>
      <c r="Q102" s="192" t="s">
        <v>409</v>
      </c>
      <c r="R102" s="192">
        <v>0.129</v>
      </c>
      <c r="S102" s="192">
        <v>74.8</v>
      </c>
      <c r="T102" s="192" t="s">
        <v>409</v>
      </c>
      <c r="U102" s="192" t="s">
        <v>409</v>
      </c>
      <c r="V102" s="192" t="s">
        <v>409</v>
      </c>
      <c r="W102" s="192"/>
      <c r="X102" s="192"/>
      <c r="Y102" s="192"/>
      <c r="Z102" s="192"/>
      <c r="AA102" s="87"/>
    </row>
    <row r="103" spans="1:27" x14ac:dyDescent="0.2">
      <c r="A103" s="81">
        <v>96</v>
      </c>
      <c r="B103" s="84" t="str">
        <f ca="1"/>
        <v>Italy</v>
      </c>
      <c r="C103" s="84" t="str">
        <f ca="1"/>
        <v>ITA</v>
      </c>
      <c r="D103" s="84" t="str">
        <f ca="1"/>
        <v>ECS           Europe &amp; Central Asia</v>
      </c>
      <c r="E103" s="84" t="str">
        <f ca="1"/>
        <v>NA</v>
      </c>
      <c r="F103" s="81"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1.1812391430225799</v>
      </c>
      <c r="I103" s="191" t="e"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#N/A</v>
      </c>
      <c r="J103" s="242">
        <v>44888</v>
      </c>
      <c r="K103" s="242">
        <v>44753</v>
      </c>
      <c r="L103" s="91" t="s">
        <v>163</v>
      </c>
      <c r="M103" s="192">
        <v>0</v>
      </c>
      <c r="N103" s="192">
        <v>1.1812391430225799</v>
      </c>
      <c r="O103" s="192" t="s">
        <v>409</v>
      </c>
      <c r="P103" s="192" t="s">
        <v>409</v>
      </c>
      <c r="Q103" s="192" t="s">
        <v>409</v>
      </c>
      <c r="R103" s="192">
        <v>0.113</v>
      </c>
      <c r="S103" s="192">
        <v>74</v>
      </c>
      <c r="T103" s="192" t="s">
        <v>409</v>
      </c>
      <c r="U103" s="192" t="s">
        <v>409</v>
      </c>
      <c r="V103" s="192" t="s">
        <v>409</v>
      </c>
      <c r="W103" s="192"/>
      <c r="X103" s="192"/>
      <c r="Y103" s="192"/>
      <c r="Z103" s="192"/>
      <c r="AA103" s="87"/>
    </row>
    <row r="104" spans="1:27" x14ac:dyDescent="0.2">
      <c r="A104" s="81">
        <v>97</v>
      </c>
      <c r="B104" s="84" t="str">
        <f ca="1"/>
        <v>Jamaica</v>
      </c>
      <c r="C104" s="84" t="str">
        <f ca="1"/>
        <v>JAM</v>
      </c>
      <c r="D104" s="84" t="str">
        <f ca="1"/>
        <v>LCN           Latin America &amp; Caribbean</v>
      </c>
      <c r="E104" s="84" t="str">
        <f ca="1"/>
        <v>IBRD</v>
      </c>
      <c r="F104" s="81"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4.2105263157894699</v>
      </c>
      <c r="I104" s="191" t="e"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#N/A</v>
      </c>
      <c r="J104" s="242">
        <v>44753</v>
      </c>
      <c r="K104" s="242">
        <v>44753</v>
      </c>
      <c r="L104" s="91" t="s">
        <v>165</v>
      </c>
      <c r="M104" s="192">
        <v>4.2105263157894699</v>
      </c>
      <c r="N104" s="192" t="s">
        <v>409</v>
      </c>
      <c r="O104" s="192" t="s">
        <v>409</v>
      </c>
      <c r="P104" s="192" t="s">
        <v>409</v>
      </c>
      <c r="Q104" s="192" t="s">
        <v>409</v>
      </c>
      <c r="R104" s="192">
        <v>0.33400000000000002</v>
      </c>
      <c r="S104" s="192" t="s">
        <v>409</v>
      </c>
      <c r="T104" s="192" t="s">
        <v>409</v>
      </c>
      <c r="U104" s="192" t="s">
        <v>409</v>
      </c>
      <c r="V104" s="192" t="s">
        <v>409</v>
      </c>
      <c r="W104" s="192"/>
      <c r="X104" s="192"/>
      <c r="Y104" s="192"/>
      <c r="Z104" s="192"/>
      <c r="AA104" s="87"/>
    </row>
    <row r="105" spans="1:27" x14ac:dyDescent="0.2">
      <c r="A105" s="81">
        <v>98</v>
      </c>
      <c r="B105" s="84" t="str">
        <f ca="1"/>
        <v>Jordan</v>
      </c>
      <c r="C105" s="84" t="str">
        <f ca="1"/>
        <v>JOR</v>
      </c>
      <c r="D105" s="84" t="str">
        <f ca="1"/>
        <v>MEA           Middle East &amp; North Africa</v>
      </c>
      <c r="E105" s="84" t="str">
        <f ca="1"/>
        <v>IBRD</v>
      </c>
      <c r="F105" s="81"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3.4394904458598701</v>
      </c>
      <c r="I105" s="191" t="e"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#N/A</v>
      </c>
      <c r="J105" s="242">
        <v>44888</v>
      </c>
      <c r="K105" s="242">
        <v>44753</v>
      </c>
      <c r="L105" s="91" t="s">
        <v>167</v>
      </c>
      <c r="M105" s="192">
        <v>2.5358851674641101</v>
      </c>
      <c r="N105" s="192">
        <v>3.4394904458598701</v>
      </c>
      <c r="O105" s="192" t="s">
        <v>409</v>
      </c>
      <c r="P105" s="192" t="s">
        <v>409</v>
      </c>
      <c r="Q105" s="192" t="s">
        <v>409</v>
      </c>
      <c r="R105" s="192">
        <v>0.26400000000000001</v>
      </c>
      <c r="S105" s="192">
        <v>66.2</v>
      </c>
      <c r="T105" s="192" t="s">
        <v>409</v>
      </c>
      <c r="U105" s="192" t="s">
        <v>409</v>
      </c>
      <c r="V105" s="192" t="s">
        <v>409</v>
      </c>
      <c r="W105" s="192"/>
      <c r="X105" s="192"/>
      <c r="Y105" s="192"/>
      <c r="Z105" s="192"/>
      <c r="AA105" s="87"/>
    </row>
    <row r="106" spans="1:27" x14ac:dyDescent="0.2">
      <c r="A106" s="81">
        <v>99</v>
      </c>
      <c r="B106" s="84" t="str">
        <f ca="1"/>
        <v>Japan</v>
      </c>
      <c r="C106" s="84" t="str">
        <f ca="1"/>
        <v>JPN</v>
      </c>
      <c r="D106" s="84" t="str">
        <f ca="1"/>
        <v>EAS           East Asia &amp; Pacific</v>
      </c>
      <c r="E106" s="84" t="str">
        <f ca="1"/>
        <v>NA</v>
      </c>
      <c r="F106" s="81"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t="e"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#N/A</v>
      </c>
      <c r="J106" s="242">
        <v>44753</v>
      </c>
      <c r="K106" s="242">
        <v>44753</v>
      </c>
      <c r="L106" s="91" t="s">
        <v>169</v>
      </c>
      <c r="M106" s="192">
        <v>2.17703349282296</v>
      </c>
      <c r="N106" s="192">
        <v>0</v>
      </c>
      <c r="O106" s="192" t="s">
        <v>409</v>
      </c>
      <c r="P106" s="192" t="s">
        <v>409</v>
      </c>
      <c r="Q106" s="192" t="s">
        <v>409</v>
      </c>
      <c r="R106" s="192">
        <v>0.249</v>
      </c>
      <c r="S106" s="192">
        <v>79.5</v>
      </c>
      <c r="T106" s="192" t="s">
        <v>409</v>
      </c>
      <c r="U106" s="192" t="s">
        <v>409</v>
      </c>
      <c r="V106" s="192" t="s">
        <v>409</v>
      </c>
      <c r="W106" s="192"/>
      <c r="X106" s="192"/>
      <c r="Y106" s="192"/>
      <c r="Z106" s="192"/>
      <c r="AA106" s="87"/>
    </row>
    <row r="107" spans="1:27" x14ac:dyDescent="0.2">
      <c r="A107" s="81">
        <v>100</v>
      </c>
      <c r="B107" s="84" t="str">
        <f ca="1"/>
        <v>Kazakhstan</v>
      </c>
      <c r="C107" s="84" t="str">
        <f ca="1"/>
        <v>KAZ</v>
      </c>
      <c r="D107" s="84" t="str">
        <f ca="1"/>
        <v>ECS           Europe &amp; Central Asia</v>
      </c>
      <c r="E107" s="84" t="str">
        <f ca="1"/>
        <v>IBRD</v>
      </c>
      <c r="F107" s="81"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1.7313259988419201</v>
      </c>
      <c r="I107" s="191" t="e"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#N/A</v>
      </c>
      <c r="J107" s="242">
        <v>44888</v>
      </c>
      <c r="K107" s="242">
        <v>44753</v>
      </c>
      <c r="L107" s="91" t="s">
        <v>171</v>
      </c>
      <c r="M107" s="192">
        <v>1.2679425837320499</v>
      </c>
      <c r="N107" s="192">
        <v>1.7313259988419201</v>
      </c>
      <c r="O107" s="192" t="s">
        <v>409</v>
      </c>
      <c r="P107" s="192" t="s">
        <v>409</v>
      </c>
      <c r="Q107" s="192" t="s">
        <v>409</v>
      </c>
      <c r="R107" s="192">
        <v>0.21099999999999999</v>
      </c>
      <c r="S107" s="192">
        <v>72.099999999999994</v>
      </c>
      <c r="T107" s="192" t="s">
        <v>409</v>
      </c>
      <c r="U107" s="192" t="s">
        <v>409</v>
      </c>
      <c r="V107" s="192" t="s">
        <v>409</v>
      </c>
      <c r="W107" s="192"/>
      <c r="X107" s="192"/>
      <c r="Y107" s="192"/>
      <c r="Z107" s="192"/>
      <c r="AA107" s="87"/>
    </row>
    <row r="108" spans="1:27" x14ac:dyDescent="0.2">
      <c r="A108" s="81">
        <v>101</v>
      </c>
      <c r="B108" s="84" t="str">
        <f ca="1"/>
        <v>Kenya</v>
      </c>
      <c r="C108" s="84" t="str">
        <f ca="1"/>
        <v>KEN</v>
      </c>
      <c r="D108" s="84" t="str">
        <f ca="1"/>
        <v>SSF           Sub-Saharan Africa</v>
      </c>
      <c r="E108" s="84" t="str">
        <f ca="1"/>
        <v>Blend</v>
      </c>
      <c r="F108" s="81"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6.0254238426915991</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7.2611464968152797</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5</v>
      </c>
      <c r="J108" s="242">
        <v>44753</v>
      </c>
      <c r="K108" s="242">
        <v>45272</v>
      </c>
      <c r="L108" s="91" t="s">
        <v>173</v>
      </c>
      <c r="M108" s="192">
        <v>10</v>
      </c>
      <c r="N108" s="192">
        <v>7.2611464968152797</v>
      </c>
      <c r="O108" s="192" t="s">
        <v>409</v>
      </c>
      <c r="P108" s="192">
        <v>5</v>
      </c>
      <c r="Q108" s="192" t="s">
        <v>409</v>
      </c>
      <c r="R108" s="192">
        <v>0.59299999999999997</v>
      </c>
      <c r="S108" s="192">
        <v>53</v>
      </c>
      <c r="T108" s="192" t="s">
        <v>409</v>
      </c>
      <c r="U108" s="192" t="s">
        <v>925</v>
      </c>
      <c r="V108" s="192" t="s">
        <v>409</v>
      </c>
      <c r="W108" s="192"/>
      <c r="X108" s="192"/>
      <c r="Y108" s="192"/>
      <c r="Z108" s="192"/>
      <c r="AA108" s="87"/>
    </row>
    <row r="109" spans="1:27" x14ac:dyDescent="0.2">
      <c r="A109" s="81">
        <v>102</v>
      </c>
      <c r="B109" s="84" t="str">
        <f ca="1"/>
        <v>Kyrgyz Republic</v>
      </c>
      <c r="C109" s="84" t="str">
        <f ca="1"/>
        <v>KGZ</v>
      </c>
      <c r="D109" s="84" t="str">
        <f ca="1"/>
        <v>ECS           Europe &amp; Central Asia</v>
      </c>
      <c r="E109" s="84" t="str">
        <f ca="1"/>
        <v>IDA</v>
      </c>
      <c r="F109" s="81"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3.7320574162679399</v>
      </c>
      <c r="I109" s="191" t="e"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#N/A</v>
      </c>
      <c r="J109" s="242">
        <v>44753</v>
      </c>
      <c r="K109" s="242">
        <v>44753</v>
      </c>
      <c r="L109" s="91" t="s">
        <v>174</v>
      </c>
      <c r="M109" s="192">
        <v>3.7320574162679399</v>
      </c>
      <c r="N109" s="192" t="s">
        <v>409</v>
      </c>
      <c r="O109" s="192" t="s">
        <v>409</v>
      </c>
      <c r="P109" s="192" t="s">
        <v>409</v>
      </c>
      <c r="Q109" s="192" t="s">
        <v>409</v>
      </c>
      <c r="R109" s="192">
        <v>0.314</v>
      </c>
      <c r="S109" s="192" t="s">
        <v>409</v>
      </c>
      <c r="T109" s="192" t="s">
        <v>409</v>
      </c>
      <c r="U109" s="192" t="s">
        <v>409</v>
      </c>
      <c r="V109" s="192" t="s">
        <v>409</v>
      </c>
      <c r="W109" s="192"/>
      <c r="X109" s="192"/>
      <c r="Y109" s="192"/>
      <c r="Z109" s="192"/>
      <c r="AA109" s="87"/>
    </row>
    <row r="110" spans="1:27" x14ac:dyDescent="0.2">
      <c r="A110" s="81">
        <v>103</v>
      </c>
      <c r="B110" s="84" t="str">
        <f ca="1"/>
        <v>Cambodia</v>
      </c>
      <c r="C110" s="84" t="str">
        <f ca="1"/>
        <v>KHM</v>
      </c>
      <c r="D110" s="84" t="str">
        <f ca="1"/>
        <v>EAS           East Asia &amp; Pacific</v>
      </c>
      <c r="E110" s="84" t="str">
        <f ca="1"/>
        <v>IDA</v>
      </c>
      <c r="F110" s="81"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6.4794441227562203</v>
      </c>
      <c r="I110" s="191" t="e"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#N/A</v>
      </c>
      <c r="J110" s="242">
        <v>44753</v>
      </c>
      <c r="K110" s="242">
        <v>44753</v>
      </c>
      <c r="L110" s="91" t="s">
        <v>176</v>
      </c>
      <c r="M110" s="192">
        <v>9.3301435406698499</v>
      </c>
      <c r="N110" s="192">
        <v>6.4794441227562203</v>
      </c>
      <c r="O110" s="192" t="s">
        <v>409</v>
      </c>
      <c r="P110" s="192" t="s">
        <v>409</v>
      </c>
      <c r="Q110" s="192" t="s">
        <v>409</v>
      </c>
      <c r="R110" s="192">
        <v>0.54800000000000004</v>
      </c>
      <c r="S110" s="192">
        <v>55.7</v>
      </c>
      <c r="T110" s="192" t="s">
        <v>409</v>
      </c>
      <c r="U110" s="192" t="s">
        <v>409</v>
      </c>
      <c r="V110" s="192" t="s">
        <v>409</v>
      </c>
      <c r="W110" s="192"/>
      <c r="X110" s="192"/>
      <c r="Y110" s="192"/>
      <c r="Z110" s="192"/>
      <c r="AA110" s="87"/>
    </row>
    <row r="111" spans="1:27" x14ac:dyDescent="0.2">
      <c r="A111" s="81">
        <v>104</v>
      </c>
      <c r="B111" s="84" t="str">
        <f ca="1"/>
        <v>Kiribati</v>
      </c>
      <c r="C111" s="84" t="str">
        <f ca="1"/>
        <v>KIR</v>
      </c>
      <c r="D111" s="84" t="str">
        <f ca="1"/>
        <v>EAS           East Asia &amp; Pacific</v>
      </c>
      <c r="E111" s="84" t="str">
        <f ca="1"/>
        <v>IDA</v>
      </c>
      <c r="F111" s="81"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5.7655502392344502</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v>5.7655502392344502</v>
      </c>
      <c r="N111" s="192" t="s">
        <v>409</v>
      </c>
      <c r="O111" s="192" t="s">
        <v>409</v>
      </c>
      <c r="P111" s="192" t="s">
        <v>409</v>
      </c>
      <c r="Q111" s="192" t="s">
        <v>409</v>
      </c>
      <c r="R111" s="192">
        <v>0.39900000000000002</v>
      </c>
      <c r="S111" s="192" t="s">
        <v>409</v>
      </c>
      <c r="T111" s="192" t="s">
        <v>409</v>
      </c>
      <c r="U111" s="192" t="s">
        <v>409</v>
      </c>
      <c r="V111" s="192" t="s">
        <v>409</v>
      </c>
      <c r="W111" s="192"/>
      <c r="X111" s="192"/>
      <c r="Y111" s="192"/>
      <c r="Z111" s="192"/>
      <c r="AA111" s="87"/>
    </row>
    <row r="112" spans="1:27" x14ac:dyDescent="0.2">
      <c r="A112" s="81">
        <v>105</v>
      </c>
      <c r="B112" s="84" t="str">
        <f ca="1"/>
        <v>St. Kitts and Nevis</v>
      </c>
      <c r="C112" s="84" t="str">
        <f ca="1"/>
        <v>KNA</v>
      </c>
      <c r="D112" s="84" t="str">
        <f ca="1"/>
        <v>LCN           Latin America &amp; Caribbean</v>
      </c>
      <c r="E112" s="84" t="str">
        <f ca="1"/>
        <v>IBRD</v>
      </c>
      <c r="F112" s="81"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4.01913875598086</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v>4.01913875598086</v>
      </c>
      <c r="N112" s="192" t="s">
        <v>409</v>
      </c>
      <c r="O112" s="192" t="s">
        <v>409</v>
      </c>
      <c r="P112" s="192" t="s">
        <v>409</v>
      </c>
      <c r="Q112" s="192" t="s">
        <v>409</v>
      </c>
      <c r="R112" s="192">
        <v>0.32600000000000001</v>
      </c>
      <c r="S112" s="192" t="s">
        <v>409</v>
      </c>
      <c r="T112" s="192" t="s">
        <v>409</v>
      </c>
      <c r="U112" s="192" t="s">
        <v>409</v>
      </c>
      <c r="V112" s="192" t="s">
        <v>409</v>
      </c>
      <c r="W112" s="192"/>
      <c r="X112" s="192"/>
      <c r="Y112" s="192"/>
      <c r="Z112" s="192"/>
      <c r="AA112" s="87"/>
    </row>
    <row r="113" spans="1:27" x14ac:dyDescent="0.2">
      <c r="A113" s="81">
        <v>106</v>
      </c>
      <c r="B113" s="84" t="str">
        <f ca="1"/>
        <v>Korea, Rep.</v>
      </c>
      <c r="C113" s="84" t="str">
        <f ca="1"/>
        <v>KOR</v>
      </c>
      <c r="D113" s="84" t="str">
        <f ca="1"/>
        <v>EAS           East Asia &amp; Pacific</v>
      </c>
      <c r="E113" s="84" t="str">
        <f ca="1"/>
        <v>NA</v>
      </c>
      <c r="F113" s="81"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2.28141285466126</v>
      </c>
      <c r="I113" s="191" t="e"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#N/A</v>
      </c>
      <c r="J113" s="242">
        <v>44888</v>
      </c>
      <c r="K113" s="242">
        <v>44753</v>
      </c>
      <c r="L113" s="91" t="s">
        <v>180</v>
      </c>
      <c r="M113" s="192">
        <v>0.47846889952152999</v>
      </c>
      <c r="N113" s="192">
        <v>2.28141285466126</v>
      </c>
      <c r="O113" s="192" t="s">
        <v>409</v>
      </c>
      <c r="P113" s="192" t="s">
        <v>409</v>
      </c>
      <c r="Q113" s="192" t="s">
        <v>409</v>
      </c>
      <c r="R113" s="192">
        <v>0.17799999999999999</v>
      </c>
      <c r="S113" s="192">
        <v>70.2</v>
      </c>
      <c r="T113" s="192" t="s">
        <v>409</v>
      </c>
      <c r="U113" s="192" t="s">
        <v>409</v>
      </c>
      <c r="V113" s="192" t="s">
        <v>409</v>
      </c>
      <c r="W113" s="192"/>
      <c r="X113" s="192"/>
      <c r="Y113" s="192"/>
      <c r="Z113" s="192"/>
      <c r="AA113" s="87"/>
    </row>
    <row r="114" spans="1:27" x14ac:dyDescent="0.2">
      <c r="A114" s="81">
        <v>107</v>
      </c>
      <c r="B114" s="84" t="str">
        <f ca="1"/>
        <v>Kuwait</v>
      </c>
      <c r="C114" s="84" t="str">
        <f ca="1"/>
        <v>KWT</v>
      </c>
      <c r="D114" s="84" t="str">
        <f ca="1"/>
        <v>MEA           Middle East &amp; North Africa</v>
      </c>
      <c r="E114" s="84" t="str">
        <f ca="1"/>
        <v>NA</v>
      </c>
      <c r="F114" s="81"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3.72900984365952</v>
      </c>
      <c r="I114" s="191" t="e"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#N/A</v>
      </c>
      <c r="J114" s="242">
        <v>44888</v>
      </c>
      <c r="K114" s="242">
        <v>44753</v>
      </c>
      <c r="L114" s="91" t="s">
        <v>182</v>
      </c>
      <c r="M114" s="192">
        <v>0.64593301435406503</v>
      </c>
      <c r="N114" s="192">
        <v>3.72900984365952</v>
      </c>
      <c r="O114" s="192" t="s">
        <v>409</v>
      </c>
      <c r="P114" s="192" t="s">
        <v>409</v>
      </c>
      <c r="Q114" s="192" t="s">
        <v>409</v>
      </c>
      <c r="R114" s="192">
        <v>0.185</v>
      </c>
      <c r="S114" s="192">
        <v>65.2</v>
      </c>
      <c r="T114" s="192" t="s">
        <v>409</v>
      </c>
      <c r="U114" s="192" t="s">
        <v>409</v>
      </c>
      <c r="V114" s="192" t="s">
        <v>409</v>
      </c>
      <c r="W114" s="192"/>
      <c r="X114" s="192"/>
      <c r="Y114" s="192"/>
      <c r="Z114" s="192"/>
      <c r="AA114" s="87"/>
    </row>
    <row r="115" spans="1:27" x14ac:dyDescent="0.2">
      <c r="A115" s="81">
        <v>108</v>
      </c>
      <c r="B115" s="84" t="str">
        <f ca="1"/>
        <v>Lao PDR</v>
      </c>
      <c r="C115" s="84" t="str">
        <f ca="1"/>
        <v>LAO</v>
      </c>
      <c r="D115" s="84" t="str">
        <f ca="1"/>
        <v>EAS           East Asia &amp; Pacific</v>
      </c>
      <c r="E115" s="84" t="str">
        <f ca="1"/>
        <v>IDA</v>
      </c>
      <c r="F115" s="81"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6.0133994366894168</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7.2321945570353199</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5</v>
      </c>
      <c r="J115" s="242">
        <v>44753</v>
      </c>
      <c r="K115" s="242">
        <v>45218</v>
      </c>
      <c r="L115" s="91" t="s">
        <v>184</v>
      </c>
      <c r="M115" s="192">
        <v>8.6602870813397104</v>
      </c>
      <c r="N115" s="192">
        <v>7.2321945570353199</v>
      </c>
      <c r="O115" s="192" t="s">
        <v>409</v>
      </c>
      <c r="P115" s="192" t="s">
        <v>409</v>
      </c>
      <c r="Q115" s="192">
        <v>5</v>
      </c>
      <c r="R115" s="192">
        <v>0.52</v>
      </c>
      <c r="S115" s="192">
        <v>53.1</v>
      </c>
      <c r="T115" s="192" t="s">
        <v>409</v>
      </c>
      <c r="U115" s="192" t="s">
        <v>409</v>
      </c>
      <c r="V115" s="192">
        <v>18.59</v>
      </c>
      <c r="W115" s="192"/>
      <c r="X115" s="192"/>
      <c r="Y115" s="192"/>
      <c r="Z115" s="192"/>
      <c r="AA115" s="87"/>
    </row>
    <row r="116" spans="1:27" x14ac:dyDescent="0.2">
      <c r="A116" s="81">
        <v>109</v>
      </c>
      <c r="B116" s="84" t="str">
        <f ca="1"/>
        <v>Lebanon</v>
      </c>
      <c r="C116" s="84" t="str">
        <f ca="1"/>
        <v>LBN</v>
      </c>
      <c r="D116" s="84" t="str">
        <f ca="1"/>
        <v>MEA           Middle East &amp; North Africa</v>
      </c>
      <c r="E116" s="84" t="str">
        <f ca="1"/>
        <v>IBRD</v>
      </c>
      <c r="F116" s="81"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4.8592633383453849</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3.3732057416267902</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7</v>
      </c>
      <c r="J116" s="242">
        <v>44753</v>
      </c>
      <c r="K116" s="242">
        <v>45218</v>
      </c>
      <c r="L116" s="91" t="s">
        <v>186</v>
      </c>
      <c r="M116" s="192">
        <v>3.3732057416267902</v>
      </c>
      <c r="N116" s="192" t="s">
        <v>409</v>
      </c>
      <c r="O116" s="192" t="s">
        <v>409</v>
      </c>
      <c r="P116" s="192" t="s">
        <v>409</v>
      </c>
      <c r="Q116" s="192">
        <v>7</v>
      </c>
      <c r="R116" s="192">
        <v>0.29899999999999999</v>
      </c>
      <c r="S116" s="192" t="s">
        <v>409</v>
      </c>
      <c r="T116" s="192" t="s">
        <v>409</v>
      </c>
      <c r="U116" s="192" t="s">
        <v>409</v>
      </c>
      <c r="V116" s="192">
        <v>120.56</v>
      </c>
      <c r="W116" s="192"/>
      <c r="X116" s="192"/>
      <c r="Y116" s="192"/>
      <c r="Z116" s="192"/>
      <c r="AA116" s="87"/>
    </row>
    <row r="117" spans="1:27" x14ac:dyDescent="0.2">
      <c r="A117" s="81">
        <v>110</v>
      </c>
      <c r="B117" s="84" t="str">
        <f ca="1"/>
        <v>Liberia</v>
      </c>
      <c r="C117" s="84" t="str">
        <f ca="1"/>
        <v>LBR</v>
      </c>
      <c r="D117" s="84" t="str">
        <f ca="1"/>
        <v>SSF           Sub-Saharan Africa</v>
      </c>
      <c r="E117" s="84" t="str">
        <f ca="1"/>
        <v>IDA</v>
      </c>
      <c r="F117" s="81"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6.9774071492436036</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9.7368421052631504</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5</v>
      </c>
      <c r="J117" s="242">
        <v>44753</v>
      </c>
      <c r="K117" s="242">
        <v>45218</v>
      </c>
      <c r="L117" s="91" t="s">
        <v>188</v>
      </c>
      <c r="M117" s="192">
        <v>9.7368421052631504</v>
      </c>
      <c r="N117" s="192" t="s">
        <v>409</v>
      </c>
      <c r="O117" s="192" t="s">
        <v>409</v>
      </c>
      <c r="P117" s="192" t="s">
        <v>409</v>
      </c>
      <c r="Q117" s="192">
        <v>5</v>
      </c>
      <c r="R117" s="192">
        <v>0.56499999999999995</v>
      </c>
      <c r="S117" s="192" t="s">
        <v>409</v>
      </c>
      <c r="T117" s="192" t="s">
        <v>409</v>
      </c>
      <c r="U117" s="192" t="s">
        <v>409</v>
      </c>
      <c r="V117" s="192">
        <v>11.06</v>
      </c>
      <c r="W117" s="192"/>
      <c r="X117" s="192"/>
      <c r="Y117" s="192"/>
      <c r="Z117" s="192"/>
      <c r="AA117" s="87"/>
    </row>
    <row r="118" spans="1:27" x14ac:dyDescent="0.2">
      <c r="A118" s="81">
        <v>111</v>
      </c>
      <c r="B118" s="84" t="str">
        <f ca="1"/>
        <v>Libya</v>
      </c>
      <c r="C118" s="84" t="str">
        <f ca="1"/>
        <v>LBY</v>
      </c>
      <c r="D118" s="84" t="str">
        <f ca="1"/>
        <v>MEA           Middle East &amp; North Africa</v>
      </c>
      <c r="E118" s="84" t="str">
        <f ca="1"/>
        <v>IBRD</v>
      </c>
      <c r="F118" s="81"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3.4210526315789398</v>
      </c>
      <c r="I118" s="191" t="e"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#N/A</v>
      </c>
      <c r="J118" s="242">
        <v>44753</v>
      </c>
      <c r="K118" s="242">
        <v>44753</v>
      </c>
      <c r="L118" s="91" t="s">
        <v>190</v>
      </c>
      <c r="M118" s="192">
        <v>3.4210526315789398</v>
      </c>
      <c r="N118" s="192" t="s">
        <v>409</v>
      </c>
      <c r="O118" s="192" t="s">
        <v>409</v>
      </c>
      <c r="P118" s="192" t="s">
        <v>409</v>
      </c>
      <c r="Q118" s="192" t="s">
        <v>409</v>
      </c>
      <c r="R118" s="192">
        <v>0.30099999999999999</v>
      </c>
      <c r="S118" s="192" t="s">
        <v>409</v>
      </c>
      <c r="T118" s="192" t="s">
        <v>409</v>
      </c>
      <c r="U118" s="192" t="s">
        <v>409</v>
      </c>
      <c r="V118" s="192" t="s">
        <v>409</v>
      </c>
      <c r="W118" s="192"/>
      <c r="X118" s="192"/>
      <c r="Y118" s="192"/>
      <c r="Z118" s="192"/>
      <c r="AA118" s="87"/>
    </row>
    <row r="119" spans="1:27" x14ac:dyDescent="0.2">
      <c r="A119" s="81">
        <v>112</v>
      </c>
      <c r="B119" s="84" t="str">
        <f ca="1"/>
        <v>St. Lucia</v>
      </c>
      <c r="C119" s="84" t="str">
        <f ca="1"/>
        <v>LCA</v>
      </c>
      <c r="D119" s="84" t="str">
        <f ca="1"/>
        <v>LCN           Latin America &amp; Caribbean</v>
      </c>
      <c r="E119" s="84" t="str">
        <f ca="1"/>
        <v>Blend</v>
      </c>
      <c r="F119" s="81" t="str">
        <f t="shared" ca="1" si="4"/>
        <v/>
      </c>
      <c r="G119" s="80" t="e">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t="s">
        <v>409</v>
      </c>
      <c r="K119" s="242">
        <v>44753</v>
      </c>
      <c r="L119" s="91" t="s">
        <v>191</v>
      </c>
      <c r="M119" s="192" t="s">
        <v>409</v>
      </c>
      <c r="N119" s="192" t="s">
        <v>409</v>
      </c>
      <c r="O119" s="192" t="s">
        <v>409</v>
      </c>
      <c r="P119" s="192" t="s">
        <v>409</v>
      </c>
      <c r="Q119" s="192" t="s">
        <v>409</v>
      </c>
      <c r="R119" s="192" t="s">
        <v>409</v>
      </c>
      <c r="S119" s="192" t="s">
        <v>409</v>
      </c>
      <c r="T119" s="192" t="s">
        <v>409</v>
      </c>
      <c r="U119" s="192" t="s">
        <v>409</v>
      </c>
      <c r="V119" s="192" t="s">
        <v>409</v>
      </c>
      <c r="W119" s="192"/>
      <c r="X119" s="192"/>
      <c r="Y119" s="192"/>
      <c r="Z119" s="192"/>
      <c r="AA119" s="87"/>
    </row>
    <row r="120" spans="1:27" x14ac:dyDescent="0.2">
      <c r="A120" s="81">
        <v>113</v>
      </c>
      <c r="B120" s="84" t="str">
        <f ca="1"/>
        <v>Liechtenstein</v>
      </c>
      <c r="C120" s="84" t="str">
        <f ca="1"/>
        <v>LIE</v>
      </c>
      <c r="D120" s="84" t="str">
        <f ca="1"/>
        <v>ECS           Europe &amp; Central Asia</v>
      </c>
      <c r="E120" s="84" t="str">
        <f ca="1"/>
        <v>NA</v>
      </c>
      <c r="F120" s="81" t="str">
        <f t="shared" ca="1" si="4"/>
        <v/>
      </c>
      <c r="G120" s="80" t="e">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#N/A</v>
      </c>
      <c r="H120" s="80" t="e"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#N/A</v>
      </c>
      <c r="I120" s="191" t="e"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#N/A</v>
      </c>
      <c r="J120" s="242">
        <v>44753</v>
      </c>
      <c r="K120" s="242">
        <v>44753</v>
      </c>
      <c r="L120" s="91" t="s">
        <v>193</v>
      </c>
      <c r="M120" s="192" t="s">
        <v>409</v>
      </c>
      <c r="N120" s="192" t="s">
        <v>409</v>
      </c>
      <c r="O120" s="192" t="s">
        <v>409</v>
      </c>
      <c r="P120" s="192" t="s">
        <v>409</v>
      </c>
      <c r="Q120" s="192" t="s">
        <v>409</v>
      </c>
      <c r="R120" s="192" t="s">
        <v>409</v>
      </c>
      <c r="S120" s="192" t="s">
        <v>409</v>
      </c>
      <c r="T120" s="192" t="s">
        <v>409</v>
      </c>
      <c r="U120" s="192" t="s">
        <v>409</v>
      </c>
      <c r="V120" s="192" t="s">
        <v>409</v>
      </c>
      <c r="W120" s="192"/>
      <c r="X120" s="192"/>
      <c r="Y120" s="192"/>
      <c r="Z120" s="192"/>
      <c r="AA120" s="87"/>
    </row>
    <row r="121" spans="1:27" x14ac:dyDescent="0.2">
      <c r="A121" s="81">
        <v>114</v>
      </c>
      <c r="B121" s="84" t="str">
        <f ca="1"/>
        <v>Sri Lanka</v>
      </c>
      <c r="C121" s="84" t="str">
        <f ca="1"/>
        <v>LKA</v>
      </c>
      <c r="D121" s="84" t="str">
        <f ca="1"/>
        <v>SAS           South Asia</v>
      </c>
      <c r="E121" s="84" t="str">
        <f ca="1"/>
        <v>IBRD</v>
      </c>
      <c r="F121" s="81"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6.6242038216560397</v>
      </c>
      <c r="I121" s="191" t="e"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#N/A</v>
      </c>
      <c r="J121" s="242">
        <v>44888</v>
      </c>
      <c r="K121" s="242">
        <v>45077</v>
      </c>
      <c r="L121" s="91" t="s">
        <v>195</v>
      </c>
      <c r="M121" s="192">
        <v>5.6698564593301404</v>
      </c>
      <c r="N121" s="192">
        <v>6.6242038216560397</v>
      </c>
      <c r="O121" s="192" t="s">
        <v>409</v>
      </c>
      <c r="P121" s="192" t="s">
        <v>409</v>
      </c>
      <c r="Q121" s="192" t="s">
        <v>409</v>
      </c>
      <c r="R121" s="192">
        <v>0.39500000000000002</v>
      </c>
      <c r="S121" s="192">
        <v>55.2</v>
      </c>
      <c r="T121" s="192" t="s">
        <v>409</v>
      </c>
      <c r="U121" s="192" t="s">
        <v>409</v>
      </c>
      <c r="V121" s="192" t="s">
        <v>409</v>
      </c>
      <c r="W121" s="192"/>
      <c r="X121" s="192"/>
      <c r="Y121" s="192"/>
      <c r="Z121" s="192"/>
      <c r="AA121" s="87"/>
    </row>
    <row r="122" spans="1:27" x14ac:dyDescent="0.2">
      <c r="A122" s="81">
        <v>115</v>
      </c>
      <c r="B122" s="84" t="str">
        <f ca="1"/>
        <v>Lesotho</v>
      </c>
      <c r="C122" s="84" t="str">
        <f ca="1"/>
        <v>LSO</v>
      </c>
      <c r="D122" s="84" t="str">
        <f ca="1"/>
        <v>SSF           Sub-Saharan Africa</v>
      </c>
      <c r="E122" s="84" t="str">
        <f ca="1"/>
        <v>IDA</v>
      </c>
      <c r="F122" s="81"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8.7559808612440193</v>
      </c>
      <c r="I122" s="191" t="e"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#N/A</v>
      </c>
      <c r="J122" s="242">
        <v>44753</v>
      </c>
      <c r="K122" s="242">
        <v>44753</v>
      </c>
      <c r="L122" s="91" t="s">
        <v>197</v>
      </c>
      <c r="M122" s="192">
        <v>8.7559808612440193</v>
      </c>
      <c r="N122" s="192" t="s">
        <v>409</v>
      </c>
      <c r="O122" s="192" t="s">
        <v>409</v>
      </c>
      <c r="P122" s="192" t="s">
        <v>409</v>
      </c>
      <c r="Q122" s="192" t="s">
        <v>409</v>
      </c>
      <c r="R122" s="192">
        <v>0.52400000000000002</v>
      </c>
      <c r="S122" s="192" t="s">
        <v>409</v>
      </c>
      <c r="T122" s="192" t="s">
        <v>409</v>
      </c>
      <c r="U122" s="192" t="s">
        <v>409</v>
      </c>
      <c r="V122" s="192" t="s">
        <v>409</v>
      </c>
      <c r="W122" s="192"/>
      <c r="X122" s="192"/>
      <c r="Y122" s="192"/>
      <c r="Z122" s="192"/>
      <c r="AA122" s="87"/>
    </row>
    <row r="123" spans="1:27" x14ac:dyDescent="0.2">
      <c r="A123" s="81">
        <v>116</v>
      </c>
      <c r="B123" s="84" t="str">
        <f ca="1"/>
        <v>Lithuania</v>
      </c>
      <c r="C123" s="84" t="str">
        <f ca="1"/>
        <v>LTU</v>
      </c>
      <c r="D123" s="84" t="str">
        <f ca="1"/>
        <v>ECS           Europe &amp; Central Asia</v>
      </c>
      <c r="E123" s="84" t="str">
        <f ca="1"/>
        <v>NA</v>
      </c>
      <c r="F123" s="81"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2.2727272727272698</v>
      </c>
      <c r="I123" s="191" t="e"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#N/A</v>
      </c>
      <c r="J123" s="242">
        <v>44753</v>
      </c>
      <c r="K123" s="242">
        <v>44753</v>
      </c>
      <c r="L123" s="91" t="s">
        <v>199</v>
      </c>
      <c r="M123" s="192">
        <v>2.2727272727272698</v>
      </c>
      <c r="N123" s="192" t="s">
        <v>409</v>
      </c>
      <c r="O123" s="192" t="s">
        <v>409</v>
      </c>
      <c r="P123" s="192" t="s">
        <v>409</v>
      </c>
      <c r="Q123" s="192" t="s">
        <v>409</v>
      </c>
      <c r="R123" s="192">
        <v>0.253</v>
      </c>
      <c r="S123" s="192" t="s">
        <v>409</v>
      </c>
      <c r="T123" s="192" t="s">
        <v>409</v>
      </c>
      <c r="U123" s="192" t="s">
        <v>409</v>
      </c>
      <c r="V123" s="192" t="s">
        <v>409</v>
      </c>
      <c r="W123" s="192"/>
      <c r="X123" s="192"/>
      <c r="Y123" s="192"/>
      <c r="Z123" s="192"/>
      <c r="AA123" s="87"/>
    </row>
    <row r="124" spans="1:27" x14ac:dyDescent="0.2">
      <c r="A124" s="81">
        <v>117</v>
      </c>
      <c r="B124" s="84" t="str">
        <f ca="1"/>
        <v>Luxembourg</v>
      </c>
      <c r="C124" s="84" t="str">
        <f ca="1"/>
        <v>LUX</v>
      </c>
      <c r="D124" s="84" t="str">
        <f ca="1"/>
        <v>ECS           Europe &amp; Central Asia</v>
      </c>
      <c r="E124" s="84" t="str">
        <f ca="1"/>
        <v>NA</v>
      </c>
      <c r="F124" s="81"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t="e"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#N/A</v>
      </c>
      <c r="J124" s="242">
        <v>44753</v>
      </c>
      <c r="K124" s="242">
        <v>44753</v>
      </c>
      <c r="L124" s="91" t="s">
        <v>201</v>
      </c>
      <c r="M124" s="192">
        <v>0</v>
      </c>
      <c r="N124" s="192" t="s">
        <v>409</v>
      </c>
      <c r="O124" s="192" t="s">
        <v>409</v>
      </c>
      <c r="P124" s="192" t="s">
        <v>409</v>
      </c>
      <c r="Q124" s="192" t="s">
        <v>409</v>
      </c>
      <c r="R124" s="192">
        <v>9.0999999999999998E-2</v>
      </c>
      <c r="S124" s="192" t="s">
        <v>409</v>
      </c>
      <c r="T124" s="192" t="s">
        <v>409</v>
      </c>
      <c r="U124" s="192" t="s">
        <v>409</v>
      </c>
      <c r="V124" s="192" t="s">
        <v>409</v>
      </c>
      <c r="W124" s="192"/>
      <c r="X124" s="192"/>
      <c r="Y124" s="192"/>
      <c r="Z124" s="192"/>
      <c r="AA124" s="87"/>
    </row>
    <row r="125" spans="1:27" x14ac:dyDescent="0.2">
      <c r="A125" s="81">
        <v>118</v>
      </c>
      <c r="B125" s="84" t="str">
        <f ca="1"/>
        <v>Latvia</v>
      </c>
      <c r="C125" s="84" t="str">
        <f ca="1"/>
        <v>LVA</v>
      </c>
      <c r="D125" s="84" t="str">
        <f ca="1"/>
        <v>ECS           Europe &amp; Central Asia</v>
      </c>
      <c r="E125" s="84" t="str">
        <f ca="1"/>
        <v>NA</v>
      </c>
      <c r="F125" s="81"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0.93301435406698496</v>
      </c>
      <c r="I125" s="191" t="e"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#N/A</v>
      </c>
      <c r="J125" s="242">
        <v>44753</v>
      </c>
      <c r="K125" s="242">
        <v>44753</v>
      </c>
      <c r="L125" s="91" t="s">
        <v>203</v>
      </c>
      <c r="M125" s="192">
        <v>0.93301435406698496</v>
      </c>
      <c r="N125" s="192" t="s">
        <v>409</v>
      </c>
      <c r="O125" s="192" t="s">
        <v>409</v>
      </c>
      <c r="P125" s="192" t="s">
        <v>409</v>
      </c>
      <c r="Q125" s="192" t="s">
        <v>409</v>
      </c>
      <c r="R125" s="192">
        <v>0.19700000000000001</v>
      </c>
      <c r="S125" s="192" t="s">
        <v>409</v>
      </c>
      <c r="T125" s="192" t="s">
        <v>409</v>
      </c>
      <c r="U125" s="192" t="s">
        <v>409</v>
      </c>
      <c r="V125" s="192" t="s">
        <v>409</v>
      </c>
      <c r="W125" s="192"/>
      <c r="X125" s="192"/>
      <c r="Y125" s="192"/>
      <c r="Z125" s="192"/>
      <c r="AA125" s="87"/>
    </row>
    <row r="126" spans="1:27" x14ac:dyDescent="0.2">
      <c r="A126" s="81">
        <v>119</v>
      </c>
      <c r="B126" s="84" t="str">
        <f ca="1"/>
        <v>Macao SAR, China</v>
      </c>
      <c r="C126" s="84" t="str">
        <f ca="1"/>
        <v>MAC</v>
      </c>
      <c r="D126" s="84" t="str">
        <f ca="1"/>
        <v>EAS           East Asia &amp; Pacific</v>
      </c>
      <c r="E126" s="84" t="str">
        <f ca="1"/>
        <v>NA</v>
      </c>
      <c r="F126" s="81"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t="e"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#N/A</v>
      </c>
      <c r="J126" s="242">
        <v>44887</v>
      </c>
      <c r="K126" s="242" t="s">
        <v>409</v>
      </c>
      <c r="L126" s="91" t="s">
        <v>707</v>
      </c>
      <c r="M126" s="192">
        <v>0</v>
      </c>
      <c r="N126" s="192" t="s">
        <v>409</v>
      </c>
      <c r="O126" s="192" t="s">
        <v>409</v>
      </c>
      <c r="P126" s="192" t="s">
        <v>409</v>
      </c>
      <c r="Q126" s="192" t="s">
        <v>409</v>
      </c>
      <c r="R126" s="192">
        <v>0.08</v>
      </c>
      <c r="S126" s="192" t="s">
        <v>409</v>
      </c>
      <c r="T126" s="192" t="s">
        <v>409</v>
      </c>
      <c r="U126" s="192" t="s">
        <v>409</v>
      </c>
      <c r="V126" s="192" t="s">
        <v>409</v>
      </c>
      <c r="W126" s="192"/>
      <c r="X126" s="192"/>
      <c r="Y126" s="192"/>
      <c r="Z126" s="192"/>
      <c r="AA126" s="87"/>
    </row>
    <row r="127" spans="1:27" x14ac:dyDescent="0.2">
      <c r="A127" s="81">
        <v>120</v>
      </c>
      <c r="B127" s="84" t="str">
        <f ca="1"/>
        <v>St. Martin (French part)</v>
      </c>
      <c r="C127" s="84" t="str">
        <f ca="1"/>
        <v>MAF</v>
      </c>
      <c r="D127" s="84" t="str">
        <f ca="1"/>
        <v>LCN           Latin America &amp; Caribbean</v>
      </c>
      <c r="E127" s="84" t="str">
        <f ca="1"/>
        <v>NA</v>
      </c>
      <c r="F127" s="81"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c r="X127" s="192"/>
      <c r="Y127" s="192"/>
      <c r="Z127" s="192"/>
      <c r="AA127" s="87"/>
    </row>
    <row r="128" spans="1:27" x14ac:dyDescent="0.2">
      <c r="A128" s="81">
        <v>121</v>
      </c>
      <c r="B128" s="84" t="str">
        <f ca="1"/>
        <v>Morocco</v>
      </c>
      <c r="C128" s="84" t="str">
        <f ca="1"/>
        <v>MAR</v>
      </c>
      <c r="D128" s="84" t="str">
        <f ca="1"/>
        <v>MEA           Middle East &amp; North Africa</v>
      </c>
      <c r="E128" s="84" t="str">
        <f ca="1"/>
        <v>IBRD</v>
      </c>
      <c r="F128" s="81"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4.3659525188187596</v>
      </c>
      <c r="I128" s="191" t="e"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#N/A</v>
      </c>
      <c r="J128" s="242">
        <v>44888</v>
      </c>
      <c r="K128" s="242">
        <v>44753</v>
      </c>
      <c r="L128" s="91" t="s">
        <v>205</v>
      </c>
      <c r="M128" s="192">
        <v>3.4928229665071702</v>
      </c>
      <c r="N128" s="192">
        <v>4.3659525188187596</v>
      </c>
      <c r="O128" s="192" t="s">
        <v>409</v>
      </c>
      <c r="P128" s="192" t="s">
        <v>409</v>
      </c>
      <c r="Q128" s="192" t="s">
        <v>409</v>
      </c>
      <c r="R128" s="192">
        <v>0.30399999999999999</v>
      </c>
      <c r="S128" s="192">
        <v>63</v>
      </c>
      <c r="T128" s="192" t="s">
        <v>409</v>
      </c>
      <c r="U128" s="192" t="s">
        <v>409</v>
      </c>
      <c r="V128" s="192" t="s">
        <v>409</v>
      </c>
      <c r="W128" s="192"/>
      <c r="X128" s="192"/>
      <c r="Y128" s="192"/>
      <c r="Z128" s="192"/>
      <c r="AA128" s="87"/>
    </row>
    <row r="129" spans="1:27" x14ac:dyDescent="0.2">
      <c r="A129" s="81">
        <v>122</v>
      </c>
      <c r="B129" s="84" t="str">
        <f ca="1"/>
        <v>Monaco</v>
      </c>
      <c r="C129" s="84" t="str">
        <f ca="1"/>
        <v>MCO</v>
      </c>
      <c r="D129" s="84" t="str">
        <f ca="1"/>
        <v>ECS           Europe &amp; Central Asia</v>
      </c>
      <c r="E129" s="84" t="str">
        <f ca="1"/>
        <v>NA</v>
      </c>
      <c r="F129" s="81"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t="s">
        <v>409</v>
      </c>
      <c r="K129" s="242" t="s">
        <v>409</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c r="X129" s="192"/>
      <c r="Y129" s="192"/>
      <c r="Z129" s="192"/>
      <c r="AA129" s="87"/>
    </row>
    <row r="130" spans="1:27" x14ac:dyDescent="0.2">
      <c r="A130" s="81">
        <v>123</v>
      </c>
      <c r="B130" s="84" t="str">
        <f ca="1"/>
        <v>Moldova</v>
      </c>
      <c r="C130" s="84" t="str">
        <f ca="1"/>
        <v>MDA</v>
      </c>
      <c r="D130" s="84" t="str">
        <f ca="1"/>
        <v>ECS           Europe &amp; Central Asia</v>
      </c>
      <c r="E130" s="84" t="str">
        <f ca="1"/>
        <v>IBRD</v>
      </c>
      <c r="F130" s="81"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4.5933014354066897</v>
      </c>
      <c r="I130" s="191" t="e"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#N/A</v>
      </c>
      <c r="J130" s="242">
        <v>44753</v>
      </c>
      <c r="K130" s="242">
        <v>44753</v>
      </c>
      <c r="L130" s="91" t="s">
        <v>206</v>
      </c>
      <c r="M130" s="192">
        <v>4.5933014354066897</v>
      </c>
      <c r="N130" s="192" t="s">
        <v>409</v>
      </c>
      <c r="O130" s="192" t="s">
        <v>409</v>
      </c>
      <c r="P130" s="192" t="s">
        <v>409</v>
      </c>
      <c r="Q130" s="192" t="s">
        <v>409</v>
      </c>
      <c r="R130" s="192">
        <v>0.35</v>
      </c>
      <c r="S130" s="192" t="s">
        <v>409</v>
      </c>
      <c r="T130" s="192" t="s">
        <v>409</v>
      </c>
      <c r="U130" s="192" t="s">
        <v>409</v>
      </c>
      <c r="V130" s="192" t="s">
        <v>409</v>
      </c>
      <c r="W130" s="192"/>
      <c r="X130" s="192"/>
      <c r="Y130" s="192"/>
      <c r="Z130" s="192"/>
      <c r="AA130" s="87"/>
    </row>
    <row r="131" spans="1:27" x14ac:dyDescent="0.2">
      <c r="A131" s="81">
        <v>124</v>
      </c>
      <c r="B131" s="84" t="str">
        <f ca="1"/>
        <v>Madagascar</v>
      </c>
      <c r="C131" s="84" t="str">
        <f ca="1"/>
        <v>MDG</v>
      </c>
      <c r="D131" s="84" t="str">
        <f ca="1"/>
        <v>SSF           Sub-Saharan Africa</v>
      </c>
      <c r="E131" s="84" t="str">
        <f ca="1"/>
        <v>IDA</v>
      </c>
      <c r="F131" s="81"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8.3666002653407556</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10</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7</v>
      </c>
      <c r="J131" s="242">
        <v>44888</v>
      </c>
      <c r="K131" s="242">
        <v>45272</v>
      </c>
      <c r="L131" s="91" t="s">
        <v>208</v>
      </c>
      <c r="M131" s="192">
        <v>10</v>
      </c>
      <c r="N131" s="192">
        <v>10</v>
      </c>
      <c r="O131" s="192" t="s">
        <v>409</v>
      </c>
      <c r="P131" s="192">
        <v>7</v>
      </c>
      <c r="Q131" s="192" t="s">
        <v>409</v>
      </c>
      <c r="R131" s="192">
        <v>0.63500000000000001</v>
      </c>
      <c r="S131" s="192">
        <v>40.6</v>
      </c>
      <c r="T131" s="192" t="s">
        <v>409</v>
      </c>
      <c r="U131" s="192" t="s">
        <v>928</v>
      </c>
      <c r="V131" s="192" t="s">
        <v>409</v>
      </c>
      <c r="W131" s="192"/>
      <c r="X131" s="192"/>
      <c r="Y131" s="192"/>
      <c r="Z131" s="192"/>
      <c r="AA131" s="87"/>
    </row>
    <row r="132" spans="1:27" x14ac:dyDescent="0.2">
      <c r="A132" s="81">
        <v>125</v>
      </c>
      <c r="B132" s="84" t="str">
        <f ca="1"/>
        <v>Maldives</v>
      </c>
      <c r="C132" s="84" t="str">
        <f ca="1"/>
        <v>MDV</v>
      </c>
      <c r="D132" s="84" t="str">
        <f ca="1"/>
        <v>SAS           South Asia</v>
      </c>
      <c r="E132" s="84" t="str">
        <f ca="1"/>
        <v>IDA</v>
      </c>
      <c r="F132" s="81"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2.9186602870813401</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v>2.9186602870813401</v>
      </c>
      <c r="N132" s="192" t="s">
        <v>409</v>
      </c>
      <c r="O132" s="192" t="s">
        <v>409</v>
      </c>
      <c r="P132" s="192" t="s">
        <v>409</v>
      </c>
      <c r="Q132" s="192" t="s">
        <v>409</v>
      </c>
      <c r="R132" s="192">
        <v>0.28000000000000003</v>
      </c>
      <c r="S132" s="192" t="s">
        <v>409</v>
      </c>
      <c r="T132" s="192" t="s">
        <v>409</v>
      </c>
      <c r="U132" s="192" t="s">
        <v>409</v>
      </c>
      <c r="V132" s="192" t="s">
        <v>409</v>
      </c>
      <c r="W132" s="192"/>
      <c r="X132" s="192"/>
      <c r="Y132" s="192"/>
      <c r="Z132" s="192"/>
      <c r="AA132" s="87"/>
    </row>
    <row r="133" spans="1:27" x14ac:dyDescent="0.2">
      <c r="A133" s="81">
        <v>126</v>
      </c>
      <c r="B133" s="84" t="str">
        <f ca="1"/>
        <v>Mexico</v>
      </c>
      <c r="C133" s="84" t="str">
        <f ca="1"/>
        <v>MEX</v>
      </c>
      <c r="D133" s="84" t="str">
        <f ca="1"/>
        <v>LCN           Latin America &amp; Caribbean</v>
      </c>
      <c r="E133" s="84" t="str">
        <f ca="1"/>
        <v>IBRD</v>
      </c>
      <c r="F133" s="81"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2.59988419224088</v>
      </c>
      <c r="I133" s="191" t="e"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#N/A</v>
      </c>
      <c r="J133" s="242">
        <v>44753</v>
      </c>
      <c r="K133" s="242">
        <v>44753</v>
      </c>
      <c r="L133" s="91" t="s">
        <v>212</v>
      </c>
      <c r="M133" s="192">
        <v>3.2296650717703299</v>
      </c>
      <c r="N133" s="192">
        <v>2.59988419224088</v>
      </c>
      <c r="O133" s="192" t="s">
        <v>409</v>
      </c>
      <c r="P133" s="192" t="s">
        <v>409</v>
      </c>
      <c r="Q133" s="192" t="s">
        <v>409</v>
      </c>
      <c r="R133" s="192">
        <v>0.29299999999999998</v>
      </c>
      <c r="S133" s="192">
        <v>69.099999999999994</v>
      </c>
      <c r="T133" s="192" t="s">
        <v>409</v>
      </c>
      <c r="U133" s="192" t="s">
        <v>409</v>
      </c>
      <c r="V133" s="192" t="s">
        <v>409</v>
      </c>
      <c r="W133" s="192"/>
      <c r="X133" s="192"/>
      <c r="Y133" s="192"/>
      <c r="Z133" s="192"/>
      <c r="AA133" s="87"/>
    </row>
    <row r="134" spans="1:27" x14ac:dyDescent="0.2">
      <c r="A134" s="81">
        <v>127</v>
      </c>
      <c r="B134" s="84" t="str">
        <f ca="1"/>
        <v>Marshall Islands</v>
      </c>
      <c r="C134" s="84" t="str">
        <f ca="1"/>
        <v>MHL</v>
      </c>
      <c r="D134" s="84" t="str">
        <f ca="1"/>
        <v>EAS           East Asia &amp; Pacific</v>
      </c>
      <c r="E134" s="84" t="str">
        <f ca="1"/>
        <v>IDA</v>
      </c>
      <c r="F134" s="81" t="str">
        <f t="shared" ca="1" si="4"/>
        <v/>
      </c>
      <c r="G134" s="80" t="e">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t="s">
        <v>409</v>
      </c>
      <c r="T134" s="192" t="s">
        <v>409</v>
      </c>
      <c r="U134" s="192" t="s">
        <v>409</v>
      </c>
      <c r="V134" s="192" t="s">
        <v>409</v>
      </c>
      <c r="W134" s="192"/>
      <c r="X134" s="192"/>
      <c r="Y134" s="192"/>
      <c r="Z134" s="192"/>
      <c r="AA134" s="87"/>
    </row>
    <row r="135" spans="1:27" x14ac:dyDescent="0.2">
      <c r="A135" s="81">
        <v>128</v>
      </c>
      <c r="B135" s="84" t="str">
        <f ca="1"/>
        <v>North Macedonia</v>
      </c>
      <c r="C135" s="84" t="str">
        <f ca="1"/>
        <v>MKD</v>
      </c>
      <c r="D135" s="84" t="str">
        <f ca="1"/>
        <v>ECS           Europe &amp; Central Asia</v>
      </c>
      <c r="E135" s="84" t="str">
        <f ca="1"/>
        <v>IBRD</v>
      </c>
      <c r="F135" s="81"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3.6124401913875501</v>
      </c>
      <c r="I135" s="191" t="e"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#N/A</v>
      </c>
      <c r="J135" s="242">
        <v>44753</v>
      </c>
      <c r="K135" s="242">
        <v>44753</v>
      </c>
      <c r="L135" s="91" t="s">
        <v>216</v>
      </c>
      <c r="M135" s="192">
        <v>3.6124401913875501</v>
      </c>
      <c r="N135" s="192" t="s">
        <v>409</v>
      </c>
      <c r="O135" s="192" t="s">
        <v>409</v>
      </c>
      <c r="P135" s="192" t="s">
        <v>409</v>
      </c>
      <c r="Q135" s="192" t="s">
        <v>409</v>
      </c>
      <c r="R135" s="192">
        <v>0.309</v>
      </c>
      <c r="S135" s="192" t="s">
        <v>409</v>
      </c>
      <c r="T135" s="192" t="s">
        <v>409</v>
      </c>
      <c r="U135" s="192" t="s">
        <v>409</v>
      </c>
      <c r="V135" s="192" t="s">
        <v>409</v>
      </c>
      <c r="W135" s="192"/>
      <c r="X135" s="192"/>
      <c r="Y135" s="192"/>
      <c r="Z135" s="192"/>
      <c r="AA135" s="87"/>
    </row>
    <row r="136" spans="1:27" x14ac:dyDescent="0.2">
      <c r="A136" s="81">
        <v>129</v>
      </c>
      <c r="B136" s="84" t="str">
        <f ca="1"/>
        <v>Mali</v>
      </c>
      <c r="C136" s="84" t="str">
        <f ca="1"/>
        <v>MLI</v>
      </c>
      <c r="D136" s="84" t="str">
        <f ca="1"/>
        <v>SSF           Sub-Saharan Africa</v>
      </c>
      <c r="E136" s="84" t="str">
        <f ca="1"/>
        <v>IDA</v>
      </c>
      <c r="F136" s="81"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8.7061000651238203</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7.5796178343948997</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10</v>
      </c>
      <c r="J136" s="242">
        <v>44753</v>
      </c>
      <c r="K136" s="242">
        <v>45077</v>
      </c>
      <c r="L136" s="91" t="s">
        <v>218</v>
      </c>
      <c r="M136" s="192">
        <v>8.2296650717703308</v>
      </c>
      <c r="N136" s="192">
        <v>7.5796178343948997</v>
      </c>
      <c r="O136" s="192">
        <v>10</v>
      </c>
      <c r="P136" s="192">
        <v>7</v>
      </c>
      <c r="Q136" s="192">
        <v>1</v>
      </c>
      <c r="R136" s="192">
        <v>0.502</v>
      </c>
      <c r="S136" s="192">
        <v>51.9</v>
      </c>
      <c r="T136" s="192" t="s">
        <v>786</v>
      </c>
      <c r="U136" s="192" t="s">
        <v>928</v>
      </c>
      <c r="V136" s="192">
        <v>-13.08</v>
      </c>
      <c r="W136" s="192"/>
      <c r="X136" s="192"/>
      <c r="Y136" s="192"/>
      <c r="Z136" s="192"/>
      <c r="AA136" s="87"/>
    </row>
    <row r="137" spans="1:27" x14ac:dyDescent="0.2">
      <c r="A137" s="81">
        <v>130</v>
      </c>
      <c r="B137" s="84" t="str">
        <f ca="1"/>
        <v>Malta</v>
      </c>
      <c r="C137" s="84" t="str">
        <f ca="1"/>
        <v>MLT</v>
      </c>
      <c r="D137" s="84" t="str">
        <f ca="1"/>
        <v>MEA           Middle East &amp; North Africa</v>
      </c>
      <c r="E137" s="84" t="str">
        <f ca="1"/>
        <v>NA</v>
      </c>
      <c r="F137" s="81"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t="e"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#N/A</v>
      </c>
      <c r="J137" s="242">
        <v>44753</v>
      </c>
      <c r="K137" s="242">
        <v>44753</v>
      </c>
      <c r="L137" s="91" t="s">
        <v>220</v>
      </c>
      <c r="M137" s="192">
        <v>0</v>
      </c>
      <c r="N137" s="192" t="s">
        <v>409</v>
      </c>
      <c r="O137" s="192" t="s">
        <v>409</v>
      </c>
      <c r="P137" s="192" t="s">
        <v>409</v>
      </c>
      <c r="Q137" s="192" t="s">
        <v>409</v>
      </c>
      <c r="R137" s="192">
        <v>0.158</v>
      </c>
      <c r="S137" s="192" t="s">
        <v>409</v>
      </c>
      <c r="T137" s="192" t="s">
        <v>409</v>
      </c>
      <c r="U137" s="192" t="s">
        <v>409</v>
      </c>
      <c r="V137" s="192" t="s">
        <v>409</v>
      </c>
      <c r="W137" s="192"/>
      <c r="X137" s="192"/>
      <c r="Y137" s="192"/>
      <c r="Z137" s="192"/>
      <c r="AA137" s="87"/>
    </row>
    <row r="138" spans="1:27" x14ac:dyDescent="0.2">
      <c r="A138" s="81">
        <v>131</v>
      </c>
      <c r="B138" s="84" t="str">
        <f ca="1"/>
        <v>Myanmar</v>
      </c>
      <c r="C138" s="84" t="str">
        <f ca="1"/>
        <v>MMR</v>
      </c>
      <c r="D138" s="84" t="str">
        <f ca="1"/>
        <v>EAS           East Asia &amp; Pacific</v>
      </c>
      <c r="E138" s="84" t="str">
        <f ca="1"/>
        <v>IDA</v>
      </c>
      <c r="F138" s="81"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6.4424762994176517</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5.9293572669368801</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v>
      </c>
      <c r="J138" s="242">
        <v>44753</v>
      </c>
      <c r="K138" s="242">
        <v>45218</v>
      </c>
      <c r="L138" s="91" t="s">
        <v>222</v>
      </c>
      <c r="M138" s="192">
        <v>7.0813397129186599</v>
      </c>
      <c r="N138" s="192">
        <v>5.9293572669368801</v>
      </c>
      <c r="O138" s="192" t="s">
        <v>409</v>
      </c>
      <c r="P138" s="192" t="s">
        <v>409</v>
      </c>
      <c r="Q138" s="192">
        <v>7</v>
      </c>
      <c r="R138" s="192">
        <v>0.45400000000000001</v>
      </c>
      <c r="S138" s="192">
        <v>57.6</v>
      </c>
      <c r="T138" s="192" t="s">
        <v>409</v>
      </c>
      <c r="U138" s="192" t="s">
        <v>409</v>
      </c>
      <c r="V138" s="192">
        <v>41.57</v>
      </c>
      <c r="W138" s="192"/>
      <c r="X138" s="192"/>
      <c r="Y138" s="192"/>
      <c r="Z138" s="192"/>
      <c r="AA138" s="87"/>
    </row>
    <row r="139" spans="1:27" x14ac:dyDescent="0.2">
      <c r="A139" s="81">
        <v>132</v>
      </c>
      <c r="B139" s="84" t="str">
        <f ca="1"/>
        <v>Montenegro</v>
      </c>
      <c r="C139" s="84" t="str">
        <f ca="1"/>
        <v>MNE</v>
      </c>
      <c r="D139" s="84" t="str">
        <f ca="1"/>
        <v>ECS           Europe &amp; Central Asia</v>
      </c>
      <c r="E139" s="84" t="str">
        <f ca="1"/>
        <v>IBRD</v>
      </c>
      <c r="F139" s="81"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1.1722488038277501</v>
      </c>
      <c r="I139" s="191" t="e"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#N/A</v>
      </c>
      <c r="J139" s="242">
        <v>44753</v>
      </c>
      <c r="K139" s="242">
        <v>44753</v>
      </c>
      <c r="L139" s="91" t="s">
        <v>224</v>
      </c>
      <c r="M139" s="192">
        <v>1.1722488038277501</v>
      </c>
      <c r="N139" s="192" t="s">
        <v>409</v>
      </c>
      <c r="O139" s="192" t="s">
        <v>409</v>
      </c>
      <c r="P139" s="192" t="s">
        <v>409</v>
      </c>
      <c r="Q139" s="192" t="s">
        <v>409</v>
      </c>
      <c r="R139" s="192">
        <v>0.20699999999999999</v>
      </c>
      <c r="S139" s="192" t="s">
        <v>409</v>
      </c>
      <c r="T139" s="192" t="s">
        <v>409</v>
      </c>
      <c r="U139" s="192" t="s">
        <v>409</v>
      </c>
      <c r="V139" s="192" t="s">
        <v>409</v>
      </c>
      <c r="W139" s="192"/>
      <c r="X139" s="192"/>
      <c r="Y139" s="192"/>
      <c r="Z139" s="192"/>
      <c r="AA139" s="87"/>
    </row>
    <row r="140" spans="1:27" x14ac:dyDescent="0.2">
      <c r="A140" s="81">
        <v>133</v>
      </c>
      <c r="B140" s="84" t="str">
        <f ca="1"/>
        <v>Mongolia</v>
      </c>
      <c r="C140" s="84" t="str">
        <f ca="1"/>
        <v>MNG</v>
      </c>
      <c r="D140" s="84" t="str">
        <f ca="1"/>
        <v>EAS           East Asia &amp; Pacific</v>
      </c>
      <c r="E140" s="84" t="str">
        <f ca="1"/>
        <v>IBRD</v>
      </c>
      <c r="F140" s="81"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7.2009569377990399</v>
      </c>
      <c r="I140" s="191" t="e"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#N/A</v>
      </c>
      <c r="J140" s="242">
        <v>44753</v>
      </c>
      <c r="K140" s="242">
        <v>44753</v>
      </c>
      <c r="L140" s="91" t="s">
        <v>226</v>
      </c>
      <c r="M140" s="192">
        <v>7.2009569377990399</v>
      </c>
      <c r="N140" s="192" t="s">
        <v>409</v>
      </c>
      <c r="O140" s="192" t="s">
        <v>409</v>
      </c>
      <c r="P140" s="192" t="s">
        <v>409</v>
      </c>
      <c r="Q140" s="192" t="s">
        <v>409</v>
      </c>
      <c r="R140" s="192">
        <v>0.45900000000000002</v>
      </c>
      <c r="S140" s="192" t="s">
        <v>409</v>
      </c>
      <c r="T140" s="192" t="s">
        <v>409</v>
      </c>
      <c r="U140" s="192" t="s">
        <v>409</v>
      </c>
      <c r="V140" s="192" t="s">
        <v>409</v>
      </c>
      <c r="W140" s="192"/>
      <c r="X140" s="192"/>
      <c r="Y140" s="192"/>
      <c r="Z140" s="192"/>
      <c r="AA140" s="87"/>
    </row>
    <row r="141" spans="1:27" x14ac:dyDescent="0.2">
      <c r="A141" s="81">
        <v>134</v>
      </c>
      <c r="B141" s="84" t="str">
        <f ca="1"/>
        <v>Northern Mariana Islands</v>
      </c>
      <c r="C141" s="84" t="str">
        <f ca="1"/>
        <v>MNP</v>
      </c>
      <c r="D141" s="84" t="str">
        <f ca="1"/>
        <v>EAS           East Asia &amp; Pacific</v>
      </c>
      <c r="E141" s="84" t="str">
        <f ca="1"/>
        <v>NA</v>
      </c>
      <c r="F141" s="81"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c r="X141" s="192"/>
      <c r="Y141" s="192"/>
      <c r="Z141" s="192"/>
      <c r="AA141" s="87"/>
    </row>
    <row r="142" spans="1:27" x14ac:dyDescent="0.2">
      <c r="A142" s="81">
        <v>135</v>
      </c>
      <c r="B142" s="84" t="str">
        <f ca="1"/>
        <v>Mozambique</v>
      </c>
      <c r="C142" s="84" t="str">
        <f ca="1"/>
        <v>MOZ</v>
      </c>
      <c r="D142" s="84" t="str">
        <f ca="1"/>
        <v>SSF           Sub-Saharan Africa</v>
      </c>
      <c r="E142" s="84" t="str">
        <f ca="1"/>
        <v>IDA</v>
      </c>
      <c r="F142" s="81"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7.8980915068080275</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8.9114070642733001</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7</v>
      </c>
      <c r="J142" s="242">
        <v>44753</v>
      </c>
      <c r="K142" s="242">
        <v>45272</v>
      </c>
      <c r="L142" s="91" t="s">
        <v>228</v>
      </c>
      <c r="M142" s="192">
        <v>10</v>
      </c>
      <c r="N142" s="192">
        <v>8.9114070642733001</v>
      </c>
      <c r="O142" s="192" t="s">
        <v>409</v>
      </c>
      <c r="P142" s="192">
        <v>7</v>
      </c>
      <c r="Q142" s="192">
        <v>3</v>
      </c>
      <c r="R142" s="192">
        <v>0.59199999999999997</v>
      </c>
      <c r="S142" s="192">
        <v>47.3</v>
      </c>
      <c r="T142" s="192" t="s">
        <v>409</v>
      </c>
      <c r="U142" s="192" t="s">
        <v>928</v>
      </c>
      <c r="V142" s="192">
        <v>3.09</v>
      </c>
      <c r="W142" s="192"/>
      <c r="X142" s="192"/>
      <c r="Y142" s="192"/>
      <c r="Z142" s="192"/>
      <c r="AA142" s="87"/>
    </row>
    <row r="143" spans="1:27" x14ac:dyDescent="0.2">
      <c r="A143" s="81">
        <v>136</v>
      </c>
      <c r="B143" s="84" t="str">
        <f ca="1"/>
        <v>Mauritania</v>
      </c>
      <c r="C143" s="84" t="str">
        <f ca="1"/>
        <v>MRT</v>
      </c>
      <c r="D143" s="84" t="str">
        <f ca="1"/>
        <v>SSF           Sub-Saharan Africa</v>
      </c>
      <c r="E143" s="84" t="str">
        <f ca="1"/>
        <v>IDA</v>
      </c>
      <c r="F143" s="81"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8.1339712918660201</v>
      </c>
      <c r="I143" s="191" t="e"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#N/A</v>
      </c>
      <c r="J143" s="242">
        <v>44753</v>
      </c>
      <c r="K143" s="242">
        <v>45077</v>
      </c>
      <c r="L143" s="91" t="s">
        <v>230</v>
      </c>
      <c r="M143" s="192">
        <v>8.1339712918660201</v>
      </c>
      <c r="N143" s="192" t="s">
        <v>409</v>
      </c>
      <c r="O143" s="192" t="s">
        <v>409</v>
      </c>
      <c r="P143" s="192" t="s">
        <v>409</v>
      </c>
      <c r="Q143" s="192" t="s">
        <v>409</v>
      </c>
      <c r="R143" s="192">
        <v>0.498</v>
      </c>
      <c r="S143" s="192" t="s">
        <v>409</v>
      </c>
      <c r="T143" s="192" t="s">
        <v>409</v>
      </c>
      <c r="U143" s="192" t="s">
        <v>409</v>
      </c>
      <c r="V143" s="192" t="s">
        <v>409</v>
      </c>
      <c r="W143" s="192"/>
      <c r="X143" s="192"/>
      <c r="Y143" s="192"/>
      <c r="Z143" s="192"/>
      <c r="AA143" s="87"/>
    </row>
    <row r="144" spans="1:27" x14ac:dyDescent="0.2">
      <c r="A144" s="81">
        <v>137</v>
      </c>
      <c r="B144" s="84" t="str">
        <f ca="1"/>
        <v>Mauritius</v>
      </c>
      <c r="C144" s="84" t="str">
        <f ca="1"/>
        <v>MUS</v>
      </c>
      <c r="D144" s="84" t="str">
        <f ca="1"/>
        <v>SSF           Sub-Saharan Africa</v>
      </c>
      <c r="E144" s="84" t="str">
        <f ca="1"/>
        <v>IBRD</v>
      </c>
      <c r="F144" s="81"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1.79425837320574</v>
      </c>
      <c r="I144" s="191" t="e"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#N/A</v>
      </c>
      <c r="J144" s="242">
        <v>44753</v>
      </c>
      <c r="K144" s="242">
        <v>44753</v>
      </c>
      <c r="L144" s="91" t="s">
        <v>232</v>
      </c>
      <c r="M144" s="192">
        <v>1.79425837320574</v>
      </c>
      <c r="N144" s="192" t="s">
        <v>409</v>
      </c>
      <c r="O144" s="192" t="s">
        <v>409</v>
      </c>
      <c r="P144" s="192" t="s">
        <v>409</v>
      </c>
      <c r="Q144" s="192" t="s">
        <v>409</v>
      </c>
      <c r="R144" s="192">
        <v>0.23300000000000001</v>
      </c>
      <c r="S144" s="192" t="s">
        <v>409</v>
      </c>
      <c r="T144" s="192" t="s">
        <v>409</v>
      </c>
      <c r="U144" s="192" t="s">
        <v>409</v>
      </c>
      <c r="V144" s="192" t="s">
        <v>409</v>
      </c>
      <c r="W144" s="192"/>
      <c r="X144" s="192"/>
      <c r="Y144" s="192"/>
      <c r="Z144" s="192"/>
      <c r="AA144" s="87"/>
    </row>
    <row r="145" spans="1:27" x14ac:dyDescent="0.2">
      <c r="A145" s="81">
        <v>138</v>
      </c>
      <c r="B145" s="84" t="str">
        <f ca="1"/>
        <v>Malawi</v>
      </c>
      <c r="C145" s="84" t="str">
        <f ca="1"/>
        <v>MWI</v>
      </c>
      <c r="D145" s="84" t="str">
        <f ca="1"/>
        <v>SSF           Sub-Saharan Africa</v>
      </c>
      <c r="E145" s="84" t="str">
        <f ca="1"/>
        <v>IDA</v>
      </c>
      <c r="F145" s="81"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9.3165398866926878</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8.6797915460335808</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44753</v>
      </c>
      <c r="K145" s="242">
        <v>45272</v>
      </c>
      <c r="L145" s="91" t="s">
        <v>234</v>
      </c>
      <c r="M145" s="192">
        <v>10</v>
      </c>
      <c r="N145" s="192">
        <v>8.6797915460335808</v>
      </c>
      <c r="O145" s="192" t="s">
        <v>409</v>
      </c>
      <c r="P145" s="192">
        <v>10</v>
      </c>
      <c r="Q145" s="192" t="s">
        <v>409</v>
      </c>
      <c r="R145" s="192">
        <v>0.57699999999999996</v>
      </c>
      <c r="S145" s="192">
        <v>48.1</v>
      </c>
      <c r="T145" s="192" t="s">
        <v>409</v>
      </c>
      <c r="U145" s="192" t="s">
        <v>927</v>
      </c>
      <c r="V145" s="192" t="s">
        <v>409</v>
      </c>
      <c r="W145" s="192"/>
      <c r="X145" s="192"/>
      <c r="Y145" s="192"/>
      <c r="Z145" s="192"/>
      <c r="AA145" s="87"/>
    </row>
    <row r="146" spans="1:27" x14ac:dyDescent="0.2">
      <c r="A146" s="81">
        <v>139</v>
      </c>
      <c r="B146" s="84" t="str">
        <f ca="1"/>
        <v>Malaysia</v>
      </c>
      <c r="C146" s="84" t="str">
        <f ca="1"/>
        <v>MYS</v>
      </c>
      <c r="D146" s="84" t="str">
        <f ca="1"/>
        <v>EAS           East Asia &amp; Pacific</v>
      </c>
      <c r="E146" s="84" t="str">
        <f ca="1"/>
        <v>IBRD</v>
      </c>
      <c r="F146" s="81"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2.36826867400115</v>
      </c>
      <c r="I146" s="191" t="e"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#N/A</v>
      </c>
      <c r="J146" s="242">
        <v>44888</v>
      </c>
      <c r="K146" s="242">
        <v>44753</v>
      </c>
      <c r="L146" s="91" t="s">
        <v>236</v>
      </c>
      <c r="M146" s="192">
        <v>2.3444976076555002</v>
      </c>
      <c r="N146" s="192">
        <v>2.36826867400115</v>
      </c>
      <c r="O146" s="192" t="s">
        <v>409</v>
      </c>
      <c r="P146" s="192" t="s">
        <v>409</v>
      </c>
      <c r="Q146" s="192" t="s">
        <v>409</v>
      </c>
      <c r="R146" s="192">
        <v>0.25600000000000001</v>
      </c>
      <c r="S146" s="192">
        <v>69.900000000000006</v>
      </c>
      <c r="T146" s="192" t="s">
        <v>409</v>
      </c>
      <c r="U146" s="192" t="s">
        <v>409</v>
      </c>
      <c r="V146" s="192" t="s">
        <v>409</v>
      </c>
      <c r="W146" s="192"/>
      <c r="X146" s="192"/>
      <c r="Y146" s="192"/>
      <c r="Z146" s="192"/>
      <c r="AA146" s="87"/>
    </row>
    <row r="147" spans="1:27" x14ac:dyDescent="0.2">
      <c r="A147" s="81">
        <v>140</v>
      </c>
      <c r="B147" s="84" t="str">
        <f ca="1"/>
        <v>Namibia</v>
      </c>
      <c r="C147" s="84" t="str">
        <f ca="1"/>
        <v>NAM</v>
      </c>
      <c r="D147" s="84" t="str">
        <f ca="1"/>
        <v>SSF           Sub-Saharan Africa</v>
      </c>
      <c r="E147" s="84" t="str">
        <f ca="1"/>
        <v>IBRD</v>
      </c>
      <c r="F147" s="81"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9.2822966507177007</v>
      </c>
      <c r="I147" s="191" t="e"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#N/A</v>
      </c>
      <c r="J147" s="242">
        <v>44753</v>
      </c>
      <c r="K147" s="242">
        <v>44753</v>
      </c>
      <c r="L147" s="91" t="s">
        <v>238</v>
      </c>
      <c r="M147" s="192">
        <v>9.2822966507177007</v>
      </c>
      <c r="N147" s="192" t="s">
        <v>409</v>
      </c>
      <c r="O147" s="192" t="s">
        <v>409</v>
      </c>
      <c r="P147" s="192" t="s">
        <v>409</v>
      </c>
      <c r="Q147" s="192" t="s">
        <v>409</v>
      </c>
      <c r="R147" s="192">
        <v>0.54600000000000004</v>
      </c>
      <c r="S147" s="192" t="s">
        <v>409</v>
      </c>
      <c r="T147" s="192" t="s">
        <v>409</v>
      </c>
      <c r="U147" s="192" t="s">
        <v>409</v>
      </c>
      <c r="V147" s="192" t="s">
        <v>409</v>
      </c>
      <c r="W147" s="192"/>
      <c r="X147" s="192"/>
      <c r="Y147" s="192"/>
      <c r="Z147" s="192"/>
      <c r="AA147" s="87"/>
    </row>
    <row r="148" spans="1:27" x14ac:dyDescent="0.2">
      <c r="A148" s="81">
        <v>141</v>
      </c>
      <c r="B148" s="84" t="str">
        <f ca="1"/>
        <v>New Caledonia</v>
      </c>
      <c r="C148" s="84" t="str">
        <f ca="1"/>
        <v>NCL</v>
      </c>
      <c r="D148" s="84" t="str">
        <f ca="1"/>
        <v>EAS           East Asia &amp; Pacific</v>
      </c>
      <c r="E148" s="84" t="str">
        <f ca="1"/>
        <v>NA</v>
      </c>
      <c r="F148" s="81"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c r="X148" s="192"/>
      <c r="Y148" s="192"/>
      <c r="Z148" s="192"/>
      <c r="AA148" s="87"/>
    </row>
    <row r="149" spans="1:27" x14ac:dyDescent="0.2">
      <c r="A149" s="81">
        <v>142</v>
      </c>
      <c r="B149" s="84" t="str">
        <f ca="1"/>
        <v>Niger</v>
      </c>
      <c r="C149" s="84" t="str">
        <f ca="1"/>
        <v>NER</v>
      </c>
      <c r="D149" s="84" t="str">
        <f ca="1"/>
        <v>SSF           Sub-Saharan Africa</v>
      </c>
      <c r="E149" s="84" t="str">
        <f ca="1"/>
        <v>IDA</v>
      </c>
      <c r="F149" s="81"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8.0253651153396586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9.2009264620729603</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44753</v>
      </c>
      <c r="K149" s="242">
        <v>45272</v>
      </c>
      <c r="L149" s="91" t="s">
        <v>240</v>
      </c>
      <c r="M149" s="192">
        <v>10</v>
      </c>
      <c r="N149" s="192">
        <v>9.2009264620729603</v>
      </c>
      <c r="O149" s="192">
        <v>5</v>
      </c>
      <c r="P149" s="192">
        <v>7</v>
      </c>
      <c r="Q149" s="192">
        <v>5</v>
      </c>
      <c r="R149" s="192">
        <v>0.60599999999999998</v>
      </c>
      <c r="S149" s="192">
        <v>46.3</v>
      </c>
      <c r="T149" s="192" t="s">
        <v>788</v>
      </c>
      <c r="U149" s="192" t="s">
        <v>928</v>
      </c>
      <c r="V149" s="192">
        <v>10.27</v>
      </c>
      <c r="W149" s="192"/>
      <c r="X149" s="192"/>
      <c r="Y149" s="192"/>
      <c r="Z149" s="192"/>
      <c r="AA149" s="87"/>
    </row>
    <row r="150" spans="1:27" x14ac:dyDescent="0.2">
      <c r="A150" s="81">
        <v>143</v>
      </c>
      <c r="B150" s="84" t="str">
        <f ca="1"/>
        <v>Nigeria</v>
      </c>
      <c r="C150" s="84" t="str">
        <f ca="1"/>
        <v>NGA</v>
      </c>
      <c r="D150" s="84" t="str">
        <f ca="1"/>
        <v>SSF           Sub-Saharan Africa</v>
      </c>
      <c r="E150" s="84" t="str">
        <f ca="1"/>
        <v>Blend</v>
      </c>
      <c r="F150" s="81"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8</v>
      </c>
      <c r="J150" s="242">
        <v>44888</v>
      </c>
      <c r="K150" s="242">
        <v>45272</v>
      </c>
      <c r="L150" s="91" t="s">
        <v>242</v>
      </c>
      <c r="M150" s="192">
        <v>8.4928229665071697</v>
      </c>
      <c r="N150" s="192">
        <v>10</v>
      </c>
      <c r="O150" s="192" t="s">
        <v>409</v>
      </c>
      <c r="P150" s="192">
        <v>8</v>
      </c>
      <c r="Q150" s="192">
        <v>5</v>
      </c>
      <c r="R150" s="192">
        <v>0.51300000000000001</v>
      </c>
      <c r="S150" s="192">
        <v>42</v>
      </c>
      <c r="T150" s="192" t="s">
        <v>409</v>
      </c>
      <c r="U150" s="192" t="s">
        <v>929</v>
      </c>
      <c r="V150" s="192">
        <v>9.69</v>
      </c>
      <c r="W150" s="192"/>
      <c r="X150" s="192"/>
      <c r="Y150" s="192"/>
      <c r="Z150" s="192"/>
      <c r="AA150" s="87"/>
    </row>
    <row r="151" spans="1:27" x14ac:dyDescent="0.2">
      <c r="A151" s="81">
        <v>144</v>
      </c>
      <c r="B151" s="84" t="str">
        <f ca="1"/>
        <v>Nicaragua</v>
      </c>
      <c r="C151" s="84" t="str">
        <f ca="1"/>
        <v>NIC</v>
      </c>
      <c r="D151" s="84" t="str">
        <f ca="1"/>
        <v>LCN           Latin America &amp; Caribbean</v>
      </c>
      <c r="E151" s="84" t="str">
        <f ca="1"/>
        <v>IDA</v>
      </c>
      <c r="F151" s="81"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5.5762337938507072</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6.2188766647365297</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v>
      </c>
      <c r="J151" s="242" t="s">
        <v>409</v>
      </c>
      <c r="K151" s="242">
        <v>45077</v>
      </c>
      <c r="L151" s="91" t="s">
        <v>244</v>
      </c>
      <c r="M151" s="192">
        <v>6.7942583732057402</v>
      </c>
      <c r="N151" s="192">
        <v>6.2188766647365297</v>
      </c>
      <c r="O151" s="192">
        <v>5</v>
      </c>
      <c r="P151" s="192" t="s">
        <v>409</v>
      </c>
      <c r="Q151" s="192" t="s">
        <v>409</v>
      </c>
      <c r="R151" s="192">
        <v>0.442</v>
      </c>
      <c r="S151" s="192">
        <v>56.6</v>
      </c>
      <c r="T151" s="192" t="s">
        <v>788</v>
      </c>
      <c r="U151" s="192" t="s">
        <v>409</v>
      </c>
      <c r="V151" s="192" t="s">
        <v>409</v>
      </c>
      <c r="W151" s="192"/>
      <c r="X151" s="192"/>
      <c r="Y151" s="192"/>
      <c r="Z151" s="192"/>
      <c r="AA151" s="87"/>
    </row>
    <row r="152" spans="1:27" x14ac:dyDescent="0.2">
      <c r="A152" s="81">
        <v>145</v>
      </c>
      <c r="B152" s="84" t="str">
        <f ca="1"/>
        <v>Netherlands</v>
      </c>
      <c r="C152" s="84" t="str">
        <f ca="1"/>
        <v>NLD</v>
      </c>
      <c r="D152" s="84" t="str">
        <f ca="1"/>
        <v>ECS           Europe &amp; Central Asia</v>
      </c>
      <c r="E152" s="84" t="str">
        <f ca="1"/>
        <v>NA</v>
      </c>
      <c r="F152" s="81"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v>
      </c>
      <c r="I152" s="191" t="e"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#N/A</v>
      </c>
      <c r="J152" s="242">
        <v>44888</v>
      </c>
      <c r="K152" s="242">
        <v>44753</v>
      </c>
      <c r="L152" s="91" t="s">
        <v>246</v>
      </c>
      <c r="M152" s="192">
        <v>0</v>
      </c>
      <c r="N152" s="192">
        <v>0</v>
      </c>
      <c r="O152" s="192" t="s">
        <v>409</v>
      </c>
      <c r="P152" s="192" t="s">
        <v>409</v>
      </c>
      <c r="Q152" s="192" t="s">
        <v>409</v>
      </c>
      <c r="R152" s="192">
        <v>0.155</v>
      </c>
      <c r="S152" s="192">
        <v>80.099999999999994</v>
      </c>
      <c r="T152" s="192" t="s">
        <v>409</v>
      </c>
      <c r="U152" s="192" t="s">
        <v>409</v>
      </c>
      <c r="V152" s="192" t="s">
        <v>409</v>
      </c>
      <c r="W152" s="192"/>
      <c r="X152" s="192"/>
      <c r="Y152" s="192"/>
      <c r="Z152" s="192"/>
      <c r="AA152" s="87"/>
    </row>
    <row r="153" spans="1:27" x14ac:dyDescent="0.2">
      <c r="A153" s="81">
        <v>146</v>
      </c>
      <c r="B153" s="84" t="str">
        <f ca="1"/>
        <v>Norway</v>
      </c>
      <c r="C153" s="84" t="str">
        <f ca="1"/>
        <v>NOR</v>
      </c>
      <c r="D153" s="84" t="str">
        <f ca="1"/>
        <v>ECS           Europe &amp; Central Asia</v>
      </c>
      <c r="E153" s="84" t="str">
        <f ca="1"/>
        <v>NA</v>
      </c>
      <c r="F153" s="81"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0</v>
      </c>
      <c r="I153" s="191" t="e"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#N/A</v>
      </c>
      <c r="J153" s="242">
        <v>44888</v>
      </c>
      <c r="K153" s="242">
        <v>44753</v>
      </c>
      <c r="L153" s="91" t="s">
        <v>248</v>
      </c>
      <c r="M153" s="192">
        <v>0</v>
      </c>
      <c r="N153" s="192">
        <v>0</v>
      </c>
      <c r="O153" s="192" t="s">
        <v>409</v>
      </c>
      <c r="P153" s="192" t="s">
        <v>409</v>
      </c>
      <c r="Q153" s="192" t="s">
        <v>409</v>
      </c>
      <c r="R153" s="192">
        <v>0.14899999999999999</v>
      </c>
      <c r="S153" s="192">
        <v>80.5</v>
      </c>
      <c r="T153" s="192" t="s">
        <v>409</v>
      </c>
      <c r="U153" s="192" t="s">
        <v>409</v>
      </c>
      <c r="V153" s="192" t="s">
        <v>409</v>
      </c>
      <c r="W153" s="192"/>
      <c r="X153" s="192"/>
      <c r="Y153" s="192"/>
      <c r="Z153" s="192"/>
      <c r="AA153" s="87"/>
    </row>
    <row r="154" spans="1:27" x14ac:dyDescent="0.2">
      <c r="A154" s="81">
        <v>147</v>
      </c>
      <c r="B154" s="84" t="str">
        <f ca="1"/>
        <v>Nepal</v>
      </c>
      <c r="C154" s="84" t="str">
        <f ca="1"/>
        <v>NPL</v>
      </c>
      <c r="D154" s="84" t="str">
        <f ca="1"/>
        <v>SAS           South Asia</v>
      </c>
      <c r="E154" s="84" t="str">
        <f ca="1"/>
        <v>IDA</v>
      </c>
      <c r="F154" s="81"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6.1320208453966396</v>
      </c>
      <c r="I154" s="191" t="e"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#N/A</v>
      </c>
      <c r="J154" s="242">
        <v>44753</v>
      </c>
      <c r="K154" s="242">
        <v>44753</v>
      </c>
      <c r="L154" s="91" t="s">
        <v>250</v>
      </c>
      <c r="M154" s="192">
        <v>9.0430622009569301</v>
      </c>
      <c r="N154" s="192">
        <v>6.1320208453966396</v>
      </c>
      <c r="O154" s="192" t="s">
        <v>409</v>
      </c>
      <c r="P154" s="192" t="s">
        <v>409</v>
      </c>
      <c r="Q154" s="192" t="s">
        <v>409</v>
      </c>
      <c r="R154" s="192">
        <v>0.53600000000000003</v>
      </c>
      <c r="S154" s="192">
        <v>56.9</v>
      </c>
      <c r="T154" s="192" t="s">
        <v>409</v>
      </c>
      <c r="U154" s="192" t="s">
        <v>409</v>
      </c>
      <c r="V154" s="192" t="s">
        <v>409</v>
      </c>
      <c r="W154" s="192"/>
      <c r="X154" s="192"/>
      <c r="Y154" s="192"/>
      <c r="Z154" s="192"/>
      <c r="AA154" s="87"/>
    </row>
    <row r="155" spans="1:27" x14ac:dyDescent="0.2">
      <c r="A155" s="81">
        <v>148</v>
      </c>
      <c r="B155" s="84" t="str">
        <f ca="1"/>
        <v>Nauru</v>
      </c>
      <c r="C155" s="84" t="str">
        <f ca="1"/>
        <v>NRU</v>
      </c>
      <c r="D155" s="84" t="str">
        <f ca="1"/>
        <v>EAS           East Asia &amp; Pacific</v>
      </c>
      <c r="E155" s="84" t="str">
        <f ca="1"/>
        <v>IBRD</v>
      </c>
      <c r="F155" s="81" t="str">
        <f t="shared" ca="1" si="5"/>
        <v/>
      </c>
      <c r="G155" s="80" t="e">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t="s">
        <v>409</v>
      </c>
      <c r="K155" s="242">
        <v>44753</v>
      </c>
      <c r="L155" s="91" t="s">
        <v>252</v>
      </c>
      <c r="M155" s="192" t="s">
        <v>409</v>
      </c>
      <c r="N155" s="192" t="s">
        <v>409</v>
      </c>
      <c r="O155" s="192" t="s">
        <v>409</v>
      </c>
      <c r="P155" s="192" t="s">
        <v>409</v>
      </c>
      <c r="Q155" s="192" t="s">
        <v>409</v>
      </c>
      <c r="R155" s="192" t="s">
        <v>409</v>
      </c>
      <c r="S155" s="192" t="s">
        <v>409</v>
      </c>
      <c r="T155" s="192" t="s">
        <v>409</v>
      </c>
      <c r="U155" s="192" t="s">
        <v>409</v>
      </c>
      <c r="V155" s="192" t="s">
        <v>409</v>
      </c>
      <c r="W155" s="192"/>
      <c r="X155" s="192"/>
      <c r="Y155" s="192"/>
      <c r="Z155" s="192"/>
      <c r="AA155" s="87"/>
    </row>
    <row r="156" spans="1:27" x14ac:dyDescent="0.2">
      <c r="A156" s="81">
        <v>149</v>
      </c>
      <c r="B156" s="84" t="str">
        <f ca="1"/>
        <v>New Zealand</v>
      </c>
      <c r="C156" s="84" t="str">
        <f ca="1"/>
        <v>NZL</v>
      </c>
      <c r="D156" s="84" t="str">
        <f ca="1"/>
        <v>EAS           East Asia &amp; Pacific</v>
      </c>
      <c r="E156" s="84" t="str">
        <f ca="1"/>
        <v>NA</v>
      </c>
      <c r="F156" s="81"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8.1065431383903402E-2</v>
      </c>
      <c r="I156" s="191" t="e"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#N/A</v>
      </c>
      <c r="J156" s="242">
        <v>44753</v>
      </c>
      <c r="K156" s="242">
        <v>44753</v>
      </c>
      <c r="L156" s="91" t="s">
        <v>254</v>
      </c>
      <c r="M156" s="192">
        <v>1.84210526315789</v>
      </c>
      <c r="N156" s="192">
        <v>8.1065431383903402E-2</v>
      </c>
      <c r="O156" s="192" t="s">
        <v>409</v>
      </c>
      <c r="P156" s="192" t="s">
        <v>409</v>
      </c>
      <c r="Q156" s="192" t="s">
        <v>409</v>
      </c>
      <c r="R156" s="192">
        <v>0.23499999999999999</v>
      </c>
      <c r="S156" s="192">
        <v>77.8</v>
      </c>
      <c r="T156" s="192" t="s">
        <v>409</v>
      </c>
      <c r="U156" s="192" t="s">
        <v>409</v>
      </c>
      <c r="V156" s="192" t="s">
        <v>409</v>
      </c>
      <c r="W156" s="192"/>
      <c r="X156" s="192"/>
      <c r="Y156" s="192"/>
      <c r="Z156" s="192"/>
      <c r="AA156" s="87"/>
    </row>
    <row r="157" spans="1:27" x14ac:dyDescent="0.2">
      <c r="A157" s="81">
        <v>150</v>
      </c>
      <c r="B157" s="84" t="str">
        <f ca="1"/>
        <v>Oman</v>
      </c>
      <c r="C157" s="84" t="str">
        <f ca="1"/>
        <v>OMN</v>
      </c>
      <c r="D157" s="84" t="str">
        <f ca="1"/>
        <v>MEA           Middle East &amp; North Africa</v>
      </c>
      <c r="E157" s="84" t="str">
        <f ca="1"/>
        <v>NA</v>
      </c>
      <c r="F157" s="81"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1.9918934568616</v>
      </c>
      <c r="I157" s="191" t="e"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#N/A</v>
      </c>
      <c r="J157" s="242">
        <v>44753</v>
      </c>
      <c r="K157" s="242">
        <v>44753</v>
      </c>
      <c r="L157" s="91" t="s">
        <v>256</v>
      </c>
      <c r="M157" s="192">
        <v>3.2296650717703299</v>
      </c>
      <c r="N157" s="192">
        <v>1.9918934568616</v>
      </c>
      <c r="O157" s="192" t="s">
        <v>409</v>
      </c>
      <c r="P157" s="192" t="s">
        <v>409</v>
      </c>
      <c r="Q157" s="192" t="s">
        <v>409</v>
      </c>
      <c r="R157" s="192">
        <v>0.29299999999999998</v>
      </c>
      <c r="S157" s="192">
        <v>71.2</v>
      </c>
      <c r="T157" s="192" t="s">
        <v>409</v>
      </c>
      <c r="U157" s="192" t="s">
        <v>409</v>
      </c>
      <c r="V157" s="192" t="s">
        <v>409</v>
      </c>
      <c r="W157" s="192"/>
      <c r="X157" s="192"/>
      <c r="Y157" s="192"/>
      <c r="Z157" s="192"/>
      <c r="AA157" s="87"/>
    </row>
    <row r="158" spans="1:27" x14ac:dyDescent="0.2">
      <c r="A158" s="81">
        <v>151</v>
      </c>
      <c r="B158" s="84" t="str">
        <f ca="1"/>
        <v>Pakistan</v>
      </c>
      <c r="C158" s="84" t="str">
        <f ca="1"/>
        <v>PAK</v>
      </c>
      <c r="D158" s="84" t="str">
        <f ca="1"/>
        <v>SAS           South Asia</v>
      </c>
      <c r="E158" s="84" t="str">
        <f ca="1"/>
        <v>Blend</v>
      </c>
      <c r="F158" s="81"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7.242191250262934</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7.4927620150549998</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7</v>
      </c>
      <c r="J158" s="242">
        <v>44888</v>
      </c>
      <c r="K158" s="242">
        <v>44900</v>
      </c>
      <c r="L158" s="91" t="s">
        <v>258</v>
      </c>
      <c r="M158" s="192">
        <v>6.6267942583731996</v>
      </c>
      <c r="N158" s="192">
        <v>7.4927620150549998</v>
      </c>
      <c r="O158" s="192">
        <v>7</v>
      </c>
      <c r="P158" s="192" t="s">
        <v>409</v>
      </c>
      <c r="Q158" s="192" t="s">
        <v>409</v>
      </c>
      <c r="R158" s="192">
        <v>0.435</v>
      </c>
      <c r="S158" s="192">
        <v>52.2</v>
      </c>
      <c r="T158" s="192" t="s">
        <v>787</v>
      </c>
      <c r="U158" s="192" t="s">
        <v>409</v>
      </c>
      <c r="V158" s="192" t="s">
        <v>409</v>
      </c>
      <c r="W158" s="192"/>
      <c r="X158" s="192"/>
      <c r="Y158" s="192"/>
      <c r="Z158" s="192"/>
      <c r="AA158" s="87"/>
    </row>
    <row r="159" spans="1:27" x14ac:dyDescent="0.2">
      <c r="A159" s="81">
        <v>152</v>
      </c>
      <c r="B159" s="84" t="str">
        <f ca="1"/>
        <v>Panama</v>
      </c>
      <c r="C159" s="84" t="str">
        <f ca="1"/>
        <v>PAN</v>
      </c>
      <c r="D159" s="84" t="str">
        <f ca="1"/>
        <v>LCN           Latin America &amp; Caribbean</v>
      </c>
      <c r="E159" s="84" t="str">
        <f ca="1"/>
        <v>IBRD</v>
      </c>
      <c r="F159" s="81"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2.3393167342211898</v>
      </c>
      <c r="I159" s="191" t="e"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#N/A</v>
      </c>
      <c r="J159" s="242">
        <v>44753</v>
      </c>
      <c r="K159" s="242">
        <v>44753</v>
      </c>
      <c r="L159" s="91" t="s">
        <v>260</v>
      </c>
      <c r="M159" s="192">
        <v>5.0956937799043001</v>
      </c>
      <c r="N159" s="192">
        <v>2.3393167342211898</v>
      </c>
      <c r="O159" s="192" t="s">
        <v>409</v>
      </c>
      <c r="P159" s="192" t="s">
        <v>409</v>
      </c>
      <c r="Q159" s="192" t="s">
        <v>409</v>
      </c>
      <c r="R159" s="192">
        <v>0.371</v>
      </c>
      <c r="S159" s="192">
        <v>70</v>
      </c>
      <c r="T159" s="192" t="s">
        <v>409</v>
      </c>
      <c r="U159" s="192" t="s">
        <v>409</v>
      </c>
      <c r="V159" s="192" t="s">
        <v>409</v>
      </c>
      <c r="W159" s="192"/>
      <c r="X159" s="192"/>
      <c r="Y159" s="192"/>
      <c r="Z159" s="192"/>
      <c r="AA159" s="87"/>
    </row>
    <row r="160" spans="1:27" x14ac:dyDescent="0.2">
      <c r="A160" s="81">
        <v>153</v>
      </c>
      <c r="B160" s="84" t="str">
        <f ca="1"/>
        <v>Peru</v>
      </c>
      <c r="C160" s="84" t="str">
        <f ca="1"/>
        <v>PER</v>
      </c>
      <c r="D160" s="84" t="str">
        <f ca="1"/>
        <v>LCN           Latin America &amp; Caribbean</v>
      </c>
      <c r="E160" s="84" t="str">
        <f ca="1"/>
        <v>IBRD</v>
      </c>
      <c r="F160" s="81"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2.1077012159814701</v>
      </c>
      <c r="I160" s="191" t="e"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#N/A</v>
      </c>
      <c r="J160" s="242">
        <v>44753</v>
      </c>
      <c r="K160" s="242">
        <v>44753</v>
      </c>
      <c r="L160" s="91" t="s">
        <v>262</v>
      </c>
      <c r="M160" s="192">
        <v>6.6507177033492804</v>
      </c>
      <c r="N160" s="192">
        <v>2.1077012159814701</v>
      </c>
      <c r="O160" s="192" t="s">
        <v>409</v>
      </c>
      <c r="P160" s="192" t="s">
        <v>409</v>
      </c>
      <c r="Q160" s="192" t="s">
        <v>409</v>
      </c>
      <c r="R160" s="192">
        <v>0.436</v>
      </c>
      <c r="S160" s="192">
        <v>70.8</v>
      </c>
      <c r="T160" s="192" t="s">
        <v>409</v>
      </c>
      <c r="U160" s="192" t="s">
        <v>409</v>
      </c>
      <c r="V160" s="192" t="s">
        <v>409</v>
      </c>
      <c r="W160" s="192"/>
      <c r="X160" s="192"/>
      <c r="Y160" s="192"/>
      <c r="Z160" s="192"/>
      <c r="AA160" s="87"/>
    </row>
    <row r="161" spans="1:27" x14ac:dyDescent="0.2">
      <c r="A161" s="81">
        <v>154</v>
      </c>
      <c r="B161" s="84" t="str">
        <f ca="1"/>
        <v>Philippines</v>
      </c>
      <c r="C161" s="84" t="str">
        <f ca="1"/>
        <v>PHL</v>
      </c>
      <c r="D161" s="84" t="str">
        <f ca="1"/>
        <v>EAS           East Asia &amp; Pacific</v>
      </c>
      <c r="E161" s="84" t="str">
        <f ca="1"/>
        <v>IBRD</v>
      </c>
      <c r="F161" s="81"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5.4371742906774703</v>
      </c>
      <c r="I161" s="191" t="e"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#N/A</v>
      </c>
      <c r="J161" s="242">
        <v>44753</v>
      </c>
      <c r="K161" s="242">
        <v>44753</v>
      </c>
      <c r="L161" s="91" t="s">
        <v>264</v>
      </c>
      <c r="M161" s="192">
        <v>7.2009569377990399</v>
      </c>
      <c r="N161" s="192">
        <v>5.4371742906774703</v>
      </c>
      <c r="O161" s="192" t="s">
        <v>409</v>
      </c>
      <c r="P161" s="192" t="s">
        <v>409</v>
      </c>
      <c r="Q161" s="192" t="s">
        <v>409</v>
      </c>
      <c r="R161" s="192">
        <v>0.45900000000000002</v>
      </c>
      <c r="S161" s="192">
        <v>59.3</v>
      </c>
      <c r="T161" s="192" t="s">
        <v>409</v>
      </c>
      <c r="U161" s="192" t="s">
        <v>409</v>
      </c>
      <c r="V161" s="192" t="s">
        <v>409</v>
      </c>
      <c r="W161" s="192"/>
      <c r="X161" s="192"/>
      <c r="Y161" s="192"/>
      <c r="Z161" s="192"/>
      <c r="AA161" s="87"/>
    </row>
    <row r="162" spans="1:27" x14ac:dyDescent="0.2">
      <c r="A162" s="81">
        <v>155</v>
      </c>
      <c r="B162" s="84" t="str">
        <f ca="1"/>
        <v>Palau</v>
      </c>
      <c r="C162" s="84" t="str">
        <f ca="1"/>
        <v>PLW</v>
      </c>
      <c r="D162" s="84" t="str">
        <f ca="1"/>
        <v>EAS           East Asia &amp; Pacific</v>
      </c>
      <c r="E162" s="84" t="str">
        <f ca="1"/>
        <v>IBRD</v>
      </c>
      <c r="F162" s="81" t="str">
        <f t="shared" ca="1" si="5"/>
        <v/>
      </c>
      <c r="G162" s="80" t="e">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t="s">
        <v>409</v>
      </c>
      <c r="T162" s="192" t="s">
        <v>409</v>
      </c>
      <c r="U162" s="192" t="s">
        <v>409</v>
      </c>
      <c r="V162" s="192" t="s">
        <v>409</v>
      </c>
      <c r="W162" s="192"/>
      <c r="X162" s="192"/>
      <c r="Y162" s="192"/>
      <c r="Z162" s="192"/>
      <c r="AA162" s="87"/>
    </row>
    <row r="163" spans="1:27" x14ac:dyDescent="0.2">
      <c r="A163" s="81">
        <v>156</v>
      </c>
      <c r="B163" s="84" t="str">
        <f ca="1"/>
        <v>Papua New Guinea</v>
      </c>
      <c r="C163" s="84" t="str">
        <f ca="1"/>
        <v>PNG</v>
      </c>
      <c r="D163" s="84" t="str">
        <f ca="1"/>
        <v>EAS           East Asia &amp; Pacific</v>
      </c>
      <c r="E163" s="84" t="str">
        <f ca="1"/>
        <v>Blend</v>
      </c>
      <c r="F163" s="81"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t="e"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#N/A</v>
      </c>
      <c r="J163" s="242">
        <v>44753</v>
      </c>
      <c r="K163" s="242">
        <v>44753</v>
      </c>
      <c r="L163" s="91" t="s">
        <v>268</v>
      </c>
      <c r="M163" s="192">
        <v>10</v>
      </c>
      <c r="N163" s="192" t="s">
        <v>409</v>
      </c>
      <c r="O163" s="192" t="s">
        <v>409</v>
      </c>
      <c r="P163" s="192" t="s">
        <v>409</v>
      </c>
      <c r="Q163" s="192" t="s">
        <v>409</v>
      </c>
      <c r="R163" s="192">
        <v>0.60699999999999998</v>
      </c>
      <c r="S163" s="192" t="s">
        <v>409</v>
      </c>
      <c r="T163" s="192" t="s">
        <v>409</v>
      </c>
      <c r="U163" s="192" t="s">
        <v>409</v>
      </c>
      <c r="V163" s="192" t="s">
        <v>409</v>
      </c>
      <c r="W163" s="192"/>
      <c r="X163" s="192"/>
      <c r="Y163" s="192"/>
      <c r="Z163" s="192"/>
      <c r="AA163" s="87"/>
    </row>
    <row r="164" spans="1:27" x14ac:dyDescent="0.2">
      <c r="A164" s="81">
        <v>157</v>
      </c>
      <c r="B164" s="84" t="str">
        <f ca="1"/>
        <v>Poland</v>
      </c>
      <c r="C164" s="84" t="str">
        <f ca="1"/>
        <v>POL</v>
      </c>
      <c r="D164" s="84" t="str">
        <f ca="1"/>
        <v>ECS           Europe &amp; Central Asia</v>
      </c>
      <c r="E164" s="84" t="str">
        <f ca="1"/>
        <v>IBRD</v>
      </c>
      <c r="F164" s="81"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0.74696004632310298</v>
      </c>
      <c r="I164" s="191" t="e"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#N/A</v>
      </c>
      <c r="J164" s="242">
        <v>44753</v>
      </c>
      <c r="K164" s="242">
        <v>44753</v>
      </c>
      <c r="L164" s="91" t="s">
        <v>270</v>
      </c>
      <c r="M164" s="192">
        <v>0.789473684210525</v>
      </c>
      <c r="N164" s="192">
        <v>0.74696004632310298</v>
      </c>
      <c r="O164" s="192" t="s">
        <v>409</v>
      </c>
      <c r="P164" s="192" t="s">
        <v>409</v>
      </c>
      <c r="Q164" s="192" t="s">
        <v>409</v>
      </c>
      <c r="R164" s="192">
        <v>0.191</v>
      </c>
      <c r="S164" s="192">
        <v>75.5</v>
      </c>
      <c r="T164" s="192" t="s">
        <v>409</v>
      </c>
      <c r="U164" s="192" t="s">
        <v>409</v>
      </c>
      <c r="V164" s="192" t="s">
        <v>409</v>
      </c>
      <c r="W164" s="192"/>
      <c r="X164" s="192"/>
      <c r="Y164" s="192"/>
      <c r="Z164" s="192"/>
      <c r="AA164" s="87"/>
    </row>
    <row r="165" spans="1:27" x14ac:dyDescent="0.2">
      <c r="A165" s="81">
        <v>158</v>
      </c>
      <c r="B165" s="84" t="str">
        <f ca="1"/>
        <v>Puerto Rico</v>
      </c>
      <c r="C165" s="84" t="str">
        <f ca="1"/>
        <v>PRI</v>
      </c>
      <c r="D165" s="84" t="str">
        <f ca="1"/>
        <v>LCN           Latin America &amp; Caribbean</v>
      </c>
      <c r="E165" s="84" t="str">
        <f ca="1"/>
        <v>NA</v>
      </c>
      <c r="F165" s="81"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2.7990430622009499</v>
      </c>
      <c r="I165" s="191" t="e"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#N/A</v>
      </c>
      <c r="J165" s="242">
        <v>44887</v>
      </c>
      <c r="K165" s="242" t="s">
        <v>409</v>
      </c>
      <c r="L165" s="91" t="s">
        <v>712</v>
      </c>
      <c r="M165" s="192">
        <v>2.7990430622009499</v>
      </c>
      <c r="N165" s="192" t="s">
        <v>409</v>
      </c>
      <c r="O165" s="192" t="s">
        <v>409</v>
      </c>
      <c r="P165" s="192" t="s">
        <v>409</v>
      </c>
      <c r="Q165" s="192" t="s">
        <v>409</v>
      </c>
      <c r="R165" s="192">
        <v>0.27500000000000002</v>
      </c>
      <c r="S165" s="192" t="s">
        <v>409</v>
      </c>
      <c r="T165" s="192" t="s">
        <v>409</v>
      </c>
      <c r="U165" s="192" t="s">
        <v>409</v>
      </c>
      <c r="V165" s="192" t="s">
        <v>409</v>
      </c>
      <c r="W165" s="192"/>
      <c r="X165" s="192"/>
      <c r="Y165" s="192"/>
      <c r="Z165" s="192"/>
      <c r="AA165" s="87"/>
    </row>
    <row r="166" spans="1:27" x14ac:dyDescent="0.2">
      <c r="A166" s="81">
        <v>159</v>
      </c>
      <c r="B166" s="84" t="str">
        <f ca="1"/>
        <v>Korea, Dem. People's Rep.</v>
      </c>
      <c r="C166" s="84" t="str">
        <f ca="1"/>
        <v>PRK</v>
      </c>
      <c r="D166" s="84" t="str">
        <f ca="1"/>
        <v>EAS           East Asia &amp; Pacific</v>
      </c>
      <c r="E166" s="84" t="str">
        <f ca="1"/>
        <v>NA</v>
      </c>
      <c r="F166" s="81"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8.6363636363636296</v>
      </c>
      <c r="I166" s="191" t="e"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#N/A</v>
      </c>
      <c r="J166" s="242">
        <v>44753</v>
      </c>
      <c r="K166" s="242">
        <v>44753</v>
      </c>
      <c r="L166" s="91" t="s">
        <v>271</v>
      </c>
      <c r="M166" s="192">
        <v>8.6363636363636296</v>
      </c>
      <c r="N166" s="192" t="s">
        <v>409</v>
      </c>
      <c r="O166" s="192" t="s">
        <v>409</v>
      </c>
      <c r="P166" s="192" t="s">
        <v>409</v>
      </c>
      <c r="Q166" s="192" t="s">
        <v>409</v>
      </c>
      <c r="R166" s="192">
        <v>0.51900000000000002</v>
      </c>
      <c r="S166" s="192" t="s">
        <v>409</v>
      </c>
      <c r="T166" s="192" t="s">
        <v>409</v>
      </c>
      <c r="U166" s="192" t="s">
        <v>409</v>
      </c>
      <c r="V166" s="192" t="s">
        <v>409</v>
      </c>
      <c r="W166" s="192"/>
      <c r="X166" s="192"/>
      <c r="Y166" s="192"/>
      <c r="Z166" s="192"/>
      <c r="AA166" s="87"/>
    </row>
    <row r="167" spans="1:27" x14ac:dyDescent="0.2">
      <c r="A167" s="81">
        <v>160</v>
      </c>
      <c r="B167" s="84" t="str">
        <f ca="1"/>
        <v>Portugal</v>
      </c>
      <c r="C167" s="84" t="str">
        <f ca="1"/>
        <v>PRT</v>
      </c>
      <c r="D167" s="84" t="str">
        <f ca="1"/>
        <v>ECS           Europe &amp; Central Asia</v>
      </c>
      <c r="E167" s="84" t="str">
        <f ca="1"/>
        <v>NA</v>
      </c>
      <c r="F167" s="81"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0</v>
      </c>
      <c r="I167" s="191" t="e"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#N/A</v>
      </c>
      <c r="J167" s="242">
        <v>44888</v>
      </c>
      <c r="K167" s="242">
        <v>44753</v>
      </c>
      <c r="L167" s="91" t="s">
        <v>273</v>
      </c>
      <c r="M167" s="192">
        <v>0</v>
      </c>
      <c r="N167" s="192">
        <v>0</v>
      </c>
      <c r="O167" s="192" t="s">
        <v>409</v>
      </c>
      <c r="P167" s="192" t="s">
        <v>409</v>
      </c>
      <c r="Q167" s="192" t="s">
        <v>409</v>
      </c>
      <c r="R167" s="192">
        <v>0.158</v>
      </c>
      <c r="S167" s="192">
        <v>78.7</v>
      </c>
      <c r="T167" s="192" t="s">
        <v>409</v>
      </c>
      <c r="U167" s="192" t="s">
        <v>409</v>
      </c>
      <c r="V167" s="192" t="s">
        <v>409</v>
      </c>
      <c r="W167" s="192"/>
      <c r="X167" s="192"/>
      <c r="Y167" s="192"/>
      <c r="Z167" s="192"/>
      <c r="AA167" s="87"/>
    </row>
    <row r="168" spans="1:27" x14ac:dyDescent="0.2">
      <c r="A168" s="81">
        <v>161</v>
      </c>
      <c r="B168" s="84" t="str">
        <f ca="1"/>
        <v>Paraguay</v>
      </c>
      <c r="C168" s="84" t="str">
        <f ca="1"/>
        <v>PRY</v>
      </c>
      <c r="D168" s="84" t="str">
        <f ca="1"/>
        <v>LCN           Latin America &amp; Caribbean</v>
      </c>
      <c r="E168" s="84" t="str">
        <f ca="1"/>
        <v>IBRD</v>
      </c>
      <c r="F168" s="81"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5.6398378691372297</v>
      </c>
      <c r="I168" s="191" t="e"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#N/A</v>
      </c>
      <c r="J168" s="242">
        <v>44888</v>
      </c>
      <c r="K168" s="242">
        <v>44753</v>
      </c>
      <c r="L168" s="91" t="s">
        <v>275</v>
      </c>
      <c r="M168" s="192">
        <v>5.2870813397129099</v>
      </c>
      <c r="N168" s="192">
        <v>5.6398378691372297</v>
      </c>
      <c r="O168" s="192" t="s">
        <v>409</v>
      </c>
      <c r="P168" s="192" t="s">
        <v>409</v>
      </c>
      <c r="Q168" s="192" t="s">
        <v>409</v>
      </c>
      <c r="R168" s="192">
        <v>0.379</v>
      </c>
      <c r="S168" s="192">
        <v>58.6</v>
      </c>
      <c r="T168" s="192" t="s">
        <v>409</v>
      </c>
      <c r="U168" s="192" t="s">
        <v>409</v>
      </c>
      <c r="V168" s="192" t="s">
        <v>409</v>
      </c>
      <c r="W168" s="192"/>
      <c r="X168" s="192"/>
      <c r="Y168" s="192"/>
      <c r="Z168" s="192"/>
      <c r="AA168" s="87"/>
    </row>
    <row r="169" spans="1:27" x14ac:dyDescent="0.2">
      <c r="A169" s="81">
        <v>162</v>
      </c>
      <c r="B169" s="84" t="str">
        <f ca="1"/>
        <v>West Bank and Gaza</v>
      </c>
      <c r="C169" s="84" t="str">
        <f ca="1"/>
        <v>PSE</v>
      </c>
      <c r="D169" s="84" t="str">
        <f ca="1"/>
        <v>MEA           Middle East &amp; North Africa</v>
      </c>
      <c r="E169" s="84" t="str">
        <f ca="1"/>
        <v>NA</v>
      </c>
      <c r="F169" s="81"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3.8038277511961698</v>
      </c>
      <c r="I169" s="191" t="e"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#N/A</v>
      </c>
      <c r="J169" s="242">
        <v>44887</v>
      </c>
      <c r="K169" s="242">
        <v>44887</v>
      </c>
      <c r="L169" s="91" t="s">
        <v>713</v>
      </c>
      <c r="M169" s="192">
        <v>3.8038277511961698</v>
      </c>
      <c r="N169" s="192" t="s">
        <v>409</v>
      </c>
      <c r="O169" s="192" t="s">
        <v>409</v>
      </c>
      <c r="P169" s="192" t="s">
        <v>409</v>
      </c>
      <c r="Q169" s="192" t="s">
        <v>409</v>
      </c>
      <c r="R169" s="192">
        <v>0.317</v>
      </c>
      <c r="S169" s="192" t="s">
        <v>409</v>
      </c>
      <c r="T169" s="192" t="s">
        <v>409</v>
      </c>
      <c r="U169" s="192" t="s">
        <v>409</v>
      </c>
      <c r="V169" s="192" t="s">
        <v>409</v>
      </c>
      <c r="W169" s="192"/>
      <c r="X169" s="192"/>
      <c r="Y169" s="192"/>
      <c r="Z169" s="192"/>
      <c r="AA169" s="87"/>
    </row>
    <row r="170" spans="1:27" x14ac:dyDescent="0.2">
      <c r="A170" s="81">
        <v>163</v>
      </c>
      <c r="B170" s="84" t="str">
        <f ca="1"/>
        <v>French Polynesia</v>
      </c>
      <c r="C170" s="84" t="str">
        <f ca="1"/>
        <v>PYF</v>
      </c>
      <c r="D170" s="84" t="str">
        <f ca="1"/>
        <v>EAS           East Asia &amp; Pacific</v>
      </c>
      <c r="E170" s="84" t="str">
        <f ca="1"/>
        <v>NA</v>
      </c>
      <c r="F170" s="81"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v>44887</v>
      </c>
      <c r="K170" s="242" t="s">
        <v>409</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c r="X170" s="192"/>
      <c r="Y170" s="192"/>
      <c r="Z170" s="192"/>
      <c r="AA170" s="87"/>
    </row>
    <row r="171" spans="1:27" x14ac:dyDescent="0.2">
      <c r="A171" s="81">
        <v>164</v>
      </c>
      <c r="B171" s="84" t="str">
        <f ca="1"/>
        <v>Qatar</v>
      </c>
      <c r="C171" s="84" t="str">
        <f ca="1"/>
        <v>QAT</v>
      </c>
      <c r="D171" s="84" t="str">
        <f ca="1"/>
        <v>MEA           Middle East &amp; North Africa</v>
      </c>
      <c r="E171" s="84" t="str">
        <f ca="1"/>
        <v>NA</v>
      </c>
      <c r="F171" s="81"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1.64447017950202</v>
      </c>
      <c r="I171" s="191" t="e"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#N/A</v>
      </c>
      <c r="J171" s="242">
        <v>44888</v>
      </c>
      <c r="K171" s="242">
        <v>44753</v>
      </c>
      <c r="L171" s="91" t="s">
        <v>277</v>
      </c>
      <c r="M171" s="192">
        <v>0</v>
      </c>
      <c r="N171" s="192">
        <v>1.64447017950202</v>
      </c>
      <c r="O171" s="192" t="s">
        <v>409</v>
      </c>
      <c r="P171" s="192" t="s">
        <v>409</v>
      </c>
      <c r="Q171" s="192" t="s">
        <v>409</v>
      </c>
      <c r="R171" s="192">
        <v>0.11899999999999999</v>
      </c>
      <c r="S171" s="192">
        <v>72.400000000000006</v>
      </c>
      <c r="T171" s="192" t="s">
        <v>409</v>
      </c>
      <c r="U171" s="192" t="s">
        <v>409</v>
      </c>
      <c r="V171" s="192" t="s">
        <v>409</v>
      </c>
      <c r="W171" s="192"/>
      <c r="X171" s="192"/>
      <c r="Y171" s="192"/>
      <c r="Z171" s="192"/>
      <c r="AA171" s="87"/>
    </row>
    <row r="172" spans="1:27" x14ac:dyDescent="0.2">
      <c r="A172" s="81">
        <v>165</v>
      </c>
      <c r="B172" s="84" t="str">
        <f ca="1"/>
        <v>Romania</v>
      </c>
      <c r="C172" s="84" t="str">
        <f ca="1"/>
        <v>ROU</v>
      </c>
      <c r="D172" s="84" t="str">
        <f ca="1"/>
        <v>ECS           Europe &amp; Central Asia</v>
      </c>
      <c r="E172" s="84" t="str">
        <f ca="1"/>
        <v>IBRD</v>
      </c>
      <c r="F172" s="81"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2.68674001158077</v>
      </c>
      <c r="I172" s="191" t="e"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#N/A</v>
      </c>
      <c r="J172" s="242">
        <v>44888</v>
      </c>
      <c r="K172" s="242">
        <v>44753</v>
      </c>
      <c r="L172" s="91" t="s">
        <v>279</v>
      </c>
      <c r="M172" s="192">
        <v>2.4641148325358802</v>
      </c>
      <c r="N172" s="192">
        <v>2.68674001158077</v>
      </c>
      <c r="O172" s="192" t="s">
        <v>409</v>
      </c>
      <c r="P172" s="192" t="s">
        <v>409</v>
      </c>
      <c r="Q172" s="192" t="s">
        <v>409</v>
      </c>
      <c r="R172" s="192">
        <v>0.26100000000000001</v>
      </c>
      <c r="S172" s="192">
        <v>68.8</v>
      </c>
      <c r="T172" s="192" t="s">
        <v>409</v>
      </c>
      <c r="U172" s="192" t="s">
        <v>409</v>
      </c>
      <c r="V172" s="192" t="s">
        <v>409</v>
      </c>
      <c r="W172" s="192"/>
      <c r="X172" s="192"/>
      <c r="Y172" s="192"/>
      <c r="Z172" s="192"/>
      <c r="AA172" s="87"/>
    </row>
    <row r="173" spans="1:27" x14ac:dyDescent="0.2">
      <c r="A173" s="81">
        <v>166</v>
      </c>
      <c r="B173" s="84" t="str">
        <f ca="1"/>
        <v>Russian Federation</v>
      </c>
      <c r="C173" s="84" t="str">
        <f ca="1"/>
        <v>RUS</v>
      </c>
      <c r="D173" s="84" t="str">
        <f ca="1"/>
        <v>ECS           Europe &amp; Central Asia</v>
      </c>
      <c r="E173" s="84" t="str">
        <f ca="1"/>
        <v>IBRD</v>
      </c>
      <c r="F173" s="81"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2.59988419224088</v>
      </c>
      <c r="I173" s="191" t="e"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#N/A</v>
      </c>
      <c r="J173" s="242">
        <v>44888</v>
      </c>
      <c r="K173" s="242">
        <v>44753</v>
      </c>
      <c r="L173" s="91" t="s">
        <v>281</v>
      </c>
      <c r="M173" s="192">
        <v>2.5837320574162601</v>
      </c>
      <c r="N173" s="192">
        <v>2.59988419224088</v>
      </c>
      <c r="O173" s="192" t="s">
        <v>409</v>
      </c>
      <c r="P173" s="192" t="s">
        <v>409</v>
      </c>
      <c r="Q173" s="192" t="s">
        <v>409</v>
      </c>
      <c r="R173" s="192">
        <v>0.26600000000000001</v>
      </c>
      <c r="S173" s="192">
        <v>69.099999999999994</v>
      </c>
      <c r="T173" s="192" t="s">
        <v>409</v>
      </c>
      <c r="U173" s="192" t="s">
        <v>409</v>
      </c>
      <c r="V173" s="192" t="s">
        <v>409</v>
      </c>
      <c r="W173" s="192"/>
      <c r="X173" s="192"/>
      <c r="Y173" s="192"/>
      <c r="Z173" s="192"/>
      <c r="AA173" s="87"/>
    </row>
    <row r="174" spans="1:27" x14ac:dyDescent="0.2">
      <c r="A174" s="81">
        <v>167</v>
      </c>
      <c r="B174" s="84" t="str">
        <f ca="1"/>
        <v>Rwanda</v>
      </c>
      <c r="C174" s="84" t="str">
        <f ca="1"/>
        <v>RWA</v>
      </c>
      <c r="D174" s="84" t="str">
        <f ca="1"/>
        <v>SSF           Sub-Saharan Africa</v>
      </c>
      <c r="E174" s="84" t="str">
        <f ca="1"/>
        <v>IDA</v>
      </c>
      <c r="F174" s="81"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7.9559930515344499</v>
      </c>
      <c r="I174" s="191" t="e"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#N/A</v>
      </c>
      <c r="J174" s="242">
        <v>44753</v>
      </c>
      <c r="K174" s="242">
        <v>44753</v>
      </c>
      <c r="L174" s="91" t="s">
        <v>283</v>
      </c>
      <c r="M174" s="192">
        <v>9.0669856459330092</v>
      </c>
      <c r="N174" s="192">
        <v>7.9559930515344499</v>
      </c>
      <c r="O174" s="192" t="s">
        <v>409</v>
      </c>
      <c r="P174" s="192" t="s">
        <v>409</v>
      </c>
      <c r="Q174" s="192" t="s">
        <v>409</v>
      </c>
      <c r="R174" s="192">
        <v>0.53700000000000003</v>
      </c>
      <c r="S174" s="192">
        <v>50.6</v>
      </c>
      <c r="T174" s="192" t="s">
        <v>409</v>
      </c>
      <c r="U174" s="192" t="s">
        <v>409</v>
      </c>
      <c r="V174" s="192" t="s">
        <v>409</v>
      </c>
      <c r="W174" s="192"/>
      <c r="X174" s="192"/>
      <c r="Y174" s="192"/>
      <c r="Z174" s="192"/>
      <c r="AA174" s="87"/>
    </row>
    <row r="175" spans="1:27" x14ac:dyDescent="0.2">
      <c r="A175" s="81">
        <v>168</v>
      </c>
      <c r="B175" s="84" t="str">
        <f ca="1"/>
        <v>Saudi Arabia</v>
      </c>
      <c r="C175" s="84" t="str">
        <f ca="1"/>
        <v>SAU</v>
      </c>
      <c r="D175" s="84" t="str">
        <f ca="1"/>
        <v>MEA           Middle East &amp; North Africa</v>
      </c>
      <c r="E175" s="84" t="str">
        <f ca="1"/>
        <v>NA</v>
      </c>
      <c r="F175" s="81"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2.36826867400115</v>
      </c>
      <c r="I175" s="191" t="e"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#N/A</v>
      </c>
      <c r="J175" s="242">
        <v>44753</v>
      </c>
      <c r="K175" s="242">
        <v>44753</v>
      </c>
      <c r="L175" s="91" t="s">
        <v>285</v>
      </c>
      <c r="M175" s="192">
        <v>2.3923444976076498</v>
      </c>
      <c r="N175" s="192">
        <v>2.36826867400115</v>
      </c>
      <c r="O175" s="192" t="s">
        <v>409</v>
      </c>
      <c r="P175" s="192" t="s">
        <v>409</v>
      </c>
      <c r="Q175" s="192" t="s">
        <v>409</v>
      </c>
      <c r="R175" s="192">
        <v>0.25800000000000001</v>
      </c>
      <c r="S175" s="192">
        <v>69.900000000000006</v>
      </c>
      <c r="T175" s="192" t="s">
        <v>409</v>
      </c>
      <c r="U175" s="192" t="s">
        <v>409</v>
      </c>
      <c r="V175" s="192" t="s">
        <v>409</v>
      </c>
      <c r="W175" s="192"/>
      <c r="X175" s="192"/>
      <c r="Y175" s="192"/>
      <c r="Z175" s="192"/>
      <c r="AA175" s="87"/>
    </row>
    <row r="176" spans="1:27" x14ac:dyDescent="0.2">
      <c r="A176" s="81">
        <v>169</v>
      </c>
      <c r="B176" s="84" t="str">
        <f ca="1"/>
        <v>Sudan</v>
      </c>
      <c r="C176" s="84" t="str">
        <f ca="1"/>
        <v>SDN</v>
      </c>
      <c r="D176" s="84" t="str">
        <f ca="1"/>
        <v>SSF           Sub-Saharan Africa</v>
      </c>
      <c r="E176" s="84" t="str">
        <f ca="1"/>
        <v>IDA</v>
      </c>
      <c r="F176" s="81"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10</v>
      </c>
      <c r="J176" s="242">
        <v>44888</v>
      </c>
      <c r="K176" s="242">
        <v>45272</v>
      </c>
      <c r="L176" s="91" t="s">
        <v>287</v>
      </c>
      <c r="M176" s="192">
        <v>10</v>
      </c>
      <c r="N176" s="192">
        <v>10</v>
      </c>
      <c r="O176" s="192">
        <v>10</v>
      </c>
      <c r="P176" s="192">
        <v>10</v>
      </c>
      <c r="Q176" s="192">
        <v>7</v>
      </c>
      <c r="R176" s="192">
        <v>0.57599999999999996</v>
      </c>
      <c r="S176" s="192">
        <v>42.8</v>
      </c>
      <c r="T176" s="192" t="s">
        <v>786</v>
      </c>
      <c r="U176" s="192" t="s">
        <v>926</v>
      </c>
      <c r="V176" s="192">
        <v>69.069999999999993</v>
      </c>
      <c r="W176" s="192"/>
      <c r="X176" s="192"/>
      <c r="Y176" s="192"/>
      <c r="Z176" s="192"/>
      <c r="AA176" s="87"/>
    </row>
    <row r="177" spans="1:27" x14ac:dyDescent="0.2">
      <c r="A177" s="81">
        <v>170</v>
      </c>
      <c r="B177" s="84" t="str">
        <f ca="1"/>
        <v>Senegal</v>
      </c>
      <c r="C177" s="84" t="str">
        <f ca="1"/>
        <v>SEN</v>
      </c>
      <c r="D177" s="84" t="str">
        <f ca="1"/>
        <v>SSF           Sub-Saharan Africa</v>
      </c>
      <c r="E177" s="84" t="str">
        <f ca="1"/>
        <v>IDA</v>
      </c>
      <c r="F177" s="81"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7.78228141285466</v>
      </c>
      <c r="I177" s="191" t="e"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#N/A</v>
      </c>
      <c r="J177" s="242">
        <v>44888</v>
      </c>
      <c r="K177" s="242">
        <v>44753</v>
      </c>
      <c r="L177" s="91" t="s">
        <v>289</v>
      </c>
      <c r="M177" s="192">
        <v>7.3923444976076498</v>
      </c>
      <c r="N177" s="192">
        <v>7.78228141285466</v>
      </c>
      <c r="O177" s="192" t="s">
        <v>409</v>
      </c>
      <c r="P177" s="192" t="s">
        <v>409</v>
      </c>
      <c r="Q177" s="192" t="s">
        <v>409</v>
      </c>
      <c r="R177" s="192">
        <v>0.46700000000000003</v>
      </c>
      <c r="S177" s="192">
        <v>51.2</v>
      </c>
      <c r="T177" s="192" t="s">
        <v>409</v>
      </c>
      <c r="U177" s="192" t="s">
        <v>409</v>
      </c>
      <c r="V177" s="192" t="s">
        <v>409</v>
      </c>
      <c r="W177" s="192"/>
      <c r="X177" s="192"/>
      <c r="Y177" s="192"/>
      <c r="Z177" s="192"/>
      <c r="AA177" s="87"/>
    </row>
    <row r="178" spans="1:27" x14ac:dyDescent="0.2">
      <c r="A178" s="81">
        <v>171</v>
      </c>
      <c r="B178" s="84" t="str">
        <f ca="1"/>
        <v>Singapore</v>
      </c>
      <c r="C178" s="84" t="str">
        <f ca="1"/>
        <v>SGP</v>
      </c>
      <c r="D178" s="84" t="str">
        <f ca="1"/>
        <v>EAS           East Asia &amp; Pacific</v>
      </c>
      <c r="E178" s="84" t="str">
        <f ca="1"/>
        <v>NA</v>
      </c>
      <c r="F178" s="81"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1.4418066010422701</v>
      </c>
      <c r="I178" s="191" t="e"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#N/A</v>
      </c>
      <c r="J178" s="242">
        <v>44888</v>
      </c>
      <c r="K178" s="242">
        <v>44753</v>
      </c>
      <c r="L178" s="91" t="s">
        <v>291</v>
      </c>
      <c r="M178" s="192">
        <v>0</v>
      </c>
      <c r="N178" s="192">
        <v>1.4418066010422701</v>
      </c>
      <c r="O178" s="192" t="s">
        <v>409</v>
      </c>
      <c r="P178" s="192" t="s">
        <v>409</v>
      </c>
      <c r="Q178" s="192" t="s">
        <v>409</v>
      </c>
      <c r="R178" s="192">
        <v>0.10100000000000001</v>
      </c>
      <c r="S178" s="192">
        <v>73.099999999999994</v>
      </c>
      <c r="T178" s="192" t="s">
        <v>409</v>
      </c>
      <c r="U178" s="192" t="s">
        <v>409</v>
      </c>
      <c r="V178" s="192" t="s">
        <v>409</v>
      </c>
      <c r="W178" s="192"/>
      <c r="X178" s="192"/>
      <c r="Y178" s="192"/>
      <c r="Z178" s="192"/>
      <c r="AA178" s="87"/>
    </row>
    <row r="179" spans="1:27" x14ac:dyDescent="0.2">
      <c r="A179" s="81">
        <v>172</v>
      </c>
      <c r="B179" s="84" t="str">
        <f ca="1"/>
        <v>Solomon Islands</v>
      </c>
      <c r="C179" s="84" t="str">
        <f ca="1"/>
        <v>SLB</v>
      </c>
      <c r="D179" s="84" t="str">
        <f ca="1"/>
        <v>EAS           East Asia &amp; Pacific</v>
      </c>
      <c r="E179" s="84" t="str">
        <f ca="1"/>
        <v>IDA</v>
      </c>
      <c r="F179" s="81"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9.1387559808612409</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v>9.1387559808612409</v>
      </c>
      <c r="N179" s="192" t="s">
        <v>409</v>
      </c>
      <c r="O179" s="192" t="s">
        <v>409</v>
      </c>
      <c r="P179" s="192" t="s">
        <v>409</v>
      </c>
      <c r="Q179" s="192" t="s">
        <v>409</v>
      </c>
      <c r="R179" s="192">
        <v>0.54</v>
      </c>
      <c r="S179" s="192" t="s">
        <v>409</v>
      </c>
      <c r="T179" s="192" t="s">
        <v>409</v>
      </c>
      <c r="U179" s="192" t="s">
        <v>409</v>
      </c>
      <c r="V179" s="192" t="s">
        <v>409</v>
      </c>
      <c r="W179" s="192"/>
      <c r="X179" s="192"/>
      <c r="Y179" s="192"/>
      <c r="Z179" s="192"/>
      <c r="AA179" s="87"/>
    </row>
    <row r="180" spans="1:27" x14ac:dyDescent="0.2">
      <c r="A180" s="81">
        <v>173</v>
      </c>
      <c r="B180" s="84" t="str">
        <f ca="1"/>
        <v>Sierra Leone</v>
      </c>
      <c r="C180" s="84" t="str">
        <f ca="1"/>
        <v>SLE</v>
      </c>
      <c r="D180" s="84" t="str">
        <f ca="1"/>
        <v>SSF           Sub-Saharan Africa</v>
      </c>
      <c r="E180" s="84" t="str">
        <f ca="1"/>
        <v>IDA</v>
      </c>
      <c r="F180" s="81"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t="e"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#N/A</v>
      </c>
      <c r="J180" s="242">
        <v>44888</v>
      </c>
      <c r="K180" s="242">
        <v>44753</v>
      </c>
      <c r="L180" s="91" t="s">
        <v>295</v>
      </c>
      <c r="M180" s="192">
        <v>9.6411483253588504</v>
      </c>
      <c r="N180" s="192">
        <v>10</v>
      </c>
      <c r="O180" s="192" t="s">
        <v>409</v>
      </c>
      <c r="P180" s="192" t="s">
        <v>409</v>
      </c>
      <c r="Q180" s="192" t="s">
        <v>409</v>
      </c>
      <c r="R180" s="192">
        <v>0.56100000000000005</v>
      </c>
      <c r="S180" s="192">
        <v>40.5</v>
      </c>
      <c r="T180" s="192" t="s">
        <v>409</v>
      </c>
      <c r="U180" s="192" t="s">
        <v>409</v>
      </c>
      <c r="V180" s="192" t="s">
        <v>409</v>
      </c>
      <c r="W180" s="192"/>
      <c r="X180" s="192"/>
      <c r="Y180" s="192"/>
      <c r="Z180" s="192"/>
      <c r="AA180" s="87"/>
    </row>
    <row r="181" spans="1:27" x14ac:dyDescent="0.2">
      <c r="A181" s="81">
        <v>174</v>
      </c>
      <c r="B181" s="84" t="str">
        <f ca="1"/>
        <v>El Salvador</v>
      </c>
      <c r="C181" s="84" t="str">
        <f ca="1"/>
        <v>SLV</v>
      </c>
      <c r="D181" s="84" t="str">
        <f ca="1"/>
        <v>LCN           Latin America &amp; Caribbean</v>
      </c>
      <c r="E181" s="84" t="str">
        <f ca="1"/>
        <v>IBRD</v>
      </c>
      <c r="F181" s="81"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4.4824821480175299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4.01852924145917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5</v>
      </c>
      <c r="J181" s="242">
        <v>44753</v>
      </c>
      <c r="K181" s="242">
        <v>45077</v>
      </c>
      <c r="L181" s="91" t="s">
        <v>297</v>
      </c>
      <c r="M181" s="192">
        <v>4.9760765550239201</v>
      </c>
      <c r="N181" s="192">
        <v>4.01852924145917</v>
      </c>
      <c r="O181" s="192">
        <v>5</v>
      </c>
      <c r="P181" s="192" t="s">
        <v>409</v>
      </c>
      <c r="Q181" s="192" t="s">
        <v>409</v>
      </c>
      <c r="R181" s="192">
        <v>0.36599999999999999</v>
      </c>
      <c r="S181" s="192">
        <v>64.2</v>
      </c>
      <c r="T181" s="192" t="s">
        <v>788</v>
      </c>
      <c r="U181" s="192" t="s">
        <v>409</v>
      </c>
      <c r="V181" s="192" t="s">
        <v>409</v>
      </c>
      <c r="W181" s="192"/>
      <c r="X181" s="192"/>
      <c r="Y181" s="192"/>
      <c r="Z181" s="192"/>
      <c r="AA181" s="87"/>
    </row>
    <row r="182" spans="1:27" x14ac:dyDescent="0.2">
      <c r="A182" s="81">
        <v>175</v>
      </c>
      <c r="B182" s="84" t="str">
        <f ca="1"/>
        <v>San Marino</v>
      </c>
      <c r="C182" s="84" t="str">
        <f ca="1"/>
        <v>SMR</v>
      </c>
      <c r="D182" s="84" t="str">
        <f ca="1"/>
        <v>ECS           Europe &amp; Central Asia</v>
      </c>
      <c r="E182" s="84" t="str">
        <f ca="1"/>
        <v>NA</v>
      </c>
      <c r="F182" s="81"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t="s">
        <v>409</v>
      </c>
      <c r="K182" s="242" t="s">
        <v>409</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c r="X182" s="192"/>
      <c r="Y182" s="192"/>
      <c r="Z182" s="192"/>
      <c r="AA182" s="87"/>
    </row>
    <row r="183" spans="1:27" x14ac:dyDescent="0.2">
      <c r="A183" s="81">
        <v>176</v>
      </c>
      <c r="B183" s="84" t="str">
        <f ca="1"/>
        <v>Somalia</v>
      </c>
      <c r="C183" s="84" t="str">
        <f ca="1"/>
        <v>SOM</v>
      </c>
      <c r="D183" s="84" t="str">
        <f ca="1"/>
        <v>SSF           Sub-Saharan Africa</v>
      </c>
      <c r="E183" s="84" t="str">
        <f ca="1"/>
        <v>IDA</v>
      </c>
      <c r="F183" s="81"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8.3666002653407556</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10</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7</v>
      </c>
      <c r="J183" s="242">
        <v>44753</v>
      </c>
      <c r="K183" s="242">
        <v>45272</v>
      </c>
      <c r="L183" s="91" t="s">
        <v>299</v>
      </c>
      <c r="M183" s="192">
        <v>10</v>
      </c>
      <c r="N183" s="192" t="s">
        <v>409</v>
      </c>
      <c r="O183" s="192">
        <v>7</v>
      </c>
      <c r="P183" s="192">
        <v>7</v>
      </c>
      <c r="Q183" s="192">
        <v>1</v>
      </c>
      <c r="R183" s="192">
        <v>0.77500000000000002</v>
      </c>
      <c r="S183" s="192" t="s">
        <v>409</v>
      </c>
      <c r="T183" s="192" t="s">
        <v>787</v>
      </c>
      <c r="U183" s="192" t="s">
        <v>928</v>
      </c>
      <c r="V183" s="192">
        <v>-6.02</v>
      </c>
      <c r="W183" s="192"/>
      <c r="X183" s="192"/>
      <c r="Y183" s="192"/>
      <c r="Z183" s="192"/>
      <c r="AA183" s="87"/>
    </row>
    <row r="184" spans="1:27" x14ac:dyDescent="0.2">
      <c r="A184" s="81">
        <v>177</v>
      </c>
      <c r="B184" s="84" t="str">
        <f ca="1"/>
        <v>Serbia</v>
      </c>
      <c r="C184" s="84" t="str">
        <f ca="1"/>
        <v>SRB</v>
      </c>
      <c r="D184" s="84" t="str">
        <f ca="1"/>
        <v>ECS           Europe &amp; Central Asia</v>
      </c>
      <c r="E184" s="84" t="str">
        <f ca="1"/>
        <v>IBRD</v>
      </c>
      <c r="F184" s="81"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4.8291835552981999</v>
      </c>
      <c r="I184" s="191" t="e"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#N/A</v>
      </c>
      <c r="J184" s="242">
        <v>44888</v>
      </c>
      <c r="K184" s="242">
        <v>44753</v>
      </c>
      <c r="L184" s="91" t="s">
        <v>301</v>
      </c>
      <c r="M184" s="192">
        <v>3.8995215311004698</v>
      </c>
      <c r="N184" s="192">
        <v>4.8291835552981999</v>
      </c>
      <c r="O184" s="192" t="s">
        <v>409</v>
      </c>
      <c r="P184" s="192" t="s">
        <v>409</v>
      </c>
      <c r="Q184" s="192" t="s">
        <v>409</v>
      </c>
      <c r="R184" s="192">
        <v>0.32100000000000001</v>
      </c>
      <c r="S184" s="192">
        <v>61.4</v>
      </c>
      <c r="T184" s="192" t="s">
        <v>409</v>
      </c>
      <c r="U184" s="192" t="s">
        <v>409</v>
      </c>
      <c r="V184" s="192" t="s">
        <v>409</v>
      </c>
      <c r="W184" s="192"/>
      <c r="X184" s="192"/>
      <c r="Y184" s="192"/>
      <c r="Z184" s="192"/>
      <c r="AA184" s="87"/>
    </row>
    <row r="185" spans="1:27" x14ac:dyDescent="0.2">
      <c r="A185" s="81">
        <v>178</v>
      </c>
      <c r="B185" s="84" t="str">
        <f ca="1"/>
        <v>South Sudan</v>
      </c>
      <c r="C185" s="84" t="str">
        <f ca="1"/>
        <v>SSD</v>
      </c>
      <c r="D185" s="84" t="str">
        <f ca="1"/>
        <v>SSF           Sub-Saharan Africa</v>
      </c>
      <c r="E185" s="84" t="str">
        <f ca="1"/>
        <v>IDA</v>
      </c>
      <c r="F185" s="81"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10</v>
      </c>
      <c r="I185" s="191"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10</v>
      </c>
      <c r="J185" s="242">
        <v>44753</v>
      </c>
      <c r="K185" s="242">
        <v>44900</v>
      </c>
      <c r="L185" s="91" t="s">
        <v>303</v>
      </c>
      <c r="M185" s="192">
        <v>10</v>
      </c>
      <c r="N185" s="192" t="s">
        <v>409</v>
      </c>
      <c r="O185" s="192">
        <v>10</v>
      </c>
      <c r="P185" s="192">
        <v>8</v>
      </c>
      <c r="Q185" s="192">
        <v>7</v>
      </c>
      <c r="R185" s="192">
        <v>0.752</v>
      </c>
      <c r="S185" s="192" t="s">
        <v>409</v>
      </c>
      <c r="T185" s="192" t="s">
        <v>786</v>
      </c>
      <c r="U185" s="192" t="s">
        <v>929</v>
      </c>
      <c r="V185" s="192">
        <v>69.58</v>
      </c>
      <c r="W185" s="192"/>
      <c r="X185" s="192"/>
      <c r="Y185" s="192"/>
      <c r="Z185" s="192"/>
      <c r="AA185" s="87"/>
    </row>
    <row r="186" spans="1:27" x14ac:dyDescent="0.2">
      <c r="A186" s="81">
        <v>179</v>
      </c>
      <c r="B186" s="84" t="str">
        <f ca="1"/>
        <v>São Tomé and Príncipe</v>
      </c>
      <c r="C186" s="84" t="str">
        <f ca="1"/>
        <v>STP</v>
      </c>
      <c r="D186" s="84" t="str">
        <f ca="1"/>
        <v>SSF           Sub-Saharan Africa</v>
      </c>
      <c r="E186" s="84" t="str">
        <f ca="1"/>
        <v>IDA</v>
      </c>
      <c r="F186" s="81"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8.20574162679425</v>
      </c>
      <c r="I186" s="191" t="e"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#N/A</v>
      </c>
      <c r="J186" s="242">
        <v>44753</v>
      </c>
      <c r="K186" s="242">
        <v>44753</v>
      </c>
      <c r="L186" s="91" t="s">
        <v>304</v>
      </c>
      <c r="M186" s="192">
        <v>8.20574162679425</v>
      </c>
      <c r="N186" s="192" t="s">
        <v>409</v>
      </c>
      <c r="O186" s="192" t="s">
        <v>409</v>
      </c>
      <c r="P186" s="192" t="s">
        <v>409</v>
      </c>
      <c r="Q186" s="192" t="s">
        <v>409</v>
      </c>
      <c r="R186" s="192">
        <v>0.501</v>
      </c>
      <c r="S186" s="192" t="s">
        <v>409</v>
      </c>
      <c r="T186" s="192" t="s">
        <v>409</v>
      </c>
      <c r="U186" s="192" t="s">
        <v>409</v>
      </c>
      <c r="V186" s="192" t="s">
        <v>409</v>
      </c>
      <c r="W186" s="192"/>
      <c r="X186" s="192"/>
      <c r="Y186" s="192"/>
      <c r="Z186" s="192"/>
      <c r="AA186" s="87"/>
    </row>
    <row r="187" spans="1:27" x14ac:dyDescent="0.2">
      <c r="A187" s="81">
        <v>180</v>
      </c>
      <c r="B187" s="84" t="str">
        <f ca="1"/>
        <v>Suriname</v>
      </c>
      <c r="C187" s="84" t="str">
        <f ca="1"/>
        <v>SUR</v>
      </c>
      <c r="D187" s="84" t="str">
        <f ca="1"/>
        <v>LCN           Latin America &amp; Caribbean</v>
      </c>
      <c r="E187" s="84" t="str">
        <f ca="1"/>
        <v>IBRD</v>
      </c>
      <c r="F187" s="81"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5.5263157894736796</v>
      </c>
      <c r="I187" s="191" t="e"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#N/A</v>
      </c>
      <c r="J187" s="242">
        <v>44753</v>
      </c>
      <c r="K187" s="242">
        <v>44753</v>
      </c>
      <c r="L187" s="91" t="s">
        <v>306</v>
      </c>
      <c r="M187" s="192">
        <v>5.5263157894736796</v>
      </c>
      <c r="N187" s="192" t="s">
        <v>409</v>
      </c>
      <c r="O187" s="192" t="s">
        <v>409</v>
      </c>
      <c r="P187" s="192" t="s">
        <v>409</v>
      </c>
      <c r="Q187" s="192" t="s">
        <v>409</v>
      </c>
      <c r="R187" s="192">
        <v>0.38900000000000001</v>
      </c>
      <c r="S187" s="192" t="s">
        <v>409</v>
      </c>
      <c r="T187" s="192" t="s">
        <v>409</v>
      </c>
      <c r="U187" s="192" t="s">
        <v>409</v>
      </c>
      <c r="V187" s="192" t="s">
        <v>409</v>
      </c>
      <c r="W187" s="192"/>
      <c r="X187" s="192"/>
      <c r="Y187" s="192"/>
      <c r="Z187" s="192"/>
      <c r="AA187" s="87"/>
    </row>
    <row r="188" spans="1:27" x14ac:dyDescent="0.2">
      <c r="A188" s="81">
        <v>181</v>
      </c>
      <c r="B188" s="84" t="str">
        <f ca="1"/>
        <v>Slovak Republic</v>
      </c>
      <c r="C188" s="84" t="str">
        <f ca="1"/>
        <v>SVK</v>
      </c>
      <c r="D188" s="84" t="str">
        <f ca="1"/>
        <v>ECS           Europe &amp; Central Asia</v>
      </c>
      <c r="E188" s="84" t="str">
        <f ca="1"/>
        <v>NA</v>
      </c>
      <c r="F188" s="81"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2.0208453966415698</v>
      </c>
      <c r="I188" s="191" t="e"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#N/A</v>
      </c>
      <c r="J188" s="242">
        <v>44888</v>
      </c>
      <c r="K188" s="242">
        <v>44753</v>
      </c>
      <c r="L188" s="91" t="s">
        <v>307</v>
      </c>
      <c r="M188" s="192">
        <v>0.86124401913875503</v>
      </c>
      <c r="N188" s="192">
        <v>2.0208453966415698</v>
      </c>
      <c r="O188" s="192" t="s">
        <v>409</v>
      </c>
      <c r="P188" s="192" t="s">
        <v>409</v>
      </c>
      <c r="Q188" s="192" t="s">
        <v>409</v>
      </c>
      <c r="R188" s="192">
        <v>0.19400000000000001</v>
      </c>
      <c r="S188" s="192">
        <v>71.099999999999994</v>
      </c>
      <c r="T188" s="192" t="s">
        <v>409</v>
      </c>
      <c r="U188" s="192" t="s">
        <v>409</v>
      </c>
      <c r="V188" s="192" t="s">
        <v>409</v>
      </c>
      <c r="W188" s="192"/>
      <c r="X188" s="192"/>
      <c r="Y188" s="192"/>
      <c r="Z188" s="192"/>
      <c r="AA188" s="87"/>
    </row>
    <row r="189" spans="1:27" x14ac:dyDescent="0.2">
      <c r="A189" s="81">
        <v>182</v>
      </c>
      <c r="B189" s="84" t="str">
        <f ca="1"/>
        <v>Slovenia</v>
      </c>
      <c r="C189" s="84" t="str">
        <f ca="1"/>
        <v>SVN</v>
      </c>
      <c r="D189" s="84" t="str">
        <f ca="1"/>
        <v>ECS           Europe &amp; Central Asia</v>
      </c>
      <c r="E189" s="84" t="str">
        <f ca="1"/>
        <v>NA</v>
      </c>
      <c r="F189" s="81"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0.21531100478468901</v>
      </c>
      <c r="I189" s="191" t="e"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#N/A</v>
      </c>
      <c r="J189" s="242">
        <v>44753</v>
      </c>
      <c r="K189" s="242">
        <v>44753</v>
      </c>
      <c r="L189" s="91" t="s">
        <v>309</v>
      </c>
      <c r="M189" s="192">
        <v>0.21531100478468901</v>
      </c>
      <c r="N189" s="192" t="s">
        <v>409</v>
      </c>
      <c r="O189" s="192" t="s">
        <v>409</v>
      </c>
      <c r="P189" s="192" t="s">
        <v>409</v>
      </c>
      <c r="Q189" s="192" t="s">
        <v>409</v>
      </c>
      <c r="R189" s="192">
        <v>0.16700000000000001</v>
      </c>
      <c r="S189" s="192" t="s">
        <v>409</v>
      </c>
      <c r="T189" s="192" t="s">
        <v>409</v>
      </c>
      <c r="U189" s="192" t="s">
        <v>409</v>
      </c>
      <c r="V189" s="192" t="s">
        <v>409</v>
      </c>
      <c r="W189" s="192"/>
      <c r="X189" s="192"/>
      <c r="Y189" s="192"/>
      <c r="Z189" s="192"/>
      <c r="AA189" s="87"/>
    </row>
    <row r="190" spans="1:27" x14ac:dyDescent="0.2">
      <c r="A190" s="81">
        <v>183</v>
      </c>
      <c r="B190" s="84" t="str">
        <f ca="1"/>
        <v>Sweden</v>
      </c>
      <c r="C190" s="84" t="str">
        <f ca="1"/>
        <v>SWE</v>
      </c>
      <c r="D190" s="84" t="str">
        <f ca="1"/>
        <v>ECS           Europe &amp; Central Asia</v>
      </c>
      <c r="E190" s="84" t="str">
        <f ca="1"/>
        <v>NA</v>
      </c>
      <c r="F190" s="81"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v>
      </c>
      <c r="I190" s="191" t="e"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#N/A</v>
      </c>
      <c r="J190" s="242">
        <v>44753</v>
      </c>
      <c r="K190" s="242">
        <v>44753</v>
      </c>
      <c r="L190" s="91" t="s">
        <v>311</v>
      </c>
      <c r="M190" s="192">
        <v>1.5550239234449701</v>
      </c>
      <c r="N190" s="192">
        <v>0</v>
      </c>
      <c r="O190" s="192" t="s">
        <v>409</v>
      </c>
      <c r="P190" s="192" t="s">
        <v>409</v>
      </c>
      <c r="Q190" s="192" t="s">
        <v>409</v>
      </c>
      <c r="R190" s="192">
        <v>0.223</v>
      </c>
      <c r="S190" s="192">
        <v>79.099999999999994</v>
      </c>
      <c r="T190" s="192" t="s">
        <v>409</v>
      </c>
      <c r="U190" s="192" t="s">
        <v>409</v>
      </c>
      <c r="V190" s="192" t="s">
        <v>409</v>
      </c>
      <c r="W190" s="192"/>
      <c r="X190" s="192"/>
      <c r="Y190" s="192"/>
      <c r="Z190" s="192"/>
      <c r="AA190" s="87"/>
    </row>
    <row r="191" spans="1:27" x14ac:dyDescent="0.2">
      <c r="A191" s="81">
        <v>184</v>
      </c>
      <c r="B191" s="84" t="str">
        <f ca="1"/>
        <v>Eswatini</v>
      </c>
      <c r="C191" s="84" t="str">
        <f ca="1"/>
        <v>SWZ</v>
      </c>
      <c r="D191" s="84" t="str">
        <f ca="1"/>
        <v>SSF           Sub-Saharan Africa</v>
      </c>
      <c r="E191" s="84" t="str">
        <f ca="1"/>
        <v>IBRD</v>
      </c>
      <c r="F191" s="81"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7.9186602870813401</v>
      </c>
      <c r="I191" s="191" t="e"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#N/A</v>
      </c>
      <c r="J191" s="242">
        <v>44753</v>
      </c>
      <c r="K191" s="242">
        <v>44753</v>
      </c>
      <c r="L191" s="91" t="s">
        <v>313</v>
      </c>
      <c r="M191" s="192">
        <v>7.9186602870813401</v>
      </c>
      <c r="N191" s="192" t="s">
        <v>409</v>
      </c>
      <c r="O191" s="192" t="s">
        <v>409</v>
      </c>
      <c r="P191" s="192" t="s">
        <v>409</v>
      </c>
      <c r="Q191" s="192" t="s">
        <v>409</v>
      </c>
      <c r="R191" s="192">
        <v>0.48899999999999999</v>
      </c>
      <c r="S191" s="192" t="s">
        <v>409</v>
      </c>
      <c r="T191" s="192" t="s">
        <v>409</v>
      </c>
      <c r="U191" s="192" t="s">
        <v>409</v>
      </c>
      <c r="V191" s="192" t="s">
        <v>409</v>
      </c>
      <c r="W191" s="192"/>
      <c r="X191" s="192"/>
      <c r="Y191" s="192"/>
      <c r="Z191" s="192"/>
      <c r="AA191" s="87"/>
    </row>
    <row r="192" spans="1:27" x14ac:dyDescent="0.2">
      <c r="A192" s="81">
        <v>185</v>
      </c>
      <c r="B192" s="84" t="str">
        <f ca="1"/>
        <v>Sint Maarten (Dutch part)</v>
      </c>
      <c r="C192" s="84" t="str">
        <f ca="1"/>
        <v>SXM</v>
      </c>
      <c r="D192" s="84" t="str">
        <f ca="1"/>
        <v>LCN           Latin America &amp; Caribbean</v>
      </c>
      <c r="E192" s="84" t="str">
        <f ca="1"/>
        <v>NA</v>
      </c>
      <c r="F192" s="81"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c r="X192" s="192"/>
      <c r="Y192" s="192"/>
      <c r="Z192" s="192"/>
      <c r="AA192" s="87"/>
    </row>
    <row r="193" spans="1:38" x14ac:dyDescent="0.2">
      <c r="A193" s="81">
        <v>186</v>
      </c>
      <c r="B193" s="84" t="str">
        <f ca="1"/>
        <v>Seychelles</v>
      </c>
      <c r="C193" s="84" t="str">
        <f ca="1"/>
        <v>SYC</v>
      </c>
      <c r="D193" s="84" t="str">
        <f ca="1"/>
        <v>SSF           Sub-Saharan Africa</v>
      </c>
      <c r="E193" s="84" t="str">
        <f ca="1"/>
        <v>IBRD</v>
      </c>
      <c r="F193" s="81"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2.2009569377990399</v>
      </c>
      <c r="I193" s="191" t="e"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#N/A</v>
      </c>
      <c r="J193" s="242">
        <v>44753</v>
      </c>
      <c r="K193" s="242">
        <v>44753</v>
      </c>
      <c r="L193" s="91" t="s">
        <v>315</v>
      </c>
      <c r="M193" s="192">
        <v>2.2009569377990399</v>
      </c>
      <c r="N193" s="192" t="s">
        <v>409</v>
      </c>
      <c r="O193" s="192" t="s">
        <v>409</v>
      </c>
      <c r="P193" s="192" t="s">
        <v>409</v>
      </c>
      <c r="Q193" s="192" t="s">
        <v>409</v>
      </c>
      <c r="R193" s="192">
        <v>0.25</v>
      </c>
      <c r="S193" s="192" t="s">
        <v>409</v>
      </c>
      <c r="T193" s="192" t="s">
        <v>409</v>
      </c>
      <c r="U193" s="192" t="s">
        <v>409</v>
      </c>
      <c r="V193" s="192" t="s">
        <v>409</v>
      </c>
      <c r="W193" s="192"/>
      <c r="X193" s="192"/>
      <c r="Y193" s="192"/>
      <c r="Z193" s="192"/>
      <c r="AA193" s="87"/>
    </row>
    <row r="194" spans="1:38" x14ac:dyDescent="0.2">
      <c r="A194" s="81">
        <v>187</v>
      </c>
      <c r="B194" s="84" t="str">
        <f ca="1"/>
        <v>Syrian Arab Republic</v>
      </c>
      <c r="C194" s="84" t="str">
        <f ca="1"/>
        <v>SYR</v>
      </c>
      <c r="D194" s="84" t="str">
        <f ca="1"/>
        <v>MEA           Middle East &amp; North Africa</v>
      </c>
      <c r="E194" s="84" t="str">
        <f ca="1"/>
        <v>IDA</v>
      </c>
      <c r="F194" s="81"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8.3666002653407556</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7</v>
      </c>
      <c r="J194" s="242">
        <v>44888</v>
      </c>
      <c r="K194" s="242">
        <v>45218</v>
      </c>
      <c r="L194" s="91" t="s">
        <v>316</v>
      </c>
      <c r="M194" s="192">
        <v>6.1722488038277499</v>
      </c>
      <c r="N194" s="192">
        <v>10</v>
      </c>
      <c r="O194" s="192" t="s">
        <v>409</v>
      </c>
      <c r="P194" s="192" t="s">
        <v>409</v>
      </c>
      <c r="Q194" s="192">
        <v>7</v>
      </c>
      <c r="R194" s="192">
        <v>0.41599999999999998</v>
      </c>
      <c r="S194" s="192">
        <v>36.299999999999997</v>
      </c>
      <c r="T194" s="192" t="s">
        <v>409</v>
      </c>
      <c r="U194" s="192" t="s">
        <v>409</v>
      </c>
      <c r="V194" s="192">
        <v>128.93</v>
      </c>
      <c r="W194" s="192"/>
      <c r="X194" s="192"/>
      <c r="Y194" s="192"/>
      <c r="Z194" s="192"/>
      <c r="AA194" s="87"/>
    </row>
    <row r="195" spans="1:38" x14ac:dyDescent="0.2">
      <c r="A195" s="81">
        <v>188</v>
      </c>
      <c r="B195" s="84" t="str">
        <f ca="1"/>
        <v>Turks and Caicos Islands</v>
      </c>
      <c r="C195" s="84" t="str">
        <f ca="1"/>
        <v>TCA</v>
      </c>
      <c r="D195" s="84" t="str">
        <f ca="1"/>
        <v>LCN           Latin America &amp; Caribbean</v>
      </c>
      <c r="E195" s="84" t="str">
        <f ca="1"/>
        <v>NA</v>
      </c>
      <c r="F195" s="81"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c r="X195" s="192"/>
      <c r="Y195" s="192"/>
      <c r="Z195" s="192"/>
      <c r="AA195" s="87"/>
    </row>
    <row r="196" spans="1:38" x14ac:dyDescent="0.2">
      <c r="A196" s="81">
        <v>189</v>
      </c>
      <c r="B196" s="84" t="str">
        <f ca="1"/>
        <v>Chad</v>
      </c>
      <c r="C196" s="84" t="str">
        <f ca="1"/>
        <v>TCD</v>
      </c>
      <c r="D196" s="84" t="str">
        <f ca="1"/>
        <v>SSF           Sub-Saharan Africa</v>
      </c>
      <c r="E196" s="84" t="str">
        <f ca="1"/>
        <v>IDA</v>
      </c>
      <c r="F196" s="81"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10</v>
      </c>
      <c r="H196" s="80"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10</v>
      </c>
      <c r="I196" s="191"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10</v>
      </c>
      <c r="J196" s="242">
        <v>44888</v>
      </c>
      <c r="K196" s="242">
        <v>45272</v>
      </c>
      <c r="L196" s="91" t="s">
        <v>318</v>
      </c>
      <c r="M196" s="192">
        <v>10</v>
      </c>
      <c r="N196" s="192">
        <v>10</v>
      </c>
      <c r="O196" s="192">
        <v>5</v>
      </c>
      <c r="P196" s="192">
        <v>10</v>
      </c>
      <c r="Q196" s="192">
        <v>1</v>
      </c>
      <c r="R196" s="192">
        <v>0.64800000000000002</v>
      </c>
      <c r="S196" s="192">
        <v>43.2</v>
      </c>
      <c r="T196" s="192" t="s">
        <v>788</v>
      </c>
      <c r="U196" s="192" t="s">
        <v>927</v>
      </c>
      <c r="V196" s="192">
        <v>1.44</v>
      </c>
      <c r="W196" s="192"/>
      <c r="X196" s="192"/>
      <c r="Y196" s="192"/>
      <c r="Z196" s="192"/>
      <c r="AA196" s="87"/>
    </row>
    <row r="197" spans="1:38" x14ac:dyDescent="0.2">
      <c r="A197" s="81">
        <v>190</v>
      </c>
      <c r="B197" s="84" t="str">
        <f ca="1"/>
        <v>Togo</v>
      </c>
      <c r="C197" s="84" t="str">
        <f ca="1"/>
        <v>TGO</v>
      </c>
      <c r="D197" s="84" t="str">
        <f ca="1"/>
        <v>SSF           Sub-Saharan Africa</v>
      </c>
      <c r="E197" s="84" t="str">
        <f ca="1"/>
        <v>IDA</v>
      </c>
      <c r="F197" s="81"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9.2298784018529201</v>
      </c>
      <c r="I197" s="191" t="e"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#N/A</v>
      </c>
      <c r="J197" s="242">
        <v>44888</v>
      </c>
      <c r="K197" s="242">
        <v>44753</v>
      </c>
      <c r="L197" s="91" t="s">
        <v>320</v>
      </c>
      <c r="M197" s="192">
        <v>8.6842105263157894</v>
      </c>
      <c r="N197" s="192">
        <v>9.2298784018529201</v>
      </c>
      <c r="O197" s="192" t="s">
        <v>409</v>
      </c>
      <c r="P197" s="192" t="s">
        <v>409</v>
      </c>
      <c r="Q197" s="192" t="s">
        <v>409</v>
      </c>
      <c r="R197" s="192">
        <v>0.52100000000000002</v>
      </c>
      <c r="S197" s="192">
        <v>46.2</v>
      </c>
      <c r="T197" s="192" t="s">
        <v>409</v>
      </c>
      <c r="U197" s="192" t="s">
        <v>409</v>
      </c>
      <c r="V197" s="192" t="s">
        <v>409</v>
      </c>
      <c r="W197" s="192"/>
      <c r="X197" s="192"/>
      <c r="Y197" s="192"/>
      <c r="Z197" s="192"/>
      <c r="AA197" s="87"/>
    </row>
    <row r="198" spans="1:38" x14ac:dyDescent="0.2">
      <c r="A198" s="81">
        <v>191</v>
      </c>
      <c r="B198" s="84" t="str">
        <f ca="1"/>
        <v>Thailand</v>
      </c>
      <c r="C198" s="84" t="str">
        <f ca="1"/>
        <v>THA</v>
      </c>
      <c r="D198" s="84" t="str">
        <f ca="1"/>
        <v>EAS           East Asia &amp; Pacific</v>
      </c>
      <c r="E198" s="84" t="str">
        <f ca="1"/>
        <v>IBRD</v>
      </c>
      <c r="F198" s="81"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5.2055587724377501</v>
      </c>
      <c r="I198" s="191" t="e"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#N/A</v>
      </c>
      <c r="J198" s="242">
        <v>44888</v>
      </c>
      <c r="K198" s="242">
        <v>44753</v>
      </c>
      <c r="L198" s="91" t="s">
        <v>322</v>
      </c>
      <c r="M198" s="192">
        <v>3.5645933014354001</v>
      </c>
      <c r="N198" s="192">
        <v>5.2055587724377501</v>
      </c>
      <c r="O198" s="192" t="s">
        <v>409</v>
      </c>
      <c r="P198" s="192" t="s">
        <v>409</v>
      </c>
      <c r="Q198" s="192" t="s">
        <v>409</v>
      </c>
      <c r="R198" s="192">
        <v>0.307</v>
      </c>
      <c r="S198" s="192">
        <v>60.1</v>
      </c>
      <c r="T198" s="192" t="s">
        <v>409</v>
      </c>
      <c r="U198" s="192" t="s">
        <v>409</v>
      </c>
      <c r="V198" s="192" t="s">
        <v>409</v>
      </c>
      <c r="W198" s="87"/>
      <c r="X198" s="87"/>
      <c r="Y198" s="87"/>
      <c r="Z198" s="87"/>
      <c r="AA198" s="87"/>
      <c r="AB198" s="87"/>
      <c r="AC198" s="87"/>
    </row>
    <row r="199" spans="1:38" x14ac:dyDescent="0.2">
      <c r="A199" s="81">
        <v>192</v>
      </c>
      <c r="B199" s="84" t="str">
        <f ca="1"/>
        <v>Tajikistan</v>
      </c>
      <c r="C199" s="84" t="str">
        <f ca="1"/>
        <v>TJK</v>
      </c>
      <c r="D199" s="84" t="str">
        <f ca="1"/>
        <v>ECS           Europe &amp; Central Asia</v>
      </c>
      <c r="E199" s="84" t="str">
        <f ca="1"/>
        <v>IDA</v>
      </c>
      <c r="F199" s="81"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6.1899247249565699</v>
      </c>
      <c r="I199" s="191" t="e"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#N/A</v>
      </c>
      <c r="J199" s="242">
        <v>44888</v>
      </c>
      <c r="K199" s="242">
        <v>44753</v>
      </c>
      <c r="L199" s="91" t="s">
        <v>324</v>
      </c>
      <c r="M199" s="192">
        <v>5.9090909090909101</v>
      </c>
      <c r="N199" s="192">
        <v>6.1899247249565699</v>
      </c>
      <c r="O199" s="192" t="s">
        <v>409</v>
      </c>
      <c r="P199" s="192" t="s">
        <v>409</v>
      </c>
      <c r="Q199" s="192" t="s">
        <v>409</v>
      </c>
      <c r="R199" s="192">
        <v>0.40500000000000003</v>
      </c>
      <c r="S199" s="192">
        <v>56.7</v>
      </c>
      <c r="T199" s="192" t="s">
        <v>409</v>
      </c>
      <c r="U199" s="192" t="s">
        <v>409</v>
      </c>
      <c r="V199" s="192" t="s">
        <v>409</v>
      </c>
      <c r="W199" s="87"/>
      <c r="X199" s="87"/>
      <c r="Y199" s="87"/>
      <c r="Z199" s="87"/>
      <c r="AA199" s="87"/>
      <c r="AB199" s="87"/>
      <c r="AC199" s="87"/>
      <c r="AD199" s="89"/>
      <c r="AE199" s="89"/>
      <c r="AF199" s="89"/>
      <c r="AG199" s="89"/>
      <c r="AH199" s="89"/>
      <c r="AI199" s="89"/>
      <c r="AJ199" s="89"/>
      <c r="AK199" s="89"/>
      <c r="AL199" s="196"/>
    </row>
    <row r="200" spans="1:38" x14ac:dyDescent="0.2">
      <c r="A200" s="81">
        <v>193</v>
      </c>
      <c r="B200" s="84" t="str">
        <f ca="1"/>
        <v>Turkmenistan</v>
      </c>
      <c r="C200" s="84" t="str">
        <f ca="1"/>
        <v>TKM</v>
      </c>
      <c r="D200" s="84" t="str">
        <f ca="1"/>
        <v>ECS           Europe &amp; Central Asia</v>
      </c>
      <c r="E200" s="84" t="str">
        <f ca="1"/>
        <v>IBRD</v>
      </c>
      <c r="F200" s="81"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3.2775119617224799</v>
      </c>
      <c r="I200" s="191" t="e"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#N/A</v>
      </c>
      <c r="J200" s="242">
        <v>44753</v>
      </c>
      <c r="K200" s="242">
        <v>44753</v>
      </c>
      <c r="L200" s="91" t="s">
        <v>326</v>
      </c>
      <c r="M200" s="192">
        <v>3.2775119617224799</v>
      </c>
      <c r="N200" s="192" t="s">
        <v>409</v>
      </c>
      <c r="O200" s="192" t="s">
        <v>409</v>
      </c>
      <c r="P200" s="192" t="s">
        <v>409</v>
      </c>
      <c r="Q200" s="192" t="s">
        <v>409</v>
      </c>
      <c r="R200" s="192">
        <v>0.29499999999999998</v>
      </c>
      <c r="S200" s="192" t="s">
        <v>409</v>
      </c>
      <c r="T200" s="192" t="s">
        <v>409</v>
      </c>
      <c r="U200" s="192" t="s">
        <v>409</v>
      </c>
      <c r="V200" s="192" t="s">
        <v>409</v>
      </c>
      <c r="W200" s="87"/>
      <c r="X200" s="87"/>
      <c r="Y200" s="87"/>
      <c r="Z200" s="87"/>
      <c r="AA200" s="87"/>
      <c r="AB200" s="87"/>
      <c r="AC200" s="87"/>
      <c r="AD200" s="89"/>
      <c r="AE200" s="89"/>
      <c r="AF200" s="89"/>
      <c r="AG200" s="89"/>
      <c r="AH200" s="89"/>
      <c r="AI200" s="89"/>
      <c r="AJ200" s="89"/>
      <c r="AK200" s="89"/>
      <c r="AL200" s="196"/>
    </row>
    <row r="201" spans="1:38" x14ac:dyDescent="0.2">
      <c r="A201" s="81">
        <v>194</v>
      </c>
      <c r="B201" s="84" t="str">
        <f ca="1"/>
        <v>Timor-Leste</v>
      </c>
      <c r="C201" s="84" t="str">
        <f ca="1"/>
        <v>TLS</v>
      </c>
      <c r="D201" s="84" t="str">
        <f ca="1"/>
        <v>EAS           East Asia &amp; Pacific</v>
      </c>
      <c r="E201" s="84" t="str">
        <f ca="1"/>
        <v>Blend</v>
      </c>
      <c r="F201" s="81"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9.3062200956937797</v>
      </c>
      <c r="I201" s="191" t="e"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#N/A</v>
      </c>
      <c r="J201" s="242">
        <v>44753</v>
      </c>
      <c r="K201" s="242">
        <v>44753</v>
      </c>
      <c r="L201" s="91" t="s">
        <v>328</v>
      </c>
      <c r="M201" s="192">
        <v>9.3062200956937797</v>
      </c>
      <c r="N201" s="192" t="s">
        <v>409</v>
      </c>
      <c r="O201" s="192" t="s">
        <v>409</v>
      </c>
      <c r="P201" s="192" t="s">
        <v>409</v>
      </c>
      <c r="Q201" s="192" t="s">
        <v>409</v>
      </c>
      <c r="R201" s="192">
        <v>0.54700000000000004</v>
      </c>
      <c r="S201" s="192" t="s">
        <v>409</v>
      </c>
      <c r="T201" s="192" t="s">
        <v>409</v>
      </c>
      <c r="U201" s="192" t="s">
        <v>409</v>
      </c>
      <c r="V201" s="192" t="s">
        <v>409</v>
      </c>
      <c r="W201" s="181"/>
      <c r="X201" s="181"/>
      <c r="Y201" s="181"/>
      <c r="Z201" s="181"/>
      <c r="AA201" s="181"/>
      <c r="AB201" s="181"/>
      <c r="AC201" s="87"/>
      <c r="AD201" s="89"/>
      <c r="AE201" s="89"/>
      <c r="AF201" s="89"/>
      <c r="AG201" s="89"/>
      <c r="AH201" s="89"/>
      <c r="AI201" s="89"/>
      <c r="AJ201" s="89"/>
      <c r="AK201" s="89"/>
      <c r="AL201" s="196"/>
    </row>
    <row r="202" spans="1:38" x14ac:dyDescent="0.2">
      <c r="A202" s="81">
        <v>195</v>
      </c>
      <c r="B202" s="84" t="str">
        <f ca="1"/>
        <v>Tonga</v>
      </c>
      <c r="C202" s="84" t="str">
        <f ca="1"/>
        <v>TON</v>
      </c>
      <c r="D202" s="84" t="str">
        <f ca="1"/>
        <v>EAS           East Asia &amp; Pacific</v>
      </c>
      <c r="E202" s="84" t="str">
        <f ca="1"/>
        <v>IDA</v>
      </c>
      <c r="F202" s="81"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4.5215311004784597</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v>4.5215311004784597</v>
      </c>
      <c r="N202" s="192" t="s">
        <v>409</v>
      </c>
      <c r="O202" s="192" t="s">
        <v>409</v>
      </c>
      <c r="P202" s="192" t="s">
        <v>409</v>
      </c>
      <c r="Q202" s="192" t="s">
        <v>409</v>
      </c>
      <c r="R202" s="192">
        <v>0.34699999999999998</v>
      </c>
      <c r="S202" s="192" t="s">
        <v>409</v>
      </c>
      <c r="T202" s="192" t="s">
        <v>409</v>
      </c>
      <c r="U202" s="192" t="s">
        <v>409</v>
      </c>
      <c r="V202" s="192" t="s">
        <v>409</v>
      </c>
      <c r="W202" s="181"/>
      <c r="X202" s="181"/>
      <c r="Y202" s="181"/>
      <c r="Z202" s="181"/>
      <c r="AA202" s="181"/>
      <c r="AB202" s="181"/>
      <c r="AC202" s="87"/>
      <c r="AD202" s="89"/>
      <c r="AE202" s="89"/>
      <c r="AF202" s="89"/>
      <c r="AG202" s="89"/>
      <c r="AH202" s="89"/>
      <c r="AI202" s="89"/>
      <c r="AJ202" s="89"/>
      <c r="AK202" s="89"/>
      <c r="AL202" s="196"/>
    </row>
    <row r="203" spans="1:38" x14ac:dyDescent="0.2">
      <c r="A203" s="81">
        <v>196</v>
      </c>
      <c r="B203" s="84" t="str">
        <f ca="1"/>
        <v>Trinidad and Tobago</v>
      </c>
      <c r="C203" s="84" t="str">
        <f ca="1"/>
        <v>TTO</v>
      </c>
      <c r="D203" s="84" t="str">
        <f ca="1"/>
        <v>LCN           Latin America &amp; Caribbean</v>
      </c>
      <c r="E203" s="84" t="str">
        <f ca="1"/>
        <v>IBRD</v>
      </c>
      <c r="F203" s="81"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2.8947368421052602</v>
      </c>
      <c r="I203" s="191" t="e"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#N/A</v>
      </c>
      <c r="J203" s="242">
        <v>44753</v>
      </c>
      <c r="K203" s="242">
        <v>44753</v>
      </c>
      <c r="L203" s="91" t="s">
        <v>332</v>
      </c>
      <c r="M203" s="192">
        <v>2.8947368421052602</v>
      </c>
      <c r="N203" s="192" t="s">
        <v>409</v>
      </c>
      <c r="O203" s="192" t="s">
        <v>409</v>
      </c>
      <c r="P203" s="192" t="s">
        <v>409</v>
      </c>
      <c r="Q203" s="192" t="s">
        <v>409</v>
      </c>
      <c r="R203" s="192">
        <v>0.27900000000000003</v>
      </c>
      <c r="S203" s="192" t="s">
        <v>409</v>
      </c>
      <c r="T203" s="192" t="s">
        <v>409</v>
      </c>
      <c r="U203" s="192" t="s">
        <v>409</v>
      </c>
      <c r="V203" s="192" t="s">
        <v>409</v>
      </c>
      <c r="W203" s="87"/>
      <c r="X203" s="87"/>
      <c r="Y203" s="87"/>
      <c r="Z203" s="87"/>
      <c r="AA203" s="87"/>
      <c r="AB203" s="87"/>
      <c r="AC203" s="87"/>
      <c r="AD203" s="89"/>
      <c r="AE203" s="89"/>
      <c r="AF203" s="89"/>
      <c r="AG203" s="89"/>
      <c r="AH203" s="89"/>
      <c r="AI203" s="89"/>
      <c r="AJ203" s="89"/>
      <c r="AK203" s="89"/>
      <c r="AL203" s="196"/>
    </row>
    <row r="204" spans="1:38" x14ac:dyDescent="0.2">
      <c r="A204" s="81">
        <v>197</v>
      </c>
      <c r="B204" s="84" t="str">
        <f ca="1"/>
        <v>Tunisia</v>
      </c>
      <c r="C204" s="84" t="str">
        <f ca="1"/>
        <v>TUN</v>
      </c>
      <c r="D204" s="84" t="str">
        <f ca="1"/>
        <v>MEA           Middle East &amp; North Africa</v>
      </c>
      <c r="E204" s="84" t="str">
        <f ca="1"/>
        <v>IBRD</v>
      </c>
      <c r="F204" s="81"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5.1476548928778199</v>
      </c>
      <c r="I204" s="191" t="e"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#N/A</v>
      </c>
      <c r="J204" s="242">
        <v>44888</v>
      </c>
      <c r="K204" s="242">
        <v>44753</v>
      </c>
      <c r="L204" s="91" t="s">
        <v>334</v>
      </c>
      <c r="M204" s="192">
        <v>2.05741626794258</v>
      </c>
      <c r="N204" s="192">
        <v>5.1476548928778199</v>
      </c>
      <c r="O204" s="192" t="s">
        <v>409</v>
      </c>
      <c r="P204" s="192" t="s">
        <v>409</v>
      </c>
      <c r="Q204" s="192" t="s">
        <v>409</v>
      </c>
      <c r="R204" s="192">
        <v>0.24399999999999999</v>
      </c>
      <c r="S204" s="192">
        <v>60.3</v>
      </c>
      <c r="T204" s="192" t="s">
        <v>409</v>
      </c>
      <c r="U204" s="192" t="s">
        <v>409</v>
      </c>
      <c r="V204" s="192" t="s">
        <v>409</v>
      </c>
      <c r="W204" s="87"/>
      <c r="X204" s="87"/>
      <c r="Y204" s="87"/>
      <c r="Z204" s="87"/>
      <c r="AA204" s="87"/>
      <c r="AB204" s="87"/>
      <c r="AC204" s="87"/>
      <c r="AD204" s="89"/>
      <c r="AE204" s="89"/>
      <c r="AF204" s="89"/>
      <c r="AG204" s="89"/>
      <c r="AH204" s="89"/>
      <c r="AI204" s="89"/>
      <c r="AJ204" s="89"/>
      <c r="AK204" s="89"/>
      <c r="AL204" s="196"/>
    </row>
    <row r="205" spans="1:38" x14ac:dyDescent="0.2">
      <c r="A205" s="81">
        <v>198</v>
      </c>
      <c r="B205" s="84" t="str">
        <f ca="1"/>
        <v>Türkiye</v>
      </c>
      <c r="C205" s="84" t="str">
        <f ca="1"/>
        <v>TUR</v>
      </c>
      <c r="D205" s="84" t="str">
        <f ca="1"/>
        <v>ECS           Europe &amp; Central Asia</v>
      </c>
      <c r="E205" s="84" t="str">
        <f ca="1"/>
        <v>IBRD</v>
      </c>
      <c r="F205" s="81"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3.7000579038795598</v>
      </c>
      <c r="I205" s="191" t="e"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#N/A</v>
      </c>
      <c r="J205" s="242">
        <v>44888</v>
      </c>
      <c r="K205" s="242">
        <v>44753</v>
      </c>
      <c r="L205" s="91" t="s">
        <v>335</v>
      </c>
      <c r="M205" s="192">
        <v>0.45454545454545298</v>
      </c>
      <c r="N205" s="192">
        <v>3.7000579038795598</v>
      </c>
      <c r="O205" s="192" t="s">
        <v>409</v>
      </c>
      <c r="P205" s="192" t="s">
        <v>409</v>
      </c>
      <c r="Q205" s="192" t="s">
        <v>409</v>
      </c>
      <c r="R205" s="192">
        <v>0.17699999999999999</v>
      </c>
      <c r="S205" s="192">
        <v>65.3</v>
      </c>
      <c r="T205" s="192" t="s">
        <v>409</v>
      </c>
      <c r="U205" s="192" t="s">
        <v>409</v>
      </c>
      <c r="V205" s="192" t="s">
        <v>409</v>
      </c>
      <c r="W205" s="87"/>
      <c r="X205" s="87"/>
      <c r="Y205" s="87"/>
      <c r="Z205" s="87"/>
      <c r="AA205" s="87"/>
      <c r="AB205" s="87"/>
      <c r="AC205" s="87"/>
      <c r="AD205" s="89"/>
      <c r="AE205" s="89"/>
      <c r="AF205" s="89"/>
      <c r="AG205" s="89"/>
      <c r="AH205" s="89"/>
      <c r="AI205" s="89"/>
      <c r="AJ205" s="89"/>
      <c r="AK205" s="89"/>
      <c r="AL205" s="196"/>
    </row>
    <row r="206" spans="1:38" x14ac:dyDescent="0.2">
      <c r="A206" s="81">
        <v>199</v>
      </c>
      <c r="B206" s="35" t="str">
        <f ca="1"/>
        <v>Tuvalu</v>
      </c>
      <c r="C206" s="35" t="str">
        <f ca="1"/>
        <v>TUV</v>
      </c>
      <c r="D206" s="35" t="str">
        <f ca="1"/>
        <v>EAS           East Asia &amp; Pacific</v>
      </c>
      <c r="E206" s="35" t="str">
        <f ca="1"/>
        <v>IDA</v>
      </c>
      <c r="F206" s="81" t="str">
        <f t="shared" ca="1" si="6"/>
        <v/>
      </c>
      <c r="G206" s="80" t="e">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v>44753</v>
      </c>
      <c r="L206" s="91" t="s">
        <v>337</v>
      </c>
      <c r="M206" s="192" t="s">
        <v>409</v>
      </c>
      <c r="N206" s="192" t="s">
        <v>409</v>
      </c>
      <c r="O206" s="192" t="s">
        <v>409</v>
      </c>
      <c r="P206" s="192" t="s">
        <v>409</v>
      </c>
      <c r="Q206" s="192" t="s">
        <v>409</v>
      </c>
      <c r="R206" s="192" t="s">
        <v>409</v>
      </c>
      <c r="S206" s="192" t="s">
        <v>409</v>
      </c>
      <c r="T206" s="192" t="s">
        <v>409</v>
      </c>
      <c r="U206" s="192" t="s">
        <v>409</v>
      </c>
      <c r="V206" s="192" t="s">
        <v>409</v>
      </c>
    </row>
    <row r="207" spans="1:38" x14ac:dyDescent="0.2">
      <c r="A207" s="81">
        <v>200</v>
      </c>
      <c r="B207" s="35" t="str">
        <f ca="1"/>
        <v>Taiwan, China</v>
      </c>
      <c r="C207" s="35" t="str">
        <f ca="1"/>
        <v>TWN</v>
      </c>
      <c r="D207" s="35" t="str">
        <f ca="1"/>
        <v>EAS           East Asia &amp; Pacific</v>
      </c>
      <c r="E207" s="35" t="str">
        <f ca="1"/>
        <v>NA</v>
      </c>
      <c r="F207" s="81"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#N/A</v>
      </c>
      <c r="I207" s="191" t="e"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#N/A</v>
      </c>
      <c r="J207" s="242" t="s">
        <v>409</v>
      </c>
      <c r="K207" s="242" t="s">
        <v>409</v>
      </c>
      <c r="L207" s="91" t="s">
        <v>718</v>
      </c>
      <c r="M207" s="192" t="s">
        <v>409</v>
      </c>
      <c r="N207" s="192" t="s">
        <v>409</v>
      </c>
      <c r="O207" s="192" t="s">
        <v>409</v>
      </c>
      <c r="P207" s="192" t="s">
        <v>409</v>
      </c>
      <c r="Q207" s="192" t="s">
        <v>409</v>
      </c>
      <c r="R207" s="192" t="s">
        <v>409</v>
      </c>
      <c r="S207" s="192" t="s">
        <v>409</v>
      </c>
      <c r="T207" s="192" t="s">
        <v>409</v>
      </c>
      <c r="U207" s="192" t="s">
        <v>409</v>
      </c>
      <c r="V207" s="192" t="s">
        <v>409</v>
      </c>
    </row>
    <row r="208" spans="1:38" x14ac:dyDescent="0.2">
      <c r="A208" s="81">
        <v>201</v>
      </c>
      <c r="B208" s="35" t="str">
        <f ca="1"/>
        <v>Tanzania</v>
      </c>
      <c r="C208" s="35" t="str">
        <f ca="1"/>
        <v>TZA</v>
      </c>
      <c r="D208" s="35" t="str">
        <f ca="1"/>
        <v>SSF           Sub-Saharan Africa</v>
      </c>
      <c r="E208" s="35" t="str">
        <f ca="1"/>
        <v>IDA</v>
      </c>
      <c r="F208" s="81"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8.3902721482339295</v>
      </c>
      <c r="I208" s="191" t="e"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#N/A</v>
      </c>
      <c r="J208" s="242">
        <v>44753</v>
      </c>
      <c r="K208" s="242">
        <v>44753</v>
      </c>
      <c r="L208" s="91" t="s">
        <v>339</v>
      </c>
      <c r="M208" s="192">
        <v>9.7129186602870803</v>
      </c>
      <c r="N208" s="192">
        <v>8.3902721482339295</v>
      </c>
      <c r="O208" s="192" t="s">
        <v>409</v>
      </c>
      <c r="P208" s="192" t="s">
        <v>409</v>
      </c>
      <c r="Q208" s="192" t="s">
        <v>409</v>
      </c>
      <c r="R208" s="192">
        <v>0.56399999999999995</v>
      </c>
      <c r="S208" s="192">
        <v>49.1</v>
      </c>
      <c r="T208" s="192" t="s">
        <v>409</v>
      </c>
      <c r="U208" s="192" t="s">
        <v>409</v>
      </c>
      <c r="V208" s="192" t="s">
        <v>409</v>
      </c>
    </row>
    <row r="209" spans="1:22" x14ac:dyDescent="0.2">
      <c r="A209" s="81">
        <v>202</v>
      </c>
      <c r="B209" s="35" t="str">
        <f ca="1"/>
        <v>Uganda</v>
      </c>
      <c r="C209" s="35" t="str">
        <f ca="1"/>
        <v>UGA</v>
      </c>
      <c r="D209" s="35" t="str">
        <f ca="1"/>
        <v>SSF           Sub-Saharan Africa</v>
      </c>
      <c r="E209" s="35" t="str">
        <f ca="1"/>
        <v>IDA</v>
      </c>
      <c r="F209" s="81"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7.8466040511850785</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8.7955993051534396</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7</v>
      </c>
      <c r="J209" s="242">
        <v>44753</v>
      </c>
      <c r="K209" s="242">
        <v>45181</v>
      </c>
      <c r="L209" s="91" t="s">
        <v>341</v>
      </c>
      <c r="M209" s="192">
        <v>10</v>
      </c>
      <c r="N209" s="192">
        <v>8.7955993051534396</v>
      </c>
      <c r="O209" s="192" t="s">
        <v>409</v>
      </c>
      <c r="P209" s="192">
        <v>7</v>
      </c>
      <c r="Q209" s="192" t="s">
        <v>409</v>
      </c>
      <c r="R209" s="192">
        <v>0.59299999999999997</v>
      </c>
      <c r="S209" s="192">
        <v>47.7</v>
      </c>
      <c r="T209" s="192" t="s">
        <v>409</v>
      </c>
      <c r="U209" s="192" t="s">
        <v>859</v>
      </c>
      <c r="V209" s="192" t="s">
        <v>409</v>
      </c>
    </row>
    <row r="210" spans="1:22" x14ac:dyDescent="0.2">
      <c r="A210" s="81">
        <v>203</v>
      </c>
      <c r="B210" s="35" t="str">
        <f ca="1"/>
        <v>Ukraine</v>
      </c>
      <c r="C210" s="35" t="str">
        <f ca="1"/>
        <v>UKR</v>
      </c>
      <c r="D210" s="35" t="str">
        <f ca="1"/>
        <v>ECS           Europe &amp; Central Asia</v>
      </c>
      <c r="E210" s="35" t="str">
        <f ca="1"/>
        <v>IBRD</v>
      </c>
      <c r="F210" s="81"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5.8425014475969803</v>
      </c>
      <c r="I210" s="191" t="e"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#N/A</v>
      </c>
      <c r="J210" s="242">
        <v>44888</v>
      </c>
      <c r="K210" s="242">
        <v>44753</v>
      </c>
      <c r="L210" s="91" t="s">
        <v>343</v>
      </c>
      <c r="M210" s="192">
        <v>2.29665071770334</v>
      </c>
      <c r="N210" s="192">
        <v>5.8425014475969803</v>
      </c>
      <c r="O210" s="192" t="s">
        <v>409</v>
      </c>
      <c r="P210" s="192" t="s">
        <v>409</v>
      </c>
      <c r="Q210" s="192" t="s">
        <v>409</v>
      </c>
      <c r="R210" s="192">
        <v>0.254</v>
      </c>
      <c r="S210" s="192">
        <v>57.9</v>
      </c>
      <c r="T210" s="192" t="s">
        <v>409</v>
      </c>
      <c r="U210" s="192" t="s">
        <v>409</v>
      </c>
      <c r="V210" s="192" t="s">
        <v>409</v>
      </c>
    </row>
    <row r="211" spans="1:22" x14ac:dyDescent="0.2">
      <c r="A211" s="81">
        <v>204</v>
      </c>
      <c r="B211" s="35" t="str">
        <f ca="1"/>
        <v>Uruguay</v>
      </c>
      <c r="C211" s="35" t="str">
        <f ca="1"/>
        <v>URY</v>
      </c>
      <c r="D211" s="35" t="str">
        <f ca="1"/>
        <v>LCN           Latin America &amp; Caribbean</v>
      </c>
      <c r="E211" s="35" t="str">
        <f ca="1"/>
        <v>IBRD</v>
      </c>
      <c r="F211" s="81"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1.8181818181818099</v>
      </c>
      <c r="I211" s="191" t="e"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#N/A</v>
      </c>
      <c r="J211" s="242">
        <v>44753</v>
      </c>
      <c r="K211" s="242">
        <v>44753</v>
      </c>
      <c r="L211" s="91" t="s">
        <v>345</v>
      </c>
      <c r="M211" s="192">
        <v>3.1339712918660201</v>
      </c>
      <c r="N211" s="192">
        <v>1.8181818181818099</v>
      </c>
      <c r="O211" s="192" t="s">
        <v>409</v>
      </c>
      <c r="P211" s="192" t="s">
        <v>409</v>
      </c>
      <c r="Q211" s="192" t="s">
        <v>409</v>
      </c>
      <c r="R211" s="192">
        <v>0.28899999999999998</v>
      </c>
      <c r="S211" s="192">
        <v>71.8</v>
      </c>
      <c r="T211" s="192" t="s">
        <v>409</v>
      </c>
      <c r="U211" s="192" t="s">
        <v>409</v>
      </c>
      <c r="V211" s="192" t="s">
        <v>409</v>
      </c>
    </row>
    <row r="212" spans="1:22" x14ac:dyDescent="0.2">
      <c r="A212" s="81">
        <v>205</v>
      </c>
      <c r="B212" s="35" t="str">
        <f ca="1"/>
        <v>United States</v>
      </c>
      <c r="C212" s="35" t="str">
        <f ca="1"/>
        <v>USA</v>
      </c>
      <c r="D212" s="35" t="str">
        <f ca="1"/>
        <v>NAC           North America</v>
      </c>
      <c r="E212" s="35" t="str">
        <f ca="1"/>
        <v>NA</v>
      </c>
      <c r="F212" s="81"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2.31615518239713E-2</v>
      </c>
      <c r="I212" s="191" t="e"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#N/A</v>
      </c>
      <c r="J212" s="242">
        <v>44753</v>
      </c>
      <c r="K212" s="242">
        <v>44753</v>
      </c>
      <c r="L212" s="91" t="s">
        <v>346</v>
      </c>
      <c r="M212" s="192">
        <v>0.191387559808612</v>
      </c>
      <c r="N212" s="192">
        <v>2.31615518239713E-2</v>
      </c>
      <c r="O212" s="192" t="s">
        <v>409</v>
      </c>
      <c r="P212" s="192" t="s">
        <v>409</v>
      </c>
      <c r="Q212" s="192" t="s">
        <v>409</v>
      </c>
      <c r="R212" s="192">
        <v>0.16600000000000001</v>
      </c>
      <c r="S212" s="192">
        <v>78</v>
      </c>
      <c r="T212" s="192" t="s">
        <v>409</v>
      </c>
      <c r="U212" s="192" t="s">
        <v>409</v>
      </c>
      <c r="V212" s="192" t="s">
        <v>409</v>
      </c>
    </row>
    <row r="213" spans="1:22" x14ac:dyDescent="0.2">
      <c r="A213" s="81">
        <v>206</v>
      </c>
      <c r="B213" s="35" t="str">
        <f ca="1"/>
        <v>Uzbekistan</v>
      </c>
      <c r="C213" s="35" t="str">
        <f ca="1"/>
        <v>UZB</v>
      </c>
      <c r="D213" s="35" t="str">
        <f ca="1"/>
        <v>ECS           Europe &amp; Central Asia</v>
      </c>
      <c r="E213" s="35" t="str">
        <f ca="1"/>
        <v>Blend</v>
      </c>
      <c r="F213" s="81"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5.9583092067168497</v>
      </c>
      <c r="I213" s="191" t="e"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#N/A</v>
      </c>
      <c r="J213" s="242">
        <v>44888</v>
      </c>
      <c r="K213" s="242">
        <v>44753</v>
      </c>
      <c r="L213" s="91" t="s">
        <v>348</v>
      </c>
      <c r="M213" s="192">
        <v>3.2535885167464098</v>
      </c>
      <c r="N213" s="192">
        <v>5.9583092067168497</v>
      </c>
      <c r="O213" s="192" t="s">
        <v>409</v>
      </c>
      <c r="P213" s="192" t="s">
        <v>409</v>
      </c>
      <c r="Q213" s="192" t="s">
        <v>409</v>
      </c>
      <c r="R213" s="192">
        <v>0.29399999999999998</v>
      </c>
      <c r="S213" s="192">
        <v>57.5</v>
      </c>
      <c r="T213" s="192" t="s">
        <v>409</v>
      </c>
      <c r="U213" s="192" t="s">
        <v>409</v>
      </c>
      <c r="V213" s="192" t="s">
        <v>409</v>
      </c>
    </row>
    <row r="214" spans="1:22" x14ac:dyDescent="0.2">
      <c r="A214" s="81">
        <v>207</v>
      </c>
      <c r="B214" s="35" t="str">
        <f ca="1"/>
        <v>St. Vincent and the Grenadines</v>
      </c>
      <c r="C214" s="35" t="str">
        <f ca="1"/>
        <v>VCT</v>
      </c>
      <c r="D214" s="35" t="str">
        <f ca="1"/>
        <v>LCN           Latin America &amp; Caribbean</v>
      </c>
      <c r="E214" s="35" t="str">
        <f ca="1"/>
        <v>Blend</v>
      </c>
      <c r="F214" s="81"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4.4736842105263097</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v>4.4736842105263097</v>
      </c>
      <c r="N214" s="192" t="s">
        <v>409</v>
      </c>
      <c r="O214" s="192" t="s">
        <v>409</v>
      </c>
      <c r="P214" s="192" t="s">
        <v>409</v>
      </c>
      <c r="Q214" s="192" t="s">
        <v>409</v>
      </c>
      <c r="R214" s="192">
        <v>0.34499999999999997</v>
      </c>
      <c r="S214" s="192" t="s">
        <v>409</v>
      </c>
      <c r="T214" s="192" t="s">
        <v>409</v>
      </c>
      <c r="U214" s="192" t="s">
        <v>409</v>
      </c>
      <c r="V214" s="192" t="s">
        <v>409</v>
      </c>
    </row>
    <row r="215" spans="1:22" x14ac:dyDescent="0.2">
      <c r="A215" s="81">
        <v>208</v>
      </c>
      <c r="B215" s="35" t="str">
        <f ca="1"/>
        <v>Venezuela, RB</v>
      </c>
      <c r="C215" s="35" t="str">
        <f ca="1"/>
        <v>VEN</v>
      </c>
      <c r="D215" s="35" t="str">
        <f ca="1"/>
        <v>LCN           Latin America &amp; Caribbean</v>
      </c>
      <c r="E215" s="35" t="str">
        <f ca="1"/>
        <v>IBRD</v>
      </c>
      <c r="F215" s="81"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t="e"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#N/A</v>
      </c>
      <c r="J215" s="242">
        <v>44888</v>
      </c>
      <c r="K215" s="242">
        <v>44753</v>
      </c>
      <c r="L215" s="91" t="s">
        <v>350</v>
      </c>
      <c r="M215" s="192">
        <v>5.0717703349282299</v>
      </c>
      <c r="N215" s="192">
        <v>10</v>
      </c>
      <c r="O215" s="192" t="s">
        <v>409</v>
      </c>
      <c r="P215" s="192" t="s">
        <v>409</v>
      </c>
      <c r="Q215" s="192" t="s">
        <v>409</v>
      </c>
      <c r="R215" s="192">
        <v>0.37</v>
      </c>
      <c r="S215" s="192">
        <v>42.6</v>
      </c>
      <c r="T215" s="192" t="s">
        <v>409</v>
      </c>
      <c r="U215" s="192" t="s">
        <v>409</v>
      </c>
      <c r="V215" s="192" t="s">
        <v>409</v>
      </c>
    </row>
    <row r="216" spans="1:22" x14ac:dyDescent="0.2">
      <c r="A216" s="81">
        <v>209</v>
      </c>
      <c r="B216" s="35" t="str">
        <f ca="1"/>
        <v>British Virgin Islands</v>
      </c>
      <c r="C216" s="35" t="str">
        <f ca="1"/>
        <v>VGB</v>
      </c>
      <c r="D216" s="35" t="str">
        <f ca="1"/>
        <v>LCN           Latin America &amp; Caribbean</v>
      </c>
      <c r="E216" s="35" t="str">
        <f ca="1"/>
        <v>NA</v>
      </c>
      <c r="F216" s="81"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c r="S216" s="192" t="s">
        <v>409</v>
      </c>
      <c r="T216" s="192" t="s">
        <v>409</v>
      </c>
      <c r="U216" s="192" t="s">
        <v>409</v>
      </c>
      <c r="V216" s="192" t="s">
        <v>409</v>
      </c>
    </row>
    <row r="217" spans="1:22" x14ac:dyDescent="0.2">
      <c r="A217" s="81">
        <v>210</v>
      </c>
      <c r="B217" s="35" t="str">
        <f ca="1"/>
        <v>Virgin Islands (U.S.)</v>
      </c>
      <c r="C217" s="35" t="str">
        <f ca="1"/>
        <v>VIR</v>
      </c>
      <c r="D217" s="35" t="str">
        <f ca="1"/>
        <v>LCN           Latin America &amp; Caribbean</v>
      </c>
      <c r="E217" s="35" t="str">
        <f ca="1"/>
        <v>NA</v>
      </c>
      <c r="F217" s="81"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c r="S217" s="192" t="s">
        <v>409</v>
      </c>
      <c r="T217" s="192" t="s">
        <v>409</v>
      </c>
      <c r="U217" s="192" t="s">
        <v>409</v>
      </c>
      <c r="V217" s="192" t="s">
        <v>409</v>
      </c>
    </row>
    <row r="218" spans="1:22" x14ac:dyDescent="0.2">
      <c r="A218" s="81">
        <v>211</v>
      </c>
      <c r="B218" s="35" t="str">
        <f ca="1"/>
        <v>Vietnam</v>
      </c>
      <c r="C218" s="35" t="str">
        <f ca="1"/>
        <v>VNM</v>
      </c>
      <c r="D218" s="35" t="str">
        <f ca="1"/>
        <v>EAS           East Asia &amp; Pacific</v>
      </c>
      <c r="E218" s="35" t="str">
        <f ca="1"/>
        <v>IBRD</v>
      </c>
      <c r="F218" s="81"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2.9473074696004602</v>
      </c>
      <c r="I218" s="191" t="e"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#N/A</v>
      </c>
      <c r="J218" s="242">
        <v>44753</v>
      </c>
      <c r="K218" s="242">
        <v>44753</v>
      </c>
      <c r="L218" s="91" t="s">
        <v>351</v>
      </c>
      <c r="M218" s="192">
        <v>5.5263157894736796</v>
      </c>
      <c r="N218" s="192">
        <v>2.9473074696004602</v>
      </c>
      <c r="O218" s="192" t="s">
        <v>409</v>
      </c>
      <c r="P218" s="192" t="s">
        <v>409</v>
      </c>
      <c r="Q218" s="192" t="s">
        <v>409</v>
      </c>
      <c r="R218" s="192">
        <v>0.38900000000000001</v>
      </c>
      <c r="S218" s="192">
        <v>67.900000000000006</v>
      </c>
      <c r="T218" s="192" t="s">
        <v>409</v>
      </c>
      <c r="U218" s="192" t="s">
        <v>409</v>
      </c>
      <c r="V218" s="192" t="s">
        <v>409</v>
      </c>
    </row>
    <row r="219" spans="1:22" x14ac:dyDescent="0.2">
      <c r="A219" s="81">
        <v>212</v>
      </c>
      <c r="B219" s="35" t="str">
        <f ca="1"/>
        <v>Vanuatu</v>
      </c>
      <c r="C219" s="35" t="str">
        <f ca="1"/>
        <v>VUT</v>
      </c>
      <c r="D219" s="35" t="str">
        <f ca="1"/>
        <v>EAS           East Asia &amp; Pacific</v>
      </c>
      <c r="E219" s="35" t="str">
        <f ca="1"/>
        <v>IDA</v>
      </c>
      <c r="F219" s="81"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8.2296650717703308</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v>8.2296650717703308</v>
      </c>
      <c r="N219" s="192" t="s">
        <v>409</v>
      </c>
      <c r="O219" s="192" t="s">
        <v>409</v>
      </c>
      <c r="P219" s="192" t="s">
        <v>409</v>
      </c>
      <c r="Q219" s="192" t="s">
        <v>409</v>
      </c>
      <c r="R219" s="192">
        <v>0.502</v>
      </c>
      <c r="S219" s="192" t="s">
        <v>409</v>
      </c>
      <c r="T219" s="192" t="s">
        <v>409</v>
      </c>
      <c r="U219" s="192" t="s">
        <v>409</v>
      </c>
      <c r="V219" s="192" t="s">
        <v>409</v>
      </c>
    </row>
    <row r="220" spans="1:22" x14ac:dyDescent="0.2">
      <c r="A220" s="81">
        <v>213</v>
      </c>
      <c r="B220" s="35" t="str">
        <f ca="1"/>
        <v>Samoa</v>
      </c>
      <c r="C220" s="35" t="str">
        <f ca="1"/>
        <v>WSM</v>
      </c>
      <c r="D220" s="35" t="str">
        <f ca="1"/>
        <v>EAS           East Asia &amp; Pacific</v>
      </c>
      <c r="E220" s="35" t="str">
        <f ca="1"/>
        <v>IDA</v>
      </c>
      <c r="F220" s="81"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3.20574162679425</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v>3.20574162679425</v>
      </c>
      <c r="N220" s="192" t="s">
        <v>409</v>
      </c>
      <c r="O220" s="192" t="s">
        <v>409</v>
      </c>
      <c r="P220" s="192" t="s">
        <v>409</v>
      </c>
      <c r="Q220" s="192" t="s">
        <v>409</v>
      </c>
      <c r="R220" s="192">
        <v>0.29199999999999998</v>
      </c>
      <c r="S220" s="192" t="s">
        <v>409</v>
      </c>
      <c r="T220" s="192" t="s">
        <v>409</v>
      </c>
      <c r="U220" s="192" t="s">
        <v>409</v>
      </c>
      <c r="V220" s="192" t="s">
        <v>409</v>
      </c>
    </row>
    <row r="221" spans="1:22" x14ac:dyDescent="0.2">
      <c r="A221" s="81">
        <v>214</v>
      </c>
      <c r="B221" s="35" t="str">
        <f ca="1"/>
        <v>Kosovo</v>
      </c>
      <c r="C221" s="35" t="str">
        <f ca="1"/>
        <v>XKX</v>
      </c>
      <c r="D221" s="35" t="str">
        <f ca="1"/>
        <v>ECS           Europe &amp; Central Asia</v>
      </c>
      <c r="E221" s="35" t="str">
        <f ca="1"/>
        <v>IDA</v>
      </c>
      <c r="F221" s="81"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#N/A</v>
      </c>
      <c r="I221" s="191" t="e"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row>
    <row r="222" spans="1:22" x14ac:dyDescent="0.2">
      <c r="A222" s="81">
        <v>215</v>
      </c>
      <c r="B222" s="35" t="str">
        <f ca="1"/>
        <v>Yemen, Rep.</v>
      </c>
      <c r="C222" s="35" t="str">
        <f ca="1"/>
        <v>YEM</v>
      </c>
      <c r="D222" s="35" t="str">
        <f ca="1"/>
        <v>MEA           Middle East &amp; North Africa</v>
      </c>
      <c r="E222" s="35" t="str">
        <f ca="1"/>
        <v>IDA</v>
      </c>
      <c r="F222" s="81"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8.9442719099991592</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8</v>
      </c>
      <c r="J222" s="242">
        <v>44888</v>
      </c>
      <c r="K222" s="242">
        <v>45272</v>
      </c>
      <c r="L222" s="91" t="s">
        <v>356</v>
      </c>
      <c r="M222" s="192">
        <v>10</v>
      </c>
      <c r="N222" s="192">
        <v>10</v>
      </c>
      <c r="O222" s="192" t="s">
        <v>409</v>
      </c>
      <c r="P222" s="192">
        <v>8</v>
      </c>
      <c r="Q222" s="192">
        <v>1</v>
      </c>
      <c r="R222" s="192">
        <v>0.60399999999999998</v>
      </c>
      <c r="S222" s="192">
        <v>40.1</v>
      </c>
      <c r="T222" s="192" t="s">
        <v>409</v>
      </c>
      <c r="U222" s="192" t="s">
        <v>861</v>
      </c>
      <c r="V222" s="192">
        <v>0.86</v>
      </c>
    </row>
    <row r="223" spans="1:22" x14ac:dyDescent="0.2">
      <c r="A223" s="81">
        <v>216</v>
      </c>
      <c r="B223" s="35" t="str">
        <f ca="1"/>
        <v>South Africa</v>
      </c>
      <c r="C223" s="35" t="str">
        <f ca="1"/>
        <v>ZAF</v>
      </c>
      <c r="D223" s="35" t="str">
        <f ca="1"/>
        <v>SSF           Sub-Saharan Africa</v>
      </c>
      <c r="E223" s="35" t="str">
        <f ca="1"/>
        <v>IBRD</v>
      </c>
      <c r="F223" s="81"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4.7423277359583</v>
      </c>
      <c r="I223" s="191" t="e"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#N/A</v>
      </c>
      <c r="J223" s="242">
        <v>44753</v>
      </c>
      <c r="K223" s="242">
        <v>44753</v>
      </c>
      <c r="L223" s="91" t="s">
        <v>358</v>
      </c>
      <c r="M223" s="192">
        <v>5.4306220095693698</v>
      </c>
      <c r="N223" s="192">
        <v>4.7423277359583</v>
      </c>
      <c r="O223" s="192" t="s">
        <v>409</v>
      </c>
      <c r="P223" s="192" t="s">
        <v>409</v>
      </c>
      <c r="Q223" s="192" t="s">
        <v>409</v>
      </c>
      <c r="R223" s="192">
        <v>0.38500000000000001</v>
      </c>
      <c r="S223" s="192">
        <v>61.7</v>
      </c>
      <c r="T223" s="192" t="s">
        <v>409</v>
      </c>
      <c r="U223" s="192" t="s">
        <v>409</v>
      </c>
      <c r="V223" s="192" t="s">
        <v>409</v>
      </c>
    </row>
    <row r="224" spans="1:22" x14ac:dyDescent="0.2">
      <c r="A224" s="81">
        <v>217</v>
      </c>
      <c r="B224" s="35" t="str">
        <f ca="1"/>
        <v>Zambia</v>
      </c>
      <c r="C224" s="35" t="str">
        <f ca="1"/>
        <v>ZMB</v>
      </c>
      <c r="D224" s="35" t="str">
        <f ca="1"/>
        <v>SSF           Sub-Saharan Africa</v>
      </c>
      <c r="E224" s="35" t="str">
        <f ca="1"/>
        <v>IDA</v>
      </c>
      <c r="F224" s="81"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t="e"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#N/A</v>
      </c>
      <c r="J224" s="242">
        <v>44888</v>
      </c>
      <c r="K224" s="242">
        <v>44753</v>
      </c>
      <c r="L224" s="91" t="s">
        <v>360</v>
      </c>
      <c r="M224" s="192">
        <v>8.7081339712918595</v>
      </c>
      <c r="N224" s="192">
        <v>10</v>
      </c>
      <c r="O224" s="192" t="s">
        <v>409</v>
      </c>
      <c r="P224" s="192" t="s">
        <v>409</v>
      </c>
      <c r="Q224" s="192" t="s">
        <v>409</v>
      </c>
      <c r="R224" s="192">
        <v>0.52200000000000002</v>
      </c>
      <c r="S224" s="192">
        <v>43.5</v>
      </c>
      <c r="T224" s="192" t="s">
        <v>409</v>
      </c>
      <c r="U224" s="192" t="s">
        <v>409</v>
      </c>
      <c r="V224" s="192" t="s">
        <v>409</v>
      </c>
    </row>
    <row r="225" spans="1:22" x14ac:dyDescent="0.2">
      <c r="A225" s="81">
        <v>218</v>
      </c>
      <c r="B225" s="35" t="str">
        <f ca="1"/>
        <v>Zimbabwe</v>
      </c>
      <c r="C225" s="35" t="str">
        <f ca="1"/>
        <v>ZWE</v>
      </c>
      <c r="D225" s="35" t="str">
        <f ca="1"/>
        <v>SSF           Sub-Saharan Africa</v>
      </c>
      <c r="E225" s="35" t="str">
        <f ca="1"/>
        <v>Blend</v>
      </c>
      <c r="F225" s="81"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10</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10</v>
      </c>
      <c r="J225" s="242">
        <v>44753</v>
      </c>
      <c r="K225" s="242">
        <v>45272</v>
      </c>
      <c r="L225" s="91" t="s">
        <v>362</v>
      </c>
      <c r="M225" s="192">
        <v>10</v>
      </c>
      <c r="N225" s="192" t="s">
        <v>409</v>
      </c>
      <c r="O225" s="192" t="s">
        <v>409</v>
      </c>
      <c r="P225" s="192">
        <v>10</v>
      </c>
      <c r="Q225" s="192" t="s">
        <v>409</v>
      </c>
      <c r="R225" s="192">
        <v>0.58099999999999996</v>
      </c>
      <c r="S225" s="192" t="s">
        <v>409</v>
      </c>
      <c r="T225" s="192" t="s">
        <v>409</v>
      </c>
      <c r="U225" s="192" t="s">
        <v>927</v>
      </c>
      <c r="V225" s="192" t="s">
        <v>409</v>
      </c>
    </row>
    <row r="226" spans="1:22" x14ac:dyDescent="0.2">
      <c r="L226" s="79"/>
      <c r="M226" s="80"/>
      <c r="N226" s="80"/>
      <c r="O226" s="199"/>
      <c r="P226" s="87"/>
      <c r="Q226" s="87"/>
      <c r="R226" s="87"/>
      <c r="S226" s="87"/>
      <c r="T226" s="87"/>
      <c r="U226" s="87"/>
      <c r="V226" s="87"/>
    </row>
    <row r="227" spans="1:22" x14ac:dyDescent="0.2">
      <c r="L227" s="79"/>
      <c r="M227" s="80"/>
      <c r="N227" s="80"/>
      <c r="O227" s="199"/>
      <c r="P227" s="87"/>
      <c r="Q227" s="87"/>
      <c r="R227" s="87"/>
      <c r="S227" s="87"/>
      <c r="T227" s="87"/>
      <c r="U227" s="87"/>
      <c r="V227" s="87"/>
    </row>
    <row r="228" spans="1:22" x14ac:dyDescent="0.2">
      <c r="L228" s="79"/>
      <c r="M228" s="80"/>
      <c r="N228" s="80"/>
      <c r="O228" s="199"/>
      <c r="P228" s="87"/>
      <c r="Q228" s="87"/>
      <c r="R228" s="87"/>
      <c r="S228" s="87"/>
      <c r="T228" s="87"/>
      <c r="U228" s="87"/>
      <c r="V228" s="87"/>
    </row>
    <row r="229" spans="1:22" x14ac:dyDescent="0.2">
      <c r="L229" s="91"/>
      <c r="M229" s="181"/>
      <c r="N229" s="181"/>
      <c r="O229" s="181"/>
      <c r="P229" s="181"/>
      <c r="Q229" s="181"/>
      <c r="R229" s="181"/>
      <c r="S229" s="181"/>
      <c r="T229" s="181"/>
      <c r="U229" s="202"/>
      <c r="V229" s="202"/>
    </row>
    <row r="230" spans="1:22" x14ac:dyDescent="0.2">
      <c r="L230" s="91"/>
      <c r="M230" s="181"/>
      <c r="N230" s="181"/>
      <c r="O230" s="181"/>
      <c r="P230" s="181"/>
      <c r="Q230" s="181"/>
      <c r="R230" s="181"/>
      <c r="S230" s="181"/>
      <c r="T230" s="181"/>
      <c r="U230" s="202"/>
      <c r="V230" s="202"/>
    </row>
    <row r="231" spans="1:22" x14ac:dyDescent="0.2">
      <c r="L231" s="79"/>
      <c r="M231" s="80"/>
      <c r="N231" s="80"/>
      <c r="O231" s="199"/>
      <c r="P231" s="87"/>
      <c r="Q231" s="87"/>
      <c r="R231" s="87"/>
      <c r="S231" s="87"/>
      <c r="T231" s="87"/>
      <c r="U231" s="87"/>
      <c r="V231" s="87"/>
    </row>
    <row r="232" spans="1:22" x14ac:dyDescent="0.2">
      <c r="L232" s="79"/>
      <c r="M232" s="80"/>
      <c r="N232" s="80"/>
      <c r="O232" s="199"/>
      <c r="P232" s="87"/>
      <c r="Q232" s="87"/>
      <c r="R232" s="87"/>
      <c r="S232" s="87"/>
      <c r="T232" s="87"/>
      <c r="U232" s="87"/>
      <c r="V232" s="87"/>
    </row>
    <row r="233" spans="1:22" x14ac:dyDescent="0.2">
      <c r="L233" s="79"/>
      <c r="M233" s="80"/>
      <c r="N233" s="80"/>
      <c r="O233" s="199"/>
      <c r="P233" s="87"/>
      <c r="Q233" s="87"/>
      <c r="R233" s="87"/>
      <c r="S233" s="87"/>
      <c r="T233" s="87"/>
      <c r="U233" s="87"/>
      <c r="V233" s="87"/>
    </row>
  </sheetData>
  <conditionalFormatting sqref="G1:G5">
    <cfRule type="cellIs" dxfId="245" priority="114" stopIfTrue="1" operator="greaterThanOrEqual">
      <formula>0</formula>
    </cfRule>
  </conditionalFormatting>
  <conditionalFormatting sqref="G8:G225">
    <cfRule type="cellIs" dxfId="240" priority="4" stopIfTrue="1" operator="greaterThanOrEqual">
      <formula>0</formula>
    </cfRule>
  </conditionalFormatting>
  <conditionalFormatting sqref="G1:H5">
    <cfRule type="expression" dxfId="239" priority="20" stopIfTrue="1">
      <formula>G1=""</formula>
    </cfRule>
  </conditionalFormatting>
  <conditionalFormatting sqref="G8:H225">
    <cfRule type="expression" dxfId="238" priority="1" stopIfTrue="1">
      <formula>G8=""</formula>
    </cfRule>
  </conditionalFormatting>
  <conditionalFormatting sqref="H1:H5">
    <cfRule type="cellIs" dxfId="236" priority="26" operator="between">
      <formula>7</formula>
      <formula>9.99</formula>
    </cfRule>
    <cfRule type="expression" dxfId="233" priority="27">
      <formula>H1=10</formula>
    </cfRule>
    <cfRule type="cellIs" dxfId="232" priority="25" operator="between">
      <formula>0</formula>
      <formula>6.999</formula>
    </cfRule>
  </conditionalFormatting>
  <conditionalFormatting sqref="H8:H225">
    <cfRule type="cellIs" dxfId="229" priority="46" stopIfTrue="1" operator="greaterThanOrEqual">
      <formula>0</formula>
    </cfRule>
  </conditionalFormatting>
  <conditionalFormatting sqref="I2:I3">
    <cfRule type="cellIs" dxfId="228" priority="116" operator="between">
      <formula>0</formula>
      <formula>6.999</formula>
    </cfRule>
    <cfRule type="expression" dxfId="227" priority="118">
      <formula>I2=10</formula>
    </cfRule>
    <cfRule type="cellIs" dxfId="226" priority="117" operator="between">
      <formula>7</formula>
      <formula>9.99</formula>
    </cfRule>
    <cfRule type="expression" dxfId="225" priority="115">
      <formula>I2=""</formula>
    </cfRule>
  </conditionalFormatting>
  <conditionalFormatting sqref="I2:I5">
    <cfRule type="cellIs" dxfId="224" priority="23" operator="between">
      <formula>7</formula>
      <formula>9.99</formula>
    </cfRule>
    <cfRule type="expression" dxfId="223" priority="24">
      <formula>I2=10</formula>
    </cfRule>
    <cfRule type="expression" dxfId="222" priority="21">
      <formula>I2=""</formula>
    </cfRule>
    <cfRule type="cellIs" dxfId="221" priority="22" operator="between">
      <formula>0</formula>
      <formula>6.999</formula>
    </cfRule>
  </conditionalFormatting>
  <conditionalFormatting sqref="I4:I5">
    <cfRule type="cellIs" dxfId="220" priority="17" operator="between">
      <formula>0</formula>
      <formula>6.999</formula>
    </cfRule>
    <cfRule type="cellIs" dxfId="219" priority="18" operator="between">
      <formula>7</formula>
      <formula>9.99</formula>
    </cfRule>
    <cfRule type="expression" dxfId="218" priority="19">
      <formula>I4=10</formula>
    </cfRule>
    <cfRule type="expression" dxfId="217" priority="16">
      <formula>I4=""</formula>
    </cfRule>
  </conditionalFormatting>
  <conditionalFormatting sqref="I8:I225">
    <cfRule type="cellIs" dxfId="216" priority="42" stopIfTrue="1" operator="greaterThanOrEqual">
      <formula>0</formula>
    </cfRule>
    <cfRule type="expression" dxfId="214" priority="39">
      <formula>I8=""</formula>
    </cfRule>
  </conditionalFormatting>
  <conditionalFormatting sqref="J8:K225">
    <cfRule type="colorScale" priority="827">
      <colorScale>
        <cfvo type="min"/>
        <cfvo type="max"/>
        <color rgb="FFFCDCDF"/>
        <color rgb="FFF2676B"/>
      </colorScale>
    </cfRule>
  </conditionalFormatting>
  <conditionalFormatting sqref="L8:L15 L17:L225">
    <cfRule type="expression" dxfId="212" priority="10">
      <formula>$L8&lt;&gt;$C8</formula>
    </cfRule>
  </conditionalFormatting>
  <conditionalFormatting sqref="M2:V3 M3:Z3">
    <cfRule type="expression" dxfId="211" priority="676">
      <formula>M2=L2</formula>
    </cfRule>
    <cfRule type="expression" dxfId="210" priority="675">
      <formula>M2&lt;&gt;L2</formula>
    </cfRule>
    <cfRule type="expression" dxfId="209" priority="674">
      <formula>M2=L2</formula>
    </cfRule>
  </conditionalFormatting>
  <conditionalFormatting sqref="M198:V225 M8:Z197">
    <cfRule type="colorScale" priority="7">
      <colorScale>
        <cfvo type="num" val="0"/>
        <cfvo type="num" val="10"/>
        <color rgb="FFFCFCFF"/>
        <color rgb="FFFFFF00"/>
      </colorScale>
    </cfRule>
  </conditionalFormatting>
  <conditionalFormatting sqref="M6:Z6">
    <cfRule type="expression" dxfId="208" priority="52">
      <formula>ISNUMBER(SEARCH("_raw",M$7))</formula>
    </cfRule>
  </conditionalFormatting>
  <conditionalFormatting sqref="M8:Z197 M198:V225">
    <cfRule type="expression" dxfId="207" priority="6" stopIfTrue="1">
      <formula>ISNUMBER(SEARCH("_raw",M$7))</formula>
    </cfRule>
  </conditionalFormatting>
  <conditionalFormatting sqref="W2:AD3">
    <cfRule type="expression" dxfId="206" priority="860">
      <formula>W2=R2</formula>
    </cfRule>
    <cfRule type="expression" dxfId="205" priority="861">
      <formula>W2&lt;&gt;R2</formula>
    </cfRule>
    <cfRule type="expression" dxfId="204" priority="863">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12" stopIfTrue="1" operator="greaterThanOrEqual" id="{1975FF7A-1774-A44A-83E4-F650308CBD81}">
            <xm:f>Parameters!$D$37</xm:f>
            <x14:dxf>
              <font>
                <sz val="12"/>
                <color rgb="FF000000"/>
                <name val="Arial"/>
              </font>
              <fill>
                <patternFill patternType="solid">
                  <bgColor rgb="FFE35A3A"/>
                </patternFill>
              </fill>
            </x14:dxf>
          </x14:cfRule>
          <x14:cfRule type="cellIs" priority="113" stopIfTrue="1" operator="greaterThanOrEqual" id="{0FDA0C68-2090-0C41-A204-D2F787391508}">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2" stopIfTrue="1" operator="greaterThanOrEqual" id="{83ABDDAA-0A91-144E-B0FA-FEB38FDF1F50}">
            <xm:f>Parameters!$D$37</xm:f>
            <x14:dxf>
              <font>
                <sz val="12"/>
                <color rgb="FF000000"/>
                <name val="Arial"/>
              </font>
              <fill>
                <patternFill patternType="solid">
                  <bgColor rgb="FFE35A3A"/>
                </patternFill>
              </fill>
            </x14:dxf>
          </x14:cfRule>
          <x14:cfRule type="cellIs" priority="3" stopIfTrue="1" operator="greaterThanOrEqual" id="{08AD3AAB-B893-6143-91B0-7F5381B9413B}">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30" stopIfTrue="1" operator="between" id="{D95EA67C-BB0E-F945-BD06-1698C1396474}">
            <xm:f>0</xm:f>
            <xm:f>Parameters!$D$42</xm:f>
            <x14:dxf>
              <font>
                <sz val="12"/>
                <color rgb="FF000000"/>
                <name val="Arial"/>
              </font>
              <fill>
                <patternFill patternType="solid">
                  <bgColor rgb="FFFCDCDF"/>
                </patternFill>
              </fill>
            </x14:dxf>
          </x14:cfRule>
          <x14:cfRule type="cellIs" priority="29" stopIfTrue="1" operator="greaterThanOrEqual" id="{036D49CD-DDD3-B141-82BD-AEE979FF4B0F}">
            <xm:f>Parameters!$D$42</xm:f>
            <x14:dxf>
              <font>
                <sz val="12"/>
                <color rgb="FF000000"/>
                <name val="Arial"/>
              </font>
              <fill>
                <patternFill patternType="solid">
                  <bgColor rgb="FFF7A9AC"/>
                </patternFill>
              </fill>
            </x14:dxf>
          </x14:cfRule>
          <x14:cfRule type="cellIs" priority="28" stopIfTrue="1" operator="greaterThanOrEqual" id="{EDBCA1BD-74CD-A242-A809-8C83AC75CBAB}">
            <xm:f>Parameters!$D$41</xm:f>
            <x14:dxf>
              <font>
                <sz val="12"/>
                <color rgb="FF000000"/>
                <name val="Arial"/>
              </font>
              <fill>
                <patternFill patternType="solid">
                  <bgColor rgb="FFF2676B"/>
                </patternFill>
              </fill>
            </x14:dxf>
          </x14:cfRule>
          <xm:sqref>H1:H5</xm:sqref>
        </x14:conditionalFormatting>
        <x14:conditionalFormatting xmlns:xm="http://schemas.microsoft.com/office/excel/2006/main">
          <x14:cfRule type="cellIs" priority="44" stopIfTrue="1" operator="greaterThanOrEqual" id="{17C90AF8-A1F4-784E-89A9-30EF27036C0B}">
            <xm:f>Parameters!$D$41</xm:f>
            <x14:dxf>
              <font>
                <sz val="12"/>
                <color rgb="FF000000"/>
                <name val="Arial"/>
              </font>
              <fill>
                <patternFill patternType="solid">
                  <bgColor rgb="FFF2676B"/>
                </patternFill>
              </fill>
            </x14:dxf>
          </x14:cfRule>
          <x14:cfRule type="cellIs" priority="45" stopIfTrue="1" operator="greaterThanOrEqual" id="{1187B0E6-D127-D44D-AEA4-596A927F91DA}">
            <xm:f>Parameters!$D$42</xm:f>
            <x14:dxf>
              <font>
                <sz val="12"/>
                <color rgb="FF000000"/>
                <name val="Arial"/>
              </font>
              <fill>
                <patternFill patternType="solid">
                  <bgColor rgb="FFF7A9AC"/>
                </patternFill>
              </fill>
            </x14:dxf>
          </x14:cfRule>
          <xm:sqref>H8:H225</xm:sqref>
        </x14:conditionalFormatting>
        <x14:conditionalFormatting xmlns:xm="http://schemas.microsoft.com/office/excel/2006/main">
          <x14:cfRule type="cellIs" priority="41" stopIfTrue="1" operator="greaterThanOrEqual" id="{392BDCB5-8CC5-964C-A1B9-19796C2290BD}">
            <xm:f>Parameters!$D$42</xm:f>
            <x14:dxf>
              <font>
                <sz val="12"/>
                <color rgb="FF000000"/>
                <name val="Arial"/>
              </font>
              <fill>
                <patternFill patternType="solid">
                  <bgColor rgb="FFF9BF8E"/>
                </patternFill>
              </fill>
            </x14:dxf>
          </x14:cfRule>
          <x14:cfRule type="cellIs" priority="40" stopIfTrue="1" operator="greaterThanOrEqual" id="{96C053CC-03F7-B14A-8383-F6A03DDCEB04}">
            <xm:f>Parameters!$D$41</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4" id="{607084A5-DDFB-4A4B-A876-594C554AE3A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15" id="{8BF92844-4C5B-9C49-91F6-9B14C6E8085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DA8196-EEF8-F848-943B-DA8EC7BC36FA}">
  <dimension ref="A1:AL233"/>
  <sheetViews>
    <sheetView zoomScaleNormal="100" workbookViewId="0">
      <pane ySplit="6" topLeftCell="A11" activePane="bottomLeft" state="frozen"/>
      <selection pane="bottomLeft" activeCell="J15" sqref="J15"/>
    </sheetView>
  </sheetViews>
  <sheetFormatPr baseColWidth="10" defaultColWidth="8.7109375" defaultRowHeight="16" x14ac:dyDescent="0.2"/>
  <cols>
    <col min="1" max="1" width="5.28515625" style="35" customWidth="1"/>
    <col min="2" max="2" width="22.7109375" style="35" customWidth="1"/>
    <col min="3" max="3" width="8.7109375" style="35"/>
    <col min="4" max="4" width="7.7109375" style="35" customWidth="1"/>
    <col min="5"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1" style="86" bestFit="1" customWidth="1"/>
    <col min="14" max="14" width="6" style="86" bestFit="1" customWidth="1"/>
    <col min="15" max="15" width="10.7109375" style="86" bestFit="1" customWidth="1"/>
    <col min="16" max="16" width="17.140625" style="86" bestFit="1" customWidth="1"/>
    <col min="17" max="17" width="23.5703125" style="86" bestFit="1" customWidth="1"/>
    <col min="18" max="18" width="11.5703125" style="86" bestFit="1" customWidth="1"/>
    <col min="19" max="19" width="9.28515625" style="86" bestFit="1" customWidth="1"/>
    <col min="20" max="20" width="9.140625" style="86" bestFit="1" customWidth="1"/>
    <col min="21" max="28" width="9.7109375" style="86" customWidth="1"/>
    <col min="29"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E1" s="89"/>
      <c r="AF1" s="89"/>
      <c r="AG1" s="89"/>
      <c r="AH1" s="89"/>
      <c r="AI1" s="89"/>
      <c r="AJ1" s="89"/>
      <c r="AK1" s="89"/>
      <c r="AL1" s="196"/>
    </row>
    <row r="2" spans="1:38" x14ac:dyDescent="0.2">
      <c r="A2" s="93"/>
      <c r="B2" s="95" t="s">
        <v>424</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Raw Values</v>
      </c>
      <c r="Q2" s="177"/>
      <c r="R2" s="177"/>
      <c r="S2" s="177" t="str">
        <f t="shared" si="0"/>
        <v/>
      </c>
      <c r="T2" s="177" t="str">
        <f t="shared" si="0"/>
        <v/>
      </c>
      <c r="U2" s="177" t="str">
        <f t="shared" si="0"/>
        <v/>
      </c>
      <c r="V2" s="177" t="str">
        <f t="shared" si="0"/>
        <v/>
      </c>
      <c r="W2" s="177" t="str">
        <f t="shared" si="0"/>
        <v/>
      </c>
      <c r="X2" s="177" t="str">
        <f t="shared" si="0"/>
        <v/>
      </c>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IF(M4&gt;0,"Underlying",IF(M5=1,"Emerging",""))</f>
        <v>Underlying</v>
      </c>
      <c r="N3" s="178" t="str">
        <f t="shared" ref="N3:W3" si="1">IF(N4=1,"Underlying",IF(N5=1,"Emerging",""))</f>
        <v>Underlying</v>
      </c>
      <c r="O3" s="178" t="str">
        <f t="shared" si="1"/>
        <v/>
      </c>
      <c r="P3" s="178" t="str">
        <f t="shared" si="1"/>
        <v/>
      </c>
      <c r="Q3" s="178"/>
      <c r="R3" s="178"/>
      <c r="S3" s="178" t="str">
        <f t="shared" si="1"/>
        <v/>
      </c>
      <c r="T3" s="178" t="str">
        <f t="shared" si="1"/>
        <v/>
      </c>
      <c r="U3" s="178" t="str">
        <f t="shared" si="1"/>
        <v/>
      </c>
      <c r="V3" s="178" t="str">
        <f t="shared" si="1"/>
        <v/>
      </c>
      <c r="W3" s="178" t="str">
        <f t="shared" si="1"/>
        <v/>
      </c>
      <c r="X3" s="178" t="str">
        <f>IF(X4=1,"Underlying",IF(X5=1,"Emerging",""))</f>
        <v/>
      </c>
      <c r="Y3" s="178" t="str">
        <f t="shared" ref="Y3:Z3" si="2">IF(Y4=1,"Underlying",IF(Y5=1,"Emerging",""))</f>
        <v/>
      </c>
      <c r="Z3" s="178" t="str">
        <f t="shared" si="2"/>
        <v/>
      </c>
      <c r="AA3" s="179"/>
      <c r="AB3" s="179"/>
      <c r="AC3" s="179"/>
      <c r="AD3" s="179"/>
      <c r="AE3" s="89"/>
      <c r="AF3" s="89"/>
      <c r="AG3" s="89"/>
      <c r="AH3" s="89"/>
      <c r="AI3" s="89"/>
      <c r="AJ3" s="89"/>
      <c r="AK3" s="89"/>
      <c r="AL3" s="93"/>
    </row>
    <row r="4" spans="1:38" x14ac:dyDescent="0.2">
      <c r="A4" s="93"/>
      <c r="B4" s="95"/>
      <c r="C4" s="88"/>
      <c r="D4" s="172"/>
      <c r="E4" s="172"/>
      <c r="F4" s="89"/>
      <c r="G4" s="90"/>
      <c r="H4" s="90"/>
      <c r="I4" s="80" t="s">
        <v>412</v>
      </c>
      <c r="L4" s="91"/>
      <c r="M4" s="180">
        <f>IFERROR(INDEX('Data Dictionary'!$I$8:$I$39,MATCH(M7,'Data Dictionary'!$K$8:$K$39,0)),"")</f>
        <v>2</v>
      </c>
      <c r="N4" s="180">
        <f>IFERROR(INDEX('Data Dictionary'!$I$8:$I$39,MATCH(N7,'Data Dictionary'!$K$8:$K$39,0)),"")</f>
        <v>1</v>
      </c>
      <c r="O4" s="180">
        <f>IFERROR(INDEX('Data Dictionary'!$I$8:$I$39,MATCH(O7,'Data Dictionary'!$K$8:$K$39,0)),"")</f>
        <v>0</v>
      </c>
      <c r="P4" s="180" t="str">
        <f>IFERROR(INDEX('Data Dictionary'!$I$8:$I$39,MATCH(P7,'Data Dictionary'!$K$8:$K$39,0)),"")</f>
        <v/>
      </c>
      <c r="Q4" s="180"/>
      <c r="R4" s="180"/>
      <c r="S4" s="180" t="str">
        <f>IFERROR(INDEX('Data Dictionary'!$I$8:$I$39,MATCH(S7,'Data Dictionary'!$K$8:$K$39,0)),"")</f>
        <v/>
      </c>
      <c r="T4" s="180" t="str">
        <f>IFERROR(INDEX('Data Dictionary'!$I$8:$I$39,MATCH(T7,'Data Dictionary'!$K$8:$K$39,0)),"")</f>
        <v/>
      </c>
      <c r="U4" s="180" t="str">
        <f>IFERROR(INDEX('Data Dictionary'!$I$8:$I$39,MATCH(U7,'Data Dictionary'!$K$8:$K$39,0)),"")</f>
        <v/>
      </c>
      <c r="V4" s="180"/>
      <c r="W4" s="180"/>
      <c r="X4" s="180"/>
      <c r="Y4" s="180"/>
      <c r="Z4" s="180"/>
      <c r="AA4" s="92"/>
      <c r="AB4" s="92"/>
      <c r="AC4" s="87"/>
      <c r="AD4" s="89"/>
      <c r="AE4" s="89"/>
      <c r="AF4" s="89"/>
      <c r="AG4" s="89"/>
      <c r="AH4" s="89"/>
      <c r="AI4" s="89"/>
      <c r="AJ4" s="89"/>
      <c r="AK4" s="89"/>
      <c r="AL4" s="93"/>
    </row>
    <row r="5" spans="1:38"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2</v>
      </c>
      <c r="P5" s="181" t="str">
        <f>IFERROR(INDEX('Data Dictionary'!$J$8:$J$39,MATCH(P7,'Data Dictionary'!$K$8:$K$39,0)),"")</f>
        <v/>
      </c>
      <c r="Q5" s="181"/>
      <c r="R5" s="181"/>
      <c r="S5" s="181" t="str">
        <f>IFERROR(INDEX('Data Dictionary'!$J$8:$J$39,MATCH(S7,'Data Dictionary'!$K$8:$K$39,0)),"")</f>
        <v/>
      </c>
      <c r="T5" s="181" t="str">
        <f>IFERROR(INDEX('Data Dictionary'!$J$8:$J$39,MATCH(T7,'Data Dictionary'!$K$8:$K$39,0)),"")</f>
        <v/>
      </c>
      <c r="U5" s="181" t="str">
        <f>IFERROR(INDEX('Data Dictionary'!$J$8:$J$39,MATCH(U7,'Data Dictionary'!$K$8:$K$39,0)),"")</f>
        <v/>
      </c>
      <c r="V5" s="181"/>
      <c r="W5" s="181"/>
      <c r="X5" s="181"/>
      <c r="Y5" s="181"/>
      <c r="Z5" s="181"/>
      <c r="AA5" s="92"/>
      <c r="AB5" s="92"/>
      <c r="AC5" s="87"/>
      <c r="AD5" s="89"/>
      <c r="AE5" s="89"/>
      <c r="AF5" s="89"/>
      <c r="AG5" s="89"/>
      <c r="AH5" s="89"/>
      <c r="AI5" s="89"/>
      <c r="AJ5" s="89"/>
      <c r="AK5" s="89"/>
      <c r="AL5" s="93"/>
    </row>
    <row r="6" spans="1:38"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Operational Risk Score, 12M</v>
      </c>
      <c r="N6" s="246" t="str">
        <f>IFERROR(INDEX('Data Dictionary'!$E$8:$E$39,MATCH(N7,'Data Dictionary'!$K$8:$K$39,0)),IFERROR(CONCATENATE(INDEX('Data Dictionary'!$E$8:$E$39,MATCH(LEFT(N7, SEARCH("_raw",N7,1)-1),'Data Dictionary'!$L$8:$L$39,0))," (Raw)"),""))</f>
        <v>MFR Macro-fiscal Risk</v>
      </c>
      <c r="O6" s="246" t="str">
        <f>IFERROR(INDEX('Data Dictionary'!$E$8:$E$39,MATCH(O7,'Data Dictionary'!$K$8:$K$39,0)),IFERROR(CONCATENATE(INDEX('Data Dictionary'!$E$8:$E$39,MATCH(LEFT(O7, SEARCH("_raw",O7,1)-1),'Data Dictionary'!$L$8:$L$39,0))," (Raw)"),""))</f>
        <v>Operational Risk Score, Change</v>
      </c>
      <c r="P6" s="246" t="str">
        <f>IFERROR(INDEX('Data Dictionary'!$E$8:$E$39,MATCH(P7,'Data Dictionary'!$K$8:$K$39,0)),IFERROR(CONCATENATE(INDEX('Data Dictionary'!$E$8:$E$39,MATCH(LEFT(P7, SEARCH("_raw",P7,1)-1),'Data Dictionary'!$L$8:$L$39,0))," (Raw)"),""))</f>
        <v>Operational Risk Score, 12M (Raw)</v>
      </c>
      <c r="Q6" s="246"/>
      <c r="R6" s="246"/>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t="str">
        <f>IFERROR(INDEX('Data Dictionary'!$E$8:$E$39,MATCH(V7,'Data Dictionary'!$K$8:$K$39,0)),IFERROR(CONCATENATE(INDEX('Data Dictionary'!$E$8:$E$39,MATCH(LEFT(V7, SEARCH("_raw",V7,1)-1),'Data Dictionary'!$L$8:$L$39,0))," (Raw)"),""))</f>
        <v/>
      </c>
      <c r="W6" s="246"/>
      <c r="X6" s="246"/>
      <c r="Y6" s="246"/>
      <c r="Z6" s="246"/>
      <c r="AA6" s="99"/>
      <c r="AB6" s="99"/>
      <c r="AC6" s="99"/>
    </row>
    <row r="7" spans="1:38" s="94" customFormat="1" ht="29" x14ac:dyDescent="0.2">
      <c r="A7" s="198"/>
      <c r="B7" s="188"/>
      <c r="C7" s="188"/>
      <c r="D7" s="218"/>
      <c r="E7" s="218"/>
      <c r="F7" s="102"/>
      <c r="G7" s="189"/>
      <c r="H7" s="189"/>
      <c r="I7" s="189"/>
      <c r="J7" s="243" t="s">
        <v>614</v>
      </c>
      <c r="K7" s="243" t="s">
        <v>615</v>
      </c>
      <c r="L7" s="244" t="s">
        <v>2</v>
      </c>
      <c r="M7" s="247" t="s">
        <v>388</v>
      </c>
      <c r="N7" s="247" t="s">
        <v>618</v>
      </c>
      <c r="O7" s="247" t="s">
        <v>393</v>
      </c>
      <c r="P7" s="247" t="s">
        <v>473</v>
      </c>
      <c r="Q7" s="247" t="s">
        <v>621</v>
      </c>
      <c r="R7" s="247" t="s">
        <v>474</v>
      </c>
      <c r="S7" s="247"/>
      <c r="T7" s="247"/>
      <c r="U7" s="247"/>
      <c r="V7" s="247"/>
      <c r="W7" s="247"/>
      <c r="X7" s="247"/>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IF(N8=7, 6.9, 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$M$4:$X$4,
                    (M8:X8),
                    "")),
            1,
            0))
        =0,
    NA(),
    IF(
        Parameters!$D$15=1,
        IF(
            SUM(--(ISNUMBER(IF($M$4:$X$4=1,(M8:X8),""))))&gt;0,
            MAX(IF(
                ISNUMBER(M8:X8),
                IF(
                    M$4:X$4=1,
                    M8:X8,
                    ""),
                "")),
            MAX(IF(
                ISNUMBER(M8:X8),
                IF(
                    M$4:X$4=2,
                    M8:X8,
                    ""),
                ""))
        ),
        IF(
            Parameters!$D$16=1,
            IFERROR(
                AVERAGE(IF(
                    ISNUMBER(M8:X8),
                    IF(
                        M$4:X$4=1,
                        M8:X8,
                        ""),
                    "")),
                AVERAGE(IF(
                    ISNUMBER(M8:X8),
                    IF(
                        M$4:X$4=2,
                        M8:X8,
                        ""),
                    ""))
            ),
            IF(
                Parameters!$D$17=1,
                IFERROR(
                    IF(
                        OR(
                            IF(
                                ISNUMBER(M8:X8),
                                IF(
                                    M$4:X$4=1,
                                    M8:X8,
                                    ""),
                                "")
                            =0),
                        0,
                        GEOMEAN(IF(
                            ISNUMBER(M8:X8),
                            IF(
                                M$4:X$4=1,
                                M8:X8,
                                ""),
                            ""))
                    ),
                    IF(
                        OR(IF(
                            ISNUMBER(M8:X8),
                            IF(
                                M$4:X$4=2,
                                M8:X8,
                                ""),
                            "")
                            =0),
                        0,
                        GEOMEAN(IF(
                            ISNUMBER(M8:X8),
                            IF(
                                M$4:X$4=2,
                                M8:X8,
                                ""),
                            "")))
                )
            )
        )
    )
)</f>
        <v>0</v>
      </c>
      <c r="I8" s="191" cm="1">
        <f t="array" ref="I8">IF(
    SUM(IF(
            ISNUMBER(
                IF(
                    $M$5:$X$5,
                    (M8:X8),
                    "")),
            1,
            0))
        =0,
    NA(),
    IF(
        Parameters!$D$15=1,
        IF(
            SUM(--(ISNUMBER(IF($M$5:$X$5=1,(M8:X8),""))))&gt;0,
            MAX(IF(
                ISNUMBER(M8:X8),
                IF(
                    M$5:X$5=1,
                    M8:X8,
                    ""),
                "")),
            MAX(IF(
                ISNUMBER(M8:X8),
                IF(
                    M$5:X$5=2,
                    M8:X8,
                    ""),
                ""))
        ),
        IF(
            Parameters!$D$16=1,
            IFERROR(
                AVERAGE(IF(
                    ISNUMBER(M8:X8),
                    IF(
                        M$5:X$5=1,
                        M8:X8,
                        ""),
                    "")),
                AVERAGE(IF(
                    ISNUMBER(M8:X8),
                    IF(
                        M$5:X$5=2,
                        M8:X8,
                        ""),
                    ""))
            ),
            IF(
                Parameters!$D$17=1,
                IFERROR(
                    IF(
                        OR(
                            IF(
                                ISNUMBER(M8:X8),
                                IF(
                                    M$5:X$5=1,
                                    M8:X8,
                                    ""),
                                "")
                            =0),
                        0,
                        GEOMEAN(IF(
                            ISNUMBER(M8:X8),
                            IF(
                                M$5:X$5=1,
                                M8:X8,
                                ""),
                            ""))
                    ),
                    IF(
                        OR(IF(
                            ISNUMBER(M8:X8),
                            IF(
                                M$5:X$5=2,
                                M8:X8,
                                ""),
                            "")
                            =0),
                        0,
                        GEOMEAN(IF(
                            ISNUMBER(M8:X8),
                            IF(
                                M$5:X$5=2,
                                M8:X8,
                                ""),
                            "")))
                )
            )
        )
    )
)</f>
        <v>4.7224835371589799</v>
      </c>
      <c r="J8" s="242">
        <v>44887</v>
      </c>
      <c r="K8" s="242">
        <v>44887</v>
      </c>
      <c r="L8" s="91" t="s">
        <v>694</v>
      </c>
      <c r="M8" s="192">
        <v>0</v>
      </c>
      <c r="N8" s="192" t="s">
        <v>409</v>
      </c>
      <c r="O8" s="192">
        <v>4.7224835371589799</v>
      </c>
      <c r="P8" s="192">
        <v>16.3333333333333</v>
      </c>
      <c r="Q8" s="192" t="s">
        <v>409</v>
      </c>
      <c r="R8" s="192">
        <v>0</v>
      </c>
      <c r="S8" s="192"/>
      <c r="T8" s="192"/>
      <c r="U8" s="192"/>
      <c r="V8" s="192"/>
      <c r="W8" s="192"/>
      <c r="X8" s="192"/>
      <c r="Y8" s="87"/>
      <c r="Z8" s="87"/>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IF(N9=7, 6.9, 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1.4373540200954942</v>
      </c>
      <c r="H9" s="80" cm="1">
        <f t="array" ref="H9">IF(
    SUM(IF(
            ISNUMBER(
                IF(
                    $M$4:$X$4,
                    (M9:X9),
                    "")),
            1,
            0))
        =0,
    NA(),
    IF(
        Parameters!$D$15=1,
        IF(
            SUM(--(ISNUMBER(IF($M$4:$X$4=1,(M9:X9),""))))&gt;0,
            MAX(IF(
                ISNUMBER(M9:X9),
                IF(
                    M$4:X$4=1,
                    M9:X9,
                    ""),
                "")),
            MAX(IF(
                ISNUMBER(M9:X9),
                IF(
                    M$4:X$4=2,
                    M9:X9,
                    ""),
                ""))
        ),
        IF(
            Parameters!$D$16=1,
            IFERROR(
                AVERAGE(IF(
                    ISNUMBER(M9:X9),
                    IF(
                        M$4:X$4=1,
                        M9:X9,
                        ""),
                    "")),
                AVERAGE(IF(
                    ISNUMBER(M9:X9),
                    IF(
                        M$4:X$4=2,
                        M9:X9,
                        ""),
                    ""))
            ),
            IF(
                Parameters!$D$17=1,
                IFERROR(
                    IF(
                        OR(
                            IF(
                                ISNUMBER(M9:X9),
                                IF(
                                    M$4:X$4=1,
                                    M9:X9,
                                    ""),
                                "")
                            =0),
                        0,
                        GEOMEAN(IF(
                            ISNUMBER(M9:X9),
                            IF(
                                M$4:X$4=1,
                                M9:X9,
                                ""),
                            ""))
                    ),
                    IF(
                        OR(IF(
                            ISNUMBER(M9:X9),
                            IF(
                                M$4:X$4=2,
                                M9:X9,
                                ""),
                            "")
                            =0),
                        0,
                        GEOMEAN(IF(
                            ISNUMBER(M9:X9),
                            IF(
                                M$4:X$4=2,
                                M9:X9,
                                ""),
                            "")))
                )
            )
        )
    )
)</f>
        <v>9.98247151621384</v>
      </c>
      <c r="I9" s="191" cm="1">
        <f t="array" ref="I9">IF(
    SUM(IF(
            ISNUMBER(
                IF(
                    $M$5:$X$5,
                    (M9:X9),
                    "")),
            1,
            0))
        =0,
    NA(),
    IF(
        Parameters!$D$15=1,
        IF(
            SUM(--(ISNUMBER(IF($M$5:$X$5=1,(M9:X9),""))))&gt;0,
            MAX(IF(
                ISNUMBER(M9:X9),
                IF(
                    M$5:X$5=1,
                    M9:X9,
                    ""),
                "")),
            MAX(IF(
                ISNUMBER(M9:X9),
                IF(
                    M$5:X$5=2,
                    M9:X9,
                    ""),
                ""))
        ),
        IF(
            Parameters!$D$16=1,
            IFERROR(
                AVERAGE(IF(
                    ISNUMBER(M9:X9),
                    IF(
                        M$5:X$5=1,
                        M9:X9,
                        ""),
                    "")),
                AVERAGE(IF(
                    ISNUMBER(M9:X9),
                    IF(
                        M$5:X$5=2,
                        M9:X9,
                        ""),
                    ""))
            ),
            IF(
                Parameters!$D$17=1,
                IFERROR(
                    IF(
                        OR(
                            IF(
                                ISNUMBER(M9:X9),
                                IF(
                                    M$5:X$5=1,
                                    M9:X9,
                                    ""),
                                "")
                            =0),
                        0,
                        GEOMEAN(IF(
                            ISNUMBER(M9:X9),
                            IF(
                                M$5:X$5=1,
                                M9:X9,
                                ""),
                            ""))
                    ),
                    IF(
                        OR(IF(
                            ISNUMBER(M9:X9),
                            IF(
                                M$5:X$5=2,
                                M9:X9,
                                ""),
                            "")
                            =0),
                        0,
                        GEOMEAN(IF(
                            ISNUMBER(M9:X9),
                            IF(
                                M$5:X$5=2,
                                M9:X9,
                                ""),
                            "")))
                )
            )
        )
    )
)</f>
        <v>0.20696142991533101</v>
      </c>
      <c r="J9" s="242">
        <v>45272</v>
      </c>
      <c r="K9" s="242">
        <v>45272</v>
      </c>
      <c r="L9" s="91" t="s">
        <v>7</v>
      </c>
      <c r="M9" s="192">
        <v>9.98247151621384</v>
      </c>
      <c r="N9" s="192" t="s">
        <v>409</v>
      </c>
      <c r="O9" s="192">
        <v>0.20696142991533101</v>
      </c>
      <c r="P9" s="192">
        <v>78.3333333333333</v>
      </c>
      <c r="Q9" s="192" t="s">
        <v>409</v>
      </c>
      <c r="R9" s="192">
        <v>-4</v>
      </c>
      <c r="S9" s="192"/>
      <c r="T9" s="192"/>
      <c r="U9" s="192"/>
      <c r="V9" s="192"/>
      <c r="W9" s="192"/>
      <c r="X9" s="192"/>
      <c r="Y9" s="87"/>
      <c r="Z9" s="87"/>
    </row>
    <row r="10" spans="1:38" x14ac:dyDescent="0.2">
      <c r="A10" s="84">
        <v>3</v>
      </c>
      <c r="B10" s="84" t="str">
        <f ca="1"/>
        <v>Angola</v>
      </c>
      <c r="C10" s="84" t="str">
        <f ca="1"/>
        <v>AGO</v>
      </c>
      <c r="D10" s="219" t="str">
        <f ca="1"/>
        <v>SSF           Sub-Saharan Africa</v>
      </c>
      <c r="E10" s="219" t="str">
        <f ca="1"/>
        <v>IBRD</v>
      </c>
      <c r="F10" s="190" t="str">
        <f t="shared" ca="1" si="3"/>
        <v/>
      </c>
      <c r="G10" s="80">
        <f>IF(N10=7, 6.9, 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6.9</v>
      </c>
      <c r="H10" s="80" cm="1">
        <f t="array" ref="H10">IF(
    SUM(IF(
            ISNUMBER(
                IF(
                    $M$4:$X$4,
                    (M10:X10),
                    "")),
            1,
            0))
        =0,
    NA(),
    IF(
        Parameters!$D$15=1,
        IF(
            SUM(--(ISNUMBER(IF($M$4:$X$4=1,(M10:X10),""))))&gt;0,
            MAX(IF(
                ISNUMBER(M10:X10),
                IF(
                    M$4:X$4=1,
                    M10:X10,
                    ""),
                "")),
            MAX(IF(
                ISNUMBER(M10:X10),
                IF(
                    M$4:X$4=2,
                    M10:X10,
                    ""),
                ""))
        ),
        IF(
            Parameters!$D$16=1,
            IFERROR(
                AVERAGE(IF(
                    ISNUMBER(M10:X10),
                    IF(
                        M$4:X$4=1,
                        M10:X10,
                        ""),
                    "")),
                AVERAGE(IF(
                    ISNUMBER(M10:X10),
                    IF(
                        M$4:X$4=2,
                        M10:X10,
                        ""),
                    ""))
            ),
            IF(
                Parameters!$D$17=1,
                IFERROR(
                    IF(
                        OR(
                            IF(
                                ISNUMBER(M10:X10),
                                IF(
                                    M$4:X$4=1,
                                    M10:X10,
                                    ""),
                                "")
                            =0),
                        0,
                        GEOMEAN(IF(
                            ISNUMBER(M10:X10),
                            IF(
                                M$4:X$4=1,
                                M10:X10,
                                ""),
                            ""))
                    ),
                    IF(
                        OR(IF(
                            ISNUMBER(M10:X10),
                            IF(
                                M$4:X$4=2,
                                M10:X10,
                                ""),
                            "")
                            =0),
                        0,
                        GEOMEAN(IF(
                            ISNUMBER(M10:X10),
                            IF(
                                M$4:X$4=2,
                                M10:X10,
                                ""),
                            "")))
                )
            )
        )
    )
)</f>
        <v>7</v>
      </c>
      <c r="I10" s="191" cm="1">
        <f t="array" ref="I10">IF(
    SUM(IF(
            ISNUMBER(
                IF(
                    $M$5:$X$5,
                    (M10:X10),
                    "")),
            1,
            0))
        =0,
    NA(),
    IF(
        Parameters!$D$15=1,
        IF(
            SUM(--(ISNUMBER(IF($M$5:$X$5=1,(M10:X10),""))))&gt;0,
            MAX(IF(
                ISNUMBER(M10:X10),
                IF(
                    M$5:X$5=1,
                    M10:X10,
                    ""),
                "")),
            MAX(IF(
                ISNUMBER(M10:X10),
                IF(
                    M$5:X$5=2,
                    M10:X10,
                    ""),
                ""))
        ),
        IF(
            Parameters!$D$16=1,
            IFERROR(
                AVERAGE(IF(
                    ISNUMBER(M10:X10),
                    IF(
                        M$5:X$5=1,
                        M10:X10,
                        ""),
                    "")),
                AVERAGE(IF(
                    ISNUMBER(M10:X10),
                    IF(
                        M$5:X$5=2,
                        M10:X10,
                        ""),
                    ""))
            ),
            IF(
                Parameters!$D$17=1,
                IFERROR(
                    IF(
                        OR(
                            IF(
                                ISNUMBER(M10:X10),
                                IF(
                                    M$5:X$5=1,
                                    M10:X10,
                                    ""),
                                "")
                            =0),
                        0,
                        GEOMEAN(IF(
                            ISNUMBER(M10:X10),
                            IF(
                                M$5:X$5=1,
                                M10:X10,
                                ""),
                            ""))
                    ),
                    IF(
                        OR(IF(
                            ISNUMBER(M10:X10),
                            IF(
                                M$5:X$5=2,
                                M10:X10,
                                ""),
                            "")
                            =0),
                        0,
                        GEOMEAN(IF(
                            ISNUMBER(M10:X10),
                            IF(
                                M$5:X$5=2,
                                M10:X10,
                                ""),
                            "")))
                )
            )
        )
    )
)</f>
        <v>7</v>
      </c>
      <c r="J10" s="242">
        <v>44895</v>
      </c>
      <c r="K10" s="242">
        <v>45142</v>
      </c>
      <c r="L10" s="91" t="s">
        <v>9</v>
      </c>
      <c r="M10" s="192">
        <v>6.2284545720128497</v>
      </c>
      <c r="N10" s="192">
        <v>7</v>
      </c>
      <c r="O10" s="192">
        <v>8.9557855126999009</v>
      </c>
      <c r="P10" s="192">
        <v>56.9166666666666</v>
      </c>
      <c r="Q10" s="192" t="s">
        <v>778</v>
      </c>
      <c r="R10" s="192">
        <v>3.7499999999999898</v>
      </c>
      <c r="S10" s="192"/>
      <c r="T10" s="192"/>
      <c r="U10" s="192"/>
      <c r="V10" s="192"/>
      <c r="W10" s="192"/>
      <c r="X10" s="192"/>
      <c r="Y10" s="87"/>
      <c r="Z10" s="87"/>
    </row>
    <row r="11" spans="1:38" x14ac:dyDescent="0.2">
      <c r="A11" s="84">
        <v>4</v>
      </c>
      <c r="B11" s="84" t="str">
        <f ca="1"/>
        <v>Albania</v>
      </c>
      <c r="C11" s="84" t="str">
        <f ca="1"/>
        <v>ALB</v>
      </c>
      <c r="D11" s="219" t="str">
        <f ca="1"/>
        <v>ECS           Europe &amp; Central Asia</v>
      </c>
      <c r="E11" s="219" t="str">
        <f ca="1"/>
        <v>IBRD</v>
      </c>
      <c r="F11" s="190" t="str">
        <f t="shared" ca="1" si="3"/>
        <v/>
      </c>
      <c r="G11" s="80">
        <f>IF(N11=7, 6.9, 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3.8576848242635697</v>
      </c>
      <c r="H11" s="80" cm="1">
        <f t="array" ref="H11">IF(
    SUM(IF(
            ISNUMBER(
                IF(
                    $M$4:$X$4,
                    (M11:X11),
                    "")),
            1,
            0))
        =0,
    NA(),
    IF(
        Parameters!$D$15=1,
        IF(
            SUM(--(ISNUMBER(IF($M$4:$X$4=1,(M11:X11),""))))&gt;0,
            MAX(IF(
                ISNUMBER(M11:X11),
                IF(
                    M$4:X$4=1,
                    M11:X11,
                    ""),
                "")),
            MAX(IF(
                ISNUMBER(M11:X11),
                IF(
                    M$4:X$4=2,
                    M11:X11,
                    ""),
                ""))
        ),
        IF(
            Parameters!$D$16=1,
            IFERROR(
                AVERAGE(IF(
                    ISNUMBER(M11:X11),
                    IF(
                        M$4:X$4=1,
                        M11:X11,
                        ""),
                    "")),
                AVERAGE(IF(
                    ISNUMBER(M11:X11),
                    IF(
                        M$4:X$4=2,
                        M11:X11,
                        ""),
                    ""))
            ),
            IF(
                Parameters!$D$17=1,
                IFERROR(
                    IF(
                        OR(
                            IF(
                                ISNUMBER(M11:X11),
                                IF(
                                    M$4:X$4=1,
                                    M11:X11,
                                    ""),
                                "")
                            =0),
                        0,
                        GEOMEAN(IF(
                            ISNUMBER(M11:X11),
                            IF(
                                M$4:X$4=1,
                                M11:X11,
                                ""),
                            ""))
                    ),
                    IF(
                        OR(IF(
                            ISNUMBER(M11:X11),
                            IF(
                                M$4:X$4=2,
                                M11:X11,
                                ""),
                            "")
                            =0),
                        0,
                        GEOMEAN(IF(
                            ISNUMBER(M11:X11),
                            IF(
                                M$4:X$4=2,
                                M11:X11,
                                ""),
                            "")))
                )
            )
        )
    )
)</f>
        <v>3.9351446099912302</v>
      </c>
      <c r="I11" s="191" cm="1">
        <f t="array" ref="I11">IF(
    SUM(IF(
            ISNUMBER(
                IF(
                    $M$5:$X$5,
                    (M11:X11),
                    "")),
            1,
            0))
        =0,
    NA(),
    IF(
        Parameters!$D$15=1,
        IF(
            SUM(--(ISNUMBER(IF($M$5:$X$5=1,(M11:X11),""))))&gt;0,
            MAX(IF(
                ISNUMBER(M11:X11),
                IF(
                    M$5:X$5=1,
                    M11:X11,
                    ""),
                "")),
            MAX(IF(
                ISNUMBER(M11:X11),
                IF(
                    M$5:X$5=2,
                    M11:X11,
                    ""),
                ""))
        ),
        IF(
            Parameters!$D$16=1,
            IFERROR(
                AVERAGE(IF(
                    ISNUMBER(M11:X11),
                    IF(
                        M$5:X$5=1,
                        M11:X11,
                        ""),
                    "")),
                AVERAGE(IF(
                    ISNUMBER(M11:X11),
                    IF(
                        M$5:X$5=2,
                        M11:X11,
                        ""),
                    ""))
            ),
            IF(
                Parameters!$D$17=1,
                IFERROR(
                    IF(
                        OR(
                            IF(
                                ISNUMBER(M11:X11),
                                IF(
                                    M$5:X$5=1,
                                    M11:X11,
                                    ""),
                                "")
                            =0),
                        0,
                        GEOMEAN(IF(
                            ISNUMBER(M11:X11),
                            IF(
                                M$5:X$5=1,
                                M11:X11,
                                ""),
                            ""))
                    ),
                    IF(
                        OR(IF(
                            ISNUMBER(M11:X11),
                            IF(
                                M$5:X$5=2,
                                M11:X11,
                                ""),
                            "")
                            =0),
                        0,
                        GEOMEAN(IF(
                            ISNUMBER(M11:X11),
                            IF(
                                M$5:X$5=2,
                                M11:X11,
                                ""),
                            "")))
                )
            )
        )
    )
)</f>
        <v>3.7817497648165501</v>
      </c>
      <c r="J11" s="242">
        <v>45272</v>
      </c>
      <c r="K11" s="242">
        <v>45272</v>
      </c>
      <c r="L11" s="91" t="s">
        <v>11</v>
      </c>
      <c r="M11" s="192">
        <v>3.9351446099912302</v>
      </c>
      <c r="N11" s="192" t="s">
        <v>409</v>
      </c>
      <c r="O11" s="192">
        <v>3.7817497648165501</v>
      </c>
      <c r="P11" s="192">
        <v>43.8333333333333</v>
      </c>
      <c r="Q11" s="192" t="s">
        <v>409</v>
      </c>
      <c r="R11" s="192">
        <v>-0.83333333333333504</v>
      </c>
      <c r="S11" s="192"/>
      <c r="T11" s="192"/>
      <c r="U11" s="192"/>
      <c r="V11" s="192"/>
      <c r="W11" s="192"/>
      <c r="X11" s="192"/>
      <c r="Y11" s="103"/>
      <c r="Z11" s="103"/>
    </row>
    <row r="12" spans="1:38" x14ac:dyDescent="0.2">
      <c r="A12" s="84">
        <v>5</v>
      </c>
      <c r="B12" s="84" t="str">
        <f ca="1"/>
        <v>Andorra</v>
      </c>
      <c r="C12" s="84" t="str">
        <f ca="1"/>
        <v>AND</v>
      </c>
      <c r="D12" s="219" t="str">
        <f ca="1"/>
        <v>ECS           Europe &amp; Central Asia</v>
      </c>
      <c r="E12" s="219" t="str">
        <f ca="1"/>
        <v>NA</v>
      </c>
      <c r="F12" s="190" t="str">
        <f t="shared" ca="1" si="3"/>
        <v/>
      </c>
      <c r="G12" s="80" t="e">
        <f>IF(N12=7, 6.9, 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$M$4:$X$4,
                    (M12:X12),
                    "")),
            1,
            0))
        =0,
    NA(),
    IF(
        Parameters!$D$15=1,
        IF(
            SUM(--(ISNUMBER(IF($M$4:$X$4=1,(M12:X12),""))))&gt;0,
            MAX(IF(
                ISNUMBER(M12:X12),
                IF(
                    M$4:X$4=1,
                    M12:X12,
                    ""),
                "")),
            MAX(IF(
                ISNUMBER(M12:X12),
                IF(
                    M$4:X$4=2,
                    M12:X12,
                    ""),
                ""))
        ),
        IF(
            Parameters!$D$16=1,
            IFERROR(
                AVERAGE(IF(
                    ISNUMBER(M12:X12),
                    IF(
                        M$4:X$4=1,
                        M12:X12,
                        ""),
                    "")),
                AVERAGE(IF(
                    ISNUMBER(M12:X12),
                    IF(
                        M$4:X$4=2,
                        M12:X12,
                        ""),
                    ""))
            ),
            IF(
                Parameters!$D$17=1,
                IFERROR(
                    IF(
                        OR(
                            IF(
                                ISNUMBER(M12:X12),
                                IF(
                                    M$4:X$4=1,
                                    M12:X12,
                                    ""),
                                "")
                            =0),
                        0,
                        GEOMEAN(IF(
                            ISNUMBER(M12:X12),
                            IF(
                                M$4:X$4=1,
                                M12:X12,
                                ""),
                            ""))
                    ),
                    IF(
                        OR(IF(
                            ISNUMBER(M12:X12),
                            IF(
                                M$4:X$4=2,
                                M12:X12,
                                ""),
                            "")
                            =0),
                        0,
                        GEOMEAN(IF(
                            ISNUMBER(M12:X12),
                            IF(
                                M$4:X$4=2,
                                M12:X12,
                                ""),
                            "")))
                )
            )
        )
    )
)</f>
        <v>#N/A</v>
      </c>
      <c r="I12" s="191" t="e" cm="1">
        <f t="array" ref="I12">IF(
    SUM(IF(
            ISNUMBER(
                IF(
                    $M$5:$X$5,
                    (M12:X12),
                    "")),
            1,
            0))
        =0,
    NA(),
    IF(
        Parameters!$D$15=1,
        IF(
            SUM(--(ISNUMBER(IF($M$5:$X$5=1,(M12:X12),""))))&gt;0,
            MAX(IF(
                ISNUMBER(M12:X12),
                IF(
                    M$5:X$5=1,
                    M12:X12,
                    ""),
                "")),
            MAX(IF(
                ISNUMBER(M12:X12),
                IF(
                    M$5:X$5=2,
                    M12:X12,
                    ""),
                ""))
        ),
        IF(
            Parameters!$D$16=1,
            IFERROR(
                AVERAGE(IF(
                    ISNUMBER(M12:X12),
                    IF(
                        M$5:X$5=1,
                        M12:X12,
                        ""),
                    "")),
                AVERAGE(IF(
                    ISNUMBER(M12:X12),
                    IF(
                        M$5:X$5=2,
                        M12:X12,
                        ""),
                    ""))
            ),
            IF(
                Parameters!$D$17=1,
                IFERROR(
                    IF(
                        OR(
                            IF(
                                ISNUMBER(M12:X12),
                                IF(
                                    M$5:X$5=1,
                                    M12:X12,
                                    ""),
                                "")
                            =0),
                        0,
                        GEOMEAN(IF(
                            ISNUMBER(M12:X12),
                            IF(
                                M$5:X$5=1,
                                M12:X12,
                                ""),
                            ""))
                    ),
                    IF(
                        OR(IF(
                            ISNUMBER(M12:X12),
                            IF(
                                M$5:X$5=2,
                                M12:X12,
                                ""),
                            "")
                            =0),
                        0,
                        GEOMEAN(IF(
                            ISNUMBER(M12:X12),
                            IF(
                                M$5:X$5=2,
                                M12:X12,
                                ""),
                            "")))
                )
            )
        )
    )
)</f>
        <v>#N/A</v>
      </c>
      <c r="J12" s="242">
        <v>44887</v>
      </c>
      <c r="K12" s="242" t="s">
        <v>409</v>
      </c>
      <c r="L12" s="91" t="s">
        <v>695</v>
      </c>
      <c r="M12" s="192" t="s">
        <v>409</v>
      </c>
      <c r="N12" s="192" t="s">
        <v>409</v>
      </c>
      <c r="O12" s="192" t="s">
        <v>409</v>
      </c>
      <c r="P12" s="192" t="s">
        <v>409</v>
      </c>
      <c r="Q12" s="192" t="s">
        <v>409</v>
      </c>
      <c r="R12" s="192" t="s">
        <v>409</v>
      </c>
      <c r="S12" s="192"/>
      <c r="T12" s="192"/>
      <c r="U12" s="192"/>
      <c r="V12" s="192"/>
      <c r="W12" s="192"/>
      <c r="X12" s="192"/>
      <c r="Y12" s="80"/>
      <c r="Z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IF(N13=7, 6.9, 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1.1827851772646956</v>
      </c>
      <c r="H13" s="80" cm="1">
        <f t="array" ref="H13">IF(
    SUM(IF(
            ISNUMBER(
                IF(
                    $M$4:$X$4,
                    (M13:X13),
                    "")),
            1,
            0))
        =0,
    NA(),
    IF(
        Parameters!$D$15=1,
        IF(
            SUM(--(ISNUMBER(IF($M$4:$X$4=1,(M13:X13),""))))&gt;0,
            MAX(IF(
                ISNUMBER(M13:X13),
                IF(
                    M$4:X$4=1,
                    M13:X13,
                    ""),
                "")),
            MAX(IF(
                ISNUMBER(M13:X13),
                IF(
                    M$4:X$4=2,
                    M13:X13,
                    ""),
                ""))
        ),
        IF(
            Parameters!$D$16=1,
            IFERROR(
                AVERAGE(IF(
                    ISNUMBER(M13:X13),
                    IF(
                        M$4:X$4=1,
                        M13:X13,
                        ""),
                    "")),
                AVERAGE(IF(
                    ISNUMBER(M13:X13),
                    IF(
                        M$4:X$4=2,
                        M13:X13,
                        ""),
                    ""))
            ),
            IF(
                Parameters!$D$17=1,
                IFERROR(
                    IF(
                        OR(
                            IF(
                                ISNUMBER(M13:X13),
                                IF(
                                    M$4:X$4=1,
                                    M13:X13,
                                    ""),
                                "")
                            =0),
                        0,
                        GEOMEAN(IF(
                            ISNUMBER(M13:X13),
                            IF(
                                M$4:X$4=1,
                                M13:X13,
                                ""),
                            ""))
                    ),
                    IF(
                        OR(IF(
                            ISNUMBER(M13:X13),
                            IF(
                                M$4:X$4=2,
                                M13:X13,
                                ""),
                            "")
                            =0),
                        0,
                        GEOMEAN(IF(
                            ISNUMBER(M13:X13),
                            IF(
                                M$4:X$4=2,
                                M13:X13,
                                ""),
                            "")))
                )
            )
        )
    )
)</f>
        <v>0.59012562080046704</v>
      </c>
      <c r="I13" s="191" cm="1">
        <f t="array" ref="I13">IF(
    SUM(IF(
            ISNUMBER(
                IF(
                    $M$5:$X$5,
                    (M13:X13),
                    "")),
            1,
            0))
        =0,
    NA(),
    IF(
        Parameters!$D$15=1,
        IF(
            SUM(--(ISNUMBER(IF($M$5:$X$5=1,(M13:X13),""))))&gt;0,
            MAX(IF(
                ISNUMBER(M13:X13),
                IF(
                    M$5:X$5=1,
                    M13:X13,
                    ""),
                "")),
            MAX(IF(
                ISNUMBER(M13:X13),
                IF(
                    M$5:X$5=2,
                    M13:X13,
                    ""),
                ""))
        ),
        IF(
            Parameters!$D$16=1,
            IFERROR(
                AVERAGE(IF(
                    ISNUMBER(M13:X13),
                    IF(
                        M$5:X$5=1,
                        M13:X13,
                        ""),
                    "")),
                AVERAGE(IF(
                    ISNUMBER(M13:X13),
                    IF(
                        M$5:X$5=2,
                        M13:X13,
                        ""),
                    ""))
            ),
            IF(
                Parameters!$D$17=1,
                IFERROR(
                    IF(
                        OR(
                            IF(
                                ISNUMBER(M13:X13),
                                IF(
                                    M$5:X$5=1,
                                    M13:X13,
                                    ""),
                                "")
                            =0),
                        0,
                        GEOMEAN(IF(
                            ISNUMBER(M13:X13),
                            IF(
                                M$5:X$5=1,
                                M13:X13,
                                ""),
                            ""))
                    ),
                    IF(
                        OR(IF(
                            ISNUMBER(M13:X13),
                            IF(
                                M$5:X$5=2,
                                M13:X13,
                                ""),
                            "")
                            =0),
                        0,
                        GEOMEAN(IF(
                            ISNUMBER(M13:X13),
                            IF(
                                M$5:X$5=2,
                                M13:X13,
                                ""),
                            "")))
                )
            )
        )
    )
)</f>
        <v>2.3706491063029098</v>
      </c>
      <c r="J13" s="242">
        <v>45218</v>
      </c>
      <c r="K13" s="242">
        <v>45218</v>
      </c>
      <c r="L13" s="91" t="s">
        <v>13</v>
      </c>
      <c r="M13" s="192">
        <v>0.59012562080046704</v>
      </c>
      <c r="N13" s="192" t="s">
        <v>409</v>
      </c>
      <c r="O13" s="192">
        <v>2.3706491063029098</v>
      </c>
      <c r="P13" s="192">
        <v>24.75</v>
      </c>
      <c r="Q13" s="192" t="s">
        <v>409</v>
      </c>
      <c r="R13" s="192">
        <v>-2.0833333333333299</v>
      </c>
      <c r="S13" s="192"/>
      <c r="T13" s="192"/>
      <c r="U13" s="192"/>
      <c r="V13" s="192"/>
      <c r="W13" s="192"/>
      <c r="X13" s="192"/>
      <c r="Y13" s="80"/>
      <c r="Z13" s="80"/>
    </row>
    <row r="14" spans="1:38" x14ac:dyDescent="0.2">
      <c r="A14" s="84">
        <v>7</v>
      </c>
      <c r="B14" s="84" t="str">
        <f ca="1"/>
        <v>Argentina</v>
      </c>
      <c r="C14" s="84" t="str">
        <f ca="1"/>
        <v>ARG</v>
      </c>
      <c r="D14" s="219" t="str">
        <f ca="1"/>
        <v>LCN           Latin America &amp; Caribbean</v>
      </c>
      <c r="E14" s="219" t="str">
        <f ca="1"/>
        <v>IBRD</v>
      </c>
      <c r="F14" s="190" t="str">
        <f t="shared" ca="1" si="3"/>
        <v/>
      </c>
      <c r="G14" s="80">
        <f>IF(N14=7, 6.9, 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10</v>
      </c>
      <c r="H14" s="80" cm="1">
        <f t="array" ref="H14">IF(
    SUM(IF(
            ISNUMBER(
                IF(
                    $M$4:$X$4,
                    (M14:X14),
                    "")),
            1,
            0))
        =0,
    NA(),
    IF(
        Parameters!$D$15=1,
        IF(
            SUM(--(ISNUMBER(IF($M$4:$X$4=1,(M14:X14),""))))&gt;0,
            MAX(IF(
                ISNUMBER(M14:X14),
                IF(
                    M$4:X$4=1,
                    M14:X14,
                    ""),
                "")),
            MAX(IF(
                ISNUMBER(M14:X14),
                IF(
                    M$4:X$4=2,
                    M14:X14,
                    ""),
                ""))
        ),
        IF(
            Parameters!$D$16=1,
            IFERROR(
                AVERAGE(IF(
                    ISNUMBER(M14:X14),
                    IF(
                        M$4:X$4=1,
                        M14:X14,
                        ""),
                    "")),
                AVERAGE(IF(
                    ISNUMBER(M14:X14),
                    IF(
                        M$4:X$4=2,
                        M14:X14,
                        ""),
                    ""))
            ),
            IF(
                Parameters!$D$17=1,
                IFERROR(
                    IF(
                        OR(
                            IF(
                                ISNUMBER(M14:X14),
                                IF(
                                    M$4:X$4=1,
                                    M14:X14,
                                    ""),
                                "")
                            =0),
                        0,
                        GEOMEAN(IF(
                            ISNUMBER(M14:X14),
                            IF(
                                M$4:X$4=1,
                                M14:X14,
                                ""),
                            ""))
                    ),
                    IF(
                        OR(IF(
                            ISNUMBER(M14:X14),
                            IF(
                                M$4:X$4=2,
                                M14:X14,
                                ""),
                            "")
                            =0),
                        0,
                        GEOMEAN(IF(
                            ISNUMBER(M14:X14),
                            IF(
                                M$4:X$4=2,
                                M14:X14,
                                ""),
                            "")))
                )
            )
        )
    )
)</f>
        <v>10</v>
      </c>
      <c r="I14" s="191" cm="1">
        <f t="array" ref="I14">IF(
    SUM(IF(
            ISNUMBER(
                IF(
                    $M$5:$X$5,
                    (M14:X14),
                    "")),
            1,
            0))
        =0,
    NA(),
    IF(
        Parameters!$D$15=1,
        IF(
            SUM(--(ISNUMBER(IF($M$5:$X$5=1,(M14:X14),""))))&gt;0,
            MAX(IF(
                ISNUMBER(M14:X14),
                IF(
                    M$5:X$5=1,
                    M14:X14,
                    ""),
                "")),
            MAX(IF(
                ISNUMBER(M14:X14),
                IF(
                    M$5:X$5=2,
                    M14:X14,
                    ""),
                ""))
        ),
        IF(
            Parameters!$D$16=1,
            IFERROR(
                AVERAGE(IF(
                    ISNUMBER(M14:X14),
                    IF(
                        M$5:X$5=1,
                        M14:X14,
                        ""),
                    "")),
                AVERAGE(IF(
                    ISNUMBER(M14:X14),
                    IF(
                        M$5:X$5=2,
                        M14:X14,
                        ""),
                    ""))
            ),
            IF(
                Parameters!$D$17=1,
                IFERROR(
                    IF(
                        OR(
                            IF(
                                ISNUMBER(M14:X14),
                                IF(
                                    M$5:X$5=1,
                                    M14:X14,
                                    ""),
                                "")
                            =0),
                        0,
                        GEOMEAN(IF(
                            ISNUMBER(M14:X14),
                            IF(
                                M$5:X$5=1,
                                M14:X14,
                                ""),
                            ""))
                    ),
                    IF(
                        OR(IF(
                            ISNUMBER(M14:X14),
                            IF(
                                M$5:X$5=2,
                                M14:X14,
                                ""),
                            "")
                            =0),
                        0,
                        GEOMEAN(IF(
                            ISNUMBER(M14:X14),
                            IF(
                                M$5:X$5=2,
                                M14:X14,
                                ""),
                            "")))
                )
            )
        )
    )
)</f>
        <v>10</v>
      </c>
      <c r="J14" s="242">
        <v>45272</v>
      </c>
      <c r="K14" s="242">
        <v>44887</v>
      </c>
      <c r="L14" s="91" t="s">
        <v>15</v>
      </c>
      <c r="M14" s="192">
        <v>10</v>
      </c>
      <c r="N14" s="192">
        <v>10</v>
      </c>
      <c r="O14" s="192">
        <v>0</v>
      </c>
      <c r="P14" s="192">
        <v>79.3333333333333</v>
      </c>
      <c r="Q14" s="192" t="s">
        <v>779</v>
      </c>
      <c r="R14" s="192">
        <v>-8.3333333333333197</v>
      </c>
      <c r="S14" s="192"/>
      <c r="T14" s="192"/>
      <c r="U14" s="192"/>
      <c r="V14" s="192"/>
      <c r="W14" s="192"/>
      <c r="X14" s="192"/>
      <c r="Y14" s="80"/>
      <c r="Z14" s="80"/>
    </row>
    <row r="15" spans="1:38" x14ac:dyDescent="0.2">
      <c r="A15" s="84">
        <v>8</v>
      </c>
      <c r="B15" s="84" t="str">
        <f ca="1"/>
        <v>Armenia</v>
      </c>
      <c r="C15" s="84" t="str">
        <f ca="1"/>
        <v>ARM</v>
      </c>
      <c r="D15" s="219" t="str">
        <f ca="1"/>
        <v>ECS           Europe &amp; Central Asia</v>
      </c>
      <c r="E15" s="219" t="str">
        <f ca="1"/>
        <v>IBRD</v>
      </c>
      <c r="F15" s="190" t="str">
        <f t="shared" ca="1" si="3"/>
        <v/>
      </c>
      <c r="G15" s="80">
        <f>IF(N15=7, 6.9, 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3.1781813787988864</v>
      </c>
      <c r="H15" s="80" cm="1">
        <f t="array" ref="H15">IF(
    SUM(IF(
            ISNUMBER(
                IF(
                    $M$4:$X$4,
                    (M15:X15),
                    "")),
            1,
            0))
        =0,
    NA(),
    IF(
        Parameters!$D$15=1,
        IF(
            SUM(--(ISNUMBER(IF($M$4:$X$4=1,(M15:X15),""))))&gt;0,
            MAX(IF(
                ISNUMBER(M15:X15),
                IF(
                    M$4:X$4=1,
                    M15:X15,
                    ""),
                "")),
            MAX(IF(
                ISNUMBER(M15:X15),
                IF(
                    M$4:X$4=2,
                    M15:X15,
                    ""),
                ""))
        ),
        IF(
            Parameters!$D$16=1,
            IFERROR(
                AVERAGE(IF(
                    ISNUMBER(M15:X15),
                    IF(
                        M$4:X$4=1,
                        M15:X15,
                        ""),
                    "")),
                AVERAGE(IF(
                    ISNUMBER(M15:X15),
                    IF(
                        M$4:X$4=2,
                        M15:X15,
                        ""),
                    ""))
            ),
            IF(
                Parameters!$D$17=1,
                IFERROR(
                    IF(
                        OR(
                            IF(
                                ISNUMBER(M15:X15),
                                IF(
                                    M$4:X$4=1,
                                    M15:X15,
                                    ""),
                                "")
                            =0),
                        0,
                        GEOMEAN(IF(
                            ISNUMBER(M15:X15),
                            IF(
                                M$4:X$4=1,
                                M15:X15,
                                ""),
                            ""))
                    ),
                    IF(
                        OR(IF(
                            ISNUMBER(M15:X15),
                            IF(
                                M$4:X$4=2,
                                M15:X15,
                                ""),
                            "")
                            =0),
                        0,
                        GEOMEAN(IF(
                            ISNUMBER(M15:X15),
                            IF(
                                M$4:X$4=2,
                                M15:X15,
                                ""),
                            "")))
                )
            )
        )
    )
)</f>
        <v>3.55536079462459</v>
      </c>
      <c r="I15" s="191" cm="1">
        <f t="array" ref="I15">IF(
    SUM(IF(
            ISNUMBER(
                IF(
                    $M$5:$X$5,
                    (M15:X15),
                    "")),
            1,
            0))
        =0,
    NA(),
    IF(
        Parameters!$D$15=1,
        IF(
            SUM(--(ISNUMBER(IF($M$5:$X$5=1,(M15:X15),""))))&gt;0,
            MAX(IF(
                ISNUMBER(M15:X15),
                IF(
                    M$5:X$5=1,
                    M15:X15,
                    ""),
                "")),
            MAX(IF(
                ISNUMBER(M15:X15),
                IF(
                    M$5:X$5=2,
                    M15:X15,
                    ""),
                ""))
        ),
        IF(
            Parameters!$D$16=1,
            IFERROR(
                AVERAGE(IF(
                    ISNUMBER(M15:X15),
                    IF(
                        M$5:X$5=1,
                        M15:X15,
                        ""),
                    "")),
                AVERAGE(IF(
                    ISNUMBER(M15:X15),
                    IF(
                        M$5:X$5=2,
                        M15:X15,
                        ""),
                    ""))
            ),
            IF(
                Parameters!$D$17=1,
                IFERROR(
                    IF(
                        OR(
                            IF(
                                ISNUMBER(M15:X15),
                                IF(
                                    M$5:X$5=1,
                                    M15:X15,
                                    ""),
                                "")
                            =0),
                        0,
                        GEOMEAN(IF(
                            ISNUMBER(M15:X15),
                            IF(
                                M$5:X$5=1,
                                M15:X15,
                                ""),
                            ""))
                    ),
                    IF(
                        OR(IF(
                            ISNUMBER(M15:X15),
                            IF(
                                M$5:X$5=2,
                                M15:X15,
                                ""),
                            "")
                            =0),
                        0,
                        GEOMEAN(IF(
                            ISNUMBER(M15:X15),
                            IF(
                                M$5:X$5=2,
                                M15:X15,
                                ""),
                            "")))
                )
            )
        )
    )
)</f>
        <v>2.8410159924741301</v>
      </c>
      <c r="J15" s="242">
        <v>45272</v>
      </c>
      <c r="K15" s="242">
        <v>45272</v>
      </c>
      <c r="L15" s="91" t="s">
        <v>17</v>
      </c>
      <c r="M15" s="192">
        <v>3.55536079462459</v>
      </c>
      <c r="N15" s="192" t="s">
        <v>409</v>
      </c>
      <c r="O15" s="192">
        <v>2.8410159924741301</v>
      </c>
      <c r="P15" s="192">
        <v>41.6666666666666</v>
      </c>
      <c r="Q15" s="192" t="s">
        <v>409</v>
      </c>
      <c r="R15" s="192">
        <v>-1.6666666666666601</v>
      </c>
      <c r="S15" s="192"/>
      <c r="T15" s="192"/>
      <c r="U15" s="192"/>
      <c r="V15" s="192"/>
      <c r="W15" s="192"/>
      <c r="X15" s="192"/>
      <c r="Y15" s="80"/>
      <c r="Z15" s="80"/>
    </row>
    <row r="16" spans="1:38" x14ac:dyDescent="0.2">
      <c r="A16" s="84">
        <v>9</v>
      </c>
      <c r="B16" s="84" t="str">
        <f ca="1"/>
        <v>American Samoa</v>
      </c>
      <c r="C16" s="84" t="str">
        <f ca="1"/>
        <v>ASM</v>
      </c>
      <c r="D16" s="219" t="str">
        <f ca="1"/>
        <v>EAS           East Asia &amp; Pacific</v>
      </c>
      <c r="E16" s="219" t="str">
        <f ca="1"/>
        <v>NA</v>
      </c>
      <c r="F16" s="190" t="str">
        <f t="shared" ca="1" si="3"/>
        <v/>
      </c>
      <c r="G16" s="80" t="e">
        <f>IF(N16=7, 6.9, 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$M$4:$X$4,
                    (M16:X16),
                    "")),
            1,
            0))
        =0,
    NA(),
    IF(
        Parameters!$D$15=1,
        IF(
            SUM(--(ISNUMBER(IF($M$4:$X$4=1,(M16:X16),""))))&gt;0,
            MAX(IF(
                ISNUMBER(M16:X16),
                IF(
                    M$4:X$4=1,
                    M16:X16,
                    ""),
                "")),
            MAX(IF(
                ISNUMBER(M16:X16),
                IF(
                    M$4:X$4=2,
                    M16:X16,
                    ""),
                ""))
        ),
        IF(
            Parameters!$D$16=1,
            IFERROR(
                AVERAGE(IF(
                    ISNUMBER(M16:X16),
                    IF(
                        M$4:X$4=1,
                        M16:X16,
                        ""),
                    "")),
                AVERAGE(IF(
                    ISNUMBER(M16:X16),
                    IF(
                        M$4:X$4=2,
                        M16:X16,
                        ""),
                    ""))
            ),
            IF(
                Parameters!$D$17=1,
                IFERROR(
                    IF(
                        OR(
                            IF(
                                ISNUMBER(M16:X16),
                                IF(
                                    M$4:X$4=1,
                                    M16:X16,
                                    ""),
                                "")
                            =0),
                        0,
                        GEOMEAN(IF(
                            ISNUMBER(M16:X16),
                            IF(
                                M$4:X$4=1,
                                M16:X16,
                                ""),
                            ""))
                    ),
                    IF(
                        OR(IF(
                            ISNUMBER(M16:X16),
                            IF(
                                M$4:X$4=2,
                                M16:X16,
                                ""),
                            "")
                            =0),
                        0,
                        GEOMEAN(IF(
                            ISNUMBER(M16:X16),
                            IF(
                                M$4:X$4=2,
                                M16:X16,
                                ""),
                            "")))
                )
            )
        )
    )
)</f>
        <v>#N/A</v>
      </c>
      <c r="I16" s="191" t="e" cm="1">
        <f t="array" ref="I16">IF(
    SUM(IF(
            ISNUMBER(
                IF(
                    $M$5:$X$5,
                    (M16:X16),
                    "")),
            1,
            0))
        =0,
    NA(),
    IF(
        Parameters!$D$15=1,
        IF(
            SUM(--(ISNUMBER(IF($M$5:$X$5=1,(M16:X16),""))))&gt;0,
            MAX(IF(
                ISNUMBER(M16:X16),
                IF(
                    M$5:X$5=1,
                    M16:X16,
                    ""),
                "")),
            MAX(IF(
                ISNUMBER(M16:X16),
                IF(
                    M$5:X$5=2,
                    M16:X16,
                    ""),
                ""))
        ),
        IF(
            Parameters!$D$16=1,
            IFERROR(
                AVERAGE(IF(
                    ISNUMBER(M16:X16),
                    IF(
                        M$5:X$5=1,
                        M16:X16,
                        ""),
                    "")),
                AVERAGE(IF(
                    ISNUMBER(M16:X16),
                    IF(
                        M$5:X$5=2,
                        M16:X16,
                        ""),
                    ""))
            ),
            IF(
                Parameters!$D$17=1,
                IFERROR(
                    IF(
                        OR(
                            IF(
                                ISNUMBER(M16:X16),
                                IF(
                                    M$5:X$5=1,
                                    M16:X16,
                                    ""),
                                "")
                            =0),
                        0,
                        GEOMEAN(IF(
                            ISNUMBER(M16:X16),
                            IF(
                                M$5:X$5=1,
                                M16:X16,
                                ""),
                            ""))
                    ),
                    IF(
                        OR(IF(
                            ISNUMBER(M16:X16),
                            IF(
                                M$5:X$5=2,
                                M16:X16,
                                ""),
                            "")
                            =0),
                        0,
                        GEOMEAN(IF(
                            ISNUMBER(M16:X16),
                            IF(
                                M$5:X$5=2,
                                M16:X16,
                                ""),
                            "")))
                )
            )
        )
    )
)</f>
        <v>#N/A</v>
      </c>
      <c r="J16" s="242" t="s">
        <v>409</v>
      </c>
      <c r="K16" s="242" t="s">
        <v>409</v>
      </c>
      <c r="L16" s="239" t="s">
        <v>696</v>
      </c>
      <c r="M16" s="192" t="s">
        <v>409</v>
      </c>
      <c r="N16" s="192" t="s">
        <v>409</v>
      </c>
      <c r="O16" s="192" t="s">
        <v>409</v>
      </c>
      <c r="P16" s="192" t="s">
        <v>409</v>
      </c>
      <c r="Q16" s="192" t="s">
        <v>409</v>
      </c>
      <c r="R16" s="192" t="s">
        <v>409</v>
      </c>
      <c r="S16" s="192"/>
      <c r="T16" s="192"/>
      <c r="U16" s="192"/>
      <c r="V16" s="192"/>
      <c r="W16" s="192"/>
      <c r="X16" s="192"/>
      <c r="Y16" s="80"/>
      <c r="Z16" s="80"/>
    </row>
    <row r="17" spans="1:26" x14ac:dyDescent="0.2">
      <c r="A17" s="84">
        <v>10</v>
      </c>
      <c r="B17" s="84" t="str">
        <f ca="1"/>
        <v>Antigua and Barbuda</v>
      </c>
      <c r="C17" s="84" t="str">
        <f ca="1"/>
        <v>ATG</v>
      </c>
      <c r="D17" s="219" t="str">
        <f ca="1"/>
        <v>LCN           Latin America &amp; Caribbean</v>
      </c>
      <c r="E17" s="219" t="str">
        <f ca="1"/>
        <v>IBRD</v>
      </c>
      <c r="F17" s="190" t="str">
        <f t="shared" ca="1" si="3"/>
        <v/>
      </c>
      <c r="G17" s="80" t="e">
        <f>IF(N17=7, 6.9, 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#N/A</v>
      </c>
      <c r="H17" s="80" t="e" cm="1">
        <f t="array" ref="H17">IF(
    SUM(IF(
            ISNUMBER(
                IF(
                    $M$4:$X$4,
                    (M17:X17),
                    "")),
            1,
            0))
        =0,
    NA(),
    IF(
        Parameters!$D$15=1,
        IF(
            SUM(--(ISNUMBER(IF($M$4:$X$4=1,(M17:X17),""))))&gt;0,
            MAX(IF(
                ISNUMBER(M17:X17),
                IF(
                    M$4:X$4=1,
                    M17:X17,
                    ""),
                "")),
            MAX(IF(
                ISNUMBER(M17:X17),
                IF(
                    M$4:X$4=2,
                    M17:X17,
                    ""),
                ""))
        ),
        IF(
            Parameters!$D$16=1,
            IFERROR(
                AVERAGE(IF(
                    ISNUMBER(M17:X17),
                    IF(
                        M$4:X$4=1,
                        M17:X17,
                        ""),
                    "")),
                AVERAGE(IF(
                    ISNUMBER(M17:X17),
                    IF(
                        M$4:X$4=2,
                        M17:X17,
                        ""),
                    ""))
            ),
            IF(
                Parameters!$D$17=1,
                IFERROR(
                    IF(
                        OR(
                            IF(
                                ISNUMBER(M17:X17),
                                IF(
                                    M$4:X$4=1,
                                    M17:X17,
                                    ""),
                                "")
                            =0),
                        0,
                        GEOMEAN(IF(
                            ISNUMBER(M17:X17),
                            IF(
                                M$4:X$4=1,
                                M17:X17,
                                ""),
                            ""))
                    ),
                    IF(
                        OR(IF(
                            ISNUMBER(M17:X17),
                            IF(
                                M$4:X$4=2,
                                M17:X17,
                                ""),
                            "")
                            =0),
                        0,
                        GEOMEAN(IF(
                            ISNUMBER(M17:X17),
                            IF(
                                M$4:X$4=2,
                                M17:X17,
                                ""),
                            "")))
                )
            )
        )
    )
)</f>
        <v>#N/A</v>
      </c>
      <c r="I17" s="191" t="e" cm="1">
        <f t="array" ref="I17">IF(
    SUM(IF(
            ISNUMBER(
                IF(
                    $M$5:$X$5,
                    (M17:X17),
                    "")),
            1,
            0))
        =0,
    NA(),
    IF(
        Parameters!$D$15=1,
        IF(
            SUM(--(ISNUMBER(IF($M$5:$X$5=1,(M17:X17),""))))&gt;0,
            MAX(IF(
                ISNUMBER(M17:X17),
                IF(
                    M$5:X$5=1,
                    M17:X17,
                    ""),
                "")),
            MAX(IF(
                ISNUMBER(M17:X17),
                IF(
                    M$5:X$5=2,
                    M17:X17,
                    ""),
                ""))
        ),
        IF(
            Parameters!$D$16=1,
            IFERROR(
                AVERAGE(IF(
                    ISNUMBER(M17:X17),
                    IF(
                        M$5:X$5=1,
                        M17:X17,
                        ""),
                    "")),
                AVERAGE(IF(
                    ISNUMBER(M17:X17),
                    IF(
                        M$5:X$5=2,
                        M17:X17,
                        ""),
                    ""))
            ),
            IF(
                Parameters!$D$17=1,
                IFERROR(
                    IF(
                        OR(
                            IF(
                                ISNUMBER(M17:X17),
                                IF(
                                    M$5:X$5=1,
                                    M17:X17,
                                    ""),
                                "")
                            =0),
                        0,
                        GEOMEAN(IF(
                            ISNUMBER(M17:X17),
                            IF(
                                M$5:X$5=1,
                                M17:X17,
                                ""),
                            ""))
                    ),
                    IF(
                        OR(IF(
                            ISNUMBER(M17:X17),
                            IF(
                                M$5:X$5=2,
                                M17:X17,
                                ""),
                            "")
                            =0),
                        0,
                        GEOMEAN(IF(
                            ISNUMBER(M17:X17),
                            IF(
                                M$5:X$5=2,
                                M17:X17,
                                ""),
                            "")))
                )
            )
        )
    )
)</f>
        <v>#N/A</v>
      </c>
      <c r="J17" s="242">
        <v>44753</v>
      </c>
      <c r="K17" s="242" t="s">
        <v>409</v>
      </c>
      <c r="L17" s="91" t="s">
        <v>19</v>
      </c>
      <c r="M17" s="192" t="s">
        <v>409</v>
      </c>
      <c r="N17" s="192" t="s">
        <v>409</v>
      </c>
      <c r="O17" s="192" t="s">
        <v>409</v>
      </c>
      <c r="P17" s="192" t="s">
        <v>409</v>
      </c>
      <c r="Q17" s="192" t="s">
        <v>409</v>
      </c>
      <c r="R17" s="192" t="s">
        <v>409</v>
      </c>
      <c r="S17" s="192"/>
      <c r="T17" s="192"/>
      <c r="U17" s="192"/>
      <c r="V17" s="192"/>
      <c r="W17" s="192"/>
      <c r="X17" s="192"/>
      <c r="Y17" s="80"/>
      <c r="Z17" s="80"/>
    </row>
    <row r="18" spans="1:26" x14ac:dyDescent="0.2">
      <c r="A18" s="84">
        <v>11</v>
      </c>
      <c r="B18" s="84" t="str">
        <f ca="1"/>
        <v>Australia</v>
      </c>
      <c r="C18" s="84" t="str">
        <f ca="1"/>
        <v>AUS</v>
      </c>
      <c r="D18" s="219" t="str">
        <f ca="1"/>
        <v>EAS           East Asia &amp; Pacific</v>
      </c>
      <c r="E18" s="219" t="str">
        <f ca="1"/>
        <v>NA</v>
      </c>
      <c r="F18" s="190" t="str">
        <f t="shared" ca="1" si="3"/>
        <v/>
      </c>
      <c r="G18" s="80">
        <f>IF(N18=7, 6.9, 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$M$4:$X$4,
                    (M18:X18),
                    "")),
            1,
            0))
        =0,
    NA(),
    IF(
        Parameters!$D$15=1,
        IF(
            SUM(--(ISNUMBER(IF($M$4:$X$4=1,(M18:X18),""))))&gt;0,
            MAX(IF(
                ISNUMBER(M18:X18),
                IF(
                    M$4:X$4=1,
                    M18:X18,
                    ""),
                "")),
            MAX(IF(
                ISNUMBER(M18:X18),
                IF(
                    M$4:X$4=2,
                    M18:X18,
                    ""),
                ""))
        ),
        IF(
            Parameters!$D$16=1,
            IFERROR(
                AVERAGE(IF(
                    ISNUMBER(M18:X18),
                    IF(
                        M$4:X$4=1,
                        M18:X18,
                        ""),
                    "")),
                AVERAGE(IF(
                    ISNUMBER(M18:X18),
                    IF(
                        M$4:X$4=2,
                        M18:X18,
                        ""),
                    ""))
            ),
            IF(
                Parameters!$D$17=1,
                IFERROR(
                    IF(
                        OR(
                            IF(
                                ISNUMBER(M18:X18),
                                IF(
                                    M$4:X$4=1,
                                    M18:X18,
                                    ""),
                                "")
                            =0),
                        0,
                        GEOMEAN(IF(
                            ISNUMBER(M18:X18),
                            IF(
                                M$4:X$4=1,
                                M18:X18,
                                ""),
                            ""))
                    ),
                    IF(
                        OR(IF(
                            ISNUMBER(M18:X18),
                            IF(
                                M$4:X$4=2,
                                M18:X18,
                                ""),
                            "")
                            =0),
                        0,
                        GEOMEAN(IF(
                            ISNUMBER(M18:X18),
                            IF(
                                M$4:X$4=2,
                                M18:X18,
                                ""),
                            "")))
                )
            )
        )
    )
)</f>
        <v>0</v>
      </c>
      <c r="I18" s="191" cm="1">
        <f t="array" ref="I18">IF(
    SUM(IF(
            ISNUMBER(
                IF(
                    $M$5:$X$5,
                    (M18:X18),
                    "")),
            1,
            0))
        =0,
    NA(),
    IF(
        Parameters!$D$15=1,
        IF(
            SUM(--(ISNUMBER(IF($M$5:$X$5=1,(M18:X18),""))))&gt;0,
            MAX(IF(
                ISNUMBER(M18:X18),
                IF(
                    M$5:X$5=1,
                    M18:X18,
                    ""),
                "")),
            MAX(IF(
                ISNUMBER(M18:X18),
                IF(
                    M$5:X$5=2,
                    M18:X18,
                    ""),
                ""))
        ),
        IF(
            Parameters!$D$16=1,
            IFERROR(
                AVERAGE(IF(
                    ISNUMBER(M18:X18),
                    IF(
                        M$5:X$5=1,
                        M18:X18,
                        ""),
                    "")),
                AVERAGE(IF(
                    ISNUMBER(M18:X18),
                    IF(
                        M$5:X$5=2,
                        M18:X18,
                        ""),
                    ""))
            ),
            IF(
                Parameters!$D$17=1,
                IFERROR(
                    IF(
                        OR(
                            IF(
                                ISNUMBER(M18:X18),
                                IF(
                                    M$5:X$5=1,
                                    M18:X18,
                                    ""),
                                "")
                            =0),
                        0,
                        GEOMEAN(IF(
                            ISNUMBER(M18:X18),
                            IF(
                                M$5:X$5=1,
                                M18:X18,
                                ""),
                            ""))
                    ),
                    IF(
                        OR(IF(
                            ISNUMBER(M18:X18),
                            IF(
                                M$5:X$5=2,
                                M18:X18,
                                ""),
                            "")
                            =0),
                        0,
                        GEOMEAN(IF(
                            ISNUMBER(M18:X18),
                            IF(
                                M$5:X$5=2,
                                M18:X18,
                                ""),
                            "")))
                )
            )
        )
    )
)</f>
        <v>5.6632173095014098</v>
      </c>
      <c r="J18" s="242">
        <v>45272</v>
      </c>
      <c r="K18" s="242">
        <v>45272</v>
      </c>
      <c r="L18" s="91" t="s">
        <v>21</v>
      </c>
      <c r="M18" s="192">
        <v>0</v>
      </c>
      <c r="N18" s="192" t="s">
        <v>409</v>
      </c>
      <c r="O18" s="192">
        <v>5.6632173095014098</v>
      </c>
      <c r="P18" s="192">
        <v>14.8333333333333</v>
      </c>
      <c r="Q18" s="192" t="s">
        <v>409</v>
      </c>
      <c r="R18" s="192">
        <v>0.83333333333333304</v>
      </c>
      <c r="S18" s="192"/>
      <c r="T18" s="192"/>
      <c r="U18" s="192"/>
      <c r="V18" s="192"/>
      <c r="W18" s="192"/>
      <c r="X18" s="192"/>
      <c r="Y18" s="80"/>
      <c r="Z18" s="80"/>
    </row>
    <row r="19" spans="1:26" x14ac:dyDescent="0.2">
      <c r="A19" s="84">
        <v>12</v>
      </c>
      <c r="B19" s="84" t="str">
        <f ca="1"/>
        <v>Austria</v>
      </c>
      <c r="C19" s="84" t="str">
        <f ca="1"/>
        <v>AUT</v>
      </c>
      <c r="D19" s="219" t="str">
        <f ca="1"/>
        <v>ECS           Europe &amp; Central Asia</v>
      </c>
      <c r="E19" s="219" t="str">
        <f ca="1"/>
        <v>NA</v>
      </c>
      <c r="F19" s="190" t="str">
        <f t="shared" ca="1" si="3"/>
        <v/>
      </c>
      <c r="G19" s="80">
        <f>IF(N19=7, 6.9, 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1.6220454563610742</v>
      </c>
      <c r="H19" s="80" cm="1">
        <f t="array" ref="H19">IF(
    SUM(IF(
            ISNUMBER(
                IF(
                    $M$4:$X$4,
                    (M19:X19),
                    "")),
            1,
            0))
        =0,
    NA(),
    IF(
        Parameters!$D$15=1,
        IF(
            SUM(--(ISNUMBER(IF($M$4:$X$4=1,(M19:X19),""))))&gt;0,
            MAX(IF(
                ISNUMBER(M19:X19),
                IF(
                    M$4:X$4=1,
                    M19:X19,
                    ""),
                "")),
            MAX(IF(
                ISNUMBER(M19:X19),
                IF(
                    M$4:X$4=2,
                    M19:X19,
                    ""),
                ""))
        ),
        IF(
            Parameters!$D$16=1,
            IFERROR(
                AVERAGE(IF(
                    ISNUMBER(M19:X19),
                    IF(
                        M$4:X$4=1,
                        M19:X19,
                        ""),
                    "")),
                AVERAGE(IF(
                    ISNUMBER(M19:X19),
                    IF(
                        M$4:X$4=2,
                        M19:X19,
                        ""),
                    ""))
            ),
            IF(
                Parameters!$D$17=1,
                IFERROR(
                    IF(
                        OR(
                            IF(
                                ISNUMBER(M19:X19),
                                IF(
                                    M$4:X$4=1,
                                    M19:X19,
                                    ""),
                                "")
                            =0),
                        0,
                        GEOMEAN(IF(
                            ISNUMBER(M19:X19),
                            IF(
                                M$4:X$4=1,
                                M19:X19,
                                ""),
                            ""))
                    ),
                    IF(
                        OR(IF(
                            ISNUMBER(M19:X19),
                            IF(
                                M$4:X$4=2,
                                M19:X19,
                                ""),
                            "")
                            =0),
                        0,
                        GEOMEAN(IF(
                            ISNUMBER(M19:X19),
                            IF(
                                M$4:X$4=2,
                                M19:X19,
                                ""),
                            "")))
                )
            )
        )
    )
)</f>
        <v>0.92608822670172397</v>
      </c>
      <c r="I19" s="191" cm="1">
        <f t="array" ref="I19">IF(
    SUM(IF(
            ISNUMBER(
                IF(
                    $M$5:$X$5,
                    (M19:X19),
                    "")),
            1,
            0))
        =0,
    NA(),
    IF(
        Parameters!$D$15=1,
        IF(
            SUM(--(ISNUMBER(IF($M$5:$X$5=1,(M19:X19),""))))&gt;0,
            MAX(IF(
                ISNUMBER(M19:X19),
                IF(
                    M$5:X$5=1,
                    M19:X19,
                    ""),
                "")),
            MAX(IF(
                ISNUMBER(M19:X19),
                IF(
                    M$5:X$5=2,
                    M19:X19,
                    ""),
                ""))
        ),
        IF(
            Parameters!$D$16=1,
            IFERROR(
                AVERAGE(IF(
                    ISNUMBER(M19:X19),
                    IF(
                        M$5:X$5=1,
                        M19:X19,
                        ""),
                    "")),
                AVERAGE(IF(
                    ISNUMBER(M19:X19),
                    IF(
                        M$5:X$5=2,
                        M19:X19,
                        ""),
                    ""))
            ),
            IF(
                Parameters!$D$17=1,
                IFERROR(
                    IF(
                        OR(
                            IF(
                                ISNUMBER(M19:X19),
                                IF(
                                    M$5:X$5=1,
                                    M19:X19,
                                    ""),
                                "")
                            =0),
                        0,
                        GEOMEAN(IF(
                            ISNUMBER(M19:X19),
                            IF(
                                M$5:X$5=1,
                                M19:X19,
                                ""),
                            ""))
                    ),
                    IF(
                        OR(IF(
                            ISNUMBER(M19:X19),
                            IF(
                                M$5:X$5=2,
                                M19:X19,
                                ""),
                            "")
                            =0),
                        0,
                        GEOMEAN(IF(
                            ISNUMBER(M19:X19),
                            IF(
                                M$5:X$5=2,
                                M19:X19,
                                ""),
                            "")))
                )
            )
        )
    )
)</f>
        <v>2.8410159924741301</v>
      </c>
      <c r="J19" s="242">
        <v>45272</v>
      </c>
      <c r="K19" s="242">
        <v>45272</v>
      </c>
      <c r="L19" s="91" t="s">
        <v>23</v>
      </c>
      <c r="M19" s="192">
        <v>0.92608822670172397</v>
      </c>
      <c r="N19" s="192" t="s">
        <v>409</v>
      </c>
      <c r="O19" s="192">
        <v>2.8410159924741301</v>
      </c>
      <c r="P19" s="192">
        <v>26.6666666666666</v>
      </c>
      <c r="Q19" s="192" t="s">
        <v>409</v>
      </c>
      <c r="R19" s="192">
        <v>-1.6666666666666601</v>
      </c>
      <c r="S19" s="192"/>
      <c r="T19" s="192"/>
      <c r="U19" s="192"/>
      <c r="V19" s="192"/>
      <c r="W19" s="192"/>
      <c r="X19" s="192"/>
      <c r="Y19" s="80"/>
      <c r="Z19" s="80"/>
    </row>
    <row r="20" spans="1:26" x14ac:dyDescent="0.2">
      <c r="A20" s="84">
        <v>13</v>
      </c>
      <c r="B20" s="84" t="str">
        <f ca="1"/>
        <v>Azerbaijan</v>
      </c>
      <c r="C20" s="84" t="str">
        <f ca="1"/>
        <v>AZE</v>
      </c>
      <c r="D20" s="219" t="str">
        <f ca="1"/>
        <v>ECS           Europe &amp; Central Asia</v>
      </c>
      <c r="E20" s="219" t="str">
        <f ca="1"/>
        <v>IBRD</v>
      </c>
      <c r="F20" s="190" t="str">
        <f t="shared" ca="1" si="3"/>
        <v/>
      </c>
      <c r="G20" s="80">
        <f>IF(N20=7, 6.9, 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5.0386609541827507</v>
      </c>
      <c r="H20" s="80" cm="1">
        <f t="array" ref="H20">IF(
    SUM(IF(
            ISNUMBER(
                IF(
                    $M$4:$X$4,
                    (M20:X20),
                    "")),
            1,
            0))
        =0,
    NA(),
    IF(
        Parameters!$D$15=1,
        IF(
            SUM(--(ISNUMBER(IF($M$4:$X$4=1,(M20:X20),""))))&gt;0,
            MAX(IF(
                ISNUMBER(M20:X20),
                IF(
                    M$4:X$4=1,
                    M20:X20,
                    ""),
                "")),
            MAX(IF(
                ISNUMBER(M20:X20),
                IF(
                    M$4:X$4=2,
                    M20:X20,
                    ""),
                ""))
        ),
        IF(
            Parameters!$D$16=1,
            IFERROR(
                AVERAGE(IF(
                    ISNUMBER(M20:X20),
                    IF(
                        M$4:X$4=1,
                        M20:X20,
                        ""),
                    "")),
                AVERAGE(IF(
                    ISNUMBER(M20:X20),
                    IF(
                        M$4:X$4=2,
                        M20:X20,
                        ""),
                    ""))
            ),
            IF(
                Parameters!$D$17=1,
                IFERROR(
                    IF(
                        OR(
                            IF(
                                ISNUMBER(M20:X20),
                                IF(
                                    M$4:X$4=1,
                                    M20:X20,
                                    ""),
                                "")
                            =0),
                        0,
                        GEOMEAN(IF(
                            ISNUMBER(M20:X20),
                            IF(
                                M$4:X$4=1,
                                M20:X20,
                                ""),
                            ""))
                    ),
                    IF(
                        OR(IF(
                            ISNUMBER(M20:X20),
                            IF(
                                M$4:X$4=2,
                                M20:X20,
                                ""),
                            "")
                            =0),
                        0,
                        GEOMEAN(IF(
                            ISNUMBER(M20:X20),
                            IF(
                                M$4:X$4=2,
                                M20:X20,
                                ""),
                            "")))
                )
            )
        )
    )
)</f>
        <v>3.6868244230207399</v>
      </c>
      <c r="I20" s="191" cm="1">
        <f t="array" ref="I20">IF(
    SUM(IF(
            ISNUMBER(
                IF(
                    $M$5:$X$5,
                    (M20:X20),
                    "")),
            1,
            0))
        =0,
    NA(),
    IF(
        Parameters!$D$15=1,
        IF(
            SUM(--(ISNUMBER(IF($M$5:$X$5=1,(M20:X20),""))))&gt;0,
            MAX(IF(
                ISNUMBER(M20:X20),
                IF(
                    M$5:X$5=1,
                    M20:X20,
                    ""),
                "")),
            MAX(IF(
                ISNUMBER(M20:X20),
                IF(
                    M$5:X$5=2,
                    M20:X20,
                    ""),
                ""))
        ),
        IF(
            Parameters!$D$16=1,
            IFERROR(
                AVERAGE(IF(
                    ISNUMBER(M20:X20),
                    IF(
                        M$5:X$5=1,
                        M20:X20,
                        ""),
                    "")),
                AVERAGE(IF(
                    ISNUMBER(M20:X20),
                    IF(
                        M$5:X$5=2,
                        M20:X20,
                        ""),
                    ""))
            ),
            IF(
                Parameters!$D$17=1,
                IFERROR(
                    IF(
                        OR(
                            IF(
                                ISNUMBER(M20:X20),
                                IF(
                                    M$5:X$5=1,
                                    M20:X20,
                                    ""),
                                "")
                            =0),
                        0,
                        GEOMEAN(IF(
                            ISNUMBER(M20:X20),
                            IF(
                                M$5:X$5=1,
                                M20:X20,
                                ""),
                            ""))
                    ),
                    IF(
                        OR(IF(
                            ISNUMBER(M20:X20),
                            IF(
                                M$5:X$5=2,
                                M20:X20,
                                ""),
                            "")
                            =0),
                        0,
                        GEOMEAN(IF(
                            ISNUMBER(M20:X20),
                            IF(
                                M$5:X$5=2,
                                M20:X20,
                                ""),
                            "")))
                )
            )
        )
    )
)</f>
        <v>6.88617121354656</v>
      </c>
      <c r="J20" s="242">
        <v>45218</v>
      </c>
      <c r="K20" s="242">
        <v>45272</v>
      </c>
      <c r="L20" s="91" t="s">
        <v>25</v>
      </c>
      <c r="M20" s="192">
        <v>3.6868244230207399</v>
      </c>
      <c r="N20" s="192" t="s">
        <v>409</v>
      </c>
      <c r="O20" s="192">
        <v>6.88617121354656</v>
      </c>
      <c r="P20" s="192">
        <v>42.4166666666666</v>
      </c>
      <c r="Q20" s="192" t="s">
        <v>409</v>
      </c>
      <c r="R20" s="192">
        <v>1.9166666666666601</v>
      </c>
      <c r="S20" s="192"/>
      <c r="T20" s="192"/>
      <c r="U20" s="192"/>
      <c r="V20" s="192"/>
      <c r="W20" s="192"/>
      <c r="X20" s="192"/>
      <c r="Y20" s="80"/>
      <c r="Z20" s="80"/>
    </row>
    <row r="21" spans="1:26" x14ac:dyDescent="0.2">
      <c r="A21" s="84">
        <v>14</v>
      </c>
      <c r="B21" s="84" t="str">
        <f ca="1"/>
        <v>Burundi</v>
      </c>
      <c r="C21" s="84" t="str">
        <f ca="1"/>
        <v>BDI</v>
      </c>
      <c r="D21" s="219" t="str">
        <f ca="1"/>
        <v>SSF           Sub-Saharan Africa</v>
      </c>
      <c r="E21" s="219" t="str">
        <f ca="1"/>
        <v>IDA</v>
      </c>
      <c r="F21" s="190" t="str">
        <f t="shared" ca="1" si="3"/>
        <v/>
      </c>
      <c r="G21" s="80">
        <f>IF(N21=7, 6.9, 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10</v>
      </c>
      <c r="H21" s="80" cm="1">
        <f t="array" ref="H21">IF(
    SUM(IF(
            ISNUMBER(
                IF(
                    $M$4:$X$4,
                    (M21:X21),
                    "")),
            1,
            0))
        =0,
    NA(),
    IF(
        Parameters!$D$15=1,
        IF(
            SUM(--(ISNUMBER(IF($M$4:$X$4=1,(M21:X21),""))))&gt;0,
            MAX(IF(
                ISNUMBER(M21:X21),
                IF(
                    M$4:X$4=1,
                    M21:X21,
                    ""),
                "")),
            MAX(IF(
                ISNUMBER(M21:X21),
                IF(
                    M$4:X$4=2,
                    M21:X21,
                    ""),
                ""))
        ),
        IF(
            Parameters!$D$16=1,
            IFERROR(
                AVERAGE(IF(
                    ISNUMBER(M21:X21),
                    IF(
                        M$4:X$4=1,
                        M21:X21,
                        ""),
                    "")),
                AVERAGE(IF(
                    ISNUMBER(M21:X21),
                    IF(
                        M$4:X$4=2,
                        M21:X21,
                        ""),
                    ""))
            ),
            IF(
                Parameters!$D$17=1,
                IFERROR(
                    IF(
                        OR(
                            IF(
                                ISNUMBER(M21:X21),
                                IF(
                                    M$4:X$4=1,
                                    M21:X21,
                                    ""),
                                "")
                            =0),
                        0,
                        GEOMEAN(IF(
                            ISNUMBER(M21:X21),
                            IF(
                                M$4:X$4=1,
                                M21:X21,
                                ""),
                            ""))
                    ),
                    IF(
                        OR(IF(
                            ISNUMBER(M21:X21),
                            IF(
                                M$4:X$4=2,
                                M21:X21,
                                ""),
                            "")
                            =0),
                        0,
                        GEOMEAN(IF(
                            ISNUMBER(M21:X21),
                            IF(
                                M$4:X$4=2,
                                M21:X21,
                                ""),
                            "")))
                )
            )
        )
    )
)</f>
        <v>10</v>
      </c>
      <c r="I21" s="191" cm="1">
        <f t="array" ref="I21">IF(
    SUM(IF(
            ISNUMBER(
                IF(
                    $M$5:$X$5,
                    (M21:X21),
                    "")),
            1,
            0))
        =0,
    NA(),
    IF(
        Parameters!$D$15=1,
        IF(
            SUM(--(ISNUMBER(IF($M$5:$X$5=1,(M21:X21),""))))&gt;0,
            MAX(IF(
                ISNUMBER(M21:X21),
                IF(
                    M$5:X$5=1,
                    M21:X21,
                    ""),
                "")),
            MAX(IF(
                ISNUMBER(M21:X21),
                IF(
                    M$5:X$5=2,
                    M21:X21,
                    ""),
                ""))
        ),
        IF(
            Parameters!$D$16=1,
            IFERROR(
                AVERAGE(IF(
                    ISNUMBER(M21:X21),
                    IF(
                        M$5:X$5=1,
                        M21:X21,
                        ""),
                    "")),
                AVERAGE(IF(
                    ISNUMBER(M21:X21),
                    IF(
                        M$5:X$5=2,
                        M21:X21,
                        ""),
                    ""))
            ),
            IF(
                Parameters!$D$17=1,
                IFERROR(
                    IF(
                        OR(
                            IF(
                                ISNUMBER(M21:X21),
                                IF(
                                    M$5:X$5=1,
                                    M21:X21,
                                    ""),
                                "")
                            =0),
                        0,
                        GEOMEAN(IF(
                            ISNUMBER(M21:X21),
                            IF(
                                M$5:X$5=1,
                                M21:X21,
                                ""),
                            ""))
                    ),
                    IF(
                        OR(IF(
                            ISNUMBER(M21:X21),
                            IF(
                                M$5:X$5=2,
                                M21:X21,
                                ""),
                            "")
                            =0),
                        0,
                        GEOMEAN(IF(
                            ISNUMBER(M21:X21),
                            IF(
                                M$5:X$5=2,
                                M21:X21,
                                ""),
                            "")))
                )
            )
        )
    )
)</f>
        <v>10</v>
      </c>
      <c r="J21" s="242">
        <v>44895</v>
      </c>
      <c r="K21" s="242">
        <v>45272</v>
      </c>
      <c r="L21" s="91" t="s">
        <v>27</v>
      </c>
      <c r="M21" s="192">
        <v>8.1419807186678295</v>
      </c>
      <c r="N21" s="192">
        <v>10</v>
      </c>
      <c r="O21" s="192">
        <v>5.6632173095014</v>
      </c>
      <c r="P21" s="192">
        <v>67.8333333333333</v>
      </c>
      <c r="Q21" s="192" t="s">
        <v>780</v>
      </c>
      <c r="R21" s="192">
        <v>0.83333333333332804</v>
      </c>
      <c r="S21" s="192"/>
      <c r="T21" s="192"/>
      <c r="U21" s="192"/>
      <c r="V21" s="192"/>
      <c r="W21" s="192"/>
      <c r="X21" s="192"/>
      <c r="Y21" s="80"/>
      <c r="Z21" s="80"/>
    </row>
    <row r="22" spans="1:26" x14ac:dyDescent="0.2">
      <c r="A22" s="84">
        <v>15</v>
      </c>
      <c r="B22" s="84" t="str">
        <f ca="1"/>
        <v>Belgium</v>
      </c>
      <c r="C22" s="84" t="str">
        <f ca="1"/>
        <v>BEL</v>
      </c>
      <c r="D22" s="219" t="str">
        <f ca="1"/>
        <v>ECS           Europe &amp; Central Asia</v>
      </c>
      <c r="E22" s="219" t="str">
        <f ca="1"/>
        <v>NA</v>
      </c>
      <c r="F22" s="190" t="str">
        <f t="shared" ca="1" si="3"/>
        <v/>
      </c>
      <c r="G22" s="80">
        <f>IF(N22=7, 6.9, 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2.1562381574385183</v>
      </c>
      <c r="H22" s="80" cm="1">
        <f t="array" ref="H22">IF(
    SUM(IF(
            ISNUMBER(
                IF(
                    $M$4:$X$4,
                    (M22:X22),
                    "")),
            1,
            0))
        =0,
    NA(),
    IF(
        Parameters!$D$15=1,
        IF(
            SUM(--(ISNUMBER(IF($M$4:$X$4=1,(M22:X22),""))))&gt;0,
            MAX(IF(
                ISNUMBER(M22:X22),
                IF(
                    M$4:X$4=1,
                    M22:X22,
                    ""),
                "")),
            MAX(IF(
                ISNUMBER(M22:X22),
                IF(
                    M$4:X$4=2,
                    M22:X22,
                    ""),
                ""))
        ),
        IF(
            Parameters!$D$16=1,
            IFERROR(
                AVERAGE(IF(
                    ISNUMBER(M22:X22),
                    IF(
                        M$4:X$4=1,
                        M22:X22,
                        ""),
                    "")),
                AVERAGE(IF(
                    ISNUMBER(M22:X22),
                    IF(
                        M$4:X$4=2,
                        M22:X22,
                        ""),
                    ""))
            ),
            IF(
                Parameters!$D$17=1,
                IFERROR(
                    IF(
                        OR(
                            IF(
                                ISNUMBER(M22:X22),
                                IF(
                                    M$4:X$4=1,
                                    M22:X22,
                                    ""),
                                "")
                            =0),
                        0,
                        GEOMEAN(IF(
                            ISNUMBER(M22:X22),
                            IF(
                                M$4:X$4=1,
                                M22:X22,
                                ""),
                            ""))
                    ),
                    IF(
                        OR(IF(
                            ISNUMBER(M22:X22),
                            IF(
                                M$4:X$4=2,
                                M22:X22,
                                ""),
                            "")
                            =0),
                        0,
                        GEOMEAN(IF(
                            ISNUMBER(M22:X22),
                            IF(
                                M$4:X$4=2,
                                M22:X22,
                                ""),
                            "")))
                )
            )
        )
    )
)</f>
        <v>0.98451650598889895</v>
      </c>
      <c r="I22" s="191" cm="1">
        <f t="array" ref="I22">IF(
    SUM(IF(
            ISNUMBER(
                IF(
                    $M$5:$X$5,
                    (M22:X22),
                    "")),
            1,
            0))
        =0,
    NA(),
    IF(
        Parameters!$D$15=1,
        IF(
            SUM(--(ISNUMBER(IF($M$5:$X$5=1,(M22:X22),""))))&gt;0,
            MAX(IF(
                ISNUMBER(M22:X22),
                IF(
                    M$5:X$5=1,
                    M22:X22,
                    ""),
                "")),
            MAX(IF(
                ISNUMBER(M22:X22),
                IF(
                    M$5:X$5=2,
                    M22:X22,
                    ""),
                ""))
        ),
        IF(
            Parameters!$D$16=1,
            IFERROR(
                AVERAGE(IF(
                    ISNUMBER(M22:X22),
                    IF(
                        M$5:X$5=1,
                        M22:X22,
                        ""),
                    "")),
                AVERAGE(IF(
                    ISNUMBER(M22:X22),
                    IF(
                        M$5:X$5=2,
                        M22:X22,
                        ""),
                    ""))
            ),
            IF(
                Parameters!$D$17=1,
                IFERROR(
                    IF(
                        OR(
                            IF(
                                ISNUMBER(M22:X22),
                                IF(
                                    M$5:X$5=1,
                                    M22:X22,
                                    ""),
                                "")
                            =0),
                        0,
                        GEOMEAN(IF(
                            ISNUMBER(M22:X22),
                            IF(
                                M$5:X$5=1,
                                M22:X22,
                                ""),
                            ""))
                    ),
                    IF(
                        OR(IF(
                            ISNUMBER(M22:X22),
                            IF(
                                M$5:X$5=2,
                                M22:X22,
                                ""),
                            "")
                            =0),
                        0,
                        GEOMEAN(IF(
                            ISNUMBER(M22:X22),
                            IF(
                                M$5:X$5=2,
                                M22:X22,
                                ""),
                            "")))
                )
            )
        )
    )
)</f>
        <v>4.7224835371589799</v>
      </c>
      <c r="J22" s="242">
        <v>45142</v>
      </c>
      <c r="K22" s="242">
        <v>45142</v>
      </c>
      <c r="L22" s="91" t="s">
        <v>29</v>
      </c>
      <c r="M22" s="192">
        <v>0.98451650598889895</v>
      </c>
      <c r="N22" s="192" t="s">
        <v>409</v>
      </c>
      <c r="O22" s="192">
        <v>4.7224835371589799</v>
      </c>
      <c r="P22" s="192">
        <v>27</v>
      </c>
      <c r="Q22" s="192" t="s">
        <v>409</v>
      </c>
      <c r="R22" s="192">
        <v>0</v>
      </c>
      <c r="S22" s="192"/>
      <c r="T22" s="192"/>
      <c r="U22" s="192"/>
      <c r="V22" s="192"/>
      <c r="W22" s="192"/>
      <c r="X22" s="192"/>
      <c r="Y22" s="80"/>
      <c r="Z22" s="80"/>
    </row>
    <row r="23" spans="1:26" x14ac:dyDescent="0.2">
      <c r="A23" s="84">
        <v>16</v>
      </c>
      <c r="B23" s="84" t="str">
        <f ca="1"/>
        <v>Benin</v>
      </c>
      <c r="C23" s="84" t="str">
        <f ca="1"/>
        <v>BEN</v>
      </c>
      <c r="D23" s="219" t="str">
        <f ca="1"/>
        <v>SSF           Sub-Saharan Africa</v>
      </c>
      <c r="E23" s="219" t="str">
        <f ca="1"/>
        <v>IDA</v>
      </c>
      <c r="F23" s="190" t="str">
        <f t="shared" ca="1" si="3"/>
        <v/>
      </c>
      <c r="G23" s="80">
        <f>IF(N23=7, 6.9, 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4.0637674926399159</v>
      </c>
      <c r="H23" s="80" cm="1">
        <f t="array" ref="H23">IF(
    SUM(IF(
            ISNUMBER(
                IF(
                    $M$4:$X$4,
                    (M23:X23),
                    "")),
            1,
            0))
        =0,
    NA(),
    IF(
        Parameters!$D$15=1,
        IF(
            SUM(--(ISNUMBER(IF($M$4:$X$4=1,(M23:X23),""))))&gt;0,
            MAX(IF(
                ISNUMBER(M23:X23),
                IF(
                    M$4:X$4=1,
                    M23:X23,
                    ""),
                "")),
            MAX(IF(
                ISNUMBER(M23:X23),
                IF(
                    M$4:X$4=2,
                    M23:X23,
                    ""),
                ""))
        ),
        IF(
            Parameters!$D$16=1,
            IFERROR(
                AVERAGE(IF(
                    ISNUMBER(M23:X23),
                    IF(
                        M$4:X$4=1,
                        M23:X23,
                        ""),
                    "")),
                AVERAGE(IF(
                    ISNUMBER(M23:X23),
                    IF(
                        M$4:X$4=2,
                        M23:X23,
                        ""),
                    ""))
            ),
            IF(
                Parameters!$D$17=1,
                IFERROR(
                    IF(
                        OR(
                            IF(
                                ISNUMBER(M23:X23),
                                IF(
                                    M$4:X$4=1,
                                    M23:X23,
                                    ""),
                                "")
                            =0),
                        0,
                        GEOMEAN(IF(
                            ISNUMBER(M23:X23),
                            IF(
                                M$4:X$4=1,
                                M23:X23,
                                ""),
                            ""))
                    ),
                    IF(
                        OR(IF(
                            ISNUMBER(M23:X23),
                            IF(
                                M$4:X$4=2,
                                M23:X23,
                                ""),
                            "")
                            =0),
                        0,
                        GEOMEAN(IF(
                            ISNUMBER(M23:X23),
                            IF(
                                M$4:X$4=2,
                                M23:X23,
                                ""),
                            "")))
                )
            )
        )
    )
)</f>
        <v>3.49693251533742</v>
      </c>
      <c r="I23" s="191" cm="1">
        <f t="array" ref="I23">IF(
    SUM(IF(
            ISNUMBER(
                IF(
                    $M$5:$X$5,
                    (M23:X23),
                    "")),
            1,
            0))
        =0,
    NA(),
    IF(
        Parameters!$D$15=1,
        IF(
            SUM(--(ISNUMBER(IF($M$5:$X$5=1,(M23:X23),""))))&gt;0,
            MAX(IF(
                ISNUMBER(M23:X23),
                IF(
                    M$5:X$5=1,
                    M23:X23,
                    ""),
                "")),
            MAX(IF(
                ISNUMBER(M23:X23),
                IF(
                    M$5:X$5=2,
                    M23:X23,
                    ""),
                ""))
        ),
        IF(
            Parameters!$D$16=1,
            IFERROR(
                AVERAGE(IF(
                    ISNUMBER(M23:X23),
                    IF(
                        M$5:X$5=1,
                        M23:X23,
                        ""),
                    "")),
                AVERAGE(IF(
                    ISNUMBER(M23:X23),
                    IF(
                        M$5:X$5=2,
                        M23:X23,
                        ""),
                    ""))
            ),
            IF(
                Parameters!$D$17=1,
                IFERROR(
                    IF(
                        OR(
                            IF(
                                ISNUMBER(M23:X23),
                                IF(
                                    M$5:X$5=1,
                                    M23:X23,
                                    ""),
                                "")
                            =0),
                        0,
                        GEOMEAN(IF(
                            ISNUMBER(M23:X23),
                            IF(
                                M$5:X$5=1,
                                M23:X23,
                                ""),
                            ""))
                    ),
                    IF(
                        OR(IF(
                            ISNUMBER(M23:X23),
                            IF(
                                M$5:X$5=2,
                                M23:X23,
                                ""),
                            "")
                            =0),
                        0,
                        GEOMEAN(IF(
                            ISNUMBER(M23:X23),
                            IF(
                                M$5:X$5=2,
                                M23:X23,
                                ""),
                            "")))
                )
            )
        )
    )
)</f>
        <v>4.7224835371589799</v>
      </c>
      <c r="J23" s="242">
        <v>44830</v>
      </c>
      <c r="K23" s="242">
        <v>44830</v>
      </c>
      <c r="L23" s="91" t="s">
        <v>31</v>
      </c>
      <c r="M23" s="192">
        <v>3.49693251533742</v>
      </c>
      <c r="N23" s="192" t="s">
        <v>409</v>
      </c>
      <c r="O23" s="192">
        <v>4.7224835371589799</v>
      </c>
      <c r="P23" s="192">
        <v>41.3333333333333</v>
      </c>
      <c r="Q23" s="192" t="s">
        <v>409</v>
      </c>
      <c r="R23" s="192">
        <v>0</v>
      </c>
      <c r="S23" s="192"/>
      <c r="T23" s="192"/>
      <c r="U23" s="192"/>
      <c r="V23" s="192"/>
      <c r="W23" s="192"/>
      <c r="X23" s="192"/>
      <c r="Y23" s="80"/>
      <c r="Z23" s="80"/>
    </row>
    <row r="24" spans="1:26" x14ac:dyDescent="0.2">
      <c r="A24" s="84">
        <v>17</v>
      </c>
      <c r="B24" s="84" t="str">
        <f ca="1"/>
        <v>Burkina Faso</v>
      </c>
      <c r="C24" s="84" t="str">
        <f ca="1"/>
        <v>BFA</v>
      </c>
      <c r="D24" s="219" t="str">
        <f ca="1"/>
        <v>SSF           Sub-Saharan Africa</v>
      </c>
      <c r="E24" s="219" t="str">
        <f ca="1"/>
        <v>IDA</v>
      </c>
      <c r="F24" s="190" t="str">
        <f t="shared" ca="1" si="3"/>
        <v/>
      </c>
      <c r="G24" s="80">
        <f>IF(N24=7, 6.9, 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3.6321300810873036</v>
      </c>
      <c r="H24" s="80" cm="1">
        <f t="array" ref="H24">IF(
    SUM(IF(
            ISNUMBER(
                IF(
                    $M$4:$X$4,
                    (M24:X24),
                    "")),
            1,
            0))
        =0,
    NA(),
    IF(
        Parameters!$D$15=1,
        IF(
            SUM(--(ISNUMBER(IF($M$4:$X$4=1,(M24:X24),""))))&gt;0,
            MAX(IF(
                ISNUMBER(M24:X24),
                IF(
                    M$4:X$4=1,
                    M24:X24,
                    ""),
                "")),
            MAX(IF(
                ISNUMBER(M24:X24),
                IF(
                    M$4:X$4=2,
                    M24:X24,
                    ""),
                ""))
        ),
        IF(
            Parameters!$D$16=1,
            IFERROR(
                AVERAGE(IF(
                    ISNUMBER(M24:X24),
                    IF(
                        M$4:X$4=1,
                        M24:X24,
                        ""),
                    "")),
                AVERAGE(IF(
                    ISNUMBER(M24:X24),
                    IF(
                        M$4:X$4=2,
                        M24:X24,
                        ""),
                    ""))
            ),
            IF(
                Parameters!$D$17=1,
                IFERROR(
                    IF(
                        OR(
                            IF(
                                ISNUMBER(M24:X24),
                                IF(
                                    M$4:X$4=1,
                                    M24:X24,
                                    ""),
                                "")
                            =0),
                        0,
                        GEOMEAN(IF(
                            ISNUMBER(M24:X24),
                            IF(
                                M$4:X$4=1,
                                M24:X24,
                                ""),
                            ""))
                    ),
                    IF(
                        OR(IF(
                            ISNUMBER(M24:X24),
                            IF(
                                M$4:X$4=2,
                                M24:X24,
                                ""),
                            "")
                            =0),
                        0,
                        GEOMEAN(IF(
                            ISNUMBER(M24:X24),
                            IF(
                                M$4:X$4=2,
                                M24:X24,
                                ""),
                            "")))
                )
            )
        )
    )
)</f>
        <v>3.1025416301489899</v>
      </c>
      <c r="I24" s="191" cm="1">
        <f t="array" ref="I24">IF(
    SUM(IF(
            ISNUMBER(
                IF(
                    $M$5:$X$5,
                    (M24:X24),
                    "")),
            1,
            0))
        =0,
    NA(),
    IF(
        Parameters!$D$15=1,
        IF(
            SUM(--(ISNUMBER(IF($M$5:$X$5=1,(M24:X24),""))))&gt;0,
            MAX(IF(
                ISNUMBER(M24:X24),
                IF(
                    M$5:X$5=1,
                    M24:X24,
                    ""),
                "")),
            MAX(IF(
                ISNUMBER(M24:X24),
                IF(
                    M$5:X$5=2,
                    M24:X24,
                    ""),
                ""))
        ),
        IF(
            Parameters!$D$16=1,
            IFERROR(
                AVERAGE(IF(
                    ISNUMBER(M24:X24),
                    IF(
                        M$5:X$5=1,
                        M24:X24,
                        ""),
                    "")),
                AVERAGE(IF(
                    ISNUMBER(M24:X24),
                    IF(
                        M$5:X$5=2,
                        M24:X24,
                        ""),
                    ""))
            ),
            IF(
                Parameters!$D$17=1,
                IFERROR(
                    IF(
                        OR(
                            IF(
                                ISNUMBER(M24:X24),
                                IF(
                                    M$5:X$5=1,
                                    M24:X24,
                                    ""),
                                "")
                            =0),
                        0,
                        GEOMEAN(IF(
                            ISNUMBER(M24:X24),
                            IF(
                                M$5:X$5=1,
                                M24:X24,
                                ""),
                            ""))
                    ),
                    IF(
                        OR(IF(
                            ISNUMBER(M24:X24),
                            IF(
                                M$5:X$5=2,
                                M24:X24,
                                ""),
                            "")
                            =0),
                        0,
                        GEOMEAN(IF(
                            ISNUMBER(M24:X24),
                            IF(
                                M$5:X$5=2,
                                M24:X24,
                                ""),
                            "")))
                )
            )
        )
    )
)</f>
        <v>4.2521166509877704</v>
      </c>
      <c r="J24" s="242">
        <v>45272</v>
      </c>
      <c r="K24" s="242">
        <v>45272</v>
      </c>
      <c r="L24" s="91" t="s">
        <v>33</v>
      </c>
      <c r="M24" s="192">
        <v>3.1025416301489899</v>
      </c>
      <c r="N24" s="192" t="s">
        <v>409</v>
      </c>
      <c r="O24" s="192">
        <v>4.2521166509877704</v>
      </c>
      <c r="P24" s="192">
        <v>39.0833333333333</v>
      </c>
      <c r="Q24" s="192" t="s">
        <v>409</v>
      </c>
      <c r="R24" s="192">
        <v>-0.41666666666666402</v>
      </c>
      <c r="S24" s="192"/>
      <c r="T24" s="192"/>
      <c r="U24" s="192"/>
      <c r="V24" s="192"/>
      <c r="W24" s="192"/>
      <c r="X24" s="192"/>
      <c r="Y24" s="80"/>
      <c r="Z24" s="80"/>
    </row>
    <row r="25" spans="1:26" x14ac:dyDescent="0.2">
      <c r="A25" s="84">
        <v>18</v>
      </c>
      <c r="B25" s="84" t="str">
        <f ca="1"/>
        <v>Bangladesh</v>
      </c>
      <c r="C25" s="84" t="str">
        <f ca="1"/>
        <v>BGD</v>
      </c>
      <c r="D25" s="219" t="str">
        <f ca="1"/>
        <v>SAS           South Asia</v>
      </c>
      <c r="E25" s="219" t="str">
        <f ca="1"/>
        <v>IDA</v>
      </c>
      <c r="F25" s="190" t="str">
        <f t="shared" ca="1" si="3"/>
        <v/>
      </c>
      <c r="G25" s="80">
        <f>IF(N25=7, 6.9, 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6.9</v>
      </c>
      <c r="H25" s="80" cm="1">
        <f t="array" ref="H25">IF(
    SUM(IF(
            ISNUMBER(
                IF(
                    $M$4:$X$4,
                    (M25:X25),
                    "")),
            1,
            0))
        =0,
    NA(),
    IF(
        Parameters!$D$15=1,
        IF(
            SUM(--(ISNUMBER(IF($M$4:$X$4=1,(M25:X25),""))))&gt;0,
            MAX(IF(
                ISNUMBER(M25:X25),
                IF(
                    M$4:X$4=1,
                    M25:X25,
                    ""),
                "")),
            MAX(IF(
                ISNUMBER(M25:X25),
                IF(
                    M$4:X$4=2,
                    M25:X25,
                    ""),
                ""))
        ),
        IF(
            Parameters!$D$16=1,
            IFERROR(
                AVERAGE(IF(
                    ISNUMBER(M25:X25),
                    IF(
                        M$4:X$4=1,
                        M25:X25,
                        ""),
                    "")),
                AVERAGE(IF(
                    ISNUMBER(M25:X25),
                    IF(
                        M$4:X$4=2,
                        M25:X25,
                        ""),
                    ""))
            ),
            IF(
                Parameters!$D$17=1,
                IFERROR(
                    IF(
                        OR(
                            IF(
                                ISNUMBER(M25:X25),
                                IF(
                                    M$4:X$4=1,
                                    M25:X25,
                                    ""),
                                "")
                            =0),
                        0,
                        GEOMEAN(IF(
                            ISNUMBER(M25:X25),
                            IF(
                                M$4:X$4=1,
                                M25:X25,
                                ""),
                            ""))
                    ),
                    IF(
                        OR(IF(
                            ISNUMBER(M25:X25),
                            IF(
                                M$4:X$4=2,
                                M25:X25,
                                ""),
                            "")
                            =0),
                        0,
                        GEOMEAN(IF(
                            ISNUMBER(M25:X25),
                            IF(
                                M$4:X$4=2,
                                M25:X25,
                                ""),
                            "")))
                )
            )
        )
    )
)</f>
        <v>7</v>
      </c>
      <c r="I25" s="191" cm="1">
        <f t="array" ref="I25">IF(
    SUM(IF(
            ISNUMBER(
                IF(
                    $M$5:$X$5,
                    (M25:X25),
                    "")),
            1,
            0))
        =0,
    NA(),
    IF(
        Parameters!$D$15=1,
        IF(
            SUM(--(ISNUMBER(IF($M$5:$X$5=1,(M25:X25),""))))&gt;0,
            MAX(IF(
                ISNUMBER(M25:X25),
                IF(
                    M$5:X$5=1,
                    M25:X25,
                    ""),
                "")),
            MAX(IF(
                ISNUMBER(M25:X25),
                IF(
                    M$5:X$5=2,
                    M25:X25,
                    ""),
                ""))
        ),
        IF(
            Parameters!$D$16=1,
            IFERROR(
                AVERAGE(IF(
                    ISNUMBER(M25:X25),
                    IF(
                        M$5:X$5=1,
                        M25:X25,
                        ""),
                    "")),
                AVERAGE(IF(
                    ISNUMBER(M25:X25),
                    IF(
                        M$5:X$5=2,
                        M25:X25,
                        ""),
                    ""))
            ),
            IF(
                Parameters!$D$17=1,
                IFERROR(
                    IF(
                        OR(
                            IF(
                                ISNUMBER(M25:X25),
                                IF(
                                    M$5:X$5=1,
                                    M25:X25,
                                    ""),
                                "")
                            =0),
                        0,
                        GEOMEAN(IF(
                            ISNUMBER(M25:X25),
                            IF(
                                M$5:X$5=1,
                                M25:X25,
                                ""),
                            ""))
                    ),
                    IF(
                        OR(IF(
                            ISNUMBER(M25:X25),
                            IF(
                                M$5:X$5=2,
                                M25:X25,
                                ""),
                            "")
                            =0),
                        0,
                        GEOMEAN(IF(
                            ISNUMBER(M25:X25),
                            IF(
                                M$5:X$5=2,
                                M25:X25,
                                ""),
                            "")))
                )
            )
        )
    )
)</f>
        <v>7</v>
      </c>
      <c r="J25" s="242">
        <v>44895</v>
      </c>
      <c r="K25" s="242">
        <v>45218</v>
      </c>
      <c r="L25" s="91" t="s">
        <v>35</v>
      </c>
      <c r="M25" s="192">
        <v>4.5486415425065703</v>
      </c>
      <c r="N25" s="192">
        <v>7</v>
      </c>
      <c r="O25" s="192">
        <v>7</v>
      </c>
      <c r="P25" s="192">
        <v>47.3333333333333</v>
      </c>
      <c r="Q25" s="192" t="s">
        <v>778</v>
      </c>
      <c r="R25" s="192">
        <v>2.3333333333333299</v>
      </c>
      <c r="S25" s="192"/>
      <c r="T25" s="192"/>
      <c r="U25" s="192"/>
      <c r="V25" s="192"/>
      <c r="W25" s="192"/>
      <c r="X25" s="192"/>
      <c r="Y25" s="80"/>
      <c r="Z25" s="80"/>
    </row>
    <row r="26" spans="1:26" x14ac:dyDescent="0.2">
      <c r="A26" s="84">
        <v>19</v>
      </c>
      <c r="B26" s="84" t="str">
        <f ca="1"/>
        <v>Bulgaria</v>
      </c>
      <c r="C26" s="84" t="str">
        <f ca="1"/>
        <v>BGR</v>
      </c>
      <c r="D26" s="219" t="str">
        <f ca="1"/>
        <v>ECS           Europe &amp; Central Asia</v>
      </c>
      <c r="E26" s="219" t="str">
        <f ca="1"/>
        <v>IBRD</v>
      </c>
      <c r="F26" s="190" t="str">
        <f t="shared" ca="1" si="3"/>
        <v/>
      </c>
      <c r="G26" s="80">
        <f>IF(N26=7, 6.9, 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1.5725793390776295</v>
      </c>
      <c r="H26" s="80" cm="1">
        <f t="array" ref="H26">IF(
    SUM(IF(
            ISNUMBER(
                IF(
                    $M$4:$X$4,
                    (M26:X26),
                    "")),
            1,
            0))
        =0,
    NA(),
    IF(
        Parameters!$D$15=1,
        IF(
            SUM(--(ISNUMBER(IF($M$4:$X$4=1,(M26:X26),""))))&gt;0,
            MAX(IF(
                ISNUMBER(M26:X26),
                IF(
                    M$4:X$4=1,
                    M26:X26,
                    ""),
                "")),
            MAX(IF(
                ISNUMBER(M26:X26),
                IF(
                    M$4:X$4=2,
                    M26:X26,
                    ""),
                ""))
        ),
        IF(
            Parameters!$D$16=1,
            IFERROR(
                AVERAGE(IF(
                    ISNUMBER(M26:X26),
                    IF(
                        M$4:X$4=1,
                        M26:X26,
                        ""),
                    "")),
                AVERAGE(IF(
                    ISNUMBER(M26:X26),
                    IF(
                        M$4:X$4=2,
                        M26:X26,
                        ""),
                    ""))
            ),
            IF(
                Parameters!$D$17=1,
                IFERROR(
                    IF(
                        OR(
                            IF(
                                ISNUMBER(M26:X26),
                                IF(
                                    M$4:X$4=1,
                                    M26:X26,
                                    ""),
                                "")
                            =0),
                        0,
                        GEOMEAN(IF(
                            ISNUMBER(M26:X26),
                            IF(
                                M$4:X$4=1,
                                M26:X26,
                                ""),
                            ""))
                    ),
                    IF(
                        OR(IF(
                            ISNUMBER(M26:X26),
                            IF(
                                M$4:X$4=2,
                                M26:X26,
                                ""),
                            "")
                            =0),
                        0,
                        GEOMEAN(IF(
                            ISNUMBER(M26:X26),
                            IF(
                                M$4:X$4=2,
                                M26:X26,
                                ""),
                            "")))
                )
            )
        )
    )
)</f>
        <v>1.7294770669003701</v>
      </c>
      <c r="I26" s="191" cm="1">
        <f t="array" ref="I26">IF(
    SUM(IF(
            ISNUMBER(
                IF(
                    $M$5:$X$5,
                    (M26:X26),
                    "")),
            1,
            0))
        =0,
    NA(),
    IF(
        Parameters!$D$15=1,
        IF(
            SUM(--(ISNUMBER(IF($M$5:$X$5=1,(M26:X26),""))))&gt;0,
            MAX(IF(
                ISNUMBER(M26:X26),
                IF(
                    M$5:X$5=1,
                    M26:X26,
                    ""),
                "")),
            MAX(IF(
                ISNUMBER(M26:X26),
                IF(
                    M$5:X$5=2,
                    M26:X26,
                    ""),
                ""))
        ),
        IF(
            Parameters!$D$16=1,
            IFERROR(
                AVERAGE(IF(
                    ISNUMBER(M26:X26),
                    IF(
                        M$5:X$5=1,
                        M26:X26,
                        ""),
                    "")),
                AVERAGE(IF(
                    ISNUMBER(M26:X26),
                    IF(
                        M$5:X$5=2,
                        M26:X26,
                        ""),
                    ""))
            ),
            IF(
                Parameters!$D$17=1,
                IFERROR(
                    IF(
                        OR(
                            IF(
                                ISNUMBER(M26:X26),
                                IF(
                                    M$5:X$5=1,
                                    M26:X26,
                                    ""),
                                "")
                            =0),
                        0,
                        GEOMEAN(IF(
                            ISNUMBER(M26:X26),
                            IF(
                                M$5:X$5=1,
                                M26:X26,
                                ""),
                            ""))
                    ),
                    IF(
                        OR(IF(
                            ISNUMBER(M26:X26),
                            IF(
                                M$5:X$5=2,
                                M26:X26,
                                ""),
                            "")
                            =0),
                        0,
                        GEOMEAN(IF(
                            ISNUMBER(M26:X26),
                            IF(
                                M$5:X$5=2,
                                M26:X26,
                                ""),
                            "")))
                )
            )
        )
    )
)</f>
        <v>1.42991533396048</v>
      </c>
      <c r="J26" s="242">
        <v>45272</v>
      </c>
      <c r="K26" s="242">
        <v>45272</v>
      </c>
      <c r="L26" s="91" t="s">
        <v>37</v>
      </c>
      <c r="M26" s="192">
        <v>1.7294770669003701</v>
      </c>
      <c r="N26" s="192" t="s">
        <v>409</v>
      </c>
      <c r="O26" s="192">
        <v>1.42991533396048</v>
      </c>
      <c r="P26" s="192">
        <v>31.25</v>
      </c>
      <c r="Q26" s="192" t="s">
        <v>409</v>
      </c>
      <c r="R26" s="192">
        <v>-2.9166666666666599</v>
      </c>
      <c r="S26" s="192"/>
      <c r="T26" s="192"/>
      <c r="U26" s="192"/>
      <c r="V26" s="192"/>
      <c r="W26" s="192"/>
      <c r="X26" s="192"/>
      <c r="Y26" s="80"/>
      <c r="Z26" s="80"/>
    </row>
    <row r="27" spans="1:26" x14ac:dyDescent="0.2">
      <c r="A27" s="84">
        <v>20</v>
      </c>
      <c r="B27" s="84" t="str">
        <f ca="1"/>
        <v>Bahrain</v>
      </c>
      <c r="C27" s="84" t="str">
        <f ca="1"/>
        <v>BHR</v>
      </c>
      <c r="D27" s="219" t="str">
        <f ca="1"/>
        <v>MEA           Middle East &amp; North Africa</v>
      </c>
      <c r="E27" s="219" t="str">
        <f ca="1"/>
        <v>NA</v>
      </c>
      <c r="F27" s="190" t="str">
        <f t="shared" ca="1" si="3"/>
        <v/>
      </c>
      <c r="G27" s="80">
        <f>IF(N27=7, 6.9, 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4.3304040903442633</v>
      </c>
      <c r="H27" s="80" cm="1">
        <f t="array" ref="H27">IF(
    SUM(IF(
            ISNUMBER(
                IF(
                    $M$4:$X$4,
                    (M27:X27),
                    "")),
            1,
            0))
        =0,
    NA(),
    IF(
        Parameters!$D$15=1,
        IF(
            SUM(--(ISNUMBER(IF($M$4:$X$4=1,(M27:X27),""))))&gt;0,
            MAX(IF(
                ISNUMBER(M27:X27),
                IF(
                    M$4:X$4=1,
                    M27:X27,
                    ""),
                "")),
            MAX(IF(
                ISNUMBER(M27:X27),
                IF(
                    M$4:X$4=2,
                    M27:X27,
                    ""),
                ""))
        ),
        IF(
            Parameters!$D$16=1,
            IFERROR(
                AVERAGE(IF(
                    ISNUMBER(M27:X27),
                    IF(
                        M$4:X$4=1,
                        M27:X27,
                        ""),
                    "")),
                AVERAGE(IF(
                    ISNUMBER(M27:X27),
                    IF(
                        M$4:X$4=2,
                        M27:X27,
                        ""),
                    ""))
            ),
            IF(
                Parameters!$D$17=1,
                IFERROR(
                    IF(
                        OR(
                            IF(
                                ISNUMBER(M27:X27),
                                IF(
                                    M$4:X$4=1,
                                    M27:X27,
                                    ""),
                                "")
                            =0),
                        0,
                        GEOMEAN(IF(
                            ISNUMBER(M27:X27),
                            IF(
                                M$4:X$4=1,
                                M27:X27,
                                ""),
                            ""))
                    ),
                    IF(
                        OR(IF(
                            ISNUMBER(M27:X27),
                            IF(
                                M$4:X$4=2,
                                M27:X27,
                                ""),
                            "")
                            =0),
                        0,
                        GEOMEAN(IF(
                            ISNUMBER(M27:X27),
                            IF(
                                M$4:X$4=2,
                                M27:X27,
                                ""),
                            "")))
                )
            )
        )
    )
)</f>
        <v>3.2047911189015399</v>
      </c>
      <c r="I27" s="191" cm="1">
        <f t="array" ref="I27">IF(
    SUM(IF(
            ISNUMBER(
                IF(
                    $M$5:$X$5,
                    (M27:X27),
                    "")),
            1,
            0))
        =0,
    NA(),
    IF(
        Parameters!$D$15=1,
        IF(
            SUM(--(ISNUMBER(IF($M$5:$X$5=1,(M27:X27),""))))&gt;0,
            MAX(IF(
                ISNUMBER(M27:X27),
                IF(
                    M$5:X$5=1,
                    M27:X27,
                    ""),
                "")),
            MAX(IF(
                ISNUMBER(M27:X27),
                IF(
                    M$5:X$5=2,
                    M27:X27,
                    ""),
                ""))
        ),
        IF(
            Parameters!$D$16=1,
            IFERROR(
                AVERAGE(IF(
                    ISNUMBER(M27:X27),
                    IF(
                        M$5:X$5=1,
                        M27:X27,
                        ""),
                    "")),
                AVERAGE(IF(
                    ISNUMBER(M27:X27),
                    IF(
                        M$5:X$5=2,
                        M27:X27,
                        ""),
                    ""))
            ),
            IF(
                Parameters!$D$17=1,
                IFERROR(
                    IF(
                        OR(
                            IF(
                                ISNUMBER(M27:X27),
                                IF(
                                    M$5:X$5=1,
                                    M27:X27,
                                    ""),
                                "")
                            =0),
                        0,
                        GEOMEAN(IF(
                            ISNUMBER(M27:X27),
                            IF(
                                M$5:X$5=1,
                                M27:X27,
                                ""),
                            ""))
                    ),
                    IF(
                        OR(IF(
                            ISNUMBER(M27:X27),
                            IF(
                                M$5:X$5=2,
                                M27:X27,
                                ""),
                            "")
                            =0),
                        0,
                        GEOMEAN(IF(
                            ISNUMBER(M27:X27),
                            IF(
                                M$5:X$5=2,
                                M27:X27,
                                ""),
                            "")))
                )
            )
        )
    )
)</f>
        <v>5.8513640639698901</v>
      </c>
      <c r="J27" s="242">
        <v>44900</v>
      </c>
      <c r="K27" s="242">
        <v>45272</v>
      </c>
      <c r="L27" s="91" t="s">
        <v>39</v>
      </c>
      <c r="M27" s="192">
        <v>3.2047911189015399</v>
      </c>
      <c r="N27" s="192" t="s">
        <v>409</v>
      </c>
      <c r="O27" s="192">
        <v>5.8513640639698901</v>
      </c>
      <c r="P27" s="192">
        <v>39.6666666666666</v>
      </c>
      <c r="Q27" s="192" t="s">
        <v>409</v>
      </c>
      <c r="R27" s="192">
        <v>1</v>
      </c>
      <c r="S27" s="192"/>
      <c r="T27" s="192"/>
      <c r="U27" s="192"/>
      <c r="V27" s="192"/>
      <c r="W27" s="192"/>
      <c r="X27" s="192"/>
      <c r="Y27" s="80"/>
      <c r="Z27" s="80"/>
    </row>
    <row r="28" spans="1:26" x14ac:dyDescent="0.2">
      <c r="A28" s="84">
        <v>21</v>
      </c>
      <c r="B28" s="84" t="str">
        <f ca="1"/>
        <v>Bahamas, The</v>
      </c>
      <c r="C28" s="84" t="str">
        <f ca="1"/>
        <v>BHS</v>
      </c>
      <c r="D28" s="219" t="str">
        <f ca="1"/>
        <v>LCN           Latin America &amp; Caribbean</v>
      </c>
      <c r="E28" s="219" t="str">
        <f ca="1"/>
        <v>NA</v>
      </c>
      <c r="F28" s="190" t="str">
        <f t="shared" ca="1" si="3"/>
        <v/>
      </c>
      <c r="G28" s="80">
        <f>IF(N28=7, 6.9, 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4.0637674926399159</v>
      </c>
      <c r="H28" s="80" cm="1">
        <f t="array" ref="H28">IF(
    SUM(IF(
            ISNUMBER(
                IF(
                    $M$4:$X$4,
                    (M28:X28),
                    "")),
            1,
            0))
        =0,
    NA(),
    IF(
        Parameters!$D$15=1,
        IF(
            SUM(--(ISNUMBER(IF($M$4:$X$4=1,(M28:X28),""))))&gt;0,
            MAX(IF(
                ISNUMBER(M28:X28),
                IF(
                    M$4:X$4=1,
                    M28:X28,
                    ""),
                "")),
            MAX(IF(
                ISNUMBER(M28:X28),
                IF(
                    M$4:X$4=2,
                    M28:X28,
                    ""),
                ""))
        ),
        IF(
            Parameters!$D$16=1,
            IFERROR(
                AVERAGE(IF(
                    ISNUMBER(M28:X28),
                    IF(
                        M$4:X$4=1,
                        M28:X28,
                        ""),
                    "")),
                AVERAGE(IF(
                    ISNUMBER(M28:X28),
                    IF(
                        M$4:X$4=2,
                        M28:X28,
                        ""),
                    ""))
            ),
            IF(
                Parameters!$D$17=1,
                IFERROR(
                    IF(
                        OR(
                            IF(
                                ISNUMBER(M28:X28),
                                IF(
                                    M$4:X$4=1,
                                    M28:X28,
                                    ""),
                                "")
                            =0),
                        0,
                        GEOMEAN(IF(
                            ISNUMBER(M28:X28),
                            IF(
                                M$4:X$4=1,
                                M28:X28,
                                ""),
                            ""))
                    ),
                    IF(
                        OR(IF(
                            ISNUMBER(M28:X28),
                            IF(
                                M$4:X$4=2,
                                M28:X28,
                                ""),
                            "")
                            =0),
                        0,
                        GEOMEAN(IF(
                            ISNUMBER(M28:X28),
                            IF(
                                M$4:X$4=2,
                                M28:X28,
                                ""),
                            "")))
                )
            )
        )
    )
)</f>
        <v>3.49693251533742</v>
      </c>
      <c r="I28" s="191" cm="1">
        <f t="array" ref="I28">IF(
    SUM(IF(
            ISNUMBER(
                IF(
                    $M$5:$X$5,
                    (M28:X28),
                    "")),
            1,
            0))
        =0,
    NA(),
    IF(
        Parameters!$D$15=1,
        IF(
            SUM(--(ISNUMBER(IF($M$5:$X$5=1,(M28:X28),""))))&gt;0,
            MAX(IF(
                ISNUMBER(M28:X28),
                IF(
                    M$5:X$5=1,
                    M28:X28,
                    ""),
                "")),
            MAX(IF(
                ISNUMBER(M28:X28),
                IF(
                    M$5:X$5=2,
                    M28:X28,
                    ""),
                ""))
        ),
        IF(
            Parameters!$D$16=1,
            IFERROR(
                AVERAGE(IF(
                    ISNUMBER(M28:X28),
                    IF(
                        M$5:X$5=1,
                        M28:X28,
                        ""),
                    "")),
                AVERAGE(IF(
                    ISNUMBER(M28:X28),
                    IF(
                        M$5:X$5=2,
                        M28:X28,
                        ""),
                    ""))
            ),
            IF(
                Parameters!$D$17=1,
                IFERROR(
                    IF(
                        OR(
                            IF(
                                ISNUMBER(M28:X28),
                                IF(
                                    M$5:X$5=1,
                                    M28:X28,
                                    ""),
                                "")
                            =0),
                        0,
                        GEOMEAN(IF(
                            ISNUMBER(M28:X28),
                            IF(
                                M$5:X$5=1,
                                M28:X28,
                                ""),
                            ""))
                    ),
                    IF(
                        OR(IF(
                            ISNUMBER(M28:X28),
                            IF(
                                M$5:X$5=2,
                                M28:X28,
                                ""),
                            "")
                            =0),
                        0,
                        GEOMEAN(IF(
                            ISNUMBER(M28:X28),
                            IF(
                                M$5:X$5=2,
                                M28:X28,
                                ""),
                            "")))
                )
            )
        )
    )
)</f>
        <v>4.7224835371589799</v>
      </c>
      <c r="J28" s="242">
        <v>45272</v>
      </c>
      <c r="K28" s="242">
        <v>45272</v>
      </c>
      <c r="L28" s="91" t="s">
        <v>40</v>
      </c>
      <c r="M28" s="192">
        <v>3.49693251533742</v>
      </c>
      <c r="N28" s="192" t="s">
        <v>409</v>
      </c>
      <c r="O28" s="192">
        <v>4.7224835371589799</v>
      </c>
      <c r="P28" s="192">
        <v>41.3333333333333</v>
      </c>
      <c r="Q28" s="192" t="s">
        <v>409</v>
      </c>
      <c r="R28" s="192">
        <v>0</v>
      </c>
      <c r="S28" s="192"/>
      <c r="T28" s="192"/>
      <c r="U28" s="192"/>
      <c r="V28" s="192"/>
      <c r="W28" s="192"/>
      <c r="X28" s="192"/>
      <c r="Y28" s="80"/>
      <c r="Z28" s="80"/>
    </row>
    <row r="29" spans="1:26" x14ac:dyDescent="0.2">
      <c r="A29" s="84">
        <v>22</v>
      </c>
      <c r="B29" s="84" t="str">
        <f ca="1"/>
        <v>Bosnia and Herzegovina</v>
      </c>
      <c r="C29" s="84" t="str">
        <f ca="1"/>
        <v>BIH</v>
      </c>
      <c r="D29" s="219" t="str">
        <f ca="1"/>
        <v>ECS           Europe &amp; Central Asia</v>
      </c>
      <c r="E29" s="219" t="str">
        <f ca="1"/>
        <v>IBRD</v>
      </c>
      <c r="F29" s="190" t="str">
        <f t="shared" ca="1" si="3"/>
        <v/>
      </c>
      <c r="G29" s="80">
        <f>IF(N29=7, 6.9, 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1.7695245430136939</v>
      </c>
      <c r="H29" s="80" cm="1">
        <f t="array" ref="H29">IF(
    SUM(IF(
            ISNUMBER(
                IF(
                    $M$4:$X$4,
                    (M29:X29),
                    "")),
            1,
            0))
        =0,
    NA(),
    IF(
        Parameters!$D$15=1,
        IF(
            SUM(--(ISNUMBER(IF($M$4:$X$4=1,(M29:X29),""))))&gt;0,
            MAX(IF(
                ISNUMBER(M29:X29),
                IF(
                    M$4:X$4=1,
                    M29:X29,
                    ""),
                "")),
            MAX(IF(
                ISNUMBER(M29:X29),
                IF(
                    M$4:X$4=2,
                    M29:X29,
                    ""),
                ""))
        ),
        IF(
            Parameters!$D$16=1,
            IFERROR(
                AVERAGE(IF(
                    ISNUMBER(M29:X29),
                    IF(
                        M$4:X$4=1,
                        M29:X29,
                        ""),
                    "")),
                AVERAGE(IF(
                    ISNUMBER(M29:X29),
                    IF(
                        M$4:X$4=2,
                        M29:X29,
                        ""),
                    ""))
            ),
            IF(
                Parameters!$D$17=1,
                IFERROR(
                    IF(
                        OR(
                            IF(
                                ISNUMBER(M29:X29),
                                IF(
                                    M$4:X$4=1,
                                    M29:X29,
                                    ""),
                                "")
                            =0),
                        0,
                        GEOMEAN(IF(
                            ISNUMBER(M29:X29),
                            IF(
                                M$4:X$4=1,
                                M29:X29,
                                ""),
                            ""))
                    ),
                    IF(
                        OR(IF(
                            ISNUMBER(M29:X29),
                            IF(
                                M$4:X$4=2,
                                M29:X29,
                                ""),
                            "")
                            =0),
                        0,
                        GEOMEAN(IF(
                            ISNUMBER(M29:X29),
                            IF(
                                M$4:X$4=2,
                                M29:X29,
                                ""),
                            "")))
                )
            )
        )
    )
)</f>
        <v>3.2632193981887201</v>
      </c>
      <c r="I29" s="191" cm="1">
        <f t="array" ref="I29">IF(
    SUM(IF(
            ISNUMBER(
                IF(
                    $M$5:$X$5,
                    (M29:X29),
                    "")),
            1,
            0))
        =0,
    NA(),
    IF(
        Parameters!$D$15=1,
        IF(
            SUM(--(ISNUMBER(IF($M$5:$X$5=1,(M29:X29),""))))&gt;0,
            MAX(IF(
                ISNUMBER(M29:X29),
                IF(
                    M$5:X$5=1,
                    M29:X29,
                    ""),
                "")),
            MAX(IF(
                ISNUMBER(M29:X29),
                IF(
                    M$5:X$5=2,
                    M29:X29,
                    ""),
                ""))
        ),
        IF(
            Parameters!$D$16=1,
            IFERROR(
                AVERAGE(IF(
                    ISNUMBER(M29:X29),
                    IF(
                        M$5:X$5=1,
                        M29:X29,
                        ""),
                    "")),
                AVERAGE(IF(
                    ISNUMBER(M29:X29),
                    IF(
                        M$5:X$5=2,
                        M29:X29,
                        ""),
                    ""))
            ),
            IF(
                Parameters!$D$17=1,
                IFERROR(
                    IF(
                        OR(
                            IF(
                                ISNUMBER(M29:X29),
                                IF(
                                    M$5:X$5=1,
                                    M29:X29,
                                    ""),
                                "")
                            =0),
                        0,
                        GEOMEAN(IF(
                            ISNUMBER(M29:X29),
                            IF(
                                M$5:X$5=1,
                                M29:X29,
                                ""),
                            ""))
                    ),
                    IF(
                        OR(IF(
                            ISNUMBER(M29:X29),
                            IF(
                                M$5:X$5=2,
                                M29:X29,
                                ""),
                            "")
                            =0),
                        0,
                        GEOMEAN(IF(
                            ISNUMBER(M29:X29),
                            IF(
                                M$5:X$5=2,
                                M29:X29,
                                ""),
                            "")))
                )
            )
        )
    )
)</f>
        <v>0.95954844778926995</v>
      </c>
      <c r="J29" s="242">
        <v>45272</v>
      </c>
      <c r="K29" s="242">
        <v>45272</v>
      </c>
      <c r="L29" s="91" t="s">
        <v>42</v>
      </c>
      <c r="M29" s="192">
        <v>3.2632193981887201</v>
      </c>
      <c r="N29" s="192" t="s">
        <v>409</v>
      </c>
      <c r="O29" s="192">
        <v>0.95954844778926995</v>
      </c>
      <c r="P29" s="192">
        <v>40</v>
      </c>
      <c r="Q29" s="192" t="s">
        <v>409</v>
      </c>
      <c r="R29" s="192">
        <v>-3.3333333333333299</v>
      </c>
      <c r="S29" s="192"/>
      <c r="T29" s="192"/>
      <c r="U29" s="192"/>
      <c r="V29" s="192"/>
      <c r="W29" s="192"/>
      <c r="X29" s="192"/>
      <c r="Y29" s="80"/>
      <c r="Z29" s="80"/>
    </row>
    <row r="30" spans="1:26" x14ac:dyDescent="0.2">
      <c r="A30" s="84">
        <v>23</v>
      </c>
      <c r="B30" s="84" t="str">
        <f ca="1"/>
        <v>Belarus</v>
      </c>
      <c r="C30" s="84" t="str">
        <f ca="1"/>
        <v>BLR</v>
      </c>
      <c r="D30" s="219" t="str">
        <f ca="1"/>
        <v>ECS           Europe &amp; Central Asia</v>
      </c>
      <c r="E30" s="219" t="str">
        <f ca="1"/>
        <v>IBRD</v>
      </c>
      <c r="F30" s="190" t="str">
        <f t="shared" ca="1" si="3"/>
        <v/>
      </c>
      <c r="G30" s="80">
        <f>IF(N30=7, 6.9, 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2.7550480381810631</v>
      </c>
      <c r="H30" s="80" cm="1">
        <f t="array" ref="H30">IF(
    SUM(IF(
            ISNUMBER(
                IF(
                    $M$4:$X$4,
                    (M30:X30),
                    "")),
            1,
            0))
        =0,
    NA(),
    IF(
        Parameters!$D$15=1,
        IF(
            SUM(--(ISNUMBER(IF($M$4:$X$4=1,(M30:X30),""))))&gt;0,
            MAX(IF(
                ISNUMBER(M30:X30),
                IF(
                    M$4:X$4=1,
                    M30:X30,
                    ""),
                "")),
            MAX(IF(
                ISNUMBER(M30:X30),
                IF(
                    M$4:X$4=2,
                    M30:X30,
                    ""),
                ""))
        ),
        IF(
            Parameters!$D$16=1,
            IFERROR(
                AVERAGE(IF(
                    ISNUMBER(M30:X30),
                    IF(
                        M$4:X$4=1,
                        M30:X30,
                        ""),
                    "")),
                AVERAGE(IF(
                    ISNUMBER(M30:X30),
                    IF(
                        M$4:X$4=2,
                        M30:X30,
                        ""),
                    ""))
            ),
            IF(
                Parameters!$D$17=1,
                IFERROR(
                    IF(
                        OR(
                            IF(
                                ISNUMBER(M30:X30),
                                IF(
                                    M$4:X$4=1,
                                    M30:X30,
                                    ""),
                                "")
                            =0),
                        0,
                        GEOMEAN(IF(
                            ISNUMBER(M30:X30),
                            IF(
                                M$4:X$4=1,
                                M30:X30,
                                ""),
                            ""))
                    ),
                    IF(
                        OR(IF(
                            ISNUMBER(M30:X30),
                            IF(
                                M$4:X$4=2,
                                M30:X30,
                                ""),
                            "")
                            =0),
                        0,
                        GEOMEAN(IF(
                            ISNUMBER(M30:X30),
                            IF(
                                M$4:X$4=2,
                                M30:X30,
                                ""),
                            "")))
                )
            )
        )
    )
)</f>
        <v>8.7700847210049595</v>
      </c>
      <c r="I30" s="191" cm="1">
        <f t="array" ref="I30">IF(
    SUM(IF(
            ISNUMBER(
                IF(
                    $M$5:$X$5,
                    (M30:X30),
                    "")),
            1,
            0))
        =0,
    NA(),
    IF(
        Parameters!$D$15=1,
        IF(
            SUM(--(ISNUMBER(IF($M$5:$X$5=1,(M30:X30),""))))&gt;0,
            MAX(IF(
                ISNUMBER(M30:X30),
                IF(
                    M$5:X$5=1,
                    M30:X30,
                    ""),
                "")),
            MAX(IF(
                ISNUMBER(M30:X30),
                IF(
                    M$5:X$5=2,
                    M30:X30,
                    ""),
                ""))
        ),
        IF(
            Parameters!$D$16=1,
            IFERROR(
                AVERAGE(IF(
                    ISNUMBER(M30:X30),
                    IF(
                        M$5:X$5=1,
                        M30:X30,
                        ""),
                    "")),
                AVERAGE(IF(
                    ISNUMBER(M30:X30),
                    IF(
                        M$5:X$5=2,
                        M30:X30,
                        ""),
                    ""))
            ),
            IF(
                Parameters!$D$17=1,
                IFERROR(
                    IF(
                        OR(
                            IF(
                                ISNUMBER(M30:X30),
                                IF(
                                    M$5:X$5=1,
                                    M30:X30,
                                    ""),
                                "")
                            =0),
                        0,
                        GEOMEAN(IF(
                            ISNUMBER(M30:X30),
                            IF(
                                M$5:X$5=1,
                                M30:X30,
                                ""),
                            ""))
                    ),
                    IF(
                        OR(IF(
                            ISNUMBER(M30:X30),
                            IF(
                                M$5:X$5=2,
                                M30:X30,
                                ""),
                            "")
                            =0),
                        0,
                        GEOMEAN(IF(
                            ISNUMBER(M30:X30),
                            IF(
                                M$5:X$5=2,
                                M30:X30,
                                ""),
                            "")))
                )
            )
        )
    )
)</f>
        <v>0.86547507055502604</v>
      </c>
      <c r="J30" s="242">
        <v>45272</v>
      </c>
      <c r="K30" s="242">
        <v>45272</v>
      </c>
      <c r="L30" s="91" t="s">
        <v>44</v>
      </c>
      <c r="M30" s="192">
        <v>8.7700847210049595</v>
      </c>
      <c r="N30" s="192" t="s">
        <v>409</v>
      </c>
      <c r="O30" s="192">
        <v>0.86547507055502604</v>
      </c>
      <c r="P30" s="192">
        <v>71.4166666666666</v>
      </c>
      <c r="Q30" s="192" t="s">
        <v>409</v>
      </c>
      <c r="R30" s="192">
        <v>-3.4166666666666701</v>
      </c>
      <c r="S30" s="192"/>
      <c r="T30" s="192"/>
      <c r="U30" s="192"/>
      <c r="V30" s="192"/>
      <c r="W30" s="192"/>
      <c r="X30" s="192"/>
      <c r="Y30" s="80"/>
      <c r="Z30" s="80"/>
    </row>
    <row r="31" spans="1:26" x14ac:dyDescent="0.2">
      <c r="A31" s="84">
        <v>24</v>
      </c>
      <c r="B31" s="84" t="str">
        <f ca="1"/>
        <v>Belize</v>
      </c>
      <c r="C31" s="84" t="str">
        <f ca="1"/>
        <v>BLZ</v>
      </c>
      <c r="D31" s="219" t="str">
        <f ca="1"/>
        <v>LCN           Latin America &amp; Caribbean</v>
      </c>
      <c r="E31" s="219" t="str">
        <f ca="1"/>
        <v>IBRD</v>
      </c>
      <c r="F31" s="190" t="str">
        <f t="shared" ca="1" si="3"/>
        <v/>
      </c>
      <c r="G31" s="80">
        <f>IF(N31=7, 6.9, 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4.1220845716694399</v>
      </c>
      <c r="H31" s="80" cm="1">
        <f t="array" ref="H31">IF(
    SUM(IF(
            ISNUMBER(
                IF(
                    $M$4:$X$4,
                    (M31:X31),
                    "")),
            1,
            0))
        =0,
    NA(),
    IF(
        Parameters!$D$15=1,
        IF(
            SUM(--(ISNUMBER(IF($M$4:$X$4=1,(M31:X31),""))))&gt;0,
            MAX(IF(
                ISNUMBER(M31:X31),
                IF(
                    M$4:X$4=1,
                    M31:X31,
                    ""),
                "")),
            MAX(IF(
                ISNUMBER(M31:X31),
                IF(
                    M$4:X$4=2,
                    M31:X31,
                    ""),
                ""))
        ),
        IF(
            Parameters!$D$16=1,
            IFERROR(
                AVERAGE(IF(
                    ISNUMBER(M31:X31),
                    IF(
                        M$4:X$4=1,
                        M31:X31,
                        ""),
                    "")),
                AVERAGE(IF(
                    ISNUMBER(M31:X31),
                    IF(
                        M$4:X$4=2,
                        M31:X31,
                        ""),
                    ""))
            ),
            IF(
                Parameters!$D$17=1,
                IFERROR(
                    IF(
                        OR(
                            IF(
                                ISNUMBER(M31:X31),
                                IF(
                                    M$4:X$4=1,
                                    M31:X31,
                                    ""),
                                "")
                            =0),
                        0,
                        GEOMEAN(IF(
                            ISNUMBER(M31:X31),
                            IF(
                                M$4:X$4=1,
                                M31:X31,
                                ""),
                            ""))
                    ),
                    IF(
                        OR(IF(
                            ISNUMBER(M31:X31),
                            IF(
                                M$4:X$4=2,
                                M31:X31,
                                ""),
                            "")
                            =0),
                        0,
                        GEOMEAN(IF(
                            ISNUMBER(M31:X31),
                            IF(
                                M$4:X$4=2,
                                M31:X31,
                                ""),
                            "")))
                )
            )
        )
    )
)</f>
        <v>4.8553900087642399</v>
      </c>
      <c r="I31" s="191" cm="1">
        <f t="array" ref="I31">IF(
    SUM(IF(
            ISNUMBER(
                IF(
                    $M$5:$X$5,
                    (M31:X31),
                    "")),
            1,
            0))
        =0,
    NA(),
    IF(
        Parameters!$D$15=1,
        IF(
            SUM(--(ISNUMBER(IF($M$5:$X$5=1,(M31:X31),""))))&gt;0,
            MAX(IF(
                ISNUMBER(M31:X31),
                IF(
                    M$5:X$5=1,
                    M31:X31,
                    ""),
                "")),
            MAX(IF(
                ISNUMBER(M31:X31),
                IF(
                    M$5:X$5=2,
                    M31:X31,
                    ""),
                ""))
        ),
        IF(
            Parameters!$D$16=1,
            IFERROR(
                AVERAGE(IF(
                    ISNUMBER(M31:X31),
                    IF(
                        M$5:X$5=1,
                        M31:X31,
                        ""),
                    "")),
                AVERAGE(IF(
                    ISNUMBER(M31:X31),
                    IF(
                        M$5:X$5=2,
                        M31:X31,
                        ""),
                    ""))
            ),
            IF(
                Parameters!$D$17=1,
                IFERROR(
                    IF(
                        OR(
                            IF(
                                ISNUMBER(M31:X31),
                                IF(
                                    M$5:X$5=1,
                                    M31:X31,
                                    ""),
                                "")
                            =0),
                        0,
                        GEOMEAN(IF(
                            ISNUMBER(M31:X31),
                            IF(
                                M$5:X$5=1,
                                M31:X31,
                                ""),
                            ""))
                    ),
                    IF(
                        OR(IF(
                            ISNUMBER(M31:X31),
                            IF(
                                M$5:X$5=2,
                                M31:X31,
                                ""),
                            "")
                            =0),
                        0,
                        GEOMEAN(IF(
                            ISNUMBER(M31:X31),
                            IF(
                                M$5:X$5=2,
                                M31:X31,
                                ""),
                            "")))
                )
            )
        )
    )
)</f>
        <v>3.4995296331138199</v>
      </c>
      <c r="J31" s="242">
        <v>45272</v>
      </c>
      <c r="K31" s="242">
        <v>45272</v>
      </c>
      <c r="L31" s="91" t="s">
        <v>46</v>
      </c>
      <c r="M31" s="192">
        <v>4.8553900087642399</v>
      </c>
      <c r="N31" s="192" t="s">
        <v>409</v>
      </c>
      <c r="O31" s="192">
        <v>3.4995296331138199</v>
      </c>
      <c r="P31" s="192">
        <v>49.0833333333333</v>
      </c>
      <c r="Q31" s="192" t="s">
        <v>409</v>
      </c>
      <c r="R31" s="192">
        <v>-1.0833333333333299</v>
      </c>
      <c r="S31" s="192"/>
      <c r="T31" s="192"/>
      <c r="U31" s="192"/>
      <c r="V31" s="192"/>
      <c r="W31" s="192"/>
      <c r="X31" s="192"/>
      <c r="Y31" s="80"/>
      <c r="Z31" s="80"/>
    </row>
    <row r="32" spans="1:26" x14ac:dyDescent="0.2">
      <c r="A32" s="84">
        <v>25</v>
      </c>
      <c r="B32" s="84" t="str">
        <f ca="1"/>
        <v>Bermuda</v>
      </c>
      <c r="C32" s="84" t="str">
        <f ca="1"/>
        <v>BMU</v>
      </c>
      <c r="D32" s="219" t="str">
        <f ca="1"/>
        <v>NAC           North America</v>
      </c>
      <c r="E32" s="219" t="str">
        <f ca="1"/>
        <v>NA</v>
      </c>
      <c r="F32" s="190" t="str">
        <f t="shared" ca="1" si="3"/>
        <v/>
      </c>
      <c r="G32" s="80" t="e">
        <f>IF(N32=7, 6.9, 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$M$4:$X$4,
                    (M32:X32),
                    "")),
            1,
            0))
        =0,
    NA(),
    IF(
        Parameters!$D$15=1,
        IF(
            SUM(--(ISNUMBER(IF($M$4:$X$4=1,(M32:X32),""))))&gt;0,
            MAX(IF(
                ISNUMBER(M32:X32),
                IF(
                    M$4:X$4=1,
                    M32:X32,
                    ""),
                "")),
            MAX(IF(
                ISNUMBER(M32:X32),
                IF(
                    M$4:X$4=2,
                    M32:X32,
                    ""),
                ""))
        ),
        IF(
            Parameters!$D$16=1,
            IFERROR(
                AVERAGE(IF(
                    ISNUMBER(M32:X32),
                    IF(
                        M$4:X$4=1,
                        M32:X32,
                        ""),
                    "")),
                AVERAGE(IF(
                    ISNUMBER(M32:X32),
                    IF(
                        M$4:X$4=2,
                        M32:X32,
                        ""),
                    ""))
            ),
            IF(
                Parameters!$D$17=1,
                IFERROR(
                    IF(
                        OR(
                            IF(
                                ISNUMBER(M32:X32),
                                IF(
                                    M$4:X$4=1,
                                    M32:X32,
                                    ""),
                                "")
                            =0),
                        0,
                        GEOMEAN(IF(
                            ISNUMBER(M32:X32),
                            IF(
                                M$4:X$4=1,
                                M32:X32,
                                ""),
                            ""))
                    ),
                    IF(
                        OR(IF(
                            ISNUMBER(M32:X32),
                            IF(
                                M$4:X$4=2,
                                M32:X32,
                                ""),
                            "")
                            =0),
                        0,
                        GEOMEAN(IF(
                            ISNUMBER(M32:X32),
                            IF(
                                M$4:X$4=2,
                                M32:X32,
                                ""),
                            "")))
                )
            )
        )
    )
)</f>
        <v>#N/A</v>
      </c>
      <c r="I32" s="191" t="e" cm="1">
        <f t="array" ref="I32">IF(
    SUM(IF(
            ISNUMBER(
                IF(
                    $M$5:$X$5,
                    (M32:X32),
                    "")),
            1,
            0))
        =0,
    NA(),
    IF(
        Parameters!$D$15=1,
        IF(
            SUM(--(ISNUMBER(IF($M$5:$X$5=1,(M32:X32),""))))&gt;0,
            MAX(IF(
                ISNUMBER(M32:X32),
                IF(
                    M$5:X$5=1,
                    M32:X32,
                    ""),
                "")),
            MAX(IF(
                ISNUMBER(M32:X32),
                IF(
                    M$5:X$5=2,
                    M32:X32,
                    ""),
                ""))
        ),
        IF(
            Parameters!$D$16=1,
            IFERROR(
                AVERAGE(IF(
                    ISNUMBER(M32:X32),
                    IF(
                        M$5:X$5=1,
                        M32:X32,
                        ""),
                    "")),
                AVERAGE(IF(
                    ISNUMBER(M32:X32),
                    IF(
                        M$5:X$5=2,
                        M32:X32,
                        ""),
                    ""))
            ),
            IF(
                Parameters!$D$17=1,
                IFERROR(
                    IF(
                        OR(
                            IF(
                                ISNUMBER(M32:X32),
                                IF(
                                    M$5:X$5=1,
                                    M32:X32,
                                    ""),
                                "")
                            =0),
                        0,
                        GEOMEAN(IF(
                            ISNUMBER(M32:X32),
                            IF(
                                M$5:X$5=1,
                                M32:X32,
                                ""),
                            ""))
                    ),
                    IF(
                        OR(IF(
                            ISNUMBER(M32:X32),
                            IF(
                                M$5:X$5=2,
                                M32:X32,
                                ""),
                            "")
                            =0),
                        0,
                        GEOMEAN(IF(
                            ISNUMBER(M32:X32),
                            IF(
                                M$5:X$5=2,
                                M32:X32,
                                ""),
                            "")))
                )
            )
        )
    )
)</f>
        <v>#N/A</v>
      </c>
      <c r="J32" s="242" t="s">
        <v>409</v>
      </c>
      <c r="K32" s="242" t="s">
        <v>409</v>
      </c>
      <c r="L32" s="91" t="s">
        <v>697</v>
      </c>
      <c r="M32" s="192" t="s">
        <v>409</v>
      </c>
      <c r="N32" s="192" t="s">
        <v>409</v>
      </c>
      <c r="O32" s="192" t="s">
        <v>409</v>
      </c>
      <c r="P32" s="192" t="s">
        <v>409</v>
      </c>
      <c r="Q32" s="192" t="s">
        <v>409</v>
      </c>
      <c r="R32" s="192" t="s">
        <v>409</v>
      </c>
      <c r="S32" s="192"/>
      <c r="T32" s="192"/>
      <c r="U32" s="192"/>
      <c r="V32" s="192"/>
      <c r="W32" s="192"/>
      <c r="X32" s="192"/>
      <c r="Y32" s="80"/>
      <c r="Z32" s="80"/>
    </row>
    <row r="33" spans="1:26" x14ac:dyDescent="0.2">
      <c r="A33" s="84">
        <v>26</v>
      </c>
      <c r="B33" s="84" t="str">
        <f ca="1"/>
        <v>Bolivia</v>
      </c>
      <c r="C33" s="84" t="str">
        <f ca="1"/>
        <v>BOL</v>
      </c>
      <c r="D33" s="219" t="str">
        <f ca="1"/>
        <v>LCN           Latin America &amp; Caribbean</v>
      </c>
      <c r="E33" s="219" t="str">
        <f ca="1"/>
        <v>IBRD</v>
      </c>
      <c r="F33" s="190" t="str">
        <f t="shared" ca="1" si="3"/>
        <v/>
      </c>
      <c r="G33" s="80">
        <f>IF(N33=7, 6.9, 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7.0128579401397602</v>
      </c>
      <c r="H33" s="80" cm="1">
        <f t="array" ref="H33">IF(
    SUM(IF(
            ISNUMBER(
                IF(
                    $M$4:$X$4,
                    (M33:X33),
                    "")),
            1,
            0))
        =0,
    NA(),
    IF(
        Parameters!$D$15=1,
        IF(
            SUM(--(ISNUMBER(IF($M$4:$X$4=1,(M33:X33),""))))&gt;0,
            MAX(IF(
                ISNUMBER(M33:X33),
                IF(
                    M$4:X$4=1,
                    M33:X33,
                    ""),
                "")),
            MAX(IF(
                ISNUMBER(M33:X33),
                IF(
                    M$4:X$4=2,
                    M33:X33,
                    ""),
                ""))
        ),
        IF(
            Parameters!$D$16=1,
            IFERROR(
                AVERAGE(IF(
                    ISNUMBER(M33:X33),
                    IF(
                        M$4:X$4=1,
                        M33:X33,
                        ""),
                    "")),
                AVERAGE(IF(
                    ISNUMBER(M33:X33),
                    IF(
                        M$4:X$4=2,
                        M33:X33,
                        ""),
                    ""))
            ),
            IF(
                Parameters!$D$17=1,
                IFERROR(
                    IF(
                        OR(
                            IF(
                                ISNUMBER(M33:X33),
                                IF(
                                    M$4:X$4=1,
                                    M33:X33,
                                    ""),
                                "")
                            =0),
                        0,
                        GEOMEAN(IF(
                            ISNUMBER(M33:X33),
                            IF(
                                M$4:X$4=1,
                                M33:X33,
                                ""),
                            ""))
                    ),
                    IF(
                        OR(IF(
                            ISNUMBER(M33:X33),
                            IF(
                                M$4:X$4=2,
                                M33:X33,
                                ""),
                            "")
                            =0),
                        0,
                        GEOMEAN(IF(
                            ISNUMBER(M33:X33),
                            IF(
                                M$4:X$4=2,
                                M33:X33,
                                ""),
                            "")))
                )
            )
        )
    )
)</f>
        <v>6.3599182004089903</v>
      </c>
      <c r="I33" s="191" cm="1">
        <f t="array" ref="I33">IF(
    SUM(IF(
            ISNUMBER(
                IF(
                    $M$5:$X$5,
                    (M33:X33),
                    "")),
            1,
            0))
        =0,
    NA(),
    IF(
        Parameters!$D$15=1,
        IF(
            SUM(--(ISNUMBER(IF($M$5:$X$5=1,(M33:X33),""))))&gt;0,
            MAX(IF(
                ISNUMBER(M33:X33),
                IF(
                    M$5:X$5=1,
                    M33:X33,
                    ""),
                "")),
            MAX(IF(
                ISNUMBER(M33:X33),
                IF(
                    M$5:X$5=2,
                    M33:X33,
                    ""),
                ""))
        ),
        IF(
            Parameters!$D$16=1,
            IFERROR(
                AVERAGE(IF(
                    ISNUMBER(M33:X33),
                    IF(
                        M$5:X$5=1,
                        M33:X33,
                        ""),
                    "")),
                AVERAGE(IF(
                    ISNUMBER(M33:X33),
                    IF(
                        M$5:X$5=2,
                        M33:X33,
                        ""),
                    ""))
            ),
            IF(
                Parameters!$D$17=1,
                IFERROR(
                    IF(
                        OR(
                            IF(
                                ISNUMBER(M33:X33),
                                IF(
                                    M$5:X$5=1,
                                    M33:X33,
                                    ""),
                                "")
                            =0),
                        0,
                        GEOMEAN(IF(
                            ISNUMBER(M33:X33),
                            IF(
                                M$5:X$5=1,
                                M33:X33,
                                ""),
                            ""))
                    ),
                    IF(
                        OR(IF(
                            ISNUMBER(M33:X33),
                            IF(
                                M$5:X$5=2,
                                M33:X33,
                                ""),
                            "")
                            =0),
                        0,
                        GEOMEAN(IF(
                            ISNUMBER(M33:X33),
                            IF(
                                M$5:X$5=2,
                                M33:X33,
                                ""),
                            "")))
                )
            )
        )
    )
)</f>
        <v>7.7328316086547497</v>
      </c>
      <c r="J33" s="242">
        <v>45272</v>
      </c>
      <c r="K33" s="242">
        <v>45272</v>
      </c>
      <c r="L33" s="91" t="s">
        <v>48</v>
      </c>
      <c r="M33" s="192">
        <v>6.3599182004089903</v>
      </c>
      <c r="N33" s="192" t="s">
        <v>409</v>
      </c>
      <c r="O33" s="192">
        <v>7.7328316086547497</v>
      </c>
      <c r="P33" s="192">
        <v>57.6666666666666</v>
      </c>
      <c r="Q33" s="192" t="s">
        <v>409</v>
      </c>
      <c r="R33" s="192">
        <v>2.6666666666666701</v>
      </c>
      <c r="S33" s="192"/>
      <c r="T33" s="192"/>
      <c r="U33" s="192"/>
      <c r="V33" s="192"/>
      <c r="W33" s="192"/>
      <c r="X33" s="192"/>
      <c r="Y33" s="80"/>
      <c r="Z33" s="80"/>
    </row>
    <row r="34" spans="1:26" x14ac:dyDescent="0.2">
      <c r="A34" s="84">
        <v>27</v>
      </c>
      <c r="B34" s="84" t="str">
        <f ca="1"/>
        <v>Brazil</v>
      </c>
      <c r="C34" s="84" t="str">
        <f ca="1"/>
        <v>BRA</v>
      </c>
      <c r="D34" s="219" t="str">
        <f ca="1"/>
        <v>LCN           Latin America &amp; Caribbean</v>
      </c>
      <c r="E34" s="219" t="str">
        <f ca="1"/>
        <v>IBRD</v>
      </c>
      <c r="F34" s="190" t="str">
        <f t="shared" ca="1" si="3"/>
        <v/>
      </c>
      <c r="G34" s="80">
        <f>IF(N34=7, 6.9, 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10</v>
      </c>
      <c r="H34" s="80" cm="1">
        <f t="array" ref="H34">IF(
    SUM(IF(
            ISNUMBER(
                IF(
                    $M$4:$X$4,
                    (M34:X34),
                    "")),
            1,
            0))
        =0,
    NA(),
    IF(
        Parameters!$D$15=1,
        IF(
            SUM(--(ISNUMBER(IF($M$4:$X$4=1,(M34:X34),""))))&gt;0,
            MAX(IF(
                ISNUMBER(M34:X34),
                IF(
                    M$4:X$4=1,
                    M34:X34,
                    ""),
                "")),
            MAX(IF(
                ISNUMBER(M34:X34),
                IF(
                    M$4:X$4=2,
                    M34:X34,
                    ""),
                ""))
        ),
        IF(
            Parameters!$D$16=1,
            IFERROR(
                AVERAGE(IF(
                    ISNUMBER(M34:X34),
                    IF(
                        M$4:X$4=1,
                        M34:X34,
                        ""),
                    "")),
                AVERAGE(IF(
                    ISNUMBER(M34:X34),
                    IF(
                        M$4:X$4=2,
                        M34:X34,
                        ""),
                    ""))
            ),
            IF(
                Parameters!$D$17=1,
                IFERROR(
                    IF(
                        OR(
                            IF(
                                ISNUMBER(M34:X34),
                                IF(
                                    M$4:X$4=1,
                                    M34:X34,
                                    ""),
                                "")
                            =0),
                        0,
                        GEOMEAN(IF(
                            ISNUMBER(M34:X34),
                            IF(
                                M$4:X$4=1,
                                M34:X34,
                                ""),
                            ""))
                    ),
                    IF(
                        OR(IF(
                            ISNUMBER(M34:X34),
                            IF(
                                M$4:X$4=2,
                                M34:X34,
                                ""),
                            "")
                            =0),
                        0,
                        GEOMEAN(IF(
                            ISNUMBER(M34:X34),
                            IF(
                                M$4:X$4=2,
                                M34:X34,
                                ""),
                            "")))
                )
            )
        )
    )
)</f>
        <v>10</v>
      </c>
      <c r="I34" s="191" cm="1">
        <f t="array" ref="I34">IF(
    SUM(IF(
            ISNUMBER(
                IF(
                    $M$5:$X$5,
                    (M34:X34),
                    "")),
            1,
            0))
        =0,
    NA(),
    IF(
        Parameters!$D$15=1,
        IF(
            SUM(--(ISNUMBER(IF($M$5:$X$5=1,(M34:X34),""))))&gt;0,
            MAX(IF(
                ISNUMBER(M34:X34),
                IF(
                    M$5:X$5=1,
                    M34:X34,
                    ""),
                "")),
            MAX(IF(
                ISNUMBER(M34:X34),
                IF(
                    M$5:X$5=2,
                    M34:X34,
                    ""),
                ""))
        ),
        IF(
            Parameters!$D$16=1,
            IFERROR(
                AVERAGE(IF(
                    ISNUMBER(M34:X34),
                    IF(
                        M$5:X$5=1,
                        M34:X34,
                        ""),
                    "")),
                AVERAGE(IF(
                    ISNUMBER(M34:X34),
                    IF(
                        M$5:X$5=2,
                        M34:X34,
                        ""),
                    ""))
            ),
            IF(
                Parameters!$D$17=1,
                IFERROR(
                    IF(
                        OR(
                            IF(
                                ISNUMBER(M34:X34),
                                IF(
                                    M$5:X$5=1,
                                    M34:X34,
                                    ""),
                                "")
                            =0),
                        0,
                        GEOMEAN(IF(
                            ISNUMBER(M34:X34),
                            IF(
                                M$5:X$5=1,
                                M34:X34,
                                ""),
                            ""))
                    ),
                    IF(
                        OR(IF(
                            ISNUMBER(M34:X34),
                            IF(
                                M$5:X$5=2,
                                M34:X34,
                                ""),
                            "")
                            =0),
                        0,
                        GEOMEAN(IF(
                            ISNUMBER(M34:X34),
                            IF(
                                M$5:X$5=2,
                                M34:X34,
                                ""),
                            "")))
                )
            )
        )
    )
)</f>
        <v>10</v>
      </c>
      <c r="J34" s="242">
        <v>44895</v>
      </c>
      <c r="K34" s="242">
        <v>44887</v>
      </c>
      <c r="L34" s="91" t="s">
        <v>50</v>
      </c>
      <c r="M34" s="192">
        <v>4.40257084428863</v>
      </c>
      <c r="N34" s="192">
        <v>10</v>
      </c>
      <c r="O34" s="192">
        <v>2.65286923800564</v>
      </c>
      <c r="P34" s="192">
        <v>46.5</v>
      </c>
      <c r="Q34" s="192" t="s">
        <v>779</v>
      </c>
      <c r="R34" s="192">
        <v>-1.8333333333333299</v>
      </c>
      <c r="S34" s="192"/>
      <c r="T34" s="192"/>
      <c r="U34" s="192"/>
      <c r="V34" s="192"/>
      <c r="W34" s="192"/>
      <c r="X34" s="192"/>
      <c r="Y34" s="80"/>
      <c r="Z34" s="80"/>
    </row>
    <row r="35" spans="1:26" x14ac:dyDescent="0.2">
      <c r="A35" s="84">
        <v>28</v>
      </c>
      <c r="B35" s="84" t="str">
        <f ca="1"/>
        <v>Barbados</v>
      </c>
      <c r="C35" s="84" t="str">
        <f ca="1"/>
        <v>BRB</v>
      </c>
      <c r="D35" s="219" t="str">
        <f ca="1"/>
        <v>LCN           Latin America &amp; Caribbean</v>
      </c>
      <c r="E35" s="219" t="str">
        <f ca="1"/>
        <v>NA</v>
      </c>
      <c r="F35" s="190" t="str">
        <f t="shared" ca="1" si="3"/>
        <v/>
      </c>
      <c r="G35" s="80">
        <f>IF(N35=7, 6.9, 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3.4676941401033972</v>
      </c>
      <c r="H35" s="80" cm="1">
        <f t="array" ref="H35">IF(
    SUM(IF(
            ISNUMBER(
                IF(
                    $M$4:$X$4,
                    (M35:X35),
                    "")),
            1,
            0))
        =0,
    NA(),
    IF(
        Parameters!$D$15=1,
        IF(
            SUM(--(ISNUMBER(IF($M$4:$X$4=1,(M35:X35),""))))&gt;0,
            MAX(IF(
                ISNUMBER(M35:X35),
                IF(
                    M$4:X$4=1,
                    M35:X35,
                    ""),
                "")),
            MAX(IF(
                ISNUMBER(M35:X35),
                IF(
                    M$4:X$4=2,
                    M35:X35,
                    ""),
                ""))
        ),
        IF(
            Parameters!$D$16=1,
            IFERROR(
                AVERAGE(IF(
                    ISNUMBER(M35:X35),
                    IF(
                        M$4:X$4=1,
                        M35:X35,
                        ""),
                    "")),
                AVERAGE(IF(
                    ISNUMBER(M35:X35),
                    IF(
                        M$4:X$4=2,
                        M35:X35,
                        ""),
                    ""))
            ),
            IF(
                Parameters!$D$17=1,
                IFERROR(
                    IF(
                        OR(
                            IF(
                                ISNUMBER(M35:X35),
                                IF(
                                    M$4:X$4=1,
                                    M35:X35,
                                    ""),
                                "")
                            =0),
                        0,
                        GEOMEAN(IF(
                            ISNUMBER(M35:X35),
                            IF(
                                M$4:X$4=1,
                                M35:X35,
                                ""),
                            ""))
                    ),
                    IF(
                        OR(IF(
                            ISNUMBER(M35:X35),
                            IF(
                                M$4:X$4=2,
                                M35:X35,
                                ""),
                            "")
                            =0),
                        0,
                        GEOMEAN(IF(
                            ISNUMBER(M35:X35),
                            IF(
                                M$4:X$4=2,
                                M35:X35,
                                ""),
                            "")))
                )
            )
        )
    )
)</f>
        <v>3.1025416301489899</v>
      </c>
      <c r="I35" s="191" cm="1">
        <f t="array" ref="I35">IF(
    SUM(IF(
            ISNUMBER(
                IF(
                    $M$5:$X$5,
                    (M35:X35),
                    "")),
            1,
            0))
        =0,
    NA(),
    IF(
        Parameters!$D$15=1,
        IF(
            SUM(--(ISNUMBER(IF($M$5:$X$5=1,(M35:X35),""))))&gt;0,
            MAX(IF(
                ISNUMBER(M35:X35),
                IF(
                    M$5:X$5=1,
                    M35:X35,
                    ""),
                "")),
            MAX(IF(
                ISNUMBER(M35:X35),
                IF(
                    M$5:X$5=2,
                    M35:X35,
                    ""),
                ""))
        ),
        IF(
            Parameters!$D$16=1,
            IFERROR(
                AVERAGE(IF(
                    ISNUMBER(M35:X35),
                    IF(
                        M$5:X$5=1,
                        M35:X35,
                        ""),
                    "")),
                AVERAGE(IF(
                    ISNUMBER(M35:X35),
                    IF(
                        M$5:X$5=2,
                        M35:X35,
                        ""),
                    ""))
            ),
            IF(
                Parameters!$D$17=1,
                IFERROR(
                    IF(
                        OR(
                            IF(
                                ISNUMBER(M35:X35),
                                IF(
                                    M$5:X$5=1,
                                    M35:X35,
                                    ""),
                                "")
                            =0),
                        0,
                        GEOMEAN(IF(
                            ISNUMBER(M35:X35),
                            IF(
                                M$5:X$5=1,
                                M35:X35,
                                ""),
                            ""))
                    ),
                    IF(
                        OR(IF(
                            ISNUMBER(M35:X35),
                            IF(
                                M$5:X$5=2,
                                M35:X35,
                                ""),
                            "")
                            =0),
                        0,
                        GEOMEAN(IF(
                            ISNUMBER(M35:X35),
                            IF(
                                M$5:X$5=2,
                                M35:X35,
                                ""),
                            "")))
                )
            )
        )
    )
)</f>
        <v>3.8758231420507898</v>
      </c>
      <c r="J35" s="242">
        <v>45272</v>
      </c>
      <c r="K35" s="242">
        <v>45272</v>
      </c>
      <c r="L35" s="91" t="s">
        <v>52</v>
      </c>
      <c r="M35" s="192">
        <v>3.1025416301489899</v>
      </c>
      <c r="N35" s="192" t="s">
        <v>409</v>
      </c>
      <c r="O35" s="192">
        <v>3.8758231420507898</v>
      </c>
      <c r="P35" s="192">
        <v>39.0833333333333</v>
      </c>
      <c r="Q35" s="192" t="s">
        <v>409</v>
      </c>
      <c r="R35" s="192">
        <v>-0.75</v>
      </c>
      <c r="S35" s="192"/>
      <c r="T35" s="192"/>
      <c r="U35" s="192"/>
      <c r="V35" s="192"/>
      <c r="W35" s="192"/>
      <c r="X35" s="192"/>
      <c r="Y35" s="80"/>
      <c r="Z35" s="80"/>
    </row>
    <row r="36" spans="1:26" x14ac:dyDescent="0.2">
      <c r="A36" s="84">
        <v>29</v>
      </c>
      <c r="B36" s="84" t="str">
        <f ca="1"/>
        <v>Brunei Darussalam</v>
      </c>
      <c r="C36" s="84" t="str">
        <f ca="1"/>
        <v>BRN</v>
      </c>
      <c r="D36" s="219" t="str">
        <f ca="1"/>
        <v>EAS           East Asia &amp; Pacific</v>
      </c>
      <c r="E36" s="219" t="str">
        <f ca="1"/>
        <v>NA</v>
      </c>
      <c r="F36" s="190" t="str">
        <f t="shared" ca="1" si="3"/>
        <v/>
      </c>
      <c r="G36" s="80">
        <f>IF(N36=7, 6.9, 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$M$4:$X$4,
                    (M36:X36),
                    "")),
            1,
            0))
        =0,
    NA(),
    IF(
        Parameters!$D$15=1,
        IF(
            SUM(--(ISNUMBER(IF($M$4:$X$4=1,(M36:X36),""))))&gt;0,
            MAX(IF(
                ISNUMBER(M36:X36),
                IF(
                    M$4:X$4=1,
                    M36:X36,
                    ""),
                "")),
            MAX(IF(
                ISNUMBER(M36:X36),
                IF(
                    M$4:X$4=2,
                    M36:X36,
                    ""),
                ""))
        ),
        IF(
            Parameters!$D$16=1,
            IFERROR(
                AVERAGE(IF(
                    ISNUMBER(M36:X36),
                    IF(
                        M$4:X$4=1,
                        M36:X36,
                        ""),
                    "")),
                AVERAGE(IF(
                    ISNUMBER(M36:X36),
                    IF(
                        M$4:X$4=2,
                        M36:X36,
                        ""),
                    ""))
            ),
            IF(
                Parameters!$D$17=1,
                IFERROR(
                    IF(
                        OR(
                            IF(
                                ISNUMBER(M36:X36),
                                IF(
                                    M$4:X$4=1,
                                    M36:X36,
                                    ""),
                                "")
                            =0),
                        0,
                        GEOMEAN(IF(
                            ISNUMBER(M36:X36),
                            IF(
                                M$4:X$4=1,
                                M36:X36,
                                ""),
                            ""))
                    ),
                    IF(
                        OR(IF(
                            ISNUMBER(M36:X36),
                            IF(
                                M$4:X$4=2,
                                M36:X36,
                                ""),
                            "")
                            =0),
                        0,
                        GEOMEAN(IF(
                            ISNUMBER(M36:X36),
                            IF(
                                M$4:X$4=2,
                                M36:X36,
                                ""),
                            "")))
                )
            )
        )
    )
)</f>
        <v>0</v>
      </c>
      <c r="I36" s="191" cm="1">
        <f t="array" ref="I36">IF(
    SUM(IF(
            ISNUMBER(
                IF(
                    $M$5:$X$5,
                    (M36:X36),
                    "")),
            1,
            0))
        =0,
    NA(),
    IF(
        Parameters!$D$15=1,
        IF(
            SUM(--(ISNUMBER(IF($M$5:$X$5=1,(M36:X36),""))))&gt;0,
            MAX(IF(
                ISNUMBER(M36:X36),
                IF(
                    M$5:X$5=1,
                    M36:X36,
                    ""),
                "")),
            MAX(IF(
                ISNUMBER(M36:X36),
                IF(
                    M$5:X$5=2,
                    M36:X36,
                    ""),
                ""))
        ),
        IF(
            Parameters!$D$16=1,
            IFERROR(
                AVERAGE(IF(
                    ISNUMBER(M36:X36),
                    IF(
                        M$5:X$5=1,
                        M36:X36,
                        ""),
                    "")),
                AVERAGE(IF(
                    ISNUMBER(M36:X36),
                    IF(
                        M$5:X$5=2,
                        M36:X36,
                        ""),
                    ""))
            ),
            IF(
                Parameters!$D$17=1,
                IFERROR(
                    IF(
                        OR(
                            IF(
                                ISNUMBER(M36:X36),
                                IF(
                                    M$5:X$5=1,
                                    M36:X36,
                                    ""),
                                "")
                            =0),
                        0,
                        GEOMEAN(IF(
                            ISNUMBER(M36:X36),
                            IF(
                                M$5:X$5=1,
                                M36:X36,
                                ""),
                            ""))
                    ),
                    IF(
                        OR(IF(
                            ISNUMBER(M36:X36),
                            IF(
                                M$5:X$5=2,
                                M36:X36,
                                ""),
                            "")
                            =0),
                        0,
                        GEOMEAN(IF(
                            ISNUMBER(M36:X36),
                            IF(
                                M$5:X$5=2,
                                M36:X36,
                                ""),
                            "")))
                )
            )
        )
    )
)</f>
        <v>4.7224835371589799</v>
      </c>
      <c r="J36" s="242">
        <v>44778</v>
      </c>
      <c r="K36" s="242">
        <v>44778</v>
      </c>
      <c r="L36" s="91" t="s">
        <v>54</v>
      </c>
      <c r="M36" s="192">
        <v>0</v>
      </c>
      <c r="N36" s="192" t="s">
        <v>409</v>
      </c>
      <c r="O36" s="192">
        <v>4.7224835371589799</v>
      </c>
      <c r="P36" s="192">
        <v>19.3333333333333</v>
      </c>
      <c r="Q36" s="192" t="s">
        <v>409</v>
      </c>
      <c r="R36" s="192">
        <v>0</v>
      </c>
      <c r="S36" s="192"/>
      <c r="T36" s="192"/>
      <c r="U36" s="192"/>
      <c r="V36" s="192"/>
      <c r="W36" s="192"/>
      <c r="X36" s="192"/>
      <c r="Y36" s="80"/>
      <c r="Z36" s="80"/>
    </row>
    <row r="37" spans="1:26" x14ac:dyDescent="0.2">
      <c r="A37" s="84">
        <v>30</v>
      </c>
      <c r="B37" s="84" t="str">
        <f ca="1"/>
        <v>Bhutan</v>
      </c>
      <c r="C37" s="84" t="str">
        <f ca="1"/>
        <v>BTN</v>
      </c>
      <c r="D37" s="219" t="str">
        <f ca="1"/>
        <v>SAS           South Asia</v>
      </c>
      <c r="E37" s="219" t="str">
        <f ca="1"/>
        <v>IDA</v>
      </c>
      <c r="F37" s="190" t="str">
        <f t="shared" ca="1" si="3"/>
        <v/>
      </c>
      <c r="G37" s="80">
        <f>IF(N37=7, 6.9, 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4.0749622051517358</v>
      </c>
      <c r="H37" s="80" cm="1">
        <f t="array" ref="H37">IF(
    SUM(IF(
            ISNUMBER(
                IF(
                    $M$4:$X$4,
                    (M37:X37),
                    "")),
            1,
            0))
        =0,
    NA(),
    IF(
        Parameters!$D$15=1,
        IF(
            SUM(--(ISNUMBER(IF($M$4:$X$4=1,(M37:X37),""))))&gt;0,
            MAX(IF(
                ISNUMBER(M37:X37),
                IF(
                    M$4:X$4=1,
                    M37:X37,
                    ""),
                "")),
            MAX(IF(
                ISNUMBER(M37:X37),
                IF(
                    M$4:X$4=2,
                    M37:X37,
                    ""),
                ""))
        ),
        IF(
            Parameters!$D$16=1,
            IFERROR(
                AVERAGE(IF(
                    ISNUMBER(M37:X37),
                    IF(
                        M$4:X$4=1,
                        M37:X37,
                        ""),
                    "")),
                AVERAGE(IF(
                    ISNUMBER(M37:X37),
                    IF(
                        M$4:X$4=2,
                        M37:X37,
                        ""),
                    ""))
            ),
            IF(
                Parameters!$D$17=1,
                IFERROR(
                    IF(
                        OR(
                            IF(
                                ISNUMBER(M37:X37),
                                IF(
                                    M$4:X$4=1,
                                    M37:X37,
                                    ""),
                                "")
                            =0),
                        0,
                        GEOMEAN(IF(
                            ISNUMBER(M37:X37),
                            IF(
                                M$4:X$4=1,
                                M37:X37,
                                ""),
                            ""))
                    ),
                    IF(
                        OR(IF(
                            ISNUMBER(M37:X37),
                            IF(
                                M$4:X$4=2,
                                M37:X37,
                                ""),
                            "")
                            =0),
                        0,
                        GEOMEAN(IF(
                            ISNUMBER(M37:X37),
                            IF(
                                M$4:X$4=2,
                                M37:X37,
                                ""),
                            "")))
                )
            )
        )
    )
)</f>
        <v>2.3721881390593</v>
      </c>
      <c r="I37" s="191" cm="1">
        <f t="array" ref="I37">IF(
    SUM(IF(
            ISNUMBER(
                IF(
                    $M$5:$X$5,
                    (M37:X37),
                    "")),
            1,
            0))
        =0,
    NA(),
    IF(
        Parameters!$D$15=1,
        IF(
            SUM(--(ISNUMBER(IF($M$5:$X$5=1,(M37:X37),""))))&gt;0,
            MAX(IF(
                ISNUMBER(M37:X37),
                IF(
                    M$5:X$5=1,
                    M37:X37,
                    ""),
                "")),
            MAX(IF(
                ISNUMBER(M37:X37),
                IF(
                    M$5:X$5=2,
                    M37:X37,
                    ""),
                ""))
        ),
        IF(
            Parameters!$D$16=1,
            IFERROR(
                AVERAGE(IF(
                    ISNUMBER(M37:X37),
                    IF(
                        M$5:X$5=1,
                        M37:X37,
                        ""),
                    "")),
                AVERAGE(IF(
                    ISNUMBER(M37:X37),
                    IF(
                        M$5:X$5=2,
                        M37:X37,
                        ""),
                    ""))
            ),
            IF(
                Parameters!$D$17=1,
                IFERROR(
                    IF(
                        OR(
                            IF(
                                ISNUMBER(M37:X37),
                                IF(
                                    M$5:X$5=1,
                                    M37:X37,
                                    ""),
                                "")
                            =0),
                        0,
                        GEOMEAN(IF(
                            ISNUMBER(M37:X37),
                            IF(
                                M$5:X$5=1,
                                M37:X37,
                                ""),
                            ""))
                    ),
                    IF(
                        OR(IF(
                            ISNUMBER(M37:X37),
                            IF(
                                M$5:X$5=2,
                                M37:X37,
                                ""),
                            "")
                            =0),
                        0,
                        GEOMEAN(IF(
                            ISNUMBER(M37:X37),
                            IF(
                                M$5:X$5=2,
                                M37:X37,
                                ""),
                            "")))
                )
            )
        )
    )
)</f>
        <v>7</v>
      </c>
      <c r="J37" s="242">
        <v>45218</v>
      </c>
      <c r="K37" s="242">
        <v>45218</v>
      </c>
      <c r="L37" s="91" t="s">
        <v>56</v>
      </c>
      <c r="M37" s="192">
        <v>2.3721881390593</v>
      </c>
      <c r="N37" s="192" t="s">
        <v>409</v>
      </c>
      <c r="O37" s="192">
        <v>7</v>
      </c>
      <c r="P37" s="192">
        <v>34.9166666666666</v>
      </c>
      <c r="Q37" s="192" t="s">
        <v>409</v>
      </c>
      <c r="R37" s="192">
        <v>5.75</v>
      </c>
      <c r="S37" s="192"/>
      <c r="T37" s="192"/>
      <c r="U37" s="192"/>
      <c r="V37" s="192"/>
      <c r="W37" s="192"/>
      <c r="X37" s="192"/>
      <c r="Y37" s="80"/>
      <c r="Z37" s="80"/>
    </row>
    <row r="38" spans="1:26" x14ac:dyDescent="0.2">
      <c r="A38" s="84">
        <v>31</v>
      </c>
      <c r="B38" s="84" t="str">
        <f ca="1"/>
        <v>Botswana</v>
      </c>
      <c r="C38" s="84" t="str">
        <f ca="1"/>
        <v>BWA</v>
      </c>
      <c r="D38" s="219" t="str">
        <f ca="1"/>
        <v>SSF           Sub-Saharan Africa</v>
      </c>
      <c r="E38" s="219" t="str">
        <f ca="1"/>
        <v>IBRD</v>
      </c>
      <c r="F38" s="190" t="str">
        <f t="shared" ca="1" si="3"/>
        <v/>
      </c>
      <c r="G38" s="80">
        <f>IF(N38=7, 6.9, 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$M$4:$X$4,
                    (M38:X38),
                    "")),
            1,
            0))
        =0,
    NA(),
    IF(
        Parameters!$D$15=1,
        IF(
            SUM(--(ISNUMBER(IF($M$4:$X$4=1,(M38:X38),""))))&gt;0,
            MAX(IF(
                ISNUMBER(M38:X38),
                IF(
                    M$4:X$4=1,
                    M38:X38,
                    ""),
                "")),
            MAX(IF(
                ISNUMBER(M38:X38),
                IF(
                    M$4:X$4=2,
                    M38:X38,
                    ""),
                ""))
        ),
        IF(
            Parameters!$D$16=1,
            IFERROR(
                AVERAGE(IF(
                    ISNUMBER(M38:X38),
                    IF(
                        M$4:X$4=1,
                        M38:X38,
                        ""),
                    "")),
                AVERAGE(IF(
                    ISNUMBER(M38:X38),
                    IF(
                        M$4:X$4=2,
                        M38:X38,
                        ""),
                    ""))
            ),
            IF(
                Parameters!$D$17=1,
                IFERROR(
                    IF(
                        OR(
                            IF(
                                ISNUMBER(M38:X38),
                                IF(
                                    M$4:X$4=1,
                                    M38:X38,
                                    ""),
                                "")
                            =0),
                        0,
                        GEOMEAN(IF(
                            ISNUMBER(M38:X38),
                            IF(
                                M$4:X$4=1,
                                M38:X38,
                                ""),
                            ""))
                    ),
                    IF(
                        OR(IF(
                            ISNUMBER(M38:X38),
                            IF(
                                M$4:X$4=2,
                                M38:X38,
                                ""),
                            "")
                            =0),
                        0,
                        GEOMEAN(IF(
                            ISNUMBER(M38:X38),
                            IF(
                                M$4:X$4=2,
                                M38:X38,
                                ""),
                            "")))
                )
            )
        )
    )
)</f>
        <v>1.52497808939526</v>
      </c>
      <c r="I38" s="191" cm="1">
        <f t="array" ref="I38">IF(
    SUM(IF(
            ISNUMBER(
                IF(
                    $M$5:$X$5,
                    (M38:X38),
                    "")),
            1,
            0))
        =0,
    NA(),
    IF(
        Parameters!$D$15=1,
        IF(
            SUM(--(ISNUMBER(IF($M$5:$X$5=1,(M38:X38),""))))&gt;0,
            MAX(IF(
                ISNUMBER(M38:X38),
                IF(
                    M$5:X$5=1,
                    M38:X38,
                    ""),
                "")),
            MAX(IF(
                ISNUMBER(M38:X38),
                IF(
                    M$5:X$5=2,
                    M38:X38,
                    ""),
                ""))
        ),
        IF(
            Parameters!$D$16=1,
            IFERROR(
                AVERAGE(IF(
                    ISNUMBER(M38:X38),
                    IF(
                        M$5:X$5=1,
                        M38:X38,
                        ""),
                    "")),
                AVERAGE(IF(
                    ISNUMBER(M38:X38),
                    IF(
                        M$5:X$5=2,
                        M38:X38,
                        ""),
                    ""))
            ),
            IF(
                Parameters!$D$17=1,
                IFERROR(
                    IF(
                        OR(
                            IF(
                                ISNUMBER(M38:X38),
                                IF(
                                    M$5:X$5=1,
                                    M38:X38,
                                    ""),
                                "")
                            =0),
                        0,
                        GEOMEAN(IF(
                            ISNUMBER(M38:X38),
                            IF(
                                M$5:X$5=1,
                                M38:X38,
                                ""),
                            ""))
                    ),
                    IF(
                        OR(IF(
                            ISNUMBER(M38:X38),
                            IF(
                                M$5:X$5=2,
                                M38:X38,
                                ""),
                            "")
                            =0),
                        0,
                        GEOMEAN(IF(
                            ISNUMBER(M38:X38),
                            IF(
                                M$5:X$5=2,
                                M38:X38,
                                ""),
                            "")))
                )
            )
        )
    )
)</f>
        <v>0</v>
      </c>
      <c r="J38" s="242">
        <v>45272</v>
      </c>
      <c r="K38" s="242">
        <v>45272</v>
      </c>
      <c r="L38" s="91" t="s">
        <v>58</v>
      </c>
      <c r="M38" s="192">
        <v>1.52497808939526</v>
      </c>
      <c r="N38" s="192" t="s">
        <v>409</v>
      </c>
      <c r="O38" s="192">
        <v>0</v>
      </c>
      <c r="P38" s="192">
        <v>30.0833333333333</v>
      </c>
      <c r="Q38" s="192" t="s">
        <v>409</v>
      </c>
      <c r="R38" s="192">
        <v>-6.75</v>
      </c>
      <c r="S38" s="192"/>
      <c r="T38" s="192"/>
      <c r="U38" s="192"/>
      <c r="V38" s="192"/>
      <c r="W38" s="192"/>
      <c r="X38" s="192"/>
      <c r="Y38" s="80"/>
      <c r="Z38" s="80"/>
    </row>
    <row r="39" spans="1:26" x14ac:dyDescent="0.2">
      <c r="A39" s="84">
        <v>32</v>
      </c>
      <c r="B39" s="84" t="str">
        <f ca="1"/>
        <v>Central African Republic</v>
      </c>
      <c r="C39" s="84" t="str">
        <f ca="1"/>
        <v>CAF</v>
      </c>
      <c r="D39" s="219" t="str">
        <f ca="1"/>
        <v>SSF           Sub-Saharan Africa</v>
      </c>
      <c r="E39" s="219" t="str">
        <f ca="1"/>
        <v>IDA</v>
      </c>
      <c r="F39" s="190" t="str">
        <f t="shared" ca="1" si="3"/>
        <v/>
      </c>
      <c r="G39" s="80">
        <f>IF(N39=7, 6.9, 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4.8953267597034449</v>
      </c>
      <c r="H39" s="80" cm="1">
        <f t="array" ref="H39">IF(
    SUM(IF(
            ISNUMBER(
                IF(
                    $M$4:$X$4,
                    (M39:X39),
                    "")),
            1,
            0))
        =0,
    NA(),
    IF(
        Parameters!$D$15=1,
        IF(
            SUM(--(ISNUMBER(IF($M$4:$X$4=1,(M39:X39),""))))&gt;0,
            MAX(IF(
                ISNUMBER(M39:X39),
                IF(
                    M$4:X$4=1,
                    M39:X39,
                    ""),
                "")),
            MAX(IF(
                ISNUMBER(M39:X39),
                IF(
                    M$4:X$4=2,
                    M39:X39,
                    ""),
                ""))
        ),
        IF(
            Parameters!$D$16=1,
            IFERROR(
                AVERAGE(IF(
                    ISNUMBER(M39:X39),
                    IF(
                        M$4:X$4=1,
                        M39:X39,
                        ""),
                    "")),
                AVERAGE(IF(
                    ISNUMBER(M39:X39),
                    IF(
                        M$4:X$4=2,
                        M39:X39,
                        ""),
                    ""))
            ),
            IF(
                Parameters!$D$17=1,
                IFERROR(
                    IF(
                        OR(
                            IF(
                                ISNUMBER(M39:X39),
                                IF(
                                    M$4:X$4=1,
                                    M39:X39,
                                    ""),
                                "")
                            =0),
                        0,
                        GEOMEAN(IF(
                            ISNUMBER(M39:X39),
                            IF(
                                M$4:X$4=1,
                                M39:X39,
                                ""),
                            ""))
                    ),
                    IF(
                        OR(IF(
                            ISNUMBER(M39:X39),
                            IF(
                                M$4:X$4=2,
                                M39:X39,
                                ""),
                            "")
                            =0),
                        0,
                        GEOMEAN(IF(
                            ISNUMBER(M39:X39),
                            IF(
                                M$4:X$4=2,
                                M39:X39,
                                ""),
                            "")))
                )
            )
        )
    )
)</f>
        <v>5.0744960560911396</v>
      </c>
      <c r="I39" s="191" cm="1">
        <f t="array" ref="I39">IF(
    SUM(IF(
            ISNUMBER(
                IF(
                    $M$5:$X$5,
                    (M39:X39),
                    "")),
            1,
            0))
        =0,
    NA(),
    IF(
        Parameters!$D$15=1,
        IF(
            SUM(--(ISNUMBER(IF($M$5:$X$5=1,(M39:X39),""))))&gt;0,
            MAX(IF(
                ISNUMBER(M39:X39),
                IF(
                    M$5:X$5=1,
                    M39:X39,
                    ""),
                "")),
            MAX(IF(
                ISNUMBER(M39:X39),
                IF(
                    M$5:X$5=2,
                    M39:X39,
                    ""),
                ""))
        ),
        IF(
            Parameters!$D$16=1,
            IFERROR(
                AVERAGE(IF(
                    ISNUMBER(M39:X39),
                    IF(
                        M$5:X$5=1,
                        M39:X39,
                        ""),
                    "")),
                AVERAGE(IF(
                    ISNUMBER(M39:X39),
                    IF(
                        M$5:X$5=2,
                        M39:X39,
                        ""),
                    ""))
            ),
            IF(
                Parameters!$D$17=1,
                IFERROR(
                    IF(
                        OR(
                            IF(
                                ISNUMBER(M39:X39),
                                IF(
                                    M$5:X$5=1,
                                    M39:X39,
                                    ""),
                                "")
                            =0),
                        0,
                        GEOMEAN(IF(
                            ISNUMBER(M39:X39),
                            IF(
                                M$5:X$5=1,
                                M39:X39,
                                ""),
                            ""))
                    ),
                    IF(
                        OR(IF(
                            ISNUMBER(M39:X39),
                            IF(
                                M$5:X$5=2,
                                M39:X39,
                                ""),
                            "")
                            =0),
                        0,
                        GEOMEAN(IF(
                            ISNUMBER(M39:X39),
                            IF(
                                M$5:X$5=2,
                                M39:X39,
                                ""),
                            "")))
                )
            )
        )
    )
)</f>
        <v>4.7224835371589897</v>
      </c>
      <c r="J39" s="242">
        <v>45218</v>
      </c>
      <c r="K39" s="242">
        <v>45218</v>
      </c>
      <c r="L39" s="91" t="s">
        <v>60</v>
      </c>
      <c r="M39" s="192">
        <v>5.0744960560911396</v>
      </c>
      <c r="N39" s="192" t="s">
        <v>409</v>
      </c>
      <c r="O39" s="192">
        <v>4.7224835371589897</v>
      </c>
      <c r="P39" s="192">
        <v>50.3333333333333</v>
      </c>
      <c r="Q39" s="192" t="s">
        <v>409</v>
      </c>
      <c r="R39" s="192">
        <v>7.1054273576010003E-15</v>
      </c>
      <c r="S39" s="192"/>
      <c r="T39" s="192"/>
      <c r="U39" s="192"/>
      <c r="V39" s="192"/>
      <c r="W39" s="192"/>
      <c r="X39" s="192"/>
      <c r="Y39" s="80"/>
      <c r="Z39" s="80"/>
    </row>
    <row r="40" spans="1:26" x14ac:dyDescent="0.2">
      <c r="A40" s="84">
        <v>33</v>
      </c>
      <c r="B40" s="84" t="str">
        <f ca="1"/>
        <v>Canada</v>
      </c>
      <c r="C40" s="84" t="str">
        <f ca="1"/>
        <v>CAN</v>
      </c>
      <c r="D40" s="219" t="str">
        <f ca="1"/>
        <v>NAC           North America</v>
      </c>
      <c r="E40" s="219" t="str">
        <f ca="1"/>
        <v>NA</v>
      </c>
      <c r="F40" s="190" t="str">
        <f t="shared" ca="1" si="3"/>
        <v/>
      </c>
      <c r="G40" s="80">
        <f>IF(N40=7, 6.9, 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1.9475628856534595</v>
      </c>
      <c r="H40" s="80" cm="1">
        <f t="array" ref="H40">IF(
    SUM(IF(
            ISNUMBER(
                IF(
                    $M$4:$X$4,
                    (M40:X40),
                    "")),
            1,
            0))
        =0,
    NA(),
    IF(
        Parameters!$D$15=1,
        IF(
            SUM(--(ISNUMBER(IF($M$4:$X$4=1,(M40:X40),""))))&gt;0,
            MAX(IF(
                ISNUMBER(M40:X40),
                IF(
                    M$4:X$4=1,
                    M40:X40,
                    ""),
                "")),
            MAX(IF(
                ISNUMBER(M40:X40),
                IF(
                    M$4:X$4=2,
                    M40:X40,
                    ""),
                ""))
        ),
        IF(
            Parameters!$D$16=1,
            IFERROR(
                AVERAGE(IF(
                    ISNUMBER(M40:X40),
                    IF(
                        M$4:X$4=1,
                        M40:X40,
                        ""),
                    "")),
                AVERAGE(IF(
                    ISNUMBER(M40:X40),
                    IF(
                        M$4:X$4=2,
                        M40:X40,
                        ""),
                    ""))
            ),
            IF(
                Parameters!$D$17=1,
                IFERROR(
                    IF(
                        OR(
                            IF(
                                ISNUMBER(M40:X40),
                                IF(
                                    M$4:X$4=1,
                                    M40:X40,
                                    ""),
                                "")
                            =0),
                        0,
                        GEOMEAN(IF(
                            ISNUMBER(M40:X40),
                            IF(
                                M$4:X$4=1,
                                M40:X40,
                                ""),
                            ""))
                    ),
                    IF(
                        OR(IF(
                            ISNUMBER(M40:X40),
                            IF(
                                M$4:X$4=2,
                                M40:X40,
                                ""),
                            "")
                            =0),
                        0,
                        GEOMEAN(IF(
                            ISNUMBER(M40:X40),
                            IF(
                                M$4:X$4=2,
                                M40:X40,
                                ""),
                            "")))
                )
            )
        )
    )
)</f>
        <v>1.3350861817119399</v>
      </c>
      <c r="I40" s="191" cm="1">
        <f t="array" ref="I40">IF(
    SUM(IF(
            ISNUMBER(
                IF(
                    $M$5:$X$5,
                    (M40:X40),
                    "")),
            1,
            0))
        =0,
    NA(),
    IF(
        Parameters!$D$15=1,
        IF(
            SUM(--(ISNUMBER(IF($M$5:$X$5=1,(M40:X40),""))))&gt;0,
            MAX(IF(
                ISNUMBER(M40:X40),
                IF(
                    M$5:X$5=1,
                    M40:X40,
                    ""),
                "")),
            MAX(IF(
                ISNUMBER(M40:X40),
                IF(
                    M$5:X$5=2,
                    M40:X40,
                    ""),
                ""))
        ),
        IF(
            Parameters!$D$16=1,
            IFERROR(
                AVERAGE(IF(
                    ISNUMBER(M40:X40),
                    IF(
                        M$5:X$5=1,
                        M40:X40,
                        ""),
                    "")),
                AVERAGE(IF(
                    ISNUMBER(M40:X40),
                    IF(
                        M$5:X$5=2,
                        M40:X40,
                        ""),
                    ""))
            ),
            IF(
                Parameters!$D$17=1,
                IFERROR(
                    IF(
                        OR(
                            IF(
                                ISNUMBER(M40:X40),
                                IF(
                                    M$5:X$5=1,
                                    M40:X40,
                                    ""),
                                "")
                            =0),
                        0,
                        GEOMEAN(IF(
                            ISNUMBER(M40:X40),
                            IF(
                                M$5:X$5=1,
                                M40:X40,
                                ""),
                            ""))
                    ),
                    IF(
                        OR(IF(
                            ISNUMBER(M40:X40),
                            IF(
                                M$5:X$5=2,
                                M40:X40,
                                ""),
                            "")
                            =0),
                        0,
                        GEOMEAN(IF(
                            ISNUMBER(M40:X40),
                            IF(
                                M$5:X$5=2,
                                M40:X40,
                                ""),
                            "")))
                )
            )
        )
    )
)</f>
        <v>2.8410159924741198</v>
      </c>
      <c r="J40" s="242">
        <v>45218</v>
      </c>
      <c r="K40" s="242">
        <v>45218</v>
      </c>
      <c r="L40" s="91" t="s">
        <v>62</v>
      </c>
      <c r="M40" s="192">
        <v>1.3350861817119399</v>
      </c>
      <c r="N40" s="192" t="s">
        <v>409</v>
      </c>
      <c r="O40" s="192">
        <v>2.8410159924741198</v>
      </c>
      <c r="P40" s="192">
        <v>29</v>
      </c>
      <c r="Q40" s="192" t="s">
        <v>409</v>
      </c>
      <c r="R40" s="192">
        <v>-1.6666666666666601</v>
      </c>
      <c r="S40" s="192"/>
      <c r="T40" s="192"/>
      <c r="U40" s="192"/>
      <c r="V40" s="192"/>
      <c r="W40" s="192"/>
      <c r="X40" s="192"/>
      <c r="Y40" s="80"/>
      <c r="Z40" s="80"/>
    </row>
    <row r="41" spans="1:26" x14ac:dyDescent="0.2">
      <c r="A41" s="84">
        <v>34</v>
      </c>
      <c r="B41" s="84" t="str">
        <f ca="1"/>
        <v>Switzerland</v>
      </c>
      <c r="C41" s="84" t="str">
        <f ca="1"/>
        <v>CHE</v>
      </c>
      <c r="D41" s="219" t="str">
        <f ca="1"/>
        <v>ECS           Europe &amp; Central Asia</v>
      </c>
      <c r="E41" s="219" t="str">
        <f ca="1"/>
        <v>NA</v>
      </c>
      <c r="F41" s="190" t="str">
        <f t="shared" ca="1" si="3"/>
        <v/>
      </c>
      <c r="G41" s="80">
        <f>IF(N41=7, 6.9, 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$M$4:$X$4,
                    (M41:X41),
                    "")),
            1,
            0))
        =0,
    NA(),
    IF(
        Parameters!$D$15=1,
        IF(
            SUM(--(ISNUMBER(IF($M$4:$X$4=1,(M41:X41),""))))&gt;0,
            MAX(IF(
                ISNUMBER(M41:X41),
                IF(
                    M$4:X$4=1,
                    M41:X41,
                    ""),
                "")),
            MAX(IF(
                ISNUMBER(M41:X41),
                IF(
                    M$4:X$4=2,
                    M41:X41,
                    ""),
                ""))
        ),
        IF(
            Parameters!$D$16=1,
            IFERROR(
                AVERAGE(IF(
                    ISNUMBER(M41:X41),
                    IF(
                        M$4:X$4=1,
                        M41:X41,
                        ""),
                    "")),
                AVERAGE(IF(
                    ISNUMBER(M41:X41),
                    IF(
                        M$4:X$4=2,
                        M41:X41,
                        ""),
                    ""))
            ),
            IF(
                Parameters!$D$17=1,
                IFERROR(
                    IF(
                        OR(
                            IF(
                                ISNUMBER(M41:X41),
                                IF(
                                    M$4:X$4=1,
                                    M41:X41,
                                    ""),
                                "")
                            =0),
                        0,
                        GEOMEAN(IF(
                            ISNUMBER(M41:X41),
                            IF(
                                M$4:X$4=1,
                                M41:X41,
                                ""),
                            ""))
                    ),
                    IF(
                        OR(IF(
                            ISNUMBER(M41:X41),
                            IF(
                                M$4:X$4=2,
                                M41:X41,
                                ""),
                            "")
                            =0),
                        0,
                        GEOMEAN(IF(
                            ISNUMBER(M41:X41),
                            IF(
                                M$4:X$4=2,
                                M41:X41,
                                ""),
                            "")))
                )
            )
        )
    )
)</f>
        <v>0</v>
      </c>
      <c r="I41" s="191" cm="1">
        <f t="array" ref="I41">IF(
    SUM(IF(
            ISNUMBER(
                IF(
                    $M$5:$X$5,
                    (M41:X41),
                    "")),
            1,
            0))
        =0,
    NA(),
    IF(
        Parameters!$D$15=1,
        IF(
            SUM(--(ISNUMBER(IF($M$5:$X$5=1,(M41:X41),""))))&gt;0,
            MAX(IF(
                ISNUMBER(M41:X41),
                IF(
                    M$5:X$5=1,
                    M41:X41,
                    ""),
                "")),
            MAX(IF(
                ISNUMBER(M41:X41),
                IF(
                    M$5:X$5=2,
                    M41:X41,
                    ""),
                ""))
        ),
        IF(
            Parameters!$D$16=1,
            IFERROR(
                AVERAGE(IF(
                    ISNUMBER(M41:X41),
                    IF(
                        M$5:X$5=1,
                        M41:X41,
                        ""),
                    "")),
                AVERAGE(IF(
                    ISNUMBER(M41:X41),
                    IF(
                        M$5:X$5=2,
                        M41:X41,
                        ""),
                    ""))
            ),
            IF(
                Parameters!$D$17=1,
                IFERROR(
                    IF(
                        OR(
                            IF(
                                ISNUMBER(M41:X41),
                                IF(
                                    M$5:X$5=1,
                                    M41:X41,
                                    ""),
                                "")
                            =0),
                        0,
                        GEOMEAN(IF(
                            ISNUMBER(M41:X41),
                            IF(
                                M$5:X$5=1,
                                M41:X41,
                                ""),
                            ""))
                    ),
                    IF(
                        OR(IF(
                            ISNUMBER(M41:X41),
                            IF(
                                M$5:X$5=2,
                                M41:X41,
                                ""),
                            "")
                            =0),
                        0,
                        GEOMEAN(IF(
                            ISNUMBER(M41:X41),
                            IF(
                                M$5:X$5=2,
                                M41:X41,
                                ""),
                            "")))
                )
            )
        )
    )
)</f>
        <v>5.1928504233301904</v>
      </c>
      <c r="J41" s="242">
        <v>45272</v>
      </c>
      <c r="K41" s="242">
        <v>45272</v>
      </c>
      <c r="L41" s="91" t="s">
        <v>64</v>
      </c>
      <c r="M41" s="192">
        <v>0</v>
      </c>
      <c r="N41" s="192" t="s">
        <v>409</v>
      </c>
      <c r="O41" s="192">
        <v>5.1928504233301904</v>
      </c>
      <c r="P41" s="192">
        <v>15.9166666666666</v>
      </c>
      <c r="Q41" s="192" t="s">
        <v>409</v>
      </c>
      <c r="R41" s="192">
        <v>0.41666666666666602</v>
      </c>
      <c r="S41" s="192"/>
      <c r="T41" s="192"/>
      <c r="U41" s="192"/>
      <c r="V41" s="192"/>
      <c r="W41" s="192"/>
      <c r="X41" s="192"/>
      <c r="Y41" s="80"/>
      <c r="Z41" s="80"/>
    </row>
    <row r="42" spans="1:26" x14ac:dyDescent="0.2">
      <c r="A42" s="84">
        <v>35</v>
      </c>
      <c r="B42" s="84" t="str">
        <f ca="1"/>
        <v>Channel Islands</v>
      </c>
      <c r="C42" s="84" t="str">
        <f ca="1"/>
        <v>CHI</v>
      </c>
      <c r="D42" s="219" t="str">
        <f ca="1"/>
        <v>ECS           Europe &amp; Central Asia</v>
      </c>
      <c r="E42" s="219" t="str">
        <f ca="1"/>
        <v>NA</v>
      </c>
      <c r="F42" s="190" t="str">
        <f t="shared" ca="1" si="3"/>
        <v/>
      </c>
      <c r="G42" s="80" t="e">
        <f>IF(N42=7, 6.9, 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$M$4:$X$4,
                    (M42:X42),
                    "")),
            1,
            0))
        =0,
    NA(),
    IF(
        Parameters!$D$15=1,
        IF(
            SUM(--(ISNUMBER(IF($M$4:$X$4=1,(M42:X42),""))))&gt;0,
            MAX(IF(
                ISNUMBER(M42:X42),
                IF(
                    M$4:X$4=1,
                    M42:X42,
                    ""),
                "")),
            MAX(IF(
                ISNUMBER(M42:X42),
                IF(
                    M$4:X$4=2,
                    M42:X42,
                    ""),
                ""))
        ),
        IF(
            Parameters!$D$16=1,
            IFERROR(
                AVERAGE(IF(
                    ISNUMBER(M42:X42),
                    IF(
                        M$4:X$4=1,
                        M42:X42,
                        ""),
                    "")),
                AVERAGE(IF(
                    ISNUMBER(M42:X42),
                    IF(
                        M$4:X$4=2,
                        M42:X42,
                        ""),
                    ""))
            ),
            IF(
                Parameters!$D$17=1,
                IFERROR(
                    IF(
                        OR(
                            IF(
                                ISNUMBER(M42:X42),
                                IF(
                                    M$4:X$4=1,
                                    M42:X42,
                                    ""),
                                "")
                            =0),
                        0,
                        GEOMEAN(IF(
                            ISNUMBER(M42:X42),
                            IF(
                                M$4:X$4=1,
                                M42:X42,
                                ""),
                            ""))
                    ),
                    IF(
                        OR(IF(
                            ISNUMBER(M42:X42),
                            IF(
                                M$4:X$4=2,
                                M42:X42,
                                ""),
                            "")
                            =0),
                        0,
                        GEOMEAN(IF(
                            ISNUMBER(M42:X42),
                            IF(
                                M$4:X$4=2,
                                M42:X42,
                                ""),
                            "")))
                )
            )
        )
    )
)</f>
        <v>#N/A</v>
      </c>
      <c r="I42" s="191" t="e" cm="1">
        <f t="array" ref="I42">IF(
    SUM(IF(
            ISNUMBER(
                IF(
                    $M$5:$X$5,
                    (M42:X42),
                    "")),
            1,
            0))
        =0,
    NA(),
    IF(
        Parameters!$D$15=1,
        IF(
            SUM(--(ISNUMBER(IF($M$5:$X$5=1,(M42:X42),""))))&gt;0,
            MAX(IF(
                ISNUMBER(M42:X42),
                IF(
                    M$5:X$5=1,
                    M42:X42,
                    ""),
                "")),
            MAX(IF(
                ISNUMBER(M42:X42),
                IF(
                    M$5:X$5=2,
                    M42:X42,
                    ""),
                ""))
        ),
        IF(
            Parameters!$D$16=1,
            IFERROR(
                AVERAGE(IF(
                    ISNUMBER(M42:X42),
                    IF(
                        M$5:X$5=1,
                        M42:X42,
                        ""),
                    "")),
                AVERAGE(IF(
                    ISNUMBER(M42:X42),
                    IF(
                        M$5:X$5=2,
                        M42:X42,
                        ""),
                    ""))
            ),
            IF(
                Parameters!$D$17=1,
                IFERROR(
                    IF(
                        OR(
                            IF(
                                ISNUMBER(M42:X42),
                                IF(
                                    M$5:X$5=1,
                                    M42:X42,
                                    ""),
                                "")
                            =0),
                        0,
                        GEOMEAN(IF(
                            ISNUMBER(M42:X42),
                            IF(
                                M$5:X$5=1,
                                M42:X42,
                                ""),
                            ""))
                    ),
                    IF(
                        OR(IF(
                            ISNUMBER(M42:X42),
                            IF(
                                M$5:X$5=2,
                                M42:X42,
                                ""),
                            "")
                            =0),
                        0,
                        GEOMEAN(IF(
                            ISNUMBER(M42:X42),
                            IF(
                                M$5:X$5=2,
                                M42:X42,
                                ""),
                            "")))
                )
            )
        )
    )
)</f>
        <v>#N/A</v>
      </c>
      <c r="J42" s="242" t="s">
        <v>409</v>
      </c>
      <c r="K42" s="242" t="s">
        <v>409</v>
      </c>
      <c r="L42" s="91" t="s">
        <v>698</v>
      </c>
      <c r="M42" s="192" t="s">
        <v>409</v>
      </c>
      <c r="N42" s="192" t="s">
        <v>409</v>
      </c>
      <c r="O42" s="192" t="s">
        <v>409</v>
      </c>
      <c r="P42" s="192" t="s">
        <v>409</v>
      </c>
      <c r="Q42" s="192" t="s">
        <v>409</v>
      </c>
      <c r="R42" s="192" t="s">
        <v>409</v>
      </c>
      <c r="S42" s="192"/>
      <c r="T42" s="192"/>
      <c r="U42" s="192"/>
      <c r="V42" s="192"/>
      <c r="W42" s="192"/>
      <c r="X42" s="192"/>
      <c r="Y42" s="80"/>
      <c r="Z42" s="80"/>
    </row>
    <row r="43" spans="1:26" x14ac:dyDescent="0.2">
      <c r="A43" s="84">
        <v>36</v>
      </c>
      <c r="B43" s="84" t="str">
        <f ca="1"/>
        <v>Chile</v>
      </c>
      <c r="C43" s="84" t="str">
        <f ca="1"/>
        <v>CHL</v>
      </c>
      <c r="D43" s="219" t="str">
        <f ca="1"/>
        <v>LCN           Latin America &amp; Caribbean</v>
      </c>
      <c r="E43" s="219" t="str">
        <f ca="1"/>
        <v>IBRD</v>
      </c>
      <c r="F43" s="190" t="str">
        <f t="shared" ca="1" si="3"/>
        <v/>
      </c>
      <c r="G43" s="80">
        <f>IF(N43=7, 6.9, 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$M$4:$X$4,
                    (M43:X43),
                    "")),
            1,
            0))
        =0,
    NA(),
    IF(
        Parameters!$D$15=1,
        IF(
            SUM(--(ISNUMBER(IF($M$4:$X$4=1,(M43:X43),""))))&gt;0,
            MAX(IF(
                ISNUMBER(M43:X43),
                IF(
                    M$4:X$4=1,
                    M43:X43,
                    ""),
                "")),
            MAX(IF(
                ISNUMBER(M43:X43),
                IF(
                    M$4:X$4=2,
                    M43:X43,
                    ""),
                ""))
        ),
        IF(
            Parameters!$D$16=1,
            IFERROR(
                AVERAGE(IF(
                    ISNUMBER(M43:X43),
                    IF(
                        M$4:X$4=1,
                        M43:X43,
                        ""),
                    "")),
                AVERAGE(IF(
                    ISNUMBER(M43:X43),
                    IF(
                        M$4:X$4=2,
                        M43:X43,
                        ""),
                    ""))
            ),
            IF(
                Parameters!$D$17=1,
                IFERROR(
                    IF(
                        OR(
                            IF(
                                ISNUMBER(M43:X43),
                                IF(
                                    M$4:X$4=1,
                                    M43:X43,
                                    ""),
                                "")
                            =0),
                        0,
                        GEOMEAN(IF(
                            ISNUMBER(M43:X43),
                            IF(
                                M$4:X$4=1,
                                M43:X43,
                                ""),
                            ""))
                    ),
                    IF(
                        OR(IF(
                            ISNUMBER(M43:X43),
                            IF(
                                M$4:X$4=2,
                                M43:X43,
                                ""),
                            "")
                            =0),
                        0,
                        GEOMEAN(IF(
                            ISNUMBER(M43:X43),
                            IF(
                                M$4:X$4=2,
                                M43:X43,
                                ""),
                            "")))
                )
            )
        )
    )
)</f>
        <v>1.0137306456324799</v>
      </c>
      <c r="I43" s="191" cm="1">
        <f t="array" ref="I43">IF(
    SUM(IF(
            ISNUMBER(
                IF(
                    $M$5:$X$5,
                    (M43:X43),
                    "")),
            1,
            0))
        =0,
    NA(),
    IF(
        Parameters!$D$15=1,
        IF(
            SUM(--(ISNUMBER(IF($M$5:$X$5=1,(M43:X43),""))))&gt;0,
            MAX(IF(
                ISNUMBER(M43:X43),
                IF(
                    M$5:X$5=1,
                    M43:X43,
                    ""),
                "")),
            MAX(IF(
                ISNUMBER(M43:X43),
                IF(
                    M$5:X$5=2,
                    M43:X43,
                    ""),
                ""))
        ),
        IF(
            Parameters!$D$16=1,
            IFERROR(
                AVERAGE(IF(
                    ISNUMBER(M43:X43),
                    IF(
                        M$5:X$5=1,
                        M43:X43,
                        ""),
                    "")),
                AVERAGE(IF(
                    ISNUMBER(M43:X43),
                    IF(
                        M$5:X$5=2,
                        M43:X43,
                        ""),
                    ""))
            ),
            IF(
                Parameters!$D$17=1,
                IFERROR(
                    IF(
                        OR(
                            IF(
                                ISNUMBER(M43:X43),
                                IF(
                                    M$5:X$5=1,
                                    M43:X43,
                                    ""),
                                "")
                            =0),
                        0,
                        GEOMEAN(IF(
                            ISNUMBER(M43:X43),
                            IF(
                                M$5:X$5=1,
                                M43:X43,
                                ""),
                            ""))
                    ),
                    IF(
                        OR(IF(
                            ISNUMBER(M43:X43),
                            IF(
                                M$5:X$5=2,
                                M43:X43,
                                ""),
                            "")
                            =0),
                        0,
                        GEOMEAN(IF(
                            ISNUMBER(M43:X43),
                            IF(
                                M$5:X$5=2,
                                M43:X43,
                                ""),
                            "")))
                )
            )
        )
    )
)</f>
        <v>0</v>
      </c>
      <c r="J43" s="242">
        <v>45142</v>
      </c>
      <c r="K43" s="242">
        <v>45272</v>
      </c>
      <c r="L43" s="91" t="s">
        <v>66</v>
      </c>
      <c r="M43" s="192">
        <v>1.0137306456324799</v>
      </c>
      <c r="N43" s="192" t="s">
        <v>409</v>
      </c>
      <c r="O43" s="192">
        <v>0</v>
      </c>
      <c r="P43" s="192">
        <v>27.1666666666666</v>
      </c>
      <c r="Q43" s="192" t="s">
        <v>409</v>
      </c>
      <c r="R43" s="192">
        <v>-5.8333333333333304</v>
      </c>
      <c r="S43" s="192"/>
      <c r="T43" s="192"/>
      <c r="U43" s="192"/>
      <c r="V43" s="192"/>
      <c r="W43" s="192"/>
      <c r="X43" s="192"/>
      <c r="Y43" s="80"/>
      <c r="Z43" s="80"/>
    </row>
    <row r="44" spans="1:26" x14ac:dyDescent="0.2">
      <c r="A44" s="84">
        <v>37</v>
      </c>
      <c r="B44" s="84" t="str">
        <f ca="1"/>
        <v>China</v>
      </c>
      <c r="C44" s="84" t="str">
        <f ca="1"/>
        <v>CHN</v>
      </c>
      <c r="D44" s="219" t="str">
        <f ca="1"/>
        <v>EAS           East Asia &amp; Pacific</v>
      </c>
      <c r="E44" s="219" t="str">
        <f ca="1"/>
        <v>IBRD</v>
      </c>
      <c r="F44" s="190" t="str">
        <f t="shared" ca="1" si="3"/>
        <v/>
      </c>
      <c r="G44" s="80">
        <f>IF(N44=7, 6.9, 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6.9</v>
      </c>
      <c r="H44" s="80" cm="1">
        <f t="array" ref="H44">IF(
    SUM(IF(
            ISNUMBER(
                IF(
                    $M$4:$X$4,
                    (M44:X44),
                    "")),
            1,
            0))
        =0,
    NA(),
    IF(
        Parameters!$D$15=1,
        IF(
            SUM(--(ISNUMBER(IF($M$4:$X$4=1,(M44:X44),""))))&gt;0,
            MAX(IF(
                ISNUMBER(M44:X44),
                IF(
                    M$4:X$4=1,
                    M44:X44,
                    ""),
                "")),
            MAX(IF(
                ISNUMBER(M44:X44),
                IF(
                    M$4:X$4=2,
                    M44:X44,
                    ""),
                ""))
        ),
        IF(
            Parameters!$D$16=1,
            IFERROR(
                AVERAGE(IF(
                    ISNUMBER(M44:X44),
                    IF(
                        M$4:X$4=1,
                        M44:X44,
                        ""),
                    "")),
                AVERAGE(IF(
                    ISNUMBER(M44:X44),
                    IF(
                        M$4:X$4=2,
                        M44:X44,
                        ""),
                    ""))
            ),
            IF(
                Parameters!$D$17=1,
                IFERROR(
                    IF(
                        OR(
                            IF(
                                ISNUMBER(M44:X44),
                                IF(
                                    M$4:X$4=1,
                                    M44:X44,
                                    ""),
                                "")
                            =0),
                        0,
                        GEOMEAN(IF(
                            ISNUMBER(M44:X44),
                            IF(
                                M$4:X$4=1,
                                M44:X44,
                                ""),
                            ""))
                    ),
                    IF(
                        OR(IF(
                            ISNUMBER(M44:X44),
                            IF(
                                M$4:X$4=2,
                                M44:X44,
                                ""),
                            "")
                            =0),
                        0,
                        GEOMEAN(IF(
                            ISNUMBER(M44:X44),
                            IF(
                                M$4:X$4=2,
                                M44:X44,
                                ""),
                            "")))
                )
            )
        )
    )
)</f>
        <v>7</v>
      </c>
      <c r="I44" s="191" cm="1">
        <f t="array" ref="I44">IF(
    SUM(IF(
            ISNUMBER(
                IF(
                    $M$5:$X$5,
                    (M44:X44),
                    "")),
            1,
            0))
        =0,
    NA(),
    IF(
        Parameters!$D$15=1,
        IF(
            SUM(--(ISNUMBER(IF($M$5:$X$5=1,(M44:X44),""))))&gt;0,
            MAX(IF(
                ISNUMBER(M44:X44),
                IF(
                    M$5:X$5=1,
                    M44:X44,
                    ""),
                "")),
            MAX(IF(
                ISNUMBER(M44:X44),
                IF(
                    M$5:X$5=2,
                    M44:X44,
                    ""),
                ""))
        ),
        IF(
            Parameters!$D$16=1,
            IFERROR(
                AVERAGE(IF(
                    ISNUMBER(M44:X44),
                    IF(
                        M$5:X$5=1,
                        M44:X44,
                        ""),
                    "")),
                AVERAGE(IF(
                    ISNUMBER(M44:X44),
                    IF(
                        M$5:X$5=2,
                        M44:X44,
                        ""),
                    ""))
            ),
            IF(
                Parameters!$D$17=1,
                IFERROR(
                    IF(
                        OR(
                            IF(
                                ISNUMBER(M44:X44),
                                IF(
                                    M$5:X$5=1,
                                    M44:X44,
                                    ""),
                                "")
                            =0),
                        0,
                        GEOMEAN(IF(
                            ISNUMBER(M44:X44),
                            IF(
                                M$5:X$5=1,
                                M44:X44,
                                ""),
                            ""))
                    ),
                    IF(
                        OR(IF(
                            ISNUMBER(M44:X44),
                            IF(
                                M$5:X$5=2,
                                M44:X44,
                                ""),
                            "")
                            =0),
                        0,
                        GEOMEAN(IF(
                            ISNUMBER(M44:X44),
                            IF(
                                M$5:X$5=2,
                                M44:X44,
                                ""),
                            "")))
                )
            )
        )
    )
)</f>
        <v>7</v>
      </c>
      <c r="J44" s="242">
        <v>44895</v>
      </c>
      <c r="K44" s="242">
        <v>44887</v>
      </c>
      <c r="L44" s="91" t="s">
        <v>68</v>
      </c>
      <c r="M44" s="192">
        <v>3.7744668419515</v>
      </c>
      <c r="N44" s="192">
        <v>7</v>
      </c>
      <c r="O44" s="192">
        <v>0.67732831608655097</v>
      </c>
      <c r="P44" s="192">
        <v>42.9166666666666</v>
      </c>
      <c r="Q44" s="192" t="s">
        <v>778</v>
      </c>
      <c r="R44" s="192">
        <v>-3.5833333333333202</v>
      </c>
      <c r="S44" s="192"/>
      <c r="T44" s="192"/>
      <c r="U44" s="192"/>
      <c r="V44" s="192"/>
      <c r="W44" s="192"/>
      <c r="X44" s="192"/>
      <c r="Y44" s="80"/>
      <c r="Z44" s="80"/>
    </row>
    <row r="45" spans="1:26" x14ac:dyDescent="0.2">
      <c r="A45" s="84">
        <v>38</v>
      </c>
      <c r="B45" s="84" t="str">
        <f ca="1"/>
        <v>Côte d’Ivoire</v>
      </c>
      <c r="C45" s="84" t="str">
        <f ca="1"/>
        <v>CIV</v>
      </c>
      <c r="D45" s="219" t="str">
        <f ca="1"/>
        <v>SSF           Sub-Saharan Africa</v>
      </c>
      <c r="E45" s="219" t="str">
        <f ca="1"/>
        <v>IDA</v>
      </c>
      <c r="F45" s="190" t="str">
        <f t="shared" ca="1" si="3"/>
        <v/>
      </c>
      <c r="G45" s="80">
        <f>IF(N45=7, 6.9, 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6.9</v>
      </c>
      <c r="H45" s="80" cm="1">
        <f t="array" ref="H45">IF(
    SUM(IF(
            ISNUMBER(
                IF(
                    $M$4:$X$4,
                    (M45:X45),
                    "")),
            1,
            0))
        =0,
    NA(),
    IF(
        Parameters!$D$15=1,
        IF(
            SUM(--(ISNUMBER(IF($M$4:$X$4=1,(M45:X45),""))))&gt;0,
            MAX(IF(
                ISNUMBER(M45:X45),
                IF(
                    M$4:X$4=1,
                    M45:X45,
                    ""),
                "")),
            MAX(IF(
                ISNUMBER(M45:X45),
                IF(
                    M$4:X$4=2,
                    M45:X45,
                    ""),
                ""))
        ),
        IF(
            Parameters!$D$16=1,
            IFERROR(
                AVERAGE(IF(
                    ISNUMBER(M45:X45),
                    IF(
                        M$4:X$4=1,
                        M45:X45,
                        ""),
                    "")),
                AVERAGE(IF(
                    ISNUMBER(M45:X45),
                    IF(
                        M$4:X$4=2,
                        M45:X45,
                        ""),
                    ""))
            ),
            IF(
                Parameters!$D$17=1,
                IFERROR(
                    IF(
                        OR(
                            IF(
                                ISNUMBER(M45:X45),
                                IF(
                                    M$4:X$4=1,
                                    M45:X45,
                                    ""),
                                "")
                            =0),
                        0,
                        GEOMEAN(IF(
                            ISNUMBER(M45:X45),
                            IF(
                                M$4:X$4=1,
                                M45:X45,
                                ""),
                            ""))
                    ),
                    IF(
                        OR(IF(
                            ISNUMBER(M45:X45),
                            IF(
                                M$4:X$4=2,
                                M45:X45,
                                ""),
                            "")
                            =0),
                        0,
                        GEOMEAN(IF(
                            ISNUMBER(M45:X45),
                            IF(
                                M$4:X$4=2,
                                M45:X45,
                                ""),
                            "")))
                )
            )
        )
    )
)</f>
        <v>7</v>
      </c>
      <c r="I45" s="191" cm="1">
        <f t="array" ref="I45">IF(
    SUM(IF(
            ISNUMBER(
                IF(
                    $M$5:$X$5,
                    (M45:X45),
                    "")),
            1,
            0))
        =0,
    NA(),
    IF(
        Parameters!$D$15=1,
        IF(
            SUM(--(ISNUMBER(IF($M$5:$X$5=1,(M45:X45),""))))&gt;0,
            MAX(IF(
                ISNUMBER(M45:X45),
                IF(
                    M$5:X$5=1,
                    M45:X45,
                    ""),
                "")),
            MAX(IF(
                ISNUMBER(M45:X45),
                IF(
                    M$5:X$5=2,
                    M45:X45,
                    ""),
                ""))
        ),
        IF(
            Parameters!$D$16=1,
            IFERROR(
                AVERAGE(IF(
                    ISNUMBER(M45:X45),
                    IF(
                        M$5:X$5=1,
                        M45:X45,
                        ""),
                    "")),
                AVERAGE(IF(
                    ISNUMBER(M45:X45),
                    IF(
                        M$5:X$5=2,
                        M45:X45,
                        ""),
                    ""))
            ),
            IF(
                Parameters!$D$17=1,
                IFERROR(
                    IF(
                        OR(
                            IF(
                                ISNUMBER(M45:X45),
                                IF(
                                    M$5:X$5=1,
                                    M45:X45,
                                    ""),
                                "")
                            =0),
                        0,
                        GEOMEAN(IF(
                            ISNUMBER(M45:X45),
                            IF(
                                M$5:X$5=1,
                                M45:X45,
                                ""),
                            ""))
                    ),
                    IF(
                        OR(IF(
                            ISNUMBER(M45:X45),
                            IF(
                                M$5:X$5=2,
                                M45:X45,
                                ""),
                            "")
                            =0),
                        0,
                        GEOMEAN(IF(
                            ISNUMBER(M45:X45),
                            IF(
                                M$5:X$5=2,
                                M45:X45,
                                ""),
                            "")))
                )
            )
        )
    )
)</f>
        <v>7</v>
      </c>
      <c r="J45" s="242">
        <v>44998</v>
      </c>
      <c r="K45" s="242" t="s">
        <v>409</v>
      </c>
      <c r="L45" s="91" t="s">
        <v>69</v>
      </c>
      <c r="M45" s="192">
        <v>2.5620800467426199</v>
      </c>
      <c r="N45" s="192">
        <v>7</v>
      </c>
      <c r="O45" s="192">
        <v>4.7224835371589799</v>
      </c>
      <c r="P45" s="192">
        <v>36</v>
      </c>
      <c r="Q45" s="192" t="s">
        <v>778</v>
      </c>
      <c r="R45" s="192">
        <v>0</v>
      </c>
      <c r="S45" s="192"/>
      <c r="T45" s="192"/>
      <c r="U45" s="192"/>
      <c r="V45" s="192"/>
      <c r="W45" s="192"/>
      <c r="X45" s="192"/>
      <c r="Y45" s="80"/>
      <c r="Z45" s="80"/>
    </row>
    <row r="46" spans="1:26" x14ac:dyDescent="0.2">
      <c r="A46" s="84">
        <v>39</v>
      </c>
      <c r="B46" s="84" t="str">
        <f ca="1"/>
        <v>Cameroon</v>
      </c>
      <c r="C46" s="84" t="str">
        <f ca="1"/>
        <v>CMR</v>
      </c>
      <c r="D46" s="219" t="str">
        <f ca="1"/>
        <v>SSF           Sub-Saharan Africa</v>
      </c>
      <c r="E46" s="219" t="str">
        <f ca="1"/>
        <v>Blend</v>
      </c>
      <c r="F46" s="190" t="str">
        <f t="shared" ca="1" si="3"/>
        <v/>
      </c>
      <c r="G46" s="80">
        <f>IF(N46=7, 6.9, 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$M$4:$X$4,
                    (M46:X46),
                    "")),
            1,
            0))
        =0,
    NA(),
    IF(
        Parameters!$D$15=1,
        IF(
            SUM(--(ISNUMBER(IF($M$4:$X$4=1,(M46:X46),""))))&gt;0,
            MAX(IF(
                ISNUMBER(M46:X46),
                IF(
                    M$4:X$4=1,
                    M46:X46,
                    ""),
                "")),
            MAX(IF(
                ISNUMBER(M46:X46),
                IF(
                    M$4:X$4=2,
                    M46:X46,
                    ""),
                ""))
        ),
        IF(
            Parameters!$D$16=1,
            IFERROR(
                AVERAGE(IF(
                    ISNUMBER(M46:X46),
                    IF(
                        M$4:X$4=1,
                        M46:X46,
                        ""),
                    "")),
                AVERAGE(IF(
                    ISNUMBER(M46:X46),
                    IF(
                        M$4:X$4=2,
                        M46:X46,
                        ""),
                    ""))
            ),
            IF(
                Parameters!$D$17=1,
                IFERROR(
                    IF(
                        OR(
                            IF(
                                ISNUMBER(M46:X46),
                                IF(
                                    M$4:X$4=1,
                                    M46:X46,
                                    ""),
                                "")
                            =0),
                        0,
                        GEOMEAN(IF(
                            ISNUMBER(M46:X46),
                            IF(
                                M$4:X$4=1,
                                M46:X46,
                                ""),
                            ""))
                    ),
                    IF(
                        OR(IF(
                            ISNUMBER(M46:X46),
                            IF(
                                M$4:X$4=2,
                                M46:X46,
                                ""),
                            "")
                            =0),
                        0,
                        GEOMEAN(IF(
                            ISNUMBER(M46:X46),
                            IF(
                                M$4:X$4=2,
                                M46:X46,
                                ""),
                            "")))
                )
            )
        )
    )
)</f>
        <v>0</v>
      </c>
      <c r="I46" s="191" cm="1">
        <f t="array" ref="I46">IF(
    SUM(IF(
            ISNUMBER(
                IF(
                    $M$5:$X$5,
                    (M46:X46),
                    "")),
            1,
            0))
        =0,
    NA(),
    IF(
        Parameters!$D$15=1,
        IF(
            SUM(--(ISNUMBER(IF($M$5:$X$5=1,(M46:X46),""))))&gt;0,
            MAX(IF(
                ISNUMBER(M46:X46),
                IF(
                    M$5:X$5=1,
                    M46:X46,
                    ""),
                "")),
            MAX(IF(
                ISNUMBER(M46:X46),
                IF(
                    M$5:X$5=2,
                    M46:X46,
                    ""),
                ""))
        ),
        IF(
            Parameters!$D$16=1,
            IFERROR(
                AVERAGE(IF(
                    ISNUMBER(M46:X46),
                    IF(
                        M$5:X$5=1,
                        M46:X46,
                        ""),
                    "")),
                AVERAGE(IF(
                    ISNUMBER(M46:X46),
                    IF(
                        M$5:X$5=2,
                        M46:X46,
                        ""),
                    ""))
            ),
            IF(
                Parameters!$D$17=1,
                IFERROR(
                    IF(
                        OR(
                            IF(
                                ISNUMBER(M46:X46),
                                IF(
                                    M$5:X$5=1,
                                    M46:X46,
                                    ""),
                                "")
                            =0),
                        0,
                        GEOMEAN(IF(
                            ISNUMBER(M46:X46),
                            IF(
                                M$5:X$5=1,
                                M46:X46,
                                ""),
                            ""))
                    ),
                    IF(
                        OR(IF(
                            ISNUMBER(M46:X46),
                            IF(
                                M$5:X$5=2,
                                M46:X46,
                                ""),
                            "")
                            =0),
                        0,
                        GEOMEAN(IF(
                            ISNUMBER(M46:X46),
                            IF(
                                M$5:X$5=2,
                                M46:X46,
                                ""),
                            "")))
                )
            )
        )
    )
)</f>
        <v>0</v>
      </c>
      <c r="J46" s="242">
        <v>45218</v>
      </c>
      <c r="K46" s="242">
        <v>44887</v>
      </c>
      <c r="L46" s="91" t="s">
        <v>71</v>
      </c>
      <c r="M46" s="192">
        <v>5.1475314052001098</v>
      </c>
      <c r="N46" s="192">
        <v>0</v>
      </c>
      <c r="O46" s="192">
        <v>2.3706491063029098</v>
      </c>
      <c r="P46" s="192">
        <v>50.75</v>
      </c>
      <c r="Q46" s="192" t="s">
        <v>781</v>
      </c>
      <c r="R46" s="192">
        <v>-2.0833333333333299</v>
      </c>
      <c r="S46" s="192"/>
      <c r="T46" s="192"/>
      <c r="U46" s="192"/>
      <c r="V46" s="192"/>
      <c r="W46" s="192"/>
      <c r="X46" s="192"/>
      <c r="Y46" s="80"/>
      <c r="Z46" s="80"/>
    </row>
    <row r="47" spans="1:26" x14ac:dyDescent="0.2">
      <c r="A47" s="84">
        <v>40</v>
      </c>
      <c r="B47" s="84" t="str">
        <f ca="1"/>
        <v>Congo, Dem. Rep.</v>
      </c>
      <c r="C47" s="84" t="str">
        <f ca="1"/>
        <v>COD</v>
      </c>
      <c r="D47" s="219" t="str">
        <f ca="1"/>
        <v>SSF           Sub-Saharan Africa</v>
      </c>
      <c r="E47" s="219" t="str">
        <f ca="1"/>
        <v>IDA</v>
      </c>
      <c r="F47" s="190" t="str">
        <f t="shared" ca="1" si="3"/>
        <v/>
      </c>
      <c r="G47" s="80">
        <f>IF(N47=7, 6.9, 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5.2946238708685014</v>
      </c>
      <c r="H47" s="80" cm="1">
        <f t="array" ref="H47">IF(
    SUM(IF(
            ISNUMBER(
                IF(
                    $M$4:$X$4,
                    (M47:X47),
                    "")),
            1,
            0))
        =0,
    NA(),
    IF(
        Parameters!$D$15=1,
        IF(
            SUM(--(ISNUMBER(IF($M$4:$X$4=1,(M47:X47),""))))&gt;0,
            MAX(IF(
                ISNUMBER(M47:X47),
                IF(
                    M$4:X$4=1,
                    M47:X47,
                    ""),
                "")),
            MAX(IF(
                ISNUMBER(M47:X47),
                IF(
                    M$4:X$4=2,
                    M47:X47,
                    ""),
                ""))
        ),
        IF(
            Parameters!$D$16=1,
            IFERROR(
                AVERAGE(IF(
                    ISNUMBER(M47:X47),
                    IF(
                        M$4:X$4=1,
                        M47:X47,
                        ""),
                    "")),
                AVERAGE(IF(
                    ISNUMBER(M47:X47),
                    IF(
                        M$4:X$4=2,
                        M47:X47,
                        ""),
                    ""))
            ),
            IF(
                Parameters!$D$17=1,
                IFERROR(
                    IF(
                        OR(
                            IF(
                                ISNUMBER(M47:X47),
                                IF(
                                    M$4:X$4=1,
                                    M47:X47,
                                    ""),
                                "")
                            =0),
                        0,
                        GEOMEAN(IF(
                            ISNUMBER(M47:X47),
                            IF(
                                M$4:X$4=1,
                                M47:X47,
                                ""),
                            ""))
                    ),
                    IF(
                        OR(IF(
                            ISNUMBER(M47:X47),
                            IF(
                                M$4:X$4=2,
                                M47:X47,
                                ""),
                            "")
                            =0),
                        0,
                        GEOMEAN(IF(
                            ISNUMBER(M47:X47),
                            IF(
                                M$4:X$4=2,
                                M47:X47,
                                ""),
                            "")))
                )
            )
        )
    )
)</f>
        <v>8.0105170902716907</v>
      </c>
      <c r="I47" s="191" cm="1">
        <f t="array" ref="I47">IF(
    SUM(IF(
            ISNUMBER(
                IF(
                    $M$5:$X$5,
                    (M47:X47),
                    "")),
            1,
            0))
        =0,
    NA(),
    IF(
        Parameters!$D$15=1,
        IF(
            SUM(--(ISNUMBER(IF($M$5:$X$5=1,(M47:X47),""))))&gt;0,
            MAX(IF(
                ISNUMBER(M47:X47),
                IF(
                    M$5:X$5=1,
                    M47:X47,
                    ""),
                "")),
            MAX(IF(
                ISNUMBER(M47:X47),
                IF(
                    M$5:X$5=2,
                    M47:X47,
                    ""),
                ""))
        ),
        IF(
            Parameters!$D$16=1,
            IFERROR(
                AVERAGE(IF(
                    ISNUMBER(M47:X47),
                    IF(
                        M$5:X$5=1,
                        M47:X47,
                        ""),
                    "")),
                AVERAGE(IF(
                    ISNUMBER(M47:X47),
                    IF(
                        M$5:X$5=2,
                        M47:X47,
                        ""),
                    ""))
            ),
            IF(
                Parameters!$D$17=1,
                IFERROR(
                    IF(
                        OR(
                            IF(
                                ISNUMBER(M47:X47),
                                IF(
                                    M$5:X$5=1,
                                    M47:X47,
                                    ""),
                                "")
                            =0),
                        0,
                        GEOMEAN(IF(
                            ISNUMBER(M47:X47),
                            IF(
                                M$5:X$5=1,
                                M47:X47,
                                ""),
                            ""))
                    ),
                    IF(
                        OR(IF(
                            ISNUMBER(M47:X47),
                            IF(
                                M$5:X$5=2,
                                M47:X47,
                                ""),
                            "")
                            =0),
                        0,
                        GEOMEAN(IF(
                            ISNUMBER(M47:X47),
                            IF(
                                M$5:X$5=2,
                                M47:X47,
                                ""),
                            "")))
                )
            )
        )
    )
)</f>
        <v>3.4995296331138301</v>
      </c>
      <c r="J47" s="242">
        <v>45272</v>
      </c>
      <c r="K47" s="242">
        <v>45272</v>
      </c>
      <c r="L47" s="91" t="s">
        <v>72</v>
      </c>
      <c r="M47" s="192">
        <v>8.0105170902716907</v>
      </c>
      <c r="N47" s="192" t="s">
        <v>409</v>
      </c>
      <c r="O47" s="192">
        <v>3.4995296331138301</v>
      </c>
      <c r="P47" s="192">
        <v>67.0833333333333</v>
      </c>
      <c r="Q47" s="192" t="s">
        <v>409</v>
      </c>
      <c r="R47" s="192">
        <v>-1.0833333333333199</v>
      </c>
      <c r="S47" s="192"/>
      <c r="T47" s="192"/>
      <c r="U47" s="192"/>
      <c r="V47" s="192"/>
      <c r="W47" s="192"/>
      <c r="X47" s="192"/>
      <c r="Y47" s="80"/>
      <c r="Z47" s="80"/>
    </row>
    <row r="48" spans="1:26" x14ac:dyDescent="0.2">
      <c r="A48" s="84">
        <v>41</v>
      </c>
      <c r="B48" s="84" t="str">
        <f ca="1"/>
        <v>Congo, Rep.</v>
      </c>
      <c r="C48" s="84" t="str">
        <f ca="1"/>
        <v>COG</v>
      </c>
      <c r="D48" s="219" t="str">
        <f ca="1"/>
        <v>SSF           Sub-Saharan Africa</v>
      </c>
      <c r="E48" s="219" t="str">
        <f ca="1"/>
        <v>Blend</v>
      </c>
      <c r="F48" s="190" t="str">
        <f t="shared" ca="1" si="3"/>
        <v/>
      </c>
      <c r="G48" s="80">
        <f>IF(N48=7, 6.9, 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10</v>
      </c>
      <c r="H48" s="80" cm="1">
        <f t="array" ref="H48">IF(
    SUM(IF(
            ISNUMBER(
                IF(
                    $M$4:$X$4,
                    (M48:X48),
                    "")),
            1,
            0))
        =0,
    NA(),
    IF(
        Parameters!$D$15=1,
        IF(
            SUM(--(ISNUMBER(IF($M$4:$X$4=1,(M48:X48),""))))&gt;0,
            MAX(IF(
                ISNUMBER(M48:X48),
                IF(
                    M$4:X$4=1,
                    M48:X48,
                    ""),
                "")),
            MAX(IF(
                ISNUMBER(M48:X48),
                IF(
                    M$4:X$4=2,
                    M48:X48,
                    ""),
                ""))
        ),
        IF(
            Parameters!$D$16=1,
            IFERROR(
                AVERAGE(IF(
                    ISNUMBER(M48:X48),
                    IF(
                        M$4:X$4=1,
                        M48:X48,
                        ""),
                    "")),
                AVERAGE(IF(
                    ISNUMBER(M48:X48),
                    IF(
                        M$4:X$4=2,
                        M48:X48,
                        ""),
                    ""))
            ),
            IF(
                Parameters!$D$17=1,
                IFERROR(
                    IF(
                        OR(
                            IF(
                                ISNUMBER(M48:X48),
                                IF(
                                    M$4:X$4=1,
                                    M48:X48,
                                    ""),
                                "")
                            =0),
                        0,
                        GEOMEAN(IF(
                            ISNUMBER(M48:X48),
                            IF(
                                M$4:X$4=1,
                                M48:X48,
                                ""),
                            ""))
                    ),
                    IF(
                        OR(IF(
                            ISNUMBER(M48:X48),
                            IF(
                                M$4:X$4=2,
                                M48:X48,
                                ""),
                            "")
                            =0),
                        0,
                        GEOMEAN(IF(
                            ISNUMBER(M48:X48),
                            IF(
                                M$4:X$4=2,
                                M48:X48,
                                ""),
                            "")))
                )
            )
        )
    )
)</f>
        <v>10</v>
      </c>
      <c r="I48" s="191" cm="1">
        <f t="array" ref="I48">IF(
    SUM(IF(
            ISNUMBER(
                IF(
                    $M$5:$X$5,
                    (M48:X48),
                    "")),
            1,
            0))
        =0,
    NA(),
    IF(
        Parameters!$D$15=1,
        IF(
            SUM(--(ISNUMBER(IF($M$5:$X$5=1,(M48:X48),""))))&gt;0,
            MAX(IF(
                ISNUMBER(M48:X48),
                IF(
                    M$5:X$5=1,
                    M48:X48,
                    ""),
                "")),
            MAX(IF(
                ISNUMBER(M48:X48),
                IF(
                    M$5:X$5=2,
                    M48:X48,
                    ""),
                ""))
        ),
        IF(
            Parameters!$D$16=1,
            IFERROR(
                AVERAGE(IF(
                    ISNUMBER(M48:X48),
                    IF(
                        M$5:X$5=1,
                        M48:X48,
                        ""),
                    "")),
                AVERAGE(IF(
                    ISNUMBER(M48:X48),
                    IF(
                        M$5:X$5=2,
                        M48:X48,
                        ""),
                    ""))
            ),
            IF(
                Parameters!$D$17=1,
                IFERROR(
                    IF(
                        OR(
                            IF(
                                ISNUMBER(M48:X48),
                                IF(
                                    M$5:X$5=1,
                                    M48:X48,
                                    ""),
                                "")
                            =0),
                        0,
                        GEOMEAN(IF(
                            ISNUMBER(M48:X48),
                            IF(
                                M$5:X$5=1,
                                M48:X48,
                                ""),
                            ""))
                    ),
                    IF(
                        OR(IF(
                            ISNUMBER(M48:X48),
                            IF(
                                M$5:X$5=2,
                                M48:X48,
                                ""),
                            "")
                            =0),
                        0,
                        GEOMEAN(IF(
                            ISNUMBER(M48:X48),
                            IF(
                                M$5:X$5=2,
                                M48:X48,
                                ""),
                            "")))
                )
            )
        )
    )
)</f>
        <v>10</v>
      </c>
      <c r="J48" s="242">
        <v>44895</v>
      </c>
      <c r="K48" s="242">
        <v>45142</v>
      </c>
      <c r="L48" s="91" t="s">
        <v>73</v>
      </c>
      <c r="M48" s="192">
        <v>5.6003505696757196</v>
      </c>
      <c r="N48" s="192">
        <v>10</v>
      </c>
      <c r="O48" s="192">
        <v>4.7224835371589799</v>
      </c>
      <c r="P48" s="192">
        <v>53.3333333333333</v>
      </c>
      <c r="Q48" s="192" t="s">
        <v>782</v>
      </c>
      <c r="R48" s="192">
        <v>0</v>
      </c>
      <c r="S48" s="192"/>
      <c r="T48" s="192"/>
      <c r="U48" s="192"/>
      <c r="V48" s="192"/>
      <c r="W48" s="192"/>
      <c r="X48" s="192"/>
      <c r="Y48" s="80"/>
      <c r="Z48" s="80"/>
    </row>
    <row r="49" spans="1:26" x14ac:dyDescent="0.2">
      <c r="A49" s="84">
        <v>42</v>
      </c>
      <c r="B49" s="84" t="str">
        <f ca="1"/>
        <v>Colombia</v>
      </c>
      <c r="C49" s="84" t="str">
        <f ca="1"/>
        <v>COL</v>
      </c>
      <c r="D49" s="219" t="str">
        <f ca="1"/>
        <v>LCN           Latin America &amp; Caribbean</v>
      </c>
      <c r="E49" s="219" t="str">
        <f ca="1"/>
        <v>IBRD</v>
      </c>
      <c r="F49" s="190" t="str">
        <f t="shared" ca="1" si="3"/>
        <v/>
      </c>
      <c r="G49" s="80">
        <f>IF(N49=7, 6.9, 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6.9</v>
      </c>
      <c r="H49" s="80" cm="1">
        <f t="array" ref="H49">IF(
    SUM(IF(
            ISNUMBER(
                IF(
                    $M$4:$X$4,
                    (M49:X49),
                    "")),
            1,
            0))
        =0,
    NA(),
    IF(
        Parameters!$D$15=1,
        IF(
            SUM(--(ISNUMBER(IF($M$4:$X$4=1,(M49:X49),""))))&gt;0,
            MAX(IF(
                ISNUMBER(M49:X49),
                IF(
                    M$4:X$4=1,
                    M49:X49,
                    ""),
                "")),
            MAX(IF(
                ISNUMBER(M49:X49),
                IF(
                    M$4:X$4=2,
                    M49:X49,
                    ""),
                ""))
        ),
        IF(
            Parameters!$D$16=1,
            IFERROR(
                AVERAGE(IF(
                    ISNUMBER(M49:X49),
                    IF(
                        M$4:X$4=1,
                        M49:X49,
                        ""),
                    "")),
                AVERAGE(IF(
                    ISNUMBER(M49:X49),
                    IF(
                        M$4:X$4=2,
                        M49:X49,
                        ""),
                    ""))
            ),
            IF(
                Parameters!$D$17=1,
                IFERROR(
                    IF(
                        OR(
                            IF(
                                ISNUMBER(M49:X49),
                                IF(
                                    M$4:X$4=1,
                                    M49:X49,
                                    ""),
                                "")
                            =0),
                        0,
                        GEOMEAN(IF(
                            ISNUMBER(M49:X49),
                            IF(
                                M$4:X$4=1,
                                M49:X49,
                                ""),
                            ""))
                    ),
                    IF(
                        OR(IF(
                            ISNUMBER(M49:X49),
                            IF(
                                M$4:X$4=2,
                                M49:X49,
                                ""),
                            "")
                            =0),
                        0,
                        GEOMEAN(IF(
                            ISNUMBER(M49:X49),
                            IF(
                                M$4:X$4=2,
                                M49:X49,
                                ""),
                            "")))
                )
            )
        )
    )
)</f>
        <v>7</v>
      </c>
      <c r="I49" s="191" cm="1">
        <f t="array" ref="I49">IF(
    SUM(IF(
            ISNUMBER(
                IF(
                    $M$5:$X$5,
                    (M49:X49),
                    "")),
            1,
            0))
        =0,
    NA(),
    IF(
        Parameters!$D$15=1,
        IF(
            SUM(--(ISNUMBER(IF($M$5:$X$5=1,(M49:X49),""))))&gt;0,
            MAX(IF(
                ISNUMBER(M49:X49),
                IF(
                    M$5:X$5=1,
                    M49:X49,
                    ""),
                "")),
            MAX(IF(
                ISNUMBER(M49:X49),
                IF(
                    M$5:X$5=2,
                    M49:X49,
                    ""),
                ""))
        ),
        IF(
            Parameters!$D$16=1,
            IFERROR(
                AVERAGE(IF(
                    ISNUMBER(M49:X49),
                    IF(
                        M$5:X$5=1,
                        M49:X49,
                        ""),
                    "")),
                AVERAGE(IF(
                    ISNUMBER(M49:X49),
                    IF(
                        M$5:X$5=2,
                        M49:X49,
                        ""),
                    ""))
            ),
            IF(
                Parameters!$D$17=1,
                IFERROR(
                    IF(
                        OR(
                            IF(
                                ISNUMBER(M49:X49),
                                IF(
                                    M$5:X$5=1,
                                    M49:X49,
                                    ""),
                                "")
                            =0),
                        0,
                        GEOMEAN(IF(
                            ISNUMBER(M49:X49),
                            IF(
                                M$5:X$5=1,
                                M49:X49,
                                ""),
                            ""))
                    ),
                    IF(
                        OR(IF(
                            ISNUMBER(M49:X49),
                            IF(
                                M$5:X$5=2,
                                M49:X49,
                                ""),
                            "")
                            =0),
                        0,
                        GEOMEAN(IF(
                            ISNUMBER(M49:X49),
                            IF(
                                M$5:X$5=2,
                                M49:X49,
                                ""),
                            "")))
                )
            )
        )
    )
)</f>
        <v>7</v>
      </c>
      <c r="J49" s="242">
        <v>44895</v>
      </c>
      <c r="K49" s="242">
        <v>44887</v>
      </c>
      <c r="L49" s="91" t="s">
        <v>75</v>
      </c>
      <c r="M49" s="192">
        <v>4.66549810108092</v>
      </c>
      <c r="N49" s="192">
        <v>7</v>
      </c>
      <c r="O49" s="192">
        <v>0</v>
      </c>
      <c r="P49" s="192">
        <v>48</v>
      </c>
      <c r="Q49" s="192" t="s">
        <v>778</v>
      </c>
      <c r="R49" s="192">
        <v>-4.6666666666666599</v>
      </c>
      <c r="S49" s="192"/>
      <c r="T49" s="192"/>
      <c r="U49" s="192"/>
      <c r="V49" s="192"/>
      <c r="W49" s="192"/>
      <c r="X49" s="192"/>
      <c r="Y49" s="80"/>
      <c r="Z49" s="80"/>
    </row>
    <row r="50" spans="1:26" x14ac:dyDescent="0.2">
      <c r="A50" s="84">
        <v>43</v>
      </c>
      <c r="B50" s="84" t="str">
        <f ca="1"/>
        <v>Comoros</v>
      </c>
      <c r="C50" s="84" t="str">
        <f ca="1"/>
        <v>COM</v>
      </c>
      <c r="D50" s="219" t="str">
        <f ca="1"/>
        <v>SSF           Sub-Saharan Africa</v>
      </c>
      <c r="E50" s="219" t="str">
        <f ca="1"/>
        <v>IDA</v>
      </c>
      <c r="F50" s="190" t="str">
        <f t="shared" ca="1" si="3"/>
        <v/>
      </c>
      <c r="G50" s="80" t="e">
        <f>IF(N50=7, 6.9, 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#N/A</v>
      </c>
      <c r="H50" s="80" t="e" cm="1">
        <f t="array" ref="H50">IF(
    SUM(IF(
            ISNUMBER(
                IF(
                    $M$4:$X$4,
                    (M50:X50),
                    "")),
            1,
            0))
        =0,
    NA(),
    IF(
        Parameters!$D$15=1,
        IF(
            SUM(--(ISNUMBER(IF($M$4:$X$4=1,(M50:X50),""))))&gt;0,
            MAX(IF(
                ISNUMBER(M50:X50),
                IF(
                    M$4:X$4=1,
                    M50:X50,
                    ""),
                "")),
            MAX(IF(
                ISNUMBER(M50:X50),
                IF(
                    M$4:X$4=2,
                    M50:X50,
                    ""),
                ""))
        ),
        IF(
            Parameters!$D$16=1,
            IFERROR(
                AVERAGE(IF(
                    ISNUMBER(M50:X50),
                    IF(
                        M$4:X$4=1,
                        M50:X50,
                        ""),
                    "")),
                AVERAGE(IF(
                    ISNUMBER(M50:X50),
                    IF(
                        M$4:X$4=2,
                        M50:X50,
                        ""),
                    ""))
            ),
            IF(
                Parameters!$D$17=1,
                IFERROR(
                    IF(
                        OR(
                            IF(
                                ISNUMBER(M50:X50),
                                IF(
                                    M$4:X$4=1,
                                    M50:X50,
                                    ""),
                                "")
                            =0),
                        0,
                        GEOMEAN(IF(
                            ISNUMBER(M50:X50),
                            IF(
                                M$4:X$4=1,
                                M50:X50,
                                ""),
                            ""))
                    ),
                    IF(
                        OR(IF(
                            ISNUMBER(M50:X50),
                            IF(
                                M$4:X$4=2,
                                M50:X50,
                                ""),
                            "")
                            =0),
                        0,
                        GEOMEAN(IF(
                            ISNUMBER(M50:X50),
                            IF(
                                M$4:X$4=2,
                                M50:X50,
                                ""),
                            "")))
                )
            )
        )
    )
)</f>
        <v>#N/A</v>
      </c>
      <c r="I50" s="191" t="e" cm="1">
        <f t="array" ref="I50">IF(
    SUM(IF(
            ISNUMBER(
                IF(
                    $M$5:$X$5,
                    (M50:X50),
                    "")),
            1,
            0))
        =0,
    NA(),
    IF(
        Parameters!$D$15=1,
        IF(
            SUM(--(ISNUMBER(IF($M$5:$X$5=1,(M50:X50),""))))&gt;0,
            MAX(IF(
                ISNUMBER(M50:X50),
                IF(
                    M$5:X$5=1,
                    M50:X50,
                    ""),
                "")),
            MAX(IF(
                ISNUMBER(M50:X50),
                IF(
                    M$5:X$5=2,
                    M50:X50,
                    ""),
                ""))
        ),
        IF(
            Parameters!$D$16=1,
            IFERROR(
                AVERAGE(IF(
                    ISNUMBER(M50:X50),
                    IF(
                        M$5:X$5=1,
                        M50:X50,
                        ""),
                    "")),
                AVERAGE(IF(
                    ISNUMBER(M50:X50),
                    IF(
                        M$5:X$5=2,
                        M50:X50,
                        ""),
                    ""))
            ),
            IF(
                Parameters!$D$17=1,
                IFERROR(
                    IF(
                        OR(
                            IF(
                                ISNUMBER(M50:X50),
                                IF(
                                    M$5:X$5=1,
                                    M50:X50,
                                    ""),
                                "")
                            =0),
                        0,
                        GEOMEAN(IF(
                            ISNUMBER(M50:X50),
                            IF(
                                M$5:X$5=1,
                                M50:X50,
                                ""),
                            ""))
                    ),
                    IF(
                        OR(IF(
                            ISNUMBER(M50:X50),
                            IF(
                                M$5:X$5=2,
                                M50:X50,
                                ""),
                            "")
                            =0),
                        0,
                        GEOMEAN(IF(
                            ISNUMBER(M50:X50),
                            IF(
                                M$5:X$5=2,
                                M50:X50,
                                ""),
                            "")))
                )
            )
        )
    )
)</f>
        <v>#N/A</v>
      </c>
      <c r="J50" s="242">
        <v>44753</v>
      </c>
      <c r="K50" s="242">
        <v>44753</v>
      </c>
      <c r="L50" s="91" t="s">
        <v>77</v>
      </c>
      <c r="M50" s="192" t="s">
        <v>409</v>
      </c>
      <c r="N50" s="192" t="s">
        <v>409</v>
      </c>
      <c r="O50" s="192" t="s">
        <v>409</v>
      </c>
      <c r="P50" s="192" t="s">
        <v>409</v>
      </c>
      <c r="Q50" s="192" t="s">
        <v>409</v>
      </c>
      <c r="R50" s="192" t="s">
        <v>409</v>
      </c>
      <c r="S50" s="192"/>
      <c r="T50" s="192"/>
      <c r="U50" s="192"/>
      <c r="V50" s="192"/>
      <c r="W50" s="192"/>
      <c r="X50" s="192"/>
      <c r="Y50" s="80"/>
      <c r="Z50" s="80"/>
    </row>
    <row r="51" spans="1:26" x14ac:dyDescent="0.2">
      <c r="A51" s="84">
        <v>44</v>
      </c>
      <c r="B51" s="84" t="str">
        <f ca="1"/>
        <v>Cabo Verde</v>
      </c>
      <c r="C51" s="84" t="str">
        <f ca="1"/>
        <v>CPV</v>
      </c>
      <c r="D51" s="219" t="str">
        <f ca="1"/>
        <v>SSF           Sub-Saharan Africa</v>
      </c>
      <c r="E51" s="219" t="str">
        <f ca="1"/>
        <v>Blend</v>
      </c>
      <c r="F51" s="190" t="str">
        <f t="shared" ca="1" si="3"/>
        <v/>
      </c>
      <c r="G51" s="80">
        <f>IF(N51=7, 6.9, 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4.2301110114780602</v>
      </c>
      <c r="H51" s="80" cm="1">
        <f t="array" ref="H51">IF(
    SUM(IF(
            ISNUMBER(
                IF(
                    $M$4:$X$4,
                    (M51:X51),
                    "")),
            1,
            0))
        =0,
    NA(),
    IF(
        Parameters!$D$15=1,
        IF(
            SUM(--(ISNUMBER(IF($M$4:$X$4=1,(M51:X51),""))))&gt;0,
            MAX(IF(
                ISNUMBER(M51:X51),
                IF(
                    M$4:X$4=1,
                    M51:X51,
                    ""),
                "")),
            MAX(IF(
                ISNUMBER(M51:X51),
                IF(
                    M$4:X$4=2,
                    M51:X51,
                    ""),
                ""))
        ),
        IF(
            Parameters!$D$16=1,
            IFERROR(
                AVERAGE(IF(
                    ISNUMBER(M51:X51),
                    IF(
                        M$4:X$4=1,
                        M51:X51,
                        ""),
                    "")),
                AVERAGE(IF(
                    ISNUMBER(M51:X51),
                    IF(
                        M$4:X$4=2,
                        M51:X51,
                        ""),
                    ""))
            ),
            IF(
                Parameters!$D$17=1,
                IFERROR(
                    IF(
                        OR(
                            IF(
                                ISNUMBER(M51:X51),
                                IF(
                                    M$4:X$4=1,
                                    M51:X51,
                                    ""),
                                "")
                            =0),
                        0,
                        GEOMEAN(IF(
                            ISNUMBER(M51:X51),
                            IF(
                                M$4:X$4=1,
                                M51:X51,
                                ""),
                            ""))
                    ),
                    IF(
                        OR(IF(
                            ISNUMBER(M51:X51),
                            IF(
                                M$4:X$4=2,
                                M51:X51,
                                ""),
                            "")
                            =0),
                        0,
                        GEOMEAN(IF(
                            ISNUMBER(M51:X51),
                            IF(
                                M$4:X$4=2,
                                M51:X51,
                                ""),
                            "")))
                )
            )
        )
    )
)</f>
        <v>3.7890739117732899</v>
      </c>
      <c r="I51" s="191" cm="1">
        <f t="array" ref="I51">IF(
    SUM(IF(
            ISNUMBER(
                IF(
                    $M$5:$X$5,
                    (M51:X51),
                    "")),
            1,
            0))
        =0,
    NA(),
    IF(
        Parameters!$D$15=1,
        IF(
            SUM(--(ISNUMBER(IF($M$5:$X$5=1,(M51:X51),""))))&gt;0,
            MAX(IF(
                ISNUMBER(M51:X51),
                IF(
                    M$5:X$5=1,
                    M51:X51,
                    ""),
                "")),
            MAX(IF(
                ISNUMBER(M51:X51),
                IF(
                    M$5:X$5=2,
                    M51:X51,
                    ""),
                ""))
        ),
        IF(
            Parameters!$D$16=1,
            IFERROR(
                AVERAGE(IF(
                    ISNUMBER(M51:X51),
                    IF(
                        M$5:X$5=1,
                        M51:X51,
                        ""),
                    "")),
                AVERAGE(IF(
                    ISNUMBER(M51:X51),
                    IF(
                        M$5:X$5=2,
                        M51:X51,
                        ""),
                    ""))
            ),
            IF(
                Parameters!$D$17=1,
                IFERROR(
                    IF(
                        OR(
                            IF(
                                ISNUMBER(M51:X51),
                                IF(
                                    M$5:X$5=1,
                                    M51:X51,
                                    ""),
                                "")
                            =0),
                        0,
                        GEOMEAN(IF(
                            ISNUMBER(M51:X51),
                            IF(
                                M$5:X$5=1,
                                M51:X51,
                                ""),
                            ""))
                    ),
                    IF(
                        OR(IF(
                            ISNUMBER(M51:X51),
                            IF(
                                M$5:X$5=2,
                                M51:X51,
                                ""),
                            "")
                            =0),
                        0,
                        GEOMEAN(IF(
                            ISNUMBER(M51:X51),
                            IF(
                                M$5:X$5=2,
                                M51:X51,
                                ""),
                            "")))
                )
            )
        )
    )
)</f>
        <v>4.7224835371589799</v>
      </c>
      <c r="J51" s="242">
        <v>45142</v>
      </c>
      <c r="K51" s="242">
        <v>45142</v>
      </c>
      <c r="L51" s="91" t="s">
        <v>79</v>
      </c>
      <c r="M51" s="192">
        <v>3.7890739117732899</v>
      </c>
      <c r="N51" s="192" t="s">
        <v>409</v>
      </c>
      <c r="O51" s="192">
        <v>4.7224835371589799</v>
      </c>
      <c r="P51" s="192">
        <v>43</v>
      </c>
      <c r="Q51" s="192" t="s">
        <v>409</v>
      </c>
      <c r="R51" s="192">
        <v>0</v>
      </c>
      <c r="S51" s="192"/>
      <c r="T51" s="192"/>
      <c r="U51" s="192"/>
      <c r="V51" s="192"/>
      <c r="W51" s="192"/>
      <c r="X51" s="192"/>
      <c r="Y51" s="80"/>
      <c r="Z51" s="80"/>
    </row>
    <row r="52" spans="1:26" x14ac:dyDescent="0.2">
      <c r="A52" s="84">
        <v>45</v>
      </c>
      <c r="B52" s="84" t="str">
        <f ca="1"/>
        <v>Costa Rica</v>
      </c>
      <c r="C52" s="84" t="str">
        <f ca="1"/>
        <v>CRI</v>
      </c>
      <c r="D52" s="219" t="str">
        <f ca="1"/>
        <v>LCN           Latin America &amp; Caribbean</v>
      </c>
      <c r="E52" s="219" t="str">
        <f ca="1"/>
        <v>IBRD</v>
      </c>
      <c r="F52" s="190" t="str">
        <f t="shared" ca="1" si="3"/>
        <v/>
      </c>
      <c r="G52" s="80">
        <f>IF(N52=7, 6.9, 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1.951862100028678</v>
      </c>
      <c r="H52" s="80" cm="1">
        <f t="array" ref="H52">IF(
    SUM(IF(
            ISNUMBER(
                IF(
                    $M$4:$X$4,
                    (M52:X52),
                    "")),
            1,
            0))
        =0,
    NA(),
    IF(
        Parameters!$D$15=1,
        IF(
            SUM(--(ISNUMBER(IF($M$4:$X$4=1,(M52:X52),""))))&gt;0,
            MAX(IF(
                ISNUMBER(M52:X52),
                IF(
                    M$4:X$4=1,
                    M52:X52,
                    ""),
                "")),
            MAX(IF(
                ISNUMBER(M52:X52),
                IF(
                    M$4:X$4=2,
                    M52:X52,
                    ""),
                ""))
        ),
        IF(
            Parameters!$D$16=1,
            IFERROR(
                AVERAGE(IF(
                    ISNUMBER(M52:X52),
                    IF(
                        M$4:X$4=1,
                        M52:X52,
                        ""),
                    "")),
                AVERAGE(IF(
                    ISNUMBER(M52:X52),
                    IF(
                        M$4:X$4=2,
                        M52:X52,
                        ""),
                    ""))
            ),
            IF(
                Parameters!$D$17=1,
                IFERROR(
                    IF(
                        OR(
                            IF(
                                ISNUMBER(M52:X52),
                                IF(
                                    M$4:X$4=1,
                                    M52:X52,
                                    ""),
                                "")
                            =0),
                        0,
                        GEOMEAN(IF(
                            ISNUMBER(M52:X52),
                            IF(
                                M$4:X$4=1,
                                M52:X52,
                                ""),
                            ""))
                    ),
                    IF(
                        OR(IF(
                            ISNUMBER(M52:X52),
                            IF(
                                M$4:X$4=2,
                                M52:X52,
                                ""),
                            "")
                            =0),
                        0,
                        GEOMEAN(IF(
                            ISNUMBER(M52:X52),
                            IF(
                                M$4:X$4=2,
                                M52:X52,
                                ""),
                            "")))
                )
            )
        )
    )
)</f>
        <v>2.6643295354951801</v>
      </c>
      <c r="I52" s="191" cm="1">
        <f t="array" ref="I52">IF(
    SUM(IF(
            ISNUMBER(
                IF(
                    $M$5:$X$5,
                    (M52:X52),
                    "")),
            1,
            0))
        =0,
    NA(),
    IF(
        Parameters!$D$15=1,
        IF(
            SUM(--(ISNUMBER(IF($M$5:$X$5=1,(M52:X52),""))))&gt;0,
            MAX(IF(
                ISNUMBER(M52:X52),
                IF(
                    M$5:X$5=1,
                    M52:X52,
                    ""),
                "")),
            MAX(IF(
                ISNUMBER(M52:X52),
                IF(
                    M$5:X$5=2,
                    M52:X52,
                    ""),
                ""))
        ),
        IF(
            Parameters!$D$16=1,
            IFERROR(
                AVERAGE(IF(
                    ISNUMBER(M52:X52),
                    IF(
                        M$5:X$5=1,
                        M52:X52,
                        ""),
                    "")),
                AVERAGE(IF(
                    ISNUMBER(M52:X52),
                    IF(
                        M$5:X$5=2,
                        M52:X52,
                        ""),
                    ""))
            ),
            IF(
                Parameters!$D$17=1,
                IFERROR(
                    IF(
                        OR(
                            IF(
                                ISNUMBER(M52:X52),
                                IF(
                                    M$5:X$5=1,
                                    M52:X52,
                                    ""),
                                "")
                            =0),
                        0,
                        GEOMEAN(IF(
                            ISNUMBER(M52:X52),
                            IF(
                                M$5:X$5=1,
                                M52:X52,
                                ""),
                            ""))
                    ),
                    IF(
                        OR(IF(
                            ISNUMBER(M52:X52),
                            IF(
                                M$5:X$5=2,
                                M52:X52,
                                ""),
                            "")
                            =0),
                        0,
                        GEOMEAN(IF(
                            ISNUMBER(M52:X52),
                            IF(
                                M$5:X$5=2,
                                M52:X52,
                                ""),
                            "")))
                )
            )
        )
    )
)</f>
        <v>1.42991533396048</v>
      </c>
      <c r="J52" s="242">
        <v>45142</v>
      </c>
      <c r="K52" s="242">
        <v>45142</v>
      </c>
      <c r="L52" s="91" t="s">
        <v>81</v>
      </c>
      <c r="M52" s="192">
        <v>2.6643295354951801</v>
      </c>
      <c r="N52" s="192" t="s">
        <v>409</v>
      </c>
      <c r="O52" s="192">
        <v>1.42991533396048</v>
      </c>
      <c r="P52" s="192">
        <v>36.5833333333333</v>
      </c>
      <c r="Q52" s="192" t="s">
        <v>409</v>
      </c>
      <c r="R52" s="192">
        <v>-2.9166666666666701</v>
      </c>
      <c r="S52" s="192"/>
      <c r="T52" s="192"/>
      <c r="U52" s="192"/>
      <c r="V52" s="192"/>
      <c r="W52" s="192"/>
      <c r="X52" s="192"/>
      <c r="Y52" s="80"/>
      <c r="Z52" s="80"/>
    </row>
    <row r="53" spans="1:26" x14ac:dyDescent="0.2">
      <c r="A53" s="84">
        <v>46</v>
      </c>
      <c r="B53" s="84" t="str">
        <f ca="1"/>
        <v>Cuba</v>
      </c>
      <c r="C53" s="84" t="str">
        <f ca="1"/>
        <v>CUB</v>
      </c>
      <c r="D53" s="219" t="str">
        <f ca="1"/>
        <v>LCN           Latin America &amp; Caribbean</v>
      </c>
      <c r="E53" s="219" t="str">
        <f ca="1"/>
        <v>NA</v>
      </c>
      <c r="F53" s="190" t="str">
        <f t="shared" ca="1" si="3"/>
        <v/>
      </c>
      <c r="G53" s="80">
        <f>IF(N53=7, 6.9, 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7.9204519143041834</v>
      </c>
      <c r="H53" s="80" cm="1">
        <f t="array" ref="H53">IF(
    SUM(IF(
            ISNUMBER(
                IF(
                    $M$4:$X$4,
                    (M53:X53),
                    "")),
            1,
            0))
        =0,
    NA(),
    IF(
        Parameters!$D$15=1,
        IF(
            SUM(--(ISNUMBER(IF($M$4:$X$4=1,(M53:X53),""))))&gt;0,
            MAX(IF(
                ISNUMBER(M53:X53),
                IF(
                    M$4:X$4=1,
                    M53:X53,
                    ""),
                "")),
            MAX(IF(
                ISNUMBER(M53:X53),
                IF(
                    M$4:X$4=2,
                    M53:X53,
                    ""),
                ""))
        ),
        IF(
            Parameters!$D$16=1,
            IFERROR(
                AVERAGE(IF(
                    ISNUMBER(M53:X53),
                    IF(
                        M$4:X$4=1,
                        M53:X53,
                        ""),
                    "")),
                AVERAGE(IF(
                    ISNUMBER(M53:X53),
                    IF(
                        M$4:X$4=2,
                        M53:X53,
                        ""),
                    ""))
            ),
            IF(
                Parameters!$D$17=1,
                IFERROR(
                    IF(
                        OR(
                            IF(
                                ISNUMBER(M53:X53),
                                IF(
                                    M$4:X$4=1,
                                    M53:X53,
                                    ""),
                                "")
                            =0),
                        0,
                        GEOMEAN(IF(
                            ISNUMBER(M53:X53),
                            IF(
                                M$4:X$4=1,
                                M53:X53,
                                ""),
                            ""))
                    ),
                    IF(
                        OR(IF(
                            ISNUMBER(M53:X53),
                            IF(
                                M$4:X$4=2,
                                M53:X53,
                                ""),
                            "")
                            =0),
                        0,
                        GEOMEAN(IF(
                            ISNUMBER(M53:X53),
                            IF(
                                M$4:X$4=2,
                                M53:X53,
                                ""),
                            "")))
                )
            )
        )
    )
)</f>
        <v>9.7779725387087293</v>
      </c>
      <c r="I53" s="191" cm="1">
        <f t="array" ref="I53">IF(
    SUM(IF(
            ISNUMBER(
                IF(
                    $M$5:$X$5,
                    (M53:X53),
                    "")),
            1,
            0))
        =0,
    NA(),
    IF(
        Parameters!$D$15=1,
        IF(
            SUM(--(ISNUMBER(IF($M$5:$X$5=1,(M53:X53),""))))&gt;0,
            MAX(IF(
                ISNUMBER(M53:X53),
                IF(
                    M$5:X$5=1,
                    M53:X53,
                    ""),
                "")),
            MAX(IF(
                ISNUMBER(M53:X53),
                IF(
                    M$5:X$5=2,
                    M53:X53,
                    ""),
                ""))
        ),
        IF(
            Parameters!$D$16=1,
            IFERROR(
                AVERAGE(IF(
                    ISNUMBER(M53:X53),
                    IF(
                        M$5:X$5=1,
                        M53:X53,
                        ""),
                    "")),
                AVERAGE(IF(
                    ISNUMBER(M53:X53),
                    IF(
                        M$5:X$5=2,
                        M53:X53,
                        ""),
                    ""))
            ),
            IF(
                Parameters!$D$17=1,
                IFERROR(
                    IF(
                        OR(
                            IF(
                                ISNUMBER(M53:X53),
                                IF(
                                    M$5:X$5=1,
                                    M53:X53,
                                    ""),
                                "")
                            =0),
                        0,
                        GEOMEAN(IF(
                            ISNUMBER(M53:X53),
                            IF(
                                M$5:X$5=1,
                                M53:X53,
                                ""),
                            ""))
                    ),
                    IF(
                        OR(IF(
                            ISNUMBER(M53:X53),
                            IF(
                                M$5:X$5=2,
                                M53:X53,
                                ""),
                            "")
                            =0),
                        0,
                        GEOMEAN(IF(
                            ISNUMBER(M53:X53),
                            IF(
                                M$5:X$5=2,
                                M53:X53,
                                ""),
                            "")))
                )
            )
        )
    )
)</f>
        <v>6.4158043273753496</v>
      </c>
      <c r="J53" s="242">
        <v>45218</v>
      </c>
      <c r="K53" s="242">
        <v>45218</v>
      </c>
      <c r="L53" s="91" t="s">
        <v>83</v>
      </c>
      <c r="M53" s="192">
        <v>9.7779725387087293</v>
      </c>
      <c r="N53" s="192" t="s">
        <v>409</v>
      </c>
      <c r="O53" s="192">
        <v>6.4158043273753496</v>
      </c>
      <c r="P53" s="192">
        <v>77.1666666666666</v>
      </c>
      <c r="Q53" s="192" t="s">
        <v>409</v>
      </c>
      <c r="R53" s="192">
        <v>1.5</v>
      </c>
      <c r="S53" s="192"/>
      <c r="T53" s="192"/>
      <c r="U53" s="192"/>
      <c r="V53" s="192"/>
      <c r="W53" s="192"/>
      <c r="X53" s="192"/>
      <c r="Y53" s="80"/>
      <c r="Z53" s="80"/>
    </row>
    <row r="54" spans="1:26" x14ac:dyDescent="0.2">
      <c r="A54" s="84">
        <v>47</v>
      </c>
      <c r="B54" s="84" t="str">
        <f ca="1"/>
        <v>Curaçao</v>
      </c>
      <c r="C54" s="84" t="str">
        <f ca="1"/>
        <v>CUW</v>
      </c>
      <c r="D54" s="219" t="str">
        <f ca="1"/>
        <v>LCN           Latin America &amp; Caribbean</v>
      </c>
      <c r="E54" s="219" t="str">
        <f ca="1"/>
        <v>NA</v>
      </c>
      <c r="F54" s="190" t="str">
        <f t="shared" ca="1" si="3"/>
        <v/>
      </c>
      <c r="G54" s="80" t="e">
        <f>IF(N54=7, 6.9, 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$M$4:$X$4,
                    (M54:X54),
                    "")),
            1,
            0))
        =0,
    NA(),
    IF(
        Parameters!$D$15=1,
        IF(
            SUM(--(ISNUMBER(IF($M$4:$X$4=1,(M54:X54),""))))&gt;0,
            MAX(IF(
                ISNUMBER(M54:X54),
                IF(
                    M$4:X$4=1,
                    M54:X54,
                    ""),
                "")),
            MAX(IF(
                ISNUMBER(M54:X54),
                IF(
                    M$4:X$4=2,
                    M54:X54,
                    ""),
                ""))
        ),
        IF(
            Parameters!$D$16=1,
            IFERROR(
                AVERAGE(IF(
                    ISNUMBER(M54:X54),
                    IF(
                        M$4:X$4=1,
                        M54:X54,
                        ""),
                    "")),
                AVERAGE(IF(
                    ISNUMBER(M54:X54),
                    IF(
                        M$4:X$4=2,
                        M54:X54,
                        ""),
                    ""))
            ),
            IF(
                Parameters!$D$17=1,
                IFERROR(
                    IF(
                        OR(
                            IF(
                                ISNUMBER(M54:X54),
                                IF(
                                    M$4:X$4=1,
                                    M54:X54,
                                    ""),
                                "")
                            =0),
                        0,
                        GEOMEAN(IF(
                            ISNUMBER(M54:X54),
                            IF(
                                M$4:X$4=1,
                                M54:X54,
                                ""),
                            ""))
                    ),
                    IF(
                        OR(IF(
                            ISNUMBER(M54:X54),
                            IF(
                                M$4:X$4=2,
                                M54:X54,
                                ""),
                            "")
                            =0),
                        0,
                        GEOMEAN(IF(
                            ISNUMBER(M54:X54),
                            IF(
                                M$4:X$4=2,
                                M54:X54,
                                ""),
                            "")))
                )
            )
        )
    )
)</f>
        <v>#N/A</v>
      </c>
      <c r="I54" s="191" t="e" cm="1">
        <f t="array" ref="I54">IF(
    SUM(IF(
            ISNUMBER(
                IF(
                    $M$5:$X$5,
                    (M54:X54),
                    "")),
            1,
            0))
        =0,
    NA(),
    IF(
        Parameters!$D$15=1,
        IF(
            SUM(--(ISNUMBER(IF($M$5:$X$5=1,(M54:X54),""))))&gt;0,
            MAX(IF(
                ISNUMBER(M54:X54),
                IF(
                    M$5:X$5=1,
                    M54:X54,
                    ""),
                "")),
            MAX(IF(
                ISNUMBER(M54:X54),
                IF(
                    M$5:X$5=2,
                    M54:X54,
                    ""),
                ""))
        ),
        IF(
            Parameters!$D$16=1,
            IFERROR(
                AVERAGE(IF(
                    ISNUMBER(M54:X54),
                    IF(
                        M$5:X$5=1,
                        M54:X54,
                        ""),
                    "")),
                AVERAGE(IF(
                    ISNUMBER(M54:X54),
                    IF(
                        M$5:X$5=2,
                        M54:X54,
                        ""),
                    ""))
            ),
            IF(
                Parameters!$D$17=1,
                IFERROR(
                    IF(
                        OR(
                            IF(
                                ISNUMBER(M54:X54),
                                IF(
                                    M$5:X$5=1,
                                    M54:X54,
                                    ""),
                                "")
                            =0),
                        0,
                        GEOMEAN(IF(
                            ISNUMBER(M54:X54),
                            IF(
                                M$5:X$5=1,
                                M54:X54,
                                ""),
                            ""))
                    ),
                    IF(
                        OR(IF(
                            ISNUMBER(M54:X54),
                            IF(
                                M$5:X$5=2,
                                M54:X54,
                                ""),
                            "")
                            =0),
                        0,
                        GEOMEAN(IF(
                            ISNUMBER(M54:X54),
                            IF(
                                M$5:X$5=2,
                                M54:X54,
                                ""),
                            "")))
                )
            )
        )
    )
)</f>
        <v>#N/A</v>
      </c>
      <c r="J54" s="242" t="s">
        <v>409</v>
      </c>
      <c r="K54" s="242" t="s">
        <v>409</v>
      </c>
      <c r="L54" s="91" t="s">
        <v>699</v>
      </c>
      <c r="M54" s="192" t="s">
        <v>409</v>
      </c>
      <c r="N54" s="192" t="s">
        <v>409</v>
      </c>
      <c r="O54" s="192" t="s">
        <v>409</v>
      </c>
      <c r="P54" s="192" t="s">
        <v>409</v>
      </c>
      <c r="Q54" s="192" t="s">
        <v>409</v>
      </c>
      <c r="R54" s="192" t="s">
        <v>409</v>
      </c>
      <c r="S54" s="192"/>
      <c r="T54" s="192"/>
      <c r="U54" s="192"/>
      <c r="V54" s="192"/>
      <c r="W54" s="192"/>
      <c r="X54" s="192"/>
      <c r="Y54" s="80"/>
      <c r="Z54" s="80"/>
    </row>
    <row r="55" spans="1:26" x14ac:dyDescent="0.2">
      <c r="A55" s="84">
        <v>48</v>
      </c>
      <c r="B55" s="84" t="str">
        <f ca="1"/>
        <v>Cayman Islands</v>
      </c>
      <c r="C55" s="84" t="str">
        <f ca="1"/>
        <v>CYM</v>
      </c>
      <c r="D55" s="219" t="str">
        <f ca="1"/>
        <v>LCN           Latin America &amp; Caribbean</v>
      </c>
      <c r="E55" s="219" t="str">
        <f ca="1"/>
        <v>NA</v>
      </c>
      <c r="F55" s="190" t="str">
        <f t="shared" ca="1" si="3"/>
        <v/>
      </c>
      <c r="G55" s="80">
        <f>IF(N55=7, 6.9, 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0.4751243269806662</v>
      </c>
      <c r="H55" s="80" cm="1">
        <f t="array" ref="H55">IF(
    SUM(IF(
            ISNUMBER(
                IF(
                    $M$4:$X$4,
                    (M55:X55),
                    "")),
            1,
            0))
        =0,
    NA(),
    IF(
        Parameters!$D$15=1,
        IF(
            SUM(--(ISNUMBER(IF($M$4:$X$4=1,(M55:X55),""))))&gt;0,
            MAX(IF(
                ISNUMBER(M55:X55),
                IF(
                    M$4:X$4=1,
                    M55:X55,
                    ""),
                "")),
            MAX(IF(
                ISNUMBER(M55:X55),
                IF(
                    M$4:X$4=2,
                    M55:X55,
                    ""),
                ""))
        ),
        IF(
            Parameters!$D$16=1,
            IFERROR(
                AVERAGE(IF(
                    ISNUMBER(M55:X55),
                    IF(
                        M$4:X$4=1,
                        M55:X55,
                        ""),
                    "")),
                AVERAGE(IF(
                    ISNUMBER(M55:X55),
                    IF(
                        M$4:X$4=2,
                        M55:X55,
                        ""),
                    ""))
            ),
            IF(
                Parameters!$D$17=1,
                IFERROR(
                    IF(
                        OR(
                            IF(
                                ISNUMBER(M55:X55),
                                IF(
                                    M$4:X$4=1,
                                    M55:X55,
                                    ""),
                                "")
                            =0),
                        0,
                        GEOMEAN(IF(
                            ISNUMBER(M55:X55),
                            IF(
                                M$4:X$4=1,
                                M55:X55,
                                ""),
                            ""))
                    ),
                    IF(
                        OR(IF(
                            ISNUMBER(M55:X55),
                            IF(
                                M$4:X$4=2,
                                M55:X55,
                                ""),
                            "")
                            =0),
                        0,
                        GEOMEAN(IF(
                            ISNUMBER(M55:X55),
                            IF(
                                M$4:X$4=2,
                                M55:X55,
                                ""),
                            "")))
                )
            )
        )
    )
)</f>
        <v>0.108092316681274</v>
      </c>
      <c r="I55" s="191" cm="1">
        <f t="array" ref="I55">IF(
    SUM(IF(
            ISNUMBER(
                IF(
                    $M$5:$X$5,
                    (M55:X55),
                    "")),
            1,
            0))
        =0,
    NA(),
    IF(
        Parameters!$D$15=1,
        IF(
            SUM(--(ISNUMBER(IF($M$5:$X$5=1,(M55:X55),""))))&gt;0,
            MAX(IF(
                ISNUMBER(M55:X55),
                IF(
                    M$5:X$5=1,
                    M55:X55,
                    ""),
                "")),
            MAX(IF(
                ISNUMBER(M55:X55),
                IF(
                    M$5:X$5=2,
                    M55:X55,
                    ""),
                ""))
        ),
        IF(
            Parameters!$D$16=1,
            IFERROR(
                AVERAGE(IF(
                    ISNUMBER(M55:X55),
                    IF(
                        M$5:X$5=1,
                        M55:X55,
                        ""),
                    "")),
                AVERAGE(IF(
                    ISNUMBER(M55:X55),
                    IF(
                        M$5:X$5=2,
                        M55:X55,
                        ""),
                    ""))
            ),
            IF(
                Parameters!$D$17=1,
                IFERROR(
                    IF(
                        OR(
                            IF(
                                ISNUMBER(M55:X55),
                                IF(
                                    M$5:X$5=1,
                                    M55:X55,
                                    ""),
                                "")
                            =0),
                        0,
                        GEOMEAN(IF(
                            ISNUMBER(M55:X55),
                            IF(
                                M$5:X$5=1,
                                M55:X55,
                                ""),
                            ""))
                    ),
                    IF(
                        OR(IF(
                            ISNUMBER(M55:X55),
                            IF(
                                M$5:X$5=2,
                                M55:X55,
                                ""),
                            "")
                            =0),
                        0,
                        GEOMEAN(IF(
                            ISNUMBER(M55:X55),
                            IF(
                                M$5:X$5=2,
                                M55:X55,
                                ""),
                            "")))
                )
            )
        )
    )
)</f>
        <v>2.0884289746001801</v>
      </c>
      <c r="J55" s="242">
        <v>45218</v>
      </c>
      <c r="K55" s="242">
        <v>45218</v>
      </c>
      <c r="L55" s="91" t="s">
        <v>700</v>
      </c>
      <c r="M55" s="192">
        <v>0.108092316681274</v>
      </c>
      <c r="N55" s="192" t="s">
        <v>409</v>
      </c>
      <c r="O55" s="192">
        <v>2.0884289746001801</v>
      </c>
      <c r="P55" s="192">
        <v>22</v>
      </c>
      <c r="Q55" s="192" t="s">
        <v>409</v>
      </c>
      <c r="R55" s="192">
        <v>-2.3333333333333299</v>
      </c>
      <c r="S55" s="192"/>
      <c r="T55" s="192"/>
      <c r="U55" s="192"/>
      <c r="V55" s="192"/>
      <c r="W55" s="192"/>
      <c r="X55" s="192"/>
      <c r="Y55" s="80"/>
      <c r="Z55" s="80"/>
    </row>
    <row r="56" spans="1:26" x14ac:dyDescent="0.2">
      <c r="A56" s="84">
        <v>49</v>
      </c>
      <c r="B56" s="84" t="str">
        <f ca="1"/>
        <v>Cyprus</v>
      </c>
      <c r="C56" s="84" t="str">
        <f ca="1"/>
        <v>CYP</v>
      </c>
      <c r="D56" s="219" t="str">
        <f ca="1"/>
        <v>ECS           Europe &amp; Central Asia</v>
      </c>
      <c r="E56" s="219" t="str">
        <f ca="1"/>
        <v>NA</v>
      </c>
      <c r="F56" s="190" t="str">
        <f t="shared" ca="1" si="3"/>
        <v/>
      </c>
      <c r="G56" s="80">
        <f>IF(N56=7, 6.9, 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3.3573205209677073</v>
      </c>
      <c r="H56" s="80" cm="1">
        <f t="array" ref="H56">IF(
    SUM(IF(
            ISNUMBER(
                IF(
                    $M$4:$X$4,
                    (M56:X56),
                    "")),
            1,
            0))
        =0,
    NA(),
    IF(
        Parameters!$D$15=1,
        IF(
            SUM(--(ISNUMBER(IF($M$4:$X$4=1,(M56:X56),""))))&gt;0,
            MAX(IF(
                ISNUMBER(M56:X56),
                IF(
                    M$4:X$4=1,
                    M56:X56,
                    ""),
                "")),
            MAX(IF(
                ISNUMBER(M56:X56),
                IF(
                    M$4:X$4=2,
                    M56:X56,
                    ""),
                ""))
        ),
        IF(
            Parameters!$D$16=1,
            IFERROR(
                AVERAGE(IF(
                    ISNUMBER(M56:X56),
                    IF(
                        M$4:X$4=1,
                        M56:X56,
                        ""),
                    "")),
                AVERAGE(IF(
                    ISNUMBER(M56:X56),
                    IF(
                        M$4:X$4=2,
                        M56:X56,
                        ""),
                    ""))
            ),
            IF(
                Parameters!$D$17=1,
                IFERROR(
                    IF(
                        OR(
                            IF(
                                ISNUMBER(M56:X56),
                                IF(
                                    M$4:X$4=1,
                                    M56:X56,
                                    ""),
                                "")
                            =0),
                        0,
                        GEOMEAN(IF(
                            ISNUMBER(M56:X56),
                            IF(
                                M$4:X$4=1,
                                M56:X56,
                                ""),
                            ""))
                    ),
                    IF(
                        OR(IF(
                            ISNUMBER(M56:X56),
                            IF(
                                M$4:X$4=2,
                                M56:X56,
                                ""),
                            "")
                            =0),
                        0,
                        GEOMEAN(IF(
                            ISNUMBER(M56:X56),
                            IF(
                                M$4:X$4=2,
                                M56:X56,
                                ""),
                            "")))
                )
            )
        )
    )
)</f>
        <v>2.38679520888109</v>
      </c>
      <c r="I56" s="191" cm="1">
        <f t="array" ref="I56">IF(
    SUM(IF(
            ISNUMBER(
                IF(
                    $M$5:$X$5,
                    (M56:X56),
                    "")),
            1,
            0))
        =0,
    NA(),
    IF(
        Parameters!$D$15=1,
        IF(
            SUM(--(ISNUMBER(IF($M$5:$X$5=1,(M56:X56),""))))&gt;0,
            MAX(IF(
                ISNUMBER(M56:X56),
                IF(
                    M$5:X$5=1,
                    M56:X56,
                    ""),
                "")),
            MAX(IF(
                ISNUMBER(M56:X56),
                IF(
                    M$5:X$5=2,
                    M56:X56,
                    ""),
                ""))
        ),
        IF(
            Parameters!$D$16=1,
            IFERROR(
                AVERAGE(IF(
                    ISNUMBER(M56:X56),
                    IF(
                        M$5:X$5=1,
                        M56:X56,
                        ""),
                    "")),
                AVERAGE(IF(
                    ISNUMBER(M56:X56),
                    IF(
                        M$5:X$5=2,
                        M56:X56,
                        ""),
                    ""))
            ),
            IF(
                Parameters!$D$17=1,
                IFERROR(
                    IF(
                        OR(
                            IF(
                                ISNUMBER(M56:X56),
                                IF(
                                    M$5:X$5=1,
                                    M56:X56,
                                    ""),
                                "")
                            =0),
                        0,
                        GEOMEAN(IF(
                            ISNUMBER(M56:X56),
                            IF(
                                M$5:X$5=1,
                                M56:X56,
                                ""),
                            ""))
                    ),
                    IF(
                        OR(IF(
                            ISNUMBER(M56:X56),
                            IF(
                                M$5:X$5=2,
                                M56:X56,
                                ""),
                            "")
                            =0),
                        0,
                        GEOMEAN(IF(
                            ISNUMBER(M56:X56),
                            IF(
                                M$5:X$5=2,
                                M56:X56,
                                ""),
                            "")))
                )
            )
        )
    )
)</f>
        <v>4.7224835371589799</v>
      </c>
      <c r="J56" s="242">
        <v>45142</v>
      </c>
      <c r="K56" s="242">
        <v>45142</v>
      </c>
      <c r="L56" s="91" t="s">
        <v>85</v>
      </c>
      <c r="M56" s="192">
        <v>2.38679520888109</v>
      </c>
      <c r="N56" s="192" t="s">
        <v>409</v>
      </c>
      <c r="O56" s="192">
        <v>4.7224835371589799</v>
      </c>
      <c r="P56" s="192">
        <v>35</v>
      </c>
      <c r="Q56" s="192" t="s">
        <v>409</v>
      </c>
      <c r="R56" s="192">
        <v>0</v>
      </c>
      <c r="S56" s="192"/>
      <c r="T56" s="192"/>
      <c r="U56" s="192"/>
      <c r="V56" s="192"/>
      <c r="W56" s="192"/>
      <c r="X56" s="192"/>
      <c r="Y56" s="80"/>
      <c r="Z56" s="80"/>
    </row>
    <row r="57" spans="1:26" x14ac:dyDescent="0.2">
      <c r="A57" s="84">
        <v>50</v>
      </c>
      <c r="B57" s="84" t="str">
        <f ca="1"/>
        <v>Czech Republic</v>
      </c>
      <c r="C57" s="84" t="str">
        <f ca="1"/>
        <v>CZE</v>
      </c>
      <c r="D57" s="219" t="str">
        <f ca="1"/>
        <v>ECS           Europe &amp; Central Asia</v>
      </c>
      <c r="E57" s="219" t="str">
        <f ca="1"/>
        <v>NA</v>
      </c>
      <c r="F57" s="190" t="str">
        <f t="shared" ca="1" si="3"/>
        <v/>
      </c>
      <c r="G57" s="80">
        <f>IF(N57=7, 6.9, 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$M$4:$X$4,
                    (M57:X57),
                    "")),
            1,
            0))
        =0,
    NA(),
    IF(
        Parameters!$D$15=1,
        IF(
            SUM(--(ISNUMBER(IF($M$4:$X$4=1,(M57:X57),""))))&gt;0,
            MAX(IF(
                ISNUMBER(M57:X57),
                IF(
                    M$4:X$4=1,
                    M57:X57,
                    ""),
                "")),
            MAX(IF(
                ISNUMBER(M57:X57),
                IF(
                    M$4:X$4=2,
                    M57:X57,
                    ""),
                ""))
        ),
        IF(
            Parameters!$D$16=1,
            IFERROR(
                AVERAGE(IF(
                    ISNUMBER(M57:X57),
                    IF(
                        M$4:X$4=1,
                        M57:X57,
                        ""),
                    "")),
                AVERAGE(IF(
                    ISNUMBER(M57:X57),
                    IF(
                        M$4:X$4=2,
                        M57:X57,
                        ""),
                    ""))
            ),
            IF(
                Parameters!$D$17=1,
                IFERROR(
                    IF(
                        OR(
                            IF(
                                ISNUMBER(M57:X57),
                                IF(
                                    M$4:X$4=1,
                                    M57:X57,
                                    ""),
                                "")
                            =0),
                        0,
                        GEOMEAN(IF(
                            ISNUMBER(M57:X57),
                            IF(
                                M$4:X$4=1,
                                M57:X57,
                                ""),
                            ""))
                    ),
                    IF(
                        OR(IF(
                            ISNUMBER(M57:X57),
                            IF(
                                M$4:X$4=2,
                                M57:X57,
                                ""),
                            "")
                            =0),
                        0,
                        GEOMEAN(IF(
                            ISNUMBER(M57:X57),
                            IF(
                                M$4:X$4=2,
                                M57:X57,
                                ""),
                            "")))
                )
            )
        )
    )
)</f>
        <v>3.4092900964066599</v>
      </c>
      <c r="I57" s="191" cm="1">
        <f t="array" ref="I57">IF(
    SUM(IF(
            ISNUMBER(
                IF(
                    $M$5:$X$5,
                    (M57:X57),
                    "")),
            1,
            0))
        =0,
    NA(),
    IF(
        Parameters!$D$15=1,
        IF(
            SUM(--(ISNUMBER(IF($M$5:$X$5=1,(M57:X57),""))))&gt;0,
            MAX(IF(
                ISNUMBER(M57:X57),
                IF(
                    M$5:X$5=1,
                    M57:X57,
                    ""),
                "")),
            MAX(IF(
                ISNUMBER(M57:X57),
                IF(
                    M$5:X$5=2,
                    M57:X57,
                    ""),
                ""))
        ),
        IF(
            Parameters!$D$16=1,
            IFERROR(
                AVERAGE(IF(
                    ISNUMBER(M57:X57),
                    IF(
                        M$5:X$5=1,
                        M57:X57,
                        ""),
                    "")),
                AVERAGE(IF(
                    ISNUMBER(M57:X57),
                    IF(
                        M$5:X$5=2,
                        M57:X57,
                        ""),
                    ""))
            ),
            IF(
                Parameters!$D$17=1,
                IFERROR(
                    IF(
                        OR(
                            IF(
                                ISNUMBER(M57:X57),
                                IF(
                                    M$5:X$5=1,
                                    M57:X57,
                                    ""),
                                "")
                            =0),
                        0,
                        GEOMEAN(IF(
                            ISNUMBER(M57:X57),
                            IF(
                                M$5:X$5=1,
                                M57:X57,
                                ""),
                            ""))
                    ),
                    IF(
                        OR(IF(
                            ISNUMBER(M57:X57),
                            IF(
                                M$5:X$5=2,
                                M57:X57,
                                ""),
                            "")
                            =0),
                        0,
                        GEOMEAN(IF(
                            ISNUMBER(M57:X57),
                            IF(
                                M$5:X$5=2,
                                M57:X57,
                                ""),
                            "")))
                )
            )
        )
    )
)</f>
        <v>0</v>
      </c>
      <c r="J57" s="242">
        <v>45218</v>
      </c>
      <c r="K57" s="242">
        <v>45218</v>
      </c>
      <c r="L57" s="91" t="s">
        <v>87</v>
      </c>
      <c r="M57" s="192">
        <v>3.4092900964066599</v>
      </c>
      <c r="N57" s="192" t="s">
        <v>409</v>
      </c>
      <c r="O57" s="192">
        <v>0</v>
      </c>
      <c r="P57" s="192">
        <v>40.8333333333333</v>
      </c>
      <c r="Q57" s="192" t="s">
        <v>409</v>
      </c>
      <c r="R57" s="192">
        <v>-5.8333333333333304</v>
      </c>
      <c r="S57" s="192"/>
      <c r="T57" s="192"/>
      <c r="U57" s="192"/>
      <c r="V57" s="192"/>
      <c r="W57" s="192"/>
      <c r="X57" s="192"/>
      <c r="Y57" s="80"/>
      <c r="Z57" s="80"/>
    </row>
    <row r="58" spans="1:26" x14ac:dyDescent="0.2">
      <c r="A58" s="84">
        <v>51</v>
      </c>
      <c r="B58" s="84" t="str">
        <f ca="1"/>
        <v>Germany</v>
      </c>
      <c r="C58" s="84" t="str">
        <f ca="1"/>
        <v>DEU</v>
      </c>
      <c r="D58" s="219" t="str">
        <f ca="1"/>
        <v>ECS           Europe &amp; Central Asia</v>
      </c>
      <c r="E58" s="219" t="str">
        <f ca="1"/>
        <v>NA</v>
      </c>
      <c r="F58" s="190" t="str">
        <f t="shared" ca="1" si="3"/>
        <v/>
      </c>
      <c r="G58" s="80">
        <f>IF(N58=7, 6.9, 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2.0992118771540795</v>
      </c>
      <c r="H58" s="80" cm="1">
        <f t="array" ref="H58">IF(
    SUM(IF(
            ISNUMBER(
                IF(
                    $M$4:$X$4,
                    (M58:X58),
                    "")),
            1,
            0))
        =0,
    NA(),
    IF(
        Parameters!$D$15=1,
        IF(
            SUM(--(ISNUMBER(IF($M$4:$X$4=1,(M58:X58),""))))&gt;0,
            MAX(IF(
                ISNUMBER(M58:X58),
                IF(
                    M$4:X$4=1,
                    M58:X58,
                    ""),
                "")),
            MAX(IF(
                ISNUMBER(M58:X58),
                IF(
                    M$4:X$4=2,
                    M58:X58,
                    ""),
                ""))
        ),
        IF(
            Parameters!$D$16=1,
            IFERROR(
                AVERAGE(IF(
                    ISNUMBER(M58:X58),
                    IF(
                        M$4:X$4=1,
                        M58:X58,
                        ""),
                    "")),
                AVERAGE(IF(
                    ISNUMBER(M58:X58),
                    IF(
                        M$4:X$4=2,
                        M58:X58,
                        ""),
                    ""))
            ),
            IF(
                Parameters!$D$17=1,
                IFERROR(
                    IF(
                        OR(
                            IF(
                                ISNUMBER(M58:X58),
                                IF(
                                    M$4:X$4=1,
                                    M58:X58,
                                    ""),
                                "")
                            =0),
                        0,
                        GEOMEAN(IF(
                            ISNUMBER(M58:X58),
                            IF(
                                M$4:X$4=1,
                                M58:X58,
                                ""),
                            ""))
                    ),
                    IF(
                        OR(IF(
                            ISNUMBER(M58:X58),
                            IF(
                                M$4:X$4=2,
                                M58:X58,
                                ""),
                            "")
                            =0),
                        0,
                        GEOMEAN(IF(
                            ISNUMBER(M58:X58),
                            IF(
                                M$4:X$4=2,
                                M58:X58,
                                ""),
                            "")))
                )
            )
        )
    )
)</f>
        <v>0.76541045866199298</v>
      </c>
      <c r="I58" s="191" cm="1">
        <f t="array" ref="I58">IF(
    SUM(IF(
            ISNUMBER(
                IF(
                    $M$5:$X$5,
                    (M58:X58),
                    "")),
            1,
            0))
        =0,
    NA(),
    IF(
        Parameters!$D$15=1,
        IF(
            SUM(--(ISNUMBER(IF($M$5:$X$5=1,(M58:X58),""))))&gt;0,
            MAX(IF(
                ISNUMBER(M58:X58),
                IF(
                    M$5:X$5=1,
                    M58:X58,
                    ""),
                "")),
            MAX(IF(
                ISNUMBER(M58:X58),
                IF(
                    M$5:X$5=2,
                    M58:X58,
                    ""),
                ""))
        ),
        IF(
            Parameters!$D$16=1,
            IFERROR(
                AVERAGE(IF(
                    ISNUMBER(M58:X58),
                    IF(
                        M$5:X$5=1,
                        M58:X58,
                        ""),
                    "")),
                AVERAGE(IF(
                    ISNUMBER(M58:X58),
                    IF(
                        M$5:X$5=2,
                        M58:X58,
                        ""),
                    ""))
            ),
            IF(
                Parameters!$D$17=1,
                IFERROR(
                    IF(
                        OR(
                            IF(
                                ISNUMBER(M58:X58),
                                IF(
                                    M$5:X$5=1,
                                    M58:X58,
                                    ""),
                                "")
                            =0),
                        0,
                        GEOMEAN(IF(
                            ISNUMBER(M58:X58),
                            IF(
                                M$5:X$5=1,
                                M58:X58,
                                ""),
                            ""))
                    ),
                    IF(
                        OR(IF(
                            ISNUMBER(M58:X58),
                            IF(
                                M$5:X$5=2,
                                M58:X58,
                                ""),
                            "")
                            =0),
                        0,
                        GEOMEAN(IF(
                            ISNUMBER(M58:X58),
                            IF(
                                M$5:X$5=2,
                                M58:X58,
                                ""),
                            "")))
                )
            )
        )
    )
)</f>
        <v>5.7572906867356499</v>
      </c>
      <c r="J58" s="242">
        <v>45272</v>
      </c>
      <c r="K58" s="242">
        <v>45272</v>
      </c>
      <c r="L58" s="91" t="s">
        <v>89</v>
      </c>
      <c r="M58" s="192">
        <v>0.76541045866199298</v>
      </c>
      <c r="N58" s="192" t="s">
        <v>409</v>
      </c>
      <c r="O58" s="192">
        <v>5.7572906867356499</v>
      </c>
      <c r="P58" s="192">
        <v>25.75</v>
      </c>
      <c r="Q58" s="192" t="s">
        <v>409</v>
      </c>
      <c r="R58" s="192">
        <v>0.91666666666666696</v>
      </c>
      <c r="S58" s="192"/>
      <c r="T58" s="192"/>
      <c r="U58" s="192"/>
      <c r="V58" s="192"/>
      <c r="W58" s="192"/>
      <c r="X58" s="192"/>
      <c r="Y58" s="80"/>
      <c r="Z58" s="80"/>
    </row>
    <row r="59" spans="1:26" x14ac:dyDescent="0.2">
      <c r="A59" s="84">
        <v>52</v>
      </c>
      <c r="B59" s="84" t="str">
        <f ca="1"/>
        <v>Djibouti</v>
      </c>
      <c r="C59" s="84" t="str">
        <f ca="1"/>
        <v>DJI</v>
      </c>
      <c r="D59" s="219" t="str">
        <f ca="1"/>
        <v>MEA           Middle East &amp; North Africa</v>
      </c>
      <c r="E59" s="219" t="str">
        <f ca="1"/>
        <v>IDA</v>
      </c>
      <c r="F59" s="190" t="str">
        <f t="shared" ca="1" si="3"/>
        <v/>
      </c>
      <c r="G59" s="80">
        <f>IF(N59=7, 6.9, 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4.5141088215473788</v>
      </c>
      <c r="H59" s="80" cm="1">
        <f t="array" ref="H59">IF(
    SUM(IF(
            ISNUMBER(
                IF(
                    $M$4:$X$4,
                    (M59:X59),
                    "")),
            1,
            0))
        =0,
    NA(),
    IF(
        Parameters!$D$15=1,
        IF(
            SUM(--(ISNUMBER(IF($M$4:$X$4=1,(M59:X59),""))))&gt;0,
            MAX(IF(
                ISNUMBER(M59:X59),
                IF(
                    M$4:X$4=1,
                    M59:X59,
                    ""),
                "")),
            MAX(IF(
                ISNUMBER(M59:X59),
                IF(
                    M$4:X$4=2,
                    M59:X59,
                    ""),
                ""))
        ),
        IF(
            Parameters!$D$16=1,
            IFERROR(
                AVERAGE(IF(
                    ISNUMBER(M59:X59),
                    IF(
                        M$4:X$4=1,
                        M59:X59,
                        ""),
                    "")),
                AVERAGE(IF(
                    ISNUMBER(M59:X59),
                    IF(
                        M$4:X$4=2,
                        M59:X59,
                        ""),
                    ""))
            ),
            IF(
                Parameters!$D$17=1,
                IFERROR(
                    IF(
                        OR(
                            IF(
                                ISNUMBER(M59:X59),
                                IF(
                                    M$4:X$4=1,
                                    M59:X59,
                                    ""),
                                "")
                            =0),
                        0,
                        GEOMEAN(IF(
                            ISNUMBER(M59:X59),
                            IF(
                                M$4:X$4=1,
                                M59:X59,
                                ""),
                            ""))
                    ),
                    IF(
                        OR(IF(
                            ISNUMBER(M59:X59),
                            IF(
                                M$4:X$4=2,
                                M59:X59,
                                ""),
                            "")
                            =0),
                        0,
                        GEOMEAN(IF(
                            ISNUMBER(M59:X59),
                            IF(
                                M$4:X$4=2,
                                M59:X59,
                                ""),
                            "")))
                )
            )
        )
    )
)</f>
        <v>4.3149284253578699</v>
      </c>
      <c r="I59" s="191" cm="1">
        <f t="array" ref="I59">IF(
    SUM(IF(
            ISNUMBER(
                IF(
                    $M$5:$X$5,
                    (M59:X59),
                    "")),
            1,
            0))
        =0,
    NA(),
    IF(
        Parameters!$D$15=1,
        IF(
            SUM(--(ISNUMBER(IF($M$5:$X$5=1,(M59:X59),""))))&gt;0,
            MAX(IF(
                ISNUMBER(M59:X59),
                IF(
                    M$5:X$5=1,
                    M59:X59,
                    ""),
                "")),
            MAX(IF(
                ISNUMBER(M59:X59),
                IF(
                    M$5:X$5=2,
                    M59:X59,
                    ""),
                ""))
        ),
        IF(
            Parameters!$D$16=1,
            IFERROR(
                AVERAGE(IF(
                    ISNUMBER(M59:X59),
                    IF(
                        M$5:X$5=1,
                        M59:X59,
                        ""),
                    "")),
                AVERAGE(IF(
                    ISNUMBER(M59:X59),
                    IF(
                        M$5:X$5=2,
                        M59:X59,
                        ""),
                    ""))
            ),
            IF(
                Parameters!$D$17=1,
                IFERROR(
                    IF(
                        OR(
                            IF(
                                ISNUMBER(M59:X59),
                                IF(
                                    M$5:X$5=1,
                                    M59:X59,
                                    ""),
                                "")
                            =0),
                        0,
                        GEOMEAN(IF(
                            ISNUMBER(M59:X59),
                            IF(
                                M$5:X$5=1,
                                M59:X59,
                                ""),
                            ""))
                    ),
                    IF(
                        OR(IF(
                            ISNUMBER(M59:X59),
                            IF(
                                M$5:X$5=2,
                                M59:X59,
                                ""),
                            "")
                            =0),
                        0,
                        GEOMEAN(IF(
                            ISNUMBER(M59:X59),
                            IF(
                                M$5:X$5=2,
                                M59:X59,
                                ""),
                            "")))
                )
            )
        )
    )
)</f>
        <v>4.7224835371589799</v>
      </c>
      <c r="J59" s="242">
        <v>45272</v>
      </c>
      <c r="K59" s="242">
        <v>45272</v>
      </c>
      <c r="L59" s="91" t="s">
        <v>91</v>
      </c>
      <c r="M59" s="192">
        <v>4.3149284253578699</v>
      </c>
      <c r="N59" s="192" t="s">
        <v>409</v>
      </c>
      <c r="O59" s="192">
        <v>4.7224835371589799</v>
      </c>
      <c r="P59" s="192">
        <v>46</v>
      </c>
      <c r="Q59" s="192" t="s">
        <v>409</v>
      </c>
      <c r="R59" s="192">
        <v>0</v>
      </c>
      <c r="S59" s="192"/>
      <c r="T59" s="192"/>
      <c r="U59" s="192"/>
      <c r="V59" s="192"/>
      <c r="W59" s="192"/>
      <c r="X59" s="192"/>
      <c r="Y59" s="80"/>
      <c r="Z59" s="80"/>
    </row>
    <row r="60" spans="1:26" x14ac:dyDescent="0.2">
      <c r="A60" s="84">
        <v>53</v>
      </c>
      <c r="B60" s="84" t="str">
        <f ca="1"/>
        <v>Dominica</v>
      </c>
      <c r="C60" s="84" t="str">
        <f ca="1"/>
        <v>DMA</v>
      </c>
      <c r="D60" s="219" t="str">
        <f ca="1"/>
        <v>LCN           Latin America &amp; Caribbean</v>
      </c>
      <c r="E60" s="219" t="str">
        <f ca="1"/>
        <v>Blend</v>
      </c>
      <c r="F60" s="190" t="str">
        <f t="shared" ca="1" si="3"/>
        <v/>
      </c>
      <c r="G60" s="80" t="e">
        <f>IF(N60=7, 6.9, 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#N/A</v>
      </c>
      <c r="H60" s="80" t="e" cm="1">
        <f t="array" ref="H60">IF(
    SUM(IF(
            ISNUMBER(
                IF(
                    $M$4:$X$4,
                    (M60:X60),
                    "")),
            1,
            0))
        =0,
    NA(),
    IF(
        Parameters!$D$15=1,
        IF(
            SUM(--(ISNUMBER(IF($M$4:$X$4=1,(M60:X60),""))))&gt;0,
            MAX(IF(
                ISNUMBER(M60:X60),
                IF(
                    M$4:X$4=1,
                    M60:X60,
                    ""),
                "")),
            MAX(IF(
                ISNUMBER(M60:X60),
                IF(
                    M$4:X$4=2,
                    M60:X60,
                    ""),
                ""))
        ),
        IF(
            Parameters!$D$16=1,
            IFERROR(
                AVERAGE(IF(
                    ISNUMBER(M60:X60),
                    IF(
                        M$4:X$4=1,
                        M60:X60,
                        ""),
                    "")),
                AVERAGE(IF(
                    ISNUMBER(M60:X60),
                    IF(
                        M$4:X$4=2,
                        M60:X60,
                        ""),
                    ""))
            ),
            IF(
                Parameters!$D$17=1,
                IFERROR(
                    IF(
                        OR(
                            IF(
                                ISNUMBER(M60:X60),
                                IF(
                                    M$4:X$4=1,
                                    M60:X60,
                                    ""),
                                "")
                            =0),
                        0,
                        GEOMEAN(IF(
                            ISNUMBER(M60:X60),
                            IF(
                                M$4:X$4=1,
                                M60:X60,
                                ""),
                            ""))
                    ),
                    IF(
                        OR(IF(
                            ISNUMBER(M60:X60),
                            IF(
                                M$4:X$4=2,
                                M60:X60,
                                ""),
                            "")
                            =0),
                        0,
                        GEOMEAN(IF(
                            ISNUMBER(M60:X60),
                            IF(
                                M$4:X$4=2,
                                M60:X60,
                                ""),
                            "")))
                )
            )
        )
    )
)</f>
        <v>#N/A</v>
      </c>
      <c r="I60" s="191" t="e" cm="1">
        <f t="array" ref="I60">IF(
    SUM(IF(
            ISNUMBER(
                IF(
                    $M$5:$X$5,
                    (M60:X60),
                    "")),
            1,
            0))
        =0,
    NA(),
    IF(
        Parameters!$D$15=1,
        IF(
            SUM(--(ISNUMBER(IF($M$5:$X$5=1,(M60:X60),""))))&gt;0,
            MAX(IF(
                ISNUMBER(M60:X60),
                IF(
                    M$5:X$5=1,
                    M60:X60,
                    ""),
                "")),
            MAX(IF(
                ISNUMBER(M60:X60),
                IF(
                    M$5:X$5=2,
                    M60:X60,
                    ""),
                ""))
        ),
        IF(
            Parameters!$D$16=1,
            IFERROR(
                AVERAGE(IF(
                    ISNUMBER(M60:X60),
                    IF(
                        M$5:X$5=1,
                        M60:X60,
                        ""),
                    "")),
                AVERAGE(IF(
                    ISNUMBER(M60:X60),
                    IF(
                        M$5:X$5=2,
                        M60:X60,
                        ""),
                    ""))
            ),
            IF(
                Parameters!$D$17=1,
                IFERROR(
                    IF(
                        OR(
                            IF(
                                ISNUMBER(M60:X60),
                                IF(
                                    M$5:X$5=1,
                                    M60:X60,
                                    ""),
                                "")
                            =0),
                        0,
                        GEOMEAN(IF(
                            ISNUMBER(M60:X60),
                            IF(
                                M$5:X$5=1,
                                M60:X60,
                                ""),
                            ""))
                    ),
                    IF(
                        OR(IF(
                            ISNUMBER(M60:X60),
                            IF(
                                M$5:X$5=2,
                                M60:X60,
                                ""),
                            "")
                            =0),
                        0,
                        GEOMEAN(IF(
                            ISNUMBER(M60:X60),
                            IF(
                                M$5:X$5=2,
                                M60:X60,
                                ""),
                            "")))
                )
            )
        )
    )
)</f>
        <v>#N/A</v>
      </c>
      <c r="J60" s="242">
        <v>44753</v>
      </c>
      <c r="K60" s="242" t="s">
        <v>409</v>
      </c>
      <c r="L60" s="91" t="s">
        <v>93</v>
      </c>
      <c r="M60" s="192" t="s">
        <v>409</v>
      </c>
      <c r="N60" s="192" t="s">
        <v>409</v>
      </c>
      <c r="O60" s="192" t="s">
        <v>409</v>
      </c>
      <c r="P60" s="192" t="s">
        <v>409</v>
      </c>
      <c r="Q60" s="192" t="s">
        <v>409</v>
      </c>
      <c r="R60" s="192" t="s">
        <v>409</v>
      </c>
      <c r="S60" s="192"/>
      <c r="T60" s="192"/>
      <c r="U60" s="192"/>
      <c r="V60" s="192"/>
      <c r="W60" s="192"/>
      <c r="X60" s="192"/>
      <c r="Y60" s="80"/>
      <c r="Z60" s="80"/>
    </row>
    <row r="61" spans="1:26" x14ac:dyDescent="0.2">
      <c r="A61" s="84">
        <v>54</v>
      </c>
      <c r="B61" s="84" t="str">
        <f ca="1"/>
        <v>Denmark</v>
      </c>
      <c r="C61" s="84" t="str">
        <f ca="1"/>
        <v>DNK</v>
      </c>
      <c r="D61" s="219" t="str">
        <f ca="1"/>
        <v>ECS           Europe &amp; Central Asia</v>
      </c>
      <c r="E61" s="219" t="str">
        <f ca="1"/>
        <v>NA</v>
      </c>
      <c r="F61" s="190" t="str">
        <f t="shared" ca="1" si="3"/>
        <v/>
      </c>
      <c r="G61" s="80">
        <f>IF(N61=7, 6.9, 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$M$4:$X$4,
                    (M61:X61),
                    "")),
            1,
            0))
        =0,
    NA(),
    IF(
        Parameters!$D$15=1,
        IF(
            SUM(--(ISNUMBER(IF($M$4:$X$4=1,(M61:X61),""))))&gt;0,
            MAX(IF(
                ISNUMBER(M61:X61),
                IF(
                    M$4:X$4=1,
                    M61:X61,
                    ""),
                "")),
            MAX(IF(
                ISNUMBER(M61:X61),
                IF(
                    M$4:X$4=2,
                    M61:X61,
                    ""),
                ""))
        ),
        IF(
            Parameters!$D$16=1,
            IFERROR(
                AVERAGE(IF(
                    ISNUMBER(M61:X61),
                    IF(
                        M$4:X$4=1,
                        M61:X61,
                        ""),
                    "")),
                AVERAGE(IF(
                    ISNUMBER(M61:X61),
                    IF(
                        M$4:X$4=2,
                        M61:X61,
                        ""),
                    ""))
            ),
            IF(
                Parameters!$D$17=1,
                IFERROR(
                    IF(
                        OR(
                            IF(
                                ISNUMBER(M61:X61),
                                IF(
                                    M$4:X$4=1,
                                    M61:X61,
                                    ""),
                                "")
                            =0),
                        0,
                        GEOMEAN(IF(
                            ISNUMBER(M61:X61),
                            IF(
                                M$4:X$4=1,
                                M61:X61,
                                ""),
                            ""))
                    ),
                    IF(
                        OR(IF(
                            ISNUMBER(M61:X61),
                            IF(
                                M$4:X$4=2,
                                M61:X61,
                                ""),
                            "")
                            =0),
                        0,
                        GEOMEAN(IF(
                            ISNUMBER(M61:X61),
                            IF(
                                M$4:X$4=2,
                                M61:X61,
                                ""),
                            "")))
                )
            )
        )
    )
)</f>
        <v>0</v>
      </c>
      <c r="I61" s="191" cm="1">
        <f t="array" ref="I61">IF(
    SUM(IF(
            ISNUMBER(
                IF(
                    $M$5:$X$5,
                    (M61:X61),
                    "")),
            1,
            0))
        =0,
    NA(),
    IF(
        Parameters!$D$15=1,
        IF(
            SUM(--(ISNUMBER(IF($M$5:$X$5=1,(M61:X61),""))))&gt;0,
            MAX(IF(
                ISNUMBER(M61:X61),
                IF(
                    M$5:X$5=1,
                    M61:X61,
                    ""),
                "")),
            MAX(IF(
                ISNUMBER(M61:X61),
                IF(
                    M$5:X$5=2,
                    M61:X61,
                    ""),
                ""))
        ),
        IF(
            Parameters!$D$16=1,
            IFERROR(
                AVERAGE(IF(
                    ISNUMBER(M61:X61),
                    IF(
                        M$5:X$5=1,
                        M61:X61,
                        ""),
                    "")),
                AVERAGE(IF(
                    ISNUMBER(M61:X61),
                    IF(
                        M$5:X$5=2,
                        M61:X61,
                        ""),
                    ""))
            ),
            IF(
                Parameters!$D$17=1,
                IFERROR(
                    IF(
                        OR(
                            IF(
                                ISNUMBER(M61:X61),
                                IF(
                                    M$5:X$5=1,
                                    M61:X61,
                                    ""),
                                "")
                            =0),
                        0,
                        GEOMEAN(IF(
                            ISNUMBER(M61:X61),
                            IF(
                                M$5:X$5=1,
                                M61:X61,
                                ""),
                            ""))
                    ),
                    IF(
                        OR(IF(
                            ISNUMBER(M61:X61),
                            IF(
                                M$5:X$5=2,
                                M61:X61,
                                ""),
                            "")
                            =0),
                        0,
                        GEOMEAN(IF(
                            ISNUMBER(M61:X61),
                            IF(
                                M$5:X$5=2,
                                M61:X61,
                                ""),
                            "")))
                )
            )
        )
    )
)</f>
        <v>2.3706491063029098</v>
      </c>
      <c r="J61" s="242">
        <v>45218</v>
      </c>
      <c r="K61" s="242">
        <v>45218</v>
      </c>
      <c r="L61" s="91" t="s">
        <v>95</v>
      </c>
      <c r="M61" s="192">
        <v>0</v>
      </c>
      <c r="N61" s="192" t="s">
        <v>409</v>
      </c>
      <c r="O61" s="192">
        <v>2.3706491063029098</v>
      </c>
      <c r="P61" s="192">
        <v>20.0833333333333</v>
      </c>
      <c r="Q61" s="192" t="s">
        <v>409</v>
      </c>
      <c r="R61" s="192">
        <v>-2.0833333333333299</v>
      </c>
      <c r="S61" s="192"/>
      <c r="T61" s="192"/>
      <c r="U61" s="192"/>
      <c r="V61" s="192"/>
      <c r="W61" s="192"/>
      <c r="X61" s="192"/>
      <c r="Y61" s="80"/>
      <c r="Z61" s="80"/>
    </row>
    <row r="62" spans="1:26" x14ac:dyDescent="0.2">
      <c r="A62" s="84">
        <v>55</v>
      </c>
      <c r="B62" s="84" t="str">
        <f ca="1"/>
        <v>Dominican Republic</v>
      </c>
      <c r="C62" s="84" t="str">
        <f ca="1"/>
        <v>DOM</v>
      </c>
      <c r="D62" s="219" t="str">
        <f ca="1"/>
        <v>LCN           Latin America &amp; Caribbean</v>
      </c>
      <c r="E62" s="219" t="str">
        <f ca="1"/>
        <v>IBRD</v>
      </c>
      <c r="F62" s="190" t="str">
        <f t="shared" ca="1" si="3"/>
        <v/>
      </c>
      <c r="G62" s="80">
        <f>IF(N62=7, 6.9, 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3.2809784485751239</v>
      </c>
      <c r="H62" s="80" cm="1">
        <f t="array" ref="H62">IF(
    SUM(IF(
            ISNUMBER(
                IF(
                    $M$4:$X$4,
                    (M62:X62),
                    "")),
            1,
            0))
        =0,
    NA(),
    IF(
        Parameters!$D$15=1,
        IF(
            SUM(--(ISNUMBER(IF($M$4:$X$4=1,(M62:X62),""))))&gt;0,
            MAX(IF(
                ISNUMBER(M62:X62),
                IF(
                    M$4:X$4=1,
                    M62:X62,
                    ""),
                "")),
            MAX(IF(
                ISNUMBER(M62:X62),
                IF(
                    M$4:X$4=2,
                    M62:X62,
                    ""),
                ""))
        ),
        IF(
            Parameters!$D$16=1,
            IFERROR(
                AVERAGE(IF(
                    ISNUMBER(M62:X62),
                    IF(
                        M$4:X$4=1,
                        M62:X62,
                        ""),
                    "")),
                AVERAGE(IF(
                    ISNUMBER(M62:X62),
                    IF(
                        M$4:X$4=2,
                        M62:X62,
                        ""),
                    ""))
            ),
            IF(
                Parameters!$D$17=1,
                IFERROR(
                    IF(
                        OR(
                            IF(
                                ISNUMBER(M62:X62),
                                IF(
                                    M$4:X$4=1,
                                    M62:X62,
                                    ""),
                                "")
                            =0),
                        0,
                        GEOMEAN(IF(
                            ISNUMBER(M62:X62),
                            IF(
                                M$4:X$4=1,
                                M62:X62,
                                ""),
                            ""))
                    ),
                    IF(
                        OR(IF(
                            ISNUMBER(M62:X62),
                            IF(
                                M$4:X$4=2,
                                M62:X62,
                                ""),
                            "")
                            =0),
                        0,
                        GEOMEAN(IF(
                            ISNUMBER(M62:X62),
                            IF(
                                M$4:X$4=2,
                                M62:X62,
                                ""),
                            "")))
                )
            )
        )
    )
)</f>
        <v>3.7890739117732899</v>
      </c>
      <c r="I62" s="191" cm="1">
        <f t="array" ref="I62">IF(
    SUM(IF(
            ISNUMBER(
                IF(
                    $M$5:$X$5,
                    (M62:X62),
                    "")),
            1,
            0))
        =0,
    NA(),
    IF(
        Parameters!$D$15=1,
        IF(
            SUM(--(ISNUMBER(IF($M$5:$X$5=1,(M62:X62),""))))&gt;0,
            MAX(IF(
                ISNUMBER(M62:X62),
                IF(
                    M$5:X$5=1,
                    M62:X62,
                    ""),
                "")),
            MAX(IF(
                ISNUMBER(M62:X62),
                IF(
                    M$5:X$5=2,
                    M62:X62,
                    ""),
                ""))
        ),
        IF(
            Parameters!$D$16=1,
            IFERROR(
                AVERAGE(IF(
                    ISNUMBER(M62:X62),
                    IF(
                        M$5:X$5=1,
                        M62:X62,
                        ""),
                    "")),
                AVERAGE(IF(
                    ISNUMBER(M62:X62),
                    IF(
                        M$5:X$5=2,
                        M62:X62,
                        ""),
                    ""))
            ),
            IF(
                Parameters!$D$17=1,
                IFERROR(
                    IF(
                        OR(
                            IF(
                                ISNUMBER(M62:X62),
                                IF(
                                    M$5:X$5=1,
                                    M62:X62,
                                    ""),
                                "")
                            =0),
                        0,
                        GEOMEAN(IF(
                            ISNUMBER(M62:X62),
                            IF(
                                M$5:X$5=1,
                                M62:X62,
                                ""),
                            ""))
                    ),
                    IF(
                        OR(IF(
                            ISNUMBER(M62:X62),
                            IF(
                                M$5:X$5=2,
                                M62:X62,
                                ""),
                            "")
                            =0),
                        0,
                        GEOMEAN(IF(
                            ISNUMBER(M62:X62),
                            IF(
                                M$5:X$5=2,
                                M62:X62,
                                ""),
                            "")))
                )
            )
        )
    )
)</f>
        <v>2.8410159924741301</v>
      </c>
      <c r="J62" s="242">
        <v>45272</v>
      </c>
      <c r="K62" s="242">
        <v>45272</v>
      </c>
      <c r="L62" s="91" t="s">
        <v>97</v>
      </c>
      <c r="M62" s="192">
        <v>3.7890739117732899</v>
      </c>
      <c r="N62" s="192" t="s">
        <v>409</v>
      </c>
      <c r="O62" s="192">
        <v>2.8410159924741301</v>
      </c>
      <c r="P62" s="192">
        <v>43</v>
      </c>
      <c r="Q62" s="192" t="s">
        <v>409</v>
      </c>
      <c r="R62" s="192">
        <v>-1.6666666666666601</v>
      </c>
      <c r="S62" s="192"/>
      <c r="T62" s="192"/>
      <c r="U62" s="192"/>
      <c r="V62" s="192"/>
      <c r="W62" s="192"/>
      <c r="X62" s="192"/>
      <c r="Y62" s="80"/>
      <c r="Z62" s="80"/>
    </row>
    <row r="63" spans="1:26" x14ac:dyDescent="0.2">
      <c r="A63" s="84">
        <v>56</v>
      </c>
      <c r="B63" s="84" t="str">
        <f ca="1"/>
        <v>Algeria</v>
      </c>
      <c r="C63" s="84" t="str">
        <f ca="1"/>
        <v>DZA</v>
      </c>
      <c r="D63" s="219" t="str">
        <f ca="1"/>
        <v>MEA           Middle East &amp; North Africa</v>
      </c>
      <c r="E63" s="219" t="str">
        <f ca="1"/>
        <v>IBRD</v>
      </c>
      <c r="F63" s="190" t="str">
        <f t="shared" ca="1" si="3"/>
        <v/>
      </c>
      <c r="G63" s="80">
        <f>IF(N63=7, 6.9, 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6.06138553307047</v>
      </c>
      <c r="H63" s="80" cm="1">
        <f t="array" ref="H63">IF(
    SUM(IF(
            ISNUMBER(
                IF(
                    $M$4:$X$4,
                    (M63:X63),
                    "")),
            1,
            0))
        =0,
    NA(),
    IF(
        Parameters!$D$15=1,
        IF(
            SUM(--(ISNUMBER(IF($M$4:$X$4=1,(M63:X63),""))))&gt;0,
            MAX(IF(
                ISNUMBER(M63:X63),
                IF(
                    M$4:X$4=1,
                    M63:X63,
                    ""),
                "")),
            MAX(IF(
                ISNUMBER(M63:X63),
                IF(
                    M$4:X$4=2,
                    M63:X63,
                    ""),
                ""))
        ),
        IF(
            Parameters!$D$16=1,
            IFERROR(
                AVERAGE(IF(
                    ISNUMBER(M63:X63),
                    IF(
                        M$4:X$4=1,
                        M63:X63,
                        ""),
                    "")),
                AVERAGE(IF(
                    ISNUMBER(M63:X63),
                    IF(
                        M$4:X$4=2,
                        M63:X63,
                        ""),
                    ""))
            ),
            IF(
                Parameters!$D$17=1,
                IFERROR(
                    IF(
                        OR(
                            IF(
                                ISNUMBER(M63:X63),
                                IF(
                                    M$4:X$4=1,
                                    M63:X63,
                                    ""),
                                "")
                            =0),
                        0,
                        GEOMEAN(IF(
                            ISNUMBER(M63:X63),
                            IF(
                                M$4:X$4=1,
                                M63:X63,
                                ""),
                            ""))
                    ),
                    IF(
                        OR(IF(
                            ISNUMBER(M63:X63),
                            IF(
                                M$4:X$4=2,
                                M63:X63,
                                ""),
                            "")
                            =0),
                        0,
                        GEOMEAN(IF(
                            ISNUMBER(M63:X63),
                            IF(
                                M$4:X$4=2,
                                M63:X63,
                                ""),
                            "")))
                )
            )
        )
    )
)</f>
        <v>6.7104878761320501</v>
      </c>
      <c r="I63" s="191" cm="1">
        <f t="array" ref="I63">IF(
    SUM(IF(
            ISNUMBER(
                IF(
                    $M$5:$X$5,
                    (M63:X63),
                    "")),
            1,
            0))
        =0,
    NA(),
    IF(
        Parameters!$D$15=1,
        IF(
            SUM(--(ISNUMBER(IF($M$5:$X$5=1,(M63:X63),""))))&gt;0,
            MAX(IF(
                ISNUMBER(M63:X63),
                IF(
                    M$5:X$5=1,
                    M63:X63,
                    ""),
                "")),
            MAX(IF(
                ISNUMBER(M63:X63),
                IF(
                    M$5:X$5=2,
                    M63:X63,
                    ""),
                ""))
        ),
        IF(
            Parameters!$D$16=1,
            IFERROR(
                AVERAGE(IF(
                    ISNUMBER(M63:X63),
                    IF(
                        M$5:X$5=1,
                        M63:X63,
                        ""),
                    "")),
                AVERAGE(IF(
                    ISNUMBER(M63:X63),
                    IF(
                        M$5:X$5=2,
                        M63:X63,
                        ""),
                    ""))
            ),
            IF(
                Parameters!$D$17=1,
                IFERROR(
                    IF(
                        OR(
                            IF(
                                ISNUMBER(M63:X63),
                                IF(
                                    M$5:X$5=1,
                                    M63:X63,
                                    ""),
                                "")
                            =0),
                        0,
                        GEOMEAN(IF(
                            ISNUMBER(M63:X63),
                            IF(
                                M$5:X$5=1,
                                M63:X63,
                                ""),
                            ""))
                    ),
                    IF(
                        OR(IF(
                            ISNUMBER(M63:X63),
                            IF(
                                M$5:X$5=2,
                                M63:X63,
                                ""),
                            "")
                            =0),
                        0,
                        GEOMEAN(IF(
                            ISNUMBER(M63:X63),
                            IF(
                                M$5:X$5=2,
                                M63:X63,
                                ""),
                            "")))
                )
            )
        )
    )
)</f>
        <v>5.4750705550329197</v>
      </c>
      <c r="J63" s="242">
        <v>45272</v>
      </c>
      <c r="K63" s="242">
        <v>45272</v>
      </c>
      <c r="L63" s="91" t="s">
        <v>99</v>
      </c>
      <c r="M63" s="192">
        <v>6.7104878761320501</v>
      </c>
      <c r="N63" s="192" t="s">
        <v>409</v>
      </c>
      <c r="O63" s="192">
        <v>5.4750705550329197</v>
      </c>
      <c r="P63" s="192">
        <v>59.6666666666666</v>
      </c>
      <c r="Q63" s="192" t="s">
        <v>409</v>
      </c>
      <c r="R63" s="192">
        <v>0.66666666666666397</v>
      </c>
      <c r="S63" s="192"/>
      <c r="T63" s="192"/>
      <c r="U63" s="192"/>
      <c r="V63" s="192"/>
      <c r="W63" s="192"/>
      <c r="X63" s="192"/>
      <c r="Y63" s="80"/>
      <c r="Z63" s="80"/>
    </row>
    <row r="64" spans="1:26" x14ac:dyDescent="0.2">
      <c r="A64" s="84">
        <v>57</v>
      </c>
      <c r="B64" s="84" t="str">
        <f ca="1"/>
        <v>Ecuador</v>
      </c>
      <c r="C64" s="84" t="str">
        <f ca="1"/>
        <v>ECU</v>
      </c>
      <c r="D64" s="219" t="str">
        <f ca="1"/>
        <v>LCN           Latin America &amp; Caribbean</v>
      </c>
      <c r="E64" s="219" t="str">
        <f ca="1"/>
        <v>IBRD</v>
      </c>
      <c r="F64" s="190" t="str">
        <f t="shared" ca="1" si="3"/>
        <v/>
      </c>
      <c r="G64" s="80">
        <f>IF(N64=7, 6.9, 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3.4140203262098834</v>
      </c>
      <c r="H64" s="80" cm="1">
        <f t="array" ref="H64">IF(
    SUM(IF(
            ISNUMBER(
                IF(
                    $M$4:$X$4,
                    (M64:X64),
                    "")),
            1,
            0))
        =0,
    NA(),
    IF(
        Parameters!$D$15=1,
        IF(
            SUM(--(ISNUMBER(IF($M$4:$X$4=1,(M64:X64),""))))&gt;0,
            MAX(IF(
                ISNUMBER(M64:X64),
                IF(
                    M$4:X$4=1,
                    M64:X64,
                    ""),
                "")),
            MAX(IF(
                ISNUMBER(M64:X64),
                IF(
                    M$4:X$4=2,
                    M64:X64,
                    ""),
                ""))
        ),
        IF(
            Parameters!$D$16=1,
            IFERROR(
                AVERAGE(IF(
                    ISNUMBER(M64:X64),
                    IF(
                        M$4:X$4=1,
                        M64:X64,
                        ""),
                    "")),
                AVERAGE(IF(
                    ISNUMBER(M64:X64),
                    IF(
                        M$4:X$4=2,
                        M64:X64,
                        ""),
                    ""))
            ),
            IF(
                Parameters!$D$17=1,
                IFERROR(
                    IF(
                        OR(
                            IF(
                                ISNUMBER(M64:X64),
                                IF(
                                    M$4:X$4=1,
                                    M64:X64,
                                    ""),
                                "")
                            =0),
                        0,
                        GEOMEAN(IF(
                            ISNUMBER(M64:X64),
                            IF(
                                M$4:X$4=1,
                                M64:X64,
                                ""),
                            ""))
                    ),
                    IF(
                        OR(IF(
                            ISNUMBER(M64:X64),
                            IF(
                                M$4:X$4=2,
                                M64:X64,
                                ""),
                            "")
                            =0),
                        0,
                        GEOMEAN(IF(
                            ISNUMBER(M64:X64),
                            IF(
                                M$4:X$4=2,
                                M64:X64,
                                ""),
                            "")))
                )
            )
        )
    )
)</f>
        <v>2.5182588372772399</v>
      </c>
      <c r="I64" s="191" cm="1">
        <f t="array" ref="I64">IF(
    SUM(IF(
            ISNUMBER(
                IF(
                    $M$5:$X$5,
                    (M64:X64),
                    "")),
            1,
            0))
        =0,
    NA(),
    IF(
        Parameters!$D$15=1,
        IF(
            SUM(--(ISNUMBER(IF($M$5:$X$5=1,(M64:X64),""))))&gt;0,
            MAX(IF(
                ISNUMBER(M64:X64),
                IF(
                    M$5:X$5=1,
                    M64:X64,
                    ""),
                "")),
            MAX(IF(
                ISNUMBER(M64:X64),
                IF(
                    M$5:X$5=2,
                    M64:X64,
                    ""),
                ""))
        ),
        IF(
            Parameters!$D$16=1,
            IFERROR(
                AVERAGE(IF(
                    ISNUMBER(M64:X64),
                    IF(
                        M$5:X$5=1,
                        M64:X64,
                        ""),
                    "")),
                AVERAGE(IF(
                    ISNUMBER(M64:X64),
                    IF(
                        M$5:X$5=2,
                        M64:X64,
                        ""),
                    ""))
            ),
            IF(
                Parameters!$D$17=1,
                IFERROR(
                    IF(
                        OR(
                            IF(
                                ISNUMBER(M64:X64),
                                IF(
                                    M$5:X$5=1,
                                    M64:X64,
                                    ""),
                                "")
                            =0),
                        0,
                        GEOMEAN(IF(
                            ISNUMBER(M64:X64),
                            IF(
                                M$5:X$5=1,
                                M64:X64,
                                ""),
                            ""))
                    ),
                    IF(
                        OR(IF(
                            ISNUMBER(M64:X64),
                            IF(
                                M$5:X$5=2,
                                M64:X64,
                                ""),
                            "")
                            =0),
                        0,
                        GEOMEAN(IF(
                            ISNUMBER(M64:X64),
                            IF(
                                M$5:X$5=2,
                                M64:X64,
                                ""),
                            "")))
                )
            )
        )
    )
)</f>
        <v>4.6284101599247398</v>
      </c>
      <c r="J64" s="242">
        <v>45218</v>
      </c>
      <c r="K64" s="242">
        <v>45218</v>
      </c>
      <c r="L64" s="91" t="s">
        <v>101</v>
      </c>
      <c r="M64" s="192">
        <v>2.5182588372772399</v>
      </c>
      <c r="N64" s="192" t="s">
        <v>409</v>
      </c>
      <c r="O64" s="192">
        <v>4.6284101599247398</v>
      </c>
      <c r="P64" s="192">
        <v>35.75</v>
      </c>
      <c r="Q64" s="192" t="s">
        <v>409</v>
      </c>
      <c r="R64" s="192">
        <v>-8.3333333333335702E-2</v>
      </c>
      <c r="S64" s="192"/>
      <c r="T64" s="192"/>
      <c r="U64" s="192"/>
      <c r="V64" s="192"/>
      <c r="W64" s="192"/>
      <c r="X64" s="192"/>
      <c r="Y64" s="80"/>
      <c r="Z64" s="80"/>
    </row>
    <row r="65" spans="1:26" x14ac:dyDescent="0.2">
      <c r="A65" s="84">
        <v>58</v>
      </c>
      <c r="B65" s="84" t="str">
        <f ca="1"/>
        <v>Egypt, Arab Rep.</v>
      </c>
      <c r="C65" s="84" t="str">
        <f ca="1"/>
        <v>EGY</v>
      </c>
      <c r="D65" s="219" t="str">
        <f ca="1"/>
        <v>MEA           Middle East &amp; North Africa</v>
      </c>
      <c r="E65" s="219" t="str">
        <f ca="1"/>
        <v>IBRD</v>
      </c>
      <c r="F65" s="190" t="str">
        <f t="shared" ca="1" si="3"/>
        <v/>
      </c>
      <c r="G65" s="80">
        <f>IF(N65=7, 6.9, 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10</v>
      </c>
      <c r="H65" s="80" cm="1">
        <f t="array" ref="H65">IF(
    SUM(IF(
            ISNUMBER(
                IF(
                    $M$4:$X$4,
                    (M65:X65),
                    "")),
            1,
            0))
        =0,
    NA(),
    IF(
        Parameters!$D$15=1,
        IF(
            SUM(--(ISNUMBER(IF($M$4:$X$4=1,(M65:X65),""))))&gt;0,
            MAX(IF(
                ISNUMBER(M65:X65),
                IF(
                    M$4:X$4=1,
                    M65:X65,
                    ""),
                "")),
            MAX(IF(
                ISNUMBER(M65:X65),
                IF(
                    M$4:X$4=2,
                    M65:X65,
                    ""),
                ""))
        ),
        IF(
            Parameters!$D$16=1,
            IFERROR(
                AVERAGE(IF(
                    ISNUMBER(M65:X65),
                    IF(
                        M$4:X$4=1,
                        M65:X65,
                        ""),
                    "")),
                AVERAGE(IF(
                    ISNUMBER(M65:X65),
                    IF(
                        M$4:X$4=2,
                        M65:X65,
                        ""),
                    ""))
            ),
            IF(
                Parameters!$D$17=1,
                IFERROR(
                    IF(
                        OR(
                            IF(
                                ISNUMBER(M65:X65),
                                IF(
                                    M$4:X$4=1,
                                    M65:X65,
                                    ""),
                                "")
                            =0),
                        0,
                        GEOMEAN(IF(
                            ISNUMBER(M65:X65),
                            IF(
                                M$4:X$4=1,
                                M65:X65,
                                ""),
                            ""))
                    ),
                    IF(
                        OR(IF(
                            ISNUMBER(M65:X65),
                            IF(
                                M$4:X$4=2,
                                M65:X65,
                                ""),
                            "")
                            =0),
                        0,
                        GEOMEAN(IF(
                            ISNUMBER(M65:X65),
                            IF(
                                M$4:X$4=2,
                                M65:X65,
                                ""),
                            "")))
                )
            )
        )
    )
)</f>
        <v>10</v>
      </c>
      <c r="I65" s="191" cm="1">
        <f t="array" ref="I65">IF(
    SUM(IF(
            ISNUMBER(
                IF(
                    $M$5:$X$5,
                    (M65:X65),
                    "")),
            1,
            0))
        =0,
    NA(),
    IF(
        Parameters!$D$15=1,
        IF(
            SUM(--(ISNUMBER(IF($M$5:$X$5=1,(M65:X65),""))))&gt;0,
            MAX(IF(
                ISNUMBER(M65:X65),
                IF(
                    M$5:X$5=1,
                    M65:X65,
                    ""),
                "")),
            MAX(IF(
                ISNUMBER(M65:X65),
                IF(
                    M$5:X$5=2,
                    M65:X65,
                    ""),
                ""))
        ),
        IF(
            Parameters!$D$16=1,
            IFERROR(
                AVERAGE(IF(
                    ISNUMBER(M65:X65),
                    IF(
                        M$5:X$5=1,
                        M65:X65,
                        ""),
                    "")),
                AVERAGE(IF(
                    ISNUMBER(M65:X65),
                    IF(
                        M$5:X$5=2,
                        M65:X65,
                        ""),
                    ""))
            ),
            IF(
                Parameters!$D$17=1,
                IFERROR(
                    IF(
                        OR(
                            IF(
                                ISNUMBER(M65:X65),
                                IF(
                                    M$5:X$5=1,
                                    M65:X65,
                                    ""),
                                "")
                            =0),
                        0,
                        GEOMEAN(IF(
                            ISNUMBER(M65:X65),
                            IF(
                                M$5:X$5=1,
                                M65:X65,
                                ""),
                            ""))
                    ),
                    IF(
                        OR(IF(
                            ISNUMBER(M65:X65),
                            IF(
                                M$5:X$5=2,
                                M65:X65,
                                ""),
                            "")
                            =0),
                        0,
                        GEOMEAN(IF(
                            ISNUMBER(M65:X65),
                            IF(
                                M$5:X$5=2,
                                M65:X65,
                                ""),
                            "")))
                )
            )
        )
    )
)</f>
        <v>10</v>
      </c>
      <c r="J65" s="242">
        <v>44895</v>
      </c>
      <c r="K65" s="242">
        <v>45272</v>
      </c>
      <c r="L65" s="91" t="s">
        <v>102</v>
      </c>
      <c r="M65" s="192">
        <v>6.0239555945077399</v>
      </c>
      <c r="N65" s="192">
        <v>10</v>
      </c>
      <c r="O65" s="192">
        <v>10</v>
      </c>
      <c r="P65" s="192">
        <v>55.75</v>
      </c>
      <c r="Q65" s="192" t="s">
        <v>779</v>
      </c>
      <c r="R65" s="192">
        <v>8.25</v>
      </c>
      <c r="S65" s="192"/>
      <c r="T65" s="192"/>
      <c r="U65" s="192"/>
      <c r="V65" s="192"/>
      <c r="W65" s="192"/>
      <c r="X65" s="192"/>
      <c r="Y65" s="80"/>
      <c r="Z65" s="80"/>
    </row>
    <row r="66" spans="1:26" x14ac:dyDescent="0.2">
      <c r="A66" s="84">
        <v>59</v>
      </c>
      <c r="B66" s="84" t="str">
        <f ca="1"/>
        <v>Eritrea</v>
      </c>
      <c r="C66" s="84" t="str">
        <f ca="1"/>
        <v>ERI</v>
      </c>
      <c r="D66" s="219" t="str">
        <f ca="1"/>
        <v>SSF           Sub-Saharan Africa</v>
      </c>
      <c r="E66" s="219" t="str">
        <f ca="1"/>
        <v>IDA</v>
      </c>
      <c r="F66" s="190" t="str">
        <f t="shared" ca="1" si="3"/>
        <v/>
      </c>
      <c r="G66" s="80">
        <f>IF(N66=7, 6.9, 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9.0070897514259514</v>
      </c>
      <c r="H66" s="80" cm="1">
        <f t="array" ref="H66">IF(
    SUM(IF(
            ISNUMBER(
                IF(
                    $M$4:$X$4,
                    (M66:X66),
                    "")),
            1,
            0))
        =0,
    NA(),
    IF(
        Parameters!$D$15=1,
        IF(
            SUM(--(ISNUMBER(IF($M$4:$X$4=1,(M66:X66),""))))&gt;0,
            MAX(IF(
                ISNUMBER(M66:X66),
                IF(
                    M$4:X$4=1,
                    M66:X66,
                    ""),
                "")),
            MAX(IF(
                ISNUMBER(M66:X66),
                IF(
                    M$4:X$4=2,
                    M66:X66,
                    ""),
                ""))
        ),
        IF(
            Parameters!$D$16=1,
            IFERROR(
                AVERAGE(IF(
                    ISNUMBER(M66:X66),
                    IF(
                        M$4:X$4=1,
                        M66:X66,
                        ""),
                    "")),
                AVERAGE(IF(
                    ISNUMBER(M66:X66),
                    IF(
                        M$4:X$4=2,
                        M66:X66,
                        ""),
                    ""))
            ),
            IF(
                Parameters!$D$17=1,
                IFERROR(
                    IF(
                        OR(
                            IF(
                                ISNUMBER(M66:X66),
                                IF(
                                    M$4:X$4=1,
                                    M66:X66,
                                    ""),
                                "")
                            =0),
                        0,
                        GEOMEAN(IF(
                            ISNUMBER(M66:X66),
                            IF(
                                M$4:X$4=1,
                                M66:X66,
                                ""),
                            ""))
                    ),
                    IF(
                        OR(IF(
                            ISNUMBER(M66:X66),
                            IF(
                                M$4:X$4=2,
                                M66:X66,
                                ""),
                            "")
                            =0),
                        0,
                        GEOMEAN(IF(
                            ISNUMBER(M66:X66),
                            IF(
                                M$4:X$4=2,
                                M66:X66,
                                ""),
                            "")))
                )
            )
        )
    )
)</f>
        <v>8.1127665790242407</v>
      </c>
      <c r="I66" s="191" cm="1">
        <f t="array" ref="I66">IF(
    SUM(IF(
            ISNUMBER(
                IF(
                    $M$5:$X$5,
                    (M66:X66),
                    "")),
            1,
            0))
        =0,
    NA(),
    IF(
        Parameters!$D$15=1,
        IF(
            SUM(--(ISNUMBER(IF($M$5:$X$5=1,(M66:X66),""))))&gt;0,
            MAX(IF(
                ISNUMBER(M66:X66),
                IF(
                    M$5:X$5=1,
                    M66:X66,
                    ""),
                "")),
            MAX(IF(
                ISNUMBER(M66:X66),
                IF(
                    M$5:X$5=2,
                    M66:X66,
                    ""),
                ""))
        ),
        IF(
            Parameters!$D$16=1,
            IFERROR(
                AVERAGE(IF(
                    ISNUMBER(M66:X66),
                    IF(
                        M$5:X$5=1,
                        M66:X66,
                        ""),
                    "")),
                AVERAGE(IF(
                    ISNUMBER(M66:X66),
                    IF(
                        M$5:X$5=2,
                        M66:X66,
                        ""),
                    ""))
            ),
            IF(
                Parameters!$D$17=1,
                IFERROR(
                    IF(
                        OR(
                            IF(
                                ISNUMBER(M66:X66),
                                IF(
                                    M$5:X$5=1,
                                    M66:X66,
                                    ""),
                                "")
                            =0),
                        0,
                        GEOMEAN(IF(
                            ISNUMBER(M66:X66),
                            IF(
                                M$5:X$5=1,
                                M66:X66,
                                ""),
                            ""))
                    ),
                    IF(
                        OR(IF(
                            ISNUMBER(M66:X66),
                            IF(
                                M$5:X$5=2,
                                M66:X66,
                                ""),
                            "")
                            =0),
                        0,
                        GEOMEAN(IF(
                            ISNUMBER(M66:X66),
                            IF(
                                M$5:X$5=2,
                                M66:X66,
                                ""),
                            "")))
                )
            )
        )
    )
)</f>
        <v>10</v>
      </c>
      <c r="J66" s="242">
        <v>45272</v>
      </c>
      <c r="K66" s="242">
        <v>45272</v>
      </c>
      <c r="L66" s="91" t="s">
        <v>104</v>
      </c>
      <c r="M66" s="192">
        <v>8.1127665790242407</v>
      </c>
      <c r="N66" s="192" t="s">
        <v>409</v>
      </c>
      <c r="O66" s="192">
        <v>10</v>
      </c>
      <c r="P66" s="192">
        <v>67.6666666666666</v>
      </c>
      <c r="Q66" s="192" t="s">
        <v>409</v>
      </c>
      <c r="R66" s="192">
        <v>5.3333333333333401</v>
      </c>
      <c r="S66" s="192"/>
      <c r="T66" s="192"/>
      <c r="U66" s="192"/>
      <c r="V66" s="192"/>
      <c r="W66" s="192"/>
      <c r="X66" s="192"/>
      <c r="Y66" s="80"/>
      <c r="Z66" s="80"/>
    </row>
    <row r="67" spans="1:26" x14ac:dyDescent="0.2">
      <c r="A67" s="84">
        <v>60</v>
      </c>
      <c r="B67" s="84" t="str">
        <f ca="1"/>
        <v>Spain</v>
      </c>
      <c r="C67" s="84" t="str">
        <f ca="1"/>
        <v>ESP</v>
      </c>
      <c r="D67" s="219" t="str">
        <f ca="1"/>
        <v>ECS           Europe &amp; Central Asia</v>
      </c>
      <c r="E67" s="219" t="str">
        <f ca="1"/>
        <v>NA</v>
      </c>
      <c r="F67" s="190" t="str">
        <f t="shared" ca="1" si="3"/>
        <v/>
      </c>
      <c r="G67" s="80">
        <f>IF(N67=7, 6.9, 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1.4185891793923404</v>
      </c>
      <c r="H67" s="80" cm="1">
        <f t="array" ref="H67">IF(
    SUM(IF(
            ISNUMBER(
                IF(
                    $M$4:$X$4,
                    (M67:X67),
                    "")),
            1,
            0))
        =0,
    NA(),
    IF(
        Parameters!$D$15=1,
        IF(
            SUM(--(ISNUMBER(IF($M$4:$X$4=1,(M67:X67),""))))&gt;0,
            MAX(IF(
                ISNUMBER(M67:X67),
                IF(
                    M$4:X$4=1,
                    M67:X67,
                    ""),
                "")),
            MAX(IF(
                ISNUMBER(M67:X67),
                IF(
                    M$4:X$4=2,
                    M67:X67,
                    ""),
                ""))
        ),
        IF(
            Parameters!$D$16=1,
            IFERROR(
                AVERAGE(IF(
                    ISNUMBER(M67:X67),
                    IF(
                        M$4:X$4=1,
                        M67:X67,
                        ""),
                    "")),
                AVERAGE(IF(
                    ISNUMBER(M67:X67),
                    IF(
                        M$4:X$4=2,
                        M67:X67,
                        ""),
                    ""))
            ),
            IF(
                Parameters!$D$17=1,
                IFERROR(
                    IF(
                        OR(
                            IF(
                                ISNUMBER(M67:X67),
                                IF(
                                    M$4:X$4=1,
                                    M67:X67,
                                    ""),
                                "")
                            =0),
                        0,
                        GEOMEAN(IF(
                            ISNUMBER(M67:X67),
                            IF(
                                M$4:X$4=1,
                                M67:X67,
                                ""),
                            ""))
                    ),
                    IF(
                        OR(IF(
                            ISNUMBER(M67:X67),
                            IF(
                                M$4:X$4=2,
                                M67:X67,
                                ""),
                            "")
                            =0),
                        0,
                        GEOMEAN(IF(
                            ISNUMBER(M67:X67),
                            IF(
                                M$4:X$4=2,
                                M67:X67,
                                ""),
                            "")))
                )
            )
        )
    )
)</f>
        <v>0.47326906222611698</v>
      </c>
      <c r="I67" s="191" cm="1">
        <f t="array" ref="I67">IF(
    SUM(IF(
            ISNUMBER(
                IF(
                    $M$5:$X$5,
                    (M67:X67),
                    "")),
            1,
            0))
        =0,
    NA(),
    IF(
        Parameters!$D$15=1,
        IF(
            SUM(--(ISNUMBER(IF($M$5:$X$5=1,(M67:X67),""))))&gt;0,
            MAX(IF(
                ISNUMBER(M67:X67),
                IF(
                    M$5:X$5=1,
                    M67:X67,
                    ""),
                "")),
            MAX(IF(
                ISNUMBER(M67:X67),
                IF(
                    M$5:X$5=2,
                    M67:X67,
                    ""),
                ""))
        ),
        IF(
            Parameters!$D$16=1,
            IFERROR(
                AVERAGE(IF(
                    ISNUMBER(M67:X67),
                    IF(
                        M$5:X$5=1,
                        M67:X67,
                        ""),
                    "")),
                AVERAGE(IF(
                    ISNUMBER(M67:X67),
                    IF(
                        M$5:X$5=2,
                        M67:X67,
                        ""),
                    ""))
            ),
            IF(
                Parameters!$D$17=1,
                IFERROR(
                    IF(
                        OR(
                            IF(
                                ISNUMBER(M67:X67),
                                IF(
                                    M$5:X$5=1,
                                    M67:X67,
                                    ""),
                                "")
                            =0),
                        0,
                        GEOMEAN(IF(
                            ISNUMBER(M67:X67),
                            IF(
                                M$5:X$5=1,
                                M67:X67,
                                ""),
                            ""))
                    ),
                    IF(
                        OR(IF(
                            ISNUMBER(M67:X67),
                            IF(
                                M$5:X$5=2,
                                M67:X67,
                                ""),
                            "")
                            =0),
                        0,
                        GEOMEAN(IF(
                            ISNUMBER(M67:X67),
                            IF(
                                M$5:X$5=2,
                                M67:X67,
                                ""),
                            "")))
                )
            )
        )
    )
)</f>
        <v>4.2521166509877597</v>
      </c>
      <c r="J67" s="242">
        <v>45142</v>
      </c>
      <c r="K67" s="242">
        <v>45142</v>
      </c>
      <c r="L67" s="91" t="s">
        <v>106</v>
      </c>
      <c r="M67" s="192">
        <v>0.47326906222611698</v>
      </c>
      <c r="N67" s="192" t="s">
        <v>409</v>
      </c>
      <c r="O67" s="192">
        <v>4.2521166509877597</v>
      </c>
      <c r="P67" s="192">
        <v>24.0833333333333</v>
      </c>
      <c r="Q67" s="192" t="s">
        <v>409</v>
      </c>
      <c r="R67" s="192">
        <v>-0.41666666666666702</v>
      </c>
      <c r="S67" s="192"/>
      <c r="T67" s="192"/>
      <c r="U67" s="192"/>
      <c r="V67" s="192"/>
      <c r="W67" s="192"/>
      <c r="X67" s="192"/>
      <c r="Y67" s="80"/>
      <c r="Z67" s="80"/>
    </row>
    <row r="68" spans="1:26" x14ac:dyDescent="0.2">
      <c r="A68" s="84">
        <v>61</v>
      </c>
      <c r="B68" s="84" t="str">
        <f ca="1"/>
        <v>Estonia</v>
      </c>
      <c r="C68" s="84" t="str">
        <f ca="1"/>
        <v>EST</v>
      </c>
      <c r="D68" s="219" t="str">
        <f ca="1"/>
        <v>ECS           Europe &amp; Central Asia</v>
      </c>
      <c r="E68" s="219" t="str">
        <f ca="1"/>
        <v>NA</v>
      </c>
      <c r="F68" s="190" t="str">
        <f t="shared" ca="1" si="3"/>
        <v/>
      </c>
      <c r="G68" s="80">
        <f>IF(N68=7, 6.9, 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$M$4:$X$4,
                    (M68:X68),
                    "")),
            1,
            0))
        =0,
    NA(),
    IF(
        Parameters!$D$15=1,
        IF(
            SUM(--(ISNUMBER(IF($M$4:$X$4=1,(M68:X68),""))))&gt;0,
            MAX(IF(
                ISNUMBER(M68:X68),
                IF(
                    M$4:X$4=1,
                    M68:X68,
                    ""),
                "")),
            MAX(IF(
                ISNUMBER(M68:X68),
                IF(
                    M$4:X$4=2,
                    M68:X68,
                    ""),
                ""))
        ),
        IF(
            Parameters!$D$16=1,
            IFERROR(
                AVERAGE(IF(
                    ISNUMBER(M68:X68),
                    IF(
                        M$4:X$4=1,
                        M68:X68,
                        ""),
                    "")),
                AVERAGE(IF(
                    ISNUMBER(M68:X68),
                    IF(
                        M$4:X$4=2,
                        M68:X68,
                        ""),
                    ""))
            ),
            IF(
                Parameters!$D$17=1,
                IFERROR(
                    IF(
                        OR(
                            IF(
                                ISNUMBER(M68:X68),
                                IF(
                                    M$4:X$4=1,
                                    M68:X68,
                                    ""),
                                "")
                            =0),
                        0,
                        GEOMEAN(IF(
                            ISNUMBER(M68:X68),
                            IF(
                                M$4:X$4=1,
                                M68:X68,
                                ""),
                            ""))
                    ),
                    IF(
                        OR(IF(
                            ISNUMBER(M68:X68),
                            IF(
                                M$4:X$4=2,
                                M68:X68,
                                ""),
                            "")
                            =0),
                        0,
                        GEOMEAN(IF(
                            ISNUMBER(M68:X68),
                            IF(
                                M$4:X$4=2,
                                M68:X68,
                                ""),
                            "")))
                )
            )
        )
    )
)</f>
        <v>1.7732982763657601</v>
      </c>
      <c r="I68" s="191" cm="1">
        <f t="array" ref="I68">IF(
    SUM(IF(
            ISNUMBER(
                IF(
                    $M$5:$X$5,
                    (M68:X68),
                    "")),
            1,
            0))
        =0,
    NA(),
    IF(
        Parameters!$D$15=1,
        IF(
            SUM(--(ISNUMBER(IF($M$5:$X$5=1,(M68:X68),""))))&gt;0,
            MAX(IF(
                ISNUMBER(M68:X68),
                IF(
                    M$5:X$5=1,
                    M68:X68,
                    ""),
                "")),
            MAX(IF(
                ISNUMBER(M68:X68),
                IF(
                    M$5:X$5=2,
                    M68:X68,
                    ""),
                ""))
        ),
        IF(
            Parameters!$D$16=1,
            IFERROR(
                AVERAGE(IF(
                    ISNUMBER(M68:X68),
                    IF(
                        M$5:X$5=1,
                        M68:X68,
                        ""),
                    "")),
                AVERAGE(IF(
                    ISNUMBER(M68:X68),
                    IF(
                        M$5:X$5=2,
                        M68:X68,
                        ""),
                    ""))
            ),
            IF(
                Parameters!$D$17=1,
                IFERROR(
                    IF(
                        OR(
                            IF(
                                ISNUMBER(M68:X68),
                                IF(
                                    M$5:X$5=1,
                                    M68:X68,
                                    ""),
                                "")
                            =0),
                        0,
                        GEOMEAN(IF(
                            ISNUMBER(M68:X68),
                            IF(
                                M$5:X$5=1,
                                M68:X68,
                                ""),
                            ""))
                    ),
                    IF(
                        OR(IF(
                            ISNUMBER(M68:X68),
                            IF(
                                M$5:X$5=2,
                                M68:X68,
                                ""),
                            "")
                            =0),
                        0,
                        GEOMEAN(IF(
                            ISNUMBER(M68:X68),
                            IF(
                                M$5:X$5=2,
                                M68:X68,
                                ""),
                            "")))
                )
            )
        )
    )
)</f>
        <v>0</v>
      </c>
      <c r="J68" s="242">
        <v>45272</v>
      </c>
      <c r="K68" s="242">
        <v>45272</v>
      </c>
      <c r="L68" s="91" t="s">
        <v>108</v>
      </c>
      <c r="M68" s="192">
        <v>1.7732982763657601</v>
      </c>
      <c r="N68" s="192" t="s">
        <v>409</v>
      </c>
      <c r="O68" s="192">
        <v>0</v>
      </c>
      <c r="P68" s="192">
        <v>31.5</v>
      </c>
      <c r="Q68" s="192" t="s">
        <v>409</v>
      </c>
      <c r="R68" s="192">
        <v>-9.1666666666666607</v>
      </c>
      <c r="S68" s="192"/>
      <c r="T68" s="192"/>
      <c r="U68" s="192"/>
      <c r="V68" s="192"/>
      <c r="W68" s="192"/>
      <c r="X68" s="192"/>
      <c r="Y68" s="80"/>
      <c r="Z68" s="80"/>
    </row>
    <row r="69" spans="1:26" x14ac:dyDescent="0.2">
      <c r="A69" s="84">
        <v>62</v>
      </c>
      <c r="B69" s="84" t="str">
        <f ca="1"/>
        <v>Ethiopia</v>
      </c>
      <c r="C69" s="84" t="str">
        <f ca="1"/>
        <v>ETH</v>
      </c>
      <c r="D69" s="219" t="str">
        <f ca="1"/>
        <v>SSF           Sub-Saharan Africa</v>
      </c>
      <c r="E69" s="219" t="str">
        <f ca="1"/>
        <v>IDA</v>
      </c>
      <c r="F69" s="190" t="str">
        <f t="shared" ca="1" si="3"/>
        <v/>
      </c>
      <c r="G69" s="80">
        <f>IF(N69=7, 6.9, 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$M$4:$X$4,
                    (M69:X69),
                    "")),
            1,
            0))
        =0,
    NA(),
    IF(
        Parameters!$D$15=1,
        IF(
            SUM(--(ISNUMBER(IF($M$4:$X$4=1,(M69:X69),""))))&gt;0,
            MAX(IF(
                ISNUMBER(M69:X69),
                IF(
                    M$4:X$4=1,
                    M69:X69,
                    ""),
                "")),
            MAX(IF(
                ISNUMBER(M69:X69),
                IF(
                    M$4:X$4=2,
                    M69:X69,
                    ""),
                ""))
        ),
        IF(
            Parameters!$D$16=1,
            IFERROR(
                AVERAGE(IF(
                    ISNUMBER(M69:X69),
                    IF(
                        M$4:X$4=1,
                        M69:X69,
                        ""),
                    "")),
                AVERAGE(IF(
                    ISNUMBER(M69:X69),
                    IF(
                        M$4:X$4=2,
                        M69:X69,
                        ""),
                    ""))
            ),
            IF(
                Parameters!$D$17=1,
                IFERROR(
                    IF(
                        OR(
                            IF(
                                ISNUMBER(M69:X69),
                                IF(
                                    M$4:X$4=1,
                                    M69:X69,
                                    ""),
                                "")
                            =0),
                        0,
                        GEOMEAN(IF(
                            ISNUMBER(M69:X69),
                            IF(
                                M$4:X$4=1,
                                M69:X69,
                                ""),
                            ""))
                    ),
                    IF(
                        OR(IF(
                            ISNUMBER(M69:X69),
                            IF(
                                M$4:X$4=2,
                                M69:X69,
                                ""),
                            "")
                            =0),
                        0,
                        GEOMEAN(IF(
                            ISNUMBER(M69:X69),
                            IF(
                                M$4:X$4=2,
                                M69:X69,
                                ""),
                            "")))
                )
            )
        )
    )
)</f>
        <v>10</v>
      </c>
      <c r="I69" s="191" cm="1">
        <f t="array" ref="I69">IF(
    SUM(IF(
            ISNUMBER(
                IF(
                    $M$5:$X$5,
                    (M69:X69),
                    "")),
            1,
            0))
        =0,
    NA(),
    IF(
        Parameters!$D$15=1,
        IF(
            SUM(--(ISNUMBER(IF($M$5:$X$5=1,(M69:X69),""))))&gt;0,
            MAX(IF(
                ISNUMBER(M69:X69),
                IF(
                    M$5:X$5=1,
                    M69:X69,
                    ""),
                "")),
            MAX(IF(
                ISNUMBER(M69:X69),
                IF(
                    M$5:X$5=2,
                    M69:X69,
                    ""),
                ""))
        ),
        IF(
            Parameters!$D$16=1,
            IFERROR(
                AVERAGE(IF(
                    ISNUMBER(M69:X69),
                    IF(
                        M$5:X$5=1,
                        M69:X69,
                        ""),
                    "")),
                AVERAGE(IF(
                    ISNUMBER(M69:X69),
                    IF(
                        M$5:X$5=2,
                        M69:X69,
                        ""),
                    ""))
            ),
            IF(
                Parameters!$D$17=1,
                IFERROR(
                    IF(
                        OR(
                            IF(
                                ISNUMBER(M69:X69),
                                IF(
                                    M$5:X$5=1,
                                    M69:X69,
                                    ""),
                                "")
                            =0),
                        0,
                        GEOMEAN(IF(
                            ISNUMBER(M69:X69),
                            IF(
                                M$5:X$5=1,
                                M69:X69,
                                ""),
                            ""))
                    ),
                    IF(
                        OR(IF(
                            ISNUMBER(M69:X69),
                            IF(
                                M$5:X$5=2,
                                M69:X69,
                                ""),
                            "")
                            =0),
                        0,
                        GEOMEAN(IF(
                            ISNUMBER(M69:X69),
                            IF(
                                M$5:X$5=2,
                                M69:X69,
                                ""),
                            "")))
                )
            )
        )
    )
)</f>
        <v>10</v>
      </c>
      <c r="J69" s="242">
        <v>44895</v>
      </c>
      <c r="K69" s="242">
        <v>45272</v>
      </c>
      <c r="L69" s="91" t="s">
        <v>110</v>
      </c>
      <c r="M69" s="192">
        <v>8.5217645340344692</v>
      </c>
      <c r="N69" s="192">
        <v>10</v>
      </c>
      <c r="O69" s="192">
        <v>0.95954844778928094</v>
      </c>
      <c r="P69" s="192">
        <v>70</v>
      </c>
      <c r="Q69" s="192" t="s">
        <v>780</v>
      </c>
      <c r="R69" s="192">
        <v>-3.3333333333333202</v>
      </c>
      <c r="S69" s="192"/>
      <c r="T69" s="192"/>
      <c r="U69" s="192"/>
      <c r="V69" s="192"/>
      <c r="W69" s="192"/>
      <c r="X69" s="192"/>
      <c r="Y69" s="80"/>
      <c r="Z69" s="80"/>
    </row>
    <row r="70" spans="1:26" x14ac:dyDescent="0.2">
      <c r="A70" s="84">
        <v>63</v>
      </c>
      <c r="B70" s="84" t="str">
        <f ca="1"/>
        <v>Finland</v>
      </c>
      <c r="C70" s="84" t="str">
        <f ca="1"/>
        <v>FIN</v>
      </c>
      <c r="D70" s="219" t="str">
        <f ca="1"/>
        <v>ECS           Europe &amp; Central Asia</v>
      </c>
      <c r="E70" s="219" t="str">
        <f ca="1"/>
        <v>NA</v>
      </c>
      <c r="F70" s="190" t="str">
        <f t="shared" ca="1" si="3"/>
        <v/>
      </c>
      <c r="G70" s="80">
        <f>IF(N70=7, 6.9, 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0.25163506280775932</v>
      </c>
      <c r="H70" s="80" cm="1">
        <f t="array" ref="H70">IF(
    SUM(IF(
            ISNUMBER(
                IF(
                    $M$4:$X$4,
                    (M70:X70),
                    "")),
            1,
            0))
        =0,
    NA(),
    IF(
        Parameters!$D$15=1,
        IF(
            SUM(--(ISNUMBER(IF($M$4:$X$4=1,(M70:X70),""))))&gt;0,
            MAX(IF(
                ISNUMBER(M70:X70),
                IF(
                    M$4:X$4=1,
                    M70:X70,
                    ""),
                "")),
            MAX(IF(
                ISNUMBER(M70:X70),
                IF(
                    M$4:X$4=2,
                    M70:X70,
                    ""),
                ""))
        ),
        IF(
            Parameters!$D$16=1,
            IFERROR(
                AVERAGE(IF(
                    ISNUMBER(M70:X70),
                    IF(
                        M$4:X$4=1,
                        M70:X70,
                        ""),
                    "")),
                AVERAGE(IF(
                    ISNUMBER(M70:X70),
                    IF(
                        M$4:X$4=2,
                        M70:X70,
                        ""),
                    ""))
            ),
            IF(
                Parameters!$D$17=1,
                IFERROR(
                    IF(
                        OR(
                            IF(
                                ISNUMBER(M70:X70),
                                IF(
                                    M$4:X$4=1,
                                    M70:X70,
                                    ""),
                                "")
                            =0),
                        0,
                        GEOMEAN(IF(
                            ISNUMBER(M70:X70),
                            IF(
                                M$4:X$4=1,
                                M70:X70,
                                ""),
                            ""))
                    ),
                    IF(
                        OR(IF(
                            ISNUMBER(M70:X70),
                            IF(
                                M$4:X$4=2,
                                M70:X70,
                                ""),
                            "")
                            =0),
                        0,
                        GEOMEAN(IF(
                            ISNUMBER(M70:X70),
                            IF(
                                M$4:X$4=2,
                                M70:X70,
                                ""),
                            "")))
                )
            )
        )
    )
)</f>
        <v>3.5056967572303997E-2</v>
      </c>
      <c r="I70" s="191" cm="1">
        <f t="array" ref="I70">IF(
    SUM(IF(
            ISNUMBER(
                IF(
                    $M$5:$X$5,
                    (M70:X70),
                    "")),
            1,
            0))
        =0,
    NA(),
    IF(
        Parameters!$D$15=1,
        IF(
            SUM(--(ISNUMBER(IF($M$5:$X$5=1,(M70:X70),""))))&gt;0,
            MAX(IF(
                ISNUMBER(M70:X70),
                IF(
                    M$5:X$5=1,
                    M70:X70,
                    ""),
                "")),
            MAX(IF(
                ISNUMBER(M70:X70),
                IF(
                    M$5:X$5=2,
                    M70:X70,
                    ""),
                ""))
        ),
        IF(
            Parameters!$D$16=1,
            IFERROR(
                AVERAGE(IF(
                    ISNUMBER(M70:X70),
                    IF(
                        M$5:X$5=1,
                        M70:X70,
                        ""),
                    "")),
                AVERAGE(IF(
                    ISNUMBER(M70:X70),
                    IF(
                        M$5:X$5=2,
                        M70:X70,
                        ""),
                    ""))
            ),
            IF(
                Parameters!$D$17=1,
                IFERROR(
                    IF(
                        OR(
                            IF(
                                ISNUMBER(M70:X70),
                                IF(
                                    M$5:X$5=1,
                                    M70:X70,
                                    ""),
                                "")
                            =0),
                        0,
                        GEOMEAN(IF(
                            ISNUMBER(M70:X70),
                            IF(
                                M$5:X$5=1,
                                M70:X70,
                                ""),
                            ""))
                    ),
                    IF(
                        OR(IF(
                            ISNUMBER(M70:X70),
                            IF(
                                M$5:X$5=2,
                                M70:X70,
                                ""),
                            "")
                            =0),
                        0,
                        GEOMEAN(IF(
                            ISNUMBER(M70:X70),
                            IF(
                                M$5:X$5=2,
                                M70:X70,
                                ""),
                            "")))
                )
            )
        )
    )
)</f>
        <v>1.8062088428974601</v>
      </c>
      <c r="J70" s="242">
        <v>45218</v>
      </c>
      <c r="K70" s="242">
        <v>45218</v>
      </c>
      <c r="L70" s="91" t="s">
        <v>112</v>
      </c>
      <c r="M70" s="192">
        <v>3.5056967572303997E-2</v>
      </c>
      <c r="N70" s="192" t="s">
        <v>409</v>
      </c>
      <c r="O70" s="192">
        <v>1.8062088428974601</v>
      </c>
      <c r="P70" s="192">
        <v>21.5833333333333</v>
      </c>
      <c r="Q70" s="192" t="s">
        <v>409</v>
      </c>
      <c r="R70" s="192">
        <v>-2.5833333333333299</v>
      </c>
      <c r="S70" s="192"/>
      <c r="T70" s="192"/>
      <c r="U70" s="192"/>
      <c r="V70" s="192"/>
      <c r="W70" s="192"/>
      <c r="X70" s="192"/>
      <c r="Y70" s="80"/>
      <c r="Z70" s="80"/>
    </row>
    <row r="71" spans="1:26" x14ac:dyDescent="0.2">
      <c r="A71" s="84">
        <v>64</v>
      </c>
      <c r="B71" s="84" t="str">
        <f ca="1"/>
        <v>Fiji</v>
      </c>
      <c r="C71" s="84" t="str">
        <f ca="1"/>
        <v>FJI</v>
      </c>
      <c r="D71" s="219" t="str">
        <f ca="1"/>
        <v>EAS           East Asia &amp; Pacific</v>
      </c>
      <c r="E71" s="219" t="str">
        <f ca="1"/>
        <v>Blend</v>
      </c>
      <c r="F71" s="190" t="str">
        <f t="shared" ca="1" si="3"/>
        <v/>
      </c>
      <c r="G71" s="80">
        <f>IF(N71=7, 6.9, 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6.9</v>
      </c>
      <c r="H71" s="80" cm="1">
        <f t="array" ref="H71">IF(
    SUM(IF(
            ISNUMBER(
                IF(
                    $M$4:$X$4,
                    (M71:X71),
                    "")),
            1,
            0))
        =0,
    NA(),
    IF(
        Parameters!$D$15=1,
        IF(
            SUM(--(ISNUMBER(IF($M$4:$X$4=1,(M71:X71),""))))&gt;0,
            MAX(IF(
                ISNUMBER(M71:X71),
                IF(
                    M$4:X$4=1,
                    M71:X71,
                    ""),
                "")),
            MAX(IF(
                ISNUMBER(M71:X71),
                IF(
                    M$4:X$4=2,
                    M71:X71,
                    ""),
                ""))
        ),
        IF(
            Parameters!$D$16=1,
            IFERROR(
                AVERAGE(IF(
                    ISNUMBER(M71:X71),
                    IF(
                        M$4:X$4=1,
                        M71:X71,
                        ""),
                    "")),
                AVERAGE(IF(
                    ISNUMBER(M71:X71),
                    IF(
                        M$4:X$4=2,
                        M71:X71,
                        ""),
                    ""))
            ),
            IF(
                Parameters!$D$17=1,
                IFERROR(
                    IF(
                        OR(
                            IF(
                                ISNUMBER(M71:X71),
                                IF(
                                    M$4:X$4=1,
                                    M71:X71,
                                    ""),
                                "")
                            =0),
                        0,
                        GEOMEAN(IF(
                            ISNUMBER(M71:X71),
                            IF(
                                M$4:X$4=1,
                                M71:X71,
                                ""),
                            ""))
                    ),
                    IF(
                        OR(IF(
                            ISNUMBER(M71:X71),
                            IF(
                                M$4:X$4=2,
                                M71:X71,
                                ""),
                            "")
                            =0),
                        0,
                        GEOMEAN(IF(
                            ISNUMBER(M71:X71),
                            IF(
                                M$4:X$4=2,
                                M71:X71,
                                ""),
                            "")))
                )
            )
        )
    )
)</f>
        <v>7</v>
      </c>
      <c r="I71" s="191" cm="1">
        <f t="array" ref="I71">IF(
    SUM(IF(
            ISNUMBER(
                IF(
                    $M$5:$X$5,
                    (M71:X71),
                    "")),
            1,
            0))
        =0,
    NA(),
    IF(
        Parameters!$D$15=1,
        IF(
            SUM(--(ISNUMBER(IF($M$5:$X$5=1,(M71:X71),""))))&gt;0,
            MAX(IF(
                ISNUMBER(M71:X71),
                IF(
                    M$5:X$5=1,
                    M71:X71,
                    ""),
                "")),
            MAX(IF(
                ISNUMBER(M71:X71),
                IF(
                    M$5:X$5=2,
                    M71:X71,
                    ""),
                ""))
        ),
        IF(
            Parameters!$D$16=1,
            IFERROR(
                AVERAGE(IF(
                    ISNUMBER(M71:X71),
                    IF(
                        M$5:X$5=1,
                        M71:X71,
                        ""),
                    "")),
                AVERAGE(IF(
                    ISNUMBER(M71:X71),
                    IF(
                        M$5:X$5=2,
                        M71:X71,
                        ""),
                    ""))
            ),
            IF(
                Parameters!$D$17=1,
                IFERROR(
                    IF(
                        OR(
                            IF(
                                ISNUMBER(M71:X71),
                                IF(
                                    M$5:X$5=1,
                                    M71:X71,
                                    ""),
                                "")
                            =0),
                        0,
                        GEOMEAN(IF(
                            ISNUMBER(M71:X71),
                            IF(
                                M$5:X$5=1,
                                M71:X71,
                                ""),
                            ""))
                    ),
                    IF(
                        OR(IF(
                            ISNUMBER(M71:X71),
                            IF(
                                M$5:X$5=2,
                                M71:X71,
                                ""),
                            "")
                            =0),
                        0,
                        GEOMEAN(IF(
                            ISNUMBER(M71:X71),
                            IF(
                                M$5:X$5=2,
                                M71:X71,
                                ""),
                            "")))
                )
            )
        )
    )
)</f>
        <v>7</v>
      </c>
      <c r="J71" s="242">
        <v>44895</v>
      </c>
      <c r="K71" s="242">
        <v>44887</v>
      </c>
      <c r="L71" s="91" t="s">
        <v>114</v>
      </c>
      <c r="M71" s="192" t="s">
        <v>409</v>
      </c>
      <c r="N71" s="192">
        <v>7</v>
      </c>
      <c r="O71" s="192" t="s">
        <v>409</v>
      </c>
      <c r="P71" s="192" t="s">
        <v>409</v>
      </c>
      <c r="Q71" s="192" t="s">
        <v>778</v>
      </c>
      <c r="R71" s="192" t="s">
        <v>409</v>
      </c>
      <c r="S71" s="192"/>
      <c r="T71" s="192"/>
      <c r="U71" s="192"/>
      <c r="V71" s="192"/>
      <c r="W71" s="192"/>
      <c r="X71" s="192"/>
      <c r="Y71" s="80"/>
      <c r="Z71" s="80"/>
    </row>
    <row r="72" spans="1:26" x14ac:dyDescent="0.2">
      <c r="A72" s="84">
        <v>65</v>
      </c>
      <c r="B72" s="84" t="str">
        <f ca="1"/>
        <v>France</v>
      </c>
      <c r="C72" s="84" t="str">
        <f ca="1"/>
        <v>FRA</v>
      </c>
      <c r="D72" s="219" t="str">
        <f ca="1"/>
        <v>ECS           Europe &amp; Central Asia</v>
      </c>
      <c r="E72" s="219" t="str">
        <f ca="1"/>
        <v>NA</v>
      </c>
      <c r="F72" s="190" t="str">
        <f t="shared" ca="1" si="3"/>
        <v/>
      </c>
      <c r="G72" s="80">
        <f>IF(N72=7, 6.9, 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1.087263562009261</v>
      </c>
      <c r="H72" s="80" cm="1">
        <f t="array" ref="H72">IF(
    SUM(IF(
            ISNUMBER(
                IF(
                    $M$4:$X$4,
                    (M72:X72),
                    "")),
            1,
            0))
        =0,
    NA(),
    IF(
        Parameters!$D$15=1,
        IF(
            SUM(--(ISNUMBER(IF($M$4:$X$4=1,(M72:X72),""))))&gt;0,
            MAX(IF(
                ISNUMBER(M72:X72),
                IF(
                    M$4:X$4=1,
                    M72:X72,
                    ""),
                "")),
            MAX(IF(
                ISNUMBER(M72:X72),
                IF(
                    M$4:X$4=2,
                    M72:X72,
                    ""),
                ""))
        ),
        IF(
            Parameters!$D$16=1,
            IFERROR(
                AVERAGE(IF(
                    ISNUMBER(M72:X72),
                    IF(
                        M$4:X$4=1,
                        M72:X72,
                        ""),
                    "")),
                AVERAGE(IF(
                    ISNUMBER(M72:X72),
                    IF(
                        M$4:X$4=2,
                        M72:X72,
                        ""),
                    ""))
            ),
            IF(
                Parameters!$D$17=1,
                IFERROR(
                    IF(
                        OR(
                            IF(
                                ISNUMBER(M72:X72),
                                IF(
                                    M$4:X$4=1,
                                    M72:X72,
                                    ""),
                                "")
                            =0),
                        0,
                        GEOMEAN(IF(
                            ISNUMBER(M72:X72),
                            IF(
                                M$4:X$4=1,
                                M72:X72,
                                ""),
                            ""))
                    ),
                    IF(
                        OR(IF(
                            ISNUMBER(M72:X72),
                            IF(
                                M$4:X$4=2,
                                M72:X72,
                                ""),
                            "")
                            =0),
                        0,
                        GEOMEAN(IF(
                            ISNUMBER(M72:X72),
                            IF(
                                M$4:X$4=2,
                                M72:X72,
                                ""),
                            "")))
                )
            )
        )
    )
)</f>
        <v>0.31259129418638598</v>
      </c>
      <c r="I72" s="191" cm="1">
        <f t="array" ref="I72">IF(
    SUM(IF(
            ISNUMBER(
                IF(
                    $M$5:$X$5,
                    (M72:X72),
                    "")),
            1,
            0))
        =0,
    NA(),
    IF(
        Parameters!$D$15=1,
        IF(
            SUM(--(ISNUMBER(IF($M$5:$X$5=1,(M72:X72),""))))&gt;0,
            MAX(IF(
                ISNUMBER(M72:X72),
                IF(
                    M$5:X$5=1,
                    M72:X72,
                    ""),
                "")),
            MAX(IF(
                ISNUMBER(M72:X72),
                IF(
                    M$5:X$5=2,
                    M72:X72,
                    ""),
                ""))
        ),
        IF(
            Parameters!$D$16=1,
            IFERROR(
                AVERAGE(IF(
                    ISNUMBER(M72:X72),
                    IF(
                        M$5:X$5=1,
                        M72:X72,
                        ""),
                    "")),
                AVERAGE(IF(
                    ISNUMBER(M72:X72),
                    IF(
                        M$5:X$5=2,
                        M72:X72,
                        ""),
                    ""))
            ),
            IF(
                Parameters!$D$17=1,
                IFERROR(
                    IF(
                        OR(
                            IF(
                                ISNUMBER(M72:X72),
                                IF(
                                    M$5:X$5=1,
                                    M72:X72,
                                    ""),
                                "")
                            =0),
                        0,
                        GEOMEAN(IF(
                            ISNUMBER(M72:X72),
                            IF(
                                M$5:X$5=1,
                                M72:X72,
                                ""),
                            ""))
                    ),
                    IF(
                        OR(IF(
                            ISNUMBER(M72:X72),
                            IF(
                                M$5:X$5=2,
                                M72:X72,
                                ""),
                            "")
                            =0),
                        0,
                        GEOMEAN(IF(
                            ISNUMBER(M72:X72),
                            IF(
                                M$5:X$5=2,
                                M72:X72,
                                ""),
                            "")))
                )
            )
        )
    )
)</f>
        <v>3.7817497648165501</v>
      </c>
      <c r="J72" s="242">
        <v>45142</v>
      </c>
      <c r="K72" s="242">
        <v>45218</v>
      </c>
      <c r="L72" s="91" t="s">
        <v>116</v>
      </c>
      <c r="M72" s="192">
        <v>0.31259129418638598</v>
      </c>
      <c r="N72" s="192" t="s">
        <v>409</v>
      </c>
      <c r="O72" s="192">
        <v>3.7817497648165501</v>
      </c>
      <c r="P72" s="192">
        <v>23.1666666666666</v>
      </c>
      <c r="Q72" s="192" t="s">
        <v>409</v>
      </c>
      <c r="R72" s="192">
        <v>-0.83333333333333504</v>
      </c>
      <c r="S72" s="192"/>
      <c r="T72" s="192"/>
      <c r="U72" s="192"/>
      <c r="V72" s="192"/>
      <c r="W72" s="192"/>
      <c r="X72" s="192"/>
      <c r="Y72" s="80"/>
      <c r="Z72" s="80"/>
    </row>
    <row r="73" spans="1:26"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IF(N73=7, 6.9, 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$M$4:$X$4,
                    (M73:X73),
                    "")),
            1,
            0))
        =0,
    NA(),
    IF(
        Parameters!$D$15=1,
        IF(
            SUM(--(ISNUMBER(IF($M$4:$X$4=1,(M73:X73),""))))&gt;0,
            MAX(IF(
                ISNUMBER(M73:X73),
                IF(
                    M$4:X$4=1,
                    M73:X73,
                    ""),
                "")),
            MAX(IF(
                ISNUMBER(M73:X73),
                IF(
                    M$4:X$4=2,
                    M73:X73,
                    ""),
                ""))
        ),
        IF(
            Parameters!$D$16=1,
            IFERROR(
                AVERAGE(IF(
                    ISNUMBER(M73:X73),
                    IF(
                        M$4:X$4=1,
                        M73:X73,
                        ""),
                    "")),
                AVERAGE(IF(
                    ISNUMBER(M73:X73),
                    IF(
                        M$4:X$4=2,
                        M73:X73,
                        ""),
                    ""))
            ),
            IF(
                Parameters!$D$17=1,
                IFERROR(
                    IF(
                        OR(
                            IF(
                                ISNUMBER(M73:X73),
                                IF(
                                    M$4:X$4=1,
                                    M73:X73,
                                    ""),
                                "")
                            =0),
                        0,
                        GEOMEAN(IF(
                            ISNUMBER(M73:X73),
                            IF(
                                M$4:X$4=1,
                                M73:X73,
                                ""),
                            ""))
                    ),
                    IF(
                        OR(IF(
                            ISNUMBER(M73:X73),
                            IF(
                                M$4:X$4=2,
                                M73:X73,
                                ""),
                            "")
                            =0),
                        0,
                        GEOMEAN(IF(
                            ISNUMBER(M73:X73),
                            IF(
                                M$4:X$4=2,
                                M73:X73,
                                ""),
                            "")))
                )
            )
        )
    )
)</f>
        <v>#N/A</v>
      </c>
      <c r="I73" s="191" t="e" cm="1">
        <f t="array" ref="I73">IF(
    SUM(IF(
            ISNUMBER(
                IF(
                    $M$5:$X$5,
                    (M73:X73),
                    "")),
            1,
            0))
        =0,
    NA(),
    IF(
        Parameters!$D$15=1,
        IF(
            SUM(--(ISNUMBER(IF($M$5:$X$5=1,(M73:X73),""))))&gt;0,
            MAX(IF(
                ISNUMBER(M73:X73),
                IF(
                    M$5:X$5=1,
                    M73:X73,
                    ""),
                "")),
            MAX(IF(
                ISNUMBER(M73:X73),
                IF(
                    M$5:X$5=2,
                    M73:X73,
                    ""),
                ""))
        ),
        IF(
            Parameters!$D$16=1,
            IFERROR(
                AVERAGE(IF(
                    ISNUMBER(M73:X73),
                    IF(
                        M$5:X$5=1,
                        M73:X73,
                        ""),
                    "")),
                AVERAGE(IF(
                    ISNUMBER(M73:X73),
                    IF(
                        M$5:X$5=2,
                        M73:X73,
                        ""),
                    ""))
            ),
            IF(
                Parameters!$D$17=1,
                IFERROR(
                    IF(
                        OR(
                            IF(
                                ISNUMBER(M73:X73),
                                IF(
                                    M$5:X$5=1,
                                    M73:X73,
                                    ""),
                                "")
                            =0),
                        0,
                        GEOMEAN(IF(
                            ISNUMBER(M73:X73),
                            IF(
                                M$5:X$5=1,
                                M73:X73,
                                ""),
                            ""))
                    ),
                    IF(
                        OR(IF(
                            ISNUMBER(M73:X73),
                            IF(
                                M$5:X$5=2,
                                M73:X73,
                                ""),
                            "")
                            =0),
                        0,
                        GEOMEAN(IF(
                            ISNUMBER(M73:X73),
                            IF(
                                M$5:X$5=2,
                                M73:X73,
                                ""),
                            "")))
                )
            )
        )
    )
)</f>
        <v>#N/A</v>
      </c>
      <c r="J73" s="242" t="s">
        <v>409</v>
      </c>
      <c r="K73" s="242" t="s">
        <v>409</v>
      </c>
      <c r="L73" s="91" t="s">
        <v>701</v>
      </c>
      <c r="M73" s="192" t="s">
        <v>409</v>
      </c>
      <c r="N73" s="192" t="s">
        <v>409</v>
      </c>
      <c r="O73" s="192" t="s">
        <v>409</v>
      </c>
      <c r="P73" s="192" t="s">
        <v>409</v>
      </c>
      <c r="Q73" s="192" t="s">
        <v>409</v>
      </c>
      <c r="R73" s="192" t="s">
        <v>409</v>
      </c>
      <c r="S73" s="192"/>
      <c r="T73" s="192"/>
      <c r="U73" s="192"/>
      <c r="V73" s="192"/>
      <c r="W73" s="192"/>
      <c r="X73" s="192"/>
      <c r="Y73" s="80"/>
      <c r="Z73" s="80"/>
    </row>
    <row r="74" spans="1:26" x14ac:dyDescent="0.2">
      <c r="A74" s="84">
        <v>67</v>
      </c>
      <c r="B74" s="84" t="str">
        <f ca="1"/>
        <v>Micronesia, Fed. Sts.</v>
      </c>
      <c r="C74" s="84" t="str">
        <f ca="1"/>
        <v>FSM</v>
      </c>
      <c r="D74" s="219" t="str">
        <f ca="1"/>
        <v>EAS           East Asia &amp; Pacific</v>
      </c>
      <c r="E74" s="219" t="str">
        <f ca="1"/>
        <v>IDA</v>
      </c>
      <c r="F74" s="190" t="str">
        <f t="shared" ca="1" si="4"/>
        <v/>
      </c>
      <c r="G74" s="80" t="e">
        <f>IF(N74=7, 6.9, 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#N/A</v>
      </c>
      <c r="H74" s="80" t="e" cm="1">
        <f t="array" ref="H74">IF(
    SUM(IF(
            ISNUMBER(
                IF(
                    $M$4:$X$4,
                    (M74:X74),
                    "")),
            1,
            0))
        =0,
    NA(),
    IF(
        Parameters!$D$15=1,
        IF(
            SUM(--(ISNUMBER(IF($M$4:$X$4=1,(M74:X74),""))))&gt;0,
            MAX(IF(
                ISNUMBER(M74:X74),
                IF(
                    M$4:X$4=1,
                    M74:X74,
                    ""),
                "")),
            MAX(IF(
                ISNUMBER(M74:X74),
                IF(
                    M$4:X$4=2,
                    M74:X74,
                    ""),
                ""))
        ),
        IF(
            Parameters!$D$16=1,
            IFERROR(
                AVERAGE(IF(
                    ISNUMBER(M74:X74),
                    IF(
                        M$4:X$4=1,
                        M74:X74,
                        ""),
                    "")),
                AVERAGE(IF(
                    ISNUMBER(M74:X74),
                    IF(
                        M$4:X$4=2,
                        M74:X74,
                        ""),
                    ""))
            ),
            IF(
                Parameters!$D$17=1,
                IFERROR(
                    IF(
                        OR(
                            IF(
                                ISNUMBER(M74:X74),
                                IF(
                                    M$4:X$4=1,
                                    M74:X74,
                                    ""),
                                "")
                            =0),
                        0,
                        GEOMEAN(IF(
                            ISNUMBER(M74:X74),
                            IF(
                                M$4:X$4=1,
                                M74:X74,
                                ""),
                            ""))
                    ),
                    IF(
                        OR(IF(
                            ISNUMBER(M74:X74),
                            IF(
                                M$4:X$4=2,
                                M74:X74,
                                ""),
                            "")
                            =0),
                        0,
                        GEOMEAN(IF(
                            ISNUMBER(M74:X74),
                            IF(
                                M$4:X$4=2,
                                M74:X74,
                                ""),
                            "")))
                )
            )
        )
    )
)</f>
        <v>#N/A</v>
      </c>
      <c r="I74" s="191" t="e" cm="1">
        <f t="array" ref="I74">IF(
    SUM(IF(
            ISNUMBER(
                IF(
                    $M$5:$X$5,
                    (M74:X74),
                    "")),
            1,
            0))
        =0,
    NA(),
    IF(
        Parameters!$D$15=1,
        IF(
            SUM(--(ISNUMBER(IF($M$5:$X$5=1,(M74:X74),""))))&gt;0,
            MAX(IF(
                ISNUMBER(M74:X74),
                IF(
                    M$5:X$5=1,
                    M74:X74,
                    ""),
                "")),
            MAX(IF(
                ISNUMBER(M74:X74),
                IF(
                    M$5:X$5=2,
                    M74:X74,
                    ""),
                ""))
        ),
        IF(
            Parameters!$D$16=1,
            IFERROR(
                AVERAGE(IF(
                    ISNUMBER(M74:X74),
                    IF(
                        M$5:X$5=1,
                        M74:X74,
                        ""),
                    "")),
                AVERAGE(IF(
                    ISNUMBER(M74:X74),
                    IF(
                        M$5:X$5=2,
                        M74:X74,
                        ""),
                    ""))
            ),
            IF(
                Parameters!$D$17=1,
                IFERROR(
                    IF(
                        OR(
                            IF(
                                ISNUMBER(M74:X74),
                                IF(
                                    M$5:X$5=1,
                                    M74:X74,
                                    ""),
                                "")
                            =0),
                        0,
                        GEOMEAN(IF(
                            ISNUMBER(M74:X74),
                            IF(
                                M$5:X$5=1,
                                M74:X74,
                                ""),
                            ""))
                    ),
                    IF(
                        OR(IF(
                            ISNUMBER(M74:X74),
                            IF(
                                M$5:X$5=2,
                                M74:X74,
                                ""),
                            "")
                            =0),
                        0,
                        GEOMEAN(IF(
                            ISNUMBER(M74:X74),
                            IF(
                                M$5:X$5=2,
                                M74:X74,
                                ""),
                            "")))
                )
            )
        )
    )
)</f>
        <v>#N/A</v>
      </c>
      <c r="J74" s="242">
        <v>44753</v>
      </c>
      <c r="K74" s="242">
        <v>44753</v>
      </c>
      <c r="L74" s="91" t="s">
        <v>117</v>
      </c>
      <c r="M74" s="192" t="s">
        <v>409</v>
      </c>
      <c r="N74" s="192" t="s">
        <v>409</v>
      </c>
      <c r="O74" s="192" t="s">
        <v>409</v>
      </c>
      <c r="P74" s="192" t="s">
        <v>409</v>
      </c>
      <c r="Q74" s="192" t="s">
        <v>409</v>
      </c>
      <c r="R74" s="192" t="s">
        <v>409</v>
      </c>
      <c r="S74" s="192"/>
      <c r="T74" s="192"/>
      <c r="U74" s="192"/>
      <c r="V74" s="192"/>
      <c r="W74" s="192"/>
      <c r="X74" s="192"/>
      <c r="Y74" s="80"/>
      <c r="Z74" s="80"/>
    </row>
    <row r="75" spans="1:26" x14ac:dyDescent="0.2">
      <c r="A75" s="84">
        <v>68</v>
      </c>
      <c r="B75" s="84" t="str">
        <f ca="1"/>
        <v>Gabon</v>
      </c>
      <c r="C75" s="84" t="str">
        <f ca="1"/>
        <v>GAB</v>
      </c>
      <c r="D75" s="219" t="str">
        <f ca="1"/>
        <v>SSF           Sub-Saharan Africa</v>
      </c>
      <c r="E75" s="219" t="str">
        <f ca="1"/>
        <v>IBRD</v>
      </c>
      <c r="F75" s="190" t="str">
        <f t="shared" ca="1" si="4"/>
        <v/>
      </c>
      <c r="G75" s="80">
        <f>IF(N75=7, 6.9, 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4.6784510256637146</v>
      </c>
      <c r="H75" s="80" cm="1">
        <f t="array" ref="H75">IF(
    SUM(IF(
            ISNUMBER(
                IF(
                    $M$4:$X$4,
                    (M75:X75),
                    "")),
            1,
            0))
        =0,
    NA(),
    IF(
        Parameters!$D$15=1,
        IF(
            SUM(--(ISNUMBER(IF($M$4:$X$4=1,(M75:X75),""))))&gt;0,
            MAX(IF(
                ISNUMBER(M75:X75),
                IF(
                    M$4:X$4=1,
                    M75:X75,
                    ""),
                "")),
            MAX(IF(
                ISNUMBER(M75:X75),
                IF(
                    M$4:X$4=2,
                    M75:X75,
                    ""),
                ""))
        ),
        IF(
            Parameters!$D$16=1,
            IFERROR(
                AVERAGE(IF(
                    ISNUMBER(M75:X75),
                    IF(
                        M$4:X$4=1,
                        M75:X75,
                        ""),
                    "")),
                AVERAGE(IF(
                    ISNUMBER(M75:X75),
                    IF(
                        M$4:X$4=2,
                        M75:X75,
                        ""),
                    ""))
            ),
            IF(
                Parameters!$D$17=1,
                IFERROR(
                    IF(
                        OR(
                            IF(
                                ISNUMBER(M75:X75),
                                IF(
                                    M$4:X$4=1,
                                    M75:X75,
                                    ""),
                                "")
                            =0),
                        0,
                        GEOMEAN(IF(
                            ISNUMBER(M75:X75),
                            IF(
                                M$4:X$4=1,
                                M75:X75,
                                ""),
                            ""))
                    ),
                    IF(
                        OR(IF(
                            ISNUMBER(M75:X75),
                            IF(
                                M$4:X$4=2,
                                M75:X75,
                                ""),
                            "")
                            =0),
                        0,
                        GEOMEAN(IF(
                            ISNUMBER(M75:X75),
                            IF(
                                M$4:X$4=2,
                                M75:X75,
                                ""),
                            "")))
                )
            )
        )
    )
)</f>
        <v>5.1475314052001098</v>
      </c>
      <c r="I75" s="191" cm="1">
        <f t="array" ref="I75">IF(
    SUM(IF(
            ISNUMBER(
                IF(
                    $M$5:$X$5,
                    (M75:X75),
                    "")),
            1,
            0))
        =0,
    NA(),
    IF(
        Parameters!$D$15=1,
        IF(
            SUM(--(ISNUMBER(IF($M$5:$X$5=1,(M75:X75),""))))&gt;0,
            MAX(IF(
                ISNUMBER(M75:X75),
                IF(
                    M$5:X$5=1,
                    M75:X75,
                    ""),
                "")),
            MAX(IF(
                ISNUMBER(M75:X75),
                IF(
                    M$5:X$5=2,
                    M75:X75,
                    ""),
                ""))
        ),
        IF(
            Parameters!$D$16=1,
            IFERROR(
                AVERAGE(IF(
                    ISNUMBER(M75:X75),
                    IF(
                        M$5:X$5=1,
                        M75:X75,
                        ""),
                    "")),
                AVERAGE(IF(
                    ISNUMBER(M75:X75),
                    IF(
                        M$5:X$5=2,
                        M75:X75,
                        ""),
                    ""))
            ),
            IF(
                Parameters!$D$17=1,
                IFERROR(
                    IF(
                        OR(
                            IF(
                                ISNUMBER(M75:X75),
                                IF(
                                    M$5:X$5=1,
                                    M75:X75,
                                    ""),
                                "")
                            =0),
                        0,
                        GEOMEAN(IF(
                            ISNUMBER(M75:X75),
                            IF(
                                M$5:X$5=1,
                                M75:X75,
                                ""),
                            ""))
                    ),
                    IF(
                        OR(IF(
                            ISNUMBER(M75:X75),
                            IF(
                                M$5:X$5=2,
                                M75:X75,
                                ""),
                            "")
                            =0),
                        0,
                        GEOMEAN(IF(
                            ISNUMBER(M75:X75),
                            IF(
                                M$5:X$5=2,
                                M75:X75,
                                ""),
                            "")))
                )
            )
        )
    )
)</f>
        <v>4.2521166509877704</v>
      </c>
      <c r="J75" s="242">
        <v>45142</v>
      </c>
      <c r="K75" s="242">
        <v>45218</v>
      </c>
      <c r="L75" s="91" t="s">
        <v>119</v>
      </c>
      <c r="M75" s="192">
        <v>5.1475314052001098</v>
      </c>
      <c r="N75" s="192" t="s">
        <v>409</v>
      </c>
      <c r="O75" s="192">
        <v>4.2521166509877704</v>
      </c>
      <c r="P75" s="192">
        <v>50.75</v>
      </c>
      <c r="Q75" s="192" t="s">
        <v>409</v>
      </c>
      <c r="R75" s="192">
        <v>-0.41666666666666402</v>
      </c>
      <c r="S75" s="192"/>
      <c r="T75" s="192"/>
      <c r="U75" s="192"/>
      <c r="V75" s="192"/>
      <c r="W75" s="192"/>
      <c r="X75" s="192"/>
      <c r="Y75" s="80"/>
      <c r="Z75" s="80"/>
    </row>
    <row r="76" spans="1:26" x14ac:dyDescent="0.2">
      <c r="A76" s="84">
        <v>69</v>
      </c>
      <c r="B76" s="84" t="str">
        <f ca="1"/>
        <v>United Kingdom</v>
      </c>
      <c r="C76" s="84" t="str">
        <f ca="1"/>
        <v>GBR</v>
      </c>
      <c r="D76" s="219" t="str">
        <f ca="1"/>
        <v>ECS           Europe &amp; Central Asia</v>
      </c>
      <c r="E76" s="219" t="str">
        <f ca="1"/>
        <v>NA</v>
      </c>
      <c r="F76" s="190" t="str">
        <f t="shared" ca="1" si="4"/>
        <v/>
      </c>
      <c r="G76" s="80">
        <f>IF(N76=7, 6.9, 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2.2259763980438163</v>
      </c>
      <c r="H76" s="80" cm="1">
        <f t="array" ref="H76">IF(
    SUM(IF(
            ISNUMBER(
                IF(
                    $M$4:$X$4,
                    (M76:X76),
                    "")),
            1,
            0))
        =0,
    NA(),
    IF(
        Parameters!$D$15=1,
        IF(
            SUM(--(ISNUMBER(IF($M$4:$X$4=1,(M76:X76),""))))&gt;0,
            MAX(IF(
                ISNUMBER(M76:X76),
                IF(
                    M$4:X$4=1,
                    M76:X76,
                    ""),
                "")),
            MAX(IF(
                ISNUMBER(M76:X76),
                IF(
                    M$4:X$4=2,
                    M76:X76,
                    ""),
                ""))
        ),
        IF(
            Parameters!$D$16=1,
            IFERROR(
                AVERAGE(IF(
                    ISNUMBER(M76:X76),
                    IF(
                        M$4:X$4=1,
                        M76:X76,
                        ""),
                    "")),
                AVERAGE(IF(
                    ISNUMBER(M76:X76),
                    IF(
                        M$4:X$4=2,
                        M76:X76,
                        ""),
                    ""))
            ),
            IF(
                Parameters!$D$17=1,
                IFERROR(
                    IF(
                        OR(
                            IF(
                                ISNUMBER(M76:X76),
                                IF(
                                    M$4:X$4=1,
                                    M76:X76,
                                    ""),
                                "")
                            =0),
                        0,
                        GEOMEAN(IF(
                            ISNUMBER(M76:X76),
                            IF(
                                M$4:X$4=1,
                                M76:X76,
                                ""),
                            ""))
                    ),
                    IF(
                        OR(IF(
                            ISNUMBER(M76:X76),
                            IF(
                                M$4:X$4=2,
                                M76:X76,
                                ""),
                            "")
                            =0),
                        0,
                        GEOMEAN(IF(
                            ISNUMBER(M76:X76),
                            IF(
                                M$4:X$4=2,
                                M76:X76,
                                ""),
                            "")))
                )
            )
        )
    )
)</f>
        <v>1.74408413672217</v>
      </c>
      <c r="I76" s="191" cm="1">
        <f t="array" ref="I76">IF(
    SUM(IF(
            ISNUMBER(
                IF(
                    $M$5:$X$5,
                    (M76:X76),
                    "")),
            1,
            0))
        =0,
    NA(),
    IF(
        Parameters!$D$15=1,
        IF(
            SUM(--(ISNUMBER(IF($M$5:$X$5=1,(M76:X76),""))))&gt;0,
            MAX(IF(
                ISNUMBER(M76:X76),
                IF(
                    M$5:X$5=1,
                    M76:X76,
                    ""),
                "")),
            MAX(IF(
                ISNUMBER(M76:X76),
                IF(
                    M$5:X$5=2,
                    M76:X76,
                    ""),
                ""))
        ),
        IF(
            Parameters!$D$16=1,
            IFERROR(
                AVERAGE(IF(
                    ISNUMBER(M76:X76),
                    IF(
                        M$5:X$5=1,
                        M76:X76,
                        ""),
                    "")),
                AVERAGE(IF(
                    ISNUMBER(M76:X76),
                    IF(
                        M$5:X$5=2,
                        M76:X76,
                        ""),
                    ""))
            ),
            IF(
                Parameters!$D$17=1,
                IFERROR(
                    IF(
                        OR(
                            IF(
                                ISNUMBER(M76:X76),
                                IF(
                                    M$5:X$5=1,
                                    M76:X76,
                                    ""),
                                "")
                            =0),
                        0,
                        GEOMEAN(IF(
                            ISNUMBER(M76:X76),
                            IF(
                                M$5:X$5=1,
                                M76:X76,
                                ""),
                            ""))
                    ),
                    IF(
                        OR(IF(
                            ISNUMBER(M76:X76),
                            IF(
                                M$5:X$5=2,
                                M76:X76,
                                ""),
                            "")
                            =0),
                        0,
                        GEOMEAN(IF(
                            ISNUMBER(M76:X76),
                            IF(
                                M$5:X$5=2,
                                M76:X76,
                                ""),
                            "")))
                )
            )
        )
    )
)</f>
        <v>2.8410159924741301</v>
      </c>
      <c r="J76" s="242">
        <v>45218</v>
      </c>
      <c r="K76" s="242">
        <v>45218</v>
      </c>
      <c r="L76" s="91" t="s">
        <v>121</v>
      </c>
      <c r="M76" s="192">
        <v>1.74408413672217</v>
      </c>
      <c r="N76" s="192" t="s">
        <v>409</v>
      </c>
      <c r="O76" s="192">
        <v>2.8410159924741301</v>
      </c>
      <c r="P76" s="192">
        <v>31.3333333333333</v>
      </c>
      <c r="Q76" s="192" t="s">
        <v>409</v>
      </c>
      <c r="R76" s="192">
        <v>-1.6666666666666601</v>
      </c>
      <c r="S76" s="192"/>
      <c r="T76" s="192"/>
      <c r="U76" s="192"/>
      <c r="V76" s="192"/>
      <c r="W76" s="192"/>
      <c r="X76" s="192"/>
      <c r="Y76" s="80"/>
      <c r="Z76" s="80"/>
    </row>
    <row r="77" spans="1:26" x14ac:dyDescent="0.2">
      <c r="A77" s="84">
        <v>70</v>
      </c>
      <c r="B77" s="84" t="str">
        <f ca="1"/>
        <v>Georgia</v>
      </c>
      <c r="C77" s="84" t="str">
        <f ca="1"/>
        <v>GEO</v>
      </c>
      <c r="D77" s="219" t="str">
        <f ca="1"/>
        <v>ECS           Europe &amp; Central Asia</v>
      </c>
      <c r="E77" s="219" t="str">
        <f ca="1"/>
        <v>IBRD</v>
      </c>
      <c r="F77" s="190" t="str">
        <f t="shared" ca="1" si="4"/>
        <v/>
      </c>
      <c r="G77" s="80">
        <f>IF(N77=7, 6.9, 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0.92753399442884266</v>
      </c>
      <c r="H77" s="80" cm="1">
        <f t="array" ref="H77">IF(
    SUM(IF(
            ISNUMBER(
                IF(
                    $M$4:$X$4,
                    (M77:X77),
                    "")),
            1,
            0))
        =0,
    NA(),
    IF(
        Parameters!$D$15=1,
        IF(
            SUM(--(ISNUMBER(IF($M$4:$X$4=1,(M77:X77),""))))&gt;0,
            MAX(IF(
                ISNUMBER(M77:X77),
                IF(
                    M$4:X$4=1,
                    M77:X77,
                    ""),
                "")),
            MAX(IF(
                ISNUMBER(M77:X77),
                IF(
                    M$4:X$4=2,
                    M77:X77,
                    ""),
                ""))
        ),
        IF(
            Parameters!$D$16=1,
            IFERROR(
                AVERAGE(IF(
                    ISNUMBER(M77:X77),
                    IF(
                        M$4:X$4=1,
                        M77:X77,
                        ""),
                    "")),
                AVERAGE(IF(
                    ISNUMBER(M77:X77),
                    IF(
                        M$4:X$4=2,
                        M77:X77,
                        ""),
                    ""))
            ),
            IF(
                Parameters!$D$17=1,
                IFERROR(
                    IF(
                        OR(
                            IF(
                                ISNUMBER(M77:X77),
                                IF(
                                    M$4:X$4=1,
                                    M77:X77,
                                    ""),
                                "")
                            =0),
                        0,
                        GEOMEAN(IF(
                            ISNUMBER(M77:X77),
                            IF(
                                M$4:X$4=1,
                                M77:X77,
                                ""),
                            ""))
                    ),
                    IF(
                        OR(IF(
                            ISNUMBER(M77:X77),
                            IF(
                                M$4:X$4=2,
                                M77:X77,
                                ""),
                            "")
                            =0),
                        0,
                        GEOMEAN(IF(
                            ISNUMBER(M77:X77),
                            IF(
                                M$4:X$4=2,
                                M77:X77,
                                ""),
                            "")))
                )
            )
        )
    )
)</f>
        <v>1.7586912065439599</v>
      </c>
      <c r="I77" s="191" cm="1">
        <f t="array" ref="I77">IF(
    SUM(IF(
            ISNUMBER(
                IF(
                    $M$5:$X$5,
                    (M77:X77),
                    "")),
            1,
            0))
        =0,
    NA(),
    IF(
        Parameters!$D$15=1,
        IF(
            SUM(--(ISNUMBER(IF($M$5:$X$5=1,(M77:X77),""))))&gt;0,
            MAX(IF(
                ISNUMBER(M77:X77),
                IF(
                    M$5:X$5=1,
                    M77:X77,
                    ""),
                "")),
            MAX(IF(
                ISNUMBER(M77:X77),
                IF(
                    M$5:X$5=2,
                    M77:X77,
                    ""),
                ""))
        ),
        IF(
            Parameters!$D$16=1,
            IFERROR(
                AVERAGE(IF(
                    ISNUMBER(M77:X77),
                    IF(
                        M$5:X$5=1,
                        M77:X77,
                        ""),
                    "")),
                AVERAGE(IF(
                    ISNUMBER(M77:X77),
                    IF(
                        M$5:X$5=2,
                        M77:X77,
                        ""),
                    ""))
            ),
            IF(
                Parameters!$D$17=1,
                IFERROR(
                    IF(
                        OR(
                            IF(
                                ISNUMBER(M77:X77),
                                IF(
                                    M$5:X$5=1,
                                    M77:X77,
                                    ""),
                                "")
                            =0),
                        0,
                        GEOMEAN(IF(
                            ISNUMBER(M77:X77),
                            IF(
                                M$5:X$5=1,
                                M77:X77,
                                ""),
                            ""))
                    ),
                    IF(
                        OR(IF(
                            ISNUMBER(M77:X77),
                            IF(
                                M$5:X$5=2,
                                M77:X77,
                                ""),
                            "")
                            =0),
                        0,
                        GEOMEAN(IF(
                            ISNUMBER(M77:X77),
                            IF(
                                M$5:X$5=2,
                                M77:X77,
                                ""),
                            "")))
                )
            )
        )
    )
)</f>
        <v>0.48918156161805998</v>
      </c>
      <c r="J77" s="242">
        <v>45218</v>
      </c>
      <c r="K77" s="242">
        <v>45218</v>
      </c>
      <c r="L77" s="91" t="s">
        <v>123</v>
      </c>
      <c r="M77" s="192">
        <v>1.7586912065439599</v>
      </c>
      <c r="N77" s="192" t="s">
        <v>409</v>
      </c>
      <c r="O77" s="192">
        <v>0.48918156161805998</v>
      </c>
      <c r="P77" s="192">
        <v>31.4166666666666</v>
      </c>
      <c r="Q77" s="192" t="s">
        <v>409</v>
      </c>
      <c r="R77" s="192">
        <v>-3.75</v>
      </c>
      <c r="S77" s="192"/>
      <c r="T77" s="192"/>
      <c r="U77" s="192"/>
      <c r="V77" s="192"/>
      <c r="W77" s="192"/>
      <c r="X77" s="192"/>
      <c r="Y77" s="80"/>
      <c r="Z77" s="80"/>
    </row>
    <row r="78" spans="1:26" x14ac:dyDescent="0.2">
      <c r="A78" s="84">
        <v>71</v>
      </c>
      <c r="B78" s="84" t="str">
        <f ca="1"/>
        <v>Ghana</v>
      </c>
      <c r="C78" s="84" t="str">
        <f ca="1"/>
        <v>GHA</v>
      </c>
      <c r="D78" s="219" t="str">
        <f ca="1"/>
        <v>SSF           Sub-Saharan Africa</v>
      </c>
      <c r="E78" s="219" t="str">
        <f ca="1"/>
        <v>IDA</v>
      </c>
      <c r="F78" s="190" t="str">
        <f t="shared" ca="1" si="4"/>
        <v/>
      </c>
      <c r="G78" s="80">
        <f>IF(N78=7, 6.9, 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v>
      </c>
      <c r="H78" s="80" cm="1">
        <f t="array" ref="H78">IF(
    SUM(IF(
            ISNUMBER(
                IF(
                    $M$4:$X$4,
                    (M78:X78),
                    "")),
            1,
            0))
        =0,
    NA(),
    IF(
        Parameters!$D$15=1,
        IF(
            SUM(--(ISNUMBER(IF($M$4:$X$4=1,(M78:X78),""))))&gt;0,
            MAX(IF(
                ISNUMBER(M78:X78),
                IF(
                    M$4:X$4=1,
                    M78:X78,
                    ""),
                "")),
            MAX(IF(
                ISNUMBER(M78:X78),
                IF(
                    M$4:X$4=2,
                    M78:X78,
                    ""),
                ""))
        ),
        IF(
            Parameters!$D$16=1,
            IFERROR(
                AVERAGE(IF(
                    ISNUMBER(M78:X78),
                    IF(
                        M$4:X$4=1,
                        M78:X78,
                        ""),
                    "")),
                AVERAGE(IF(
                    ISNUMBER(M78:X78),
                    IF(
                        M$4:X$4=2,
                        M78:X78,
                        ""),
                    ""))
            ),
            IF(
                Parameters!$D$17=1,
                IFERROR(
                    IF(
                        OR(
                            IF(
                                ISNUMBER(M78:X78),
                                IF(
                                    M$4:X$4=1,
                                    M78:X78,
                                    ""),
                                "")
                            =0),
                        0,
                        GEOMEAN(IF(
                            ISNUMBER(M78:X78),
                            IF(
                                M$4:X$4=1,
                                M78:X78,
                                ""),
                            ""))
                    ),
                    IF(
                        OR(IF(
                            ISNUMBER(M78:X78),
                            IF(
                                M$4:X$4=2,
                                M78:X78,
                                ""),
                            "")
                            =0),
                        0,
                        GEOMEAN(IF(
                            ISNUMBER(M78:X78),
                            IF(
                                M$4:X$4=2,
                                M78:X78,
                                ""),
                            "")))
                )
            )
        )
    )
)</f>
        <v>10</v>
      </c>
      <c r="I78" s="191" cm="1">
        <f t="array" ref="I78">IF(
    SUM(IF(
            ISNUMBER(
                IF(
                    $M$5:$X$5,
                    (M78:X78),
                    "")),
            1,
            0))
        =0,
    NA(),
    IF(
        Parameters!$D$15=1,
        IF(
            SUM(--(ISNUMBER(IF($M$5:$X$5=1,(M78:X78),""))))&gt;0,
            MAX(IF(
                ISNUMBER(M78:X78),
                IF(
                    M$5:X$5=1,
                    M78:X78,
                    ""),
                "")),
            MAX(IF(
                ISNUMBER(M78:X78),
                IF(
                    M$5:X$5=2,
                    M78:X78,
                    ""),
                ""))
        ),
        IF(
            Parameters!$D$16=1,
            IFERROR(
                AVERAGE(IF(
                    ISNUMBER(M78:X78),
                    IF(
                        M$5:X$5=1,
                        M78:X78,
                        ""),
                    "")),
                AVERAGE(IF(
                    ISNUMBER(M78:X78),
                    IF(
                        M$5:X$5=2,
                        M78:X78,
                        ""),
                    ""))
            ),
            IF(
                Parameters!$D$17=1,
                IFERROR(
                    IF(
                        OR(
                            IF(
                                ISNUMBER(M78:X78),
                                IF(
                                    M$5:X$5=1,
                                    M78:X78,
                                    ""),
                                "")
                            =0),
                        0,
                        GEOMEAN(IF(
                            ISNUMBER(M78:X78),
                            IF(
                                M$5:X$5=1,
                                M78:X78,
                                ""),
                            ""))
                    ),
                    IF(
                        OR(IF(
                            ISNUMBER(M78:X78),
                            IF(
                                M$5:X$5=2,
                                M78:X78,
                                ""),
                            "")
                            =0),
                        0,
                        GEOMEAN(IF(
                            ISNUMBER(M78:X78),
                            IF(
                                M$5:X$5=2,
                                M78:X78,
                                ""),
                            "")))
                )
            )
        )
    )
)</f>
        <v>10</v>
      </c>
      <c r="J78" s="242">
        <v>44895</v>
      </c>
      <c r="K78" s="242">
        <v>44887</v>
      </c>
      <c r="L78" s="91" t="s">
        <v>125</v>
      </c>
      <c r="M78" s="192">
        <v>7.8644463920537504</v>
      </c>
      <c r="N78" s="192">
        <v>10</v>
      </c>
      <c r="O78" s="192">
        <v>3.3113828786453401</v>
      </c>
      <c r="P78" s="192">
        <v>66.25</v>
      </c>
      <c r="Q78" s="192" t="s">
        <v>779</v>
      </c>
      <c r="R78" s="192">
        <v>-1.25</v>
      </c>
      <c r="S78" s="192"/>
      <c r="T78" s="192"/>
      <c r="U78" s="192"/>
      <c r="V78" s="192"/>
      <c r="W78" s="192"/>
      <c r="X78" s="192"/>
      <c r="Y78" s="80"/>
      <c r="Z78" s="80"/>
    </row>
    <row r="79" spans="1:26" x14ac:dyDescent="0.2">
      <c r="A79" s="84">
        <v>72</v>
      </c>
      <c r="B79" s="84" t="str">
        <f ca="1"/>
        <v>Gibraltar</v>
      </c>
      <c r="C79" s="84" t="str">
        <f ca="1"/>
        <v>GIB</v>
      </c>
      <c r="D79" s="219" t="str">
        <f ca="1"/>
        <v>ECS           Europe &amp; Central Asia</v>
      </c>
      <c r="E79" s="219" t="str">
        <f ca="1"/>
        <v>NA</v>
      </c>
      <c r="F79" s="190" t="str">
        <f t="shared" ca="1" si="4"/>
        <v/>
      </c>
      <c r="G79" s="80" t="e">
        <f>IF(N79=7, 6.9, 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$M$4:$X$4,
                    (M79:X79),
                    "")),
            1,
            0))
        =0,
    NA(),
    IF(
        Parameters!$D$15=1,
        IF(
            SUM(--(ISNUMBER(IF($M$4:$X$4=1,(M79:X79),""))))&gt;0,
            MAX(IF(
                ISNUMBER(M79:X79),
                IF(
                    M$4:X$4=1,
                    M79:X79,
                    ""),
                "")),
            MAX(IF(
                ISNUMBER(M79:X79),
                IF(
                    M$4:X$4=2,
                    M79:X79,
                    ""),
                ""))
        ),
        IF(
            Parameters!$D$16=1,
            IFERROR(
                AVERAGE(IF(
                    ISNUMBER(M79:X79),
                    IF(
                        M$4:X$4=1,
                        M79:X79,
                        ""),
                    "")),
                AVERAGE(IF(
                    ISNUMBER(M79:X79),
                    IF(
                        M$4:X$4=2,
                        M79:X79,
                        ""),
                    ""))
            ),
            IF(
                Parameters!$D$17=1,
                IFERROR(
                    IF(
                        OR(
                            IF(
                                ISNUMBER(M79:X79),
                                IF(
                                    M$4:X$4=1,
                                    M79:X79,
                                    ""),
                                "")
                            =0),
                        0,
                        GEOMEAN(IF(
                            ISNUMBER(M79:X79),
                            IF(
                                M$4:X$4=1,
                                M79:X79,
                                ""),
                            ""))
                    ),
                    IF(
                        OR(IF(
                            ISNUMBER(M79:X79),
                            IF(
                                M$4:X$4=2,
                                M79:X79,
                                ""),
                            "")
                            =0),
                        0,
                        GEOMEAN(IF(
                            ISNUMBER(M79:X79),
                            IF(
                                M$4:X$4=2,
                                M79:X79,
                                ""),
                            "")))
                )
            )
        )
    )
)</f>
        <v>#N/A</v>
      </c>
      <c r="I79" s="191" t="e" cm="1">
        <f t="array" ref="I79">IF(
    SUM(IF(
            ISNUMBER(
                IF(
                    $M$5:$X$5,
                    (M79:X79),
                    "")),
            1,
            0))
        =0,
    NA(),
    IF(
        Parameters!$D$15=1,
        IF(
            SUM(--(ISNUMBER(IF($M$5:$X$5=1,(M79:X79),""))))&gt;0,
            MAX(IF(
                ISNUMBER(M79:X79),
                IF(
                    M$5:X$5=1,
                    M79:X79,
                    ""),
                "")),
            MAX(IF(
                ISNUMBER(M79:X79),
                IF(
                    M$5:X$5=2,
                    M79:X79,
                    ""),
                ""))
        ),
        IF(
            Parameters!$D$16=1,
            IFERROR(
                AVERAGE(IF(
                    ISNUMBER(M79:X79),
                    IF(
                        M$5:X$5=1,
                        M79:X79,
                        ""),
                    "")),
                AVERAGE(IF(
                    ISNUMBER(M79:X79),
                    IF(
                        M$5:X$5=2,
                        M79:X79,
                        ""),
                    ""))
            ),
            IF(
                Parameters!$D$17=1,
                IFERROR(
                    IF(
                        OR(
                            IF(
                                ISNUMBER(M79:X79),
                                IF(
                                    M$5:X$5=1,
                                    M79:X79,
                                    ""),
                                "")
                            =0),
                        0,
                        GEOMEAN(IF(
                            ISNUMBER(M79:X79),
                            IF(
                                M$5:X$5=1,
                                M79:X79,
                                ""),
                            ""))
                    ),
                    IF(
                        OR(IF(
                            ISNUMBER(M79:X79),
                            IF(
                                M$5:X$5=2,
                                M79:X79,
                                ""),
                            "")
                            =0),
                        0,
                        GEOMEAN(IF(
                            ISNUMBER(M79:X79),
                            IF(
                                M$5:X$5=2,
                                M79:X79,
                                ""),
                            "")))
                )
            )
        )
    )
)</f>
        <v>#N/A</v>
      </c>
      <c r="J79" s="242" t="s">
        <v>409</v>
      </c>
      <c r="K79" s="242" t="s">
        <v>409</v>
      </c>
      <c r="L79" s="91" t="s">
        <v>702</v>
      </c>
      <c r="M79" s="192" t="s">
        <v>409</v>
      </c>
      <c r="N79" s="192" t="s">
        <v>409</v>
      </c>
      <c r="O79" s="192" t="s">
        <v>409</v>
      </c>
      <c r="P79" s="192" t="s">
        <v>409</v>
      </c>
      <c r="Q79" s="192" t="s">
        <v>409</v>
      </c>
      <c r="R79" s="192" t="s">
        <v>409</v>
      </c>
      <c r="S79" s="192"/>
      <c r="T79" s="192"/>
      <c r="U79" s="192"/>
      <c r="V79" s="192"/>
      <c r="W79" s="192"/>
      <c r="X79" s="192"/>
      <c r="Y79" s="80"/>
      <c r="Z79" s="80"/>
    </row>
    <row r="80" spans="1:26" x14ac:dyDescent="0.2">
      <c r="A80" s="84">
        <v>73</v>
      </c>
      <c r="B80" s="84" t="str">
        <f ca="1"/>
        <v>Guinea</v>
      </c>
      <c r="C80" s="84" t="str">
        <f ca="1"/>
        <v>GIN</v>
      </c>
      <c r="D80" s="219" t="str">
        <f ca="1"/>
        <v>SSF           Sub-Saharan Africa</v>
      </c>
      <c r="E80" s="219" t="str">
        <f ca="1"/>
        <v>IDA</v>
      </c>
      <c r="F80" s="190" t="str">
        <f t="shared" ca="1" si="4"/>
        <v/>
      </c>
      <c r="G80" s="80">
        <f>IF(N80=7, 6.9, 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4.4268435493857865</v>
      </c>
      <c r="H80" s="80" cm="1">
        <f t="array" ref="H80">IF(
    SUM(IF(
            ISNUMBER(
                IF(
                    $M$4:$X$4,
                    (M80:X80),
                    "")),
            1,
            0))
        =0,
    NA(),
    IF(
        Parameters!$D$15=1,
        IF(
            SUM(--(ISNUMBER(IF($M$4:$X$4=1,(M80:X80),""))))&gt;0,
            MAX(IF(
                ISNUMBER(M80:X80),
                IF(
                    M$4:X$4=1,
                    M80:X80,
                    ""),
                "")),
            MAX(IF(
                ISNUMBER(M80:X80),
                IF(
                    M$4:X$4=2,
                    M80:X80,
                    ""),
                ""))
        ),
        IF(
            Parameters!$D$16=1,
            IFERROR(
                AVERAGE(IF(
                    ISNUMBER(M80:X80),
                    IF(
                        M$4:X$4=1,
                        M80:X80,
                        ""),
                    "")),
                AVERAGE(IF(
                    ISNUMBER(M80:X80),
                    IF(
                        M$4:X$4=2,
                        M80:X80,
                        ""),
                    ""))
            ),
            IF(
                Parameters!$D$17=1,
                IFERROR(
                    IF(
                        OR(
                            IF(
                                ISNUMBER(M80:X80),
                                IF(
                                    M$4:X$4=1,
                                    M80:X80,
                                    ""),
                                "")
                            =0),
                        0,
                        GEOMEAN(IF(
                            ISNUMBER(M80:X80),
                            IF(
                                M$4:X$4=1,
                                M80:X80,
                                ""),
                            ""))
                    ),
                    IF(
                        OR(IF(
                            ISNUMBER(M80:X80),
                            IF(
                                M$4:X$4=2,
                                M80:X80,
                                ""),
                            "")
                            =0),
                        0,
                        GEOMEAN(IF(
                            ISNUMBER(M80:X80),
                            IF(
                                M$4:X$4=2,
                                M80:X80,
                                ""),
                            "")))
                )
            )
        )
    )
)</f>
        <v>7.1340929009640597</v>
      </c>
      <c r="I80" s="191" cm="1">
        <f t="array" ref="I80">IF(
    SUM(IF(
            ISNUMBER(
                IF(
                    $M$5:$X$5,
                    (M80:X80),
                    "")),
            1,
            0))
        =0,
    NA(),
    IF(
        Parameters!$D$15=1,
        IF(
            SUM(--(ISNUMBER(IF($M$5:$X$5=1,(M80:X80),""))))&gt;0,
            MAX(IF(
                ISNUMBER(M80:X80),
                IF(
                    M$5:X$5=1,
                    M80:X80,
                    ""),
                "")),
            MAX(IF(
                ISNUMBER(M80:X80),
                IF(
                    M$5:X$5=2,
                    M80:X80,
                    ""),
                ""))
        ),
        IF(
            Parameters!$D$16=1,
            IFERROR(
                AVERAGE(IF(
                    ISNUMBER(M80:X80),
                    IF(
                        M$5:X$5=1,
                        M80:X80,
                        ""),
                    "")),
                AVERAGE(IF(
                    ISNUMBER(M80:X80),
                    IF(
                        M$5:X$5=2,
                        M80:X80,
                        ""),
                    ""))
            ),
            IF(
                Parameters!$D$17=1,
                IFERROR(
                    IF(
                        OR(
                            IF(
                                ISNUMBER(M80:X80),
                                IF(
                                    M$5:X$5=1,
                                    M80:X80,
                                    ""),
                                "")
                            =0),
                        0,
                        GEOMEAN(IF(
                            ISNUMBER(M80:X80),
                            IF(
                                M$5:X$5=1,
                                M80:X80,
                                ""),
                            ""))
                    ),
                    IF(
                        OR(IF(
                            ISNUMBER(M80:X80),
                            IF(
                                M$5:X$5=2,
                                M80:X80,
                                ""),
                            "")
                            =0),
                        0,
                        GEOMEAN(IF(
                            ISNUMBER(M80:X80),
                            IF(
                                M$5:X$5=2,
                                M80:X80,
                                ""),
                            "")))
                )
            )
        )
    )
)</f>
        <v>2.7469426152398899</v>
      </c>
      <c r="J80" s="242">
        <v>45218</v>
      </c>
      <c r="K80" s="242">
        <v>45218</v>
      </c>
      <c r="L80" s="91" t="s">
        <v>127</v>
      </c>
      <c r="M80" s="192">
        <v>7.1340929009640597</v>
      </c>
      <c r="N80" s="192" t="s">
        <v>409</v>
      </c>
      <c r="O80" s="192">
        <v>2.7469426152398899</v>
      </c>
      <c r="P80" s="192">
        <v>62.0833333333333</v>
      </c>
      <c r="Q80" s="192" t="s">
        <v>409</v>
      </c>
      <c r="R80" s="192">
        <v>-1.74999999999999</v>
      </c>
      <c r="S80" s="192"/>
      <c r="T80" s="192"/>
      <c r="U80" s="192"/>
      <c r="V80" s="192"/>
      <c r="W80" s="192"/>
      <c r="X80" s="192"/>
      <c r="Y80" s="80"/>
      <c r="Z80" s="80"/>
    </row>
    <row r="81" spans="1:26" x14ac:dyDescent="0.2">
      <c r="A81" s="84">
        <v>74</v>
      </c>
      <c r="B81" s="84" t="str">
        <f ca="1"/>
        <v>Gambia, The</v>
      </c>
      <c r="C81" s="84" t="str">
        <f ca="1"/>
        <v>GMB</v>
      </c>
      <c r="D81" s="219" t="str">
        <f ca="1"/>
        <v>SSF           Sub-Saharan Africa</v>
      </c>
      <c r="E81" s="219" t="str">
        <f ca="1"/>
        <v>IDA</v>
      </c>
      <c r="F81" s="190" t="str">
        <f t="shared" ca="1" si="4"/>
        <v/>
      </c>
      <c r="G81" s="80">
        <f>IF(N81=7, 6.9, 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$M$4:$X$4,
                    (M81:X81),
                    "")),
            1,
            0))
        =0,
    NA(),
    IF(
        Parameters!$D$15=1,
        IF(
            SUM(--(ISNUMBER(IF($M$4:$X$4=1,(M81:X81),""))))&gt;0,
            MAX(IF(
                ISNUMBER(M81:X81),
                IF(
                    M$4:X$4=1,
                    M81:X81,
                    ""),
                "")),
            MAX(IF(
                ISNUMBER(M81:X81),
                IF(
                    M$4:X$4=2,
                    M81:X81,
                    ""),
                ""))
        ),
        IF(
            Parameters!$D$16=1,
            IFERROR(
                AVERAGE(IF(
                    ISNUMBER(M81:X81),
                    IF(
                        M$4:X$4=1,
                        M81:X81,
                        ""),
                    "")),
                AVERAGE(IF(
                    ISNUMBER(M81:X81),
                    IF(
                        M$4:X$4=2,
                        M81:X81,
                        ""),
                    ""))
            ),
            IF(
                Parameters!$D$17=1,
                IFERROR(
                    IF(
                        OR(
                            IF(
                                ISNUMBER(M81:X81),
                                IF(
                                    M$4:X$4=1,
                                    M81:X81,
                                    ""),
                                "")
                            =0),
                        0,
                        GEOMEAN(IF(
                            ISNUMBER(M81:X81),
                            IF(
                                M$4:X$4=1,
                                M81:X81,
                                ""),
                            ""))
                    ),
                    IF(
                        OR(IF(
                            ISNUMBER(M81:X81),
                            IF(
                                M$4:X$4=2,
                                M81:X81,
                                ""),
                            "")
                            =0),
                        0,
                        GEOMEAN(IF(
                            ISNUMBER(M81:X81),
                            IF(
                                M$4:X$4=2,
                                M81:X81,
                                ""),
                            "")))
                )
            )
        )
    )
)</f>
        <v>10</v>
      </c>
      <c r="I81" s="191" cm="1">
        <f t="array" ref="I81">IF(
    SUM(IF(
            ISNUMBER(
                IF(
                    $M$5:$X$5,
                    (M81:X81),
                    "")),
            1,
            0))
        =0,
    NA(),
    IF(
        Parameters!$D$15=1,
        IF(
            SUM(--(ISNUMBER(IF($M$5:$X$5=1,(M81:X81),""))))&gt;0,
            MAX(IF(
                ISNUMBER(M81:X81),
                IF(
                    M$5:X$5=1,
                    M81:X81,
                    ""),
                "")),
            MAX(IF(
                ISNUMBER(M81:X81),
                IF(
                    M$5:X$5=2,
                    M81:X81,
                    ""),
                ""))
        ),
        IF(
            Parameters!$D$16=1,
            IFERROR(
                AVERAGE(IF(
                    ISNUMBER(M81:X81),
                    IF(
                        M$5:X$5=1,
                        M81:X81,
                        ""),
                    "")),
                AVERAGE(IF(
                    ISNUMBER(M81:X81),
                    IF(
                        M$5:X$5=2,
                        M81:X81,
                        ""),
                    ""))
            ),
            IF(
                Parameters!$D$17=1,
                IFERROR(
                    IF(
                        OR(
                            IF(
                                ISNUMBER(M81:X81),
                                IF(
                                    M$5:X$5=1,
                                    M81:X81,
                                    ""),
                                "")
                            =0),
                        0,
                        GEOMEAN(IF(
                            ISNUMBER(M81:X81),
                            IF(
                                M$5:X$5=1,
                                M81:X81,
                                ""),
                            ""))
                    ),
                    IF(
                        OR(IF(
                            ISNUMBER(M81:X81),
                            IF(
                                M$5:X$5=2,
                                M81:X81,
                                ""),
                            "")
                            =0),
                        0,
                        GEOMEAN(IF(
                            ISNUMBER(M81:X81),
                            IF(
                                M$5:X$5=2,
                                M81:X81,
                                ""),
                            "")))
                )
            )
        )
    )
)</f>
        <v>10</v>
      </c>
      <c r="J81" s="242">
        <v>44895</v>
      </c>
      <c r="K81" s="242">
        <v>45272</v>
      </c>
      <c r="L81" s="91" t="s">
        <v>128</v>
      </c>
      <c r="M81" s="192">
        <v>5.8486707566462099</v>
      </c>
      <c r="N81" s="192">
        <v>10</v>
      </c>
      <c r="O81" s="192">
        <v>3.8758231420507898</v>
      </c>
      <c r="P81" s="192">
        <v>54.75</v>
      </c>
      <c r="Q81" s="192" t="s">
        <v>780</v>
      </c>
      <c r="R81" s="192">
        <v>-0.75</v>
      </c>
      <c r="S81" s="192"/>
      <c r="T81" s="192"/>
      <c r="U81" s="192"/>
      <c r="V81" s="192"/>
      <c r="W81" s="192"/>
      <c r="X81" s="192"/>
      <c r="Y81" s="80"/>
      <c r="Z81" s="80"/>
    </row>
    <row r="82" spans="1:26" x14ac:dyDescent="0.2">
      <c r="A82" s="84">
        <v>75</v>
      </c>
      <c r="B82" s="84" t="str">
        <f ca="1"/>
        <v>Guinea-Bissau</v>
      </c>
      <c r="C82" s="84" t="str">
        <f ca="1"/>
        <v>GNB</v>
      </c>
      <c r="D82" s="219" t="str">
        <f ca="1"/>
        <v>SSF           Sub-Saharan Africa</v>
      </c>
      <c r="E82" s="219" t="str">
        <f ca="1"/>
        <v>IDA</v>
      </c>
      <c r="F82" s="190" t="str">
        <f t="shared" ca="1" si="4"/>
        <v/>
      </c>
      <c r="G82" s="80" t="e">
        <f>IF(N82=7, 6.9, 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#N/A</v>
      </c>
      <c r="H82" s="80" t="e" cm="1">
        <f t="array" ref="H82">IF(
    SUM(IF(
            ISNUMBER(
                IF(
                    $M$4:$X$4,
                    (M82:X82),
                    "")),
            1,
            0))
        =0,
    NA(),
    IF(
        Parameters!$D$15=1,
        IF(
            SUM(--(ISNUMBER(IF($M$4:$X$4=1,(M82:X82),""))))&gt;0,
            MAX(IF(
                ISNUMBER(M82:X82),
                IF(
                    M$4:X$4=1,
                    M82:X82,
                    ""),
                "")),
            MAX(IF(
                ISNUMBER(M82:X82),
                IF(
                    M$4:X$4=2,
                    M82:X82,
                    ""),
                ""))
        ),
        IF(
            Parameters!$D$16=1,
            IFERROR(
                AVERAGE(IF(
                    ISNUMBER(M82:X82),
                    IF(
                        M$4:X$4=1,
                        M82:X82,
                        ""),
                    "")),
                AVERAGE(IF(
                    ISNUMBER(M82:X82),
                    IF(
                        M$4:X$4=2,
                        M82:X82,
                        ""),
                    ""))
            ),
            IF(
                Parameters!$D$17=1,
                IFERROR(
                    IF(
                        OR(
                            IF(
                                ISNUMBER(M82:X82),
                                IF(
                                    M$4:X$4=1,
                                    M82:X82,
                                    ""),
                                "")
                            =0),
                        0,
                        GEOMEAN(IF(
                            ISNUMBER(M82:X82),
                            IF(
                                M$4:X$4=1,
                                M82:X82,
                                ""),
                            ""))
                    ),
                    IF(
                        OR(IF(
                            ISNUMBER(M82:X82),
                            IF(
                                M$4:X$4=2,
                                M82:X82,
                                ""),
                            "")
                            =0),
                        0,
                        GEOMEAN(IF(
                            ISNUMBER(M82:X82),
                            IF(
                                M$4:X$4=2,
                                M82:X82,
                                ""),
                            "")))
                )
            )
        )
    )
)</f>
        <v>#N/A</v>
      </c>
      <c r="I82" s="191" t="e" cm="1">
        <f t="array" ref="I82">IF(
    SUM(IF(
            ISNUMBER(
                IF(
                    $M$5:$X$5,
                    (M82:X82),
                    "")),
            1,
            0))
        =0,
    NA(),
    IF(
        Parameters!$D$15=1,
        IF(
            SUM(--(ISNUMBER(IF($M$5:$X$5=1,(M82:X82),""))))&gt;0,
            MAX(IF(
                ISNUMBER(M82:X82),
                IF(
                    M$5:X$5=1,
                    M82:X82,
                    ""),
                "")),
            MAX(IF(
                ISNUMBER(M82:X82),
                IF(
                    M$5:X$5=2,
                    M82:X82,
                    ""),
                ""))
        ),
        IF(
            Parameters!$D$16=1,
            IFERROR(
                AVERAGE(IF(
                    ISNUMBER(M82:X82),
                    IF(
                        M$5:X$5=1,
                        M82:X82,
                        ""),
                    "")),
                AVERAGE(IF(
                    ISNUMBER(M82:X82),
                    IF(
                        M$5:X$5=2,
                        M82:X82,
                        ""),
                    ""))
            ),
            IF(
                Parameters!$D$17=1,
                IFERROR(
                    IF(
                        OR(
                            IF(
                                ISNUMBER(M82:X82),
                                IF(
                                    M$5:X$5=1,
                                    M82:X82,
                                    ""),
                                "")
                            =0),
                        0,
                        GEOMEAN(IF(
                            ISNUMBER(M82:X82),
                            IF(
                                M$5:X$5=1,
                                M82:X82,
                                ""),
                            ""))
                    ),
                    IF(
                        OR(IF(
                            ISNUMBER(M82:X82),
                            IF(
                                M$5:X$5=2,
                                M82:X82,
                                ""),
                            "")
                            =0),
                        0,
                        GEOMEAN(IF(
                            ISNUMBER(M82:X82),
                            IF(
                                M$5:X$5=2,
                                M82:X82,
                                ""),
                            "")))
                )
            )
        )
    )
)</f>
        <v>#N/A</v>
      </c>
      <c r="J82" s="242">
        <v>44753</v>
      </c>
      <c r="K82" s="242">
        <v>44753</v>
      </c>
      <c r="L82" s="91" t="s">
        <v>130</v>
      </c>
      <c r="M82" s="192" t="s">
        <v>409</v>
      </c>
      <c r="N82" s="192" t="s">
        <v>409</v>
      </c>
      <c r="O82" s="192" t="s">
        <v>409</v>
      </c>
      <c r="P82" s="192" t="s">
        <v>409</v>
      </c>
      <c r="Q82" s="192" t="s">
        <v>409</v>
      </c>
      <c r="R82" s="192" t="s">
        <v>409</v>
      </c>
      <c r="S82" s="192"/>
      <c r="T82" s="192"/>
      <c r="U82" s="192"/>
      <c r="V82" s="192"/>
      <c r="W82" s="192"/>
      <c r="X82" s="192"/>
      <c r="Y82" s="80"/>
      <c r="Z82" s="80"/>
    </row>
    <row r="83" spans="1:26" x14ac:dyDescent="0.2">
      <c r="A83" s="84">
        <v>76</v>
      </c>
      <c r="B83" s="84" t="str">
        <f ca="1"/>
        <v>Equatorial Guinea</v>
      </c>
      <c r="C83" s="84" t="str">
        <f ca="1"/>
        <v>GNQ</v>
      </c>
      <c r="D83" s="219" t="str">
        <f ca="1"/>
        <v>SSF           Sub-Saharan Africa</v>
      </c>
      <c r="E83" s="219" t="str">
        <f ca="1"/>
        <v>IBRD</v>
      </c>
      <c r="F83" s="190" t="str">
        <f t="shared" ca="1" si="4"/>
        <v/>
      </c>
      <c r="G83" s="80">
        <f>IF(N83=7, 6.9, 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5.9223404828199095</v>
      </c>
      <c r="H83" s="80" cm="1">
        <f t="array" ref="H83">IF(
    SUM(IF(
            ISNUMBER(
                IF(
                    $M$4:$X$4,
                    (M83:X83),
                    "")),
            1,
            0))
        =0,
    NA(),
    IF(
        Parameters!$D$15=1,
        IF(
            SUM(--(ISNUMBER(IF($M$4:$X$4=1,(M83:X83),""))))&gt;0,
            MAX(IF(
                ISNUMBER(M83:X83),
                IF(
                    M$4:X$4=1,
                    M83:X83,
                    ""),
                "")),
            MAX(IF(
                ISNUMBER(M83:X83),
                IF(
                    M$4:X$4=2,
                    M83:X83,
                    ""),
                ""))
        ),
        IF(
            Parameters!$D$16=1,
            IFERROR(
                AVERAGE(IF(
                    ISNUMBER(M83:X83),
                    IF(
                        M$4:X$4=1,
                        M83:X83,
                        ""),
                    "")),
                AVERAGE(IF(
                    ISNUMBER(M83:X83),
                    IF(
                        M$4:X$4=2,
                        M83:X83,
                        ""),
                    ""))
            ),
            IF(
                Parameters!$D$17=1,
                IFERROR(
                    IF(
                        OR(
                            IF(
                                ISNUMBER(M83:X83),
                                IF(
                                    M$4:X$4=1,
                                    M83:X83,
                                    ""),
                                "")
                            =0),
                        0,
                        GEOMEAN(IF(
                            ISNUMBER(M83:X83),
                            IF(
                                M$4:X$4=1,
                                M83:X83,
                                ""),
                            ""))
                    ),
                    IF(
                        OR(IF(
                            ISNUMBER(M83:X83),
                            IF(
                                M$4:X$4=2,
                                M83:X83,
                                ""),
                            "")
                            =0),
                        0,
                        GEOMEAN(IF(
                            ISNUMBER(M83:X83),
                            IF(
                                M$4:X$4=2,
                                M83:X83,
                                ""),
                            "")))
                )
            )
        )
    )
)</f>
        <v>6.7543090855974297</v>
      </c>
      <c r="I83" s="191" cm="1">
        <f t="array" ref="I83">IF(
    SUM(IF(
            ISNUMBER(
                IF(
                    $M$5:$X$5,
                    (M83:X83),
                    "")),
            1,
            0))
        =0,
    NA(),
    IF(
        Parameters!$D$15=1,
        IF(
            SUM(--(ISNUMBER(IF($M$5:$X$5=1,(M83:X83),""))))&gt;0,
            MAX(IF(
                ISNUMBER(M83:X83),
                IF(
                    M$5:X$5=1,
                    M83:X83,
                    ""),
                "")),
            MAX(IF(
                ISNUMBER(M83:X83),
                IF(
                    M$5:X$5=2,
                    M83:X83,
                    ""),
                ""))
        ),
        IF(
            Parameters!$D$16=1,
            IFERROR(
                AVERAGE(IF(
                    ISNUMBER(M83:X83),
                    IF(
                        M$5:X$5=1,
                        M83:X83,
                        ""),
                    "")),
                AVERAGE(IF(
                    ISNUMBER(M83:X83),
                    IF(
                        M$5:X$5=2,
                        M83:X83,
                        ""),
                    ""))
            ),
            IF(
                Parameters!$D$17=1,
                IFERROR(
                    IF(
                        OR(
                            IF(
                                ISNUMBER(M83:X83),
                                IF(
                                    M$5:X$5=1,
                                    M83:X83,
                                    ""),
                                "")
                            =0),
                        0,
                        GEOMEAN(IF(
                            ISNUMBER(M83:X83),
                            IF(
                                M$5:X$5=1,
                                M83:X83,
                                ""),
                            ""))
                    ),
                    IF(
                        OR(IF(
                            ISNUMBER(M83:X83),
                            IF(
                                M$5:X$5=2,
                                M83:X83,
                                ""),
                            "")
                            =0),
                        0,
                        GEOMEAN(IF(
                            ISNUMBER(M83:X83),
                            IF(
                                M$5:X$5=2,
                                M83:X83,
                                ""),
                            "")))
                )
            )
        )
    )
)</f>
        <v>5.1928504233301904</v>
      </c>
      <c r="J83" s="242">
        <v>45272</v>
      </c>
      <c r="K83" s="242">
        <v>45272</v>
      </c>
      <c r="L83" s="91" t="s">
        <v>132</v>
      </c>
      <c r="M83" s="192">
        <v>6.7543090855974297</v>
      </c>
      <c r="N83" s="192" t="s">
        <v>409</v>
      </c>
      <c r="O83" s="192">
        <v>5.1928504233301904</v>
      </c>
      <c r="P83" s="192">
        <v>59.9166666666666</v>
      </c>
      <c r="Q83" s="192" t="s">
        <v>409</v>
      </c>
      <c r="R83" s="192">
        <v>0.41666666666666402</v>
      </c>
      <c r="S83" s="192"/>
      <c r="T83" s="192"/>
      <c r="U83" s="192"/>
      <c r="V83" s="192"/>
      <c r="W83" s="192"/>
      <c r="X83" s="192"/>
      <c r="Y83" s="80"/>
      <c r="Z83" s="80"/>
    </row>
    <row r="84" spans="1:26" x14ac:dyDescent="0.2">
      <c r="A84" s="84">
        <v>77</v>
      </c>
      <c r="B84" s="84" t="str">
        <f ca="1"/>
        <v>Greece</v>
      </c>
      <c r="C84" s="84" t="str">
        <f ca="1"/>
        <v>GRC</v>
      </c>
      <c r="D84" s="219" t="str">
        <f ca="1"/>
        <v>ECS           Europe &amp; Central Asia</v>
      </c>
      <c r="E84" s="219" t="str">
        <f ca="1"/>
        <v>NA</v>
      </c>
      <c r="F84" s="190" t="str">
        <f t="shared" ca="1" si="4"/>
        <v/>
      </c>
      <c r="G84" s="80">
        <f>IF(N84=7, 6.9, 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3.0486421265589194</v>
      </c>
      <c r="H84" s="80" cm="1">
        <f t="array" ref="H84">IF(
    SUM(IF(
            ISNUMBER(
                IF(
                    $M$4:$X$4,
                    (M84:X84),
                    "")),
            1,
            0))
        =0,
    NA(),
    IF(
        Parameters!$D$15=1,
        IF(
            SUM(--(ISNUMBER(IF($M$4:$X$4=1,(M84:X84),""))))&gt;0,
            MAX(IF(
                ISNUMBER(M84:X84),
                IF(
                    M$4:X$4=1,
                    M84:X84,
                    ""),
                "")),
            MAX(IF(
                ISNUMBER(M84:X84),
                IF(
                    M$4:X$4=2,
                    M84:X84,
                    ""),
                ""))
        ),
        IF(
            Parameters!$D$16=1,
            IFERROR(
                AVERAGE(IF(
                    ISNUMBER(M84:X84),
                    IF(
                        M$4:X$4=1,
                        M84:X84,
                        ""),
                    "")),
                AVERAGE(IF(
                    ISNUMBER(M84:X84),
                    IF(
                        M$4:X$4=2,
                        M84:X84,
                        ""),
                    ""))
            ),
            IF(
                Parameters!$D$17=1,
                IFERROR(
                    IF(
                        OR(
                            IF(
                                ISNUMBER(M84:X84),
                                IF(
                                    M$4:X$4=1,
                                    M84:X84,
                                    ""),
                                "")
                            =0),
                        0,
                        GEOMEAN(IF(
                            ISNUMBER(M84:X84),
                            IF(
                                M$4:X$4=1,
                                M84:X84,
                                ""),
                            ""))
                    ),
                    IF(
                        OR(IF(
                            ISNUMBER(M84:X84),
                            IF(
                                M$4:X$4=2,
                                M84:X84,
                                ""),
                            "")
                            =0),
                        0,
                        GEOMEAN(IF(
                            ISNUMBER(M84:X84),
                            IF(
                                M$4:X$4=2,
                                M84:X84,
                                ""),
                            "")))
                )
            )
        )
    )
)</f>
        <v>3.9205375401694398</v>
      </c>
      <c r="I84" s="191" cm="1">
        <f t="array" ref="I84">IF(
    SUM(IF(
            ISNUMBER(
                IF(
                    $M$5:$X$5,
                    (M84:X84),
                    "")),
            1,
            0))
        =0,
    NA(),
    IF(
        Parameters!$D$15=1,
        IF(
            SUM(--(ISNUMBER(IF($M$5:$X$5=1,(M84:X84),""))))&gt;0,
            MAX(IF(
                ISNUMBER(M84:X84),
                IF(
                    M$5:X$5=1,
                    M84:X84,
                    ""),
                "")),
            MAX(IF(
                ISNUMBER(M84:X84),
                IF(
                    M$5:X$5=2,
                    M84:X84,
                    ""),
                ""))
        ),
        IF(
            Parameters!$D$16=1,
            IFERROR(
                AVERAGE(IF(
                    ISNUMBER(M84:X84),
                    IF(
                        M$5:X$5=1,
                        M84:X84,
                        ""),
                    "")),
                AVERAGE(IF(
                    ISNUMBER(M84:X84),
                    IF(
                        M$5:X$5=2,
                        M84:X84,
                        ""),
                    ""))
            ),
            IF(
                Parameters!$D$17=1,
                IFERROR(
                    IF(
                        OR(
                            IF(
                                ISNUMBER(M84:X84),
                                IF(
                                    M$5:X$5=1,
                                    M84:X84,
                                    ""),
                                "")
                            =0),
                        0,
                        GEOMEAN(IF(
                            ISNUMBER(M84:X84),
                            IF(
                                M$5:X$5=1,
                                M84:X84,
                                ""),
                            ""))
                    ),
                    IF(
                        OR(IF(
                            ISNUMBER(M84:X84),
                            IF(
                                M$5:X$5=2,
                                M84:X84,
                                ""),
                            "")
                            =0),
                        0,
                        GEOMEAN(IF(
                            ISNUMBER(M84:X84),
                            IF(
                                M$5:X$5=2,
                                M84:X84,
                                ""),
                            "")))
                )
            )
        )
    )
)</f>
        <v>2.3706491063029098</v>
      </c>
      <c r="J84" s="242">
        <v>45142</v>
      </c>
      <c r="K84" s="242">
        <v>45142</v>
      </c>
      <c r="L84" s="91" t="s">
        <v>134</v>
      </c>
      <c r="M84" s="192">
        <v>3.9205375401694398</v>
      </c>
      <c r="N84" s="192" t="s">
        <v>409</v>
      </c>
      <c r="O84" s="192">
        <v>2.3706491063029098</v>
      </c>
      <c r="P84" s="192">
        <v>43.75</v>
      </c>
      <c r="Q84" s="192" t="s">
        <v>409</v>
      </c>
      <c r="R84" s="192">
        <v>-2.0833333333333299</v>
      </c>
      <c r="S84" s="192"/>
      <c r="T84" s="192"/>
      <c r="U84" s="192"/>
      <c r="V84" s="192"/>
      <c r="W84" s="192"/>
      <c r="X84" s="192"/>
      <c r="Y84" s="80"/>
      <c r="Z84" s="80"/>
    </row>
    <row r="85" spans="1:26" x14ac:dyDescent="0.2">
      <c r="A85" s="84">
        <v>78</v>
      </c>
      <c r="B85" s="84" t="str">
        <f ca="1"/>
        <v>Grenada</v>
      </c>
      <c r="C85" s="84" t="str">
        <f ca="1"/>
        <v>GRD</v>
      </c>
      <c r="D85" s="219" t="str">
        <f ca="1"/>
        <v>LCN           Latin America &amp; Caribbean</v>
      </c>
      <c r="E85" s="219" t="str">
        <f ca="1"/>
        <v>Blend</v>
      </c>
      <c r="F85" s="190" t="str">
        <f t="shared" ca="1" si="4"/>
        <v/>
      </c>
      <c r="G85" s="80" t="e">
        <f>IF(N85=7, 6.9, 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#N/A</v>
      </c>
      <c r="H85" s="80" t="e" cm="1">
        <f t="array" ref="H85">IF(
    SUM(IF(
            ISNUMBER(
                IF(
                    $M$4:$X$4,
                    (M85:X85),
                    "")),
            1,
            0))
        =0,
    NA(),
    IF(
        Parameters!$D$15=1,
        IF(
            SUM(--(ISNUMBER(IF($M$4:$X$4=1,(M85:X85),""))))&gt;0,
            MAX(IF(
                ISNUMBER(M85:X85),
                IF(
                    M$4:X$4=1,
                    M85:X85,
                    ""),
                "")),
            MAX(IF(
                ISNUMBER(M85:X85),
                IF(
                    M$4:X$4=2,
                    M85:X85,
                    ""),
                ""))
        ),
        IF(
            Parameters!$D$16=1,
            IFERROR(
                AVERAGE(IF(
                    ISNUMBER(M85:X85),
                    IF(
                        M$4:X$4=1,
                        M85:X85,
                        ""),
                    "")),
                AVERAGE(IF(
                    ISNUMBER(M85:X85),
                    IF(
                        M$4:X$4=2,
                        M85:X85,
                        ""),
                    ""))
            ),
            IF(
                Parameters!$D$17=1,
                IFERROR(
                    IF(
                        OR(
                            IF(
                                ISNUMBER(M85:X85),
                                IF(
                                    M$4:X$4=1,
                                    M85:X85,
                                    ""),
                                "")
                            =0),
                        0,
                        GEOMEAN(IF(
                            ISNUMBER(M85:X85),
                            IF(
                                M$4:X$4=1,
                                M85:X85,
                                ""),
                            ""))
                    ),
                    IF(
                        OR(IF(
                            ISNUMBER(M85:X85),
                            IF(
                                M$4:X$4=2,
                                M85:X85,
                                ""),
                            "")
                            =0),
                        0,
                        GEOMEAN(IF(
                            ISNUMBER(M85:X85),
                            IF(
                                M$4:X$4=2,
                                M85:X85,
                                ""),
                            "")))
                )
            )
        )
    )
)</f>
        <v>#N/A</v>
      </c>
      <c r="I85" s="191" t="e" cm="1">
        <f t="array" ref="I85">IF(
    SUM(IF(
            ISNUMBER(
                IF(
                    $M$5:$X$5,
                    (M85:X85),
                    "")),
            1,
            0))
        =0,
    NA(),
    IF(
        Parameters!$D$15=1,
        IF(
            SUM(--(ISNUMBER(IF($M$5:$X$5=1,(M85:X85),""))))&gt;0,
            MAX(IF(
                ISNUMBER(M85:X85),
                IF(
                    M$5:X$5=1,
                    M85:X85,
                    ""),
                "")),
            MAX(IF(
                ISNUMBER(M85:X85),
                IF(
                    M$5:X$5=2,
                    M85:X85,
                    ""),
                ""))
        ),
        IF(
            Parameters!$D$16=1,
            IFERROR(
                AVERAGE(IF(
                    ISNUMBER(M85:X85),
                    IF(
                        M$5:X$5=1,
                        M85:X85,
                        ""),
                    "")),
                AVERAGE(IF(
                    ISNUMBER(M85:X85),
                    IF(
                        M$5:X$5=2,
                        M85:X85,
                        ""),
                    ""))
            ),
            IF(
                Parameters!$D$17=1,
                IFERROR(
                    IF(
                        OR(
                            IF(
                                ISNUMBER(M85:X85),
                                IF(
                                    M$5:X$5=1,
                                    M85:X85,
                                    ""),
                                "")
                            =0),
                        0,
                        GEOMEAN(IF(
                            ISNUMBER(M85:X85),
                            IF(
                                M$5:X$5=1,
                                M85:X85,
                                ""),
                            ""))
                    ),
                    IF(
                        OR(IF(
                            ISNUMBER(M85:X85),
                            IF(
                                M$5:X$5=2,
                                M85:X85,
                                ""),
                            "")
                            =0),
                        0,
                        GEOMEAN(IF(
                            ISNUMBER(M85:X85),
                            IF(
                                M$5:X$5=2,
                                M85:X85,
                                ""),
                            "")))
                )
            )
        )
    )
)</f>
        <v>#N/A</v>
      </c>
      <c r="J85" s="242">
        <v>44753</v>
      </c>
      <c r="K85" s="242" t="s">
        <v>409</v>
      </c>
      <c r="L85" s="91" t="s">
        <v>136</v>
      </c>
      <c r="M85" s="192" t="s">
        <v>409</v>
      </c>
      <c r="N85" s="192" t="s">
        <v>409</v>
      </c>
      <c r="O85" s="192" t="s">
        <v>409</v>
      </c>
      <c r="P85" s="192" t="s">
        <v>409</v>
      </c>
      <c r="Q85" s="192" t="s">
        <v>409</v>
      </c>
      <c r="R85" s="192" t="s">
        <v>409</v>
      </c>
      <c r="S85" s="192"/>
      <c r="T85" s="192"/>
      <c r="U85" s="192"/>
      <c r="V85" s="192"/>
      <c r="W85" s="192"/>
      <c r="X85" s="192"/>
      <c r="Y85" s="80"/>
      <c r="Z85" s="80"/>
    </row>
    <row r="86" spans="1:26" x14ac:dyDescent="0.2">
      <c r="A86" s="84">
        <v>79</v>
      </c>
      <c r="B86" s="84" t="str">
        <f ca="1"/>
        <v>Greenland</v>
      </c>
      <c r="C86" s="84" t="str">
        <f ca="1"/>
        <v>GRL</v>
      </c>
      <c r="D86" s="219" t="str">
        <f ca="1"/>
        <v>ECS           Europe &amp; Central Asia</v>
      </c>
      <c r="E86" s="219" t="str">
        <f ca="1"/>
        <v>NA</v>
      </c>
      <c r="F86" s="190" t="str">
        <f t="shared" ca="1" si="4"/>
        <v/>
      </c>
      <c r="G86" s="80">
        <f>IF(N86=7, 6.9, 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$M$4:$X$4,
                    (M86:X86),
                    "")),
            1,
            0))
        =0,
    NA(),
    IF(
        Parameters!$D$15=1,
        IF(
            SUM(--(ISNUMBER(IF($M$4:$X$4=1,(M86:X86),""))))&gt;0,
            MAX(IF(
                ISNUMBER(M86:X86),
                IF(
                    M$4:X$4=1,
                    M86:X86,
                    ""),
                "")),
            MAX(IF(
                ISNUMBER(M86:X86),
                IF(
                    M$4:X$4=2,
                    M86:X86,
                    ""),
                ""))
        ),
        IF(
            Parameters!$D$16=1,
            IFERROR(
                AVERAGE(IF(
                    ISNUMBER(M86:X86),
                    IF(
                        M$4:X$4=1,
                        M86:X86,
                        ""),
                    "")),
                AVERAGE(IF(
                    ISNUMBER(M86:X86),
                    IF(
                        M$4:X$4=2,
                        M86:X86,
                        ""),
                    ""))
            ),
            IF(
                Parameters!$D$17=1,
                IFERROR(
                    IF(
                        OR(
                            IF(
                                ISNUMBER(M86:X86),
                                IF(
                                    M$4:X$4=1,
                                    M86:X86,
                                    ""),
                                "")
                            =0),
                        0,
                        GEOMEAN(IF(
                            ISNUMBER(M86:X86),
                            IF(
                                M$4:X$4=1,
                                M86:X86,
                                ""),
                            ""))
                    ),
                    IF(
                        OR(IF(
                            ISNUMBER(M86:X86),
                            IF(
                                M$4:X$4=2,
                                M86:X86,
                                ""),
                            "")
                            =0),
                        0,
                        GEOMEAN(IF(
                            ISNUMBER(M86:X86),
                            IF(
                                M$4:X$4=2,
                                M86:X86,
                                ""),
                            "")))
                )
            )
        )
    )
)</f>
        <v>0</v>
      </c>
      <c r="I86" s="191" cm="1">
        <f t="array" ref="I86">IF(
    SUM(IF(
            ISNUMBER(
                IF(
                    $M$5:$X$5,
                    (M86:X86),
                    "")),
            1,
            0))
        =0,
    NA(),
    IF(
        Parameters!$D$15=1,
        IF(
            SUM(--(ISNUMBER(IF($M$5:$X$5=1,(M86:X86),""))))&gt;0,
            MAX(IF(
                ISNUMBER(M86:X86),
                IF(
                    M$5:X$5=1,
                    M86:X86,
                    ""),
                "")),
            MAX(IF(
                ISNUMBER(M86:X86),
                IF(
                    M$5:X$5=2,
                    M86:X86,
                    ""),
                ""))
        ),
        IF(
            Parameters!$D$16=1,
            IFERROR(
                AVERAGE(IF(
                    ISNUMBER(M86:X86),
                    IF(
                        M$5:X$5=1,
                        M86:X86,
                        ""),
                    "")),
                AVERAGE(IF(
                    ISNUMBER(M86:X86),
                    IF(
                        M$5:X$5=2,
                        M86:X86,
                        ""),
                    ""))
            ),
            IF(
                Parameters!$D$17=1,
                IFERROR(
                    IF(
                        OR(
                            IF(
                                ISNUMBER(M86:X86),
                                IF(
                                    M$5:X$5=1,
                                    M86:X86,
                                    ""),
                                "")
                            =0),
                        0,
                        GEOMEAN(IF(
                            ISNUMBER(M86:X86),
                            IF(
                                M$5:X$5=1,
                                M86:X86,
                                ""),
                            ""))
                    ),
                    IF(
                        OR(IF(
                            ISNUMBER(M86:X86),
                            IF(
                                M$5:X$5=2,
                                M86:X86,
                                ""),
                            "")
                            =0),
                        0,
                        GEOMEAN(IF(
                            ISNUMBER(M86:X86),
                            IF(
                                M$5:X$5=2,
                                M86:X86,
                                ""),
                            "")))
                )
            )
        )
    )
)</f>
        <v>1.42991533396048</v>
      </c>
      <c r="J86" s="242">
        <v>45218</v>
      </c>
      <c r="K86" s="242">
        <v>45218</v>
      </c>
      <c r="L86" s="91" t="s">
        <v>703</v>
      </c>
      <c r="M86" s="192">
        <v>0</v>
      </c>
      <c r="N86" s="192" t="s">
        <v>409</v>
      </c>
      <c r="O86" s="192">
        <v>1.42991533396048</v>
      </c>
      <c r="P86" s="192">
        <v>12.9166666666666</v>
      </c>
      <c r="Q86" s="192" t="s">
        <v>409</v>
      </c>
      <c r="R86" s="192">
        <v>-2.9166666666666599</v>
      </c>
      <c r="S86" s="192"/>
      <c r="T86" s="192"/>
      <c r="U86" s="192"/>
      <c r="V86" s="192"/>
      <c r="W86" s="192"/>
      <c r="X86" s="192"/>
      <c r="Y86" s="80"/>
      <c r="Z86" s="80"/>
    </row>
    <row r="87" spans="1:26" x14ac:dyDescent="0.2">
      <c r="A87" s="84">
        <v>80</v>
      </c>
      <c r="B87" s="84" t="str">
        <f ca="1"/>
        <v>Guatemala</v>
      </c>
      <c r="C87" s="84" t="str">
        <f ca="1"/>
        <v>GTM</v>
      </c>
      <c r="D87" s="219" t="str">
        <f ca="1"/>
        <v>LCN           Latin America &amp; Caribbean</v>
      </c>
      <c r="E87" s="219" t="str">
        <f ca="1"/>
        <v>IBRD</v>
      </c>
      <c r="F87" s="190" t="str">
        <f t="shared" ca="1" si="4"/>
        <v/>
      </c>
      <c r="G87" s="80">
        <f>IF(N87=7, 6.9, 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3.995291361110036</v>
      </c>
      <c r="H87" s="80" cm="1">
        <f t="array" ref="H87">IF(
    SUM(IF(
            ISNUMBER(
                IF(
                    $M$4:$X$4,
                    (M87:X87),
                    "")),
            1,
            0))
        =0,
    NA(),
    IF(
        Parameters!$D$15=1,
        IF(
            SUM(--(ISNUMBER(IF($M$4:$X$4=1,(M87:X87),""))))&gt;0,
            MAX(IF(
                ISNUMBER(M87:X87),
                IF(
                    M$4:X$4=1,
                    M87:X87,
                    ""),
                "")),
            MAX(IF(
                ISNUMBER(M87:X87),
                IF(
                    M$4:X$4=2,
                    M87:X87,
                    ""),
                ""))
        ),
        IF(
            Parameters!$D$16=1,
            IFERROR(
                AVERAGE(IF(
                    ISNUMBER(M87:X87),
                    IF(
                        M$4:X$4=1,
                        M87:X87,
                        ""),
                    "")),
                AVERAGE(IF(
                    ISNUMBER(M87:X87),
                    IF(
                        M$4:X$4=2,
                        M87:X87,
                        ""),
                    ""))
            ),
            IF(
                Parameters!$D$17=1,
                IFERROR(
                    IF(
                        OR(
                            IF(
                                ISNUMBER(M87:X87),
                                IF(
                                    M$4:X$4=1,
                                    M87:X87,
                                    ""),
                                "")
                            =0),
                        0,
                        GEOMEAN(IF(
                            ISNUMBER(M87:X87),
                            IF(
                                M$4:X$4=1,
                                M87:X87,
                                ""),
                            ""))
                    ),
                    IF(
                        OR(IF(
                            ISNUMBER(M87:X87),
                            IF(
                                M$4:X$4=2,
                                M87:X87,
                                ""),
                            "")
                            =0),
                        0,
                        GEOMEAN(IF(
                            ISNUMBER(M87:X87),
                            IF(
                                M$4:X$4=2,
                                M87:X87,
                                ""),
                            "")))
                )
            )
        )
    )
)</f>
        <v>3.3800759567630698</v>
      </c>
      <c r="I87" s="191" cm="1">
        <f t="array" ref="I87">IF(
    SUM(IF(
            ISNUMBER(
                IF(
                    $M$5:$X$5,
                    (M87:X87),
                    "")),
            1,
            0))
        =0,
    NA(),
    IF(
        Parameters!$D$15=1,
        IF(
            SUM(--(ISNUMBER(IF($M$5:$X$5=1,(M87:X87),""))))&gt;0,
            MAX(IF(
                ISNUMBER(M87:X87),
                IF(
                    M$5:X$5=1,
                    M87:X87,
                    ""),
                "")),
            MAX(IF(
                ISNUMBER(M87:X87),
                IF(
                    M$5:X$5=2,
                    M87:X87,
                    ""),
                ""))
        ),
        IF(
            Parameters!$D$16=1,
            IFERROR(
                AVERAGE(IF(
                    ISNUMBER(M87:X87),
                    IF(
                        M$5:X$5=1,
                        M87:X87,
                        ""),
                    "")),
                AVERAGE(IF(
                    ISNUMBER(M87:X87),
                    IF(
                        M$5:X$5=2,
                        M87:X87,
                        ""),
                    ""))
            ),
            IF(
                Parameters!$D$17=1,
                IFERROR(
                    IF(
                        OR(
                            IF(
                                ISNUMBER(M87:X87),
                                IF(
                                    M$5:X$5=1,
                                    M87:X87,
                                    ""),
                                "")
                            =0),
                        0,
                        GEOMEAN(IF(
                            ISNUMBER(M87:X87),
                            IF(
                                M$5:X$5=1,
                                M87:X87,
                                ""),
                            ""))
                    ),
                    IF(
                        OR(IF(
                            ISNUMBER(M87:X87),
                            IF(
                                M$5:X$5=2,
                                M87:X87,
                                ""),
                            "")
                            =0),
                        0,
                        GEOMEAN(IF(
                            ISNUMBER(M87:X87),
                            IF(
                                M$5:X$5=2,
                                M87:X87,
                                ""),
                            "")))
                )
            )
        )
    )
)</f>
        <v>4.7224835371589799</v>
      </c>
      <c r="J87" s="242">
        <v>44753</v>
      </c>
      <c r="K87" s="242">
        <v>44753</v>
      </c>
      <c r="L87" s="91" t="s">
        <v>138</v>
      </c>
      <c r="M87" s="192">
        <v>3.3800759567630698</v>
      </c>
      <c r="N87" s="192" t="s">
        <v>409</v>
      </c>
      <c r="O87" s="192">
        <v>4.7224835371589799</v>
      </c>
      <c r="P87" s="192">
        <v>40.6666666666666</v>
      </c>
      <c r="Q87" s="192" t="s">
        <v>409</v>
      </c>
      <c r="R87" s="192">
        <v>0</v>
      </c>
      <c r="S87" s="192"/>
      <c r="T87" s="192"/>
      <c r="U87" s="192"/>
      <c r="V87" s="192"/>
      <c r="W87" s="192"/>
      <c r="X87" s="192"/>
      <c r="Y87" s="80"/>
      <c r="Z87" s="80"/>
    </row>
    <row r="88" spans="1:26" x14ac:dyDescent="0.2">
      <c r="A88" s="84">
        <v>81</v>
      </c>
      <c r="B88" s="84" t="str">
        <f ca="1"/>
        <v>Guam</v>
      </c>
      <c r="C88" s="84" t="str">
        <f ca="1"/>
        <v>GUM</v>
      </c>
      <c r="D88" s="219" t="str">
        <f ca="1"/>
        <v>EAS           East Asia &amp; Pacific</v>
      </c>
      <c r="E88" s="219" t="str">
        <f ca="1"/>
        <v>NA</v>
      </c>
      <c r="F88" s="190" t="str">
        <f t="shared" ca="1" si="4"/>
        <v/>
      </c>
      <c r="G88" s="80" t="e">
        <f>IF(N88=7, 6.9, 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$M$4:$X$4,
                    (M88:X88),
                    "")),
            1,
            0))
        =0,
    NA(),
    IF(
        Parameters!$D$15=1,
        IF(
            SUM(--(ISNUMBER(IF($M$4:$X$4=1,(M88:X88),""))))&gt;0,
            MAX(IF(
                ISNUMBER(M88:X88),
                IF(
                    M$4:X$4=1,
                    M88:X88,
                    ""),
                "")),
            MAX(IF(
                ISNUMBER(M88:X88),
                IF(
                    M$4:X$4=2,
                    M88:X88,
                    ""),
                ""))
        ),
        IF(
            Parameters!$D$16=1,
            IFERROR(
                AVERAGE(IF(
                    ISNUMBER(M88:X88),
                    IF(
                        M$4:X$4=1,
                        M88:X88,
                        ""),
                    "")),
                AVERAGE(IF(
                    ISNUMBER(M88:X88),
                    IF(
                        M$4:X$4=2,
                        M88:X88,
                        ""),
                    ""))
            ),
            IF(
                Parameters!$D$17=1,
                IFERROR(
                    IF(
                        OR(
                            IF(
                                ISNUMBER(M88:X88),
                                IF(
                                    M$4:X$4=1,
                                    M88:X88,
                                    ""),
                                "")
                            =0),
                        0,
                        GEOMEAN(IF(
                            ISNUMBER(M88:X88),
                            IF(
                                M$4:X$4=1,
                                M88:X88,
                                ""),
                            ""))
                    ),
                    IF(
                        OR(IF(
                            ISNUMBER(M88:X88),
                            IF(
                                M$4:X$4=2,
                                M88:X88,
                                ""),
                            "")
                            =0),
                        0,
                        GEOMEAN(IF(
                            ISNUMBER(M88:X88),
                            IF(
                                M$4:X$4=2,
                                M88:X88,
                                ""),
                            "")))
                )
            )
        )
    )
)</f>
        <v>#N/A</v>
      </c>
      <c r="I88" s="191" t="e" cm="1">
        <f t="array" ref="I88">IF(
    SUM(IF(
            ISNUMBER(
                IF(
                    $M$5:$X$5,
                    (M88:X88),
                    "")),
            1,
            0))
        =0,
    NA(),
    IF(
        Parameters!$D$15=1,
        IF(
            SUM(--(ISNUMBER(IF($M$5:$X$5=1,(M88:X88),""))))&gt;0,
            MAX(IF(
                ISNUMBER(M88:X88),
                IF(
                    M$5:X$5=1,
                    M88:X88,
                    ""),
                "")),
            MAX(IF(
                ISNUMBER(M88:X88),
                IF(
                    M$5:X$5=2,
                    M88:X88,
                    ""),
                ""))
        ),
        IF(
            Parameters!$D$16=1,
            IFERROR(
                AVERAGE(IF(
                    ISNUMBER(M88:X88),
                    IF(
                        M$5:X$5=1,
                        M88:X88,
                        ""),
                    "")),
                AVERAGE(IF(
                    ISNUMBER(M88:X88),
                    IF(
                        M$5:X$5=2,
                        M88:X88,
                        ""),
                    ""))
            ),
            IF(
                Parameters!$D$17=1,
                IFERROR(
                    IF(
                        OR(
                            IF(
                                ISNUMBER(M88:X88),
                                IF(
                                    M$5:X$5=1,
                                    M88:X88,
                                    ""),
                                "")
                            =0),
                        0,
                        GEOMEAN(IF(
                            ISNUMBER(M88:X88),
                            IF(
                                M$5:X$5=1,
                                M88:X88,
                                ""),
                            ""))
                    ),
                    IF(
                        OR(IF(
                            ISNUMBER(M88:X88),
                            IF(
                                M$5:X$5=2,
                                M88:X88,
                                ""),
                            "")
                            =0),
                        0,
                        GEOMEAN(IF(
                            ISNUMBER(M88:X88),
                            IF(
                                M$5:X$5=2,
                                M88:X88,
                                ""),
                            "")))
                )
            )
        )
    )
)</f>
        <v>#N/A</v>
      </c>
      <c r="J88" s="242" t="s">
        <v>409</v>
      </c>
      <c r="K88" s="242" t="s">
        <v>409</v>
      </c>
      <c r="L88" s="91" t="s">
        <v>704</v>
      </c>
      <c r="M88" s="192" t="s">
        <v>409</v>
      </c>
      <c r="N88" s="192" t="s">
        <v>409</v>
      </c>
      <c r="O88" s="192" t="s">
        <v>409</v>
      </c>
      <c r="P88" s="192" t="s">
        <v>409</v>
      </c>
      <c r="Q88" s="192" t="s">
        <v>409</v>
      </c>
      <c r="R88" s="192" t="s">
        <v>409</v>
      </c>
      <c r="S88" s="192"/>
      <c r="T88" s="192"/>
      <c r="U88" s="192"/>
      <c r="V88" s="192"/>
      <c r="W88" s="192"/>
      <c r="X88" s="192"/>
      <c r="Y88" s="80"/>
      <c r="Z88" s="80"/>
    </row>
    <row r="89" spans="1:26" x14ac:dyDescent="0.2">
      <c r="A89" s="84">
        <v>82</v>
      </c>
      <c r="B89" s="84" t="str">
        <f ca="1"/>
        <v>Guyana</v>
      </c>
      <c r="C89" s="84" t="str">
        <f ca="1"/>
        <v>GUY</v>
      </c>
      <c r="D89" s="219" t="str">
        <f ca="1"/>
        <v>LCN           Latin America &amp; Caribbean</v>
      </c>
      <c r="E89" s="219" t="str">
        <f ca="1"/>
        <v>IDA</v>
      </c>
      <c r="F89" s="190" t="str">
        <f t="shared" ca="1" si="4"/>
        <v/>
      </c>
      <c r="G89" s="80">
        <f>IF(N89=7, 6.9, 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2.4639489646312964</v>
      </c>
      <c r="H89" s="80" cm="1">
        <f t="array" ref="H89">IF(
    SUM(IF(
            ISNUMBER(
                IF(
                    $M$4:$X$4,
                    (M89:X89),
                    "")),
            1,
            0))
        =0,
    NA(),
    IF(
        Parameters!$D$15=1,
        IF(
            SUM(--(ISNUMBER(IF($M$4:$X$4=1,(M89:X89),""))))&gt;0,
            MAX(IF(
                ISNUMBER(M89:X89),
                IF(
                    M$4:X$4=1,
                    M89:X89,
                    ""),
                "")),
            MAX(IF(
                ISNUMBER(M89:X89),
                IF(
                    M$4:X$4=2,
                    M89:X89,
                    ""),
                ""))
        ),
        IF(
            Parameters!$D$16=1,
            IFERROR(
                AVERAGE(IF(
                    ISNUMBER(M89:X89),
                    IF(
                        M$4:X$4=1,
                        M89:X89,
                        ""),
                    "")),
                AVERAGE(IF(
                    ISNUMBER(M89:X89),
                    IF(
                        M$4:X$4=2,
                        M89:X89,
                        ""),
                    ""))
            ),
            IF(
                Parameters!$D$17=1,
                IFERROR(
                    IF(
                        OR(
                            IF(
                                ISNUMBER(M89:X89),
                                IF(
                                    M$4:X$4=1,
                                    M89:X89,
                                    ""),
                                "")
                            =0),
                        0,
                        GEOMEAN(IF(
                            ISNUMBER(M89:X89),
                            IF(
                                M$4:X$4=1,
                                M89:X89,
                                ""),
                            ""))
                    ),
                    IF(
                        OR(IF(
                            ISNUMBER(M89:X89),
                            IF(
                                M$4:X$4=2,
                                M89:X89,
                                ""),
                            "")
                            =0),
                        0,
                        GEOMEAN(IF(
                            ISNUMBER(M89:X89),
                            IF(
                                M$4:X$4=2,
                                M89:X89,
                                ""),
                            "")))
                )
            )
        )
    )
)</f>
        <v>3.0441133508618101</v>
      </c>
      <c r="I89" s="191" cm="1">
        <f t="array" ref="I89">IF(
    SUM(IF(
            ISNUMBER(
                IF(
                    $M$5:$X$5,
                    (M89:X89),
                    "")),
            1,
            0))
        =0,
    NA(),
    IF(
        Parameters!$D$15=1,
        IF(
            SUM(--(ISNUMBER(IF($M$5:$X$5=1,(M89:X89),""))))&gt;0,
            MAX(IF(
                ISNUMBER(M89:X89),
                IF(
                    M$5:X$5=1,
                    M89:X89,
                    ""),
                "")),
            MAX(IF(
                ISNUMBER(M89:X89),
                IF(
                    M$5:X$5=2,
                    M89:X89,
                    ""),
                ""))
        ),
        IF(
            Parameters!$D$16=1,
            IFERROR(
                AVERAGE(IF(
                    ISNUMBER(M89:X89),
                    IF(
                        M$5:X$5=1,
                        M89:X89,
                        ""),
                    "")),
                AVERAGE(IF(
                    ISNUMBER(M89:X89),
                    IF(
                        M$5:X$5=2,
                        M89:X89,
                        ""),
                    ""))
            ),
            IF(
                Parameters!$D$17=1,
                IFERROR(
                    IF(
                        OR(
                            IF(
                                ISNUMBER(M89:X89),
                                IF(
                                    M$5:X$5=1,
                                    M89:X89,
                                    ""),
                                "")
                            =0),
                        0,
                        GEOMEAN(IF(
                            ISNUMBER(M89:X89),
                            IF(
                                M$5:X$5=1,
                                M89:X89,
                                ""),
                            ""))
                    ),
                    IF(
                        OR(IF(
                            ISNUMBER(M89:X89),
                            IF(
                                M$5:X$5=2,
                                M89:X89,
                                ""),
                            "")
                            =0),
                        0,
                        GEOMEAN(IF(
                            ISNUMBER(M89:X89),
                            IF(
                                M$5:X$5=2,
                                M89:X89,
                                ""),
                            "")))
                )
            )
        )
    )
)</f>
        <v>1.9943555973659399</v>
      </c>
      <c r="J89" s="242">
        <v>45272</v>
      </c>
      <c r="K89" s="242">
        <v>45272</v>
      </c>
      <c r="L89" s="91" t="s">
        <v>140</v>
      </c>
      <c r="M89" s="192">
        <v>3.0441133508618101</v>
      </c>
      <c r="N89" s="192" t="s">
        <v>409</v>
      </c>
      <c r="O89" s="192">
        <v>1.9943555973659399</v>
      </c>
      <c r="P89" s="192">
        <v>38.75</v>
      </c>
      <c r="Q89" s="192" t="s">
        <v>409</v>
      </c>
      <c r="R89" s="192">
        <v>-2.4166666666666599</v>
      </c>
      <c r="S89" s="192"/>
      <c r="T89" s="192"/>
      <c r="U89" s="192"/>
      <c r="V89" s="192"/>
      <c r="W89" s="192"/>
      <c r="X89" s="192"/>
      <c r="Y89" s="80"/>
      <c r="Z89" s="80"/>
    </row>
    <row r="90" spans="1:26" x14ac:dyDescent="0.2">
      <c r="A90" s="84">
        <v>83</v>
      </c>
      <c r="B90" s="84" t="str">
        <f ca="1"/>
        <v>Hong Kong SAR, China</v>
      </c>
      <c r="C90" s="84" t="str">
        <f ca="1"/>
        <v>HKG</v>
      </c>
      <c r="D90" s="219" t="str">
        <f ca="1"/>
        <v>EAS           East Asia &amp; Pacific</v>
      </c>
      <c r="E90" s="219" t="str">
        <f ca="1"/>
        <v>NA</v>
      </c>
      <c r="F90" s="190" t="str">
        <f t="shared" ca="1" si="4"/>
        <v/>
      </c>
      <c r="G90" s="80">
        <f>IF(N90=7, 6.9, 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$M$4:$X$4,
                    (M90:X90),
                    "")),
            1,
            0))
        =0,
    NA(),
    IF(
        Parameters!$D$15=1,
        IF(
            SUM(--(ISNUMBER(IF($M$4:$X$4=1,(M90:X90),""))))&gt;0,
            MAX(IF(
                ISNUMBER(M90:X90),
                IF(
                    M$4:X$4=1,
                    M90:X90,
                    ""),
                "")),
            MAX(IF(
                ISNUMBER(M90:X90),
                IF(
                    M$4:X$4=2,
                    M90:X90,
                    ""),
                ""))
        ),
        IF(
            Parameters!$D$16=1,
            IFERROR(
                AVERAGE(IF(
                    ISNUMBER(M90:X90),
                    IF(
                        M$4:X$4=1,
                        M90:X90,
                        ""),
                    "")),
                AVERAGE(IF(
                    ISNUMBER(M90:X90),
                    IF(
                        M$4:X$4=2,
                        M90:X90,
                        ""),
                    ""))
            ),
            IF(
                Parameters!$D$17=1,
                IFERROR(
                    IF(
                        OR(
                            IF(
                                ISNUMBER(M90:X90),
                                IF(
                                    M$4:X$4=1,
                                    M90:X90,
                                    ""),
                                "")
                            =0),
                        0,
                        GEOMEAN(IF(
                            ISNUMBER(M90:X90),
                            IF(
                                M$4:X$4=1,
                                M90:X90,
                                ""),
                            ""))
                    ),
                    IF(
                        OR(IF(
                            ISNUMBER(M90:X90),
                            IF(
                                M$4:X$4=2,
                                M90:X90,
                                ""),
                            "")
                            =0),
                        0,
                        GEOMEAN(IF(
                            ISNUMBER(M90:X90),
                            IF(
                                M$4:X$4=2,
                                M90:X90,
                                ""),
                            "")))
                )
            )
        )
    )
)</f>
        <v>0</v>
      </c>
      <c r="I90" s="191" cm="1">
        <f t="array" ref="I90">IF(
    SUM(IF(
            ISNUMBER(
                IF(
                    $M$5:$X$5,
                    (M90:X90),
                    "")),
            1,
            0))
        =0,
    NA(),
    IF(
        Parameters!$D$15=1,
        IF(
            SUM(--(ISNUMBER(IF($M$5:$X$5=1,(M90:X90),""))))&gt;0,
            MAX(IF(
                ISNUMBER(M90:X90),
                IF(
                    M$5:X$5=1,
                    M90:X90,
                    ""),
                "")),
            MAX(IF(
                ISNUMBER(M90:X90),
                IF(
                    M$5:X$5=2,
                    M90:X90,
                    ""),
                ""))
        ),
        IF(
            Parameters!$D$16=1,
            IFERROR(
                AVERAGE(IF(
                    ISNUMBER(M90:X90),
                    IF(
                        M$5:X$5=1,
                        M90:X90,
                        ""),
                    "")),
                AVERAGE(IF(
                    ISNUMBER(M90:X90),
                    IF(
                        M$5:X$5=2,
                        M90:X90,
                        ""),
                    ""))
            ),
            IF(
                Parameters!$D$17=1,
                IFERROR(
                    IF(
                        OR(
                            IF(
                                ISNUMBER(M90:X90),
                                IF(
                                    M$5:X$5=1,
                                    M90:X90,
                                    ""),
                                "")
                            =0),
                        0,
                        GEOMEAN(IF(
                            ISNUMBER(M90:X90),
                            IF(
                                M$5:X$5=1,
                                M90:X90,
                                ""),
                            ""))
                    ),
                    IF(
                        OR(IF(
                            ISNUMBER(M90:X90),
                            IF(
                                M$5:X$5=2,
                                M90:X90,
                                ""),
                            "")
                            =0),
                        0,
                        GEOMEAN(IF(
                            ISNUMBER(M90:X90),
                            IF(
                                M$5:X$5=2,
                                M90:X90,
                                ""),
                            "")))
                )
            )
        )
    )
)</f>
        <v>4.7224835371589799</v>
      </c>
      <c r="J90" s="242">
        <v>45142</v>
      </c>
      <c r="K90" s="242">
        <v>45142</v>
      </c>
      <c r="L90" s="91" t="s">
        <v>705</v>
      </c>
      <c r="M90" s="192">
        <v>0</v>
      </c>
      <c r="N90" s="192" t="s">
        <v>409</v>
      </c>
      <c r="O90" s="192">
        <v>4.7224835371589799</v>
      </c>
      <c r="P90" s="192">
        <v>5.3333333333333304</v>
      </c>
      <c r="Q90" s="192" t="s">
        <v>409</v>
      </c>
      <c r="R90" s="192">
        <v>0</v>
      </c>
      <c r="S90" s="192"/>
      <c r="T90" s="192"/>
      <c r="U90" s="192"/>
      <c r="V90" s="192"/>
      <c r="W90" s="192"/>
      <c r="X90" s="192"/>
      <c r="Y90" s="80"/>
      <c r="Z90" s="80"/>
    </row>
    <row r="91" spans="1:26" x14ac:dyDescent="0.2">
      <c r="A91" s="84">
        <v>84</v>
      </c>
      <c r="B91" s="84" t="str">
        <f ca="1"/>
        <v>Honduras</v>
      </c>
      <c r="C91" s="84" t="str">
        <f ca="1"/>
        <v>HND</v>
      </c>
      <c r="D91" s="219" t="str">
        <f ca="1"/>
        <v>LCN           Latin America &amp; Caribbean</v>
      </c>
      <c r="E91" s="219" t="str">
        <f ca="1"/>
        <v>IDA</v>
      </c>
      <c r="F91" s="190" t="str">
        <f t="shared" ca="1" si="4"/>
        <v/>
      </c>
      <c r="G91" s="80">
        <f>IF(N91=7, 6.9, 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4.1619945256260076</v>
      </c>
      <c r="H91" s="80" cm="1">
        <f t="array" ref="H91">IF(
    SUM(IF(
            ISNUMBER(
                IF(
                    $M$4:$X$4,
                    (M91:X91),
                    "")),
            1,
            0))
        =0,
    NA(),
    IF(
        Parameters!$D$15=1,
        IF(
            SUM(--(ISNUMBER(IF($M$4:$X$4=1,(M91:X91),""))))&gt;0,
            MAX(IF(
                ISNUMBER(M91:X91),
                IF(
                    M$4:X$4=1,
                    M91:X91,
                    ""),
                "")),
            MAX(IF(
                ISNUMBER(M91:X91),
                IF(
                    M$4:X$4=2,
                    M91:X91,
                    ""),
                ""))
        ),
        IF(
            Parameters!$D$16=1,
            IFERROR(
                AVERAGE(IF(
                    ISNUMBER(M91:X91),
                    IF(
                        M$4:X$4=1,
                        M91:X91,
                        ""),
                    "")),
                AVERAGE(IF(
                    ISNUMBER(M91:X91),
                    IF(
                        M$4:X$4=2,
                        M91:X91,
                        ""),
                    ""))
            ),
            IF(
                Parameters!$D$17=1,
                IFERROR(
                    IF(
                        OR(
                            IF(
                                ISNUMBER(M91:X91),
                                IF(
                                    M$4:X$4=1,
                                    M91:X91,
                                    ""),
                                "")
                            =0),
                        0,
                        GEOMEAN(IF(
                            ISNUMBER(M91:X91),
                            IF(
                                M$4:X$4=1,
                                M91:X91,
                                ""),
                            ""))
                    ),
                    IF(
                        OR(IF(
                            ISNUMBER(M91:X91),
                            IF(
                                M$4:X$4=2,
                                M91:X91,
                                ""),
                            "")
                            =0),
                        0,
                        GEOMEAN(IF(
                            ISNUMBER(M91:X91),
                            IF(
                                M$4:X$4=2,
                                M91:X91,
                                ""),
                            "")))
                )
            )
        )
    )
)</f>
        <v>3.0587204206836098</v>
      </c>
      <c r="I91" s="191" cm="1">
        <f t="array" ref="I91">IF(
    SUM(IF(
            ISNUMBER(
                IF(
                    $M$5:$X$5,
                    (M91:X91),
                    "")),
            1,
            0))
        =0,
    NA(),
    IF(
        Parameters!$D$15=1,
        IF(
            SUM(--(ISNUMBER(IF($M$5:$X$5=1,(M91:X91),""))))&gt;0,
            MAX(IF(
                ISNUMBER(M91:X91),
                IF(
                    M$5:X$5=1,
                    M91:X91,
                    ""),
                "")),
            MAX(IF(
                ISNUMBER(M91:X91),
                IF(
                    M$5:X$5=2,
                    M91:X91,
                    ""),
                ""))
        ),
        IF(
            Parameters!$D$16=1,
            IFERROR(
                AVERAGE(IF(
                    ISNUMBER(M91:X91),
                    IF(
                        M$5:X$5=1,
                        M91:X91,
                        ""),
                    "")),
                AVERAGE(IF(
                    ISNUMBER(M91:X91),
                    IF(
                        M$5:X$5=2,
                        M91:X91,
                        ""),
                    ""))
            ),
            IF(
                Parameters!$D$17=1,
                IFERROR(
                    IF(
                        OR(
                            IF(
                                ISNUMBER(M91:X91),
                                IF(
                                    M$5:X$5=1,
                                    M91:X91,
                                    ""),
                                "")
                            =0),
                        0,
                        GEOMEAN(IF(
                            ISNUMBER(M91:X91),
                            IF(
                                M$5:X$5=1,
                                M91:X91,
                                ""),
                            ""))
                    ),
                    IF(
                        OR(IF(
                            ISNUMBER(M91:X91),
                            IF(
                                M$5:X$5=2,
                                M91:X91,
                                ""),
                            "")
                            =0),
                        0,
                        GEOMEAN(IF(
                            ISNUMBER(M91:X91),
                            IF(
                                M$5:X$5=2,
                                M91:X91,
                                ""),
                            "")))
                )
            )
        )
    )
)</f>
        <v>5.6632173095014098</v>
      </c>
      <c r="J91" s="242">
        <v>45218</v>
      </c>
      <c r="K91" s="242">
        <v>45218</v>
      </c>
      <c r="L91" s="91" t="s">
        <v>142</v>
      </c>
      <c r="M91" s="192">
        <v>3.0587204206836098</v>
      </c>
      <c r="N91" s="192" t="s">
        <v>409</v>
      </c>
      <c r="O91" s="192">
        <v>5.6632173095014098</v>
      </c>
      <c r="P91" s="192">
        <v>38.8333333333333</v>
      </c>
      <c r="Q91" s="192" t="s">
        <v>409</v>
      </c>
      <c r="R91" s="192">
        <v>0.83333333333333504</v>
      </c>
      <c r="S91" s="192"/>
      <c r="T91" s="192"/>
      <c r="U91" s="192"/>
      <c r="V91" s="192"/>
      <c r="W91" s="192"/>
      <c r="X91" s="192"/>
      <c r="Y91" s="80"/>
      <c r="Z91" s="80"/>
    </row>
    <row r="92" spans="1:26" x14ac:dyDescent="0.2">
      <c r="A92" s="84">
        <v>85</v>
      </c>
      <c r="B92" s="84" t="str">
        <f ca="1"/>
        <v>Croatia</v>
      </c>
      <c r="C92" s="84" t="str">
        <f ca="1"/>
        <v>HRV</v>
      </c>
      <c r="D92" s="219" t="str">
        <f ca="1"/>
        <v>ECS           Europe &amp; Central Asia</v>
      </c>
      <c r="E92" s="219" t="str">
        <f ca="1"/>
        <v>IBRD</v>
      </c>
      <c r="F92" s="190" t="str">
        <f t="shared" ca="1" si="4"/>
        <v/>
      </c>
      <c r="G92" s="80">
        <f>IF(N92=7, 6.9, 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$M$4:$X$4,
                    (M92:X92),
                    "")),
            1,
            0))
        =0,
    NA(),
    IF(
        Parameters!$D$15=1,
        IF(
            SUM(--(ISNUMBER(IF($M$4:$X$4=1,(M92:X92),""))))&gt;0,
            MAX(IF(
                ISNUMBER(M92:X92),
                IF(
                    M$4:X$4=1,
                    M92:X92,
                    ""),
                "")),
            MAX(IF(
                ISNUMBER(M92:X92),
                IF(
                    M$4:X$4=2,
                    M92:X92,
                    ""),
                ""))
        ),
        IF(
            Parameters!$D$16=1,
            IFERROR(
                AVERAGE(IF(
                    ISNUMBER(M92:X92),
                    IF(
                        M$4:X$4=1,
                        M92:X92,
                        ""),
                    "")),
                AVERAGE(IF(
                    ISNUMBER(M92:X92),
                    IF(
                        M$4:X$4=2,
                        M92:X92,
                        ""),
                    ""))
            ),
            IF(
                Parameters!$D$17=1,
                IFERROR(
                    IF(
                        OR(
                            IF(
                                ISNUMBER(M92:X92),
                                IF(
                                    M$4:X$4=1,
                                    M92:X92,
                                    ""),
                                "")
                            =0),
                        0,
                        GEOMEAN(IF(
                            ISNUMBER(M92:X92),
                            IF(
                                M$4:X$4=1,
                                M92:X92,
                                ""),
                            ""))
                    ),
                    IF(
                        OR(IF(
                            ISNUMBER(M92:X92),
                            IF(
                                M$4:X$4=2,
                                M92:X92,
                                ""),
                            "")
                            =0),
                        0,
                        GEOMEAN(IF(
                            ISNUMBER(M92:X92),
                            IF(
                                M$4:X$4=2,
                                M92:X92,
                                ""),
                            "")))
                )
            )
        )
    )
)</f>
        <v>1.7294770669003701</v>
      </c>
      <c r="I92" s="191" cm="1">
        <f t="array" ref="I92">IF(
    SUM(IF(
            ISNUMBER(
                IF(
                    $M$5:$X$5,
                    (M92:X92),
                    "")),
            1,
            0))
        =0,
    NA(),
    IF(
        Parameters!$D$15=1,
        IF(
            SUM(--(ISNUMBER(IF($M$5:$X$5=1,(M92:X92),""))))&gt;0,
            MAX(IF(
                ISNUMBER(M92:X92),
                IF(
                    M$5:X$5=1,
                    M92:X92,
                    ""),
                "")),
            MAX(IF(
                ISNUMBER(M92:X92),
                IF(
                    M$5:X$5=2,
                    M92:X92,
                    ""),
                ""))
        ),
        IF(
            Parameters!$D$16=1,
            IFERROR(
                AVERAGE(IF(
                    ISNUMBER(M92:X92),
                    IF(
                        M$5:X$5=1,
                        M92:X92,
                        ""),
                    "")),
                AVERAGE(IF(
                    ISNUMBER(M92:X92),
                    IF(
                        M$5:X$5=2,
                        M92:X92,
                        ""),
                    ""))
            ),
            IF(
                Parameters!$D$17=1,
                IFERROR(
                    IF(
                        OR(
                            IF(
                                ISNUMBER(M92:X92),
                                IF(
                                    M$5:X$5=1,
                                    M92:X92,
                                    ""),
                                "")
                            =0),
                        0,
                        GEOMEAN(IF(
                            ISNUMBER(M92:X92),
                            IF(
                                M$5:X$5=1,
                                M92:X92,
                                ""),
                            ""))
                    ),
                    IF(
                        OR(IF(
                            ISNUMBER(M92:X92),
                            IF(
                                M$5:X$5=2,
                                M92:X92,
                                ""),
                            "")
                            =0),
                        0,
                        GEOMEAN(IF(
                            ISNUMBER(M92:X92),
                            IF(
                                M$5:X$5=2,
                                M92:X92,
                                ""),
                            "")))
                )
            )
        )
    )
)</f>
        <v>0</v>
      </c>
      <c r="J92" s="242">
        <v>45272</v>
      </c>
      <c r="K92" s="242">
        <v>45272</v>
      </c>
      <c r="L92" s="91" t="s">
        <v>144</v>
      </c>
      <c r="M92" s="192">
        <v>1.7294770669003701</v>
      </c>
      <c r="N92" s="192" t="s">
        <v>409</v>
      </c>
      <c r="O92" s="192">
        <v>0</v>
      </c>
      <c r="P92" s="192">
        <v>31.25</v>
      </c>
      <c r="Q92" s="192" t="s">
        <v>409</v>
      </c>
      <c r="R92" s="192">
        <v>-5.25</v>
      </c>
      <c r="S92" s="192"/>
      <c r="T92" s="192"/>
      <c r="U92" s="192"/>
      <c r="V92" s="192"/>
      <c r="W92" s="192"/>
      <c r="X92" s="192"/>
      <c r="Y92" s="80"/>
      <c r="Z92" s="80"/>
    </row>
    <row r="93" spans="1:26" x14ac:dyDescent="0.2">
      <c r="A93" s="84">
        <v>86</v>
      </c>
      <c r="B93" s="84" t="str">
        <f ca="1"/>
        <v>Haiti</v>
      </c>
      <c r="C93" s="84" t="str">
        <f ca="1"/>
        <v>HTI</v>
      </c>
      <c r="D93" s="219" t="str">
        <f ca="1"/>
        <v>LCN           Latin America &amp; Caribbean</v>
      </c>
      <c r="E93" s="219" t="str">
        <f ca="1"/>
        <v>IDA</v>
      </c>
      <c r="F93" s="190" t="str">
        <f t="shared" ca="1" si="4"/>
        <v/>
      </c>
      <c r="G93" s="80">
        <f>IF(N93=7, 6.9, 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2.645691945866202</v>
      </c>
      <c r="H93" s="80" cm="1">
        <f t="array" ref="H93">IF(
    SUM(IF(
            ISNUMBER(
                IF(
                    $M$4:$X$4,
                    (M93:X93),
                    "")),
            1,
            0))
        =0,
    NA(),
    IF(
        Parameters!$D$15=1,
        IF(
            SUM(--(ISNUMBER(IF($M$4:$X$4=1,(M93:X93),""))))&gt;0,
            MAX(IF(
                ISNUMBER(M93:X93),
                IF(
                    M$4:X$4=1,
                    M93:X93,
                    ""),
                "")),
            MAX(IF(
                ISNUMBER(M93:X93),
                IF(
                    M$4:X$4=2,
                    M93:X93,
                    ""),
                ""))
        ),
        IF(
            Parameters!$D$16=1,
            IFERROR(
                AVERAGE(IF(
                    ISNUMBER(M93:X93),
                    IF(
                        M$4:X$4=1,
                        M93:X93,
                        ""),
                    "")),
                AVERAGE(IF(
                    ISNUMBER(M93:X93),
                    IF(
                        M$4:X$4=2,
                        M93:X93,
                        ""),
                    ""))
            ),
            IF(
                Parameters!$D$17=1,
                IFERROR(
                    IF(
                        OR(
                            IF(
                                ISNUMBER(M93:X93),
                                IF(
                                    M$4:X$4=1,
                                    M93:X93,
                                    ""),
                                "")
                            =0),
                        0,
                        GEOMEAN(IF(
                            ISNUMBER(M93:X93),
                            IF(
                                M$4:X$4=1,
                                M93:X93,
                                ""),
                            ""))
                    ),
                    IF(
                        OR(IF(
                            ISNUMBER(M93:X93),
                            IF(
                                M$4:X$4=2,
                                M93:X93,
                                ""),
                            "")
                            =0),
                        0,
                        GEOMEAN(IF(
                            ISNUMBER(M93:X93),
                            IF(
                                M$4:X$4=2,
                                M93:X93,
                                ""),
                            "")))
                )
            )
        )
    )
)</f>
        <v>7.2947706690037997</v>
      </c>
      <c r="I93" s="191" cm="1">
        <f t="array" ref="I93">IF(
    SUM(IF(
            ISNUMBER(
                IF(
                    $M$5:$X$5,
                    (M93:X93),
                    "")),
            1,
            0))
        =0,
    NA(),
    IF(
        Parameters!$D$15=1,
        IF(
            SUM(--(ISNUMBER(IF($M$5:$X$5=1,(M93:X93),""))))&gt;0,
            MAX(IF(
                ISNUMBER(M93:X93),
                IF(
                    M$5:X$5=1,
                    M93:X93,
                    ""),
                "")),
            MAX(IF(
                ISNUMBER(M93:X93),
                IF(
                    M$5:X$5=2,
                    M93:X93,
                    ""),
                ""))
        ),
        IF(
            Parameters!$D$16=1,
            IFERROR(
                AVERAGE(IF(
                    ISNUMBER(M93:X93),
                    IF(
                        M$5:X$5=1,
                        M93:X93,
                        ""),
                    "")),
                AVERAGE(IF(
                    ISNUMBER(M93:X93),
                    IF(
                        M$5:X$5=2,
                        M93:X93,
                        ""),
                    ""))
            ),
            IF(
                Parameters!$D$17=1,
                IFERROR(
                    IF(
                        OR(
                            IF(
                                ISNUMBER(M93:X93),
                                IF(
                                    M$5:X$5=1,
                                    M93:X93,
                                    ""),
                                "")
                            =0),
                        0,
                        GEOMEAN(IF(
                            ISNUMBER(M93:X93),
                            IF(
                                M$5:X$5=1,
                                M93:X93,
                                ""),
                            ""))
                    ),
                    IF(
                        OR(IF(
                            ISNUMBER(M93:X93),
                            IF(
                                M$5:X$5=2,
                                M93:X93,
                                ""),
                            "")
                            =0),
                        0,
                        GEOMEAN(IF(
                            ISNUMBER(M93:X93),
                            IF(
                                M$5:X$5=2,
                                M93:X93,
                                ""),
                            "")))
                )
            )
        )
    )
)</f>
        <v>0.95954844778926995</v>
      </c>
      <c r="J93" s="242">
        <v>45272</v>
      </c>
      <c r="K93" s="242">
        <v>45272</v>
      </c>
      <c r="L93" s="91" t="s">
        <v>146</v>
      </c>
      <c r="M93" s="192">
        <v>7.2947706690037997</v>
      </c>
      <c r="N93" s="192" t="s">
        <v>409</v>
      </c>
      <c r="O93" s="192">
        <v>0.95954844778926995</v>
      </c>
      <c r="P93" s="192">
        <v>63</v>
      </c>
      <c r="Q93" s="192" t="s">
        <v>409</v>
      </c>
      <c r="R93" s="192">
        <v>-3.3333333333333299</v>
      </c>
      <c r="S93" s="192"/>
      <c r="T93" s="192"/>
      <c r="U93" s="192"/>
      <c r="V93" s="192"/>
      <c r="W93" s="192"/>
      <c r="X93" s="192"/>
      <c r="Y93" s="80"/>
      <c r="Z93" s="80"/>
    </row>
    <row r="94" spans="1:26" x14ac:dyDescent="0.2">
      <c r="A94" s="84">
        <v>87</v>
      </c>
      <c r="B94" s="84" t="str">
        <f ca="1"/>
        <v>Hungary</v>
      </c>
      <c r="C94" s="84" t="str">
        <f ca="1"/>
        <v>HUN</v>
      </c>
      <c r="D94" s="219" t="str">
        <f ca="1"/>
        <v>ECS           Europe &amp; Central Asia</v>
      </c>
      <c r="E94" s="219" t="str">
        <f ca="1"/>
        <v>NA</v>
      </c>
      <c r="F94" s="190" t="str">
        <f t="shared" ca="1" si="4"/>
        <v/>
      </c>
      <c r="G94" s="80">
        <f>IF(N94=7, 6.9, 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5.3577811741741161</v>
      </c>
      <c r="H94" s="80" cm="1">
        <f t="array" ref="H94">IF(
    SUM(IF(
            ISNUMBER(
                IF(
                    $M$4:$X$4,
                    (M94:X94),
                    "")),
            1,
            0))
        =0,
    NA(),
    IF(
        Parameters!$D$15=1,
        IF(
            SUM(--(ISNUMBER(IF($M$4:$X$4=1,(M94:X94),""))))&gt;0,
            MAX(IF(
                ISNUMBER(M94:X94),
                IF(
                    M$4:X$4=1,
                    M94:X94,
                    ""),
                "")),
            MAX(IF(
                ISNUMBER(M94:X94),
                IF(
                    M$4:X$4=2,
                    M94:X94,
                    ""),
                ""))
        ),
        IF(
            Parameters!$D$16=1,
            IFERROR(
                AVERAGE(IF(
                    ISNUMBER(M94:X94),
                    IF(
                        M$4:X$4=1,
                        M94:X94,
                        ""),
                    "")),
                AVERAGE(IF(
                    ISNUMBER(M94:X94),
                    IF(
                        M$4:X$4=2,
                        M94:X94,
                        ""),
                    ""))
            ),
            IF(
                Parameters!$D$17=1,
                IFERROR(
                    IF(
                        OR(
                            IF(
                                ISNUMBER(M94:X94),
                                IF(
                                    M$4:X$4=1,
                                    M94:X94,
                                    ""),
                                "")
                            =0),
                        0,
                        GEOMEAN(IF(
                            ISNUMBER(M94:X94),
                            IF(
                                M$4:X$4=1,
                                M94:X94,
                                ""),
                            ""))
                    ),
                    IF(
                        OR(IF(
                            ISNUMBER(M94:X94),
                            IF(
                                M$4:X$4=2,
                                M94:X94,
                                ""),
                            "")
                            =0),
                        0,
                        GEOMEAN(IF(
                            ISNUMBER(M94:X94),
                            IF(
                                M$4:X$4=2,
                                M94:X94,
                                ""),
                            "")))
                )
            )
        )
    )
)</f>
        <v>4.6801051709027099</v>
      </c>
      <c r="I94" s="191" cm="1">
        <f t="array" ref="I94">IF(
    SUM(IF(
            ISNUMBER(
                IF(
                    $M$5:$X$5,
                    (M94:X94),
                    "")),
            1,
            0))
        =0,
    NA(),
    IF(
        Parameters!$D$15=1,
        IF(
            SUM(--(ISNUMBER(IF($M$5:$X$5=1,(M94:X94),""))))&gt;0,
            MAX(IF(
                ISNUMBER(M94:X94),
                IF(
                    M$5:X$5=1,
                    M94:X94,
                    ""),
                "")),
            MAX(IF(
                ISNUMBER(M94:X94),
                IF(
                    M$5:X$5=2,
                    M94:X94,
                    ""),
                ""))
        ),
        IF(
            Parameters!$D$16=1,
            IFERROR(
                AVERAGE(IF(
                    ISNUMBER(M94:X94),
                    IF(
                        M$5:X$5=1,
                        M94:X94,
                        ""),
                    "")),
                AVERAGE(IF(
                    ISNUMBER(M94:X94),
                    IF(
                        M$5:X$5=2,
                        M94:X94,
                        ""),
                    ""))
            ),
            IF(
                Parameters!$D$17=1,
                IFERROR(
                    IF(
                        OR(
                            IF(
                                ISNUMBER(M94:X94),
                                IF(
                                    M$5:X$5=1,
                                    M94:X94,
                                    ""),
                                "")
                            =0),
                        0,
                        GEOMEAN(IF(
                            ISNUMBER(M94:X94),
                            IF(
                                M$5:X$5=1,
                                M94:X94,
                                ""),
                            ""))
                    ),
                    IF(
                        OR(IF(
                            ISNUMBER(M94:X94),
                            IF(
                                M$5:X$5=2,
                                M94:X94,
                                ""),
                            "")
                            =0),
                        0,
                        GEOMEAN(IF(
                            ISNUMBER(M94:X94),
                            IF(
                                M$5:X$5=2,
                                M94:X94,
                                ""),
                            "")))
                )
            )
        )
    )
)</f>
        <v>6.1335841956726203</v>
      </c>
      <c r="J94" s="242">
        <v>45218</v>
      </c>
      <c r="K94" s="242">
        <v>45218</v>
      </c>
      <c r="L94" s="91" t="s">
        <v>148</v>
      </c>
      <c r="M94" s="192">
        <v>4.6801051709027099</v>
      </c>
      <c r="N94" s="192" t="s">
        <v>409</v>
      </c>
      <c r="O94" s="192">
        <v>6.1335841956726203</v>
      </c>
      <c r="P94" s="192">
        <v>48.0833333333333</v>
      </c>
      <c r="Q94" s="192" t="s">
        <v>409</v>
      </c>
      <c r="R94" s="192">
        <v>1.25</v>
      </c>
      <c r="S94" s="192"/>
      <c r="T94" s="192"/>
      <c r="U94" s="192"/>
      <c r="V94" s="192"/>
      <c r="W94" s="192"/>
      <c r="X94" s="192"/>
      <c r="Y94" s="80"/>
      <c r="Z94" s="80"/>
    </row>
    <row r="95" spans="1:26" x14ac:dyDescent="0.2">
      <c r="A95" s="84">
        <v>88</v>
      </c>
      <c r="B95" s="84" t="str">
        <f ca="1"/>
        <v>Indonesia</v>
      </c>
      <c r="C95" s="84" t="str">
        <f ca="1"/>
        <v>IDN</v>
      </c>
      <c r="D95" s="219" t="str">
        <f ca="1"/>
        <v>EAS           East Asia &amp; Pacific</v>
      </c>
      <c r="E95" s="219" t="str">
        <f ca="1"/>
        <v>IBRD</v>
      </c>
      <c r="F95" s="190" t="str">
        <f t="shared" ca="1" si="4"/>
        <v/>
      </c>
      <c r="G95" s="80">
        <f>IF(N95=7, 6.9, 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6.9</v>
      </c>
      <c r="H95" s="80" cm="1">
        <f t="array" ref="H95">IF(
    SUM(IF(
            ISNUMBER(
                IF(
                    $M$4:$X$4,
                    (M95:X95),
                    "")),
            1,
            0))
        =0,
    NA(),
    IF(
        Parameters!$D$15=1,
        IF(
            SUM(--(ISNUMBER(IF($M$4:$X$4=1,(M95:X95),""))))&gt;0,
            MAX(IF(
                ISNUMBER(M95:X95),
                IF(
                    M$4:X$4=1,
                    M95:X95,
                    ""),
                "")),
            MAX(IF(
                ISNUMBER(M95:X95),
                IF(
                    M$4:X$4=2,
                    M95:X95,
                    ""),
                ""))
        ),
        IF(
            Parameters!$D$16=1,
            IFERROR(
                AVERAGE(IF(
                    ISNUMBER(M95:X95),
                    IF(
                        M$4:X$4=1,
                        M95:X95,
                        ""),
                    "")),
                AVERAGE(IF(
                    ISNUMBER(M95:X95),
                    IF(
                        M$4:X$4=2,
                        M95:X95,
                        ""),
                    ""))
            ),
            IF(
                Parameters!$D$17=1,
                IFERROR(
                    IF(
                        OR(
                            IF(
                                ISNUMBER(M95:X95),
                                IF(
                                    M$4:X$4=1,
                                    M95:X95,
                                    ""),
                                "")
                            =0),
                        0,
                        GEOMEAN(IF(
                            ISNUMBER(M95:X95),
                            IF(
                                M$4:X$4=1,
                                M95:X95,
                                ""),
                            ""))
                    ),
                    IF(
                        OR(IF(
                            ISNUMBER(M95:X95),
                            IF(
                                M$4:X$4=2,
                                M95:X95,
                                ""),
                            "")
                            =0),
                        0,
                        GEOMEAN(IF(
                            ISNUMBER(M95:X95),
                            IF(
                                M$4:X$4=2,
                                M95:X95,
                                ""),
                            "")))
                )
            )
        )
    )
)</f>
        <v>7</v>
      </c>
      <c r="I95" s="191" cm="1">
        <f t="array" ref="I95">IF(
    SUM(IF(
            ISNUMBER(
                IF(
                    $M$5:$X$5,
                    (M95:X95),
                    "")),
            1,
            0))
        =0,
    NA(),
    IF(
        Parameters!$D$15=1,
        IF(
            SUM(--(ISNUMBER(IF($M$5:$X$5=1,(M95:X95),""))))&gt;0,
            MAX(IF(
                ISNUMBER(M95:X95),
                IF(
                    M$5:X$5=1,
                    M95:X95,
                    ""),
                "")),
            MAX(IF(
                ISNUMBER(M95:X95),
                IF(
                    M$5:X$5=2,
                    M95:X95,
                    ""),
                ""))
        ),
        IF(
            Parameters!$D$16=1,
            IFERROR(
                AVERAGE(IF(
                    ISNUMBER(M95:X95),
                    IF(
                        M$5:X$5=1,
                        M95:X95,
                        ""),
                    "")),
                AVERAGE(IF(
                    ISNUMBER(M95:X95),
                    IF(
                        M$5:X$5=2,
                        M95:X95,
                        ""),
                    ""))
            ),
            IF(
                Parameters!$D$17=1,
                IFERROR(
                    IF(
                        OR(
                            IF(
                                ISNUMBER(M95:X95),
                                IF(
                                    M$5:X$5=1,
                                    M95:X95,
                                    ""),
                                "")
                            =0),
                        0,
                        GEOMEAN(IF(
                            ISNUMBER(M95:X95),
                            IF(
                                M$5:X$5=1,
                                M95:X95,
                                ""),
                            ""))
                    ),
                    IF(
                        OR(IF(
                            ISNUMBER(M95:X95),
                            IF(
                                M$5:X$5=2,
                                M95:X95,
                                ""),
                            "")
                            =0),
                        0,
                        GEOMEAN(IF(
                            ISNUMBER(M95:X95),
                            IF(
                                M$5:X$5=2,
                                M95:X95,
                                ""),
                            "")))
                )
            )
        )
    )
)</f>
        <v>7</v>
      </c>
      <c r="J95" s="242">
        <v>44895</v>
      </c>
      <c r="K95" s="242">
        <v>44887</v>
      </c>
      <c r="L95" s="91" t="s">
        <v>150</v>
      </c>
      <c r="M95" s="192">
        <v>2.6789366053169701</v>
      </c>
      <c r="N95" s="192">
        <v>7</v>
      </c>
      <c r="O95" s="192">
        <v>2.8410159924741301</v>
      </c>
      <c r="P95" s="192">
        <v>36.6666666666666</v>
      </c>
      <c r="Q95" s="192" t="s">
        <v>778</v>
      </c>
      <c r="R95" s="192">
        <v>-1.6666666666666601</v>
      </c>
      <c r="S95" s="192"/>
      <c r="T95" s="192"/>
      <c r="U95" s="192"/>
      <c r="V95" s="192"/>
      <c r="W95" s="192"/>
      <c r="X95" s="192"/>
      <c r="Y95" s="80"/>
      <c r="Z95" s="80"/>
    </row>
    <row r="96" spans="1:26" x14ac:dyDescent="0.2">
      <c r="A96" s="84">
        <v>89</v>
      </c>
      <c r="B96" s="84" t="str">
        <f ca="1"/>
        <v>Isle of Man</v>
      </c>
      <c r="C96" s="84" t="str">
        <f ca="1"/>
        <v>IMN</v>
      </c>
      <c r="D96" s="219" t="str">
        <f ca="1"/>
        <v>ECS           Europe &amp; Central Asia</v>
      </c>
      <c r="E96" s="219" t="str">
        <f ca="1"/>
        <v>NA</v>
      </c>
      <c r="F96" s="190" t="str">
        <f t="shared" ca="1" si="4"/>
        <v/>
      </c>
      <c r="G96" s="80" t="e">
        <f>IF(N96=7, 6.9, 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$M$4:$X$4,
                    (M96:X96),
                    "")),
            1,
            0))
        =0,
    NA(),
    IF(
        Parameters!$D$15=1,
        IF(
            SUM(--(ISNUMBER(IF($M$4:$X$4=1,(M96:X96),""))))&gt;0,
            MAX(IF(
                ISNUMBER(M96:X96),
                IF(
                    M$4:X$4=1,
                    M96:X96,
                    ""),
                "")),
            MAX(IF(
                ISNUMBER(M96:X96),
                IF(
                    M$4:X$4=2,
                    M96:X96,
                    ""),
                ""))
        ),
        IF(
            Parameters!$D$16=1,
            IFERROR(
                AVERAGE(IF(
                    ISNUMBER(M96:X96),
                    IF(
                        M$4:X$4=1,
                        M96:X96,
                        ""),
                    "")),
                AVERAGE(IF(
                    ISNUMBER(M96:X96),
                    IF(
                        M$4:X$4=2,
                        M96:X96,
                        ""),
                    ""))
            ),
            IF(
                Parameters!$D$17=1,
                IFERROR(
                    IF(
                        OR(
                            IF(
                                ISNUMBER(M96:X96),
                                IF(
                                    M$4:X$4=1,
                                    M96:X96,
                                    ""),
                                "")
                            =0),
                        0,
                        GEOMEAN(IF(
                            ISNUMBER(M96:X96),
                            IF(
                                M$4:X$4=1,
                                M96:X96,
                                ""),
                            ""))
                    ),
                    IF(
                        OR(IF(
                            ISNUMBER(M96:X96),
                            IF(
                                M$4:X$4=2,
                                M96:X96,
                                ""),
                            "")
                            =0),
                        0,
                        GEOMEAN(IF(
                            ISNUMBER(M96:X96),
                            IF(
                                M$4:X$4=2,
                                M96:X96,
                                ""),
                            "")))
                )
            )
        )
    )
)</f>
        <v>#N/A</v>
      </c>
      <c r="I96" s="191" t="e" cm="1">
        <f t="array" ref="I96">IF(
    SUM(IF(
            ISNUMBER(
                IF(
                    $M$5:$X$5,
                    (M96:X96),
                    "")),
            1,
            0))
        =0,
    NA(),
    IF(
        Parameters!$D$15=1,
        IF(
            SUM(--(ISNUMBER(IF($M$5:$X$5=1,(M96:X96),""))))&gt;0,
            MAX(IF(
                ISNUMBER(M96:X96),
                IF(
                    M$5:X$5=1,
                    M96:X96,
                    ""),
                "")),
            MAX(IF(
                ISNUMBER(M96:X96),
                IF(
                    M$5:X$5=2,
                    M96:X96,
                    ""),
                ""))
        ),
        IF(
            Parameters!$D$16=1,
            IFERROR(
                AVERAGE(IF(
                    ISNUMBER(M96:X96),
                    IF(
                        M$5:X$5=1,
                        M96:X96,
                        ""),
                    "")),
                AVERAGE(IF(
                    ISNUMBER(M96:X96),
                    IF(
                        M$5:X$5=2,
                        M96:X96,
                        ""),
                    ""))
            ),
            IF(
                Parameters!$D$17=1,
                IFERROR(
                    IF(
                        OR(
                            IF(
                                ISNUMBER(M96:X96),
                                IF(
                                    M$5:X$5=1,
                                    M96:X96,
                                    ""),
                                "")
                            =0),
                        0,
                        GEOMEAN(IF(
                            ISNUMBER(M96:X96),
                            IF(
                                M$5:X$5=1,
                                M96:X96,
                                ""),
                            ""))
                    ),
                    IF(
                        OR(IF(
                            ISNUMBER(M96:X96),
                            IF(
                                M$5:X$5=2,
                                M96:X96,
                                ""),
                            "")
                            =0),
                        0,
                        GEOMEAN(IF(
                            ISNUMBER(M96:X96),
                            IF(
                                M$5:X$5=2,
                                M96:X96,
                                ""),
                            "")))
                )
            )
        )
    )
)</f>
        <v>#N/A</v>
      </c>
      <c r="J96" s="242" t="s">
        <v>409</v>
      </c>
      <c r="K96" s="242" t="s">
        <v>409</v>
      </c>
      <c r="L96" s="91" t="s">
        <v>706</v>
      </c>
      <c r="M96" s="192" t="s">
        <v>409</v>
      </c>
      <c r="N96" s="192" t="s">
        <v>409</v>
      </c>
      <c r="O96" s="192" t="s">
        <v>409</v>
      </c>
      <c r="P96" s="192" t="s">
        <v>409</v>
      </c>
      <c r="Q96" s="192" t="s">
        <v>409</v>
      </c>
      <c r="R96" s="192" t="s">
        <v>409</v>
      </c>
      <c r="S96" s="192"/>
      <c r="T96" s="192"/>
      <c r="U96" s="192"/>
      <c r="V96" s="192"/>
      <c r="W96" s="192"/>
      <c r="X96" s="192"/>
      <c r="Y96" s="80"/>
      <c r="Z96" s="80"/>
    </row>
    <row r="97" spans="1:26" x14ac:dyDescent="0.2">
      <c r="A97" s="84">
        <v>90</v>
      </c>
      <c r="B97" s="84" t="str">
        <f ca="1"/>
        <v>India</v>
      </c>
      <c r="C97" s="84" t="str">
        <f ca="1"/>
        <v>IND</v>
      </c>
      <c r="D97" s="219" t="str">
        <f ca="1"/>
        <v>SAS           South Asia</v>
      </c>
      <c r="E97" s="219" t="str">
        <f ca="1"/>
        <v>IBRD</v>
      </c>
      <c r="F97" s="190" t="str">
        <f t="shared" ca="1" si="4"/>
        <v/>
      </c>
      <c r="G97" s="80">
        <f>IF(N97=7, 6.9, 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6.9</v>
      </c>
      <c r="H97" s="80" cm="1">
        <f t="array" ref="H97">IF(
    SUM(IF(
            ISNUMBER(
                IF(
                    $M$4:$X$4,
                    (M97:X97),
                    "")),
            1,
            0))
        =0,
    NA(),
    IF(
        Parameters!$D$15=1,
        IF(
            SUM(--(ISNUMBER(IF($M$4:$X$4=1,(M97:X97),""))))&gt;0,
            MAX(IF(
                ISNUMBER(M97:X97),
                IF(
                    M$4:X$4=1,
                    M97:X97,
                    ""),
                "")),
            MAX(IF(
                ISNUMBER(M97:X97),
                IF(
                    M$4:X$4=2,
                    M97:X97,
                    ""),
                ""))
        ),
        IF(
            Parameters!$D$16=1,
            IFERROR(
                AVERAGE(IF(
                    ISNUMBER(M97:X97),
                    IF(
                        M$4:X$4=1,
                        M97:X97,
                        ""),
                    "")),
                AVERAGE(IF(
                    ISNUMBER(M97:X97),
                    IF(
                        M$4:X$4=2,
                        M97:X97,
                        ""),
                    ""))
            ),
            IF(
                Parameters!$D$17=1,
                IFERROR(
                    IF(
                        OR(
                            IF(
                                ISNUMBER(M97:X97),
                                IF(
                                    M$4:X$4=1,
                                    M97:X97,
                                    ""),
                                "")
                            =0),
                        0,
                        GEOMEAN(IF(
                            ISNUMBER(M97:X97),
                            IF(
                                M$4:X$4=1,
                                M97:X97,
                                ""),
                            ""))
                    ),
                    IF(
                        OR(IF(
                            ISNUMBER(M97:X97),
                            IF(
                                M$4:X$4=2,
                                M97:X97,
                                ""),
                            "")
                            =0),
                        0,
                        GEOMEAN(IF(
                            ISNUMBER(M97:X97),
                            IF(
                                M$4:X$4=2,
                                M97:X97,
                                ""),
                            "")))
                )
            )
        )
    )
)</f>
        <v>7</v>
      </c>
      <c r="I97" s="191" cm="1">
        <f t="array" ref="I97">IF(
    SUM(IF(
            ISNUMBER(
                IF(
                    $M$5:$X$5,
                    (M97:X97),
                    "")),
            1,
            0))
        =0,
    NA(),
    IF(
        Parameters!$D$15=1,
        IF(
            SUM(--(ISNUMBER(IF($M$5:$X$5=1,(M97:X97),""))))&gt;0,
            MAX(IF(
                ISNUMBER(M97:X97),
                IF(
                    M$5:X$5=1,
                    M97:X97,
                    ""),
                "")),
            MAX(IF(
                ISNUMBER(M97:X97),
                IF(
                    M$5:X$5=2,
                    M97:X97,
                    ""),
                ""))
        ),
        IF(
            Parameters!$D$16=1,
            IFERROR(
                AVERAGE(IF(
                    ISNUMBER(M97:X97),
                    IF(
                        M$5:X$5=1,
                        M97:X97,
                        ""),
                    "")),
                AVERAGE(IF(
                    ISNUMBER(M97:X97),
                    IF(
                        M$5:X$5=2,
                        M97:X97,
                        ""),
                    ""))
            ),
            IF(
                Parameters!$D$17=1,
                IFERROR(
                    IF(
                        OR(
                            IF(
                                ISNUMBER(M97:X97),
                                IF(
                                    M$5:X$5=1,
                                    M97:X97,
                                    ""),
                                "")
                            =0),
                        0,
                        GEOMEAN(IF(
                            ISNUMBER(M97:X97),
                            IF(
                                M$5:X$5=1,
                                M97:X97,
                                ""),
                            ""))
                    ),
                    IF(
                        OR(IF(
                            ISNUMBER(M97:X97),
                            IF(
                                M$5:X$5=2,
                                M97:X97,
                                ""),
                            "")
                            =0),
                        0,
                        GEOMEAN(IF(
                            ISNUMBER(M97:X97),
                            IF(
                                M$5:X$5=2,
                                M97:X97,
                                ""),
                            "")))
                )
            )
        )
    )
)</f>
        <v>7</v>
      </c>
      <c r="J97" s="242">
        <v>44895</v>
      </c>
      <c r="K97" s="242">
        <v>44887</v>
      </c>
      <c r="L97" s="91" t="s">
        <v>152</v>
      </c>
      <c r="M97" s="192">
        <v>2.7227578147823501</v>
      </c>
      <c r="N97" s="192">
        <v>7</v>
      </c>
      <c r="O97" s="192">
        <v>6.3217309501410996</v>
      </c>
      <c r="P97" s="192">
        <v>36.9166666666666</v>
      </c>
      <c r="Q97" s="192" t="s">
        <v>778</v>
      </c>
      <c r="R97" s="192">
        <v>1.4166666666666601</v>
      </c>
      <c r="S97" s="192"/>
      <c r="T97" s="192"/>
      <c r="U97" s="192"/>
      <c r="V97" s="192"/>
      <c r="W97" s="192"/>
      <c r="X97" s="192"/>
      <c r="Y97" s="80"/>
      <c r="Z97" s="80"/>
    </row>
    <row r="98" spans="1:26" x14ac:dyDescent="0.2">
      <c r="A98" s="84">
        <v>91</v>
      </c>
      <c r="B98" s="84" t="str">
        <f ca="1"/>
        <v>Ireland</v>
      </c>
      <c r="C98" s="84" t="str">
        <f ca="1"/>
        <v>IRL</v>
      </c>
      <c r="D98" s="219" t="str">
        <f ca="1"/>
        <v>ECS           Europe &amp; Central Asia</v>
      </c>
      <c r="E98" s="219" t="str">
        <f ca="1"/>
        <v>NA</v>
      </c>
      <c r="F98" s="190" t="str">
        <f t="shared" ca="1" si="4"/>
        <v/>
      </c>
      <c r="G98" s="80">
        <f>IF(N98=7, 6.9, 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1.9769746205513108</v>
      </c>
      <c r="H98" s="80" cm="1">
        <f t="array" ref="H98">IF(
    SUM(IF(
            ISNUMBER(
                IF(
                    $M$4:$X$4,
                    (M98:X98),
                    "")),
            1,
            0))
        =0,
    NA(),
    IF(
        Parameters!$D$15=1,
        IF(
            SUM(--(ISNUMBER(IF($M$4:$X$4=1,(M98:X98),""))))&gt;0,
            MAX(IF(
                ISNUMBER(M98:X98),
                IF(
                    M$4:X$4=1,
                    M98:X98,
                    ""),
                "")),
            MAX(IF(
                ISNUMBER(M98:X98),
                IF(
                    M$4:X$4=2,
                    M98:X98,
                    ""),
                ""))
        ),
        IF(
            Parameters!$D$16=1,
            IFERROR(
                AVERAGE(IF(
                    ISNUMBER(M98:X98),
                    IF(
                        M$4:X$4=1,
                        M98:X98,
                        ""),
                    "")),
                AVERAGE(IF(
                    ISNUMBER(M98:X98),
                    IF(
                        M$4:X$4=2,
                        M98:X98,
                        ""),
                    ""))
            ),
            IF(
                Parameters!$D$17=1,
                IFERROR(
                    IF(
                        OR(
                            IF(
                                ISNUMBER(M98:X98),
                                IF(
                                    M$4:X$4=1,
                                    M98:X98,
                                    ""),
                                "")
                            =0),
                        0,
                        GEOMEAN(IF(
                            ISNUMBER(M98:X98),
                            IF(
                                M$4:X$4=1,
                                M98:X98,
                                ""),
                            ""))
                    ),
                    IF(
                        OR(IF(
                            ISNUMBER(M98:X98),
                            IF(
                                M$4:X$4=2,
                                M98:X98,
                                ""),
                            "")
                            =0),
                        0,
                        GEOMEAN(IF(
                            ISNUMBER(M98:X98),
                            IF(
                                M$4:X$4=2,
                                M98:X98,
                                ""),
                            "")))
                )
            )
        )
    )
)</f>
        <v>0.98451650598889895</v>
      </c>
      <c r="I98" s="191" cm="1">
        <f t="array" ref="I98">IF(
    SUM(IF(
            ISNUMBER(
                IF(
                    $M$5:$X$5,
                    (M98:X98),
                    "")),
            1,
            0))
        =0,
    NA(),
    IF(
        Parameters!$D$15=1,
        IF(
            SUM(--(ISNUMBER(IF($M$5:$X$5=1,(M98:X98),""))))&gt;0,
            MAX(IF(
                ISNUMBER(M98:X98),
                IF(
                    M$5:X$5=1,
                    M98:X98,
                    ""),
                "")),
            MAX(IF(
                ISNUMBER(M98:X98),
                IF(
                    M$5:X$5=2,
                    M98:X98,
                    ""),
                ""))
        ),
        IF(
            Parameters!$D$16=1,
            IFERROR(
                AVERAGE(IF(
                    ISNUMBER(M98:X98),
                    IF(
                        M$5:X$5=1,
                        M98:X98,
                        ""),
                    "")),
                AVERAGE(IF(
                    ISNUMBER(M98:X98),
                    IF(
                        M$5:X$5=2,
                        M98:X98,
                        ""),
                    ""))
            ),
            IF(
                Parameters!$D$17=1,
                IFERROR(
                    IF(
                        OR(
                            IF(
                                ISNUMBER(M98:X98),
                                IF(
                                    M$5:X$5=1,
                                    M98:X98,
                                    ""),
                                "")
                            =0),
                        0,
                        GEOMEAN(IF(
                            ISNUMBER(M98:X98),
                            IF(
                                M$5:X$5=1,
                                M98:X98,
                                ""),
                            ""))
                    ),
                    IF(
                        OR(IF(
                            ISNUMBER(M98:X98),
                            IF(
                                M$5:X$5=2,
                                M98:X98,
                                ""),
                            "")
                            =0),
                        0,
                        GEOMEAN(IF(
                            ISNUMBER(M98:X98),
                            IF(
                                M$5:X$5=2,
                                M98:X98,
                                ""),
                            "")))
                )
            )
        )
    )
)</f>
        <v>3.9698965192850402</v>
      </c>
      <c r="J98" s="242">
        <v>45218</v>
      </c>
      <c r="K98" s="242">
        <v>45218</v>
      </c>
      <c r="L98" s="91" t="s">
        <v>154</v>
      </c>
      <c r="M98" s="192">
        <v>0.98451650598889895</v>
      </c>
      <c r="N98" s="192" t="s">
        <v>409</v>
      </c>
      <c r="O98" s="192">
        <v>3.9698965192850402</v>
      </c>
      <c r="P98" s="192">
        <v>27</v>
      </c>
      <c r="Q98" s="192" t="s">
        <v>409</v>
      </c>
      <c r="R98" s="192">
        <v>-0.66666666666666696</v>
      </c>
      <c r="S98" s="192"/>
      <c r="T98" s="192"/>
      <c r="U98" s="192"/>
      <c r="V98" s="192"/>
      <c r="W98" s="192"/>
      <c r="X98" s="192"/>
      <c r="Y98" s="80"/>
      <c r="Z98" s="80"/>
    </row>
    <row r="99" spans="1:26" x14ac:dyDescent="0.2">
      <c r="A99" s="84">
        <v>92</v>
      </c>
      <c r="B99" s="84" t="str">
        <f ca="1"/>
        <v>Iran, Islamic Rep.</v>
      </c>
      <c r="C99" s="84" t="str">
        <f ca="1"/>
        <v>IRN</v>
      </c>
      <c r="D99" s="219" t="str">
        <f ca="1"/>
        <v>MEA           Middle East &amp; North Africa</v>
      </c>
      <c r="E99" s="219" t="str">
        <f ca="1"/>
        <v>IBRD</v>
      </c>
      <c r="F99" s="190" t="str">
        <f t="shared" ca="1" si="4"/>
        <v/>
      </c>
      <c r="G99" s="80">
        <f>IF(N99=7, 6.9, 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5.504427128520879</v>
      </c>
      <c r="H99" s="80" cm="1">
        <f t="array" ref="H99">IF(
    SUM(IF(
            ISNUMBER(
                IF(
                    $M$4:$X$4,
                    (M99:X99),
                    "")),
            1,
            0))
        =0,
    NA(),
    IF(
        Parameters!$D$15=1,
        IF(
            SUM(--(ISNUMBER(IF($M$4:$X$4=1,(M99:X99),""))))&gt;0,
            MAX(IF(
                ISNUMBER(M99:X99),
                IF(
                    M$4:X$4=1,
                    M99:X99,
                    ""),
                "")),
            MAX(IF(
                ISNUMBER(M99:X99),
                IF(
                    M$4:X$4=2,
                    M99:X99,
                    ""),
                ""))
        ),
        IF(
            Parameters!$D$16=1,
            IFERROR(
                AVERAGE(IF(
                    ISNUMBER(M99:X99),
                    IF(
                        M$4:X$4=1,
                        M99:X99,
                        ""),
                    "")),
                AVERAGE(IF(
                    ISNUMBER(M99:X99),
                    IF(
                        M$4:X$4=2,
                        M99:X99,
                        ""),
                    ""))
            ),
            IF(
                Parameters!$D$17=1,
                IFERROR(
                    IF(
                        OR(
                            IF(
                                ISNUMBER(M99:X99),
                                IF(
                                    M$4:X$4=1,
                                    M99:X99,
                                    ""),
                                "")
                            =0),
                        0,
                        GEOMEAN(IF(
                            ISNUMBER(M99:X99),
                            IF(
                                M$4:X$4=1,
                                M99:X99,
                                ""),
                            ""))
                    ),
                    IF(
                        OR(IF(
                            ISNUMBER(M99:X99),
                            IF(
                                M$4:X$4=2,
                                M99:X99,
                                ""),
                            "")
                            =0),
                        0,
                        GEOMEAN(IF(
                            ISNUMBER(M99:X99),
                            IF(
                                M$4:X$4=2,
                                M99:X99,
                                ""),
                            "")))
                )
            )
        )
    )
)</f>
        <v>9.1498685363715992</v>
      </c>
      <c r="I99" s="191" cm="1">
        <f t="array" ref="I99">IF(
    SUM(IF(
            ISNUMBER(
                IF(
                    $M$5:$X$5,
                    (M99:X99),
                    "")),
            1,
            0))
        =0,
    NA(),
    IF(
        Parameters!$D$15=1,
        IF(
            SUM(--(ISNUMBER(IF($M$5:$X$5=1,(M99:X99),""))))&gt;0,
            MAX(IF(
                ISNUMBER(M99:X99),
                IF(
                    M$5:X$5=1,
                    M99:X99,
                    ""),
                "")),
            MAX(IF(
                ISNUMBER(M99:X99),
                IF(
                    M$5:X$5=2,
                    M99:X99,
                    ""),
                ""))
        ),
        IF(
            Parameters!$D$16=1,
            IFERROR(
                AVERAGE(IF(
                    ISNUMBER(M99:X99),
                    IF(
                        M$5:X$5=1,
                        M99:X99,
                        ""),
                    "")),
                AVERAGE(IF(
                    ISNUMBER(M99:X99),
                    IF(
                        M$5:X$5=2,
                        M99:X99,
                        ""),
                    ""))
            ),
            IF(
                Parameters!$D$17=1,
                IFERROR(
                    IF(
                        OR(
                            IF(
                                ISNUMBER(M99:X99),
                                IF(
                                    M$5:X$5=1,
                                    M99:X99,
                                    ""),
                                "")
                            =0),
                        0,
                        GEOMEAN(IF(
                            ISNUMBER(M99:X99),
                            IF(
                                M$5:X$5=1,
                                M99:X99,
                                ""),
                            ""))
                    ),
                    IF(
                        OR(IF(
                            ISNUMBER(M99:X99),
                            IF(
                                M$5:X$5=2,
                                M99:X99,
                                ""),
                            "")
                            =0),
                        0,
                        GEOMEAN(IF(
                            ISNUMBER(M99:X99),
                            IF(
                                M$5:X$5=2,
                                M99:X99,
                                ""),
                            "")))
                )
            )
        )
    )
)</f>
        <v>3.3113828786453401</v>
      </c>
      <c r="J99" s="242">
        <v>45218</v>
      </c>
      <c r="K99" s="242">
        <v>45218</v>
      </c>
      <c r="L99" s="91" t="s">
        <v>155</v>
      </c>
      <c r="M99" s="192">
        <v>9.1498685363715992</v>
      </c>
      <c r="N99" s="192" t="s">
        <v>409</v>
      </c>
      <c r="O99" s="192">
        <v>3.3113828786453401</v>
      </c>
      <c r="P99" s="192">
        <v>73.5833333333333</v>
      </c>
      <c r="Q99" s="192" t="s">
        <v>409</v>
      </c>
      <c r="R99" s="192">
        <v>-1.25</v>
      </c>
      <c r="S99" s="192"/>
      <c r="T99" s="192"/>
      <c r="U99" s="192"/>
      <c r="V99" s="192"/>
      <c r="W99" s="192"/>
      <c r="X99" s="192"/>
      <c r="Y99" s="80"/>
      <c r="Z99" s="80"/>
    </row>
    <row r="100" spans="1:26" x14ac:dyDescent="0.2">
      <c r="A100" s="84">
        <v>93</v>
      </c>
      <c r="B100" s="84" t="str">
        <f ca="1"/>
        <v>Iraq</v>
      </c>
      <c r="C100" s="84" t="str">
        <f ca="1"/>
        <v>IRQ</v>
      </c>
      <c r="D100" s="219" t="str">
        <f ca="1"/>
        <v>MEA           Middle East &amp; North Africa</v>
      </c>
      <c r="E100" s="219" t="str">
        <f ca="1"/>
        <v>IBRD</v>
      </c>
      <c r="F100" s="190" t="str">
        <f t="shared" ca="1" si="4"/>
        <v/>
      </c>
      <c r="G100" s="80">
        <f>IF(N100=7, 6.9, 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6.4511397928832572</v>
      </c>
      <c r="H100" s="80" cm="1">
        <f t="array" ref="H100">IF(
    SUM(IF(
            ISNUMBER(
                IF(
                    $M$4:$X$4,
                    (M100:X100),
                    "")),
            1,
            0))
        =0,
    NA(),
    IF(
        Parameters!$D$15=1,
        IF(
            SUM(--(ISNUMBER(IF($M$4:$X$4=1,(M100:X100),""))))&gt;0,
            MAX(IF(
                ISNUMBER(M100:X100),
                IF(
                    M$4:X$4=1,
                    M100:X100,
                    ""),
                "")),
            MAX(IF(
                ISNUMBER(M100:X100),
                IF(
                    M$4:X$4=2,
                    M100:X100,
                    ""),
                ""))
        ),
        IF(
            Parameters!$D$16=1,
            IFERROR(
                AVERAGE(IF(
                    ISNUMBER(M100:X100),
                    IF(
                        M$4:X$4=1,
                        M100:X100,
                        ""),
                    "")),
                AVERAGE(IF(
                    ISNUMBER(M100:X100),
                    IF(
                        M$4:X$4=2,
                        M100:X100,
                        ""),
                    ""))
            ),
            IF(
                Parameters!$D$17=1,
                IFERROR(
                    IF(
                        OR(
                            IF(
                                ISNUMBER(M100:X100),
                                IF(
                                    M$4:X$4=1,
                                    M100:X100,
                                    ""),
                                "")
                            =0),
                        0,
                        GEOMEAN(IF(
                            ISNUMBER(M100:X100),
                            IF(
                                M$4:X$4=1,
                                M100:X100,
                                ""),
                            ""))
                    ),
                    IF(
                        OR(IF(
                            ISNUMBER(M100:X100),
                            IF(
                                M$4:X$4=2,
                                M100:X100,
                                ""),
                            "")
                            =0),
                        0,
                        GEOMEAN(IF(
                            ISNUMBER(M100:X100),
                            IF(
                                M$4:X$4=2,
                                M100:X100,
                                ""),
                            "")))
                )
            )
        )
    )
)</f>
        <v>5.5857434998539297</v>
      </c>
      <c r="I100" s="191" cm="1">
        <f t="array" ref="I100">IF(
    SUM(IF(
            ISNUMBER(
                IF(
                    $M$5:$X$5,
                    (M100:X100),
                    "")),
            1,
            0))
        =0,
    NA(),
    IF(
        Parameters!$D$15=1,
        IF(
            SUM(--(ISNUMBER(IF($M$5:$X$5=1,(M100:X100),""))))&gt;0,
            MAX(IF(
                ISNUMBER(M100:X100),
                IF(
                    M$5:X$5=1,
                    M100:X100,
                    ""),
                "")),
            MAX(IF(
                ISNUMBER(M100:X100),
                IF(
                    M$5:X$5=2,
                    M100:X100,
                    ""),
                ""))
        ),
        IF(
            Parameters!$D$16=1,
            IFERROR(
                AVERAGE(IF(
                    ISNUMBER(M100:X100),
                    IF(
                        M$5:X$5=1,
                        M100:X100,
                        ""),
                    "")),
                AVERAGE(IF(
                    ISNUMBER(M100:X100),
                    IF(
                        M$5:X$5=2,
                        M100:X100,
                        ""),
                    ""))
            ),
            IF(
                Parameters!$D$17=1,
                IFERROR(
                    IF(
                        OR(
                            IF(
                                ISNUMBER(M100:X100),
                                IF(
                                    M$5:X$5=1,
                                    M100:X100,
                                    ""),
                                "")
                            =0),
                        0,
                        GEOMEAN(IF(
                            ISNUMBER(M100:X100),
                            IF(
                                M$5:X$5=1,
                                M100:X100,
                                ""),
                            ""))
                    ),
                    IF(
                        OR(IF(
                            ISNUMBER(M100:X100),
                            IF(
                                M$5:X$5=2,
                                M100:X100,
                                ""),
                            "")
                            =0),
                        0,
                        GEOMEAN(IF(
                            ISNUMBER(M100:X100),
                            IF(
                                M$5:X$5=2,
                                M100:X100,
                                ""),
                            "")))
                )
            )
        )
    )
)</f>
        <v>7.4506114769520204</v>
      </c>
      <c r="J100" s="242">
        <v>45218</v>
      </c>
      <c r="K100" s="242">
        <v>45218</v>
      </c>
      <c r="L100" s="91" t="s">
        <v>157</v>
      </c>
      <c r="M100" s="192">
        <v>5.5857434998539297</v>
      </c>
      <c r="N100" s="192" t="s">
        <v>409</v>
      </c>
      <c r="O100" s="192">
        <v>7.4506114769520204</v>
      </c>
      <c r="P100" s="192">
        <v>53.25</v>
      </c>
      <c r="Q100" s="192" t="s">
        <v>409</v>
      </c>
      <c r="R100" s="192">
        <v>2.4166666666666599</v>
      </c>
      <c r="S100" s="192"/>
      <c r="T100" s="192"/>
      <c r="U100" s="192"/>
      <c r="V100" s="192"/>
      <c r="W100" s="192"/>
      <c r="X100" s="192"/>
      <c r="Y100" s="80"/>
      <c r="Z100" s="80"/>
    </row>
    <row r="101" spans="1:26" x14ac:dyDescent="0.2">
      <c r="A101" s="84">
        <v>94</v>
      </c>
      <c r="B101" s="84" t="str">
        <f ca="1"/>
        <v>Iceland</v>
      </c>
      <c r="C101" s="84" t="str">
        <f ca="1"/>
        <v>ISL</v>
      </c>
      <c r="D101" s="219" t="str">
        <f ca="1"/>
        <v>ECS           Europe &amp; Central Asia</v>
      </c>
      <c r="E101" s="219" t="str">
        <f ca="1"/>
        <v>NA</v>
      </c>
      <c r="F101" s="190" t="str">
        <f t="shared" ca="1" si="4"/>
        <v/>
      </c>
      <c r="G101" s="80">
        <f>IF(N101=7, 6.9, 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4.1618581660939649</v>
      </c>
      <c r="H101" s="80" cm="1">
        <f t="array" ref="H101">IF(
    SUM(IF(
            ISNUMBER(
                IF(
                    $M$4:$X$4,
                    (M101:X101),
                    "")),
            1,
            0))
        =0,
    NA(),
    IF(
        Parameters!$D$15=1,
        IF(
            SUM(--(ISNUMBER(IF($M$4:$X$4=1,(M101:X101),""))))&gt;0,
            MAX(IF(
                ISNUMBER(M101:X101),
                IF(
                    M$4:X$4=1,
                    M101:X101,
                    ""),
                "")),
            MAX(IF(
                ISNUMBER(M101:X101),
                IF(
                    M$4:X$4=2,
                    M101:X101,
                    ""),
                ""))
        ),
        IF(
            Parameters!$D$16=1,
            IFERROR(
                AVERAGE(IF(
                    ISNUMBER(M101:X101),
                    IF(
                        M$4:X$4=1,
                        M101:X101,
                        ""),
                    "")),
                AVERAGE(IF(
                    ISNUMBER(M101:X101),
                    IF(
                        M$4:X$4=2,
                        M101:X101,
                        ""),
                    ""))
            ),
            IF(
                Parameters!$D$17=1,
                IFERROR(
                    IF(
                        OR(
                            IF(
                                ISNUMBER(M101:X101),
                                IF(
                                    M$4:X$4=1,
                                    M101:X101,
                                    ""),
                                "")
                            =0),
                        0,
                        GEOMEAN(IF(
                            ISNUMBER(M101:X101),
                            IF(
                                M$4:X$4=1,
                                M101:X101,
                                ""),
                            ""))
                    ),
                    IF(
                        OR(IF(
                            ISNUMBER(M101:X101),
                            IF(
                                M$4:X$4=2,
                                M101:X101,
                                ""),
                            "")
                            =0),
                        0,
                        GEOMEAN(IF(
                            ISNUMBER(M101:X101),
                            IF(
                                M$4:X$4=2,
                                M101:X101,
                                ""),
                            "")))
                )
            )
        )
    )
)</f>
        <v>2.4744376278118598</v>
      </c>
      <c r="I101" s="191" cm="1">
        <f t="array" ref="I101">IF(
    SUM(IF(
            ISNUMBER(
                IF(
                    $M$5:$X$5,
                    (M101:X101),
                    "")),
            1,
            0))
        =0,
    NA(),
    IF(
        Parameters!$D$15=1,
        IF(
            SUM(--(ISNUMBER(IF($M$5:$X$5=1,(M101:X101),""))))&gt;0,
            MAX(IF(
                ISNUMBER(M101:X101),
                IF(
                    M$5:X$5=1,
                    M101:X101,
                    ""),
                "")),
            MAX(IF(
                ISNUMBER(M101:X101),
                IF(
                    M$5:X$5=2,
                    M101:X101,
                    ""),
                ""))
        ),
        IF(
            Parameters!$D$16=1,
            IFERROR(
                AVERAGE(IF(
                    ISNUMBER(M101:X101),
                    IF(
                        M$5:X$5=1,
                        M101:X101,
                        ""),
                    "")),
                AVERAGE(IF(
                    ISNUMBER(M101:X101),
                    IF(
                        M$5:X$5=2,
                        M101:X101,
                        ""),
                    ""))
            ),
            IF(
                Parameters!$D$17=1,
                IFERROR(
                    IF(
                        OR(
                            IF(
                                ISNUMBER(M101:X101),
                                IF(
                                    M$5:X$5=1,
                                    M101:X101,
                                    ""),
                                "")
                            =0),
                        0,
                        GEOMEAN(IF(
                            ISNUMBER(M101:X101),
                            IF(
                                M$5:X$5=1,
                                M101:X101,
                                ""),
                            ""))
                    ),
                    IF(
                        OR(IF(
                            ISNUMBER(M101:X101),
                            IF(
                                M$5:X$5=2,
                                M101:X101,
                                ""),
                            "")
                            =0),
                        0,
                        GEOMEAN(IF(
                            ISNUMBER(M101:X101),
                            IF(
                                M$5:X$5=2,
                                M101:X101,
                                ""),
                            "")))
                )
            )
        )
    )
)</f>
        <v>7</v>
      </c>
      <c r="J101" s="242">
        <v>45142</v>
      </c>
      <c r="K101" s="242">
        <v>45142</v>
      </c>
      <c r="L101" s="91" t="s">
        <v>159</v>
      </c>
      <c r="M101" s="192">
        <v>2.4744376278118598</v>
      </c>
      <c r="N101" s="192" t="s">
        <v>409</v>
      </c>
      <c r="O101" s="192">
        <v>7</v>
      </c>
      <c r="P101" s="192">
        <v>35.5</v>
      </c>
      <c r="Q101" s="192" t="s">
        <v>409</v>
      </c>
      <c r="R101" s="192">
        <v>2.5</v>
      </c>
      <c r="S101" s="192"/>
      <c r="T101" s="192"/>
      <c r="U101" s="192"/>
      <c r="V101" s="192"/>
      <c r="W101" s="192"/>
      <c r="X101" s="192"/>
      <c r="Y101" s="80"/>
      <c r="Z101" s="80"/>
    </row>
    <row r="102" spans="1:26" x14ac:dyDescent="0.2">
      <c r="A102" s="84">
        <v>95</v>
      </c>
      <c r="B102" s="84" t="str">
        <f ca="1"/>
        <v>Israel</v>
      </c>
      <c r="C102" s="84" t="str">
        <f ca="1"/>
        <v>ISR</v>
      </c>
      <c r="D102" s="219" t="str">
        <f ca="1"/>
        <v>MEA           Middle East &amp; North Africa</v>
      </c>
      <c r="E102" s="219" t="str">
        <f ca="1"/>
        <v>NA</v>
      </c>
      <c r="F102" s="190" t="str">
        <f t="shared" ca="1" si="4"/>
        <v/>
      </c>
      <c r="G102" s="80">
        <f>IF(N102=7, 6.9, 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1.9292178183380531</v>
      </c>
      <c r="H102" s="80" cm="1">
        <f t="array" ref="H102">IF(
    SUM(IF(
            ISNUMBER(
                IF(
                    $M$4:$X$4,
                    (M102:X102),
                    "")),
            1,
            0))
        =0,
    NA(),
    IF(
        Parameters!$D$15=1,
        IF(
            SUM(--(ISNUMBER(IF($M$4:$X$4=1,(M102:X102),""))))&gt;0,
            MAX(IF(
                ISNUMBER(M102:X102),
                IF(
                    M$4:X$4=1,
                    M102:X102,
                    ""),
                "")),
            MAX(IF(
                ISNUMBER(M102:X102),
                IF(
                    M$4:X$4=2,
                    M102:X102,
                    ""),
                ""))
        ),
        IF(
            Parameters!$D$16=1,
            IFERROR(
                AVERAGE(IF(
                    ISNUMBER(M102:X102),
                    IF(
                        M$4:X$4=1,
                        M102:X102,
                        ""),
                    "")),
                AVERAGE(IF(
                    ISNUMBER(M102:X102),
                    IF(
                        M$4:X$4=2,
                        M102:X102,
                        ""),
                    ""))
            ),
            IF(
                Parameters!$D$17=1,
                IFERROR(
                    IF(
                        OR(
                            IF(
                                ISNUMBER(M102:X102),
                                IF(
                                    M$4:X$4=1,
                                    M102:X102,
                                    ""),
                                "")
                            =0),
                        0,
                        GEOMEAN(IF(
                            ISNUMBER(M102:X102),
                            IF(
                                M$4:X$4=1,
                                M102:X102,
                                ""),
                            ""))
                    ),
                    IF(
                        OR(IF(
                            ISNUMBER(M102:X102),
                            IF(
                                M$4:X$4=2,
                                M102:X102,
                                ""),
                            "")
                            =0),
                        0,
                        GEOMEAN(IF(
                            ISNUMBER(M102:X102),
                            IF(
                                M$4:X$4=2,
                                M102:X102,
                                ""),
                            "")))
                )
            )
        )
    )
)</f>
        <v>0.53169734151329096</v>
      </c>
      <c r="I102" s="191" cm="1">
        <f t="array" ref="I102">IF(
    SUM(IF(
            ISNUMBER(
                IF(
                    $M$5:$X$5,
                    (M102:X102),
                    "")),
            1,
            0))
        =0,
    NA(),
    IF(
        Parameters!$D$15=1,
        IF(
            SUM(--(ISNUMBER(IF($M$5:$X$5=1,(M102:X102),""))))&gt;0,
            MAX(IF(
                ISNUMBER(M102:X102),
                IF(
                    M$5:X$5=1,
                    M102:X102,
                    ""),
                "")),
            MAX(IF(
                ISNUMBER(M102:X102),
                IF(
                    M$5:X$5=2,
                    M102:X102,
                    ""),
                ""))
        ),
        IF(
            Parameters!$D$16=1,
            IFERROR(
                AVERAGE(IF(
                    ISNUMBER(M102:X102),
                    IF(
                        M$5:X$5=1,
                        M102:X102,
                        ""),
                    "")),
                AVERAGE(IF(
                    ISNUMBER(M102:X102),
                    IF(
                        M$5:X$5=2,
                        M102:X102,
                        ""),
                    ""))
            ),
            IF(
                Parameters!$D$17=1,
                IFERROR(
                    IF(
                        OR(
                            IF(
                                ISNUMBER(M102:X102),
                                IF(
                                    M$5:X$5=1,
                                    M102:X102,
                                    ""),
                                "")
                            =0),
                        0,
                        GEOMEAN(IF(
                            ISNUMBER(M102:X102),
                            IF(
                                M$5:X$5=1,
                                M102:X102,
                                ""),
                            ""))
                    ),
                    IF(
                        OR(IF(
                            ISNUMBER(M102:X102),
                            IF(
                                M$5:X$5=2,
                                M102:X102,
                                ""),
                            "")
                            =0),
                        0,
                        GEOMEAN(IF(
                            ISNUMBER(M102:X102),
                            IF(
                                M$5:X$5=2,
                                M102:X102,
                                ""),
                            "")))
                )
            )
        )
    )
)</f>
        <v>7</v>
      </c>
      <c r="J102" s="242">
        <v>45272</v>
      </c>
      <c r="K102" s="242">
        <v>45272</v>
      </c>
      <c r="L102" s="91" t="s">
        <v>161</v>
      </c>
      <c r="M102" s="192">
        <v>0.53169734151329096</v>
      </c>
      <c r="N102" s="192" t="s">
        <v>409</v>
      </c>
      <c r="O102" s="192">
        <v>7</v>
      </c>
      <c r="P102" s="192">
        <v>24.4166666666666</v>
      </c>
      <c r="Q102" s="192" t="s">
        <v>409</v>
      </c>
      <c r="R102" s="192">
        <v>6.9166666666666599</v>
      </c>
      <c r="S102" s="192"/>
      <c r="T102" s="192"/>
      <c r="U102" s="192"/>
      <c r="V102" s="192"/>
      <c r="W102" s="192"/>
      <c r="X102" s="192"/>
      <c r="Y102" s="80"/>
      <c r="Z102" s="80"/>
    </row>
    <row r="103" spans="1:26" x14ac:dyDescent="0.2">
      <c r="A103" s="84">
        <v>96</v>
      </c>
      <c r="B103" s="84" t="str">
        <f ca="1"/>
        <v>Italy</v>
      </c>
      <c r="C103" s="84" t="str">
        <f ca="1"/>
        <v>ITA</v>
      </c>
      <c r="D103" s="219" t="str">
        <f ca="1"/>
        <v>ECS           Europe &amp; Central Asia</v>
      </c>
      <c r="E103" s="219" t="str">
        <f ca="1"/>
        <v>NA</v>
      </c>
      <c r="F103" s="190" t="str">
        <f t="shared" ca="1" si="4"/>
        <v/>
      </c>
      <c r="G103" s="80">
        <f>IF(N103=7, 6.9, 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1.8603789511386148</v>
      </c>
      <c r="H103" s="80" cm="1">
        <f t="array" ref="H103">IF(
    SUM(IF(
            ISNUMBER(
                IF(
                    $M$4:$X$4,
                    (M103:X103),
                    "")),
            1,
            0))
        =0,
    NA(),
    IF(
        Parameters!$D$15=1,
        IF(
            SUM(--(ISNUMBER(IF($M$4:$X$4=1,(M103:X103),""))))&gt;0,
            MAX(IF(
                ISNUMBER(M103:X103),
                IF(
                    M$4:X$4=1,
                    M103:X103,
                    ""),
                "")),
            MAX(IF(
                ISNUMBER(M103:X103),
                IF(
                    M$4:X$4=2,
                    M103:X103,
                    ""),
                ""))
        ),
        IF(
            Parameters!$D$16=1,
            IFERROR(
                AVERAGE(IF(
                    ISNUMBER(M103:X103),
                    IF(
                        M$4:X$4=1,
                        M103:X103,
                        ""),
                    "")),
                AVERAGE(IF(
                    ISNUMBER(M103:X103),
                    IF(
                        M$4:X$4=2,
                        M103:X103,
                        ""),
                    ""))
            ),
            IF(
                Parameters!$D$17=1,
                IFERROR(
                    IF(
                        OR(
                            IF(
                                ISNUMBER(M103:X103),
                                IF(
                                    M$4:X$4=1,
                                    M103:X103,
                                    ""),
                                "")
                            =0),
                        0,
                        GEOMEAN(IF(
                            ISNUMBER(M103:X103),
                            IF(
                                M$4:X$4=1,
                                M103:X103,
                                ""),
                            ""))
                    ),
                    IF(
                        OR(IF(
                            ISNUMBER(M103:X103),
                            IF(
                                M$4:X$4=2,
                                M103:X103,
                                ""),
                            "")
                            =0),
                        0,
                        GEOMEAN(IF(
                            ISNUMBER(M103:X103),
                            IF(
                                M$4:X$4=2,
                                M103:X103,
                                ""),
                            "")))
                )
            )
        )
    )
)</f>
        <v>1.21822962313759</v>
      </c>
      <c r="I103" s="191" cm="1">
        <f t="array" ref="I103">IF(
    SUM(IF(
            ISNUMBER(
                IF(
                    $M$5:$X$5,
                    (M103:X103),
                    "")),
            1,
            0))
        =0,
    NA(),
    IF(
        Parameters!$D$15=1,
        IF(
            SUM(--(ISNUMBER(IF($M$5:$X$5=1,(M103:X103),""))))&gt;0,
            MAX(IF(
                ISNUMBER(M103:X103),
                IF(
                    M$5:X$5=1,
                    M103:X103,
                    ""),
                "")),
            MAX(IF(
                ISNUMBER(M103:X103),
                IF(
                    M$5:X$5=2,
                    M103:X103,
                    ""),
                ""))
        ),
        IF(
            Parameters!$D$16=1,
            IFERROR(
                AVERAGE(IF(
                    ISNUMBER(M103:X103),
                    IF(
                        M$5:X$5=1,
                        M103:X103,
                        ""),
                    "")),
                AVERAGE(IF(
                    ISNUMBER(M103:X103),
                    IF(
                        M$5:X$5=2,
                        M103:X103,
                        ""),
                    ""))
            ),
            IF(
                Parameters!$D$17=1,
                IFERROR(
                    IF(
                        OR(
                            IF(
                                ISNUMBER(M103:X103),
                                IF(
                                    M$5:X$5=1,
                                    M103:X103,
                                    ""),
                                "")
                            =0),
                        0,
                        GEOMEAN(IF(
                            ISNUMBER(M103:X103),
                            IF(
                                M$5:X$5=1,
                                M103:X103,
                                ""),
                            ""))
                    ),
                    IF(
                        OR(IF(
                            ISNUMBER(M103:X103),
                            IF(
                                M$5:X$5=2,
                                M103:X103,
                                ""),
                            "")
                            =0),
                        0,
                        GEOMEAN(IF(
                            ISNUMBER(M103:X103),
                            IF(
                                M$5:X$5=2,
                                M103:X103,
                                ""),
                            "")))
                )
            )
        )
    )
)</f>
        <v>2.8410159924741198</v>
      </c>
      <c r="J103" s="242">
        <v>45218</v>
      </c>
      <c r="K103" s="242">
        <v>45218</v>
      </c>
      <c r="L103" s="91" t="s">
        <v>163</v>
      </c>
      <c r="M103" s="192">
        <v>1.21822962313759</v>
      </c>
      <c r="N103" s="192" t="s">
        <v>409</v>
      </c>
      <c r="O103" s="192">
        <v>2.8410159924741198</v>
      </c>
      <c r="P103" s="192">
        <v>28.3333333333333</v>
      </c>
      <c r="Q103" s="192" t="s">
        <v>409</v>
      </c>
      <c r="R103" s="192">
        <v>-1.6666666666666601</v>
      </c>
      <c r="S103" s="192"/>
      <c r="T103" s="192"/>
      <c r="U103" s="192"/>
      <c r="V103" s="192"/>
      <c r="W103" s="192"/>
      <c r="X103" s="192"/>
      <c r="Y103" s="80"/>
      <c r="Z103" s="80"/>
    </row>
    <row r="104" spans="1:26" x14ac:dyDescent="0.2">
      <c r="A104" s="84">
        <v>97</v>
      </c>
      <c r="B104" s="84" t="str">
        <f ca="1"/>
        <v>Jamaica</v>
      </c>
      <c r="C104" s="84" t="str">
        <f ca="1"/>
        <v>JAM</v>
      </c>
      <c r="D104" s="219" t="str">
        <f ca="1"/>
        <v>LCN           Latin America &amp; Caribbean</v>
      </c>
      <c r="E104" s="219" t="str">
        <f ca="1"/>
        <v>IBRD</v>
      </c>
      <c r="F104" s="190" t="str">
        <f t="shared" ca="1" si="4"/>
        <v/>
      </c>
      <c r="G104" s="80">
        <f>IF(N104=7, 6.9, 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3.3981653384656125</v>
      </c>
      <c r="H104" s="80" cm="1">
        <f t="array" ref="H104">IF(
    SUM(IF(
            ISNUMBER(
                IF(
                    $M$4:$X$4,
                    (M104:X104),
                    "")),
            1,
            0))
        =0,
    NA(),
    IF(
        Parameters!$D$15=1,
        IF(
            SUM(--(ISNUMBER(IF($M$4:$X$4=1,(M104:X104),""))))&gt;0,
            MAX(IF(
                ISNUMBER(M104:X104),
                IF(
                    M$4:X$4=1,
                    M104:X104,
                    ""),
                "")),
            MAX(IF(
                ISNUMBER(M104:X104),
                IF(
                    M$4:X$4=2,
                    M104:X104,
                    ""),
                ""))
        ),
        IF(
            Parameters!$D$16=1,
            IFERROR(
                AVERAGE(IF(
                    ISNUMBER(M104:X104),
                    IF(
                        M$4:X$4=1,
                        M104:X104,
                        ""),
                    "")),
                AVERAGE(IF(
                    ISNUMBER(M104:X104),
                    IF(
                        M$4:X$4=2,
                        M104:X104,
                        ""),
                    ""))
            ),
            IF(
                Parameters!$D$17=1,
                IFERROR(
                    IF(
                        OR(
                            IF(
                                ISNUMBER(M104:X104),
                                IF(
                                    M$4:X$4=1,
                                    M104:X104,
                                    ""),
                                "")
                            =0),
                        0,
                        GEOMEAN(IF(
                            ISNUMBER(M104:X104),
                            IF(
                                M$4:X$4=1,
                                M104:X104,
                                ""),
                            ""))
                    ),
                    IF(
                        OR(IF(
                            ISNUMBER(M104:X104),
                            IF(
                                M$4:X$4=2,
                                M104:X104,
                                ""),
                            "")
                            =0),
                        0,
                        GEOMEAN(IF(
                            ISNUMBER(M104:X104),
                            IF(
                                M$4:X$4=2,
                                M104:X104,
                                ""),
                            "")))
                )
            )
        )
    )
)</f>
        <v>2.4452234881682702</v>
      </c>
      <c r="I104" s="191" cm="1">
        <f t="array" ref="I104">IF(
    SUM(IF(
            ISNUMBER(
                IF(
                    $M$5:$X$5,
                    (M104:X104),
                    "")),
            1,
            0))
        =0,
    NA(),
    IF(
        Parameters!$D$15=1,
        IF(
            SUM(--(ISNUMBER(IF($M$5:$X$5=1,(M104:X104),""))))&gt;0,
            MAX(IF(
                ISNUMBER(M104:X104),
                IF(
                    M$5:X$5=1,
                    M104:X104,
                    ""),
                "")),
            MAX(IF(
                ISNUMBER(M104:X104),
                IF(
                    M$5:X$5=2,
                    M104:X104,
                    ""),
                ""))
        ),
        IF(
            Parameters!$D$16=1,
            IFERROR(
                AVERAGE(IF(
                    ISNUMBER(M104:X104),
                    IF(
                        M$5:X$5=1,
                        M104:X104,
                        ""),
                    "")),
                AVERAGE(IF(
                    ISNUMBER(M104:X104),
                    IF(
                        M$5:X$5=2,
                        M104:X104,
                        ""),
                    ""))
            ),
            IF(
                Parameters!$D$17=1,
                IFERROR(
                    IF(
                        OR(
                            IF(
                                ISNUMBER(M104:X104),
                                IF(
                                    M$5:X$5=1,
                                    M104:X104,
                                    ""),
                                "")
                            =0),
                        0,
                        GEOMEAN(IF(
                            ISNUMBER(M104:X104),
                            IF(
                                M$5:X$5=1,
                                M104:X104,
                                ""),
                            ""))
                    ),
                    IF(
                        OR(IF(
                            ISNUMBER(M104:X104),
                            IF(
                                M$5:X$5=2,
                                M104:X104,
                                ""),
                            "")
                            =0),
                        0,
                        GEOMEAN(IF(
                            ISNUMBER(M104:X104),
                            IF(
                                M$5:X$5=2,
                                M104:X104,
                                ""),
                            "")))
                )
            )
        )
    )
)</f>
        <v>4.7224835371589799</v>
      </c>
      <c r="J104" s="242">
        <v>44753</v>
      </c>
      <c r="K104" s="242">
        <v>44753</v>
      </c>
      <c r="L104" s="91" t="s">
        <v>165</v>
      </c>
      <c r="M104" s="192">
        <v>2.4452234881682702</v>
      </c>
      <c r="N104" s="192" t="s">
        <v>409</v>
      </c>
      <c r="O104" s="192">
        <v>4.7224835371589799</v>
      </c>
      <c r="P104" s="192">
        <v>35.3333333333333</v>
      </c>
      <c r="Q104" s="192" t="s">
        <v>409</v>
      </c>
      <c r="R104" s="192">
        <v>0</v>
      </c>
      <c r="S104" s="192"/>
      <c r="T104" s="192"/>
      <c r="U104" s="192"/>
      <c r="V104" s="192"/>
      <c r="W104" s="192"/>
      <c r="X104" s="192"/>
      <c r="Y104" s="80"/>
      <c r="Z104" s="80"/>
    </row>
    <row r="105" spans="1:26" x14ac:dyDescent="0.2">
      <c r="A105" s="84">
        <v>98</v>
      </c>
      <c r="B105" s="84" t="str">
        <f ca="1"/>
        <v>Jordan</v>
      </c>
      <c r="C105" s="84" t="str">
        <f ca="1"/>
        <v>JOR</v>
      </c>
      <c r="D105" s="219" t="str">
        <f ca="1"/>
        <v>MEA           Middle East &amp; North Africa</v>
      </c>
      <c r="E105" s="219" t="str">
        <f ca="1"/>
        <v>IBRD</v>
      </c>
      <c r="F105" s="190" t="str">
        <f t="shared" ca="1" si="4"/>
        <v/>
      </c>
      <c r="G105" s="80">
        <f>IF(N105=7, 6.9, 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1.8612650991126329</v>
      </c>
      <c r="H105" s="80" cm="1">
        <f t="array" ref="H105">IF(
    SUM(IF(
            ISNUMBER(
                IF(
                    $M$4:$X$4,
                    (M105:X105),
                    "")),
            1,
            0))
        =0,
    NA(),
    IF(
        Parameters!$D$15=1,
        IF(
            SUM(--(ISNUMBER(IF($M$4:$X$4=1,(M105:X105),""))))&gt;0,
            MAX(IF(
                ISNUMBER(M105:X105),
                IF(
                    M$4:X$4=1,
                    M105:X105,
                    ""),
                "")),
            MAX(IF(
                ISNUMBER(M105:X105),
                IF(
                    M$4:X$4=2,
                    M105:X105,
                    ""),
                ""))
        ),
        IF(
            Parameters!$D$16=1,
            IFERROR(
                AVERAGE(IF(
                    ISNUMBER(M105:X105),
                    IF(
                        M$4:X$4=1,
                        M105:X105,
                        ""),
                    "")),
                AVERAGE(IF(
                    ISNUMBER(M105:X105),
                    IF(
                        M$4:X$4=2,
                        M105:X105,
                        ""),
                    ""))
            ),
            IF(
                Parameters!$D$17=1,
                IFERROR(
                    IF(
                        OR(
                            IF(
                                ISNUMBER(M105:X105),
                                IF(
                                    M$4:X$4=1,
                                    M105:X105,
                                    ""),
                                "")
                            =0),
                        0,
                        GEOMEAN(IF(
                            ISNUMBER(M105:X105),
                            IF(
                                M$4:X$4=1,
                                M105:X105,
                                ""),
                            ""))
                    ),
                    IF(
                        OR(IF(
                            ISNUMBER(M105:X105),
                            IF(
                                M$4:X$4=2,
                                M105:X105,
                                ""),
                            "")
                            =0),
                        0,
                        GEOMEAN(IF(
                            ISNUMBER(M105:X105),
                            IF(
                                M$4:X$4=2,
                                M105:X105,
                                ""),
                            "")))
                )
            )
        )
    )
)</f>
        <v>1.3058720420683601</v>
      </c>
      <c r="I105" s="191" cm="1">
        <f t="array" ref="I105">IF(
    SUM(IF(
            ISNUMBER(
                IF(
                    $M$5:$X$5,
                    (M105:X105),
                    "")),
            1,
            0))
        =0,
    NA(),
    IF(
        Parameters!$D$15=1,
        IF(
            SUM(--(ISNUMBER(IF($M$5:$X$5=1,(M105:X105),""))))&gt;0,
            MAX(IF(
                ISNUMBER(M105:X105),
                IF(
                    M$5:X$5=1,
                    M105:X105,
                    ""),
                "")),
            MAX(IF(
                ISNUMBER(M105:X105),
                IF(
                    M$5:X$5=2,
                    M105:X105,
                    ""),
                ""))
        ),
        IF(
            Parameters!$D$16=1,
            IFERROR(
                AVERAGE(IF(
                    ISNUMBER(M105:X105),
                    IF(
                        M$5:X$5=1,
                        M105:X105,
                        ""),
                    "")),
                AVERAGE(IF(
                    ISNUMBER(M105:X105),
                    IF(
                        M$5:X$5=2,
                        M105:X105,
                        ""),
                    ""))
            ),
            IF(
                Parameters!$D$17=1,
                IFERROR(
                    IF(
                        OR(
                            IF(
                                ISNUMBER(M105:X105),
                                IF(
                                    M$5:X$5=1,
                                    M105:X105,
                                    ""),
                                "")
                            =0),
                        0,
                        GEOMEAN(IF(
                            ISNUMBER(M105:X105),
                            IF(
                                M$5:X$5=1,
                                M105:X105,
                                ""),
                            ""))
                    ),
                    IF(
                        OR(IF(
                            ISNUMBER(M105:X105),
                            IF(
                                M$5:X$5=2,
                                M105:X105,
                                ""),
                            "")
                            =0),
                        0,
                        GEOMEAN(IF(
                            ISNUMBER(M105:X105),
                            IF(
                                M$5:X$5=2,
                                M105:X105,
                                ""),
                            "")))
                )
            )
        )
    )
)</f>
        <v>2.65286923800564</v>
      </c>
      <c r="J105" s="242">
        <v>45272</v>
      </c>
      <c r="K105" s="242">
        <v>45272</v>
      </c>
      <c r="L105" s="91" t="s">
        <v>167</v>
      </c>
      <c r="M105" s="192">
        <v>1.3058720420683601</v>
      </c>
      <c r="N105" s="192" t="s">
        <v>409</v>
      </c>
      <c r="O105" s="192">
        <v>2.65286923800564</v>
      </c>
      <c r="P105" s="192">
        <v>28.8333333333333</v>
      </c>
      <c r="Q105" s="192" t="s">
        <v>409</v>
      </c>
      <c r="R105" s="192">
        <v>-1.8333333333333299</v>
      </c>
      <c r="S105" s="192"/>
      <c r="T105" s="192"/>
      <c r="U105" s="192"/>
      <c r="V105" s="192"/>
      <c r="W105" s="192"/>
      <c r="X105" s="192"/>
      <c r="Y105" s="80"/>
      <c r="Z105" s="80"/>
    </row>
    <row r="106" spans="1:26" x14ac:dyDescent="0.2">
      <c r="A106" s="84">
        <v>99</v>
      </c>
      <c r="B106" s="84" t="str">
        <f ca="1"/>
        <v>Japan</v>
      </c>
      <c r="C106" s="84" t="str">
        <f ca="1"/>
        <v>JPN</v>
      </c>
      <c r="D106" s="219" t="str">
        <f ca="1"/>
        <v>EAS           East Asia &amp; Pacific</v>
      </c>
      <c r="E106" s="219" t="str">
        <f ca="1"/>
        <v>NA</v>
      </c>
      <c r="F106" s="190" t="str">
        <f t="shared" ca="1" si="4"/>
        <v/>
      </c>
      <c r="G106" s="80">
        <f>IF(N106=7, 6.9, 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$M$4:$X$4,
                    (M106:X106),
                    "")),
            1,
            0))
        =0,
    NA(),
    IF(
        Parameters!$D$15=1,
        IF(
            SUM(--(ISNUMBER(IF($M$4:$X$4=1,(M106:X106),""))))&gt;0,
            MAX(IF(
                ISNUMBER(M106:X106),
                IF(
                    M$4:X$4=1,
                    M106:X106,
                    ""),
                "")),
            MAX(IF(
                ISNUMBER(M106:X106),
                IF(
                    M$4:X$4=2,
                    M106:X106,
                    ""),
                ""))
        ),
        IF(
            Parameters!$D$16=1,
            IFERROR(
                AVERAGE(IF(
                    ISNUMBER(M106:X106),
                    IF(
                        M$4:X$4=1,
                        M106:X106,
                        ""),
                    "")),
                AVERAGE(IF(
                    ISNUMBER(M106:X106),
                    IF(
                        M$4:X$4=2,
                        M106:X106,
                        ""),
                    ""))
            ),
            IF(
                Parameters!$D$17=1,
                IFERROR(
                    IF(
                        OR(
                            IF(
                                ISNUMBER(M106:X106),
                                IF(
                                    M$4:X$4=1,
                                    M106:X106,
                                    ""),
                                "")
                            =0),
                        0,
                        GEOMEAN(IF(
                            ISNUMBER(M106:X106),
                            IF(
                                M$4:X$4=1,
                                M106:X106,
                                ""),
                            ""))
                    ),
                    IF(
                        OR(IF(
                            ISNUMBER(M106:X106),
                            IF(
                                M$4:X$4=2,
                                M106:X106,
                                ""),
                            "")
                            =0),
                        0,
                        GEOMEAN(IF(
                            ISNUMBER(M106:X106),
                            IF(
                                M$4:X$4=2,
                                M106:X106,
                                ""),
                            "")))
                )
            )
        )
    )
)</f>
        <v>0</v>
      </c>
      <c r="I106" s="191" cm="1">
        <f t="array" ref="I106">IF(
    SUM(IF(
            ISNUMBER(
                IF(
                    $M$5:$X$5,
                    (M106:X106),
                    "")),
            1,
            0))
        =0,
    NA(),
    IF(
        Parameters!$D$15=1,
        IF(
            SUM(--(ISNUMBER(IF($M$5:$X$5=1,(M106:X106),""))))&gt;0,
            MAX(IF(
                ISNUMBER(M106:X106),
                IF(
                    M$5:X$5=1,
                    M106:X106,
                    ""),
                "")),
            MAX(IF(
                ISNUMBER(M106:X106),
                IF(
                    M$5:X$5=2,
                    M106:X106,
                    ""),
                ""))
        ),
        IF(
            Parameters!$D$16=1,
            IFERROR(
                AVERAGE(IF(
                    ISNUMBER(M106:X106),
                    IF(
                        M$5:X$5=1,
                        M106:X106,
                        ""),
                    "")),
                AVERAGE(IF(
                    ISNUMBER(M106:X106),
                    IF(
                        M$5:X$5=2,
                        M106:X106,
                        ""),
                    ""))
            ),
            IF(
                Parameters!$D$17=1,
                IFERROR(
                    IF(
                        OR(
                            IF(
                                ISNUMBER(M106:X106),
                                IF(
                                    M$5:X$5=1,
                                    M106:X106,
                                    ""),
                                "")
                            =0),
                        0,
                        GEOMEAN(IF(
                            ISNUMBER(M106:X106),
                            IF(
                                M$5:X$5=1,
                                M106:X106,
                                ""),
                            ""))
                    ),
                    IF(
                        OR(IF(
                            ISNUMBER(M106:X106),
                            IF(
                                M$5:X$5=2,
                                M106:X106,
                                ""),
                            "")
                            =0),
                        0,
                        GEOMEAN(IF(
                            ISNUMBER(M106:X106),
                            IF(
                                M$5:X$5=2,
                                M106:X106,
                                ""),
                            "")))
                )
            )
        )
    )
)</f>
        <v>3.7817497648165501</v>
      </c>
      <c r="J106" s="242">
        <v>45272</v>
      </c>
      <c r="K106" s="242">
        <v>45272</v>
      </c>
      <c r="L106" s="91" t="s">
        <v>169</v>
      </c>
      <c r="M106" s="192">
        <v>0</v>
      </c>
      <c r="N106" s="192" t="s">
        <v>409</v>
      </c>
      <c r="O106" s="192">
        <v>3.7817497648165501</v>
      </c>
      <c r="P106" s="192">
        <v>19.1666666666666</v>
      </c>
      <c r="Q106" s="192" t="s">
        <v>409</v>
      </c>
      <c r="R106" s="192">
        <v>-0.83333333333333504</v>
      </c>
      <c r="S106" s="192"/>
      <c r="T106" s="192"/>
      <c r="U106" s="192"/>
      <c r="V106" s="192"/>
      <c r="W106" s="192"/>
      <c r="X106" s="192"/>
      <c r="Y106" s="80"/>
      <c r="Z106" s="80"/>
    </row>
    <row r="107" spans="1:26" x14ac:dyDescent="0.2">
      <c r="A107" s="84">
        <v>100</v>
      </c>
      <c r="B107" s="84" t="str">
        <f ca="1"/>
        <v>Kazakhstan</v>
      </c>
      <c r="C107" s="84" t="str">
        <f ca="1"/>
        <v>KAZ</v>
      </c>
      <c r="D107" s="219" t="str">
        <f ca="1"/>
        <v>ECS           Europe &amp; Central Asia</v>
      </c>
      <c r="E107" s="219" t="str">
        <f ca="1"/>
        <v>IBRD</v>
      </c>
      <c r="F107" s="190" t="str">
        <f t="shared" ca="1" si="4"/>
        <v/>
      </c>
      <c r="G107" s="80">
        <f>IF(N107=7, 6.9, 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$M$4:$X$4,
                    (M107:X107),
                    "")),
            1,
            0))
        =0,
    NA(),
    IF(
        Parameters!$D$15=1,
        IF(
            SUM(--(ISNUMBER(IF($M$4:$X$4=1,(M107:X107),""))))&gt;0,
            MAX(IF(
                ISNUMBER(M107:X107),
                IF(
                    M$4:X$4=1,
                    M107:X107,
                    ""),
                "")),
            MAX(IF(
                ISNUMBER(M107:X107),
                IF(
                    M$4:X$4=2,
                    M107:X107,
                    ""),
                ""))
        ),
        IF(
            Parameters!$D$16=1,
            IFERROR(
                AVERAGE(IF(
                    ISNUMBER(M107:X107),
                    IF(
                        M$4:X$4=1,
                        M107:X107,
                        ""),
                    "")),
                AVERAGE(IF(
                    ISNUMBER(M107:X107),
                    IF(
                        M$4:X$4=2,
                        M107:X107,
                        ""),
                    ""))
            ),
            IF(
                Parameters!$D$17=1,
                IFERROR(
                    IF(
                        OR(
                            IF(
                                ISNUMBER(M107:X107),
                                IF(
                                    M$4:X$4=1,
                                    M107:X107,
                                    ""),
                                "")
                            =0),
                        0,
                        GEOMEAN(IF(
                            ISNUMBER(M107:X107),
                            IF(
                                M$4:X$4=1,
                                M107:X107,
                                ""),
                            ""))
                    ),
                    IF(
                        OR(IF(
                            ISNUMBER(M107:X107),
                            IF(
                                M$4:X$4=2,
                                M107:X107,
                                ""),
                            "")
                            =0),
                        0,
                        GEOMEAN(IF(
                            ISNUMBER(M107:X107),
                            IF(
                                M$4:X$4=2,
                                M107:X107,
                                ""),
                            "")))
                )
            )
        )
    )
)</f>
        <v>5.2497808939526696</v>
      </c>
      <c r="I107" s="191" cm="1">
        <f t="array" ref="I107">IF(
    SUM(IF(
            ISNUMBER(
                IF(
                    $M$5:$X$5,
                    (M107:X107),
                    "")),
            1,
            0))
        =0,
    NA(),
    IF(
        Parameters!$D$15=1,
        IF(
            SUM(--(ISNUMBER(IF($M$5:$X$5=1,(M107:X107),""))))&gt;0,
            MAX(IF(
                ISNUMBER(M107:X107),
                IF(
                    M$5:X$5=1,
                    M107:X107,
                    ""),
                "")),
            MAX(IF(
                ISNUMBER(M107:X107),
                IF(
                    M$5:X$5=2,
                    M107:X107,
                    ""),
                ""))
        ),
        IF(
            Parameters!$D$16=1,
            IFERROR(
                AVERAGE(IF(
                    ISNUMBER(M107:X107),
                    IF(
                        M$5:X$5=1,
                        M107:X107,
                        ""),
                    "")),
                AVERAGE(IF(
                    ISNUMBER(M107:X107),
                    IF(
                        M$5:X$5=2,
                        M107:X107,
                        ""),
                    ""))
            ),
            IF(
                Parameters!$D$17=1,
                IFERROR(
                    IF(
                        OR(
                            IF(
                                ISNUMBER(M107:X107),
                                IF(
                                    M$5:X$5=1,
                                    M107:X107,
                                    ""),
                                "")
                            =0),
                        0,
                        GEOMEAN(IF(
                            ISNUMBER(M107:X107),
                            IF(
                                M$5:X$5=1,
                                M107:X107,
                                ""),
                            ""))
                    ),
                    IF(
                        OR(IF(
                            ISNUMBER(M107:X107),
                            IF(
                                M$5:X$5=2,
                                M107:X107,
                                ""),
                            "")
                            =0),
                        0,
                        GEOMEAN(IF(
                            ISNUMBER(M107:X107),
                            IF(
                                M$5:X$5=2,
                                M107:X107,
                                ""),
                            "")))
                )
            )
        )
    )
)</f>
        <v>0</v>
      </c>
      <c r="J107" s="242">
        <v>45218</v>
      </c>
      <c r="K107" s="242">
        <v>45218</v>
      </c>
      <c r="L107" s="91" t="s">
        <v>171</v>
      </c>
      <c r="M107" s="192">
        <v>5.2497808939526696</v>
      </c>
      <c r="N107" s="192" t="s">
        <v>409</v>
      </c>
      <c r="O107" s="192">
        <v>0</v>
      </c>
      <c r="P107" s="192">
        <v>51.3333333333333</v>
      </c>
      <c r="Q107" s="192" t="s">
        <v>409</v>
      </c>
      <c r="R107" s="192">
        <v>-4.3333333333333197</v>
      </c>
      <c r="S107" s="192"/>
      <c r="T107" s="192"/>
      <c r="U107" s="192"/>
      <c r="V107" s="192"/>
      <c r="W107" s="192"/>
      <c r="X107" s="192"/>
      <c r="Y107" s="80"/>
      <c r="Z107" s="80"/>
    </row>
    <row r="108" spans="1:26" x14ac:dyDescent="0.2">
      <c r="A108" s="84">
        <v>101</v>
      </c>
      <c r="B108" s="84" t="str">
        <f ca="1"/>
        <v>Kenya</v>
      </c>
      <c r="C108" s="84" t="str">
        <f ca="1"/>
        <v>KEN</v>
      </c>
      <c r="D108" s="219" t="str">
        <f ca="1"/>
        <v>SSF           Sub-Saharan Africa</v>
      </c>
      <c r="E108" s="219" t="str">
        <f ca="1"/>
        <v>Blend</v>
      </c>
      <c r="F108" s="190" t="str">
        <f t="shared" ca="1" si="4"/>
        <v/>
      </c>
      <c r="G108" s="80">
        <f>IF(N108=7, 6.9, 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$M$4:$X$4,
                    (M108:X108),
                    "")),
            1,
            0))
        =0,
    NA(),
    IF(
        Parameters!$D$15=1,
        IF(
            SUM(--(ISNUMBER(IF($M$4:$X$4=1,(M108:X108),""))))&gt;0,
            MAX(IF(
                ISNUMBER(M108:X108),
                IF(
                    M$4:X$4=1,
                    M108:X108,
                    ""),
                "")),
            MAX(IF(
                ISNUMBER(M108:X108),
                IF(
                    M$4:X$4=2,
                    M108:X108,
                    ""),
                ""))
        ),
        IF(
            Parameters!$D$16=1,
            IFERROR(
                AVERAGE(IF(
                    ISNUMBER(M108:X108),
                    IF(
                        M$4:X$4=1,
                        M108:X108,
                        ""),
                    "")),
                AVERAGE(IF(
                    ISNUMBER(M108:X108),
                    IF(
                        M$4:X$4=2,
                        M108:X108,
                        ""),
                    ""))
            ),
            IF(
                Parameters!$D$17=1,
                IFERROR(
                    IF(
                        OR(
                            IF(
                                ISNUMBER(M108:X108),
                                IF(
                                    M$4:X$4=1,
                                    M108:X108,
                                    ""),
                                "")
                            =0),
                        0,
                        GEOMEAN(IF(
                            ISNUMBER(M108:X108),
                            IF(
                                M$4:X$4=1,
                                M108:X108,
                                ""),
                            ""))
                    ),
                    IF(
                        OR(IF(
                            ISNUMBER(M108:X108),
                            IF(
                                M$4:X$4=2,
                                M108:X108,
                                ""),
                            "")
                            =0),
                        0,
                        GEOMEAN(IF(
                            ISNUMBER(M108:X108),
                            IF(
                                M$4:X$4=2,
                                M108:X108,
                                ""),
                            "")))
                )
            )
        )
    )
)</f>
        <v>0</v>
      </c>
      <c r="I108" s="191" cm="1">
        <f t="array" ref="I108">IF(
    SUM(IF(
            ISNUMBER(
                IF(
                    $M$5:$X$5,
                    (M108:X108),
                    "")),
            1,
            0))
        =0,
    NA(),
    IF(
        Parameters!$D$15=1,
        IF(
            SUM(--(ISNUMBER(IF($M$5:$X$5=1,(M108:X108),""))))&gt;0,
            MAX(IF(
                ISNUMBER(M108:X108),
                IF(
                    M$5:X$5=1,
                    M108:X108,
                    ""),
                "")),
            MAX(IF(
                ISNUMBER(M108:X108),
                IF(
                    M$5:X$5=2,
                    M108:X108,
                    ""),
                ""))
        ),
        IF(
            Parameters!$D$16=1,
            IFERROR(
                AVERAGE(IF(
                    ISNUMBER(M108:X108),
                    IF(
                        M$5:X$5=1,
                        M108:X108,
                        ""),
                    "")),
                AVERAGE(IF(
                    ISNUMBER(M108:X108),
                    IF(
                        M$5:X$5=2,
                        M108:X108,
                        ""),
                    ""))
            ),
            IF(
                Parameters!$D$17=1,
                IFERROR(
                    IF(
                        OR(
                            IF(
                                ISNUMBER(M108:X108),
                                IF(
                                    M$5:X$5=1,
                                    M108:X108,
                                    ""),
                                "")
                            =0),
                        0,
                        GEOMEAN(IF(
                            ISNUMBER(M108:X108),
                            IF(
                                M$5:X$5=1,
                                M108:X108,
                                ""),
                            ""))
                    ),
                    IF(
                        OR(IF(
                            ISNUMBER(M108:X108),
                            IF(
                                M$5:X$5=2,
                                M108:X108,
                                ""),
                            "")
                            =0),
                        0,
                        GEOMEAN(IF(
                            ISNUMBER(M108:X108),
                            IF(
                                M$5:X$5=2,
                                M108:X108,
                                ""),
                            "")))
                )
            )
        )
    )
)</f>
        <v>0</v>
      </c>
      <c r="J108" s="242">
        <v>45218</v>
      </c>
      <c r="K108" s="242">
        <v>44887</v>
      </c>
      <c r="L108" s="91" t="s">
        <v>173</v>
      </c>
      <c r="M108" s="192">
        <v>4.6801051709027099</v>
      </c>
      <c r="N108" s="192">
        <v>0</v>
      </c>
      <c r="O108" s="192">
        <v>6.1335841956726203</v>
      </c>
      <c r="P108" s="192">
        <v>48.0833333333333</v>
      </c>
      <c r="Q108" s="192" t="s">
        <v>781</v>
      </c>
      <c r="R108" s="192">
        <v>1.25</v>
      </c>
      <c r="S108" s="192"/>
      <c r="T108" s="192"/>
      <c r="U108" s="192"/>
      <c r="V108" s="192"/>
      <c r="W108" s="192"/>
      <c r="X108" s="192"/>
      <c r="Y108" s="80"/>
      <c r="Z108" s="80"/>
    </row>
    <row r="109" spans="1:26" x14ac:dyDescent="0.2">
      <c r="A109" s="84">
        <v>102</v>
      </c>
      <c r="B109" s="84" t="str">
        <f ca="1"/>
        <v>Kyrgyz Republic</v>
      </c>
      <c r="C109" s="84" t="str">
        <f ca="1"/>
        <v>KGZ</v>
      </c>
      <c r="D109" s="219" t="str">
        <f ca="1"/>
        <v>ECS           Europe &amp; Central Asia</v>
      </c>
      <c r="E109" s="219" t="str">
        <f ca="1"/>
        <v>IDA</v>
      </c>
      <c r="F109" s="190" t="str">
        <f t="shared" ca="1" si="4"/>
        <v/>
      </c>
      <c r="G109" s="80">
        <f>IF(N109=7, 6.9, 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7.0377380447203244</v>
      </c>
      <c r="H109" s="80" cm="1">
        <f t="array" ref="H109">IF(
    SUM(IF(
            ISNUMBER(
                IF(
                    $M$4:$X$4,
                    (M109:X109),
                    "")),
            1,
            0))
        =0,
    NA(),
    IF(
        Parameters!$D$15=1,
        IF(
            SUM(--(ISNUMBER(IF($M$4:$X$4=1,(M109:X109),""))))&gt;0,
            MAX(IF(
                ISNUMBER(M109:X109),
                IF(
                    M$4:X$4=1,
                    M109:X109,
                    ""),
                "")),
            MAX(IF(
                ISNUMBER(M109:X109),
                IF(
                    M$4:X$4=2,
                    M109:X109,
                    ""),
                ""))
        ),
        IF(
            Parameters!$D$16=1,
            IFERROR(
                AVERAGE(IF(
                    ISNUMBER(M109:X109),
                    IF(
                        M$4:X$4=1,
                        M109:X109,
                        ""),
                    "")),
                AVERAGE(IF(
                    ISNUMBER(M109:X109),
                    IF(
                        M$4:X$4=2,
                        M109:X109,
                        ""),
                    ""))
            ),
            IF(
                Parameters!$D$17=1,
                IFERROR(
                    IF(
                        OR(
                            IF(
                                ISNUMBER(M109:X109),
                                IF(
                                    M$4:X$4=1,
                                    M109:X109,
                                    ""),
                                "")
                            =0),
                        0,
                        GEOMEAN(IF(
                            ISNUMBER(M109:X109),
                            IF(
                                M$4:X$4=1,
                                M109:X109,
                                ""),
                            ""))
                    ),
                    IF(
                        OR(IF(
                            ISNUMBER(M109:X109),
                            IF(
                                M$4:X$4=2,
                                M109:X109,
                                ""),
                            "")
                            =0),
                        0,
                        GEOMEAN(IF(
                            ISNUMBER(M109:X109),
                            IF(
                                M$4:X$4=2,
                                M109:X109,
                                ""),
                            "")))
                )
            )
        )
    )
)</f>
        <v>4.9576394975167997</v>
      </c>
      <c r="I109" s="191" cm="1">
        <f t="array" ref="I109">IF(
    SUM(IF(
            ISNUMBER(
                IF(
                    $M$5:$X$5,
                    (M109:X109),
                    "")),
            1,
            0))
        =0,
    NA(),
    IF(
        Parameters!$D$15=1,
        IF(
            SUM(--(ISNUMBER(IF($M$5:$X$5=1,(M109:X109),""))))&gt;0,
            MAX(IF(
                ISNUMBER(M109:X109),
                IF(
                    M$5:X$5=1,
                    M109:X109,
                    ""),
                "")),
            MAX(IF(
                ISNUMBER(M109:X109),
                IF(
                    M$5:X$5=2,
                    M109:X109,
                    ""),
                ""))
        ),
        IF(
            Parameters!$D$16=1,
            IFERROR(
                AVERAGE(IF(
                    ISNUMBER(M109:X109),
                    IF(
                        M$5:X$5=1,
                        M109:X109,
                        ""),
                    "")),
                AVERAGE(IF(
                    ISNUMBER(M109:X109),
                    IF(
                        M$5:X$5=2,
                        M109:X109,
                        ""),
                    ""))
            ),
            IF(
                Parameters!$D$17=1,
                IFERROR(
                    IF(
                        OR(
                            IF(
                                ISNUMBER(M109:X109),
                                IF(
                                    M$5:X$5=1,
                                    M109:X109,
                                    ""),
                                "")
                            =0),
                        0,
                        GEOMEAN(IF(
                            ISNUMBER(M109:X109),
                            IF(
                                M$5:X$5=1,
                                M109:X109,
                                ""),
                            ""))
                    ),
                    IF(
                        OR(IF(
                            ISNUMBER(M109:X109),
                            IF(
                                M$5:X$5=2,
                                M109:X109,
                                ""),
                            "")
                            =0),
                        0,
                        GEOMEAN(IF(
                            ISNUMBER(M109:X109),
                            IF(
                                M$5:X$5=2,
                                M109:X109,
                                ""),
                            "")))
                )
            )
        )
    )
)</f>
        <v>9.9905926622765708</v>
      </c>
      <c r="J109" s="242">
        <v>45272</v>
      </c>
      <c r="K109" s="242">
        <v>45272</v>
      </c>
      <c r="L109" s="91" t="s">
        <v>174</v>
      </c>
      <c r="M109" s="192">
        <v>4.9576394975167997</v>
      </c>
      <c r="N109" s="192" t="s">
        <v>409</v>
      </c>
      <c r="O109" s="192">
        <v>9.9905926622765708</v>
      </c>
      <c r="P109" s="192">
        <v>49.6666666666666</v>
      </c>
      <c r="Q109" s="192" t="s">
        <v>409</v>
      </c>
      <c r="R109" s="192">
        <v>4.6666666666666599</v>
      </c>
      <c r="S109" s="192"/>
      <c r="T109" s="192"/>
      <c r="U109" s="192"/>
      <c r="V109" s="192"/>
      <c r="W109" s="192"/>
      <c r="X109" s="192"/>
      <c r="Y109" s="80"/>
      <c r="Z109" s="80"/>
    </row>
    <row r="110" spans="1:26" x14ac:dyDescent="0.2">
      <c r="A110" s="84">
        <v>103</v>
      </c>
      <c r="B110" s="84" t="str">
        <f ca="1"/>
        <v>Cambodia</v>
      </c>
      <c r="C110" s="84" t="str">
        <f ca="1"/>
        <v>KHM</v>
      </c>
      <c r="D110" s="219" t="str">
        <f ca="1"/>
        <v>EAS           East Asia &amp; Pacific</v>
      </c>
      <c r="E110" s="219" t="str">
        <f ca="1"/>
        <v>IDA</v>
      </c>
      <c r="F110" s="190" t="str">
        <f t="shared" ca="1" si="4"/>
        <v/>
      </c>
      <c r="G110" s="80">
        <f>IF(N110=7, 6.9, 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$M$4:$X$4,
                    (M110:X110),
                    "")),
            1,
            0))
        =0,
    NA(),
    IF(
        Parameters!$D$15=1,
        IF(
            SUM(--(ISNUMBER(IF($M$4:$X$4=1,(M110:X110),""))))&gt;0,
            MAX(IF(
                ISNUMBER(M110:X110),
                IF(
                    M$4:X$4=1,
                    M110:X110,
                    ""),
                "")),
            MAX(IF(
                ISNUMBER(M110:X110),
                IF(
                    M$4:X$4=2,
                    M110:X110,
                    ""),
                ""))
        ),
        IF(
            Parameters!$D$16=1,
            IFERROR(
                AVERAGE(IF(
                    ISNUMBER(M110:X110),
                    IF(
                        M$4:X$4=1,
                        M110:X110,
                        ""),
                    "")),
                AVERAGE(IF(
                    ISNUMBER(M110:X110),
                    IF(
                        M$4:X$4=2,
                        M110:X110,
                        ""),
                    ""))
            ),
            IF(
                Parameters!$D$17=1,
                IFERROR(
                    IF(
                        OR(
                            IF(
                                ISNUMBER(M110:X110),
                                IF(
                                    M$4:X$4=1,
                                    M110:X110,
                                    ""),
                                "")
                            =0),
                        0,
                        GEOMEAN(IF(
                            ISNUMBER(M110:X110),
                            IF(
                                M$4:X$4=1,
                                M110:X110,
                                ""),
                            ""))
                    ),
                    IF(
                        OR(IF(
                            ISNUMBER(M110:X110),
                            IF(
                                M$4:X$4=2,
                                M110:X110,
                                ""),
                            "")
                            =0),
                        0,
                        GEOMEAN(IF(
                            ISNUMBER(M110:X110),
                            IF(
                                M$4:X$4=2,
                                M110:X110,
                                ""),
                            "")))
                )
            )
        )
    )
)</f>
        <v>4.5486415425065703</v>
      </c>
      <c r="I110" s="191" cm="1">
        <f t="array" ref="I110">IF(
    SUM(IF(
            ISNUMBER(
                IF(
                    $M$5:$X$5,
                    (M110:X110),
                    "")),
            1,
            0))
        =0,
    NA(),
    IF(
        Parameters!$D$15=1,
        IF(
            SUM(--(ISNUMBER(IF($M$5:$X$5=1,(M110:X110),""))))&gt;0,
            MAX(IF(
                ISNUMBER(M110:X110),
                IF(
                    M$5:X$5=1,
                    M110:X110,
                    ""),
                "")),
            MAX(IF(
                ISNUMBER(M110:X110),
                IF(
                    M$5:X$5=2,
                    M110:X110,
                    ""),
                ""))
        ),
        IF(
            Parameters!$D$16=1,
            IFERROR(
                AVERAGE(IF(
                    ISNUMBER(M110:X110),
                    IF(
                        M$5:X$5=1,
                        M110:X110,
                        ""),
                    "")),
                AVERAGE(IF(
                    ISNUMBER(M110:X110),
                    IF(
                        M$5:X$5=2,
                        M110:X110,
                        ""),
                    ""))
            ),
            IF(
                Parameters!$D$17=1,
                IFERROR(
                    IF(
                        OR(
                            IF(
                                ISNUMBER(M110:X110),
                                IF(
                                    M$5:X$5=1,
                                    M110:X110,
                                    ""),
                                "")
                            =0),
                        0,
                        GEOMEAN(IF(
                            ISNUMBER(M110:X110),
                            IF(
                                M$5:X$5=1,
                                M110:X110,
                                ""),
                            ""))
                    ),
                    IF(
                        OR(IF(
                            ISNUMBER(M110:X110),
                            IF(
                                M$5:X$5=2,
                                M110:X110,
                                ""),
                            "")
                            =0),
                        0,
                        GEOMEAN(IF(
                            ISNUMBER(M110:X110),
                            IF(
                                M$5:X$5=2,
                                M110:X110,
                                ""),
                            "")))
                )
            )
        )
    )
)</f>
        <v>0</v>
      </c>
      <c r="J110" s="242">
        <v>45218</v>
      </c>
      <c r="K110" s="242">
        <v>45218</v>
      </c>
      <c r="L110" s="91" t="s">
        <v>176</v>
      </c>
      <c r="M110" s="192">
        <v>4.5486415425065703</v>
      </c>
      <c r="N110" s="192" t="s">
        <v>409</v>
      </c>
      <c r="O110" s="192">
        <v>0</v>
      </c>
      <c r="P110" s="192">
        <v>47.3333333333333</v>
      </c>
      <c r="Q110" s="192" t="s">
        <v>409</v>
      </c>
      <c r="R110" s="192">
        <v>-5.3333333333333197</v>
      </c>
      <c r="S110" s="192"/>
      <c r="T110" s="192"/>
      <c r="U110" s="192"/>
      <c r="V110" s="192"/>
      <c r="W110" s="192"/>
      <c r="X110" s="192"/>
      <c r="Y110" s="80"/>
      <c r="Z110" s="80"/>
    </row>
    <row r="111" spans="1:26" x14ac:dyDescent="0.2">
      <c r="A111" s="84">
        <v>104</v>
      </c>
      <c r="B111" s="84" t="str">
        <f ca="1"/>
        <v>Kiribati</v>
      </c>
      <c r="C111" s="84" t="str">
        <f ca="1"/>
        <v>KIR</v>
      </c>
      <c r="D111" s="219" t="str">
        <f ca="1"/>
        <v>EAS           East Asia &amp; Pacific</v>
      </c>
      <c r="E111" s="219" t="str">
        <f ca="1"/>
        <v>IDA</v>
      </c>
      <c r="F111" s="190" t="str">
        <f t="shared" ca="1" si="4"/>
        <v/>
      </c>
      <c r="G111" s="80" t="e">
        <f>IF(N111=7, 6.9, 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#N/A</v>
      </c>
      <c r="H111" s="80" t="e" cm="1">
        <f t="array" ref="H111">IF(
    SUM(IF(
            ISNUMBER(
                IF(
                    $M$4:$X$4,
                    (M111:X111),
                    "")),
            1,
            0))
        =0,
    NA(),
    IF(
        Parameters!$D$15=1,
        IF(
            SUM(--(ISNUMBER(IF($M$4:$X$4=1,(M111:X111),""))))&gt;0,
            MAX(IF(
                ISNUMBER(M111:X111),
                IF(
                    M$4:X$4=1,
                    M111:X111,
                    ""),
                "")),
            MAX(IF(
                ISNUMBER(M111:X111),
                IF(
                    M$4:X$4=2,
                    M111:X111,
                    ""),
                ""))
        ),
        IF(
            Parameters!$D$16=1,
            IFERROR(
                AVERAGE(IF(
                    ISNUMBER(M111:X111),
                    IF(
                        M$4:X$4=1,
                        M111:X111,
                        ""),
                    "")),
                AVERAGE(IF(
                    ISNUMBER(M111:X111),
                    IF(
                        M$4:X$4=2,
                        M111:X111,
                        ""),
                    ""))
            ),
            IF(
                Parameters!$D$17=1,
                IFERROR(
                    IF(
                        OR(
                            IF(
                                ISNUMBER(M111:X111),
                                IF(
                                    M$4:X$4=1,
                                    M111:X111,
                                    ""),
                                "")
                            =0),
                        0,
                        GEOMEAN(IF(
                            ISNUMBER(M111:X111),
                            IF(
                                M$4:X$4=1,
                                M111:X111,
                                ""),
                            ""))
                    ),
                    IF(
                        OR(IF(
                            ISNUMBER(M111:X111),
                            IF(
                                M$4:X$4=2,
                                M111:X111,
                                ""),
                            "")
                            =0),
                        0,
                        GEOMEAN(IF(
                            ISNUMBER(M111:X111),
                            IF(
                                M$4:X$4=2,
                                M111:X111,
                                ""),
                            "")))
                )
            )
        )
    )
)</f>
        <v>#N/A</v>
      </c>
      <c r="I111" s="191" t="e" cm="1">
        <f t="array" ref="I111">IF(
    SUM(IF(
            ISNUMBER(
                IF(
                    $M$5:$X$5,
                    (M111:X111),
                    "")),
            1,
            0))
        =0,
    NA(),
    IF(
        Parameters!$D$15=1,
        IF(
            SUM(--(ISNUMBER(IF($M$5:$X$5=1,(M111:X111),""))))&gt;0,
            MAX(IF(
                ISNUMBER(M111:X111),
                IF(
                    M$5:X$5=1,
                    M111:X111,
                    ""),
                "")),
            MAX(IF(
                ISNUMBER(M111:X111),
                IF(
                    M$5:X$5=2,
                    M111:X111,
                    ""),
                ""))
        ),
        IF(
            Parameters!$D$16=1,
            IFERROR(
                AVERAGE(IF(
                    ISNUMBER(M111:X111),
                    IF(
                        M$5:X$5=1,
                        M111:X111,
                        ""),
                    "")),
                AVERAGE(IF(
                    ISNUMBER(M111:X111),
                    IF(
                        M$5:X$5=2,
                        M111:X111,
                        ""),
                    ""))
            ),
            IF(
                Parameters!$D$17=1,
                IFERROR(
                    IF(
                        OR(
                            IF(
                                ISNUMBER(M111:X111),
                                IF(
                                    M$5:X$5=1,
                                    M111:X111,
                                    ""),
                                "")
                            =0),
                        0,
                        GEOMEAN(IF(
                            ISNUMBER(M111:X111),
                            IF(
                                M$5:X$5=1,
                                M111:X111,
                                ""),
                            ""))
                    ),
                    IF(
                        OR(IF(
                            ISNUMBER(M111:X111),
                            IF(
                                M$5:X$5=2,
                                M111:X111,
                                ""),
                            "")
                            =0),
                        0,
                        GEOMEAN(IF(
                            ISNUMBER(M111:X111),
                            IF(
                                M$5:X$5=2,
                                M111:X111,
                                ""),
                            "")))
                )
            )
        )
    )
)</f>
        <v>#N/A</v>
      </c>
      <c r="J111" s="242">
        <v>44753</v>
      </c>
      <c r="K111" s="242">
        <v>44753</v>
      </c>
      <c r="L111" s="91" t="s">
        <v>178</v>
      </c>
      <c r="M111" s="192" t="s">
        <v>409</v>
      </c>
      <c r="N111" s="192" t="s">
        <v>409</v>
      </c>
      <c r="O111" s="192" t="s">
        <v>409</v>
      </c>
      <c r="P111" s="192" t="s">
        <v>409</v>
      </c>
      <c r="Q111" s="192" t="s">
        <v>409</v>
      </c>
      <c r="R111" s="192" t="s">
        <v>409</v>
      </c>
      <c r="S111" s="192"/>
      <c r="T111" s="192"/>
      <c r="U111" s="192"/>
      <c r="V111" s="192"/>
      <c r="W111" s="192"/>
      <c r="X111" s="192"/>
      <c r="Y111" s="80"/>
      <c r="Z111" s="80"/>
    </row>
    <row r="112" spans="1:26" x14ac:dyDescent="0.2">
      <c r="A112" s="84">
        <v>105</v>
      </c>
      <c r="B112" s="84" t="str">
        <f ca="1"/>
        <v>St. Kitts and Nevis</v>
      </c>
      <c r="C112" s="84" t="str">
        <f ca="1"/>
        <v>KNA</v>
      </c>
      <c r="D112" s="219" t="str">
        <f ca="1"/>
        <v>LCN           Latin America &amp; Caribbean</v>
      </c>
      <c r="E112" s="219" t="str">
        <f ca="1"/>
        <v>IBRD</v>
      </c>
      <c r="F112" s="190" t="str">
        <f t="shared" ca="1" si="4"/>
        <v/>
      </c>
      <c r="G112" s="80" t="e">
        <f>IF(N112=7, 6.9, 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#N/A</v>
      </c>
      <c r="H112" s="80" t="e" cm="1">
        <f t="array" ref="H112">IF(
    SUM(IF(
            ISNUMBER(
                IF(
                    $M$4:$X$4,
                    (M112:X112),
                    "")),
            1,
            0))
        =0,
    NA(),
    IF(
        Parameters!$D$15=1,
        IF(
            SUM(--(ISNUMBER(IF($M$4:$X$4=1,(M112:X112),""))))&gt;0,
            MAX(IF(
                ISNUMBER(M112:X112),
                IF(
                    M$4:X$4=1,
                    M112:X112,
                    ""),
                "")),
            MAX(IF(
                ISNUMBER(M112:X112),
                IF(
                    M$4:X$4=2,
                    M112:X112,
                    ""),
                ""))
        ),
        IF(
            Parameters!$D$16=1,
            IFERROR(
                AVERAGE(IF(
                    ISNUMBER(M112:X112),
                    IF(
                        M$4:X$4=1,
                        M112:X112,
                        ""),
                    "")),
                AVERAGE(IF(
                    ISNUMBER(M112:X112),
                    IF(
                        M$4:X$4=2,
                        M112:X112,
                        ""),
                    ""))
            ),
            IF(
                Parameters!$D$17=1,
                IFERROR(
                    IF(
                        OR(
                            IF(
                                ISNUMBER(M112:X112),
                                IF(
                                    M$4:X$4=1,
                                    M112:X112,
                                    ""),
                                "")
                            =0),
                        0,
                        GEOMEAN(IF(
                            ISNUMBER(M112:X112),
                            IF(
                                M$4:X$4=1,
                                M112:X112,
                                ""),
                            ""))
                    ),
                    IF(
                        OR(IF(
                            ISNUMBER(M112:X112),
                            IF(
                                M$4:X$4=2,
                                M112:X112,
                                ""),
                            "")
                            =0),
                        0,
                        GEOMEAN(IF(
                            ISNUMBER(M112:X112),
                            IF(
                                M$4:X$4=2,
                                M112:X112,
                                ""),
                            "")))
                )
            )
        )
    )
)</f>
        <v>#N/A</v>
      </c>
      <c r="I112" s="191" t="e" cm="1">
        <f t="array" ref="I112">IF(
    SUM(IF(
            ISNUMBER(
                IF(
                    $M$5:$X$5,
                    (M112:X112),
                    "")),
            1,
            0))
        =0,
    NA(),
    IF(
        Parameters!$D$15=1,
        IF(
            SUM(--(ISNUMBER(IF($M$5:$X$5=1,(M112:X112),""))))&gt;0,
            MAX(IF(
                ISNUMBER(M112:X112),
                IF(
                    M$5:X$5=1,
                    M112:X112,
                    ""),
                "")),
            MAX(IF(
                ISNUMBER(M112:X112),
                IF(
                    M$5:X$5=2,
                    M112:X112,
                    ""),
                ""))
        ),
        IF(
            Parameters!$D$16=1,
            IFERROR(
                AVERAGE(IF(
                    ISNUMBER(M112:X112),
                    IF(
                        M$5:X$5=1,
                        M112:X112,
                        ""),
                    "")),
                AVERAGE(IF(
                    ISNUMBER(M112:X112),
                    IF(
                        M$5:X$5=2,
                        M112:X112,
                        ""),
                    ""))
            ),
            IF(
                Parameters!$D$17=1,
                IFERROR(
                    IF(
                        OR(
                            IF(
                                ISNUMBER(M112:X112),
                                IF(
                                    M$5:X$5=1,
                                    M112:X112,
                                    ""),
                                "")
                            =0),
                        0,
                        GEOMEAN(IF(
                            ISNUMBER(M112:X112),
                            IF(
                                M$5:X$5=1,
                                M112:X112,
                                ""),
                            ""))
                    ),
                    IF(
                        OR(IF(
                            ISNUMBER(M112:X112),
                            IF(
                                M$5:X$5=2,
                                M112:X112,
                                ""),
                            "")
                            =0),
                        0,
                        GEOMEAN(IF(
                            ISNUMBER(M112:X112),
                            IF(
                                M$5:X$5=2,
                                M112:X112,
                                ""),
                            "")))
                )
            )
        )
    )
)</f>
        <v>#N/A</v>
      </c>
      <c r="J112" s="242">
        <v>44753</v>
      </c>
      <c r="K112" s="242">
        <v>44753</v>
      </c>
      <c r="L112" s="91" t="s">
        <v>179</v>
      </c>
      <c r="M112" s="192" t="s">
        <v>409</v>
      </c>
      <c r="N112" s="192" t="s">
        <v>409</v>
      </c>
      <c r="O112" s="192" t="s">
        <v>409</v>
      </c>
      <c r="P112" s="192" t="s">
        <v>409</v>
      </c>
      <c r="Q112" s="192" t="s">
        <v>409</v>
      </c>
      <c r="R112" s="192" t="s">
        <v>409</v>
      </c>
      <c r="S112" s="192"/>
      <c r="T112" s="192"/>
      <c r="U112" s="192"/>
      <c r="V112" s="192"/>
      <c r="W112" s="192"/>
      <c r="X112" s="192"/>
      <c r="Y112" s="80"/>
      <c r="Z112" s="80"/>
    </row>
    <row r="113" spans="1:26" x14ac:dyDescent="0.2">
      <c r="A113" s="84">
        <v>106</v>
      </c>
      <c r="B113" s="84" t="str">
        <f ca="1"/>
        <v>Korea, Rep.</v>
      </c>
      <c r="C113" s="84" t="str">
        <f ca="1"/>
        <v>KOR</v>
      </c>
      <c r="D113" s="219" t="str">
        <f ca="1"/>
        <v>EAS           East Asia &amp; Pacific</v>
      </c>
      <c r="E113" s="219" t="str">
        <f ca="1"/>
        <v>NA</v>
      </c>
      <c r="F113" s="190" t="str">
        <f t="shared" ca="1" si="4"/>
        <v/>
      </c>
      <c r="G113" s="80">
        <f>IF(N113=7, 6.9, 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$M$4:$X$4,
                    (M113:X113),
                    "")),
            1,
            0))
        =0,
    NA(),
    IF(
        Parameters!$D$15=1,
        IF(
            SUM(--(ISNUMBER(IF($M$4:$X$4=1,(M113:X113),""))))&gt;0,
            MAX(IF(
                ISNUMBER(M113:X113),
                IF(
                    M$4:X$4=1,
                    M113:X113,
                    ""),
                "")),
            MAX(IF(
                ISNUMBER(M113:X113),
                IF(
                    M$4:X$4=2,
                    M113:X113,
                    ""),
                ""))
        ),
        IF(
            Parameters!$D$16=1,
            IFERROR(
                AVERAGE(IF(
                    ISNUMBER(M113:X113),
                    IF(
                        M$4:X$4=1,
                        M113:X113,
                        ""),
                    "")),
                AVERAGE(IF(
                    ISNUMBER(M113:X113),
                    IF(
                        M$4:X$4=2,
                        M113:X113,
                        ""),
                    ""))
            ),
            IF(
                Parameters!$D$17=1,
                IFERROR(
                    IF(
                        OR(
                            IF(
                                ISNUMBER(M113:X113),
                                IF(
                                    M$4:X$4=1,
                                    M113:X113,
                                    ""),
                                "")
                            =0),
                        0,
                        GEOMEAN(IF(
                            ISNUMBER(M113:X113),
                            IF(
                                M$4:X$4=1,
                                M113:X113,
                                ""),
                            ""))
                    ),
                    IF(
                        OR(IF(
                            ISNUMBER(M113:X113),
                            IF(
                                M$4:X$4=2,
                                M113:X113,
                                ""),
                            "")
                            =0),
                        0,
                        GEOMEAN(IF(
                            ISNUMBER(M113:X113),
                            IF(
                                M$4:X$4=2,
                                M113:X113,
                                ""),
                            "")))
                )
            )
        )
    )
)</f>
        <v>0</v>
      </c>
      <c r="I113" s="191" cm="1">
        <f t="array" ref="I113">IF(
    SUM(IF(
            ISNUMBER(
                IF(
                    $M$5:$X$5,
                    (M113:X113),
                    "")),
            1,
            0))
        =0,
    NA(),
    IF(
        Parameters!$D$15=1,
        IF(
            SUM(--(ISNUMBER(IF($M$5:$X$5=1,(M113:X113),""))))&gt;0,
            MAX(IF(
                ISNUMBER(M113:X113),
                IF(
                    M$5:X$5=1,
                    M113:X113,
                    ""),
                "")),
            MAX(IF(
                ISNUMBER(M113:X113),
                IF(
                    M$5:X$5=2,
                    M113:X113,
                    ""),
                ""))
        ),
        IF(
            Parameters!$D$16=1,
            IFERROR(
                AVERAGE(IF(
                    ISNUMBER(M113:X113),
                    IF(
                        M$5:X$5=1,
                        M113:X113,
                        ""),
                    "")),
                AVERAGE(IF(
                    ISNUMBER(M113:X113),
                    IF(
                        M$5:X$5=2,
                        M113:X113,
                        ""),
                    ""))
            ),
            IF(
                Parameters!$D$17=1,
                IFERROR(
                    IF(
                        OR(
                            IF(
                                ISNUMBER(M113:X113),
                                IF(
                                    M$5:X$5=1,
                                    M113:X113,
                                    ""),
                                "")
                            =0),
                        0,
                        GEOMEAN(IF(
                            ISNUMBER(M113:X113),
                            IF(
                                M$5:X$5=1,
                                M113:X113,
                                ""),
                            ""))
                    ),
                    IF(
                        OR(IF(
                            ISNUMBER(M113:X113),
                            IF(
                                M$5:X$5=2,
                                M113:X113,
                                ""),
                            "")
                            =0),
                        0,
                        GEOMEAN(IF(
                            ISNUMBER(M113:X113),
                            IF(
                                M$5:X$5=2,
                                M113:X113,
                                ""),
                            "")))
                )
            )
        )
    )
)</f>
        <v>4.2521166509877704</v>
      </c>
      <c r="J113" s="242">
        <v>45272</v>
      </c>
      <c r="K113" s="242">
        <v>45272</v>
      </c>
      <c r="L113" s="91" t="s">
        <v>180</v>
      </c>
      <c r="M113" s="192">
        <v>0</v>
      </c>
      <c r="N113" s="192" t="s">
        <v>409</v>
      </c>
      <c r="O113" s="192">
        <v>4.2521166509877704</v>
      </c>
      <c r="P113" s="192">
        <v>20.0833333333333</v>
      </c>
      <c r="Q113" s="192" t="s">
        <v>409</v>
      </c>
      <c r="R113" s="192">
        <v>-0.41666666666666402</v>
      </c>
      <c r="S113" s="192"/>
      <c r="T113" s="192"/>
      <c r="U113" s="192"/>
      <c r="V113" s="192"/>
      <c r="W113" s="192"/>
      <c r="X113" s="192"/>
      <c r="Y113" s="80"/>
      <c r="Z113" s="80"/>
    </row>
    <row r="114" spans="1:26" x14ac:dyDescent="0.2">
      <c r="A114" s="84">
        <v>107</v>
      </c>
      <c r="B114" s="84" t="str">
        <f ca="1"/>
        <v>Kuwait</v>
      </c>
      <c r="C114" s="84" t="str">
        <f ca="1"/>
        <v>KWT</v>
      </c>
      <c r="D114" s="219" t="str">
        <f ca="1"/>
        <v>MEA           Middle East &amp; North Africa</v>
      </c>
      <c r="E114" s="219" t="str">
        <f ca="1"/>
        <v>NA</v>
      </c>
      <c r="F114" s="190" t="str">
        <f t="shared" ca="1" si="4"/>
        <v/>
      </c>
      <c r="G114" s="80">
        <f>IF(N114=7, 6.9, 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$M$4:$X$4,
                    (M114:X114),
                    "")),
            1,
            0))
        =0,
    NA(),
    IF(
        Parameters!$D$15=1,
        IF(
            SUM(--(ISNUMBER(IF($M$4:$X$4=1,(M114:X114),""))))&gt;0,
            MAX(IF(
                ISNUMBER(M114:X114),
                IF(
                    M$4:X$4=1,
                    M114:X114,
                    ""),
                "")),
            MAX(IF(
                ISNUMBER(M114:X114),
                IF(
                    M$4:X$4=2,
                    M114:X114,
                    ""),
                ""))
        ),
        IF(
            Parameters!$D$16=1,
            IFERROR(
                AVERAGE(IF(
                    ISNUMBER(M114:X114),
                    IF(
                        M$4:X$4=1,
                        M114:X114,
                        ""),
                    "")),
                AVERAGE(IF(
                    ISNUMBER(M114:X114),
                    IF(
                        M$4:X$4=2,
                        M114:X114,
                        ""),
                    ""))
            ),
            IF(
                Parameters!$D$17=1,
                IFERROR(
                    IF(
                        OR(
                            IF(
                                ISNUMBER(M114:X114),
                                IF(
                                    M$4:X$4=1,
                                    M114:X114,
                                    ""),
                                "")
                            =0),
                        0,
                        GEOMEAN(IF(
                            ISNUMBER(M114:X114),
                            IF(
                                M$4:X$4=1,
                                M114:X114,
                                ""),
                            ""))
                    ),
                    IF(
                        OR(IF(
                            ISNUMBER(M114:X114),
                            IF(
                                M$4:X$4=2,
                                M114:X114,
                                ""),
                            "")
                            =0),
                        0,
                        GEOMEAN(IF(
                            ISNUMBER(M114:X114),
                            IF(
                                M$4:X$4=2,
                                M114:X114,
                                ""),
                            "")))
                )
            )
        )
    )
)</f>
        <v>0</v>
      </c>
      <c r="I114" s="191" cm="1">
        <f t="array" ref="I114">IF(
    SUM(IF(
            ISNUMBER(
                IF(
                    $M$5:$X$5,
                    (M114:X114),
                    "")),
            1,
            0))
        =0,
    NA(),
    IF(
        Parameters!$D$15=1,
        IF(
            SUM(--(ISNUMBER(IF($M$5:$X$5=1,(M114:X114),""))))&gt;0,
            MAX(IF(
                ISNUMBER(M114:X114),
                IF(
                    M$5:X$5=1,
                    M114:X114,
                    ""),
                "")),
            MAX(IF(
                ISNUMBER(M114:X114),
                IF(
                    M$5:X$5=2,
                    M114:X114,
                    ""),
                ""))
        ),
        IF(
            Parameters!$D$16=1,
            IFERROR(
                AVERAGE(IF(
                    ISNUMBER(M114:X114),
                    IF(
                        M$5:X$5=1,
                        M114:X114,
                        ""),
                    "")),
                AVERAGE(IF(
                    ISNUMBER(M114:X114),
                    IF(
                        M$5:X$5=2,
                        M114:X114,
                        ""),
                    ""))
            ),
            IF(
                Parameters!$D$17=1,
                IFERROR(
                    IF(
                        OR(
                            IF(
                                ISNUMBER(M114:X114),
                                IF(
                                    M$5:X$5=1,
                                    M114:X114,
                                    ""),
                                "")
                            =0),
                        0,
                        GEOMEAN(IF(
                            ISNUMBER(M114:X114),
                            IF(
                                M$5:X$5=1,
                                M114:X114,
                                ""),
                            ""))
                    ),
                    IF(
                        OR(IF(
                            ISNUMBER(M114:X114),
                            IF(
                                M$5:X$5=2,
                                M114:X114,
                                ""),
                            "")
                            =0),
                        0,
                        GEOMEAN(IF(
                            ISNUMBER(M114:X114),
                            IF(
                                M$5:X$5=2,
                                M114:X114,
                                ""),
                            "")))
                )
            )
        )
    )
)</f>
        <v>5.6632173095014098</v>
      </c>
      <c r="J114" s="242">
        <v>45272</v>
      </c>
      <c r="K114" s="242">
        <v>45272</v>
      </c>
      <c r="L114" s="91" t="s">
        <v>182</v>
      </c>
      <c r="M114" s="192">
        <v>0</v>
      </c>
      <c r="N114" s="192" t="s">
        <v>409</v>
      </c>
      <c r="O114" s="192">
        <v>5.6632173095014098</v>
      </c>
      <c r="P114" s="192">
        <v>20.8333333333333</v>
      </c>
      <c r="Q114" s="192" t="s">
        <v>409</v>
      </c>
      <c r="R114" s="192">
        <v>0.83333333333333204</v>
      </c>
      <c r="S114" s="192"/>
      <c r="T114" s="192"/>
      <c r="U114" s="192"/>
      <c r="V114" s="192"/>
      <c r="W114" s="192"/>
      <c r="X114" s="192"/>
      <c r="Y114" s="80"/>
      <c r="Z114" s="80"/>
    </row>
    <row r="115" spans="1:26" x14ac:dyDescent="0.2">
      <c r="A115" s="84">
        <v>108</v>
      </c>
      <c r="B115" s="84" t="str">
        <f ca="1"/>
        <v>Lao PDR</v>
      </c>
      <c r="C115" s="84" t="str">
        <f ca="1"/>
        <v>LAO</v>
      </c>
      <c r="D115" s="219" t="str">
        <f ca="1"/>
        <v>EAS           East Asia &amp; Pacific</v>
      </c>
      <c r="E115" s="219" t="str">
        <f ca="1"/>
        <v>IDA</v>
      </c>
      <c r="F115" s="190" t="str">
        <f t="shared" ca="1" si="4"/>
        <v/>
      </c>
      <c r="G115" s="80">
        <f>IF(N115=7, 6.9, 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4.9255773643002652</v>
      </c>
      <c r="H115" s="80" cm="1">
        <f t="array" ref="H115">IF(
    SUM(IF(
            ISNUMBER(
                IF(
                    $M$4:$X$4,
                    (M115:X115),
                    "")),
            1,
            0))
        =0,
    NA(),
    IF(
        Parameters!$D$15=1,
        IF(
            SUM(--(ISNUMBER(IF($M$4:$X$4=1,(M115:X115),""))))&gt;0,
            MAX(IF(
                ISNUMBER(M115:X115),
                IF(
                    M$4:X$4=1,
                    M115:X115,
                    ""),
                "")),
            MAX(IF(
                ISNUMBER(M115:X115),
                IF(
                    M$4:X$4=2,
                    M115:X115,
                    ""),
                ""))
        ),
        IF(
            Parameters!$D$16=1,
            IFERROR(
                AVERAGE(IF(
                    ISNUMBER(M115:X115),
                    IF(
                        M$4:X$4=1,
                        M115:X115,
                        ""),
                    "")),
                AVERAGE(IF(
                    ISNUMBER(M115:X115),
                    IF(
                        M$4:X$4=2,
                        M115:X115,
                        ""),
                    ""))
            ),
            IF(
                Parameters!$D$17=1,
                IFERROR(
                    IF(
                        OR(
                            IF(
                                ISNUMBER(M115:X115),
                                IF(
                                    M$4:X$4=1,
                                    M115:X115,
                                    ""),
                                "")
                            =0),
                        0,
                        GEOMEAN(IF(
                            ISNUMBER(M115:X115),
                            IF(
                                M$4:X$4=1,
                                M115:X115,
                                ""),
                            ""))
                    ),
                    IF(
                        OR(IF(
                            ISNUMBER(M115:X115),
                            IF(
                                M$4:X$4=2,
                                M115:X115,
                                ""),
                            "")
                            =0),
                        0,
                        GEOMEAN(IF(
                            ISNUMBER(M115:X115),
                            IF(
                                M$4:X$4=2,
                                M115:X115,
                                ""),
                            "")))
                )
            )
        )
    )
)</f>
        <v>6.5790242477358998</v>
      </c>
      <c r="I115" s="191" cm="1">
        <f t="array" ref="I115">IF(
    SUM(IF(
            ISNUMBER(
                IF(
                    $M$5:$X$5,
                    (M115:X115),
                    "")),
            1,
            0))
        =0,
    NA(),
    IF(
        Parameters!$D$15=1,
        IF(
            SUM(--(ISNUMBER(IF($M$5:$X$5=1,(M115:X115),""))))&gt;0,
            MAX(IF(
                ISNUMBER(M115:X115),
                IF(
                    M$5:X$5=1,
                    M115:X115,
                    ""),
                "")),
            MAX(IF(
                ISNUMBER(M115:X115),
                IF(
                    M$5:X$5=2,
                    M115:X115,
                    ""),
                ""))
        ),
        IF(
            Parameters!$D$16=1,
            IFERROR(
                AVERAGE(IF(
                    ISNUMBER(M115:X115),
                    IF(
                        M$5:X$5=1,
                        M115:X115,
                        ""),
                    "")),
                AVERAGE(IF(
                    ISNUMBER(M115:X115),
                    IF(
                        M$5:X$5=2,
                        M115:X115,
                        ""),
                    ""))
            ),
            IF(
                Parameters!$D$17=1,
                IFERROR(
                    IF(
                        OR(
                            IF(
                                ISNUMBER(M115:X115),
                                IF(
                                    M$5:X$5=1,
                                    M115:X115,
                                    ""),
                                "")
                            =0),
                        0,
                        GEOMEAN(IF(
                            ISNUMBER(M115:X115),
                            IF(
                                M$5:X$5=1,
                                M115:X115,
                                ""),
                            ""))
                    ),
                    IF(
                        OR(IF(
                            ISNUMBER(M115:X115),
                            IF(
                                M$5:X$5=2,
                                M115:X115,
                                ""),
                            "")
                            =0),
                        0,
                        GEOMEAN(IF(
                            ISNUMBER(M115:X115),
                            IF(
                                M$5:X$5=2,
                                M115:X115,
                                ""),
                            "")))
                )
            )
        )
    )
)</f>
        <v>3.68767638758231</v>
      </c>
      <c r="J115" s="242">
        <v>45272</v>
      </c>
      <c r="K115" s="242">
        <v>45272</v>
      </c>
      <c r="L115" s="91" t="s">
        <v>184</v>
      </c>
      <c r="M115" s="192">
        <v>6.5790242477358998</v>
      </c>
      <c r="N115" s="192" t="s">
        <v>409</v>
      </c>
      <c r="O115" s="192">
        <v>3.68767638758231</v>
      </c>
      <c r="P115" s="192">
        <v>58.9166666666666</v>
      </c>
      <c r="Q115" s="192" t="s">
        <v>409</v>
      </c>
      <c r="R115" s="192">
        <v>-0.91666666666666397</v>
      </c>
      <c r="S115" s="192"/>
      <c r="T115" s="192"/>
      <c r="U115" s="192"/>
      <c r="V115" s="192"/>
      <c r="W115" s="192"/>
      <c r="X115" s="192"/>
      <c r="Y115" s="80"/>
      <c r="Z115" s="80"/>
    </row>
    <row r="116" spans="1:26" x14ac:dyDescent="0.2">
      <c r="A116" s="84">
        <v>109</v>
      </c>
      <c r="B116" s="84" t="str">
        <f ca="1"/>
        <v>Lebanon</v>
      </c>
      <c r="C116" s="84" t="str">
        <f ca="1"/>
        <v>LBN</v>
      </c>
      <c r="D116" s="219" t="str">
        <f ca="1"/>
        <v>MEA           Middle East &amp; North Africa</v>
      </c>
      <c r="E116" s="219" t="str">
        <f ca="1"/>
        <v>IBRD</v>
      </c>
      <c r="F116" s="190" t="str">
        <f t="shared" ca="1" si="4"/>
        <v/>
      </c>
      <c r="G116" s="80">
        <f>IF(N116=7, 6.9, 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$M$4:$X$4,
                    (M116:X116),
                    "")),
            1,
            0))
        =0,
    NA(),
    IF(
        Parameters!$D$15=1,
        IF(
            SUM(--(ISNUMBER(IF($M$4:$X$4=1,(M116:X116),""))))&gt;0,
            MAX(IF(
                ISNUMBER(M116:X116),
                IF(
                    M$4:X$4=1,
                    M116:X116,
                    ""),
                "")),
            MAX(IF(
                ISNUMBER(M116:X116),
                IF(
                    M$4:X$4=2,
                    M116:X116,
                    ""),
                ""))
        ),
        IF(
            Parameters!$D$16=1,
            IFERROR(
                AVERAGE(IF(
                    ISNUMBER(M116:X116),
                    IF(
                        M$4:X$4=1,
                        M116:X116,
                        ""),
                    "")),
                AVERAGE(IF(
                    ISNUMBER(M116:X116),
                    IF(
                        M$4:X$4=2,
                        M116:X116,
                        ""),
                    ""))
            ),
            IF(
                Parameters!$D$17=1,
                IFERROR(
                    IF(
                        OR(
                            IF(
                                ISNUMBER(M116:X116),
                                IF(
                                    M$4:X$4=1,
                                    M116:X116,
                                    ""),
                                "")
                            =0),
                        0,
                        GEOMEAN(IF(
                            ISNUMBER(M116:X116),
                            IF(
                                M$4:X$4=1,
                                M116:X116,
                                ""),
                            ""))
                    ),
                    IF(
                        OR(IF(
                            ISNUMBER(M116:X116),
                            IF(
                                M$4:X$4=2,
                                M116:X116,
                                ""),
                            "")
                            =0),
                        0,
                        GEOMEAN(IF(
                            ISNUMBER(M116:X116),
                            IF(
                                M$4:X$4=2,
                                M116:X116,
                                ""),
                            "")))
                )
            )
        )
    )
)</f>
        <v>10</v>
      </c>
      <c r="I116" s="191" cm="1">
        <f t="array" ref="I116">IF(
    SUM(IF(
            ISNUMBER(
                IF(
                    $M$5:$X$5,
                    (M116:X116),
                    "")),
            1,
            0))
        =0,
    NA(),
    IF(
        Parameters!$D$15=1,
        IF(
            SUM(--(ISNUMBER(IF($M$5:$X$5=1,(M116:X116),""))))&gt;0,
            MAX(IF(
                ISNUMBER(M116:X116),
                IF(
                    M$5:X$5=1,
                    M116:X116,
                    ""),
                "")),
            MAX(IF(
                ISNUMBER(M116:X116),
                IF(
                    M$5:X$5=2,
                    M116:X116,
                    ""),
                ""))
        ),
        IF(
            Parameters!$D$16=1,
            IFERROR(
                AVERAGE(IF(
                    ISNUMBER(M116:X116),
                    IF(
                        M$5:X$5=1,
                        M116:X116,
                        ""),
                    "")),
                AVERAGE(IF(
                    ISNUMBER(M116:X116),
                    IF(
                        M$5:X$5=2,
                        M116:X116,
                        ""),
                    ""))
            ),
            IF(
                Parameters!$D$17=1,
                IFERROR(
                    IF(
                        OR(
                            IF(
                                ISNUMBER(M116:X116),
                                IF(
                                    M$5:X$5=1,
                                    M116:X116,
                                    ""),
                                "")
                            =0),
                        0,
                        GEOMEAN(IF(
                            ISNUMBER(M116:X116),
                            IF(
                                M$5:X$5=1,
                                M116:X116,
                                ""),
                            ""))
                    ),
                    IF(
                        OR(IF(
                            ISNUMBER(M116:X116),
                            IF(
                                M$5:X$5=2,
                                M116:X116,
                                ""),
                            "")
                            =0),
                        0,
                        GEOMEAN(IF(
                            ISNUMBER(M116:X116),
                            IF(
                                M$5:X$5=2,
                                M116:X116,
                                ""),
                            "")))
                )
            )
        )
    )
)</f>
        <v>10</v>
      </c>
      <c r="J116" s="242">
        <v>45218</v>
      </c>
      <c r="K116" s="242">
        <v>44887</v>
      </c>
      <c r="L116" s="91" t="s">
        <v>186</v>
      </c>
      <c r="M116" s="192">
        <v>10</v>
      </c>
      <c r="N116" s="192">
        <v>10</v>
      </c>
      <c r="O116" s="192">
        <v>6.8861712135465698</v>
      </c>
      <c r="P116" s="192">
        <v>85.4166666666666</v>
      </c>
      <c r="Q116" s="192" t="s">
        <v>779</v>
      </c>
      <c r="R116" s="192">
        <v>1.9166666666666701</v>
      </c>
      <c r="S116" s="192"/>
      <c r="T116" s="192"/>
      <c r="U116" s="192"/>
      <c r="V116" s="192"/>
      <c r="W116" s="192"/>
      <c r="X116" s="192"/>
      <c r="Y116" s="80"/>
      <c r="Z116" s="80"/>
    </row>
    <row r="117" spans="1:26" x14ac:dyDescent="0.2">
      <c r="A117" s="84">
        <v>110</v>
      </c>
      <c r="B117" s="84" t="str">
        <f ca="1"/>
        <v>Liberia</v>
      </c>
      <c r="C117" s="84" t="str">
        <f ca="1"/>
        <v>LBR</v>
      </c>
      <c r="D117" s="219" t="str">
        <f ca="1"/>
        <v>SSF           Sub-Saharan Africa</v>
      </c>
      <c r="E117" s="219" t="str">
        <f ca="1"/>
        <v>IDA</v>
      </c>
      <c r="F117" s="190" t="str">
        <f t="shared" ca="1" si="4"/>
        <v/>
      </c>
      <c r="G117" s="80">
        <f>IF(N117=7, 6.9, 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$M$4:$X$4,
                    (M117:X117),
                    "")),
            1,
            0))
        =0,
    NA(),
    IF(
        Parameters!$D$15=1,
        IF(
            SUM(--(ISNUMBER(IF($M$4:$X$4=1,(M117:X117),""))))&gt;0,
            MAX(IF(
                ISNUMBER(M117:X117),
                IF(
                    M$4:X$4=1,
                    M117:X117,
                    ""),
                "")),
            MAX(IF(
                ISNUMBER(M117:X117),
                IF(
                    M$4:X$4=2,
                    M117:X117,
                    ""),
                ""))
        ),
        IF(
            Parameters!$D$16=1,
            IFERROR(
                AVERAGE(IF(
                    ISNUMBER(M117:X117),
                    IF(
                        M$4:X$4=1,
                        M117:X117,
                        ""),
                    "")),
                AVERAGE(IF(
                    ISNUMBER(M117:X117),
                    IF(
                        M$4:X$4=2,
                        M117:X117,
                        ""),
                    ""))
            ),
            IF(
                Parameters!$D$17=1,
                IFERROR(
                    IF(
                        OR(
                            IF(
                                ISNUMBER(M117:X117),
                                IF(
                                    M$4:X$4=1,
                                    M117:X117,
                                    ""),
                                "")
                            =0),
                        0,
                        GEOMEAN(IF(
                            ISNUMBER(M117:X117),
                            IF(
                                M$4:X$4=1,
                                M117:X117,
                                ""),
                            ""))
                    ),
                    IF(
                        OR(IF(
                            ISNUMBER(M117:X117),
                            IF(
                                M$4:X$4=2,
                                M117:X117,
                                ""),
                            "")
                            =0),
                        0,
                        GEOMEAN(IF(
                            ISNUMBER(M117:X117),
                            IF(
                                M$4:X$4=2,
                                M117:X117,
                                ""),
                            "")))
                )
            )
        )
    )
)</f>
        <v>7.7183756938358101</v>
      </c>
      <c r="I117" s="191" cm="1">
        <f t="array" ref="I117">IF(
    SUM(IF(
            ISNUMBER(
                IF(
                    $M$5:$X$5,
                    (M117:X117),
                    "")),
            1,
            0))
        =0,
    NA(),
    IF(
        Parameters!$D$15=1,
        IF(
            SUM(--(ISNUMBER(IF($M$5:$X$5=1,(M117:X117),""))))&gt;0,
            MAX(IF(
                ISNUMBER(M117:X117),
                IF(
                    M$5:X$5=1,
                    M117:X117,
                    ""),
                "")),
            MAX(IF(
                ISNUMBER(M117:X117),
                IF(
                    M$5:X$5=2,
                    M117:X117,
                    ""),
                ""))
        ),
        IF(
            Parameters!$D$16=1,
            IFERROR(
                AVERAGE(IF(
                    ISNUMBER(M117:X117),
                    IF(
                        M$5:X$5=1,
                        M117:X117,
                        ""),
                    "")),
                AVERAGE(IF(
                    ISNUMBER(M117:X117),
                    IF(
                        M$5:X$5=2,
                        M117:X117,
                        ""),
                    ""))
            ),
            IF(
                Parameters!$D$17=1,
                IFERROR(
                    IF(
                        OR(
                            IF(
                                ISNUMBER(M117:X117),
                                IF(
                                    M$5:X$5=1,
                                    M117:X117,
                                    ""),
                                "")
                            =0),
                        0,
                        GEOMEAN(IF(
                            ISNUMBER(M117:X117),
                            IF(
                                M$5:X$5=1,
                                M117:X117,
                                ""),
                            ""))
                    ),
                    IF(
                        OR(IF(
                            ISNUMBER(M117:X117),
                            IF(
                                M$5:X$5=2,
                                M117:X117,
                                ""),
                            "")
                            =0),
                        0,
                        GEOMEAN(IF(
                            ISNUMBER(M117:X117),
                            IF(
                                M$5:X$5=2,
                                M117:X117,
                                ""),
                            "")))
                )
            )
        )
    )
)</f>
        <v>0</v>
      </c>
      <c r="J117" s="242">
        <v>45142</v>
      </c>
      <c r="K117" s="242">
        <v>45142</v>
      </c>
      <c r="L117" s="91" t="s">
        <v>188</v>
      </c>
      <c r="M117" s="192">
        <v>7.7183756938358101</v>
      </c>
      <c r="N117" s="192" t="s">
        <v>409</v>
      </c>
      <c r="O117" s="192">
        <v>0</v>
      </c>
      <c r="P117" s="192">
        <v>65.4166666666666</v>
      </c>
      <c r="Q117" s="192" t="s">
        <v>409</v>
      </c>
      <c r="R117" s="192">
        <v>-7.0833333333333304</v>
      </c>
      <c r="S117" s="192"/>
      <c r="T117" s="192"/>
      <c r="U117" s="192"/>
      <c r="V117" s="192"/>
      <c r="W117" s="192"/>
      <c r="X117" s="192"/>
      <c r="Y117" s="80"/>
      <c r="Z117" s="80"/>
    </row>
    <row r="118" spans="1:26" x14ac:dyDescent="0.2">
      <c r="A118" s="84">
        <v>111</v>
      </c>
      <c r="B118" s="84" t="str">
        <f ca="1"/>
        <v>Libya</v>
      </c>
      <c r="C118" s="84" t="str">
        <f ca="1"/>
        <v>LBY</v>
      </c>
      <c r="D118" s="219" t="str">
        <f ca="1"/>
        <v>MEA           Middle East &amp; North Africa</v>
      </c>
      <c r="E118" s="219" t="str">
        <f ca="1"/>
        <v>IBRD</v>
      </c>
      <c r="F118" s="190" t="str">
        <f t="shared" ca="1" si="4"/>
        <v/>
      </c>
      <c r="G118" s="80">
        <f>IF(N118=7, 6.9, 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3.0006667942874339</v>
      </c>
      <c r="H118" s="80" cm="1">
        <f t="array" ref="H118">IF(
    SUM(IF(
            ISNUMBER(
                IF(
                    $M$4:$X$4,
                    (M118:X118),
                    "")),
            1,
            0))
        =0,
    NA(),
    IF(
        Parameters!$D$15=1,
        IF(
            SUM(--(ISNUMBER(IF($M$4:$X$4=1,(M118:X118),""))))&gt;0,
            MAX(IF(
                ISNUMBER(M118:X118),
                IF(
                    M$4:X$4=1,
                    M118:X118,
                    ""),
                "")),
            MAX(IF(
                ISNUMBER(M118:X118),
                IF(
                    M$4:X$4=2,
                    M118:X118,
                    ""),
                ""))
        ),
        IF(
            Parameters!$D$16=1,
            IFERROR(
                AVERAGE(IF(
                    ISNUMBER(M118:X118),
                    IF(
                        M$4:X$4=1,
                        M118:X118,
                        ""),
                    "")),
                AVERAGE(IF(
                    ISNUMBER(M118:X118),
                    IF(
                        M$4:X$4=2,
                        M118:X118,
                        ""),
                    ""))
            ),
            IF(
                Parameters!$D$17=1,
                IFERROR(
                    IF(
                        OR(
                            IF(
                                ISNUMBER(M118:X118),
                                IF(
                                    M$4:X$4=1,
                                    M118:X118,
                                    ""),
                                "")
                            =0),
                        0,
                        GEOMEAN(IF(
                            ISNUMBER(M118:X118),
                            IF(
                                M$4:X$4=1,
                                M118:X118,
                                ""),
                            ""))
                    ),
                    IF(
                        OR(IF(
                            ISNUMBER(M118:X118),
                            IF(
                                M$4:X$4=2,
                                M118:X118,
                                ""),
                            "")
                            =0),
                        0,
                        GEOMEAN(IF(
                            ISNUMBER(M118:X118),
                            IF(
                                M$4:X$4=2,
                                M118:X118,
                                ""),
                            "")))
                )
            )
        )
    )
)</f>
        <v>7.2509494595384103</v>
      </c>
      <c r="I118" s="191" cm="1">
        <f t="array" ref="I118">IF(
    SUM(IF(
            ISNUMBER(
                IF(
                    $M$5:$X$5,
                    (M118:X118),
                    "")),
            1,
            0))
        =0,
    NA(),
    IF(
        Parameters!$D$15=1,
        IF(
            SUM(--(ISNUMBER(IF($M$5:$X$5=1,(M118:X118),""))))&gt;0,
            MAX(IF(
                ISNUMBER(M118:X118),
                IF(
                    M$5:X$5=1,
                    M118:X118,
                    ""),
                "")),
            MAX(IF(
                ISNUMBER(M118:X118),
                IF(
                    M$5:X$5=2,
                    M118:X118,
                    ""),
                ""))
        ),
        IF(
            Parameters!$D$16=1,
            IFERROR(
                AVERAGE(IF(
                    ISNUMBER(M118:X118),
                    IF(
                        M$5:X$5=1,
                        M118:X118,
                        ""),
                    "")),
                AVERAGE(IF(
                    ISNUMBER(M118:X118),
                    IF(
                        M$5:X$5=2,
                        M118:X118,
                        ""),
                    ""))
            ),
            IF(
                Parameters!$D$17=1,
                IFERROR(
                    IF(
                        OR(
                            IF(
                                ISNUMBER(M118:X118),
                                IF(
                                    M$5:X$5=1,
                                    M118:X118,
                                    ""),
                                "")
                            =0),
                        0,
                        GEOMEAN(IF(
                            ISNUMBER(M118:X118),
                            IF(
                                M$5:X$5=1,
                                M118:X118,
                                ""),
                            ""))
                    ),
                    IF(
                        OR(IF(
                            ISNUMBER(M118:X118),
                            IF(
                                M$5:X$5=2,
                                M118:X118,
                                ""),
                            "")
                            =0),
                        0,
                        GEOMEAN(IF(
                            ISNUMBER(M118:X118),
                            IF(
                                M$5:X$5=2,
                                M118:X118,
                                ""),
                            "")))
                )
            )
        )
    )
)</f>
        <v>1.2417685794919899</v>
      </c>
      <c r="J118" s="242">
        <v>45218</v>
      </c>
      <c r="K118" s="242">
        <v>45218</v>
      </c>
      <c r="L118" s="91" t="s">
        <v>190</v>
      </c>
      <c r="M118" s="192">
        <v>7.2509494595384103</v>
      </c>
      <c r="N118" s="192" t="s">
        <v>409</v>
      </c>
      <c r="O118" s="192">
        <v>1.2417685794919899</v>
      </c>
      <c r="P118" s="192">
        <v>62.75</v>
      </c>
      <c r="Q118" s="192" t="s">
        <v>409</v>
      </c>
      <c r="R118" s="192">
        <v>-3.0833333333333299</v>
      </c>
      <c r="S118" s="192"/>
      <c r="T118" s="192"/>
      <c r="U118" s="192"/>
      <c r="V118" s="192"/>
      <c r="W118" s="192"/>
      <c r="X118" s="192"/>
      <c r="Y118" s="80"/>
      <c r="Z118" s="80"/>
    </row>
    <row r="119" spans="1:26" x14ac:dyDescent="0.2">
      <c r="A119" s="84">
        <v>112</v>
      </c>
      <c r="B119" s="84" t="str">
        <f ca="1"/>
        <v>St. Lucia</v>
      </c>
      <c r="C119" s="84" t="str">
        <f ca="1"/>
        <v>LCA</v>
      </c>
      <c r="D119" s="219" t="str">
        <f ca="1"/>
        <v>LCN           Latin America &amp; Caribbean</v>
      </c>
      <c r="E119" s="219" t="str">
        <f ca="1"/>
        <v>Blend</v>
      </c>
      <c r="F119" s="190" t="str">
        <f t="shared" ca="1" si="4"/>
        <v/>
      </c>
      <c r="G119" s="80" t="e">
        <f>IF(N119=7, 6.9, 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#N/A</v>
      </c>
      <c r="H119" s="80" t="e" cm="1">
        <f t="array" ref="H119">IF(
    SUM(IF(
            ISNUMBER(
                IF(
                    $M$4:$X$4,
                    (M119:X119),
                    "")),
            1,
            0))
        =0,
    NA(),
    IF(
        Parameters!$D$15=1,
        IF(
            SUM(--(ISNUMBER(IF($M$4:$X$4=1,(M119:X119),""))))&gt;0,
            MAX(IF(
                ISNUMBER(M119:X119),
                IF(
                    M$4:X$4=1,
                    M119:X119,
                    ""),
                "")),
            MAX(IF(
                ISNUMBER(M119:X119),
                IF(
                    M$4:X$4=2,
                    M119:X119,
                    ""),
                ""))
        ),
        IF(
            Parameters!$D$16=1,
            IFERROR(
                AVERAGE(IF(
                    ISNUMBER(M119:X119),
                    IF(
                        M$4:X$4=1,
                        M119:X119,
                        ""),
                    "")),
                AVERAGE(IF(
                    ISNUMBER(M119:X119),
                    IF(
                        M$4:X$4=2,
                        M119:X119,
                        ""),
                    ""))
            ),
            IF(
                Parameters!$D$17=1,
                IFERROR(
                    IF(
                        OR(
                            IF(
                                ISNUMBER(M119:X119),
                                IF(
                                    M$4:X$4=1,
                                    M119:X119,
                                    ""),
                                "")
                            =0),
                        0,
                        GEOMEAN(IF(
                            ISNUMBER(M119:X119),
                            IF(
                                M$4:X$4=1,
                                M119:X119,
                                ""),
                            ""))
                    ),
                    IF(
                        OR(IF(
                            ISNUMBER(M119:X119),
                            IF(
                                M$4:X$4=2,
                                M119:X119,
                                ""),
                            "")
                            =0),
                        0,
                        GEOMEAN(IF(
                            ISNUMBER(M119:X119),
                            IF(
                                M$4:X$4=2,
                                M119:X119,
                                ""),
                            "")))
                )
            )
        )
    )
)</f>
        <v>#N/A</v>
      </c>
      <c r="I119" s="191" t="e" cm="1">
        <f t="array" ref="I119">IF(
    SUM(IF(
            ISNUMBER(
                IF(
                    $M$5:$X$5,
                    (M119:X119),
                    "")),
            1,
            0))
        =0,
    NA(),
    IF(
        Parameters!$D$15=1,
        IF(
            SUM(--(ISNUMBER(IF($M$5:$X$5=1,(M119:X119),""))))&gt;0,
            MAX(IF(
                ISNUMBER(M119:X119),
                IF(
                    M$5:X$5=1,
                    M119:X119,
                    ""),
                "")),
            MAX(IF(
                ISNUMBER(M119:X119),
                IF(
                    M$5:X$5=2,
                    M119:X119,
                    ""),
                ""))
        ),
        IF(
            Parameters!$D$16=1,
            IFERROR(
                AVERAGE(IF(
                    ISNUMBER(M119:X119),
                    IF(
                        M$5:X$5=1,
                        M119:X119,
                        ""),
                    "")),
                AVERAGE(IF(
                    ISNUMBER(M119:X119),
                    IF(
                        M$5:X$5=2,
                        M119:X119,
                        ""),
                    ""))
            ),
            IF(
                Parameters!$D$17=1,
                IFERROR(
                    IF(
                        OR(
                            IF(
                                ISNUMBER(M119:X119),
                                IF(
                                    M$5:X$5=1,
                                    M119:X119,
                                    ""),
                                "")
                            =0),
                        0,
                        GEOMEAN(IF(
                            ISNUMBER(M119:X119),
                            IF(
                                M$5:X$5=1,
                                M119:X119,
                                ""),
                            ""))
                    ),
                    IF(
                        OR(IF(
                            ISNUMBER(M119:X119),
                            IF(
                                M$5:X$5=2,
                                M119:X119,
                                ""),
                            "")
                            =0),
                        0,
                        GEOMEAN(IF(
                            ISNUMBER(M119:X119),
                            IF(
                                M$5:X$5=2,
                                M119:X119,
                                ""),
                            "")))
                )
            )
        )
    )
)</f>
        <v>#N/A</v>
      </c>
      <c r="J119" s="242">
        <v>44753</v>
      </c>
      <c r="K119" s="242" t="s">
        <v>409</v>
      </c>
      <c r="L119" s="91" t="s">
        <v>191</v>
      </c>
      <c r="M119" s="192" t="s">
        <v>409</v>
      </c>
      <c r="N119" s="192" t="s">
        <v>409</v>
      </c>
      <c r="O119" s="192" t="s">
        <v>409</v>
      </c>
      <c r="P119" s="192" t="s">
        <v>409</v>
      </c>
      <c r="Q119" s="192" t="s">
        <v>409</v>
      </c>
      <c r="R119" s="192" t="s">
        <v>409</v>
      </c>
      <c r="S119" s="192"/>
      <c r="T119" s="192"/>
      <c r="U119" s="192"/>
      <c r="V119" s="192"/>
      <c r="W119" s="192"/>
      <c r="X119" s="192"/>
      <c r="Y119" s="80"/>
      <c r="Z119" s="80"/>
    </row>
    <row r="120" spans="1:26" x14ac:dyDescent="0.2">
      <c r="A120" s="84">
        <v>113</v>
      </c>
      <c r="B120" s="84" t="str">
        <f ca="1"/>
        <v>Liechtenstein</v>
      </c>
      <c r="C120" s="84" t="str">
        <f ca="1"/>
        <v>LIE</v>
      </c>
      <c r="D120" s="219" t="str">
        <f ca="1"/>
        <v>ECS           Europe &amp; Central Asia</v>
      </c>
      <c r="E120" s="219" t="str">
        <f ca="1"/>
        <v>NA</v>
      </c>
      <c r="F120" s="190" t="str">
        <f t="shared" ca="1" si="4"/>
        <v/>
      </c>
      <c r="G120" s="80">
        <f>IF(N120=7, 6.9, 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$M$4:$X$4,
                    (M120:X120),
                    "")),
            1,
            0))
        =0,
    NA(),
    IF(
        Parameters!$D$15=1,
        IF(
            SUM(--(ISNUMBER(IF($M$4:$X$4=1,(M120:X120),""))))&gt;0,
            MAX(IF(
                ISNUMBER(M120:X120),
                IF(
                    M$4:X$4=1,
                    M120:X120,
                    ""),
                "")),
            MAX(IF(
                ISNUMBER(M120:X120),
                IF(
                    M$4:X$4=2,
                    M120:X120,
                    ""),
                ""))
        ),
        IF(
            Parameters!$D$16=1,
            IFERROR(
                AVERAGE(IF(
                    ISNUMBER(M120:X120),
                    IF(
                        M$4:X$4=1,
                        M120:X120,
                        ""),
                    "")),
                AVERAGE(IF(
                    ISNUMBER(M120:X120),
                    IF(
                        M$4:X$4=2,
                        M120:X120,
                        ""),
                    ""))
            ),
            IF(
                Parameters!$D$17=1,
                IFERROR(
                    IF(
                        OR(
                            IF(
                                ISNUMBER(M120:X120),
                                IF(
                                    M$4:X$4=1,
                                    M120:X120,
                                    ""),
                                "")
                            =0),
                        0,
                        GEOMEAN(IF(
                            ISNUMBER(M120:X120),
                            IF(
                                M$4:X$4=1,
                                M120:X120,
                                ""),
                            ""))
                    ),
                    IF(
                        OR(IF(
                            ISNUMBER(M120:X120),
                            IF(
                                M$4:X$4=2,
                                M120:X120,
                                ""),
                            "")
                            =0),
                        0,
                        GEOMEAN(IF(
                            ISNUMBER(M120:X120),
                            IF(
                                M$4:X$4=2,
                                M120:X120,
                                ""),
                            "")))
                )
            )
        )
    )
)</f>
        <v>0</v>
      </c>
      <c r="I120" s="191" cm="1">
        <f t="array" ref="I120">IF(
    SUM(IF(
            ISNUMBER(
                IF(
                    $M$5:$X$5,
                    (M120:X120),
                    "")),
            1,
            0))
        =0,
    NA(),
    IF(
        Parameters!$D$15=1,
        IF(
            SUM(--(ISNUMBER(IF($M$5:$X$5=1,(M120:X120),""))))&gt;0,
            MAX(IF(
                ISNUMBER(M120:X120),
                IF(
                    M$5:X$5=1,
                    M120:X120,
                    ""),
                "")),
            MAX(IF(
                ISNUMBER(M120:X120),
                IF(
                    M$5:X$5=2,
                    M120:X120,
                    ""),
                ""))
        ),
        IF(
            Parameters!$D$16=1,
            IFERROR(
                AVERAGE(IF(
                    ISNUMBER(M120:X120),
                    IF(
                        M$5:X$5=1,
                        M120:X120,
                        ""),
                    "")),
                AVERAGE(IF(
                    ISNUMBER(M120:X120),
                    IF(
                        M$5:X$5=2,
                        M120:X120,
                        ""),
                    ""))
            ),
            IF(
                Parameters!$D$17=1,
                IFERROR(
                    IF(
                        OR(
                            IF(
                                ISNUMBER(M120:X120),
                                IF(
                                    M$5:X$5=1,
                                    M120:X120,
                                    ""),
                                "")
                            =0),
                        0,
                        GEOMEAN(IF(
                            ISNUMBER(M120:X120),
                            IF(
                                M$5:X$5=1,
                                M120:X120,
                                ""),
                            ""))
                    ),
                    IF(
                        OR(IF(
                            ISNUMBER(M120:X120),
                            IF(
                                M$5:X$5=2,
                                M120:X120,
                                ""),
                            "")
                            =0),
                        0,
                        GEOMEAN(IF(
                            ISNUMBER(M120:X120),
                            IF(
                                M$5:X$5=2,
                                M120:X120,
                                ""),
                            "")))
                )
            )
        )
    )
)</f>
        <v>3.3113828786453401</v>
      </c>
      <c r="J120" s="242">
        <v>45142</v>
      </c>
      <c r="K120" s="242">
        <v>45142</v>
      </c>
      <c r="L120" s="91" t="s">
        <v>193</v>
      </c>
      <c r="M120" s="192">
        <v>0</v>
      </c>
      <c r="N120" s="192" t="s">
        <v>409</v>
      </c>
      <c r="O120" s="192">
        <v>3.3113828786453401</v>
      </c>
      <c r="P120" s="192">
        <v>14.25</v>
      </c>
      <c r="Q120" s="192" t="s">
        <v>409</v>
      </c>
      <c r="R120" s="192">
        <v>-1.25</v>
      </c>
      <c r="S120" s="192"/>
      <c r="T120" s="192"/>
      <c r="U120" s="192"/>
      <c r="V120" s="192"/>
      <c r="W120" s="192"/>
      <c r="X120" s="192"/>
      <c r="Y120" s="80"/>
      <c r="Z120" s="80"/>
    </row>
    <row r="121" spans="1:26" x14ac:dyDescent="0.2">
      <c r="A121" s="84">
        <v>114</v>
      </c>
      <c r="B121" s="84" t="str">
        <f ca="1"/>
        <v>Sri Lanka</v>
      </c>
      <c r="C121" s="84" t="str">
        <f ca="1"/>
        <v>LKA</v>
      </c>
      <c r="D121" s="219" t="str">
        <f ca="1"/>
        <v>SAS           South Asia</v>
      </c>
      <c r="E121" s="219" t="str">
        <f ca="1"/>
        <v>IBRD</v>
      </c>
      <c r="F121" s="190" t="str">
        <f t="shared" ca="1" si="4"/>
        <v/>
      </c>
      <c r="G121" s="80">
        <f>IF(N121=7, 6.9, 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10</v>
      </c>
      <c r="H121" s="80" cm="1">
        <f t="array" ref="H121">IF(
    SUM(IF(
            ISNUMBER(
                IF(
                    $M$4:$X$4,
                    (M121:X121),
                    "")),
            1,
            0))
        =0,
    NA(),
    IF(
        Parameters!$D$15=1,
        IF(
            SUM(--(ISNUMBER(IF($M$4:$X$4=1,(M121:X121),""))))&gt;0,
            MAX(IF(
                ISNUMBER(M121:X121),
                IF(
                    M$4:X$4=1,
                    M121:X121,
                    ""),
                "")),
            MAX(IF(
                ISNUMBER(M121:X121),
                IF(
                    M$4:X$4=2,
                    M121:X121,
                    ""),
                ""))
        ),
        IF(
            Parameters!$D$16=1,
            IFERROR(
                AVERAGE(IF(
                    ISNUMBER(M121:X121),
                    IF(
                        M$4:X$4=1,
                        M121:X121,
                        ""),
                    "")),
                AVERAGE(IF(
                    ISNUMBER(M121:X121),
                    IF(
                        M$4:X$4=2,
                        M121:X121,
                        ""),
                    ""))
            ),
            IF(
                Parameters!$D$17=1,
                IFERROR(
                    IF(
                        OR(
                            IF(
                                ISNUMBER(M121:X121),
                                IF(
                                    M$4:X$4=1,
                                    M121:X121,
                                    ""),
                                "")
                            =0),
                        0,
                        GEOMEAN(IF(
                            ISNUMBER(M121:X121),
                            IF(
                                M$4:X$4=1,
                                M121:X121,
                                ""),
                            ""))
                    ),
                    IF(
                        OR(IF(
                            ISNUMBER(M121:X121),
                            IF(
                                M$4:X$4=2,
                                M121:X121,
                                ""),
                            "")
                            =0),
                        0,
                        GEOMEAN(IF(
                            ISNUMBER(M121:X121),
                            IF(
                                M$4:X$4=2,
                                M121:X121,
                                ""),
                            "")))
                )
            )
        )
    )
)</f>
        <v>10</v>
      </c>
      <c r="I121" s="191" cm="1">
        <f t="array" ref="I121">IF(
    SUM(IF(
            ISNUMBER(
                IF(
                    $M$5:$X$5,
                    (M121:X121),
                    "")),
            1,
            0))
        =0,
    NA(),
    IF(
        Parameters!$D$15=1,
        IF(
            SUM(--(ISNUMBER(IF($M$5:$X$5=1,(M121:X121),""))))&gt;0,
            MAX(IF(
                ISNUMBER(M121:X121),
                IF(
                    M$5:X$5=1,
                    M121:X121,
                    ""),
                "")),
            MAX(IF(
                ISNUMBER(M121:X121),
                IF(
                    M$5:X$5=2,
                    M121:X121,
                    ""),
                ""))
        ),
        IF(
            Parameters!$D$16=1,
            IFERROR(
                AVERAGE(IF(
                    ISNUMBER(M121:X121),
                    IF(
                        M$5:X$5=1,
                        M121:X121,
                        ""),
                    "")),
                AVERAGE(IF(
                    ISNUMBER(M121:X121),
                    IF(
                        M$5:X$5=2,
                        M121:X121,
                        ""),
                    ""))
            ),
            IF(
                Parameters!$D$17=1,
                IFERROR(
                    IF(
                        OR(
                            IF(
                                ISNUMBER(M121:X121),
                                IF(
                                    M$5:X$5=1,
                                    M121:X121,
                                    ""),
                                "")
                            =0),
                        0,
                        GEOMEAN(IF(
                            ISNUMBER(M121:X121),
                            IF(
                                M$5:X$5=1,
                                M121:X121,
                                ""),
                            ""))
                    ),
                    IF(
                        OR(IF(
                            ISNUMBER(M121:X121),
                            IF(
                                M$5:X$5=2,
                                M121:X121,
                                ""),
                            "")
                            =0),
                        0,
                        GEOMEAN(IF(
                            ISNUMBER(M121:X121),
                            IF(
                                M$5:X$5=2,
                                M121:X121,
                                ""),
                            "")))
                )
            )
        )
    )
)</f>
        <v>10</v>
      </c>
      <c r="J121" s="242">
        <v>44895</v>
      </c>
      <c r="K121" s="242">
        <v>44887</v>
      </c>
      <c r="L121" s="91" t="s">
        <v>195</v>
      </c>
      <c r="M121" s="192">
        <v>8.6094069529652302</v>
      </c>
      <c r="N121" s="192">
        <v>10</v>
      </c>
      <c r="O121" s="192">
        <v>1.9002822201317</v>
      </c>
      <c r="P121" s="192">
        <v>70.5</v>
      </c>
      <c r="Q121" s="192" t="s">
        <v>779</v>
      </c>
      <c r="R121" s="192">
        <v>-2.5</v>
      </c>
      <c r="S121" s="192"/>
      <c r="T121" s="192"/>
      <c r="U121" s="192"/>
      <c r="V121" s="192"/>
      <c r="W121" s="192"/>
      <c r="X121" s="192"/>
      <c r="Y121" s="80"/>
      <c r="Z121" s="80"/>
    </row>
    <row r="122" spans="1:26" x14ac:dyDescent="0.2">
      <c r="A122" s="84">
        <v>115</v>
      </c>
      <c r="B122" s="84" t="str">
        <f ca="1"/>
        <v>Lesotho</v>
      </c>
      <c r="C122" s="84" t="str">
        <f ca="1"/>
        <v>LSO</v>
      </c>
      <c r="D122" s="219" t="str">
        <f ca="1"/>
        <v>SSF           Sub-Saharan Africa</v>
      </c>
      <c r="E122" s="219" t="str">
        <f ca="1"/>
        <v>IDA</v>
      </c>
      <c r="F122" s="190" t="str">
        <f t="shared" ca="1" si="4"/>
        <v/>
      </c>
      <c r="G122" s="80">
        <f>IF(N122=7, 6.9, 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$M$4:$X$4,
                    (M122:X122),
                    "")),
            1,
            0))
        =0,
    NA(),
    IF(
        Parameters!$D$15=1,
        IF(
            SUM(--(ISNUMBER(IF($M$4:$X$4=1,(M122:X122),""))))&gt;0,
            MAX(IF(
                ISNUMBER(M122:X122),
                IF(
                    M$4:X$4=1,
                    M122:X122,
                    ""),
                "")),
            MAX(IF(
                ISNUMBER(M122:X122),
                IF(
                    M$4:X$4=2,
                    M122:X122,
                    ""),
                ""))
        ),
        IF(
            Parameters!$D$16=1,
            IFERROR(
                AVERAGE(IF(
                    ISNUMBER(M122:X122),
                    IF(
                        M$4:X$4=1,
                        M122:X122,
                        ""),
                    "")),
                AVERAGE(IF(
                    ISNUMBER(M122:X122),
                    IF(
                        M$4:X$4=2,
                        M122:X122,
                        ""),
                    ""))
            ),
            IF(
                Parameters!$D$17=1,
                IFERROR(
                    IF(
                        OR(
                            IF(
                                ISNUMBER(M122:X122),
                                IF(
                                    M$4:X$4=1,
                                    M122:X122,
                                    ""),
                                "")
                            =0),
                        0,
                        GEOMEAN(IF(
                            ISNUMBER(M122:X122),
                            IF(
                                M$4:X$4=1,
                                M122:X122,
                                ""),
                            ""))
                    ),
                    IF(
                        OR(IF(
                            ISNUMBER(M122:X122),
                            IF(
                                M$4:X$4=2,
                                M122:X122,
                                ""),
                            "")
                            =0),
                        0,
                        GEOMEAN(IF(
                            ISNUMBER(M122:X122),
                            IF(
                                M$4:X$4=2,
                                M122:X122,
                                ""),
                            "")))
                )
            )
        )
    )
)</f>
        <v>0</v>
      </c>
      <c r="I122" s="191" cm="1">
        <f t="array" ref="I122">IF(
    SUM(IF(
            ISNUMBER(
                IF(
                    $M$5:$X$5,
                    (M122:X122),
                    "")),
            1,
            0))
        =0,
    NA(),
    IF(
        Parameters!$D$15=1,
        IF(
            SUM(--(ISNUMBER(IF($M$5:$X$5=1,(M122:X122),""))))&gt;0,
            MAX(IF(
                ISNUMBER(M122:X122),
                IF(
                    M$5:X$5=1,
                    M122:X122,
                    ""),
                "")),
            MAX(IF(
                ISNUMBER(M122:X122),
                IF(
                    M$5:X$5=2,
                    M122:X122,
                    ""),
                ""))
        ),
        IF(
            Parameters!$D$16=1,
            IFERROR(
                AVERAGE(IF(
                    ISNUMBER(M122:X122),
                    IF(
                        M$5:X$5=1,
                        M122:X122,
                        ""),
                    "")),
                AVERAGE(IF(
                    ISNUMBER(M122:X122),
                    IF(
                        M$5:X$5=2,
                        M122:X122,
                        ""),
                    ""))
            ),
            IF(
                Parameters!$D$17=1,
                IFERROR(
                    IF(
                        OR(
                            IF(
                                ISNUMBER(M122:X122),
                                IF(
                                    M$5:X$5=1,
                                    M122:X122,
                                    ""),
                                "")
                            =0),
                        0,
                        GEOMEAN(IF(
                            ISNUMBER(M122:X122),
                            IF(
                                M$5:X$5=1,
                                M122:X122,
                                ""),
                            ""))
                    ),
                    IF(
                        OR(IF(
                            ISNUMBER(M122:X122),
                            IF(
                                M$5:X$5=2,
                                M122:X122,
                                ""),
                            "")
                            =0),
                        0,
                        GEOMEAN(IF(
                            ISNUMBER(M122:X122),
                            IF(
                                M$5:X$5=2,
                                M122:X122,
                                ""),
                            "")))
                )
            )
        )
    )
)</f>
        <v>0</v>
      </c>
      <c r="J122" s="242">
        <v>45272</v>
      </c>
      <c r="K122" s="242">
        <v>45272</v>
      </c>
      <c r="L122" s="91" t="s">
        <v>197</v>
      </c>
      <c r="M122" s="192">
        <v>5.1475314052001098</v>
      </c>
      <c r="N122" s="192">
        <v>0</v>
      </c>
      <c r="O122" s="192">
        <v>3.8758231420507898</v>
      </c>
      <c r="P122" s="192">
        <v>50.75</v>
      </c>
      <c r="Q122" s="192" t="s">
        <v>783</v>
      </c>
      <c r="R122" s="192">
        <v>-0.75</v>
      </c>
      <c r="S122" s="192"/>
      <c r="T122" s="192"/>
      <c r="U122" s="192"/>
      <c r="V122" s="192"/>
      <c r="W122" s="192"/>
      <c r="X122" s="192"/>
      <c r="Y122" s="80"/>
      <c r="Z122" s="80"/>
    </row>
    <row r="123" spans="1:26" x14ac:dyDescent="0.2">
      <c r="A123" s="84">
        <v>116</v>
      </c>
      <c r="B123" s="84" t="str">
        <f ca="1"/>
        <v>Lithuania</v>
      </c>
      <c r="C123" s="84" t="str">
        <f ca="1"/>
        <v>LTU</v>
      </c>
      <c r="D123" s="219" t="str">
        <f ca="1"/>
        <v>ECS           Europe &amp; Central Asia</v>
      </c>
      <c r="E123" s="219" t="str">
        <f ca="1"/>
        <v>NA</v>
      </c>
      <c r="F123" s="190" t="str">
        <f t="shared" ca="1" si="4"/>
        <v/>
      </c>
      <c r="G123" s="80">
        <f>IF(N123=7, 6.9, 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$M$4:$X$4,
                    (M123:X123),
                    "")),
            1,
            0))
        =0,
    NA(),
    IF(
        Parameters!$D$15=1,
        IF(
            SUM(--(ISNUMBER(IF($M$4:$X$4=1,(M123:X123),""))))&gt;0,
            MAX(IF(
                ISNUMBER(M123:X123),
                IF(
                    M$4:X$4=1,
                    M123:X123,
                    ""),
                "")),
            MAX(IF(
                ISNUMBER(M123:X123),
                IF(
                    M$4:X$4=2,
                    M123:X123,
                    ""),
                ""))
        ),
        IF(
            Parameters!$D$16=1,
            IFERROR(
                AVERAGE(IF(
                    ISNUMBER(M123:X123),
                    IF(
                        M$4:X$4=1,
                        M123:X123,
                        ""),
                    "")),
                AVERAGE(IF(
                    ISNUMBER(M123:X123),
                    IF(
                        M$4:X$4=2,
                        M123:X123,
                        ""),
                    ""))
            ),
            IF(
                Parameters!$D$17=1,
                IFERROR(
                    IF(
                        OR(
                            IF(
                                ISNUMBER(M123:X123),
                                IF(
                                    M$4:X$4=1,
                                    M123:X123,
                                    ""),
                                "")
                            =0),
                        0,
                        GEOMEAN(IF(
                            ISNUMBER(M123:X123),
                            IF(
                                M$4:X$4=1,
                                M123:X123,
                                ""),
                            ""))
                    ),
                    IF(
                        OR(IF(
                            ISNUMBER(M123:X123),
                            IF(
                                M$4:X$4=2,
                                M123:X123,
                                ""),
                            "")
                            =0),
                        0,
                        GEOMEAN(IF(
                            ISNUMBER(M123:X123),
                            IF(
                                M$4:X$4=2,
                                M123:X123,
                                ""),
                            "")))
                )
            )
        )
    )
)</f>
        <v>2.7519719544259398</v>
      </c>
      <c r="I123" s="191" cm="1">
        <f t="array" ref="I123">IF(
    SUM(IF(
            ISNUMBER(
                IF(
                    $M$5:$X$5,
                    (M123:X123),
                    "")),
            1,
            0))
        =0,
    NA(),
    IF(
        Parameters!$D$15=1,
        IF(
            SUM(--(ISNUMBER(IF($M$5:$X$5=1,(M123:X123),""))))&gt;0,
            MAX(IF(
                ISNUMBER(M123:X123),
                IF(
                    M$5:X$5=1,
                    M123:X123,
                    ""),
                "")),
            MAX(IF(
                ISNUMBER(M123:X123),
                IF(
                    M$5:X$5=2,
                    M123:X123,
                    ""),
                ""))
        ),
        IF(
            Parameters!$D$16=1,
            IFERROR(
                AVERAGE(IF(
                    ISNUMBER(M123:X123),
                    IF(
                        M$5:X$5=1,
                        M123:X123,
                        ""),
                    "")),
                AVERAGE(IF(
                    ISNUMBER(M123:X123),
                    IF(
                        M$5:X$5=2,
                        M123:X123,
                        ""),
                    ""))
            ),
            IF(
                Parameters!$D$17=1,
                IFERROR(
                    IF(
                        OR(
                            IF(
                                ISNUMBER(M123:X123),
                                IF(
                                    M$5:X$5=1,
                                    M123:X123,
                                    ""),
                                "")
                            =0),
                        0,
                        GEOMEAN(IF(
                            ISNUMBER(M123:X123),
                            IF(
                                M$5:X$5=1,
                                M123:X123,
                                ""),
                            ""))
                    ),
                    IF(
                        OR(IF(
                            ISNUMBER(M123:X123),
                            IF(
                                M$5:X$5=2,
                                M123:X123,
                                ""),
                            "")
                            =0),
                        0,
                        GEOMEAN(IF(
                            ISNUMBER(M123:X123),
                            IF(
                                M$5:X$5=2,
                                M123:X123,
                                ""),
                            "")))
                )
            )
        )
    )
)</f>
        <v>0</v>
      </c>
      <c r="J123" s="242">
        <v>45272</v>
      </c>
      <c r="K123" s="242">
        <v>45272</v>
      </c>
      <c r="L123" s="91" t="s">
        <v>199</v>
      </c>
      <c r="M123" s="192">
        <v>2.7519719544259398</v>
      </c>
      <c r="N123" s="192" t="s">
        <v>409</v>
      </c>
      <c r="O123" s="192">
        <v>0</v>
      </c>
      <c r="P123" s="192">
        <v>37.0833333333333</v>
      </c>
      <c r="Q123" s="192" t="s">
        <v>409</v>
      </c>
      <c r="R123" s="192">
        <v>-5.7499999999999902</v>
      </c>
      <c r="S123" s="192"/>
      <c r="T123" s="192"/>
      <c r="U123" s="192"/>
      <c r="V123" s="192"/>
      <c r="W123" s="192"/>
      <c r="X123" s="192"/>
      <c r="Y123" s="80"/>
      <c r="Z123" s="80"/>
    </row>
    <row r="124" spans="1:26" x14ac:dyDescent="0.2">
      <c r="A124" s="84">
        <v>117</v>
      </c>
      <c r="B124" s="84" t="str">
        <f ca="1"/>
        <v>Luxembourg</v>
      </c>
      <c r="C124" s="84" t="str">
        <f ca="1"/>
        <v>LUX</v>
      </c>
      <c r="D124" s="219" t="str">
        <f ca="1"/>
        <v>ECS           Europe &amp; Central Asia</v>
      </c>
      <c r="E124" s="219" t="str">
        <f ca="1"/>
        <v>NA</v>
      </c>
      <c r="F124" s="190" t="str">
        <f t="shared" ca="1" si="4"/>
        <v/>
      </c>
      <c r="G124" s="80">
        <f>IF(N124=7, 6.9, 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$M$4:$X$4,
                    (M124:X124),
                    "")),
            1,
            0))
        =0,
    NA(),
    IF(
        Parameters!$D$15=1,
        IF(
            SUM(--(ISNUMBER(IF($M$4:$X$4=1,(M124:X124),""))))&gt;0,
            MAX(IF(
                ISNUMBER(M124:X124),
                IF(
                    M$4:X$4=1,
                    M124:X124,
                    ""),
                "")),
            MAX(IF(
                ISNUMBER(M124:X124),
                IF(
                    M$4:X$4=2,
                    M124:X124,
                    ""),
                ""))
        ),
        IF(
            Parameters!$D$16=1,
            IFERROR(
                AVERAGE(IF(
                    ISNUMBER(M124:X124),
                    IF(
                        M$4:X$4=1,
                        M124:X124,
                        ""),
                    "")),
                AVERAGE(IF(
                    ISNUMBER(M124:X124),
                    IF(
                        M$4:X$4=2,
                        M124:X124,
                        ""),
                    ""))
            ),
            IF(
                Parameters!$D$17=1,
                IFERROR(
                    IF(
                        OR(
                            IF(
                                ISNUMBER(M124:X124),
                                IF(
                                    M$4:X$4=1,
                                    M124:X124,
                                    ""),
                                "")
                            =0),
                        0,
                        GEOMEAN(IF(
                            ISNUMBER(M124:X124),
                            IF(
                                M$4:X$4=1,
                                M124:X124,
                                ""),
                            ""))
                    ),
                    IF(
                        OR(IF(
                            ISNUMBER(M124:X124),
                            IF(
                                M$4:X$4=2,
                                M124:X124,
                                ""),
                            "")
                            =0),
                        0,
                        GEOMEAN(IF(
                            ISNUMBER(M124:X124),
                            IF(
                                M$4:X$4=2,
                                M124:X124,
                                ""),
                            "")))
                )
            )
        )
    )
)</f>
        <v>0</v>
      </c>
      <c r="I124" s="191" cm="1">
        <f t="array" ref="I124">IF(
    SUM(IF(
            ISNUMBER(
                IF(
                    $M$5:$X$5,
                    (M124:X124),
                    "")),
            1,
            0))
        =0,
    NA(),
    IF(
        Parameters!$D$15=1,
        IF(
            SUM(--(ISNUMBER(IF($M$5:$X$5=1,(M124:X124),""))))&gt;0,
            MAX(IF(
                ISNUMBER(M124:X124),
                IF(
                    M$5:X$5=1,
                    M124:X124,
                    ""),
                "")),
            MAX(IF(
                ISNUMBER(M124:X124),
                IF(
                    M$5:X$5=2,
                    M124:X124,
                    ""),
                ""))
        ),
        IF(
            Parameters!$D$16=1,
            IFERROR(
                AVERAGE(IF(
                    ISNUMBER(M124:X124),
                    IF(
                        M$5:X$5=1,
                        M124:X124,
                        ""),
                    "")),
                AVERAGE(IF(
                    ISNUMBER(M124:X124),
                    IF(
                        M$5:X$5=2,
                        M124:X124,
                        ""),
                    ""))
            ),
            IF(
                Parameters!$D$17=1,
                IFERROR(
                    IF(
                        OR(
                            IF(
                                ISNUMBER(M124:X124),
                                IF(
                                    M$5:X$5=1,
                                    M124:X124,
                                    ""),
                                "")
                            =0),
                        0,
                        GEOMEAN(IF(
                            ISNUMBER(M124:X124),
                            IF(
                                M$5:X$5=1,
                                M124:X124,
                                ""),
                            ""))
                    ),
                    IF(
                        OR(IF(
                            ISNUMBER(M124:X124),
                            IF(
                                M$5:X$5=2,
                                M124:X124,
                                ""),
                            "")
                            =0),
                        0,
                        GEOMEAN(IF(
                            ISNUMBER(M124:X124),
                            IF(
                                M$5:X$5=2,
                                M124:X124,
                                ""),
                            "")))
                )
            )
        )
    )
)</f>
        <v>5.1928504233301904</v>
      </c>
      <c r="J124" s="242">
        <v>45218</v>
      </c>
      <c r="K124" s="242">
        <v>45218</v>
      </c>
      <c r="L124" s="91" t="s">
        <v>201</v>
      </c>
      <c r="M124" s="192">
        <v>0</v>
      </c>
      <c r="N124" s="192" t="s">
        <v>409</v>
      </c>
      <c r="O124" s="192">
        <v>5.1928504233301904</v>
      </c>
      <c r="P124" s="192">
        <v>17.5833333333333</v>
      </c>
      <c r="Q124" s="192" t="s">
        <v>409</v>
      </c>
      <c r="R124" s="192">
        <v>0.41666666666666702</v>
      </c>
      <c r="S124" s="192"/>
      <c r="T124" s="192"/>
      <c r="U124" s="192"/>
      <c r="V124" s="192"/>
      <c r="W124" s="192"/>
      <c r="X124" s="192"/>
      <c r="Y124" s="80"/>
      <c r="Z124" s="80"/>
    </row>
    <row r="125" spans="1:26" x14ac:dyDescent="0.2">
      <c r="A125" s="84">
        <v>118</v>
      </c>
      <c r="B125" s="84" t="str">
        <f ca="1"/>
        <v>Latvia</v>
      </c>
      <c r="C125" s="84" t="str">
        <f ca="1"/>
        <v>LVA</v>
      </c>
      <c r="D125" s="219" t="str">
        <f ca="1"/>
        <v>ECS           Europe &amp; Central Asia</v>
      </c>
      <c r="E125" s="219" t="str">
        <f ca="1"/>
        <v>NA</v>
      </c>
      <c r="F125" s="190" t="str">
        <f t="shared" ca="1" si="4"/>
        <v/>
      </c>
      <c r="G125" s="80">
        <f>IF(N125=7, 6.9, 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2.1161629420830637</v>
      </c>
      <c r="H125" s="80" cm="1">
        <f t="array" ref="H125">IF(
    SUM(IF(
            ISNUMBER(
                IF(
                    $M$4:$X$4,
                    (M125:X125),
                    "")),
            1,
            0))
        =0,
    NA(),
    IF(
        Parameters!$D$15=1,
        IF(
            SUM(--(ISNUMBER(IF($M$4:$X$4=1,(M125:X125),""))))&gt;0,
            MAX(IF(
                ISNUMBER(M125:X125),
                IF(
                    M$4:X$4=1,
                    M125:X125,
                    ""),
                "")),
            MAX(IF(
                ISNUMBER(M125:X125),
                IF(
                    M$4:X$4=2,
                    M125:X125,
                    ""),
                ""))
        ),
        IF(
            Parameters!$D$16=1,
            IFERROR(
                AVERAGE(IF(
                    ISNUMBER(M125:X125),
                    IF(
                        M$4:X$4=1,
                        M125:X125,
                        ""),
                    "")),
                AVERAGE(IF(
                    ISNUMBER(M125:X125),
                    IF(
                        M$4:X$4=2,
                        M125:X125,
                        ""),
                    ""))
            ),
            IF(
                Parameters!$D$17=1,
                IFERROR(
                    IF(
                        OR(
                            IF(
                                ISNUMBER(M125:X125),
                                IF(
                                    M$4:X$4=1,
                                    M125:X125,
                                    ""),
                                "")
                            =0),
                        0,
                        GEOMEAN(IF(
                            ISNUMBER(M125:X125),
                            IF(
                                M$4:X$4=1,
                                M125:X125,
                                ""),
                            ""))
                    ),
                    IF(
                        OR(IF(
                            ISNUMBER(M125:X125),
                            IF(
                                M$4:X$4=2,
                                M125:X125,
                                ""),
                            "")
                            =0),
                        0,
                        GEOMEAN(IF(
                            ISNUMBER(M125:X125),
                            IF(
                                M$4:X$4=2,
                                M125:X125,
                                ""),
                            "")))
                )
            )
        )
    )
)</f>
        <v>3.13175576979258</v>
      </c>
      <c r="I125" s="191" cm="1">
        <f t="array" ref="I125">IF(
    SUM(IF(
            ISNUMBER(
                IF(
                    $M$5:$X$5,
                    (M125:X125),
                    "")),
            1,
            0))
        =0,
    NA(),
    IF(
        Parameters!$D$15=1,
        IF(
            SUM(--(ISNUMBER(IF($M$5:$X$5=1,(M125:X125),""))))&gt;0,
            MAX(IF(
                ISNUMBER(M125:X125),
                IF(
                    M$5:X$5=1,
                    M125:X125,
                    ""),
                "")),
            MAX(IF(
                ISNUMBER(M125:X125),
                IF(
                    M$5:X$5=2,
                    M125:X125,
                    ""),
                ""))
        ),
        IF(
            Parameters!$D$16=1,
            IFERROR(
                AVERAGE(IF(
                    ISNUMBER(M125:X125),
                    IF(
                        M$5:X$5=1,
                        M125:X125,
                        ""),
                    "")),
                AVERAGE(IF(
                    ISNUMBER(M125:X125),
                    IF(
                        M$5:X$5=2,
                        M125:X125,
                        ""),
                    ""))
            ),
            IF(
                Parameters!$D$17=1,
                IFERROR(
                    IF(
                        OR(
                            IF(
                                ISNUMBER(M125:X125),
                                IF(
                                    M$5:X$5=1,
                                    M125:X125,
                                    ""),
                                "")
                            =0),
                        0,
                        GEOMEAN(IF(
                            ISNUMBER(M125:X125),
                            IF(
                                M$5:X$5=1,
                                M125:X125,
                                ""),
                            ""))
                    ),
                    IF(
                        OR(IF(
                            ISNUMBER(M125:X125),
                            IF(
                                M$5:X$5=2,
                                M125:X125,
                                ""),
                            "")
                            =0),
                        0,
                        GEOMEAN(IF(
                            ISNUMBER(M125:X125),
                            IF(
                                M$5:X$5=2,
                                M125:X125,
                                ""),
                            "")))
                )
            )
        )
    )
)</f>
        <v>1.42991533396049</v>
      </c>
      <c r="J125" s="242">
        <v>45272</v>
      </c>
      <c r="K125" s="242">
        <v>45272</v>
      </c>
      <c r="L125" s="91" t="s">
        <v>203</v>
      </c>
      <c r="M125" s="192">
        <v>3.13175576979258</v>
      </c>
      <c r="N125" s="192" t="s">
        <v>409</v>
      </c>
      <c r="O125" s="192">
        <v>1.42991533396049</v>
      </c>
      <c r="P125" s="192">
        <v>39.25</v>
      </c>
      <c r="Q125" s="192" t="s">
        <v>409</v>
      </c>
      <c r="R125" s="192">
        <v>-2.9166666666666599</v>
      </c>
      <c r="S125" s="192"/>
      <c r="T125" s="192"/>
      <c r="U125" s="192"/>
      <c r="V125" s="192"/>
      <c r="W125" s="192"/>
      <c r="X125" s="192"/>
      <c r="Y125" s="80"/>
      <c r="Z125" s="80"/>
    </row>
    <row r="126" spans="1:26" x14ac:dyDescent="0.2">
      <c r="A126" s="84">
        <v>119</v>
      </c>
      <c r="B126" s="84" t="str">
        <f ca="1"/>
        <v>Macao SAR, China</v>
      </c>
      <c r="C126" s="84" t="str">
        <f ca="1"/>
        <v>MAC</v>
      </c>
      <c r="D126" s="219" t="str">
        <f ca="1"/>
        <v>EAS           East Asia &amp; Pacific</v>
      </c>
      <c r="E126" s="219" t="str">
        <f ca="1"/>
        <v>NA</v>
      </c>
      <c r="F126" s="190" t="str">
        <f t="shared" ca="1" si="4"/>
        <v/>
      </c>
      <c r="G126" s="80">
        <f>IF(N126=7, 6.9, 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$M$4:$X$4,
                    (M126:X126),
                    "")),
            1,
            0))
        =0,
    NA(),
    IF(
        Parameters!$D$15=1,
        IF(
            SUM(--(ISNUMBER(IF($M$4:$X$4=1,(M126:X126),""))))&gt;0,
            MAX(IF(
                ISNUMBER(M126:X126),
                IF(
                    M$4:X$4=1,
                    M126:X126,
                    ""),
                "")),
            MAX(IF(
                ISNUMBER(M126:X126),
                IF(
                    M$4:X$4=2,
                    M126:X126,
                    ""),
                ""))
        ),
        IF(
            Parameters!$D$16=1,
            IFERROR(
                AVERAGE(IF(
                    ISNUMBER(M126:X126),
                    IF(
                        M$4:X$4=1,
                        M126:X126,
                        ""),
                    "")),
                AVERAGE(IF(
                    ISNUMBER(M126:X126),
                    IF(
                        M$4:X$4=2,
                        M126:X126,
                        ""),
                    ""))
            ),
            IF(
                Parameters!$D$17=1,
                IFERROR(
                    IF(
                        OR(
                            IF(
                                ISNUMBER(M126:X126),
                                IF(
                                    M$4:X$4=1,
                                    M126:X126,
                                    ""),
                                "")
                            =0),
                        0,
                        GEOMEAN(IF(
                            ISNUMBER(M126:X126),
                            IF(
                                M$4:X$4=1,
                                M126:X126,
                                ""),
                            ""))
                    ),
                    IF(
                        OR(IF(
                            ISNUMBER(M126:X126),
                            IF(
                                M$4:X$4=2,
                                M126:X126,
                                ""),
                            "")
                            =0),
                        0,
                        GEOMEAN(IF(
                            ISNUMBER(M126:X126),
                            IF(
                                M$4:X$4=2,
                                M126:X126,
                                ""),
                            "")))
                )
            )
        )
    )
)</f>
        <v>0</v>
      </c>
      <c r="I126" s="191" cm="1">
        <f t="array" ref="I126">IF(
    SUM(IF(
            ISNUMBER(
                IF(
                    $M$5:$X$5,
                    (M126:X126),
                    "")),
            1,
            0))
        =0,
    NA(),
    IF(
        Parameters!$D$15=1,
        IF(
            SUM(--(ISNUMBER(IF($M$5:$X$5=1,(M126:X126),""))))&gt;0,
            MAX(IF(
                ISNUMBER(M126:X126),
                IF(
                    M$5:X$5=1,
                    M126:X126,
                    ""),
                "")),
            MAX(IF(
                ISNUMBER(M126:X126),
                IF(
                    M$5:X$5=2,
                    M126:X126,
                    ""),
                ""))
        ),
        IF(
            Parameters!$D$16=1,
            IFERROR(
                AVERAGE(IF(
                    ISNUMBER(M126:X126),
                    IF(
                        M$5:X$5=1,
                        M126:X126,
                        ""),
                    "")),
                AVERAGE(IF(
                    ISNUMBER(M126:X126),
                    IF(
                        M$5:X$5=2,
                        M126:X126,
                        ""),
                    ""))
            ),
            IF(
                Parameters!$D$17=1,
                IFERROR(
                    IF(
                        OR(
                            IF(
                                ISNUMBER(M126:X126),
                                IF(
                                    M$5:X$5=1,
                                    M126:X126,
                                    ""),
                                "")
                            =0),
                        0,
                        GEOMEAN(IF(
                            ISNUMBER(M126:X126),
                            IF(
                                M$5:X$5=1,
                                M126:X126,
                                ""),
                            ""))
                    ),
                    IF(
                        OR(IF(
                            ISNUMBER(M126:X126),
                            IF(
                                M$5:X$5=2,
                                M126:X126,
                                ""),
                            "")
                            =0),
                        0,
                        GEOMEAN(IF(
                            ISNUMBER(M126:X126),
                            IF(
                                M$5:X$5=2,
                                M126:X126,
                                ""),
                            "")))
                )
            )
        )
    )
)</f>
        <v>1.9002822201317</v>
      </c>
      <c r="J126" s="242">
        <v>45218</v>
      </c>
      <c r="K126" s="242">
        <v>45218</v>
      </c>
      <c r="L126" s="91" t="s">
        <v>707</v>
      </c>
      <c r="M126" s="192">
        <v>0</v>
      </c>
      <c r="N126" s="192" t="s">
        <v>409</v>
      </c>
      <c r="O126" s="192">
        <v>1.9002822201317</v>
      </c>
      <c r="P126" s="192">
        <v>13.8333333333333</v>
      </c>
      <c r="Q126" s="192" t="s">
        <v>409</v>
      </c>
      <c r="R126" s="192">
        <v>-2.5</v>
      </c>
      <c r="S126" s="192"/>
      <c r="T126" s="192"/>
      <c r="U126" s="192"/>
      <c r="V126" s="192"/>
      <c r="W126" s="192"/>
      <c r="X126" s="192"/>
      <c r="Y126" s="80"/>
      <c r="Z126" s="80"/>
    </row>
    <row r="127" spans="1:26" x14ac:dyDescent="0.2">
      <c r="A127" s="84">
        <v>120</v>
      </c>
      <c r="B127" s="84" t="str">
        <f ca="1"/>
        <v>St. Martin (French part)</v>
      </c>
      <c r="C127" s="84" t="str">
        <f ca="1"/>
        <v>MAF</v>
      </c>
      <c r="D127" s="219" t="str">
        <f ca="1"/>
        <v>LCN           Latin America &amp; Caribbean</v>
      </c>
      <c r="E127" s="219" t="str">
        <f ca="1"/>
        <v>NA</v>
      </c>
      <c r="F127" s="190" t="str">
        <f t="shared" ca="1" si="4"/>
        <v/>
      </c>
      <c r="G127" s="80" t="e">
        <f>IF(N127=7, 6.9, 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$M$4:$X$4,
                    (M127:X127),
                    "")),
            1,
            0))
        =0,
    NA(),
    IF(
        Parameters!$D$15=1,
        IF(
            SUM(--(ISNUMBER(IF($M$4:$X$4=1,(M127:X127),""))))&gt;0,
            MAX(IF(
                ISNUMBER(M127:X127),
                IF(
                    M$4:X$4=1,
                    M127:X127,
                    ""),
                "")),
            MAX(IF(
                ISNUMBER(M127:X127),
                IF(
                    M$4:X$4=2,
                    M127:X127,
                    ""),
                ""))
        ),
        IF(
            Parameters!$D$16=1,
            IFERROR(
                AVERAGE(IF(
                    ISNUMBER(M127:X127),
                    IF(
                        M$4:X$4=1,
                        M127:X127,
                        ""),
                    "")),
                AVERAGE(IF(
                    ISNUMBER(M127:X127),
                    IF(
                        M$4:X$4=2,
                        M127:X127,
                        ""),
                    ""))
            ),
            IF(
                Parameters!$D$17=1,
                IFERROR(
                    IF(
                        OR(
                            IF(
                                ISNUMBER(M127:X127),
                                IF(
                                    M$4:X$4=1,
                                    M127:X127,
                                    ""),
                                "")
                            =0),
                        0,
                        GEOMEAN(IF(
                            ISNUMBER(M127:X127),
                            IF(
                                M$4:X$4=1,
                                M127:X127,
                                ""),
                            ""))
                    ),
                    IF(
                        OR(IF(
                            ISNUMBER(M127:X127),
                            IF(
                                M$4:X$4=2,
                                M127:X127,
                                ""),
                            "")
                            =0),
                        0,
                        GEOMEAN(IF(
                            ISNUMBER(M127:X127),
                            IF(
                                M$4:X$4=2,
                                M127:X127,
                                ""),
                            "")))
                )
            )
        )
    )
)</f>
        <v>#N/A</v>
      </c>
      <c r="I127" s="191" t="e" cm="1">
        <f t="array" ref="I127">IF(
    SUM(IF(
            ISNUMBER(
                IF(
                    $M$5:$X$5,
                    (M127:X127),
                    "")),
            1,
            0))
        =0,
    NA(),
    IF(
        Parameters!$D$15=1,
        IF(
            SUM(--(ISNUMBER(IF($M$5:$X$5=1,(M127:X127),""))))&gt;0,
            MAX(IF(
                ISNUMBER(M127:X127),
                IF(
                    M$5:X$5=1,
                    M127:X127,
                    ""),
                "")),
            MAX(IF(
                ISNUMBER(M127:X127),
                IF(
                    M$5:X$5=2,
                    M127:X127,
                    ""),
                ""))
        ),
        IF(
            Parameters!$D$16=1,
            IFERROR(
                AVERAGE(IF(
                    ISNUMBER(M127:X127),
                    IF(
                        M$5:X$5=1,
                        M127:X127,
                        ""),
                    "")),
                AVERAGE(IF(
                    ISNUMBER(M127:X127),
                    IF(
                        M$5:X$5=2,
                        M127:X127,
                        ""),
                    ""))
            ),
            IF(
                Parameters!$D$17=1,
                IFERROR(
                    IF(
                        OR(
                            IF(
                                ISNUMBER(M127:X127),
                                IF(
                                    M$5:X$5=1,
                                    M127:X127,
                                    ""),
                                "")
                            =0),
                        0,
                        GEOMEAN(IF(
                            ISNUMBER(M127:X127),
                            IF(
                                M$5:X$5=1,
                                M127:X127,
                                ""),
                            ""))
                    ),
                    IF(
                        OR(IF(
                            ISNUMBER(M127:X127),
                            IF(
                                M$5:X$5=2,
                                M127:X127,
                                ""),
                            "")
                            =0),
                        0,
                        GEOMEAN(IF(
                            ISNUMBER(M127:X127),
                            IF(
                                M$5:X$5=2,
                                M127:X127,
                                ""),
                            "")))
                )
            )
        )
    )
)</f>
        <v>#N/A</v>
      </c>
      <c r="J127" s="242" t="s">
        <v>409</v>
      </c>
      <c r="K127" s="242" t="s">
        <v>409</v>
      </c>
      <c r="L127" s="91" t="s">
        <v>708</v>
      </c>
      <c r="M127" s="192" t="s">
        <v>409</v>
      </c>
      <c r="N127" s="192" t="s">
        <v>409</v>
      </c>
      <c r="O127" s="192" t="s">
        <v>409</v>
      </c>
      <c r="P127" s="192" t="s">
        <v>409</v>
      </c>
      <c r="Q127" s="192" t="s">
        <v>409</v>
      </c>
      <c r="R127" s="192" t="s">
        <v>409</v>
      </c>
      <c r="S127" s="192"/>
      <c r="T127" s="192"/>
      <c r="U127" s="192"/>
      <c r="V127" s="192"/>
      <c r="W127" s="192"/>
      <c r="X127" s="192"/>
      <c r="Y127" s="80"/>
      <c r="Z127" s="80"/>
    </row>
    <row r="128" spans="1:26" x14ac:dyDescent="0.2">
      <c r="A128" s="84">
        <v>121</v>
      </c>
      <c r="B128" s="84" t="str">
        <f ca="1"/>
        <v>Morocco</v>
      </c>
      <c r="C128" s="84" t="str">
        <f ca="1"/>
        <v>MAR</v>
      </c>
      <c r="D128" s="219" t="str">
        <f ca="1"/>
        <v>MEA           Middle East &amp; North Africa</v>
      </c>
      <c r="E128" s="219" t="str">
        <f ca="1"/>
        <v>IBRD</v>
      </c>
      <c r="F128" s="190" t="str">
        <f t="shared" ca="1" si="4"/>
        <v/>
      </c>
      <c r="G128" s="80">
        <f>IF(N128=7, 6.9, 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6.9</v>
      </c>
      <c r="H128" s="80" cm="1">
        <f t="array" ref="H128">IF(
    SUM(IF(
            ISNUMBER(
                IF(
                    $M$4:$X$4,
                    (M128:X128),
                    "")),
            1,
            0))
        =0,
    NA(),
    IF(
        Parameters!$D$15=1,
        IF(
            SUM(--(ISNUMBER(IF($M$4:$X$4=1,(M128:X128),""))))&gt;0,
            MAX(IF(
                ISNUMBER(M128:X128),
                IF(
                    M$4:X$4=1,
                    M128:X128,
                    ""),
                "")),
            MAX(IF(
                ISNUMBER(M128:X128),
                IF(
                    M$4:X$4=2,
                    M128:X128,
                    ""),
                ""))
        ),
        IF(
            Parameters!$D$16=1,
            IFERROR(
                AVERAGE(IF(
                    ISNUMBER(M128:X128),
                    IF(
                        M$4:X$4=1,
                        M128:X128,
                        ""),
                    "")),
                AVERAGE(IF(
                    ISNUMBER(M128:X128),
                    IF(
                        M$4:X$4=2,
                        M128:X128,
                        ""),
                    ""))
            ),
            IF(
                Parameters!$D$17=1,
                IFERROR(
                    IF(
                        OR(
                            IF(
                                ISNUMBER(M128:X128),
                                IF(
                                    M$4:X$4=1,
                                    M128:X128,
                                    ""),
                                "")
                            =0),
                        0,
                        GEOMEAN(IF(
                            ISNUMBER(M128:X128),
                            IF(
                                M$4:X$4=1,
                                M128:X128,
                                ""),
                            ""))
                    ),
                    IF(
                        OR(IF(
                            ISNUMBER(M128:X128),
                            IF(
                                M$4:X$4=2,
                                M128:X128,
                                ""),
                            "")
                            =0),
                        0,
                        GEOMEAN(IF(
                            ISNUMBER(M128:X128),
                            IF(
                                M$4:X$4=2,
                                M128:X128,
                                ""),
                            "")))
                )
            )
        )
    )
)</f>
        <v>7</v>
      </c>
      <c r="I128" s="191" cm="1">
        <f t="array" ref="I128">IF(
    SUM(IF(
            ISNUMBER(
                IF(
                    $M$5:$X$5,
                    (M128:X128),
                    "")),
            1,
            0))
        =0,
    NA(),
    IF(
        Parameters!$D$15=1,
        IF(
            SUM(--(ISNUMBER(IF($M$5:$X$5=1,(M128:X128),""))))&gt;0,
            MAX(IF(
                ISNUMBER(M128:X128),
                IF(
                    M$5:X$5=1,
                    M128:X128,
                    ""),
                "")),
            MAX(IF(
                ISNUMBER(M128:X128),
                IF(
                    M$5:X$5=2,
                    M128:X128,
                    ""),
                ""))
        ),
        IF(
            Parameters!$D$16=1,
            IFERROR(
                AVERAGE(IF(
                    ISNUMBER(M128:X128),
                    IF(
                        M$5:X$5=1,
                        M128:X128,
                        ""),
                    "")),
                AVERAGE(IF(
                    ISNUMBER(M128:X128),
                    IF(
                        M$5:X$5=2,
                        M128:X128,
                        ""),
                    ""))
            ),
            IF(
                Parameters!$D$17=1,
                IFERROR(
                    IF(
                        OR(
                            IF(
                                ISNUMBER(M128:X128),
                                IF(
                                    M$5:X$5=1,
                                    M128:X128,
                                    ""),
                                "")
                            =0),
                        0,
                        GEOMEAN(IF(
                            ISNUMBER(M128:X128),
                            IF(
                                M$5:X$5=1,
                                M128:X128,
                                ""),
                            ""))
                    ),
                    IF(
                        OR(IF(
                            ISNUMBER(M128:X128),
                            IF(
                                M$5:X$5=2,
                                M128:X128,
                                ""),
                            "")
                            =0),
                        0,
                        GEOMEAN(IF(
                            ISNUMBER(M128:X128),
                            IF(
                                M$5:X$5=2,
                                M128:X128,
                                ""),
                            "")))
                )
            )
        )
    )
)</f>
        <v>7</v>
      </c>
      <c r="J128" s="242">
        <v>44895</v>
      </c>
      <c r="K128" s="242">
        <v>44887</v>
      </c>
      <c r="L128" s="91" t="s">
        <v>205</v>
      </c>
      <c r="M128" s="192">
        <v>2.5328659070990298</v>
      </c>
      <c r="N128" s="192">
        <v>7</v>
      </c>
      <c r="O128" s="192">
        <v>5.6632173095014098</v>
      </c>
      <c r="P128" s="192">
        <v>35.8333333333333</v>
      </c>
      <c r="Q128" s="192" t="s">
        <v>778</v>
      </c>
      <c r="R128" s="192">
        <v>0.83333333333333504</v>
      </c>
      <c r="S128" s="192"/>
      <c r="T128" s="192"/>
      <c r="U128" s="192"/>
      <c r="V128" s="192"/>
      <c r="W128" s="192"/>
      <c r="X128" s="192"/>
      <c r="Y128" s="80"/>
      <c r="Z128" s="80"/>
    </row>
    <row r="129" spans="1:26" x14ac:dyDescent="0.2">
      <c r="A129" s="84">
        <v>122</v>
      </c>
      <c r="B129" s="84" t="str">
        <f ca="1"/>
        <v>Monaco</v>
      </c>
      <c r="C129" s="84" t="str">
        <f ca="1"/>
        <v>MCO</v>
      </c>
      <c r="D129" s="219" t="str">
        <f ca="1"/>
        <v>ECS           Europe &amp; Central Asia</v>
      </c>
      <c r="E129" s="219" t="str">
        <f ca="1"/>
        <v>NA</v>
      </c>
      <c r="F129" s="190" t="str">
        <f t="shared" ca="1" si="4"/>
        <v/>
      </c>
      <c r="G129" s="80" t="e">
        <f>IF(N129=7, 6.9, 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$M$4:$X$4,
                    (M129:X129),
                    "")),
            1,
            0))
        =0,
    NA(),
    IF(
        Parameters!$D$15=1,
        IF(
            SUM(--(ISNUMBER(IF($M$4:$X$4=1,(M129:X129),""))))&gt;0,
            MAX(IF(
                ISNUMBER(M129:X129),
                IF(
                    M$4:X$4=1,
                    M129:X129,
                    ""),
                "")),
            MAX(IF(
                ISNUMBER(M129:X129),
                IF(
                    M$4:X$4=2,
                    M129:X129,
                    ""),
                ""))
        ),
        IF(
            Parameters!$D$16=1,
            IFERROR(
                AVERAGE(IF(
                    ISNUMBER(M129:X129),
                    IF(
                        M$4:X$4=1,
                        M129:X129,
                        ""),
                    "")),
                AVERAGE(IF(
                    ISNUMBER(M129:X129),
                    IF(
                        M$4:X$4=2,
                        M129:X129,
                        ""),
                    ""))
            ),
            IF(
                Parameters!$D$17=1,
                IFERROR(
                    IF(
                        OR(
                            IF(
                                ISNUMBER(M129:X129),
                                IF(
                                    M$4:X$4=1,
                                    M129:X129,
                                    ""),
                                "")
                            =0),
                        0,
                        GEOMEAN(IF(
                            ISNUMBER(M129:X129),
                            IF(
                                M$4:X$4=1,
                                M129:X129,
                                ""),
                            ""))
                    ),
                    IF(
                        OR(IF(
                            ISNUMBER(M129:X129),
                            IF(
                                M$4:X$4=2,
                                M129:X129,
                                ""),
                            "")
                            =0),
                        0,
                        GEOMEAN(IF(
                            ISNUMBER(M129:X129),
                            IF(
                                M$4:X$4=2,
                                M129:X129,
                                ""),
                            "")))
                )
            )
        )
    )
)</f>
        <v>#N/A</v>
      </c>
      <c r="I129" s="191" t="e" cm="1">
        <f t="array" ref="I129">IF(
    SUM(IF(
            ISNUMBER(
                IF(
                    $M$5:$X$5,
                    (M129:X129),
                    "")),
            1,
            0))
        =0,
    NA(),
    IF(
        Parameters!$D$15=1,
        IF(
            SUM(--(ISNUMBER(IF($M$5:$X$5=1,(M129:X129),""))))&gt;0,
            MAX(IF(
                ISNUMBER(M129:X129),
                IF(
                    M$5:X$5=1,
                    M129:X129,
                    ""),
                "")),
            MAX(IF(
                ISNUMBER(M129:X129),
                IF(
                    M$5:X$5=2,
                    M129:X129,
                    ""),
                ""))
        ),
        IF(
            Parameters!$D$16=1,
            IFERROR(
                AVERAGE(IF(
                    ISNUMBER(M129:X129),
                    IF(
                        M$5:X$5=1,
                        M129:X129,
                        ""),
                    "")),
                AVERAGE(IF(
                    ISNUMBER(M129:X129),
                    IF(
                        M$5:X$5=2,
                        M129:X129,
                        ""),
                    ""))
            ),
            IF(
                Parameters!$D$17=1,
                IFERROR(
                    IF(
                        OR(
                            IF(
                                ISNUMBER(M129:X129),
                                IF(
                                    M$5:X$5=1,
                                    M129:X129,
                                    ""),
                                "")
                            =0),
                        0,
                        GEOMEAN(IF(
                            ISNUMBER(M129:X129),
                            IF(
                                M$5:X$5=1,
                                M129:X129,
                                ""),
                            ""))
                    ),
                    IF(
                        OR(IF(
                            ISNUMBER(M129:X129),
                            IF(
                                M$5:X$5=2,
                                M129:X129,
                                ""),
                            "")
                            =0),
                        0,
                        GEOMEAN(IF(
                            ISNUMBER(M129:X129),
                            IF(
                                M$5:X$5=2,
                                M129:X129,
                                ""),
                            "")))
                )
            )
        )
    )
)</f>
        <v>#N/A</v>
      </c>
      <c r="J129" s="242">
        <v>44887</v>
      </c>
      <c r="K129" s="242" t="s">
        <v>409</v>
      </c>
      <c r="L129" s="91" t="s">
        <v>709</v>
      </c>
      <c r="M129" s="192" t="s">
        <v>409</v>
      </c>
      <c r="N129" s="192" t="s">
        <v>409</v>
      </c>
      <c r="O129" s="192" t="s">
        <v>409</v>
      </c>
      <c r="P129" s="192" t="s">
        <v>409</v>
      </c>
      <c r="Q129" s="192" t="s">
        <v>409</v>
      </c>
      <c r="R129" s="192" t="s">
        <v>409</v>
      </c>
      <c r="S129" s="192"/>
      <c r="T129" s="192"/>
      <c r="U129" s="192"/>
      <c r="V129" s="192"/>
      <c r="W129" s="192"/>
      <c r="X129" s="192"/>
      <c r="Y129" s="80"/>
      <c r="Z129" s="80"/>
    </row>
    <row r="130" spans="1:26" x14ac:dyDescent="0.2">
      <c r="A130" s="84">
        <v>123</v>
      </c>
      <c r="B130" s="84" t="str">
        <f ca="1"/>
        <v>Moldova</v>
      </c>
      <c r="C130" s="84" t="str">
        <f ca="1"/>
        <v>MDA</v>
      </c>
      <c r="D130" s="219" t="str">
        <f ca="1"/>
        <v>ECS           Europe &amp; Central Asia</v>
      </c>
      <c r="E130" s="219" t="str">
        <f ca="1"/>
        <v>IBRD</v>
      </c>
      <c r="F130" s="190" t="str">
        <f t="shared" ca="1" si="4"/>
        <v/>
      </c>
      <c r="G130" s="80">
        <f>IF(N130=7, 6.9, 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$M$4:$X$4,
                    (M130:X130),
                    "")),
            1,
            0))
        =0,
    NA(),
    IF(
        Parameters!$D$15=1,
        IF(
            SUM(--(ISNUMBER(IF($M$4:$X$4=1,(M130:X130),""))))&gt;0,
            MAX(IF(
                ISNUMBER(M130:X130),
                IF(
                    M$4:X$4=1,
                    M130:X130,
                    ""),
                "")),
            MAX(IF(
                ISNUMBER(M130:X130),
                IF(
                    M$4:X$4=2,
                    M130:X130,
                    ""),
                ""))
        ),
        IF(
            Parameters!$D$16=1,
            IFERROR(
                AVERAGE(IF(
                    ISNUMBER(M130:X130),
                    IF(
                        M$4:X$4=1,
                        M130:X130,
                        ""),
                    "")),
                AVERAGE(IF(
                    ISNUMBER(M130:X130),
                    IF(
                        M$4:X$4=2,
                        M130:X130,
                        ""),
                    ""))
            ),
            IF(
                Parameters!$D$17=1,
                IFERROR(
                    IF(
                        OR(
                            IF(
                                ISNUMBER(M130:X130),
                                IF(
                                    M$4:X$4=1,
                                    M130:X130,
                                    ""),
                                "")
                            =0),
                        0,
                        GEOMEAN(IF(
                            ISNUMBER(M130:X130),
                            IF(
                                M$4:X$4=1,
                                M130:X130,
                                ""),
                            ""))
                    ),
                    IF(
                        OR(IF(
                            ISNUMBER(M130:X130),
                            IF(
                                M$4:X$4=2,
                                M130:X130,
                                ""),
                            "")
                            =0),
                        0,
                        GEOMEAN(IF(
                            ISNUMBER(M130:X130),
                            IF(
                                M$4:X$4=2,
                                M130:X130,
                                ""),
                            "")))
                )
            )
        )
    )
)</f>
        <v>6.1408121530820896</v>
      </c>
      <c r="I130" s="191" cm="1">
        <f t="array" ref="I130">IF(
    SUM(IF(
            ISNUMBER(
                IF(
                    $M$5:$X$5,
                    (M130:X130),
                    "")),
            1,
            0))
        =0,
    NA(),
    IF(
        Parameters!$D$15=1,
        IF(
            SUM(--(ISNUMBER(IF($M$5:$X$5=1,(M130:X130),""))))&gt;0,
            MAX(IF(
                ISNUMBER(M130:X130),
                IF(
                    M$5:X$5=1,
                    M130:X130,
                    ""),
                "")),
            MAX(IF(
                ISNUMBER(M130:X130),
                IF(
                    M$5:X$5=2,
                    M130:X130,
                    ""),
                ""))
        ),
        IF(
            Parameters!$D$16=1,
            IFERROR(
                AVERAGE(IF(
                    ISNUMBER(M130:X130),
                    IF(
                        M$5:X$5=1,
                        M130:X130,
                        ""),
                    "")),
                AVERAGE(IF(
                    ISNUMBER(M130:X130),
                    IF(
                        M$5:X$5=2,
                        M130:X130,
                        ""),
                    ""))
            ),
            IF(
                Parameters!$D$17=1,
                IFERROR(
                    IF(
                        OR(
                            IF(
                                ISNUMBER(M130:X130),
                                IF(
                                    M$5:X$5=1,
                                    M130:X130,
                                    ""),
                                "")
                            =0),
                        0,
                        GEOMEAN(IF(
                            ISNUMBER(M130:X130),
                            IF(
                                M$5:X$5=1,
                                M130:X130,
                                ""),
                            ""))
                    ),
                    IF(
                        OR(IF(
                            ISNUMBER(M130:X130),
                            IF(
                                M$5:X$5=2,
                                M130:X130,
                                ""),
                            "")
                            =0),
                        0,
                        GEOMEAN(IF(
                            ISNUMBER(M130:X130),
                            IF(
                                M$5:X$5=2,
                                M130:X130,
                                ""),
                            "")))
                )
            )
        )
    )
)</f>
        <v>0</v>
      </c>
      <c r="J130" s="242">
        <v>45272</v>
      </c>
      <c r="K130" s="242">
        <v>45272</v>
      </c>
      <c r="L130" s="91" t="s">
        <v>206</v>
      </c>
      <c r="M130" s="192">
        <v>6.1408121530820896</v>
      </c>
      <c r="N130" s="192" t="s">
        <v>409</v>
      </c>
      <c r="O130" s="192">
        <v>0</v>
      </c>
      <c r="P130" s="192">
        <v>56.4166666666666</v>
      </c>
      <c r="Q130" s="192" t="s">
        <v>409</v>
      </c>
      <c r="R130" s="192">
        <v>-9.0833333333333304</v>
      </c>
      <c r="S130" s="192"/>
      <c r="T130" s="192"/>
      <c r="U130" s="192"/>
      <c r="V130" s="192"/>
      <c r="W130" s="192"/>
      <c r="X130" s="192"/>
      <c r="Y130" s="80"/>
      <c r="Z130" s="80"/>
    </row>
    <row r="131" spans="1:26" x14ac:dyDescent="0.2">
      <c r="A131" s="84">
        <v>124</v>
      </c>
      <c r="B131" s="84" t="str">
        <f ca="1"/>
        <v>Madagascar</v>
      </c>
      <c r="C131" s="84" t="str">
        <f ca="1"/>
        <v>MDG</v>
      </c>
      <c r="D131" s="219" t="str">
        <f ca="1"/>
        <v>SSF           Sub-Saharan Africa</v>
      </c>
      <c r="E131" s="219" t="str">
        <f ca="1"/>
        <v>IDA</v>
      </c>
      <c r="F131" s="190" t="str">
        <f t="shared" ca="1" si="4"/>
        <v/>
      </c>
      <c r="G131" s="80">
        <f>IF(N131=7, 6.9, 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2.8056083115795327</v>
      </c>
      <c r="H131" s="80" cm="1">
        <f t="array" ref="H131">IF(
    SUM(IF(
            ISNUMBER(
                IF(
                    $M$4:$X$4,
                    (M131:X131),
                    "")),
            1,
            0))
        =0,
    NA(),
    IF(
        Parameters!$D$15=1,
        IF(
            SUM(--(ISNUMBER(IF($M$4:$X$4=1,(M131:X131),""))))&gt;0,
            MAX(IF(
                ISNUMBER(M131:X131),
                IF(
                    M$4:X$4=1,
                    M131:X131,
                    ""),
                "")),
            MAX(IF(
                ISNUMBER(M131:X131),
                IF(
                    M$4:X$4=2,
                    M131:X131,
                    ""),
                ""))
        ),
        IF(
            Parameters!$D$16=1,
            IFERROR(
                AVERAGE(IF(
                    ISNUMBER(M131:X131),
                    IF(
                        M$4:X$4=1,
                        M131:X131,
                        ""),
                    "")),
                AVERAGE(IF(
                    ISNUMBER(M131:X131),
                    IF(
                        M$4:X$4=2,
                        M131:X131,
                        ""),
                    ""))
            ),
            IF(
                Parameters!$D$17=1,
                IFERROR(
                    IF(
                        OR(
                            IF(
                                ISNUMBER(M131:X131),
                                IF(
                                    M$4:X$4=1,
                                    M131:X131,
                                    ""),
                                "")
                            =0),
                        0,
                        GEOMEAN(IF(
                            ISNUMBER(M131:X131),
                            IF(
                                M$4:X$4=1,
                                M131:X131,
                                ""),
                            ""))
                    ),
                    IF(
                        OR(IF(
                            ISNUMBER(M131:X131),
                            IF(
                                M$4:X$4=2,
                                M131:X131,
                                ""),
                            "")
                            =0),
                        0,
                        GEOMEAN(IF(
                            ISNUMBER(M131:X131),
                            IF(
                                M$4:X$4=2,
                                M131:X131,
                                ""),
                            "")))
                )
            )
        )
    )
)</f>
        <v>5.8924919661115904</v>
      </c>
      <c r="I131" s="191" cm="1">
        <f t="array" ref="I131">IF(
    SUM(IF(
            ISNUMBER(
                IF(
                    $M$5:$X$5,
                    (M131:X131),
                    "")),
            1,
            0))
        =0,
    NA(),
    IF(
        Parameters!$D$15=1,
        IF(
            SUM(--(ISNUMBER(IF($M$5:$X$5=1,(M131:X131),""))))&gt;0,
            MAX(IF(
                ISNUMBER(M131:X131),
                IF(
                    M$5:X$5=1,
                    M131:X131,
                    ""),
                "")),
            MAX(IF(
                ISNUMBER(M131:X131),
                IF(
                    M$5:X$5=2,
                    M131:X131,
                    ""),
                ""))
        ),
        IF(
            Parameters!$D$16=1,
            IFERROR(
                AVERAGE(IF(
                    ISNUMBER(M131:X131),
                    IF(
                        M$5:X$5=1,
                        M131:X131,
                        ""),
                    "")),
                AVERAGE(IF(
                    ISNUMBER(M131:X131),
                    IF(
                        M$5:X$5=2,
                        M131:X131,
                        ""),
                    ""))
            ),
            IF(
                Parameters!$D$17=1,
                IFERROR(
                    IF(
                        OR(
                            IF(
                                ISNUMBER(M131:X131),
                                IF(
                                    M$5:X$5=1,
                                    M131:X131,
                                    ""),
                                "")
                            =0),
                        0,
                        GEOMEAN(IF(
                            ISNUMBER(M131:X131),
                            IF(
                                M$5:X$5=1,
                                M131:X131,
                                ""),
                            ""))
                    ),
                    IF(
                        OR(IF(
                            ISNUMBER(M131:X131),
                            IF(
                                M$5:X$5=2,
                                M131:X131,
                                ""),
                            "")
                            =0),
                        0,
                        GEOMEAN(IF(
                            ISNUMBER(M131:X131),
                            IF(
                                M$5:X$5=2,
                                M131:X131,
                                ""),
                            "")))
                )
            )
        )
    )
)</f>
        <v>1.3358419567262401</v>
      </c>
      <c r="J131" s="242">
        <v>45218</v>
      </c>
      <c r="K131" s="242">
        <v>45218</v>
      </c>
      <c r="L131" s="91" t="s">
        <v>208</v>
      </c>
      <c r="M131" s="192">
        <v>5.8924919661115904</v>
      </c>
      <c r="N131" s="192" t="s">
        <v>409</v>
      </c>
      <c r="O131" s="192">
        <v>1.3358419567262401</v>
      </c>
      <c r="P131" s="192">
        <v>55</v>
      </c>
      <c r="Q131" s="192" t="s">
        <v>409</v>
      </c>
      <c r="R131" s="192">
        <v>-3</v>
      </c>
      <c r="S131" s="192"/>
      <c r="T131" s="192"/>
      <c r="U131" s="192"/>
      <c r="V131" s="192"/>
      <c r="W131" s="192"/>
      <c r="X131" s="192"/>
      <c r="Y131" s="80"/>
      <c r="Z131" s="80"/>
    </row>
    <row r="132" spans="1:26" x14ac:dyDescent="0.2">
      <c r="A132" s="84">
        <v>125</v>
      </c>
      <c r="B132" s="84" t="str">
        <f ca="1"/>
        <v>Maldives</v>
      </c>
      <c r="C132" s="84" t="str">
        <f ca="1"/>
        <v>MDV</v>
      </c>
      <c r="D132" s="219" t="str">
        <f ca="1"/>
        <v>SAS           South Asia</v>
      </c>
      <c r="E132" s="219" t="str">
        <f ca="1"/>
        <v>IDA</v>
      </c>
      <c r="F132" s="190" t="str">
        <f t="shared" ca="1" si="4"/>
        <v/>
      </c>
      <c r="G132" s="80" t="e">
        <f>IF(N132=7, 6.9, 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#N/A</v>
      </c>
      <c r="H132" s="80" t="e" cm="1">
        <f t="array" ref="H132">IF(
    SUM(IF(
            ISNUMBER(
                IF(
                    $M$4:$X$4,
                    (M132:X132),
                    "")),
            1,
            0))
        =0,
    NA(),
    IF(
        Parameters!$D$15=1,
        IF(
            SUM(--(ISNUMBER(IF($M$4:$X$4=1,(M132:X132),""))))&gt;0,
            MAX(IF(
                ISNUMBER(M132:X132),
                IF(
                    M$4:X$4=1,
                    M132:X132,
                    ""),
                "")),
            MAX(IF(
                ISNUMBER(M132:X132),
                IF(
                    M$4:X$4=2,
                    M132:X132,
                    ""),
                ""))
        ),
        IF(
            Parameters!$D$16=1,
            IFERROR(
                AVERAGE(IF(
                    ISNUMBER(M132:X132),
                    IF(
                        M$4:X$4=1,
                        M132:X132,
                        ""),
                    "")),
                AVERAGE(IF(
                    ISNUMBER(M132:X132),
                    IF(
                        M$4:X$4=2,
                        M132:X132,
                        ""),
                    ""))
            ),
            IF(
                Parameters!$D$17=1,
                IFERROR(
                    IF(
                        OR(
                            IF(
                                ISNUMBER(M132:X132),
                                IF(
                                    M$4:X$4=1,
                                    M132:X132,
                                    ""),
                                "")
                            =0),
                        0,
                        GEOMEAN(IF(
                            ISNUMBER(M132:X132),
                            IF(
                                M$4:X$4=1,
                                M132:X132,
                                ""),
                            ""))
                    ),
                    IF(
                        OR(IF(
                            ISNUMBER(M132:X132),
                            IF(
                                M$4:X$4=2,
                                M132:X132,
                                ""),
                            "")
                            =0),
                        0,
                        GEOMEAN(IF(
                            ISNUMBER(M132:X132),
                            IF(
                                M$4:X$4=2,
                                M132:X132,
                                ""),
                            "")))
                )
            )
        )
    )
)</f>
        <v>#N/A</v>
      </c>
      <c r="I132" s="191" t="e" cm="1">
        <f t="array" ref="I132">IF(
    SUM(IF(
            ISNUMBER(
                IF(
                    $M$5:$X$5,
                    (M132:X132),
                    "")),
            1,
            0))
        =0,
    NA(),
    IF(
        Parameters!$D$15=1,
        IF(
            SUM(--(ISNUMBER(IF($M$5:$X$5=1,(M132:X132),""))))&gt;0,
            MAX(IF(
                ISNUMBER(M132:X132),
                IF(
                    M$5:X$5=1,
                    M132:X132,
                    ""),
                "")),
            MAX(IF(
                ISNUMBER(M132:X132),
                IF(
                    M$5:X$5=2,
                    M132:X132,
                    ""),
                ""))
        ),
        IF(
            Parameters!$D$16=1,
            IFERROR(
                AVERAGE(IF(
                    ISNUMBER(M132:X132),
                    IF(
                        M$5:X$5=1,
                        M132:X132,
                        ""),
                    "")),
                AVERAGE(IF(
                    ISNUMBER(M132:X132),
                    IF(
                        M$5:X$5=2,
                        M132:X132,
                        ""),
                    ""))
            ),
            IF(
                Parameters!$D$17=1,
                IFERROR(
                    IF(
                        OR(
                            IF(
                                ISNUMBER(M132:X132),
                                IF(
                                    M$5:X$5=1,
                                    M132:X132,
                                    ""),
                                "")
                            =0),
                        0,
                        GEOMEAN(IF(
                            ISNUMBER(M132:X132),
                            IF(
                                M$5:X$5=1,
                                M132:X132,
                                ""),
                            ""))
                    ),
                    IF(
                        OR(IF(
                            ISNUMBER(M132:X132),
                            IF(
                                M$5:X$5=2,
                                M132:X132,
                                ""),
                            "")
                            =0),
                        0,
                        GEOMEAN(IF(
                            ISNUMBER(M132:X132),
                            IF(
                                M$5:X$5=2,
                                M132:X132,
                                ""),
                            "")))
                )
            )
        )
    )
)</f>
        <v>#N/A</v>
      </c>
      <c r="J132" s="242">
        <v>44753</v>
      </c>
      <c r="K132" s="242">
        <v>44753</v>
      </c>
      <c r="L132" s="91" t="s">
        <v>210</v>
      </c>
      <c r="M132" s="192" t="s">
        <v>409</v>
      </c>
      <c r="N132" s="192" t="s">
        <v>409</v>
      </c>
      <c r="O132" s="192" t="s">
        <v>409</v>
      </c>
      <c r="P132" s="192" t="s">
        <v>409</v>
      </c>
      <c r="Q132" s="192" t="s">
        <v>409</v>
      </c>
      <c r="R132" s="192" t="s">
        <v>409</v>
      </c>
      <c r="S132" s="192"/>
      <c r="T132" s="192"/>
      <c r="U132" s="192"/>
      <c r="V132" s="192"/>
      <c r="W132" s="192"/>
      <c r="X132" s="192"/>
      <c r="Y132" s="80"/>
      <c r="Z132" s="80"/>
    </row>
    <row r="133" spans="1:26" x14ac:dyDescent="0.2">
      <c r="A133" s="84">
        <v>126</v>
      </c>
      <c r="B133" s="84" t="str">
        <f ca="1"/>
        <v>Mexico</v>
      </c>
      <c r="C133" s="84" t="str">
        <f ca="1"/>
        <v>MEX</v>
      </c>
      <c r="D133" s="219" t="str">
        <f ca="1"/>
        <v>LCN           Latin America &amp; Caribbean</v>
      </c>
      <c r="E133" s="219" t="str">
        <f ca="1"/>
        <v>IBRD</v>
      </c>
      <c r="F133" s="190" t="str">
        <f t="shared" ca="1" si="4"/>
        <v/>
      </c>
      <c r="G133" s="80">
        <f>IF(N133=7, 6.9, 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6.9</v>
      </c>
      <c r="H133" s="80" cm="1">
        <f t="array" ref="H133">IF(
    SUM(IF(
            ISNUMBER(
                IF(
                    $M$4:$X$4,
                    (M133:X133),
                    "")),
            1,
            0))
        =0,
    NA(),
    IF(
        Parameters!$D$15=1,
        IF(
            SUM(--(ISNUMBER(IF($M$4:$X$4=1,(M133:X133),""))))&gt;0,
            MAX(IF(
                ISNUMBER(M133:X133),
                IF(
                    M$4:X$4=1,
                    M133:X133,
                    ""),
                "")),
            MAX(IF(
                ISNUMBER(M133:X133),
                IF(
                    M$4:X$4=2,
                    M133:X133,
                    ""),
                ""))
        ),
        IF(
            Parameters!$D$16=1,
            IFERROR(
                AVERAGE(IF(
                    ISNUMBER(M133:X133),
                    IF(
                        M$4:X$4=1,
                        M133:X133,
                        ""),
                    "")),
                AVERAGE(IF(
                    ISNUMBER(M133:X133),
                    IF(
                        M$4:X$4=2,
                        M133:X133,
                        ""),
                    ""))
            ),
            IF(
                Parameters!$D$17=1,
                IFERROR(
                    IF(
                        OR(
                            IF(
                                ISNUMBER(M133:X133),
                                IF(
                                    M$4:X$4=1,
                                    M133:X133,
                                    ""),
                                "")
                            =0),
                        0,
                        GEOMEAN(IF(
                            ISNUMBER(M133:X133),
                            IF(
                                M$4:X$4=1,
                                M133:X133,
                                ""),
                            ""))
                    ),
                    IF(
                        OR(IF(
                            ISNUMBER(M133:X133),
                            IF(
                                M$4:X$4=2,
                                M133:X133,
                                ""),
                            "")
                            =0),
                        0,
                        GEOMEAN(IF(
                            ISNUMBER(M133:X133),
                            IF(
                                M$4:X$4=2,
                                M133:X133,
                                ""),
                            "")))
                )
            )
        )
    )
)</f>
        <v>7</v>
      </c>
      <c r="I133" s="191" cm="1">
        <f t="array" ref="I133">IF(
    SUM(IF(
            ISNUMBER(
                IF(
                    $M$5:$X$5,
                    (M133:X133),
                    "")),
            1,
            0))
        =0,
    NA(),
    IF(
        Parameters!$D$15=1,
        IF(
            SUM(--(ISNUMBER(IF($M$5:$X$5=1,(M133:X133),""))))&gt;0,
            MAX(IF(
                ISNUMBER(M133:X133),
                IF(
                    M$5:X$5=1,
                    M133:X133,
                    ""),
                "")),
            MAX(IF(
                ISNUMBER(M133:X133),
                IF(
                    M$5:X$5=2,
                    M133:X133,
                    ""),
                ""))
        ),
        IF(
            Parameters!$D$16=1,
            IFERROR(
                AVERAGE(IF(
                    ISNUMBER(M133:X133),
                    IF(
                        M$5:X$5=1,
                        M133:X133,
                        ""),
                    "")),
                AVERAGE(IF(
                    ISNUMBER(M133:X133),
                    IF(
                        M$5:X$5=2,
                        M133:X133,
                        ""),
                    ""))
            ),
            IF(
                Parameters!$D$17=1,
                IFERROR(
                    IF(
                        OR(
                            IF(
                                ISNUMBER(M133:X133),
                                IF(
                                    M$5:X$5=1,
                                    M133:X133,
                                    ""),
                                "")
                            =0),
                        0,
                        GEOMEAN(IF(
                            ISNUMBER(M133:X133),
                            IF(
                                M$5:X$5=1,
                                M133:X133,
                                ""),
                            ""))
                    ),
                    IF(
                        OR(IF(
                            ISNUMBER(M133:X133),
                            IF(
                                M$5:X$5=2,
                                M133:X133,
                                ""),
                            "")
                            =0),
                        0,
                        GEOMEAN(IF(
                            ISNUMBER(M133:X133),
                            IF(
                                M$5:X$5=2,
                                M133:X133,
                                ""),
                            "")))
                )
            )
        )
    )
)</f>
        <v>7</v>
      </c>
      <c r="J133" s="242">
        <v>44895</v>
      </c>
      <c r="K133" s="242">
        <v>44887</v>
      </c>
      <c r="L133" s="91" t="s">
        <v>212</v>
      </c>
      <c r="M133" s="192">
        <v>2.0362255331580399</v>
      </c>
      <c r="N133" s="192">
        <v>7</v>
      </c>
      <c r="O133" s="192">
        <v>4.7224835371589799</v>
      </c>
      <c r="P133" s="192">
        <v>33</v>
      </c>
      <c r="Q133" s="192" t="s">
        <v>778</v>
      </c>
      <c r="R133" s="192">
        <v>0</v>
      </c>
      <c r="S133" s="192"/>
      <c r="T133" s="192"/>
      <c r="U133" s="192"/>
      <c r="V133" s="192"/>
      <c r="W133" s="192"/>
      <c r="X133" s="192"/>
      <c r="Y133" s="80"/>
      <c r="Z133" s="80"/>
    </row>
    <row r="134" spans="1:26" x14ac:dyDescent="0.2">
      <c r="A134" s="84">
        <v>127</v>
      </c>
      <c r="B134" s="84" t="str">
        <f ca="1"/>
        <v>Marshall Islands</v>
      </c>
      <c r="C134" s="84" t="str">
        <f ca="1"/>
        <v>MHL</v>
      </c>
      <c r="D134" s="219" t="str">
        <f ca="1"/>
        <v>EAS           East Asia &amp; Pacific</v>
      </c>
      <c r="E134" s="219" t="str">
        <f ca="1"/>
        <v>IDA</v>
      </c>
      <c r="F134" s="190" t="str">
        <f t="shared" ca="1" si="4"/>
        <v/>
      </c>
      <c r="G134" s="80" t="e">
        <f>IF(N134=7, 6.9, 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#N/A</v>
      </c>
      <c r="H134" s="80" t="e" cm="1">
        <f t="array" ref="H134">IF(
    SUM(IF(
            ISNUMBER(
                IF(
                    $M$4:$X$4,
                    (M134:X134),
                    "")),
            1,
            0))
        =0,
    NA(),
    IF(
        Parameters!$D$15=1,
        IF(
            SUM(--(ISNUMBER(IF($M$4:$X$4=1,(M134:X134),""))))&gt;0,
            MAX(IF(
                ISNUMBER(M134:X134),
                IF(
                    M$4:X$4=1,
                    M134:X134,
                    ""),
                "")),
            MAX(IF(
                ISNUMBER(M134:X134),
                IF(
                    M$4:X$4=2,
                    M134:X134,
                    ""),
                ""))
        ),
        IF(
            Parameters!$D$16=1,
            IFERROR(
                AVERAGE(IF(
                    ISNUMBER(M134:X134),
                    IF(
                        M$4:X$4=1,
                        M134:X134,
                        ""),
                    "")),
                AVERAGE(IF(
                    ISNUMBER(M134:X134),
                    IF(
                        M$4:X$4=2,
                        M134:X134,
                        ""),
                    ""))
            ),
            IF(
                Parameters!$D$17=1,
                IFERROR(
                    IF(
                        OR(
                            IF(
                                ISNUMBER(M134:X134),
                                IF(
                                    M$4:X$4=1,
                                    M134:X134,
                                    ""),
                                "")
                            =0),
                        0,
                        GEOMEAN(IF(
                            ISNUMBER(M134:X134),
                            IF(
                                M$4:X$4=1,
                                M134:X134,
                                ""),
                            ""))
                    ),
                    IF(
                        OR(IF(
                            ISNUMBER(M134:X134),
                            IF(
                                M$4:X$4=2,
                                M134:X134,
                                ""),
                            "")
                            =0),
                        0,
                        GEOMEAN(IF(
                            ISNUMBER(M134:X134),
                            IF(
                                M$4:X$4=2,
                                M134:X134,
                                ""),
                            "")))
                )
            )
        )
    )
)</f>
        <v>#N/A</v>
      </c>
      <c r="I134" s="191" t="e" cm="1">
        <f t="array" ref="I134">IF(
    SUM(IF(
            ISNUMBER(
                IF(
                    $M$5:$X$5,
                    (M134:X134),
                    "")),
            1,
            0))
        =0,
    NA(),
    IF(
        Parameters!$D$15=1,
        IF(
            SUM(--(ISNUMBER(IF($M$5:$X$5=1,(M134:X134),""))))&gt;0,
            MAX(IF(
                ISNUMBER(M134:X134),
                IF(
                    M$5:X$5=1,
                    M134:X134,
                    ""),
                "")),
            MAX(IF(
                ISNUMBER(M134:X134),
                IF(
                    M$5:X$5=2,
                    M134:X134,
                    ""),
                ""))
        ),
        IF(
            Parameters!$D$16=1,
            IFERROR(
                AVERAGE(IF(
                    ISNUMBER(M134:X134),
                    IF(
                        M$5:X$5=1,
                        M134:X134,
                        ""),
                    "")),
                AVERAGE(IF(
                    ISNUMBER(M134:X134),
                    IF(
                        M$5:X$5=2,
                        M134:X134,
                        ""),
                    ""))
            ),
            IF(
                Parameters!$D$17=1,
                IFERROR(
                    IF(
                        OR(
                            IF(
                                ISNUMBER(M134:X134),
                                IF(
                                    M$5:X$5=1,
                                    M134:X134,
                                    ""),
                                "")
                            =0),
                        0,
                        GEOMEAN(IF(
                            ISNUMBER(M134:X134),
                            IF(
                                M$5:X$5=1,
                                M134:X134,
                                ""),
                            ""))
                    ),
                    IF(
                        OR(IF(
                            ISNUMBER(M134:X134),
                            IF(
                                M$5:X$5=2,
                                M134:X134,
                                ""),
                            "")
                            =0),
                        0,
                        GEOMEAN(IF(
                            ISNUMBER(M134:X134),
                            IF(
                                M$5:X$5=2,
                                M134:X134,
                                ""),
                            "")))
                )
            )
        )
    )
)</f>
        <v>#N/A</v>
      </c>
      <c r="J134" s="242">
        <v>44753</v>
      </c>
      <c r="K134" s="242">
        <v>44753</v>
      </c>
      <c r="L134" s="91" t="s">
        <v>214</v>
      </c>
      <c r="M134" s="192" t="s">
        <v>409</v>
      </c>
      <c r="N134" s="192" t="s">
        <v>409</v>
      </c>
      <c r="O134" s="192" t="s">
        <v>409</v>
      </c>
      <c r="P134" s="192" t="s">
        <v>409</v>
      </c>
      <c r="Q134" s="192" t="s">
        <v>409</v>
      </c>
      <c r="R134" s="192" t="s">
        <v>409</v>
      </c>
      <c r="S134" s="192"/>
      <c r="T134" s="192"/>
      <c r="U134" s="192"/>
      <c r="V134" s="192"/>
      <c r="W134" s="192"/>
      <c r="X134" s="192"/>
      <c r="Y134" s="80"/>
      <c r="Z134" s="80"/>
    </row>
    <row r="135" spans="1:26" x14ac:dyDescent="0.2">
      <c r="A135" s="84">
        <v>128</v>
      </c>
      <c r="B135" s="84" t="str">
        <f ca="1"/>
        <v>North Macedonia</v>
      </c>
      <c r="C135" s="84" t="str">
        <f ca="1"/>
        <v>MKD</v>
      </c>
      <c r="D135" s="219" t="str">
        <f ca="1"/>
        <v>ECS           Europe &amp; Central Asia</v>
      </c>
      <c r="E135" s="219" t="str">
        <f ca="1"/>
        <v>IBRD</v>
      </c>
      <c r="F135" s="190" t="str">
        <f t="shared" ca="1" si="4"/>
        <v/>
      </c>
      <c r="G135" s="80">
        <f>IF(N135=7, 6.9, 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2.0076670015172531</v>
      </c>
      <c r="H135" s="80" cm="1">
        <f t="array" ref="H135">IF(
    SUM(IF(
            ISNUMBER(
                IF(
                    $M$4:$X$4,
                    (M135:X135),
                    "")),
            1,
            0))
        =0,
    NA(),
    IF(
        Parameters!$D$15=1,
        IF(
            SUM(--(ISNUMBER(IF($M$4:$X$4=1,(M135:X135),""))))&gt;0,
            MAX(IF(
                ISNUMBER(M135:X135),
                IF(
                    M$4:X$4=1,
                    M135:X135,
                    ""),
                "")),
            MAX(IF(
                ISNUMBER(M135:X135),
                IF(
                    M$4:X$4=2,
                    M135:X135,
                    ""),
                ""))
        ),
        IF(
            Parameters!$D$16=1,
            IFERROR(
                AVERAGE(IF(
                    ISNUMBER(M135:X135),
                    IF(
                        M$4:X$4=1,
                        M135:X135,
                        ""),
                    "")),
                AVERAGE(IF(
                    ISNUMBER(M135:X135),
                    IF(
                        M$4:X$4=2,
                        M135:X135,
                        ""),
                    ""))
            ),
            IF(
                Parameters!$D$17=1,
                IFERROR(
                    IF(
                        OR(
                            IF(
                                ISNUMBER(M135:X135),
                                IF(
                                    M$4:X$4=1,
                                    M135:X135,
                                    ""),
                                "")
                            =0),
                        0,
                        GEOMEAN(IF(
                            ISNUMBER(M135:X135),
                            IF(
                                M$4:X$4=1,
                                M135:X135,
                                ""),
                            ""))
                    ),
                    IF(
                        OR(IF(
                            ISNUMBER(M135:X135),
                            IF(
                                M$4:X$4=2,
                                M135:X135,
                                ""),
                            "")
                            =0),
                        0,
                        GEOMEAN(IF(
                            ISNUMBER(M135:X135),
                            IF(
                                M$4:X$4=2,
                                M135:X135,
                                ""),
                            "")))
                )
            )
        )
    )
)</f>
        <v>1.70026292725679</v>
      </c>
      <c r="I135" s="191" cm="1">
        <f t="array" ref="I135">IF(
    SUM(IF(
            ISNUMBER(
                IF(
                    $M$5:$X$5,
                    (M135:X135),
                    "")),
            1,
            0))
        =0,
    NA(),
    IF(
        Parameters!$D$15=1,
        IF(
            SUM(--(ISNUMBER(IF($M$5:$X$5=1,(M135:X135),""))))&gt;0,
            MAX(IF(
                ISNUMBER(M135:X135),
                IF(
                    M$5:X$5=1,
                    M135:X135,
                    ""),
                "")),
            MAX(IF(
                ISNUMBER(M135:X135),
                IF(
                    M$5:X$5=2,
                    M135:X135,
                    ""),
                ""))
        ),
        IF(
            Parameters!$D$16=1,
            IFERROR(
                AVERAGE(IF(
                    ISNUMBER(M135:X135),
                    IF(
                        M$5:X$5=1,
                        M135:X135,
                        ""),
                    "")),
                AVERAGE(IF(
                    ISNUMBER(M135:X135),
                    IF(
                        M$5:X$5=2,
                        M135:X135,
                        ""),
                    ""))
            ),
            IF(
                Parameters!$D$17=1,
                IFERROR(
                    IF(
                        OR(
                            IF(
                                ISNUMBER(M135:X135),
                                IF(
                                    M$5:X$5=1,
                                    M135:X135,
                                    ""),
                                "")
                            =0),
                        0,
                        GEOMEAN(IF(
                            ISNUMBER(M135:X135),
                            IF(
                                M$5:X$5=1,
                                M135:X135,
                                ""),
                            ""))
                    ),
                    IF(
                        OR(IF(
                            ISNUMBER(M135:X135),
                            IF(
                                M$5:X$5=2,
                                M135:X135,
                                ""),
                            "")
                            =0),
                        0,
                        GEOMEAN(IF(
                            ISNUMBER(M135:X135),
                            IF(
                                M$5:X$5=2,
                                M135:X135,
                                ""),
                            "")))
                )
            )
        )
    )
)</f>
        <v>2.3706491063029098</v>
      </c>
      <c r="J135" s="242">
        <v>45272</v>
      </c>
      <c r="K135" s="242">
        <v>45272</v>
      </c>
      <c r="L135" s="91" t="s">
        <v>216</v>
      </c>
      <c r="M135" s="192">
        <v>1.70026292725679</v>
      </c>
      <c r="N135" s="192" t="s">
        <v>409</v>
      </c>
      <c r="O135" s="192">
        <v>2.3706491063029098</v>
      </c>
      <c r="P135" s="192">
        <v>31.0833333333333</v>
      </c>
      <c r="Q135" s="192" t="s">
        <v>409</v>
      </c>
      <c r="R135" s="192">
        <v>-2.0833333333333299</v>
      </c>
      <c r="S135" s="192"/>
      <c r="T135" s="192"/>
      <c r="U135" s="192"/>
      <c r="V135" s="192"/>
      <c r="W135" s="192"/>
      <c r="X135" s="192"/>
      <c r="Y135" s="80"/>
      <c r="Z135" s="80"/>
    </row>
    <row r="136" spans="1:26" x14ac:dyDescent="0.2">
      <c r="A136" s="84">
        <v>129</v>
      </c>
      <c r="B136" s="84" t="str">
        <f ca="1"/>
        <v>Mali</v>
      </c>
      <c r="C136" s="84" t="str">
        <f ca="1"/>
        <v>MLI</v>
      </c>
      <c r="D136" s="219" t="str">
        <f ca="1"/>
        <v>SSF           Sub-Saharan Africa</v>
      </c>
      <c r="E136" s="219" t="str">
        <f ca="1"/>
        <v>IDA</v>
      </c>
      <c r="F136" s="190" t="str">
        <f t="shared" ca="1" si="4"/>
        <v/>
      </c>
      <c r="G136" s="80">
        <f>IF(N136=7, 6.9, 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5.1105548264450382</v>
      </c>
      <c r="H136" s="80" cm="1">
        <f t="array" ref="H136">IF(
    SUM(IF(
            ISNUMBER(
                IF(
                    $M$4:$X$4,
                    (M136:X136),
                    "")),
            1,
            0))
        =0,
    NA(),
    IF(
        Parameters!$D$15=1,
        IF(
            SUM(--(ISNUMBER(IF($M$4:$X$4=1,(M136:X136),""))))&gt;0,
            MAX(IF(
                ISNUMBER(M136:X136),
                IF(
                    M$4:X$4=1,
                    M136:X136,
                    ""),
                "")),
            MAX(IF(
                ISNUMBER(M136:X136),
                IF(
                    M$4:X$4=2,
                    M136:X136,
                    ""),
                ""))
        ),
        IF(
            Parameters!$D$16=1,
            IFERROR(
                AVERAGE(IF(
                    ISNUMBER(M136:X136),
                    IF(
                        M$4:X$4=1,
                        M136:X136,
                        ""),
                    "")),
                AVERAGE(IF(
                    ISNUMBER(M136:X136),
                    IF(
                        M$4:X$4=2,
                        M136:X136,
                        ""),
                    ""))
            ),
            IF(
                Parameters!$D$17=1,
                IFERROR(
                    IF(
                        OR(
                            IF(
                                ISNUMBER(M136:X136),
                                IF(
                                    M$4:X$4=1,
                                    M136:X136,
                                    ""),
                                "")
                            =0),
                        0,
                        GEOMEAN(IF(
                            ISNUMBER(M136:X136),
                            IF(
                                M$4:X$4=1,
                                M136:X136,
                                ""),
                            ""))
                    ),
                    IF(
                        OR(IF(
                            ISNUMBER(M136:X136),
                            IF(
                                M$4:X$4=2,
                                M136:X136,
                                ""),
                            "")
                            =0),
                        0,
                        GEOMEAN(IF(
                            ISNUMBER(M136:X136),
                            IF(
                                M$4:X$4=2,
                                M136:X136,
                                ""),
                            "")))
                )
            )
        )
    )
)</f>
        <v>6.0093485246859402</v>
      </c>
      <c r="I136" s="191" cm="1">
        <f t="array" ref="I136">IF(
    SUM(IF(
            ISNUMBER(
                IF(
                    $M$5:$X$5,
                    (M136:X136),
                    "")),
            1,
            0))
        =0,
    NA(),
    IF(
        Parameters!$D$15=1,
        IF(
            SUM(--(ISNUMBER(IF($M$5:$X$5=1,(M136:X136),""))))&gt;0,
            MAX(IF(
                ISNUMBER(M136:X136),
                IF(
                    M$5:X$5=1,
                    M136:X136,
                    ""),
                "")),
            MAX(IF(
                ISNUMBER(M136:X136),
                IF(
                    M$5:X$5=2,
                    M136:X136,
                    ""),
                ""))
        ),
        IF(
            Parameters!$D$16=1,
            IFERROR(
                AVERAGE(IF(
                    ISNUMBER(M136:X136),
                    IF(
                        M$5:X$5=1,
                        M136:X136,
                        ""),
                    "")),
                AVERAGE(IF(
                    ISNUMBER(M136:X136),
                    IF(
                        M$5:X$5=2,
                        M136:X136,
                        ""),
                    ""))
            ),
            IF(
                Parameters!$D$17=1,
                IFERROR(
                    IF(
                        OR(
                            IF(
                                ISNUMBER(M136:X136),
                                IF(
                                    M$5:X$5=1,
                                    M136:X136,
                                    ""),
                                "")
                            =0),
                        0,
                        GEOMEAN(IF(
                            ISNUMBER(M136:X136),
                            IF(
                                M$5:X$5=1,
                                M136:X136,
                                ""),
                            ""))
                    ),
                    IF(
                        OR(IF(
                            ISNUMBER(M136:X136),
                            IF(
                                M$5:X$5=2,
                                M136:X136,
                                ""),
                            "")
                            =0),
                        0,
                        GEOMEAN(IF(
                            ISNUMBER(M136:X136),
                            IF(
                                M$5:X$5=2,
                                M136:X136,
                                ""),
                            "")))
                )
            )
        )
    )
)</f>
        <v>4.3461900282220096</v>
      </c>
      <c r="J136" s="242">
        <v>45272</v>
      </c>
      <c r="K136" s="242">
        <v>45272</v>
      </c>
      <c r="L136" s="91" t="s">
        <v>218</v>
      </c>
      <c r="M136" s="192">
        <v>6.0093485246859402</v>
      </c>
      <c r="N136" s="192" t="s">
        <v>409</v>
      </c>
      <c r="O136" s="192">
        <v>4.3461900282220096</v>
      </c>
      <c r="P136" s="192">
        <v>55.6666666666666</v>
      </c>
      <c r="Q136" s="192" t="s">
        <v>409</v>
      </c>
      <c r="R136" s="192">
        <v>-0.33333333333332799</v>
      </c>
      <c r="S136" s="192"/>
      <c r="T136" s="192"/>
      <c r="U136" s="192"/>
      <c r="V136" s="192"/>
      <c r="W136" s="192"/>
      <c r="X136" s="192"/>
      <c r="Y136" s="80"/>
      <c r="Z136" s="80"/>
    </row>
    <row r="137" spans="1:26" x14ac:dyDescent="0.2">
      <c r="A137" s="84">
        <v>130</v>
      </c>
      <c r="B137" s="84" t="str">
        <f ca="1"/>
        <v>Malta</v>
      </c>
      <c r="C137" s="84" t="str">
        <f ca="1"/>
        <v>MLT</v>
      </c>
      <c r="D137" s="219" t="str">
        <f ca="1"/>
        <v>MEA           Middle East &amp; North Africa</v>
      </c>
      <c r="E137" s="219" t="str">
        <f ca="1"/>
        <v>NA</v>
      </c>
      <c r="F137" s="190" t="str">
        <f t="shared" ref="F137:F195" ca="1" si="5">IF(L137 &lt;&gt; C137, "Countries don't match", "")</f>
        <v/>
      </c>
      <c r="G137" s="80">
        <f>IF(N137=7, 6.9, 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$M$4:$X$4,
                    (M137:X137),
                    "")),
            1,
            0))
        =0,
    NA(),
    IF(
        Parameters!$D$15=1,
        IF(
            SUM(--(ISNUMBER(IF($M$4:$X$4=1,(M137:X137),""))))&gt;0,
            MAX(IF(
                ISNUMBER(M137:X137),
                IF(
                    M$4:X$4=1,
                    M137:X137,
                    ""),
                "")),
            MAX(IF(
                ISNUMBER(M137:X137),
                IF(
                    M$4:X$4=2,
                    M137:X137,
                    ""),
                ""))
        ),
        IF(
            Parameters!$D$16=1,
            IFERROR(
                AVERAGE(IF(
                    ISNUMBER(M137:X137),
                    IF(
                        M$4:X$4=1,
                        M137:X137,
                        ""),
                    "")),
                AVERAGE(IF(
                    ISNUMBER(M137:X137),
                    IF(
                        M$4:X$4=2,
                        M137:X137,
                        ""),
                    ""))
            ),
            IF(
                Parameters!$D$17=1,
                IFERROR(
                    IF(
                        OR(
                            IF(
                                ISNUMBER(M137:X137),
                                IF(
                                    M$4:X$4=1,
                                    M137:X137,
                                    ""),
                                "")
                            =0),
                        0,
                        GEOMEAN(IF(
                            ISNUMBER(M137:X137),
                            IF(
                                M$4:X$4=1,
                                M137:X137,
                                ""),
                            ""))
                    ),
                    IF(
                        OR(IF(
                            ISNUMBER(M137:X137),
                            IF(
                                M$4:X$4=2,
                                M137:X137,
                                ""),
                            "")
                            =0),
                        0,
                        GEOMEAN(IF(
                            ISNUMBER(M137:X137),
                            IF(
                                M$4:X$4=2,
                                M137:X137,
                                ""),
                            "")))
                )
            )
        )
    )
)</f>
        <v>0</v>
      </c>
      <c r="I137" s="191" cm="1">
        <f t="array" ref="I137">IF(
    SUM(IF(
            ISNUMBER(
                IF(
                    $M$5:$X$5,
                    (M137:X137),
                    "")),
            1,
            0))
        =0,
    NA(),
    IF(
        Parameters!$D$15=1,
        IF(
            SUM(--(ISNUMBER(IF($M$5:$X$5=1,(M137:X137),""))))&gt;0,
            MAX(IF(
                ISNUMBER(M137:X137),
                IF(
                    M$5:X$5=1,
                    M137:X137,
                    ""),
                "")),
            MAX(IF(
                ISNUMBER(M137:X137),
                IF(
                    M$5:X$5=2,
                    M137:X137,
                    ""),
                ""))
        ),
        IF(
            Parameters!$D$16=1,
            IFERROR(
                AVERAGE(IF(
                    ISNUMBER(M137:X137),
                    IF(
                        M$5:X$5=1,
                        M137:X137,
                        ""),
                    "")),
                AVERAGE(IF(
                    ISNUMBER(M137:X137),
                    IF(
                        M$5:X$5=2,
                        M137:X137,
                        ""),
                    ""))
            ),
            IF(
                Parameters!$D$17=1,
                IFERROR(
                    IF(
                        OR(
                            IF(
                                ISNUMBER(M137:X137),
                                IF(
                                    M$5:X$5=1,
                                    M137:X137,
                                    ""),
                                "")
                            =0),
                        0,
                        GEOMEAN(IF(
                            ISNUMBER(M137:X137),
                            IF(
                                M$5:X$5=1,
                                M137:X137,
                                ""),
                            ""))
                    ),
                    IF(
                        OR(IF(
                            ISNUMBER(M137:X137),
                            IF(
                                M$5:X$5=2,
                                M137:X137,
                                ""),
                            "")
                            =0),
                        0,
                        GEOMEAN(IF(
                            ISNUMBER(M137:X137),
                            IF(
                                M$5:X$5=2,
                                M137:X137,
                                ""),
                            "")))
                )
            )
        )
    )
)</f>
        <v>4.7224835371589799</v>
      </c>
      <c r="J137" s="242">
        <v>45142</v>
      </c>
      <c r="K137" s="242">
        <v>45142</v>
      </c>
      <c r="L137" s="91" t="s">
        <v>220</v>
      </c>
      <c r="M137" s="192">
        <v>0</v>
      </c>
      <c r="N137" s="192" t="s">
        <v>409</v>
      </c>
      <c r="O137" s="192">
        <v>4.7224835371589799</v>
      </c>
      <c r="P137" s="192">
        <v>21</v>
      </c>
      <c r="Q137" s="192" t="s">
        <v>409</v>
      </c>
      <c r="R137" s="192">
        <v>0</v>
      </c>
      <c r="S137" s="192"/>
      <c r="T137" s="192"/>
      <c r="U137" s="192"/>
      <c r="V137" s="192"/>
      <c r="W137" s="192"/>
      <c r="X137" s="192"/>
      <c r="Y137" s="80"/>
      <c r="Z137" s="80"/>
    </row>
    <row r="138" spans="1:26" x14ac:dyDescent="0.2">
      <c r="A138" s="84">
        <v>131</v>
      </c>
      <c r="B138" s="84" t="str">
        <f ca="1"/>
        <v>Myanmar</v>
      </c>
      <c r="C138" s="84" t="str">
        <f ca="1"/>
        <v>MMR</v>
      </c>
      <c r="D138" s="219" t="str">
        <f ca="1"/>
        <v>EAS           East Asia &amp; Pacific</v>
      </c>
      <c r="E138" s="219" t="str">
        <f ca="1"/>
        <v>IDA</v>
      </c>
      <c r="F138" s="190" t="str">
        <f t="shared" ca="1" si="5"/>
        <v/>
      </c>
      <c r="G138" s="80">
        <f>IF(N138=7, 6.9, 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8.5699709468255776</v>
      </c>
      <c r="H138" s="80" cm="1">
        <f t="array" ref="H138">IF(
    SUM(IF(
            ISNUMBER(
                IF(
                    $M$4:$X$4,
                    (M138:X138),
                    "")),
            1,
            0))
        =0,
    NA(),
    IF(
        Parameters!$D$15=1,
        IF(
            SUM(--(ISNUMBER(IF($M$4:$X$4=1,(M138:X138),""))))&gt;0,
            MAX(IF(
                ISNUMBER(M138:X138),
                IF(
                    M$4:X$4=1,
                    M138:X138,
                    ""),
                "")),
            MAX(IF(
                ISNUMBER(M138:X138),
                IF(
                    M$4:X$4=2,
                    M138:X138,
                    ""),
                ""))
        ),
        IF(
            Parameters!$D$16=1,
            IFERROR(
                AVERAGE(IF(
                    ISNUMBER(M138:X138),
                    IF(
                        M$4:X$4=1,
                        M138:X138,
                        ""),
                    "")),
                AVERAGE(IF(
                    ISNUMBER(M138:X138),
                    IF(
                        M$4:X$4=2,
                        M138:X138,
                        ""),
                    ""))
            ),
            IF(
                Parameters!$D$17=1,
                IFERROR(
                    IF(
                        OR(
                            IF(
                                ISNUMBER(M138:X138),
                                IF(
                                    M$4:X$4=1,
                                    M138:X138,
                                    ""),
                                "")
                            =0),
                        0,
                        GEOMEAN(IF(
                            ISNUMBER(M138:X138),
                            IF(
                                M$4:X$4=1,
                                M138:X138,
                                ""),
                            ""))
                    ),
                    IF(
                        OR(IF(
                            ISNUMBER(M138:X138),
                            IF(
                                M$4:X$4=2,
                                M138:X138,
                                ""),
                            "")
                            =0),
                        0,
                        GEOMEAN(IF(
                            ISNUMBER(M138:X138),
                            IF(
                                M$4:X$4=2,
                                M138:X138,
                                ""),
                            "")))
                )
            )
        )
    )
)</f>
        <v>9.3835816535203005</v>
      </c>
      <c r="I138" s="191" cm="1">
        <f t="array" ref="I138">IF(
    SUM(IF(
            ISNUMBER(
                IF(
                    $M$5:$X$5,
                    (M138:X138),
                    "")),
            1,
            0))
        =0,
    NA(),
    IF(
        Parameters!$D$15=1,
        IF(
            SUM(--(ISNUMBER(IF($M$5:$X$5=1,(M138:X138),""))))&gt;0,
            MAX(IF(
                ISNUMBER(M138:X138),
                IF(
                    M$5:X$5=1,
                    M138:X138,
                    ""),
                "")),
            MAX(IF(
                ISNUMBER(M138:X138),
                IF(
                    M$5:X$5=2,
                    M138:X138,
                    ""),
                ""))
        ),
        IF(
            Parameters!$D$16=1,
            IFERROR(
                AVERAGE(IF(
                    ISNUMBER(M138:X138),
                    IF(
                        M$5:X$5=1,
                        M138:X138,
                        ""),
                    "")),
                AVERAGE(IF(
                    ISNUMBER(M138:X138),
                    IF(
                        M$5:X$5=2,
                        M138:X138,
                        ""),
                    ""))
            ),
            IF(
                Parameters!$D$17=1,
                IFERROR(
                    IF(
                        OR(
                            IF(
                                ISNUMBER(M138:X138),
                                IF(
                                    M$5:X$5=1,
                                    M138:X138,
                                    ""),
                                "")
                            =0),
                        0,
                        GEOMEAN(IF(
                            ISNUMBER(M138:X138),
                            IF(
                                M$5:X$5=1,
                                M138:X138,
                                ""),
                            ""))
                    ),
                    IF(
                        OR(IF(
                            ISNUMBER(M138:X138),
                            IF(
                                M$5:X$5=2,
                                M138:X138,
                                ""),
                            "")
                            =0),
                        0,
                        GEOMEAN(IF(
                            ISNUMBER(M138:X138),
                            IF(
                                M$5:X$5=2,
                                M138:X138,
                                ""),
                            "")))
                )
            )
        )
    )
)</f>
        <v>7.8269049858889899</v>
      </c>
      <c r="J138" s="242">
        <v>45218</v>
      </c>
      <c r="K138" s="242">
        <v>45218</v>
      </c>
      <c r="L138" s="91" t="s">
        <v>222</v>
      </c>
      <c r="M138" s="192">
        <v>9.3835816535203005</v>
      </c>
      <c r="N138" s="192" t="s">
        <v>409</v>
      </c>
      <c r="O138" s="192">
        <v>7.8269049858889899</v>
      </c>
      <c r="P138" s="192">
        <v>74.9166666666666</v>
      </c>
      <c r="Q138" s="192" t="s">
        <v>409</v>
      </c>
      <c r="R138" s="192">
        <v>2.75</v>
      </c>
      <c r="S138" s="192"/>
      <c r="T138" s="192"/>
      <c r="U138" s="192"/>
      <c r="V138" s="192"/>
      <c r="W138" s="192"/>
      <c r="X138" s="192"/>
      <c r="Y138" s="80"/>
      <c r="Z138" s="80"/>
    </row>
    <row r="139" spans="1:26" x14ac:dyDescent="0.2">
      <c r="A139" s="84">
        <v>132</v>
      </c>
      <c r="B139" s="84" t="str">
        <f ca="1"/>
        <v>Montenegro</v>
      </c>
      <c r="C139" s="84" t="str">
        <f ca="1"/>
        <v>MNE</v>
      </c>
      <c r="D139" s="219" t="str">
        <f ca="1"/>
        <v>ECS           Europe &amp; Central Asia</v>
      </c>
      <c r="E139" s="219" t="str">
        <f ca="1"/>
        <v>IBRD</v>
      </c>
      <c r="F139" s="190" t="str">
        <f t="shared" ca="1" si="5"/>
        <v/>
      </c>
      <c r="G139" s="80">
        <f>IF(N139=7, 6.9, 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3.7636760606884097</v>
      </c>
      <c r="H139" s="80" cm="1">
        <f t="array" ref="H139">IF(
    SUM(IF(
            ISNUMBER(
                IF(
                    $M$4:$X$4,
                    (M139:X139),
                    "")),
            1,
            0))
        =0,
    NA(),
    IF(
        Parameters!$D$15=1,
        IF(
            SUM(--(ISNUMBER(IF($M$4:$X$4=1,(M139:X139),""))))&gt;0,
            MAX(IF(
                ISNUMBER(M139:X139),
                IF(
                    M$4:X$4=1,
                    M139:X139,
                    ""),
                "")),
            MAX(IF(
                ISNUMBER(M139:X139),
                IF(
                    M$4:X$4=2,
                    M139:X139,
                    ""),
                ""))
        ),
        IF(
            Parameters!$D$16=1,
            IFERROR(
                AVERAGE(IF(
                    ISNUMBER(M139:X139),
                    IF(
                        M$4:X$4=1,
                        M139:X139,
                        ""),
                    "")),
                AVERAGE(IF(
                    ISNUMBER(M139:X139),
                    IF(
                        M$4:X$4=2,
                        M139:X139,
                        ""),
                    ""))
            ),
            IF(
                Parameters!$D$17=1,
                IFERROR(
                    IF(
                        OR(
                            IF(
                                ISNUMBER(M139:X139),
                                IF(
                                    M$4:X$4=1,
                                    M139:X139,
                                    ""),
                                "")
                            =0),
                        0,
                        GEOMEAN(IF(
                            ISNUMBER(M139:X139),
                            IF(
                                M$4:X$4=1,
                                M139:X139,
                                ""),
                            ""))
                    ),
                    IF(
                        OR(IF(
                            ISNUMBER(M139:X139),
                            IF(
                                M$4:X$4=2,
                                M139:X139,
                                ""),
                            "")
                            =0),
                        0,
                        GEOMEAN(IF(
                            ISNUMBER(M139:X139),
                            IF(
                                M$4:X$4=2,
                                M139:X139,
                                ""),
                            "")))
                )
            )
        )
    )
)</f>
        <v>4.8261758691206502</v>
      </c>
      <c r="I139" s="191" cm="1">
        <f t="array" ref="I139">IF(
    SUM(IF(
            ISNUMBER(
                IF(
                    $M$5:$X$5,
                    (M139:X139),
                    "")),
            1,
            0))
        =0,
    NA(),
    IF(
        Parameters!$D$15=1,
        IF(
            SUM(--(ISNUMBER(IF($M$5:$X$5=1,(M139:X139),""))))&gt;0,
            MAX(IF(
                ISNUMBER(M139:X139),
                IF(
                    M$5:X$5=1,
                    M139:X139,
                    ""),
                "")),
            MAX(IF(
                ISNUMBER(M139:X139),
                IF(
                    M$5:X$5=2,
                    M139:X139,
                    ""),
                ""))
        ),
        IF(
            Parameters!$D$16=1,
            IFERROR(
                AVERAGE(IF(
                    ISNUMBER(M139:X139),
                    IF(
                        M$5:X$5=1,
                        M139:X139,
                        ""),
                    "")),
                AVERAGE(IF(
                    ISNUMBER(M139:X139),
                    IF(
                        M$5:X$5=2,
                        M139:X139,
                        ""),
                    ""))
            ),
            IF(
                Parameters!$D$17=1,
                IFERROR(
                    IF(
                        OR(
                            IF(
                                ISNUMBER(M139:X139),
                                IF(
                                    M$5:X$5=1,
                                    M139:X139,
                                    ""),
                                "")
                            =0),
                        0,
                        GEOMEAN(IF(
                            ISNUMBER(M139:X139),
                            IF(
                                M$5:X$5=1,
                                M139:X139,
                                ""),
                            ""))
                    ),
                    IF(
                        OR(IF(
                            ISNUMBER(M139:X139),
                            IF(
                                M$5:X$5=2,
                                M139:X139,
                                ""),
                            "")
                            =0),
                        0,
                        GEOMEAN(IF(
                            ISNUMBER(M139:X139),
                            IF(
                                M$5:X$5=2,
                                M139:X139,
                                ""),
                            "")))
                )
            )
        )
    )
)</f>
        <v>2.93508936970836</v>
      </c>
      <c r="J139" s="242">
        <v>45218</v>
      </c>
      <c r="K139" s="242">
        <v>45218</v>
      </c>
      <c r="L139" s="91" t="s">
        <v>224</v>
      </c>
      <c r="M139" s="192">
        <v>4.8261758691206502</v>
      </c>
      <c r="N139" s="192" t="s">
        <v>409</v>
      </c>
      <c r="O139" s="192">
        <v>2.93508936970836</v>
      </c>
      <c r="P139" s="192">
        <v>48.9166666666666</v>
      </c>
      <c r="Q139" s="192" t="s">
        <v>409</v>
      </c>
      <c r="R139" s="192">
        <v>-1.5833333333333299</v>
      </c>
      <c r="S139" s="192"/>
      <c r="T139" s="192"/>
      <c r="U139" s="192"/>
      <c r="V139" s="192"/>
      <c r="W139" s="192"/>
      <c r="X139" s="192"/>
      <c r="Y139" s="80"/>
      <c r="Z139" s="80"/>
    </row>
    <row r="140" spans="1:26" x14ac:dyDescent="0.2">
      <c r="A140" s="84">
        <v>133</v>
      </c>
      <c r="B140" s="84" t="str">
        <f ca="1"/>
        <v>Mongolia</v>
      </c>
      <c r="C140" s="84" t="str">
        <f ca="1"/>
        <v>MNG</v>
      </c>
      <c r="D140" s="219" t="str">
        <f ca="1"/>
        <v>EAS           East Asia &amp; Pacific</v>
      </c>
      <c r="E140" s="219" t="str">
        <f ca="1"/>
        <v>IBRD</v>
      </c>
      <c r="F140" s="190" t="str">
        <f t="shared" ca="1" si="5"/>
        <v/>
      </c>
      <c r="G140" s="80">
        <f>IF(N140=7, 6.9, 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$M$4:$X$4,
                    (M140:X140),
                    "")),
            1,
            0))
        =0,
    NA(),
    IF(
        Parameters!$D$15=1,
        IF(
            SUM(--(ISNUMBER(IF($M$4:$X$4=1,(M140:X140),""))))&gt;0,
            MAX(IF(
                ISNUMBER(M140:X140),
                IF(
                    M$4:X$4=1,
                    M140:X140,
                    ""),
                "")),
            MAX(IF(
                ISNUMBER(M140:X140),
                IF(
                    M$4:X$4=2,
                    M140:X140,
                    ""),
                ""))
        ),
        IF(
            Parameters!$D$16=1,
            IFERROR(
                AVERAGE(IF(
                    ISNUMBER(M140:X140),
                    IF(
                        M$4:X$4=1,
                        M140:X140,
                        ""),
                    "")),
                AVERAGE(IF(
                    ISNUMBER(M140:X140),
                    IF(
                        M$4:X$4=2,
                        M140:X140,
                        ""),
                    ""))
            ),
            IF(
                Parameters!$D$17=1,
                IFERROR(
                    IF(
                        OR(
                            IF(
                                ISNUMBER(M140:X140),
                                IF(
                                    M$4:X$4=1,
                                    M140:X140,
                                    ""),
                                "")
                            =0),
                        0,
                        GEOMEAN(IF(
                            ISNUMBER(M140:X140),
                            IF(
                                M$4:X$4=1,
                                M140:X140,
                                ""),
                            ""))
                    ),
                    IF(
                        OR(IF(
                            ISNUMBER(M140:X140),
                            IF(
                                M$4:X$4=2,
                                M140:X140,
                                ""),
                            "")
                            =0),
                        0,
                        GEOMEAN(IF(
                            ISNUMBER(M140:X140),
                            IF(
                                M$4:X$4=2,
                                M140:X140,
                                ""),
                            "")))
                )
            )
        )
    )
)</f>
        <v>4.7823546596552697</v>
      </c>
      <c r="I140" s="191" cm="1">
        <f t="array" ref="I140">IF(
    SUM(IF(
            ISNUMBER(
                IF(
                    $M$5:$X$5,
                    (M140:X140),
                    "")),
            1,
            0))
        =0,
    NA(),
    IF(
        Parameters!$D$15=1,
        IF(
            SUM(--(ISNUMBER(IF($M$5:$X$5=1,(M140:X140),""))))&gt;0,
            MAX(IF(
                ISNUMBER(M140:X140),
                IF(
                    M$5:X$5=1,
                    M140:X140,
                    ""),
                "")),
            MAX(IF(
                ISNUMBER(M140:X140),
                IF(
                    M$5:X$5=2,
                    M140:X140,
                    ""),
                ""))
        ),
        IF(
            Parameters!$D$16=1,
            IFERROR(
                AVERAGE(IF(
                    ISNUMBER(M140:X140),
                    IF(
                        M$5:X$5=1,
                        M140:X140,
                        ""),
                    "")),
                AVERAGE(IF(
                    ISNUMBER(M140:X140),
                    IF(
                        M$5:X$5=2,
                        M140:X140,
                        ""),
                    ""))
            ),
            IF(
                Parameters!$D$17=1,
                IFERROR(
                    IF(
                        OR(
                            IF(
                                ISNUMBER(M140:X140),
                                IF(
                                    M$5:X$5=1,
                                    M140:X140,
                                    ""),
                                "")
                            =0),
                        0,
                        GEOMEAN(IF(
                            ISNUMBER(M140:X140),
                            IF(
                                M$5:X$5=1,
                                M140:X140,
                                ""),
                            ""))
                    ),
                    IF(
                        OR(IF(
                            ISNUMBER(M140:X140),
                            IF(
                                M$5:X$5=2,
                                M140:X140,
                                ""),
                            "")
                            =0),
                        0,
                        GEOMEAN(IF(
                            ISNUMBER(M140:X140),
                            IF(
                                M$5:X$5=2,
                                M140:X140,
                                ""),
                            "")))
                )
            )
        )
    )
)</f>
        <v>0</v>
      </c>
      <c r="J140" s="242">
        <v>45272</v>
      </c>
      <c r="K140" s="242">
        <v>45272</v>
      </c>
      <c r="L140" s="91" t="s">
        <v>226</v>
      </c>
      <c r="M140" s="192">
        <v>4.7823546596552697</v>
      </c>
      <c r="N140" s="192" t="s">
        <v>409</v>
      </c>
      <c r="O140" s="192">
        <v>0</v>
      </c>
      <c r="P140" s="192">
        <v>48.6666666666666</v>
      </c>
      <c r="Q140" s="192" t="s">
        <v>409</v>
      </c>
      <c r="R140" s="192">
        <v>-8</v>
      </c>
      <c r="S140" s="192"/>
      <c r="T140" s="192"/>
      <c r="U140" s="192"/>
      <c r="V140" s="192"/>
      <c r="W140" s="192"/>
      <c r="X140" s="192"/>
      <c r="Y140" s="80"/>
      <c r="Z140" s="80"/>
    </row>
    <row r="141" spans="1:26" x14ac:dyDescent="0.2">
      <c r="A141" s="84">
        <v>134</v>
      </c>
      <c r="B141" s="84" t="str">
        <f ca="1"/>
        <v>Northern Mariana Islands</v>
      </c>
      <c r="C141" s="84" t="str">
        <f ca="1"/>
        <v>MNP</v>
      </c>
      <c r="D141" s="219" t="str">
        <f ca="1"/>
        <v>EAS           East Asia &amp; Pacific</v>
      </c>
      <c r="E141" s="219" t="str">
        <f ca="1"/>
        <v>NA</v>
      </c>
      <c r="F141" s="190" t="str">
        <f t="shared" ca="1" si="5"/>
        <v/>
      </c>
      <c r="G141" s="80" t="e">
        <f>IF(N141=7, 6.9, 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$M$4:$X$4,
                    (M141:X141),
                    "")),
            1,
            0))
        =0,
    NA(),
    IF(
        Parameters!$D$15=1,
        IF(
            SUM(--(ISNUMBER(IF($M$4:$X$4=1,(M141:X141),""))))&gt;0,
            MAX(IF(
                ISNUMBER(M141:X141),
                IF(
                    M$4:X$4=1,
                    M141:X141,
                    ""),
                "")),
            MAX(IF(
                ISNUMBER(M141:X141),
                IF(
                    M$4:X$4=2,
                    M141:X141,
                    ""),
                ""))
        ),
        IF(
            Parameters!$D$16=1,
            IFERROR(
                AVERAGE(IF(
                    ISNUMBER(M141:X141),
                    IF(
                        M$4:X$4=1,
                        M141:X141,
                        ""),
                    "")),
                AVERAGE(IF(
                    ISNUMBER(M141:X141),
                    IF(
                        M$4:X$4=2,
                        M141:X141,
                        ""),
                    ""))
            ),
            IF(
                Parameters!$D$17=1,
                IFERROR(
                    IF(
                        OR(
                            IF(
                                ISNUMBER(M141:X141),
                                IF(
                                    M$4:X$4=1,
                                    M141:X141,
                                    ""),
                                "")
                            =0),
                        0,
                        GEOMEAN(IF(
                            ISNUMBER(M141:X141),
                            IF(
                                M$4:X$4=1,
                                M141:X141,
                                ""),
                            ""))
                    ),
                    IF(
                        OR(IF(
                            ISNUMBER(M141:X141),
                            IF(
                                M$4:X$4=2,
                                M141:X141,
                                ""),
                            "")
                            =0),
                        0,
                        GEOMEAN(IF(
                            ISNUMBER(M141:X141),
                            IF(
                                M$4:X$4=2,
                                M141:X141,
                                ""),
                            "")))
                )
            )
        )
    )
)</f>
        <v>#N/A</v>
      </c>
      <c r="I141" s="191" t="e" cm="1">
        <f t="array" ref="I141">IF(
    SUM(IF(
            ISNUMBER(
                IF(
                    $M$5:$X$5,
                    (M141:X141),
                    "")),
            1,
            0))
        =0,
    NA(),
    IF(
        Parameters!$D$15=1,
        IF(
            SUM(--(ISNUMBER(IF($M$5:$X$5=1,(M141:X141),""))))&gt;0,
            MAX(IF(
                ISNUMBER(M141:X141),
                IF(
                    M$5:X$5=1,
                    M141:X141,
                    ""),
                "")),
            MAX(IF(
                ISNUMBER(M141:X141),
                IF(
                    M$5:X$5=2,
                    M141:X141,
                    ""),
                ""))
        ),
        IF(
            Parameters!$D$16=1,
            IFERROR(
                AVERAGE(IF(
                    ISNUMBER(M141:X141),
                    IF(
                        M$5:X$5=1,
                        M141:X141,
                        ""),
                    "")),
                AVERAGE(IF(
                    ISNUMBER(M141:X141),
                    IF(
                        M$5:X$5=2,
                        M141:X141,
                        ""),
                    ""))
            ),
            IF(
                Parameters!$D$17=1,
                IFERROR(
                    IF(
                        OR(
                            IF(
                                ISNUMBER(M141:X141),
                                IF(
                                    M$5:X$5=1,
                                    M141:X141,
                                    ""),
                                "")
                            =0),
                        0,
                        GEOMEAN(IF(
                            ISNUMBER(M141:X141),
                            IF(
                                M$5:X$5=1,
                                M141:X141,
                                ""),
                            ""))
                    ),
                    IF(
                        OR(IF(
                            ISNUMBER(M141:X141),
                            IF(
                                M$5:X$5=2,
                                M141:X141,
                                ""),
                            "")
                            =0),
                        0,
                        GEOMEAN(IF(
                            ISNUMBER(M141:X141),
                            IF(
                                M$5:X$5=2,
                                M141:X141,
                                ""),
                            "")))
                )
            )
        )
    )
)</f>
        <v>#N/A</v>
      </c>
      <c r="J141" s="242" t="s">
        <v>409</v>
      </c>
      <c r="K141" s="242" t="s">
        <v>409</v>
      </c>
      <c r="L141" s="91" t="s">
        <v>710</v>
      </c>
      <c r="M141" s="192" t="s">
        <v>409</v>
      </c>
      <c r="N141" s="192" t="s">
        <v>409</v>
      </c>
      <c r="O141" s="192" t="s">
        <v>409</v>
      </c>
      <c r="P141" s="192" t="s">
        <v>409</v>
      </c>
      <c r="Q141" s="192" t="s">
        <v>409</v>
      </c>
      <c r="R141" s="192" t="s">
        <v>409</v>
      </c>
      <c r="S141" s="192"/>
      <c r="T141" s="192"/>
      <c r="U141" s="192"/>
      <c r="V141" s="192"/>
      <c r="W141" s="192"/>
      <c r="X141" s="192"/>
      <c r="Y141" s="80"/>
      <c r="Z141" s="80"/>
    </row>
    <row r="142" spans="1:26" x14ac:dyDescent="0.2">
      <c r="A142" s="84">
        <v>135</v>
      </c>
      <c r="B142" s="84" t="str">
        <f ca="1"/>
        <v>Mozambique</v>
      </c>
      <c r="C142" s="84" t="str">
        <f ca="1"/>
        <v>MOZ</v>
      </c>
      <c r="D142" s="219" t="str">
        <f ca="1"/>
        <v>SSF           Sub-Saharan Africa</v>
      </c>
      <c r="E142" s="219" t="str">
        <f ca="1"/>
        <v>IDA</v>
      </c>
      <c r="F142" s="190" t="str">
        <f t="shared" ca="1" si="5"/>
        <v/>
      </c>
      <c r="G142" s="80">
        <f>IF(N142=7, 6.9, 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10</v>
      </c>
      <c r="H142" s="80" cm="1">
        <f t="array" ref="H142">IF(
    SUM(IF(
            ISNUMBER(
                IF(
                    $M$4:$X$4,
                    (M142:X142),
                    "")),
            1,
            0))
        =0,
    NA(),
    IF(
        Parameters!$D$15=1,
        IF(
            SUM(--(ISNUMBER(IF($M$4:$X$4=1,(M142:X142),""))))&gt;0,
            MAX(IF(
                ISNUMBER(M142:X142),
                IF(
                    M$4:X$4=1,
                    M142:X142,
                    ""),
                "")),
            MAX(IF(
                ISNUMBER(M142:X142),
                IF(
                    M$4:X$4=2,
                    M142:X142,
                    ""),
                ""))
        ),
        IF(
            Parameters!$D$16=1,
            IFERROR(
                AVERAGE(IF(
                    ISNUMBER(M142:X142),
                    IF(
                        M$4:X$4=1,
                        M142:X142,
                        ""),
                    "")),
                AVERAGE(IF(
                    ISNUMBER(M142:X142),
                    IF(
                        M$4:X$4=2,
                        M142:X142,
                        ""),
                    ""))
            ),
            IF(
                Parameters!$D$17=1,
                IFERROR(
                    IF(
                        OR(
                            IF(
                                ISNUMBER(M142:X142),
                                IF(
                                    M$4:X$4=1,
                                    M142:X142,
                                    ""),
                                "")
                            =0),
                        0,
                        GEOMEAN(IF(
                            ISNUMBER(M142:X142),
                            IF(
                                M$4:X$4=1,
                                M142:X142,
                                ""),
                            ""))
                    ),
                    IF(
                        OR(IF(
                            ISNUMBER(M142:X142),
                            IF(
                                M$4:X$4=2,
                                M142:X142,
                                ""),
                            "")
                            =0),
                        0,
                        GEOMEAN(IF(
                            ISNUMBER(M142:X142),
                            IF(
                                M$4:X$4=2,
                                M142:X142,
                                ""),
                            "")))
                )
            )
        )
    )
)</f>
        <v>10</v>
      </c>
      <c r="I142" s="191" cm="1">
        <f t="array" ref="I142">IF(
    SUM(IF(
            ISNUMBER(
                IF(
                    $M$5:$X$5,
                    (M142:X142),
                    "")),
            1,
            0))
        =0,
    NA(),
    IF(
        Parameters!$D$15=1,
        IF(
            SUM(--(ISNUMBER(IF($M$5:$X$5=1,(M142:X142),""))))&gt;0,
            MAX(IF(
                ISNUMBER(M142:X142),
                IF(
                    M$5:X$5=1,
                    M142:X142,
                    ""),
                "")),
            MAX(IF(
                ISNUMBER(M142:X142),
                IF(
                    M$5:X$5=2,
                    M142:X142,
                    ""),
                ""))
        ),
        IF(
            Parameters!$D$16=1,
            IFERROR(
                AVERAGE(IF(
                    ISNUMBER(M142:X142),
                    IF(
                        M$5:X$5=1,
                        M142:X142,
                        ""),
                    "")),
                AVERAGE(IF(
                    ISNUMBER(M142:X142),
                    IF(
                        M$5:X$5=2,
                        M142:X142,
                        ""),
                    ""))
            ),
            IF(
                Parameters!$D$17=1,
                IFERROR(
                    IF(
                        OR(
                            IF(
                                ISNUMBER(M142:X142),
                                IF(
                                    M$5:X$5=1,
                                    M142:X142,
                                    ""),
                                "")
                            =0),
                        0,
                        GEOMEAN(IF(
                            ISNUMBER(M142:X142),
                            IF(
                                M$5:X$5=1,
                                M142:X142,
                                ""),
                            ""))
                    ),
                    IF(
                        OR(IF(
                            ISNUMBER(M142:X142),
                            IF(
                                M$5:X$5=2,
                                M142:X142,
                                ""),
                            "")
                            =0),
                        0,
                        GEOMEAN(IF(
                            ISNUMBER(M142:X142),
                            IF(
                                M$5:X$5=2,
                                M142:X142,
                                ""),
                            "")))
                )
            )
        )
    )
)</f>
        <v>10</v>
      </c>
      <c r="J142" s="242">
        <v>44895</v>
      </c>
      <c r="K142" s="242">
        <v>45142</v>
      </c>
      <c r="L142" s="91" t="s">
        <v>228</v>
      </c>
      <c r="M142" s="192">
        <v>4.4317849839322196</v>
      </c>
      <c r="N142" s="192">
        <v>10</v>
      </c>
      <c r="O142" s="192">
        <v>4.7224835371589799</v>
      </c>
      <c r="P142" s="192">
        <v>46.6666666666666</v>
      </c>
      <c r="Q142" s="192" t="s">
        <v>782</v>
      </c>
      <c r="R142" s="192">
        <v>0</v>
      </c>
      <c r="S142" s="192"/>
      <c r="T142" s="192"/>
      <c r="U142" s="192"/>
      <c r="V142" s="192"/>
      <c r="W142" s="192"/>
      <c r="X142" s="192"/>
      <c r="Y142" s="80"/>
      <c r="Z142" s="80"/>
    </row>
    <row r="143" spans="1:26" x14ac:dyDescent="0.2">
      <c r="A143" s="84">
        <v>136</v>
      </c>
      <c r="B143" s="84" t="str">
        <f ca="1"/>
        <v>Mauritania</v>
      </c>
      <c r="C143" s="84" t="str">
        <f ca="1"/>
        <v>MRT</v>
      </c>
      <c r="D143" s="219" t="str">
        <f ca="1"/>
        <v>SSF           Sub-Saharan Africa</v>
      </c>
      <c r="E143" s="219" t="str">
        <f ca="1"/>
        <v>IDA</v>
      </c>
      <c r="F143" s="190" t="str">
        <f t="shared" ca="1" si="5"/>
        <v/>
      </c>
      <c r="G143" s="80">
        <f>IF(N143=7, 6.9, 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1.3188979387761588</v>
      </c>
      <c r="H143" s="80" cm="1">
        <f t="array" ref="H143">IF(
    SUM(IF(
            ISNUMBER(
                IF(
                    $M$4:$X$4,
                    (M143:X143),
                    "")),
            1,
            0))
        =0,
    NA(),
    IF(
        Parameters!$D$15=1,
        IF(
            SUM(--(ISNUMBER(IF($M$4:$X$4=1,(M143:X143),""))))&gt;0,
            MAX(IF(
                ISNUMBER(M143:X143),
                IF(
                    M$4:X$4=1,
                    M143:X143,
                    ""),
                "")),
            MAX(IF(
                ISNUMBER(M143:X143),
                IF(
                    M$4:X$4=2,
                    M143:X143,
                    ""),
                ""))
        ),
        IF(
            Parameters!$D$16=1,
            IFERROR(
                AVERAGE(IF(
                    ISNUMBER(M143:X143),
                    IF(
                        M$4:X$4=1,
                        M143:X143,
                        ""),
                    "")),
                AVERAGE(IF(
                    ISNUMBER(M143:X143),
                    IF(
                        M$4:X$4=2,
                        M143:X143,
                        ""),
                    ""))
            ),
            IF(
                Parameters!$D$17=1,
                IFERROR(
                    IF(
                        OR(
                            IF(
                                ISNUMBER(M143:X143),
                                IF(
                                    M$4:X$4=1,
                                    M143:X143,
                                    ""),
                                "")
                            =0),
                        0,
                        GEOMEAN(IF(
                            ISNUMBER(M143:X143),
                            IF(
                                M$4:X$4=1,
                                M143:X143,
                                ""),
                            ""))
                    ),
                    IF(
                        OR(IF(
                            ISNUMBER(M143:X143),
                            IF(
                                M$4:X$4=2,
                                M143:X143,
                                ""),
                            "")
                            =0),
                        0,
                        GEOMEAN(IF(
                            ISNUMBER(M143:X143),
                            IF(
                                M$4:X$4=2,
                                M143:X143,
                                ""),
                            "")))
                )
            )
        )
    )
)</f>
        <v>4.40257084428863</v>
      </c>
      <c r="I143" s="191" cm="1">
        <f t="array" ref="I143">IF(
    SUM(IF(
            ISNUMBER(
                IF(
                    $M$5:$X$5,
                    (M143:X143),
                    "")),
            1,
            0))
        =0,
    NA(),
    IF(
        Parameters!$D$15=1,
        IF(
            SUM(--(ISNUMBER(IF($M$5:$X$5=1,(M143:X143),""))))&gt;0,
            MAX(IF(
                ISNUMBER(M143:X143),
                IF(
                    M$5:X$5=1,
                    M143:X143,
                    ""),
                "")),
            MAX(IF(
                ISNUMBER(M143:X143),
                IF(
                    M$5:X$5=2,
                    M143:X143,
                    ""),
                ""))
        ),
        IF(
            Parameters!$D$16=1,
            IFERROR(
                AVERAGE(IF(
                    ISNUMBER(M143:X143),
                    IF(
                        M$5:X$5=1,
                        M143:X143,
                        ""),
                    "")),
                AVERAGE(IF(
                    ISNUMBER(M143:X143),
                    IF(
                        M$5:X$5=2,
                        M143:X143,
                        ""),
                    ""))
            ),
            IF(
                Parameters!$D$17=1,
                IFERROR(
                    IF(
                        OR(
                            IF(
                                ISNUMBER(M143:X143),
                                IF(
                                    M$5:X$5=1,
                                    M143:X143,
                                    ""),
                                "")
                            =0),
                        0,
                        GEOMEAN(IF(
                            ISNUMBER(M143:X143),
                            IF(
                                M$5:X$5=1,
                                M143:X143,
                                ""),
                            ""))
                    ),
                    IF(
                        OR(IF(
                            ISNUMBER(M143:X143),
                            IF(
                                M$5:X$5=2,
                                M143:X143,
                                ""),
                            "")
                            =0),
                        0,
                        GEOMEAN(IF(
                            ISNUMBER(M143:X143),
                            IF(
                                M$5:X$5=2,
                                M143:X143,
                                ""),
                            "")))
                )
            )
        )
    )
)</f>
        <v>0.39510818438381501</v>
      </c>
      <c r="J143" s="242">
        <v>45218</v>
      </c>
      <c r="K143" s="242">
        <v>45218</v>
      </c>
      <c r="L143" s="91" t="s">
        <v>230</v>
      </c>
      <c r="M143" s="192">
        <v>4.40257084428863</v>
      </c>
      <c r="N143" s="192" t="s">
        <v>409</v>
      </c>
      <c r="O143" s="192">
        <v>0.39510818438381501</v>
      </c>
      <c r="P143" s="192">
        <v>46.5</v>
      </c>
      <c r="Q143" s="192" t="s">
        <v>409</v>
      </c>
      <c r="R143" s="192">
        <v>-3.8333333333333299</v>
      </c>
      <c r="S143" s="192"/>
      <c r="T143" s="192"/>
      <c r="U143" s="192"/>
      <c r="V143" s="192"/>
      <c r="W143" s="192"/>
      <c r="X143" s="192"/>
      <c r="Y143" s="80"/>
      <c r="Z143" s="80"/>
    </row>
    <row r="144" spans="1:26" x14ac:dyDescent="0.2">
      <c r="A144" s="84">
        <v>137</v>
      </c>
      <c r="B144" s="84" t="str">
        <f ca="1"/>
        <v>Mauritius</v>
      </c>
      <c r="C144" s="84" t="str">
        <f ca="1"/>
        <v>MUS</v>
      </c>
      <c r="D144" s="219" t="str">
        <f ca="1"/>
        <v>SSF           Sub-Saharan Africa</v>
      </c>
      <c r="E144" s="219" t="str">
        <f ca="1"/>
        <v>IBRD</v>
      </c>
      <c r="F144" s="190" t="str">
        <f t="shared" ca="1" si="5"/>
        <v/>
      </c>
      <c r="G144" s="80">
        <f>IF(N144=7, 6.9, 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2.5466073918338643</v>
      </c>
      <c r="H144" s="80" cm="1">
        <f t="array" ref="H144">IF(
    SUM(IF(
            ISNUMBER(
                IF(
                    $M$4:$X$4,
                    (M144:X144),
                    "")),
            1,
            0))
        =0,
    NA(),
    IF(
        Parameters!$D$15=1,
        IF(
            SUM(--(ISNUMBER(IF($M$4:$X$4=1,(M144:X144),""))))&gt;0,
            MAX(IF(
                ISNUMBER(M144:X144),
                IF(
                    M$4:X$4=1,
                    M144:X144,
                    ""),
                "")),
            MAX(IF(
                ISNUMBER(M144:X144),
                IF(
                    M$4:X$4=2,
                    M144:X144,
                    ""),
                ""))
        ),
        IF(
            Parameters!$D$16=1,
            IFERROR(
                AVERAGE(IF(
                    ISNUMBER(M144:X144),
                    IF(
                        M$4:X$4=1,
                        M144:X144,
                        ""),
                    "")),
                AVERAGE(IF(
                    ISNUMBER(M144:X144),
                    IF(
                        M$4:X$4=2,
                        M144:X144,
                        ""),
                    ""))
            ),
            IF(
                Parameters!$D$17=1,
                IFERROR(
                    IF(
                        OR(
                            IF(
                                ISNUMBER(M144:X144),
                                IF(
                                    M$4:X$4=1,
                                    M144:X144,
                                    ""),
                                "")
                            =0),
                        0,
                        GEOMEAN(IF(
                            ISNUMBER(M144:X144),
                            IF(
                                M$4:X$4=1,
                                M144:X144,
                                ""),
                            ""))
                    ),
                    IF(
                        OR(IF(
                            ISNUMBER(M144:X144),
                            IF(
                                M$4:X$4=2,
                                M144:X144,
                                ""),
                            "")
                            =0),
                        0,
                        GEOMEAN(IF(
                            ISNUMBER(M144:X144),
                            IF(
                                M$4:X$4=2,
                                M144:X144,
                                ""),
                            "")))
                )
            )
        )
    )
)</f>
        <v>1.7148699970785799</v>
      </c>
      <c r="I144" s="191" cm="1">
        <f t="array" ref="I144">IF(
    SUM(IF(
            ISNUMBER(
                IF(
                    $M$5:$X$5,
                    (M144:X144),
                    "")),
            1,
            0))
        =0,
    NA(),
    IF(
        Parameters!$D$15=1,
        IF(
            SUM(--(ISNUMBER(IF($M$5:$X$5=1,(M144:X144),""))))&gt;0,
            MAX(IF(
                ISNUMBER(M144:X144),
                IF(
                    M$5:X$5=1,
                    M144:X144,
                    ""),
                "")),
            MAX(IF(
                ISNUMBER(M144:X144),
                IF(
                    M$5:X$5=2,
                    M144:X144,
                    ""),
                ""))
        ),
        IF(
            Parameters!$D$16=1,
            IFERROR(
                AVERAGE(IF(
                    ISNUMBER(M144:X144),
                    IF(
                        M$5:X$5=1,
                        M144:X144,
                        ""),
                    "")),
                AVERAGE(IF(
                    ISNUMBER(M144:X144),
                    IF(
                        M$5:X$5=2,
                        M144:X144,
                        ""),
                    ""))
            ),
            IF(
                Parameters!$D$17=1,
                IFERROR(
                    IF(
                        OR(
                            IF(
                                ISNUMBER(M144:X144),
                                IF(
                                    M$5:X$5=1,
                                    M144:X144,
                                    ""),
                                "")
                            =0),
                        0,
                        GEOMEAN(IF(
                            ISNUMBER(M144:X144),
                            IF(
                                M$5:X$5=1,
                                M144:X144,
                                ""),
                            ""))
                    ),
                    IF(
                        OR(IF(
                            ISNUMBER(M144:X144),
                            IF(
                                M$5:X$5=2,
                                M144:X144,
                                ""),
                            "")
                            =0),
                        0,
                        GEOMEAN(IF(
                            ISNUMBER(M144:X144),
                            IF(
                                M$5:X$5=2,
                                M144:X144,
                                ""),
                            "")))
                )
            )
        )
    )
)</f>
        <v>3.7817497648165501</v>
      </c>
      <c r="J144" s="242">
        <v>45218</v>
      </c>
      <c r="K144" s="242">
        <v>45218</v>
      </c>
      <c r="L144" s="91" t="s">
        <v>232</v>
      </c>
      <c r="M144" s="192">
        <v>1.7148699970785799</v>
      </c>
      <c r="N144" s="192" t="s">
        <v>409</v>
      </c>
      <c r="O144" s="192">
        <v>3.7817497648165501</v>
      </c>
      <c r="P144" s="192">
        <v>31.1666666666666</v>
      </c>
      <c r="Q144" s="192" t="s">
        <v>409</v>
      </c>
      <c r="R144" s="192">
        <v>-0.83333333333333204</v>
      </c>
      <c r="S144" s="192"/>
      <c r="T144" s="192"/>
      <c r="U144" s="192"/>
      <c r="V144" s="192"/>
      <c r="W144" s="192"/>
      <c r="X144" s="192"/>
      <c r="Y144" s="80"/>
      <c r="Z144" s="80"/>
    </row>
    <row r="145" spans="1:26" x14ac:dyDescent="0.2">
      <c r="A145" s="84">
        <v>138</v>
      </c>
      <c r="B145" s="84" t="str">
        <f ca="1"/>
        <v>Malawi</v>
      </c>
      <c r="C145" s="84" t="str">
        <f ca="1"/>
        <v>MWI</v>
      </c>
      <c r="D145" s="219" t="str">
        <f ca="1"/>
        <v>SSF           Sub-Saharan Africa</v>
      </c>
      <c r="E145" s="219" t="str">
        <f ca="1"/>
        <v>IDA</v>
      </c>
      <c r="F145" s="190" t="str">
        <f t="shared" ca="1" si="5"/>
        <v/>
      </c>
      <c r="G145" s="80">
        <f>IF(N145=7, 6.9, 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8.7186691273734329</v>
      </c>
      <c r="H145" s="80" cm="1">
        <f t="array" ref="H145">IF(
    SUM(IF(
            ISNUMBER(
                IF(
                    $M$4:$X$4,
                    (M145:X145),
                    "")),
            1,
            0))
        =0,
    NA(),
    IF(
        Parameters!$D$15=1,
        IF(
            SUM(--(ISNUMBER(IF($M$4:$X$4=1,(M145:X145),""))))&gt;0,
            MAX(IF(
                ISNUMBER(M145:X145),
                IF(
                    M$4:X$4=1,
                    M145:X145,
                    ""),
                "")),
            MAX(IF(
                ISNUMBER(M145:X145),
                IF(
                    M$4:X$4=2,
                    M145:X145,
                    ""),
                ""))
        ),
        IF(
            Parameters!$D$16=1,
            IFERROR(
                AVERAGE(IF(
                    ISNUMBER(M145:X145),
                    IF(
                        M$4:X$4=1,
                        M145:X145,
                        ""),
                    "")),
                AVERAGE(IF(
                    ISNUMBER(M145:X145),
                    IF(
                        M$4:X$4=2,
                        M145:X145,
                        ""),
                    ""))
            ),
            IF(
                Parameters!$D$17=1,
                IFERROR(
                    IF(
                        OR(
                            IF(
                                ISNUMBER(M145:X145),
                                IF(
                                    M$4:X$4=1,
                                    M145:X145,
                                    ""),
                                "")
                            =0),
                        0,
                        GEOMEAN(IF(
                            ISNUMBER(M145:X145),
                            IF(
                                M$4:X$4=1,
                                M145:X145,
                                ""),
                            ""))
                    ),
                    IF(
                        OR(IF(
                            ISNUMBER(M145:X145),
                            IF(
                                M$4:X$4=2,
                                M145:X145,
                                ""),
                            "")
                            =0),
                        0,
                        GEOMEAN(IF(
                            ISNUMBER(M145:X145),
                            IF(
                                M$4:X$4=2,
                                M145:X145,
                                ""),
                            "")))
                )
            )
        )
    )
)</f>
        <v>7.6015191352614604</v>
      </c>
      <c r="I145" s="191" cm="1">
        <f t="array" ref="I145">IF(
    SUM(IF(
            ISNUMBER(
                IF(
                    $M$5:$X$5,
                    (M145:X145),
                    "")),
            1,
            0))
        =0,
    NA(),
    IF(
        Parameters!$D$15=1,
        IF(
            SUM(--(ISNUMBER(IF($M$5:$X$5=1,(M145:X145),""))))&gt;0,
            MAX(IF(
                ISNUMBER(M145:X145),
                IF(
                    M$5:X$5=1,
                    M145:X145,
                    ""),
                "")),
            MAX(IF(
                ISNUMBER(M145:X145),
                IF(
                    M$5:X$5=2,
                    M145:X145,
                    ""),
                ""))
        ),
        IF(
            Parameters!$D$16=1,
            IFERROR(
                AVERAGE(IF(
                    ISNUMBER(M145:X145),
                    IF(
                        M$5:X$5=1,
                        M145:X145,
                        ""),
                    "")),
                AVERAGE(IF(
                    ISNUMBER(M145:X145),
                    IF(
                        M$5:X$5=2,
                        M145:X145,
                        ""),
                    ""))
            ),
            IF(
                Parameters!$D$17=1,
                IFERROR(
                    IF(
                        OR(
                            IF(
                                ISNUMBER(M145:X145),
                                IF(
                                    M$5:X$5=1,
                                    M145:X145,
                                    ""),
                                "")
                            =0),
                        0,
                        GEOMEAN(IF(
                            ISNUMBER(M145:X145),
                            IF(
                                M$5:X$5=1,
                                M145:X145,
                                ""),
                            ""))
                    ),
                    IF(
                        OR(IF(
                            ISNUMBER(M145:X145),
                            IF(
                                M$5:X$5=2,
                                M145:X145,
                                ""),
                            "")
                            =0),
                        0,
                        GEOMEAN(IF(
                            ISNUMBER(M145:X145),
                            IF(
                                M$5:X$5=2,
                                M145:X145,
                                ""),
                            "")))
                )
            )
        )
    )
)</f>
        <v>10</v>
      </c>
      <c r="J145" s="242">
        <v>45218</v>
      </c>
      <c r="K145" s="242">
        <v>45218</v>
      </c>
      <c r="L145" s="91" t="s">
        <v>234</v>
      </c>
      <c r="M145" s="192">
        <v>7.6015191352614604</v>
      </c>
      <c r="N145" s="192" t="s">
        <v>409</v>
      </c>
      <c r="O145" s="192">
        <v>10</v>
      </c>
      <c r="P145" s="192">
        <v>64.75</v>
      </c>
      <c r="Q145" s="192" t="s">
        <v>409</v>
      </c>
      <c r="R145" s="192">
        <v>6.5833333333333197</v>
      </c>
      <c r="S145" s="192"/>
      <c r="T145" s="192"/>
      <c r="U145" s="192"/>
      <c r="V145" s="192"/>
      <c r="W145" s="192"/>
      <c r="X145" s="192"/>
      <c r="Y145" s="80"/>
      <c r="Z145" s="80"/>
    </row>
    <row r="146" spans="1:26" x14ac:dyDescent="0.2">
      <c r="A146" s="84">
        <v>139</v>
      </c>
      <c r="B146" s="84" t="str">
        <f ca="1"/>
        <v>Malaysia</v>
      </c>
      <c r="C146" s="84" t="str">
        <f ca="1"/>
        <v>MYS</v>
      </c>
      <c r="D146" s="219" t="str">
        <f ca="1"/>
        <v>EAS           East Asia &amp; Pacific</v>
      </c>
      <c r="E146" s="219" t="str">
        <f ca="1"/>
        <v>IBRD</v>
      </c>
      <c r="F146" s="190" t="str">
        <f t="shared" ca="1" si="5"/>
        <v/>
      </c>
      <c r="G146" s="80">
        <f>IF(N146=7, 6.9, 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6.9</v>
      </c>
      <c r="H146" s="80" cm="1">
        <f t="array" ref="H146">IF(
    SUM(IF(
            ISNUMBER(
                IF(
                    $M$4:$X$4,
                    (M146:X146),
                    "")),
            1,
            0))
        =0,
    NA(),
    IF(
        Parameters!$D$15=1,
        IF(
            SUM(--(ISNUMBER(IF($M$4:$X$4=1,(M146:X146),""))))&gt;0,
            MAX(IF(
                ISNUMBER(M146:X146),
                IF(
                    M$4:X$4=1,
                    M146:X146,
                    ""),
                "")),
            MAX(IF(
                ISNUMBER(M146:X146),
                IF(
                    M$4:X$4=2,
                    M146:X146,
                    ""),
                ""))
        ),
        IF(
            Parameters!$D$16=1,
            IFERROR(
                AVERAGE(IF(
                    ISNUMBER(M146:X146),
                    IF(
                        M$4:X$4=1,
                        M146:X146,
                        ""),
                    "")),
                AVERAGE(IF(
                    ISNUMBER(M146:X146),
                    IF(
                        M$4:X$4=2,
                        M146:X146,
                        ""),
                    ""))
            ),
            IF(
                Parameters!$D$17=1,
                IFERROR(
                    IF(
                        OR(
                            IF(
                                ISNUMBER(M146:X146),
                                IF(
                                    M$4:X$4=1,
                                    M146:X146,
                                    ""),
                                "")
                            =0),
                        0,
                        GEOMEAN(IF(
                            ISNUMBER(M146:X146),
                            IF(
                                M$4:X$4=1,
                                M146:X146,
                                ""),
                            ""))
                    ),
                    IF(
                        OR(IF(
                            ISNUMBER(M146:X146),
                            IF(
                                M$4:X$4=2,
                                M146:X146,
                                ""),
                            "")
                            =0),
                        0,
                        GEOMEAN(IF(
                            ISNUMBER(M146:X146),
                            IF(
                                M$4:X$4=2,
                                M146:X146,
                                ""),
                            "")))
                )
            )
        )
    )
)</f>
        <v>7</v>
      </c>
      <c r="I146" s="191" cm="1">
        <f t="array" ref="I146">IF(
    SUM(IF(
            ISNUMBER(
                IF(
                    $M$5:$X$5,
                    (M146:X146),
                    "")),
            1,
            0))
        =0,
    NA(),
    IF(
        Parameters!$D$15=1,
        IF(
            SUM(--(ISNUMBER(IF($M$5:$X$5=1,(M146:X146),""))))&gt;0,
            MAX(IF(
                ISNUMBER(M146:X146),
                IF(
                    M$5:X$5=1,
                    M146:X146,
                    ""),
                "")),
            MAX(IF(
                ISNUMBER(M146:X146),
                IF(
                    M$5:X$5=2,
                    M146:X146,
                    ""),
                ""))
        ),
        IF(
            Parameters!$D$16=1,
            IFERROR(
                AVERAGE(IF(
                    ISNUMBER(M146:X146),
                    IF(
                        M$5:X$5=1,
                        M146:X146,
                        ""),
                    "")),
                AVERAGE(IF(
                    ISNUMBER(M146:X146),
                    IF(
                        M$5:X$5=2,
                        M146:X146,
                        ""),
                    ""))
            ),
            IF(
                Parameters!$D$17=1,
                IFERROR(
                    IF(
                        OR(
                            IF(
                                ISNUMBER(M146:X146),
                                IF(
                                    M$5:X$5=1,
                                    M146:X146,
                                    ""),
                                "")
                            =0),
                        0,
                        GEOMEAN(IF(
                            ISNUMBER(M146:X146),
                            IF(
                                M$5:X$5=1,
                                M146:X146,
                                ""),
                            ""))
                    ),
                    IF(
                        OR(IF(
                            ISNUMBER(M146:X146),
                            IF(
                                M$5:X$5=2,
                                M146:X146,
                                ""),
                            "")
                            =0),
                        0,
                        GEOMEAN(IF(
                            ISNUMBER(M146:X146),
                            IF(
                                M$5:X$5=2,
                                M146:X146,
                                ""),
                            "")))
                )
            )
        )
    )
)</f>
        <v>7</v>
      </c>
      <c r="J146" s="242">
        <v>44895</v>
      </c>
      <c r="K146" s="242">
        <v>44887</v>
      </c>
      <c r="L146" s="91" t="s">
        <v>236</v>
      </c>
      <c r="M146" s="192">
        <v>0</v>
      </c>
      <c r="N146" s="192">
        <v>7</v>
      </c>
      <c r="O146" s="192">
        <v>2.7469426152398801</v>
      </c>
      <c r="P146" s="192">
        <v>20.75</v>
      </c>
      <c r="Q146" s="192" t="s">
        <v>778</v>
      </c>
      <c r="R146" s="192">
        <v>-1.75</v>
      </c>
      <c r="S146" s="192"/>
      <c r="T146" s="192"/>
      <c r="U146" s="192"/>
      <c r="V146" s="192"/>
      <c r="W146" s="192"/>
      <c r="X146" s="192"/>
      <c r="Y146" s="80"/>
      <c r="Z146" s="80"/>
    </row>
    <row r="147" spans="1:26" x14ac:dyDescent="0.2">
      <c r="A147" s="84">
        <v>140</v>
      </c>
      <c r="B147" s="84" t="str">
        <f ca="1"/>
        <v>Namibia</v>
      </c>
      <c r="C147" s="84" t="str">
        <f ca="1"/>
        <v>NAM</v>
      </c>
      <c r="D147" s="219" t="str">
        <f ca="1"/>
        <v>SSF           Sub-Saharan Africa</v>
      </c>
      <c r="E147" s="219" t="str">
        <f ca="1"/>
        <v>IBRD</v>
      </c>
      <c r="F147" s="190" t="str">
        <f t="shared" ca="1" si="5"/>
        <v/>
      </c>
      <c r="G147" s="80">
        <f>IF(N147=7, 6.9, 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3.3159726315928317</v>
      </c>
      <c r="H147" s="80" cm="1">
        <f t="array" ref="H147">IF(
    SUM(IF(
            ISNUMBER(
                IF(
                    $M$4:$X$4,
                    (M147:X147),
                    "")),
            1,
            0))
        =0,
    NA(),
    IF(
        Parameters!$D$15=1,
        IF(
            SUM(--(ISNUMBER(IF($M$4:$X$4=1,(M147:X147),""))))&gt;0,
            MAX(IF(
                ISNUMBER(M147:X147),
                IF(
                    M$4:X$4=1,
                    M147:X147,
                    ""),
                "")),
            MAX(IF(
                ISNUMBER(M147:X147),
                IF(
                    M$4:X$4=2,
                    M147:X147,
                    ""),
                ""))
        ),
        IF(
            Parameters!$D$16=1,
            IFERROR(
                AVERAGE(IF(
                    ISNUMBER(M147:X147),
                    IF(
                        M$4:X$4=1,
                        M147:X147,
                        ""),
                    "")),
                AVERAGE(IF(
                    ISNUMBER(M147:X147),
                    IF(
                        M$4:X$4=2,
                        M147:X147,
                        ""),
                    ""))
            ),
            IF(
                Parameters!$D$17=1,
                IFERROR(
                    IF(
                        OR(
                            IF(
                                ISNUMBER(M147:X147),
                                IF(
                                    M$4:X$4=1,
                                    M147:X147,
                                    ""),
                                "")
                            =0),
                        0,
                        GEOMEAN(IF(
                            ISNUMBER(M147:X147),
                            IF(
                                M$4:X$4=1,
                                M147:X147,
                                ""),
                            ""))
                    ),
                    IF(
                        OR(IF(
                            ISNUMBER(M147:X147),
                            IF(
                                M$4:X$4=2,
                                M147:X147,
                                ""),
                            "")
                            =0),
                        0,
                        GEOMEAN(IF(
                            ISNUMBER(M147:X147),
                            IF(
                                M$4:X$4=2,
                                M147:X147,
                                ""),
                            "")))
                )
            )
        )
    )
)</f>
        <v>2.32836692959392</v>
      </c>
      <c r="I147" s="191" cm="1">
        <f t="array" ref="I147">IF(
    SUM(IF(
            ISNUMBER(
                IF(
                    $M$5:$X$5,
                    (M147:X147),
                    "")),
            1,
            0))
        =0,
    NA(),
    IF(
        Parameters!$D$15=1,
        IF(
            SUM(--(ISNUMBER(IF($M$5:$X$5=1,(M147:X147),""))))&gt;0,
            MAX(IF(
                ISNUMBER(M147:X147),
                IF(
                    M$5:X$5=1,
                    M147:X147,
                    ""),
                "")),
            MAX(IF(
                ISNUMBER(M147:X147),
                IF(
                    M$5:X$5=2,
                    M147:X147,
                    ""),
                ""))
        ),
        IF(
            Parameters!$D$16=1,
            IFERROR(
                AVERAGE(IF(
                    ISNUMBER(M147:X147),
                    IF(
                        M$5:X$5=1,
                        M147:X147,
                        ""),
                    "")),
                AVERAGE(IF(
                    ISNUMBER(M147:X147),
                    IF(
                        M$5:X$5=2,
                        M147:X147,
                        ""),
                    ""))
            ),
            IF(
                Parameters!$D$17=1,
                IFERROR(
                    IF(
                        OR(
                            IF(
                                ISNUMBER(M147:X147),
                                IF(
                                    M$5:X$5=1,
                                    M147:X147,
                                    ""),
                                "")
                            =0),
                        0,
                        GEOMEAN(IF(
                            ISNUMBER(M147:X147),
                            IF(
                                M$5:X$5=1,
                                M147:X147,
                                ""),
                            ""))
                    ),
                    IF(
                        OR(IF(
                            ISNUMBER(M147:X147),
                            IF(
                                M$5:X$5=2,
                                M147:X147,
                                ""),
                            "")
                            =0),
                        0,
                        GEOMEAN(IF(
                            ISNUMBER(M147:X147),
                            IF(
                                M$5:X$5=2,
                                M147:X147,
                                ""),
                            "")))
                )
            )
        )
    )
)</f>
        <v>4.7224835371589799</v>
      </c>
      <c r="J147" s="242">
        <v>45272</v>
      </c>
      <c r="K147" s="242">
        <v>45272</v>
      </c>
      <c r="L147" s="91" t="s">
        <v>238</v>
      </c>
      <c r="M147" s="192">
        <v>2.32836692959392</v>
      </c>
      <c r="N147" s="192" t="s">
        <v>409</v>
      </c>
      <c r="O147" s="192">
        <v>4.7224835371589799</v>
      </c>
      <c r="P147" s="192">
        <v>34.6666666666666</v>
      </c>
      <c r="Q147" s="192" t="s">
        <v>409</v>
      </c>
      <c r="R147" s="192">
        <v>0</v>
      </c>
      <c r="S147" s="192"/>
      <c r="T147" s="192"/>
      <c r="U147" s="192"/>
      <c r="V147" s="192"/>
      <c r="W147" s="192"/>
      <c r="X147" s="192"/>
      <c r="Y147" s="80"/>
      <c r="Z147" s="80"/>
    </row>
    <row r="148" spans="1:26" x14ac:dyDescent="0.2">
      <c r="A148" s="84">
        <v>141</v>
      </c>
      <c r="B148" s="84" t="str">
        <f ca="1"/>
        <v>New Caledonia</v>
      </c>
      <c r="C148" s="84" t="str">
        <f ca="1"/>
        <v>NCL</v>
      </c>
      <c r="D148" s="219" t="str">
        <f ca="1"/>
        <v>EAS           East Asia &amp; Pacific</v>
      </c>
      <c r="E148" s="219" t="str">
        <f ca="1"/>
        <v>NA</v>
      </c>
      <c r="F148" s="190" t="str">
        <f t="shared" ca="1" si="5"/>
        <v/>
      </c>
      <c r="G148" s="80" t="e">
        <f>IF(N148=7, 6.9, 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$M$4:$X$4,
                    (M148:X148),
                    "")),
            1,
            0))
        =0,
    NA(),
    IF(
        Parameters!$D$15=1,
        IF(
            SUM(--(ISNUMBER(IF($M$4:$X$4=1,(M148:X148),""))))&gt;0,
            MAX(IF(
                ISNUMBER(M148:X148),
                IF(
                    M$4:X$4=1,
                    M148:X148,
                    ""),
                "")),
            MAX(IF(
                ISNUMBER(M148:X148),
                IF(
                    M$4:X$4=2,
                    M148:X148,
                    ""),
                ""))
        ),
        IF(
            Parameters!$D$16=1,
            IFERROR(
                AVERAGE(IF(
                    ISNUMBER(M148:X148),
                    IF(
                        M$4:X$4=1,
                        M148:X148,
                        ""),
                    "")),
                AVERAGE(IF(
                    ISNUMBER(M148:X148),
                    IF(
                        M$4:X$4=2,
                        M148:X148,
                        ""),
                    ""))
            ),
            IF(
                Parameters!$D$17=1,
                IFERROR(
                    IF(
                        OR(
                            IF(
                                ISNUMBER(M148:X148),
                                IF(
                                    M$4:X$4=1,
                                    M148:X148,
                                    ""),
                                "")
                            =0),
                        0,
                        GEOMEAN(IF(
                            ISNUMBER(M148:X148),
                            IF(
                                M$4:X$4=1,
                                M148:X148,
                                ""),
                            ""))
                    ),
                    IF(
                        OR(IF(
                            ISNUMBER(M148:X148),
                            IF(
                                M$4:X$4=2,
                                M148:X148,
                                ""),
                            "")
                            =0),
                        0,
                        GEOMEAN(IF(
                            ISNUMBER(M148:X148),
                            IF(
                                M$4:X$4=2,
                                M148:X148,
                                ""),
                            "")))
                )
            )
        )
    )
)</f>
        <v>#N/A</v>
      </c>
      <c r="I148" s="191" t="e" cm="1">
        <f t="array" ref="I148">IF(
    SUM(IF(
            ISNUMBER(
                IF(
                    $M$5:$X$5,
                    (M148:X148),
                    "")),
            1,
            0))
        =0,
    NA(),
    IF(
        Parameters!$D$15=1,
        IF(
            SUM(--(ISNUMBER(IF($M$5:$X$5=1,(M148:X148),""))))&gt;0,
            MAX(IF(
                ISNUMBER(M148:X148),
                IF(
                    M$5:X$5=1,
                    M148:X148,
                    ""),
                "")),
            MAX(IF(
                ISNUMBER(M148:X148),
                IF(
                    M$5:X$5=2,
                    M148:X148,
                    ""),
                ""))
        ),
        IF(
            Parameters!$D$16=1,
            IFERROR(
                AVERAGE(IF(
                    ISNUMBER(M148:X148),
                    IF(
                        M$5:X$5=1,
                        M148:X148,
                        ""),
                    "")),
                AVERAGE(IF(
                    ISNUMBER(M148:X148),
                    IF(
                        M$5:X$5=2,
                        M148:X148,
                        ""),
                    ""))
            ),
            IF(
                Parameters!$D$17=1,
                IFERROR(
                    IF(
                        OR(
                            IF(
                                ISNUMBER(M148:X148),
                                IF(
                                    M$5:X$5=1,
                                    M148:X148,
                                    ""),
                                "")
                            =0),
                        0,
                        GEOMEAN(IF(
                            ISNUMBER(M148:X148),
                            IF(
                                M$5:X$5=1,
                                M148:X148,
                                ""),
                            ""))
                    ),
                    IF(
                        OR(IF(
                            ISNUMBER(M148:X148),
                            IF(
                                M$5:X$5=2,
                                M148:X148,
                                ""),
                            "")
                            =0),
                        0,
                        GEOMEAN(IF(
                            ISNUMBER(M148:X148),
                            IF(
                                M$5:X$5=2,
                                M148:X148,
                                ""),
                            "")))
                )
            )
        )
    )
)</f>
        <v>#N/A</v>
      </c>
      <c r="J148" s="242" t="s">
        <v>409</v>
      </c>
      <c r="K148" s="242" t="s">
        <v>409</v>
      </c>
      <c r="L148" s="91" t="s">
        <v>711</v>
      </c>
      <c r="M148" s="192" t="s">
        <v>409</v>
      </c>
      <c r="N148" s="192" t="s">
        <v>409</v>
      </c>
      <c r="O148" s="192" t="s">
        <v>409</v>
      </c>
      <c r="P148" s="192" t="s">
        <v>409</v>
      </c>
      <c r="Q148" s="192" t="s">
        <v>409</v>
      </c>
      <c r="R148" s="192" t="s">
        <v>409</v>
      </c>
      <c r="S148" s="192"/>
      <c r="T148" s="192"/>
      <c r="U148" s="192"/>
      <c r="V148" s="192"/>
      <c r="W148" s="192"/>
      <c r="X148" s="192"/>
      <c r="Y148" s="80"/>
      <c r="Z148" s="80"/>
    </row>
    <row r="149" spans="1:26" x14ac:dyDescent="0.2">
      <c r="A149" s="84">
        <v>142</v>
      </c>
      <c r="B149" s="84" t="str">
        <f ca="1"/>
        <v>Niger</v>
      </c>
      <c r="C149" s="84" t="str">
        <f ca="1"/>
        <v>NER</v>
      </c>
      <c r="D149" s="219" t="str">
        <f ca="1"/>
        <v>SSF           Sub-Saharan Africa</v>
      </c>
      <c r="E149" s="219" t="str">
        <f ca="1"/>
        <v>IDA</v>
      </c>
      <c r="F149" s="190" t="str">
        <f t="shared" ca="1" si="5"/>
        <v/>
      </c>
      <c r="G149" s="80">
        <f>IF(N149=7, 6.9, 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4.4354032100804286</v>
      </c>
      <c r="H149" s="80" cm="1">
        <f t="array" ref="H149">IF(
    SUM(IF(
            ISNUMBER(
                IF(
                    $M$4:$X$4,
                    (M149:X149),
                    "")),
            1,
            0))
        =0,
    NA(),
    IF(
        Parameters!$D$15=1,
        IF(
            SUM(--(ISNUMBER(IF($M$4:$X$4=1,(M149:X149),""))))&gt;0,
            MAX(IF(
                ISNUMBER(M149:X149),
                IF(
                    M$4:X$4=1,
                    M149:X149,
                    ""),
                "")),
            MAX(IF(
                ISNUMBER(M149:X149),
                IF(
                    M$4:X$4=2,
                    M149:X149,
                    ""),
                ""))
        ),
        IF(
            Parameters!$D$16=1,
            IFERROR(
                AVERAGE(IF(
                    ISNUMBER(M149:X149),
                    IF(
                        M$4:X$4=1,
                        M149:X149,
                        ""),
                    "")),
                AVERAGE(IF(
                    ISNUMBER(M149:X149),
                    IF(
                        M$4:X$4=2,
                        M149:X149,
                        ""),
                    ""))
            ),
            IF(
                Parameters!$D$17=1,
                IFERROR(
                    IF(
                        OR(
                            IF(
                                ISNUMBER(M149:X149),
                                IF(
                                    M$4:X$4=1,
                                    M149:X149,
                                    ""),
                                "")
                            =0),
                        0,
                        GEOMEAN(IF(
                            ISNUMBER(M149:X149),
                            IF(
                                M$4:X$4=1,
                                M149:X149,
                                ""),
                            ""))
                    ),
                    IF(
                        OR(IF(
                            ISNUMBER(M149:X149),
                            IF(
                                M$4:X$4=2,
                                M149:X149,
                                ""),
                            "")
                            =0),
                        0,
                        GEOMEAN(IF(
                            ISNUMBER(M149:X149),
                            IF(
                                M$4:X$4=2,
                                M149:X149,
                                ""),
                            "")))
                )
            )
        )
    )
)</f>
        <v>2.8104002337131102</v>
      </c>
      <c r="I149" s="191" cm="1">
        <f t="array" ref="I149">IF(
    SUM(IF(
            ISNUMBER(
                IF(
                    $M$5:$X$5,
                    (M149:X149),
                    "")),
            1,
            0))
        =0,
    NA(),
    IF(
        Parameters!$D$15=1,
        IF(
            SUM(--(ISNUMBER(IF($M$5:$X$5=1,(M149:X149),""))))&gt;0,
            MAX(IF(
                ISNUMBER(M149:X149),
                IF(
                    M$5:X$5=1,
                    M149:X149,
                    ""),
                "")),
            MAX(IF(
                ISNUMBER(M149:X149),
                IF(
                    M$5:X$5=2,
                    M149:X149,
                    ""),
                ""))
        ),
        IF(
            Parameters!$D$16=1,
            IFERROR(
                AVERAGE(IF(
                    ISNUMBER(M149:X149),
                    IF(
                        M$5:X$5=1,
                        M149:X149,
                        ""),
                    "")),
                AVERAGE(IF(
                    ISNUMBER(M149:X149),
                    IF(
                        M$5:X$5=2,
                        M149:X149,
                        ""),
                    ""))
            ),
            IF(
                Parameters!$D$17=1,
                IFERROR(
                    IF(
                        OR(
                            IF(
                                ISNUMBER(M149:X149),
                                IF(
                                    M$5:X$5=1,
                                    M149:X149,
                                    ""),
                                "")
                            =0),
                        0,
                        GEOMEAN(IF(
                            ISNUMBER(M149:X149),
                            IF(
                                M$5:X$5=1,
                                M149:X149,
                                ""),
                            ""))
                    ),
                    IF(
                        OR(IF(
                            ISNUMBER(M149:X149),
                            IF(
                                M$5:X$5=2,
                                M149:X149,
                                ""),
                            "")
                            =0),
                        0,
                        GEOMEAN(IF(
                            ISNUMBER(M149:X149),
                            IF(
                                M$5:X$5=2,
                                M149:X149,
                                ""),
                            "")))
                )
            )
        )
    )
)</f>
        <v>7</v>
      </c>
      <c r="J149" s="242">
        <v>45218</v>
      </c>
      <c r="K149" s="242">
        <v>45218</v>
      </c>
      <c r="L149" s="91" t="s">
        <v>240</v>
      </c>
      <c r="M149" s="192">
        <v>2.8104002337131102</v>
      </c>
      <c r="N149" s="192" t="s">
        <v>409</v>
      </c>
      <c r="O149" s="192">
        <v>7</v>
      </c>
      <c r="P149" s="192">
        <v>37.4166666666666</v>
      </c>
      <c r="Q149" s="192" t="s">
        <v>409</v>
      </c>
      <c r="R149" s="192">
        <v>7.5833333333333304</v>
      </c>
      <c r="S149" s="192"/>
      <c r="T149" s="192"/>
      <c r="U149" s="192"/>
      <c r="V149" s="192"/>
      <c r="W149" s="192"/>
      <c r="X149" s="192"/>
      <c r="Y149" s="80"/>
      <c r="Z149" s="80"/>
    </row>
    <row r="150" spans="1:26" x14ac:dyDescent="0.2">
      <c r="A150" s="84">
        <v>143</v>
      </c>
      <c r="B150" s="84" t="str">
        <f ca="1"/>
        <v>Nigeria</v>
      </c>
      <c r="C150" s="84" t="str">
        <f ca="1"/>
        <v>NGA</v>
      </c>
      <c r="D150" s="219" t="str">
        <f ca="1"/>
        <v>SSF           Sub-Saharan Africa</v>
      </c>
      <c r="E150" s="219" t="str">
        <f ca="1"/>
        <v>Blend</v>
      </c>
      <c r="F150" s="190" t="str">
        <f t="shared" ca="1" si="5"/>
        <v/>
      </c>
      <c r="G150" s="80">
        <f>IF(N150=7, 6.9, 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10</v>
      </c>
      <c r="H150" s="80" cm="1">
        <f t="array" ref="H150">IF(
    SUM(IF(
            ISNUMBER(
                IF(
                    $M$4:$X$4,
                    (M150:X150),
                    "")),
            1,
            0))
        =0,
    NA(),
    IF(
        Parameters!$D$15=1,
        IF(
            SUM(--(ISNUMBER(IF($M$4:$X$4=1,(M150:X150),""))))&gt;0,
            MAX(IF(
                ISNUMBER(M150:X150),
                IF(
                    M$4:X$4=1,
                    M150:X150,
                    ""),
                "")),
            MAX(IF(
                ISNUMBER(M150:X150),
                IF(
                    M$4:X$4=2,
                    M150:X150,
                    ""),
                ""))
        ),
        IF(
            Parameters!$D$16=1,
            IFERROR(
                AVERAGE(IF(
                    ISNUMBER(M150:X150),
                    IF(
                        M$4:X$4=1,
                        M150:X150,
                        ""),
                    "")),
                AVERAGE(IF(
                    ISNUMBER(M150:X150),
                    IF(
                        M$4:X$4=2,
                        M150:X150,
                        ""),
                    ""))
            ),
            IF(
                Parameters!$D$17=1,
                IFERROR(
                    IF(
                        OR(
                            IF(
                                ISNUMBER(M150:X150),
                                IF(
                                    M$4:X$4=1,
                                    M150:X150,
                                    ""),
                                "")
                            =0),
                        0,
                        GEOMEAN(IF(
                            ISNUMBER(M150:X150),
                            IF(
                                M$4:X$4=1,
                                M150:X150,
                                ""),
                            ""))
                    ),
                    IF(
                        OR(IF(
                            ISNUMBER(M150:X150),
                            IF(
                                M$4:X$4=2,
                                M150:X150,
                                ""),
                            "")
                            =0),
                        0,
                        GEOMEAN(IF(
                            ISNUMBER(M150:X150),
                            IF(
                                M$4:X$4=2,
                                M150:X150,
                                ""),
                            "")))
                )
            )
        )
    )
)</f>
        <v>10</v>
      </c>
      <c r="I150" s="191" cm="1">
        <f t="array" ref="I150">IF(
    SUM(IF(
            ISNUMBER(
                IF(
                    $M$5:$X$5,
                    (M150:X150),
                    "")),
            1,
            0))
        =0,
    NA(),
    IF(
        Parameters!$D$15=1,
        IF(
            SUM(--(ISNUMBER(IF($M$5:$X$5=1,(M150:X150),""))))&gt;0,
            MAX(IF(
                ISNUMBER(M150:X150),
                IF(
                    M$5:X$5=1,
                    M150:X150,
                    ""),
                "")),
            MAX(IF(
                ISNUMBER(M150:X150),
                IF(
                    M$5:X$5=2,
                    M150:X150,
                    ""),
                ""))
        ),
        IF(
            Parameters!$D$16=1,
            IFERROR(
                AVERAGE(IF(
                    ISNUMBER(M150:X150),
                    IF(
                        M$5:X$5=1,
                        M150:X150,
                        ""),
                    "")),
                AVERAGE(IF(
                    ISNUMBER(M150:X150),
                    IF(
                        M$5:X$5=2,
                        M150:X150,
                        ""),
                    ""))
            ),
            IF(
                Parameters!$D$17=1,
                IFERROR(
                    IF(
                        OR(
                            IF(
                                ISNUMBER(M150:X150),
                                IF(
                                    M$5:X$5=1,
                                    M150:X150,
                                    ""),
                                "")
                            =0),
                        0,
                        GEOMEAN(IF(
                            ISNUMBER(M150:X150),
                            IF(
                                M$5:X$5=1,
                                M150:X150,
                                ""),
                            ""))
                    ),
                    IF(
                        OR(IF(
                            ISNUMBER(M150:X150),
                            IF(
                                M$5:X$5=2,
                                M150:X150,
                                ""),
                            "")
                            =0),
                        0,
                        GEOMEAN(IF(
                            ISNUMBER(M150:X150),
                            IF(
                                M$5:X$5=2,
                                M150:X150,
                                ""),
                            "")))
                )
            )
        )
    )
)</f>
        <v>10</v>
      </c>
      <c r="J150" s="242">
        <v>44895</v>
      </c>
      <c r="K150" s="242">
        <v>44887</v>
      </c>
      <c r="L150" s="91" t="s">
        <v>242</v>
      </c>
      <c r="M150" s="192">
        <v>8.8577271399357294</v>
      </c>
      <c r="N150" s="192">
        <v>10</v>
      </c>
      <c r="O150" s="192">
        <v>5.5691439322671696</v>
      </c>
      <c r="P150" s="192">
        <v>71.9166666666666</v>
      </c>
      <c r="Q150" s="192" t="s">
        <v>779</v>
      </c>
      <c r="R150" s="192">
        <v>0.75</v>
      </c>
      <c r="S150" s="192"/>
      <c r="T150" s="192"/>
      <c r="U150" s="192"/>
      <c r="V150" s="192"/>
      <c r="W150" s="192"/>
      <c r="X150" s="192"/>
      <c r="Y150" s="80"/>
      <c r="Z150" s="80"/>
    </row>
    <row r="151" spans="1:26" x14ac:dyDescent="0.2">
      <c r="A151" s="84">
        <v>144</v>
      </c>
      <c r="B151" s="84" t="str">
        <f ca="1"/>
        <v>Nicaragua</v>
      </c>
      <c r="C151" s="84" t="str">
        <f ca="1"/>
        <v>NIC</v>
      </c>
      <c r="D151" s="219" t="str">
        <f ca="1"/>
        <v>LCN           Latin America &amp; Caribbean</v>
      </c>
      <c r="E151" s="219" t="str">
        <f ca="1"/>
        <v>IDA</v>
      </c>
      <c r="F151" s="190" t="str">
        <f t="shared" ca="1" si="5"/>
        <v/>
      </c>
      <c r="G151" s="80">
        <f>IF(N151=7, 6.9, 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5.1847917310162313</v>
      </c>
      <c r="H151" s="80" cm="1">
        <f t="array" ref="H151">IF(
    SUM(IF(
            ISNUMBER(
                IF(
                    $M$4:$X$4,
                    (M151:X151),
                    "")),
            1,
            0))
        =0,
    NA(),
    IF(
        Parameters!$D$15=1,
        IF(
            SUM(--(ISNUMBER(IF($M$4:$X$4=1,(M151:X151),""))))&gt;0,
            MAX(IF(
                ISNUMBER(M151:X151),
                IF(
                    M$4:X$4=1,
                    M151:X151,
                    ""),
                "")),
            MAX(IF(
                ISNUMBER(M151:X151),
                IF(
                    M$4:X$4=2,
                    M151:X151,
                    ""),
                ""))
        ),
        IF(
            Parameters!$D$16=1,
            IFERROR(
                AVERAGE(IF(
                    ISNUMBER(M151:X151),
                    IF(
                        M$4:X$4=1,
                        M151:X151,
                        ""),
                    "")),
                AVERAGE(IF(
                    ISNUMBER(M151:X151),
                    IF(
                        M$4:X$4=2,
                        M151:X151,
                        ""),
                    ""))
            ),
            IF(
                Parameters!$D$17=1,
                IFERROR(
                    IF(
                        OR(
                            IF(
                                ISNUMBER(M151:X151),
                                IF(
                                    M$4:X$4=1,
                                    M151:X151,
                                    ""),
                                "")
                            =0),
                        0,
                        GEOMEAN(IF(
                            ISNUMBER(M151:X151),
                            IF(
                                M$4:X$4=1,
                                M151:X151,
                                ""),
                            ""))
                    ),
                    IF(
                        OR(IF(
                            ISNUMBER(M151:X151),
                            IF(
                                M$4:X$4=2,
                                M151:X151,
                                ""),
                            "")
                            =0),
                        0,
                        GEOMEAN(IF(
                            ISNUMBER(M151:X151),
                            IF(
                                M$4:X$4=2,
                                M151:X151,
                                ""),
                            "")))
                )
            )
        )
    )
)</f>
        <v>5.1767455448437003</v>
      </c>
      <c r="I151" s="191" cm="1">
        <f t="array" ref="I151">IF(
    SUM(IF(
            ISNUMBER(
                IF(
                    $M$5:$X$5,
                    (M151:X151),
                    "")),
            1,
            0))
        =0,
    NA(),
    IF(
        Parameters!$D$15=1,
        IF(
            SUM(--(ISNUMBER(IF($M$5:$X$5=1,(M151:X151),""))))&gt;0,
            MAX(IF(
                ISNUMBER(M151:X151),
                IF(
                    M$5:X$5=1,
                    M151:X151,
                    ""),
                "")),
            MAX(IF(
                ISNUMBER(M151:X151),
                IF(
                    M$5:X$5=2,
                    M151:X151,
                    ""),
                ""))
        ),
        IF(
            Parameters!$D$16=1,
            IFERROR(
                AVERAGE(IF(
                    ISNUMBER(M151:X151),
                    IF(
                        M$5:X$5=1,
                        M151:X151,
                        ""),
                    "")),
                AVERAGE(IF(
                    ISNUMBER(M151:X151),
                    IF(
                        M$5:X$5=2,
                        M151:X151,
                        ""),
                    ""))
            ),
            IF(
                Parameters!$D$17=1,
                IFERROR(
                    IF(
                        OR(
                            IF(
                                ISNUMBER(M151:X151),
                                IF(
                                    M$5:X$5=1,
                                    M151:X151,
                                    ""),
                                "")
                            =0),
                        0,
                        GEOMEAN(IF(
                            ISNUMBER(M151:X151),
                            IF(
                                M$5:X$5=1,
                                M151:X151,
                                ""),
                            ""))
                    ),
                    IF(
                        OR(IF(
                            ISNUMBER(M151:X151),
                            IF(
                                M$5:X$5=2,
                                M151:X151,
                                ""),
                            "")
                            =0),
                        0,
                        GEOMEAN(IF(
                            ISNUMBER(M151:X151),
                            IF(
                                M$5:X$5=2,
                                M151:X151,
                                ""),
                            "")))
                )
            )
        )
    )
)</f>
        <v>5.1928504233301904</v>
      </c>
      <c r="J151" s="242">
        <v>45218</v>
      </c>
      <c r="K151" s="242">
        <v>45218</v>
      </c>
      <c r="L151" s="91" t="s">
        <v>244</v>
      </c>
      <c r="M151" s="192">
        <v>5.1767455448437003</v>
      </c>
      <c r="N151" s="192" t="s">
        <v>409</v>
      </c>
      <c r="O151" s="192">
        <v>5.1928504233301904</v>
      </c>
      <c r="P151" s="192">
        <v>50.9166666666666</v>
      </c>
      <c r="Q151" s="192" t="s">
        <v>409</v>
      </c>
      <c r="R151" s="192">
        <v>0.41666666666666402</v>
      </c>
      <c r="S151" s="192"/>
      <c r="T151" s="192"/>
      <c r="U151" s="192"/>
      <c r="V151" s="192"/>
      <c r="W151" s="192"/>
      <c r="X151" s="192"/>
      <c r="Y151" s="80"/>
      <c r="Z151" s="80"/>
    </row>
    <row r="152" spans="1:26" x14ac:dyDescent="0.2">
      <c r="A152" s="84">
        <v>145</v>
      </c>
      <c r="B152" s="84" t="str">
        <f ca="1"/>
        <v>Netherlands</v>
      </c>
      <c r="C152" s="84" t="str">
        <f ca="1"/>
        <v>NLD</v>
      </c>
      <c r="D152" s="219" t="str">
        <f ca="1"/>
        <v>ECS           Europe &amp; Central Asia</v>
      </c>
      <c r="E152" s="219" t="str">
        <f ca="1"/>
        <v>NA</v>
      </c>
      <c r="F152" s="190" t="str">
        <f t="shared" ca="1" si="5"/>
        <v/>
      </c>
      <c r="G152" s="80">
        <f>IF(N152=7, 6.9, 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1.8716459107861196</v>
      </c>
      <c r="H152" s="80" cm="1">
        <f t="array" ref="H152">IF(
    SUM(IF(
            ISNUMBER(
                IF(
                    $M$4:$X$4,
                    (M152:X152),
                    "")),
            1,
            0))
        =0,
    NA(),
    IF(
        Parameters!$D$15=1,
        IF(
            SUM(--(ISNUMBER(IF($M$4:$X$4=1,(M152:X152),""))))&gt;0,
            MAX(IF(
                ISNUMBER(M152:X152),
                IF(
                    M$4:X$4=1,
                    M152:X152,
                    ""),
                "")),
            MAX(IF(
                ISNUMBER(M152:X152),
                IF(
                    M$4:X$4=2,
                    M152:X152,
                    ""),
                ""))
        ),
        IF(
            Parameters!$D$16=1,
            IFERROR(
                AVERAGE(IF(
                    ISNUMBER(M152:X152),
                    IF(
                        M$4:X$4=1,
                        M152:X152,
                        ""),
                    "")),
                AVERAGE(IF(
                    ISNUMBER(M152:X152),
                    IF(
                        M$4:X$4=2,
                        M152:X152,
                        ""),
                    ""))
            ),
            IF(
                Parameters!$D$17=1,
                IFERROR(
                    IF(
                        OR(
                            IF(
                                ISNUMBER(M152:X152),
                                IF(
                                    M$4:X$4=1,
                                    M152:X152,
                                    ""),
                                "")
                            =0),
                        0,
                        GEOMEAN(IF(
                            ISNUMBER(M152:X152),
                            IF(
                                M$4:X$4=1,
                                M152:X152,
                                ""),
                            ""))
                    ),
                    IF(
                        OR(IF(
                            ISNUMBER(M152:X152),
                            IF(
                                M$4:X$4=2,
                                M152:X152,
                                ""),
                            "")
                            =0),
                        0,
                        GEOMEAN(IF(
                            ISNUMBER(M152:X152),
                            IF(
                                M$4:X$4=2,
                                M152:X152,
                                ""),
                            "")))
                )
            )
        )
    )
)</f>
        <v>0.82383873794916695</v>
      </c>
      <c r="I152" s="191" cm="1">
        <f t="array" ref="I152">IF(
    SUM(IF(
            ISNUMBER(
                IF(
                    $M$5:$X$5,
                    (M152:X152),
                    "")),
            1,
            0))
        =0,
    NA(),
    IF(
        Parameters!$D$15=1,
        IF(
            SUM(--(ISNUMBER(IF($M$5:$X$5=1,(M152:X152),""))))&gt;0,
            MAX(IF(
                ISNUMBER(M152:X152),
                IF(
                    M$5:X$5=1,
                    M152:X152,
                    ""),
                "")),
            MAX(IF(
                ISNUMBER(M152:X152),
                IF(
                    M$5:X$5=2,
                    M152:X152,
                    ""),
                ""))
        ),
        IF(
            Parameters!$D$16=1,
            IFERROR(
                AVERAGE(IF(
                    ISNUMBER(M152:X152),
                    IF(
                        M$5:X$5=1,
                        M152:X152,
                        ""),
                    "")),
                AVERAGE(IF(
                    ISNUMBER(M152:X152),
                    IF(
                        M$5:X$5=2,
                        M152:X152,
                        ""),
                    ""))
            ),
            IF(
                Parameters!$D$17=1,
                IFERROR(
                    IF(
                        OR(
                            IF(
                                ISNUMBER(M152:X152),
                                IF(
                                    M$5:X$5=1,
                                    M152:X152,
                                    ""),
                                "")
                            =0),
                        0,
                        GEOMEAN(IF(
                            ISNUMBER(M152:X152),
                            IF(
                                M$5:X$5=1,
                                M152:X152,
                                ""),
                            ""))
                    ),
                    IF(
                        OR(IF(
                            ISNUMBER(M152:X152),
                            IF(
                                M$5:X$5=2,
                                M152:X152,
                                ""),
                            "")
                            =0),
                        0,
                        GEOMEAN(IF(
                            ISNUMBER(M152:X152),
                            IF(
                                M$5:X$5=2,
                                M152:X152,
                                ""),
                            "")))
                )
            )
        )
    )
)</f>
        <v>4.2521166509877704</v>
      </c>
      <c r="J152" s="242">
        <v>45218</v>
      </c>
      <c r="K152" s="242">
        <v>45218</v>
      </c>
      <c r="L152" s="91" t="s">
        <v>246</v>
      </c>
      <c r="M152" s="192">
        <v>0.82383873794916695</v>
      </c>
      <c r="N152" s="192" t="s">
        <v>409</v>
      </c>
      <c r="O152" s="192">
        <v>4.2521166509877704</v>
      </c>
      <c r="P152" s="192">
        <v>26.0833333333333</v>
      </c>
      <c r="Q152" s="192" t="s">
        <v>409</v>
      </c>
      <c r="R152" s="192">
        <v>-0.41666666666666402</v>
      </c>
      <c r="S152" s="192"/>
      <c r="T152" s="192"/>
      <c r="U152" s="192"/>
      <c r="V152" s="192"/>
      <c r="W152" s="192"/>
      <c r="X152" s="192"/>
      <c r="Y152" s="80"/>
      <c r="Z152" s="80"/>
    </row>
    <row r="153" spans="1:26" x14ac:dyDescent="0.2">
      <c r="A153" s="84">
        <v>146</v>
      </c>
      <c r="B153" s="84" t="str">
        <f ca="1"/>
        <v>Norway</v>
      </c>
      <c r="C153" s="84" t="str">
        <f ca="1"/>
        <v>NOR</v>
      </c>
      <c r="D153" s="219" t="str">
        <f ca="1"/>
        <v>ECS           Europe &amp; Central Asia</v>
      </c>
      <c r="E153" s="219" t="str">
        <f ca="1"/>
        <v>NA</v>
      </c>
      <c r="F153" s="190" t="str">
        <f t="shared" ca="1" si="5"/>
        <v/>
      </c>
      <c r="G153" s="80">
        <f>IF(N153=7, 6.9, 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7.1111334636943066E-2</v>
      </c>
      <c r="H153" s="80" cm="1">
        <f t="array" ref="H153">IF(
    SUM(IF(
            ISNUMBER(
                IF(
                    $M$4:$X$4,
                    (M153:X153),
                    "")),
            1,
            0))
        =0,
    NA(),
    IF(
        Parameters!$D$15=1,
        IF(
            SUM(--(ISNUMBER(IF($M$4:$X$4=1,(M153:X153),""))))&gt;0,
            MAX(IF(
                ISNUMBER(M153:X153),
                IF(
                    M$4:X$4=1,
                    M153:X153,
                    ""),
                "")),
            MAX(IF(
                ISNUMBER(M153:X153),
                IF(
                    M$4:X$4=2,
                    M153:X153,
                    ""),
                ""))
        ),
        IF(
            Parameters!$D$16=1,
            IFERROR(
                AVERAGE(IF(
                    ISNUMBER(M153:X153),
                    IF(
                        M$4:X$4=1,
                        M153:X153,
                        ""),
                    "")),
                AVERAGE(IF(
                    ISNUMBER(M153:X153),
                    IF(
                        M$4:X$4=2,
                        M153:X153,
                        ""),
                    ""))
            ),
            IF(
                Parameters!$D$17=1,
                IFERROR(
                    IF(
                        OR(
                            IF(
                                ISNUMBER(M153:X153),
                                IF(
                                    M$4:X$4=1,
                                    M153:X153,
                                    ""),
                                "")
                            =0),
                        0,
                        GEOMEAN(IF(
                            ISNUMBER(M153:X153),
                            IF(
                                M$4:X$4=1,
                                M153:X153,
                                ""),
                            ""))
                    ),
                    IF(
                        OR(IF(
                            ISNUMBER(M153:X153),
                            IF(
                                M$4:X$4=2,
                                M153:X153,
                                ""),
                            "")
                            =0),
                        0,
                        GEOMEAN(IF(
                            ISNUMBER(M153:X153),
                            IF(
                                M$4:X$4=2,
                                M153:X153,
                                ""),
                            "")))
                )
            )
        )
    )
)</f>
        <v>5.84282792871704E-3</v>
      </c>
      <c r="I153" s="191" cm="1">
        <f t="array" ref="I153">IF(
    SUM(IF(
            ISNUMBER(
                IF(
                    $M$5:$X$5,
                    (M153:X153),
                    "")),
            1,
            0))
        =0,
    NA(),
    IF(
        Parameters!$D$15=1,
        IF(
            SUM(--(ISNUMBER(IF($M$5:$X$5=1,(M153:X153),""))))&gt;0,
            MAX(IF(
                ISNUMBER(M153:X153),
                IF(
                    M$5:X$5=1,
                    M153:X153,
                    ""),
                "")),
            MAX(IF(
                ISNUMBER(M153:X153),
                IF(
                    M$5:X$5=2,
                    M153:X153,
                    ""),
                ""))
        ),
        IF(
            Parameters!$D$16=1,
            IFERROR(
                AVERAGE(IF(
                    ISNUMBER(M153:X153),
                    IF(
                        M$5:X$5=1,
                        M153:X153,
                        ""),
                    "")),
                AVERAGE(IF(
                    ISNUMBER(M153:X153),
                    IF(
                        M$5:X$5=2,
                        M153:X153,
                        ""),
                    ""))
            ),
            IF(
                Parameters!$D$17=1,
                IFERROR(
                    IF(
                        OR(
                            IF(
                                ISNUMBER(M153:X153),
                                IF(
                                    M$5:X$5=1,
                                    M153:X153,
                                    ""),
                                "")
                            =0),
                        0,
                        GEOMEAN(IF(
                            ISNUMBER(M153:X153),
                            IF(
                                M$5:X$5=1,
                                M153:X153,
                                ""),
                            ""))
                    ),
                    IF(
                        OR(IF(
                            ISNUMBER(M153:X153),
                            IF(
                                M$5:X$5=2,
                                M153:X153,
                                ""),
                            "")
                            =0),
                        0,
                        GEOMEAN(IF(
                            ISNUMBER(M153:X153),
                            IF(
                                M$5:X$5=2,
                                M153:X153,
                                ""),
                            "")))
                )
            )
        )
    )
)</f>
        <v>0.86547507055503303</v>
      </c>
      <c r="J153" s="242">
        <v>45218</v>
      </c>
      <c r="K153" s="242">
        <v>45218</v>
      </c>
      <c r="L153" s="91" t="s">
        <v>248</v>
      </c>
      <c r="M153" s="192">
        <v>5.84282792871704E-3</v>
      </c>
      <c r="N153" s="192" t="s">
        <v>409</v>
      </c>
      <c r="O153" s="192">
        <v>0.86547507055503303</v>
      </c>
      <c r="P153" s="192">
        <v>21.4166666666666</v>
      </c>
      <c r="Q153" s="192" t="s">
        <v>409</v>
      </c>
      <c r="R153" s="192">
        <v>-3.4166666666666599</v>
      </c>
      <c r="S153" s="192"/>
      <c r="T153" s="192"/>
      <c r="U153" s="192"/>
      <c r="V153" s="192"/>
      <c r="W153" s="192"/>
      <c r="X153" s="192"/>
      <c r="Y153" s="80"/>
      <c r="Z153" s="80"/>
    </row>
    <row r="154" spans="1:26" x14ac:dyDescent="0.2">
      <c r="A154" s="84">
        <v>147</v>
      </c>
      <c r="B154" s="84" t="str">
        <f ca="1"/>
        <v>Nepal</v>
      </c>
      <c r="C154" s="84" t="str">
        <f ca="1"/>
        <v>NPL</v>
      </c>
      <c r="D154" s="219" t="str">
        <f ca="1"/>
        <v>SAS           South Asia</v>
      </c>
      <c r="E154" s="219" t="str">
        <f ca="1"/>
        <v>IDA</v>
      </c>
      <c r="F154" s="190" t="str">
        <f t="shared" ca="1" si="5"/>
        <v/>
      </c>
      <c r="G154" s="80">
        <f>IF(N154=7, 6.9, 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4.8386331654912791</v>
      </c>
      <c r="H154" s="80" cm="1">
        <f t="array" ref="H154">IF(
    SUM(IF(
            ISNUMBER(
                IF(
                    $M$4:$X$4,
                    (M154:X154),
                    "")),
            1,
            0))
        =0,
    NA(),
    IF(
        Parameters!$D$15=1,
        IF(
            SUM(--(ISNUMBER(IF($M$4:$X$4=1,(M154:X154),""))))&gt;0,
            MAX(IF(
                ISNUMBER(M154:X154),
                IF(
                    M$4:X$4=1,
                    M154:X154,
                    ""),
                "")),
            MAX(IF(
                ISNUMBER(M154:X154),
                IF(
                    M$4:X$4=2,
                    M154:X154,
                    ""),
                ""))
        ),
        IF(
            Parameters!$D$16=1,
            IFERROR(
                AVERAGE(IF(
                    ISNUMBER(M154:X154),
                    IF(
                        M$4:X$4=1,
                        M154:X154,
                        ""),
                    "")),
                AVERAGE(IF(
                    ISNUMBER(M154:X154),
                    IF(
                        M$4:X$4=2,
                        M154:X154,
                        ""),
                    ""))
            ),
            IF(
                Parameters!$D$17=1,
                IFERROR(
                    IF(
                        OR(
                            IF(
                                ISNUMBER(M154:X154),
                                IF(
                                    M$4:X$4=1,
                                    M154:X154,
                                    ""),
                                "")
                            =0),
                        0,
                        GEOMEAN(IF(
                            ISNUMBER(M154:X154),
                            IF(
                                M$4:X$4=1,
                                M154:X154,
                                ""),
                            ""))
                    ),
                    IF(
                        OR(IF(
                            ISNUMBER(M154:X154),
                            IF(
                                M$4:X$4=2,
                                M154:X154,
                                ""),
                            "")
                            =0),
                        0,
                        GEOMEAN(IF(
                            ISNUMBER(M154:X154),
                            IF(
                                M$4:X$4=2,
                                M154:X154,
                                ""),
                            "")))
                )
            )
        )
    )
)</f>
        <v>4.9576394975167899</v>
      </c>
      <c r="I154" s="191" cm="1">
        <f t="array" ref="I154">IF(
    SUM(IF(
            ISNUMBER(
                IF(
                    $M$5:$X$5,
                    (M154:X154),
                    "")),
            1,
            0))
        =0,
    NA(),
    IF(
        Parameters!$D$15=1,
        IF(
            SUM(--(ISNUMBER(IF($M$5:$X$5=1,(M154:X154),""))))&gt;0,
            MAX(IF(
                ISNUMBER(M154:X154),
                IF(
                    M$5:X$5=1,
                    M154:X154,
                    ""),
                "")),
            MAX(IF(
                ISNUMBER(M154:X154),
                IF(
                    M$5:X$5=2,
                    M154:X154,
                    ""),
                ""))
        ),
        IF(
            Parameters!$D$16=1,
            IFERROR(
                AVERAGE(IF(
                    ISNUMBER(M154:X154),
                    IF(
                        M$5:X$5=1,
                        M154:X154,
                        ""),
                    "")),
                AVERAGE(IF(
                    ISNUMBER(M154:X154),
                    IF(
                        M$5:X$5=2,
                        M154:X154,
                        ""),
                    ""))
            ),
            IF(
                Parameters!$D$17=1,
                IFERROR(
                    IF(
                        OR(
                            IF(
                                ISNUMBER(M154:X154),
                                IF(
                                    M$5:X$5=1,
                                    M154:X154,
                                    ""),
                                "")
                            =0),
                        0,
                        GEOMEAN(IF(
                            ISNUMBER(M154:X154),
                            IF(
                                M$5:X$5=1,
                                M154:X154,
                                ""),
                            ""))
                    ),
                    IF(
                        OR(IF(
                            ISNUMBER(M154:X154),
                            IF(
                                M$5:X$5=2,
                                M154:X154,
                                ""),
                            "")
                            =0),
                        0,
                        GEOMEAN(IF(
                            ISNUMBER(M154:X154),
                            IF(
                                M$5:X$5=2,
                                M154:X154,
                                ""),
                            "")))
                )
            )
        )
    )
)</f>
        <v>4.7224835371589799</v>
      </c>
      <c r="J154" s="242">
        <v>45142</v>
      </c>
      <c r="K154" s="242">
        <v>45142</v>
      </c>
      <c r="L154" s="91" t="s">
        <v>250</v>
      </c>
      <c r="M154" s="192">
        <v>4.9576394975167899</v>
      </c>
      <c r="N154" s="192" t="s">
        <v>409</v>
      </c>
      <c r="O154" s="192">
        <v>4.7224835371589799</v>
      </c>
      <c r="P154" s="192">
        <v>49.6666666666666</v>
      </c>
      <c r="Q154" s="192" t="s">
        <v>409</v>
      </c>
      <c r="R154" s="192">
        <v>0</v>
      </c>
      <c r="S154" s="192"/>
      <c r="T154" s="192"/>
      <c r="U154" s="192"/>
      <c r="V154" s="192"/>
      <c r="W154" s="192"/>
      <c r="X154" s="192"/>
      <c r="Y154" s="80"/>
      <c r="Z154" s="80"/>
    </row>
    <row r="155" spans="1:26" x14ac:dyDescent="0.2">
      <c r="A155" s="84">
        <v>148</v>
      </c>
      <c r="B155" s="84" t="str">
        <f ca="1"/>
        <v>Nauru</v>
      </c>
      <c r="C155" s="84" t="str">
        <f ca="1"/>
        <v>NRU</v>
      </c>
      <c r="D155" s="219" t="str">
        <f ca="1"/>
        <v>EAS           East Asia &amp; Pacific</v>
      </c>
      <c r="E155" s="219" t="str">
        <f ca="1"/>
        <v>IBRD</v>
      </c>
      <c r="F155" s="190" t="str">
        <f t="shared" ca="1" si="5"/>
        <v/>
      </c>
      <c r="G155" s="80" t="e">
        <f>IF(N155=7, 6.9, 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#N/A</v>
      </c>
      <c r="H155" s="80" t="e" cm="1">
        <f t="array" ref="H155">IF(
    SUM(IF(
            ISNUMBER(
                IF(
                    $M$4:$X$4,
                    (M155:X155),
                    "")),
            1,
            0))
        =0,
    NA(),
    IF(
        Parameters!$D$15=1,
        IF(
            SUM(--(ISNUMBER(IF($M$4:$X$4=1,(M155:X155),""))))&gt;0,
            MAX(IF(
                ISNUMBER(M155:X155),
                IF(
                    M$4:X$4=1,
                    M155:X155,
                    ""),
                "")),
            MAX(IF(
                ISNUMBER(M155:X155),
                IF(
                    M$4:X$4=2,
                    M155:X155,
                    ""),
                ""))
        ),
        IF(
            Parameters!$D$16=1,
            IFERROR(
                AVERAGE(IF(
                    ISNUMBER(M155:X155),
                    IF(
                        M$4:X$4=1,
                        M155:X155,
                        ""),
                    "")),
                AVERAGE(IF(
                    ISNUMBER(M155:X155),
                    IF(
                        M$4:X$4=2,
                        M155:X155,
                        ""),
                    ""))
            ),
            IF(
                Parameters!$D$17=1,
                IFERROR(
                    IF(
                        OR(
                            IF(
                                ISNUMBER(M155:X155),
                                IF(
                                    M$4:X$4=1,
                                    M155:X155,
                                    ""),
                                "")
                            =0),
                        0,
                        GEOMEAN(IF(
                            ISNUMBER(M155:X155),
                            IF(
                                M$4:X$4=1,
                                M155:X155,
                                ""),
                            ""))
                    ),
                    IF(
                        OR(IF(
                            ISNUMBER(M155:X155),
                            IF(
                                M$4:X$4=2,
                                M155:X155,
                                ""),
                            "")
                            =0),
                        0,
                        GEOMEAN(IF(
                            ISNUMBER(M155:X155),
                            IF(
                                M$4:X$4=2,
                                M155:X155,
                                ""),
                            "")))
                )
            )
        )
    )
)</f>
        <v>#N/A</v>
      </c>
      <c r="I155" s="191" t="e" cm="1">
        <f t="array" ref="I155">IF(
    SUM(IF(
            ISNUMBER(
                IF(
                    $M$5:$X$5,
                    (M155:X155),
                    "")),
            1,
            0))
        =0,
    NA(),
    IF(
        Parameters!$D$15=1,
        IF(
            SUM(--(ISNUMBER(IF($M$5:$X$5=1,(M155:X155),""))))&gt;0,
            MAX(IF(
                ISNUMBER(M155:X155),
                IF(
                    M$5:X$5=1,
                    M155:X155,
                    ""),
                "")),
            MAX(IF(
                ISNUMBER(M155:X155),
                IF(
                    M$5:X$5=2,
                    M155:X155,
                    ""),
                ""))
        ),
        IF(
            Parameters!$D$16=1,
            IFERROR(
                AVERAGE(IF(
                    ISNUMBER(M155:X155),
                    IF(
                        M$5:X$5=1,
                        M155:X155,
                        ""),
                    "")),
                AVERAGE(IF(
                    ISNUMBER(M155:X155),
                    IF(
                        M$5:X$5=2,
                        M155:X155,
                        ""),
                    ""))
            ),
            IF(
                Parameters!$D$17=1,
                IFERROR(
                    IF(
                        OR(
                            IF(
                                ISNUMBER(M155:X155),
                                IF(
                                    M$5:X$5=1,
                                    M155:X155,
                                    ""),
                                "")
                            =0),
                        0,
                        GEOMEAN(IF(
                            ISNUMBER(M155:X155),
                            IF(
                                M$5:X$5=1,
                                M155:X155,
                                ""),
                            ""))
                    ),
                    IF(
                        OR(IF(
                            ISNUMBER(M155:X155),
                            IF(
                                M$5:X$5=2,
                                M155:X155,
                                ""),
                            "")
                            =0),
                        0,
                        GEOMEAN(IF(
                            ISNUMBER(M155:X155),
                            IF(
                                M$5:X$5=2,
                                M155:X155,
                                ""),
                            "")))
                )
            )
        )
    )
)</f>
        <v>#N/A</v>
      </c>
      <c r="J155" s="242">
        <v>44753</v>
      </c>
      <c r="K155" s="242">
        <v>44753</v>
      </c>
      <c r="L155" s="91" t="s">
        <v>252</v>
      </c>
      <c r="M155" s="192" t="s">
        <v>409</v>
      </c>
      <c r="N155" s="192" t="s">
        <v>409</v>
      </c>
      <c r="O155" s="192" t="s">
        <v>409</v>
      </c>
      <c r="P155" s="192" t="s">
        <v>409</v>
      </c>
      <c r="Q155" s="192" t="s">
        <v>409</v>
      </c>
      <c r="R155" s="192" t="s">
        <v>409</v>
      </c>
      <c r="S155" s="192"/>
      <c r="T155" s="192"/>
      <c r="U155" s="192"/>
      <c r="V155" s="192"/>
      <c r="W155" s="192"/>
      <c r="X155" s="192"/>
      <c r="Y155" s="80"/>
      <c r="Z155" s="80"/>
    </row>
    <row r="156" spans="1:26" x14ac:dyDescent="0.2">
      <c r="A156" s="84">
        <v>149</v>
      </c>
      <c r="B156" s="84" t="str">
        <f ca="1"/>
        <v>New Zealand</v>
      </c>
      <c r="C156" s="84" t="str">
        <f ca="1"/>
        <v>NZL</v>
      </c>
      <c r="D156" s="219" t="str">
        <f ca="1"/>
        <v>EAS           East Asia &amp; Pacific</v>
      </c>
      <c r="E156" s="219" t="str">
        <f ca="1"/>
        <v>NA</v>
      </c>
      <c r="F156" s="190" t="str">
        <f t="shared" ca="1" si="5"/>
        <v/>
      </c>
      <c r="G156" s="80">
        <f>IF(N156=7, 6.9, 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$M$4:$X$4,
                    (M156:X156),
                    "")),
            1,
            0))
        =0,
    NA(),
    IF(
        Parameters!$D$15=1,
        IF(
            SUM(--(ISNUMBER(IF($M$4:$X$4=1,(M156:X156),""))))&gt;0,
            MAX(IF(
                ISNUMBER(M156:X156),
                IF(
                    M$4:X$4=1,
                    M156:X156,
                    ""),
                "")),
            MAX(IF(
                ISNUMBER(M156:X156),
                IF(
                    M$4:X$4=2,
                    M156:X156,
                    ""),
                ""))
        ),
        IF(
            Parameters!$D$16=1,
            IFERROR(
                AVERAGE(IF(
                    ISNUMBER(M156:X156),
                    IF(
                        M$4:X$4=1,
                        M156:X156,
                        ""),
                    "")),
                AVERAGE(IF(
                    ISNUMBER(M156:X156),
                    IF(
                        M$4:X$4=2,
                        M156:X156,
                        ""),
                    ""))
            ),
            IF(
                Parameters!$D$17=1,
                IFERROR(
                    IF(
                        OR(
                            IF(
                                ISNUMBER(M156:X156),
                                IF(
                                    M$4:X$4=1,
                                    M156:X156,
                                    ""),
                                "")
                            =0),
                        0,
                        GEOMEAN(IF(
                            ISNUMBER(M156:X156),
                            IF(
                                M$4:X$4=1,
                                M156:X156,
                                ""),
                            ""))
                    ),
                    IF(
                        OR(IF(
                            ISNUMBER(M156:X156),
                            IF(
                                M$4:X$4=2,
                                M156:X156,
                                ""),
                            "")
                            =0),
                        0,
                        GEOMEAN(IF(
                            ISNUMBER(M156:X156),
                            IF(
                                M$4:X$4=2,
                                M156:X156,
                                ""),
                            "")))
                )
            )
        )
    )
)</f>
        <v>0</v>
      </c>
      <c r="I156" s="191" cm="1">
        <f t="array" ref="I156">IF(
    SUM(IF(
            ISNUMBER(
                IF(
                    $M$5:$X$5,
                    (M156:X156),
                    "")),
            1,
            0))
        =0,
    NA(),
    IF(
        Parameters!$D$15=1,
        IF(
            SUM(--(ISNUMBER(IF($M$5:$X$5=1,(M156:X156),""))))&gt;0,
            MAX(IF(
                ISNUMBER(M156:X156),
                IF(
                    M$5:X$5=1,
                    M156:X156,
                    ""),
                "")),
            MAX(IF(
                ISNUMBER(M156:X156),
                IF(
                    M$5:X$5=2,
                    M156:X156,
                    ""),
                ""))
        ),
        IF(
            Parameters!$D$16=1,
            IFERROR(
                AVERAGE(IF(
                    ISNUMBER(M156:X156),
                    IF(
                        M$5:X$5=1,
                        M156:X156,
                        ""),
                    "")),
                AVERAGE(IF(
                    ISNUMBER(M156:X156),
                    IF(
                        M$5:X$5=2,
                        M156:X156,
                        ""),
                    ""))
            ),
            IF(
                Parameters!$D$17=1,
                IFERROR(
                    IF(
                        OR(
                            IF(
                                ISNUMBER(M156:X156),
                                IF(
                                    M$5:X$5=1,
                                    M156:X156,
                                    ""),
                                "")
                            =0),
                        0,
                        GEOMEAN(IF(
                            ISNUMBER(M156:X156),
                            IF(
                                M$5:X$5=1,
                                M156:X156,
                                ""),
                            ""))
                    ),
                    IF(
                        OR(IF(
                            ISNUMBER(M156:X156),
                            IF(
                                M$5:X$5=2,
                                M156:X156,
                                ""),
                            "")
                            =0),
                        0,
                        GEOMEAN(IF(
                            ISNUMBER(M156:X156),
                            IF(
                                M$5:X$5=2,
                                M156:X156,
                                ""),
                            "")))
                )
            )
        )
    )
)</f>
        <v>5.1928504233301904</v>
      </c>
      <c r="J156" s="242">
        <v>45218</v>
      </c>
      <c r="K156" s="242">
        <v>45218</v>
      </c>
      <c r="L156" s="91" t="s">
        <v>254</v>
      </c>
      <c r="M156" s="192">
        <v>0</v>
      </c>
      <c r="N156" s="192" t="s">
        <v>409</v>
      </c>
      <c r="O156" s="192">
        <v>5.1928504233301904</v>
      </c>
      <c r="P156" s="192">
        <v>21.25</v>
      </c>
      <c r="Q156" s="192" t="s">
        <v>409</v>
      </c>
      <c r="R156" s="192">
        <v>0.41666666666666702</v>
      </c>
      <c r="S156" s="192"/>
      <c r="T156" s="192"/>
      <c r="U156" s="192"/>
      <c r="V156" s="192"/>
      <c r="W156" s="192"/>
      <c r="X156" s="192"/>
      <c r="Y156" s="80"/>
      <c r="Z156" s="80"/>
    </row>
    <row r="157" spans="1:26" x14ac:dyDescent="0.2">
      <c r="A157" s="84">
        <v>150</v>
      </c>
      <c r="B157" s="84" t="str">
        <f ca="1"/>
        <v>Oman</v>
      </c>
      <c r="C157" s="84" t="str">
        <f ca="1"/>
        <v>OMN</v>
      </c>
      <c r="D157" s="219" t="str">
        <f ca="1"/>
        <v>MEA           Middle East &amp; North Africa</v>
      </c>
      <c r="E157" s="219" t="str">
        <f ca="1"/>
        <v>NA</v>
      </c>
      <c r="F157" s="190" t="str">
        <f t="shared" ca="1" si="5"/>
        <v/>
      </c>
      <c r="G157" s="80">
        <f>IF(N157=7, 6.9, 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0.63048407972993048</v>
      </c>
      <c r="H157" s="80" cm="1">
        <f t="array" ref="H157">IF(
    SUM(IF(
            ISNUMBER(
                IF(
                    $M$4:$X$4,
                    (M157:X157),
                    "")),
            1,
            0))
        =0,
    NA(),
    IF(
        Parameters!$D$15=1,
        IF(
            SUM(--(ISNUMBER(IF($M$4:$X$4=1,(M157:X157),""))))&gt;0,
            MAX(IF(
                ISNUMBER(M157:X157),
                IF(
                    M$4:X$4=1,
                    M157:X157,
                    ""),
                "")),
            MAX(IF(
                ISNUMBER(M157:X157),
                IF(
                    M$4:X$4=2,
                    M157:X157,
                    ""),
                ""))
        ),
        IF(
            Parameters!$D$16=1,
            IFERROR(
                AVERAGE(IF(
                    ISNUMBER(M157:X157),
                    IF(
                        M$4:X$4=1,
                        M157:X157,
                        ""),
                    "")),
                AVERAGE(IF(
                    ISNUMBER(M157:X157),
                    IF(
                        M$4:X$4=2,
                        M157:X157,
                        ""),
                    ""))
            ),
            IF(
                Parameters!$D$17=1,
                IFERROR(
                    IF(
                        OR(
                            IF(
                                ISNUMBER(M157:X157),
                                IF(
                                    M$4:X$4=1,
                                    M157:X157,
                                    ""),
                                "")
                            =0),
                        0,
                        GEOMEAN(IF(
                            ISNUMBER(M157:X157),
                            IF(
                                M$4:X$4=1,
                                M157:X157,
                                ""),
                            ""))
                    ),
                    IF(
                        OR(IF(
                            ISNUMBER(M157:X157),
                            IF(
                                M$4:X$4=2,
                                M157:X157,
                                ""),
                            "")
                            =0),
                        0,
                        GEOMEAN(IF(
                            ISNUMBER(M157:X157),
                            IF(
                                M$4:X$4=2,
                                M157:X157,
                                ""),
                            "")))
                )
            )
        )
    )
)</f>
        <v>1.32047911189015</v>
      </c>
      <c r="I157" s="191" cm="1">
        <f t="array" ref="I157">IF(
    SUM(IF(
            ISNUMBER(
                IF(
                    $M$5:$X$5,
                    (M157:X157),
                    "")),
            1,
            0))
        =0,
    NA(),
    IF(
        Parameters!$D$15=1,
        IF(
            SUM(--(ISNUMBER(IF($M$5:$X$5=1,(M157:X157),""))))&gt;0,
            MAX(IF(
                ISNUMBER(M157:X157),
                IF(
                    M$5:X$5=1,
                    M157:X157,
                    ""),
                "")),
            MAX(IF(
                ISNUMBER(M157:X157),
                IF(
                    M$5:X$5=2,
                    M157:X157,
                    ""),
                ""))
        ),
        IF(
            Parameters!$D$16=1,
            IFERROR(
                AVERAGE(IF(
                    ISNUMBER(M157:X157),
                    IF(
                        M$5:X$5=1,
                        M157:X157,
                        ""),
                    "")),
                AVERAGE(IF(
                    ISNUMBER(M157:X157),
                    IF(
                        M$5:X$5=2,
                        M157:X157,
                        ""),
                    ""))
            ),
            IF(
                Parameters!$D$17=1,
                IFERROR(
                    IF(
                        OR(
                            IF(
                                ISNUMBER(M157:X157),
                                IF(
                                    M$5:X$5=1,
                                    M157:X157,
                                    ""),
                                "")
                            =0),
                        0,
                        GEOMEAN(IF(
                            ISNUMBER(M157:X157),
                            IF(
                                M$5:X$5=1,
                                M157:X157,
                                ""),
                            ""))
                    ),
                    IF(
                        OR(IF(
                            ISNUMBER(M157:X157),
                            IF(
                                M$5:X$5=2,
                                M157:X157,
                                ""),
                            "")
                            =0),
                        0,
                        GEOMEAN(IF(
                            ISNUMBER(M157:X157),
                            IF(
                                M$5:X$5=2,
                                M157:X157,
                                ""),
                            "")))
                )
            )
        )
    )
)</f>
        <v>0.30103480714957798</v>
      </c>
      <c r="J157" s="242">
        <v>45218</v>
      </c>
      <c r="K157" s="242">
        <v>45218</v>
      </c>
      <c r="L157" s="91" t="s">
        <v>256</v>
      </c>
      <c r="M157" s="192">
        <v>1.32047911189015</v>
      </c>
      <c r="N157" s="192" t="s">
        <v>409</v>
      </c>
      <c r="O157" s="192">
        <v>0.30103480714957798</v>
      </c>
      <c r="P157" s="192">
        <v>28.9166666666666</v>
      </c>
      <c r="Q157" s="192" t="s">
        <v>409</v>
      </c>
      <c r="R157" s="192">
        <v>-3.9166666666666599</v>
      </c>
      <c r="S157" s="192"/>
      <c r="T157" s="192"/>
      <c r="U157" s="192"/>
      <c r="V157" s="192"/>
      <c r="W157" s="192"/>
      <c r="X157" s="192"/>
      <c r="Y157" s="80"/>
      <c r="Z157" s="80"/>
    </row>
    <row r="158" spans="1:26" x14ac:dyDescent="0.2">
      <c r="A158" s="84">
        <v>151</v>
      </c>
      <c r="B158" s="84" t="str">
        <f ca="1"/>
        <v>Pakistan</v>
      </c>
      <c r="C158" s="84" t="str">
        <f ca="1"/>
        <v>PAK</v>
      </c>
      <c r="D158" s="219" t="str">
        <f ca="1"/>
        <v>SAS           South Asia</v>
      </c>
      <c r="E158" s="219" t="str">
        <f ca="1"/>
        <v>Blend</v>
      </c>
      <c r="F158" s="190" t="str">
        <f t="shared" ca="1" si="5"/>
        <v/>
      </c>
      <c r="G158" s="80">
        <f>IF(N158=7, 6.9, 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10</v>
      </c>
      <c r="H158" s="80" cm="1">
        <f t="array" ref="H158">IF(
    SUM(IF(
            ISNUMBER(
                IF(
                    $M$4:$X$4,
                    (M158:X158),
                    "")),
            1,
            0))
        =0,
    NA(),
    IF(
        Parameters!$D$15=1,
        IF(
            SUM(--(ISNUMBER(IF($M$4:$X$4=1,(M158:X158),""))))&gt;0,
            MAX(IF(
                ISNUMBER(M158:X158),
                IF(
                    M$4:X$4=1,
                    M158:X158,
                    ""),
                "")),
            MAX(IF(
                ISNUMBER(M158:X158),
                IF(
                    M$4:X$4=2,
                    M158:X158,
                    ""),
                ""))
        ),
        IF(
            Parameters!$D$16=1,
            IFERROR(
                AVERAGE(IF(
                    ISNUMBER(M158:X158),
                    IF(
                        M$4:X$4=1,
                        M158:X158,
                        ""),
                    "")),
                AVERAGE(IF(
                    ISNUMBER(M158:X158),
                    IF(
                        M$4:X$4=2,
                        M158:X158,
                        ""),
                    ""))
            ),
            IF(
                Parameters!$D$17=1,
                IFERROR(
                    IF(
                        OR(
                            IF(
                                ISNUMBER(M158:X158),
                                IF(
                                    M$4:X$4=1,
                                    M158:X158,
                                    ""),
                                "")
                            =0),
                        0,
                        GEOMEAN(IF(
                            ISNUMBER(M158:X158),
                            IF(
                                M$4:X$4=1,
                                M158:X158,
                                ""),
                            ""))
                    ),
                    IF(
                        OR(IF(
                            ISNUMBER(M158:X158),
                            IF(
                                M$4:X$4=2,
                                M158:X158,
                                ""),
                            "")
                            =0),
                        0,
                        GEOMEAN(IF(
                            ISNUMBER(M158:X158),
                            IF(
                                M$4:X$4=2,
                                M158:X158,
                                ""),
                            "")))
                )
            )
        )
    )
)</f>
        <v>10</v>
      </c>
      <c r="I158" s="191" cm="1">
        <f t="array" ref="I158">IF(
    SUM(IF(
            ISNUMBER(
                IF(
                    $M$5:$X$5,
                    (M158:X158),
                    "")),
            1,
            0))
        =0,
    NA(),
    IF(
        Parameters!$D$15=1,
        IF(
            SUM(--(ISNUMBER(IF($M$5:$X$5=1,(M158:X158),""))))&gt;0,
            MAX(IF(
                ISNUMBER(M158:X158),
                IF(
                    M$5:X$5=1,
                    M158:X158,
                    ""),
                "")),
            MAX(IF(
                ISNUMBER(M158:X158),
                IF(
                    M$5:X$5=2,
                    M158:X158,
                    ""),
                ""))
        ),
        IF(
            Parameters!$D$16=1,
            IFERROR(
                AVERAGE(IF(
                    ISNUMBER(M158:X158),
                    IF(
                        M$5:X$5=1,
                        M158:X158,
                        ""),
                    "")),
                AVERAGE(IF(
                    ISNUMBER(M158:X158),
                    IF(
                        M$5:X$5=2,
                        M158:X158,
                        ""),
                    ""))
            ),
            IF(
                Parameters!$D$17=1,
                IFERROR(
                    IF(
                        OR(
                            IF(
                                ISNUMBER(M158:X158),
                                IF(
                                    M$5:X$5=1,
                                    M158:X158,
                                    ""),
                                "")
                            =0),
                        0,
                        GEOMEAN(IF(
                            ISNUMBER(M158:X158),
                            IF(
                                M$5:X$5=1,
                                M158:X158,
                                ""),
                            ""))
                    ),
                    IF(
                        OR(IF(
                            ISNUMBER(M158:X158),
                            IF(
                                M$5:X$5=2,
                                M158:X158,
                                ""),
                            "")
                            =0),
                        0,
                        GEOMEAN(IF(
                            ISNUMBER(M158:X158),
                            IF(
                                M$5:X$5=2,
                                M158:X158,
                                ""),
                            "")))
                )
            )
        )
    )
)</f>
        <v>10</v>
      </c>
      <c r="J158" s="242">
        <v>44895</v>
      </c>
      <c r="K158" s="242">
        <v>45218</v>
      </c>
      <c r="L158" s="91" t="s">
        <v>258</v>
      </c>
      <c r="M158" s="192">
        <v>8.4487291849255008</v>
      </c>
      <c r="N158" s="192">
        <v>10</v>
      </c>
      <c r="O158" s="192">
        <v>10</v>
      </c>
      <c r="P158" s="192">
        <v>69.5833333333333</v>
      </c>
      <c r="Q158" s="192" t="s">
        <v>779</v>
      </c>
      <c r="R158" s="192">
        <v>4.75</v>
      </c>
      <c r="S158" s="192"/>
      <c r="T158" s="192"/>
      <c r="U158" s="192"/>
      <c r="V158" s="192"/>
      <c r="W158" s="192"/>
      <c r="X158" s="192"/>
      <c r="Y158" s="80"/>
      <c r="Z158" s="80"/>
    </row>
    <row r="159" spans="1:26" x14ac:dyDescent="0.2">
      <c r="A159" s="84">
        <v>152</v>
      </c>
      <c r="B159" s="84" t="str">
        <f ca="1"/>
        <v>Panama</v>
      </c>
      <c r="C159" s="84" t="str">
        <f ca="1"/>
        <v>PAN</v>
      </c>
      <c r="D159" s="219" t="str">
        <f ca="1"/>
        <v>LCN           Latin America &amp; Caribbean</v>
      </c>
      <c r="E159" s="219" t="str">
        <f ca="1"/>
        <v>IBRD</v>
      </c>
      <c r="F159" s="190" t="str">
        <f t="shared" ca="1" si="5"/>
        <v/>
      </c>
      <c r="G159" s="80">
        <f>IF(N159=7, 6.9, 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2.0313460270716344</v>
      </c>
      <c r="H159" s="80" cm="1">
        <f t="array" ref="H159">IF(
    SUM(IF(
            ISNUMBER(
                IF(
                    $M$4:$X$4,
                    (M159:X159),
                    "")),
            1,
            0))
        =0,
    NA(),
    IF(
        Parameters!$D$15=1,
        IF(
            SUM(--(ISNUMBER(IF($M$4:$X$4=1,(M159:X159),""))))&gt;0,
            MAX(IF(
                ISNUMBER(M159:X159),
                IF(
                    M$4:X$4=1,
                    M159:X159,
                    ""),
                "")),
            MAX(IF(
                ISNUMBER(M159:X159),
                IF(
                    M$4:X$4=2,
                    M159:X159,
                    ""),
                ""))
        ),
        IF(
            Parameters!$D$16=1,
            IFERROR(
                AVERAGE(IF(
                    ISNUMBER(M159:X159),
                    IF(
                        M$4:X$4=1,
                        M159:X159,
                        ""),
                    "")),
                AVERAGE(IF(
                    ISNUMBER(M159:X159),
                    IF(
                        M$4:X$4=2,
                        M159:X159,
                        ""),
                    ""))
            ),
            IF(
                Parameters!$D$17=1,
                IFERROR(
                    IF(
                        OR(
                            IF(
                                ISNUMBER(M159:X159),
                                IF(
                                    M$4:X$4=1,
                                    M159:X159,
                                    ""),
                                "")
                            =0),
                        0,
                        GEOMEAN(IF(
                            ISNUMBER(M159:X159),
                            IF(
                                M$4:X$4=1,
                                M159:X159,
                                ""),
                            ""))
                    ),
                    IF(
                        OR(IF(
                            ISNUMBER(M159:X159),
                            IF(
                                M$4:X$4=2,
                                M159:X159,
                                ""),
                            "")
                            =0),
                        0,
                        GEOMEAN(IF(
                            ISNUMBER(M159:X159),
                            IF(
                                M$4:X$4=2,
                                M159:X159,
                                ""),
                            "")))
                )
            )
        )
    )
)</f>
        <v>0.79462459830557997</v>
      </c>
      <c r="I159" s="191" cm="1">
        <f t="array" ref="I159">IF(
    SUM(IF(
            ISNUMBER(
                IF(
                    $M$5:$X$5,
                    (M159:X159),
                    "")),
            1,
            0))
        =0,
    NA(),
    IF(
        Parameters!$D$15=1,
        IF(
            SUM(--(ISNUMBER(IF($M$5:$X$5=1,(M159:X159),""))))&gt;0,
            MAX(IF(
                ISNUMBER(M159:X159),
                IF(
                    M$5:X$5=1,
                    M159:X159,
                    ""),
                "")),
            MAX(IF(
                ISNUMBER(M159:X159),
                IF(
                    M$5:X$5=2,
                    M159:X159,
                    ""),
                ""))
        ),
        IF(
            Parameters!$D$16=1,
            IFERROR(
                AVERAGE(IF(
                    ISNUMBER(M159:X159),
                    IF(
                        M$5:X$5=1,
                        M159:X159,
                        ""),
                    "")),
                AVERAGE(IF(
                    ISNUMBER(M159:X159),
                    IF(
                        M$5:X$5=2,
                        M159:X159,
                        ""),
                    ""))
            ),
            IF(
                Parameters!$D$17=1,
                IFERROR(
                    IF(
                        OR(
                            IF(
                                ISNUMBER(M159:X159),
                                IF(
                                    M$5:X$5=1,
                                    M159:X159,
                                    ""),
                                "")
                            =0),
                        0,
                        GEOMEAN(IF(
                            ISNUMBER(M159:X159),
                            IF(
                                M$5:X$5=1,
                                M159:X159,
                                ""),
                            ""))
                    ),
                    IF(
                        OR(IF(
                            ISNUMBER(M159:X159),
                            IF(
                                M$5:X$5=2,
                                M159:X159,
                                ""),
                            "")
                            =0),
                        0,
                        GEOMEAN(IF(
                            ISNUMBER(M159:X159),
                            IF(
                                M$5:X$5=2,
                                M159:X159,
                                ""),
                            "")))
                )
            )
        )
    )
)</f>
        <v>5.1928504233301904</v>
      </c>
      <c r="J159" s="242">
        <v>45272</v>
      </c>
      <c r="K159" s="242">
        <v>45272</v>
      </c>
      <c r="L159" s="91" t="s">
        <v>260</v>
      </c>
      <c r="M159" s="192">
        <v>0.79462459830557997</v>
      </c>
      <c r="N159" s="192" t="s">
        <v>409</v>
      </c>
      <c r="O159" s="192">
        <v>5.1928504233301904</v>
      </c>
      <c r="P159" s="192">
        <v>25.9166666666666</v>
      </c>
      <c r="Q159" s="192" t="s">
        <v>409</v>
      </c>
      <c r="R159" s="192">
        <v>0.41666666666666702</v>
      </c>
      <c r="S159" s="192"/>
      <c r="T159" s="192"/>
      <c r="U159" s="192"/>
      <c r="V159" s="192"/>
      <c r="W159" s="192"/>
      <c r="X159" s="192"/>
      <c r="Y159" s="80"/>
      <c r="Z159" s="80"/>
    </row>
    <row r="160" spans="1:26" x14ac:dyDescent="0.2">
      <c r="A160" s="84">
        <v>153</v>
      </c>
      <c r="B160" s="84" t="str">
        <f ca="1"/>
        <v>Peru</v>
      </c>
      <c r="C160" s="84" t="str">
        <f ca="1"/>
        <v>PER</v>
      </c>
      <c r="D160" s="219" t="str">
        <f ca="1"/>
        <v>LCN           Latin America &amp; Caribbean</v>
      </c>
      <c r="E160" s="219" t="str">
        <f ca="1"/>
        <v>IBRD</v>
      </c>
      <c r="F160" s="190" t="str">
        <f t="shared" ca="1" si="5"/>
        <v/>
      </c>
      <c r="G160" s="80">
        <f>IF(N160=7, 6.9, 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6.9</v>
      </c>
      <c r="H160" s="80" cm="1">
        <f t="array" ref="H160">IF(
    SUM(IF(
            ISNUMBER(
                IF(
                    $M$4:$X$4,
                    (M160:X160),
                    "")),
            1,
            0))
        =0,
    NA(),
    IF(
        Parameters!$D$15=1,
        IF(
            SUM(--(ISNUMBER(IF($M$4:$X$4=1,(M160:X160),""))))&gt;0,
            MAX(IF(
                ISNUMBER(M160:X160),
                IF(
                    M$4:X$4=1,
                    M160:X160,
                    ""),
                "")),
            MAX(IF(
                ISNUMBER(M160:X160),
                IF(
                    M$4:X$4=2,
                    M160:X160,
                    ""),
                ""))
        ),
        IF(
            Parameters!$D$16=1,
            IFERROR(
                AVERAGE(IF(
                    ISNUMBER(M160:X160),
                    IF(
                        M$4:X$4=1,
                        M160:X160,
                        ""),
                    "")),
                AVERAGE(IF(
                    ISNUMBER(M160:X160),
                    IF(
                        M$4:X$4=2,
                        M160:X160,
                        ""),
                    ""))
            ),
            IF(
                Parameters!$D$17=1,
                IFERROR(
                    IF(
                        OR(
                            IF(
                                ISNUMBER(M160:X160),
                                IF(
                                    M$4:X$4=1,
                                    M160:X160,
                                    ""),
                                "")
                            =0),
                        0,
                        GEOMEAN(IF(
                            ISNUMBER(M160:X160),
                            IF(
                                M$4:X$4=1,
                                M160:X160,
                                ""),
                            ""))
                    ),
                    IF(
                        OR(IF(
                            ISNUMBER(M160:X160),
                            IF(
                                M$4:X$4=2,
                                M160:X160,
                                ""),
                            "")
                            =0),
                        0,
                        GEOMEAN(IF(
                            ISNUMBER(M160:X160),
                            IF(
                                M$4:X$4=2,
                                M160:X160,
                                ""),
                            "")))
                )
            )
        )
    )
)</f>
        <v>7</v>
      </c>
      <c r="I160" s="191" cm="1">
        <f t="array" ref="I160">IF(
    SUM(IF(
            ISNUMBER(
                IF(
                    $M$5:$X$5,
                    (M160:X160),
                    "")),
            1,
            0))
        =0,
    NA(),
    IF(
        Parameters!$D$15=1,
        IF(
            SUM(--(ISNUMBER(IF($M$5:$X$5=1,(M160:X160),""))))&gt;0,
            MAX(IF(
                ISNUMBER(M160:X160),
                IF(
                    M$5:X$5=1,
                    M160:X160,
                    ""),
                "")),
            MAX(IF(
                ISNUMBER(M160:X160),
                IF(
                    M$5:X$5=2,
                    M160:X160,
                    ""),
                ""))
        ),
        IF(
            Parameters!$D$16=1,
            IFERROR(
                AVERAGE(IF(
                    ISNUMBER(M160:X160),
                    IF(
                        M$5:X$5=1,
                        M160:X160,
                        ""),
                    "")),
                AVERAGE(IF(
                    ISNUMBER(M160:X160),
                    IF(
                        M$5:X$5=2,
                        M160:X160,
                        ""),
                    ""))
            ),
            IF(
                Parameters!$D$17=1,
                IFERROR(
                    IF(
                        OR(
                            IF(
                                ISNUMBER(M160:X160),
                                IF(
                                    M$5:X$5=1,
                                    M160:X160,
                                    ""),
                                "")
                            =0),
                        0,
                        GEOMEAN(IF(
                            ISNUMBER(M160:X160),
                            IF(
                                M$5:X$5=1,
                                M160:X160,
                                ""),
                            ""))
                    ),
                    IF(
                        OR(IF(
                            ISNUMBER(M160:X160),
                            IF(
                                M$5:X$5=2,
                                M160:X160,
                                ""),
                            "")
                            =0),
                        0,
                        GEOMEAN(IF(
                            ISNUMBER(M160:X160),
                            IF(
                                M$5:X$5=2,
                                M160:X160,
                                ""),
                            "")))
                )
            )
        )
    )
)</f>
        <v>7</v>
      </c>
      <c r="J160" s="242">
        <v>44895</v>
      </c>
      <c r="K160" s="242">
        <v>44887</v>
      </c>
      <c r="L160" s="91" t="s">
        <v>262</v>
      </c>
      <c r="M160" s="192">
        <v>1.6564417177913999</v>
      </c>
      <c r="N160" s="192">
        <v>7</v>
      </c>
      <c r="O160" s="192">
        <v>2.65286923800564</v>
      </c>
      <c r="P160" s="192">
        <v>30.8333333333333</v>
      </c>
      <c r="Q160" s="192" t="s">
        <v>778</v>
      </c>
      <c r="R160" s="192">
        <v>-1.8333333333333299</v>
      </c>
      <c r="S160" s="192"/>
      <c r="T160" s="192"/>
      <c r="U160" s="192"/>
      <c r="V160" s="192"/>
      <c r="W160" s="192"/>
      <c r="X160" s="192"/>
      <c r="Y160" s="80"/>
      <c r="Z160" s="80"/>
    </row>
    <row r="161" spans="1:26" x14ac:dyDescent="0.2">
      <c r="A161" s="84">
        <v>154</v>
      </c>
      <c r="B161" s="84" t="str">
        <f ca="1"/>
        <v>Philippines</v>
      </c>
      <c r="C161" s="84" t="str">
        <f ca="1"/>
        <v>PHL</v>
      </c>
      <c r="D161" s="219" t="str">
        <f ca="1"/>
        <v>EAS           East Asia &amp; Pacific</v>
      </c>
      <c r="E161" s="219" t="str">
        <f ca="1"/>
        <v>IBRD</v>
      </c>
      <c r="F161" s="190" t="str">
        <f t="shared" ca="1" si="5"/>
        <v/>
      </c>
      <c r="G161" s="80">
        <f>IF(N161=7, 6.9, 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0.23989337631083688</v>
      </c>
      <c r="H161" s="80" cm="1">
        <f t="array" ref="H161">IF(
    SUM(IF(
            ISNUMBER(
                IF(
                    $M$4:$X$4,
                    (M161:X161),
                    "")),
            1,
            0))
        =0,
    NA(),
    IF(
        Parameters!$D$15=1,
        IF(
            SUM(--(ISNUMBER(IF($M$4:$X$4=1,(M161:X161),""))))&gt;0,
            MAX(IF(
                ISNUMBER(M161:X161),
                IF(
                    M$4:X$4=1,
                    M161:X161,
                    ""),
                "")),
            MAX(IF(
                ISNUMBER(M161:X161),
                IF(
                    M$4:X$4=2,
                    M161:X161,
                    ""),
                ""))
        ),
        IF(
            Parameters!$D$16=1,
            IFERROR(
                AVERAGE(IF(
                    ISNUMBER(M161:X161),
                    IF(
                        M$4:X$4=1,
                        M161:X161,
                        ""),
                    "")),
                AVERAGE(IF(
                    ISNUMBER(M161:X161),
                    IF(
                        M$4:X$4=2,
                        M161:X161,
                        ""),
                    ""))
            ),
            IF(
                Parameters!$D$17=1,
                IFERROR(
                    IF(
                        OR(
                            IF(
                                ISNUMBER(M161:X161),
                                IF(
                                    M$4:X$4=1,
                                    M161:X161,
                                    ""),
                                "")
                            =0),
                        0,
                        GEOMEAN(IF(
                            ISNUMBER(M161:X161),
                            IF(
                                M$4:X$4=1,
                                M161:X161,
                                ""),
                            ""))
                    ),
                    IF(
                        OR(IF(
                            ISNUMBER(M161:X161),
                            IF(
                                M$4:X$4=2,
                                M161:X161,
                                ""),
                            "")
                            =0),
                        0,
                        GEOMEAN(IF(
                            ISNUMBER(M161:X161),
                            IF(
                                M$4:X$4=2,
                                M161:X161,
                                ""),
                            "")))
                )
            )
        )
    )
)</f>
        <v>3.0587204206836098</v>
      </c>
      <c r="I161" s="191" cm="1">
        <f t="array" ref="I161">IF(
    SUM(IF(
            ISNUMBER(
                IF(
                    $M$5:$X$5,
                    (M161:X161),
                    "")),
            1,
            0))
        =0,
    NA(),
    IF(
        Parameters!$D$15=1,
        IF(
            SUM(--(ISNUMBER(IF($M$5:$X$5=1,(M161:X161),""))))&gt;0,
            MAX(IF(
                ISNUMBER(M161:X161),
                IF(
                    M$5:X$5=1,
                    M161:X161,
                    ""),
                "")),
            MAX(IF(
                ISNUMBER(M161:X161),
                IF(
                    M$5:X$5=2,
                    M161:X161,
                    ""),
                ""))
        ),
        IF(
            Parameters!$D$16=1,
            IFERROR(
                AVERAGE(IF(
                    ISNUMBER(M161:X161),
                    IF(
                        M$5:X$5=1,
                        M161:X161,
                        ""),
                    "")),
                AVERAGE(IF(
                    ISNUMBER(M161:X161),
                    IF(
                        M$5:X$5=2,
                        M161:X161,
                        ""),
                    ""))
            ),
            IF(
                Parameters!$D$17=1,
                IFERROR(
                    IF(
                        OR(
                            IF(
                                ISNUMBER(M161:X161),
                                IF(
                                    M$5:X$5=1,
                                    M161:X161,
                                    ""),
                                "")
                            =0),
                        0,
                        GEOMEAN(IF(
                            ISNUMBER(M161:X161),
                            IF(
                                M$5:X$5=1,
                                M161:X161,
                                ""),
                            ""))
                    ),
                    IF(
                        OR(IF(
                            ISNUMBER(M161:X161),
                            IF(
                                M$5:X$5=2,
                                M161:X161,
                                ""),
                            "")
                            =0),
                        0,
                        GEOMEAN(IF(
                            ISNUMBER(M161:X161),
                            IF(
                                M$5:X$5=2,
                                M161:X161,
                                ""),
                            "")))
                )
            )
        )
    )
)</f>
        <v>1.8814675446849401E-2</v>
      </c>
      <c r="J161" s="242">
        <v>45218</v>
      </c>
      <c r="K161" s="242">
        <v>45218</v>
      </c>
      <c r="L161" s="91" t="s">
        <v>264</v>
      </c>
      <c r="M161" s="192">
        <v>3.0587204206836098</v>
      </c>
      <c r="N161" s="192" t="s">
        <v>409</v>
      </c>
      <c r="O161" s="192">
        <v>1.8814675446849401E-2</v>
      </c>
      <c r="P161" s="192">
        <v>38.8333333333333</v>
      </c>
      <c r="Q161" s="192" t="s">
        <v>409</v>
      </c>
      <c r="R161" s="192">
        <v>-4.1666666666666599</v>
      </c>
      <c r="S161" s="192"/>
      <c r="T161" s="192"/>
      <c r="U161" s="192"/>
      <c r="V161" s="192"/>
      <c r="W161" s="192"/>
      <c r="X161" s="192"/>
      <c r="Y161" s="80"/>
      <c r="Z161" s="80"/>
    </row>
    <row r="162" spans="1:26" x14ac:dyDescent="0.2">
      <c r="A162" s="84">
        <v>155</v>
      </c>
      <c r="B162" s="84" t="str">
        <f ca="1"/>
        <v>Palau</v>
      </c>
      <c r="C162" s="84" t="str">
        <f ca="1"/>
        <v>PLW</v>
      </c>
      <c r="D162" s="219" t="str">
        <f ca="1"/>
        <v>EAS           East Asia &amp; Pacific</v>
      </c>
      <c r="E162" s="219" t="str">
        <f ca="1"/>
        <v>IBRD</v>
      </c>
      <c r="F162" s="190" t="str">
        <f t="shared" ca="1" si="5"/>
        <v/>
      </c>
      <c r="G162" s="80" t="e">
        <f>IF(N162=7, 6.9, 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#N/A</v>
      </c>
      <c r="H162" s="80" t="e" cm="1">
        <f t="array" ref="H162">IF(
    SUM(IF(
            ISNUMBER(
                IF(
                    $M$4:$X$4,
                    (M162:X162),
                    "")),
            1,
            0))
        =0,
    NA(),
    IF(
        Parameters!$D$15=1,
        IF(
            SUM(--(ISNUMBER(IF($M$4:$X$4=1,(M162:X162),""))))&gt;0,
            MAX(IF(
                ISNUMBER(M162:X162),
                IF(
                    M$4:X$4=1,
                    M162:X162,
                    ""),
                "")),
            MAX(IF(
                ISNUMBER(M162:X162),
                IF(
                    M$4:X$4=2,
                    M162:X162,
                    ""),
                ""))
        ),
        IF(
            Parameters!$D$16=1,
            IFERROR(
                AVERAGE(IF(
                    ISNUMBER(M162:X162),
                    IF(
                        M$4:X$4=1,
                        M162:X162,
                        ""),
                    "")),
                AVERAGE(IF(
                    ISNUMBER(M162:X162),
                    IF(
                        M$4:X$4=2,
                        M162:X162,
                        ""),
                    ""))
            ),
            IF(
                Parameters!$D$17=1,
                IFERROR(
                    IF(
                        OR(
                            IF(
                                ISNUMBER(M162:X162),
                                IF(
                                    M$4:X$4=1,
                                    M162:X162,
                                    ""),
                                "")
                            =0),
                        0,
                        GEOMEAN(IF(
                            ISNUMBER(M162:X162),
                            IF(
                                M$4:X$4=1,
                                M162:X162,
                                ""),
                            ""))
                    ),
                    IF(
                        OR(IF(
                            ISNUMBER(M162:X162),
                            IF(
                                M$4:X$4=2,
                                M162:X162,
                                ""),
                            "")
                            =0),
                        0,
                        GEOMEAN(IF(
                            ISNUMBER(M162:X162),
                            IF(
                                M$4:X$4=2,
                                M162:X162,
                                ""),
                            "")))
                )
            )
        )
    )
)</f>
        <v>#N/A</v>
      </c>
      <c r="I162" s="191" t="e" cm="1">
        <f t="array" ref="I162">IF(
    SUM(IF(
            ISNUMBER(
                IF(
                    $M$5:$X$5,
                    (M162:X162),
                    "")),
            1,
            0))
        =0,
    NA(),
    IF(
        Parameters!$D$15=1,
        IF(
            SUM(--(ISNUMBER(IF($M$5:$X$5=1,(M162:X162),""))))&gt;0,
            MAX(IF(
                ISNUMBER(M162:X162),
                IF(
                    M$5:X$5=1,
                    M162:X162,
                    ""),
                "")),
            MAX(IF(
                ISNUMBER(M162:X162),
                IF(
                    M$5:X$5=2,
                    M162:X162,
                    ""),
                ""))
        ),
        IF(
            Parameters!$D$16=1,
            IFERROR(
                AVERAGE(IF(
                    ISNUMBER(M162:X162),
                    IF(
                        M$5:X$5=1,
                        M162:X162,
                        ""),
                    "")),
                AVERAGE(IF(
                    ISNUMBER(M162:X162),
                    IF(
                        M$5:X$5=2,
                        M162:X162,
                        ""),
                    ""))
            ),
            IF(
                Parameters!$D$17=1,
                IFERROR(
                    IF(
                        OR(
                            IF(
                                ISNUMBER(M162:X162),
                                IF(
                                    M$5:X$5=1,
                                    M162:X162,
                                    ""),
                                "")
                            =0),
                        0,
                        GEOMEAN(IF(
                            ISNUMBER(M162:X162),
                            IF(
                                M$5:X$5=1,
                                M162:X162,
                                ""),
                            ""))
                    ),
                    IF(
                        OR(IF(
                            ISNUMBER(M162:X162),
                            IF(
                                M$5:X$5=2,
                                M162:X162,
                                ""),
                            "")
                            =0),
                        0,
                        GEOMEAN(IF(
                            ISNUMBER(M162:X162),
                            IF(
                                M$5:X$5=2,
                                M162:X162,
                                ""),
                            "")))
                )
            )
        )
    )
)</f>
        <v>#N/A</v>
      </c>
      <c r="J162" s="242">
        <v>44753</v>
      </c>
      <c r="K162" s="242">
        <v>44753</v>
      </c>
      <c r="L162" s="91" t="s">
        <v>266</v>
      </c>
      <c r="M162" s="192" t="s">
        <v>409</v>
      </c>
      <c r="N162" s="192" t="s">
        <v>409</v>
      </c>
      <c r="O162" s="192" t="s">
        <v>409</v>
      </c>
      <c r="P162" s="192" t="s">
        <v>409</v>
      </c>
      <c r="Q162" s="192" t="s">
        <v>409</v>
      </c>
      <c r="R162" s="192" t="s">
        <v>409</v>
      </c>
      <c r="S162" s="192"/>
      <c r="T162" s="192"/>
      <c r="U162" s="192"/>
      <c r="V162" s="192"/>
      <c r="W162" s="192"/>
      <c r="X162" s="192"/>
      <c r="Y162" s="80"/>
      <c r="Z162" s="80"/>
    </row>
    <row r="163" spans="1:26" x14ac:dyDescent="0.2">
      <c r="A163" s="84">
        <v>156</v>
      </c>
      <c r="B163" s="84" t="str">
        <f ca="1"/>
        <v>Papua New Guinea</v>
      </c>
      <c r="C163" s="84" t="str">
        <f ca="1"/>
        <v>PNG</v>
      </c>
      <c r="D163" s="219" t="str">
        <f ca="1"/>
        <v>EAS           East Asia &amp; Pacific</v>
      </c>
      <c r="E163" s="219" t="str">
        <f ca="1"/>
        <v>Blend</v>
      </c>
      <c r="F163" s="190" t="str">
        <f t="shared" ca="1" si="5"/>
        <v/>
      </c>
      <c r="G163" s="80">
        <f>IF(N163=7, 6.9, 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$M$4:$X$4,
                    (M163:X163),
                    "")),
            1,
            0))
        =0,
    NA(),
    IF(
        Parameters!$D$15=1,
        IF(
            SUM(--(ISNUMBER(IF($M$4:$X$4=1,(M163:X163),""))))&gt;0,
            MAX(IF(
                ISNUMBER(M163:X163),
                IF(
                    M$4:X$4=1,
                    M163:X163,
                    ""),
                "")),
            MAX(IF(
                ISNUMBER(M163:X163),
                IF(
                    M$4:X$4=2,
                    M163:X163,
                    ""),
                ""))
        ),
        IF(
            Parameters!$D$16=1,
            IFERROR(
                AVERAGE(IF(
                    ISNUMBER(M163:X163),
                    IF(
                        M$4:X$4=1,
                        M163:X163,
                        ""),
                    "")),
                AVERAGE(IF(
                    ISNUMBER(M163:X163),
                    IF(
                        M$4:X$4=2,
                        M163:X163,
                        ""),
                    ""))
            ),
            IF(
                Parameters!$D$17=1,
                IFERROR(
                    IF(
                        OR(
                            IF(
                                ISNUMBER(M163:X163),
                                IF(
                                    M$4:X$4=1,
                                    M163:X163,
                                    ""),
                                "")
                            =0),
                        0,
                        GEOMEAN(IF(
                            ISNUMBER(M163:X163),
                            IF(
                                M$4:X$4=1,
                                M163:X163,
                                ""),
                            ""))
                    ),
                    IF(
                        OR(IF(
                            ISNUMBER(M163:X163),
                            IF(
                                M$4:X$4=2,
                                M163:X163,
                                ""),
                            "")
                            =0),
                        0,
                        GEOMEAN(IF(
                            ISNUMBER(M163:X163),
                            IF(
                                M$4:X$4=2,
                                M163:X163,
                                ""),
                            "")))
                )
            )
        )
    )
)</f>
        <v>10</v>
      </c>
      <c r="I163" s="191" cm="1">
        <f t="array" ref="I163">IF(
    SUM(IF(
            ISNUMBER(
                IF(
                    $M$5:$X$5,
                    (M163:X163),
                    "")),
            1,
            0))
        =0,
    NA(),
    IF(
        Parameters!$D$15=1,
        IF(
            SUM(--(ISNUMBER(IF($M$5:$X$5=1,(M163:X163),""))))&gt;0,
            MAX(IF(
                ISNUMBER(M163:X163),
                IF(
                    M$5:X$5=1,
                    M163:X163,
                    ""),
                "")),
            MAX(IF(
                ISNUMBER(M163:X163),
                IF(
                    M$5:X$5=2,
                    M163:X163,
                    ""),
                ""))
        ),
        IF(
            Parameters!$D$16=1,
            IFERROR(
                AVERAGE(IF(
                    ISNUMBER(M163:X163),
                    IF(
                        M$5:X$5=1,
                        M163:X163,
                        ""),
                    "")),
                AVERAGE(IF(
                    ISNUMBER(M163:X163),
                    IF(
                        M$5:X$5=2,
                        M163:X163,
                        ""),
                    ""))
            ),
            IF(
                Parameters!$D$17=1,
                IFERROR(
                    IF(
                        OR(
                            IF(
                                ISNUMBER(M163:X163),
                                IF(
                                    M$5:X$5=1,
                                    M163:X163,
                                    ""),
                                "")
                            =0),
                        0,
                        GEOMEAN(IF(
                            ISNUMBER(M163:X163),
                            IF(
                                M$5:X$5=1,
                                M163:X163,
                                ""),
                            ""))
                    ),
                    IF(
                        OR(IF(
                            ISNUMBER(M163:X163),
                            IF(
                                M$5:X$5=2,
                                M163:X163,
                                ""),
                            "")
                            =0),
                        0,
                        GEOMEAN(IF(
                            ISNUMBER(M163:X163),
                            IF(
                                M$5:X$5=2,
                                M163:X163,
                                ""),
                            "")))
                )
            )
        )
    )
)</f>
        <v>10</v>
      </c>
      <c r="J163" s="242">
        <v>44895</v>
      </c>
      <c r="K163" s="242">
        <v>45218</v>
      </c>
      <c r="L163" s="91" t="s">
        <v>268</v>
      </c>
      <c r="M163" s="192">
        <v>5.6441717791411001</v>
      </c>
      <c r="N163" s="192">
        <v>10</v>
      </c>
      <c r="O163" s="192">
        <v>3.68767638758231</v>
      </c>
      <c r="P163" s="192">
        <v>53.5833333333333</v>
      </c>
      <c r="Q163" s="192" t="s">
        <v>780</v>
      </c>
      <c r="R163" s="192">
        <v>-0.91666666666666397</v>
      </c>
      <c r="S163" s="192"/>
      <c r="T163" s="192"/>
      <c r="U163" s="192"/>
      <c r="V163" s="192"/>
      <c r="W163" s="192"/>
      <c r="X163" s="192"/>
      <c r="Y163" s="80"/>
      <c r="Z163" s="80"/>
    </row>
    <row r="164" spans="1:26" x14ac:dyDescent="0.2">
      <c r="A164" s="84">
        <v>157</v>
      </c>
      <c r="B164" s="84" t="str">
        <f ca="1"/>
        <v>Poland</v>
      </c>
      <c r="C164" s="84" t="str">
        <f ca="1"/>
        <v>POL</v>
      </c>
      <c r="D164" s="219" t="str">
        <f ca="1"/>
        <v>ECS           Europe &amp; Central Asia</v>
      </c>
      <c r="E164" s="219" t="str">
        <f ca="1"/>
        <v>IBRD</v>
      </c>
      <c r="F164" s="190" t="str">
        <f t="shared" ca="1" si="5"/>
        <v/>
      </c>
      <c r="G164" s="80">
        <f>IF(N164=7, 6.9, 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$M$4:$X$4,
                    (M164:X164),
                    "")),
            1,
            0))
        =0,
    NA(),
    IF(
        Parameters!$D$15=1,
        IF(
            SUM(--(ISNUMBER(IF($M$4:$X$4=1,(M164:X164),""))))&gt;0,
            MAX(IF(
                ISNUMBER(M164:X164),
                IF(
                    M$4:X$4=1,
                    M164:X164,
                    ""),
                "")),
            MAX(IF(
                ISNUMBER(M164:X164),
                IF(
                    M$4:X$4=2,
                    M164:X164,
                    ""),
                ""))
        ),
        IF(
            Parameters!$D$16=1,
            IFERROR(
                AVERAGE(IF(
                    ISNUMBER(M164:X164),
                    IF(
                        M$4:X$4=1,
                        M164:X164,
                        ""),
                    "")),
                AVERAGE(IF(
                    ISNUMBER(M164:X164),
                    IF(
                        M$4:X$4=2,
                        M164:X164,
                        ""),
                    ""))
            ),
            IF(
                Parameters!$D$17=1,
                IFERROR(
                    IF(
                        OR(
                            IF(
                                ISNUMBER(M164:X164),
                                IF(
                                    M$4:X$4=1,
                                    M164:X164,
                                    ""),
                                "")
                            =0),
                        0,
                        GEOMEAN(IF(
                            ISNUMBER(M164:X164),
                            IF(
                                M$4:X$4=1,
                                M164:X164,
                                ""),
                            ""))
                    ),
                    IF(
                        OR(IF(
                            ISNUMBER(M164:X164),
                            IF(
                                M$4:X$4=2,
                                M164:X164,
                                ""),
                            "")
                            =0),
                        0,
                        GEOMEAN(IF(
                            ISNUMBER(M164:X164),
                            IF(
                                M$4:X$4=2,
                                M164:X164,
                                ""),
                            "")))
                )
            )
        )
    )
)</f>
        <v>3.2047911189015399</v>
      </c>
      <c r="I164" s="191" cm="1">
        <f t="array" ref="I164">IF(
    SUM(IF(
            ISNUMBER(
                IF(
                    $M$5:$X$5,
                    (M164:X164),
                    "")),
            1,
            0))
        =0,
    NA(),
    IF(
        Parameters!$D$15=1,
        IF(
            SUM(--(ISNUMBER(IF($M$5:$X$5=1,(M164:X164),""))))&gt;0,
            MAX(IF(
                ISNUMBER(M164:X164),
                IF(
                    M$5:X$5=1,
                    M164:X164,
                    ""),
                "")),
            MAX(IF(
                ISNUMBER(M164:X164),
                IF(
                    M$5:X$5=2,
                    M164:X164,
                    ""),
                ""))
        ),
        IF(
            Parameters!$D$16=1,
            IFERROR(
                AVERAGE(IF(
                    ISNUMBER(M164:X164),
                    IF(
                        M$5:X$5=1,
                        M164:X164,
                        ""),
                    "")),
                AVERAGE(IF(
                    ISNUMBER(M164:X164),
                    IF(
                        M$5:X$5=2,
                        M164:X164,
                        ""),
                    ""))
            ),
            IF(
                Parameters!$D$17=1,
                IFERROR(
                    IF(
                        OR(
                            IF(
                                ISNUMBER(M164:X164),
                                IF(
                                    M$5:X$5=1,
                                    M164:X164,
                                    ""),
                                "")
                            =0),
                        0,
                        GEOMEAN(IF(
                            ISNUMBER(M164:X164),
                            IF(
                                M$5:X$5=1,
                                M164:X164,
                                ""),
                            ""))
                    ),
                    IF(
                        OR(IF(
                            ISNUMBER(M164:X164),
                            IF(
                                M$5:X$5=2,
                                M164:X164,
                                ""),
                            "")
                            =0),
                        0,
                        GEOMEAN(IF(
                            ISNUMBER(M164:X164),
                            IF(
                                M$5:X$5=2,
                                M164:X164,
                                ""),
                            "")))
                )
            )
        )
    )
)</f>
        <v>0</v>
      </c>
      <c r="J164" s="242">
        <v>45272</v>
      </c>
      <c r="K164" s="242">
        <v>45272</v>
      </c>
      <c r="L164" s="91" t="s">
        <v>270</v>
      </c>
      <c r="M164" s="192">
        <v>3.2047911189015399</v>
      </c>
      <c r="N164" s="192" t="s">
        <v>409</v>
      </c>
      <c r="O164" s="192">
        <v>0</v>
      </c>
      <c r="P164" s="192">
        <v>39.6666666666666</v>
      </c>
      <c r="Q164" s="192" t="s">
        <v>409</v>
      </c>
      <c r="R164" s="192">
        <v>-8.9999999999999893</v>
      </c>
      <c r="S164" s="192"/>
      <c r="T164" s="192"/>
      <c r="U164" s="192"/>
      <c r="V164" s="192"/>
      <c r="W164" s="192"/>
      <c r="X164" s="192"/>
      <c r="Y164" s="80"/>
      <c r="Z164" s="80"/>
    </row>
    <row r="165" spans="1:26" x14ac:dyDescent="0.2">
      <c r="A165" s="84">
        <v>158</v>
      </c>
      <c r="B165" s="84" t="str">
        <f ca="1"/>
        <v>Puerto Rico</v>
      </c>
      <c r="C165" s="84" t="str">
        <f ca="1"/>
        <v>PRI</v>
      </c>
      <c r="D165" s="219" t="str">
        <f ca="1"/>
        <v>LCN           Latin America &amp; Caribbean</v>
      </c>
      <c r="E165" s="219" t="str">
        <f ca="1"/>
        <v>NA</v>
      </c>
      <c r="F165" s="190" t="str">
        <f t="shared" ca="1" si="5"/>
        <v/>
      </c>
      <c r="G165" s="80">
        <f>IF(N165=7, 6.9, 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3.3100414185821285</v>
      </c>
      <c r="H165" s="80" cm="1">
        <f t="array" ref="H165">IF(
    SUM(IF(
            ISNUMBER(
                IF(
                    $M$4:$X$4,
                    (M165:X165),
                    "")),
            1,
            0))
        =0,
    NA(),
    IF(
        Parameters!$D$15=1,
        IF(
            SUM(--(ISNUMBER(IF($M$4:$X$4=1,(M165:X165),""))))&gt;0,
            MAX(IF(
                ISNUMBER(M165:X165),
                IF(
                    M$4:X$4=1,
                    M165:X165,
                    ""),
                "")),
            MAX(IF(
                ISNUMBER(M165:X165),
                IF(
                    M$4:X$4=2,
                    M165:X165,
                    ""),
                ""))
        ),
        IF(
            Parameters!$D$16=1,
            IFERROR(
                AVERAGE(IF(
                    ISNUMBER(M165:X165),
                    IF(
                        M$4:X$4=1,
                        M165:X165,
                        ""),
                    "")),
                AVERAGE(IF(
                    ISNUMBER(M165:X165),
                    IF(
                        M$4:X$4=2,
                        M165:X165,
                        ""),
                    ""))
            ),
            IF(
                Parameters!$D$17=1,
                IFERROR(
                    IF(
                        OR(
                            IF(
                                ISNUMBER(M165:X165),
                                IF(
                                    M$4:X$4=1,
                                    M165:X165,
                                    ""),
                                "")
                            =0),
                        0,
                        GEOMEAN(IF(
                            ISNUMBER(M165:X165),
                            IF(
                                M$4:X$4=1,
                                M165:X165,
                                ""),
                            ""))
                    ),
                    IF(
                        OR(IF(
                            ISNUMBER(M165:X165),
                            IF(
                                M$4:X$4=2,
                                M165:X165,
                                ""),
                            "")
                            =0),
                        0,
                        GEOMEAN(IF(
                            ISNUMBER(M165:X165),
                            IF(
                                M$4:X$4=2,
                                M165:X165,
                                ""),
                            "")))
                )
            )
        )
    )
)</f>
        <v>4.6216768916155404</v>
      </c>
      <c r="I165" s="191" cm="1">
        <f t="array" ref="I165">IF(
    SUM(IF(
            ISNUMBER(
                IF(
                    $M$5:$X$5,
                    (M165:X165),
                    "")),
            1,
            0))
        =0,
    NA(),
    IF(
        Parameters!$D$15=1,
        IF(
            SUM(--(ISNUMBER(IF($M$5:$X$5=1,(M165:X165),""))))&gt;0,
            MAX(IF(
                ISNUMBER(M165:X165),
                IF(
                    M$5:X$5=1,
                    M165:X165,
                    ""),
                "")),
            MAX(IF(
                ISNUMBER(M165:X165),
                IF(
                    M$5:X$5=2,
                    M165:X165,
                    ""),
                ""))
        ),
        IF(
            Parameters!$D$16=1,
            IFERROR(
                AVERAGE(IF(
                    ISNUMBER(M165:X165),
                    IF(
                        M$5:X$5=1,
                        M165:X165,
                        ""),
                    "")),
                AVERAGE(IF(
                    ISNUMBER(M165:X165),
                    IF(
                        M$5:X$5=2,
                        M165:X165,
                        ""),
                    ""))
            ),
            IF(
                Parameters!$D$17=1,
                IFERROR(
                    IF(
                        OR(
                            IF(
                                ISNUMBER(M165:X165),
                                IF(
                                    M$5:X$5=1,
                                    M165:X165,
                                    ""),
                                "")
                            =0),
                        0,
                        GEOMEAN(IF(
                            ISNUMBER(M165:X165),
                            IF(
                                M$5:X$5=1,
                                M165:X165,
                                ""),
                            ""))
                    ),
                    IF(
                        OR(IF(
                            ISNUMBER(M165:X165),
                            IF(
                                M$5:X$5=2,
                                M165:X165,
                                ""),
                            "")
                            =0),
                        0,
                        GEOMEAN(IF(
                            ISNUMBER(M165:X165),
                            IF(
                                M$5:X$5=2,
                                M165:X165,
                                ""),
                            "")))
                )
            )
        )
    )
)</f>
        <v>2.3706491063029098</v>
      </c>
      <c r="J165" s="242">
        <v>45272</v>
      </c>
      <c r="K165" s="242">
        <v>45272</v>
      </c>
      <c r="L165" s="91" t="s">
        <v>712</v>
      </c>
      <c r="M165" s="192">
        <v>4.6216768916155404</v>
      </c>
      <c r="N165" s="192" t="s">
        <v>409</v>
      </c>
      <c r="O165" s="192">
        <v>2.3706491063029098</v>
      </c>
      <c r="P165" s="192">
        <v>47.75</v>
      </c>
      <c r="Q165" s="192" t="s">
        <v>409</v>
      </c>
      <c r="R165" s="192">
        <v>-2.0833333333333299</v>
      </c>
      <c r="S165" s="192"/>
      <c r="T165" s="192"/>
      <c r="U165" s="192"/>
      <c r="V165" s="192"/>
      <c r="W165" s="192"/>
      <c r="X165" s="192"/>
      <c r="Y165" s="80"/>
      <c r="Z165" s="80"/>
    </row>
    <row r="166" spans="1:26" x14ac:dyDescent="0.2">
      <c r="A166" s="84">
        <v>159</v>
      </c>
      <c r="B166" s="84" t="str">
        <f ca="1"/>
        <v>Korea, Dem. People's Rep.</v>
      </c>
      <c r="C166" s="84" t="str">
        <f ca="1"/>
        <v>PRK</v>
      </c>
      <c r="D166" s="219" t="str">
        <f ca="1"/>
        <v>EAS           East Asia &amp; Pacific</v>
      </c>
      <c r="E166" s="219" t="str">
        <f ca="1"/>
        <v>NA</v>
      </c>
      <c r="F166" s="190" t="str">
        <f t="shared" ca="1" si="5"/>
        <v/>
      </c>
      <c r="G166" s="80">
        <f>IF(N166=7, 6.9, 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7.7106662754940514</v>
      </c>
      <c r="H166" s="80" cm="1">
        <f t="array" ref="H166">IF(
    SUM(IF(
            ISNUMBER(
                IF(
                    $M$4:$X$4,
                    (M166:X166),
                    "")),
            1,
            0))
        =0,
    NA(),
    IF(
        Parameters!$D$15=1,
        IF(
            SUM(--(ISNUMBER(IF($M$4:$X$4=1,(M166:X166),""))))&gt;0,
            MAX(IF(
                ISNUMBER(M166:X166),
                IF(
                    M$4:X$4=1,
                    M166:X166,
                    ""),
                "")),
            MAX(IF(
                ISNUMBER(M166:X166),
                IF(
                    M$4:X$4=2,
                    M166:X166,
                    ""),
                ""))
        ),
        IF(
            Parameters!$D$16=1,
            IFERROR(
                AVERAGE(IF(
                    ISNUMBER(M166:X166),
                    IF(
                        M$4:X$4=1,
                        M166:X166,
                        ""),
                    "")),
                AVERAGE(IF(
                    ISNUMBER(M166:X166),
                    IF(
                        M$4:X$4=2,
                        M166:X166,
                        ""),
                    ""))
            ),
            IF(
                Parameters!$D$17=1,
                IFERROR(
                    IF(
                        OR(
                            IF(
                                ISNUMBER(M166:X166),
                                IF(
                                    M$4:X$4=1,
                                    M166:X166,
                                    ""),
                                "")
                            =0),
                        0,
                        GEOMEAN(IF(
                            ISNUMBER(M166:X166),
                            IF(
                                M$4:X$4=1,
                                M166:X166,
                                ""),
                            ""))
                    ),
                    IF(
                        OR(IF(
                            ISNUMBER(M166:X166),
                            IF(
                                M$4:X$4=2,
                                M166:X166,
                                ""),
                            "")
                            =0),
                        0,
                        GEOMEAN(IF(
                            ISNUMBER(M166:X166),
                            IF(
                                M$4:X$4=2,
                                M166:X166,
                                ""),
                            "")))
                )
            )
        )
    )
)</f>
        <v>10</v>
      </c>
      <c r="I166" s="191" cm="1">
        <f t="array" ref="I166">IF(
    SUM(IF(
            ISNUMBER(
                IF(
                    $M$5:$X$5,
                    (M166:X166),
                    "")),
            1,
            0))
        =0,
    NA(),
    IF(
        Parameters!$D$15=1,
        IF(
            SUM(--(ISNUMBER(IF($M$5:$X$5=1,(M166:X166),""))))&gt;0,
            MAX(IF(
                ISNUMBER(M166:X166),
                IF(
                    M$5:X$5=1,
                    M166:X166,
                    ""),
                "")),
            MAX(IF(
                ISNUMBER(M166:X166),
                IF(
                    M$5:X$5=2,
                    M166:X166,
                    ""),
                ""))
        ),
        IF(
            Parameters!$D$16=1,
            IFERROR(
                AVERAGE(IF(
                    ISNUMBER(M166:X166),
                    IF(
                        M$5:X$5=1,
                        M166:X166,
                        ""),
                    "")),
                AVERAGE(IF(
                    ISNUMBER(M166:X166),
                    IF(
                        M$5:X$5=2,
                        M166:X166,
                        ""),
                    ""))
            ),
            IF(
                Parameters!$D$17=1,
                IFERROR(
                    IF(
                        OR(
                            IF(
                                ISNUMBER(M166:X166),
                                IF(
                                    M$5:X$5=1,
                                    M166:X166,
                                    ""),
                                "")
                            =0),
                        0,
                        GEOMEAN(IF(
                            ISNUMBER(M166:X166),
                            IF(
                                M$5:X$5=1,
                                M166:X166,
                                ""),
                            ""))
                    ),
                    IF(
                        OR(IF(
                            ISNUMBER(M166:X166),
                            IF(
                                M$5:X$5=2,
                                M166:X166,
                                ""),
                            "")
                            =0),
                        0,
                        GEOMEAN(IF(
                            ISNUMBER(M166:X166),
                            IF(
                                M$5:X$5=2,
                                M166:X166,
                                ""),
                            "")))
                )
            )
        )
    )
)</f>
        <v>5.9454374412041302</v>
      </c>
      <c r="J166" s="242">
        <v>45272</v>
      </c>
      <c r="K166" s="242">
        <v>45272</v>
      </c>
      <c r="L166" s="91" t="s">
        <v>271</v>
      </c>
      <c r="M166" s="192">
        <v>10</v>
      </c>
      <c r="N166" s="192" t="s">
        <v>409</v>
      </c>
      <c r="O166" s="192">
        <v>5.9454374412041302</v>
      </c>
      <c r="P166" s="192">
        <v>86.25</v>
      </c>
      <c r="Q166" s="192" t="s">
        <v>409</v>
      </c>
      <c r="R166" s="192">
        <v>1.0833333333333199</v>
      </c>
      <c r="S166" s="192"/>
      <c r="T166" s="192"/>
      <c r="U166" s="192"/>
      <c r="V166" s="192"/>
      <c r="W166" s="192"/>
      <c r="X166" s="192"/>
      <c r="Y166" s="80"/>
      <c r="Z166" s="80"/>
    </row>
    <row r="167" spans="1:26" x14ac:dyDescent="0.2">
      <c r="A167" s="84">
        <v>160</v>
      </c>
      <c r="B167" s="84" t="str">
        <f ca="1"/>
        <v>Portugal</v>
      </c>
      <c r="C167" s="84" t="str">
        <f ca="1"/>
        <v>PRT</v>
      </c>
      <c r="D167" s="219" t="str">
        <f ca="1"/>
        <v>ECS           Europe &amp; Central Asia</v>
      </c>
      <c r="E167" s="219" t="str">
        <f ca="1"/>
        <v>NA</v>
      </c>
      <c r="F167" s="190" t="str">
        <f t="shared" ca="1" si="5"/>
        <v/>
      </c>
      <c r="G167" s="80">
        <f>IF(N167=7, 6.9, 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2.3955747371548428</v>
      </c>
      <c r="H167" s="80" cm="1">
        <f t="array" ref="H167">IF(
    SUM(IF(
            ISNUMBER(
                IF(
                    $M$4:$X$4,
                    (M167:X167),
                    "")),
            1,
            0))
        =0,
    NA(),
    IF(
        Parameters!$D$15=1,
        IF(
            SUM(--(ISNUMBER(IF($M$4:$X$4=1,(M167:X167),""))))&gt;0,
            MAX(IF(
                ISNUMBER(M167:X167),
                IF(
                    M$4:X$4=1,
                    M167:X167,
                    ""),
                "")),
            MAX(IF(
                ISNUMBER(M167:X167),
                IF(
                    M$4:X$4=2,
                    M167:X167,
                    ""),
                ""))
        ),
        IF(
            Parameters!$D$16=1,
            IFERROR(
                AVERAGE(IF(
                    ISNUMBER(M167:X167),
                    IF(
                        M$4:X$4=1,
                        M167:X167,
                        ""),
                    "")),
                AVERAGE(IF(
                    ISNUMBER(M167:X167),
                    IF(
                        M$4:X$4=2,
                        M167:X167,
                        ""),
                    ""))
            ),
            IF(
                Parameters!$D$17=1,
                IFERROR(
                    IF(
                        OR(
                            IF(
                                ISNUMBER(M167:X167),
                                IF(
                                    M$4:X$4=1,
                                    M167:X167,
                                    ""),
                                "")
                            =0),
                        0,
                        GEOMEAN(IF(
                            ISNUMBER(M167:X167),
                            IF(
                                M$4:X$4=1,
                                M167:X167,
                                ""),
                            ""))
                    ),
                    IF(
                        OR(IF(
                            ISNUMBER(M167:X167),
                            IF(
                                M$4:X$4=2,
                                M167:X167,
                                ""),
                            "")
                            =0),
                        0,
                        GEOMEAN(IF(
                            ISNUMBER(M167:X167),
                            IF(
                                M$4:X$4=2,
                                M167:X167,
                                ""),
                            "")))
                )
            )
        )
    )
)</f>
        <v>2.32836692959392</v>
      </c>
      <c r="I167" s="191" cm="1">
        <f t="array" ref="I167">IF(
    SUM(IF(
            ISNUMBER(
                IF(
                    $M$5:$X$5,
                    (M167:X167),
                    "")),
            1,
            0))
        =0,
    NA(),
    IF(
        Parameters!$D$15=1,
        IF(
            SUM(--(ISNUMBER(IF($M$5:$X$5=1,(M167:X167),""))))&gt;0,
            MAX(IF(
                ISNUMBER(M167:X167),
                IF(
                    M$5:X$5=1,
                    M167:X167,
                    ""),
                "")),
            MAX(IF(
                ISNUMBER(M167:X167),
                IF(
                    M$5:X$5=2,
                    M167:X167,
                    ""),
                ""))
        ),
        IF(
            Parameters!$D$16=1,
            IFERROR(
                AVERAGE(IF(
                    ISNUMBER(M167:X167),
                    IF(
                        M$5:X$5=1,
                        M167:X167,
                        ""),
                    "")),
                AVERAGE(IF(
                    ISNUMBER(M167:X167),
                    IF(
                        M$5:X$5=2,
                        M167:X167,
                        ""),
                    ""))
            ),
            IF(
                Parameters!$D$17=1,
                IFERROR(
                    IF(
                        OR(
                            IF(
                                ISNUMBER(M167:X167),
                                IF(
                                    M$5:X$5=1,
                                    M167:X167,
                                    ""),
                                "")
                            =0),
                        0,
                        GEOMEAN(IF(
                            ISNUMBER(M167:X167),
                            IF(
                                M$5:X$5=1,
                                M167:X167,
                                ""),
                            ""))
                    ),
                    IF(
                        OR(IF(
                            ISNUMBER(M167:X167),
                            IF(
                                M$5:X$5=2,
                                M167:X167,
                                ""),
                            "")
                            =0),
                        0,
                        GEOMEAN(IF(
                            ISNUMBER(M167:X167),
                            IF(
                                M$5:X$5=2,
                                M167:X167,
                                ""),
                            "")))
                )
            )
        )
    )
)</f>
        <v>2.46472248353715</v>
      </c>
      <c r="J167" s="242">
        <v>45272</v>
      </c>
      <c r="K167" s="242">
        <v>45272</v>
      </c>
      <c r="L167" s="91" t="s">
        <v>273</v>
      </c>
      <c r="M167" s="192">
        <v>2.32836692959392</v>
      </c>
      <c r="N167" s="192" t="s">
        <v>409</v>
      </c>
      <c r="O167" s="192">
        <v>2.46472248353715</v>
      </c>
      <c r="P167" s="192">
        <v>34.6666666666666</v>
      </c>
      <c r="Q167" s="192" t="s">
        <v>409</v>
      </c>
      <c r="R167" s="192">
        <v>-2</v>
      </c>
      <c r="S167" s="192"/>
      <c r="T167" s="192"/>
      <c r="U167" s="192"/>
      <c r="V167" s="192"/>
      <c r="W167" s="192"/>
      <c r="X167" s="192"/>
      <c r="Y167" s="80"/>
      <c r="Z167" s="80"/>
    </row>
    <row r="168" spans="1:26" x14ac:dyDescent="0.2">
      <c r="A168" s="84">
        <v>161</v>
      </c>
      <c r="B168" s="84" t="str">
        <f ca="1"/>
        <v>Paraguay</v>
      </c>
      <c r="C168" s="84" t="str">
        <f ca="1"/>
        <v>PRY</v>
      </c>
      <c r="D168" s="219" t="str">
        <f ca="1"/>
        <v>LCN           Latin America &amp; Caribbean</v>
      </c>
      <c r="E168" s="219" t="str">
        <f ca="1"/>
        <v>IBRD</v>
      </c>
      <c r="F168" s="190" t="str">
        <f t="shared" ca="1" si="5"/>
        <v/>
      </c>
      <c r="G168" s="80">
        <f>IF(N168=7, 6.9, 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2.9053192798499619</v>
      </c>
      <c r="H168" s="80" cm="1">
        <f t="array" ref="H168">IF(
    SUM(IF(
            ISNUMBER(
                IF(
                    $M$4:$X$4,
                    (M168:X168),
                    "")),
            1,
            0))
        =0,
    NA(),
    IF(
        Parameters!$D$15=1,
        IF(
            SUM(--(ISNUMBER(IF($M$4:$X$4=1,(M168:X168),""))))&gt;0,
            MAX(IF(
                ISNUMBER(M168:X168),
                IF(
                    M$4:X$4=1,
                    M168:X168,
                    ""),
                "")),
            MAX(IF(
                ISNUMBER(M168:X168),
                IF(
                    M$4:X$4=2,
                    M168:X168,
                    ""),
                ""))
        ),
        IF(
            Parameters!$D$16=1,
            IFERROR(
                AVERAGE(IF(
                    ISNUMBER(M168:X168),
                    IF(
                        M$4:X$4=1,
                        M168:X168,
                        ""),
                    "")),
                AVERAGE(IF(
                    ISNUMBER(M168:X168),
                    IF(
                        M$4:X$4=2,
                        M168:X168,
                        ""),
                    ""))
            ),
            IF(
                Parameters!$D$17=1,
                IFERROR(
                    IF(
                        OR(
                            IF(
                                ISNUMBER(M168:X168),
                                IF(
                                    M$4:X$4=1,
                                    M168:X168,
                                    ""),
                                "")
                            =0),
                        0,
                        GEOMEAN(IF(
                            ISNUMBER(M168:X168),
                            IF(
                                M$4:X$4=1,
                                M168:X168,
                                ""),
                            ""))
                    ),
                    IF(
                        OR(IF(
                            ISNUMBER(M168:X168),
                            IF(
                                M$4:X$4=2,
                                M168:X168,
                                ""),
                            "")
                            =0),
                        0,
                        GEOMEAN(IF(
                            ISNUMBER(M168:X168),
                            IF(
                                M$4:X$4=2,
                                M168:X168,
                                ""),
                            "")))
                )
            )
        )
    )
)</f>
        <v>2.97107800175284</v>
      </c>
      <c r="I168" s="191" cm="1">
        <f t="array" ref="I168">IF(
    SUM(IF(
            ISNUMBER(
                IF(
                    $M$5:$X$5,
                    (M168:X168),
                    "")),
            1,
            0))
        =0,
    NA(),
    IF(
        Parameters!$D$15=1,
        IF(
            SUM(--(ISNUMBER(IF($M$5:$X$5=1,(M168:X168),""))))&gt;0,
            MAX(IF(
                ISNUMBER(M168:X168),
                IF(
                    M$5:X$5=1,
                    M168:X168,
                    ""),
                "")),
            MAX(IF(
                ISNUMBER(M168:X168),
                IF(
                    M$5:X$5=2,
                    M168:X168,
                    ""),
                ""))
        ),
        IF(
            Parameters!$D$16=1,
            IFERROR(
                AVERAGE(IF(
                    ISNUMBER(M168:X168),
                    IF(
                        M$5:X$5=1,
                        M168:X168,
                        ""),
                    "")),
                AVERAGE(IF(
                    ISNUMBER(M168:X168),
                    IF(
                        M$5:X$5=2,
                        M168:X168,
                        ""),
                    ""))
            ),
            IF(
                Parameters!$D$17=1,
                IFERROR(
                    IF(
                        OR(
                            IF(
                                ISNUMBER(M168:X168),
                                IF(
                                    M$5:X$5=1,
                                    M168:X168,
                                    ""),
                                "")
                            =0),
                        0,
                        GEOMEAN(IF(
                            ISNUMBER(M168:X168),
                            IF(
                                M$5:X$5=1,
                                M168:X168,
                                ""),
                            ""))
                    ),
                    IF(
                        OR(IF(
                            ISNUMBER(M168:X168),
                            IF(
                                M$5:X$5=2,
                                M168:X168,
                                ""),
                            "")
                            =0),
                        0,
                        GEOMEAN(IF(
                            ISNUMBER(M168:X168),
                            IF(
                                M$5:X$5=2,
                                M168:X168,
                                ""),
                            "")))
                )
            )
        )
    )
)</f>
        <v>2.8410159924741301</v>
      </c>
      <c r="J168" s="242">
        <v>45272</v>
      </c>
      <c r="K168" s="242">
        <v>45272</v>
      </c>
      <c r="L168" s="91" t="s">
        <v>275</v>
      </c>
      <c r="M168" s="192">
        <v>2.97107800175284</v>
      </c>
      <c r="N168" s="192" t="s">
        <v>409</v>
      </c>
      <c r="O168" s="192">
        <v>2.8410159924741301</v>
      </c>
      <c r="P168" s="192">
        <v>38.3333333333333</v>
      </c>
      <c r="Q168" s="192" t="s">
        <v>409</v>
      </c>
      <c r="R168" s="192">
        <v>-1.6666666666666601</v>
      </c>
      <c r="S168" s="192"/>
      <c r="T168" s="192"/>
      <c r="U168" s="192"/>
      <c r="V168" s="192"/>
      <c r="W168" s="192"/>
      <c r="X168" s="192"/>
      <c r="Y168" s="80"/>
      <c r="Z168" s="80"/>
    </row>
    <row r="169" spans="1:26" x14ac:dyDescent="0.2">
      <c r="A169" s="84">
        <v>162</v>
      </c>
      <c r="B169" s="84" t="str">
        <f ca="1"/>
        <v>West Bank and Gaza</v>
      </c>
      <c r="C169" s="84" t="str">
        <f ca="1"/>
        <v>PSE</v>
      </c>
      <c r="D169" s="219" t="str">
        <f ca="1"/>
        <v>MEA           Middle East &amp; North Africa</v>
      </c>
      <c r="E169" s="219" t="str">
        <f ca="1"/>
        <v>NA</v>
      </c>
      <c r="F169" s="190" t="str">
        <f t="shared" ca="1" si="5"/>
        <v/>
      </c>
      <c r="G169" s="80">
        <f>IF(N169=7, 6.9, 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7.0824203326292139</v>
      </c>
      <c r="H169" s="80" cm="1">
        <f t="array" ref="H169">IF(
    SUM(IF(
            ISNUMBER(
                IF(
                    $M$4:$X$4,
                    (M169:X169),
                    "")),
            1,
            0))
        =0,
    NA(),
    IF(
        Parameters!$D$15=1,
        IF(
            SUM(--(ISNUMBER(IF($M$4:$X$4=1,(M169:X169),""))))&gt;0,
            MAX(IF(
                ISNUMBER(M169:X169),
                IF(
                    M$4:X$4=1,
                    M169:X169,
                    ""),
                "")),
            MAX(IF(
                ISNUMBER(M169:X169),
                IF(
                    M$4:X$4=2,
                    M169:X169,
                    ""),
                ""))
        ),
        IF(
            Parameters!$D$16=1,
            IFERROR(
                AVERAGE(IF(
                    ISNUMBER(M169:X169),
                    IF(
                        M$4:X$4=1,
                        M169:X169,
                        ""),
                    "")),
                AVERAGE(IF(
                    ISNUMBER(M169:X169),
                    IF(
                        M$4:X$4=2,
                        M169:X169,
                        ""),
                    ""))
            ),
            IF(
                Parameters!$D$17=1,
                IFERROR(
                    IF(
                        OR(
                            IF(
                                ISNUMBER(M169:X169),
                                IF(
                                    M$4:X$4=1,
                                    M169:X169,
                                    ""),
                                "")
                            =0),
                        0,
                        GEOMEAN(IF(
                            ISNUMBER(M169:X169),
                            IF(
                                M$4:X$4=1,
                                M169:X169,
                                ""),
                            ""))
                    ),
                    IF(
                        OR(IF(
                            ISNUMBER(M169:X169),
                            IF(
                                M$4:X$4=2,
                                M169:X169,
                                ""),
                            "")
                            =0),
                        0,
                        GEOMEAN(IF(
                            ISNUMBER(M169:X169),
                            IF(
                                M$4:X$4=2,
                                M169:X169,
                                ""),
                            "")))
                )
            )
        )
    )
)</f>
        <v>5.0160677768039701</v>
      </c>
      <c r="I169" s="191" cm="1">
        <f t="array" ref="I169">IF(
    SUM(IF(
            ISNUMBER(
                IF(
                    $M$5:$X$5,
                    (M169:X169),
                    "")),
            1,
            0))
        =0,
    NA(),
    IF(
        Parameters!$D$15=1,
        IF(
            SUM(--(ISNUMBER(IF($M$5:$X$5=1,(M169:X169),""))))&gt;0,
            MAX(IF(
                ISNUMBER(M169:X169),
                IF(
                    M$5:X$5=1,
                    M169:X169,
                    ""),
                "")),
            MAX(IF(
                ISNUMBER(M169:X169),
                IF(
                    M$5:X$5=2,
                    M169:X169,
                    ""),
                ""))
        ),
        IF(
            Parameters!$D$16=1,
            IFERROR(
                AVERAGE(IF(
                    ISNUMBER(M169:X169),
                    IF(
                        M$5:X$5=1,
                        M169:X169,
                        ""),
                    "")),
                AVERAGE(IF(
                    ISNUMBER(M169:X169),
                    IF(
                        M$5:X$5=2,
                        M169:X169,
                        ""),
                    ""))
            ),
            IF(
                Parameters!$D$17=1,
                IFERROR(
                    IF(
                        OR(
                            IF(
                                ISNUMBER(M169:X169),
                                IF(
                                    M$5:X$5=1,
                                    M169:X169,
                                    ""),
                                "")
                            =0),
                        0,
                        GEOMEAN(IF(
                            ISNUMBER(M169:X169),
                            IF(
                                M$5:X$5=1,
                                M169:X169,
                                ""),
                            ""))
                    ),
                    IF(
                        OR(IF(
                            ISNUMBER(M169:X169),
                            IF(
                                M$5:X$5=2,
                                M169:X169,
                                ""),
                            "")
                            =0),
                        0,
                        GEOMEAN(IF(
                            ISNUMBER(M169:X169),
                            IF(
                                M$5:X$5=2,
                                M169:X169,
                                ""),
                            "")))
                )
            )
        )
    )
)</f>
        <v>10</v>
      </c>
      <c r="J169" s="242">
        <v>45272</v>
      </c>
      <c r="K169" s="242">
        <v>45272</v>
      </c>
      <c r="L169" s="91" t="s">
        <v>713</v>
      </c>
      <c r="M169" s="192">
        <v>5.0160677768039701</v>
      </c>
      <c r="N169" s="192" t="s">
        <v>409</v>
      </c>
      <c r="O169" s="192">
        <v>10</v>
      </c>
      <c r="P169" s="192">
        <v>50</v>
      </c>
      <c r="Q169" s="192" t="s">
        <v>409</v>
      </c>
      <c r="R169" s="192">
        <v>9.3333333333333304</v>
      </c>
      <c r="S169" s="192"/>
      <c r="T169" s="192"/>
      <c r="U169" s="192"/>
      <c r="V169" s="192"/>
      <c r="W169" s="192"/>
      <c r="X169" s="192"/>
      <c r="Y169" s="80"/>
      <c r="Z169" s="80"/>
    </row>
    <row r="170" spans="1:26" x14ac:dyDescent="0.2">
      <c r="A170" s="84">
        <v>163</v>
      </c>
      <c r="B170" s="84" t="str">
        <f ca="1"/>
        <v>French Polynesia</v>
      </c>
      <c r="C170" s="84" t="str">
        <f ca="1"/>
        <v>PYF</v>
      </c>
      <c r="D170" s="219" t="str">
        <f ca="1"/>
        <v>EAS           East Asia &amp; Pacific</v>
      </c>
      <c r="E170" s="219" t="str">
        <f ca="1"/>
        <v>NA</v>
      </c>
      <c r="F170" s="190" t="str">
        <f t="shared" ca="1" si="5"/>
        <v/>
      </c>
      <c r="G170" s="80" t="e">
        <f>IF(N170=7, 6.9, 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$M$4:$X$4,
                    (M170:X170),
                    "")),
            1,
            0))
        =0,
    NA(),
    IF(
        Parameters!$D$15=1,
        IF(
            SUM(--(ISNUMBER(IF($M$4:$X$4=1,(M170:X170),""))))&gt;0,
            MAX(IF(
                ISNUMBER(M170:X170),
                IF(
                    M$4:X$4=1,
                    M170:X170,
                    ""),
                "")),
            MAX(IF(
                ISNUMBER(M170:X170),
                IF(
                    M$4:X$4=2,
                    M170:X170,
                    ""),
                ""))
        ),
        IF(
            Parameters!$D$16=1,
            IFERROR(
                AVERAGE(IF(
                    ISNUMBER(M170:X170),
                    IF(
                        M$4:X$4=1,
                        M170:X170,
                        ""),
                    "")),
                AVERAGE(IF(
                    ISNUMBER(M170:X170),
                    IF(
                        M$4:X$4=2,
                        M170:X170,
                        ""),
                    ""))
            ),
            IF(
                Parameters!$D$17=1,
                IFERROR(
                    IF(
                        OR(
                            IF(
                                ISNUMBER(M170:X170),
                                IF(
                                    M$4:X$4=1,
                                    M170:X170,
                                    ""),
                                "")
                            =0),
                        0,
                        GEOMEAN(IF(
                            ISNUMBER(M170:X170),
                            IF(
                                M$4:X$4=1,
                                M170:X170,
                                ""),
                            ""))
                    ),
                    IF(
                        OR(IF(
                            ISNUMBER(M170:X170),
                            IF(
                                M$4:X$4=2,
                                M170:X170,
                                ""),
                            "")
                            =0),
                        0,
                        GEOMEAN(IF(
                            ISNUMBER(M170:X170),
                            IF(
                                M$4:X$4=2,
                                M170:X170,
                                ""),
                            "")))
                )
            )
        )
    )
)</f>
        <v>#N/A</v>
      </c>
      <c r="I170" s="191" t="e" cm="1">
        <f t="array" ref="I170">IF(
    SUM(IF(
            ISNUMBER(
                IF(
                    $M$5:$X$5,
                    (M170:X170),
                    "")),
            1,
            0))
        =0,
    NA(),
    IF(
        Parameters!$D$15=1,
        IF(
            SUM(--(ISNUMBER(IF($M$5:$X$5=1,(M170:X170),""))))&gt;0,
            MAX(IF(
                ISNUMBER(M170:X170),
                IF(
                    M$5:X$5=1,
                    M170:X170,
                    ""),
                "")),
            MAX(IF(
                ISNUMBER(M170:X170),
                IF(
                    M$5:X$5=2,
                    M170:X170,
                    ""),
                ""))
        ),
        IF(
            Parameters!$D$16=1,
            IFERROR(
                AVERAGE(IF(
                    ISNUMBER(M170:X170),
                    IF(
                        M$5:X$5=1,
                        M170:X170,
                        ""),
                    "")),
                AVERAGE(IF(
                    ISNUMBER(M170:X170),
                    IF(
                        M$5:X$5=2,
                        M170:X170,
                        ""),
                    ""))
            ),
            IF(
                Parameters!$D$17=1,
                IFERROR(
                    IF(
                        OR(
                            IF(
                                ISNUMBER(M170:X170),
                                IF(
                                    M$5:X$5=1,
                                    M170:X170,
                                    ""),
                                "")
                            =0),
                        0,
                        GEOMEAN(IF(
                            ISNUMBER(M170:X170),
                            IF(
                                M$5:X$5=1,
                                M170:X170,
                                ""),
                            ""))
                    ),
                    IF(
                        OR(IF(
                            ISNUMBER(M170:X170),
                            IF(
                                M$5:X$5=2,
                                M170:X170,
                                ""),
                            "")
                            =0),
                        0,
                        GEOMEAN(IF(
                            ISNUMBER(M170:X170),
                            IF(
                                M$5:X$5=2,
                                M170:X170,
                                ""),
                            "")))
                )
            )
        )
    )
)</f>
        <v>#N/A</v>
      </c>
      <c r="J170" s="242" t="s">
        <v>409</v>
      </c>
      <c r="K170" s="242" t="s">
        <v>409</v>
      </c>
      <c r="L170" s="91" t="s">
        <v>714</v>
      </c>
      <c r="M170" s="192" t="s">
        <v>409</v>
      </c>
      <c r="N170" s="192" t="s">
        <v>409</v>
      </c>
      <c r="O170" s="192" t="s">
        <v>409</v>
      </c>
      <c r="P170" s="192" t="s">
        <v>409</v>
      </c>
      <c r="Q170" s="192" t="s">
        <v>409</v>
      </c>
      <c r="R170" s="192" t="s">
        <v>409</v>
      </c>
      <c r="S170" s="192"/>
      <c r="T170" s="192"/>
      <c r="U170" s="192"/>
      <c r="V170" s="192"/>
      <c r="W170" s="192"/>
      <c r="X170" s="192"/>
      <c r="Y170" s="80"/>
      <c r="Z170" s="80"/>
    </row>
    <row r="171" spans="1:26" x14ac:dyDescent="0.2">
      <c r="A171" s="84">
        <v>164</v>
      </c>
      <c r="B171" s="84" t="str">
        <f ca="1"/>
        <v>Qatar</v>
      </c>
      <c r="C171" s="84" t="str">
        <f ca="1"/>
        <v>QAT</v>
      </c>
      <c r="D171" s="219" t="str">
        <f ca="1"/>
        <v>MEA           Middle East &amp; North Africa</v>
      </c>
      <c r="E171" s="219" t="str">
        <f ca="1"/>
        <v>NA</v>
      </c>
      <c r="F171" s="190" t="str">
        <f t="shared" ca="1" si="5"/>
        <v/>
      </c>
      <c r="G171" s="80">
        <f>IF(N171=7, 6.9, 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2.3403296247982825</v>
      </c>
      <c r="H171" s="80" cm="1">
        <f t="array" ref="H171">IF(
    SUM(IF(
            ISNUMBER(
                IF(
                    $M$4:$X$4,
                    (M171:X171),
                    "")),
            1,
            0))
        =0,
    NA(),
    IF(
        Parameters!$D$15=1,
        IF(
            SUM(--(ISNUMBER(IF($M$4:$X$4=1,(M171:X171),""))))&gt;0,
            MAX(IF(
                ISNUMBER(M171:X171),
                IF(
                    M$4:X$4=1,
                    M171:X171,
                    ""),
                "")),
            MAX(IF(
                ISNUMBER(M171:X171),
                IF(
                    M$4:X$4=2,
                    M171:X171,
                    ""),
                ""))
        ),
        IF(
            Parameters!$D$16=1,
            IFERROR(
                AVERAGE(IF(
                    ISNUMBER(M171:X171),
                    IF(
                        M$4:X$4=1,
                        M171:X171,
                        ""),
                    "")),
                AVERAGE(IF(
                    ISNUMBER(M171:X171),
                    IF(
                        M$4:X$4=2,
                        M171:X171,
                        ""),
                    ""))
            ),
            IF(
                Parameters!$D$17=1,
                IFERROR(
                    IF(
                        OR(
                            IF(
                                ISNUMBER(M171:X171),
                                IF(
                                    M$4:X$4=1,
                                    M171:X171,
                                    ""),
                                "")
                            =0),
                        0,
                        GEOMEAN(IF(
                            ISNUMBER(M171:X171),
                            IF(
                                M$4:X$4=1,
                                M171:X171,
                                ""),
                            ""))
                    ),
                    IF(
                        OR(IF(
                            ISNUMBER(M171:X171),
                            IF(
                                M$4:X$4=2,
                                M171:X171,
                                ""),
                            "")
                            =0),
                        0,
                        GEOMEAN(IF(
                            ISNUMBER(M171:X171),
                            IF(
                                M$4:X$4=2,
                                M171:X171,
                                ""),
                            "")))
                )
            )
        )
    )
)</f>
        <v>1.15980134385042</v>
      </c>
      <c r="I171" s="191" cm="1">
        <f t="array" ref="I171">IF(
    SUM(IF(
            ISNUMBER(
                IF(
                    $M$5:$X$5,
                    (M171:X171),
                    "")),
            1,
            0))
        =0,
    NA(),
    IF(
        Parameters!$D$15=1,
        IF(
            SUM(--(ISNUMBER(IF($M$5:$X$5=1,(M171:X171),""))))&gt;0,
            MAX(IF(
                ISNUMBER(M171:X171),
                IF(
                    M$5:X$5=1,
                    M171:X171,
                    ""),
                "")),
            MAX(IF(
                ISNUMBER(M171:X171),
                IF(
                    M$5:X$5=2,
                    M171:X171,
                    ""),
                ""))
        ),
        IF(
            Parameters!$D$16=1,
            IFERROR(
                AVERAGE(IF(
                    ISNUMBER(M171:X171),
                    IF(
                        M$5:X$5=1,
                        M171:X171,
                        ""),
                    "")),
                AVERAGE(IF(
                    ISNUMBER(M171:X171),
                    IF(
                        M$5:X$5=2,
                        M171:X171,
                        ""),
                    ""))
            ),
            IF(
                Parameters!$D$17=1,
                IFERROR(
                    IF(
                        OR(
                            IF(
                                ISNUMBER(M171:X171),
                                IF(
                                    M$5:X$5=1,
                                    M171:X171,
                                    ""),
                                "")
                            =0),
                        0,
                        GEOMEAN(IF(
                            ISNUMBER(M171:X171),
                            IF(
                                M$5:X$5=1,
                                M171:X171,
                                ""),
                            ""))
                    ),
                    IF(
                        OR(IF(
                            ISNUMBER(M171:X171),
                            IF(
                                M$5:X$5=2,
                                M171:X171,
                                ""),
                            "")
                            =0),
                        0,
                        GEOMEAN(IF(
                            ISNUMBER(M171:X171),
                            IF(
                                M$5:X$5=2,
                                M171:X171,
                                ""),
                            "")))
                )
            )
        )
    )
)</f>
        <v>4.7224835371589799</v>
      </c>
      <c r="J171" s="242">
        <v>45142</v>
      </c>
      <c r="K171" s="242">
        <v>45142</v>
      </c>
      <c r="L171" s="91" t="s">
        <v>277</v>
      </c>
      <c r="M171" s="192">
        <v>1.15980134385042</v>
      </c>
      <c r="N171" s="192" t="s">
        <v>409</v>
      </c>
      <c r="O171" s="192">
        <v>4.7224835371589799</v>
      </c>
      <c r="P171" s="192">
        <v>28</v>
      </c>
      <c r="Q171" s="192" t="s">
        <v>409</v>
      </c>
      <c r="R171" s="192">
        <v>0</v>
      </c>
      <c r="S171" s="192"/>
      <c r="T171" s="192"/>
      <c r="U171" s="192"/>
      <c r="V171" s="192"/>
      <c r="W171" s="192"/>
      <c r="X171" s="192"/>
      <c r="Y171" s="80"/>
      <c r="Z171" s="80"/>
    </row>
    <row r="172" spans="1:26" x14ac:dyDescent="0.2">
      <c r="A172" s="84">
        <v>165</v>
      </c>
      <c r="B172" s="84" t="str">
        <f ca="1"/>
        <v>Romania</v>
      </c>
      <c r="C172" s="84" t="str">
        <f ca="1"/>
        <v>ROU</v>
      </c>
      <c r="D172" s="219" t="str">
        <f ca="1"/>
        <v>ECS           Europe &amp; Central Asia</v>
      </c>
      <c r="E172" s="219" t="str">
        <f ca="1"/>
        <v>IBRD</v>
      </c>
      <c r="F172" s="190" t="str">
        <f t="shared" ca="1" si="5"/>
        <v/>
      </c>
      <c r="G172" s="80">
        <f>IF(N172=7, 6.9, 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4.3954115947554495</v>
      </c>
      <c r="H172" s="80" cm="1">
        <f t="array" ref="H172">IF(
    SUM(IF(
            ISNUMBER(
                IF(
                    $M$4:$X$4,
                    (M172:X172),
                    "")),
            1,
            0))
        =0,
    NA(),
    IF(
        Parameters!$D$15=1,
        IF(
            SUM(--(ISNUMBER(IF($M$4:$X$4=1,(M172:X172),""))))&gt;0,
            MAX(IF(
                ISNUMBER(M172:X172),
                IF(
                    M$4:X$4=1,
                    M172:X172,
                    ""),
                "")),
            MAX(IF(
                ISNUMBER(M172:X172),
                IF(
                    M$4:X$4=2,
                    M172:X172,
                    ""),
                ""))
        ),
        IF(
            Parameters!$D$16=1,
            IFERROR(
                AVERAGE(IF(
                    ISNUMBER(M172:X172),
                    IF(
                        M$4:X$4=1,
                        M172:X172,
                        ""),
                    "")),
                AVERAGE(IF(
                    ISNUMBER(M172:X172),
                    IF(
                        M$4:X$4=2,
                        M172:X172,
                        ""),
                    ""))
            ),
            IF(
                Parameters!$D$17=1,
                IFERROR(
                    IF(
                        OR(
                            IF(
                                ISNUMBER(M172:X172),
                                IF(
                                    M$4:X$4=1,
                                    M172:X172,
                                    ""),
                                "")
                            =0),
                        0,
                        GEOMEAN(IF(
                            ISNUMBER(M172:X172),
                            IF(
                                M$4:X$4=1,
                                M172:X172,
                                ""),
                            ""))
                    ),
                    IF(
                        OR(IF(
                            ISNUMBER(M172:X172),
                            IF(
                                M$4:X$4=2,
                                M172:X172,
                                ""),
                            "")
                            =0),
                        0,
                        GEOMEAN(IF(
                            ISNUMBER(M172:X172),
                            IF(
                                M$4:X$4=2,
                                M172:X172,
                                ""),
                            "")))
                )
            )
        )
    )
)</f>
        <v>3.7890739117732899</v>
      </c>
      <c r="I172" s="191" cm="1">
        <f t="array" ref="I172">IF(
    SUM(IF(
            ISNUMBER(
                IF(
                    $M$5:$X$5,
                    (M172:X172),
                    "")),
            1,
            0))
        =0,
    NA(),
    IF(
        Parameters!$D$15=1,
        IF(
            SUM(--(ISNUMBER(IF($M$5:$X$5=1,(M172:X172),""))))&gt;0,
            MAX(IF(
                ISNUMBER(M172:X172),
                IF(
                    M$5:X$5=1,
                    M172:X172,
                    ""),
                "")),
            MAX(IF(
                ISNUMBER(M172:X172),
                IF(
                    M$5:X$5=2,
                    M172:X172,
                    ""),
                ""))
        ),
        IF(
            Parameters!$D$16=1,
            IFERROR(
                AVERAGE(IF(
                    ISNUMBER(M172:X172),
                    IF(
                        M$5:X$5=1,
                        M172:X172,
                        ""),
                    "")),
                AVERAGE(IF(
                    ISNUMBER(M172:X172),
                    IF(
                        M$5:X$5=2,
                        M172:X172,
                        ""),
                    ""))
            ),
            IF(
                Parameters!$D$17=1,
                IFERROR(
                    IF(
                        OR(
                            IF(
                                ISNUMBER(M172:X172),
                                IF(
                                    M$5:X$5=1,
                                    M172:X172,
                                    ""),
                                "")
                            =0),
                        0,
                        GEOMEAN(IF(
                            ISNUMBER(M172:X172),
                            IF(
                                M$5:X$5=1,
                                M172:X172,
                                ""),
                            ""))
                    ),
                    IF(
                        OR(IF(
                            ISNUMBER(M172:X172),
                            IF(
                                M$5:X$5=2,
                                M172:X172,
                                ""),
                            "")
                            =0),
                        0,
                        GEOMEAN(IF(
                            ISNUMBER(M172:X172),
                            IF(
                                M$5:X$5=2,
                                M172:X172,
                                ""),
                            "")))
                )
            )
        )
    )
)</f>
        <v>5.0987770460959503</v>
      </c>
      <c r="J172" s="242">
        <v>45272</v>
      </c>
      <c r="K172" s="242">
        <v>45272</v>
      </c>
      <c r="L172" s="91" t="s">
        <v>279</v>
      </c>
      <c r="M172" s="192">
        <v>3.7890739117732899</v>
      </c>
      <c r="N172" s="192" t="s">
        <v>409</v>
      </c>
      <c r="O172" s="192">
        <v>5.0987770460959503</v>
      </c>
      <c r="P172" s="192">
        <v>43</v>
      </c>
      <c r="Q172" s="192" t="s">
        <v>409</v>
      </c>
      <c r="R172" s="192">
        <v>0.33333333333333498</v>
      </c>
      <c r="S172" s="192"/>
      <c r="T172" s="192"/>
      <c r="U172" s="192"/>
      <c r="V172" s="192"/>
      <c r="W172" s="192"/>
      <c r="X172" s="192"/>
      <c r="Y172" s="80"/>
      <c r="Z172" s="80"/>
    </row>
    <row r="173" spans="1:26" x14ac:dyDescent="0.2">
      <c r="A173" s="84">
        <v>166</v>
      </c>
      <c r="B173" s="84" t="str">
        <f ca="1"/>
        <v>Russian Federation</v>
      </c>
      <c r="C173" s="84" t="str">
        <f ca="1"/>
        <v>RUS</v>
      </c>
      <c r="D173" s="219" t="str">
        <f ca="1"/>
        <v>ECS           Europe &amp; Central Asia</v>
      </c>
      <c r="E173" s="219" t="str">
        <f ca="1"/>
        <v>IBRD</v>
      </c>
      <c r="F173" s="190" t="str">
        <f t="shared" ca="1" si="5"/>
        <v/>
      </c>
      <c r="G173" s="80">
        <f>IF(N173=7, 6.9, 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10</v>
      </c>
      <c r="H173" s="80" cm="1">
        <f t="array" ref="H173">IF(
    SUM(IF(
            ISNUMBER(
                IF(
                    $M$4:$X$4,
                    (M173:X173),
                    "")),
            1,
            0))
        =0,
    NA(),
    IF(
        Parameters!$D$15=1,
        IF(
            SUM(--(ISNUMBER(IF($M$4:$X$4=1,(M173:X173),""))))&gt;0,
            MAX(IF(
                ISNUMBER(M173:X173),
                IF(
                    M$4:X$4=1,
                    M173:X173,
                    ""),
                "")),
            MAX(IF(
                ISNUMBER(M173:X173),
                IF(
                    M$4:X$4=2,
                    M173:X173,
                    ""),
                ""))
        ),
        IF(
            Parameters!$D$16=1,
            IFERROR(
                AVERAGE(IF(
                    ISNUMBER(M173:X173),
                    IF(
                        M$4:X$4=1,
                        M173:X173,
                        ""),
                    "")),
                AVERAGE(IF(
                    ISNUMBER(M173:X173),
                    IF(
                        M$4:X$4=2,
                        M173:X173,
                        ""),
                    ""))
            ),
            IF(
                Parameters!$D$17=1,
                IFERROR(
                    IF(
                        OR(
                            IF(
                                ISNUMBER(M173:X173),
                                IF(
                                    M$4:X$4=1,
                                    M173:X173,
                                    ""),
                                "")
                            =0),
                        0,
                        GEOMEAN(IF(
                            ISNUMBER(M173:X173),
                            IF(
                                M$4:X$4=1,
                                M173:X173,
                                ""),
                            ""))
                    ),
                    IF(
                        OR(IF(
                            ISNUMBER(M173:X173),
                            IF(
                                M$4:X$4=2,
                                M173:X173,
                                ""),
                            "")
                            =0),
                        0,
                        GEOMEAN(IF(
                            ISNUMBER(M173:X173),
                            IF(
                                M$4:X$4=2,
                                M173:X173,
                                ""),
                            "")))
                )
            )
        )
    )
)</f>
        <v>10</v>
      </c>
      <c r="I173" s="191" cm="1">
        <f t="array" ref="I173">IF(
    SUM(IF(
            ISNUMBER(
                IF(
                    $M$5:$X$5,
                    (M173:X173),
                    "")),
            1,
            0))
        =0,
    NA(),
    IF(
        Parameters!$D$15=1,
        IF(
            SUM(--(ISNUMBER(IF($M$5:$X$5=1,(M173:X173),""))))&gt;0,
            MAX(IF(
                ISNUMBER(M173:X173),
                IF(
                    M$5:X$5=1,
                    M173:X173,
                    ""),
                "")),
            MAX(IF(
                ISNUMBER(M173:X173),
                IF(
                    M$5:X$5=2,
                    M173:X173,
                    ""),
                ""))
        ),
        IF(
            Parameters!$D$16=1,
            IFERROR(
                AVERAGE(IF(
                    ISNUMBER(M173:X173),
                    IF(
                        M$5:X$5=1,
                        M173:X173,
                        ""),
                    "")),
                AVERAGE(IF(
                    ISNUMBER(M173:X173),
                    IF(
                        M$5:X$5=2,
                        M173:X173,
                        ""),
                    ""))
            ),
            IF(
                Parameters!$D$17=1,
                IFERROR(
                    IF(
                        OR(
                            IF(
                                ISNUMBER(M173:X173),
                                IF(
                                    M$5:X$5=1,
                                    M173:X173,
                                    ""),
                                "")
                            =0),
                        0,
                        GEOMEAN(IF(
                            ISNUMBER(M173:X173),
                            IF(
                                M$5:X$5=1,
                                M173:X173,
                                ""),
                            ""))
                    ),
                    IF(
                        OR(IF(
                            ISNUMBER(M173:X173),
                            IF(
                                M$5:X$5=2,
                                M173:X173,
                                ""),
                            "")
                            =0),
                        0,
                        GEOMEAN(IF(
                            ISNUMBER(M173:X173),
                            IF(
                                M$5:X$5=2,
                                M173:X173,
                                ""),
                            "")))
                )
            )
        )
    )
)</f>
        <v>10</v>
      </c>
      <c r="J173" s="242">
        <v>44895</v>
      </c>
      <c r="K173" s="242">
        <v>44887</v>
      </c>
      <c r="L173" s="91" t="s">
        <v>281</v>
      </c>
      <c r="M173" s="192">
        <v>7.7621969033012004</v>
      </c>
      <c r="N173" s="192">
        <v>10</v>
      </c>
      <c r="O173" s="192">
        <v>0.95954844778926995</v>
      </c>
      <c r="P173" s="192">
        <v>65.6666666666666</v>
      </c>
      <c r="Q173" s="192" t="s">
        <v>779</v>
      </c>
      <c r="R173" s="192">
        <v>-3.3333333333333299</v>
      </c>
      <c r="S173" s="192"/>
      <c r="T173" s="192"/>
      <c r="U173" s="192"/>
      <c r="V173" s="192"/>
      <c r="W173" s="192"/>
      <c r="X173" s="192"/>
      <c r="Y173" s="80"/>
      <c r="Z173" s="80"/>
    </row>
    <row r="174" spans="1:26" x14ac:dyDescent="0.2">
      <c r="A174" s="84">
        <v>167</v>
      </c>
      <c r="B174" s="84" t="str">
        <f ca="1"/>
        <v>Rwanda</v>
      </c>
      <c r="C174" s="84" t="str">
        <f ca="1"/>
        <v>RWA</v>
      </c>
      <c r="D174" s="219" t="str">
        <f ca="1"/>
        <v>SSF           Sub-Saharan Africa</v>
      </c>
      <c r="E174" s="219" t="str">
        <f ca="1"/>
        <v>IDA</v>
      </c>
      <c r="F174" s="190" t="str">
        <f t="shared" ca="1" si="5"/>
        <v/>
      </c>
      <c r="G174" s="80">
        <f>IF(N174=7, 6.9, 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5.3005379494290699</v>
      </c>
      <c r="H174" s="80" cm="1">
        <f t="array" ref="H174">IF(
    SUM(IF(
            ISNUMBER(
                IF(
                    $M$4:$X$4,
                    (M174:X174),
                    "")),
            1,
            0))
        =0,
    NA(),
    IF(
        Parameters!$D$15=1,
        IF(
            SUM(--(ISNUMBER(IF($M$4:$X$4=1,(M174:X174),""))))&gt;0,
            MAX(IF(
                ISNUMBER(M174:X174),
                IF(
                    M$4:X$4=1,
                    M174:X174,
                    ""),
                "")),
            MAX(IF(
                ISNUMBER(M174:X174),
                IF(
                    M$4:X$4=2,
                    M174:X174,
                    ""),
                ""))
        ),
        IF(
            Parameters!$D$16=1,
            IFERROR(
                AVERAGE(IF(
                    ISNUMBER(M174:X174),
                    IF(
                        M$4:X$4=1,
                        M174:X174,
                        ""),
                    "")),
                AVERAGE(IF(
                    ISNUMBER(M174:X174),
                    IF(
                        M$4:X$4=2,
                        M174:X174,
                        ""),
                    ""))
            ),
            IF(
                Parameters!$D$17=1,
                IFERROR(
                    IF(
                        OR(
                            IF(
                                ISNUMBER(M174:X174),
                                IF(
                                    M$4:X$4=1,
                                    M174:X174,
                                    ""),
                                "")
                            =0),
                        0,
                        GEOMEAN(IF(
                            ISNUMBER(M174:X174),
                            IF(
                                M$4:X$4=1,
                                M174:X174,
                                ""),
                            ""))
                    ),
                    IF(
                        OR(IF(
                            ISNUMBER(M174:X174),
                            IF(
                                M$4:X$4=2,
                                M174:X174,
                                ""),
                            "")
                            =0),
                        0,
                        GEOMEAN(IF(
                            ISNUMBER(M174:X174),
                            IF(
                                M$4:X$4=2,
                                M174:X174,
                                ""),
                            "")))
                )
            )
        )
    )
)</f>
        <v>5.4104586619923998</v>
      </c>
      <c r="I174" s="191" cm="1">
        <f t="array" ref="I174">IF(
    SUM(IF(
            ISNUMBER(
                IF(
                    $M$5:$X$5,
                    (M174:X174),
                    "")),
            1,
            0))
        =0,
    NA(),
    IF(
        Parameters!$D$15=1,
        IF(
            SUM(--(ISNUMBER(IF($M$5:$X$5=1,(M174:X174),""))))&gt;0,
            MAX(IF(
                ISNUMBER(M174:X174),
                IF(
                    M$5:X$5=1,
                    M174:X174,
                    ""),
                "")),
            MAX(IF(
                ISNUMBER(M174:X174),
                IF(
                    M$5:X$5=2,
                    M174:X174,
                    ""),
                ""))
        ),
        IF(
            Parameters!$D$16=1,
            IFERROR(
                AVERAGE(IF(
                    ISNUMBER(M174:X174),
                    IF(
                        M$5:X$5=1,
                        M174:X174,
                        ""),
                    "")),
                AVERAGE(IF(
                    ISNUMBER(M174:X174),
                    IF(
                        M$5:X$5=2,
                        M174:X174,
                        ""),
                    ""))
            ),
            IF(
                Parameters!$D$17=1,
                IFERROR(
                    IF(
                        OR(
                            IF(
                                ISNUMBER(M174:X174),
                                IF(
                                    M$5:X$5=1,
                                    M174:X174,
                                    ""),
                                "")
                            =0),
                        0,
                        GEOMEAN(IF(
                            ISNUMBER(M174:X174),
                            IF(
                                M$5:X$5=1,
                                M174:X174,
                                ""),
                            ""))
                    ),
                    IF(
                        OR(IF(
                            ISNUMBER(M174:X174),
                            IF(
                                M$5:X$5=2,
                                M174:X174,
                                ""),
                            "")
                            =0),
                        0,
                        GEOMEAN(IF(
                            ISNUMBER(M174:X174),
                            IF(
                                M$5:X$5=2,
                                M174:X174,
                                ""),
                            "")))
                )
            )
        )
    )
)</f>
        <v>5.1928504233301904</v>
      </c>
      <c r="J174" s="242">
        <v>45218</v>
      </c>
      <c r="K174" s="242">
        <v>45218</v>
      </c>
      <c r="L174" s="91" t="s">
        <v>283</v>
      </c>
      <c r="M174" s="192">
        <v>5.4104586619923998</v>
      </c>
      <c r="N174" s="192" t="s">
        <v>409</v>
      </c>
      <c r="O174" s="192">
        <v>5.1928504233301904</v>
      </c>
      <c r="P174" s="192">
        <v>52.25</v>
      </c>
      <c r="Q174" s="192" t="s">
        <v>409</v>
      </c>
      <c r="R174" s="192">
        <v>0.41666666666666402</v>
      </c>
      <c r="S174" s="192"/>
      <c r="T174" s="192"/>
      <c r="U174" s="192"/>
      <c r="V174" s="192"/>
      <c r="W174" s="192"/>
      <c r="X174" s="192"/>
      <c r="Y174" s="80"/>
      <c r="Z174" s="80"/>
    </row>
    <row r="175" spans="1:26" x14ac:dyDescent="0.2">
      <c r="A175" s="84">
        <v>168</v>
      </c>
      <c r="B175" s="84" t="str">
        <f ca="1"/>
        <v>Saudi Arabia</v>
      </c>
      <c r="C175" s="84" t="str">
        <f ca="1"/>
        <v>SAU</v>
      </c>
      <c r="D175" s="219" t="str">
        <f ca="1"/>
        <v>MEA           Middle East &amp; North Africa</v>
      </c>
      <c r="E175" s="219" t="str">
        <f ca="1"/>
        <v>NA</v>
      </c>
      <c r="F175" s="190" t="str">
        <f t="shared" ca="1" si="5"/>
        <v/>
      </c>
      <c r="G175" s="80">
        <f>IF(N175=7, 6.9, 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6.9</v>
      </c>
      <c r="H175" s="80" cm="1">
        <f t="array" ref="H175">IF(
    SUM(IF(
            ISNUMBER(
                IF(
                    $M$4:$X$4,
                    (M175:X175),
                    "")),
            1,
            0))
        =0,
    NA(),
    IF(
        Parameters!$D$15=1,
        IF(
            SUM(--(ISNUMBER(IF($M$4:$X$4=1,(M175:X175),""))))&gt;0,
            MAX(IF(
                ISNUMBER(M175:X175),
                IF(
                    M$4:X$4=1,
                    M175:X175,
                    ""),
                "")),
            MAX(IF(
                ISNUMBER(M175:X175),
                IF(
                    M$4:X$4=2,
                    M175:X175,
                    ""),
                ""))
        ),
        IF(
            Parameters!$D$16=1,
            IFERROR(
                AVERAGE(IF(
                    ISNUMBER(M175:X175),
                    IF(
                        M$4:X$4=1,
                        M175:X175,
                        ""),
                    "")),
                AVERAGE(IF(
                    ISNUMBER(M175:X175),
                    IF(
                        M$4:X$4=2,
                        M175:X175,
                        ""),
                    ""))
            ),
            IF(
                Parameters!$D$17=1,
                IFERROR(
                    IF(
                        OR(
                            IF(
                                ISNUMBER(M175:X175),
                                IF(
                                    M$4:X$4=1,
                                    M175:X175,
                                    ""),
                                "")
                            =0),
                        0,
                        GEOMEAN(IF(
                            ISNUMBER(M175:X175),
                            IF(
                                M$4:X$4=1,
                                M175:X175,
                                ""),
                            ""))
                    ),
                    IF(
                        OR(IF(
                            ISNUMBER(M175:X175),
                            IF(
                                M$4:X$4=2,
                                M175:X175,
                                ""),
                            "")
                            =0),
                        0,
                        GEOMEAN(IF(
                            ISNUMBER(M175:X175),
                            IF(
                                M$4:X$4=2,
                                M175:X175,
                                ""),
                            "")))
                )
            )
        )
    )
)</f>
        <v>7</v>
      </c>
      <c r="I175" s="191" cm="1">
        <f t="array" ref="I175">IF(
    SUM(IF(
            ISNUMBER(
                IF(
                    $M$5:$X$5,
                    (M175:X175),
                    "")),
            1,
            0))
        =0,
    NA(),
    IF(
        Parameters!$D$15=1,
        IF(
            SUM(--(ISNUMBER(IF($M$5:$X$5=1,(M175:X175),""))))&gt;0,
            MAX(IF(
                ISNUMBER(M175:X175),
                IF(
                    M$5:X$5=1,
                    M175:X175,
                    ""),
                "")),
            MAX(IF(
                ISNUMBER(M175:X175),
                IF(
                    M$5:X$5=2,
                    M175:X175,
                    ""),
                ""))
        ),
        IF(
            Parameters!$D$16=1,
            IFERROR(
                AVERAGE(IF(
                    ISNUMBER(M175:X175),
                    IF(
                        M$5:X$5=1,
                        M175:X175,
                        ""),
                    "")),
                AVERAGE(IF(
                    ISNUMBER(M175:X175),
                    IF(
                        M$5:X$5=2,
                        M175:X175,
                        ""),
                    ""))
            ),
            IF(
                Parameters!$D$17=1,
                IFERROR(
                    IF(
                        OR(
                            IF(
                                ISNUMBER(M175:X175),
                                IF(
                                    M$5:X$5=1,
                                    M175:X175,
                                    ""),
                                "")
                            =0),
                        0,
                        GEOMEAN(IF(
                            ISNUMBER(M175:X175),
                            IF(
                                M$5:X$5=1,
                                M175:X175,
                                ""),
                            ""))
                    ),
                    IF(
                        OR(IF(
                            ISNUMBER(M175:X175),
                            IF(
                                M$5:X$5=2,
                                M175:X175,
                                ""),
                            "")
                            =0),
                        0,
                        GEOMEAN(IF(
                            ISNUMBER(M175:X175),
                            IF(
                                M$5:X$5=2,
                                M175:X175,
                                ""),
                            "")))
                )
            )
        )
    )
)</f>
        <v>7</v>
      </c>
      <c r="J175" s="242">
        <v>44895</v>
      </c>
      <c r="K175" s="242">
        <v>45272</v>
      </c>
      <c r="L175" s="91" t="s">
        <v>285</v>
      </c>
      <c r="M175" s="192">
        <v>0.56091148115687794</v>
      </c>
      <c r="N175" s="192">
        <v>7</v>
      </c>
      <c r="O175" s="192">
        <v>5.1928504233301904</v>
      </c>
      <c r="P175" s="192">
        <v>24.5833333333333</v>
      </c>
      <c r="Q175" s="192" t="s">
        <v>778</v>
      </c>
      <c r="R175" s="192">
        <v>0.41666666666666702</v>
      </c>
      <c r="S175" s="192"/>
      <c r="T175" s="192"/>
      <c r="U175" s="192"/>
      <c r="V175" s="192"/>
      <c r="W175" s="192"/>
      <c r="X175" s="192"/>
      <c r="Y175" s="80"/>
      <c r="Z175" s="80"/>
    </row>
    <row r="176" spans="1:26" x14ac:dyDescent="0.2">
      <c r="A176" s="84">
        <v>169</v>
      </c>
      <c r="B176" s="84" t="str">
        <f ca="1"/>
        <v>Sudan</v>
      </c>
      <c r="C176" s="84" t="str">
        <f ca="1"/>
        <v>SDN</v>
      </c>
      <c r="D176" s="219" t="str">
        <f ca="1"/>
        <v>SSF           Sub-Saharan Africa</v>
      </c>
      <c r="E176" s="219" t="str">
        <f ca="1"/>
        <v>IDA</v>
      </c>
      <c r="F176" s="190" t="str">
        <f t="shared" ca="1" si="5"/>
        <v/>
      </c>
      <c r="G176" s="80">
        <f>IF(N176=7, 6.9, 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9.0571510392760715</v>
      </c>
      <c r="H176" s="80" cm="1">
        <f t="array" ref="H176">IF(
    SUM(IF(
            ISNUMBER(
                IF(
                    $M$4:$X$4,
                    (M176:X176),
                    "")),
            1,
            0))
        =0,
    NA(),
    IF(
        Parameters!$D$15=1,
        IF(
            SUM(--(ISNUMBER(IF($M$4:$X$4=1,(M176:X176),""))))&gt;0,
            MAX(IF(
                ISNUMBER(M176:X176),
                IF(
                    M$4:X$4=1,
                    M176:X176,
                    ""),
                "")),
            MAX(IF(
                ISNUMBER(M176:X176),
                IF(
                    M$4:X$4=2,
                    M176:X176,
                    ""),
                ""))
        ),
        IF(
            Parameters!$D$16=1,
            IFERROR(
                AVERAGE(IF(
                    ISNUMBER(M176:X176),
                    IF(
                        M$4:X$4=1,
                        M176:X176,
                        ""),
                    "")),
                AVERAGE(IF(
                    ISNUMBER(M176:X176),
                    IF(
                        M$4:X$4=2,
                        M176:X176,
                        ""),
                    ""))
            ),
            IF(
                Parameters!$D$17=1,
                IFERROR(
                    IF(
                        OR(
                            IF(
                                ISNUMBER(M176:X176),
                                IF(
                                    M$4:X$4=1,
                                    M176:X176,
                                    ""),
                                "")
                            =0),
                        0,
                        GEOMEAN(IF(
                            ISNUMBER(M176:X176),
                            IF(
                                M$4:X$4=1,
                                M176:X176,
                                ""),
                            ""))
                    ),
                    IF(
                        OR(IF(
                            ISNUMBER(M176:X176),
                            IF(
                                M$4:X$4=2,
                                M176:X176,
                                ""),
                            "")
                            =0),
                        0,
                        GEOMEAN(IF(
                            ISNUMBER(M176:X176),
                            IF(
                                M$4:X$4=2,
                                M176:X176,
                                ""),
                            "")))
                )
            )
        )
    )
)</f>
        <v>10</v>
      </c>
      <c r="I176" s="191" cm="1">
        <f t="array" ref="I176">IF(
    SUM(IF(
            ISNUMBER(
                IF(
                    $M$5:$X$5,
                    (M176:X176),
                    "")),
            1,
            0))
        =0,
    NA(),
    IF(
        Parameters!$D$15=1,
        IF(
            SUM(--(ISNUMBER(IF($M$5:$X$5=1,(M176:X176),""))))&gt;0,
            MAX(IF(
                ISNUMBER(M176:X176),
                IF(
                    M$5:X$5=1,
                    M176:X176,
                    ""),
                "")),
            MAX(IF(
                ISNUMBER(M176:X176),
                IF(
                    M$5:X$5=2,
                    M176:X176,
                    ""),
                ""))
        ),
        IF(
            Parameters!$D$16=1,
            IFERROR(
                AVERAGE(IF(
                    ISNUMBER(M176:X176),
                    IF(
                        M$5:X$5=1,
                        M176:X176,
                        ""),
                    "")),
                AVERAGE(IF(
                    ISNUMBER(M176:X176),
                    IF(
                        M$5:X$5=2,
                        M176:X176,
                        ""),
                    ""))
            ),
            IF(
                Parameters!$D$17=1,
                IFERROR(
                    IF(
                        OR(
                            IF(
                                ISNUMBER(M176:X176),
                                IF(
                                    M$5:X$5=1,
                                    M176:X176,
                                    ""),
                                "")
                            =0),
                        0,
                        GEOMEAN(IF(
                            ISNUMBER(M176:X176),
                            IF(
                                M$5:X$5=1,
                                M176:X176,
                                ""),
                            ""))
                    ),
                    IF(
                        OR(IF(
                            ISNUMBER(M176:X176),
                            IF(
                                M$5:X$5=2,
                                M176:X176,
                                ""),
                            "")
                            =0),
                        0,
                        GEOMEAN(IF(
                            ISNUMBER(M176:X176),
                            IF(
                                M$5:X$5=2,
                                M176:X176,
                                ""),
                            "")))
                )
            )
        )
    )
)</f>
        <v>8.2031984948259602</v>
      </c>
      <c r="J176" s="242">
        <v>45218</v>
      </c>
      <c r="K176" s="242">
        <v>45218</v>
      </c>
      <c r="L176" s="91" t="s">
        <v>287</v>
      </c>
      <c r="M176" s="192">
        <v>10</v>
      </c>
      <c r="N176" s="192" t="s">
        <v>409</v>
      </c>
      <c r="O176" s="192">
        <v>8.2031984948259602</v>
      </c>
      <c r="P176" s="192">
        <v>85.9166666666666</v>
      </c>
      <c r="Q176" s="192" t="s">
        <v>409</v>
      </c>
      <c r="R176" s="192">
        <v>3.0833333333333202</v>
      </c>
      <c r="S176" s="192"/>
      <c r="T176" s="192"/>
      <c r="U176" s="192"/>
      <c r="V176" s="192"/>
      <c r="W176" s="192"/>
      <c r="X176" s="192"/>
      <c r="Y176" s="80"/>
      <c r="Z176" s="80"/>
    </row>
    <row r="177" spans="1:26" x14ac:dyDescent="0.2">
      <c r="A177" s="84">
        <v>170</v>
      </c>
      <c r="B177" s="84" t="str">
        <f ca="1"/>
        <v>Senegal</v>
      </c>
      <c r="C177" s="84" t="str">
        <f ca="1"/>
        <v>SEN</v>
      </c>
      <c r="D177" s="219" t="str">
        <f ca="1"/>
        <v>SSF           Sub-Saharan Africa</v>
      </c>
      <c r="E177" s="219" t="str">
        <f ca="1"/>
        <v>IDA</v>
      </c>
      <c r="F177" s="190" t="str">
        <f t="shared" ca="1" si="5"/>
        <v/>
      </c>
      <c r="G177" s="80">
        <f>IF(N177=7, 6.9, 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3.80030043364324</v>
      </c>
      <c r="H177" s="80" cm="1">
        <f t="array" ref="H177">IF(
    SUM(IF(
            ISNUMBER(
                IF(
                    $M$4:$X$4,
                    (M177:X177),
                    "")),
            1,
            0))
        =0,
    NA(),
    IF(
        Parameters!$D$15=1,
        IF(
            SUM(--(ISNUMBER(IF($M$4:$X$4=1,(M177:X177),""))))&gt;0,
            MAX(IF(
                ISNUMBER(M177:X177),
                IF(
                    M$4:X$4=1,
                    M177:X177,
                    ""),
                "")),
            MAX(IF(
                ISNUMBER(M177:X177),
                IF(
                    M$4:X$4=2,
                    M177:X177,
                    ""),
                ""))
        ),
        IF(
            Parameters!$D$16=1,
            IFERROR(
                AVERAGE(IF(
                    ISNUMBER(M177:X177),
                    IF(
                        M$4:X$4=1,
                        M177:X177,
                        ""),
                    "")),
                AVERAGE(IF(
                    ISNUMBER(M177:X177),
                    IF(
                        M$4:X$4=2,
                        M177:X177,
                        ""),
                    ""))
            ),
            IF(
                Parameters!$D$17=1,
                IFERROR(
                    IF(
                        OR(
                            IF(
                                ISNUMBER(M177:X177),
                                IF(
                                    M$4:X$4=1,
                                    M177:X177,
                                    ""),
                                "")
                            =0),
                        0,
                        GEOMEAN(IF(
                            ISNUMBER(M177:X177),
                            IF(
                                M$4:X$4=1,
                                M177:X177,
                                ""),
                            ""))
                    ),
                    IF(
                        OR(IF(
                            ISNUMBER(M177:X177),
                            IF(
                                M$4:X$4=2,
                                M177:X177,
                                ""),
                            "")
                            =0),
                        0,
                        GEOMEAN(IF(
                            ISNUMBER(M177:X177),
                            IF(
                                M$4:X$4=2,
                                M177:X177,
                                ""),
                            "")))
                )
            )
        )
    )
)</f>
        <v>2.7811860940695299</v>
      </c>
      <c r="I177" s="191" cm="1">
        <f t="array" ref="I177">IF(
    SUM(IF(
            ISNUMBER(
                IF(
                    $M$5:$X$5,
                    (M177:X177),
                    "")),
            1,
            0))
        =0,
    NA(),
    IF(
        Parameters!$D$15=1,
        IF(
            SUM(--(ISNUMBER(IF($M$5:$X$5=1,(M177:X177),""))))&gt;0,
            MAX(IF(
                ISNUMBER(M177:X177),
                IF(
                    M$5:X$5=1,
                    M177:X177,
                    ""),
                "")),
            MAX(IF(
                ISNUMBER(M177:X177),
                IF(
                    M$5:X$5=2,
                    M177:X177,
                    ""),
                ""))
        ),
        IF(
            Parameters!$D$16=1,
            IFERROR(
                AVERAGE(IF(
                    ISNUMBER(M177:X177),
                    IF(
                        M$5:X$5=1,
                        M177:X177,
                        ""),
                    "")),
                AVERAGE(IF(
                    ISNUMBER(M177:X177),
                    IF(
                        M$5:X$5=2,
                        M177:X177,
                        ""),
                    ""))
            ),
            IF(
                Parameters!$D$17=1,
                IFERROR(
                    IF(
                        OR(
                            IF(
                                ISNUMBER(M177:X177),
                                IF(
                                    M$5:X$5=1,
                                    M177:X177,
                                    ""),
                                "")
                            =0),
                        0,
                        GEOMEAN(IF(
                            ISNUMBER(M177:X177),
                            IF(
                                M$5:X$5=1,
                                M177:X177,
                                ""),
                            ""))
                    ),
                    IF(
                        OR(IF(
                            ISNUMBER(M177:X177),
                            IF(
                                M$5:X$5=2,
                                M177:X177,
                                ""),
                            "")
                            =0),
                        0,
                        GEOMEAN(IF(
                            ISNUMBER(M177:X177),
                            IF(
                                M$5:X$5=2,
                                M177:X177,
                                ""),
                            "")))
                )
            )
        )
    )
)</f>
        <v>5.1928504233301904</v>
      </c>
      <c r="J177" s="242">
        <v>45272</v>
      </c>
      <c r="K177" s="242">
        <v>45272</v>
      </c>
      <c r="L177" s="91" t="s">
        <v>289</v>
      </c>
      <c r="M177" s="192">
        <v>2.7811860940695299</v>
      </c>
      <c r="N177" s="192" t="s">
        <v>409</v>
      </c>
      <c r="O177" s="192">
        <v>5.1928504233301904</v>
      </c>
      <c r="P177" s="192">
        <v>37.25</v>
      </c>
      <c r="Q177" s="192" t="s">
        <v>409</v>
      </c>
      <c r="R177" s="192">
        <v>0.41666666666666402</v>
      </c>
      <c r="S177" s="192"/>
      <c r="T177" s="192"/>
      <c r="U177" s="192"/>
      <c r="V177" s="192"/>
      <c r="W177" s="192"/>
      <c r="X177" s="192"/>
      <c r="Y177" s="80"/>
      <c r="Z177" s="80"/>
    </row>
    <row r="178" spans="1:26" x14ac:dyDescent="0.2">
      <c r="A178" s="84">
        <v>171</v>
      </c>
      <c r="B178" s="84" t="str">
        <f ca="1"/>
        <v>Singapore</v>
      </c>
      <c r="C178" s="84" t="str">
        <f ca="1"/>
        <v>SGP</v>
      </c>
      <c r="D178" s="219" t="str">
        <f ca="1"/>
        <v>EAS           East Asia &amp; Pacific</v>
      </c>
      <c r="E178" s="219" t="str">
        <f ca="1"/>
        <v>NA</v>
      </c>
      <c r="F178" s="190" t="str">
        <f t="shared" ca="1" si="5"/>
        <v/>
      </c>
      <c r="G178" s="80">
        <f>IF(N178=7, 6.9, 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$M$4:$X$4,
                    (M178:X178),
                    "")),
            1,
            0))
        =0,
    NA(),
    IF(
        Parameters!$D$15=1,
        IF(
            SUM(--(ISNUMBER(IF($M$4:$X$4=1,(M178:X178),""))))&gt;0,
            MAX(IF(
                ISNUMBER(M178:X178),
                IF(
                    M$4:X$4=1,
                    M178:X178,
                    ""),
                "")),
            MAX(IF(
                ISNUMBER(M178:X178),
                IF(
                    M$4:X$4=2,
                    M178:X178,
                    ""),
                ""))
        ),
        IF(
            Parameters!$D$16=1,
            IFERROR(
                AVERAGE(IF(
                    ISNUMBER(M178:X178),
                    IF(
                        M$4:X$4=1,
                        M178:X178,
                        ""),
                    "")),
                AVERAGE(IF(
                    ISNUMBER(M178:X178),
                    IF(
                        M$4:X$4=2,
                        M178:X178,
                        ""),
                    ""))
            ),
            IF(
                Parameters!$D$17=1,
                IFERROR(
                    IF(
                        OR(
                            IF(
                                ISNUMBER(M178:X178),
                                IF(
                                    M$4:X$4=1,
                                    M178:X178,
                                    ""),
                                "")
                            =0),
                        0,
                        GEOMEAN(IF(
                            ISNUMBER(M178:X178),
                            IF(
                                M$4:X$4=1,
                                M178:X178,
                                ""),
                            ""))
                    ),
                    IF(
                        OR(IF(
                            ISNUMBER(M178:X178),
                            IF(
                                M$4:X$4=2,
                                M178:X178,
                                ""),
                            "")
                            =0),
                        0,
                        GEOMEAN(IF(
                            ISNUMBER(M178:X178),
                            IF(
                                M$4:X$4=2,
                                M178:X178,
                                ""),
                            "")))
                )
            )
        )
    )
)</f>
        <v>0</v>
      </c>
      <c r="I178" s="191" cm="1">
        <f t="array" ref="I178">IF(
    SUM(IF(
            ISNUMBER(
                IF(
                    $M$5:$X$5,
                    (M178:X178),
                    "")),
            1,
            0))
        =0,
    NA(),
    IF(
        Parameters!$D$15=1,
        IF(
            SUM(--(ISNUMBER(IF($M$5:$X$5=1,(M178:X178),""))))&gt;0,
            MAX(IF(
                ISNUMBER(M178:X178),
                IF(
                    M$5:X$5=1,
                    M178:X178,
                    ""),
                "")),
            MAX(IF(
                ISNUMBER(M178:X178),
                IF(
                    M$5:X$5=2,
                    M178:X178,
                    ""),
                ""))
        ),
        IF(
            Parameters!$D$16=1,
            IFERROR(
                AVERAGE(IF(
                    ISNUMBER(M178:X178),
                    IF(
                        M$5:X$5=1,
                        M178:X178,
                        ""),
                    "")),
                AVERAGE(IF(
                    ISNUMBER(M178:X178),
                    IF(
                        M$5:X$5=2,
                        M178:X178,
                        ""),
                    ""))
            ),
            IF(
                Parameters!$D$17=1,
                IFERROR(
                    IF(
                        OR(
                            IF(
                                ISNUMBER(M178:X178),
                                IF(
                                    M$5:X$5=1,
                                    M178:X178,
                                    ""),
                                "")
                            =0),
                        0,
                        GEOMEAN(IF(
                            ISNUMBER(M178:X178),
                            IF(
                                M$5:X$5=1,
                                M178:X178,
                                ""),
                            ""))
                    ),
                    IF(
                        OR(IF(
                            ISNUMBER(M178:X178),
                            IF(
                                M$5:X$5=2,
                                M178:X178,
                                ""),
                            "")
                            =0),
                        0,
                        GEOMEAN(IF(
                            ISNUMBER(M178:X178),
                            IF(
                                M$5:X$5=2,
                                M178:X178,
                                ""),
                            "")))
                )
            )
        )
    )
)</f>
        <v>3.7817497648165501</v>
      </c>
      <c r="J178" s="242">
        <v>45142</v>
      </c>
      <c r="K178" s="242">
        <v>45272</v>
      </c>
      <c r="L178" s="91" t="s">
        <v>291</v>
      </c>
      <c r="M178" s="192">
        <v>0</v>
      </c>
      <c r="N178" s="192" t="s">
        <v>409</v>
      </c>
      <c r="O178" s="192">
        <v>3.7817497648165501</v>
      </c>
      <c r="P178" s="192">
        <v>9.1666666666666607</v>
      </c>
      <c r="Q178" s="192" t="s">
        <v>409</v>
      </c>
      <c r="R178" s="192">
        <v>-0.83333333333333304</v>
      </c>
      <c r="S178" s="192"/>
      <c r="T178" s="192"/>
      <c r="U178" s="192"/>
      <c r="V178" s="192"/>
      <c r="W178" s="192"/>
      <c r="X178" s="192"/>
      <c r="Y178" s="80"/>
      <c r="Z178" s="80"/>
    </row>
    <row r="179" spans="1:26" x14ac:dyDescent="0.2">
      <c r="A179" s="84">
        <v>172</v>
      </c>
      <c r="B179" s="84" t="str">
        <f ca="1"/>
        <v>Solomon Islands</v>
      </c>
      <c r="C179" s="84" t="str">
        <f ca="1"/>
        <v>SLB</v>
      </c>
      <c r="D179" s="219" t="str">
        <f ca="1"/>
        <v>EAS           East Asia &amp; Pacific</v>
      </c>
      <c r="E179" s="219" t="str">
        <f ca="1"/>
        <v>IDA</v>
      </c>
      <c r="F179" s="190" t="str">
        <f t="shared" ca="1" si="5"/>
        <v/>
      </c>
      <c r="G179" s="80" t="e">
        <f>IF(N179=7, 6.9, 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#N/A</v>
      </c>
      <c r="H179" s="80" t="e" cm="1">
        <f t="array" ref="H179">IF(
    SUM(IF(
            ISNUMBER(
                IF(
                    $M$4:$X$4,
                    (M179:X179),
                    "")),
            1,
            0))
        =0,
    NA(),
    IF(
        Parameters!$D$15=1,
        IF(
            SUM(--(ISNUMBER(IF($M$4:$X$4=1,(M179:X179),""))))&gt;0,
            MAX(IF(
                ISNUMBER(M179:X179),
                IF(
                    M$4:X$4=1,
                    M179:X179,
                    ""),
                "")),
            MAX(IF(
                ISNUMBER(M179:X179),
                IF(
                    M$4:X$4=2,
                    M179:X179,
                    ""),
                ""))
        ),
        IF(
            Parameters!$D$16=1,
            IFERROR(
                AVERAGE(IF(
                    ISNUMBER(M179:X179),
                    IF(
                        M$4:X$4=1,
                        M179:X179,
                        ""),
                    "")),
                AVERAGE(IF(
                    ISNUMBER(M179:X179),
                    IF(
                        M$4:X$4=2,
                        M179:X179,
                        ""),
                    ""))
            ),
            IF(
                Parameters!$D$17=1,
                IFERROR(
                    IF(
                        OR(
                            IF(
                                ISNUMBER(M179:X179),
                                IF(
                                    M$4:X$4=1,
                                    M179:X179,
                                    ""),
                                "")
                            =0),
                        0,
                        GEOMEAN(IF(
                            ISNUMBER(M179:X179),
                            IF(
                                M$4:X$4=1,
                                M179:X179,
                                ""),
                            ""))
                    ),
                    IF(
                        OR(IF(
                            ISNUMBER(M179:X179),
                            IF(
                                M$4:X$4=2,
                                M179:X179,
                                ""),
                            "")
                            =0),
                        0,
                        GEOMEAN(IF(
                            ISNUMBER(M179:X179),
                            IF(
                                M$4:X$4=2,
                                M179:X179,
                                ""),
                            "")))
                )
            )
        )
    )
)</f>
        <v>#N/A</v>
      </c>
      <c r="I179" s="191" t="e" cm="1">
        <f t="array" ref="I179">IF(
    SUM(IF(
            ISNUMBER(
                IF(
                    $M$5:$X$5,
                    (M179:X179),
                    "")),
            1,
            0))
        =0,
    NA(),
    IF(
        Parameters!$D$15=1,
        IF(
            SUM(--(ISNUMBER(IF($M$5:$X$5=1,(M179:X179),""))))&gt;0,
            MAX(IF(
                ISNUMBER(M179:X179),
                IF(
                    M$5:X$5=1,
                    M179:X179,
                    ""),
                "")),
            MAX(IF(
                ISNUMBER(M179:X179),
                IF(
                    M$5:X$5=2,
                    M179:X179,
                    ""),
                ""))
        ),
        IF(
            Parameters!$D$16=1,
            IFERROR(
                AVERAGE(IF(
                    ISNUMBER(M179:X179),
                    IF(
                        M$5:X$5=1,
                        M179:X179,
                        ""),
                    "")),
                AVERAGE(IF(
                    ISNUMBER(M179:X179),
                    IF(
                        M$5:X$5=2,
                        M179:X179,
                        ""),
                    ""))
            ),
            IF(
                Parameters!$D$17=1,
                IFERROR(
                    IF(
                        OR(
                            IF(
                                ISNUMBER(M179:X179),
                                IF(
                                    M$5:X$5=1,
                                    M179:X179,
                                    ""),
                                "")
                            =0),
                        0,
                        GEOMEAN(IF(
                            ISNUMBER(M179:X179),
                            IF(
                                M$5:X$5=1,
                                M179:X179,
                                ""),
                            ""))
                    ),
                    IF(
                        OR(IF(
                            ISNUMBER(M179:X179),
                            IF(
                                M$5:X$5=2,
                                M179:X179,
                                ""),
                            "")
                            =0),
                        0,
                        GEOMEAN(IF(
                            ISNUMBER(M179:X179),
                            IF(
                                M$5:X$5=2,
                                M179:X179,
                                ""),
                            "")))
                )
            )
        )
    )
)</f>
        <v>#N/A</v>
      </c>
      <c r="J179" s="242">
        <v>44753</v>
      </c>
      <c r="K179" s="242">
        <v>44753</v>
      </c>
      <c r="L179" s="91" t="s">
        <v>293</v>
      </c>
      <c r="M179" s="192" t="s">
        <v>409</v>
      </c>
      <c r="N179" s="192" t="s">
        <v>409</v>
      </c>
      <c r="O179" s="192" t="s">
        <v>409</v>
      </c>
      <c r="P179" s="192" t="s">
        <v>409</v>
      </c>
      <c r="Q179" s="192" t="s">
        <v>409</v>
      </c>
      <c r="R179" s="192" t="s">
        <v>409</v>
      </c>
      <c r="S179" s="192"/>
      <c r="T179" s="192"/>
      <c r="U179" s="192"/>
      <c r="V179" s="192"/>
      <c r="W179" s="192"/>
      <c r="X179" s="192"/>
      <c r="Y179" s="80"/>
      <c r="Z179" s="80"/>
    </row>
    <row r="180" spans="1:26" x14ac:dyDescent="0.2">
      <c r="A180" s="84">
        <v>173</v>
      </c>
      <c r="B180" s="84" t="str">
        <f ca="1"/>
        <v>Sierra Leone</v>
      </c>
      <c r="C180" s="84" t="str">
        <f ca="1"/>
        <v>SLE</v>
      </c>
      <c r="D180" s="219" t="str">
        <f ca="1"/>
        <v>SSF           Sub-Saharan Africa</v>
      </c>
      <c r="E180" s="219" t="str">
        <f ca="1"/>
        <v>IDA</v>
      </c>
      <c r="F180" s="190" t="str">
        <f t="shared" ca="1" si="5"/>
        <v/>
      </c>
      <c r="G180" s="80">
        <f>IF(N180=7, 6.9, 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10</v>
      </c>
      <c r="H180" s="80" cm="1">
        <f t="array" ref="H180">IF(
    SUM(IF(
            ISNUMBER(
                IF(
                    $M$4:$X$4,
                    (M180:X180),
                    "")),
            1,
            0))
        =0,
    NA(),
    IF(
        Parameters!$D$15=1,
        IF(
            SUM(--(ISNUMBER(IF($M$4:$X$4=1,(M180:X180),""))))&gt;0,
            MAX(IF(
                ISNUMBER(M180:X180),
                IF(
                    M$4:X$4=1,
                    M180:X180,
                    ""),
                "")),
            MAX(IF(
                ISNUMBER(M180:X180),
                IF(
                    M$4:X$4=2,
                    M180:X180,
                    ""),
                ""))
        ),
        IF(
            Parameters!$D$16=1,
            IFERROR(
                AVERAGE(IF(
                    ISNUMBER(M180:X180),
                    IF(
                        M$4:X$4=1,
                        M180:X180,
                        ""),
                    "")),
                AVERAGE(IF(
                    ISNUMBER(M180:X180),
                    IF(
                        M$4:X$4=2,
                        M180:X180,
                        ""),
                    ""))
            ),
            IF(
                Parameters!$D$17=1,
                IFERROR(
                    IF(
                        OR(
                            IF(
                                ISNUMBER(M180:X180),
                                IF(
                                    M$4:X$4=1,
                                    M180:X180,
                                    ""),
                                "")
                            =0),
                        0,
                        GEOMEAN(IF(
                            ISNUMBER(M180:X180),
                            IF(
                                M$4:X$4=1,
                                M180:X180,
                                ""),
                            ""))
                    ),
                    IF(
                        OR(IF(
                            ISNUMBER(M180:X180),
                            IF(
                                M$4:X$4=2,
                                M180:X180,
                                ""),
                            "")
                            =0),
                        0,
                        GEOMEAN(IF(
                            ISNUMBER(M180:X180),
                            IF(
                                M$4:X$4=2,
                                M180:X180,
                                ""),
                            "")))
                )
            )
        )
    )
)</f>
        <v>10</v>
      </c>
      <c r="I180" s="191" cm="1">
        <f t="array" ref="I180">IF(
    SUM(IF(
            ISNUMBER(
                IF(
                    $M$5:$X$5,
                    (M180:X180),
                    "")),
            1,
            0))
        =0,
    NA(),
    IF(
        Parameters!$D$15=1,
        IF(
            SUM(--(ISNUMBER(IF($M$5:$X$5=1,(M180:X180),""))))&gt;0,
            MAX(IF(
                ISNUMBER(M180:X180),
                IF(
                    M$5:X$5=1,
                    M180:X180,
                    ""),
                "")),
            MAX(IF(
                ISNUMBER(M180:X180),
                IF(
                    M$5:X$5=2,
                    M180:X180,
                    ""),
                ""))
        ),
        IF(
            Parameters!$D$16=1,
            IFERROR(
                AVERAGE(IF(
                    ISNUMBER(M180:X180),
                    IF(
                        M$5:X$5=1,
                        M180:X180,
                        ""),
                    "")),
                AVERAGE(IF(
                    ISNUMBER(M180:X180),
                    IF(
                        M$5:X$5=2,
                        M180:X180,
                        ""),
                    ""))
            ),
            IF(
                Parameters!$D$17=1,
                IFERROR(
                    IF(
                        OR(
                            IF(
                                ISNUMBER(M180:X180),
                                IF(
                                    M$5:X$5=1,
                                    M180:X180,
                                    ""),
                                "")
                            =0),
                        0,
                        GEOMEAN(IF(
                            ISNUMBER(M180:X180),
                            IF(
                                M$5:X$5=1,
                                M180:X180,
                                ""),
                            ""))
                    ),
                    IF(
                        OR(IF(
                            ISNUMBER(M180:X180),
                            IF(
                                M$5:X$5=2,
                                M180:X180,
                                ""),
                            "")
                            =0),
                        0,
                        GEOMEAN(IF(
                            ISNUMBER(M180:X180),
                            IF(
                                M$5:X$5=2,
                                M180:X180,
                                ""),
                            "")))
                )
            )
        )
    )
)</f>
        <v>10</v>
      </c>
      <c r="J180" s="242">
        <v>44895</v>
      </c>
      <c r="K180" s="242">
        <v>45272</v>
      </c>
      <c r="L180" s="91" t="s">
        <v>295</v>
      </c>
      <c r="M180" s="192">
        <v>7.1925211802512399</v>
      </c>
      <c r="N180" s="192">
        <v>10</v>
      </c>
      <c r="O180" s="192">
        <v>5.0047036688617004</v>
      </c>
      <c r="P180" s="192">
        <v>62.4166666666666</v>
      </c>
      <c r="Q180" s="192" t="s">
        <v>780</v>
      </c>
      <c r="R180" s="192">
        <v>0.24999999999999201</v>
      </c>
      <c r="S180" s="192"/>
      <c r="T180" s="192"/>
      <c r="U180" s="192"/>
      <c r="V180" s="192"/>
      <c r="W180" s="192"/>
      <c r="X180" s="192"/>
      <c r="Y180" s="80"/>
      <c r="Z180" s="80"/>
    </row>
    <row r="181" spans="1:26" x14ac:dyDescent="0.2">
      <c r="A181" s="84">
        <v>174</v>
      </c>
      <c r="B181" s="84" t="str">
        <f ca="1"/>
        <v>El Salvador</v>
      </c>
      <c r="C181" s="84" t="str">
        <f ca="1"/>
        <v>SLV</v>
      </c>
      <c r="D181" s="219" t="str">
        <f ca="1"/>
        <v>LCN           Latin America &amp; Caribbean</v>
      </c>
      <c r="E181" s="219" t="str">
        <f ca="1"/>
        <v>IBRD</v>
      </c>
      <c r="F181" s="190" t="str">
        <f t="shared" ca="1" si="5"/>
        <v/>
      </c>
      <c r="G181" s="80">
        <f>IF(N181=7, 6.9, 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1.8961541025838879</v>
      </c>
      <c r="H181" s="80" cm="1">
        <f t="array" ref="H181">IF(
    SUM(IF(
            ISNUMBER(
                IF(
                    $M$4:$X$4,
                    (M181:X181),
                    "")),
            1,
            0))
        =0,
    NA(),
    IF(
        Parameters!$D$15=1,
        IF(
            SUM(--(ISNUMBER(IF($M$4:$X$4=1,(M181:X181),""))))&gt;0,
            MAX(IF(
                ISNUMBER(M181:X181),
                IF(
                    M$4:X$4=1,
                    M181:X181,
                    ""),
                "")),
            MAX(IF(
                ISNUMBER(M181:X181),
                IF(
                    M$4:X$4=2,
                    M181:X181,
                    ""),
                ""))
        ),
        IF(
            Parameters!$D$16=1,
            IFERROR(
                AVERAGE(IF(
                    ISNUMBER(M181:X181),
                    IF(
                        M$4:X$4=1,
                        M181:X181,
                        ""),
                    "")),
                AVERAGE(IF(
                    ISNUMBER(M181:X181),
                    IF(
                        M$4:X$4=2,
                        M181:X181,
                        ""),
                    ""))
            ),
            IF(
                Parameters!$D$17=1,
                IFERROR(
                    IF(
                        OR(
                            IF(
                                ISNUMBER(M181:X181),
                                IF(
                                    M$4:X$4=1,
                                    M181:X181,
                                    ""),
                                "")
                            =0),
                        0,
                        GEOMEAN(IF(
                            ISNUMBER(M181:X181),
                            IF(
                                M$4:X$4=1,
                                M181:X181,
                                ""),
                            ""))
                    ),
                    IF(
                        OR(IF(
                            ISNUMBER(M181:X181),
                            IF(
                                M$4:X$4=2,
                                M181:X181,
                                ""),
                            "")
                            =0),
                        0,
                        GEOMEAN(IF(
                            ISNUMBER(M181:X181),
                            IF(
                                M$4:X$4=2,
                                M181:X181,
                                ""),
                            "")))
                )
            )
        )
    )
)</f>
        <v>4.1542506573181397</v>
      </c>
      <c r="I181" s="191" cm="1">
        <f t="array" ref="I181">IF(
    SUM(IF(
            ISNUMBER(
                IF(
                    $M$5:$X$5,
                    (M181:X181),
                    "")),
            1,
            0))
        =0,
    NA(),
    IF(
        Parameters!$D$15=1,
        IF(
            SUM(--(ISNUMBER(IF($M$5:$X$5=1,(M181:X181),""))))&gt;0,
            MAX(IF(
                ISNUMBER(M181:X181),
                IF(
                    M$5:X$5=1,
                    M181:X181,
                    ""),
                "")),
            MAX(IF(
                ISNUMBER(M181:X181),
                IF(
                    M$5:X$5=2,
                    M181:X181,
                    ""),
                ""))
        ),
        IF(
            Parameters!$D$16=1,
            IFERROR(
                AVERAGE(IF(
                    ISNUMBER(M181:X181),
                    IF(
                        M$5:X$5=1,
                        M181:X181,
                        ""),
                    "")),
                AVERAGE(IF(
                    ISNUMBER(M181:X181),
                    IF(
                        M$5:X$5=2,
                        M181:X181,
                        ""),
                    ""))
            ),
            IF(
                Parameters!$D$17=1,
                IFERROR(
                    IF(
                        OR(
                            IF(
                                ISNUMBER(M181:X181),
                                IF(
                                    M$5:X$5=1,
                                    M181:X181,
                                    ""),
                                "")
                            =0),
                        0,
                        GEOMEAN(IF(
                            ISNUMBER(M181:X181),
                            IF(
                                M$5:X$5=1,
                                M181:X181,
                                ""),
                            ""))
                    ),
                    IF(
                        OR(IF(
                            ISNUMBER(M181:X181),
                            IF(
                                M$5:X$5=2,
                                M181:X181,
                                ""),
                            "")
                            =0),
                        0,
                        GEOMEAN(IF(
                            ISNUMBER(M181:X181),
                            IF(
                                M$5:X$5=2,
                                M181:X181,
                                ""),
                            "")))
                )
            )
        )
    )
)</f>
        <v>0.86547507055503303</v>
      </c>
      <c r="J181" s="242">
        <v>45272</v>
      </c>
      <c r="K181" s="242">
        <v>45272</v>
      </c>
      <c r="L181" s="91" t="s">
        <v>297</v>
      </c>
      <c r="M181" s="192">
        <v>4.1542506573181397</v>
      </c>
      <c r="N181" s="192" t="s">
        <v>409</v>
      </c>
      <c r="O181" s="192">
        <v>0.86547507055503303</v>
      </c>
      <c r="P181" s="192">
        <v>45.0833333333333</v>
      </c>
      <c r="Q181" s="192" t="s">
        <v>409</v>
      </c>
      <c r="R181" s="192">
        <v>-3.4166666666666599</v>
      </c>
      <c r="S181" s="192"/>
      <c r="T181" s="192"/>
      <c r="U181" s="192"/>
      <c r="V181" s="192"/>
      <c r="W181" s="192"/>
      <c r="X181" s="192"/>
      <c r="Y181" s="80"/>
      <c r="Z181" s="80"/>
    </row>
    <row r="182" spans="1:26" x14ac:dyDescent="0.2">
      <c r="A182" s="84">
        <v>175</v>
      </c>
      <c r="B182" s="84" t="str">
        <f ca="1"/>
        <v>San Marino</v>
      </c>
      <c r="C182" s="84" t="str">
        <f ca="1"/>
        <v>SMR</v>
      </c>
      <c r="D182" s="219" t="str">
        <f ca="1"/>
        <v>ECS           Europe &amp; Central Asia</v>
      </c>
      <c r="E182" s="219" t="str">
        <f ca="1"/>
        <v>NA</v>
      </c>
      <c r="F182" s="190" t="str">
        <f t="shared" ca="1" si="5"/>
        <v/>
      </c>
      <c r="G182" s="80" t="e">
        <f>IF(N182=7, 6.9, 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$M$4:$X$4,
                    (M182:X182),
                    "")),
            1,
            0))
        =0,
    NA(),
    IF(
        Parameters!$D$15=1,
        IF(
            SUM(--(ISNUMBER(IF($M$4:$X$4=1,(M182:X182),""))))&gt;0,
            MAX(IF(
                ISNUMBER(M182:X182),
                IF(
                    M$4:X$4=1,
                    M182:X182,
                    ""),
                "")),
            MAX(IF(
                ISNUMBER(M182:X182),
                IF(
                    M$4:X$4=2,
                    M182:X182,
                    ""),
                ""))
        ),
        IF(
            Parameters!$D$16=1,
            IFERROR(
                AVERAGE(IF(
                    ISNUMBER(M182:X182),
                    IF(
                        M$4:X$4=1,
                        M182:X182,
                        ""),
                    "")),
                AVERAGE(IF(
                    ISNUMBER(M182:X182),
                    IF(
                        M$4:X$4=2,
                        M182:X182,
                        ""),
                    ""))
            ),
            IF(
                Parameters!$D$17=1,
                IFERROR(
                    IF(
                        OR(
                            IF(
                                ISNUMBER(M182:X182),
                                IF(
                                    M$4:X$4=1,
                                    M182:X182,
                                    ""),
                                "")
                            =0),
                        0,
                        GEOMEAN(IF(
                            ISNUMBER(M182:X182),
                            IF(
                                M$4:X$4=1,
                                M182:X182,
                                ""),
                            ""))
                    ),
                    IF(
                        OR(IF(
                            ISNUMBER(M182:X182),
                            IF(
                                M$4:X$4=2,
                                M182:X182,
                                ""),
                            "")
                            =0),
                        0,
                        GEOMEAN(IF(
                            ISNUMBER(M182:X182),
                            IF(
                                M$4:X$4=2,
                                M182:X182,
                                ""),
                            "")))
                )
            )
        )
    )
)</f>
        <v>#N/A</v>
      </c>
      <c r="I182" s="191" t="e" cm="1">
        <f t="array" ref="I182">IF(
    SUM(IF(
            ISNUMBER(
                IF(
                    $M$5:$X$5,
                    (M182:X182),
                    "")),
            1,
            0))
        =0,
    NA(),
    IF(
        Parameters!$D$15=1,
        IF(
            SUM(--(ISNUMBER(IF($M$5:$X$5=1,(M182:X182),""))))&gt;0,
            MAX(IF(
                ISNUMBER(M182:X182),
                IF(
                    M$5:X$5=1,
                    M182:X182,
                    ""),
                "")),
            MAX(IF(
                ISNUMBER(M182:X182),
                IF(
                    M$5:X$5=2,
                    M182:X182,
                    ""),
                ""))
        ),
        IF(
            Parameters!$D$16=1,
            IFERROR(
                AVERAGE(IF(
                    ISNUMBER(M182:X182),
                    IF(
                        M$5:X$5=1,
                        M182:X182,
                        ""),
                    "")),
                AVERAGE(IF(
                    ISNUMBER(M182:X182),
                    IF(
                        M$5:X$5=2,
                        M182:X182,
                        ""),
                    ""))
            ),
            IF(
                Parameters!$D$17=1,
                IFERROR(
                    IF(
                        OR(
                            IF(
                                ISNUMBER(M182:X182),
                                IF(
                                    M$5:X$5=1,
                                    M182:X182,
                                    ""),
                                "")
                            =0),
                        0,
                        GEOMEAN(IF(
                            ISNUMBER(M182:X182),
                            IF(
                                M$5:X$5=1,
                                M182:X182,
                                ""),
                            ""))
                    ),
                    IF(
                        OR(IF(
                            ISNUMBER(M182:X182),
                            IF(
                                M$5:X$5=2,
                                M182:X182,
                                ""),
                            "")
                            =0),
                        0,
                        GEOMEAN(IF(
                            ISNUMBER(M182:X182),
                            IF(
                                M$5:X$5=2,
                                M182:X182,
                                ""),
                            "")))
                )
            )
        )
    )
)</f>
        <v>#N/A</v>
      </c>
      <c r="J182" s="242">
        <v>44887</v>
      </c>
      <c r="K182" s="242" t="s">
        <v>409</v>
      </c>
      <c r="L182" s="91" t="s">
        <v>715</v>
      </c>
      <c r="M182" s="192" t="s">
        <v>409</v>
      </c>
      <c r="N182" s="192" t="s">
        <v>409</v>
      </c>
      <c r="O182" s="192" t="s">
        <v>409</v>
      </c>
      <c r="P182" s="192" t="s">
        <v>409</v>
      </c>
      <c r="Q182" s="192" t="s">
        <v>409</v>
      </c>
      <c r="R182" s="192" t="s">
        <v>409</v>
      </c>
      <c r="S182" s="192"/>
      <c r="T182" s="192"/>
      <c r="U182" s="192"/>
      <c r="V182" s="192"/>
      <c r="W182" s="192"/>
      <c r="X182" s="192"/>
      <c r="Y182" s="80"/>
      <c r="Z182" s="80"/>
    </row>
    <row r="183" spans="1:26" x14ac:dyDescent="0.2">
      <c r="A183" s="84">
        <v>176</v>
      </c>
      <c r="B183" s="84" t="str">
        <f ca="1"/>
        <v>Somalia</v>
      </c>
      <c r="C183" s="84" t="str">
        <f ca="1"/>
        <v>SOM</v>
      </c>
      <c r="D183" s="219" t="str">
        <f ca="1"/>
        <v>SSF           Sub-Saharan Africa</v>
      </c>
      <c r="E183" s="219" t="str">
        <f ca="1"/>
        <v>IDA</v>
      </c>
      <c r="F183" s="190" t="str">
        <f t="shared" ca="1" si="5"/>
        <v/>
      </c>
      <c r="G183" s="80">
        <f>IF(N183=7, 6.9, 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9.0048056140450221</v>
      </c>
      <c r="H183" s="80" cm="1">
        <f t="array" ref="H183">IF(
    SUM(IF(
            ISNUMBER(
                IF(
                    $M$4:$X$4,
                    (M183:X183),
                    "")),
            1,
            0))
        =0,
    NA(),
    IF(
        Parameters!$D$15=1,
        IF(
            SUM(--(ISNUMBER(IF($M$4:$X$4=1,(M183:X183),""))))&gt;0,
            MAX(IF(
                ISNUMBER(M183:X183),
                IF(
                    M$4:X$4=1,
                    M183:X183,
                    ""),
                "")),
            MAX(IF(
                ISNUMBER(M183:X183),
                IF(
                    M$4:X$4=2,
                    M183:X183,
                    ""),
                ""))
        ),
        IF(
            Parameters!$D$16=1,
            IFERROR(
                AVERAGE(IF(
                    ISNUMBER(M183:X183),
                    IF(
                        M$4:X$4=1,
                        M183:X183,
                        ""),
                    "")),
                AVERAGE(IF(
                    ISNUMBER(M183:X183),
                    IF(
                        M$4:X$4=2,
                        M183:X183,
                        ""),
                    ""))
            ),
            IF(
                Parameters!$D$17=1,
                IFERROR(
                    IF(
                        OR(
                            IF(
                                ISNUMBER(M183:X183),
                                IF(
                                    M$4:X$4=1,
                                    M183:X183,
                                    ""),
                                "")
                            =0),
                        0,
                        GEOMEAN(IF(
                            ISNUMBER(M183:X183),
                            IF(
                                M$4:X$4=1,
                                M183:X183,
                                ""),
                            ""))
                    ),
                    IF(
                        OR(IF(
                            ISNUMBER(M183:X183),
                            IF(
                                M$4:X$4=2,
                                M183:X183,
                                ""),
                            "")
                            =0),
                        0,
                        GEOMEAN(IF(
                            ISNUMBER(M183:X183),
                            IF(
                                M$4:X$4=2,
                                M183:X183,
                                ""),
                            "")))
                )
            )
        )
    )
)</f>
        <v>8.9599766286882794</v>
      </c>
      <c r="I183" s="191" cm="1">
        <f t="array" ref="I183">IF(
    SUM(IF(
            ISNUMBER(
                IF(
                    $M$5:$X$5,
                    (M183:X183),
                    "")),
            1,
            0))
        =0,
    NA(),
    IF(
        Parameters!$D$15=1,
        IF(
            SUM(--(ISNUMBER(IF($M$5:$X$5=1,(M183:X183),""))))&gt;0,
            MAX(IF(
                ISNUMBER(M183:X183),
                IF(
                    M$5:X$5=1,
                    M183:X183,
                    ""),
                "")),
            MAX(IF(
                ISNUMBER(M183:X183),
                IF(
                    M$5:X$5=2,
                    M183:X183,
                    ""),
                ""))
        ),
        IF(
            Parameters!$D$16=1,
            IFERROR(
                AVERAGE(IF(
                    ISNUMBER(M183:X183),
                    IF(
                        M$5:X$5=1,
                        M183:X183,
                        ""),
                    "")),
                AVERAGE(IF(
                    ISNUMBER(M183:X183),
                    IF(
                        M$5:X$5=2,
                        M183:X183,
                        ""),
                    ""))
            ),
            IF(
                Parameters!$D$17=1,
                IFERROR(
                    IF(
                        OR(
                            IF(
                                ISNUMBER(M183:X183),
                                IF(
                                    M$5:X$5=1,
                                    M183:X183,
                                    ""),
                                "")
                            =0),
                        0,
                        GEOMEAN(IF(
                            ISNUMBER(M183:X183),
                            IF(
                                M$5:X$5=1,
                                M183:X183,
                                ""),
                            ""))
                    ),
                    IF(
                        OR(IF(
                            ISNUMBER(M183:X183),
                            IF(
                                M$5:X$5=2,
                                M183:X183,
                                ""),
                            "")
                            =0),
                        0,
                        GEOMEAN(IF(
                            ISNUMBER(M183:X183),
                            IF(
                                M$5:X$5=2,
                                M183:X183,
                                ""),
                            "")))
                )
            )
        )
    )
)</f>
        <v>9.0498588899341392</v>
      </c>
      <c r="J183" s="242">
        <v>45272</v>
      </c>
      <c r="K183" s="242">
        <v>45272</v>
      </c>
      <c r="L183" s="91" t="s">
        <v>299</v>
      </c>
      <c r="M183" s="192">
        <v>8.9599766286882794</v>
      </c>
      <c r="N183" s="192" t="s">
        <v>409</v>
      </c>
      <c r="O183" s="192">
        <v>9.0498588899341392</v>
      </c>
      <c r="P183" s="192">
        <v>72.5</v>
      </c>
      <c r="Q183" s="192" t="s">
        <v>409</v>
      </c>
      <c r="R183" s="192">
        <v>3.8333333333333202</v>
      </c>
      <c r="S183" s="192"/>
      <c r="T183" s="192"/>
      <c r="U183" s="192"/>
      <c r="V183" s="192"/>
      <c r="W183" s="192"/>
      <c r="X183" s="192"/>
      <c r="Y183" s="80"/>
      <c r="Z183" s="80"/>
    </row>
    <row r="184" spans="1:26" x14ac:dyDescent="0.2">
      <c r="A184" s="84">
        <v>177</v>
      </c>
      <c r="B184" s="84" t="str">
        <f ca="1"/>
        <v>Serbia</v>
      </c>
      <c r="C184" s="84" t="str">
        <f ca="1"/>
        <v>SRB</v>
      </c>
      <c r="D184" s="219" t="str">
        <f ca="1"/>
        <v>ECS           Europe &amp; Central Asia</v>
      </c>
      <c r="E184" s="219" t="str">
        <f ca="1"/>
        <v>IBRD</v>
      </c>
      <c r="F184" s="190" t="str">
        <f t="shared" ca="1" si="5"/>
        <v/>
      </c>
      <c r="G184" s="80">
        <f>IF(N184=7, 6.9, 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4.3426987656877403</v>
      </c>
      <c r="H184" s="80" cm="1">
        <f t="array" ref="H184">IF(
    SUM(IF(
            ISNUMBER(
                IF(
                    $M$4:$X$4,
                    (M184:X184),
                    "")),
            1,
            0))
        =0,
    NA(),
    IF(
        Parameters!$D$15=1,
        IF(
            SUM(--(ISNUMBER(IF($M$4:$X$4=1,(M184:X184),""))))&gt;0,
            MAX(IF(
                ISNUMBER(M184:X184),
                IF(
                    M$4:X$4=1,
                    M184:X184,
                    ""),
                "")),
            MAX(IF(
                ISNUMBER(M184:X184),
                IF(
                    M$4:X$4=2,
                    M184:X184,
                    ""),
                ""))
        ),
        IF(
            Parameters!$D$16=1,
            IFERROR(
                AVERAGE(IF(
                    ISNUMBER(M184:X184),
                    IF(
                        M$4:X$4=1,
                        M184:X184,
                        ""),
                    "")),
                AVERAGE(IF(
                    ISNUMBER(M184:X184),
                    IF(
                        M$4:X$4=2,
                        M184:X184,
                        ""),
                    ""))
            ),
            IF(
                Parameters!$D$17=1,
                IFERROR(
                    IF(
                        OR(
                            IF(
                                ISNUMBER(M184:X184),
                                IF(
                                    M$4:X$4=1,
                                    M184:X184,
                                    ""),
                                "")
                            =0),
                        0,
                        GEOMEAN(IF(
                            ISNUMBER(M184:X184),
                            IF(
                                M$4:X$4=1,
                                M184:X184,
                                ""),
                            ""))
                    ),
                    IF(
                        OR(IF(
                            ISNUMBER(M184:X184),
                            IF(
                                M$4:X$4=2,
                                M184:X184,
                                ""),
                            "")
                            =0),
                        0,
                        GEOMEAN(IF(
                            ISNUMBER(M184:X184),
                            IF(
                                M$4:X$4=2,
                                M184:X184,
                                ""),
                            "")))
                )
            )
        )
    )
)</f>
        <v>4.9868536371603804</v>
      </c>
      <c r="I184" s="191" cm="1">
        <f t="array" ref="I184">IF(
    SUM(IF(
            ISNUMBER(
                IF(
                    $M$5:$X$5,
                    (M184:X184),
                    "")),
            1,
            0))
        =0,
    NA(),
    IF(
        Parameters!$D$15=1,
        IF(
            SUM(--(ISNUMBER(IF($M$5:$X$5=1,(M184:X184),""))))&gt;0,
            MAX(IF(
                ISNUMBER(M184:X184),
                IF(
                    M$5:X$5=1,
                    M184:X184,
                    ""),
                "")),
            MAX(IF(
                ISNUMBER(M184:X184),
                IF(
                    M$5:X$5=2,
                    M184:X184,
                    ""),
                ""))
        ),
        IF(
            Parameters!$D$16=1,
            IFERROR(
                AVERAGE(IF(
                    ISNUMBER(M184:X184),
                    IF(
                        M$5:X$5=1,
                        M184:X184,
                        ""),
                    "")),
                AVERAGE(IF(
                    ISNUMBER(M184:X184),
                    IF(
                        M$5:X$5=2,
                        M184:X184,
                        ""),
                    ""))
            ),
            IF(
                Parameters!$D$17=1,
                IFERROR(
                    IF(
                        OR(
                            IF(
                                ISNUMBER(M184:X184),
                                IF(
                                    M$5:X$5=1,
                                    M184:X184,
                                    ""),
                                "")
                            =0),
                        0,
                        GEOMEAN(IF(
                            ISNUMBER(M184:X184),
                            IF(
                                M$5:X$5=1,
                                M184:X184,
                                ""),
                            ""))
                    ),
                    IF(
                        OR(IF(
                            ISNUMBER(M184:X184),
                            IF(
                                M$5:X$5=2,
                                M184:X184,
                                ""),
                            "")
                            =0),
                        0,
                        GEOMEAN(IF(
                            ISNUMBER(M184:X184),
                            IF(
                                M$5:X$5=2,
                                M184:X184,
                                ""),
                            "")))
                )
            )
        )
    )
)</f>
        <v>3.7817497648165501</v>
      </c>
      <c r="J184" s="242">
        <v>45142</v>
      </c>
      <c r="K184" s="242">
        <v>45142</v>
      </c>
      <c r="L184" s="91" t="s">
        <v>301</v>
      </c>
      <c r="M184" s="192">
        <v>4.9868536371603804</v>
      </c>
      <c r="N184" s="192" t="s">
        <v>409</v>
      </c>
      <c r="O184" s="192">
        <v>3.7817497648165501</v>
      </c>
      <c r="P184" s="192">
        <v>49.8333333333333</v>
      </c>
      <c r="Q184" s="192" t="s">
        <v>409</v>
      </c>
      <c r="R184" s="192">
        <v>-0.83333333333333504</v>
      </c>
      <c r="S184" s="192"/>
      <c r="T184" s="192"/>
      <c r="U184" s="192"/>
      <c r="V184" s="192"/>
      <c r="W184" s="192"/>
      <c r="X184" s="192"/>
      <c r="Y184" s="80"/>
      <c r="Z184" s="80"/>
    </row>
    <row r="185" spans="1:26" x14ac:dyDescent="0.2">
      <c r="A185" s="84">
        <v>178</v>
      </c>
      <c r="B185" s="84" t="str">
        <f ca="1"/>
        <v>South Sudan</v>
      </c>
      <c r="C185" s="84" t="str">
        <f ca="1"/>
        <v>SSD</v>
      </c>
      <c r="D185" s="219" t="str">
        <f ca="1"/>
        <v>SSF           Sub-Saharan Africa</v>
      </c>
      <c r="E185" s="219" t="str">
        <f ca="1"/>
        <v>IDA</v>
      </c>
      <c r="F185" s="190" t="str">
        <f t="shared" ca="1" si="5"/>
        <v/>
      </c>
      <c r="G185" s="80" t="e">
        <f>IF(N185=7, 6.9, 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#N/A</v>
      </c>
      <c r="H185" s="80" t="e" cm="1">
        <f t="array" ref="H185">IF(
    SUM(IF(
            ISNUMBER(
                IF(
                    $M$4:$X$4,
                    (M185:X185),
                    "")),
            1,
            0))
        =0,
    NA(),
    IF(
        Parameters!$D$15=1,
        IF(
            SUM(--(ISNUMBER(IF($M$4:$X$4=1,(M185:X185),""))))&gt;0,
            MAX(IF(
                ISNUMBER(M185:X185),
                IF(
                    M$4:X$4=1,
                    M185:X185,
                    ""),
                "")),
            MAX(IF(
                ISNUMBER(M185:X185),
                IF(
                    M$4:X$4=2,
                    M185:X185,
                    ""),
                ""))
        ),
        IF(
            Parameters!$D$16=1,
            IFERROR(
                AVERAGE(IF(
                    ISNUMBER(M185:X185),
                    IF(
                        M$4:X$4=1,
                        M185:X185,
                        ""),
                    "")),
                AVERAGE(IF(
                    ISNUMBER(M185:X185),
                    IF(
                        M$4:X$4=2,
                        M185:X185,
                        ""),
                    ""))
            ),
            IF(
                Parameters!$D$17=1,
                IFERROR(
                    IF(
                        OR(
                            IF(
                                ISNUMBER(M185:X185),
                                IF(
                                    M$4:X$4=1,
                                    M185:X185,
                                    ""),
                                "")
                            =0),
                        0,
                        GEOMEAN(IF(
                            ISNUMBER(M185:X185),
                            IF(
                                M$4:X$4=1,
                                M185:X185,
                                ""),
                            ""))
                    ),
                    IF(
                        OR(IF(
                            ISNUMBER(M185:X185),
                            IF(
                                M$4:X$4=2,
                                M185:X185,
                                ""),
                            "")
                            =0),
                        0,
                        GEOMEAN(IF(
                            ISNUMBER(M185:X185),
                            IF(
                                M$4:X$4=2,
                                M185:X185,
                                ""),
                            "")))
                )
            )
        )
    )
)</f>
        <v>#N/A</v>
      </c>
      <c r="I185" s="191" t="e" cm="1">
        <f t="array" ref="I185">IF(
    SUM(IF(
            ISNUMBER(
                IF(
                    $M$5:$X$5,
                    (M185:X185),
                    "")),
            1,
            0))
        =0,
    NA(),
    IF(
        Parameters!$D$15=1,
        IF(
            SUM(--(ISNUMBER(IF($M$5:$X$5=1,(M185:X185),""))))&gt;0,
            MAX(IF(
                ISNUMBER(M185:X185),
                IF(
                    M$5:X$5=1,
                    M185:X185,
                    ""),
                "")),
            MAX(IF(
                ISNUMBER(M185:X185),
                IF(
                    M$5:X$5=2,
                    M185:X185,
                    ""),
                ""))
        ),
        IF(
            Parameters!$D$16=1,
            IFERROR(
                AVERAGE(IF(
                    ISNUMBER(M185:X185),
                    IF(
                        M$5:X$5=1,
                        M185:X185,
                        ""),
                    "")),
                AVERAGE(IF(
                    ISNUMBER(M185:X185),
                    IF(
                        M$5:X$5=2,
                        M185:X185,
                        ""),
                    ""))
            ),
            IF(
                Parameters!$D$17=1,
                IFERROR(
                    IF(
                        OR(
                            IF(
                                ISNUMBER(M185:X185),
                                IF(
                                    M$5:X$5=1,
                                    M185:X185,
                                    ""),
                                "")
                            =0),
                        0,
                        GEOMEAN(IF(
                            ISNUMBER(M185:X185),
                            IF(
                                M$5:X$5=1,
                                M185:X185,
                                ""),
                            ""))
                    ),
                    IF(
                        OR(IF(
                            ISNUMBER(M185:X185),
                            IF(
                                M$5:X$5=2,
                                M185:X185,
                                ""),
                            "")
                            =0),
                        0,
                        GEOMEAN(IF(
                            ISNUMBER(M185:X185),
                            IF(
                                M$5:X$5=2,
                                M185:X185,
                                ""),
                            "")))
                )
            )
        )
    )
)</f>
        <v>#N/A</v>
      </c>
      <c r="J185" s="242">
        <v>44753</v>
      </c>
      <c r="K185" s="242">
        <v>44753</v>
      </c>
      <c r="L185" s="91" t="s">
        <v>303</v>
      </c>
      <c r="M185" s="192" t="s">
        <v>409</v>
      </c>
      <c r="N185" s="192" t="s">
        <v>409</v>
      </c>
      <c r="O185" s="192" t="s">
        <v>409</v>
      </c>
      <c r="P185" s="192" t="s">
        <v>409</v>
      </c>
      <c r="Q185" s="192" t="s">
        <v>409</v>
      </c>
      <c r="R185" s="192" t="s">
        <v>409</v>
      </c>
      <c r="S185" s="192"/>
      <c r="T185" s="192"/>
      <c r="U185" s="192"/>
      <c r="V185" s="192"/>
      <c r="W185" s="192"/>
      <c r="X185" s="192"/>
      <c r="Y185" s="80"/>
      <c r="Z185" s="80"/>
    </row>
    <row r="186" spans="1:26" x14ac:dyDescent="0.2">
      <c r="A186" s="84">
        <v>179</v>
      </c>
      <c r="B186" s="84" t="str">
        <f ca="1"/>
        <v>São Tomé and Príncipe</v>
      </c>
      <c r="C186" s="84" t="str">
        <f ca="1"/>
        <v>STP</v>
      </c>
      <c r="D186" s="219" t="str">
        <f ca="1"/>
        <v>SSF           Sub-Saharan Africa</v>
      </c>
      <c r="E186" s="219" t="str">
        <f ca="1"/>
        <v>IDA</v>
      </c>
      <c r="F186" s="190" t="str">
        <f t="shared" ca="1" si="5"/>
        <v/>
      </c>
      <c r="G186" s="80">
        <f>IF(N186=7, 6.9, 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5.0785111822190592</v>
      </c>
      <c r="H186" s="80" cm="1">
        <f t="array" ref="H186">IF(
    SUM(IF(
            ISNUMBER(
                IF(
                    $M$4:$X$4,
                    (M186:X186),
                    "")),
            1,
            0))
        =0,
    NA(),
    IF(
        Parameters!$D$15=1,
        IF(
            SUM(--(ISNUMBER(IF($M$4:$X$4=1,(M186:X186),""))))&gt;0,
            MAX(IF(
                ISNUMBER(M186:X186),
                IF(
                    M$4:X$4=1,
                    M186:X186,
                    ""),
                "")),
            MAX(IF(
                ISNUMBER(M186:X186),
                IF(
                    M$4:X$4=2,
                    M186:X186,
                    ""),
                ""))
        ),
        IF(
            Parameters!$D$16=1,
            IFERROR(
                AVERAGE(IF(
                    ISNUMBER(M186:X186),
                    IF(
                        M$4:X$4=1,
                        M186:X186,
                        ""),
                    "")),
                AVERAGE(IF(
                    ISNUMBER(M186:X186),
                    IF(
                        M$4:X$4=2,
                        M186:X186,
                        ""),
                    ""))
            ),
            IF(
                Parameters!$D$17=1,
                IFERROR(
                    IF(
                        OR(
                            IF(
                                ISNUMBER(M186:X186),
                                IF(
                                    M$4:X$4=1,
                                    M186:X186,
                                    ""),
                                "")
                            =0),
                        0,
                        GEOMEAN(IF(
                            ISNUMBER(M186:X186),
                            IF(
                                M$4:X$4=1,
                                M186:X186,
                                ""),
                            ""))
                    ),
                    IF(
                        OR(IF(
                            ISNUMBER(M186:X186),
                            IF(
                                M$4:X$4=2,
                                M186:X186,
                                ""),
                            "")
                            =0),
                        0,
                        GEOMEAN(IF(
                            ISNUMBER(M186:X186),
                            IF(
                                M$4:X$4=2,
                                M186:X186,
                                ""),
                            "")))
                )
            )
        )
    )
)</f>
        <v>5.6879929886064797</v>
      </c>
      <c r="I186" s="191" cm="1">
        <f t="array" ref="I186">IF(
    SUM(IF(
            ISNUMBER(
                IF(
                    $M$5:$X$5,
                    (M186:X186),
                    "")),
            1,
            0))
        =0,
    NA(),
    IF(
        Parameters!$D$15=1,
        IF(
            SUM(--(ISNUMBER(IF($M$5:$X$5=1,(M186:X186),""))))&gt;0,
            MAX(IF(
                ISNUMBER(M186:X186),
                IF(
                    M$5:X$5=1,
                    M186:X186,
                    ""),
                "")),
            MAX(IF(
                ISNUMBER(M186:X186),
                IF(
                    M$5:X$5=2,
                    M186:X186,
                    ""),
                ""))
        ),
        IF(
            Parameters!$D$16=1,
            IFERROR(
                AVERAGE(IF(
                    ISNUMBER(M186:X186),
                    IF(
                        M$5:X$5=1,
                        M186:X186,
                        ""),
                    "")),
                AVERAGE(IF(
                    ISNUMBER(M186:X186),
                    IF(
                        M$5:X$5=2,
                        M186:X186,
                        ""),
                    ""))
            ),
            IF(
                Parameters!$D$17=1,
                IFERROR(
                    IF(
                        OR(
                            IF(
                                ISNUMBER(M186:X186),
                                IF(
                                    M$5:X$5=1,
                                    M186:X186,
                                    ""),
                                "")
                            =0),
                        0,
                        GEOMEAN(IF(
                            ISNUMBER(M186:X186),
                            IF(
                                M$5:X$5=1,
                                M186:X186,
                                ""),
                            ""))
                    ),
                    IF(
                        OR(IF(
                            ISNUMBER(M186:X186),
                            IF(
                                M$5:X$5=2,
                                M186:X186,
                                ""),
                            "")
                            =0),
                        0,
                        GEOMEAN(IF(
                            ISNUMBER(M186:X186),
                            IF(
                                M$5:X$5=2,
                                M186:X186,
                                ""),
                            "")))
                )
            )
        )
    )
)</f>
        <v>4.5343367826904997</v>
      </c>
      <c r="J186" s="242">
        <v>45272</v>
      </c>
      <c r="K186" s="242">
        <v>45272</v>
      </c>
      <c r="L186" s="91" t="s">
        <v>304</v>
      </c>
      <c r="M186" s="192">
        <v>5.6879929886064797</v>
      </c>
      <c r="N186" s="192" t="s">
        <v>409</v>
      </c>
      <c r="O186" s="192">
        <v>4.5343367826904997</v>
      </c>
      <c r="P186" s="192">
        <v>53.8333333333333</v>
      </c>
      <c r="Q186" s="192" t="s">
        <v>409</v>
      </c>
      <c r="R186" s="192">
        <v>-0.16666666666666399</v>
      </c>
      <c r="S186" s="192"/>
      <c r="T186" s="192"/>
      <c r="U186" s="192"/>
      <c r="V186" s="192"/>
      <c r="W186" s="192"/>
      <c r="X186" s="192"/>
      <c r="Y186" s="80"/>
      <c r="Z186" s="80"/>
    </row>
    <row r="187" spans="1:26" x14ac:dyDescent="0.2">
      <c r="A187" s="84">
        <v>180</v>
      </c>
      <c r="B187" s="84" t="str">
        <f ca="1"/>
        <v>Suriname</v>
      </c>
      <c r="C187" s="84" t="str">
        <f ca="1"/>
        <v>SUR</v>
      </c>
      <c r="D187" s="219" t="str">
        <f ca="1"/>
        <v>LCN           Latin America &amp; Caribbean</v>
      </c>
      <c r="E187" s="219" t="str">
        <f ca="1"/>
        <v>IBRD</v>
      </c>
      <c r="F187" s="190" t="str">
        <f t="shared" ca="1" si="5"/>
        <v/>
      </c>
      <c r="G187" s="80">
        <f>IF(N187=7, 6.9, 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5.8693640534320792</v>
      </c>
      <c r="H187" s="80" cm="1">
        <f t="array" ref="H187">IF(
    SUM(IF(
            ISNUMBER(
                IF(
                    $M$4:$X$4,
                    (M187:X187),
                    "")),
            1,
            0))
        =0,
    NA(),
    IF(
        Parameters!$D$15=1,
        IF(
            SUM(--(ISNUMBER(IF($M$4:$X$4=1,(M187:X187),""))))&gt;0,
            MAX(IF(
                ISNUMBER(M187:X187),
                IF(
                    M$4:X$4=1,
                    M187:X187,
                    ""),
                "")),
            MAX(IF(
                ISNUMBER(M187:X187),
                IF(
                    M$4:X$4=2,
                    M187:X187,
                    ""),
                ""))
        ),
        IF(
            Parameters!$D$16=1,
            IFERROR(
                AVERAGE(IF(
                    ISNUMBER(M187:X187),
                    IF(
                        M$4:X$4=1,
                        M187:X187,
                        ""),
                    "")),
                AVERAGE(IF(
                    ISNUMBER(M187:X187),
                    IF(
                        M$4:X$4=2,
                        M187:X187,
                        ""),
                    ""))
            ),
            IF(
                Parameters!$D$17=1,
                IFERROR(
                    IF(
                        OR(
                            IF(
                                ISNUMBER(M187:X187),
                                IF(
                                    M$4:X$4=1,
                                    M187:X187,
                                    ""),
                                "")
                            =0),
                        0,
                        GEOMEAN(IF(
                            ISNUMBER(M187:X187),
                            IF(
                                M$4:X$4=1,
                                M187:X187,
                                ""),
                            ""))
                    ),
                    IF(
                        OR(IF(
                            ISNUMBER(M187:X187),
                            IF(
                                M$4:X$4=2,
                                M187:X187,
                                ""),
                            "")
                            =0),
                        0,
                        GEOMEAN(IF(
                            ISNUMBER(M187:X187),
                            IF(
                                M$4:X$4=2,
                                M187:X187,
                                ""),
                            "")))
                )
            )
        )
    )
)</f>
        <v>7.2947706690037997</v>
      </c>
      <c r="I187" s="191" cm="1">
        <f t="array" ref="I187">IF(
    SUM(IF(
            ISNUMBER(
                IF(
                    $M$5:$X$5,
                    (M187:X187),
                    "")),
            1,
            0))
        =0,
    NA(),
    IF(
        Parameters!$D$15=1,
        IF(
            SUM(--(ISNUMBER(IF($M$5:$X$5=1,(M187:X187),""))))&gt;0,
            MAX(IF(
                ISNUMBER(M187:X187),
                IF(
                    M$5:X$5=1,
                    M187:X187,
                    ""),
                "")),
            MAX(IF(
                ISNUMBER(M187:X187),
                IF(
                    M$5:X$5=2,
                    M187:X187,
                    ""),
                ""))
        ),
        IF(
            Parameters!$D$16=1,
            IFERROR(
                AVERAGE(IF(
                    ISNUMBER(M187:X187),
                    IF(
                        M$5:X$5=1,
                        M187:X187,
                        ""),
                    "")),
                AVERAGE(IF(
                    ISNUMBER(M187:X187),
                    IF(
                        M$5:X$5=2,
                        M187:X187,
                        ""),
                    ""))
            ),
            IF(
                Parameters!$D$17=1,
                IFERROR(
                    IF(
                        OR(
                            IF(
                                ISNUMBER(M187:X187),
                                IF(
                                    M$5:X$5=1,
                                    M187:X187,
                                    ""),
                                "")
                            =0),
                        0,
                        GEOMEAN(IF(
                            ISNUMBER(M187:X187),
                            IF(
                                M$5:X$5=1,
                                M187:X187,
                                ""),
                            ""))
                    ),
                    IF(
                        OR(IF(
                            ISNUMBER(M187:X187),
                            IF(
                                M$5:X$5=2,
                                M187:X187,
                                ""),
                            "")
                            =0),
                        0,
                        GEOMEAN(IF(
                            ISNUMBER(M187:X187),
                            IF(
                                M$5:X$5=2,
                                M187:X187,
                                ""),
                            "")))
                )
            )
        )
    )
)</f>
        <v>4.7224835371589799</v>
      </c>
      <c r="J187" s="242">
        <v>45201</v>
      </c>
      <c r="K187" s="242">
        <v>45201</v>
      </c>
      <c r="L187" s="91" t="s">
        <v>306</v>
      </c>
      <c r="M187" s="192">
        <v>7.2947706690037997</v>
      </c>
      <c r="N187" s="192" t="s">
        <v>409</v>
      </c>
      <c r="O187" s="192">
        <v>4.7224835371589799</v>
      </c>
      <c r="P187" s="192">
        <v>63</v>
      </c>
      <c r="Q187" s="192" t="s">
        <v>409</v>
      </c>
      <c r="R187" s="192">
        <v>0</v>
      </c>
      <c r="S187" s="192"/>
      <c r="T187" s="192"/>
      <c r="U187" s="192"/>
      <c r="V187" s="192"/>
      <c r="W187" s="192"/>
      <c r="X187" s="192"/>
      <c r="Y187" s="80"/>
      <c r="Z187" s="80"/>
    </row>
    <row r="188" spans="1:26" x14ac:dyDescent="0.2">
      <c r="A188" s="84">
        <v>181</v>
      </c>
      <c r="B188" s="84" t="str">
        <f ca="1"/>
        <v>Slovak Republic</v>
      </c>
      <c r="C188" s="84" t="str">
        <f ca="1"/>
        <v>SVK</v>
      </c>
      <c r="D188" s="219" t="str">
        <f ca="1"/>
        <v>ECS           Europe &amp; Central Asia</v>
      </c>
      <c r="E188" s="219" t="str">
        <f ca="1"/>
        <v>NA</v>
      </c>
      <c r="F188" s="190" t="str">
        <f t="shared" ca="1" si="5"/>
        <v/>
      </c>
      <c r="G188" s="80">
        <f>IF(N188=7, 6.9, 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$M$4:$X$4,
                    (M188:X188),
                    "")),
            1,
            0))
        =0,
    NA(),
    IF(
        Parameters!$D$15=1,
        IF(
            SUM(--(ISNUMBER(IF($M$4:$X$4=1,(M188:X188),""))))&gt;0,
            MAX(IF(
                ISNUMBER(M188:X188),
                IF(
                    M$4:X$4=1,
                    M188:X188,
                    ""),
                "")),
            MAX(IF(
                ISNUMBER(M188:X188),
                IF(
                    M$4:X$4=2,
                    M188:X188,
                    ""),
                ""))
        ),
        IF(
            Parameters!$D$16=1,
            IFERROR(
                AVERAGE(IF(
                    ISNUMBER(M188:X188),
                    IF(
                        M$4:X$4=1,
                        M188:X188,
                        ""),
                    "")),
                AVERAGE(IF(
                    ISNUMBER(M188:X188),
                    IF(
                        M$4:X$4=2,
                        M188:X188,
                        ""),
                    ""))
            ),
            IF(
                Parameters!$D$17=1,
                IFERROR(
                    IF(
                        OR(
                            IF(
                                ISNUMBER(M188:X188),
                                IF(
                                    M$4:X$4=1,
                                    M188:X188,
                                    ""),
                                "")
                            =0),
                        0,
                        GEOMEAN(IF(
                            ISNUMBER(M188:X188),
                            IF(
                                M$4:X$4=1,
                                M188:X188,
                                ""),
                            ""))
                    ),
                    IF(
                        OR(IF(
                            ISNUMBER(M188:X188),
                            IF(
                                M$4:X$4=2,
                                M188:X188,
                                ""),
                            "")
                            =0),
                        0,
                        GEOMEAN(IF(
                            ISNUMBER(M188:X188),
                            IF(
                                M$4:X$4=2,
                                M188:X188,
                                ""),
                            "")))
                )
            )
        )
    )
)</f>
        <v>3.19018404907975</v>
      </c>
      <c r="I188" s="191" cm="1">
        <f t="array" ref="I188">IF(
    SUM(IF(
            ISNUMBER(
                IF(
                    $M$5:$X$5,
                    (M188:X188),
                    "")),
            1,
            0))
        =0,
    NA(),
    IF(
        Parameters!$D$15=1,
        IF(
            SUM(--(ISNUMBER(IF($M$5:$X$5=1,(M188:X188),""))))&gt;0,
            MAX(IF(
                ISNUMBER(M188:X188),
                IF(
                    M$5:X$5=1,
                    M188:X188,
                    ""),
                "")),
            MAX(IF(
                ISNUMBER(M188:X188),
                IF(
                    M$5:X$5=2,
                    M188:X188,
                    ""),
                ""))
        ),
        IF(
            Parameters!$D$16=1,
            IFERROR(
                AVERAGE(IF(
                    ISNUMBER(M188:X188),
                    IF(
                        M$5:X$5=1,
                        M188:X188,
                        ""),
                    "")),
                AVERAGE(IF(
                    ISNUMBER(M188:X188),
                    IF(
                        M$5:X$5=2,
                        M188:X188,
                        ""),
                    ""))
            ),
            IF(
                Parameters!$D$17=1,
                IFERROR(
                    IF(
                        OR(
                            IF(
                                ISNUMBER(M188:X188),
                                IF(
                                    M$5:X$5=1,
                                    M188:X188,
                                    ""),
                                "")
                            =0),
                        0,
                        GEOMEAN(IF(
                            ISNUMBER(M188:X188),
                            IF(
                                M$5:X$5=1,
                                M188:X188,
                                ""),
                            ""))
                    ),
                    IF(
                        OR(IF(
                            ISNUMBER(M188:X188),
                            IF(
                                M$5:X$5=2,
                                M188:X188,
                                ""),
                            "")
                            =0),
                        0,
                        GEOMEAN(IF(
                            ISNUMBER(M188:X188),
                            IF(
                                M$5:X$5=2,
                                M188:X188,
                                ""),
                            "")))
                )
            )
        )
    )
)</f>
        <v>0</v>
      </c>
      <c r="J188" s="242">
        <v>45218</v>
      </c>
      <c r="K188" s="242">
        <v>45218</v>
      </c>
      <c r="L188" s="91" t="s">
        <v>307</v>
      </c>
      <c r="M188" s="192">
        <v>3.19018404907975</v>
      </c>
      <c r="N188" s="192" t="s">
        <v>409</v>
      </c>
      <c r="O188" s="192">
        <v>0</v>
      </c>
      <c r="P188" s="192">
        <v>39.5833333333333</v>
      </c>
      <c r="Q188" s="192" t="s">
        <v>409</v>
      </c>
      <c r="R188" s="192">
        <v>-4.25</v>
      </c>
      <c r="S188" s="192"/>
      <c r="T188" s="192"/>
      <c r="U188" s="192"/>
      <c r="V188" s="192"/>
      <c r="W188" s="192"/>
      <c r="X188" s="192"/>
      <c r="Y188" s="80"/>
      <c r="Z188" s="80"/>
    </row>
    <row r="189" spans="1:26" x14ac:dyDescent="0.2">
      <c r="A189" s="84">
        <v>182</v>
      </c>
      <c r="B189" s="84" t="str">
        <f ca="1"/>
        <v>Slovenia</v>
      </c>
      <c r="C189" s="84" t="str">
        <f ca="1"/>
        <v>SVN</v>
      </c>
      <c r="D189" s="219" t="str">
        <f ca="1"/>
        <v>ECS           Europe &amp; Central Asia</v>
      </c>
      <c r="E189" s="219" t="str">
        <f ca="1"/>
        <v>NA</v>
      </c>
      <c r="F189" s="190" t="str">
        <f t="shared" ca="1" si="5"/>
        <v/>
      </c>
      <c r="G189" s="80">
        <f>IF(N189=7, 6.9, 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2.6888131776019297</v>
      </c>
      <c r="H189" s="80" cm="1">
        <f t="array" ref="H189">IF(
    SUM(IF(
            ISNUMBER(
                IF(
                    $M$4:$X$4,
                    (M189:X189),
                    "")),
            1,
            0))
        =0,
    NA(),
    IF(
        Parameters!$D$15=1,
        IF(
            SUM(--(ISNUMBER(IF($M$4:$X$4=1,(M189:X189),""))))&gt;0,
            MAX(IF(
                ISNUMBER(M189:X189),
                IF(
                    M$4:X$4=1,
                    M189:X189,
                    ""),
                "")),
            MAX(IF(
                ISNUMBER(M189:X189),
                IF(
                    M$4:X$4=2,
                    M189:X189,
                    ""),
                ""))
        ),
        IF(
            Parameters!$D$16=1,
            IFERROR(
                AVERAGE(IF(
                    ISNUMBER(M189:X189),
                    IF(
                        M$4:X$4=1,
                        M189:X189,
                        ""),
                    "")),
                AVERAGE(IF(
                    ISNUMBER(M189:X189),
                    IF(
                        M$4:X$4=2,
                        M189:X189,
                        ""),
                    ""))
            ),
            IF(
                Parameters!$D$17=1,
                IFERROR(
                    IF(
                        OR(
                            IF(
                                ISNUMBER(M189:X189),
                                IF(
                                    M$4:X$4=1,
                                    M189:X189,
                                    ""),
                                "")
                            =0),
                        0,
                        GEOMEAN(IF(
                            ISNUMBER(M189:X189),
                            IF(
                                M$4:X$4=1,
                                M189:X189,
                                ""),
                            ""))
                    ),
                    IF(
                        OR(IF(
                            ISNUMBER(M189:X189),
                            IF(
                                M$4:X$4=2,
                                M189:X189,
                                ""),
                            "")
                            =0),
                        0,
                        GEOMEAN(IF(
                            ISNUMBER(M189:X189),
                            IF(
                                M$4:X$4=2,
                                M189:X189,
                                ""),
                            "")))
                )
            )
        )
    )
)</f>
        <v>1.70026292725679</v>
      </c>
      <c r="I189" s="191" cm="1">
        <f t="array" ref="I189">IF(
    SUM(IF(
            ISNUMBER(
                IF(
                    $M$5:$X$5,
                    (M189:X189),
                    "")),
            1,
            0))
        =0,
    NA(),
    IF(
        Parameters!$D$15=1,
        IF(
            SUM(--(ISNUMBER(IF($M$5:$X$5=1,(M189:X189),""))))&gt;0,
            MAX(IF(
                ISNUMBER(M189:X189),
                IF(
                    M$5:X$5=1,
                    M189:X189,
                    ""),
                "")),
            MAX(IF(
                ISNUMBER(M189:X189),
                IF(
                    M$5:X$5=2,
                    M189:X189,
                    ""),
                ""))
        ),
        IF(
            Parameters!$D$16=1,
            IFERROR(
                AVERAGE(IF(
                    ISNUMBER(M189:X189),
                    IF(
                        M$5:X$5=1,
                        M189:X189,
                        ""),
                    "")),
                AVERAGE(IF(
                    ISNUMBER(M189:X189),
                    IF(
                        M$5:X$5=2,
                        M189:X189,
                        ""),
                    ""))
            ),
            IF(
                Parameters!$D$17=1,
                IFERROR(
                    IF(
                        OR(
                            IF(
                                ISNUMBER(M189:X189),
                                IF(
                                    M$5:X$5=1,
                                    M189:X189,
                                    ""),
                                "")
                            =0),
                        0,
                        GEOMEAN(IF(
                            ISNUMBER(M189:X189),
                            IF(
                                M$5:X$5=1,
                                M189:X189,
                                ""),
                            ""))
                    ),
                    IF(
                        OR(IF(
                            ISNUMBER(M189:X189),
                            IF(
                                M$5:X$5=2,
                                M189:X189,
                                ""),
                            "")
                            =0),
                        0,
                        GEOMEAN(IF(
                            ISNUMBER(M189:X189),
                            IF(
                                M$5:X$5=2,
                                M189:X189,
                                ""),
                            "")))
                )
            )
        )
    )
)</f>
        <v>4.2521166509877597</v>
      </c>
      <c r="J189" s="242">
        <v>45272</v>
      </c>
      <c r="K189" s="242">
        <v>45272</v>
      </c>
      <c r="L189" s="91" t="s">
        <v>309</v>
      </c>
      <c r="M189" s="192">
        <v>1.70026292725679</v>
      </c>
      <c r="N189" s="192" t="s">
        <v>409</v>
      </c>
      <c r="O189" s="192">
        <v>4.2521166509877597</v>
      </c>
      <c r="P189" s="192">
        <v>31.0833333333333</v>
      </c>
      <c r="Q189" s="192" t="s">
        <v>409</v>
      </c>
      <c r="R189" s="192">
        <v>-0.41666666666666702</v>
      </c>
      <c r="S189" s="192"/>
      <c r="T189" s="192"/>
      <c r="U189" s="192"/>
      <c r="V189" s="192"/>
      <c r="W189" s="192"/>
      <c r="X189" s="192"/>
      <c r="Y189" s="80"/>
      <c r="Z189" s="80"/>
    </row>
    <row r="190" spans="1:26" x14ac:dyDescent="0.2">
      <c r="A190" s="84">
        <v>183</v>
      </c>
      <c r="B190" s="84" t="str">
        <f ca="1"/>
        <v>Sweden</v>
      </c>
      <c r="C190" s="84" t="str">
        <f ca="1"/>
        <v>SWE</v>
      </c>
      <c r="D190" s="219" t="str">
        <f ca="1"/>
        <v>ECS           Europe &amp; Central Asia</v>
      </c>
      <c r="E190" s="219" t="str">
        <f ca="1"/>
        <v>NA</v>
      </c>
      <c r="F190" s="190" t="str">
        <f t="shared" ca="1" si="5"/>
        <v/>
      </c>
      <c r="G190" s="80">
        <f>IF(N190=7, 6.9, 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1.8350936126924522</v>
      </c>
      <c r="H190" s="80" cm="1">
        <f t="array" ref="H190">IF(
    SUM(IF(
            ISNUMBER(
                IF(
                    $M$4:$X$4,
                    (M190:X190),
                    "")),
            1,
            0))
        =0,
    NA(),
    IF(
        Parameters!$D$15=1,
        IF(
            SUM(--(ISNUMBER(IF($M$4:$X$4=1,(M190:X190),""))))&gt;0,
            MAX(IF(
                ISNUMBER(M190:X190),
                IF(
                    M$4:X$4=1,
                    M190:X190,
                    ""),
                "")),
            MAX(IF(
                ISNUMBER(M190:X190),
                IF(
                    M$4:X$4=2,
                    M190:X190,
                    ""),
                ""))
        ),
        IF(
            Parameters!$D$16=1,
            IFERROR(
                AVERAGE(IF(
                    ISNUMBER(M190:X190),
                    IF(
                        M$4:X$4=1,
                        M190:X190,
                        ""),
                    "")),
                AVERAGE(IF(
                    ISNUMBER(M190:X190),
                    IF(
                        M$4:X$4=2,
                        M190:X190,
                        ""),
                    ""))
            ),
            IF(
                Parameters!$D$17=1,
                IFERROR(
                    IF(
                        OR(
                            IF(
                                ISNUMBER(M190:X190),
                                IF(
                                    M$4:X$4=1,
                                    M190:X190,
                                    ""),
                                "")
                            =0),
                        0,
                        GEOMEAN(IF(
                            ISNUMBER(M190:X190),
                            IF(
                                M$4:X$4=1,
                                M190:X190,
                                ""),
                            ""))
                    ),
                    IF(
                        OR(IF(
                            ISNUMBER(M190:X190),
                            IF(
                                M$4:X$4=2,
                                M190:X190,
                                ""),
                            "")
                            =0),
                        0,
                        GEOMEAN(IF(
                            ISNUMBER(M190:X190),
                            IF(
                                M$4:X$4=2,
                                M190:X190,
                                ""),
                            "")))
                )
            )
        )
    )
)</f>
        <v>0.57551855097867399</v>
      </c>
      <c r="I190" s="191" cm="1">
        <f t="array" ref="I190">IF(
    SUM(IF(
            ISNUMBER(
                IF(
                    $M$5:$X$5,
                    (M190:X190),
                    "")),
            1,
            0))
        =0,
    NA(),
    IF(
        Parameters!$D$15=1,
        IF(
            SUM(--(ISNUMBER(IF($M$5:$X$5=1,(M190:X190),""))))&gt;0,
            MAX(IF(
                ISNUMBER(M190:X190),
                IF(
                    M$5:X$5=1,
                    M190:X190,
                    ""),
                "")),
            MAX(IF(
                ISNUMBER(M190:X190),
                IF(
                    M$5:X$5=2,
                    M190:X190,
                    ""),
                ""))
        ),
        IF(
            Parameters!$D$16=1,
            IFERROR(
                AVERAGE(IF(
                    ISNUMBER(M190:X190),
                    IF(
                        M$5:X$5=1,
                        M190:X190,
                        ""),
                    "")),
                AVERAGE(IF(
                    ISNUMBER(M190:X190),
                    IF(
                        M$5:X$5=2,
                        M190:X190,
                        ""),
                    ""))
            ),
            IF(
                Parameters!$D$17=1,
                IFERROR(
                    IF(
                        OR(
                            IF(
                                ISNUMBER(M190:X190),
                                IF(
                                    M$5:X$5=1,
                                    M190:X190,
                                    ""),
                                "")
                            =0),
                        0,
                        GEOMEAN(IF(
                            ISNUMBER(M190:X190),
                            IF(
                                M$5:X$5=1,
                                M190:X190,
                                ""),
                            ""))
                    ),
                    IF(
                        OR(IF(
                            ISNUMBER(M190:X190),
                            IF(
                                M$5:X$5=2,
                                M190:X190,
                                ""),
                            "")
                            =0),
                        0,
                        GEOMEAN(IF(
                            ISNUMBER(M190:X190),
                            IF(
                                M$5:X$5=2,
                                M190:X190,
                                ""),
                            "")))
                )
            )
        )
    )
)</f>
        <v>5.8513640639698901</v>
      </c>
      <c r="J190" s="242">
        <v>45272</v>
      </c>
      <c r="K190" s="242">
        <v>45272</v>
      </c>
      <c r="L190" s="91" t="s">
        <v>311</v>
      </c>
      <c r="M190" s="192">
        <v>0.57551855097867399</v>
      </c>
      <c r="N190" s="192" t="s">
        <v>409</v>
      </c>
      <c r="O190" s="192">
        <v>5.8513640639698901</v>
      </c>
      <c r="P190" s="192">
        <v>24.6666666666666</v>
      </c>
      <c r="Q190" s="192" t="s">
        <v>409</v>
      </c>
      <c r="R190" s="192">
        <v>1</v>
      </c>
      <c r="S190" s="192"/>
      <c r="T190" s="192"/>
      <c r="U190" s="192"/>
      <c r="V190" s="192"/>
      <c r="W190" s="192"/>
      <c r="X190" s="192"/>
      <c r="Y190" s="80"/>
      <c r="Z190" s="80"/>
    </row>
    <row r="191" spans="1:26" x14ac:dyDescent="0.2">
      <c r="A191" s="84">
        <v>184</v>
      </c>
      <c r="B191" s="84" t="str">
        <f ca="1"/>
        <v>Eswatini</v>
      </c>
      <c r="C191" s="84" t="str">
        <f ca="1"/>
        <v>SWZ</v>
      </c>
      <c r="D191" s="219" t="str">
        <f ca="1"/>
        <v>SSF           Sub-Saharan Africa</v>
      </c>
      <c r="E191" s="219" t="str">
        <f ca="1"/>
        <v>IBRD</v>
      </c>
      <c r="F191" s="190" t="str">
        <f t="shared" ca="1" si="5"/>
        <v/>
      </c>
      <c r="G191" s="80">
        <f>IF(N191=7, 6.9, 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3.2707432984262717</v>
      </c>
      <c r="H191" s="80" cm="1">
        <f t="array" ref="H191">IF(
    SUM(IF(
            ISNUMBER(
                IF(
                    $M$4:$X$4,
                    (M191:X191),
                    "")),
            1,
            0))
        =0,
    NA(),
    IF(
        Parameters!$D$15=1,
        IF(
            SUM(--(ISNUMBER(IF($M$4:$X$4=1,(M191:X191),""))))&gt;0,
            MAX(IF(
                ISNUMBER(M191:X191),
                IF(
                    M$4:X$4=1,
                    M191:X191,
                    ""),
                "")),
            MAX(IF(
                ISNUMBER(M191:X191),
                IF(
                    M$4:X$4=2,
                    M191:X191,
                    ""),
                ""))
        ),
        IF(
            Parameters!$D$16=1,
            IFERROR(
                AVERAGE(IF(
                    ISNUMBER(M191:X191),
                    IF(
                        M$4:X$4=1,
                        M191:X191,
                        ""),
                    "")),
                AVERAGE(IF(
                    ISNUMBER(M191:X191),
                    IF(
                        M$4:X$4=2,
                        M191:X191,
                        ""),
                    ""))
            ),
            IF(
                Parameters!$D$17=1,
                IFERROR(
                    IF(
                        OR(
                            IF(
                                ISNUMBER(M191:X191),
                                IF(
                                    M$4:X$4=1,
                                    M191:X191,
                                    ""),
                                "")
                            =0),
                        0,
                        GEOMEAN(IF(
                            ISNUMBER(M191:X191),
                            IF(
                                M$4:X$4=1,
                                M191:X191,
                                ""),
                            ""))
                    ),
                    IF(
                        OR(IF(
                            ISNUMBER(M191:X191),
                            IF(
                                M$4:X$4=2,
                                M191:X191,
                                ""),
                            "")
                            =0),
                        0,
                        GEOMEAN(IF(
                            ISNUMBER(M191:X191),
                            IF(
                                M$4:X$4=2,
                                M191:X191,
                                ""),
                            "")))
                )
            )
        )
    )
)</f>
        <v>5.6295647093193102</v>
      </c>
      <c r="I191" s="191" cm="1">
        <f t="array" ref="I191">IF(
    SUM(IF(
            ISNUMBER(
                IF(
                    $M$5:$X$5,
                    (M191:X191),
                    "")),
            1,
            0))
        =0,
    NA(),
    IF(
        Parameters!$D$15=1,
        IF(
            SUM(--(ISNUMBER(IF($M$5:$X$5=1,(M191:X191),""))))&gt;0,
            MAX(IF(
                ISNUMBER(M191:X191),
                IF(
                    M$5:X$5=1,
                    M191:X191,
                    ""),
                "")),
            MAX(IF(
                ISNUMBER(M191:X191),
                IF(
                    M$5:X$5=2,
                    M191:X191,
                    ""),
                ""))
        ),
        IF(
            Parameters!$D$16=1,
            IFERROR(
                AVERAGE(IF(
                    ISNUMBER(M191:X191),
                    IF(
                        M$5:X$5=1,
                        M191:X191,
                        ""),
                    "")),
                AVERAGE(IF(
                    ISNUMBER(M191:X191),
                    IF(
                        M$5:X$5=2,
                        M191:X191,
                        ""),
                    ""))
            ),
            IF(
                Parameters!$D$17=1,
                IFERROR(
                    IF(
                        OR(
                            IF(
                                ISNUMBER(M191:X191),
                                IF(
                                    M$5:X$5=1,
                                    M191:X191,
                                    ""),
                                "")
                            =0),
                        0,
                        GEOMEAN(IF(
                            ISNUMBER(M191:X191),
                            IF(
                                M$5:X$5=1,
                                M191:X191,
                                ""),
                            ""))
                    ),
                    IF(
                        OR(IF(
                            ISNUMBER(M191:X191),
                            IF(
                                M$5:X$5=2,
                                M191:X191,
                                ""),
                            "")
                            =0),
                        0,
                        GEOMEAN(IF(
                            ISNUMBER(M191:X191),
                            IF(
                                M$5:X$5=2,
                                M191:X191,
                                ""),
                            "")))
                )
            )
        )
    )
)</f>
        <v>1.9002822201317</v>
      </c>
      <c r="J191" s="242">
        <v>45272</v>
      </c>
      <c r="K191" s="242">
        <v>45272</v>
      </c>
      <c r="L191" s="91" t="s">
        <v>313</v>
      </c>
      <c r="M191" s="192">
        <v>5.6295647093193102</v>
      </c>
      <c r="N191" s="192" t="s">
        <v>409</v>
      </c>
      <c r="O191" s="192">
        <v>1.9002822201317</v>
      </c>
      <c r="P191" s="192">
        <v>53.5</v>
      </c>
      <c r="Q191" s="192" t="s">
        <v>409</v>
      </c>
      <c r="R191" s="192">
        <v>-2.5</v>
      </c>
      <c r="S191" s="192"/>
      <c r="T191" s="192"/>
      <c r="U191" s="192"/>
      <c r="V191" s="192"/>
      <c r="W191" s="192"/>
      <c r="X191" s="192"/>
      <c r="Y191" s="80"/>
      <c r="Z191" s="80"/>
    </row>
    <row r="192" spans="1:26" x14ac:dyDescent="0.2">
      <c r="A192" s="84">
        <v>185</v>
      </c>
      <c r="B192" s="84" t="str">
        <f ca="1"/>
        <v>Sint Maarten (Dutch part)</v>
      </c>
      <c r="C192" s="84" t="str">
        <f ca="1"/>
        <v>SXM</v>
      </c>
      <c r="D192" s="219" t="str">
        <f ca="1"/>
        <v>LCN           Latin America &amp; Caribbean</v>
      </c>
      <c r="E192" s="219" t="str">
        <f ca="1"/>
        <v>NA</v>
      </c>
      <c r="F192" s="190" t="str">
        <f t="shared" ca="1" si="5"/>
        <v/>
      </c>
      <c r="G192" s="80" t="e">
        <f>IF(N192=7, 6.9, 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$M$4:$X$4,
                    (M192:X192),
                    "")),
            1,
            0))
        =0,
    NA(),
    IF(
        Parameters!$D$15=1,
        IF(
            SUM(--(ISNUMBER(IF($M$4:$X$4=1,(M192:X192),""))))&gt;0,
            MAX(IF(
                ISNUMBER(M192:X192),
                IF(
                    M$4:X$4=1,
                    M192:X192,
                    ""),
                "")),
            MAX(IF(
                ISNUMBER(M192:X192),
                IF(
                    M$4:X$4=2,
                    M192:X192,
                    ""),
                ""))
        ),
        IF(
            Parameters!$D$16=1,
            IFERROR(
                AVERAGE(IF(
                    ISNUMBER(M192:X192),
                    IF(
                        M$4:X$4=1,
                        M192:X192,
                        ""),
                    "")),
                AVERAGE(IF(
                    ISNUMBER(M192:X192),
                    IF(
                        M$4:X$4=2,
                        M192:X192,
                        ""),
                    ""))
            ),
            IF(
                Parameters!$D$17=1,
                IFERROR(
                    IF(
                        OR(
                            IF(
                                ISNUMBER(M192:X192),
                                IF(
                                    M$4:X$4=1,
                                    M192:X192,
                                    ""),
                                "")
                            =0),
                        0,
                        GEOMEAN(IF(
                            ISNUMBER(M192:X192),
                            IF(
                                M$4:X$4=1,
                                M192:X192,
                                ""),
                            ""))
                    ),
                    IF(
                        OR(IF(
                            ISNUMBER(M192:X192),
                            IF(
                                M$4:X$4=2,
                                M192:X192,
                                ""),
                            "")
                            =0),
                        0,
                        GEOMEAN(IF(
                            ISNUMBER(M192:X192),
                            IF(
                                M$4:X$4=2,
                                M192:X192,
                                ""),
                            "")))
                )
            )
        )
    )
)</f>
        <v>#N/A</v>
      </c>
      <c r="I192" s="191" t="e" cm="1">
        <f t="array" ref="I192">IF(
    SUM(IF(
            ISNUMBER(
                IF(
                    $M$5:$X$5,
                    (M192:X192),
                    "")),
            1,
            0))
        =0,
    NA(),
    IF(
        Parameters!$D$15=1,
        IF(
            SUM(--(ISNUMBER(IF($M$5:$X$5=1,(M192:X192),""))))&gt;0,
            MAX(IF(
                ISNUMBER(M192:X192),
                IF(
                    M$5:X$5=1,
                    M192:X192,
                    ""),
                "")),
            MAX(IF(
                ISNUMBER(M192:X192),
                IF(
                    M$5:X$5=2,
                    M192:X192,
                    ""),
                ""))
        ),
        IF(
            Parameters!$D$16=1,
            IFERROR(
                AVERAGE(IF(
                    ISNUMBER(M192:X192),
                    IF(
                        M$5:X$5=1,
                        M192:X192,
                        ""),
                    "")),
                AVERAGE(IF(
                    ISNUMBER(M192:X192),
                    IF(
                        M$5:X$5=2,
                        M192:X192,
                        ""),
                    ""))
            ),
            IF(
                Parameters!$D$17=1,
                IFERROR(
                    IF(
                        OR(
                            IF(
                                ISNUMBER(M192:X192),
                                IF(
                                    M$5:X$5=1,
                                    M192:X192,
                                    ""),
                                "")
                            =0),
                        0,
                        GEOMEAN(IF(
                            ISNUMBER(M192:X192),
                            IF(
                                M$5:X$5=1,
                                M192:X192,
                                ""),
                            ""))
                    ),
                    IF(
                        OR(IF(
                            ISNUMBER(M192:X192),
                            IF(
                                M$5:X$5=2,
                                M192:X192,
                                ""),
                            "")
                            =0),
                        0,
                        GEOMEAN(IF(
                            ISNUMBER(M192:X192),
                            IF(
                                M$5:X$5=2,
                                M192:X192,
                                ""),
                            "")))
                )
            )
        )
    )
)</f>
        <v>#N/A</v>
      </c>
      <c r="J192" s="242" t="s">
        <v>409</v>
      </c>
      <c r="K192" s="242" t="s">
        <v>409</v>
      </c>
      <c r="L192" s="91" t="s">
        <v>716</v>
      </c>
      <c r="M192" s="192" t="s">
        <v>409</v>
      </c>
      <c r="N192" s="192" t="s">
        <v>409</v>
      </c>
      <c r="O192" s="192" t="s">
        <v>409</v>
      </c>
      <c r="P192" s="192" t="s">
        <v>409</v>
      </c>
      <c r="Q192" s="192" t="s">
        <v>409</v>
      </c>
      <c r="R192" s="192" t="s">
        <v>409</v>
      </c>
      <c r="S192" s="192"/>
      <c r="T192" s="192"/>
      <c r="U192" s="192"/>
      <c r="V192" s="192"/>
      <c r="W192" s="192"/>
      <c r="X192" s="192"/>
      <c r="Y192" s="80"/>
      <c r="Z192" s="80"/>
    </row>
    <row r="193" spans="1:37" x14ac:dyDescent="0.2">
      <c r="A193" s="84">
        <v>186</v>
      </c>
      <c r="B193" s="84" t="str">
        <f ca="1"/>
        <v>Seychelles</v>
      </c>
      <c r="C193" s="84" t="str">
        <f ca="1"/>
        <v>SYC</v>
      </c>
      <c r="D193" s="219" t="str">
        <f ca="1"/>
        <v>SSF           Sub-Saharan Africa</v>
      </c>
      <c r="E193" s="219" t="str">
        <f ca="1"/>
        <v>IBRD</v>
      </c>
      <c r="F193" s="190" t="str">
        <f t="shared" ca="1" si="5"/>
        <v/>
      </c>
      <c r="G193" s="80">
        <f>IF(N193=7, 6.9, 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3.6336052605887694</v>
      </c>
      <c r="H193" s="80" cm="1">
        <f t="array" ref="H193">IF(
    SUM(IF(
            ISNUMBER(
                IF(
                    $M$4:$X$4,
                    (M193:X193),
                    "")),
            1,
            0))
        =0,
    NA(),
    IF(
        Parameters!$D$15=1,
        IF(
            SUM(--(ISNUMBER(IF($M$4:$X$4=1,(M193:X193),""))))&gt;0,
            MAX(IF(
                ISNUMBER(M193:X193),
                IF(
                    M$4:X$4=1,
                    M193:X193,
                    ""),
                "")),
            MAX(IF(
                ISNUMBER(M193:X193),
                IF(
                    M$4:X$4=2,
                    M193:X193,
                    ""),
                ""))
        ),
        IF(
            Parameters!$D$16=1,
            IFERROR(
                AVERAGE(IF(
                    ISNUMBER(M193:X193),
                    IF(
                        M$4:X$4=1,
                        M193:X193,
                        ""),
                    "")),
                AVERAGE(IF(
                    ISNUMBER(M193:X193),
                    IF(
                        M$4:X$4=2,
                        M193:X193,
                        ""),
                    ""))
            ),
            IF(
                Parameters!$D$17=1,
                IFERROR(
                    IF(
                        OR(
                            IF(
                                ISNUMBER(M193:X193),
                                IF(
                                    M$4:X$4=1,
                                    M193:X193,
                                    ""),
                                "")
                            =0),
                        0,
                        GEOMEAN(IF(
                            ISNUMBER(M193:X193),
                            IF(
                                M$4:X$4=1,
                                M193:X193,
                                ""),
                            ""))
                    ),
                    IF(
                        OR(IF(
                            ISNUMBER(M193:X193),
                            IF(
                                M$4:X$4=2,
                                M193:X193,
                                ""),
                            "")
                            =0),
                        0,
                        GEOMEAN(IF(
                            ISNUMBER(M193:X193),
                            IF(
                                M$4:X$4=2,
                                M193:X193,
                                ""),
                            "")))
                )
            )
        )
    )
)</f>
        <v>2.7957931638913198</v>
      </c>
      <c r="I193" s="191" cm="1">
        <f t="array" ref="I193">IF(
    SUM(IF(
            ISNUMBER(
                IF(
                    $M$5:$X$5,
                    (M193:X193),
                    "")),
            1,
            0))
        =0,
    NA(),
    IF(
        Parameters!$D$15=1,
        IF(
            SUM(--(ISNUMBER(IF($M$5:$X$5=1,(M193:X193),""))))&gt;0,
            MAX(IF(
                ISNUMBER(M193:X193),
                IF(
                    M$5:X$5=1,
                    M193:X193,
                    ""),
                "")),
            MAX(IF(
                ISNUMBER(M193:X193),
                IF(
                    M$5:X$5=2,
                    M193:X193,
                    ""),
                ""))
        ),
        IF(
            Parameters!$D$16=1,
            IFERROR(
                AVERAGE(IF(
                    ISNUMBER(M193:X193),
                    IF(
                        M$5:X$5=1,
                        M193:X193,
                        ""),
                    "")),
                AVERAGE(IF(
                    ISNUMBER(M193:X193),
                    IF(
                        M$5:X$5=2,
                        M193:X193,
                        ""),
                    ""))
            ),
            IF(
                Parameters!$D$17=1,
                IFERROR(
                    IF(
                        OR(
                            IF(
                                ISNUMBER(M193:X193),
                                IF(
                                    M$5:X$5=1,
                                    M193:X193,
                                    ""),
                                "")
                            =0),
                        0,
                        GEOMEAN(IF(
                            ISNUMBER(M193:X193),
                            IF(
                                M$5:X$5=1,
                                M193:X193,
                                ""),
                            ""))
                    ),
                    IF(
                        OR(IF(
                            ISNUMBER(M193:X193),
                            IF(
                                M$5:X$5=2,
                                M193:X193,
                                ""),
                            "")
                            =0),
                        0,
                        GEOMEAN(IF(
                            ISNUMBER(M193:X193),
                            IF(
                                M$5:X$5=2,
                                M193:X193,
                                ""),
                            "")))
                )
            )
        )
    )
)</f>
        <v>4.7224835371589799</v>
      </c>
      <c r="J193" s="242">
        <v>45272</v>
      </c>
      <c r="K193" s="242">
        <v>45272</v>
      </c>
      <c r="L193" s="91" t="s">
        <v>315</v>
      </c>
      <c r="M193" s="192">
        <v>2.7957931638913198</v>
      </c>
      <c r="N193" s="192" t="s">
        <v>409</v>
      </c>
      <c r="O193" s="192">
        <v>4.7224835371589799</v>
      </c>
      <c r="P193" s="192">
        <v>37.3333333333333</v>
      </c>
      <c r="Q193" s="192" t="s">
        <v>409</v>
      </c>
      <c r="R193" s="192">
        <v>0</v>
      </c>
      <c r="S193" s="192"/>
      <c r="T193" s="192"/>
      <c r="U193" s="192"/>
      <c r="V193" s="192"/>
      <c r="W193" s="192"/>
      <c r="X193" s="192"/>
      <c r="Y193" s="80"/>
      <c r="Z193" s="80"/>
    </row>
    <row r="194" spans="1:37" x14ac:dyDescent="0.2">
      <c r="A194" s="84">
        <v>187</v>
      </c>
      <c r="B194" s="84" t="str">
        <f ca="1"/>
        <v>Syrian Arab Republic</v>
      </c>
      <c r="C194" s="84" t="str">
        <f ca="1"/>
        <v>SYR</v>
      </c>
      <c r="D194" s="219" t="str">
        <f ca="1"/>
        <v>MEA           Middle East &amp; North Africa</v>
      </c>
      <c r="E194" s="219" t="str">
        <f ca="1"/>
        <v>IDA</v>
      </c>
      <c r="F194" s="190" t="str">
        <f t="shared" ca="1" si="5"/>
        <v/>
      </c>
      <c r="G194" s="80">
        <f>IF(N194=7, 6.9, 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3.0976579020112611</v>
      </c>
      <c r="H194" s="80" cm="1">
        <f t="array" ref="H194">IF(
    SUM(IF(
            ISNUMBER(
                IF(
                    $M$4:$X$4,
                    (M194:X194),
                    "")),
            1,
            0))
        =0,
    NA(),
    IF(
        Parameters!$D$15=1,
        IF(
            SUM(--(ISNUMBER(IF($M$4:$X$4=1,(M194:X194),""))))&gt;0,
            MAX(IF(
                ISNUMBER(M194:X194),
                IF(
                    M$4:X$4=1,
                    M194:X194,
                    ""),
                "")),
            MAX(IF(
                ISNUMBER(M194:X194),
                IF(
                    M$4:X$4=2,
                    M194:X194,
                    ""),
                ""))
        ),
        IF(
            Parameters!$D$16=1,
            IFERROR(
                AVERAGE(IF(
                    ISNUMBER(M194:X194),
                    IF(
                        M$4:X$4=1,
                        M194:X194,
                        ""),
                    "")),
                AVERAGE(IF(
                    ISNUMBER(M194:X194),
                    IF(
                        M$4:X$4=2,
                        M194:X194,
                        ""),
                    ""))
            ),
            IF(
                Parameters!$D$17=1,
                IFERROR(
                    IF(
                        OR(
                            IF(
                                ISNUMBER(M194:X194),
                                IF(
                                    M$4:X$4=1,
                                    M194:X194,
                                    ""),
                                "")
                            =0),
                        0,
                        GEOMEAN(IF(
                            ISNUMBER(M194:X194),
                            IF(
                                M$4:X$4=1,
                                M194:X194,
                                ""),
                            ""))
                    ),
                    IF(
                        OR(IF(
                            ISNUMBER(M194:X194),
                            IF(
                                M$4:X$4=2,
                                M194:X194,
                                ""),
                            "")
                            =0),
                        0,
                        GEOMEAN(IF(
                            ISNUMBER(M194:X194),
                            IF(
                                M$4:X$4=2,
                                M194:X194,
                                ""),
                            "")))
                )
            )
        )
    )
)</f>
        <v>10</v>
      </c>
      <c r="I194" s="191" cm="1">
        <f t="array" ref="I194">IF(
    SUM(IF(
            ISNUMBER(
                IF(
                    $M$5:$X$5,
                    (M194:X194),
                    "")),
            1,
            0))
        =0,
    NA(),
    IF(
        Parameters!$D$15=1,
        IF(
            SUM(--(ISNUMBER(IF($M$5:$X$5=1,(M194:X194),""))))&gt;0,
            MAX(IF(
                ISNUMBER(M194:X194),
                IF(
                    M$5:X$5=1,
                    M194:X194,
                    ""),
                "")),
            MAX(IF(
                ISNUMBER(M194:X194),
                IF(
                    M$5:X$5=2,
                    M194:X194,
                    ""),
                ""))
        ),
        IF(
            Parameters!$D$16=1,
            IFERROR(
                AVERAGE(IF(
                    ISNUMBER(M194:X194),
                    IF(
                        M$5:X$5=1,
                        M194:X194,
                        ""),
                    "")),
                AVERAGE(IF(
                    ISNUMBER(M194:X194),
                    IF(
                        M$5:X$5=2,
                        M194:X194,
                        ""),
                    ""))
            ),
            IF(
                Parameters!$D$17=1,
                IFERROR(
                    IF(
                        OR(
                            IF(
                                ISNUMBER(M194:X194),
                                IF(
                                    M$5:X$5=1,
                                    M194:X194,
                                    ""),
                                "")
                            =0),
                        0,
                        GEOMEAN(IF(
                            ISNUMBER(M194:X194),
                            IF(
                                M$5:X$5=1,
                                M194:X194,
                                ""),
                            ""))
                    ),
                    IF(
                        OR(IF(
                            ISNUMBER(M194:X194),
                            IF(
                                M$5:X$5=2,
                                M194:X194,
                                ""),
                            "")
                            =0),
                        0,
                        GEOMEAN(IF(
                            ISNUMBER(M194:X194),
                            IF(
                                M$5:X$5=2,
                                M194:X194,
                                ""),
                            "")))
                )
            )
        )
    )
)</f>
        <v>0.95954844778928094</v>
      </c>
      <c r="J194" s="242">
        <v>45272</v>
      </c>
      <c r="K194" s="242">
        <v>45272</v>
      </c>
      <c r="L194" s="91" t="s">
        <v>316</v>
      </c>
      <c r="M194" s="192">
        <v>10</v>
      </c>
      <c r="N194" s="192" t="s">
        <v>409</v>
      </c>
      <c r="O194" s="192">
        <v>0.95954844778928094</v>
      </c>
      <c r="P194" s="192">
        <v>89</v>
      </c>
      <c r="Q194" s="192" t="s">
        <v>409</v>
      </c>
      <c r="R194" s="192">
        <v>-3.3333333333333202</v>
      </c>
      <c r="S194" s="192"/>
      <c r="T194" s="192"/>
      <c r="U194" s="192"/>
      <c r="V194" s="192"/>
      <c r="W194" s="192"/>
      <c r="X194" s="192"/>
      <c r="Y194" s="80"/>
      <c r="Z194" s="80"/>
    </row>
    <row r="195" spans="1:37" x14ac:dyDescent="0.2">
      <c r="A195" s="84">
        <v>188</v>
      </c>
      <c r="B195" s="84" t="str">
        <f ca="1"/>
        <v>Turks and Caicos Islands</v>
      </c>
      <c r="C195" s="84" t="str">
        <f ca="1"/>
        <v>TCA</v>
      </c>
      <c r="D195" s="219" t="str">
        <f ca="1"/>
        <v>LCN           Latin America &amp; Caribbean</v>
      </c>
      <c r="E195" s="219" t="str">
        <f ca="1"/>
        <v>NA</v>
      </c>
      <c r="F195" s="190" t="str">
        <f t="shared" ca="1" si="5"/>
        <v/>
      </c>
      <c r="G195" s="80" t="e">
        <f>IF(N195=7, 6.9, 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$M$4:$X$4,
                    (M195:X195),
                    "")),
            1,
            0))
        =0,
    NA(),
    IF(
        Parameters!$D$15=1,
        IF(
            SUM(--(ISNUMBER(IF($M$4:$X$4=1,(M195:X195),""))))&gt;0,
            MAX(IF(
                ISNUMBER(M195:X195),
                IF(
                    M$4:X$4=1,
                    M195:X195,
                    ""),
                "")),
            MAX(IF(
                ISNUMBER(M195:X195),
                IF(
                    M$4:X$4=2,
                    M195:X195,
                    ""),
                ""))
        ),
        IF(
            Parameters!$D$16=1,
            IFERROR(
                AVERAGE(IF(
                    ISNUMBER(M195:X195),
                    IF(
                        M$4:X$4=1,
                        M195:X195,
                        ""),
                    "")),
                AVERAGE(IF(
                    ISNUMBER(M195:X195),
                    IF(
                        M$4:X$4=2,
                        M195:X195,
                        ""),
                    ""))
            ),
            IF(
                Parameters!$D$17=1,
                IFERROR(
                    IF(
                        OR(
                            IF(
                                ISNUMBER(M195:X195),
                                IF(
                                    M$4:X$4=1,
                                    M195:X195,
                                    ""),
                                "")
                            =0),
                        0,
                        GEOMEAN(IF(
                            ISNUMBER(M195:X195),
                            IF(
                                M$4:X$4=1,
                                M195:X195,
                                ""),
                            ""))
                    ),
                    IF(
                        OR(IF(
                            ISNUMBER(M195:X195),
                            IF(
                                M$4:X$4=2,
                                M195:X195,
                                ""),
                            "")
                            =0),
                        0,
                        GEOMEAN(IF(
                            ISNUMBER(M195:X195),
                            IF(
                                M$4:X$4=2,
                                M195:X195,
                                ""),
                            "")))
                )
            )
        )
    )
)</f>
        <v>#N/A</v>
      </c>
      <c r="I195" s="191" t="e" cm="1">
        <f t="array" ref="I195">IF(
    SUM(IF(
            ISNUMBER(
                IF(
                    $M$5:$X$5,
                    (M195:X195),
                    "")),
            1,
            0))
        =0,
    NA(),
    IF(
        Parameters!$D$15=1,
        IF(
            SUM(--(ISNUMBER(IF($M$5:$X$5=1,(M195:X195),""))))&gt;0,
            MAX(IF(
                ISNUMBER(M195:X195),
                IF(
                    M$5:X$5=1,
                    M195:X195,
                    ""),
                "")),
            MAX(IF(
                ISNUMBER(M195:X195),
                IF(
                    M$5:X$5=2,
                    M195:X195,
                    ""),
                ""))
        ),
        IF(
            Parameters!$D$16=1,
            IFERROR(
                AVERAGE(IF(
                    ISNUMBER(M195:X195),
                    IF(
                        M$5:X$5=1,
                        M195:X195,
                        ""),
                    "")),
                AVERAGE(IF(
                    ISNUMBER(M195:X195),
                    IF(
                        M$5:X$5=2,
                        M195:X195,
                        ""),
                    ""))
            ),
            IF(
                Parameters!$D$17=1,
                IFERROR(
                    IF(
                        OR(
                            IF(
                                ISNUMBER(M195:X195),
                                IF(
                                    M$5:X$5=1,
                                    M195:X195,
                                    ""),
                                "")
                            =0),
                        0,
                        GEOMEAN(IF(
                            ISNUMBER(M195:X195),
                            IF(
                                M$5:X$5=1,
                                M195:X195,
                                ""),
                            ""))
                    ),
                    IF(
                        OR(IF(
                            ISNUMBER(M195:X195),
                            IF(
                                M$5:X$5=2,
                                M195:X195,
                                ""),
                            "")
                            =0),
                        0,
                        GEOMEAN(IF(
                            ISNUMBER(M195:X195),
                            IF(
                                M$5:X$5=2,
                                M195:X195,
                                ""),
                            "")))
                )
            )
        )
    )
)</f>
        <v>#N/A</v>
      </c>
      <c r="J195" s="242" t="s">
        <v>409</v>
      </c>
      <c r="K195" s="242" t="s">
        <v>409</v>
      </c>
      <c r="L195" s="91" t="s">
        <v>717</v>
      </c>
      <c r="M195" s="192" t="s">
        <v>409</v>
      </c>
      <c r="N195" s="192" t="s">
        <v>409</v>
      </c>
      <c r="O195" s="192" t="s">
        <v>409</v>
      </c>
      <c r="P195" s="192" t="s">
        <v>409</v>
      </c>
      <c r="Q195" s="192" t="s">
        <v>409</v>
      </c>
      <c r="R195" s="192" t="s">
        <v>409</v>
      </c>
      <c r="S195" s="192"/>
      <c r="T195" s="192"/>
      <c r="U195" s="192"/>
      <c r="V195" s="192"/>
      <c r="W195" s="192"/>
      <c r="X195" s="192"/>
      <c r="Y195" s="80"/>
      <c r="Z195" s="80"/>
    </row>
    <row r="196" spans="1:37" x14ac:dyDescent="0.2">
      <c r="A196" s="84">
        <v>189</v>
      </c>
      <c r="B196" s="84" t="str">
        <f ca="1"/>
        <v>Chad</v>
      </c>
      <c r="C196" s="84" t="str">
        <f ca="1"/>
        <v>TCD</v>
      </c>
      <c r="D196" s="219" t="str">
        <f ca="1"/>
        <v>SSF           Sub-Saharan Africa</v>
      </c>
      <c r="E196" s="219" t="str">
        <f ca="1"/>
        <v>IDA</v>
      </c>
      <c r="G196" s="80" t="e">
        <f>IF(N196=7, 6.9, 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#N/A</v>
      </c>
      <c r="H196" s="80" t="e" cm="1">
        <f t="array" ref="H196">IF(
    SUM(IF(
            ISNUMBER(
                IF(
                    $M$4:$X$4,
                    (M196:X196),
                    "")),
            1,
            0))
        =0,
    NA(),
    IF(
        Parameters!$D$15=1,
        IF(
            SUM(--(ISNUMBER(IF($M$4:$X$4=1,(M196:X196),""))))&gt;0,
            MAX(IF(
                ISNUMBER(M196:X196),
                IF(
                    M$4:X$4=1,
                    M196:X196,
                    ""),
                "")),
            MAX(IF(
                ISNUMBER(M196:X196),
                IF(
                    M$4:X$4=2,
                    M196:X196,
                    ""),
                ""))
        ),
        IF(
            Parameters!$D$16=1,
            IFERROR(
                AVERAGE(IF(
                    ISNUMBER(M196:X196),
                    IF(
                        M$4:X$4=1,
                        M196:X196,
                        ""),
                    "")),
                AVERAGE(IF(
                    ISNUMBER(M196:X196),
                    IF(
                        M$4:X$4=2,
                        M196:X196,
                        ""),
                    ""))
            ),
            IF(
                Parameters!$D$17=1,
                IFERROR(
                    IF(
                        OR(
                            IF(
                                ISNUMBER(M196:X196),
                                IF(
                                    M$4:X$4=1,
                                    M196:X196,
                                    ""),
                                "")
                            =0),
                        0,
                        GEOMEAN(IF(
                            ISNUMBER(M196:X196),
                            IF(
                                M$4:X$4=1,
                                M196:X196,
                                ""),
                            ""))
                    ),
                    IF(
                        OR(IF(
                            ISNUMBER(M196:X196),
                            IF(
                                M$4:X$4=2,
                                M196:X196,
                                ""),
                            "")
                            =0),
                        0,
                        GEOMEAN(IF(
                            ISNUMBER(M196:X196),
                            IF(
                                M$4:X$4=2,
                                M196:X196,
                                ""),
                            "")))
                )
            )
        )
    )
)</f>
        <v>#N/A</v>
      </c>
      <c r="I196" s="191" t="e" cm="1">
        <f t="array" ref="I196">IF(
    SUM(IF(
            ISNUMBER(
                IF(
                    $M$5:$X$5,
                    (M196:X196),
                    "")),
            1,
            0))
        =0,
    NA(),
    IF(
        Parameters!$D$15=1,
        IF(
            SUM(--(ISNUMBER(IF($M$5:$X$5=1,(M196:X196),""))))&gt;0,
            MAX(IF(
                ISNUMBER(M196:X196),
                IF(
                    M$5:X$5=1,
                    M196:X196,
                    ""),
                "")),
            MAX(IF(
                ISNUMBER(M196:X196),
                IF(
                    M$5:X$5=2,
                    M196:X196,
                    ""),
                ""))
        ),
        IF(
            Parameters!$D$16=1,
            IFERROR(
                AVERAGE(IF(
                    ISNUMBER(M196:X196),
                    IF(
                        M$5:X$5=1,
                        M196:X196,
                        ""),
                    "")),
                AVERAGE(IF(
                    ISNUMBER(M196:X196),
                    IF(
                        M$5:X$5=2,
                        M196:X196,
                        ""),
                    ""))
            ),
            IF(
                Parameters!$D$17=1,
                IFERROR(
                    IF(
                        OR(
                            IF(
                                ISNUMBER(M196:X196),
                                IF(
                                    M$5:X$5=1,
                                    M196:X196,
                                    ""),
                                "")
                            =0),
                        0,
                        GEOMEAN(IF(
                            ISNUMBER(M196:X196),
                            IF(
                                M$5:X$5=1,
                                M196:X196,
                                ""),
                            ""))
                    ),
                    IF(
                        OR(IF(
                            ISNUMBER(M196:X196),
                            IF(
                                M$5:X$5=2,
                                M196:X196,
                                ""),
                            "")
                            =0),
                        0,
                        GEOMEAN(IF(
                            ISNUMBER(M196:X196),
                            IF(
                                M$5:X$5=2,
                                M196:X196,
                                ""),
                            "")))
                )
            )
        )
    )
)</f>
        <v>#N/A</v>
      </c>
      <c r="J196" s="242">
        <v>45272</v>
      </c>
      <c r="K196" s="242">
        <v>45272</v>
      </c>
      <c r="L196" s="91" t="s">
        <v>318</v>
      </c>
      <c r="M196" s="192" t="s">
        <v>409</v>
      </c>
      <c r="N196" s="192" t="s">
        <v>409</v>
      </c>
      <c r="O196" s="192" t="s">
        <v>409</v>
      </c>
      <c r="P196" s="192" t="s">
        <v>409</v>
      </c>
      <c r="Q196" s="192" t="s">
        <v>409</v>
      </c>
      <c r="R196" s="192" t="s">
        <v>409</v>
      </c>
      <c r="S196" s="192"/>
      <c r="T196" s="192"/>
      <c r="U196" s="192"/>
      <c r="V196" s="192"/>
      <c r="W196" s="192"/>
      <c r="X196" s="192"/>
      <c r="Y196" s="80"/>
      <c r="Z196" s="80"/>
    </row>
    <row r="197" spans="1:37" x14ac:dyDescent="0.2">
      <c r="A197" s="84">
        <v>190</v>
      </c>
      <c r="B197" s="84" t="str">
        <f ca="1"/>
        <v>Togo</v>
      </c>
      <c r="C197" s="84" t="str">
        <f ca="1"/>
        <v>TGO</v>
      </c>
      <c r="D197" s="219" t="str">
        <f ca="1"/>
        <v>SSF           Sub-Saharan Africa</v>
      </c>
      <c r="E197" s="219" t="str">
        <f ca="1"/>
        <v>IDA</v>
      </c>
      <c r="G197" s="80">
        <f>IF(N197=7, 6.9, 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3.6696180856805873</v>
      </c>
      <c r="H197" s="80" cm="1">
        <f t="array" ref="H197">IF(
    SUM(IF(
            ISNUMBER(
                IF(
                    $M$4:$X$4,
                    (M197:X197),
                    "")),
            1,
            0))
        =0,
    NA(),
    IF(
        Parameters!$D$15=1,
        IF(
            SUM(--(ISNUMBER(IF($M$4:$X$4=1,(M197:X197),""))))&gt;0,
            MAX(IF(
                ISNUMBER(M197:X197),
                IF(
                    M$4:X$4=1,
                    M197:X197,
                    ""),
                "")),
            MAX(IF(
                ISNUMBER(M197:X197),
                IF(
                    M$4:X$4=2,
                    M197:X197,
                    ""),
                ""))
        ),
        IF(
            Parameters!$D$16=1,
            IFERROR(
                AVERAGE(IF(
                    ISNUMBER(M197:X197),
                    IF(
                        M$4:X$4=1,
                        M197:X197,
                        ""),
                    "")),
                AVERAGE(IF(
                    ISNUMBER(M197:X197),
                    IF(
                        M$4:X$4=2,
                        M197:X197,
                        ""),
                    ""))
            ),
            IF(
                Parameters!$D$17=1,
                IFERROR(
                    IF(
                        OR(
                            IF(
                                ISNUMBER(M197:X197),
                                IF(
                                    M$4:X$4=1,
                                    M197:X197,
                                    ""),
                                "")
                            =0),
                        0,
                        GEOMEAN(IF(
                            ISNUMBER(M197:X197),
                            IF(
                                M$4:X$4=1,
                                M197:X197,
                                ""),
                            ""))
                    ),
                    IF(
                        OR(IF(
                            ISNUMBER(M197:X197),
                            IF(
                                M$4:X$4=2,
                                M197:X197,
                                ""),
                            "")
                            =0),
                        0,
                        GEOMEAN(IF(
                            ISNUMBER(M197:X197),
                            IF(
                                M$4:X$4=2,
                                M197:X197,
                                ""),
                            "")))
                )
            )
        )
    )
)</f>
        <v>4.0666082383873796</v>
      </c>
      <c r="I197" s="191" cm="1">
        <f t="array" ref="I197">IF(
    SUM(IF(
            ISNUMBER(
                IF(
                    $M$5:$X$5,
                    (M197:X197),
                    "")),
            1,
            0))
        =0,
    NA(),
    IF(
        Parameters!$D$15=1,
        IF(
            SUM(--(ISNUMBER(IF($M$5:$X$5=1,(M197:X197),""))))&gt;0,
            MAX(IF(
                ISNUMBER(M197:X197),
                IF(
                    M$5:X$5=1,
                    M197:X197,
                    ""),
                "")),
            MAX(IF(
                ISNUMBER(M197:X197),
                IF(
                    M$5:X$5=2,
                    M197:X197,
                    ""),
                ""))
        ),
        IF(
            Parameters!$D$16=1,
            IFERROR(
                AVERAGE(IF(
                    ISNUMBER(M197:X197),
                    IF(
                        M$5:X$5=1,
                        M197:X197,
                        ""),
                    "")),
                AVERAGE(IF(
                    ISNUMBER(M197:X197),
                    IF(
                        M$5:X$5=2,
                        M197:X197,
                        ""),
                    ""))
            ),
            IF(
                Parameters!$D$17=1,
                IFERROR(
                    IF(
                        OR(
                            IF(
                                ISNUMBER(M197:X197),
                                IF(
                                    M$5:X$5=1,
                                    M197:X197,
                                    ""),
                                "")
                            =0),
                        0,
                        GEOMEAN(IF(
                            ISNUMBER(M197:X197),
                            IF(
                                M$5:X$5=1,
                                M197:X197,
                                ""),
                            ""))
                    ),
                    IF(
                        OR(IF(
                            ISNUMBER(M197:X197),
                            IF(
                                M$5:X$5=2,
                                M197:X197,
                                ""),
                            "")
                            =0),
                        0,
                        GEOMEAN(IF(
                            ISNUMBER(M197:X197),
                            IF(
                                M$5:X$5=2,
                                M197:X197,
                                ""),
                            "")))
                )
            )
        )
    )
)</f>
        <v>3.3113828786453401</v>
      </c>
      <c r="J197" s="242">
        <v>45272</v>
      </c>
      <c r="K197" s="242">
        <v>45201</v>
      </c>
      <c r="L197" s="91" t="s">
        <v>320</v>
      </c>
      <c r="M197" s="192">
        <v>4.0666082383873796</v>
      </c>
      <c r="N197" s="192" t="s">
        <v>409</v>
      </c>
      <c r="O197" s="192">
        <v>3.3113828786453401</v>
      </c>
      <c r="P197" s="192">
        <v>44.5833333333333</v>
      </c>
      <c r="Q197" s="192" t="s">
        <v>409</v>
      </c>
      <c r="R197" s="192">
        <v>-1.25</v>
      </c>
      <c r="S197" s="192"/>
      <c r="T197" s="192"/>
      <c r="U197" s="192"/>
      <c r="V197" s="192"/>
      <c r="W197" s="192"/>
      <c r="X197" s="192"/>
      <c r="Y197" s="80"/>
      <c r="Z197" s="80"/>
    </row>
    <row r="198" spans="1:37" x14ac:dyDescent="0.2">
      <c r="A198" s="84">
        <v>191</v>
      </c>
      <c r="B198" s="84" t="str">
        <f ca="1"/>
        <v>Thailand</v>
      </c>
      <c r="C198" s="84" t="str">
        <f ca="1"/>
        <v>THA</v>
      </c>
      <c r="D198" s="84" t="str">
        <f ca="1"/>
        <v>EAS           East Asia &amp; Pacific</v>
      </c>
      <c r="E198" s="84" t="str">
        <f ca="1"/>
        <v>IBRD</v>
      </c>
      <c r="F198" s="81"/>
      <c r="G198" s="80">
        <f>IF(N198=7, 6.9, 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6.9</v>
      </c>
      <c r="H198" s="80" cm="1">
        <f t="array" ref="H198">IF(
    SUM(IF(
            ISNUMBER(
                IF(
                    $M$4:$X$4,
                    (M198:X198),
                    "")),
            1,
            0))
        =0,
    NA(),
    IF(
        Parameters!$D$15=1,
        IF(
            SUM(--(ISNUMBER(IF($M$4:$X$4=1,(M198:X198),""))))&gt;0,
            MAX(IF(
                ISNUMBER(M198:X198),
                IF(
                    M$4:X$4=1,
                    M198:X198,
                    ""),
                "")),
            MAX(IF(
                ISNUMBER(M198:X198),
                IF(
                    M$4:X$4=2,
                    M198:X198,
                    ""),
                ""))
        ),
        IF(
            Parameters!$D$16=1,
            IFERROR(
                AVERAGE(IF(
                    ISNUMBER(M198:X198),
                    IF(
                        M$4:X$4=1,
                        M198:X198,
                        ""),
                    "")),
                AVERAGE(IF(
                    ISNUMBER(M198:X198),
                    IF(
                        M$4:X$4=2,
                        M198:X198,
                        ""),
                    ""))
            ),
            IF(
                Parameters!$D$17=1,
                IFERROR(
                    IF(
                        OR(
                            IF(
                                ISNUMBER(M198:X198),
                                IF(
                                    M$4:X$4=1,
                                    M198:X198,
                                    ""),
                                "")
                            =0),
                        0,
                        GEOMEAN(IF(
                            ISNUMBER(M198:X198),
                            IF(
                                M$4:X$4=1,
                                M198:X198,
                                ""),
                            ""))
                    ),
                    IF(
                        OR(IF(
                            ISNUMBER(M198:X198),
                            IF(
                                M$4:X$4=2,
                                M198:X198,
                                ""),
                            "")
                            =0),
                        0,
                        GEOMEAN(IF(
                            ISNUMBER(M198:X198),
                            IF(
                                M$4:X$4=2,
                                M198:X198,
                                ""),
                            "")))
                )
            )
        )
    )
)</f>
        <v>7</v>
      </c>
      <c r="I198" s="191" cm="1">
        <f t="array" ref="I198">IF(
    SUM(IF(
            ISNUMBER(
                IF(
                    $M$5:$X$5,
                    (M198:X198),
                    "")),
            1,
            0))
        =0,
    NA(),
    IF(
        Parameters!$D$15=1,
        IF(
            SUM(--(ISNUMBER(IF($M$5:$X$5=1,(M198:X198),""))))&gt;0,
            MAX(IF(
                ISNUMBER(M198:X198),
                IF(
                    M$5:X$5=1,
                    M198:X198,
                    ""),
                "")),
            MAX(IF(
                ISNUMBER(M198:X198),
                IF(
                    M$5:X$5=2,
                    M198:X198,
                    ""),
                ""))
        ),
        IF(
            Parameters!$D$16=1,
            IFERROR(
                AVERAGE(IF(
                    ISNUMBER(M198:X198),
                    IF(
                        M$5:X$5=1,
                        M198:X198,
                        ""),
                    "")),
                AVERAGE(IF(
                    ISNUMBER(M198:X198),
                    IF(
                        M$5:X$5=2,
                        M198:X198,
                        ""),
                    ""))
            ),
            IF(
                Parameters!$D$17=1,
                IFERROR(
                    IF(
                        OR(
                            IF(
                                ISNUMBER(M198:X198),
                                IF(
                                    M$5:X$5=1,
                                    M198:X198,
                                    ""),
                                "")
                            =0),
                        0,
                        GEOMEAN(IF(
                            ISNUMBER(M198:X198),
                            IF(
                                M$5:X$5=1,
                                M198:X198,
                                ""),
                            ""))
                    ),
                    IF(
                        OR(IF(
                            ISNUMBER(M198:X198),
                            IF(
                                M$5:X$5=2,
                                M198:X198,
                                ""),
                            "")
                            =0),
                        0,
                        GEOMEAN(IF(
                            ISNUMBER(M198:X198),
                            IF(
                                M$5:X$5=2,
                                M198:X198,
                                ""),
                            "")))
                )
            )
        )
    )
)</f>
        <v>7</v>
      </c>
      <c r="J198" s="242">
        <v>44895</v>
      </c>
      <c r="K198" s="242">
        <v>44887</v>
      </c>
      <c r="L198" s="91" t="s">
        <v>322</v>
      </c>
      <c r="M198" s="192">
        <v>0.268770084721005</v>
      </c>
      <c r="N198" s="192">
        <v>7</v>
      </c>
      <c r="O198" s="192">
        <v>0</v>
      </c>
      <c r="P198" s="192">
        <v>22.9166666666666</v>
      </c>
      <c r="Q198" s="192" t="s">
        <v>778</v>
      </c>
      <c r="R198" s="192">
        <v>-4.9166666666666599</v>
      </c>
      <c r="S198" s="80"/>
      <c r="T198" s="80"/>
      <c r="U198" s="80"/>
      <c r="V198" s="80"/>
      <c r="W198" s="80"/>
      <c r="X198" s="80"/>
      <c r="Y198" s="80"/>
      <c r="Z198" s="80"/>
      <c r="AA198" s="80"/>
      <c r="AB198" s="80"/>
    </row>
    <row r="199" spans="1:37" x14ac:dyDescent="0.2">
      <c r="A199" s="84">
        <v>192</v>
      </c>
      <c r="B199" s="84" t="str">
        <f ca="1"/>
        <v>Tajikistan</v>
      </c>
      <c r="C199" s="84" t="str">
        <f ca="1"/>
        <v>TJK</v>
      </c>
      <c r="D199" s="84" t="str">
        <f ca="1"/>
        <v>ECS           Europe &amp; Central Asia</v>
      </c>
      <c r="E199" s="84" t="str">
        <f ca="1"/>
        <v>IDA</v>
      </c>
      <c r="F199" s="81"/>
      <c r="G199" s="80">
        <f>IF(N199=7, 6.9, 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10</v>
      </c>
      <c r="H199" s="80" cm="1">
        <f t="array" ref="H199">IF(
    SUM(IF(
            ISNUMBER(
                IF(
                    $M$4:$X$4,
                    (M199:X199),
                    "")),
            1,
            0))
        =0,
    NA(),
    IF(
        Parameters!$D$15=1,
        IF(
            SUM(--(ISNUMBER(IF($M$4:$X$4=1,(M199:X199),""))))&gt;0,
            MAX(IF(
                ISNUMBER(M199:X199),
                IF(
                    M$4:X$4=1,
                    M199:X199,
                    ""),
                "")),
            MAX(IF(
                ISNUMBER(M199:X199),
                IF(
                    M$4:X$4=2,
                    M199:X199,
                    ""),
                ""))
        ),
        IF(
            Parameters!$D$16=1,
            IFERROR(
                AVERAGE(IF(
                    ISNUMBER(M199:X199),
                    IF(
                        M$4:X$4=1,
                        M199:X199,
                        ""),
                    "")),
                AVERAGE(IF(
                    ISNUMBER(M199:X199),
                    IF(
                        M$4:X$4=2,
                        M199:X199,
                        ""),
                    ""))
            ),
            IF(
                Parameters!$D$17=1,
                IFERROR(
                    IF(
                        OR(
                            IF(
                                ISNUMBER(M199:X199),
                                IF(
                                    M$4:X$4=1,
                                    M199:X199,
                                    ""),
                                "")
                            =0),
                        0,
                        GEOMEAN(IF(
                            ISNUMBER(M199:X199),
                            IF(
                                M$4:X$4=1,
                                M199:X199,
                                ""),
                            ""))
                    ),
                    IF(
                        OR(IF(
                            ISNUMBER(M199:X199),
                            IF(
                                M$4:X$4=2,
                                M199:X199,
                                ""),
                            "")
                            =0),
                        0,
                        GEOMEAN(IF(
                            ISNUMBER(M199:X199),
                            IF(
                                M$4:X$4=2,
                                M199:X199,
                                ""),
                            "")))
                )
            )
        )
    )
)</f>
        <v>10</v>
      </c>
      <c r="I199" s="191" cm="1">
        <f t="array" ref="I199">IF(
    SUM(IF(
            ISNUMBER(
                IF(
                    $M$5:$X$5,
                    (M199:X199),
                    "")),
            1,
            0))
        =0,
    NA(),
    IF(
        Parameters!$D$15=1,
        IF(
            SUM(--(ISNUMBER(IF($M$5:$X$5=1,(M199:X199),""))))&gt;0,
            MAX(IF(
                ISNUMBER(M199:X199),
                IF(
                    M$5:X$5=1,
                    M199:X199,
                    ""),
                "")),
            MAX(IF(
                ISNUMBER(M199:X199),
                IF(
                    M$5:X$5=2,
                    M199:X199,
                    ""),
                ""))
        ),
        IF(
            Parameters!$D$16=1,
            IFERROR(
                AVERAGE(IF(
                    ISNUMBER(M199:X199),
                    IF(
                        M$5:X$5=1,
                        M199:X199,
                        ""),
                    "")),
                AVERAGE(IF(
                    ISNUMBER(M199:X199),
                    IF(
                        M$5:X$5=2,
                        M199:X199,
                        ""),
                    ""))
            ),
            IF(
                Parameters!$D$17=1,
                IFERROR(
                    IF(
                        OR(
                            IF(
                                ISNUMBER(M199:X199),
                                IF(
                                    M$5:X$5=1,
                                    M199:X199,
                                    ""),
                                "")
                            =0),
                        0,
                        GEOMEAN(IF(
                            ISNUMBER(M199:X199),
                            IF(
                                M$5:X$5=1,
                                M199:X199,
                                ""),
                            ""))
                    ),
                    IF(
                        OR(IF(
                            ISNUMBER(M199:X199),
                            IF(
                                M$5:X$5=2,
                                M199:X199,
                                ""),
                            "")
                            =0),
                        0,
                        GEOMEAN(IF(
                            ISNUMBER(M199:X199),
                            IF(
                                M$5:X$5=2,
                                M199:X199,
                                ""),
                            "")))
                )
            )
        )
    )
)</f>
        <v>10</v>
      </c>
      <c r="J199" s="242">
        <v>44895</v>
      </c>
      <c r="K199" s="242">
        <v>45272</v>
      </c>
      <c r="L199" s="91" t="s">
        <v>324</v>
      </c>
      <c r="M199" s="192">
        <v>8.1858019281332197</v>
      </c>
      <c r="N199" s="192">
        <v>10</v>
      </c>
      <c r="O199" s="192">
        <v>6.1335841956726096</v>
      </c>
      <c r="P199" s="192">
        <v>68.0833333333333</v>
      </c>
      <c r="Q199" s="192" t="s">
        <v>780</v>
      </c>
      <c r="R199" s="192">
        <v>1.24999999999998</v>
      </c>
      <c r="S199" s="80"/>
      <c r="T199" s="80"/>
      <c r="U199" s="80"/>
      <c r="V199" s="80"/>
      <c r="W199" s="80"/>
      <c r="X199" s="80"/>
      <c r="Y199" s="80"/>
      <c r="Z199" s="80"/>
      <c r="AA199" s="80"/>
      <c r="AB199" s="80"/>
      <c r="AC199" s="81"/>
      <c r="AD199" s="81"/>
      <c r="AE199" s="81"/>
      <c r="AF199" s="81"/>
      <c r="AG199" s="81"/>
      <c r="AH199" s="81"/>
      <c r="AI199" s="81"/>
      <c r="AJ199" s="81"/>
      <c r="AK199" s="81"/>
    </row>
    <row r="200" spans="1:37" x14ac:dyDescent="0.2">
      <c r="A200" s="84">
        <v>193</v>
      </c>
      <c r="B200" s="84" t="str">
        <f ca="1"/>
        <v>Turkmenistan</v>
      </c>
      <c r="C200" s="84" t="str">
        <f ca="1"/>
        <v>TKM</v>
      </c>
      <c r="D200" s="84" t="str">
        <f ca="1"/>
        <v>ECS           Europe &amp; Central Asia</v>
      </c>
      <c r="E200" s="84" t="str">
        <f ca="1"/>
        <v>IBRD</v>
      </c>
      <c r="F200" s="81"/>
      <c r="G200" s="80">
        <f>IF(N200=7, 6.9, 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6.3460814353193777</v>
      </c>
      <c r="H200" s="80" cm="1">
        <f t="array" ref="H200">IF(
    SUM(IF(
            ISNUMBER(
                IF(
                    $M$4:$X$4,
                    (M200:X200),
                    "")),
            1,
            0))
        =0,
    NA(),
    IF(
        Parameters!$D$15=1,
        IF(
            SUM(--(ISNUMBER(IF($M$4:$X$4=1,(M200:X200),""))))&gt;0,
            MAX(IF(
                ISNUMBER(M200:X200),
                IF(
                    M$4:X$4=1,
                    M200:X200,
                    ""),
                "")),
            MAX(IF(
                ISNUMBER(M200:X200),
                IF(
                    M$4:X$4=2,
                    M200:X200,
                    ""),
                ""))
        ),
        IF(
            Parameters!$D$16=1,
            IFERROR(
                AVERAGE(IF(
                    ISNUMBER(M200:X200),
                    IF(
                        M$4:X$4=1,
                        M200:X200,
                        ""),
                    "")),
                AVERAGE(IF(
                    ISNUMBER(M200:X200),
                    IF(
                        M$4:X$4=2,
                        M200:X200,
                        ""),
                    ""))
            ),
            IF(
                Parameters!$D$17=1,
                IFERROR(
                    IF(
                        OR(
                            IF(
                                ISNUMBER(M200:X200),
                                IF(
                                    M$4:X$4=1,
                                    M200:X200,
                                    ""),
                                "")
                            =0),
                        0,
                        GEOMEAN(IF(
                            ISNUMBER(M200:X200),
                            IF(
                                M$4:X$4=1,
                                M200:X200,
                                ""),
                            ""))
                    ),
                    IF(
                        OR(IF(
                            ISNUMBER(M200:X200),
                            IF(
                                M$4:X$4=2,
                                M200:X200,
                                ""),
                            "")
                            =0),
                        0,
                        GEOMEAN(IF(
                            ISNUMBER(M200:X200),
                            IF(
                                M$4:X$4=2,
                                M200:X200,
                                ""),
                            "")))
                )
            )
        )
    )
)</f>
        <v>9.4712240724510597</v>
      </c>
      <c r="I200" s="191" cm="1">
        <f t="array" ref="I200">IF(
    SUM(IF(
            ISNUMBER(
                IF(
                    $M$5:$X$5,
                    (M200:X200),
                    "")),
            1,
            0))
        =0,
    NA(),
    IF(
        Parameters!$D$15=1,
        IF(
            SUM(--(ISNUMBER(IF($M$5:$X$5=1,(M200:X200),""))))&gt;0,
            MAX(IF(
                ISNUMBER(M200:X200),
                IF(
                    M$5:X$5=1,
                    M200:X200,
                    ""),
                "")),
            MAX(IF(
                ISNUMBER(M200:X200),
                IF(
                    M$5:X$5=2,
                    M200:X200,
                    ""),
                ""))
        ),
        IF(
            Parameters!$D$16=1,
            IFERROR(
                AVERAGE(IF(
                    ISNUMBER(M200:X200),
                    IF(
                        M$5:X$5=1,
                        M200:X200,
                        ""),
                    "")),
                AVERAGE(IF(
                    ISNUMBER(M200:X200),
                    IF(
                        M$5:X$5=2,
                        M200:X200,
                        ""),
                    ""))
            ),
            IF(
                Parameters!$D$17=1,
                IFERROR(
                    IF(
                        OR(
                            IF(
                                ISNUMBER(M200:X200),
                                IF(
                                    M$5:X$5=1,
                                    M200:X200,
                                    ""),
                                "")
                            =0),
                        0,
                        GEOMEAN(IF(
                            ISNUMBER(M200:X200),
                            IF(
                                M$5:X$5=1,
                                M200:X200,
                                ""),
                            ""))
                    ),
                    IF(
                        OR(IF(
                            ISNUMBER(M200:X200),
                            IF(
                                M$5:X$5=2,
                                M200:X200,
                                ""),
                            "")
                            =0),
                        0,
                        GEOMEAN(IF(
                            ISNUMBER(M200:X200),
                            IF(
                                M$5:X$5=2,
                                M200:X200,
                                ""),
                            "")))
                )
            )
        )
    )
)</f>
        <v>4.2521166509877597</v>
      </c>
      <c r="J200" s="242">
        <v>45272</v>
      </c>
      <c r="K200" s="242">
        <v>45272</v>
      </c>
      <c r="L200" s="91" t="s">
        <v>326</v>
      </c>
      <c r="M200" s="192">
        <v>9.4712240724510597</v>
      </c>
      <c r="N200" s="192" t="s">
        <v>409</v>
      </c>
      <c r="O200" s="192">
        <v>4.2521166509877597</v>
      </c>
      <c r="P200" s="192">
        <v>75.4166666666666</v>
      </c>
      <c r="Q200" s="192" t="s">
        <v>409</v>
      </c>
      <c r="R200" s="192">
        <v>-0.41666666666667102</v>
      </c>
      <c r="S200" s="80"/>
      <c r="T200" s="80"/>
      <c r="U200" s="80"/>
      <c r="V200" s="80"/>
      <c r="W200" s="80"/>
      <c r="X200" s="80"/>
      <c r="Y200" s="80"/>
      <c r="Z200" s="80"/>
      <c r="AA200" s="80"/>
      <c r="AB200" s="80"/>
      <c r="AC200" s="81"/>
      <c r="AD200" s="81"/>
      <c r="AE200" s="81"/>
      <c r="AF200" s="81"/>
      <c r="AG200" s="81"/>
      <c r="AH200" s="81"/>
      <c r="AI200" s="81"/>
      <c r="AJ200" s="81"/>
      <c r="AK200" s="81"/>
    </row>
    <row r="201" spans="1:37" x14ac:dyDescent="0.2">
      <c r="A201" s="84">
        <v>194</v>
      </c>
      <c r="B201" s="84" t="str">
        <f ca="1"/>
        <v>Timor-Leste</v>
      </c>
      <c r="C201" s="84" t="str">
        <f ca="1"/>
        <v>TLS</v>
      </c>
      <c r="D201" s="84" t="str">
        <f ca="1"/>
        <v>EAS           East Asia &amp; Pacific</v>
      </c>
      <c r="E201" s="84" t="str">
        <f ca="1"/>
        <v>Blend</v>
      </c>
      <c r="F201" s="81"/>
      <c r="G201" s="80">
        <f>IF(N201=7, 6.9, 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3.9949130103299217</v>
      </c>
      <c r="H201" s="80" cm="1">
        <f t="array" ref="H201">IF(
    SUM(IF(
            ISNUMBER(
                IF(
                    $M$4:$X$4,
                    (M201:X201),
                    "")),
            1,
            0))
        =0,
    NA(),
    IF(
        Parameters!$D$15=1,
        IF(
            SUM(--(ISNUMBER(IF($M$4:$X$4=1,(M201:X201),""))))&gt;0,
            MAX(IF(
                ISNUMBER(M201:X201),
                IF(
                    M$4:X$4=1,
                    M201:X201,
                    ""),
                "")),
            MAX(IF(
                ISNUMBER(M201:X201),
                IF(
                    M$4:X$4=2,
                    M201:X201,
                    ""),
                ""))
        ),
        IF(
            Parameters!$D$16=1,
            IFERROR(
                AVERAGE(IF(
                    ISNUMBER(M201:X201),
                    IF(
                        M$4:X$4=1,
                        M201:X201,
                        ""),
                    "")),
                AVERAGE(IF(
                    ISNUMBER(M201:X201),
                    IF(
                        M$4:X$4=2,
                        M201:X201,
                        ""),
                    ""))
            ),
            IF(
                Parameters!$D$17=1,
                IFERROR(
                    IF(
                        OR(
                            IF(
                                ISNUMBER(M201:X201),
                                IF(
                                    M$4:X$4=1,
                                    M201:X201,
                                    ""),
                                "")
                            =0),
                        0,
                        GEOMEAN(IF(
                            ISNUMBER(M201:X201),
                            IF(
                                M$4:X$4=1,
                                M201:X201,
                                ""),
                            ""))
                    ),
                    IF(
                        OR(IF(
                            ISNUMBER(M201:X201),
                            IF(
                                M$4:X$4=2,
                                M201:X201,
                                ""),
                            "")
                            =0),
                        0,
                        GEOMEAN(IF(
                            ISNUMBER(M201:X201),
                            IF(
                                M$4:X$4=2,
                                M201:X201,
                                ""),
                            "")))
                )
            )
        )
    )
)</f>
        <v>3.0733274905054002</v>
      </c>
      <c r="I201" s="191" cm="1">
        <f t="array" ref="I201">IF(
    SUM(IF(
            ISNUMBER(
                IF(
                    $M$5:$X$5,
                    (M201:X201),
                    "")),
            1,
            0))
        =0,
    NA(),
    IF(
        Parameters!$D$15=1,
        IF(
            SUM(--(ISNUMBER(IF($M$5:$X$5=1,(M201:X201),""))))&gt;0,
            MAX(IF(
                ISNUMBER(M201:X201),
                IF(
                    M$5:X$5=1,
                    M201:X201,
                    ""),
                "")),
            MAX(IF(
                ISNUMBER(M201:X201),
                IF(
                    M$5:X$5=2,
                    M201:X201,
                    ""),
                ""))
        ),
        IF(
            Parameters!$D$16=1,
            IFERROR(
                AVERAGE(IF(
                    ISNUMBER(M201:X201),
                    IF(
                        M$5:X$5=1,
                        M201:X201,
                        ""),
                    "")),
                AVERAGE(IF(
                    ISNUMBER(M201:X201),
                    IF(
                        M$5:X$5=2,
                        M201:X201,
                        ""),
                    ""))
            ),
            IF(
                Parameters!$D$17=1,
                IFERROR(
                    IF(
                        OR(
                            IF(
                                ISNUMBER(M201:X201),
                                IF(
                                    M$5:X$5=1,
                                    M201:X201,
                                    ""),
                                "")
                            =0),
                        0,
                        GEOMEAN(IF(
                            ISNUMBER(M201:X201),
                            IF(
                                M$5:X$5=1,
                                M201:X201,
                                ""),
                            ""))
                    ),
                    IF(
                        OR(IF(
                            ISNUMBER(M201:X201),
                            IF(
                                M$5:X$5=2,
                                M201:X201,
                                ""),
                            "")
                            =0),
                        0,
                        GEOMEAN(IF(
                            ISNUMBER(M201:X201),
                            IF(
                                M$5:X$5=2,
                                M201:X201,
                                ""),
                            "")))
                )
            )
        )
    )
)</f>
        <v>5.1928504233301904</v>
      </c>
      <c r="J201" s="242">
        <v>45272</v>
      </c>
      <c r="K201" s="242">
        <v>45272</v>
      </c>
      <c r="L201" s="91" t="s">
        <v>328</v>
      </c>
      <c r="M201" s="192">
        <v>3.0733274905054002</v>
      </c>
      <c r="N201" s="192" t="s">
        <v>409</v>
      </c>
      <c r="O201" s="192">
        <v>5.1928504233301904</v>
      </c>
      <c r="P201" s="192">
        <v>38.9166666666666</v>
      </c>
      <c r="Q201" s="192" t="s">
        <v>409</v>
      </c>
      <c r="R201" s="192">
        <v>0.41666666666666402</v>
      </c>
      <c r="S201" s="181"/>
      <c r="T201" s="181"/>
      <c r="U201" s="181" t="str">
        <f>IFERROR(INDEX('Data Dictionary'!$I$8:$I$39,MATCH(U7,'Data Dictionary'!$K$8:$K$39,0)),"")</f>
        <v/>
      </c>
      <c r="V201" s="181" t="str">
        <f>IFERROR(INDEX('Data Dictionary'!$I$8:$I$39,MATCH(V7,'Data Dictionary'!$K$8:$K$39,0)),"")</f>
        <v/>
      </c>
      <c r="W201" s="181" t="str">
        <f>IFERROR(INDEX('Data Dictionary'!$I$8:$I$39,MATCH(W7,'Data Dictionary'!$K$8:$K$39,0)),"")</f>
        <v/>
      </c>
      <c r="X201" s="181" t="str">
        <f>IFERROR(INDEX('Data Dictionary'!$I$8:$I$39,MATCH(X7,'Data Dictionary'!$K$8:$K$39,0)),"")</f>
        <v/>
      </c>
      <c r="Y201" s="181" t="str">
        <f>IFERROR(INDEX('Data Dictionary'!$I$8:$I$39,MATCH(Y7,'Data Dictionary'!$K$8:$K$39,0)),"")</f>
        <v/>
      </c>
      <c r="Z201" s="80" t="str">
        <f>IFERROR(INDEX('Data Dictionary'!$I$8:$I$34,MATCH(Z7,'Data Dictionary'!$M$8:$M$34,0)),"")</f>
        <v/>
      </c>
      <c r="AA201" s="80" t="str">
        <f>IFERROR(INDEX('Data Dictionary'!$I$8:$I$34,MATCH(AA7,'Data Dictionary'!$M$8:$M$34,0)),"")</f>
        <v/>
      </c>
      <c r="AB201" s="80" t="str">
        <f>IFERROR(INDEX('Data Dictionary'!$I$8:$I$34,MATCH(AB7,'Data Dictionary'!$M$8:$M$34,0)),"")</f>
        <v/>
      </c>
      <c r="AC201" s="81"/>
      <c r="AD201" s="81"/>
      <c r="AE201" s="81"/>
      <c r="AF201" s="81"/>
      <c r="AG201" s="81"/>
      <c r="AH201" s="81"/>
      <c r="AI201" s="81"/>
      <c r="AJ201" s="81"/>
      <c r="AK201" s="81"/>
    </row>
    <row r="202" spans="1:37" x14ac:dyDescent="0.2">
      <c r="A202" s="84">
        <v>195</v>
      </c>
      <c r="B202" s="84" t="str">
        <f ca="1"/>
        <v>Tonga</v>
      </c>
      <c r="C202" s="84" t="str">
        <f ca="1"/>
        <v>TON</v>
      </c>
      <c r="D202" s="84" t="str">
        <f ca="1"/>
        <v>EAS           East Asia &amp; Pacific</v>
      </c>
      <c r="E202" s="84" t="str">
        <f ca="1"/>
        <v>IDA</v>
      </c>
      <c r="F202" s="81"/>
      <c r="G202" s="80" t="e">
        <f>IF(N202=7, 6.9, 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#N/A</v>
      </c>
      <c r="H202" s="80" t="e" cm="1">
        <f t="array" ref="H202">IF(
    SUM(IF(
            ISNUMBER(
                IF(
                    $M$4:$X$4,
                    (M202:X202),
                    "")),
            1,
            0))
        =0,
    NA(),
    IF(
        Parameters!$D$15=1,
        IF(
            SUM(--(ISNUMBER(IF($M$4:$X$4=1,(M202:X202),""))))&gt;0,
            MAX(IF(
                ISNUMBER(M202:X202),
                IF(
                    M$4:X$4=1,
                    M202:X202,
                    ""),
                "")),
            MAX(IF(
                ISNUMBER(M202:X202),
                IF(
                    M$4:X$4=2,
                    M202:X202,
                    ""),
                ""))
        ),
        IF(
            Parameters!$D$16=1,
            IFERROR(
                AVERAGE(IF(
                    ISNUMBER(M202:X202),
                    IF(
                        M$4:X$4=1,
                        M202:X202,
                        ""),
                    "")),
                AVERAGE(IF(
                    ISNUMBER(M202:X202),
                    IF(
                        M$4:X$4=2,
                        M202:X202,
                        ""),
                    ""))
            ),
            IF(
                Parameters!$D$17=1,
                IFERROR(
                    IF(
                        OR(
                            IF(
                                ISNUMBER(M202:X202),
                                IF(
                                    M$4:X$4=1,
                                    M202:X202,
                                    ""),
                                "")
                            =0),
                        0,
                        GEOMEAN(IF(
                            ISNUMBER(M202:X202),
                            IF(
                                M$4:X$4=1,
                                M202:X202,
                                ""),
                            ""))
                    ),
                    IF(
                        OR(IF(
                            ISNUMBER(M202:X202),
                            IF(
                                M$4:X$4=2,
                                M202:X202,
                                ""),
                            "")
                            =0),
                        0,
                        GEOMEAN(IF(
                            ISNUMBER(M202:X202),
                            IF(
                                M$4:X$4=2,
                                M202:X202,
                                ""),
                            "")))
                )
            )
        )
    )
)</f>
        <v>#N/A</v>
      </c>
      <c r="I202" s="191" t="e" cm="1">
        <f t="array" ref="I202">IF(
    SUM(IF(
            ISNUMBER(
                IF(
                    $M$5:$X$5,
                    (M202:X202),
                    "")),
            1,
            0))
        =0,
    NA(),
    IF(
        Parameters!$D$15=1,
        IF(
            SUM(--(ISNUMBER(IF($M$5:$X$5=1,(M202:X202),""))))&gt;0,
            MAX(IF(
                ISNUMBER(M202:X202),
                IF(
                    M$5:X$5=1,
                    M202:X202,
                    ""),
                "")),
            MAX(IF(
                ISNUMBER(M202:X202),
                IF(
                    M$5:X$5=2,
                    M202:X202,
                    ""),
                ""))
        ),
        IF(
            Parameters!$D$16=1,
            IFERROR(
                AVERAGE(IF(
                    ISNUMBER(M202:X202),
                    IF(
                        M$5:X$5=1,
                        M202:X202,
                        ""),
                    "")),
                AVERAGE(IF(
                    ISNUMBER(M202:X202),
                    IF(
                        M$5:X$5=2,
                        M202:X202,
                        ""),
                    ""))
            ),
            IF(
                Parameters!$D$17=1,
                IFERROR(
                    IF(
                        OR(
                            IF(
                                ISNUMBER(M202:X202),
                                IF(
                                    M$5:X$5=1,
                                    M202:X202,
                                    ""),
                                "")
                            =0),
                        0,
                        GEOMEAN(IF(
                            ISNUMBER(M202:X202),
                            IF(
                                M$5:X$5=1,
                                M202:X202,
                                ""),
                            ""))
                    ),
                    IF(
                        OR(IF(
                            ISNUMBER(M202:X202),
                            IF(
                                M$5:X$5=2,
                                M202:X202,
                                ""),
                            "")
                            =0),
                        0,
                        GEOMEAN(IF(
                            ISNUMBER(M202:X202),
                            IF(
                                M$5:X$5=2,
                                M202:X202,
                                ""),
                            "")))
                )
            )
        )
    )
)</f>
        <v>#N/A</v>
      </c>
      <c r="J202" s="242">
        <v>44753</v>
      </c>
      <c r="K202" s="242">
        <v>44753</v>
      </c>
      <c r="L202" s="91" t="s">
        <v>330</v>
      </c>
      <c r="M202" s="192" t="s">
        <v>409</v>
      </c>
      <c r="N202" s="192" t="s">
        <v>409</v>
      </c>
      <c r="O202" s="192" t="s">
        <v>409</v>
      </c>
      <c r="P202" s="192" t="s">
        <v>409</v>
      </c>
      <c r="Q202" s="192" t="s">
        <v>409</v>
      </c>
      <c r="R202" s="192" t="s">
        <v>409</v>
      </c>
      <c r="S202" s="181"/>
      <c r="T202" s="181"/>
      <c r="U202" s="181" t="str">
        <f>IFERROR(INDEX('Data Dictionary'!$J$8:$J$39,MATCH(U7,'Data Dictionary'!$K$8:$K$39,0)),"")</f>
        <v/>
      </c>
      <c r="V202" s="181" t="str">
        <f>IFERROR(INDEX('Data Dictionary'!$J$8:$J$39,MATCH(V7,'Data Dictionary'!$K$8:$K$39,0)),"")</f>
        <v/>
      </c>
      <c r="W202" s="181" t="str">
        <f>IFERROR(INDEX('Data Dictionary'!$J$8:$J$39,MATCH(W7,'Data Dictionary'!$K$8:$K$39,0)),"")</f>
        <v/>
      </c>
      <c r="X202" s="181" t="str">
        <f>IFERROR(INDEX('Data Dictionary'!$J$8:$J$39,MATCH(X7,'Data Dictionary'!$K$8:$K$39,0)),"")</f>
        <v/>
      </c>
      <c r="Y202" s="181" t="str">
        <f>IFERROR(INDEX('Data Dictionary'!$J$8:$J$39,MATCH(Y7,'Data Dictionary'!$K$8:$K$39,0)),"")</f>
        <v/>
      </c>
      <c r="Z202" s="80" t="str">
        <f>IFERROR(INDEX('Data Dictionary'!$J$8:$J$34,MATCH(Z7,'Data Dictionary'!$M$8:$M$34,0)),"")</f>
        <v/>
      </c>
      <c r="AA202" s="80" t="str">
        <f>IFERROR(INDEX('Data Dictionary'!$J$8:$J$34,MATCH(AA7,'Data Dictionary'!$M$8:$M$34,0)),"")</f>
        <v/>
      </c>
      <c r="AB202" s="80" t="str">
        <f>IFERROR(INDEX('Data Dictionary'!$J$8:$J$34,MATCH(AB7,'Data Dictionary'!$M$8:$M$34,0)),"")</f>
        <v/>
      </c>
      <c r="AC202" s="81"/>
      <c r="AD202" s="81"/>
      <c r="AE202" s="81"/>
      <c r="AF202" s="81"/>
      <c r="AG202" s="81"/>
      <c r="AH202" s="81"/>
      <c r="AI202" s="81"/>
      <c r="AJ202" s="81"/>
      <c r="AK202" s="81"/>
    </row>
    <row r="203" spans="1:37" x14ac:dyDescent="0.2">
      <c r="A203" s="84">
        <v>196</v>
      </c>
      <c r="B203" s="84" t="str">
        <f ca="1"/>
        <v>Trinidad and Tobago</v>
      </c>
      <c r="C203" s="84" t="str">
        <f ca="1"/>
        <v>TTO</v>
      </c>
      <c r="D203" s="84" t="str">
        <f ca="1"/>
        <v>LCN           Latin America &amp; Caribbean</v>
      </c>
      <c r="E203" s="84" t="str">
        <f ca="1"/>
        <v>IBRD</v>
      </c>
      <c r="F203" s="81"/>
      <c r="G203" s="80">
        <f>IF(N203=7, 6.9, 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2.2402524083520237</v>
      </c>
      <c r="H203" s="80" cm="1">
        <f t="array" ref="H203">IF(
    SUM(IF(
            ISNUMBER(
                IF(
                    $M$4:$X$4,
                    (M203:X203),
                    "")),
            1,
            0))
        =0,
    NA(),
    IF(
        Parameters!$D$15=1,
        IF(
            SUM(--(ISNUMBER(IF($M$4:$X$4=1,(M203:X203),""))))&gt;0,
            MAX(IF(
                ISNUMBER(M203:X203),
                IF(
                    M$4:X$4=1,
                    M203:X203,
                    ""),
                "")),
            MAX(IF(
                ISNUMBER(M203:X203),
                IF(
                    M$4:X$4=2,
                    M203:X203,
                    ""),
                ""))
        ),
        IF(
            Parameters!$D$16=1,
            IFERROR(
                AVERAGE(IF(
                    ISNUMBER(M203:X203),
                    IF(
                        M$4:X$4=1,
                        M203:X203,
                        ""),
                    "")),
                AVERAGE(IF(
                    ISNUMBER(M203:X203),
                    IF(
                        M$4:X$4=2,
                        M203:X203,
                        ""),
                    ""))
            ),
            IF(
                Parameters!$D$17=1,
                IFERROR(
                    IF(
                        OR(
                            IF(
                                ISNUMBER(M203:X203),
                                IF(
                                    M$4:X$4=1,
                                    M203:X203,
                                    ""),
                                "")
                            =0),
                        0,
                        GEOMEAN(IF(
                            ISNUMBER(M203:X203),
                            IF(
                                M$4:X$4=1,
                                M203:X203,
                                ""),
                            ""))
                    ),
                    IF(
                        OR(IF(
                            ISNUMBER(M203:X203),
                            IF(
                                M$4:X$4=2,
                                M203:X203,
                                ""),
                            "")
                            =0),
                        0,
                        GEOMEAN(IF(
                            ISNUMBER(M203:X203),
                            IF(
                                M$4:X$4=2,
                                M203:X203,
                                ""),
                            "")))
                )
            )
        )
    )
)</f>
        <v>2.0362255331580399</v>
      </c>
      <c r="I203" s="191" cm="1">
        <f t="array" ref="I203">IF(
    SUM(IF(
            ISNUMBER(
                IF(
                    $M$5:$X$5,
                    (M203:X203),
                    "")),
            1,
            0))
        =0,
    NA(),
    IF(
        Parameters!$D$15=1,
        IF(
            SUM(--(ISNUMBER(IF($M$5:$X$5=1,(M203:X203),""))))&gt;0,
            MAX(IF(
                ISNUMBER(M203:X203),
                IF(
                    M$5:X$5=1,
                    M203:X203,
                    ""),
                "")),
            MAX(IF(
                ISNUMBER(M203:X203),
                IF(
                    M$5:X$5=2,
                    M203:X203,
                    ""),
                ""))
        ),
        IF(
            Parameters!$D$16=1,
            IFERROR(
                AVERAGE(IF(
                    ISNUMBER(M203:X203),
                    IF(
                        M$5:X$5=1,
                        M203:X203,
                        ""),
                    "")),
                AVERAGE(IF(
                    ISNUMBER(M203:X203),
                    IF(
                        M$5:X$5=2,
                        M203:X203,
                        ""),
                    ""))
            ),
            IF(
                Parameters!$D$17=1,
                IFERROR(
                    IF(
                        OR(
                            IF(
                                ISNUMBER(M203:X203),
                                IF(
                                    M$5:X$5=1,
                                    M203:X203,
                                    ""),
                                "")
                            =0),
                        0,
                        GEOMEAN(IF(
                            ISNUMBER(M203:X203),
                            IF(
                                M$5:X$5=1,
                                M203:X203,
                                ""),
                            ""))
                    ),
                    IF(
                        OR(IF(
                            ISNUMBER(M203:X203),
                            IF(
                                M$5:X$5=2,
                                M203:X203,
                                ""),
                            "")
                            =0),
                        0,
                        GEOMEAN(IF(
                            ISNUMBER(M203:X203),
                            IF(
                                M$5:X$5=2,
                                M203:X203,
                                ""),
                            "")))
                )
            )
        )
    )
)</f>
        <v>2.46472248353715</v>
      </c>
      <c r="J203" s="242">
        <v>45272</v>
      </c>
      <c r="K203" s="242">
        <v>45272</v>
      </c>
      <c r="L203" s="91" t="s">
        <v>332</v>
      </c>
      <c r="M203" s="192">
        <v>2.0362255331580399</v>
      </c>
      <c r="N203" s="192" t="s">
        <v>409</v>
      </c>
      <c r="O203" s="192">
        <v>2.46472248353715</v>
      </c>
      <c r="P203" s="192">
        <v>33</v>
      </c>
      <c r="Q203" s="192" t="s">
        <v>409</v>
      </c>
      <c r="R203" s="192">
        <v>-2</v>
      </c>
      <c r="S203" s="80"/>
      <c r="T203" s="80"/>
      <c r="U203" s="80"/>
      <c r="V203" s="80"/>
      <c r="W203" s="80"/>
      <c r="X203" s="80"/>
      <c r="Y203" s="80"/>
      <c r="Z203" s="80"/>
      <c r="AA203" s="80"/>
      <c r="AB203" s="80"/>
      <c r="AC203" s="81"/>
      <c r="AD203" s="81"/>
      <c r="AE203" s="81"/>
      <c r="AF203" s="81"/>
      <c r="AG203" s="81"/>
      <c r="AH203" s="81"/>
      <c r="AI203" s="81"/>
      <c r="AJ203" s="81"/>
      <c r="AK203" s="81"/>
    </row>
    <row r="204" spans="1:37" x14ac:dyDescent="0.2">
      <c r="A204" s="84">
        <v>197</v>
      </c>
      <c r="B204" s="84" t="str">
        <f ca="1"/>
        <v>Tunisia</v>
      </c>
      <c r="C204" s="84" t="str">
        <f ca="1"/>
        <v>TUN</v>
      </c>
      <c r="D204" s="84" t="str">
        <f ca="1"/>
        <v>MEA           Middle East &amp; North Africa</v>
      </c>
      <c r="E204" s="84" t="str">
        <f ca="1"/>
        <v>IBRD</v>
      </c>
      <c r="F204" s="81"/>
      <c r="G204" s="80">
        <f>IF(N204=7, 6.9, 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10</v>
      </c>
      <c r="H204" s="80" cm="1">
        <f t="array" ref="H204">IF(
    SUM(IF(
            ISNUMBER(
                IF(
                    $M$4:$X$4,
                    (M204:X204),
                    "")),
            1,
            0))
        =0,
    NA(),
    IF(
        Parameters!$D$15=1,
        IF(
            SUM(--(ISNUMBER(IF($M$4:$X$4=1,(M204:X204),""))))&gt;0,
            MAX(IF(
                ISNUMBER(M204:X204),
                IF(
                    M$4:X$4=1,
                    M204:X204,
                    ""),
                "")),
            MAX(IF(
                ISNUMBER(M204:X204),
                IF(
                    M$4:X$4=2,
                    M204:X204,
                    ""),
                ""))
        ),
        IF(
            Parameters!$D$16=1,
            IFERROR(
                AVERAGE(IF(
                    ISNUMBER(M204:X204),
                    IF(
                        M$4:X$4=1,
                        M204:X204,
                        ""),
                    "")),
                AVERAGE(IF(
                    ISNUMBER(M204:X204),
                    IF(
                        M$4:X$4=2,
                        M204:X204,
                        ""),
                    ""))
            ),
            IF(
                Parameters!$D$17=1,
                IFERROR(
                    IF(
                        OR(
                            IF(
                                ISNUMBER(M204:X204),
                                IF(
                                    M$4:X$4=1,
                                    M204:X204,
                                    ""),
                                "")
                            =0),
                        0,
                        GEOMEAN(IF(
                            ISNUMBER(M204:X204),
                            IF(
                                M$4:X$4=1,
                                M204:X204,
                                ""),
                            ""))
                    ),
                    IF(
                        OR(IF(
                            ISNUMBER(M204:X204),
                            IF(
                                M$4:X$4=2,
                                M204:X204,
                                ""),
                            "")
                            =0),
                        0,
                        GEOMEAN(IF(
                            ISNUMBER(M204:X204),
                            IF(
                                M$4:X$4=2,
                                M204:X204,
                                ""),
                            "")))
                )
            )
        )
    )
)</f>
        <v>10</v>
      </c>
      <c r="I204" s="191" cm="1">
        <f t="array" ref="I204">IF(
    SUM(IF(
            ISNUMBER(
                IF(
                    $M$5:$X$5,
                    (M204:X204),
                    "")),
            1,
            0))
        =0,
    NA(),
    IF(
        Parameters!$D$15=1,
        IF(
            SUM(--(ISNUMBER(IF($M$5:$X$5=1,(M204:X204),""))))&gt;0,
            MAX(IF(
                ISNUMBER(M204:X204),
                IF(
                    M$5:X$5=1,
                    M204:X204,
                    ""),
                "")),
            MAX(IF(
                ISNUMBER(M204:X204),
                IF(
                    M$5:X$5=2,
                    M204:X204,
                    ""),
                ""))
        ),
        IF(
            Parameters!$D$16=1,
            IFERROR(
                AVERAGE(IF(
                    ISNUMBER(M204:X204),
                    IF(
                        M$5:X$5=1,
                        M204:X204,
                        ""),
                    "")),
                AVERAGE(IF(
                    ISNUMBER(M204:X204),
                    IF(
                        M$5:X$5=2,
                        M204:X204,
                        ""),
                    ""))
            ),
            IF(
                Parameters!$D$17=1,
                IFERROR(
                    IF(
                        OR(
                            IF(
                                ISNUMBER(M204:X204),
                                IF(
                                    M$5:X$5=1,
                                    M204:X204,
                                    ""),
                                "")
                            =0),
                        0,
                        GEOMEAN(IF(
                            ISNUMBER(M204:X204),
                            IF(
                                M$5:X$5=1,
                                M204:X204,
                                ""),
                            ""))
                    ),
                    IF(
                        OR(IF(
                            ISNUMBER(M204:X204),
                            IF(
                                M$5:X$5=2,
                                M204:X204,
                                ""),
                            "")
                            =0),
                        0,
                        GEOMEAN(IF(
                            ISNUMBER(M204:X204),
                            IF(
                                M$5:X$5=2,
                                M204:X204,
                                ""),
                            "")))
                )
            )
        )
    )
)</f>
        <v>10</v>
      </c>
      <c r="J204" s="242">
        <v>44895</v>
      </c>
      <c r="K204" s="242">
        <v>45218</v>
      </c>
      <c r="L204" s="91" t="s">
        <v>334</v>
      </c>
      <c r="M204" s="192">
        <v>6.4767747589833498</v>
      </c>
      <c r="N204" s="192">
        <v>10</v>
      </c>
      <c r="O204" s="192">
        <v>10</v>
      </c>
      <c r="P204" s="192">
        <v>58.3333333333333</v>
      </c>
      <c r="Q204" s="192" t="s">
        <v>779</v>
      </c>
      <c r="R204" s="192">
        <v>5.3333333333333197</v>
      </c>
      <c r="S204" s="80"/>
      <c r="T204" s="80"/>
      <c r="U204" s="80"/>
      <c r="V204" s="80"/>
      <c r="W204" s="80"/>
      <c r="X204" s="80"/>
      <c r="Y204" s="80"/>
      <c r="Z204" s="80"/>
      <c r="AA204" s="80"/>
      <c r="AB204" s="80"/>
      <c r="AC204" s="81"/>
      <c r="AD204" s="81"/>
      <c r="AE204" s="81"/>
      <c r="AF204" s="81"/>
      <c r="AG204" s="81"/>
      <c r="AH204" s="81"/>
      <c r="AI204" s="81"/>
      <c r="AJ204" s="81"/>
      <c r="AK204" s="81"/>
    </row>
    <row r="205" spans="1:37" x14ac:dyDescent="0.2">
      <c r="A205" s="84">
        <v>198</v>
      </c>
      <c r="B205" s="84" t="str">
        <f ca="1"/>
        <v>Türkiye</v>
      </c>
      <c r="C205" s="84" t="str">
        <f ca="1"/>
        <v>TUR</v>
      </c>
      <c r="D205" s="84" t="str">
        <f ca="1"/>
        <v>ECS           Europe &amp; Central Asia</v>
      </c>
      <c r="E205" s="84" t="str">
        <f ca="1"/>
        <v>IBRD</v>
      </c>
      <c r="F205" s="81"/>
      <c r="G205" s="80">
        <f>IF(N205=7, 6.9, 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10</v>
      </c>
      <c r="H205" s="80" cm="1">
        <f t="array" ref="H205">IF(
    SUM(IF(
            ISNUMBER(
                IF(
                    $M$4:$X$4,
                    (M205:X205),
                    "")),
            1,
            0))
        =0,
    NA(),
    IF(
        Parameters!$D$15=1,
        IF(
            SUM(--(ISNUMBER(IF($M$4:$X$4=1,(M205:X205),""))))&gt;0,
            MAX(IF(
                ISNUMBER(M205:X205),
                IF(
                    M$4:X$4=1,
                    M205:X205,
                    ""),
                "")),
            MAX(IF(
                ISNUMBER(M205:X205),
                IF(
                    M$4:X$4=2,
                    M205:X205,
                    ""),
                ""))
        ),
        IF(
            Parameters!$D$16=1,
            IFERROR(
                AVERAGE(IF(
                    ISNUMBER(M205:X205),
                    IF(
                        M$4:X$4=1,
                        M205:X205,
                        ""),
                    "")),
                AVERAGE(IF(
                    ISNUMBER(M205:X205),
                    IF(
                        M$4:X$4=2,
                        M205:X205,
                        ""),
                    ""))
            ),
            IF(
                Parameters!$D$17=1,
                IFERROR(
                    IF(
                        OR(
                            IF(
                                ISNUMBER(M205:X205),
                                IF(
                                    M$4:X$4=1,
                                    M205:X205,
                                    ""),
                                "")
                            =0),
                        0,
                        GEOMEAN(IF(
                            ISNUMBER(M205:X205),
                            IF(
                                M$4:X$4=1,
                                M205:X205,
                                ""),
                            ""))
                    ),
                    IF(
                        OR(IF(
                            ISNUMBER(M205:X205),
                            IF(
                                M$4:X$4=2,
                                M205:X205,
                                ""),
                            "")
                            =0),
                        0,
                        GEOMEAN(IF(
                            ISNUMBER(M205:X205),
                            IF(
                                M$4:X$4=2,
                                M205:X205,
                                ""),
                            "")))
                )
            )
        )
    )
)</f>
        <v>10</v>
      </c>
      <c r="I205" s="191" cm="1">
        <f t="array" ref="I205">IF(
    SUM(IF(
            ISNUMBER(
                IF(
                    $M$5:$X$5,
                    (M205:X205),
                    "")),
            1,
            0))
        =0,
    NA(),
    IF(
        Parameters!$D$15=1,
        IF(
            SUM(--(ISNUMBER(IF($M$5:$X$5=1,(M205:X205),""))))&gt;0,
            MAX(IF(
                ISNUMBER(M205:X205),
                IF(
                    M$5:X$5=1,
                    M205:X205,
                    ""),
                "")),
            MAX(IF(
                ISNUMBER(M205:X205),
                IF(
                    M$5:X$5=2,
                    M205:X205,
                    ""),
                ""))
        ),
        IF(
            Parameters!$D$16=1,
            IFERROR(
                AVERAGE(IF(
                    ISNUMBER(M205:X205),
                    IF(
                        M$5:X$5=1,
                        M205:X205,
                        ""),
                    "")),
                AVERAGE(IF(
                    ISNUMBER(M205:X205),
                    IF(
                        M$5:X$5=2,
                        M205:X205,
                        ""),
                    ""))
            ),
            IF(
                Parameters!$D$17=1,
                IFERROR(
                    IF(
                        OR(
                            IF(
                                ISNUMBER(M205:X205),
                                IF(
                                    M$5:X$5=1,
                                    M205:X205,
                                    ""),
                                "")
                            =0),
                        0,
                        GEOMEAN(IF(
                            ISNUMBER(M205:X205),
                            IF(
                                M$5:X$5=1,
                                M205:X205,
                                ""),
                            ""))
                    ),
                    IF(
                        OR(IF(
                            ISNUMBER(M205:X205),
                            IF(
                                M$5:X$5=2,
                                M205:X205,
                                ""),
                            "")
                            =0),
                        0,
                        GEOMEAN(IF(
                            ISNUMBER(M205:X205),
                            IF(
                                M$5:X$5=2,
                                M205:X205,
                                ""),
                            "")))
                )
            )
        )
    )
)</f>
        <v>10</v>
      </c>
      <c r="J205" s="242">
        <v>44895</v>
      </c>
      <c r="K205" s="242">
        <v>44887</v>
      </c>
      <c r="L205" s="91" t="s">
        <v>335</v>
      </c>
      <c r="M205" s="192">
        <v>4.4317849839322196</v>
      </c>
      <c r="N205" s="192">
        <v>10</v>
      </c>
      <c r="O205" s="192">
        <v>4.7224835371589799</v>
      </c>
      <c r="P205" s="192">
        <v>46.6666666666666</v>
      </c>
      <c r="Q205" s="192" t="s">
        <v>779</v>
      </c>
      <c r="R205" s="192">
        <v>0</v>
      </c>
      <c r="S205" s="80"/>
      <c r="T205" s="80"/>
      <c r="U205" s="80"/>
      <c r="V205" s="80"/>
      <c r="W205" s="80"/>
      <c r="X205" s="80"/>
      <c r="Y205" s="80"/>
      <c r="Z205" s="80"/>
      <c r="AA205" s="80"/>
      <c r="AB205" s="80"/>
      <c r="AC205" s="81"/>
      <c r="AD205" s="81"/>
      <c r="AE205" s="81"/>
      <c r="AF205" s="81"/>
      <c r="AG205" s="81"/>
      <c r="AH205" s="81"/>
      <c r="AI205" s="81"/>
      <c r="AJ205" s="81"/>
      <c r="AK205" s="81"/>
    </row>
    <row r="206" spans="1:37" x14ac:dyDescent="0.2">
      <c r="A206" s="84">
        <v>199</v>
      </c>
      <c r="B206" s="35" t="str">
        <f ca="1"/>
        <v>Tuvalu</v>
      </c>
      <c r="C206" s="35" t="str">
        <f ca="1"/>
        <v>TUV</v>
      </c>
      <c r="D206" s="35" t="str">
        <f ca="1"/>
        <v>EAS           East Asia &amp; Pacific</v>
      </c>
      <c r="E206" s="35" t="str">
        <f ca="1"/>
        <v>IDA</v>
      </c>
      <c r="G206" s="80" t="e">
        <f>IF(N206=7, 6.9, 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#N/A</v>
      </c>
      <c r="H206" s="80" t="e" cm="1">
        <f t="array" ref="H206">IF(
    SUM(IF(
            ISNUMBER(
                IF(
                    $M$4:$X$4,
                    (M206:X206),
                    "")),
            1,
            0))
        =0,
    NA(),
    IF(
        Parameters!$D$15=1,
        IF(
            SUM(--(ISNUMBER(IF($M$4:$X$4=1,(M206:X206),""))))&gt;0,
            MAX(IF(
                ISNUMBER(M206:X206),
                IF(
                    M$4:X$4=1,
                    M206:X206,
                    ""),
                "")),
            MAX(IF(
                ISNUMBER(M206:X206),
                IF(
                    M$4:X$4=2,
                    M206:X206,
                    ""),
                ""))
        ),
        IF(
            Parameters!$D$16=1,
            IFERROR(
                AVERAGE(IF(
                    ISNUMBER(M206:X206),
                    IF(
                        M$4:X$4=1,
                        M206:X206,
                        ""),
                    "")),
                AVERAGE(IF(
                    ISNUMBER(M206:X206),
                    IF(
                        M$4:X$4=2,
                        M206:X206,
                        ""),
                    ""))
            ),
            IF(
                Parameters!$D$17=1,
                IFERROR(
                    IF(
                        OR(
                            IF(
                                ISNUMBER(M206:X206),
                                IF(
                                    M$4:X$4=1,
                                    M206:X206,
                                    ""),
                                "")
                            =0),
                        0,
                        GEOMEAN(IF(
                            ISNUMBER(M206:X206),
                            IF(
                                M$4:X$4=1,
                                M206:X206,
                                ""),
                            ""))
                    ),
                    IF(
                        OR(IF(
                            ISNUMBER(M206:X206),
                            IF(
                                M$4:X$4=2,
                                M206:X206,
                                ""),
                            "")
                            =0),
                        0,
                        GEOMEAN(IF(
                            ISNUMBER(M206:X206),
                            IF(
                                M$4:X$4=2,
                                M206:X206,
                                ""),
                            "")))
                )
            )
        )
    )
)</f>
        <v>#N/A</v>
      </c>
      <c r="I206" s="191" t="e" cm="1">
        <f t="array" ref="I206">IF(
    SUM(IF(
            ISNUMBER(
                IF(
                    $M$5:$X$5,
                    (M206:X206),
                    "")),
            1,
            0))
        =0,
    NA(),
    IF(
        Parameters!$D$15=1,
        IF(
            SUM(--(ISNUMBER(IF($M$5:$X$5=1,(M206:X206),""))))&gt;0,
            MAX(IF(
                ISNUMBER(M206:X206),
                IF(
                    M$5:X$5=1,
                    M206:X206,
                    ""),
                "")),
            MAX(IF(
                ISNUMBER(M206:X206),
                IF(
                    M$5:X$5=2,
                    M206:X206,
                    ""),
                ""))
        ),
        IF(
            Parameters!$D$16=1,
            IFERROR(
                AVERAGE(IF(
                    ISNUMBER(M206:X206),
                    IF(
                        M$5:X$5=1,
                        M206:X206,
                        ""),
                    "")),
                AVERAGE(IF(
                    ISNUMBER(M206:X206),
                    IF(
                        M$5:X$5=2,
                        M206:X206,
                        ""),
                    ""))
            ),
            IF(
                Parameters!$D$17=1,
                IFERROR(
                    IF(
                        OR(
                            IF(
                                ISNUMBER(M206:X206),
                                IF(
                                    M$5:X$5=1,
                                    M206:X206,
                                    ""),
                                "")
                            =0),
                        0,
                        GEOMEAN(IF(
                            ISNUMBER(M206:X206),
                            IF(
                                M$5:X$5=1,
                                M206:X206,
                                ""),
                            ""))
                    ),
                    IF(
                        OR(IF(
                            ISNUMBER(M206:X206),
                            IF(
                                M$5:X$5=2,
                                M206:X206,
                                ""),
                            "")
                            =0),
                        0,
                        GEOMEAN(IF(
                            ISNUMBER(M206:X206),
                            IF(
                                M$5:X$5=2,
                                M206:X206,
                                ""),
                            "")))
                )
            )
        )
    )
)</f>
        <v>#N/A</v>
      </c>
      <c r="J206" s="242">
        <v>44753</v>
      </c>
      <c r="K206" s="242" t="s">
        <v>409</v>
      </c>
      <c r="L206" s="91" t="s">
        <v>337</v>
      </c>
      <c r="M206" s="192" t="s">
        <v>409</v>
      </c>
      <c r="N206" s="192" t="s">
        <v>409</v>
      </c>
      <c r="O206" s="192" t="s">
        <v>409</v>
      </c>
      <c r="P206" s="192" t="s">
        <v>409</v>
      </c>
      <c r="Q206" s="192" t="s">
        <v>409</v>
      </c>
      <c r="R206" s="192" t="s">
        <v>409</v>
      </c>
    </row>
    <row r="207" spans="1:37" x14ac:dyDescent="0.2">
      <c r="A207" s="84">
        <v>200</v>
      </c>
      <c r="B207" s="35" t="str">
        <f ca="1"/>
        <v>Taiwan, China</v>
      </c>
      <c r="C207" s="35" t="str">
        <f ca="1"/>
        <v>TWN</v>
      </c>
      <c r="D207" s="35" t="str">
        <f ca="1"/>
        <v>EAS           East Asia &amp; Pacific</v>
      </c>
      <c r="E207" s="35" t="str">
        <f ca="1"/>
        <v>NA</v>
      </c>
      <c r="G207" s="80">
        <f>IF(N207=7, 6.9, 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6.9</v>
      </c>
      <c r="H207" s="80" cm="1">
        <f t="array" ref="H207">IF(
    SUM(IF(
            ISNUMBER(
                IF(
                    $M$4:$X$4,
                    (M207:X207),
                    "")),
            1,
            0))
        =0,
    NA(),
    IF(
        Parameters!$D$15=1,
        IF(
            SUM(--(ISNUMBER(IF($M$4:$X$4=1,(M207:X207),""))))&gt;0,
            MAX(IF(
                ISNUMBER(M207:X207),
                IF(
                    M$4:X$4=1,
                    M207:X207,
                    ""),
                "")),
            MAX(IF(
                ISNUMBER(M207:X207),
                IF(
                    M$4:X$4=2,
                    M207:X207,
                    ""),
                ""))
        ),
        IF(
            Parameters!$D$16=1,
            IFERROR(
                AVERAGE(IF(
                    ISNUMBER(M207:X207),
                    IF(
                        M$4:X$4=1,
                        M207:X207,
                        ""),
                    "")),
                AVERAGE(IF(
                    ISNUMBER(M207:X207),
                    IF(
                        M$4:X$4=2,
                        M207:X207,
                        ""),
                    ""))
            ),
            IF(
                Parameters!$D$17=1,
                IFERROR(
                    IF(
                        OR(
                            IF(
                                ISNUMBER(M207:X207),
                                IF(
                                    M$4:X$4=1,
                                    M207:X207,
                                    ""),
                                "")
                            =0),
                        0,
                        GEOMEAN(IF(
                            ISNUMBER(M207:X207),
                            IF(
                                M$4:X$4=1,
                                M207:X207,
                                ""),
                            ""))
                    ),
                    IF(
                        OR(IF(
                            ISNUMBER(M207:X207),
                            IF(
                                M$4:X$4=2,
                                M207:X207,
                                ""),
                            "")
                            =0),
                        0,
                        GEOMEAN(IF(
                            ISNUMBER(M207:X207),
                            IF(
                                M$4:X$4=2,
                                M207:X207,
                                ""),
                            "")))
                )
            )
        )
    )
)</f>
        <v>7</v>
      </c>
      <c r="I207" s="191" cm="1">
        <f t="array" ref="I207">IF(
    SUM(IF(
            ISNUMBER(
                IF(
                    $M$5:$X$5,
                    (M207:X207),
                    "")),
            1,
            0))
        =0,
    NA(),
    IF(
        Parameters!$D$15=1,
        IF(
            SUM(--(ISNUMBER(IF($M$5:$X$5=1,(M207:X207),""))))&gt;0,
            MAX(IF(
                ISNUMBER(M207:X207),
                IF(
                    M$5:X$5=1,
                    M207:X207,
                    ""),
                "")),
            MAX(IF(
                ISNUMBER(M207:X207),
                IF(
                    M$5:X$5=2,
                    M207:X207,
                    ""),
                ""))
        ),
        IF(
            Parameters!$D$16=1,
            IFERROR(
                AVERAGE(IF(
                    ISNUMBER(M207:X207),
                    IF(
                        M$5:X$5=1,
                        M207:X207,
                        ""),
                    "")),
                AVERAGE(IF(
                    ISNUMBER(M207:X207),
                    IF(
                        M$5:X$5=2,
                        M207:X207,
                        ""),
                    ""))
            ),
            IF(
                Parameters!$D$17=1,
                IFERROR(
                    IF(
                        OR(
                            IF(
                                ISNUMBER(M207:X207),
                                IF(
                                    M$5:X$5=1,
                                    M207:X207,
                                    ""),
                                "")
                            =0),
                        0,
                        GEOMEAN(IF(
                            ISNUMBER(M207:X207),
                            IF(
                                M$5:X$5=1,
                                M207:X207,
                                ""),
                            ""))
                    ),
                    IF(
                        OR(IF(
                            ISNUMBER(M207:X207),
                            IF(
                                M$5:X$5=2,
                                M207:X207,
                                ""),
                            "")
                            =0),
                        0,
                        GEOMEAN(IF(
                            ISNUMBER(M207:X207),
                            IF(
                                M$5:X$5=2,
                                M207:X207,
                                ""),
                            "")))
                )
            )
        )
    )
)</f>
        <v>7</v>
      </c>
      <c r="J207" s="242">
        <v>44895</v>
      </c>
      <c r="K207" s="242">
        <v>45218</v>
      </c>
      <c r="L207" s="91" t="s">
        <v>718</v>
      </c>
      <c r="M207" s="192">
        <v>0</v>
      </c>
      <c r="N207" s="192">
        <v>7</v>
      </c>
      <c r="O207" s="192">
        <v>7</v>
      </c>
      <c r="P207" s="192">
        <v>19.5</v>
      </c>
      <c r="Q207" s="192" t="s">
        <v>778</v>
      </c>
      <c r="R207" s="192">
        <v>3.8333333333333299</v>
      </c>
    </row>
    <row r="208" spans="1:37" x14ac:dyDescent="0.2">
      <c r="A208" s="84">
        <v>201</v>
      </c>
      <c r="B208" s="35" t="str">
        <f ca="1"/>
        <v>Tanzania</v>
      </c>
      <c r="C208" s="35" t="str">
        <f ca="1"/>
        <v>TZA</v>
      </c>
      <c r="D208" s="35" t="str">
        <f ca="1"/>
        <v>SSF           Sub-Saharan Africa</v>
      </c>
      <c r="E208" s="35" t="str">
        <f ca="1"/>
        <v>IDA</v>
      </c>
      <c r="G208" s="80">
        <f>IF(N208=7, 6.9, 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4.3906570511787653</v>
      </c>
      <c r="H208" s="80" cm="1">
        <f t="array" ref="H208">IF(
    SUM(IF(
            ISNUMBER(
                IF(
                    $M$4:$X$4,
                    (M208:X208),
                    "")),
            1,
            0))
        =0,
    NA(),
    IF(
        Parameters!$D$15=1,
        IF(
            SUM(--(ISNUMBER(IF($M$4:$X$4=1,(M208:X208),""))))&gt;0,
            MAX(IF(
                ISNUMBER(M208:X208),
                IF(
                    M$4:X$4=1,
                    M208:X208,
                    ""),
                "")),
            MAX(IF(
                ISNUMBER(M208:X208),
                IF(
                    M$4:X$4=2,
                    M208:X208,
                    ""),
                ""))
        ),
        IF(
            Parameters!$D$16=1,
            IFERROR(
                AVERAGE(IF(
                    ISNUMBER(M208:X208),
                    IF(
                        M$4:X$4=1,
                        M208:X208,
                        ""),
                    "")),
                AVERAGE(IF(
                    ISNUMBER(M208:X208),
                    IF(
                        M$4:X$4=2,
                        M208:X208,
                        ""),
                    ""))
            ),
            IF(
                Parameters!$D$17=1,
                IFERROR(
                    IF(
                        OR(
                            IF(
                                ISNUMBER(M208:X208),
                                IF(
                                    M$4:X$4=1,
                                    M208:X208,
                                    ""),
                                "")
                            =0),
                        0,
                        GEOMEAN(IF(
                            ISNUMBER(M208:X208),
                            IF(
                                M$4:X$4=1,
                                M208:X208,
                                ""),
                            ""))
                    ),
                    IF(
                        OR(IF(
                            ISNUMBER(M208:X208),
                            IF(
                                M$4:X$4=2,
                                M208:X208,
                                ""),
                            "")
                            =0),
                        0,
                        GEOMEAN(IF(
                            ISNUMBER(M208:X208),
                            IF(
                                M$4:X$4=2,
                                M208:X208,
                                ""),
                            "")))
                )
            )
        )
    )
)</f>
        <v>4.6362839614373303</v>
      </c>
      <c r="I208" s="191" cm="1">
        <f t="array" ref="I208">IF(
    SUM(IF(
            ISNUMBER(
                IF(
                    $M$5:$X$5,
                    (M208:X208),
                    "")),
            1,
            0))
        =0,
    NA(),
    IF(
        Parameters!$D$15=1,
        IF(
            SUM(--(ISNUMBER(IF($M$5:$X$5=1,(M208:X208),""))))&gt;0,
            MAX(IF(
                ISNUMBER(M208:X208),
                IF(
                    M$5:X$5=1,
                    M208:X208,
                    ""),
                "")),
            MAX(IF(
                ISNUMBER(M208:X208),
                IF(
                    M$5:X$5=2,
                    M208:X208,
                    ""),
                ""))
        ),
        IF(
            Parameters!$D$16=1,
            IFERROR(
                AVERAGE(IF(
                    ISNUMBER(M208:X208),
                    IF(
                        M$5:X$5=1,
                        M208:X208,
                        ""),
                    "")),
                AVERAGE(IF(
                    ISNUMBER(M208:X208),
                    IF(
                        M$5:X$5=2,
                        M208:X208,
                        ""),
                    ""))
            ),
            IF(
                Parameters!$D$17=1,
                IFERROR(
                    IF(
                        OR(
                            IF(
                                ISNUMBER(M208:X208),
                                IF(
                                    M$5:X$5=1,
                                    M208:X208,
                                    ""),
                                "")
                            =0),
                        0,
                        GEOMEAN(IF(
                            ISNUMBER(M208:X208),
                            IF(
                                M$5:X$5=1,
                                M208:X208,
                                ""),
                            ""))
                    ),
                    IF(
                        OR(IF(
                            ISNUMBER(M208:X208),
                            IF(
                                M$5:X$5=2,
                                M208:X208,
                                ""),
                            "")
                            =0),
                        0,
                        GEOMEAN(IF(
                            ISNUMBER(M208:X208),
                            IF(
                                M$5:X$5=2,
                                M208:X208,
                                ""),
                            "")))
                )
            )
        )
    )
)</f>
        <v>4.1580432737535196</v>
      </c>
      <c r="J208" s="242">
        <v>45218</v>
      </c>
      <c r="K208" s="242">
        <v>45218</v>
      </c>
      <c r="L208" s="91" t="s">
        <v>339</v>
      </c>
      <c r="M208" s="192">
        <v>4.6362839614373303</v>
      </c>
      <c r="N208" s="192" t="s">
        <v>409</v>
      </c>
      <c r="O208" s="192">
        <v>4.1580432737535196</v>
      </c>
      <c r="P208" s="192">
        <v>47.8333333333333</v>
      </c>
      <c r="Q208" s="192" t="s">
        <v>409</v>
      </c>
      <c r="R208" s="192">
        <v>-0.5</v>
      </c>
    </row>
    <row r="209" spans="1:18" x14ac:dyDescent="0.2">
      <c r="A209" s="84">
        <v>202</v>
      </c>
      <c r="B209" s="35" t="str">
        <f ca="1"/>
        <v>Uganda</v>
      </c>
      <c r="C209" s="35" t="str">
        <f ca="1"/>
        <v>UGA</v>
      </c>
      <c r="D209" s="35" t="str">
        <f ca="1"/>
        <v>SSF           Sub-Saharan Africa</v>
      </c>
      <c r="E209" s="35" t="str">
        <f ca="1"/>
        <v>IDA</v>
      </c>
      <c r="G209" s="80">
        <f>IF(N209=7, 6.9, 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10</v>
      </c>
      <c r="H209" s="80" cm="1">
        <f t="array" ref="H209">IF(
    SUM(IF(
            ISNUMBER(
                IF(
                    $M$4:$X$4,
                    (M209:X209),
                    "")),
            1,
            0))
        =0,
    NA(),
    IF(
        Parameters!$D$15=1,
        IF(
            SUM(--(ISNUMBER(IF($M$4:$X$4=1,(M209:X209),""))))&gt;0,
            MAX(IF(
                ISNUMBER(M209:X209),
                IF(
                    M$4:X$4=1,
                    M209:X209,
                    ""),
                "")),
            MAX(IF(
                ISNUMBER(M209:X209),
                IF(
                    M$4:X$4=2,
                    M209:X209,
                    ""),
                ""))
        ),
        IF(
            Parameters!$D$16=1,
            IFERROR(
                AVERAGE(IF(
                    ISNUMBER(M209:X209),
                    IF(
                        M$4:X$4=1,
                        M209:X209,
                        ""),
                    "")),
                AVERAGE(IF(
                    ISNUMBER(M209:X209),
                    IF(
                        M$4:X$4=2,
                        M209:X209,
                        ""),
                    ""))
            ),
            IF(
                Parameters!$D$17=1,
                IFERROR(
                    IF(
                        OR(
                            IF(
                                ISNUMBER(M209:X209),
                                IF(
                                    M$4:X$4=1,
                                    M209:X209,
                                    ""),
                                "")
                            =0),
                        0,
                        GEOMEAN(IF(
                            ISNUMBER(M209:X209),
                            IF(
                                M$4:X$4=1,
                                M209:X209,
                                ""),
                            ""))
                    ),
                    IF(
                        OR(IF(
                            ISNUMBER(M209:X209),
                            IF(
                                M$4:X$4=2,
                                M209:X209,
                                ""),
                            "")
                            =0),
                        0,
                        GEOMEAN(IF(
                            ISNUMBER(M209:X209),
                            IF(
                                M$4:X$4=2,
                                M209:X209,
                                ""),
                            "")))
                )
            )
        )
    )
)</f>
        <v>10</v>
      </c>
      <c r="I209" s="191" cm="1">
        <f t="array" ref="I209">IF(
    SUM(IF(
            ISNUMBER(
                IF(
                    $M$5:$X$5,
                    (M209:X209),
                    "")),
            1,
            0))
        =0,
    NA(),
    IF(
        Parameters!$D$15=1,
        IF(
            SUM(--(ISNUMBER(IF($M$5:$X$5=1,(M209:X209),""))))&gt;0,
            MAX(IF(
                ISNUMBER(M209:X209),
                IF(
                    M$5:X$5=1,
                    M209:X209,
                    ""),
                "")),
            MAX(IF(
                ISNUMBER(M209:X209),
                IF(
                    M$5:X$5=2,
                    M209:X209,
                    ""),
                ""))
        ),
        IF(
            Parameters!$D$16=1,
            IFERROR(
                AVERAGE(IF(
                    ISNUMBER(M209:X209),
                    IF(
                        M$5:X$5=1,
                        M209:X209,
                        ""),
                    "")),
                AVERAGE(IF(
                    ISNUMBER(M209:X209),
                    IF(
                        M$5:X$5=2,
                        M209:X209,
                        ""),
                    ""))
            ),
            IF(
                Parameters!$D$17=1,
                IFERROR(
                    IF(
                        OR(
                            IF(
                                ISNUMBER(M209:X209),
                                IF(
                                    M$5:X$5=1,
                                    M209:X209,
                                    ""),
                                "")
                            =0),
                        0,
                        GEOMEAN(IF(
                            ISNUMBER(M209:X209),
                            IF(
                                M$5:X$5=1,
                                M209:X209,
                                ""),
                            ""))
                    ),
                    IF(
                        OR(IF(
                            ISNUMBER(M209:X209),
                            IF(
                                M$5:X$5=2,
                                M209:X209,
                                ""),
                            "")
                            =0),
                        0,
                        GEOMEAN(IF(
                            ISNUMBER(M209:X209),
                            IF(
                                M$5:X$5=2,
                                M209:X209,
                                ""),
                            "")))
                )
            )
        )
    )
)</f>
        <v>10</v>
      </c>
      <c r="J209" s="242">
        <v>44895</v>
      </c>
      <c r="K209" s="242">
        <v>44887</v>
      </c>
      <c r="L209" s="91" t="s">
        <v>341</v>
      </c>
      <c r="M209" s="192">
        <v>5.7172071282500703</v>
      </c>
      <c r="N209" s="192">
        <v>10</v>
      </c>
      <c r="O209" s="192">
        <v>2.8410159924741301</v>
      </c>
      <c r="P209" s="192">
        <v>54</v>
      </c>
      <c r="Q209" s="192" t="s">
        <v>779</v>
      </c>
      <c r="R209" s="192">
        <v>-1.6666666666666601</v>
      </c>
    </row>
    <row r="210" spans="1:18" x14ac:dyDescent="0.2">
      <c r="A210" s="84">
        <v>203</v>
      </c>
      <c r="B210" s="35" t="str">
        <f ca="1"/>
        <v>Ukraine</v>
      </c>
      <c r="C210" s="35" t="str">
        <f ca="1"/>
        <v>UKR</v>
      </c>
      <c r="D210" s="35" t="str">
        <f ca="1"/>
        <v>ECS           Europe &amp; Central Asia</v>
      </c>
      <c r="E210" s="35" t="str">
        <f ca="1"/>
        <v>IBRD</v>
      </c>
      <c r="G210" s="80">
        <f>IF(N210=7, 6.9, 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$M$4:$X$4,
                    (M210:X210),
                    "")),
            1,
            0))
        =0,
    NA(),
    IF(
        Parameters!$D$15=1,
        IF(
            SUM(--(ISNUMBER(IF($M$4:$X$4=1,(M210:X210),""))))&gt;0,
            MAX(IF(
                ISNUMBER(M210:X210),
                IF(
                    M$4:X$4=1,
                    M210:X210,
                    ""),
                "")),
            MAX(IF(
                ISNUMBER(M210:X210),
                IF(
                    M$4:X$4=2,
                    M210:X210,
                    ""),
                ""))
        ),
        IF(
            Parameters!$D$16=1,
            IFERROR(
                AVERAGE(IF(
                    ISNUMBER(M210:X210),
                    IF(
                        M$4:X$4=1,
                        M210:X210,
                        ""),
                    "")),
                AVERAGE(IF(
                    ISNUMBER(M210:X210),
                    IF(
                        M$4:X$4=2,
                        M210:X210,
                        ""),
                    ""))
            ),
            IF(
                Parameters!$D$17=1,
                IFERROR(
                    IF(
                        OR(
                            IF(
                                ISNUMBER(M210:X210),
                                IF(
                                    M$4:X$4=1,
                                    M210:X210,
                                    ""),
                                "")
                            =0),
                        0,
                        GEOMEAN(IF(
                            ISNUMBER(M210:X210),
                            IF(
                                M$4:X$4=1,
                                M210:X210,
                                ""),
                            ""))
                    ),
                    IF(
                        OR(IF(
                            ISNUMBER(M210:X210),
                            IF(
                                M$4:X$4=2,
                                M210:X210,
                                ""),
                            "")
                            =0),
                        0,
                        GEOMEAN(IF(
                            ISNUMBER(M210:X210),
                            IF(
                                M$4:X$4=2,
                                M210:X210,
                                ""),
                            "")))
                )
            )
        )
    )
)</f>
        <v>10</v>
      </c>
      <c r="I210" s="191" cm="1">
        <f t="array" ref="I210">IF(
    SUM(IF(
            ISNUMBER(
                IF(
                    $M$5:$X$5,
                    (M210:X210),
                    "")),
            1,
            0))
        =0,
    NA(),
    IF(
        Parameters!$D$15=1,
        IF(
            SUM(--(ISNUMBER(IF($M$5:$X$5=1,(M210:X210),""))))&gt;0,
            MAX(IF(
                ISNUMBER(M210:X210),
                IF(
                    M$5:X$5=1,
                    M210:X210,
                    ""),
                "")),
            MAX(IF(
                ISNUMBER(M210:X210),
                IF(
                    M$5:X$5=2,
                    M210:X210,
                    ""),
                ""))
        ),
        IF(
            Parameters!$D$16=1,
            IFERROR(
                AVERAGE(IF(
                    ISNUMBER(M210:X210),
                    IF(
                        M$5:X$5=1,
                        M210:X210,
                        ""),
                    "")),
                AVERAGE(IF(
                    ISNUMBER(M210:X210),
                    IF(
                        M$5:X$5=2,
                        M210:X210,
                        ""),
                    ""))
            ),
            IF(
                Parameters!$D$17=1,
                IFERROR(
                    IF(
                        OR(
                            IF(
                                ISNUMBER(M210:X210),
                                IF(
                                    M$5:X$5=1,
                                    M210:X210,
                                    ""),
                                "")
                            =0),
                        0,
                        GEOMEAN(IF(
                            ISNUMBER(M210:X210),
                            IF(
                                M$5:X$5=1,
                                M210:X210,
                                ""),
                            ""))
                    ),
                    IF(
                        OR(IF(
                            ISNUMBER(M210:X210),
                            IF(
                                M$5:X$5=2,
                                M210:X210,
                                ""),
                            "")
                            =0),
                        0,
                        GEOMEAN(IF(
                            ISNUMBER(M210:X210),
                            IF(
                                M$5:X$5=2,
                                M210:X210,
                                ""),
                            "")))
                )
            )
        )
    )
)</f>
        <v>10</v>
      </c>
      <c r="J210" s="242">
        <v>45272</v>
      </c>
      <c r="K210" s="242">
        <v>44887</v>
      </c>
      <c r="L210" s="91" t="s">
        <v>343</v>
      </c>
      <c r="M210" s="192">
        <v>10</v>
      </c>
      <c r="N210" s="192">
        <v>10</v>
      </c>
      <c r="O210" s="192">
        <v>0</v>
      </c>
      <c r="P210" s="192">
        <v>79.9166666666666</v>
      </c>
      <c r="Q210" s="192" t="s">
        <v>779</v>
      </c>
      <c r="R210" s="192">
        <v>-7.9166666666666501</v>
      </c>
    </row>
    <row r="211" spans="1:18" x14ac:dyDescent="0.2">
      <c r="A211" s="84">
        <v>204</v>
      </c>
      <c r="B211" s="35" t="str">
        <f ca="1"/>
        <v>Uruguay</v>
      </c>
      <c r="C211" s="35" t="str">
        <f ca="1"/>
        <v>URY</v>
      </c>
      <c r="D211" s="35" t="str">
        <f ca="1"/>
        <v>LCN           Latin America &amp; Caribbean</v>
      </c>
      <c r="E211" s="35" t="str">
        <f ca="1"/>
        <v>IBRD</v>
      </c>
      <c r="G211" s="80">
        <f>IF(N211=7, 6.9, 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6.2108889450668281</v>
      </c>
      <c r="H211" s="80" cm="1">
        <f t="array" ref="H211">IF(
    SUM(IF(
            ISNUMBER(
                IF(
                    $M$4:$X$4,
                    (M211:X211),
                    "")),
            1,
            0))
        =0,
    NA(),
    IF(
        Parameters!$D$15=1,
        IF(
            SUM(--(ISNUMBER(IF($M$4:$X$4=1,(M211:X211),""))))&gt;0,
            MAX(IF(
                ISNUMBER(M211:X211),
                IF(
                    M$4:X$4=1,
                    M211:X211,
                    ""),
                "")),
            MAX(IF(
                ISNUMBER(M211:X211),
                IF(
                    M$4:X$4=2,
                    M211:X211,
                    ""),
                ""))
        ),
        IF(
            Parameters!$D$16=1,
            IFERROR(
                AVERAGE(IF(
                    ISNUMBER(M211:X211),
                    IF(
                        M$4:X$4=1,
                        M211:X211,
                        ""),
                    "")),
                AVERAGE(IF(
                    ISNUMBER(M211:X211),
                    IF(
                        M$4:X$4=2,
                        M211:X211,
                        ""),
                    ""))
            ),
            IF(
                Parameters!$D$17=1,
                IFERROR(
                    IF(
                        OR(
                            IF(
                                ISNUMBER(M211:X211),
                                IF(
                                    M$4:X$4=1,
                                    M211:X211,
                                    ""),
                                "")
                            =0),
                        0,
                        GEOMEAN(IF(
                            ISNUMBER(M211:X211),
                            IF(
                                M$4:X$4=1,
                                M211:X211,
                                ""),
                            ""))
                    ),
                    IF(
                        OR(IF(
                            ISNUMBER(M211:X211),
                            IF(
                                M$4:X$4=2,
                                M211:X211,
                                ""),
                            "")
                            =0),
                        0,
                        GEOMEAN(IF(
                            ISNUMBER(M211:X211),
                            IF(
                                M$4:X$4=2,
                                M211:X211,
                                ""),
                            "")))
                )
            )
        )
    )
)</f>
        <v>4.8699970785860298</v>
      </c>
      <c r="I211" s="191" cm="1">
        <f t="array" ref="I211">IF(
    SUM(IF(
            ISNUMBER(
                IF(
                    $M$5:$X$5,
                    (M211:X211),
                    "")),
            1,
            0))
        =0,
    NA(),
    IF(
        Parameters!$D$15=1,
        IF(
            SUM(--(ISNUMBER(IF($M$5:$X$5=1,(M211:X211),""))))&gt;0,
            MAX(IF(
                ISNUMBER(M211:X211),
                IF(
                    M$5:X$5=1,
                    M211:X211,
                    ""),
                "")),
            MAX(IF(
                ISNUMBER(M211:X211),
                IF(
                    M$5:X$5=2,
                    M211:X211,
                    ""),
                ""))
        ),
        IF(
            Parameters!$D$16=1,
            IFERROR(
                AVERAGE(IF(
                    ISNUMBER(M211:X211),
                    IF(
                        M$5:X$5=1,
                        M211:X211,
                        ""),
                    "")),
                AVERAGE(IF(
                    ISNUMBER(M211:X211),
                    IF(
                        M$5:X$5=2,
                        M211:X211,
                        ""),
                    ""))
            ),
            IF(
                Parameters!$D$17=1,
                IFERROR(
                    IF(
                        OR(
                            IF(
                                ISNUMBER(M211:X211),
                                IF(
                                    M$5:X$5=1,
                                    M211:X211,
                                    ""),
                                "")
                            =0),
                        0,
                        GEOMEAN(IF(
                            ISNUMBER(M211:X211),
                            IF(
                                M$5:X$5=1,
                                M211:X211,
                                ""),
                            ""))
                    ),
                    IF(
                        OR(IF(
                            ISNUMBER(M211:X211),
                            IF(
                                M$5:X$5=2,
                                M211:X211,
                                ""),
                            "")
                            =0),
                        0,
                        GEOMEAN(IF(
                            ISNUMBER(M211:X211),
                            IF(
                                M$5:X$5=2,
                                M211:X211,
                                ""),
                            "")))
                )
            )
        )
    )
)</f>
        <v>7.9209783631232398</v>
      </c>
      <c r="J211" s="242">
        <v>45218</v>
      </c>
      <c r="K211" s="242">
        <v>45218</v>
      </c>
      <c r="L211" s="91" t="s">
        <v>345</v>
      </c>
      <c r="M211" s="192">
        <v>4.8699970785860298</v>
      </c>
      <c r="N211" s="192" t="s">
        <v>409</v>
      </c>
      <c r="O211" s="192">
        <v>7.9209783631232398</v>
      </c>
      <c r="P211" s="192">
        <v>49.1666666666666</v>
      </c>
      <c r="Q211" s="192" t="s">
        <v>409</v>
      </c>
      <c r="R211" s="192">
        <v>2.8333333333333299</v>
      </c>
    </row>
    <row r="212" spans="1:18" x14ac:dyDescent="0.2">
      <c r="A212" s="84">
        <v>205</v>
      </c>
      <c r="B212" s="35" t="str">
        <f ca="1"/>
        <v>United States</v>
      </c>
      <c r="C212" s="35" t="str">
        <f ca="1"/>
        <v>USA</v>
      </c>
      <c r="D212" s="35" t="str">
        <f ca="1"/>
        <v>NAC           North America</v>
      </c>
      <c r="E212" s="35" t="str">
        <f ca="1"/>
        <v>NA</v>
      </c>
      <c r="G212" s="80">
        <f>IF(N212=7, 6.9, 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2.586016644319368</v>
      </c>
      <c r="H212" s="80" cm="1">
        <f t="array" ref="H212">IF(
    SUM(IF(
            ISNUMBER(
                IF(
                    $M$4:$X$4,
                    (M212:X212),
                    "")),
            1,
            0))
        =0,
    NA(),
    IF(
        Parameters!$D$15=1,
        IF(
            SUM(--(ISNUMBER(IF($M$4:$X$4=1,(M212:X212),""))))&gt;0,
            MAX(IF(
                ISNUMBER(M212:X212),
                IF(
                    M$4:X$4=1,
                    M212:X212,
                    ""),
                "")),
            MAX(IF(
                ISNUMBER(M212:X212),
                IF(
                    M$4:X$4=2,
                    M212:X212,
                    ""),
                ""))
        ),
        IF(
            Parameters!$D$16=1,
            IFERROR(
                AVERAGE(IF(
                    ISNUMBER(M212:X212),
                    IF(
                        M$4:X$4=1,
                        M212:X212,
                        ""),
                    "")),
                AVERAGE(IF(
                    ISNUMBER(M212:X212),
                    IF(
                        M$4:X$4=2,
                        M212:X212,
                        ""),
                    ""))
            ),
            IF(
                Parameters!$D$17=1,
                IFERROR(
                    IF(
                        OR(
                            IF(
                                ISNUMBER(M212:X212),
                                IF(
                                    M$4:X$4=1,
                                    M212:X212,
                                    ""),
                                "")
                            =0),
                        0,
                        GEOMEAN(IF(
                            ISNUMBER(M212:X212),
                            IF(
                                M$4:X$4=1,
                                M212:X212,
                                ""),
                            ""))
                    ),
                    IF(
                        OR(IF(
                            ISNUMBER(M212:X212),
                            IF(
                                M$4:X$4=2,
                                M212:X212,
                                ""),
                            "")
                            =0),
                        0,
                        GEOMEAN(IF(
                            ISNUMBER(M212:X212),
                            IF(
                                M$4:X$4=2,
                                M212:X212,
                                ""),
                            "")))
                )
            )
        )
    )
)</f>
        <v>1.86094069529652</v>
      </c>
      <c r="I212" s="191" cm="1">
        <f t="array" ref="I212">IF(
    SUM(IF(
            ISNUMBER(
                IF(
                    $M$5:$X$5,
                    (M212:X212),
                    "")),
            1,
            0))
        =0,
    NA(),
    IF(
        Parameters!$D$15=1,
        IF(
            SUM(--(ISNUMBER(IF($M$5:$X$5=1,(M212:X212),""))))&gt;0,
            MAX(IF(
                ISNUMBER(M212:X212),
                IF(
                    M$5:X$5=1,
                    M212:X212,
                    ""),
                "")),
            MAX(IF(
                ISNUMBER(M212:X212),
                IF(
                    M$5:X$5=2,
                    M212:X212,
                    ""),
                ""))
        ),
        IF(
            Parameters!$D$16=1,
            IFERROR(
                AVERAGE(IF(
                    ISNUMBER(M212:X212),
                    IF(
                        M$5:X$5=1,
                        M212:X212,
                        ""),
                    "")),
                AVERAGE(IF(
                    ISNUMBER(M212:X212),
                    IF(
                        M$5:X$5=2,
                        M212:X212,
                        ""),
                    ""))
            ),
            IF(
                Parameters!$D$17=1,
                IFERROR(
                    IF(
                        OR(
                            IF(
                                ISNUMBER(M212:X212),
                                IF(
                                    M$5:X$5=1,
                                    M212:X212,
                                    ""),
                                "")
                            =0),
                        0,
                        GEOMEAN(IF(
                            ISNUMBER(M212:X212),
                            IF(
                                M$5:X$5=1,
                                M212:X212,
                                ""),
                            ""))
                    ),
                    IF(
                        OR(IF(
                            ISNUMBER(M212:X212),
                            IF(
                                M$5:X$5=2,
                                M212:X212,
                                ""),
                            "")
                            =0),
                        0,
                        GEOMEAN(IF(
                            ISNUMBER(M212:X212),
                            IF(
                                M$5:X$5=2,
                                M212:X212,
                                ""),
                            "")))
                )
            )
        )
    )
)</f>
        <v>3.5936030103480698</v>
      </c>
      <c r="J212" s="242">
        <v>45218</v>
      </c>
      <c r="K212" s="242">
        <v>45218</v>
      </c>
      <c r="L212" s="91" t="s">
        <v>346</v>
      </c>
      <c r="M212" s="192">
        <v>1.86094069529652</v>
      </c>
      <c r="N212" s="192" t="s">
        <v>409</v>
      </c>
      <c r="O212" s="192">
        <v>3.5936030103480698</v>
      </c>
      <c r="P212" s="192">
        <v>32</v>
      </c>
      <c r="Q212" s="192" t="s">
        <v>409</v>
      </c>
      <c r="R212" s="192">
        <v>-1</v>
      </c>
    </row>
    <row r="213" spans="1:18" x14ac:dyDescent="0.2">
      <c r="A213" s="84">
        <v>206</v>
      </c>
      <c r="B213" s="35" t="str">
        <f ca="1"/>
        <v>Uzbekistan</v>
      </c>
      <c r="C213" s="35" t="str">
        <f ca="1"/>
        <v>UZB</v>
      </c>
      <c r="D213" s="35" t="str">
        <f ca="1"/>
        <v>ECS           Europe &amp; Central Asia</v>
      </c>
      <c r="E213" s="35" t="str">
        <f ca="1"/>
        <v>Blend</v>
      </c>
      <c r="F213" s="190" t="str">
        <f ca="1">IF(L196 &lt;&gt; C196, "Countries don't match", "")</f>
        <v/>
      </c>
      <c r="G213" s="80">
        <f>IF(N213=7, 6.9, 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5.8149126599907488</v>
      </c>
      <c r="H213" s="80" cm="1">
        <f t="array" ref="H213">IF(
    SUM(IF(
            ISNUMBER(
                IF(
                    $M$4:$X$4,
                    (M213:X213),
                    "")),
            1,
            0))
        =0,
    NA(),
    IF(
        Parameters!$D$15=1,
        IF(
            SUM(--(ISNUMBER(IF($M$4:$X$4=1,(M213:X213),""))))&gt;0,
            MAX(IF(
                ISNUMBER(M213:X213),
                IF(
                    M$4:X$4=1,
                    M213:X213,
                    ""),
                "")),
            MAX(IF(
                ISNUMBER(M213:X213),
                IF(
                    M$4:X$4=2,
                    M213:X213,
                    ""),
                ""))
        ),
        IF(
            Parameters!$D$16=1,
            IFERROR(
                AVERAGE(IF(
                    ISNUMBER(M213:X213),
                    IF(
                        M$4:X$4=1,
                        M213:X213,
                        ""),
                    "")),
                AVERAGE(IF(
                    ISNUMBER(M213:X213),
                    IF(
                        M$4:X$4=2,
                        M213:X213,
                        ""),
                    ""))
            ),
            IF(
                Parameters!$D$17=1,
                IFERROR(
                    IF(
                        OR(
                            IF(
                                ISNUMBER(M213:X213),
                                IF(
                                    M$4:X$4=1,
                                    M213:X213,
                                    ""),
                                "")
                            =0),
                        0,
                        GEOMEAN(IF(
                            ISNUMBER(M213:X213),
                            IF(
                                M$4:X$4=1,
                                M213:X213,
                                ""),
                            ""))
                    ),
                    IF(
                        OR(IF(
                            ISNUMBER(M213:X213),
                            IF(
                                M$4:X$4=2,
                                M213:X213,
                                ""),
                            "")
                            =0),
                        0,
                        GEOMEAN(IF(
                            ISNUMBER(M213:X213),
                            IF(
                                M$4:X$4=2,
                                M213:X213,
                                ""),
                            "")))
                )
            )
        )
    )
)</f>
        <v>7.9520888109845096</v>
      </c>
      <c r="I213" s="191" cm="1">
        <f t="array" ref="I213">IF(
    SUM(IF(
            ISNUMBER(
                IF(
                    $M$5:$X$5,
                    (M213:X213),
                    "")),
            1,
            0))
        =0,
    NA(),
    IF(
        Parameters!$D$15=1,
        IF(
            SUM(--(ISNUMBER(IF($M$5:$X$5=1,(M213:X213),""))))&gt;0,
            MAX(IF(
                ISNUMBER(M213:X213),
                IF(
                    M$5:X$5=1,
                    M213:X213,
                    ""),
                "")),
            MAX(IF(
                ISNUMBER(M213:X213),
                IF(
                    M$5:X$5=2,
                    M213:X213,
                    ""),
                ""))
        ),
        IF(
            Parameters!$D$16=1,
            IFERROR(
                AVERAGE(IF(
                    ISNUMBER(M213:X213),
                    IF(
                        M$5:X$5=1,
                        M213:X213,
                        ""),
                    "")),
                AVERAGE(IF(
                    ISNUMBER(M213:X213),
                    IF(
                        M$5:X$5=2,
                        M213:X213,
                        ""),
                    ""))
            ),
            IF(
                Parameters!$D$17=1,
                IFERROR(
                    IF(
                        OR(
                            IF(
                                ISNUMBER(M213:X213),
                                IF(
                                    M$5:X$5=1,
                                    M213:X213,
                                    ""),
                                "")
                            =0),
                        0,
                        GEOMEAN(IF(
                            ISNUMBER(M213:X213),
                            IF(
                                M$5:X$5=1,
                                M213:X213,
                                ""),
                            ""))
                    ),
                    IF(
                        OR(IF(
                            ISNUMBER(M213:X213),
                            IF(
                                M$5:X$5=2,
                                M213:X213,
                                ""),
                            "")
                            =0),
                        0,
                        GEOMEAN(IF(
                            ISNUMBER(M213:X213),
                            IF(
                                M$5:X$5=2,
                                M213:X213,
                                ""),
                            "")))
                )
            )
        )
    )
)</f>
        <v>4.2521166509877597</v>
      </c>
      <c r="J213" s="242">
        <v>45218</v>
      </c>
      <c r="K213" s="242">
        <v>45218</v>
      </c>
      <c r="L213" s="91" t="s">
        <v>348</v>
      </c>
      <c r="M213" s="192">
        <v>7.9520888109845096</v>
      </c>
      <c r="N213" s="192" t="s">
        <v>409</v>
      </c>
      <c r="O213" s="192">
        <v>4.2521166509877597</v>
      </c>
      <c r="P213" s="192">
        <v>66.75</v>
      </c>
      <c r="Q213" s="192" t="s">
        <v>409</v>
      </c>
      <c r="R213" s="192">
        <v>-0.41666666666667102</v>
      </c>
    </row>
    <row r="214" spans="1:18" x14ac:dyDescent="0.2">
      <c r="A214" s="84">
        <v>207</v>
      </c>
      <c r="B214" s="35" t="str">
        <f ca="1"/>
        <v>St. Vincent and the Grenadines</v>
      </c>
      <c r="C214" s="35" t="str">
        <f ca="1"/>
        <v>VCT</v>
      </c>
      <c r="D214" s="35" t="str">
        <f ca="1"/>
        <v>LCN           Latin America &amp; Caribbean</v>
      </c>
      <c r="E214" s="35" t="str">
        <f ca="1"/>
        <v>Blend</v>
      </c>
      <c r="F214" s="190" t="str">
        <f ca="1">IF(L197 &lt;&gt; C197, "Countries don't match", "")</f>
        <v/>
      </c>
      <c r="G214" s="80" t="e">
        <f>IF(N214=7, 6.9, 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#N/A</v>
      </c>
      <c r="H214" s="80" t="e" cm="1">
        <f t="array" ref="H214">IF(
    SUM(IF(
            ISNUMBER(
                IF(
                    $M$4:$X$4,
                    (M214:X214),
                    "")),
            1,
            0))
        =0,
    NA(),
    IF(
        Parameters!$D$15=1,
        IF(
            SUM(--(ISNUMBER(IF($M$4:$X$4=1,(M214:X214),""))))&gt;0,
            MAX(IF(
                ISNUMBER(M214:X214),
                IF(
                    M$4:X$4=1,
                    M214:X214,
                    ""),
                "")),
            MAX(IF(
                ISNUMBER(M214:X214),
                IF(
                    M$4:X$4=2,
                    M214:X214,
                    ""),
                ""))
        ),
        IF(
            Parameters!$D$16=1,
            IFERROR(
                AVERAGE(IF(
                    ISNUMBER(M214:X214),
                    IF(
                        M$4:X$4=1,
                        M214:X214,
                        ""),
                    "")),
                AVERAGE(IF(
                    ISNUMBER(M214:X214),
                    IF(
                        M$4:X$4=2,
                        M214:X214,
                        ""),
                    ""))
            ),
            IF(
                Parameters!$D$17=1,
                IFERROR(
                    IF(
                        OR(
                            IF(
                                ISNUMBER(M214:X214),
                                IF(
                                    M$4:X$4=1,
                                    M214:X214,
                                    ""),
                                "")
                            =0),
                        0,
                        GEOMEAN(IF(
                            ISNUMBER(M214:X214),
                            IF(
                                M$4:X$4=1,
                                M214:X214,
                                ""),
                            ""))
                    ),
                    IF(
                        OR(IF(
                            ISNUMBER(M214:X214),
                            IF(
                                M$4:X$4=2,
                                M214:X214,
                                ""),
                            "")
                            =0),
                        0,
                        GEOMEAN(IF(
                            ISNUMBER(M214:X214),
                            IF(
                                M$4:X$4=2,
                                M214:X214,
                                ""),
                            "")))
                )
            )
        )
    )
)</f>
        <v>#N/A</v>
      </c>
      <c r="I214" s="191" t="e" cm="1">
        <f t="array" ref="I214">IF(
    SUM(IF(
            ISNUMBER(
                IF(
                    $M$5:$X$5,
                    (M214:X214),
                    "")),
            1,
            0))
        =0,
    NA(),
    IF(
        Parameters!$D$15=1,
        IF(
            SUM(--(ISNUMBER(IF($M$5:$X$5=1,(M214:X214),""))))&gt;0,
            MAX(IF(
                ISNUMBER(M214:X214),
                IF(
                    M$5:X$5=1,
                    M214:X214,
                    ""),
                "")),
            MAX(IF(
                ISNUMBER(M214:X214),
                IF(
                    M$5:X$5=2,
                    M214:X214,
                    ""),
                ""))
        ),
        IF(
            Parameters!$D$16=1,
            IFERROR(
                AVERAGE(IF(
                    ISNUMBER(M214:X214),
                    IF(
                        M$5:X$5=1,
                        M214:X214,
                        ""),
                    "")),
                AVERAGE(IF(
                    ISNUMBER(M214:X214),
                    IF(
                        M$5:X$5=2,
                        M214:X214,
                        ""),
                    ""))
            ),
            IF(
                Parameters!$D$17=1,
                IFERROR(
                    IF(
                        OR(
                            IF(
                                ISNUMBER(M214:X214),
                                IF(
                                    M$5:X$5=1,
                                    M214:X214,
                                    ""),
                                "")
                            =0),
                        0,
                        GEOMEAN(IF(
                            ISNUMBER(M214:X214),
                            IF(
                                M$5:X$5=1,
                                M214:X214,
                                ""),
                            ""))
                    ),
                    IF(
                        OR(IF(
                            ISNUMBER(M214:X214),
                            IF(
                                M$5:X$5=2,
                                M214:X214,
                                ""),
                            "")
                            =0),
                        0,
                        GEOMEAN(IF(
                            ISNUMBER(M214:X214),
                            IF(
                                M$5:X$5=2,
                                M214:X214,
                                ""),
                            "")))
                )
            )
        )
    )
)</f>
        <v>#N/A</v>
      </c>
      <c r="J214" s="242">
        <v>44753</v>
      </c>
      <c r="K214" s="242">
        <v>44753</v>
      </c>
      <c r="L214" s="91" t="s">
        <v>349</v>
      </c>
      <c r="M214" s="192" t="s">
        <v>409</v>
      </c>
      <c r="N214" s="192" t="s">
        <v>409</v>
      </c>
      <c r="O214" s="192" t="s">
        <v>409</v>
      </c>
      <c r="P214" s="192" t="s">
        <v>409</v>
      </c>
      <c r="Q214" s="192" t="s">
        <v>409</v>
      </c>
      <c r="R214" s="192" t="s">
        <v>409</v>
      </c>
    </row>
    <row r="215" spans="1:18" x14ac:dyDescent="0.2">
      <c r="A215" s="84">
        <v>208</v>
      </c>
      <c r="B215" s="35" t="str">
        <f ca="1"/>
        <v>Venezuela, RB</v>
      </c>
      <c r="C215" s="35" t="str">
        <f ca="1"/>
        <v>VEN</v>
      </c>
      <c r="D215" s="35" t="str">
        <f ca="1"/>
        <v>LCN           Latin America &amp; Caribbean</v>
      </c>
      <c r="E215" s="35" t="str">
        <f ca="1"/>
        <v>IBRD</v>
      </c>
      <c r="G215" s="80">
        <f>IF(N215=7, 6.9, 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7.2711235724366841</v>
      </c>
      <c r="H215" s="80" cm="1">
        <f t="array" ref="H215">IF(
    SUM(IF(
            ISNUMBER(
                IF(
                    $M$4:$X$4,
                    (M215:X215),
                    "")),
            1,
            0))
        =0,
    NA(),
    IF(
        Parameters!$D$15=1,
        IF(
            SUM(--(ISNUMBER(IF($M$4:$X$4=1,(M215:X215),""))))&gt;0,
            MAX(IF(
                ISNUMBER(M215:X215),
                IF(
                    M$4:X$4=1,
                    M215:X215,
                    ""),
                "")),
            MAX(IF(
                ISNUMBER(M215:X215),
                IF(
                    M$4:X$4=2,
                    M215:X215,
                    ""),
                ""))
        ),
        IF(
            Parameters!$D$16=1,
            IFERROR(
                AVERAGE(IF(
                    ISNUMBER(M215:X215),
                    IF(
                        M$4:X$4=1,
                        M215:X215,
                        ""),
                    "")),
                AVERAGE(IF(
                    ISNUMBER(M215:X215),
                    IF(
                        M$4:X$4=2,
                        M215:X215,
                        ""),
                    ""))
            ),
            IF(
                Parameters!$D$17=1,
                IFERROR(
                    IF(
                        OR(
                            IF(
                                ISNUMBER(M215:X215),
                                IF(
                                    M$4:X$4=1,
                                    M215:X215,
                                    ""),
                                "")
                            =0),
                        0,
                        GEOMEAN(IF(
                            ISNUMBER(M215:X215),
                            IF(
                                M$4:X$4=1,
                                M215:X215,
                                ""),
                            ""))
                    ),
                    IF(
                        OR(IF(
                            ISNUMBER(M215:X215),
                            IF(
                                M$4:X$4=2,
                                M215:X215,
                                ""),
                            "")
                            =0),
                        0,
                        GEOMEAN(IF(
                            ISNUMBER(M215:X215),
                            IF(
                                M$4:X$4=2,
                                M215:X215,
                                ""),
                            "")))
                )
            )
        )
    )
)</f>
        <v>10</v>
      </c>
      <c r="I215" s="191" cm="1">
        <f t="array" ref="I215">IF(
    SUM(IF(
            ISNUMBER(
                IF(
                    $M$5:$X$5,
                    (M215:X215),
                    "")),
            1,
            0))
        =0,
    NA(),
    IF(
        Parameters!$D$15=1,
        IF(
            SUM(--(ISNUMBER(IF($M$5:$X$5=1,(M215:X215),""))))&gt;0,
            MAX(IF(
                ISNUMBER(M215:X215),
                IF(
                    M$5:X$5=1,
                    M215:X215,
                    ""),
                "")),
            MAX(IF(
                ISNUMBER(M215:X215),
                IF(
                    M$5:X$5=2,
                    M215:X215,
                    ""),
                ""))
        ),
        IF(
            Parameters!$D$16=1,
            IFERROR(
                AVERAGE(IF(
                    ISNUMBER(M215:X215),
                    IF(
                        M$5:X$5=1,
                        M215:X215,
                        ""),
                    "")),
                AVERAGE(IF(
                    ISNUMBER(M215:X215),
                    IF(
                        M$5:X$5=2,
                        M215:X215,
                        ""),
                    ""))
            ),
            IF(
                Parameters!$D$17=1,
                IFERROR(
                    IF(
                        OR(
                            IF(
                                ISNUMBER(M215:X215),
                                IF(
                                    M$5:X$5=1,
                                    M215:X215,
                                    ""),
                                "")
                            =0),
                        0,
                        GEOMEAN(IF(
                            ISNUMBER(M215:X215),
                            IF(
                                M$5:X$5=1,
                                M215:X215,
                                ""),
                            ""))
                    ),
                    IF(
                        OR(IF(
                            ISNUMBER(M215:X215),
                            IF(
                                M$5:X$5=2,
                                M215:X215,
                                ""),
                            "")
                            =0),
                        0,
                        GEOMEAN(IF(
                            ISNUMBER(M215:X215),
                            IF(
                                M$5:X$5=2,
                                M215:X215,
                                ""),
                            "")))
                )
            )
        )
    )
)</f>
        <v>5.2869238005644403</v>
      </c>
      <c r="J215" s="242">
        <v>45218</v>
      </c>
      <c r="K215" s="242">
        <v>45218</v>
      </c>
      <c r="L215" s="91" t="s">
        <v>350</v>
      </c>
      <c r="M215" s="192">
        <v>10</v>
      </c>
      <c r="N215" s="192" t="s">
        <v>409</v>
      </c>
      <c r="O215" s="192">
        <v>5.2869238005644403</v>
      </c>
      <c r="P215" s="192">
        <v>80.1666666666666</v>
      </c>
      <c r="Q215" s="192" t="s">
        <v>409</v>
      </c>
      <c r="R215" s="192">
        <v>0.5</v>
      </c>
    </row>
    <row r="216" spans="1:18" x14ac:dyDescent="0.2">
      <c r="A216" s="84">
        <v>209</v>
      </c>
      <c r="B216" s="35" t="str">
        <f ca="1"/>
        <v>British Virgin Islands</v>
      </c>
      <c r="C216" s="35" t="str">
        <f ca="1"/>
        <v>VGB</v>
      </c>
      <c r="D216" s="35" t="str">
        <f ca="1"/>
        <v>LCN           Latin America &amp; Caribbean</v>
      </c>
      <c r="E216" s="35" t="str">
        <f ca="1"/>
        <v>NA</v>
      </c>
      <c r="G216" s="80" t="e">
        <f>IF(N216=7, 6.9, 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$M$4:$X$4,
                    (M216:X216),
                    "")),
            1,
            0))
        =0,
    NA(),
    IF(
        Parameters!$D$15=1,
        IF(
            SUM(--(ISNUMBER(IF($M$4:$X$4=1,(M216:X216),""))))&gt;0,
            MAX(IF(
                ISNUMBER(M216:X216),
                IF(
                    M$4:X$4=1,
                    M216:X216,
                    ""),
                "")),
            MAX(IF(
                ISNUMBER(M216:X216),
                IF(
                    M$4:X$4=2,
                    M216:X216,
                    ""),
                ""))
        ),
        IF(
            Parameters!$D$16=1,
            IFERROR(
                AVERAGE(IF(
                    ISNUMBER(M216:X216),
                    IF(
                        M$4:X$4=1,
                        M216:X216,
                        ""),
                    "")),
                AVERAGE(IF(
                    ISNUMBER(M216:X216),
                    IF(
                        M$4:X$4=2,
                        M216:X216,
                        ""),
                    ""))
            ),
            IF(
                Parameters!$D$17=1,
                IFERROR(
                    IF(
                        OR(
                            IF(
                                ISNUMBER(M216:X216),
                                IF(
                                    M$4:X$4=1,
                                    M216:X216,
                                    ""),
                                "")
                            =0),
                        0,
                        GEOMEAN(IF(
                            ISNUMBER(M216:X216),
                            IF(
                                M$4:X$4=1,
                                M216:X216,
                                ""),
                            ""))
                    ),
                    IF(
                        OR(IF(
                            ISNUMBER(M216:X216),
                            IF(
                                M$4:X$4=2,
                                M216:X216,
                                ""),
                            "")
                            =0),
                        0,
                        GEOMEAN(IF(
                            ISNUMBER(M216:X216),
                            IF(
                                M$4:X$4=2,
                                M216:X216,
                                ""),
                            "")))
                )
            )
        )
    )
)</f>
        <v>#N/A</v>
      </c>
      <c r="I216" s="191" t="e" cm="1">
        <f t="array" ref="I216">IF(
    SUM(IF(
            ISNUMBER(
                IF(
                    $M$5:$X$5,
                    (M216:X216),
                    "")),
            1,
            0))
        =0,
    NA(),
    IF(
        Parameters!$D$15=1,
        IF(
            SUM(--(ISNUMBER(IF($M$5:$X$5=1,(M216:X216),""))))&gt;0,
            MAX(IF(
                ISNUMBER(M216:X216),
                IF(
                    M$5:X$5=1,
                    M216:X216,
                    ""),
                "")),
            MAX(IF(
                ISNUMBER(M216:X216),
                IF(
                    M$5:X$5=2,
                    M216:X216,
                    ""),
                ""))
        ),
        IF(
            Parameters!$D$16=1,
            IFERROR(
                AVERAGE(IF(
                    ISNUMBER(M216:X216),
                    IF(
                        M$5:X$5=1,
                        M216:X216,
                        ""),
                    "")),
                AVERAGE(IF(
                    ISNUMBER(M216:X216),
                    IF(
                        M$5:X$5=2,
                        M216:X216,
                        ""),
                    ""))
            ),
            IF(
                Parameters!$D$17=1,
                IFERROR(
                    IF(
                        OR(
                            IF(
                                ISNUMBER(M216:X216),
                                IF(
                                    M$5:X$5=1,
                                    M216:X216,
                                    ""),
                                "")
                            =0),
                        0,
                        GEOMEAN(IF(
                            ISNUMBER(M216:X216),
                            IF(
                                M$5:X$5=1,
                                M216:X216,
                                ""),
                            ""))
                    ),
                    IF(
                        OR(IF(
                            ISNUMBER(M216:X216),
                            IF(
                                M$5:X$5=2,
                                M216:X216,
                                ""),
                            "")
                            =0),
                        0,
                        GEOMEAN(IF(
                            ISNUMBER(M216:X216),
                            IF(
                                M$5:X$5=2,
                                M216:X216,
                                ""),
                            "")))
                )
            )
        )
    )
)</f>
        <v>#N/A</v>
      </c>
      <c r="J216" s="242" t="s">
        <v>409</v>
      </c>
      <c r="K216" s="242" t="s">
        <v>409</v>
      </c>
      <c r="L216" s="91" t="s">
        <v>719</v>
      </c>
      <c r="M216" s="192" t="s">
        <v>409</v>
      </c>
      <c r="N216" s="192" t="s">
        <v>409</v>
      </c>
      <c r="O216" s="192" t="s">
        <v>409</v>
      </c>
      <c r="P216" s="192" t="s">
        <v>409</v>
      </c>
      <c r="Q216" s="192" t="s">
        <v>409</v>
      </c>
      <c r="R216" s="192" t="s">
        <v>409</v>
      </c>
    </row>
    <row r="217" spans="1:18" x14ac:dyDescent="0.2">
      <c r="A217" s="84">
        <v>210</v>
      </c>
      <c r="B217" s="35" t="str">
        <f ca="1"/>
        <v>Virgin Islands (U.S.)</v>
      </c>
      <c r="C217" s="35" t="str">
        <f ca="1"/>
        <v>VIR</v>
      </c>
      <c r="D217" s="35" t="str">
        <f ca="1"/>
        <v>LCN           Latin America &amp; Caribbean</v>
      </c>
      <c r="E217" s="35" t="str">
        <f ca="1"/>
        <v>NA</v>
      </c>
      <c r="G217" s="80" t="e">
        <f>IF(N217=7, 6.9, 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$M$4:$X$4,
                    (M217:X217),
                    "")),
            1,
            0))
        =0,
    NA(),
    IF(
        Parameters!$D$15=1,
        IF(
            SUM(--(ISNUMBER(IF($M$4:$X$4=1,(M217:X217),""))))&gt;0,
            MAX(IF(
                ISNUMBER(M217:X217),
                IF(
                    M$4:X$4=1,
                    M217:X217,
                    ""),
                "")),
            MAX(IF(
                ISNUMBER(M217:X217),
                IF(
                    M$4:X$4=2,
                    M217:X217,
                    ""),
                ""))
        ),
        IF(
            Parameters!$D$16=1,
            IFERROR(
                AVERAGE(IF(
                    ISNUMBER(M217:X217),
                    IF(
                        M$4:X$4=1,
                        M217:X217,
                        ""),
                    "")),
                AVERAGE(IF(
                    ISNUMBER(M217:X217),
                    IF(
                        M$4:X$4=2,
                        M217:X217,
                        ""),
                    ""))
            ),
            IF(
                Parameters!$D$17=1,
                IFERROR(
                    IF(
                        OR(
                            IF(
                                ISNUMBER(M217:X217),
                                IF(
                                    M$4:X$4=1,
                                    M217:X217,
                                    ""),
                                "")
                            =0),
                        0,
                        GEOMEAN(IF(
                            ISNUMBER(M217:X217),
                            IF(
                                M$4:X$4=1,
                                M217:X217,
                                ""),
                            ""))
                    ),
                    IF(
                        OR(IF(
                            ISNUMBER(M217:X217),
                            IF(
                                M$4:X$4=2,
                                M217:X217,
                                ""),
                            "")
                            =0),
                        0,
                        GEOMEAN(IF(
                            ISNUMBER(M217:X217),
                            IF(
                                M$4:X$4=2,
                                M217:X217,
                                ""),
                            "")))
                )
            )
        )
    )
)</f>
        <v>#N/A</v>
      </c>
      <c r="I217" s="191" t="e" cm="1">
        <f t="array" ref="I217">IF(
    SUM(IF(
            ISNUMBER(
                IF(
                    $M$5:$X$5,
                    (M217:X217),
                    "")),
            1,
            0))
        =0,
    NA(),
    IF(
        Parameters!$D$15=1,
        IF(
            SUM(--(ISNUMBER(IF($M$5:$X$5=1,(M217:X217),""))))&gt;0,
            MAX(IF(
                ISNUMBER(M217:X217),
                IF(
                    M$5:X$5=1,
                    M217:X217,
                    ""),
                "")),
            MAX(IF(
                ISNUMBER(M217:X217),
                IF(
                    M$5:X$5=2,
                    M217:X217,
                    ""),
                ""))
        ),
        IF(
            Parameters!$D$16=1,
            IFERROR(
                AVERAGE(IF(
                    ISNUMBER(M217:X217),
                    IF(
                        M$5:X$5=1,
                        M217:X217,
                        ""),
                    "")),
                AVERAGE(IF(
                    ISNUMBER(M217:X217),
                    IF(
                        M$5:X$5=2,
                        M217:X217,
                        ""),
                    ""))
            ),
            IF(
                Parameters!$D$17=1,
                IFERROR(
                    IF(
                        OR(
                            IF(
                                ISNUMBER(M217:X217),
                                IF(
                                    M$5:X$5=1,
                                    M217:X217,
                                    ""),
                                "")
                            =0),
                        0,
                        GEOMEAN(IF(
                            ISNUMBER(M217:X217),
                            IF(
                                M$5:X$5=1,
                                M217:X217,
                                ""),
                            ""))
                    ),
                    IF(
                        OR(IF(
                            ISNUMBER(M217:X217),
                            IF(
                                M$5:X$5=2,
                                M217:X217,
                                ""),
                            "")
                            =0),
                        0,
                        GEOMEAN(IF(
                            ISNUMBER(M217:X217),
                            IF(
                                M$5:X$5=2,
                                M217:X217,
                                ""),
                            "")))
                )
            )
        )
    )
)</f>
        <v>#N/A</v>
      </c>
      <c r="J217" s="242" t="s">
        <v>409</v>
      </c>
      <c r="K217" s="242" t="s">
        <v>409</v>
      </c>
      <c r="L217" s="91" t="s">
        <v>720</v>
      </c>
      <c r="M217" s="192" t="s">
        <v>409</v>
      </c>
      <c r="N217" s="192" t="s">
        <v>409</v>
      </c>
      <c r="O217" s="192" t="s">
        <v>409</v>
      </c>
      <c r="P217" s="192" t="s">
        <v>409</v>
      </c>
      <c r="Q217" s="192" t="s">
        <v>409</v>
      </c>
      <c r="R217" s="192" t="s">
        <v>409</v>
      </c>
    </row>
    <row r="218" spans="1:18" x14ac:dyDescent="0.2">
      <c r="A218" s="84">
        <v>211</v>
      </c>
      <c r="B218" s="35" t="str">
        <f ca="1"/>
        <v>Vietnam</v>
      </c>
      <c r="C218" s="35" t="str">
        <f ca="1"/>
        <v>VNM</v>
      </c>
      <c r="D218" s="35" t="str">
        <f ca="1"/>
        <v>EAS           East Asia &amp; Pacific</v>
      </c>
      <c r="E218" s="35" t="str">
        <f ca="1"/>
        <v>IBRD</v>
      </c>
      <c r="G218" s="80">
        <f>IF(N218=7, 6.9, 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6.9</v>
      </c>
      <c r="H218" s="80" cm="1">
        <f t="array" ref="H218">IF(
    SUM(IF(
            ISNUMBER(
                IF(
                    $M$4:$X$4,
                    (M218:X218),
                    "")),
            1,
            0))
        =0,
    NA(),
    IF(
        Parameters!$D$15=1,
        IF(
            SUM(--(ISNUMBER(IF($M$4:$X$4=1,(M218:X218),""))))&gt;0,
            MAX(IF(
                ISNUMBER(M218:X218),
                IF(
                    M$4:X$4=1,
                    M218:X218,
                    ""),
                "")),
            MAX(IF(
                ISNUMBER(M218:X218),
                IF(
                    M$4:X$4=2,
                    M218:X218,
                    ""),
                ""))
        ),
        IF(
            Parameters!$D$16=1,
            IFERROR(
                AVERAGE(IF(
                    ISNUMBER(M218:X218),
                    IF(
                        M$4:X$4=1,
                        M218:X218,
                        ""),
                    "")),
                AVERAGE(IF(
                    ISNUMBER(M218:X218),
                    IF(
                        M$4:X$4=2,
                        M218:X218,
                        ""),
                    ""))
            ),
            IF(
                Parameters!$D$17=1,
                IFERROR(
                    IF(
                        OR(
                            IF(
                                ISNUMBER(M218:X218),
                                IF(
                                    M$4:X$4=1,
                                    M218:X218,
                                    ""),
                                "")
                            =0),
                        0,
                        GEOMEAN(IF(
                            ISNUMBER(M218:X218),
                            IF(
                                M$4:X$4=1,
                                M218:X218,
                                ""),
                            ""))
                    ),
                    IF(
                        OR(IF(
                            ISNUMBER(M218:X218),
                            IF(
                                M$4:X$4=2,
                                M218:X218,
                                ""),
                            "")
                            =0),
                        0,
                        GEOMEAN(IF(
                            ISNUMBER(M218:X218),
                            IF(
                                M$4:X$4=2,
                                M218:X218,
                                ""),
                            "")))
                )
            )
        )
    )
)</f>
        <v>7</v>
      </c>
      <c r="I218" s="191" cm="1">
        <f t="array" ref="I218">IF(
    SUM(IF(
            ISNUMBER(
                IF(
                    $M$5:$X$5,
                    (M218:X218),
                    "")),
            1,
            0))
        =0,
    NA(),
    IF(
        Parameters!$D$15=1,
        IF(
            SUM(--(ISNUMBER(IF($M$5:$X$5=1,(M218:X218),""))))&gt;0,
            MAX(IF(
                ISNUMBER(M218:X218),
                IF(
                    M$5:X$5=1,
                    M218:X218,
                    ""),
                "")),
            MAX(IF(
                ISNUMBER(M218:X218),
                IF(
                    M$5:X$5=2,
                    M218:X218,
                    ""),
                ""))
        ),
        IF(
            Parameters!$D$16=1,
            IFERROR(
                AVERAGE(IF(
                    ISNUMBER(M218:X218),
                    IF(
                        M$5:X$5=1,
                        M218:X218,
                        ""),
                    "")),
                AVERAGE(IF(
                    ISNUMBER(M218:X218),
                    IF(
                        M$5:X$5=2,
                        M218:X218,
                        ""),
                    ""))
            ),
            IF(
                Parameters!$D$17=1,
                IFERROR(
                    IF(
                        OR(
                            IF(
                                ISNUMBER(M218:X218),
                                IF(
                                    M$5:X$5=1,
                                    M218:X218,
                                    ""),
                                "")
                            =0),
                        0,
                        GEOMEAN(IF(
                            ISNUMBER(M218:X218),
                            IF(
                                M$5:X$5=1,
                                M218:X218,
                                ""),
                            ""))
                    ),
                    IF(
                        OR(IF(
                            ISNUMBER(M218:X218),
                            IF(
                                M$5:X$5=2,
                                M218:X218,
                                ""),
                            "")
                            =0),
                        0,
                        GEOMEAN(IF(
                            ISNUMBER(M218:X218),
                            IF(
                                M$5:X$5=2,
                                M218:X218,
                                ""),
                            "")))
                )
            )
        )
    )
)</f>
        <v>7</v>
      </c>
      <c r="J218" s="242">
        <v>44895</v>
      </c>
      <c r="K218" s="242">
        <v>44887</v>
      </c>
      <c r="L218" s="91" t="s">
        <v>351</v>
      </c>
      <c r="M218" s="192">
        <v>2.4160093485246801</v>
      </c>
      <c r="N218" s="192">
        <v>7</v>
      </c>
      <c r="O218" s="192">
        <v>3.0291627469426099</v>
      </c>
      <c r="P218" s="192">
        <v>35.1666666666666</v>
      </c>
      <c r="Q218" s="192" t="s">
        <v>778</v>
      </c>
      <c r="R218" s="192">
        <v>-1.5</v>
      </c>
    </row>
    <row r="219" spans="1:18" x14ac:dyDescent="0.2">
      <c r="A219" s="84">
        <v>212</v>
      </c>
      <c r="B219" s="35" t="str">
        <f ca="1"/>
        <v>Vanuatu</v>
      </c>
      <c r="C219" s="35" t="str">
        <f ca="1"/>
        <v>VUT</v>
      </c>
      <c r="D219" s="35" t="str">
        <f ca="1"/>
        <v>EAS           East Asia &amp; Pacific</v>
      </c>
      <c r="E219" s="35" t="str">
        <f ca="1"/>
        <v>IDA</v>
      </c>
      <c r="G219" s="80" t="e">
        <f>IF(N219=7, 6.9, 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#N/A</v>
      </c>
      <c r="H219" s="80" t="e" cm="1">
        <f t="array" ref="H219">IF(
    SUM(IF(
            ISNUMBER(
                IF(
                    $M$4:$X$4,
                    (M219:X219),
                    "")),
            1,
            0))
        =0,
    NA(),
    IF(
        Parameters!$D$15=1,
        IF(
            SUM(--(ISNUMBER(IF($M$4:$X$4=1,(M219:X219),""))))&gt;0,
            MAX(IF(
                ISNUMBER(M219:X219),
                IF(
                    M$4:X$4=1,
                    M219:X219,
                    ""),
                "")),
            MAX(IF(
                ISNUMBER(M219:X219),
                IF(
                    M$4:X$4=2,
                    M219:X219,
                    ""),
                ""))
        ),
        IF(
            Parameters!$D$16=1,
            IFERROR(
                AVERAGE(IF(
                    ISNUMBER(M219:X219),
                    IF(
                        M$4:X$4=1,
                        M219:X219,
                        ""),
                    "")),
                AVERAGE(IF(
                    ISNUMBER(M219:X219),
                    IF(
                        M$4:X$4=2,
                        M219:X219,
                        ""),
                    ""))
            ),
            IF(
                Parameters!$D$17=1,
                IFERROR(
                    IF(
                        OR(
                            IF(
                                ISNUMBER(M219:X219),
                                IF(
                                    M$4:X$4=1,
                                    M219:X219,
                                    ""),
                                "")
                            =0),
                        0,
                        GEOMEAN(IF(
                            ISNUMBER(M219:X219),
                            IF(
                                M$4:X$4=1,
                                M219:X219,
                                ""),
                            ""))
                    ),
                    IF(
                        OR(IF(
                            ISNUMBER(M219:X219),
                            IF(
                                M$4:X$4=2,
                                M219:X219,
                                ""),
                            "")
                            =0),
                        0,
                        GEOMEAN(IF(
                            ISNUMBER(M219:X219),
                            IF(
                                M$4:X$4=2,
                                M219:X219,
                                ""),
                            "")))
                )
            )
        )
    )
)</f>
        <v>#N/A</v>
      </c>
      <c r="I219" s="191" t="e" cm="1">
        <f t="array" ref="I219">IF(
    SUM(IF(
            ISNUMBER(
                IF(
                    $M$5:$X$5,
                    (M219:X219),
                    "")),
            1,
            0))
        =0,
    NA(),
    IF(
        Parameters!$D$15=1,
        IF(
            SUM(--(ISNUMBER(IF($M$5:$X$5=1,(M219:X219),""))))&gt;0,
            MAX(IF(
                ISNUMBER(M219:X219),
                IF(
                    M$5:X$5=1,
                    M219:X219,
                    ""),
                "")),
            MAX(IF(
                ISNUMBER(M219:X219),
                IF(
                    M$5:X$5=2,
                    M219:X219,
                    ""),
                ""))
        ),
        IF(
            Parameters!$D$16=1,
            IFERROR(
                AVERAGE(IF(
                    ISNUMBER(M219:X219),
                    IF(
                        M$5:X$5=1,
                        M219:X219,
                        ""),
                    "")),
                AVERAGE(IF(
                    ISNUMBER(M219:X219),
                    IF(
                        M$5:X$5=2,
                        M219:X219,
                        ""),
                    ""))
            ),
            IF(
                Parameters!$D$17=1,
                IFERROR(
                    IF(
                        OR(
                            IF(
                                ISNUMBER(M219:X219),
                                IF(
                                    M$5:X$5=1,
                                    M219:X219,
                                    ""),
                                "")
                            =0),
                        0,
                        GEOMEAN(IF(
                            ISNUMBER(M219:X219),
                            IF(
                                M$5:X$5=1,
                                M219:X219,
                                ""),
                            ""))
                    ),
                    IF(
                        OR(IF(
                            ISNUMBER(M219:X219),
                            IF(
                                M$5:X$5=2,
                                M219:X219,
                                ""),
                            "")
                            =0),
                        0,
                        GEOMEAN(IF(
                            ISNUMBER(M219:X219),
                            IF(
                                M$5:X$5=2,
                                M219:X219,
                                ""),
                            "")))
                )
            )
        )
    )
)</f>
        <v>#N/A</v>
      </c>
      <c r="J219" s="242">
        <v>44753</v>
      </c>
      <c r="K219" s="242">
        <v>44753</v>
      </c>
      <c r="L219" s="91" t="s">
        <v>353</v>
      </c>
      <c r="M219" s="192" t="s">
        <v>409</v>
      </c>
      <c r="N219" s="192" t="s">
        <v>409</v>
      </c>
      <c r="O219" s="192" t="s">
        <v>409</v>
      </c>
      <c r="P219" s="192" t="s">
        <v>409</v>
      </c>
      <c r="Q219" s="192" t="s">
        <v>409</v>
      </c>
      <c r="R219" s="192" t="s">
        <v>409</v>
      </c>
    </row>
    <row r="220" spans="1:18" x14ac:dyDescent="0.2">
      <c r="A220" s="84">
        <v>213</v>
      </c>
      <c r="B220" s="35" t="str">
        <f ca="1"/>
        <v>Samoa</v>
      </c>
      <c r="C220" s="35" t="str">
        <f ca="1"/>
        <v>WSM</v>
      </c>
      <c r="D220" s="35" t="str">
        <f ca="1"/>
        <v>EAS           East Asia &amp; Pacific</v>
      </c>
      <c r="E220" s="35" t="str">
        <f ca="1"/>
        <v>IDA</v>
      </c>
      <c r="G220" s="80" t="e">
        <f>IF(N220=7, 6.9, 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#N/A</v>
      </c>
      <c r="H220" s="80" t="e" cm="1">
        <f t="array" ref="H220">IF(
    SUM(IF(
            ISNUMBER(
                IF(
                    $M$4:$X$4,
                    (M220:X220),
                    "")),
            1,
            0))
        =0,
    NA(),
    IF(
        Parameters!$D$15=1,
        IF(
            SUM(--(ISNUMBER(IF($M$4:$X$4=1,(M220:X220),""))))&gt;0,
            MAX(IF(
                ISNUMBER(M220:X220),
                IF(
                    M$4:X$4=1,
                    M220:X220,
                    ""),
                "")),
            MAX(IF(
                ISNUMBER(M220:X220),
                IF(
                    M$4:X$4=2,
                    M220:X220,
                    ""),
                ""))
        ),
        IF(
            Parameters!$D$16=1,
            IFERROR(
                AVERAGE(IF(
                    ISNUMBER(M220:X220),
                    IF(
                        M$4:X$4=1,
                        M220:X220,
                        ""),
                    "")),
                AVERAGE(IF(
                    ISNUMBER(M220:X220),
                    IF(
                        M$4:X$4=2,
                        M220:X220,
                        ""),
                    ""))
            ),
            IF(
                Parameters!$D$17=1,
                IFERROR(
                    IF(
                        OR(
                            IF(
                                ISNUMBER(M220:X220),
                                IF(
                                    M$4:X$4=1,
                                    M220:X220,
                                    ""),
                                "")
                            =0),
                        0,
                        GEOMEAN(IF(
                            ISNUMBER(M220:X220),
                            IF(
                                M$4:X$4=1,
                                M220:X220,
                                ""),
                            ""))
                    ),
                    IF(
                        OR(IF(
                            ISNUMBER(M220:X220),
                            IF(
                                M$4:X$4=2,
                                M220:X220,
                                ""),
                            "")
                            =0),
                        0,
                        GEOMEAN(IF(
                            ISNUMBER(M220:X220),
                            IF(
                                M$4:X$4=2,
                                M220:X220,
                                ""),
                            "")))
                )
            )
        )
    )
)</f>
        <v>#N/A</v>
      </c>
      <c r="I220" s="191" t="e" cm="1">
        <f t="array" ref="I220">IF(
    SUM(IF(
            ISNUMBER(
                IF(
                    $M$5:$X$5,
                    (M220:X220),
                    "")),
            1,
            0))
        =0,
    NA(),
    IF(
        Parameters!$D$15=1,
        IF(
            SUM(--(ISNUMBER(IF($M$5:$X$5=1,(M220:X220),""))))&gt;0,
            MAX(IF(
                ISNUMBER(M220:X220),
                IF(
                    M$5:X$5=1,
                    M220:X220,
                    ""),
                "")),
            MAX(IF(
                ISNUMBER(M220:X220),
                IF(
                    M$5:X$5=2,
                    M220:X220,
                    ""),
                ""))
        ),
        IF(
            Parameters!$D$16=1,
            IFERROR(
                AVERAGE(IF(
                    ISNUMBER(M220:X220),
                    IF(
                        M$5:X$5=1,
                        M220:X220,
                        ""),
                    "")),
                AVERAGE(IF(
                    ISNUMBER(M220:X220),
                    IF(
                        M$5:X$5=2,
                        M220:X220,
                        ""),
                    ""))
            ),
            IF(
                Parameters!$D$17=1,
                IFERROR(
                    IF(
                        OR(
                            IF(
                                ISNUMBER(M220:X220),
                                IF(
                                    M$5:X$5=1,
                                    M220:X220,
                                    ""),
                                "")
                            =0),
                        0,
                        GEOMEAN(IF(
                            ISNUMBER(M220:X220),
                            IF(
                                M$5:X$5=1,
                                M220:X220,
                                ""),
                            ""))
                    ),
                    IF(
                        OR(IF(
                            ISNUMBER(M220:X220),
                            IF(
                                M$5:X$5=2,
                                M220:X220,
                                ""),
                            "")
                            =0),
                        0,
                        GEOMEAN(IF(
                            ISNUMBER(M220:X220),
                            IF(
                                M$5:X$5=2,
                                M220:X220,
                                ""),
                            "")))
                )
            )
        )
    )
)</f>
        <v>#N/A</v>
      </c>
      <c r="J220" s="242">
        <v>44753</v>
      </c>
      <c r="K220" s="242">
        <v>44753</v>
      </c>
      <c r="L220" s="91" t="s">
        <v>355</v>
      </c>
      <c r="M220" s="192" t="s">
        <v>409</v>
      </c>
      <c r="N220" s="192" t="s">
        <v>409</v>
      </c>
      <c r="O220" s="192" t="s">
        <v>409</v>
      </c>
      <c r="P220" s="192" t="s">
        <v>409</v>
      </c>
      <c r="Q220" s="192" t="s">
        <v>409</v>
      </c>
      <c r="R220" s="192" t="s">
        <v>409</v>
      </c>
    </row>
    <row r="221" spans="1:18" x14ac:dyDescent="0.2">
      <c r="A221" s="84">
        <v>214</v>
      </c>
      <c r="B221" s="35" t="str">
        <f ca="1"/>
        <v>Kosovo</v>
      </c>
      <c r="C221" s="35" t="str">
        <f ca="1"/>
        <v>XKX</v>
      </c>
      <c r="D221" s="35" t="str">
        <f ca="1"/>
        <v>ECS           Europe &amp; Central Asia</v>
      </c>
      <c r="E221" s="35" t="str">
        <f ca="1"/>
        <v>IDA</v>
      </c>
      <c r="G221" s="80">
        <f>IF(N221=7, 6.9, 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4.9234287515213229</v>
      </c>
      <c r="H221" s="80" cm="1">
        <f t="array" ref="H221">IF(
    SUM(IF(
            ISNUMBER(
                IF(
                    $M$4:$X$4,
                    (M221:X221),
                    "")),
            1,
            0))
        =0,
    NA(),
    IF(
        Parameters!$D$15=1,
        IF(
            SUM(--(ISNUMBER(IF($M$4:$X$4=1,(M221:X221),""))))&gt;0,
            MAX(IF(
                ISNUMBER(M221:X221),
                IF(
                    M$4:X$4=1,
                    M221:X221,
                    ""),
                "")),
            MAX(IF(
                ISNUMBER(M221:X221),
                IF(
                    M$4:X$4=2,
                    M221:X221,
                    ""),
                ""))
        ),
        IF(
            Parameters!$D$16=1,
            IFERROR(
                AVERAGE(IF(
                    ISNUMBER(M221:X221),
                    IF(
                        M$4:X$4=1,
                        M221:X221,
                        ""),
                    "")),
                AVERAGE(IF(
                    ISNUMBER(M221:X221),
                    IF(
                        M$4:X$4=2,
                        M221:X221,
                        ""),
                    ""))
            ),
            IF(
                Parameters!$D$17=1,
                IFERROR(
                    IF(
                        OR(
                            IF(
                                ISNUMBER(M221:X221),
                                IF(
                                    M$4:X$4=1,
                                    M221:X221,
                                    ""),
                                "")
                            =0),
                        0,
                        GEOMEAN(IF(
                            ISNUMBER(M221:X221),
                            IF(
                                M$4:X$4=1,
                                M221:X221,
                                ""),
                            ""))
                    ),
                    IF(
                        OR(IF(
                            ISNUMBER(M221:X221),
                            IF(
                                M$4:X$4=2,
                                M221:X221,
                                ""),
                            "")
                            =0),
                        0,
                        GEOMEAN(IF(
                            ISNUMBER(M221:X221),
                            IF(
                                M$4:X$4=2,
                                M221:X221,
                                ""),
                            "")))
                )
            )
        )
    )
)</f>
        <v>5.1329243353783198</v>
      </c>
      <c r="I221" s="191" cm="1">
        <f t="array" ref="I221">IF(
    SUM(IF(
            ISNUMBER(
                IF(
                    $M$5:$X$5,
                    (M221:X221),
                    "")),
            1,
            0))
        =0,
    NA(),
    IF(
        Parameters!$D$15=1,
        IF(
            SUM(--(ISNUMBER(IF($M$5:$X$5=1,(M221:X221),""))))&gt;0,
            MAX(IF(
                ISNUMBER(M221:X221),
                IF(
                    M$5:X$5=1,
                    M221:X221,
                    ""),
                "")),
            MAX(IF(
                ISNUMBER(M221:X221),
                IF(
                    M$5:X$5=2,
                    M221:X221,
                    ""),
                ""))
        ),
        IF(
            Parameters!$D$16=1,
            IFERROR(
                AVERAGE(IF(
                    ISNUMBER(M221:X221),
                    IF(
                        M$5:X$5=1,
                        M221:X221,
                        ""),
                    "")),
                AVERAGE(IF(
                    ISNUMBER(M221:X221),
                    IF(
                        M$5:X$5=2,
                        M221:X221,
                        ""),
                    ""))
            ),
            IF(
                Parameters!$D$17=1,
                IFERROR(
                    IF(
                        OR(
                            IF(
                                ISNUMBER(M221:X221),
                                IF(
                                    M$5:X$5=1,
                                    M221:X221,
                                    ""),
                                "")
                            =0),
                        0,
                        GEOMEAN(IF(
                            ISNUMBER(M221:X221),
                            IF(
                                M$5:X$5=1,
                                M221:X221,
                                ""),
                            ""))
                    ),
                    IF(
                        OR(IF(
                            ISNUMBER(M221:X221),
                            IF(
                                M$5:X$5=2,
                                M221:X221,
                                ""),
                            "")
                            =0),
                        0,
                        GEOMEAN(IF(
                            ISNUMBER(M221:X221),
                            IF(
                                M$5:X$5=2,
                                M221:X221,
                                ""),
                            "")))
                )
            )
        )
    )
)</f>
        <v>4.7224835371589799</v>
      </c>
      <c r="J221" s="242">
        <v>45142</v>
      </c>
      <c r="K221" s="242">
        <v>45142</v>
      </c>
      <c r="L221" s="91" t="s">
        <v>721</v>
      </c>
      <c r="M221" s="192">
        <v>5.1329243353783198</v>
      </c>
      <c r="N221" s="192" t="s">
        <v>409</v>
      </c>
      <c r="O221" s="192">
        <v>4.7224835371589799</v>
      </c>
      <c r="P221" s="192">
        <v>50.6666666666666</v>
      </c>
      <c r="Q221" s="192" t="s">
        <v>409</v>
      </c>
      <c r="R221" s="192">
        <v>0</v>
      </c>
    </row>
    <row r="222" spans="1:18" x14ac:dyDescent="0.2">
      <c r="A222" s="84">
        <v>215</v>
      </c>
      <c r="B222" s="35" t="str">
        <f ca="1"/>
        <v>Yemen, Rep.</v>
      </c>
      <c r="C222" s="35" t="str">
        <f ca="1"/>
        <v>YEM</v>
      </c>
      <c r="D222" s="35" t="str">
        <f ca="1"/>
        <v>MEA           Middle East &amp; North Africa</v>
      </c>
      <c r="E222" s="35" t="str">
        <f ca="1"/>
        <v>IDA</v>
      </c>
      <c r="G222" s="80">
        <f>IF(N222=7, 6.9, 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$M$4:$X$4,
                    (M222:X222),
                    "")),
            1,
            0))
        =0,
    NA(),
    IF(
        Parameters!$D$15=1,
        IF(
            SUM(--(ISNUMBER(IF($M$4:$X$4=1,(M222:X222),""))))&gt;0,
            MAX(IF(
                ISNUMBER(M222:X222),
                IF(
                    M$4:X$4=1,
                    M222:X222,
                    ""),
                "")),
            MAX(IF(
                ISNUMBER(M222:X222),
                IF(
                    M$4:X$4=2,
                    M222:X222,
                    ""),
                ""))
        ),
        IF(
            Parameters!$D$16=1,
            IFERROR(
                AVERAGE(IF(
                    ISNUMBER(M222:X222),
                    IF(
                        M$4:X$4=1,
                        M222:X222,
                        ""),
                    "")),
                AVERAGE(IF(
                    ISNUMBER(M222:X222),
                    IF(
                        M$4:X$4=2,
                        M222:X222,
                        ""),
                    ""))
            ),
            IF(
                Parameters!$D$17=1,
                IFERROR(
                    IF(
                        OR(
                            IF(
                                ISNUMBER(M222:X222),
                                IF(
                                    M$4:X$4=1,
                                    M222:X222,
                                    ""),
                                "")
                            =0),
                        0,
                        GEOMEAN(IF(
                            ISNUMBER(M222:X222),
                            IF(
                                M$4:X$4=1,
                                M222:X222,
                                ""),
                            ""))
                    ),
                    IF(
                        OR(IF(
                            ISNUMBER(M222:X222),
                            IF(
                                M$4:X$4=2,
                                M222:X222,
                                ""),
                            "")
                            =0),
                        0,
                        GEOMEAN(IF(
                            ISNUMBER(M222:X222),
                            IF(
                                M$4:X$4=2,
                                M222:X222,
                                ""),
                            "")))
                )
            )
        )
    )
)</f>
        <v>10</v>
      </c>
      <c r="I222" s="191" cm="1">
        <f t="array" ref="I222">IF(
    SUM(IF(
            ISNUMBER(
                IF(
                    $M$5:$X$5,
                    (M222:X222),
                    "")),
            1,
            0))
        =0,
    NA(),
    IF(
        Parameters!$D$15=1,
        IF(
            SUM(--(ISNUMBER(IF($M$5:$X$5=1,(M222:X222),""))))&gt;0,
            MAX(IF(
                ISNUMBER(M222:X222),
                IF(
                    M$5:X$5=1,
                    M222:X222,
                    ""),
                "")),
            MAX(IF(
                ISNUMBER(M222:X222),
                IF(
                    M$5:X$5=2,
                    M222:X222,
                    ""),
                ""))
        ),
        IF(
            Parameters!$D$16=1,
            IFERROR(
                AVERAGE(IF(
                    ISNUMBER(M222:X222),
                    IF(
                        M$5:X$5=1,
                        M222:X222,
                        ""),
                    "")),
                AVERAGE(IF(
                    ISNUMBER(M222:X222),
                    IF(
                        M$5:X$5=2,
                        M222:X222,
                        ""),
                    ""))
            ),
            IF(
                Parameters!$D$17=1,
                IFERROR(
                    IF(
                        OR(
                            IF(
                                ISNUMBER(M222:X222),
                                IF(
                                    M$5:X$5=1,
                                    M222:X222,
                                    ""),
                                "")
                            =0),
                        0,
                        GEOMEAN(IF(
                            ISNUMBER(M222:X222),
                            IF(
                                M$5:X$5=1,
                                M222:X222,
                                ""),
                            ""))
                    ),
                    IF(
                        OR(IF(
                            ISNUMBER(M222:X222),
                            IF(
                                M$5:X$5=2,
                                M222:X222,
                                ""),
                            "")
                            =0),
                        0,
                        GEOMEAN(IF(
                            ISNUMBER(M222:X222),
                            IF(
                                M$5:X$5=2,
                                M222:X222,
                                ""),
                            "")))
                )
            )
        )
    )
)</f>
        <v>0</v>
      </c>
      <c r="J222" s="242">
        <v>45218</v>
      </c>
      <c r="K222" s="242">
        <v>45272</v>
      </c>
      <c r="L222" s="91" t="s">
        <v>356</v>
      </c>
      <c r="M222" s="192">
        <v>10</v>
      </c>
      <c r="N222" s="192" t="s">
        <v>409</v>
      </c>
      <c r="O222" s="192">
        <v>0</v>
      </c>
      <c r="P222" s="192">
        <v>90.6666666666666</v>
      </c>
      <c r="Q222" s="192" t="s">
        <v>409</v>
      </c>
      <c r="R222" s="192">
        <v>-7</v>
      </c>
    </row>
    <row r="223" spans="1:18" x14ac:dyDescent="0.2">
      <c r="A223" s="84">
        <v>216</v>
      </c>
      <c r="B223" s="35" t="str">
        <f ca="1"/>
        <v>South Africa</v>
      </c>
      <c r="C223" s="35" t="str">
        <f ca="1"/>
        <v>ZAF</v>
      </c>
      <c r="D223" s="35" t="str">
        <f ca="1"/>
        <v>SSF           Sub-Saharan Africa</v>
      </c>
      <c r="E223" s="35" t="str">
        <f ca="1"/>
        <v>IBRD</v>
      </c>
      <c r="G223" s="80">
        <f>IF(N223=7, 6.9, 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6.9</v>
      </c>
      <c r="H223" s="80" cm="1">
        <f t="array" ref="H223">IF(
    SUM(IF(
            ISNUMBER(
                IF(
                    $M$4:$X$4,
                    (M223:X223),
                    "")),
            1,
            0))
        =0,
    NA(),
    IF(
        Parameters!$D$15=1,
        IF(
            SUM(--(ISNUMBER(IF($M$4:$X$4=1,(M223:X223),""))))&gt;0,
            MAX(IF(
                ISNUMBER(M223:X223),
                IF(
                    M$4:X$4=1,
                    M223:X223,
                    ""),
                "")),
            MAX(IF(
                ISNUMBER(M223:X223),
                IF(
                    M$4:X$4=2,
                    M223:X223,
                    ""),
                ""))
        ),
        IF(
            Parameters!$D$16=1,
            IFERROR(
                AVERAGE(IF(
                    ISNUMBER(M223:X223),
                    IF(
                        M$4:X$4=1,
                        M223:X223,
                        ""),
                    "")),
                AVERAGE(IF(
                    ISNUMBER(M223:X223),
                    IF(
                        M$4:X$4=2,
                        M223:X223,
                        ""),
                    ""))
            ),
            IF(
                Parameters!$D$17=1,
                IFERROR(
                    IF(
                        OR(
                            IF(
                                ISNUMBER(M223:X223),
                                IF(
                                    M$4:X$4=1,
                                    M223:X223,
                                    ""),
                                "")
                            =0),
                        0,
                        GEOMEAN(IF(
                            ISNUMBER(M223:X223),
                            IF(
                                M$4:X$4=1,
                                M223:X223,
                                ""),
                            ""))
                    ),
                    IF(
                        OR(IF(
                            ISNUMBER(M223:X223),
                            IF(
                                M$4:X$4=2,
                                M223:X223,
                                ""),
                            "")
                            =0),
                        0,
                        GEOMEAN(IF(
                            ISNUMBER(M223:X223),
                            IF(
                                M$4:X$4=2,
                                M223:X223,
                                ""),
                            "")))
                )
            )
        )
    )
)</f>
        <v>7</v>
      </c>
      <c r="I223" s="191" cm="1">
        <f t="array" ref="I223">IF(
    SUM(IF(
            ISNUMBER(
                IF(
                    $M$5:$X$5,
                    (M223:X223),
                    "")),
            1,
            0))
        =0,
    NA(),
    IF(
        Parameters!$D$15=1,
        IF(
            SUM(--(ISNUMBER(IF($M$5:$X$5=1,(M223:X223),""))))&gt;0,
            MAX(IF(
                ISNUMBER(M223:X223),
                IF(
                    M$5:X$5=1,
                    M223:X223,
                    ""),
                "")),
            MAX(IF(
                ISNUMBER(M223:X223),
                IF(
                    M$5:X$5=2,
                    M223:X223,
                    ""),
                ""))
        ),
        IF(
            Parameters!$D$16=1,
            IFERROR(
                AVERAGE(IF(
                    ISNUMBER(M223:X223),
                    IF(
                        M$5:X$5=1,
                        M223:X223,
                        ""),
                    "")),
                AVERAGE(IF(
                    ISNUMBER(M223:X223),
                    IF(
                        M$5:X$5=2,
                        M223:X223,
                        ""),
                    ""))
            ),
            IF(
                Parameters!$D$17=1,
                IFERROR(
                    IF(
                        OR(
                            IF(
                                ISNUMBER(M223:X223),
                                IF(
                                    M$5:X$5=1,
                                    M223:X223,
                                    ""),
                                "")
                            =0),
                        0,
                        GEOMEAN(IF(
                            ISNUMBER(M223:X223),
                            IF(
                                M$5:X$5=1,
                                M223:X223,
                                ""),
                            ""))
                    ),
                    IF(
                        OR(IF(
                            ISNUMBER(M223:X223),
                            IF(
                                M$5:X$5=2,
                                M223:X223,
                                ""),
                            "")
                            =0),
                        0,
                        GEOMEAN(IF(
                            ISNUMBER(M223:X223),
                            IF(
                                M$5:X$5=2,
                                M223:X223,
                                ""),
                            "")))
                )
            )
        )
    )
)</f>
        <v>7</v>
      </c>
      <c r="J223" s="242">
        <v>44895</v>
      </c>
      <c r="K223" s="242">
        <v>44887</v>
      </c>
      <c r="L223" s="91" t="s">
        <v>358</v>
      </c>
      <c r="M223" s="192">
        <v>3.1609699094361599</v>
      </c>
      <c r="N223" s="192">
        <v>7</v>
      </c>
      <c r="O223" s="192">
        <v>4.6284101599247398</v>
      </c>
      <c r="P223" s="192">
        <v>39.4166666666666</v>
      </c>
      <c r="Q223" s="192" t="s">
        <v>778</v>
      </c>
      <c r="R223" s="192">
        <v>-8.3333333333335702E-2</v>
      </c>
    </row>
    <row r="224" spans="1:18" x14ac:dyDescent="0.2">
      <c r="A224" s="84">
        <v>217</v>
      </c>
      <c r="B224" s="35" t="str">
        <f ca="1"/>
        <v>Zambia</v>
      </c>
      <c r="C224" s="35" t="str">
        <f ca="1"/>
        <v>ZMB</v>
      </c>
      <c r="D224" s="35" t="str">
        <f ca="1"/>
        <v>SSF           Sub-Saharan Africa</v>
      </c>
      <c r="E224" s="35" t="str">
        <f ca="1"/>
        <v>IDA</v>
      </c>
      <c r="G224" s="80">
        <f>IF(N224=7, 6.9, 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10</v>
      </c>
      <c r="H224" s="80" cm="1">
        <f t="array" ref="H224">IF(
    SUM(IF(
            ISNUMBER(
                IF(
                    $M$4:$X$4,
                    (M224:X224),
                    "")),
            1,
            0))
        =0,
    NA(),
    IF(
        Parameters!$D$15=1,
        IF(
            SUM(--(ISNUMBER(IF($M$4:$X$4=1,(M224:X224),""))))&gt;0,
            MAX(IF(
                ISNUMBER(M224:X224),
                IF(
                    M$4:X$4=1,
                    M224:X224,
                    ""),
                "")),
            MAX(IF(
                ISNUMBER(M224:X224),
                IF(
                    M$4:X$4=2,
                    M224:X224,
                    ""),
                ""))
        ),
        IF(
            Parameters!$D$16=1,
            IFERROR(
                AVERAGE(IF(
                    ISNUMBER(M224:X224),
                    IF(
                        M$4:X$4=1,
                        M224:X224,
                        ""),
                    "")),
                AVERAGE(IF(
                    ISNUMBER(M224:X224),
                    IF(
                        M$4:X$4=2,
                        M224:X224,
                        ""),
                    ""))
            ),
            IF(
                Parameters!$D$17=1,
                IFERROR(
                    IF(
                        OR(
                            IF(
                                ISNUMBER(M224:X224),
                                IF(
                                    M$4:X$4=1,
                                    M224:X224,
                                    ""),
                                "")
                            =0),
                        0,
                        GEOMEAN(IF(
                            ISNUMBER(M224:X224),
                            IF(
                                M$4:X$4=1,
                                M224:X224,
                                ""),
                            ""))
                    ),
                    IF(
                        OR(IF(
                            ISNUMBER(M224:X224),
                            IF(
                                M$4:X$4=2,
                                M224:X224,
                                ""),
                            "")
                            =0),
                        0,
                        GEOMEAN(IF(
                            ISNUMBER(M224:X224),
                            IF(
                                M$4:X$4=2,
                                M224:X224,
                                ""),
                            "")))
                )
            )
        )
    )
)</f>
        <v>10</v>
      </c>
      <c r="I224" s="191" cm="1">
        <f t="array" ref="I224">IF(
    SUM(IF(
            ISNUMBER(
                IF(
                    $M$5:$X$5,
                    (M224:X224),
                    "")),
            1,
            0))
        =0,
    NA(),
    IF(
        Parameters!$D$15=1,
        IF(
            SUM(--(ISNUMBER(IF($M$5:$X$5=1,(M224:X224),""))))&gt;0,
            MAX(IF(
                ISNUMBER(M224:X224),
                IF(
                    M$5:X$5=1,
                    M224:X224,
                    ""),
                "")),
            MAX(IF(
                ISNUMBER(M224:X224),
                IF(
                    M$5:X$5=2,
                    M224:X224,
                    ""),
                ""))
        ),
        IF(
            Parameters!$D$16=1,
            IFERROR(
                AVERAGE(IF(
                    ISNUMBER(M224:X224),
                    IF(
                        M$5:X$5=1,
                        M224:X224,
                        ""),
                    "")),
                AVERAGE(IF(
                    ISNUMBER(M224:X224),
                    IF(
                        M$5:X$5=2,
                        M224:X224,
                        ""),
                    ""))
            ),
            IF(
                Parameters!$D$17=1,
                IFERROR(
                    IF(
                        OR(
                            IF(
                                ISNUMBER(M224:X224),
                                IF(
                                    M$5:X$5=1,
                                    M224:X224,
                                    ""),
                                "")
                            =0),
                        0,
                        GEOMEAN(IF(
                            ISNUMBER(M224:X224),
                            IF(
                                M$5:X$5=1,
                                M224:X224,
                                ""),
                            ""))
                    ),
                    IF(
                        OR(IF(
                            ISNUMBER(M224:X224),
                            IF(
                                M$5:X$5=2,
                                M224:X224,
                                ""),
                            "")
                            =0),
                        0,
                        GEOMEAN(IF(
                            ISNUMBER(M224:X224),
                            IF(
                                M$5:X$5=2,
                                M224:X224,
                                ""),
                            "")))
                )
            )
        )
    )
)</f>
        <v>10</v>
      </c>
      <c r="J224" s="242">
        <v>44895</v>
      </c>
      <c r="K224" s="242">
        <v>45218</v>
      </c>
      <c r="L224" s="91" t="s">
        <v>360</v>
      </c>
      <c r="M224" s="192">
        <v>6.7104878761320403</v>
      </c>
      <c r="N224" s="192">
        <v>10</v>
      </c>
      <c r="O224" s="192">
        <v>3.5936030103480698</v>
      </c>
      <c r="P224" s="192">
        <v>59.6666666666666</v>
      </c>
      <c r="Q224" s="192" t="s">
        <v>780</v>
      </c>
      <c r="R224" s="192">
        <v>-1</v>
      </c>
    </row>
    <row r="225" spans="1:18" x14ac:dyDescent="0.2">
      <c r="A225" s="84">
        <v>218</v>
      </c>
      <c r="B225" s="35" t="str">
        <f ca="1"/>
        <v>Zimbabwe</v>
      </c>
      <c r="C225" s="35" t="str">
        <f ca="1"/>
        <v>ZWE</v>
      </c>
      <c r="D225" s="35" t="str">
        <f ca="1"/>
        <v>SSF           Sub-Saharan Africa</v>
      </c>
      <c r="E225" s="35" t="str">
        <f ca="1"/>
        <v>Blend</v>
      </c>
      <c r="G225" s="80">
        <f>IF(N225=7, 6.9, 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7.1405721382084995</v>
      </c>
      <c r="H225" s="80" cm="1">
        <f t="array" ref="H225">IF(
    SUM(IF(
            ISNUMBER(
                IF(
                    $M$4:$X$4,
                    (M225:X225),
                    "")),
            1,
            0))
        =0,
    NA(),
    IF(
        Parameters!$D$15=1,
        IF(
            SUM(--(ISNUMBER(IF($M$4:$X$4=1,(M225:X225),""))))&gt;0,
            MAX(IF(
                ISNUMBER(M225:X225),
                IF(
                    M$4:X$4=1,
                    M225:X225,
                    ""),
                "")),
            MAX(IF(
                ISNUMBER(M225:X225),
                IF(
                    M$4:X$4=2,
                    M225:X225,
                    ""),
                ""))
        ),
        IF(
            Parameters!$D$16=1,
            IFERROR(
                AVERAGE(IF(
                    ISNUMBER(M225:X225),
                    IF(
                        M$4:X$4=1,
                        M225:X225,
                        ""),
                    "")),
                AVERAGE(IF(
                    ISNUMBER(M225:X225),
                    IF(
                        M$4:X$4=2,
                        M225:X225,
                        ""),
                    ""))
            ),
            IF(
                Parameters!$D$17=1,
                IFERROR(
                    IF(
                        OR(
                            IF(
                                ISNUMBER(M225:X225),
                                IF(
                                    M$4:X$4=1,
                                    M225:X225,
                                    ""),
                                "")
                            =0),
                        0,
                        GEOMEAN(IF(
                            ISNUMBER(M225:X225),
                            IF(
                                M$4:X$4=1,
                                M225:X225,
                                ""),
                            ""))
                    ),
                    IF(
                        OR(IF(
                            ISNUMBER(M225:X225),
                            IF(
                                M$4:X$4=2,
                                M225:X225,
                                ""),
                            "")
                            =0),
                        0,
                        GEOMEAN(IF(
                            ISNUMBER(M225:X225),
                            IF(
                                M$4:X$4=2,
                                M225:X225,
                                ""),
                            "")))
                )
            )
        )
    )
)</f>
        <v>10</v>
      </c>
      <c r="I225" s="191" cm="1">
        <f t="array" ref="I225">IF(
    SUM(IF(
            ISNUMBER(
                IF(
                    $M$5:$X$5,
                    (M225:X225),
                    "")),
            1,
            0))
        =0,
    NA(),
    IF(
        Parameters!$D$15=1,
        IF(
            SUM(--(ISNUMBER(IF($M$5:$X$5=1,(M225:X225),""))))&gt;0,
            MAX(IF(
                ISNUMBER(M225:X225),
                IF(
                    M$5:X$5=1,
                    M225:X225,
                    ""),
                "")),
            MAX(IF(
                ISNUMBER(M225:X225),
                IF(
                    M$5:X$5=2,
                    M225:X225,
                    ""),
                ""))
        ),
        IF(
            Parameters!$D$16=1,
            IFERROR(
                AVERAGE(IF(
                    ISNUMBER(M225:X225),
                    IF(
                        M$5:X$5=1,
                        M225:X225,
                        ""),
                    "")),
                AVERAGE(IF(
                    ISNUMBER(M225:X225),
                    IF(
                        M$5:X$5=2,
                        M225:X225,
                        ""),
                    ""))
            ),
            IF(
                Parameters!$D$17=1,
                IFERROR(
                    IF(
                        OR(
                            IF(
                                ISNUMBER(M225:X225),
                                IF(
                                    M$5:X$5=1,
                                    M225:X225,
                                    ""),
                                "")
                            =0),
                        0,
                        GEOMEAN(IF(
                            ISNUMBER(M225:X225),
                            IF(
                                M$5:X$5=1,
                                M225:X225,
                                ""),
                            ""))
                    ),
                    IF(
                        OR(IF(
                            ISNUMBER(M225:X225),
                            IF(
                                M$5:X$5=2,
                                M225:X225,
                                ""),
                            "")
                            =0),
                        0,
                        GEOMEAN(IF(
                            ISNUMBER(M225:X225),
                            IF(
                                M$5:X$5=2,
                                M225:X225,
                                ""),
                            "")))
                )
            )
        )
    )
)</f>
        <v>5.0987770460959503</v>
      </c>
      <c r="J225" s="242">
        <v>45272</v>
      </c>
      <c r="K225" s="242">
        <v>45272</v>
      </c>
      <c r="L225" s="91" t="s">
        <v>362</v>
      </c>
      <c r="M225" s="192">
        <v>10</v>
      </c>
      <c r="N225" s="192" t="s">
        <v>409</v>
      </c>
      <c r="O225" s="192">
        <v>5.0987770460959503</v>
      </c>
      <c r="P225" s="192">
        <v>81.3333333333333</v>
      </c>
      <c r="Q225" s="192" t="s">
        <v>409</v>
      </c>
      <c r="R225" s="192">
        <v>0.33333333333332799</v>
      </c>
    </row>
    <row r="226" spans="1:18" x14ac:dyDescent="0.2">
      <c r="L226" s="79"/>
      <c r="M226" s="80"/>
      <c r="N226" s="80"/>
      <c r="O226" s="80"/>
      <c r="P226" s="80"/>
      <c r="Q226" s="80"/>
      <c r="R226" s="80"/>
    </row>
    <row r="227" spans="1:18" x14ac:dyDescent="0.2">
      <c r="L227" s="79"/>
      <c r="M227" s="80"/>
      <c r="N227" s="80"/>
      <c r="O227" s="80"/>
      <c r="P227" s="80"/>
      <c r="Q227" s="80"/>
      <c r="R227" s="80"/>
    </row>
    <row r="228" spans="1:18" x14ac:dyDescent="0.2">
      <c r="L228" s="79"/>
      <c r="M228" s="80"/>
      <c r="N228" s="80"/>
      <c r="O228" s="80"/>
      <c r="P228" s="80"/>
      <c r="Q228" s="80"/>
      <c r="R228" s="80"/>
    </row>
    <row r="229" spans="1:18" x14ac:dyDescent="0.2">
      <c r="L229" s="91"/>
      <c r="M229" s="181"/>
      <c r="N229" s="181"/>
      <c r="O229" s="181"/>
      <c r="P229" s="181"/>
      <c r="Q229" s="181"/>
      <c r="R229" s="181"/>
    </row>
    <row r="230" spans="1:18" x14ac:dyDescent="0.2">
      <c r="L230" s="91"/>
      <c r="M230" s="181"/>
      <c r="N230" s="181"/>
      <c r="O230" s="181"/>
      <c r="P230" s="181"/>
      <c r="Q230" s="181"/>
      <c r="R230" s="181"/>
    </row>
    <row r="231" spans="1:18" x14ac:dyDescent="0.2">
      <c r="L231" s="79"/>
      <c r="M231" s="80"/>
      <c r="N231" s="80"/>
      <c r="O231" s="80"/>
      <c r="P231" s="80"/>
      <c r="Q231" s="80"/>
      <c r="R231" s="80"/>
    </row>
    <row r="232" spans="1:18" x14ac:dyDescent="0.2">
      <c r="L232" s="79"/>
      <c r="M232" s="80"/>
      <c r="N232" s="80"/>
      <c r="O232" s="80"/>
      <c r="P232" s="80"/>
      <c r="Q232" s="80"/>
      <c r="R232" s="80"/>
    </row>
    <row r="233" spans="1:18" x14ac:dyDescent="0.2">
      <c r="L233" s="79"/>
      <c r="M233" s="80"/>
      <c r="N233" s="80"/>
      <c r="O233" s="80"/>
      <c r="P233" s="80"/>
      <c r="Q233" s="80"/>
      <c r="R233" s="80"/>
    </row>
  </sheetData>
  <autoFilter ref="A7:R225" xr:uid="{5ADA8196-EEF8-F848-943B-DA8EC7BC36FA}"/>
  <conditionalFormatting sqref="G1:G5">
    <cfRule type="cellIs" dxfId="202" priority="21" stopIfTrue="1" operator="greaterThanOrEqual">
      <formula>0</formula>
    </cfRule>
  </conditionalFormatting>
  <conditionalFormatting sqref="G8:G225">
    <cfRule type="cellIs" dxfId="198" priority="79" stopIfTrue="1" operator="greaterThanOrEqual">
      <formula>0</formula>
    </cfRule>
  </conditionalFormatting>
  <conditionalFormatting sqref="G1:H5">
    <cfRule type="expression" dxfId="197" priority="7" stopIfTrue="1">
      <formula>G1=""</formula>
    </cfRule>
  </conditionalFormatting>
  <conditionalFormatting sqref="G8:H225">
    <cfRule type="expression" dxfId="196" priority="75" stopIfTrue="1">
      <formula>G8=""</formula>
    </cfRule>
  </conditionalFormatting>
  <conditionalFormatting sqref="H1:H5">
    <cfRule type="cellIs" dxfId="195" priority="12" operator="between">
      <formula>0</formula>
      <formula>6.999</formula>
    </cfRule>
    <cfRule type="cellIs" dxfId="191" priority="13" operator="between">
      <formula>7</formula>
      <formula>9.99</formula>
    </cfRule>
    <cfRule type="expression" dxfId="190" priority="14">
      <formula>H1=10</formula>
    </cfRule>
  </conditionalFormatting>
  <conditionalFormatting sqref="H8:H225">
    <cfRule type="expression" dxfId="189" priority="86">
      <formula>H8=10</formula>
    </cfRule>
    <cfRule type="cellIs" dxfId="188" priority="85" operator="between">
      <formula>7</formula>
      <formula>9.99</formula>
    </cfRule>
    <cfRule type="cellIs" dxfId="187" priority="84" operator="between">
      <formula>0</formula>
      <formula>6.999</formula>
    </cfRule>
  </conditionalFormatting>
  <conditionalFormatting sqref="I2:I3">
    <cfRule type="expression" dxfId="183" priority="25">
      <formula>I2=10</formula>
    </cfRule>
    <cfRule type="expression" dxfId="182" priority="22">
      <formula>I2=""</formula>
    </cfRule>
    <cfRule type="cellIs" dxfId="181" priority="23" operator="between">
      <formula>0</formula>
      <formula>6.999</formula>
    </cfRule>
    <cfRule type="cellIs" dxfId="180" priority="24" operator="between">
      <formula>7</formula>
      <formula>9.99</formula>
    </cfRule>
  </conditionalFormatting>
  <conditionalFormatting sqref="I2:I5">
    <cfRule type="expression" dxfId="179" priority="11">
      <formula>I2=10</formula>
    </cfRule>
    <cfRule type="cellIs" dxfId="178" priority="10" operator="between">
      <formula>7</formula>
      <formula>9.99</formula>
    </cfRule>
    <cfRule type="cellIs" dxfId="177" priority="9" operator="between">
      <formula>0</formula>
      <formula>6.999</formula>
    </cfRule>
    <cfRule type="expression" dxfId="176" priority="8">
      <formula>I2=""</formula>
    </cfRule>
  </conditionalFormatting>
  <conditionalFormatting sqref="I4:I5">
    <cfRule type="expression" dxfId="175" priority="6">
      <formula>I4=10</formula>
    </cfRule>
    <cfRule type="cellIs" dxfId="174" priority="5" operator="between">
      <formula>7</formula>
      <formula>9.99</formula>
    </cfRule>
    <cfRule type="cellIs" dxfId="173" priority="4" operator="between">
      <formula>0</formula>
      <formula>6.999</formula>
    </cfRule>
    <cfRule type="expression" dxfId="172" priority="3">
      <formula>I4=""</formula>
    </cfRule>
  </conditionalFormatting>
  <conditionalFormatting sqref="I8:I225">
    <cfRule type="cellIs" dxfId="171" priority="63" stopIfTrue="1" operator="greaterThanOrEqual">
      <formula>0</formula>
    </cfRule>
    <cfRule type="expression" dxfId="169" priority="60">
      <formula>I8=""</formula>
    </cfRule>
  </conditionalFormatting>
  <conditionalFormatting sqref="J8:K225">
    <cfRule type="colorScale" priority="870">
      <colorScale>
        <cfvo type="min"/>
        <cfvo type="max"/>
        <color rgb="FFFCDCDF"/>
        <color rgb="FFF2676B"/>
      </colorScale>
    </cfRule>
  </conditionalFormatting>
  <conditionalFormatting sqref="L8:L15 L17:L225">
    <cfRule type="expression" dxfId="167" priority="35">
      <formula>$L8&lt;&gt;$C8</formula>
    </cfRule>
  </conditionalFormatting>
  <conditionalFormatting sqref="M198:R225 M8:X197">
    <cfRule type="colorScale" priority="34">
      <colorScale>
        <cfvo type="num" val="0"/>
        <cfvo type="num" val="10"/>
        <color rgb="FFFCFCFF"/>
        <color rgb="FFFFFF00"/>
      </colorScale>
    </cfRule>
  </conditionalFormatting>
  <conditionalFormatting sqref="M2:V3 W3:Z3">
    <cfRule type="expression" dxfId="166" priority="27">
      <formula>M2&lt;&gt;L2</formula>
    </cfRule>
    <cfRule type="expression" dxfId="165" priority="26">
      <formula>M2=L2</formula>
    </cfRule>
    <cfRule type="expression" dxfId="164" priority="28">
      <formula>M2=L2</formula>
    </cfRule>
  </conditionalFormatting>
  <conditionalFormatting sqref="M8:X197 M198:R225">
    <cfRule type="expression" dxfId="163" priority="33" stopIfTrue="1">
      <formula>ISNUMBER(SEARCH("_raw",M$7))</formula>
    </cfRule>
  </conditionalFormatting>
  <conditionalFormatting sqref="M6:Z6">
    <cfRule type="expression" dxfId="162" priority="18">
      <formula>ISNUMBER(SEARCH("_raw",M$7))</formula>
    </cfRule>
  </conditionalFormatting>
  <conditionalFormatting sqref="W2:AD3">
    <cfRule type="expression" dxfId="161" priority="31">
      <formula>W2=R2</formula>
    </cfRule>
    <cfRule type="expression" dxfId="160" priority="29">
      <formula>W2=R2</formula>
    </cfRule>
    <cfRule type="expression" dxfId="159" priority="30">
      <formula>W2&lt;&gt;R2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19" stopIfTrue="1" operator="greaterThanOrEqual" id="{85B56FCF-3545-344F-A470-74FD45D6B075}">
            <xm:f>Parameters!$D$37</xm:f>
            <x14:dxf>
              <font>
                <sz val="12"/>
                <color rgb="FF000000"/>
                <name val="Arial"/>
              </font>
              <fill>
                <patternFill patternType="solid">
                  <bgColor rgb="FFE35A3A"/>
                </patternFill>
              </fill>
            </x14:dxf>
          </x14:cfRule>
          <x14:cfRule type="cellIs" priority="20" stopIfTrue="1" operator="greaterThanOrEqual" id="{DE9EDD50-5F88-CA47-AA93-4F47666E228E}">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77" stopIfTrue="1" operator="greaterThanOrEqual" id="{08A62343-5B26-BF49-82E5-37598E9CE06B}">
            <xm:f>Parameters!$D$37</xm:f>
            <x14:dxf>
              <font>
                <sz val="12"/>
                <color rgb="FF000000"/>
                <name val="Arial"/>
              </font>
              <fill>
                <patternFill patternType="solid">
                  <bgColor rgb="FFE35A3A"/>
                </patternFill>
              </fill>
            </x14:dxf>
          </x14:cfRule>
          <x14:cfRule type="cellIs" priority="78" stopIfTrue="1" operator="greaterThanOrEqual" id="{50961785-5516-F74F-BC65-B42B402D0DD3}">
            <xm:f>Parameters!$D$38</xm:f>
            <x14:dxf>
              <font>
                <sz val="12"/>
                <color rgb="FF000000"/>
                <name val="Arial"/>
              </font>
              <fill>
                <patternFill patternType="solid">
                  <bgColor rgb="FFEE9F8F"/>
                </patternFill>
              </fill>
            </x14:dxf>
          </x14:cfRule>
          <xm:sqref>G8:G225</xm:sqref>
        </x14:conditionalFormatting>
        <x14:conditionalFormatting xmlns:xm="http://schemas.microsoft.com/office/excel/2006/main">
          <x14:cfRule type="cellIs" priority="15" stopIfTrue="1" operator="greaterThanOrEqual" id="{EE2D7353-7BFE-6548-852B-BB3DAB8059E2}">
            <xm:f>Parameters!$D$41</xm:f>
            <x14:dxf>
              <font>
                <sz val="12"/>
                <color rgb="FF000000"/>
                <name val="Arial"/>
              </font>
              <fill>
                <patternFill patternType="solid">
                  <bgColor rgb="FFF2676B"/>
                </patternFill>
              </fill>
            </x14:dxf>
          </x14:cfRule>
          <x14:cfRule type="cellIs" priority="17" stopIfTrue="1" operator="between" id="{F1B8F548-97EC-1242-A01F-E4FAF1C7E495}">
            <xm:f>0</xm:f>
            <xm:f>Parameters!$D$42</xm:f>
            <x14:dxf>
              <font>
                <sz val="12"/>
                <color rgb="FF000000"/>
                <name val="Arial"/>
              </font>
              <fill>
                <patternFill patternType="solid">
                  <bgColor rgb="FFFCDCDF"/>
                </patternFill>
              </fill>
            </x14:dxf>
          </x14:cfRule>
          <x14:cfRule type="cellIs" priority="16" stopIfTrue="1" operator="greaterThanOrEqual" id="{A2F74E00-019F-6840-8C1E-AA480461536D}">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88" stopIfTrue="1" operator="greaterThanOrEqual" id="{51430706-2442-D54F-84FD-6D73F26456D0}">
            <xm:f>Parameters!$D$42</xm:f>
            <x14:dxf>
              <font>
                <sz val="12"/>
                <color rgb="FF000000"/>
                <name val="Arial"/>
              </font>
              <fill>
                <patternFill patternType="solid">
                  <bgColor rgb="FFF7A9AC"/>
                </patternFill>
              </fill>
            </x14:dxf>
          </x14:cfRule>
          <x14:cfRule type="cellIs" priority="89" stopIfTrue="1" operator="between" id="{9945224E-8A5F-124B-A795-4E3A439CF5CC}">
            <xm:f>0</xm:f>
            <xm:f>Parameters!$D$42</xm:f>
            <x14:dxf>
              <font>
                <sz val="12"/>
                <color rgb="FF000000"/>
                <name val="Arial"/>
              </font>
              <fill>
                <patternFill patternType="solid">
                  <bgColor rgb="FFFCDCDF"/>
                </patternFill>
              </fill>
            </x14:dxf>
          </x14:cfRule>
          <x14:cfRule type="cellIs" priority="87" stopIfTrue="1" operator="greaterThanOrEqual" id="{19AEAB46-E4D9-F843-9E41-FFBEAF2631C6}">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2" stopIfTrue="1" operator="greaterThanOrEqual" id="{1F0350BB-5BA5-9E4E-BB41-723CF4EF0144}">
            <xm:f>Parameters!$D$38</xm:f>
            <x14:dxf>
              <font>
                <sz val="12"/>
                <color rgb="FF000000"/>
                <name val="Arial"/>
              </font>
              <fill>
                <patternFill patternType="solid">
                  <bgColor rgb="FFF9BF8E"/>
                </patternFill>
              </fill>
            </x14:dxf>
          </x14:cfRule>
          <x14:cfRule type="cellIs" priority="61" stopIfTrue="1" operator="greaterThanOrEqual" id="{1A2EE9EC-3A56-3643-A63E-CE82C8805AA5}">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1" id="{491353F1-32B7-7B4F-9572-B001004245E5}">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2" id="{B26EF60A-1F29-2340-B58A-00696F75689F}">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1C346E-EA18-134C-882C-340BA87F1895}">
  <dimension ref="A1:BA234"/>
  <sheetViews>
    <sheetView zoomScaleNormal="100" workbookViewId="0">
      <selection activeCell="G8" sqref="G8:G225"/>
    </sheetView>
  </sheetViews>
  <sheetFormatPr baseColWidth="10" defaultColWidth="8.7109375" defaultRowHeight="16" x14ac:dyDescent="0.2"/>
  <cols>
    <col min="1" max="1" width="5.28515625" style="35" customWidth="1"/>
    <col min="2" max="2" width="22.7109375" style="35" customWidth="1"/>
    <col min="3" max="3" width="8.7109375" style="35"/>
    <col min="4" max="4" width="7.85546875" style="35" customWidth="1"/>
    <col min="5" max="5" width="8.7109375" style="35"/>
    <col min="6" max="6" width="3.5703125" style="35" customWidth="1"/>
    <col min="7" max="9" width="9.7109375" style="86" customWidth="1"/>
    <col min="10" max="10" width="23.140625" style="242" bestFit="1" customWidth="1"/>
    <col min="11" max="11" width="22.28515625" style="242" bestFit="1" customWidth="1"/>
    <col min="12" max="12" width="6.140625" style="44" bestFit="1" customWidth="1"/>
    <col min="13" max="13" width="15.28515625" style="86" bestFit="1" customWidth="1"/>
    <col min="14" max="14" width="17.5703125" style="86" bestFit="1" customWidth="1"/>
    <col min="15" max="15" width="13.28515625" style="86" bestFit="1" customWidth="1"/>
    <col min="16" max="16" width="13.85546875" style="86" bestFit="1" customWidth="1"/>
    <col min="17" max="17" width="13.7109375" style="86" bestFit="1" customWidth="1"/>
    <col min="18" max="18" width="14.28515625" style="86" bestFit="1" customWidth="1"/>
    <col min="19" max="20" width="19.140625" style="86" bestFit="1" customWidth="1"/>
    <col min="21" max="21" width="17.42578125" style="86" bestFit="1" customWidth="1"/>
    <col min="22" max="22" width="17.5703125" style="86" bestFit="1" customWidth="1"/>
    <col min="23" max="23" width="17.5703125" style="86" customWidth="1"/>
    <col min="24" max="24" width="80.5703125" style="86" bestFit="1" customWidth="1"/>
    <col min="25" max="25" width="17.42578125" style="86" bestFit="1" customWidth="1"/>
    <col min="26" max="27" width="17.5703125" style="86" customWidth="1"/>
    <col min="28" max="28" width="14" style="86" bestFit="1" customWidth="1"/>
    <col min="29" max="29" width="17" style="86" bestFit="1" customWidth="1"/>
    <col min="30" max="30" width="16.85546875" style="86" bestFit="1" customWidth="1"/>
    <col min="31" max="31" width="16.28515625" style="86" bestFit="1" customWidth="1"/>
    <col min="32" max="35" width="17.5703125" style="86" bestFit="1" customWidth="1"/>
    <col min="36" max="37" width="19.140625" style="86" bestFit="1" customWidth="1"/>
    <col min="38" max="43" width="9.7109375" style="86" customWidth="1"/>
    <col min="44" max="44" width="9.7109375" style="35" customWidth="1"/>
    <col min="45" max="16384" width="8.7109375" style="35"/>
  </cols>
  <sheetData>
    <row r="1" spans="1:43"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c r="AM1" s="35"/>
      <c r="AN1" s="35"/>
      <c r="AO1" s="35"/>
      <c r="AP1" s="35"/>
      <c r="AQ1" s="35"/>
    </row>
    <row r="2" spans="1:43" x14ac:dyDescent="0.2">
      <c r="A2" s="93"/>
      <c r="B2" s="95" t="s">
        <v>425</v>
      </c>
      <c r="C2" s="88"/>
      <c r="D2" s="172"/>
      <c r="E2" s="172"/>
      <c r="F2" s="89"/>
      <c r="G2" s="90"/>
      <c r="H2" s="90"/>
      <c r="I2" s="90"/>
      <c r="L2" s="91"/>
      <c r="M2" s="177" t="str">
        <f>IF(SUM(M4:M5)&gt;0,"Norm. Values",IF(ISTEXT(M7),"Raw Values",""))</f>
        <v>Norm. Values</v>
      </c>
      <c r="N2" s="177" t="str">
        <f t="shared" ref="N2:AE2" si="0">IF(SUM(N4:N5)&gt;0,"Norm. Values",IF(ISTEXT(N7),"Raw Values",""))</f>
        <v>Norm. Values</v>
      </c>
      <c r="O2" s="177" t="str">
        <f t="shared" si="0"/>
        <v>Norm. Values</v>
      </c>
      <c r="P2" s="177" t="str">
        <f t="shared" si="0"/>
        <v>Norm. Values</v>
      </c>
      <c r="Q2" s="177" t="str">
        <f t="shared" si="0"/>
        <v>Norm. Values</v>
      </c>
      <c r="R2" s="177" t="str">
        <f t="shared" si="0"/>
        <v>Raw Values</v>
      </c>
      <c r="S2" s="177" t="str">
        <f t="shared" si="0"/>
        <v>Raw Values</v>
      </c>
      <c r="T2" s="177" t="str">
        <f t="shared" si="0"/>
        <v>Raw Values</v>
      </c>
      <c r="U2" s="177" t="str">
        <f t="shared" si="0"/>
        <v>Raw Values</v>
      </c>
      <c r="V2" s="177"/>
      <c r="W2" s="177"/>
      <c r="X2" s="177"/>
      <c r="Y2" s="177" t="str">
        <f t="shared" si="0"/>
        <v/>
      </c>
      <c r="Z2" s="177" t="str">
        <f t="shared" si="0"/>
        <v/>
      </c>
      <c r="AA2" s="177" t="str">
        <f t="shared" si="0"/>
        <v/>
      </c>
      <c r="AB2" s="177" t="str">
        <f t="shared" si="0"/>
        <v/>
      </c>
      <c r="AC2" s="177" t="str">
        <f t="shared" si="0"/>
        <v/>
      </c>
      <c r="AD2" s="177" t="str">
        <f t="shared" si="0"/>
        <v/>
      </c>
      <c r="AE2" s="89" t="str">
        <f t="shared" si="0"/>
        <v/>
      </c>
      <c r="AF2" s="89"/>
      <c r="AG2" s="89"/>
      <c r="AH2" s="89"/>
      <c r="AI2" s="89"/>
      <c r="AJ2" s="89"/>
      <c r="AK2" s="89"/>
      <c r="AL2" s="93"/>
      <c r="AM2" s="35"/>
      <c r="AN2" s="35"/>
      <c r="AO2" s="35"/>
      <c r="AP2" s="35"/>
      <c r="AQ2" s="35"/>
    </row>
    <row r="3" spans="1:43"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
      </c>
      <c r="S3" s="178" t="str">
        <f t="shared" si="1"/>
        <v/>
      </c>
      <c r="T3" s="178" t="str">
        <f t="shared" si="1"/>
        <v/>
      </c>
      <c r="U3" s="178" t="str">
        <f t="shared" si="1"/>
        <v/>
      </c>
      <c r="V3" s="178"/>
      <c r="W3" s="178"/>
      <c r="X3" s="178"/>
      <c r="Y3" s="178" t="str">
        <f>IF(Y4=1,"Underlying",IF(Y5=1,"Emerging",""))</f>
        <v/>
      </c>
      <c r="Z3" s="178" t="str">
        <f t="shared" ref="Z3:AA3" si="2">IF(Z4=1,"Underlying",IF(Z5=1,"Emerging",""))</f>
        <v/>
      </c>
      <c r="AA3" s="179" t="str">
        <f t="shared" si="2"/>
        <v/>
      </c>
      <c r="AB3" s="179"/>
      <c r="AC3" s="179"/>
      <c r="AD3" s="179"/>
      <c r="AE3" s="89"/>
      <c r="AF3" s="89"/>
      <c r="AG3" s="89"/>
      <c r="AH3" s="89"/>
      <c r="AI3" s="89"/>
      <c r="AJ3" s="89"/>
      <c r="AK3" s="89"/>
      <c r="AL3" s="93"/>
      <c r="AM3" s="35"/>
      <c r="AN3" s="35"/>
      <c r="AO3" s="35"/>
      <c r="AP3" s="35"/>
      <c r="AQ3" s="35"/>
    </row>
    <row r="4" spans="1:43"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t="str">
        <f>IFERROR(INDEX('Data Dictionary'!$I$8:$I$39,MATCH(R7,'Data Dictionary'!$K$8:$K$39,0)),"")</f>
        <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c r="AM4" s="35"/>
      <c r="AN4" s="35"/>
      <c r="AO4" s="35"/>
      <c r="AP4" s="35"/>
      <c r="AQ4" s="35"/>
    </row>
    <row r="5" spans="1:43"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t="str">
        <f>IFERROR(INDEX('Data Dictionary'!$J$8:$J$39,MATCH(R7,'Data Dictionary'!$K$8:$K$39,0)),"")</f>
        <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c r="AM5" s="35"/>
      <c r="AN5" s="35"/>
      <c r="AO5" s="35"/>
      <c r="AP5" s="35"/>
      <c r="AQ5" s="35"/>
    </row>
    <row r="6" spans="1:43" ht="57"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Socio-economic Vulnerability Index</v>
      </c>
      <c r="N6" s="246" t="str">
        <f>IFERROR(INDEX('Data Dictionary'!$E$8:$E$39,MATCH(N7,'Data Dictionary'!$K$8:$K$39,0)),IFERROR(CONCATENATE(INDEX('Data Dictionary'!$E$8:$E$39,MATCH(LEFT(N7, SEARCH("_raw",N7,1)-1),'Data Dictionary'!$L$8:$L$39,0))," (Raw)"),""))</f>
        <v>Unemployment Rate, % Change</v>
      </c>
      <c r="O6" s="246" t="str">
        <f>IFERROR(INDEX('Data Dictionary'!$E$8:$E$39,MATCH(O7,'Data Dictionary'!$K$8:$K$39,0)),IFERROR(CONCATENATE(INDEX('Data Dictionary'!$E$8:$E$39,MATCH(LEFT(O7, SEARCH("_raw",O7,1)-1),'Data Dictionary'!$L$8:$L$39,0))," (Raw)"),""))</f>
        <v>Macro-Financial Review Household Level Risk</v>
      </c>
      <c r="P6" s="246" t="str">
        <f>IFERROR(INDEX('Data Dictionary'!$E$8:$E$39,MATCH(P7,'Data Dictionary'!$K$8:$K$39,0)),IFERROR(CONCATENATE(INDEX('Data Dictionary'!$E$8:$E$39,MATCH(LEFT(P7, SEARCH("_raw",P7,1)-1),'Data Dictionary'!$L$8:$L$39,0))," (Raw)"),""))</f>
        <v>People Below $2.05 Poverty Line, % Change</v>
      </c>
      <c r="Q6" s="246" t="str">
        <f>IFERROR(INDEX('Data Dictionary'!$E$8:$E$39,MATCH(Q7,'Data Dictionary'!$K$8:$K$39,0)),IFERROR(CONCATENATE(INDEX('Data Dictionary'!$E$8:$E$39,MATCH(LEFT(Q7, SEARCH("_raw",Q7,1)-1),'Data Dictionary'!$L$8:$L$39,0))," (Raw)"),""))</f>
        <v>ACAPS Risk List (Socioeconomic)</v>
      </c>
      <c r="R6" s="246" t="str">
        <f>IFERROR(INDEX('Data Dictionary'!$E$8:$E$39,MATCH(R7,'Data Dictionary'!$K$8:$K$39,0)),IFERROR(CONCATENATE(INDEX('Data Dictionary'!$E$8:$E$39,MATCH(LEFT(R7, SEARCH("_raw",R7,1)-1),'Data Dictionary'!$L$8:$L$39,0))," (Raw)"),""))</f>
        <v>INFORM Socio-economic Vulnerability Index (Raw)</v>
      </c>
      <c r="S6" s="246" t="str">
        <f>IFERROR(INDEX('Data Dictionary'!$E$8:$E$39,MATCH(S7,'Data Dictionary'!$K$8:$K$39,0)),IFERROR(CONCATENATE(INDEX('Data Dictionary'!$E$8:$E$39,MATCH(LEFT(S7, SEARCH("_raw",S7,1)-1),'Data Dictionary'!$L$8:$L$39,0))," (Raw)"),""))</f>
        <v/>
      </c>
      <c r="T6" s="246" t="str">
        <f>IFERROR(INDEX('Data Dictionary'!$E$8:$E$39,MATCH(T7,'Data Dictionary'!$K$8:$K$39,0)),IFERROR(CONCATENATE(INDEX('Data Dictionary'!$E$8:$E$39,MATCH(LEFT(T7, SEARCH("_raw",T7,1)-1),'Data Dictionary'!$L$8:$L$39,0))," (Raw)"),""))</f>
        <v/>
      </c>
      <c r="U6" s="246" t="str">
        <f>IFERROR(INDEX('Data Dictionary'!$E$8:$E$39,MATCH(U7,'Data Dictionary'!$K$8:$K$39,0)),IFERROR(CONCATENATE(INDEX('Data Dictionary'!$E$8:$E$39,MATCH(LEFT(U7, SEARCH("_raw",U7,1)-1),'Data Dictionary'!$L$8:$L$39,0))," (Raw)"),""))</f>
        <v/>
      </c>
      <c r="V6" s="246"/>
      <c r="W6" s="246"/>
      <c r="X6" s="246"/>
      <c r="Y6" s="246"/>
      <c r="Z6" s="246"/>
      <c r="AA6" s="99"/>
      <c r="AB6" s="99"/>
      <c r="AC6" s="99"/>
      <c r="AD6" s="35"/>
      <c r="AE6" s="35"/>
      <c r="AF6" s="35" t="str">
        <f>IFERROR(INDEX('Data Dictionary'!$E$8:$E$39,MATCH(AF7,'Data Dictionary'!$K$8:$K$39,0)),IFERROR(CONCATENATE(INDEX('Data Dictionary'!$E$8:$E$39,MATCH(LEFT(AF7, SEARCH("_raw",AF7,1)-1),'Data Dictionary'!$L$8:$L$39,0))," (Raw)"),""))</f>
        <v/>
      </c>
      <c r="AG6" s="35" t="str">
        <f>IFERROR(INDEX('Data Dictionary'!$E$8:$E$39,MATCH(AG7,'Data Dictionary'!$K$8:$K$39,0)),IFERROR(CONCATENATE(INDEX('Data Dictionary'!$E$8:$E$39,MATCH(LEFT(AG7, SEARCH("_raw",AG7,1)-1),'Data Dictionary'!$L$8:$L$39,0))," (Raw)"),""))</f>
        <v/>
      </c>
      <c r="AH6" s="35" t="str">
        <f>IFERROR(INDEX('Data Dictionary'!$E$8:$E$39,MATCH(AH7,'Data Dictionary'!$K$8:$K$39,0)),IFERROR(CONCATENATE(INDEX('Data Dictionary'!$E$8:$E$39,MATCH(LEFT(AH7, SEARCH("_raw",AH7,1)-1),'Data Dictionary'!$L$8:$L$39,0))," (Raw)"),""))</f>
        <v/>
      </c>
      <c r="AI6" s="35" t="str">
        <f>IFERROR(INDEX('Data Dictionary'!$E$8:$E$39,MATCH(AI7,'Data Dictionary'!$K$8:$K$39,0)),IFERROR(CONCATENATE(INDEX('Data Dictionary'!$E$8:$E$39,MATCH(LEFT(AI7, SEARCH("_raw",AI7,1)-1),'Data Dictionary'!$L$8:$L$39,0))," (Raw)"),""))</f>
        <v/>
      </c>
      <c r="AJ6" s="35" t="str">
        <f>IFERROR(INDEX('Data Dictionary'!$E$8:$E$39,MATCH(AJ7,'Data Dictionary'!$K$8:$K$39,0)),IFERROR(CONCATENATE(INDEX('Data Dictionary'!$E$8:$E$39,MATCH(LEFT(AJ7, SEARCH("_raw",AJ7,1)-1),'Data Dictionary'!$L$8:$L$39,0))," (Raw)"),""))</f>
        <v/>
      </c>
      <c r="AK6" s="35" t="str">
        <f>IFERROR(INDEX('Data Dictionary'!$E$8:$E$39,MATCH(AK7,'Data Dictionary'!$K$8:$K$39,0)),IFERROR(CONCATENATE(INDEX('Data Dictionary'!$E$8:$E$39,MATCH(LEFT(AK7, SEARCH("_raw",AK7,1)-1),'Data Dictionary'!$L$8:$L$39,0))," (Raw)"),""))</f>
        <v/>
      </c>
      <c r="AL6" s="35"/>
      <c r="AM6" s="35"/>
      <c r="AN6" s="35"/>
      <c r="AO6" s="35"/>
      <c r="AP6" s="35"/>
      <c r="AQ6" s="35"/>
    </row>
    <row r="7" spans="1:43" s="94" customFormat="1" ht="29" x14ac:dyDescent="0.2">
      <c r="A7" s="198"/>
      <c r="B7" s="188"/>
      <c r="C7" s="188"/>
      <c r="D7" s="218"/>
      <c r="E7" s="218"/>
      <c r="F7" s="102"/>
      <c r="G7" s="189"/>
      <c r="H7" s="189"/>
      <c r="I7" s="189"/>
      <c r="J7" s="243" t="s">
        <v>614</v>
      </c>
      <c r="K7" s="243" t="s">
        <v>615</v>
      </c>
      <c r="L7" s="244" t="s">
        <v>2</v>
      </c>
      <c r="M7" s="247" t="s">
        <v>391</v>
      </c>
      <c r="N7" s="247" t="s">
        <v>478</v>
      </c>
      <c r="O7" s="247" t="s">
        <v>439</v>
      </c>
      <c r="P7" s="247" t="s">
        <v>440</v>
      </c>
      <c r="Q7" s="247" t="s">
        <v>638</v>
      </c>
      <c r="R7" s="247" t="s">
        <v>479</v>
      </c>
      <c r="S7" s="247" t="s">
        <v>537</v>
      </c>
      <c r="T7" s="247" t="s">
        <v>481</v>
      </c>
      <c r="U7" s="247" t="s">
        <v>505</v>
      </c>
      <c r="V7" s="247" t="s">
        <v>480</v>
      </c>
      <c r="W7" s="247" t="s">
        <v>507</v>
      </c>
      <c r="X7" s="247" t="s">
        <v>639</v>
      </c>
      <c r="Y7" s="247"/>
      <c r="Z7" s="247"/>
      <c r="AA7" s="100"/>
      <c r="AB7" s="99"/>
      <c r="AC7" s="100"/>
      <c r="AD7" s="35"/>
    </row>
    <row r="8" spans="1:43"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t="e">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#N/A</v>
      </c>
      <c r="H8" s="80" t="e" cm="1">
        <f t="array" ref="H8">IF(
    SUM(IF(
            ISNUMBER(
                IF(
                    $M$4:$Y$4,
                    (M8:Y8),
                    "")),
            1,
            0))
        =0,
    NA(),
    IF(
        Parameters!$D$15=1,
        IF(
            SUM(--(ISNUMBER(IF($M$4:$Y$4=1,(M8:Y8),""))))&gt;0,
            MAX(IF(
                ISNUMBER(M8:Y8),
                IF(
                    M$4:Y$4=1,
                    M8:Y8,
                    ""),
                "")),
            MAX(IF(
                ISNUMBER(M8:Y8),
                IF(
                    M$4:Y$4=2,
                    M8:Y8,
                    ""),
                ""))
        ),
        IF(
            Parameters!$D$16=1,
            IFERROR(
                AVERAGE(IF(
                    ISNUMBER(M8:Y8),
                    IF(
                        M$4:Y$4=1,
                        M8:Y8,
                        ""),
                    "")),
                AVERAGE(IF(
                    ISNUMBER(M8:Y8),
                    IF(
                        M$4:Y$4=2,
                        M8:Y8,
                        ""),
                    ""))
            ),
            IF(
                Parameters!$D$17=1,
                IFERROR(
                    IF(
                        OR(
                            IF(
                                ISNUMBER(M8:Y8),
                                IF(
                                    M$4:Y$4=1,
                                    M8:Y8,
                                    ""),
                                "")
                            =0),
                        0,
                        GEOMEAN(IF(
                            ISNUMBER(M8:Y8),
                            IF(
                                M$4:Y$4=1,
                                M8:Y8,
                                ""),
                            ""))
                    ),
                    IF(
                        OR(IF(
                            ISNUMBER(M8:Y8),
                            IF(
                                M$4:Y$4=2,
                                M8:Y8,
                                ""),
                            "")
                            =0),
                        0,
                        GEOMEAN(IF(
                            ISNUMBER(M8:Y8),
                            IF(
                                M$4:Y$4=2,
                                M8:Y8,
                                ""),
                            "")))
                )
            )
        )
    )
)</f>
        <v>#N/A</v>
      </c>
      <c r="I8" s="191" t="e" cm="1">
        <f t="array" ref="I8">IF(
    SUM(IF(
            ISNUMBER(
                IF(
                    $M$5:$Y$5,
                    (M8:Y8),
                    "")),
            1,
            0))
        =0,
    NA(),
    IF(
        Parameters!$D$15=1,
        IF(
            SUM(--(ISNUMBER(IF($M$5:$Y$5=1,(M8:Y8),""))))&gt;0,
            MAX(IF(
                ISNUMBER(M8:Y8),
                IF(
                    M$5:Y$5=1,
                    M8:Y8,
                    ""),
                "")),
            MAX(IF(
                ISNUMBER(M8:Y8),
                IF(
                    M$5:Y$5=2,
                    M8:Y8,
                    ""),
                ""))
        ),
        IF(
            Parameters!$D$16=1,
            IFERROR(
                AVERAGE(IF(
                    ISNUMBER(M8:Y8),
                    IF(
                        M$5:Y$5=1,
                        M8:Y8,
                        ""),
                    "")),
                AVERAGE(IF(
                    ISNUMBER(M8:Y8),
                    IF(
                        M$5:Y$5=2,
                        M8:Y8,
                        ""),
                    ""))
            ),
            IF(
                Parameters!$D$17=1,
                IFERROR(
                    IF(
                        OR(
                            IF(
                                ISNUMBER(M8:Y8),
                                IF(
                                    M$5:Y$5=1,
                                    M8:Y8,
                                    ""),
                                "")
                            =0),
                        0,
                        GEOMEAN(IF(
                            ISNUMBER(M8:Y8),
                            IF(
                                M$5:Y$5=1,
                                M8:Y8,
                                ""),
                            ""))
                    ),
                    IF(
                        OR(IF(
                            ISNUMBER(M8:Y8),
                            IF(
                                M$5:Y$5=2,
                                M8:Y8,
                                ""),
                            "")
                            =0),
                        0,
                        GEOMEAN(IF(
                            ISNUMBER(M8:Y8),
                            IF(
                                M$5:Y$5=2,
                                M8:Y8,
                                ""),
                            "")))
                )
            )
        )
    )
)</f>
        <v>#N/A</v>
      </c>
      <c r="J8" s="242" t="s">
        <v>409</v>
      </c>
      <c r="K8" s="242">
        <v>45218</v>
      </c>
      <c r="L8" s="91" t="s">
        <v>694</v>
      </c>
      <c r="M8" s="192" t="s">
        <v>409</v>
      </c>
      <c r="N8" s="192" t="s">
        <v>409</v>
      </c>
      <c r="O8" s="192" t="s">
        <v>409</v>
      </c>
      <c r="P8" s="192" t="s">
        <v>409</v>
      </c>
      <c r="Q8" s="192" t="s">
        <v>409</v>
      </c>
      <c r="R8" s="192" t="s">
        <v>409</v>
      </c>
      <c r="S8" s="192" t="s">
        <v>409</v>
      </c>
      <c r="T8" s="192" t="s">
        <v>409</v>
      </c>
      <c r="U8" s="192" t="s">
        <v>409</v>
      </c>
      <c r="V8" s="192" t="s">
        <v>409</v>
      </c>
      <c r="W8" s="192" t="s">
        <v>409</v>
      </c>
      <c r="X8" s="192" t="s">
        <v>409</v>
      </c>
      <c r="Y8" s="192"/>
      <c r="Z8" s="192"/>
      <c r="AA8" s="34"/>
      <c r="AB8" s="34"/>
      <c r="AC8" s="34"/>
      <c r="AD8" s="34"/>
      <c r="AE8" s="34"/>
      <c r="AF8" s="34"/>
      <c r="AG8" s="34"/>
      <c r="AH8" s="34"/>
      <c r="AI8" s="34"/>
      <c r="AJ8" s="34"/>
      <c r="AK8" s="34"/>
      <c r="AL8" s="195"/>
      <c r="AM8" s="195"/>
      <c r="AN8" s="87"/>
      <c r="AO8" s="87"/>
      <c r="AP8" s="87"/>
      <c r="AQ8" s="35"/>
    </row>
    <row r="9" spans="1:43"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$M$4:$Y$4,
                    (M9:Y9),
                    "")),
            1,
            0))
        =0,
    NA(),
    IF(
        Parameters!$D$15=1,
        IF(
            SUM(--(ISNUMBER(IF($M$4:$Y$4=1,(M9:Y9),""))))&gt;0,
            MAX(IF(
                ISNUMBER(M9:Y9),
                IF(
                    M$4:Y$4=1,
                    M9:Y9,
                    ""),
                "")),
            MAX(IF(
                ISNUMBER(M9:Y9),
                IF(
                    M$4:Y$4=2,
                    M9:Y9,
                    ""),
                ""))
        ),
        IF(
            Parameters!$D$16=1,
            IFERROR(
                AVERAGE(IF(
                    ISNUMBER(M9:Y9),
                    IF(
                        M$4:Y$4=1,
                        M9:Y9,
                        ""),
                    "")),
                AVERAGE(IF(
                    ISNUMBER(M9:Y9),
                    IF(
                        M$4:Y$4=2,
                        M9:Y9,
                        ""),
                    ""))
            ),
            IF(
                Parameters!$D$17=1,
                IFERROR(
                    IF(
                        OR(
                            IF(
                                ISNUMBER(M9:Y9),
                                IF(
                                    M$4:Y$4=1,
                                    M9:Y9,
                                    ""),
                                "")
                            =0),
                        0,
                        GEOMEAN(IF(
                            ISNUMBER(M9:Y9),
                            IF(
                                M$4:Y$4=1,
                                M9:Y9,
                                ""),
                            ""))
                    ),
                    IF(
                        OR(IF(
                            ISNUMBER(M9:Y9),
                            IF(
                                M$4:Y$4=2,
                                M9:Y9,
                                ""),
                            "")
                            =0),
                        0,
                        GEOMEAN(IF(
                            ISNUMBER(M9:Y9),
                            IF(
                                M$4:Y$4=2,
                                M9:Y9,
                                ""),
                            "")))
                )
            )
        )
    )
)</f>
        <v>10</v>
      </c>
      <c r="I9" s="191" t="e" cm="1">
        <f t="array" ref="I9">IF(
    SUM(IF(
            ISNUMBER(
                IF(
                    $M$5:$Y$5,
                    (M9:Y9),
                    "")),
            1,
            0))
        =0,
    NA(),
    IF(
        Parameters!$D$15=1,
        IF(
            SUM(--(ISNUMBER(IF($M$5:$Y$5=1,(M9:Y9),""))))&gt;0,
            MAX(IF(
                ISNUMBER(M9:Y9),
                IF(
                    M$5:Y$5=1,
                    M9:Y9,
                    ""),
                "")),
            MAX(IF(
                ISNUMBER(M9:Y9),
                IF(
                    M$5:Y$5=2,
                    M9:Y9,
                    ""),
                ""))
        ),
        IF(
            Parameters!$D$16=1,
            IFERROR(
                AVERAGE(IF(
                    ISNUMBER(M9:Y9),
                    IF(
                        M$5:Y$5=1,
                        M9:Y9,
                        ""),
                    "")),
                AVERAGE(IF(
                    ISNUMBER(M9:Y9),
                    IF(
                        M$5:Y$5=2,
                        M9:Y9,
                        ""),
                    ""))
            ),
            IF(
                Parameters!$D$17=1,
                IFERROR(
                    IF(
                        OR(
                            IF(
                                ISNUMBER(M9:Y9),
                                IF(
                                    M$5:Y$5=1,
                                    M9:Y9,
                                    ""),
                                "")
                            =0),
                        0,
                        GEOMEAN(IF(
                            ISNUMBER(M9:Y9),
                            IF(
                                M$5:Y$5=1,
                                M9:Y9,
                                ""),
                            ""))
                    ),
                    IF(
                        OR(IF(
                            ISNUMBER(M9:Y9),
                            IF(
                                M$5:Y$5=2,
                                M9:Y9,
                                ""),
                            "")
                            =0),
                        0,
                        GEOMEAN(IF(
                            ISNUMBER(M9:Y9),
                            IF(
                                M$5:Y$5=2,
                                M9:Y9,
                                ""),
                            "")))
                )
            )
        )
    )
)</f>
        <v>#N/A</v>
      </c>
      <c r="J9" s="242">
        <v>45188</v>
      </c>
      <c r="K9" s="242">
        <v>45201</v>
      </c>
      <c r="L9" s="91" t="s">
        <v>7</v>
      </c>
      <c r="M9" s="192">
        <v>10</v>
      </c>
      <c r="N9" s="192" t="s">
        <v>409</v>
      </c>
      <c r="O9" s="192" t="s">
        <v>409</v>
      </c>
      <c r="P9" s="192" t="s">
        <v>409</v>
      </c>
      <c r="Q9" s="192" t="s">
        <v>409</v>
      </c>
      <c r="R9" s="192">
        <v>8.3000000000000007</v>
      </c>
      <c r="S9" s="192" t="s">
        <v>409</v>
      </c>
      <c r="T9" s="192" t="s">
        <v>409</v>
      </c>
      <c r="U9" s="192" t="s">
        <v>409</v>
      </c>
      <c r="V9" s="192" t="s">
        <v>409</v>
      </c>
      <c r="W9" s="192" t="s">
        <v>409</v>
      </c>
      <c r="X9" s="192" t="s">
        <v>409</v>
      </c>
      <c r="Y9" s="192"/>
      <c r="Z9" s="192"/>
      <c r="AA9" s="34"/>
      <c r="AB9" s="34"/>
      <c r="AC9" s="34"/>
      <c r="AD9" s="34"/>
      <c r="AE9" s="34"/>
      <c r="AF9" s="34"/>
      <c r="AG9" s="34"/>
      <c r="AH9" s="34"/>
      <c r="AI9" s="34"/>
      <c r="AJ9" s="34"/>
      <c r="AK9" s="34"/>
      <c r="AL9" s="195"/>
      <c r="AM9" s="195"/>
      <c r="AN9" s="87"/>
      <c r="AO9" s="87"/>
      <c r="AP9" s="87"/>
      <c r="AQ9" s="35"/>
    </row>
    <row r="10" spans="1:43"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7.6488093347203918</v>
      </c>
      <c r="H10" s="80" cm="1">
        <f t="array" ref="H10">IF(
    SUM(IF(
            ISNUMBER(
                IF(
                    $M$4:$Y$4,
                    (M10:Y10),
                    "")),
            1,
            0))
        =0,
    NA(),
    IF(
        Parameters!$D$15=1,
        IF(
            SUM(--(ISNUMBER(IF($M$4:$Y$4=1,(M10:Y10),""))))&gt;0,
            MAX(IF(
                ISNUMBER(M10:Y10),
                IF(
                    M$4:Y$4=1,
                    M10:Y10,
                    ""),
                "")),
            MAX(IF(
                ISNUMBER(M10:Y10),
                IF(
                    M$4:Y$4=2,
                    M10:Y10,
                    ""),
                ""))
        ),
        IF(
            Parameters!$D$16=1,
            IFERROR(
                AVERAGE(IF(
                    ISNUMBER(M10:Y10),
                    IF(
                        M$4:Y$4=1,
                        M10:Y10,
                        ""),
                    "")),
                AVERAGE(IF(
                    ISNUMBER(M10:Y10),
                    IF(
                        M$4:Y$4=2,
                        M10:Y10,
                        ""),
                    ""))
            ),
            IF(
                Parameters!$D$17=1,
                IFERROR(
                    IF(
                        OR(
                            IF(
                                ISNUMBER(M10:Y10),
                                IF(
                                    M$4:Y$4=1,
                                    M10:Y10,
                                    ""),
                                "")
                            =0),
                        0,
                        GEOMEAN(IF(
                            ISNUMBER(M10:Y10),
                            IF(
                                M$4:Y$4=1,
                                M10:Y10,
                                ""),
                            ""))
                    ),
                    IF(
                        OR(IF(
                            ISNUMBER(M10:Y10),
                            IF(
                                M$4:Y$4=2,
                                M10:Y10,
                                ""),
                            "")
                            =0),
                        0,
                        GEOMEAN(IF(
                            ISNUMBER(M10:Y10),
                            IF(
                                M$4:Y$4=2,
                                M10:Y10,
                                ""),
                            "")))
                )
            )
        )
    )
)</f>
        <v>8.2857142857142794</v>
      </c>
      <c r="I10" s="191" cm="1">
        <f t="array" ref="I10">IF(
    SUM(IF(
            ISNUMBER(
                IF(
                    $M$5:$Y$5,
                    (M10:Y10),
                    "")),
            1,
            0))
        =0,
    NA(),
    IF(
        Parameters!$D$15=1,
        IF(
            SUM(--(ISNUMBER(IF($M$5:$Y$5=1,(M10:Y10),""))))&gt;0,
            MAX(IF(
                ISNUMBER(M10:Y10),
                IF(
                    M$5:Y$5=1,
                    M10:Y10,
                    ""),
                "")),
            MAX(IF(
                ISNUMBER(M10:Y10),
                IF(
                    M$5:Y$5=2,
                    M10:Y10,
                    ""),
                ""))
        ),
        IF(
            Parameters!$D$16=1,
            IFERROR(
                AVERAGE(IF(
                    ISNUMBER(M10:Y10),
                    IF(
                        M$5:Y$5=1,
                        M10:Y10,
                        ""),
                    "")),
                AVERAGE(IF(
                    ISNUMBER(M10:Y10),
                    IF(
                        M$5:Y$5=2,
                        M10:Y10,
                        ""),
                    ""))
            ),
            IF(
                Parameters!$D$17=1,
                IFERROR(
                    IF(
                        OR(
                            IF(
                                ISNUMBER(M10:Y10),
                                IF(
                                    M$5:Y$5=1,
                                    M10:Y10,
                                    ""),
                                "")
                            =0),
                        0,
                        GEOMEAN(IF(
                            ISNUMBER(M10:Y10),
                            IF(
                                M$5:Y$5=1,
                                M10:Y10,
                                ""),
                            ""))
                    ),
                    IF(
                        OR(IF(
                            ISNUMBER(M10:Y10),
                            IF(
                                M$5:Y$5=2,
                                M10:Y10,
                                ""),
                            "")
                            =0),
                        0,
                        GEOMEAN(IF(
                            ISNUMBER(M10:Y10),
                            IF(
                                M$5:Y$5=2,
                                M10:Y10,
                                ""),
                            "")))
                )
            )
        )
    )
)</f>
        <v>7.0608618909024301</v>
      </c>
      <c r="J10" s="242">
        <v>45163</v>
      </c>
      <c r="K10" s="242">
        <v>45272</v>
      </c>
      <c r="L10" s="91" t="s">
        <v>9</v>
      </c>
      <c r="M10" s="192">
        <v>8.2857142857142794</v>
      </c>
      <c r="N10" s="192" t="s">
        <v>409</v>
      </c>
      <c r="O10" s="192">
        <v>0</v>
      </c>
      <c r="P10" s="192">
        <v>7.0608618909024301</v>
      </c>
      <c r="Q10" s="192" t="s">
        <v>409</v>
      </c>
      <c r="R10" s="192">
        <v>5.8</v>
      </c>
      <c r="S10" s="192" t="s">
        <v>409</v>
      </c>
      <c r="T10" s="192" t="s">
        <v>409</v>
      </c>
      <c r="U10" s="192" t="s">
        <v>539</v>
      </c>
      <c r="V10" s="192">
        <v>-0.70036697185152297</v>
      </c>
      <c r="W10" s="192">
        <v>0.353043094545122</v>
      </c>
      <c r="X10" s="192" t="s">
        <v>409</v>
      </c>
      <c r="Y10" s="192"/>
      <c r="Z10" s="192"/>
      <c r="AA10" s="34"/>
      <c r="AB10" s="34"/>
      <c r="AC10" s="34"/>
      <c r="AD10" s="34"/>
      <c r="AE10" s="34"/>
      <c r="AF10" s="34"/>
      <c r="AG10" s="34"/>
      <c r="AH10" s="34"/>
      <c r="AI10" s="34"/>
      <c r="AJ10" s="34"/>
      <c r="AK10" s="34"/>
      <c r="AL10" s="195"/>
      <c r="AM10" s="195"/>
      <c r="AN10" s="87"/>
      <c r="AO10" s="87"/>
      <c r="AP10" s="87"/>
      <c r="AQ10" s="35"/>
    </row>
    <row r="11" spans="1:43"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$M$4:$Y$4,
                    (M11:Y11),
                    "")),
            1,
            0))
        =0,
    NA(),
    IF(
        Parameters!$D$15=1,
        IF(
            SUM(--(ISNUMBER(IF($M$4:$Y$4=1,(M11:Y11),""))))&gt;0,
            MAX(IF(
                ISNUMBER(M11:Y11),
                IF(
                    M$4:Y$4=1,
                    M11:Y11,
                    ""),
                "")),
            MAX(IF(
                ISNUMBER(M11:Y11),
                IF(
                    M$4:Y$4=2,
                    M11:Y11,
                    ""),
                ""))
        ),
        IF(
            Parameters!$D$16=1,
            IFERROR(
                AVERAGE(IF(
                    ISNUMBER(M11:Y11),
                    IF(
                        M$4:Y$4=1,
                        M11:Y11,
                        ""),
                    "")),
                AVERAGE(IF(
                    ISNUMBER(M11:Y11),
                    IF(
                        M$4:Y$4=2,
                        M11:Y11,
                        ""),
                    ""))
            ),
            IF(
                Parameters!$D$17=1,
                IFERROR(
                    IF(
                        OR(
                            IF(
                                ISNUMBER(M11:Y11),
                                IF(
                                    M$4:Y$4=1,
                                    M11:Y11,
                                    ""),
                                "")
                            =0),
                        0,
                        GEOMEAN(IF(
                            ISNUMBER(M11:Y11),
                            IF(
                                M$4:Y$4=1,
                                M11:Y11,
                                ""),
                            ""))
                    ),
                    IF(
                        OR(IF(
                            ISNUMBER(M11:Y11),
                            IF(
                                M$4:Y$4=2,
                                M11:Y11,
                                ""),
                            "")
                            =0),
                        0,
                        GEOMEAN(IF(
                            ISNUMBER(M11:Y11),
                            IF(
                                M$4:Y$4=2,
                                M11:Y11,
                                ""),
                            "")))
                )
            )
        )
    )
)</f>
        <v>3.4285714285714199</v>
      </c>
      <c r="I11" s="191" t="e" cm="1">
        <f t="array" ref="I11">IF(
    SUM(IF(
            ISNUMBER(
                IF(
                    $M$5:$Y$5,
                    (M11:Y11),
                    "")),
            1,
            0))
        =0,
    NA(),
    IF(
        Parameters!$D$15=1,
        IF(
            SUM(--(ISNUMBER(IF($M$5:$Y$5=1,(M11:Y11),""))))&gt;0,
            MAX(IF(
                ISNUMBER(M11:Y11),
                IF(
                    M$5:Y$5=1,
                    M11:Y11,
                    ""),
                "")),
            MAX(IF(
                ISNUMBER(M11:Y11),
                IF(
                    M$5:Y$5=2,
                    M11:Y11,
                    ""),
                ""))
        ),
        IF(
            Parameters!$D$16=1,
            IFERROR(
                AVERAGE(IF(
                    ISNUMBER(M11:Y11),
                    IF(
                        M$5:Y$5=1,
                        M11:Y11,
                        ""),
                    "")),
                AVERAGE(IF(
                    ISNUMBER(M11:Y11),
                    IF(
                        M$5:Y$5=2,
                        M11:Y11,
                        ""),
                    ""))
            ),
            IF(
                Parameters!$D$17=1,
                IFERROR(
                    IF(
                        OR(
                            IF(
                                ISNUMBER(M11:Y11),
                                IF(
                                    M$5:Y$5=1,
                                    M11:Y11,
                                    ""),
                                "")
                            =0),
                        0,
                        GEOMEAN(IF(
                            ISNUMBER(M11:Y11),
                            IF(
                                M$5:Y$5=1,
                                M11:Y11,
                                ""),
                            ""))
                    ),
                    IF(
                        OR(IF(
                            ISNUMBER(M11:Y11),
                            IF(
                                M$5:Y$5=2,
                                M11:Y11,
                                ""),
                            "")
                            =0),
                        0,
                        GEOMEAN(IF(
                            ISNUMBER(M11:Y11),
                            IF(
                                M$5:Y$5=2,
                                M11:Y11,
                                ""),
                            "")))
                )
            )
        )
    )
)</f>
        <v>#N/A</v>
      </c>
      <c r="J11" s="242">
        <v>45188</v>
      </c>
      <c r="K11" s="242">
        <v>45218</v>
      </c>
      <c r="L11" s="91" t="s">
        <v>11</v>
      </c>
      <c r="M11" s="192">
        <v>3.4285714285714199</v>
      </c>
      <c r="N11" s="192" t="s">
        <v>409</v>
      </c>
      <c r="O11" s="192" t="s">
        <v>409</v>
      </c>
      <c r="P11" s="192" t="s">
        <v>409</v>
      </c>
      <c r="Q11" s="192" t="s">
        <v>409</v>
      </c>
      <c r="R11" s="192">
        <v>2.4</v>
      </c>
      <c r="S11" s="192" t="s">
        <v>409</v>
      </c>
      <c r="T11" s="192" t="s">
        <v>409</v>
      </c>
      <c r="U11" s="192" t="s">
        <v>409</v>
      </c>
      <c r="V11" s="192" t="s">
        <v>409</v>
      </c>
      <c r="W11" s="192" t="s">
        <v>409</v>
      </c>
      <c r="X11" s="192" t="s">
        <v>409</v>
      </c>
      <c r="Y11" s="192"/>
      <c r="Z11" s="192"/>
      <c r="AA11" s="34"/>
      <c r="AB11" s="34"/>
      <c r="AC11" s="34"/>
      <c r="AD11" s="34"/>
      <c r="AE11" s="34"/>
      <c r="AF11" s="34"/>
      <c r="AG11" s="34"/>
      <c r="AH11" s="34"/>
      <c r="AI11" s="34"/>
      <c r="AJ11" s="34"/>
      <c r="AK11" s="34"/>
      <c r="AL11" s="195"/>
      <c r="AM11" s="195"/>
      <c r="AN11" s="87"/>
      <c r="AO11" s="87"/>
      <c r="AP11" s="87"/>
      <c r="AQ11" s="35"/>
    </row>
    <row r="12" spans="1:43" x14ac:dyDescent="0.2">
      <c r="A12" s="84">
        <v>5</v>
      </c>
      <c r="B12" s="84" t="str">
        <f ca="1"/>
        <v>Andorra</v>
      </c>
      <c r="C12" s="84" t="str">
        <f ca="1"/>
        <v>AND</v>
      </c>
      <c r="D12" s="219" t="str">
        <f ca="1"/>
        <v>ECS           Europe &amp; Central Asia</v>
      </c>
      <c r="E12" s="219" t="str">
        <f ca="1"/>
        <v>NA</v>
      </c>
      <c r="F12" s="190" t="str">
        <f t="shared" ca="1" si="3"/>
        <v/>
      </c>
      <c r="G12" s="80" t="e">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#N/A</v>
      </c>
      <c r="H12" s="80" t="e" cm="1">
        <f t="array" ref="H12">IF(
    SUM(IF(
            ISNUMBER(
                IF(
                    $M$4:$Y$4,
                    (M12:Y12),
                    "")),
            1,
            0))
        =0,
    NA(),
    IF(
        Parameters!$D$15=1,
        IF(
            SUM(--(ISNUMBER(IF($M$4:$Y$4=1,(M12:Y12),""))))&gt;0,
            MAX(IF(
                ISNUMBER(M12:Y12),
                IF(
                    M$4:Y$4=1,
                    M12:Y12,
                    ""),
                "")),
            MAX(IF(
                ISNUMBER(M12:Y12),
                IF(
                    M$4:Y$4=2,
                    M12:Y12,
                    ""),
                ""))
        ),
        IF(
            Parameters!$D$16=1,
            IFERROR(
                AVERAGE(IF(
                    ISNUMBER(M12:Y12),
                    IF(
                        M$4:Y$4=1,
                        M12:Y12,
                        ""),
                    "")),
                AVERAGE(IF(
                    ISNUMBER(M12:Y12),
                    IF(
                        M$4:Y$4=2,
                        M12:Y12,
                        ""),
                    ""))
            ),
            IF(
                Parameters!$D$17=1,
                IFERROR(
                    IF(
                        OR(
                            IF(
                                ISNUMBER(M12:Y12),
                                IF(
                                    M$4:Y$4=1,
                                    M12:Y12,
                                    ""),
                                "")
                            =0),
                        0,
                        GEOMEAN(IF(
                            ISNUMBER(M12:Y12),
                            IF(
                                M$4:Y$4=1,
                                M12:Y12,
                                ""),
                            ""))
                    ),
                    IF(
                        OR(IF(
                            ISNUMBER(M12:Y12),
                            IF(
                                M$4:Y$4=2,
                                M12:Y12,
                                ""),
                            "")
                            =0),
                        0,
                        GEOMEAN(IF(
                            ISNUMBER(M12:Y12),
                            IF(
                                M$4:Y$4=2,
                                M12:Y12,
                                ""),
                            "")))
                )
            )
        )
    )
)</f>
        <v>#N/A</v>
      </c>
      <c r="I12" s="191" t="e" cm="1">
        <f t="array" ref="I12">IF(
    SUM(IF(
            ISNUMBER(
                IF(
                    $M$5:$Y$5,
                    (M12:Y12),
                    "")),
            1,
            0))
        =0,
    NA(),
    IF(
        Parameters!$D$15=1,
        IF(
            SUM(--(ISNUMBER(IF($M$5:$Y$5=1,(M12:Y12),""))))&gt;0,
            MAX(IF(
                ISNUMBER(M12:Y12),
                IF(
                    M$5:Y$5=1,
                    M12:Y12,
                    ""),
                "")),
            MAX(IF(
                ISNUMBER(M12:Y12),
                IF(
                    M$5:Y$5=2,
                    M12:Y12,
                    ""),
                ""))
        ),
        IF(
            Parameters!$D$16=1,
            IFERROR(
                AVERAGE(IF(
                    ISNUMBER(M12:Y12),
                    IF(
                        M$5:Y$5=1,
                        M12:Y12,
                        ""),
                    "")),
                AVERAGE(IF(
                    ISNUMBER(M12:Y12),
                    IF(
                        M$5:Y$5=2,
                        M12:Y12,
                        ""),
                    ""))
            ),
            IF(
                Parameters!$D$17=1,
                IFERROR(
                    IF(
                        OR(
                            IF(
                                ISNUMBER(M12:Y12),
                                IF(
                                    M$5:Y$5=1,
                                    M12:Y12,
                                    ""),
                                "")
                            =0),
                        0,
                        GEOMEAN(IF(
                            ISNUMBER(M12:Y12),
                            IF(
                                M$5:Y$5=1,
                                M12:Y12,
                                ""),
                            ""))
                    ),
                    IF(
                        OR(IF(
                            ISNUMBER(M12:Y12),
                            IF(
                                M$5:Y$5=2,
                                M12:Y12,
                                ""),
                            "")
                            =0),
                        0,
                        GEOMEAN(IF(
                            ISNUMBER(M12:Y12),
                            IF(
                                M$5:Y$5=2,
                                M12:Y12,
                                ""),
                            "")))
                )
            )
        )
    )
)</f>
        <v>#N/A</v>
      </c>
      <c r="J12" s="242" t="s">
        <v>409</v>
      </c>
      <c r="K12" s="242">
        <v>45218</v>
      </c>
      <c r="L12" s="91" t="s">
        <v>695</v>
      </c>
      <c r="M12" s="192" t="s">
        <v>409</v>
      </c>
      <c r="N12" s="192" t="s">
        <v>409</v>
      </c>
      <c r="O12" s="192" t="s">
        <v>409</v>
      </c>
      <c r="P12" s="192" t="s">
        <v>409</v>
      </c>
      <c r="Q12" s="192" t="s">
        <v>409</v>
      </c>
      <c r="R12" s="192" t="s">
        <v>409</v>
      </c>
      <c r="S12" s="192" t="s">
        <v>409</v>
      </c>
      <c r="T12" s="192" t="s">
        <v>409</v>
      </c>
      <c r="U12" s="192" t="s">
        <v>409</v>
      </c>
      <c r="V12" s="192" t="s">
        <v>409</v>
      </c>
      <c r="W12" s="192" t="s">
        <v>409</v>
      </c>
      <c r="X12" s="192" t="s">
        <v>409</v>
      </c>
      <c r="Y12" s="192"/>
      <c r="Z12" s="192"/>
      <c r="AA12" s="34"/>
      <c r="AB12" s="34"/>
      <c r="AC12" s="34"/>
      <c r="AD12" s="34"/>
      <c r="AE12" s="34"/>
      <c r="AF12" s="34"/>
      <c r="AG12" s="34"/>
      <c r="AH12" s="34"/>
      <c r="AI12" s="34"/>
      <c r="AJ12" s="34"/>
      <c r="AK12" s="34"/>
      <c r="AL12" s="195"/>
      <c r="AM12" s="195"/>
      <c r="AN12" s="87"/>
      <c r="AO12" s="87"/>
      <c r="AP12" s="87"/>
      <c r="AQ12" s="35"/>
    </row>
    <row r="13" spans="1:43"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$M$4:$Y$4,
                    (M13:Y13),
                    "")),
            1,
            0))
        =0,
    NA(),
    IF(
        Parameters!$D$15=1,
        IF(
            SUM(--(ISNUMBER(IF($M$4:$Y$4=1,(M13:Y13),""))))&gt;0,
            MAX(IF(
                ISNUMBER(M13:Y13),
                IF(
                    M$4:Y$4=1,
                    M13:Y13,
                    ""),
                "")),
            MAX(IF(
                ISNUMBER(M13:Y13),
                IF(
                    M$4:Y$4=2,
                    M13:Y13,
                    ""),
                ""))
        ),
        IF(
            Parameters!$D$16=1,
            IFERROR(
                AVERAGE(IF(
                    ISNUMBER(M13:Y13),
                    IF(
                        M$4:Y$4=1,
                        M13:Y13,
                        ""),
                    "")),
                AVERAGE(IF(
                    ISNUMBER(M13:Y13),
                    IF(
                        M$4:Y$4=2,
                        M13:Y13,
                        ""),
                    ""))
            ),
            IF(
                Parameters!$D$17=1,
                IFERROR(
                    IF(
                        OR(
                            IF(
                                ISNUMBER(M13:Y13),
                                IF(
                                    M$4:Y$4=1,
                                    M13:Y13,
                                    ""),
                                "")
                            =0),
                        0,
                        GEOMEAN(IF(
                            ISNUMBER(M13:Y13),
                            IF(
                                M$4:Y$4=1,
                                M13:Y13,
                                ""),
                            ""))
                    ),
                    IF(
                        OR(IF(
                            ISNUMBER(M13:Y13),
                            IF(
                                M$4:Y$4=2,
                                M13:Y13,
                                ""),
                            "")
                            =0),
                        0,
                        GEOMEAN(IF(
                            ISNUMBER(M13:Y13),
                            IF(
                                M$4:Y$4=2,
                                M13:Y13,
                                ""),
                            "")))
                )
            )
        )
    )
)</f>
        <v>0.14285714285714199</v>
      </c>
      <c r="I13" s="191" t="e" cm="1">
        <f t="array" ref="I13">IF(
    SUM(IF(
            ISNUMBER(
                IF(
                    $M$5:$Y$5,
                    (M13:Y13),
                    "")),
            1,
            0))
        =0,
    NA(),
    IF(
        Parameters!$D$15=1,
        IF(
            SUM(--(ISNUMBER(IF($M$5:$Y$5=1,(M13:Y13),""))))&gt;0,
            MAX(IF(
                ISNUMBER(M13:Y13),
                IF(
                    M$5:Y$5=1,
                    M13:Y13,
                    ""),
                "")),
            MAX(IF(
                ISNUMBER(M13:Y13),
                IF(
                    M$5:Y$5=2,
                    M13:Y13,
                    ""),
                ""))
        ),
        IF(
            Parameters!$D$16=1,
            IFERROR(
                AVERAGE(IF(
                    ISNUMBER(M13:Y13),
                    IF(
                        M$5:Y$5=1,
                        M13:Y13,
                        ""),
                    "")),
                AVERAGE(IF(
                    ISNUMBER(M13:Y13),
                    IF(
                        M$5:Y$5=2,
                        M13:Y13,
                        ""),
                    ""))
            ),
            IF(
                Parameters!$D$17=1,
                IFERROR(
                    IF(
                        OR(
                            IF(
                                ISNUMBER(M13:Y13),
                                IF(
                                    M$5:Y$5=1,
                                    M13:Y13,
                                    ""),
                                "")
                            =0),
                        0,
                        GEOMEAN(IF(
                            ISNUMBER(M13:Y13),
                            IF(
                                M$5:Y$5=1,
                                M13:Y13,
                                ""),
                            ""))
                    ),
                    IF(
                        OR(IF(
                            ISNUMBER(M13:Y13),
                            IF(
                                M$5:Y$5=2,
                                M13:Y13,
                                ""),
                            "")
                            =0),
                        0,
                        GEOMEAN(IF(
                            ISNUMBER(M13:Y13),
                            IF(
                                M$5:Y$5=2,
                                M13:Y13,
                                ""),
                            "")))
                )
            )
        )
    )
)</f>
        <v>#N/A</v>
      </c>
      <c r="J13" s="242">
        <v>45163</v>
      </c>
      <c r="K13" s="242">
        <v>45014</v>
      </c>
      <c r="L13" s="91" t="s">
        <v>13</v>
      </c>
      <c r="M13" s="192">
        <v>0.14285714285714199</v>
      </c>
      <c r="N13" s="192" t="s">
        <v>409</v>
      </c>
      <c r="O13" s="192" t="s">
        <v>409</v>
      </c>
      <c r="P13" s="192" t="s">
        <v>409</v>
      </c>
      <c r="Q13" s="192" t="s">
        <v>409</v>
      </c>
      <c r="R13" s="192">
        <v>0.1</v>
      </c>
      <c r="S13" s="192" t="s">
        <v>409</v>
      </c>
      <c r="T13" s="192" t="s">
        <v>409</v>
      </c>
      <c r="U13" s="192" t="s">
        <v>409</v>
      </c>
      <c r="V13" s="192" t="s">
        <v>409</v>
      </c>
      <c r="W13" s="192" t="s">
        <v>409</v>
      </c>
      <c r="X13" s="192" t="s">
        <v>409</v>
      </c>
      <c r="Y13" s="192"/>
      <c r="Z13" s="192"/>
      <c r="AA13" s="34"/>
      <c r="AB13" s="34"/>
      <c r="AC13" s="34"/>
      <c r="AD13" s="34"/>
      <c r="AE13" s="34"/>
      <c r="AF13" s="34"/>
      <c r="AG13" s="34"/>
      <c r="AH13" s="34"/>
      <c r="AI13" s="34"/>
      <c r="AJ13" s="34"/>
      <c r="AK13" s="34"/>
      <c r="AL13" s="195"/>
      <c r="AM13" s="195"/>
      <c r="AN13" s="87"/>
      <c r="AO13" s="87"/>
      <c r="AP13" s="87"/>
      <c r="AQ13" s="35"/>
    </row>
    <row r="14" spans="1:43"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3.3169747895006778</v>
      </c>
      <c r="H14" s="80" cm="1">
        <f t="array" ref="H14">IF(
    SUM(IF(
            ISNUMBER(
                IF(
                    $M$4:$Y$4,
                    (M14:Y14),
                    "")),
            1,
            0))
        =0,
    NA(),
    IF(
        Parameters!$D$15=1,
        IF(
            SUM(--(ISNUMBER(IF($M$4:$Y$4=1,(M14:Y14),""))))&gt;0,
            MAX(IF(
                ISNUMBER(M14:Y14),
                IF(
                    M$4:Y$4=1,
                    M14:Y14,
                    ""),
                "")),
            MAX(IF(
                ISNUMBER(M14:Y14),
                IF(
                    M$4:Y$4=2,
                    M14:Y14,
                    ""),
                ""))
        ),
        IF(
            Parameters!$D$16=1,
            IFERROR(
                AVERAGE(IF(
                    ISNUMBER(M14:Y14),
                    IF(
                        M$4:Y$4=1,
                        M14:Y14,
                        ""),
                    "")),
                AVERAGE(IF(
                    ISNUMBER(M14:Y14),
                    IF(
                        M$4:Y$4=2,
                        M14:Y14,
                        ""),
                    ""))
            ),
            IF(
                Parameters!$D$17=1,
                IFERROR(
                    IF(
                        OR(
                            IF(
                                ISNUMBER(M14:Y14),
                                IF(
                                    M$4:Y$4=1,
                                    M14:Y14,
                                    ""),
                                "")
                            =0),
                        0,
                        GEOMEAN(IF(
                            ISNUMBER(M14:Y14),
                            IF(
                                M$4:Y$4=1,
                                M14:Y14,
                                ""),
                            ""))
                    ),
                    IF(
                        OR(IF(
                            ISNUMBER(M14:Y14),
                            IF(
                                M$4:Y$4=2,
                                M14:Y14,
                                ""),
                            "")
                            =0),
                        0,
                        GEOMEAN(IF(
                            ISNUMBER(M14:Y14),
                            IF(
                                M$4:Y$4=2,
                                M14:Y14,
                                ""),
                            "")))
                )
            )
        )
    )
)</f>
        <v>2.1428571428571401</v>
      </c>
      <c r="I14" s="191" cm="1">
        <f t="array" ref="I14">IF(
    SUM(IF(
            ISNUMBER(
                IF(
                    $M$5:$Y$5,
                    (M14:Y14),
                    "")),
            1,
            0))
        =0,
    NA(),
    IF(
        Parameters!$D$15=1,
        IF(
            SUM(--(ISNUMBER(IF($M$5:$Y$5=1,(M14:Y14),""))))&gt;0,
            MAX(IF(
                ISNUMBER(M14:Y14),
                IF(
                    M$5:Y$5=1,
                    M14:Y14,
                    ""),
                "")),
            MAX(IF(
                ISNUMBER(M14:Y14),
                IF(
                    M$5:Y$5=2,
                    M14:Y14,
                    ""),
                ""))
        ),
        IF(
            Parameters!$D$16=1,
            IFERROR(
                AVERAGE(IF(
                    ISNUMBER(M14:Y14),
                    IF(
                        M$5:Y$5=1,
                        M14:Y14,
                        ""),
                    "")),
                AVERAGE(IF(
                    ISNUMBER(M14:Y14),
                    IF(
                        M$5:Y$5=2,
                        M14:Y14,
                        ""),
                    ""))
            ),
            IF(
                Parameters!$D$17=1,
                IFERROR(
                    IF(
                        OR(
                            IF(
                                ISNUMBER(M14:Y14),
                                IF(
                                    M$5:Y$5=1,
                                    M14:Y14,
                                    ""),
                                "")
                            =0),
                        0,
                        GEOMEAN(IF(
                            ISNUMBER(M14:Y14),
                            IF(
                                M$5:Y$5=1,
                                M14:Y14,
                                ""),
                            ""))
                    ),
                    IF(
                        OR(IF(
                            ISNUMBER(M14:Y14),
                            IF(
                                M$5:Y$5=2,
                                M14:Y14,
                                ""),
                            "")
                            =0),
                        0,
                        GEOMEAN(IF(
                            ISNUMBER(M14:Y14),
                            IF(
                                M$5:Y$5=2,
                                M14:Y14,
                                ""),
                            "")))
                )
            )
        )
    )
)</f>
        <v>5.13441681861877</v>
      </c>
      <c r="J14" s="242">
        <v>45188</v>
      </c>
      <c r="K14" s="242">
        <v>45272</v>
      </c>
      <c r="L14" s="91" t="s">
        <v>15</v>
      </c>
      <c r="M14" s="192">
        <v>2.1428571428571401</v>
      </c>
      <c r="N14" s="192" t="s">
        <v>409</v>
      </c>
      <c r="O14" s="192">
        <v>0</v>
      </c>
      <c r="P14" s="192">
        <v>5.13441681861877</v>
      </c>
      <c r="Q14" s="192" t="s">
        <v>409</v>
      </c>
      <c r="R14" s="192">
        <v>1.5</v>
      </c>
      <c r="S14" s="192" t="s">
        <v>409</v>
      </c>
      <c r="T14" s="192" t="s">
        <v>409</v>
      </c>
      <c r="U14" s="192" t="s">
        <v>539</v>
      </c>
      <c r="V14" s="192">
        <v>-0.287020277785492</v>
      </c>
      <c r="W14" s="192">
        <v>0.256720840930939</v>
      </c>
      <c r="X14" s="192" t="s">
        <v>409</v>
      </c>
      <c r="Y14" s="192"/>
      <c r="Z14" s="192"/>
      <c r="AA14" s="34"/>
      <c r="AB14" s="34"/>
      <c r="AC14" s="34"/>
      <c r="AD14" s="34"/>
      <c r="AE14" s="34"/>
      <c r="AF14" s="34"/>
      <c r="AG14" s="34"/>
      <c r="AH14" s="34"/>
      <c r="AI14" s="34"/>
      <c r="AJ14" s="34"/>
      <c r="AK14" s="34"/>
      <c r="AL14" s="195"/>
      <c r="AM14" s="195"/>
      <c r="AN14" s="103"/>
      <c r="AO14" s="103"/>
      <c r="AP14" s="103"/>
      <c r="AQ14" s="35"/>
    </row>
    <row r="15" spans="1:43"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$M$4:$Y$4,
                    (M15:Y15),
                    "")),
            1,
            0))
        =0,
    NA(),
    IF(
        Parameters!$D$15=1,
        IF(
            SUM(--(ISNUMBER(IF($M$4:$Y$4=1,(M15:Y15),""))))&gt;0,
            MAX(IF(
                ISNUMBER(M15:Y15),
                IF(
                    M$4:Y$4=1,
                    M15:Y15,
                    ""),
                "")),
            MAX(IF(
                ISNUMBER(M15:Y15),
                IF(
                    M$4:Y$4=2,
                    M15:Y15,
                    ""),
                ""))
        ),
        IF(
            Parameters!$D$16=1,
            IFERROR(
                AVERAGE(IF(
                    ISNUMBER(M15:Y15),
                    IF(
                        M$4:Y$4=1,
                        M15:Y15,
                        ""),
                    "")),
                AVERAGE(IF(
                    ISNUMBER(M15:Y15),
                    IF(
                        M$4:Y$4=2,
                        M15:Y15,
                        ""),
                    ""))
            ),
            IF(
                Parameters!$D$17=1,
                IFERROR(
                    IF(
                        OR(
                            IF(
                                ISNUMBER(M15:Y15),
                                IF(
                                    M$4:Y$4=1,
                                    M15:Y15,
                                    ""),
                                "")
                            =0),
                        0,
                        GEOMEAN(IF(
                            ISNUMBER(M15:Y15),
                            IF(
                                M$4:Y$4=1,
                                M15:Y15,
                                ""),
                            ""))
                    ),
                    IF(
                        OR(IF(
                            ISNUMBER(M15:Y15),
                            IF(
                                M$4:Y$4=2,
                                M15:Y15,
                                ""),
                            "")
                            =0),
                        0,
                        GEOMEAN(IF(
                            ISNUMBER(M15:Y15),
                            IF(
                                M$4:Y$4=2,
                                M15:Y15,
                                ""),
                            "")))
                )
            )
        )
    )
)</f>
        <v>2.5714285714285698</v>
      </c>
      <c r="I15" s="191" cm="1">
        <f t="array" ref="I15">IF(
    SUM(IF(
            ISNUMBER(
                IF(
                    $M$5:$Y$5,
                    (M15:Y15),
                    "")),
            1,
            0))
        =0,
    NA(),
    IF(
        Parameters!$D$15=1,
        IF(
            SUM(--(ISNUMBER(IF($M$5:$Y$5=1,(M15:Y15),""))))&gt;0,
            MAX(IF(
                ISNUMBER(M15:Y15),
                IF(
                    M$5:Y$5=1,
                    M15:Y15,
                    ""),
                "")),
            MAX(IF(
                ISNUMBER(M15:Y15),
                IF(
                    M$5:Y$5=2,
                    M15:Y15,
                    ""),
                ""))
        ),
        IF(
            Parameters!$D$16=1,
            IFERROR(
                AVERAGE(IF(
                    ISNUMBER(M15:Y15),
                    IF(
                        M$5:Y$5=1,
                        M15:Y15,
                        ""),
                    "")),
                AVERAGE(IF(
                    ISNUMBER(M15:Y15),
                    IF(
                        M$5:Y$5=2,
                        M15:Y15,
                        ""),
                    ""))
            ),
            IF(
                Parameters!$D$17=1,
                IFERROR(
                    IF(
                        OR(
                            IF(
                                ISNUMBER(M15:Y15),
                                IF(
                                    M$5:Y$5=1,
                                    M15:Y15,
                                    ""),
                                "")
                            =0),
                        0,
                        GEOMEAN(IF(
                            ISNUMBER(M15:Y15),
                            IF(
                                M$5:Y$5=1,
                                M15:Y15,
                                ""),
                            ""))
                    ),
                    IF(
                        OR(IF(
                            ISNUMBER(M15:Y15),
                            IF(
                                M$5:Y$5=2,
                                M15:Y15,
                                ""),
                            "")
                            =0),
                        0,
                        GEOMEAN(IF(
                            ISNUMBER(M15:Y15),
                            IF(
                                M$5:Y$5=2,
                                M15:Y15,
                                ""),
                            "")))
                )
            )
        )
    )
)</f>
        <v>0</v>
      </c>
      <c r="J15" s="242">
        <v>45188</v>
      </c>
      <c r="K15" s="242">
        <v>45272</v>
      </c>
      <c r="L15" s="91" t="s">
        <v>17</v>
      </c>
      <c r="M15" s="192">
        <v>2.5714285714285698</v>
      </c>
      <c r="N15" s="192" t="s">
        <v>409</v>
      </c>
      <c r="O15" s="192" t="s">
        <v>409</v>
      </c>
      <c r="P15" s="192">
        <v>0</v>
      </c>
      <c r="Q15" s="192" t="s">
        <v>409</v>
      </c>
      <c r="R15" s="192">
        <v>1.8</v>
      </c>
      <c r="S15" s="192" t="s">
        <v>409</v>
      </c>
      <c r="T15" s="192" t="s">
        <v>409</v>
      </c>
      <c r="U15" s="192" t="s">
        <v>409</v>
      </c>
      <c r="V15" s="192">
        <v>-0.21322168790307</v>
      </c>
      <c r="W15" s="192">
        <v>-2.3876448182011799E-2</v>
      </c>
      <c r="X15" s="192" t="s">
        <v>409</v>
      </c>
      <c r="Y15" s="192"/>
      <c r="Z15" s="192"/>
      <c r="AA15" s="34"/>
      <c r="AB15" s="34"/>
      <c r="AC15" s="34"/>
      <c r="AD15" s="34"/>
      <c r="AE15" s="34"/>
      <c r="AF15" s="34"/>
      <c r="AG15" s="34"/>
      <c r="AH15" s="34"/>
      <c r="AI15" s="34"/>
      <c r="AJ15" s="34"/>
      <c r="AK15" s="34"/>
      <c r="AL15" s="195"/>
      <c r="AM15" s="195"/>
      <c r="AN15" s="80"/>
      <c r="AO15" s="80"/>
      <c r="AP15" s="80"/>
      <c r="AQ15" s="35"/>
    </row>
    <row r="16" spans="1:43" x14ac:dyDescent="0.2">
      <c r="A16" s="84">
        <v>9</v>
      </c>
      <c r="B16" s="84" t="str">
        <f ca="1"/>
        <v>American Samoa</v>
      </c>
      <c r="C16" s="84" t="str">
        <f ca="1"/>
        <v>ASM</v>
      </c>
      <c r="D16" s="219" t="str">
        <f ca="1"/>
        <v>EAS           East Asia &amp; Pacific</v>
      </c>
      <c r="E16" s="219" t="str">
        <f ca="1"/>
        <v>NA</v>
      </c>
      <c r="F16" s="190" t="str">
        <f t="shared" ca="1" si="3"/>
        <v/>
      </c>
      <c r="G16" s="80" t="e">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#N/A</v>
      </c>
      <c r="H16" s="80" t="e" cm="1">
        <f t="array" ref="H16">IF(
    SUM(IF(
            ISNUMBER(
                IF(
                    $M$4:$Y$4,
                    (M16:Y16),
                    "")),
            1,
            0))
        =0,
    NA(),
    IF(
        Parameters!$D$15=1,
        IF(
            SUM(--(ISNUMBER(IF($M$4:$Y$4=1,(M16:Y16),""))))&gt;0,
            MAX(IF(
                ISNUMBER(M16:Y16),
                IF(
                    M$4:Y$4=1,
                    M16:Y16,
                    ""),
                "")),
            MAX(IF(
                ISNUMBER(M16:Y16),
                IF(
                    M$4:Y$4=2,
                    M16:Y16,
                    ""),
                ""))
        ),
        IF(
            Parameters!$D$16=1,
            IFERROR(
                AVERAGE(IF(
                    ISNUMBER(M16:Y16),
                    IF(
                        M$4:Y$4=1,
                        M16:Y16,
                        ""),
                    "")),
                AVERAGE(IF(
                    ISNUMBER(M16:Y16),
                    IF(
                        M$4:Y$4=2,
                        M16:Y16,
                        ""),
                    ""))
            ),
            IF(
                Parameters!$D$17=1,
                IFERROR(
                    IF(
                        OR(
                            IF(
                                ISNUMBER(M16:Y16),
                                IF(
                                    M$4:Y$4=1,
                                    M16:Y16,
                                    ""),
                                "")
                            =0),
                        0,
                        GEOMEAN(IF(
                            ISNUMBER(M16:Y16),
                            IF(
                                M$4:Y$4=1,
                                M16:Y16,
                                ""),
                            ""))
                    ),
                    IF(
                        OR(IF(
                            ISNUMBER(M16:Y16),
                            IF(
                                M$4:Y$4=2,
                                M16:Y16,
                                ""),
                            "")
                            =0),
                        0,
                        GEOMEAN(IF(
                            ISNUMBER(M16:Y16),
                            IF(
                                M$4:Y$4=2,
                                M16:Y16,
                                ""),
                            "")))
                )
            )
        )
    )
)</f>
        <v>#N/A</v>
      </c>
      <c r="I16" s="191" t="e" cm="1">
        <f t="array" ref="I16">IF(
    SUM(IF(
            ISNUMBER(
                IF(
                    $M$5:$Y$5,
                    (M16:Y16),
                    "")),
            1,
            0))
        =0,
    NA(),
    IF(
        Parameters!$D$15=1,
        IF(
            SUM(--(ISNUMBER(IF($M$5:$Y$5=1,(M16:Y16),""))))&gt;0,
            MAX(IF(
                ISNUMBER(M16:Y16),
                IF(
                    M$5:Y$5=1,
                    M16:Y16,
                    ""),
                "")),
            MAX(IF(
                ISNUMBER(M16:Y16),
                IF(
                    M$5:Y$5=2,
                    M16:Y16,
                    ""),
                ""))
        ),
        IF(
            Parameters!$D$16=1,
            IFERROR(
                AVERAGE(IF(
                    ISNUMBER(M16:Y16),
                    IF(
                        M$5:Y$5=1,
                        M16:Y16,
                        ""),
                    "")),
                AVERAGE(IF(
                    ISNUMBER(M16:Y16),
                    IF(
                        M$5:Y$5=2,
                        M16:Y16,
                        ""),
                    ""))
            ),
            IF(
                Parameters!$D$17=1,
                IFERROR(
                    IF(
                        OR(
                            IF(
                                ISNUMBER(M16:Y16),
                                IF(
                                    M$5:Y$5=1,
                                    M16:Y16,
                                    ""),
                                "")
                            =0),
                        0,
                        GEOMEAN(IF(
                            ISNUMBER(M16:Y16),
                            IF(
                                M$5:Y$5=1,
                                M16:Y16,
                                ""),
                            ""))
                    ),
                    IF(
                        OR(IF(
                            ISNUMBER(M16:Y16),
                            IF(
                                M$5:Y$5=2,
                                M16:Y16,
                                ""),
                            "")
                            =0),
                        0,
                        GEOMEAN(IF(
                            ISNUMBER(M16:Y16),
                            IF(
                                M$5:Y$5=2,
                                M16:Y16,
                                ""),
                            "")))
                )
            )
        )
    )
)</f>
        <v>#N/A</v>
      </c>
      <c r="J16" s="242" t="s">
        <v>409</v>
      </c>
      <c r="K16" s="242">
        <v>45014</v>
      </c>
      <c r="L16" s="239" t="s">
        <v>696</v>
      </c>
      <c r="M16" s="192" t="s">
        <v>409</v>
      </c>
      <c r="N16" s="192" t="s">
        <v>409</v>
      </c>
      <c r="O16" s="192" t="s">
        <v>409</v>
      </c>
      <c r="P16" s="192" t="s">
        <v>409</v>
      </c>
      <c r="Q16" s="192" t="s">
        <v>409</v>
      </c>
      <c r="R16" s="192" t="s">
        <v>409</v>
      </c>
      <c r="S16" s="192" t="s">
        <v>409</v>
      </c>
      <c r="T16" s="192" t="s">
        <v>409</v>
      </c>
      <c r="U16" s="192" t="s">
        <v>409</v>
      </c>
      <c r="V16" s="192" t="s">
        <v>409</v>
      </c>
      <c r="W16" s="192" t="s">
        <v>409</v>
      </c>
      <c r="X16" s="192" t="s">
        <v>409</v>
      </c>
      <c r="Y16" s="192"/>
      <c r="Z16" s="192"/>
      <c r="AA16" s="34"/>
      <c r="AB16" s="34"/>
      <c r="AC16" s="34"/>
      <c r="AD16" s="34"/>
      <c r="AE16" s="34"/>
      <c r="AF16" s="34"/>
      <c r="AG16" s="34"/>
      <c r="AH16" s="34"/>
      <c r="AI16" s="34"/>
      <c r="AJ16" s="34"/>
      <c r="AK16" s="34"/>
      <c r="AL16" s="195"/>
      <c r="AM16" s="195"/>
      <c r="AN16" s="80"/>
      <c r="AO16" s="80"/>
      <c r="AP16" s="80"/>
      <c r="AQ16" s="35"/>
    </row>
    <row r="17" spans="1:43"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$M$4:$Y$4,
                    (M17:Y17),
                    "")),
            1,
            0))
        =0,
    NA(),
    IF(
        Parameters!$D$15=1,
        IF(
            SUM(--(ISNUMBER(IF($M$4:$Y$4=1,(M17:Y17),""))))&gt;0,
            MAX(IF(
                ISNUMBER(M17:Y17),
                IF(
                    M$4:Y$4=1,
                    M17:Y17,
                    ""),
                "")),
            MAX(IF(
                ISNUMBER(M17:Y17),
                IF(
                    M$4:Y$4=2,
                    M17:Y17,
                    ""),
                ""))
        ),
        IF(
            Parameters!$D$16=1,
            IFERROR(
                AVERAGE(IF(
                    ISNUMBER(M17:Y17),
                    IF(
                        M$4:Y$4=1,
                        M17:Y17,
                        ""),
                    "")),
                AVERAGE(IF(
                    ISNUMBER(M17:Y17),
                    IF(
                        M$4:Y$4=2,
                        M17:Y17,
                        ""),
                    ""))
            ),
            IF(
                Parameters!$D$17=1,
                IFERROR(
                    IF(
                        OR(
                            IF(
                                ISNUMBER(M17:Y17),
                                IF(
                                    M$4:Y$4=1,
                                    M17:Y17,
                                    ""),
                                "")
                            =0),
                        0,
                        GEOMEAN(IF(
                            ISNUMBER(M17:Y17),
                            IF(
                                M$4:Y$4=1,
                                M17:Y17,
                                ""),
                            ""))
                    ),
                    IF(
                        OR(IF(
                            ISNUMBER(M17:Y17),
                            IF(
                                M$4:Y$4=2,
                                M17:Y17,
                                ""),
                            "")
                            =0),
                        0,
                        GEOMEAN(IF(
                            ISNUMBER(M17:Y17),
                            IF(
                                M$4:Y$4=2,
                                M17:Y17,
                                ""),
                            "")))
                )
            )
        )
    )
)</f>
        <v>3.4285714285714199</v>
      </c>
      <c r="I17" s="191" t="e" cm="1">
        <f t="array" ref="I17">IF(
    SUM(IF(
            ISNUMBER(
                IF(
                    $M$5:$Y$5,
                    (M17:Y17),
                    "")),
            1,
            0))
        =0,
    NA(),
    IF(
        Parameters!$D$15=1,
        IF(
            SUM(--(ISNUMBER(IF($M$5:$Y$5=1,(M17:Y17),""))))&gt;0,
            MAX(IF(
                ISNUMBER(M17:Y17),
                IF(
                    M$5:Y$5=1,
                    M17:Y17,
                    ""),
                "")),
            MAX(IF(
                ISNUMBER(M17:Y17),
                IF(
                    M$5:Y$5=2,
                    M17:Y17,
                    ""),
                ""))
        ),
        IF(
            Parameters!$D$16=1,
            IFERROR(
                AVERAGE(IF(
                    ISNUMBER(M17:Y17),
                    IF(
                        M$5:Y$5=1,
                        M17:Y17,
                        ""),
                    "")),
                AVERAGE(IF(
                    ISNUMBER(M17:Y17),
                    IF(
                        M$5:Y$5=2,
                        M17:Y17,
                        ""),
                    ""))
            ),
            IF(
                Parameters!$D$17=1,
                IFERROR(
                    IF(
                        OR(
                            IF(
                                ISNUMBER(M17:Y17),
                                IF(
                                    M$5:Y$5=1,
                                    M17:Y17,
                                    ""),
                                "")
                            =0),
                        0,
                        GEOMEAN(IF(
                            ISNUMBER(M17:Y17),
                            IF(
                                M$5:Y$5=1,
                                M17:Y17,
                                ""),
                            ""))
                    ),
                    IF(
                        OR(IF(
                            ISNUMBER(M17:Y17),
                            IF(
                                M$5:Y$5=2,
                                M17:Y17,
                                ""),
                            "")
                            =0),
                        0,
                        GEOMEAN(IF(
                            ISNUMBER(M17:Y17),
                            IF(
                                M$5:Y$5=2,
                                M17:Y17,
                                ""),
                            "")))
                )
            )
        )
    )
)</f>
        <v>#N/A</v>
      </c>
      <c r="J17" s="242">
        <v>45188</v>
      </c>
      <c r="K17" s="242">
        <v>45014</v>
      </c>
      <c r="L17" s="91" t="s">
        <v>19</v>
      </c>
      <c r="M17" s="192">
        <v>3.4285714285714199</v>
      </c>
      <c r="N17" s="192" t="s">
        <v>409</v>
      </c>
      <c r="O17" s="192" t="s">
        <v>409</v>
      </c>
      <c r="P17" s="192" t="s">
        <v>409</v>
      </c>
      <c r="Q17" s="192" t="s">
        <v>409</v>
      </c>
      <c r="R17" s="192">
        <v>2.4</v>
      </c>
      <c r="S17" s="192" t="s">
        <v>409</v>
      </c>
      <c r="T17" s="192" t="s">
        <v>409</v>
      </c>
      <c r="U17" s="192" t="s">
        <v>409</v>
      </c>
      <c r="V17" s="192" t="s">
        <v>409</v>
      </c>
      <c r="W17" s="192" t="s">
        <v>409</v>
      </c>
      <c r="X17" s="192" t="s">
        <v>409</v>
      </c>
      <c r="Y17" s="192"/>
      <c r="Z17" s="192"/>
      <c r="AA17" s="80"/>
      <c r="AB17" s="80"/>
      <c r="AC17" s="80"/>
      <c r="AD17" s="80"/>
      <c r="AE17" s="80"/>
      <c r="AF17" s="34"/>
      <c r="AG17" s="34"/>
      <c r="AH17" s="34"/>
      <c r="AI17" s="34"/>
      <c r="AJ17" s="34"/>
      <c r="AK17" s="34"/>
      <c r="AL17" s="195"/>
      <c r="AM17" s="195"/>
      <c r="AN17" s="80"/>
      <c r="AO17" s="80"/>
      <c r="AP17" s="80"/>
      <c r="AQ17" s="35"/>
    </row>
    <row r="18" spans="1:43"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$M$4:$Y$4,
                    (M18:Y18),
                    "")),
            1,
            0))
        =0,
    NA(),
    IF(
        Parameters!$D$15=1,
        IF(
            SUM(--(ISNUMBER(IF($M$4:$Y$4=1,(M18:Y18),""))))&gt;0,
            MAX(IF(
                ISNUMBER(M18:Y18),
                IF(
                    M$4:Y$4=1,
                    M18:Y18,
                    ""),
                "")),
            MAX(IF(
                ISNUMBER(M18:Y18),
                IF(
                    M$4:Y$4=2,
                    M18:Y18,
                    ""),
                ""))
        ),
        IF(
            Parameters!$D$16=1,
            IFERROR(
                AVERAGE(IF(
                    ISNUMBER(M18:Y18),
                    IF(
                        M$4:Y$4=1,
                        M18:Y18,
                        ""),
                    "")),
                AVERAGE(IF(
                    ISNUMBER(M18:Y18),
                    IF(
                        M$4:Y$4=2,
                        M18:Y18,
                        ""),
                    ""))
            ),
            IF(
                Parameters!$D$17=1,
                IFERROR(
                    IF(
                        OR(
                            IF(
                                ISNUMBER(M18:Y18),
                                IF(
                                    M$4:Y$4=1,
                                    M18:Y18,
                                    ""),
                                "")
                            =0),
                        0,
                        GEOMEAN(IF(
                            ISNUMBER(M18:Y18),
                            IF(
                                M$4:Y$4=1,
                                M18:Y18,
                                ""),
                            ""))
                    ),
                    IF(
                        OR(IF(
                            ISNUMBER(M18:Y18),
                            IF(
                                M$4:Y$4=2,
                                M18:Y18,
                                ""),
                            "")
                            =0),
                        0,
                        GEOMEAN(IF(
                            ISNUMBER(M18:Y18),
                            IF(
                                M$4:Y$4=2,
                                M18:Y18,
                                ""),
                            "")))
                )
            )
        )
    )
)</f>
        <v>0.57142857142857095</v>
      </c>
      <c r="I18" s="191" t="e" cm="1">
        <f t="array" ref="I18">IF(
    SUM(IF(
            ISNUMBER(
                IF(
                    $M$5:$Y$5,
                    (M18:Y18),
                    "")),
            1,
            0))
        =0,
    NA(),
    IF(
        Parameters!$D$15=1,
        IF(
            SUM(--(ISNUMBER(IF($M$5:$Y$5=1,(M18:Y18),""))))&gt;0,
            MAX(IF(
                ISNUMBER(M18:Y18),
                IF(
                    M$5:Y$5=1,
                    M18:Y18,
                    ""),
                "")),
            MAX(IF(
                ISNUMBER(M18:Y18),
                IF(
                    M$5:Y$5=2,
                    M18:Y18,
                    ""),
                ""))
        ),
        IF(
            Parameters!$D$16=1,
            IFERROR(
                AVERAGE(IF(
                    ISNUMBER(M18:Y18),
                    IF(
                        M$5:Y$5=1,
                        M18:Y18,
                        ""),
                    "")),
                AVERAGE(IF(
                    ISNUMBER(M18:Y18),
                    IF(
                        M$5:Y$5=2,
                        M18:Y18,
                        ""),
                    ""))
            ),
            IF(
                Parameters!$D$17=1,
                IFERROR(
                    IF(
                        OR(
                            IF(
                                ISNUMBER(M18:Y18),
                                IF(
                                    M$5:Y$5=1,
                                    M18:Y18,
                                    ""),
                                "")
                            =0),
                        0,
                        GEOMEAN(IF(
                            ISNUMBER(M18:Y18),
                            IF(
                                M$5:Y$5=1,
                                M18:Y18,
                                ""),
                            ""))
                    ),
                    IF(
                        OR(IF(
                            ISNUMBER(M18:Y18),
                            IF(
                                M$5:Y$5=2,
                                M18:Y18,
                                ""),
                            "")
                            =0),
                        0,
                        GEOMEAN(IF(
                            ISNUMBER(M18:Y18),
                            IF(
                                M$5:Y$5=2,
                                M18:Y18,
                                ""),
                            "")))
                )
            )
        )
    )
)</f>
        <v>#N/A</v>
      </c>
      <c r="J18" s="242">
        <v>45163</v>
      </c>
      <c r="K18" s="242">
        <v>45218</v>
      </c>
      <c r="L18" s="91" t="s">
        <v>21</v>
      </c>
      <c r="M18" s="192">
        <v>0.57142857142857095</v>
      </c>
      <c r="N18" s="192" t="s">
        <v>409</v>
      </c>
      <c r="O18" s="192" t="s">
        <v>409</v>
      </c>
      <c r="P18" s="192" t="s">
        <v>409</v>
      </c>
      <c r="Q18" s="192" t="s">
        <v>409</v>
      </c>
      <c r="R18" s="192">
        <v>0.4</v>
      </c>
      <c r="S18" s="192" t="s">
        <v>409</v>
      </c>
      <c r="T18" s="192" t="s">
        <v>409</v>
      </c>
      <c r="U18" s="192" t="s">
        <v>409</v>
      </c>
      <c r="V18" s="192" t="s">
        <v>409</v>
      </c>
      <c r="W18" s="192" t="s">
        <v>409</v>
      </c>
      <c r="X18" s="192" t="s">
        <v>409</v>
      </c>
      <c r="Y18" s="192"/>
      <c r="Z18" s="192"/>
      <c r="AA18" s="80"/>
      <c r="AB18" s="80"/>
      <c r="AC18" s="80"/>
      <c r="AD18" s="80"/>
      <c r="AE18" s="80"/>
      <c r="AF18" s="34"/>
      <c r="AG18" s="34"/>
      <c r="AH18" s="34"/>
      <c r="AI18" s="34"/>
      <c r="AJ18" s="34"/>
      <c r="AK18" s="34"/>
      <c r="AL18" s="195"/>
      <c r="AM18" s="195"/>
      <c r="AN18" s="80"/>
      <c r="AO18" s="80"/>
      <c r="AP18" s="80"/>
      <c r="AQ18" s="35"/>
    </row>
    <row r="19" spans="1:43"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$M$4:$Y$4,
                    (M19:Y19),
                    "")),
            1,
            0))
        =0,
    NA(),
    IF(
        Parameters!$D$15=1,
        IF(
            SUM(--(ISNUMBER(IF($M$4:$Y$4=1,(M19:Y19),""))))&gt;0,
            MAX(IF(
                ISNUMBER(M19:Y19),
                IF(
                    M$4:Y$4=1,
                    M19:Y19,
                    ""),
                "")),
            MAX(IF(
                ISNUMBER(M19:Y19),
                IF(
                    M$4:Y$4=2,
                    M19:Y19,
                    ""),
                ""))
        ),
        IF(
            Parameters!$D$16=1,
            IFERROR(
                AVERAGE(IF(
                    ISNUMBER(M19:Y19),
                    IF(
                        M$4:Y$4=1,
                        M19:Y19,
                        ""),
                    "")),
                AVERAGE(IF(
                    ISNUMBER(M19:Y19),
                    IF(
                        M$4:Y$4=2,
                        M19:Y19,
                        ""),
                    ""))
            ),
            IF(
                Parameters!$D$17=1,
                IFERROR(
                    IF(
                        OR(
                            IF(
                                ISNUMBER(M19:Y19),
                                IF(
                                    M$4:Y$4=1,
                                    M19:Y19,
                                    ""),
                                "")
                            =0),
                        0,
                        GEOMEAN(IF(
                            ISNUMBER(M19:Y19),
                            IF(
                                M$4:Y$4=1,
                                M19:Y19,
                                ""),
                            ""))
                    ),
                    IF(
                        OR(IF(
                            ISNUMBER(M19:Y19),
                            IF(
                                M$4:Y$4=2,
                                M19:Y19,
                                ""),
                            "")
                            =0),
                        0,
                        GEOMEAN(IF(
                            ISNUMBER(M19:Y19),
                            IF(
                                M$4:Y$4=2,
                                M19:Y19,
                                ""),
                            "")))
                )
            )
        )
    )
)</f>
        <v>0.42857142857142799</v>
      </c>
      <c r="I19" s="191" t="e" cm="1">
        <f t="array" ref="I19">IF(
    SUM(IF(
            ISNUMBER(
                IF(
                    $M$5:$Y$5,
                    (M19:Y19),
                    "")),
            1,
            0))
        =0,
    NA(),
    IF(
        Parameters!$D$15=1,
        IF(
            SUM(--(ISNUMBER(IF($M$5:$Y$5=1,(M19:Y19),""))))&gt;0,
            MAX(IF(
                ISNUMBER(M19:Y19),
                IF(
                    M$5:Y$5=1,
                    M19:Y19,
                    ""),
                "")),
            MAX(IF(
                ISNUMBER(M19:Y19),
                IF(
                    M$5:Y$5=2,
                    M19:Y19,
                    ""),
                ""))
        ),
        IF(
            Parameters!$D$16=1,
            IFERROR(
                AVERAGE(IF(
                    ISNUMBER(M19:Y19),
                    IF(
                        M$5:Y$5=1,
                        M19:Y19,
                        ""),
                    "")),
                AVERAGE(IF(
                    ISNUMBER(M19:Y19),
                    IF(
                        M$5:Y$5=2,
                        M19:Y19,
                        ""),
                    ""))
            ),
            IF(
                Parameters!$D$17=1,
                IFERROR(
                    IF(
                        OR(
                            IF(
                                ISNUMBER(M19:Y19),
                                IF(
                                    M$5:Y$5=1,
                                    M19:Y19,
                                    ""),
                                "")
                            =0),
                        0,
                        GEOMEAN(IF(
                            ISNUMBER(M19:Y19),
                            IF(
                                M$5:Y$5=1,
                                M19:Y19,
                                ""),
                            ""))
                    ),
                    IF(
                        OR(IF(
                            ISNUMBER(M19:Y19),
                            IF(
                                M$5:Y$5=2,
                                M19:Y19,
                                ""),
                            "")
                            =0),
                        0,
                        GEOMEAN(IF(
                            ISNUMBER(M19:Y19),
                            IF(
                                M$5:Y$5=2,
                                M19:Y19,
                                ""),
                            "")))
                )
            )
        )
    )
)</f>
        <v>#N/A</v>
      </c>
      <c r="J19" s="242">
        <v>44753</v>
      </c>
      <c r="K19" s="242">
        <v>45218</v>
      </c>
      <c r="L19" s="91" t="s">
        <v>23</v>
      </c>
      <c r="M19" s="192">
        <v>0.42857142857142799</v>
      </c>
      <c r="N19" s="192" t="s">
        <v>409</v>
      </c>
      <c r="O19" s="192" t="s">
        <v>409</v>
      </c>
      <c r="P19" s="192" t="s">
        <v>409</v>
      </c>
      <c r="Q19" s="192" t="s">
        <v>409</v>
      </c>
      <c r="R19" s="192">
        <v>0.3</v>
      </c>
      <c r="S19" s="192" t="s">
        <v>409</v>
      </c>
      <c r="T19" s="192" t="s">
        <v>409</v>
      </c>
      <c r="U19" s="192" t="s">
        <v>409</v>
      </c>
      <c r="V19" s="192" t="s">
        <v>409</v>
      </c>
      <c r="W19" s="192" t="s">
        <v>409</v>
      </c>
      <c r="X19" s="192" t="s">
        <v>409</v>
      </c>
      <c r="Y19" s="192"/>
      <c r="Z19" s="192"/>
      <c r="AA19" s="80"/>
      <c r="AB19" s="80"/>
      <c r="AC19" s="80"/>
      <c r="AD19" s="80"/>
      <c r="AE19" s="80"/>
      <c r="AF19" s="34"/>
      <c r="AG19" s="34"/>
      <c r="AH19" s="34"/>
      <c r="AI19" s="34"/>
      <c r="AJ19" s="34"/>
      <c r="AK19" s="34"/>
      <c r="AL19" s="195"/>
      <c r="AM19" s="195"/>
      <c r="AN19" s="80"/>
      <c r="AO19" s="80"/>
      <c r="AP19" s="80"/>
      <c r="AQ19" s="35"/>
    </row>
    <row r="20" spans="1:43"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5.1961524227066267</v>
      </c>
      <c r="H20" s="80" cm="1">
        <f t="array" ref="H20">IF(
    SUM(IF(
            ISNUMBER(
                IF(
                    $M$4:$Y$4,
                    (M20:Y20),
                    "")),
            1,
            0))
        =0,
    NA(),
    IF(
        Parameters!$D$15=1,
        IF(
            SUM(--(ISNUMBER(IF($M$4:$Y$4=1,(M20:Y20),""))))&gt;0,
            MAX(IF(
                ISNUMBER(M20:Y20),
                IF(
                    M$4:Y$4=1,
                    M20:Y20,
                    ""),
                "")),
            MAX(IF(
                ISNUMBER(M20:Y20),
                IF(
                    M$4:Y$4=2,
                    M20:Y20,
                    ""),
                ""))
        ),
        IF(
            Parameters!$D$16=1,
            IFERROR(
                AVERAGE(IF(
                    ISNUMBER(M20:Y20),
                    IF(
                        M$4:Y$4=1,
                        M20:Y20,
                        ""),
                    "")),
                AVERAGE(IF(
                    ISNUMBER(M20:Y20),
                    IF(
                        M$4:Y$4=2,
                        M20:Y20,
                        ""),
                    ""))
            ),
            IF(
                Parameters!$D$17=1,
                IFERROR(
                    IF(
                        OR(
                            IF(
                                ISNUMBER(M20:Y20),
                                IF(
                                    M$4:Y$4=1,
                                    M20:Y20,
                                    ""),
                                "")
                            =0),
                        0,
                        GEOMEAN(IF(
                            ISNUMBER(M20:Y20),
                            IF(
                                M$4:Y$4=1,
                                M20:Y20,
                                ""),
                            ""))
                    ),
                    IF(
                        OR(IF(
                            ISNUMBER(M20:Y20),
                            IF(
                                M$4:Y$4=2,
                                M20:Y20,
                                ""),
                            "")
                            =0),
                        0,
                        GEOMEAN(IF(
                            ISNUMBER(M20:Y20),
                            IF(
                                M$4:Y$4=2,
                                M20:Y20,
                                ""),
                            "")))
                )
            )
        )
    )
)</f>
        <v>3.8571428571428501</v>
      </c>
      <c r="I20" s="191" cm="1">
        <f t="array" ref="I20">IF(
    SUM(IF(
            ISNUMBER(
                IF(
                    $M$5:$Y$5,
                    (M20:Y20),
                    "")),
            1,
            0))
        =0,
    NA(),
    IF(
        Parameters!$D$15=1,
        IF(
            SUM(--(ISNUMBER(IF($M$5:$Y$5=1,(M20:Y20),""))))&gt;0,
            MAX(IF(
                ISNUMBER(M20:Y20),
                IF(
                    M$5:Y$5=1,
                    M20:Y20,
                    ""),
                "")),
            MAX(IF(
                ISNUMBER(M20:Y20),
                IF(
                    M$5:Y$5=2,
                    M20:Y20,
                    ""),
                ""))
        ),
        IF(
            Parameters!$D$16=1,
            IFERROR(
                AVERAGE(IF(
                    ISNUMBER(M20:Y20),
                    IF(
                        M$5:Y$5=1,
                        M20:Y20,
                        ""),
                    "")),
                AVERAGE(IF(
                    ISNUMBER(M20:Y20),
                    IF(
                        M$5:Y$5=2,
                        M20:Y20,
                        ""),
                    ""))
            ),
            IF(
                Parameters!$D$17=1,
                IFERROR(
                    IF(
                        OR(
                            IF(
                                ISNUMBER(M20:Y20),
                                IF(
                                    M$5:Y$5=1,
                                    M20:Y20,
                                    ""),
                                "")
                            =0),
                        0,
                        GEOMEAN(IF(
                            ISNUMBER(M20:Y20),
                            IF(
                                M$5:Y$5=1,
                                M20:Y20,
                                ""),
                            ""))
                    ),
                    IF(
                        OR(IF(
                            ISNUMBER(M20:Y20),
                            IF(
                                M$5:Y$5=2,
                                M20:Y20,
                                ""),
                            "")
                            =0),
                        0,
                        GEOMEAN(IF(
                            ISNUMBER(M20:Y20),
                            IF(
                                M$5:Y$5=2,
                                M20:Y20,
                                ""),
                            "")))
                )
            )
        )
    )
)</f>
        <v>7</v>
      </c>
      <c r="J20" s="242">
        <v>45188</v>
      </c>
      <c r="K20" s="242">
        <v>45259</v>
      </c>
      <c r="L20" s="91" t="s">
        <v>25</v>
      </c>
      <c r="M20" s="192">
        <v>3.8571428571428501</v>
      </c>
      <c r="N20" s="192" t="s">
        <v>409</v>
      </c>
      <c r="O20" s="192">
        <v>0</v>
      </c>
      <c r="P20" s="192" t="s">
        <v>409</v>
      </c>
      <c r="Q20" s="192">
        <v>7</v>
      </c>
      <c r="R20" s="192">
        <v>2.7</v>
      </c>
      <c r="S20" s="192" t="s">
        <v>409</v>
      </c>
      <c r="T20" s="192" t="s">
        <v>409</v>
      </c>
      <c r="U20" s="192" t="s">
        <v>539</v>
      </c>
      <c r="V20" s="192" t="s">
        <v>409</v>
      </c>
      <c r="W20" s="192" t="s">
        <v>409</v>
      </c>
      <c r="X20" s="192" t="s">
        <v>906</v>
      </c>
      <c r="Y20" s="192"/>
      <c r="Z20" s="192"/>
      <c r="AA20" s="181"/>
      <c r="AB20" s="181"/>
      <c r="AC20" s="181"/>
      <c r="AD20" s="181"/>
      <c r="AE20" s="181"/>
      <c r="AF20" s="34"/>
      <c r="AG20" s="34"/>
      <c r="AH20" s="34"/>
      <c r="AI20" s="34"/>
      <c r="AJ20" s="34"/>
      <c r="AK20" s="34"/>
      <c r="AL20" s="195"/>
      <c r="AM20" s="195"/>
      <c r="AN20" s="80"/>
      <c r="AO20" s="80"/>
      <c r="AP20" s="80"/>
      <c r="AQ20" s="35"/>
    </row>
    <row r="21" spans="1:43"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5.6341695024180005</v>
      </c>
      <c r="H21" s="80" cm="1">
        <f t="array" ref="H21">IF(
    SUM(IF(
            ISNUMBER(
                IF(
                    $M$4:$Y$4,
                    (M21:Y21),
                    "")),
            1,
            0))
        =0,
    NA(),
    IF(
        Parameters!$D$15=1,
        IF(
            SUM(--(ISNUMBER(IF($M$4:$Y$4=1,(M21:Y21),""))))&gt;0,
            MAX(IF(
                ISNUMBER(M21:Y21),
                IF(
                    M$4:Y$4=1,
                    M21:Y21,
                    ""),
                "")),
            MAX(IF(
                ISNUMBER(M21:Y21),
                IF(
                    M$4:Y$4=2,
                    M21:Y21,
                    ""),
                ""))
        ),
        IF(
            Parameters!$D$16=1,
            IFERROR(
                AVERAGE(IF(
                    ISNUMBER(M21:Y21),
                    IF(
                        M$4:Y$4=1,
                        M21:Y21,
                        ""),
                    "")),
                AVERAGE(IF(
                    ISNUMBER(M21:Y21),
                    IF(
                        M$4:Y$4=2,
                        M21:Y21,
                        ""),
                    ""))
            ),
            IF(
                Parameters!$D$17=1,
                IFERROR(
                    IF(
                        OR(
                            IF(
                                ISNUMBER(M21:Y21),
                                IF(
                                    M$4:Y$4=1,
                                    M21:Y21,
                                    ""),
                                "")
                            =0),
                        0,
                        GEOMEAN(IF(
                            ISNUMBER(M21:Y21),
                            IF(
                                M$4:Y$4=1,
                                M21:Y21,
                                ""),
                            ""))
                    ),
                    IF(
                        OR(IF(
                            ISNUMBER(M21:Y21),
                            IF(
                                M$4:Y$4=2,
                                M21:Y21,
                                ""),
                            "")
                            =0),
                        0,
                        GEOMEAN(IF(
                            ISNUMBER(M21:Y21),
                            IF(
                                M$4:Y$4=2,
                                M21:Y21,
                                ""),
                            "")))
                )
            )
        )
    )
)</f>
        <v>10</v>
      </c>
      <c r="I21" s="191" cm="1">
        <f t="array" ref="I21">IF(
    SUM(IF(
            ISNUMBER(
                IF(
                    $M$5:$Y$5,
                    (M21:Y21),
                    "")),
            1,
            0))
        =0,
    NA(),
    IF(
        Parameters!$D$15=1,
        IF(
            SUM(--(ISNUMBER(IF($M$5:$Y$5=1,(M21:Y21),""))))&gt;0,
            MAX(IF(
                ISNUMBER(M21:Y21),
                IF(
                    M$5:Y$5=1,
                    M21:Y21,
                    ""),
                "")),
            MAX(IF(
                ISNUMBER(M21:Y21),
                IF(
                    M$5:Y$5=2,
                    M21:Y21,
                    ""),
                ""))
        ),
        IF(
            Parameters!$D$16=1,
            IFERROR(
                AVERAGE(IF(
                    ISNUMBER(M21:Y21),
                    IF(
                        M$5:Y$5=1,
                        M21:Y21,
                        ""),
                    "")),
                AVERAGE(IF(
                    ISNUMBER(M21:Y21),
                    IF(
                        M$5:Y$5=2,
                        M21:Y21,
                        ""),
                    ""))
            ),
            IF(
                Parameters!$D$17=1,
                IFERROR(
                    IF(
                        OR(
                            IF(
                                ISNUMBER(M21:Y21),
                                IF(
                                    M$5:Y$5=1,
                                    M21:Y21,
                                    ""),
                                "")
                            =0),
                        0,
                        GEOMEAN(IF(
                            ISNUMBER(M21:Y21),
                            IF(
                                M$5:Y$5=1,
                                M21:Y21,
                                ""),
                            ""))
                    ),
                    IF(
                        OR(IF(
                            ISNUMBER(M21:Y21),
                            IF(
                                M$5:Y$5=2,
                                M21:Y21,
                                ""),
                            "")
                            =0),
                        0,
                        GEOMEAN(IF(
                            ISNUMBER(M21:Y21),
                            IF(
                                M$5:Y$5=2,
                                M21:Y21,
                                ""),
                            "")))
                )
            )
        )
    )
)</f>
        <v>3.1743865981977102</v>
      </c>
      <c r="J21" s="242">
        <v>45188</v>
      </c>
      <c r="K21" s="242">
        <v>45272</v>
      </c>
      <c r="L21" s="91" t="s">
        <v>27</v>
      </c>
      <c r="M21" s="192">
        <v>10</v>
      </c>
      <c r="N21" s="192" t="s">
        <v>409</v>
      </c>
      <c r="O21" s="192" t="s">
        <v>409</v>
      </c>
      <c r="P21" s="192">
        <v>3.1743865981977102</v>
      </c>
      <c r="Q21" s="192" t="s">
        <v>409</v>
      </c>
      <c r="R21" s="192">
        <v>7.2</v>
      </c>
      <c r="S21" s="192" t="s">
        <v>409</v>
      </c>
      <c r="T21" s="192" t="s">
        <v>409</v>
      </c>
      <c r="U21" s="192" t="s">
        <v>409</v>
      </c>
      <c r="V21" s="192">
        <v>0.15871932990988599</v>
      </c>
      <c r="W21" s="192">
        <v>-0.152473077734328</v>
      </c>
      <c r="X21" s="192" t="s">
        <v>409</v>
      </c>
      <c r="Y21" s="192"/>
      <c r="Z21" s="192"/>
      <c r="AA21" s="181"/>
      <c r="AB21" s="181"/>
      <c r="AC21" s="181"/>
      <c r="AD21" s="181"/>
      <c r="AE21" s="181"/>
      <c r="AF21" s="34"/>
      <c r="AG21" s="34"/>
      <c r="AH21" s="34"/>
      <c r="AI21" s="34"/>
      <c r="AJ21" s="34"/>
      <c r="AK21" s="34"/>
      <c r="AL21" s="195"/>
      <c r="AM21" s="195"/>
      <c r="AN21" s="80"/>
      <c r="AO21" s="80"/>
      <c r="AP21" s="80"/>
      <c r="AQ21" s="35"/>
    </row>
    <row r="22" spans="1:43"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$M$4:$Y$4,
                    (M22:Y22),
                    "")),
            1,
            0))
        =0,
    NA(),
    IF(
        Parameters!$D$15=1,
        IF(
            SUM(--(ISNUMBER(IF($M$4:$Y$4=1,(M22:Y22),""))))&gt;0,
            MAX(IF(
                ISNUMBER(M22:Y22),
                IF(
                    M$4:Y$4=1,
                    M22:Y22,
                    ""),
                "")),
            MAX(IF(
                ISNUMBER(M22:Y22),
                IF(
                    M$4:Y$4=2,
                    M22:Y22,
                    ""),
                ""))
        ),
        IF(
            Parameters!$D$16=1,
            IFERROR(
                AVERAGE(IF(
                    ISNUMBER(M22:Y22),
                    IF(
                        M$4:Y$4=1,
                        M22:Y22,
                        ""),
                    "")),
                AVERAGE(IF(
                    ISNUMBER(M22:Y22),
                    IF(
                        M$4:Y$4=2,
                        M22:Y22,
                        ""),
                    ""))
            ),
            IF(
                Parameters!$D$17=1,
                IFERROR(
                    IF(
                        OR(
                            IF(
                                ISNUMBER(M22:Y22),
                                IF(
                                    M$4:Y$4=1,
                                    M22:Y22,
                                    ""),
                                "")
                            =0),
                        0,
                        GEOMEAN(IF(
                            ISNUMBER(M22:Y22),
                            IF(
                                M$4:Y$4=1,
                                M22:Y22,
                                ""),
                            ""))
                    ),
                    IF(
                        OR(IF(
                            ISNUMBER(M22:Y22),
                            IF(
                                M$4:Y$4=2,
                                M22:Y22,
                                ""),
                            "")
                            =0),
                        0,
                        GEOMEAN(IF(
                            ISNUMBER(M22:Y22),
                            IF(
                                M$4:Y$4=2,
                                M22:Y22,
                                ""),
                            "")))
                )
            )
        )
    )
)</f>
        <v>0.28571428571428598</v>
      </c>
      <c r="I22" s="191" t="e" cm="1">
        <f t="array" ref="I22">IF(
    SUM(IF(
            ISNUMBER(
                IF(
                    $M$5:$Y$5,
                    (M22:Y22),
                    "")),
            1,
            0))
        =0,
    NA(),
    IF(
        Parameters!$D$15=1,
        IF(
            SUM(--(ISNUMBER(IF($M$5:$Y$5=1,(M22:Y22),""))))&gt;0,
            MAX(IF(
                ISNUMBER(M22:Y22),
                IF(
                    M$5:Y$5=1,
                    M22:Y22,
                    ""),
                "")),
            MAX(IF(
                ISNUMBER(M22:Y22),
                IF(
                    M$5:Y$5=2,
                    M22:Y22,
                    ""),
                ""))
        ),
        IF(
            Parameters!$D$16=1,
            IFERROR(
                AVERAGE(IF(
                    ISNUMBER(M22:Y22),
                    IF(
                        M$5:Y$5=1,
                        M22:Y22,
                        ""),
                    "")),
                AVERAGE(IF(
                    ISNUMBER(M22:Y22),
                    IF(
                        M$5:Y$5=2,
                        M22:Y22,
                        ""),
                    ""))
            ),
            IF(
                Parameters!$D$17=1,
                IFERROR(
                    IF(
                        OR(
                            IF(
                                ISNUMBER(M22:Y22),
                                IF(
                                    M$5:Y$5=1,
                                    M22:Y22,
                                    ""),
                                "")
                            =0),
                        0,
                        GEOMEAN(IF(
                            ISNUMBER(M22:Y22),
                            IF(
                                M$5:Y$5=1,
                                M22:Y22,
                                ""),
                            ""))
                    ),
                    IF(
                        OR(IF(
                            ISNUMBER(M22:Y22),
                            IF(
                                M$5:Y$5=2,
                                M22:Y22,
                                ""),
                            "")
                            =0),
                        0,
                        GEOMEAN(IF(
                            ISNUMBER(M22:Y22),
                            IF(
                                M$5:Y$5=2,
                                M22:Y22,
                                ""),
                            "")))
                )
            )
        )
    )
)</f>
        <v>#N/A</v>
      </c>
      <c r="J22" s="242">
        <v>45188</v>
      </c>
      <c r="K22" s="242">
        <v>45218</v>
      </c>
      <c r="L22" s="91" t="s">
        <v>29</v>
      </c>
      <c r="M22" s="192">
        <v>0.28571428571428598</v>
      </c>
      <c r="N22" s="192" t="s">
        <v>409</v>
      </c>
      <c r="O22" s="192" t="s">
        <v>409</v>
      </c>
      <c r="P22" s="192" t="s">
        <v>409</v>
      </c>
      <c r="Q22" s="192" t="s">
        <v>409</v>
      </c>
      <c r="R22" s="192">
        <v>0.2</v>
      </c>
      <c r="S22" s="192" t="s">
        <v>409</v>
      </c>
      <c r="T22" s="192" t="s">
        <v>409</v>
      </c>
      <c r="U22" s="192" t="s">
        <v>409</v>
      </c>
      <c r="V22" s="192" t="s">
        <v>409</v>
      </c>
      <c r="W22" s="192" t="s">
        <v>409</v>
      </c>
      <c r="X22" s="192" t="s">
        <v>409</v>
      </c>
      <c r="Y22" s="192"/>
      <c r="Z22" s="192"/>
      <c r="AA22" s="80"/>
      <c r="AB22" s="80"/>
      <c r="AC22" s="80"/>
      <c r="AD22" s="80"/>
      <c r="AE22" s="80"/>
      <c r="AF22" s="34"/>
      <c r="AG22" s="34"/>
      <c r="AH22" s="34"/>
      <c r="AI22" s="34"/>
      <c r="AJ22" s="34"/>
      <c r="AK22" s="34"/>
      <c r="AL22" s="195"/>
      <c r="AM22" s="195"/>
      <c r="AN22" s="80"/>
      <c r="AO22" s="80"/>
      <c r="AP22" s="80"/>
      <c r="AQ22" s="35"/>
    </row>
    <row r="23" spans="1:43"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$M$4:$Y$4,
                    (M23:Y23),
                    "")),
            1,
            0))
        =0,
    NA(),
    IF(
        Parameters!$D$15=1,
        IF(
            SUM(--(ISNUMBER(IF($M$4:$Y$4=1,(M23:Y23),""))))&gt;0,
            MAX(IF(
                ISNUMBER(M23:Y23),
                IF(
                    M$4:Y$4=1,
                    M23:Y23,
                    ""),
                "")),
            MAX(IF(
                ISNUMBER(M23:Y23),
                IF(
                    M$4:Y$4=2,
                    M23:Y23,
                    ""),
                ""))
        ),
        IF(
            Parameters!$D$16=1,
            IFERROR(
                AVERAGE(IF(
                    ISNUMBER(M23:Y23),
                    IF(
                        M$4:Y$4=1,
                        M23:Y23,
                        ""),
                    "")),
                AVERAGE(IF(
                    ISNUMBER(M23:Y23),
                    IF(
                        M$4:Y$4=2,
                        M23:Y23,
                        ""),
                    ""))
            ),
            IF(
                Parameters!$D$17=1,
                IFERROR(
                    IF(
                        OR(
                            IF(
                                ISNUMBER(M23:Y23),
                                IF(
                                    M$4:Y$4=1,
                                    M23:Y23,
                                    ""),
                                "")
                            =0),
                        0,
                        GEOMEAN(IF(
                            ISNUMBER(M23:Y23),
                            IF(
                                M$4:Y$4=1,
                                M23:Y23,
                                ""),
                            ""))
                    ),
                    IF(
                        OR(IF(
                            ISNUMBER(M23:Y23),
                            IF(
                                M$4:Y$4=2,
                                M23:Y23,
                                ""),
                            "")
                            =0),
                        0,
                        GEOMEAN(IF(
                            ISNUMBER(M23:Y23),
                            IF(
                                M$4:Y$4=2,
                                M23:Y23,
                                ""),
                            "")))
                )
            )
        )
    )
)</f>
        <v>9</v>
      </c>
      <c r="I23" s="191" cm="1">
        <f t="array" ref="I23">IF(
    SUM(IF(
            ISNUMBER(
                IF(
                    $M$5:$Y$5,
                    (M23:Y23),
                    "")),
            1,
            0))
        =0,
    NA(),
    IF(
        Parameters!$D$15=1,
        IF(
            SUM(--(ISNUMBER(IF($M$5:$Y$5=1,(M23:Y23),""))))&gt;0,
            MAX(IF(
                ISNUMBER(M23:Y23),
                IF(
                    M$5:Y$5=1,
                    M23:Y23,
                    ""),
                "")),
            MAX(IF(
                ISNUMBER(M23:Y23),
                IF(
                    M$5:Y$5=2,
                    M23:Y23,
                    ""),
                ""))
        ),
        IF(
            Parameters!$D$16=1,
            IFERROR(
                AVERAGE(IF(
                    ISNUMBER(M23:Y23),
                    IF(
                        M$5:Y$5=1,
                        M23:Y23,
                        ""),
                    "")),
                AVERAGE(IF(
                    ISNUMBER(M23:Y23),
                    IF(
                        M$5:Y$5=2,
                        M23:Y23,
                        ""),
                    ""))
            ),
            IF(
                Parameters!$D$17=1,
                IFERROR(
                    IF(
                        OR(
                            IF(
                                ISNUMBER(M23:Y23),
                                IF(
                                    M$5:Y$5=1,
                                    M23:Y23,
                                    ""),
                                "")
                            =0),
                        0,
                        GEOMEAN(IF(
                            ISNUMBER(M23:Y23),
                            IF(
                                M$5:Y$5=1,
                                M23:Y23,
                                ""),
                            ""))
                    ),
                    IF(
                        OR(IF(
                            ISNUMBER(M23:Y23),
                            IF(
                                M$5:Y$5=2,
                                M23:Y23,
                                ""),
                            "")
                            =0),
                        0,
                        GEOMEAN(IF(
                            ISNUMBER(M23:Y23),
                            IF(
                                M$5:Y$5=2,
                                M23:Y23,
                                ""),
                            "")))
                )
            )
        )
    )
)</f>
        <v>0</v>
      </c>
      <c r="J23" s="242">
        <v>45188</v>
      </c>
      <c r="K23" s="242">
        <v>45272</v>
      </c>
      <c r="L23" s="91" t="s">
        <v>31</v>
      </c>
      <c r="M23" s="192">
        <v>9</v>
      </c>
      <c r="N23" s="192" t="s">
        <v>409</v>
      </c>
      <c r="O23" s="192" t="s">
        <v>409</v>
      </c>
      <c r="P23" s="192">
        <v>0</v>
      </c>
      <c r="Q23" s="192" t="s">
        <v>409</v>
      </c>
      <c r="R23" s="192">
        <v>6.3</v>
      </c>
      <c r="S23" s="192" t="s">
        <v>409</v>
      </c>
      <c r="T23" s="192" t="s">
        <v>409</v>
      </c>
      <c r="U23" s="192" t="s">
        <v>409</v>
      </c>
      <c r="V23" s="192">
        <v>-1.58177185058593</v>
      </c>
      <c r="W23" s="192">
        <v>-0.50508117675782005</v>
      </c>
      <c r="X23" s="192" t="s">
        <v>409</v>
      </c>
      <c r="Y23" s="192"/>
      <c r="Z23" s="192"/>
      <c r="AA23" s="80"/>
      <c r="AB23" s="80"/>
      <c r="AC23" s="80"/>
      <c r="AD23" s="80"/>
      <c r="AE23" s="80"/>
      <c r="AF23" s="34"/>
      <c r="AG23" s="34"/>
      <c r="AH23" s="34"/>
      <c r="AI23" s="34"/>
      <c r="AJ23" s="34"/>
      <c r="AK23" s="34"/>
      <c r="AL23" s="195"/>
      <c r="AM23" s="195"/>
      <c r="AN23" s="80"/>
      <c r="AO23" s="80"/>
      <c r="AP23" s="80"/>
      <c r="AQ23" s="35"/>
    </row>
    <row r="24" spans="1:43"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10</v>
      </c>
      <c r="H24" s="80" cm="1">
        <f t="array" ref="H24">IF(
    SUM(IF(
            ISNUMBER(
                IF(
                    $M$4:$Y$4,
                    (M24:Y24),
                    "")),
            1,
            0))
        =0,
    NA(),
    IF(
        Parameters!$D$15=1,
        IF(
            SUM(--(ISNUMBER(IF($M$4:$Y$4=1,(M24:Y24),""))))&gt;0,
            MAX(IF(
                ISNUMBER(M24:Y24),
                IF(
                    M$4:Y$4=1,
                    M24:Y24,
                    ""),
                "")),
            MAX(IF(
                ISNUMBER(M24:Y24),
                IF(
                    M$4:Y$4=2,
                    M24:Y24,
                    ""),
                ""))
        ),
        IF(
            Parameters!$D$16=1,
            IFERROR(
                AVERAGE(IF(
                    ISNUMBER(M24:Y24),
                    IF(
                        M$4:Y$4=1,
                        M24:Y24,
                        ""),
                    "")),
                AVERAGE(IF(
                    ISNUMBER(M24:Y24),
                    IF(
                        M$4:Y$4=2,
                        M24:Y24,
                        ""),
                    ""))
            ),
            IF(
                Parameters!$D$17=1,
                IFERROR(
                    IF(
                        OR(
                            IF(
                                ISNUMBER(M24:Y24),
                                IF(
                                    M$4:Y$4=1,
                                    M24:Y24,
                                    ""),
                                "")
                            =0),
                        0,
                        GEOMEAN(IF(
                            ISNUMBER(M24:Y24),
                            IF(
                                M$4:Y$4=1,
                                M24:Y24,
                                ""),
                            ""))
                    ),
                    IF(
                        OR(IF(
                            ISNUMBER(M24:Y24),
                            IF(
                                M$4:Y$4=2,
                                M24:Y24,
                                ""),
                            "")
                            =0),
                        0,
                        GEOMEAN(IF(
                            ISNUMBER(M24:Y24),
                            IF(
                                M$4:Y$4=2,
                                M24:Y24,
                                ""),
                            "")))
                )
            )
        )
    )
)</f>
        <v>10</v>
      </c>
      <c r="I24" s="191" cm="1">
        <f t="array" ref="I24">IF(
    SUM(IF(
            ISNUMBER(
                IF(
                    $M$5:$Y$5,
                    (M24:Y24),
                    "")),
            1,
            0))
        =0,
    NA(),
    IF(
        Parameters!$D$15=1,
        IF(
            SUM(--(ISNUMBER(IF($M$5:$Y$5=1,(M24:Y24),""))))&gt;0,
            MAX(IF(
                ISNUMBER(M24:Y24),
                IF(
                    M$5:Y$5=1,
                    M24:Y24,
                    ""),
                "")),
            MAX(IF(
                ISNUMBER(M24:Y24),
                IF(
                    M$5:Y$5=2,
                    M24:Y24,
                    ""),
                ""))
        ),
        IF(
            Parameters!$D$16=1,
            IFERROR(
                AVERAGE(IF(
                    ISNUMBER(M24:Y24),
                    IF(
                        M$5:Y$5=1,
                        M24:Y24,
                        ""),
                    "")),
                AVERAGE(IF(
                    ISNUMBER(M24:Y24),
                    IF(
                        M$5:Y$5=2,
                        M24:Y24,
                        ""),
                    ""))
            ),
            IF(
                Parameters!$D$17=1,
                IFERROR(
                    IF(
                        OR(
                            IF(
                                ISNUMBER(M24:Y24),
                                IF(
                                    M$5:Y$5=1,
                                    M24:Y24,
                                    ""),
                                "")
                            =0),
                        0,
                        GEOMEAN(IF(
                            ISNUMBER(M24:Y24),
                            IF(
                                M$5:Y$5=1,
                                M24:Y24,
                                ""),
                            ""))
                    ),
                    IF(
                        OR(IF(
                            ISNUMBER(M24:Y24),
                            IF(
                                M$5:Y$5=2,
                                M24:Y24,
                                ""),
                            "")
                            =0),
                        0,
                        GEOMEAN(IF(
                            ISNUMBER(M24:Y24),
                            IF(
                                M$5:Y$5=2,
                                M24:Y24,
                                ""),
                            "")))
                )
            )
        )
    )
)</f>
        <v>10</v>
      </c>
      <c r="J24" s="242">
        <v>45188</v>
      </c>
      <c r="K24" s="242">
        <v>45272</v>
      </c>
      <c r="L24" s="91" t="s">
        <v>33</v>
      </c>
      <c r="M24" s="192">
        <v>10</v>
      </c>
      <c r="N24" s="192" t="s">
        <v>409</v>
      </c>
      <c r="O24" s="192" t="s">
        <v>409</v>
      </c>
      <c r="P24" s="192">
        <v>10</v>
      </c>
      <c r="Q24" s="192" t="s">
        <v>409</v>
      </c>
      <c r="R24" s="192">
        <v>7.5</v>
      </c>
      <c r="S24" s="192" t="s">
        <v>409</v>
      </c>
      <c r="T24" s="192" t="s">
        <v>409</v>
      </c>
      <c r="U24" s="192" t="s">
        <v>409</v>
      </c>
      <c r="V24" s="192">
        <v>4.6602153778076199</v>
      </c>
      <c r="W24" s="192">
        <v>-1.3081474304199201</v>
      </c>
      <c r="X24" s="192" t="s">
        <v>409</v>
      </c>
      <c r="Y24" s="192"/>
      <c r="Z24" s="192"/>
      <c r="AA24" s="80"/>
      <c r="AB24" s="80"/>
      <c r="AC24" s="80"/>
      <c r="AD24" s="80"/>
      <c r="AE24" s="80"/>
      <c r="AF24" s="34"/>
      <c r="AG24" s="34"/>
      <c r="AH24" s="34"/>
      <c r="AI24" s="34"/>
      <c r="AJ24" s="34"/>
      <c r="AK24" s="34"/>
      <c r="AL24" s="195"/>
      <c r="AM24" s="195"/>
      <c r="AN24" s="80"/>
      <c r="AO24" s="80"/>
      <c r="AP24" s="80"/>
      <c r="AQ24" s="35"/>
    </row>
    <row r="25" spans="1:43"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0</v>
      </c>
      <c r="H25" s="80" cm="1">
        <f t="array" ref="H25">IF(
    SUM(IF(
            ISNUMBER(
                IF(
                    $M$4:$Y$4,
                    (M25:Y25),
                    "")),
            1,
            0))
        =0,
    NA(),
    IF(
        Parameters!$D$15=1,
        IF(
            SUM(--(ISNUMBER(IF($M$4:$Y$4=1,(M25:Y25),""))))&gt;0,
            MAX(IF(
                ISNUMBER(M25:Y25),
                IF(
                    M$4:Y$4=1,
                    M25:Y25,
                    ""),
                "")),
            MAX(IF(
                ISNUMBER(M25:Y25),
                IF(
                    M$4:Y$4=2,
                    M25:Y25,
                    ""),
                ""))
        ),
        IF(
            Parameters!$D$16=1,
            IFERROR(
                AVERAGE(IF(
                    ISNUMBER(M25:Y25),
                    IF(
                        M$4:Y$4=1,
                        M25:Y25,
                        ""),
                    "")),
                AVERAGE(IF(
                    ISNUMBER(M25:Y25),
                    IF(
                        M$4:Y$4=2,
                        M25:Y25,
                        ""),
                    ""))
            ),
            IF(
                Parameters!$D$17=1,
                IFERROR(
                    IF(
                        OR(
                            IF(
                                ISNUMBER(M25:Y25),
                                IF(
                                    M$4:Y$4=1,
                                    M25:Y25,
                                    ""),
                                "")
                            =0),
                        0,
                        GEOMEAN(IF(
                            ISNUMBER(M25:Y25),
                            IF(
                                M$4:Y$4=1,
                                M25:Y25,
                                ""),
                            ""))
                    ),
                    IF(
                        OR(IF(
                            ISNUMBER(M25:Y25),
                            IF(
                                M$4:Y$4=2,
                                M25:Y25,
                                ""),
                            "")
                            =0),
                        0,
                        GEOMEAN(IF(
                            ISNUMBER(M25:Y25),
                            IF(
                                M$4:Y$4=2,
                                M25:Y25,
                                ""),
                            "")))
                )
            )
        )
    )
)</f>
        <v>6.5714285714285703</v>
      </c>
      <c r="I25" s="191" cm="1">
        <f t="array" ref="I25">IF(
    SUM(IF(
            ISNUMBER(
                IF(
                    $M$5:$Y$5,
                    (M25:Y25),
                    "")),
            1,
            0))
        =0,
    NA(),
    IF(
        Parameters!$D$15=1,
        IF(
            SUM(--(ISNUMBER(IF($M$5:$Y$5=1,(M25:Y25),""))))&gt;0,
            MAX(IF(
                ISNUMBER(M25:Y25),
                IF(
                    M$5:Y$5=1,
                    M25:Y25,
                    ""),
                "")),
            MAX(IF(
                ISNUMBER(M25:Y25),
                IF(
                    M$5:Y$5=2,
                    M25:Y25,
                    ""),
                ""))
        ),
        IF(
            Parameters!$D$16=1,
            IFERROR(
                AVERAGE(IF(
                    ISNUMBER(M25:Y25),
                    IF(
                        M$5:Y$5=1,
                        M25:Y25,
                        ""),
                    "")),
                AVERAGE(IF(
                    ISNUMBER(M25:Y25),
                    IF(
                        M$5:Y$5=2,
                        M25:Y25,
                        ""),
                    ""))
            ),
            IF(
                Parameters!$D$17=1,
                IFERROR(
                    IF(
                        OR(
                            IF(
                                ISNUMBER(M25:Y25),
                                IF(
                                    M$5:Y$5=1,
                                    M25:Y25,
                                    ""),
                                "")
                            =0),
                        0,
                        GEOMEAN(IF(
                            ISNUMBER(M25:Y25),
                            IF(
                                M$5:Y$5=1,
                                M25:Y25,
                                ""),
                            ""))
                    ),
                    IF(
                        OR(IF(
                            ISNUMBER(M25:Y25),
                            IF(
                                M$5:Y$5=2,
                                M25:Y25,
                                ""),
                            "")
                            =0),
                        0,
                        GEOMEAN(IF(
                            ISNUMBER(M25:Y25),
                            IF(
                                M$5:Y$5=2,
                                M25:Y25,
                                ""),
                            "")))
                )
            )
        )
    )
)</f>
        <v>0</v>
      </c>
      <c r="J25" s="242">
        <v>45163</v>
      </c>
      <c r="K25" s="242">
        <v>45272</v>
      </c>
      <c r="L25" s="91" t="s">
        <v>35</v>
      </c>
      <c r="M25" s="192">
        <v>6.5714285714285703</v>
      </c>
      <c r="N25" s="192" t="s">
        <v>409</v>
      </c>
      <c r="O25" s="192">
        <v>0</v>
      </c>
      <c r="P25" s="192">
        <v>0</v>
      </c>
      <c r="Q25" s="192" t="s">
        <v>409</v>
      </c>
      <c r="R25" s="192">
        <v>4.5999999999999996</v>
      </c>
      <c r="S25" s="192" t="s">
        <v>409</v>
      </c>
      <c r="T25" s="192" t="s">
        <v>409</v>
      </c>
      <c r="U25" s="192" t="s">
        <v>539</v>
      </c>
      <c r="V25" s="192" t="s">
        <v>409</v>
      </c>
      <c r="W25" s="192">
        <v>-9.9999999999997903E-3</v>
      </c>
      <c r="X25" s="192" t="s">
        <v>409</v>
      </c>
      <c r="Y25" s="192"/>
      <c r="Z25" s="192"/>
      <c r="AF25" s="34"/>
      <c r="AG25" s="34"/>
      <c r="AH25" s="34"/>
      <c r="AI25" s="34"/>
      <c r="AJ25" s="34"/>
      <c r="AK25" s="34"/>
      <c r="AL25" s="195"/>
      <c r="AM25" s="195"/>
      <c r="AN25" s="80"/>
      <c r="AO25" s="80"/>
      <c r="AP25" s="80"/>
      <c r="AQ25" s="35"/>
    </row>
    <row r="26" spans="1:43"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$M$4:$Y$4,
                    (M26:Y26),
                    "")),
            1,
            0))
        =0,
    NA(),
    IF(
        Parameters!$D$15=1,
        IF(
            SUM(--(ISNUMBER(IF($M$4:$Y$4=1,(M26:Y26),""))))&gt;0,
            MAX(IF(
                ISNUMBER(M26:Y26),
                IF(
                    M$4:Y$4=1,
                    M26:Y26,
                    ""),
                "")),
            MAX(IF(
                ISNUMBER(M26:Y26),
                IF(
                    M$4:Y$4=2,
                    M26:Y26,
                    ""),
                ""))
        ),
        IF(
            Parameters!$D$16=1,
            IFERROR(
                AVERAGE(IF(
                    ISNUMBER(M26:Y26),
                    IF(
                        M$4:Y$4=1,
                        M26:Y26,
                        ""),
                    "")),
                AVERAGE(IF(
                    ISNUMBER(M26:Y26),
                    IF(
                        M$4:Y$4=2,
                        M26:Y26,
                        ""),
                    ""))
            ),
            IF(
                Parameters!$D$17=1,
                IFERROR(
                    IF(
                        OR(
                            IF(
                                ISNUMBER(M26:Y26),
                                IF(
                                    M$4:Y$4=1,
                                    M26:Y26,
                                    ""),
                                "")
                            =0),
                        0,
                        GEOMEAN(IF(
                            ISNUMBER(M26:Y26),
                            IF(
                                M$4:Y$4=1,
                                M26:Y26,
                                ""),
                            ""))
                    ),
                    IF(
                        OR(IF(
                            ISNUMBER(M26:Y26),
                            IF(
                                M$4:Y$4=2,
                                M26:Y26,
                                ""),
                            "")
                            =0),
                        0,
                        GEOMEAN(IF(
                            ISNUMBER(M26:Y26),
                            IF(
                                M$4:Y$4=2,
                                M26:Y26,
                                ""),
                            "")))
                )
            )
        )
    )
)</f>
        <v>2.8571428571428501</v>
      </c>
      <c r="I26" s="191" cm="1">
        <f t="array" ref="I26">IF(
    SUM(IF(
            ISNUMBER(
                IF(
                    $M$5:$Y$5,
                    (M26:Y26),
                    "")),
            1,
            0))
        =0,
    NA(),
    IF(
        Parameters!$D$15=1,
        IF(
            SUM(--(ISNUMBER(IF($M$5:$Y$5=1,(M26:Y26),""))))&gt;0,
            MAX(IF(
                ISNUMBER(M26:Y26),
                IF(
                    M$5:Y$5=1,
                    M26:Y26,
                    ""),
                "")),
            MAX(IF(
                ISNUMBER(M26:Y26),
                IF(
                    M$5:Y$5=2,
                    M26:Y26,
                    ""),
                ""))
        ),
        IF(
            Parameters!$D$16=1,
            IFERROR(
                AVERAGE(IF(
                    ISNUMBER(M26:Y26),
                    IF(
                        M$5:Y$5=1,
                        M26:Y26,
                        ""),
                    "")),
                AVERAGE(IF(
                    ISNUMBER(M26:Y26),
                    IF(
                        M$5:Y$5=2,
                        M26:Y26,
                        ""),
                    ""))
            ),
            IF(
                Parameters!$D$17=1,
                IFERROR(
                    IF(
                        OR(
                            IF(
                                ISNUMBER(M26:Y26),
                                IF(
                                    M$5:Y$5=1,
                                    M26:Y26,
                                    ""),
                                "")
                            =0),
                        0,
                        GEOMEAN(IF(
                            ISNUMBER(M26:Y26),
                            IF(
                                M$5:Y$5=1,
                                M26:Y26,
                                ""),
                            ""))
                    ),
                    IF(
                        OR(IF(
                            ISNUMBER(M26:Y26),
                            IF(
                                M$5:Y$5=2,
                                M26:Y26,
                                ""),
                            "")
                            =0),
                        0,
                        GEOMEAN(IF(
                            ISNUMBER(M26:Y26),
                            IF(
                                M$5:Y$5=2,
                                M26:Y26,
                                ""),
                            "")))
                )
            )
        )
    )
)</f>
        <v>0</v>
      </c>
      <c r="J26" s="242">
        <v>45163</v>
      </c>
      <c r="K26" s="242">
        <v>45201</v>
      </c>
      <c r="L26" s="91" t="s">
        <v>37</v>
      </c>
      <c r="M26" s="192">
        <v>2.8571428571428501</v>
      </c>
      <c r="N26" s="192" t="s">
        <v>409</v>
      </c>
      <c r="O26" s="192">
        <v>0</v>
      </c>
      <c r="P26" s="192">
        <v>0</v>
      </c>
      <c r="Q26" s="192" t="s">
        <v>409</v>
      </c>
      <c r="R26" s="192">
        <v>2</v>
      </c>
      <c r="S26" s="192" t="s">
        <v>409</v>
      </c>
      <c r="T26" s="192" t="s">
        <v>409</v>
      </c>
      <c r="U26" s="192" t="s">
        <v>539</v>
      </c>
      <c r="V26" s="192">
        <v>-3.1556896964999998E-2</v>
      </c>
      <c r="W26" s="192">
        <v>0</v>
      </c>
      <c r="X26" s="192" t="s">
        <v>409</v>
      </c>
      <c r="Y26" s="192"/>
      <c r="Z26" s="192"/>
      <c r="AF26" s="34"/>
      <c r="AG26" s="34"/>
      <c r="AH26" s="34"/>
      <c r="AI26" s="34"/>
      <c r="AJ26" s="34"/>
      <c r="AK26" s="34"/>
      <c r="AL26" s="195"/>
      <c r="AM26" s="195"/>
      <c r="AN26" s="80"/>
      <c r="AO26" s="80"/>
      <c r="AP26" s="80"/>
      <c r="AQ26" s="35"/>
    </row>
    <row r="27" spans="1:43"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$M$4:$Y$4,
                    (M27:Y27),
                    "")),
            1,
            0))
        =0,
    NA(),
    IF(
        Parameters!$D$15=1,
        IF(
            SUM(--(ISNUMBER(IF($M$4:$Y$4=1,(M27:Y27),""))))&gt;0,
            MAX(IF(
                ISNUMBER(M27:Y27),
                IF(
                    M$4:Y$4=1,
                    M27:Y27,
                    ""),
                "")),
            MAX(IF(
                ISNUMBER(M27:Y27),
                IF(
                    M$4:Y$4=2,
                    M27:Y27,
                    ""),
                ""))
        ),
        IF(
            Parameters!$D$16=1,
            IFERROR(
                AVERAGE(IF(
                    ISNUMBER(M27:Y27),
                    IF(
                        M$4:Y$4=1,
                        M27:Y27,
                        ""),
                    "")),
                AVERAGE(IF(
                    ISNUMBER(M27:Y27),
                    IF(
                        M$4:Y$4=2,
                        M27:Y27,
                        ""),
                    ""))
            ),
            IF(
                Parameters!$D$17=1,
                IFERROR(
                    IF(
                        OR(
                            IF(
                                ISNUMBER(M27:Y27),
                                IF(
                                    M$4:Y$4=1,
                                    M27:Y27,
                                    ""),
                                "")
                            =0),
                        0,
                        GEOMEAN(IF(
                            ISNUMBER(M27:Y27),
                            IF(
                                M$4:Y$4=1,
                                M27:Y27,
                                ""),
                            ""))
                    ),
                    IF(
                        OR(IF(
                            ISNUMBER(M27:Y27),
                            IF(
                                M$4:Y$4=2,
                                M27:Y27,
                                ""),
                            "")
                            =0),
                        0,
                        GEOMEAN(IF(
                            ISNUMBER(M27:Y27),
                            IF(
                                M$4:Y$4=2,
                                M27:Y27,
                                ""),
                            "")))
                )
            )
        )
    )
)</f>
        <v>1.28571428571428</v>
      </c>
      <c r="I27" s="191" t="e" cm="1">
        <f t="array" ref="I27">IF(
    SUM(IF(
            ISNUMBER(
                IF(
                    $M$5:$Y$5,
                    (M27:Y27),
                    "")),
            1,
            0))
        =0,
    NA(),
    IF(
        Parameters!$D$15=1,
        IF(
            SUM(--(ISNUMBER(IF($M$5:$Y$5=1,(M27:Y27),""))))&gt;0,
            MAX(IF(
                ISNUMBER(M27:Y27),
                IF(
                    M$5:Y$5=1,
                    M27:Y27,
                    ""),
                "")),
            MAX(IF(
                ISNUMBER(M27:Y27),
                IF(
                    M$5:Y$5=2,
                    M27:Y27,
                    ""),
                ""))
        ),
        IF(
            Parameters!$D$16=1,
            IFERROR(
                AVERAGE(IF(
                    ISNUMBER(M27:Y27),
                    IF(
                        M$5:Y$5=1,
                        M27:Y27,
                        ""),
                    "")),
                AVERAGE(IF(
                    ISNUMBER(M27:Y27),
                    IF(
                        M$5:Y$5=2,
                        M27:Y27,
                        ""),
                    ""))
            ),
            IF(
                Parameters!$D$17=1,
                IFERROR(
                    IF(
                        OR(
                            IF(
                                ISNUMBER(M27:Y27),
                                IF(
                                    M$5:Y$5=1,
                                    M27:Y27,
                                    ""),
                                "")
                            =0),
                        0,
                        GEOMEAN(IF(
                            ISNUMBER(M27:Y27),
                            IF(
                                M$5:Y$5=1,
                                M27:Y27,
                                ""),
                            ""))
                    ),
                    IF(
                        OR(IF(
                            ISNUMBER(M27:Y27),
                            IF(
                                M$5:Y$5=2,
                                M27:Y27,
                                ""),
                            "")
                            =0),
                        0,
                        GEOMEAN(IF(
                            ISNUMBER(M27:Y27),
                            IF(
                                M$5:Y$5=2,
                                M27:Y27,
                                ""),
                            "")))
                )
            )
        )
    )
)</f>
        <v>#N/A</v>
      </c>
      <c r="J27" s="242">
        <v>45163</v>
      </c>
      <c r="K27" s="242">
        <v>45218</v>
      </c>
      <c r="L27" s="91" t="s">
        <v>39</v>
      </c>
      <c r="M27" s="192">
        <v>1.28571428571428</v>
      </c>
      <c r="N27" s="192" t="s">
        <v>409</v>
      </c>
      <c r="O27" s="192" t="s">
        <v>409</v>
      </c>
      <c r="P27" s="192" t="s">
        <v>409</v>
      </c>
      <c r="Q27" s="192" t="s">
        <v>409</v>
      </c>
      <c r="R27" s="192">
        <v>0.9</v>
      </c>
      <c r="S27" s="192" t="s">
        <v>409</v>
      </c>
      <c r="T27" s="192" t="s">
        <v>409</v>
      </c>
      <c r="U27" s="192" t="s">
        <v>409</v>
      </c>
      <c r="V27" s="192" t="s">
        <v>409</v>
      </c>
      <c r="W27" s="192" t="s">
        <v>409</v>
      </c>
      <c r="X27" s="192" t="s">
        <v>409</v>
      </c>
      <c r="Y27" s="192"/>
      <c r="Z27" s="192"/>
      <c r="AF27" s="34"/>
      <c r="AG27" s="34"/>
      <c r="AH27" s="34"/>
      <c r="AI27" s="34"/>
      <c r="AJ27" s="34"/>
      <c r="AK27" s="34"/>
      <c r="AL27" s="195"/>
      <c r="AM27" s="195"/>
      <c r="AN27" s="80"/>
      <c r="AO27" s="80"/>
      <c r="AP27" s="80"/>
      <c r="AQ27" s="35"/>
    </row>
    <row r="28" spans="1:43"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$M$4:$Y$4,
                    (M28:Y28),
                    "")),
            1,
            0))
        =0,
    NA(),
    IF(
        Parameters!$D$15=1,
        IF(
            SUM(--(ISNUMBER(IF($M$4:$Y$4=1,(M28:Y28),""))))&gt;0,
            MAX(IF(
                ISNUMBER(M28:Y28),
                IF(
                    M$4:Y$4=1,
                    M28:Y28,
                    ""),
                "")),
            MAX(IF(
                ISNUMBER(M28:Y28),
                IF(
                    M$4:Y$4=2,
                    M28:Y28,
                    ""),
                ""))
        ),
        IF(
            Parameters!$D$16=1,
            IFERROR(
                AVERAGE(IF(
                    ISNUMBER(M28:Y28),
                    IF(
                        M$4:Y$4=1,
                        M28:Y28,
                        ""),
                    "")),
                AVERAGE(IF(
                    ISNUMBER(M28:Y28),
                    IF(
                        M$4:Y$4=2,
                        M28:Y28,
                        ""),
                    ""))
            ),
            IF(
                Parameters!$D$17=1,
                IFERROR(
                    IF(
                        OR(
                            IF(
                                ISNUMBER(M28:Y28),
                                IF(
                                    M$4:Y$4=1,
                                    M28:Y28,
                                    ""),
                                "")
                            =0),
                        0,
                        GEOMEAN(IF(
                            ISNUMBER(M28:Y28),
                            IF(
                                M$4:Y$4=1,
                                M28:Y28,
                                ""),
                            ""))
                    ),
                    IF(
                        OR(IF(
                            ISNUMBER(M28:Y28),
                            IF(
                                M$4:Y$4=2,
                                M28:Y28,
                                ""),
                            "")
                            =0),
                        0,
                        GEOMEAN(IF(
                            ISNUMBER(M28:Y28),
                            IF(
                                M$4:Y$4=2,
                                M28:Y28,
                                ""),
                            "")))
                )
            )
        )
    )
)</f>
        <v>2.8571428571428501</v>
      </c>
      <c r="I28" s="191" t="e" cm="1">
        <f t="array" ref="I28">IF(
    SUM(IF(
            ISNUMBER(
                IF(
                    $M$5:$Y$5,
                    (M28:Y28),
                    "")),
            1,
            0))
        =0,
    NA(),
    IF(
        Parameters!$D$15=1,
        IF(
            SUM(--(ISNUMBER(IF($M$5:$Y$5=1,(M28:Y28),""))))&gt;0,
            MAX(IF(
                ISNUMBER(M28:Y28),
                IF(
                    M$5:Y$5=1,
                    M28:Y28,
                    ""),
                "")),
            MAX(IF(
                ISNUMBER(M28:Y28),
                IF(
                    M$5:Y$5=2,
                    M28:Y28,
                    ""),
                ""))
        ),
        IF(
            Parameters!$D$16=1,
            IFERROR(
                AVERAGE(IF(
                    ISNUMBER(M28:Y28),
                    IF(
                        M$5:Y$5=1,
                        M28:Y28,
                        ""),
                    "")),
                AVERAGE(IF(
                    ISNUMBER(M28:Y28),
                    IF(
                        M$5:Y$5=2,
                        M28:Y28,
                        ""),
                    ""))
            ),
            IF(
                Parameters!$D$17=1,
                IFERROR(
                    IF(
                        OR(
                            IF(
                                ISNUMBER(M28:Y28),
                                IF(
                                    M$5:Y$5=1,
                                    M28:Y28,
                                    ""),
                                "")
                            =0),
                        0,
                        GEOMEAN(IF(
                            ISNUMBER(M28:Y28),
                            IF(
                                M$5:Y$5=1,
                                M28:Y28,
                                ""),
                            ""))
                    ),
                    IF(
                        OR(IF(
                            ISNUMBER(M28:Y28),
                            IF(
                                M$5:Y$5=2,
                                M28:Y28,
                                ""),
                            "")
                            =0),
                        0,
                        GEOMEAN(IF(
                            ISNUMBER(M28:Y28),
                            IF(
                                M$5:Y$5=2,
                                M28:Y28,
                                ""),
                            "")))
                )
            )
        )
    )
)</f>
        <v>#N/A</v>
      </c>
      <c r="J28" s="242">
        <v>45188</v>
      </c>
      <c r="K28" s="242">
        <v>45218</v>
      </c>
      <c r="L28" s="91" t="s">
        <v>40</v>
      </c>
      <c r="M28" s="192">
        <v>2.8571428571428501</v>
      </c>
      <c r="N28" s="192" t="s">
        <v>409</v>
      </c>
      <c r="O28" s="192" t="s">
        <v>409</v>
      </c>
      <c r="P28" s="192" t="s">
        <v>409</v>
      </c>
      <c r="Q28" s="192" t="s">
        <v>409</v>
      </c>
      <c r="R28" s="192">
        <v>2</v>
      </c>
      <c r="S28" s="192" t="s">
        <v>409</v>
      </c>
      <c r="T28" s="192" t="s">
        <v>409</v>
      </c>
      <c r="U28" s="192" t="s">
        <v>409</v>
      </c>
      <c r="V28" s="192" t="s">
        <v>409</v>
      </c>
      <c r="W28" s="192" t="s">
        <v>409</v>
      </c>
      <c r="X28" s="192" t="s">
        <v>409</v>
      </c>
      <c r="Y28" s="192"/>
      <c r="Z28" s="192"/>
      <c r="AF28" s="34"/>
      <c r="AG28" s="34"/>
      <c r="AH28" s="34"/>
      <c r="AI28" s="34"/>
      <c r="AJ28" s="34"/>
      <c r="AK28" s="34"/>
      <c r="AL28" s="195"/>
      <c r="AM28" s="195"/>
      <c r="AN28" s="80"/>
      <c r="AO28" s="80"/>
      <c r="AP28" s="80"/>
      <c r="AQ28" s="35"/>
    </row>
    <row r="29" spans="1:43"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$M$4:$Y$4,
                    (M29:Y29),
                    "")),
            1,
            0))
        =0,
    NA(),
    IF(
        Parameters!$D$15=1,
        IF(
            SUM(--(ISNUMBER(IF($M$4:$Y$4=1,(M29:Y29),""))))&gt;0,
            MAX(IF(
                ISNUMBER(M29:Y29),
                IF(
                    M$4:Y$4=1,
                    M29:Y29,
                    ""),
                "")),
            MAX(IF(
                ISNUMBER(M29:Y29),
                IF(
                    M$4:Y$4=2,
                    M29:Y29,
                    ""),
                ""))
        ),
        IF(
            Parameters!$D$16=1,
            IFERROR(
                AVERAGE(IF(
                    ISNUMBER(M29:Y29),
                    IF(
                        M$4:Y$4=1,
                        M29:Y29,
                        ""),
                    "")),
                AVERAGE(IF(
                    ISNUMBER(M29:Y29),
                    IF(
                        M$4:Y$4=2,
                        M29:Y29,
                        ""),
                    ""))
            ),
            IF(
                Parameters!$D$17=1,
                IFERROR(
                    IF(
                        OR(
                            IF(
                                ISNUMBER(M29:Y29),
                                IF(
                                    M$4:Y$4=1,
                                    M29:Y29,
                                    ""),
                                "")
                            =0),
                        0,
                        GEOMEAN(IF(
                            ISNUMBER(M29:Y29),
                            IF(
                                M$4:Y$4=1,
                                M29:Y29,
                                ""),
                            ""))
                    ),
                    IF(
                        OR(IF(
                            ISNUMBER(M29:Y29),
                            IF(
                                M$4:Y$4=2,
                                M29:Y29,
                                ""),
                            "")
                            =0),
                        0,
                        GEOMEAN(IF(
                            ISNUMBER(M29:Y29),
                            IF(
                                M$4:Y$4=2,
                                M29:Y29,
                                ""),
                            "")))
                )
            )
        )
    )
)</f>
        <v>4.2857142857142803</v>
      </c>
      <c r="I29" s="191" t="e" cm="1">
        <f t="array" ref="I29">IF(
    SUM(IF(
            ISNUMBER(
                IF(
                    $M$5:$Y$5,
                    (M29:Y29),
                    "")),
            1,
            0))
        =0,
    NA(),
    IF(
        Parameters!$D$15=1,
        IF(
            SUM(--(ISNUMBER(IF($M$5:$Y$5=1,(M29:Y29),""))))&gt;0,
            MAX(IF(
                ISNUMBER(M29:Y29),
                IF(
                    M$5:Y$5=1,
                    M29:Y29,
                    ""),
                "")),
            MAX(IF(
                ISNUMBER(M29:Y29),
                IF(
                    M$5:Y$5=2,
                    M29:Y29,
                    ""),
                ""))
        ),
        IF(
            Parameters!$D$16=1,
            IFERROR(
                AVERAGE(IF(
                    ISNUMBER(M29:Y29),
                    IF(
                        M$5:Y$5=1,
                        M29:Y29,
                        ""),
                    "")),
                AVERAGE(IF(
                    ISNUMBER(M29:Y29),
                    IF(
                        M$5:Y$5=2,
                        M29:Y29,
                        ""),
                    ""))
            ),
            IF(
                Parameters!$D$17=1,
                IFERROR(
                    IF(
                        OR(
                            IF(
                                ISNUMBER(M29:Y29),
                                IF(
                                    M$5:Y$5=1,
                                    M29:Y29,
                                    ""),
                                "")
                            =0),
                        0,
                        GEOMEAN(IF(
                            ISNUMBER(M29:Y29),
                            IF(
                                M$5:Y$5=1,
                                M29:Y29,
                                ""),
                            ""))
                    ),
                    IF(
                        OR(IF(
                            ISNUMBER(M29:Y29),
                            IF(
                                M$5:Y$5=2,
                                M29:Y29,
                                ""),
                            "")
                            =0),
                        0,
                        GEOMEAN(IF(
                            ISNUMBER(M29:Y29),
                            IF(
                                M$5:Y$5=2,
                                M29:Y29,
                                ""),
                            "")))
                )
            )
        )
    )
)</f>
        <v>#N/A</v>
      </c>
      <c r="J29" s="242">
        <v>45188</v>
      </c>
      <c r="K29" s="242">
        <v>45218</v>
      </c>
      <c r="L29" s="91" t="s">
        <v>42</v>
      </c>
      <c r="M29" s="192">
        <v>4.2857142857142803</v>
      </c>
      <c r="N29" s="192" t="s">
        <v>409</v>
      </c>
      <c r="O29" s="192" t="s">
        <v>409</v>
      </c>
      <c r="P29" s="192" t="s">
        <v>409</v>
      </c>
      <c r="Q29" s="192" t="s">
        <v>409</v>
      </c>
      <c r="R29" s="192">
        <v>3</v>
      </c>
      <c r="S29" s="192" t="s">
        <v>409</v>
      </c>
      <c r="T29" s="192" t="s">
        <v>409</v>
      </c>
      <c r="U29" s="192" t="s">
        <v>409</v>
      </c>
      <c r="V29" s="192" t="s">
        <v>409</v>
      </c>
      <c r="W29" s="192" t="s">
        <v>409</v>
      </c>
      <c r="X29" s="192" t="s">
        <v>409</v>
      </c>
      <c r="Y29" s="192"/>
      <c r="Z29" s="192"/>
      <c r="AF29" s="34"/>
      <c r="AG29" s="34"/>
      <c r="AH29" s="34"/>
      <c r="AI29" s="34"/>
      <c r="AJ29" s="34"/>
      <c r="AK29" s="34"/>
      <c r="AL29" s="195"/>
      <c r="AM29" s="195"/>
      <c r="AN29" s="80"/>
      <c r="AO29" s="80"/>
      <c r="AP29" s="80"/>
      <c r="AQ29" s="35"/>
    </row>
    <row r="30" spans="1:43"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$M$4:$Y$4,
                    (M30:Y30),
                    "")),
            1,
            0))
        =0,
    NA(),
    IF(
        Parameters!$D$15=1,
        IF(
            SUM(--(ISNUMBER(IF($M$4:$Y$4=1,(M30:Y30),""))))&gt;0,
            MAX(IF(
                ISNUMBER(M30:Y30),
                IF(
                    M$4:Y$4=1,
                    M30:Y30,
                    ""),
                "")),
            MAX(IF(
                ISNUMBER(M30:Y30),
                IF(
                    M$4:Y$4=2,
                    M30:Y30,
                    ""),
                ""))
        ),
        IF(
            Parameters!$D$16=1,
            IFERROR(
                AVERAGE(IF(
                    ISNUMBER(M30:Y30),
                    IF(
                        M$4:Y$4=1,
                        M30:Y30,
                        ""),
                    "")),
                AVERAGE(IF(
                    ISNUMBER(M30:Y30),
                    IF(
                        M$4:Y$4=2,
                        M30:Y30,
                        ""),
                    ""))
            ),
            IF(
                Parameters!$D$17=1,
                IFERROR(
                    IF(
                        OR(
                            IF(
                                ISNUMBER(M30:Y30),
                                IF(
                                    M$4:Y$4=1,
                                    M30:Y30,
                                    ""),
                                "")
                            =0),
                        0,
                        GEOMEAN(IF(
                            ISNUMBER(M30:Y30),
                            IF(
                                M$4:Y$4=1,
                                M30:Y30,
                                ""),
                            ""))
                    ),
                    IF(
                        OR(IF(
                            ISNUMBER(M30:Y30),
                            IF(
                                M$4:Y$4=2,
                                M30:Y30,
                                ""),
                            "")
                            =0),
                        0,
                        GEOMEAN(IF(
                            ISNUMBER(M30:Y30),
                            IF(
                                M$4:Y$4=2,
                                M30:Y30,
                                ""),
                            "")))
                )
            )
        )
    )
)</f>
        <v>1.8571428571428501</v>
      </c>
      <c r="I30" s="191" cm="1">
        <f t="array" ref="I30">IF(
    SUM(IF(
            ISNUMBER(
                IF(
                    $M$5:$Y$5,
                    (M30:Y30),
                    "")),
            1,
            0))
        =0,
    NA(),
    IF(
        Parameters!$D$15=1,
        IF(
            SUM(--(ISNUMBER(IF($M$5:$Y$5=1,(M30:Y30),""))))&gt;0,
            MAX(IF(
                ISNUMBER(M30:Y30),
                IF(
                    M$5:Y$5=1,
                    M30:Y30,
                    ""),
                "")),
            MAX(IF(
                ISNUMBER(M30:Y30),
                IF(
                    M$5:Y$5=2,
                    M30:Y30,
                    ""),
                ""))
        ),
        IF(
            Parameters!$D$16=1,
            IFERROR(
                AVERAGE(IF(
                    ISNUMBER(M30:Y30),
                    IF(
                        M$5:Y$5=1,
                        M30:Y30,
                        ""),
                    "")),
                AVERAGE(IF(
                    ISNUMBER(M30:Y30),
                    IF(
                        M$5:Y$5=2,
                        M30:Y30,
                        ""),
                    ""))
            ),
            IF(
                Parameters!$D$17=1,
                IFERROR(
                    IF(
                        OR(
                            IF(
                                ISNUMBER(M30:Y30),
                                IF(
                                    M$5:Y$5=1,
                                    M30:Y30,
                                    ""),
                                "")
                            =0),
                        0,
                        GEOMEAN(IF(
                            ISNUMBER(M30:Y30),
                            IF(
                                M$5:Y$5=1,
                                M30:Y30,
                                ""),
                            ""))
                    ),
                    IF(
                        OR(IF(
                            ISNUMBER(M30:Y30),
                            IF(
                                M$5:Y$5=2,
                                M30:Y30,
                                ""),
                            "")
                            =0),
                        0,
                        GEOMEAN(IF(
                            ISNUMBER(M30:Y30),
                            IF(
                                M$5:Y$5=2,
                                M30:Y30,
                                ""),
                            "")))
                )
            )
        )
    )
)</f>
        <v>0</v>
      </c>
      <c r="J30" s="242">
        <v>45188</v>
      </c>
      <c r="K30" s="242">
        <v>45203</v>
      </c>
      <c r="L30" s="91" t="s">
        <v>44</v>
      </c>
      <c r="M30" s="192">
        <v>1.8571428571428501</v>
      </c>
      <c r="N30" s="192" t="s">
        <v>409</v>
      </c>
      <c r="O30" s="192">
        <v>0</v>
      </c>
      <c r="P30" s="192">
        <v>0</v>
      </c>
      <c r="Q30" s="192" t="s">
        <v>409</v>
      </c>
      <c r="R30" s="192">
        <v>1.3</v>
      </c>
      <c r="S30" s="192" t="s">
        <v>409</v>
      </c>
      <c r="T30" s="192" t="s">
        <v>409</v>
      </c>
      <c r="U30" s="192" t="s">
        <v>539</v>
      </c>
      <c r="V30" s="192">
        <v>0</v>
      </c>
      <c r="W30" s="192">
        <v>0</v>
      </c>
      <c r="X30" s="192" t="s">
        <v>409</v>
      </c>
      <c r="Y30" s="192"/>
      <c r="Z30" s="192"/>
      <c r="AF30" s="34"/>
      <c r="AG30" s="34"/>
      <c r="AH30" s="34"/>
      <c r="AI30" s="34"/>
      <c r="AJ30" s="34"/>
      <c r="AK30" s="34"/>
      <c r="AL30" s="195"/>
      <c r="AM30" s="195"/>
      <c r="AN30" s="80"/>
      <c r="AO30" s="80"/>
      <c r="AP30" s="80"/>
      <c r="AQ30" s="35"/>
    </row>
    <row r="31" spans="1:43"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$M$4:$Y$4,
                    (M31:Y31),
                    "")),
            1,
            0))
        =0,
    NA(),
    IF(
        Parameters!$D$15=1,
        IF(
            SUM(--(ISNUMBER(IF($M$4:$Y$4=1,(M31:Y31),""))))&gt;0,
            MAX(IF(
                ISNUMBER(M31:Y31),
                IF(
                    M$4:Y$4=1,
                    M31:Y31,
                    ""),
                "")),
            MAX(IF(
                ISNUMBER(M31:Y31),
                IF(
                    M$4:Y$4=2,
                    M31:Y31,
                    ""),
                ""))
        ),
        IF(
            Parameters!$D$16=1,
            IFERROR(
                AVERAGE(IF(
                    ISNUMBER(M31:Y31),
                    IF(
                        M$4:Y$4=1,
                        M31:Y31,
                        ""),
                    "")),
                AVERAGE(IF(
                    ISNUMBER(M31:Y31),
                    IF(
                        M$4:Y$4=2,
                        M31:Y31,
                        ""),
                    ""))
            ),
            IF(
                Parameters!$D$17=1,
                IFERROR(
                    IF(
                        OR(
                            IF(
                                ISNUMBER(M31:Y31),
                                IF(
                                    M$4:Y$4=1,
                                    M31:Y31,
                                    ""),
                                "")
                            =0),
                        0,
                        GEOMEAN(IF(
                            ISNUMBER(M31:Y31),
                            IF(
                                M$4:Y$4=1,
                                M31:Y31,
                                ""),
                            ""))
                    ),
                    IF(
                        OR(IF(
                            ISNUMBER(M31:Y31),
                            IF(
                                M$4:Y$4=2,
                                M31:Y31,
                                ""),
                            "")
                            =0),
                        0,
                        GEOMEAN(IF(
                            ISNUMBER(M31:Y31),
                            IF(
                                M$4:Y$4=2,
                                M31:Y31,
                                ""),
                            "")))
                )
            )
        )
    )
)</f>
        <v>6.4285714285714199</v>
      </c>
      <c r="I31" s="191" t="e" cm="1">
        <f t="array" ref="I31">IF(
    SUM(IF(
            ISNUMBER(
                IF(
                    $M$5:$Y$5,
                    (M31:Y31),
                    "")),
            1,
            0))
        =0,
    NA(),
    IF(
        Parameters!$D$15=1,
        IF(
            SUM(--(ISNUMBER(IF($M$5:$Y$5=1,(M31:Y31),""))))&gt;0,
            MAX(IF(
                ISNUMBER(M31:Y31),
                IF(
                    M$5:Y$5=1,
                    M31:Y31,
                    ""),
                "")),
            MAX(IF(
                ISNUMBER(M31:Y31),
                IF(
                    M$5:Y$5=2,
                    M31:Y31,
                    ""),
                ""))
        ),
        IF(
            Parameters!$D$16=1,
            IFERROR(
                AVERAGE(IF(
                    ISNUMBER(M31:Y31),
                    IF(
                        M$5:Y$5=1,
                        M31:Y31,
                        ""),
                    "")),
                AVERAGE(IF(
                    ISNUMBER(M31:Y31),
                    IF(
                        M$5:Y$5=2,
                        M31:Y31,
                        ""),
                    ""))
            ),
            IF(
                Parameters!$D$17=1,
                IFERROR(
                    IF(
                        OR(
                            IF(
                                ISNUMBER(M31:Y31),
                                IF(
                                    M$5:Y$5=1,
                                    M31:Y31,
                                    ""),
                                "")
                            =0),
                        0,
                        GEOMEAN(IF(
                            ISNUMBER(M31:Y31),
                            IF(
                                M$5:Y$5=1,
                                M31:Y31,
                                ""),
                            ""))
                    ),
                    IF(
                        OR(IF(
                            ISNUMBER(M31:Y31),
                            IF(
                                M$5:Y$5=2,
                                M31:Y31,
                                ""),
                            "")
                            =0),
                        0,
                        GEOMEAN(IF(
                            ISNUMBER(M31:Y31),
                            IF(
                                M$5:Y$5=2,
                                M31:Y31,
                                ""),
                            "")))
                )
            )
        )
    )
)</f>
        <v>#N/A</v>
      </c>
      <c r="J31" s="242">
        <v>45188</v>
      </c>
      <c r="K31" s="242">
        <v>45218</v>
      </c>
      <c r="L31" s="91" t="s">
        <v>46</v>
      </c>
      <c r="M31" s="192">
        <v>6.4285714285714199</v>
      </c>
      <c r="N31" s="192" t="s">
        <v>409</v>
      </c>
      <c r="O31" s="192" t="s">
        <v>409</v>
      </c>
      <c r="P31" s="192" t="s">
        <v>409</v>
      </c>
      <c r="Q31" s="192" t="s">
        <v>409</v>
      </c>
      <c r="R31" s="192">
        <v>4.5</v>
      </c>
      <c r="S31" s="192" t="s">
        <v>409</v>
      </c>
      <c r="T31" s="192" t="s">
        <v>409</v>
      </c>
      <c r="U31" s="192" t="s">
        <v>409</v>
      </c>
      <c r="V31" s="192" t="s">
        <v>409</v>
      </c>
      <c r="W31" s="192" t="s">
        <v>409</v>
      </c>
      <c r="X31" s="192" t="s">
        <v>409</v>
      </c>
      <c r="Y31" s="192"/>
      <c r="Z31" s="192"/>
      <c r="AF31" s="34"/>
      <c r="AG31" s="34"/>
      <c r="AH31" s="34"/>
      <c r="AI31" s="34"/>
      <c r="AJ31" s="34"/>
      <c r="AK31" s="34"/>
      <c r="AL31" s="195"/>
      <c r="AM31" s="195"/>
      <c r="AN31" s="80"/>
      <c r="AO31" s="80"/>
      <c r="AP31" s="80"/>
      <c r="AQ31" s="35"/>
    </row>
    <row r="32" spans="1:43" x14ac:dyDescent="0.2">
      <c r="A32" s="84">
        <v>25</v>
      </c>
      <c r="B32" s="84" t="str">
        <f ca="1"/>
        <v>Bermuda</v>
      </c>
      <c r="C32" s="84" t="str">
        <f ca="1"/>
        <v>BMU</v>
      </c>
      <c r="D32" s="219" t="str">
        <f ca="1"/>
        <v>NAC           North America</v>
      </c>
      <c r="E32" s="219" t="str">
        <f ca="1"/>
        <v>NA</v>
      </c>
      <c r="F32" s="190" t="str">
        <f t="shared" ca="1" si="3"/>
        <v/>
      </c>
      <c r="G32" s="80" t="e">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#N/A</v>
      </c>
      <c r="H32" s="80" t="e" cm="1">
        <f t="array" ref="H32">IF(
    SUM(IF(
            ISNUMBER(
                IF(
                    $M$4:$Y$4,
                    (M32:Y32),
                    "")),
            1,
            0))
        =0,
    NA(),
    IF(
        Parameters!$D$15=1,
        IF(
            SUM(--(ISNUMBER(IF($M$4:$Y$4=1,(M32:Y32),""))))&gt;0,
            MAX(IF(
                ISNUMBER(M32:Y32),
                IF(
                    M$4:Y$4=1,
                    M32:Y32,
                    ""),
                "")),
            MAX(IF(
                ISNUMBER(M32:Y32),
                IF(
                    M$4:Y$4=2,
                    M32:Y32,
                    ""),
                ""))
        ),
        IF(
            Parameters!$D$16=1,
            IFERROR(
                AVERAGE(IF(
                    ISNUMBER(M32:Y32),
                    IF(
                        M$4:Y$4=1,
                        M32:Y32,
                        ""),
                    "")),
                AVERAGE(IF(
                    ISNUMBER(M32:Y32),
                    IF(
                        M$4:Y$4=2,
                        M32:Y32,
                        ""),
                    ""))
            ),
            IF(
                Parameters!$D$17=1,
                IFERROR(
                    IF(
                        OR(
                            IF(
                                ISNUMBER(M32:Y32),
                                IF(
                                    M$4:Y$4=1,
                                    M32:Y32,
                                    ""),
                                "")
                            =0),
                        0,
                        GEOMEAN(IF(
                            ISNUMBER(M32:Y32),
                            IF(
                                M$4:Y$4=1,
                                M32:Y32,
                                ""),
                            ""))
                    ),
                    IF(
                        OR(IF(
                            ISNUMBER(M32:Y32),
                            IF(
                                M$4:Y$4=2,
                                M32:Y32,
                                ""),
                            "")
                            =0),
                        0,
                        GEOMEAN(IF(
                            ISNUMBER(M32:Y32),
                            IF(
                                M$4:Y$4=2,
                                M32:Y32,
                                ""),
                            "")))
                )
            )
        )
    )
)</f>
        <v>#N/A</v>
      </c>
      <c r="I32" s="191" t="e" cm="1">
        <f t="array" ref="I32">IF(
    SUM(IF(
            ISNUMBER(
                IF(
                    $M$5:$Y$5,
                    (M32:Y32),
                    "")),
            1,
            0))
        =0,
    NA(),
    IF(
        Parameters!$D$15=1,
        IF(
            SUM(--(ISNUMBER(IF($M$5:$Y$5=1,(M32:Y32),""))))&gt;0,
            MAX(IF(
                ISNUMBER(M32:Y32),
                IF(
                    M$5:Y$5=1,
                    M32:Y32,
                    ""),
                "")),
            MAX(IF(
                ISNUMBER(M32:Y32),
                IF(
                    M$5:Y$5=2,
                    M32:Y32,
                    ""),
                ""))
        ),
        IF(
            Parameters!$D$16=1,
            IFERROR(
                AVERAGE(IF(
                    ISNUMBER(M32:Y32),
                    IF(
                        M$5:Y$5=1,
                        M32:Y32,
                        ""),
                    "")),
                AVERAGE(IF(
                    ISNUMBER(M32:Y32),
                    IF(
                        M$5:Y$5=2,
                        M32:Y32,
                        ""),
                    ""))
            ),
            IF(
                Parameters!$D$17=1,
                IFERROR(
                    IF(
                        OR(
                            IF(
                                ISNUMBER(M32:Y32),
                                IF(
                                    M$5:Y$5=1,
                                    M32:Y32,
                                    ""),
                                "")
                            =0),
                        0,
                        GEOMEAN(IF(
                            ISNUMBER(M32:Y32),
                            IF(
                                M$5:Y$5=1,
                                M32:Y32,
                                ""),
                            ""))
                    ),
                    IF(
                        OR(IF(
                            ISNUMBER(M32:Y32),
                            IF(
                                M$5:Y$5=2,
                                M32:Y32,
                                ""),
                            "")
                            =0),
                        0,
                        GEOMEAN(IF(
                            ISNUMBER(M32:Y32),
                            IF(
                                M$5:Y$5=2,
                                M32:Y32,
                                ""),
                            "")))
                )
            )
        )
    )
)</f>
        <v>#N/A</v>
      </c>
      <c r="J32" s="242" t="s">
        <v>409</v>
      </c>
      <c r="K32" s="242">
        <v>45014</v>
      </c>
      <c r="L32" s="91" t="s">
        <v>697</v>
      </c>
      <c r="M32" s="192" t="s">
        <v>409</v>
      </c>
      <c r="N32" s="192" t="s">
        <v>409</v>
      </c>
      <c r="O32" s="192" t="s">
        <v>409</v>
      </c>
      <c r="P32" s="192" t="s">
        <v>409</v>
      </c>
      <c r="Q32" s="192" t="s">
        <v>409</v>
      </c>
      <c r="R32" s="192" t="s">
        <v>409</v>
      </c>
      <c r="S32" s="192" t="s">
        <v>409</v>
      </c>
      <c r="T32" s="192" t="s">
        <v>409</v>
      </c>
      <c r="U32" s="192" t="s">
        <v>409</v>
      </c>
      <c r="V32" s="192" t="s">
        <v>409</v>
      </c>
      <c r="W32" s="192" t="s">
        <v>409</v>
      </c>
      <c r="X32" s="192" t="s">
        <v>409</v>
      </c>
      <c r="Y32" s="192"/>
      <c r="Z32" s="192"/>
      <c r="AF32" s="34"/>
      <c r="AG32" s="34"/>
      <c r="AH32" s="34"/>
      <c r="AI32" s="34"/>
      <c r="AJ32" s="34"/>
      <c r="AK32" s="34"/>
      <c r="AL32" s="195"/>
      <c r="AM32" s="195"/>
      <c r="AN32" s="80"/>
      <c r="AO32" s="80"/>
      <c r="AP32" s="80"/>
      <c r="AQ32" s="35"/>
    </row>
    <row r="33" spans="1:43"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7.5592894601845417</v>
      </c>
      <c r="H33" s="80" cm="1">
        <f t="array" ref="H33">IF(
    SUM(IF(
            ISNUMBER(
                IF(
                    $M$4:$Y$4,
                    (M33:Y33),
                    "")),
            1,
            0))
        =0,
    NA(),
    IF(
        Parameters!$D$15=1,
        IF(
            SUM(--(ISNUMBER(IF($M$4:$Y$4=1,(M33:Y33),""))))&gt;0,
            MAX(IF(
                ISNUMBER(M33:Y33),
                IF(
                    M$4:Y$4=1,
                    M33:Y33,
                    ""),
                "")),
            MAX(IF(
                ISNUMBER(M33:Y33),
                IF(
                    M$4:Y$4=2,
                    M33:Y33,
                    ""),
                ""))
        ),
        IF(
            Parameters!$D$16=1,
            IFERROR(
                AVERAGE(IF(
                    ISNUMBER(M33:Y33),
                    IF(
                        M$4:Y$4=1,
                        M33:Y33,
                        ""),
                    "")),
                AVERAGE(IF(
                    ISNUMBER(M33:Y33),
                    IF(
                        M$4:Y$4=2,
                        M33:Y33,
                        ""),
                    ""))
            ),
            IF(
                Parameters!$D$17=1,
                IFERROR(
                    IF(
                        OR(
                            IF(
                                ISNUMBER(M33:Y33),
                                IF(
                                    M$4:Y$4=1,
                                    M33:Y33,
                                    ""),
                                "")
                            =0),
                        0,
                        GEOMEAN(IF(
                            ISNUMBER(M33:Y33),
                            IF(
                                M$4:Y$4=1,
                                M33:Y33,
                                ""),
                            ""))
                    ),
                    IF(
                        OR(IF(
                            ISNUMBER(M33:Y33),
                            IF(
                                M$4:Y$4=2,
                                M33:Y33,
                                ""),
                            "")
                            =0),
                        0,
                        GEOMEAN(IF(
                            ISNUMBER(M33:Y33),
                            IF(
                                M$4:Y$4=2,
                                M33:Y33,
                                ""),
                            "")))
                )
            )
        )
    )
)</f>
        <v>5.71428571428571</v>
      </c>
      <c r="I33" s="191" cm="1">
        <f t="array" ref="I33">IF(
    SUM(IF(
            ISNUMBER(
                IF(
                    $M$5:$Y$5,
                    (M33:Y33),
                    "")),
            1,
            0))
        =0,
    NA(),
    IF(
        Parameters!$D$15=1,
        IF(
            SUM(--(ISNUMBER(IF($M$5:$Y$5=1,(M33:Y33),""))))&gt;0,
            MAX(IF(
                ISNUMBER(M33:Y33),
                IF(
                    M$5:Y$5=1,
                    M33:Y33,
                    ""),
                "")),
            MAX(IF(
                ISNUMBER(M33:Y33),
                IF(
                    M$5:Y$5=2,
                    M33:Y33,
                    ""),
                ""))
        ),
        IF(
            Parameters!$D$16=1,
            IFERROR(
                AVERAGE(IF(
                    ISNUMBER(M33:Y33),
                    IF(
                        M$5:Y$5=1,
                        M33:Y33,
                        ""),
                    "")),
                AVERAGE(IF(
                    ISNUMBER(M33:Y33),
                    IF(
                        M$5:Y$5=2,
                        M33:Y33,
                        ""),
                    ""))
            ),
            IF(
                Parameters!$D$17=1,
                IFERROR(
                    IF(
                        OR(
                            IF(
                                ISNUMBER(M33:Y33),
                                IF(
                                    M$5:Y$5=1,
                                    M33:Y33,
                                    ""),
                                "")
                            =0),
                        0,
                        GEOMEAN(IF(
                            ISNUMBER(M33:Y33),
                            IF(
                                M$5:Y$5=1,
                                M33:Y33,
                                ""),
                            ""))
                    ),
                    IF(
                        OR(IF(
                            ISNUMBER(M33:Y33),
                            IF(
                                M$5:Y$5=2,
                                M33:Y33,
                                ""),
                            "")
                            =0),
                        0,
                        GEOMEAN(IF(
                            ISNUMBER(M33:Y33),
                            IF(
                                M$5:Y$5=2,
                                M33:Y33,
                                ""),
                            "")))
                )
            )
        )
    )
)</f>
        <v>10</v>
      </c>
      <c r="J33" s="242">
        <v>45188</v>
      </c>
      <c r="K33" s="242">
        <v>45272</v>
      </c>
      <c r="L33" s="91" t="s">
        <v>48</v>
      </c>
      <c r="M33" s="192">
        <v>5.71428571428571</v>
      </c>
      <c r="N33" s="192" t="s">
        <v>409</v>
      </c>
      <c r="O33" s="192" t="s">
        <v>409</v>
      </c>
      <c r="P33" s="192">
        <v>10</v>
      </c>
      <c r="Q33" s="192" t="s">
        <v>409</v>
      </c>
      <c r="R33" s="192">
        <v>4</v>
      </c>
      <c r="S33" s="192" t="s">
        <v>409</v>
      </c>
      <c r="T33" s="192" t="s">
        <v>409</v>
      </c>
      <c r="U33" s="192" t="s">
        <v>409</v>
      </c>
      <c r="V33" s="192">
        <v>1.01707019750977</v>
      </c>
      <c r="W33" s="192">
        <v>0.108479976654052</v>
      </c>
      <c r="X33" s="192" t="s">
        <v>409</v>
      </c>
      <c r="Y33" s="192"/>
      <c r="Z33" s="192"/>
      <c r="AF33" s="34"/>
      <c r="AG33" s="34"/>
      <c r="AH33" s="34"/>
      <c r="AI33" s="34"/>
      <c r="AJ33" s="34"/>
      <c r="AK33" s="34"/>
      <c r="AL33" s="195"/>
      <c r="AM33" s="195"/>
      <c r="AN33" s="80"/>
      <c r="AO33" s="80"/>
      <c r="AP33" s="80"/>
      <c r="AQ33" s="35"/>
    </row>
    <row r="34" spans="1:43"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5.8309518948452963</v>
      </c>
      <c r="H34" s="80" cm="1">
        <f t="array" ref="H34">IF(
    SUM(IF(
            ISNUMBER(
                IF(
                    $M$4:$Y$4,
                    (M34:Y34),
                    "")),
            1,
            0))
        =0,
    NA(),
    IF(
        Parameters!$D$15=1,
        IF(
            SUM(--(ISNUMBER(IF($M$4:$Y$4=1,(M34:Y34),""))))&gt;0,
            MAX(IF(
                ISNUMBER(M34:Y34),
                IF(
                    M$4:Y$4=1,
                    M34:Y34,
                    ""),
                "")),
            MAX(IF(
                ISNUMBER(M34:Y34),
                IF(
                    M$4:Y$4=2,
                    M34:Y34,
                    ""),
                ""))
        ),
        IF(
            Parameters!$D$16=1,
            IFERROR(
                AVERAGE(IF(
                    ISNUMBER(M34:Y34),
                    IF(
                        M$4:Y$4=1,
                        M34:Y34,
                        ""),
                    "")),
                AVERAGE(IF(
                    ISNUMBER(M34:Y34),
                    IF(
                        M$4:Y$4=2,
                        M34:Y34,
                        ""),
                    ""))
            ),
            IF(
                Parameters!$D$17=1,
                IFERROR(
                    IF(
                        OR(
                            IF(
                                ISNUMBER(M34:Y34),
                                IF(
                                    M$4:Y$4=1,
                                    M34:Y34,
                                    ""),
                                "")
                            =0),
                        0,
                        GEOMEAN(IF(
                            ISNUMBER(M34:Y34),
                            IF(
                                M$4:Y$4=1,
                                M34:Y34,
                                ""),
                            ""))
                    ),
                    IF(
                        OR(IF(
                            ISNUMBER(M34:Y34),
                            IF(
                                M$4:Y$4=2,
                                M34:Y34,
                                ""),
                            "")
                            =0),
                        0,
                        GEOMEAN(IF(
                            ISNUMBER(M34:Y34),
                            IF(
                                M$4:Y$4=2,
                                M34:Y34,
                                ""),
                            "")))
                )
            )
        )
    )
)</f>
        <v>4.8571428571428497</v>
      </c>
      <c r="I34" s="191" cm="1">
        <f t="array" ref="I34">IF(
    SUM(IF(
            ISNUMBER(
                IF(
                    $M$5:$Y$5,
                    (M34:Y34),
                    "")),
            1,
            0))
        =0,
    NA(),
    IF(
        Parameters!$D$15=1,
        IF(
            SUM(--(ISNUMBER(IF($M$5:$Y$5=1,(M34:Y34),""))))&gt;0,
            MAX(IF(
                ISNUMBER(M34:Y34),
                IF(
                    M$5:Y$5=1,
                    M34:Y34,
                    ""),
                "")),
            MAX(IF(
                ISNUMBER(M34:Y34),
                IF(
                    M$5:Y$5=2,
                    M34:Y34,
                    ""),
                ""))
        ),
        IF(
            Parameters!$D$16=1,
            IFERROR(
                AVERAGE(IF(
                    ISNUMBER(M34:Y34),
                    IF(
                        M$5:Y$5=1,
                        M34:Y34,
                        ""),
                    "")),
                AVERAGE(IF(
                    ISNUMBER(M34:Y34),
                    IF(
                        M$5:Y$5=2,
                        M34:Y34,
                        ""),
                    ""))
            ),
            IF(
                Parameters!$D$17=1,
                IFERROR(
                    IF(
                        OR(
                            IF(
                                ISNUMBER(M34:Y34),
                                IF(
                                    M$5:Y$5=1,
                                    M34:Y34,
                                    ""),
                                "")
                            =0),
                        0,
                        GEOMEAN(IF(
                            ISNUMBER(M34:Y34),
                            IF(
                                M$5:Y$5=1,
                                M34:Y34,
                                ""),
                            ""))
                    ),
                    IF(
                        OR(IF(
                            ISNUMBER(M34:Y34),
                            IF(
                                M$5:Y$5=2,
                                M34:Y34,
                                ""),
                            "")
                            =0),
                        0,
                        GEOMEAN(IF(
                            ISNUMBER(M34:Y34),
                            IF(
                                M$5:Y$5=2,
                                M34:Y34,
                                ""),
                            "")))
                )
            )
        )
    )
)</f>
        <v>7</v>
      </c>
      <c r="J34" s="242">
        <v>45188</v>
      </c>
      <c r="K34" s="242">
        <v>44753</v>
      </c>
      <c r="L34" s="91" t="s">
        <v>50</v>
      </c>
      <c r="M34" s="192">
        <v>4.8571428571428497</v>
      </c>
      <c r="N34" s="192" t="s">
        <v>409</v>
      </c>
      <c r="O34" s="192">
        <v>7</v>
      </c>
      <c r="P34" s="192">
        <v>0</v>
      </c>
      <c r="Q34" s="192" t="s">
        <v>409</v>
      </c>
      <c r="R34" s="192">
        <v>3.4</v>
      </c>
      <c r="S34" s="192" t="s">
        <v>409</v>
      </c>
      <c r="T34" s="192" t="s">
        <v>409</v>
      </c>
      <c r="U34" s="192" t="s">
        <v>540</v>
      </c>
      <c r="V34" s="192">
        <v>-2.3145600000000002</v>
      </c>
      <c r="W34" s="192">
        <v>-1.8</v>
      </c>
      <c r="X34" s="192" t="s">
        <v>409</v>
      </c>
      <c r="Y34" s="192"/>
      <c r="Z34" s="192"/>
      <c r="AF34" s="34"/>
      <c r="AG34" s="34"/>
      <c r="AH34" s="34"/>
      <c r="AI34" s="34"/>
      <c r="AJ34" s="34"/>
      <c r="AK34" s="34"/>
      <c r="AL34" s="195"/>
      <c r="AM34" s="195"/>
      <c r="AN34" s="80"/>
      <c r="AO34" s="80"/>
      <c r="AP34" s="80"/>
      <c r="AQ34" s="35"/>
    </row>
    <row r="35" spans="1:43"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$M$4:$Y$4,
                    (M35:Y35),
                    "")),
            1,
            0))
        =0,
    NA(),
    IF(
        Parameters!$D$15=1,
        IF(
            SUM(--(ISNUMBER(IF($M$4:$Y$4=1,(M35:Y35),""))))&gt;0,
            MAX(IF(
                ISNUMBER(M35:Y35),
                IF(
                    M$4:Y$4=1,
                    M35:Y35,
                    ""),
                "")),
            MAX(IF(
                ISNUMBER(M35:Y35),
                IF(
                    M$4:Y$4=2,
                    M35:Y35,
                    ""),
                ""))
        ),
        IF(
            Parameters!$D$16=1,
            IFERROR(
                AVERAGE(IF(
                    ISNUMBER(M35:Y35),
                    IF(
                        M$4:Y$4=1,
                        M35:Y35,
                        ""),
                    "")),
                AVERAGE(IF(
                    ISNUMBER(M35:Y35),
                    IF(
                        M$4:Y$4=2,
                        M35:Y35,
                        ""),
                    ""))
            ),
            IF(
                Parameters!$D$17=1,
                IFERROR(
                    IF(
                        OR(
                            IF(
                                ISNUMBER(M35:Y35),
                                IF(
                                    M$4:Y$4=1,
                                    M35:Y35,
                                    ""),
                                "")
                            =0),
                        0,
                        GEOMEAN(IF(
                            ISNUMBER(M35:Y35),
                            IF(
                                M$4:Y$4=1,
                                M35:Y35,
                                ""),
                            ""))
                    ),
                    IF(
                        OR(IF(
                            ISNUMBER(M35:Y35),
                            IF(
                                M$4:Y$4=2,
                                M35:Y35,
                                ""),
                            "")
                            =0),
                        0,
                        GEOMEAN(IF(
                            ISNUMBER(M35:Y35),
                            IF(
                                M$4:Y$4=2,
                                M35:Y35,
                                ""),
                            "")))
                )
            )
        )
    )
)</f>
        <v>3.4285714285714199</v>
      </c>
      <c r="I35" s="191" t="e" cm="1">
        <f t="array" ref="I35">IF(
    SUM(IF(
            ISNUMBER(
                IF(
                    $M$5:$Y$5,
                    (M35:Y35),
                    "")),
            1,
            0))
        =0,
    NA(),
    IF(
        Parameters!$D$15=1,
        IF(
            SUM(--(ISNUMBER(IF($M$5:$Y$5=1,(M35:Y35),""))))&gt;0,
            MAX(IF(
                ISNUMBER(M35:Y35),
                IF(
                    M$5:Y$5=1,
                    M35:Y35,
                    ""),
                "")),
            MAX(IF(
                ISNUMBER(M35:Y35),
                IF(
                    M$5:Y$5=2,
                    M35:Y35,
                    ""),
                ""))
        ),
        IF(
            Parameters!$D$16=1,
            IFERROR(
                AVERAGE(IF(
                    ISNUMBER(M35:Y35),
                    IF(
                        M$5:Y$5=1,
                        M35:Y35,
                        ""),
                    "")),
                AVERAGE(IF(
                    ISNUMBER(M35:Y35),
                    IF(
                        M$5:Y$5=2,
                        M35:Y35,
                        ""),
                    ""))
            ),
            IF(
                Parameters!$D$17=1,
                IFERROR(
                    IF(
                        OR(
                            IF(
                                ISNUMBER(M35:Y35),
                                IF(
                                    M$5:Y$5=1,
                                    M35:Y35,
                                    ""),
                                "")
                            =0),
                        0,
                        GEOMEAN(IF(
                            ISNUMBER(M35:Y35),
                            IF(
                                M$5:Y$5=1,
                                M35:Y35,
                                ""),
                            ""))
                    ),
                    IF(
                        OR(IF(
                            ISNUMBER(M35:Y35),
                            IF(
                                M$5:Y$5=2,
                                M35:Y35,
                                ""),
                            "")
                            =0),
                        0,
                        GEOMEAN(IF(
                            ISNUMBER(M35:Y35),
                            IF(
                                M$5:Y$5=2,
                                M35:Y35,
                                ""),
                            "")))
                )
            )
        )
    )
)</f>
        <v>#N/A</v>
      </c>
      <c r="J35" s="242">
        <v>45163</v>
      </c>
      <c r="K35" s="242">
        <v>45218</v>
      </c>
      <c r="L35" s="91" t="s">
        <v>52</v>
      </c>
      <c r="M35" s="192">
        <v>3.4285714285714199</v>
      </c>
      <c r="N35" s="192" t="s">
        <v>409</v>
      </c>
      <c r="O35" s="192" t="s">
        <v>409</v>
      </c>
      <c r="P35" s="192" t="s">
        <v>409</v>
      </c>
      <c r="Q35" s="192" t="s">
        <v>409</v>
      </c>
      <c r="R35" s="192">
        <v>2.4</v>
      </c>
      <c r="S35" s="192" t="s">
        <v>409</v>
      </c>
      <c r="T35" s="192" t="s">
        <v>409</v>
      </c>
      <c r="U35" s="192" t="s">
        <v>409</v>
      </c>
      <c r="V35" s="192" t="s">
        <v>409</v>
      </c>
      <c r="W35" s="192" t="s">
        <v>409</v>
      </c>
      <c r="X35" s="192" t="s">
        <v>409</v>
      </c>
      <c r="Y35" s="192"/>
      <c r="Z35" s="192"/>
      <c r="AF35" s="34"/>
      <c r="AG35" s="34"/>
      <c r="AH35" s="34"/>
      <c r="AI35" s="34"/>
      <c r="AJ35" s="34"/>
      <c r="AK35" s="34"/>
      <c r="AL35" s="195"/>
      <c r="AM35" s="195"/>
      <c r="AN35" s="80"/>
      <c r="AO35" s="80"/>
      <c r="AP35" s="80"/>
      <c r="AQ35" s="35"/>
    </row>
    <row r="36" spans="1:43"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$M$4:$Y$4,
                    (M36:Y36),
                    "")),
            1,
            0))
        =0,
    NA(),
    IF(
        Parameters!$D$15=1,
        IF(
            SUM(--(ISNUMBER(IF($M$4:$Y$4=1,(M36:Y36),""))))&gt;0,
            MAX(IF(
                ISNUMBER(M36:Y36),
                IF(
                    M$4:Y$4=1,
                    M36:Y36,
                    ""),
                "")),
            MAX(IF(
                ISNUMBER(M36:Y36),
                IF(
                    M$4:Y$4=2,
                    M36:Y36,
                    ""),
                ""))
        ),
        IF(
            Parameters!$D$16=1,
            IFERROR(
                AVERAGE(IF(
                    ISNUMBER(M36:Y36),
                    IF(
                        M$4:Y$4=1,
                        M36:Y36,
                        ""),
                    "")),
                AVERAGE(IF(
                    ISNUMBER(M36:Y36),
                    IF(
                        M$4:Y$4=2,
                        M36:Y36,
                        ""),
                    ""))
            ),
            IF(
                Parameters!$D$17=1,
                IFERROR(
                    IF(
                        OR(
                            IF(
                                ISNUMBER(M36:Y36),
                                IF(
                                    M$4:Y$4=1,
                                    M36:Y36,
                                    ""),
                                "")
                            =0),
                        0,
                        GEOMEAN(IF(
                            ISNUMBER(M36:Y36),
                            IF(
                                M$4:Y$4=1,
                                M36:Y36,
                                ""),
                            ""))
                    ),
                    IF(
                        OR(IF(
                            ISNUMBER(M36:Y36),
                            IF(
                                M$4:Y$4=2,
                                M36:Y36,
                                ""),
                            "")
                            =0),
                        0,
                        GEOMEAN(IF(
                            ISNUMBER(M36:Y36),
                            IF(
                                M$4:Y$4=2,
                                M36:Y36,
                                ""),
                            "")))
                )
            )
        )
    )
)</f>
        <v>2.2857142857142798</v>
      </c>
      <c r="I36" s="191" t="e" cm="1">
        <f t="array" ref="I36">IF(
    SUM(IF(
            ISNUMBER(
                IF(
                    $M$5:$Y$5,
                    (M36:Y36),
                    "")),
            1,
            0))
        =0,
    NA(),
    IF(
        Parameters!$D$15=1,
        IF(
            SUM(--(ISNUMBER(IF($M$5:$Y$5=1,(M36:Y36),""))))&gt;0,
            MAX(IF(
                ISNUMBER(M36:Y36),
                IF(
                    M$5:Y$5=1,
                    M36:Y36,
                    ""),
                "")),
            MAX(IF(
                ISNUMBER(M36:Y36),
                IF(
                    M$5:Y$5=2,
                    M36:Y36,
                    ""),
                ""))
        ),
        IF(
            Parameters!$D$16=1,
            IFERROR(
                AVERAGE(IF(
                    ISNUMBER(M36:Y36),
                    IF(
                        M$5:Y$5=1,
                        M36:Y36,
                        ""),
                    "")),
                AVERAGE(IF(
                    ISNUMBER(M36:Y36),
                    IF(
                        M$5:Y$5=2,
                        M36:Y36,
                        ""),
                    ""))
            ),
            IF(
                Parameters!$D$17=1,
                IFERROR(
                    IF(
                        OR(
                            IF(
                                ISNUMBER(M36:Y36),
                                IF(
                                    M$5:Y$5=1,
                                    M36:Y36,
                                    ""),
                                "")
                            =0),
                        0,
                        GEOMEAN(IF(
                            ISNUMBER(M36:Y36),
                            IF(
                                M$5:Y$5=1,
                                M36:Y36,
                                ""),
                            ""))
                    ),
                    IF(
                        OR(IF(
                            ISNUMBER(M36:Y36),
                            IF(
                                M$5:Y$5=2,
                                M36:Y36,
                                ""),
                            "")
                            =0),
                        0,
                        GEOMEAN(IF(
                            ISNUMBER(M36:Y36),
                            IF(
                                M$5:Y$5=2,
                                M36:Y36,
                                ""),
                            "")))
                )
            )
        )
    )
)</f>
        <v>#N/A</v>
      </c>
      <c r="J36" s="242">
        <v>45163</v>
      </c>
      <c r="K36" s="242">
        <v>45218</v>
      </c>
      <c r="L36" s="91" t="s">
        <v>54</v>
      </c>
      <c r="M36" s="192">
        <v>2.2857142857142798</v>
      </c>
      <c r="N36" s="192" t="s">
        <v>409</v>
      </c>
      <c r="O36" s="192" t="s">
        <v>409</v>
      </c>
      <c r="P36" s="192" t="s">
        <v>409</v>
      </c>
      <c r="Q36" s="192" t="s">
        <v>409</v>
      </c>
      <c r="R36" s="192">
        <v>1.6</v>
      </c>
      <c r="S36" s="192" t="s">
        <v>409</v>
      </c>
      <c r="T36" s="192" t="s">
        <v>409</v>
      </c>
      <c r="U36" s="192" t="s">
        <v>409</v>
      </c>
      <c r="V36" s="192" t="s">
        <v>409</v>
      </c>
      <c r="W36" s="192" t="s">
        <v>409</v>
      </c>
      <c r="X36" s="192" t="s">
        <v>409</v>
      </c>
      <c r="Y36" s="192"/>
      <c r="Z36" s="192"/>
      <c r="AF36" s="34"/>
      <c r="AG36" s="34"/>
      <c r="AH36" s="34"/>
      <c r="AI36" s="34"/>
      <c r="AJ36" s="34"/>
      <c r="AK36" s="34"/>
      <c r="AL36" s="195"/>
      <c r="AM36" s="195"/>
      <c r="AN36" s="80"/>
      <c r="AO36" s="80"/>
      <c r="AP36" s="80"/>
      <c r="AQ36" s="35"/>
    </row>
    <row r="37" spans="1:43"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$M$4:$Y$4,
                    (M37:Y37),
                    "")),
            1,
            0))
        =0,
    NA(),
    IF(
        Parameters!$D$15=1,
        IF(
            SUM(--(ISNUMBER(IF($M$4:$Y$4=1,(M37:Y37),""))))&gt;0,
            MAX(IF(
                ISNUMBER(M37:Y37),
                IF(
                    M$4:Y$4=1,
                    M37:Y37,
                    ""),
                "")),
            MAX(IF(
                ISNUMBER(M37:Y37),
                IF(
                    M$4:Y$4=2,
                    M37:Y37,
                    ""),
                ""))
        ),
        IF(
            Parameters!$D$16=1,
            IFERROR(
                AVERAGE(IF(
                    ISNUMBER(M37:Y37),
                    IF(
                        M$4:Y$4=1,
                        M37:Y37,
                        ""),
                    "")),
                AVERAGE(IF(
                    ISNUMBER(M37:Y37),
                    IF(
                        M$4:Y$4=2,
                        M37:Y37,
                        ""),
                    ""))
            ),
            IF(
                Parameters!$D$17=1,
                IFERROR(
                    IF(
                        OR(
                            IF(
                                ISNUMBER(M37:Y37),
                                IF(
                                    M$4:Y$4=1,
                                    M37:Y37,
                                    ""),
                                "")
                            =0),
                        0,
                        GEOMEAN(IF(
                            ISNUMBER(M37:Y37),
                            IF(
                                M$4:Y$4=1,
                                M37:Y37,
                                ""),
                            ""))
                    ),
                    IF(
                        OR(IF(
                            ISNUMBER(M37:Y37),
                            IF(
                                M$4:Y$4=2,
                                M37:Y37,
                                ""),
                            "")
                            =0),
                        0,
                        GEOMEAN(IF(
                            ISNUMBER(M37:Y37),
                            IF(
                                M$4:Y$4=2,
                                M37:Y37,
                                ""),
                            "")))
                )
            )
        )
    )
)</f>
        <v>8</v>
      </c>
      <c r="I37" s="191" cm="1">
        <f t="array" ref="I37">IF(
    SUM(IF(
            ISNUMBER(
                IF(
                    $M$5:$Y$5,
                    (M37:Y37),
                    "")),
            1,
            0))
        =0,
    NA(),
    IF(
        Parameters!$D$15=1,
        IF(
            SUM(--(ISNUMBER(IF($M$5:$Y$5=1,(M37:Y37),""))))&gt;0,
            MAX(IF(
                ISNUMBER(M37:Y37),
                IF(
                    M$5:Y$5=1,
                    M37:Y37,
                    ""),
                "")),
            MAX(IF(
                ISNUMBER(M37:Y37),
                IF(
                    M$5:Y$5=2,
                    M37:Y37,
                    ""),
                ""))
        ),
        IF(
            Parameters!$D$16=1,
            IFERROR(
                AVERAGE(IF(
                    ISNUMBER(M37:Y37),
                    IF(
                        M$5:Y$5=1,
                        M37:Y37,
                        ""),
                    "")),
                AVERAGE(IF(
                    ISNUMBER(M37:Y37),
                    IF(
                        M$5:Y$5=2,
                        M37:Y37,
                        ""),
                    ""))
            ),
            IF(
                Parameters!$D$17=1,
                IFERROR(
                    IF(
                        OR(
                            IF(
                                ISNUMBER(M37:Y37),
                                IF(
                                    M$5:Y$5=1,
                                    M37:Y37,
                                    ""),
                                "")
                            =0),
                        0,
                        GEOMEAN(IF(
                            ISNUMBER(M37:Y37),
                            IF(
                                M$5:Y$5=1,
                                M37:Y37,
                                ""),
                            ""))
                    ),
                    IF(
                        OR(IF(
                            ISNUMBER(M37:Y37),
                            IF(
                                M$5:Y$5=2,
                                M37:Y37,
                                ""),
                            "")
                            =0),
                        0,
                        GEOMEAN(IF(
                            ISNUMBER(M37:Y37),
                            IF(
                                M$5:Y$5=2,
                                M37:Y37,
                                ""),
                            "")))
                )
            )
        )
    )
)</f>
        <v>0</v>
      </c>
      <c r="J37" s="242">
        <v>45188</v>
      </c>
      <c r="K37" s="242">
        <v>45272</v>
      </c>
      <c r="L37" s="91" t="s">
        <v>56</v>
      </c>
      <c r="M37" s="192">
        <v>8</v>
      </c>
      <c r="N37" s="192" t="s">
        <v>409</v>
      </c>
      <c r="O37" s="192" t="s">
        <v>409</v>
      </c>
      <c r="P37" s="192">
        <v>0</v>
      </c>
      <c r="Q37" s="192" t="s">
        <v>409</v>
      </c>
      <c r="R37" s="192">
        <v>5.6</v>
      </c>
      <c r="S37" s="192" t="s">
        <v>409</v>
      </c>
      <c r="T37" s="192" t="s">
        <v>409</v>
      </c>
      <c r="U37" s="192" t="s">
        <v>409</v>
      </c>
      <c r="V37" s="192" t="s">
        <v>409</v>
      </c>
      <c r="W37" s="192">
        <v>-1.5388000000000001E-3</v>
      </c>
      <c r="X37" s="192" t="s">
        <v>409</v>
      </c>
      <c r="Y37" s="192"/>
      <c r="Z37" s="192"/>
      <c r="AF37" s="34"/>
      <c r="AG37" s="34"/>
      <c r="AH37" s="34"/>
      <c r="AI37" s="34"/>
      <c r="AJ37" s="34"/>
      <c r="AK37" s="34"/>
      <c r="AL37" s="195"/>
      <c r="AM37" s="195"/>
      <c r="AN37" s="80"/>
      <c r="AO37" s="80"/>
      <c r="AP37" s="80"/>
      <c r="AQ37" s="35"/>
    </row>
    <row r="38" spans="1:43"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$M$4:$Y$4,
                    (M38:Y38),
                    "")),
            1,
            0))
        =0,
    NA(),
    IF(
        Parameters!$D$15=1,
        IF(
            SUM(--(ISNUMBER(IF($M$4:$Y$4=1,(M38:Y38),""))))&gt;0,
            MAX(IF(
                ISNUMBER(M38:Y38),
                IF(
                    M$4:Y$4=1,
                    M38:Y38,
                    ""),
                "")),
            MAX(IF(
                ISNUMBER(M38:Y38),
                IF(
                    M$4:Y$4=2,
                    M38:Y38,
                    ""),
                ""))
        ),
        IF(
            Parameters!$D$16=1,
            IFERROR(
                AVERAGE(IF(
                    ISNUMBER(M38:Y38),
                    IF(
                        M$4:Y$4=1,
                        M38:Y38,
                        ""),
                    "")),
                AVERAGE(IF(
                    ISNUMBER(M38:Y38),
                    IF(
                        M$4:Y$4=2,
                        M38:Y38,
                        ""),
                    ""))
            ),
            IF(
                Parameters!$D$17=1,
                IFERROR(
                    IF(
                        OR(
                            IF(
                                ISNUMBER(M38:Y38),
                                IF(
                                    M$4:Y$4=1,
                                    M38:Y38,
                                    ""),
                                "")
                            =0),
                        0,
                        GEOMEAN(IF(
                            ISNUMBER(M38:Y38),
                            IF(
                                M$4:Y$4=1,
                                M38:Y38,
                                ""),
                            ""))
                    ),
                    IF(
                        OR(IF(
                            ISNUMBER(M38:Y38),
                            IF(
                                M$4:Y$4=2,
                                M38:Y38,
                                ""),
                            "")
                            =0),
                        0,
                        GEOMEAN(IF(
                            ISNUMBER(M38:Y38),
                            IF(
                                M$4:Y$4=2,
                                M38:Y38,
                                ""),
                            "")))
                )
            )
        )
    )
)</f>
        <v>6.71428571428571</v>
      </c>
      <c r="I38" s="191" cm="1">
        <f t="array" ref="I38">IF(
    SUM(IF(
            ISNUMBER(
                IF(
                    $M$5:$Y$5,
                    (M38:Y38),
                    "")),
            1,
            0))
        =0,
    NA(),
    IF(
        Parameters!$D$15=1,
        IF(
            SUM(--(ISNUMBER(IF($M$5:$Y$5=1,(M38:Y38),""))))&gt;0,
            MAX(IF(
                ISNUMBER(M38:Y38),
                IF(
                    M$5:Y$5=1,
                    M38:Y38,
                    ""),
                "")),
            MAX(IF(
                ISNUMBER(M38:Y38),
                IF(
                    M$5:Y$5=2,
                    M38:Y38,
                    ""),
                ""))
        ),
        IF(
            Parameters!$D$16=1,
            IFERROR(
                AVERAGE(IF(
                    ISNUMBER(M38:Y38),
                    IF(
                        M$5:Y$5=1,
                        M38:Y38,
                        ""),
                    "")),
                AVERAGE(IF(
                    ISNUMBER(M38:Y38),
                    IF(
                        M$5:Y$5=2,
                        M38:Y38,
                        ""),
                    ""))
            ),
            IF(
                Parameters!$D$17=1,
                IFERROR(
                    IF(
                        OR(
                            IF(
                                ISNUMBER(M38:Y38),
                                IF(
                                    M$5:Y$5=1,
                                    M38:Y38,
                                    ""),
                                "")
                            =0),
                        0,
                        GEOMEAN(IF(
                            ISNUMBER(M38:Y38),
                            IF(
                                M$5:Y$5=1,
                                M38:Y38,
                                ""),
                            ""))
                    ),
                    IF(
                        OR(IF(
                            ISNUMBER(M38:Y38),
                            IF(
                                M$5:Y$5=2,
                                M38:Y38,
                                ""),
                            "")
                            =0),
                        0,
                        GEOMEAN(IF(
                            ISNUMBER(M38:Y38),
                            IF(
                                M$5:Y$5=2,
                                M38:Y38,
                                ""),
                            "")))
                )
            )
        )
    )
)</f>
        <v>0</v>
      </c>
      <c r="J38" s="242">
        <v>45163</v>
      </c>
      <c r="K38" s="242">
        <v>45272</v>
      </c>
      <c r="L38" s="91" t="s">
        <v>58</v>
      </c>
      <c r="M38" s="192">
        <v>6.71428571428571</v>
      </c>
      <c r="N38" s="192" t="s">
        <v>409</v>
      </c>
      <c r="O38" s="192" t="s">
        <v>409</v>
      </c>
      <c r="P38" s="192">
        <v>0</v>
      </c>
      <c r="Q38" s="192" t="s">
        <v>409</v>
      </c>
      <c r="R38" s="192">
        <v>4.7</v>
      </c>
      <c r="S38" s="192" t="s">
        <v>409</v>
      </c>
      <c r="T38" s="192" t="s">
        <v>409</v>
      </c>
      <c r="U38" s="192" t="s">
        <v>409</v>
      </c>
      <c r="V38" s="192">
        <v>-0.45987391265815197</v>
      </c>
      <c r="W38" s="192">
        <v>-0.221608118354469</v>
      </c>
      <c r="X38" s="192" t="s">
        <v>409</v>
      </c>
      <c r="Y38" s="192"/>
      <c r="Z38" s="192"/>
      <c r="AF38" s="34"/>
      <c r="AG38" s="34"/>
      <c r="AH38" s="34"/>
      <c r="AI38" s="34"/>
      <c r="AJ38" s="34"/>
      <c r="AK38" s="34"/>
      <c r="AL38" s="195"/>
      <c r="AM38" s="195"/>
      <c r="AN38" s="80"/>
      <c r="AO38" s="80"/>
      <c r="AP38" s="80"/>
      <c r="AQ38" s="35"/>
    </row>
    <row r="39" spans="1:43"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10</v>
      </c>
      <c r="H39" s="80" cm="1">
        <f t="array" ref="H39">IF(
    SUM(IF(
            ISNUMBER(
                IF(
                    $M$4:$Y$4,
                    (M39:Y39),
                    "")),
            1,
            0))
        =0,
    NA(),
    IF(
        Parameters!$D$15=1,
        IF(
            SUM(--(ISNUMBER(IF($M$4:$Y$4=1,(M39:Y39),""))))&gt;0,
            MAX(IF(
                ISNUMBER(M39:Y39),
                IF(
                    M$4:Y$4=1,
                    M39:Y39,
                    ""),
                "")),
            MAX(IF(
                ISNUMBER(M39:Y39),
                IF(
                    M$4:Y$4=2,
                    M39:Y39,
                    ""),
                ""))
        ),
        IF(
            Parameters!$D$16=1,
            IFERROR(
                AVERAGE(IF(
                    ISNUMBER(M39:Y39),
                    IF(
                        M$4:Y$4=1,
                        M39:Y39,
                        ""),
                    "")),
                AVERAGE(IF(
                    ISNUMBER(M39:Y39),
                    IF(
                        M$4:Y$4=2,
                        M39:Y39,
                        ""),
                    ""))
            ),
            IF(
                Parameters!$D$17=1,
                IFERROR(
                    IF(
                        OR(
                            IF(
                                ISNUMBER(M39:Y39),
                                IF(
                                    M$4:Y$4=1,
                                    M39:Y39,
                                    ""),
                                "")
                            =0),
                        0,
                        GEOMEAN(IF(
                            ISNUMBER(M39:Y39),
                            IF(
                                M$4:Y$4=1,
                                M39:Y39,
                                ""),
                            ""))
                    ),
                    IF(
                        OR(IF(
                            ISNUMBER(M39:Y39),
                            IF(
                                M$4:Y$4=2,
                                M39:Y39,
                                ""),
                            "")
                            =0),
                        0,
                        GEOMEAN(IF(
                            ISNUMBER(M39:Y39),
                            IF(
                                M$4:Y$4=2,
                                M39:Y39,
                                ""),
                            "")))
                )
            )
        )
    )
)</f>
        <v>10</v>
      </c>
      <c r="I39" s="191" cm="1">
        <f t="array" ref="I39">IF(
    SUM(IF(
            ISNUMBER(
                IF(
                    $M$5:$Y$5,
                    (M39:Y39),
                    "")),
            1,
            0))
        =0,
    NA(),
    IF(
        Parameters!$D$15=1,
        IF(
            SUM(--(ISNUMBER(IF($M$5:$Y$5=1,(M39:Y39),""))))&gt;0,
            MAX(IF(
                ISNUMBER(M39:Y39),
                IF(
                    M$5:Y$5=1,
                    M39:Y39,
                    ""),
                "")),
            MAX(IF(
                ISNUMBER(M39:Y39),
                IF(
                    M$5:Y$5=2,
                    M39:Y39,
                    ""),
                ""))
        ),
        IF(
            Parameters!$D$16=1,
            IFERROR(
                AVERAGE(IF(
                    ISNUMBER(M39:Y39),
                    IF(
                        M$5:Y$5=1,
                        M39:Y39,
                        ""),
                    "")),
                AVERAGE(IF(
                    ISNUMBER(M39:Y39),
                    IF(
                        M$5:Y$5=2,
                        M39:Y39,
                        ""),
                    ""))
            ),
            IF(
                Parameters!$D$17=1,
                IFERROR(
                    IF(
                        OR(
                            IF(
                                ISNUMBER(M39:Y39),
                                IF(
                                    M$5:Y$5=1,
                                    M39:Y39,
                                    ""),
                                "")
                            =0),
                        0,
                        GEOMEAN(IF(
                            ISNUMBER(M39:Y39),
                            IF(
                                M$5:Y$5=1,
                                M39:Y39,
                                ""),
                            ""))
                    ),
                    IF(
                        OR(IF(
                            ISNUMBER(M39:Y39),
                            IF(
                                M$5:Y$5=2,
                                M39:Y39,
                                ""),
                            "")
                            =0),
                        0,
                        GEOMEAN(IF(
                            ISNUMBER(M39:Y39),
                            IF(
                                M$5:Y$5=2,
                                M39:Y39,
                                ""),
                            "")))
                )
            )
        )
    )
)</f>
        <v>10</v>
      </c>
      <c r="J39" s="242">
        <v>45188</v>
      </c>
      <c r="K39" s="242">
        <v>45272</v>
      </c>
      <c r="L39" s="91" t="s">
        <v>60</v>
      </c>
      <c r="M39" s="192">
        <v>10</v>
      </c>
      <c r="N39" s="192" t="s">
        <v>409</v>
      </c>
      <c r="O39" s="192" t="s">
        <v>409</v>
      </c>
      <c r="P39" s="192">
        <v>10</v>
      </c>
      <c r="Q39" s="192" t="s">
        <v>409</v>
      </c>
      <c r="R39" s="192">
        <v>8.9</v>
      </c>
      <c r="S39" s="192" t="s">
        <v>409</v>
      </c>
      <c r="T39" s="192" t="s">
        <v>409</v>
      </c>
      <c r="U39" s="192" t="s">
        <v>409</v>
      </c>
      <c r="V39" s="192">
        <v>0.42767901232329603</v>
      </c>
      <c r="W39" s="192">
        <v>0.57281044592063801</v>
      </c>
      <c r="X39" s="192" t="s">
        <v>409</v>
      </c>
      <c r="Y39" s="192"/>
      <c r="Z39" s="192"/>
      <c r="AF39" s="34"/>
      <c r="AG39" s="34"/>
      <c r="AH39" s="34"/>
      <c r="AI39" s="34"/>
      <c r="AJ39" s="34"/>
      <c r="AK39" s="34"/>
      <c r="AL39" s="195"/>
      <c r="AM39" s="195"/>
      <c r="AN39" s="80"/>
      <c r="AO39" s="80"/>
      <c r="AP39" s="80"/>
      <c r="AQ39" s="35"/>
    </row>
    <row r="40" spans="1:43"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$M$4:$Y$4,
                    (M40:Y40),
                    "")),
            1,
            0))
        =0,
    NA(),
    IF(
        Parameters!$D$15=1,
        IF(
            SUM(--(ISNUMBER(IF($M$4:$Y$4=1,(M40:Y40),""))))&gt;0,
            MAX(IF(
                ISNUMBER(M40:Y40),
                IF(
                    M$4:Y$4=1,
                    M40:Y40,
                    ""),
                "")),
            MAX(IF(
                ISNUMBER(M40:Y40),
                IF(
                    M$4:Y$4=2,
                    M40:Y40,
                    ""),
                ""))
        ),
        IF(
            Parameters!$D$16=1,
            IFERROR(
                AVERAGE(IF(
                    ISNUMBER(M40:Y40),
                    IF(
                        M$4:Y$4=1,
                        M40:Y40,
                        ""),
                    "")),
                AVERAGE(IF(
                    ISNUMBER(M40:Y40),
                    IF(
                        M$4:Y$4=2,
                        M40:Y40,
                        ""),
                    ""))
            ),
            IF(
                Parameters!$D$17=1,
                IFERROR(
                    IF(
                        OR(
                            IF(
                                ISNUMBER(M40:Y40),
                                IF(
                                    M$4:Y$4=1,
                                    M40:Y40,
                                    ""),
                                "")
                            =0),
                        0,
                        GEOMEAN(IF(
                            ISNUMBER(M40:Y40),
                            IF(
                                M$4:Y$4=1,
                                M40:Y40,
                                ""),
                            ""))
                    ),
                    IF(
                        OR(IF(
                            ISNUMBER(M40:Y40),
                            IF(
                                M$4:Y$4=2,
                                M40:Y40,
                                ""),
                            "")
                            =0),
                        0,
                        GEOMEAN(IF(
                            ISNUMBER(M40:Y40),
                            IF(
                                M$4:Y$4=2,
                                M40:Y40,
                                ""),
                            "")))
                )
            )
        )
    )
)</f>
        <v>0.57142857142857095</v>
      </c>
      <c r="I40" s="191" t="e" cm="1">
        <f t="array" ref="I40">IF(
    SUM(IF(
            ISNUMBER(
                IF(
                    $M$5:$Y$5,
                    (M40:Y40),
                    "")),
            1,
            0))
        =0,
    NA(),
    IF(
        Parameters!$D$15=1,
        IF(
            SUM(--(ISNUMBER(IF($M$5:$Y$5=1,(M40:Y40),""))))&gt;0,
            MAX(IF(
                ISNUMBER(M40:Y40),
                IF(
                    M$5:Y$5=1,
                    M40:Y40,
                    ""),
                "")),
            MAX(IF(
                ISNUMBER(M40:Y40),
                IF(
                    M$5:Y$5=2,
                    M40:Y40,
                    ""),
                ""))
        ),
        IF(
            Parameters!$D$16=1,
            IFERROR(
                AVERAGE(IF(
                    ISNUMBER(M40:Y40),
                    IF(
                        M$5:Y$5=1,
                        M40:Y40,
                        ""),
                    "")),
                AVERAGE(IF(
                    ISNUMBER(M40:Y40),
                    IF(
                        M$5:Y$5=2,
                        M40:Y40,
                        ""),
                    ""))
            ),
            IF(
                Parameters!$D$17=1,
                IFERROR(
                    IF(
                        OR(
                            IF(
                                ISNUMBER(M40:Y40),
                                IF(
                                    M$5:Y$5=1,
                                    M40:Y40,
                                    ""),
                                "")
                            =0),
                        0,
                        GEOMEAN(IF(
                            ISNUMBER(M40:Y40),
                            IF(
                                M$5:Y$5=1,
                                M40:Y40,
                                ""),
                            ""))
                    ),
                    IF(
                        OR(IF(
                            ISNUMBER(M40:Y40),
                            IF(
                                M$5:Y$5=2,
                                M40:Y40,
                                ""),
                            "")
                            =0),
                        0,
                        GEOMEAN(IF(
                            ISNUMBER(M40:Y40),
                            IF(
                                M$5:Y$5=2,
                                M40:Y40,
                                ""),
                            "")))
                )
            )
        )
    )
)</f>
        <v>#N/A</v>
      </c>
      <c r="J40" s="242">
        <v>44753</v>
      </c>
      <c r="K40" s="242">
        <v>45218</v>
      </c>
      <c r="L40" s="91" t="s">
        <v>62</v>
      </c>
      <c r="M40" s="192">
        <v>0.57142857142857095</v>
      </c>
      <c r="N40" s="192" t="s">
        <v>409</v>
      </c>
      <c r="O40" s="192" t="s">
        <v>409</v>
      </c>
      <c r="P40" s="192" t="s">
        <v>409</v>
      </c>
      <c r="Q40" s="192" t="s">
        <v>409</v>
      </c>
      <c r="R40" s="192">
        <v>0.4</v>
      </c>
      <c r="S40" s="192" t="s">
        <v>409</v>
      </c>
      <c r="T40" s="192" t="s">
        <v>409</v>
      </c>
      <c r="U40" s="192" t="s">
        <v>409</v>
      </c>
      <c r="V40" s="192" t="s">
        <v>409</v>
      </c>
      <c r="W40" s="192" t="s">
        <v>409</v>
      </c>
      <c r="X40" s="192" t="s">
        <v>409</v>
      </c>
      <c r="Y40" s="192"/>
      <c r="Z40" s="192"/>
      <c r="AF40" s="34"/>
      <c r="AG40" s="34"/>
      <c r="AH40" s="34"/>
      <c r="AI40" s="34"/>
      <c r="AJ40" s="34"/>
      <c r="AK40" s="34"/>
      <c r="AL40" s="195"/>
      <c r="AM40" s="195"/>
      <c r="AN40" s="80"/>
      <c r="AO40" s="80"/>
      <c r="AP40" s="80"/>
      <c r="AQ40" s="35"/>
    </row>
    <row r="41" spans="1:43"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$M$4:$Y$4,
                    (M41:Y41),
                    "")),
            1,
            0))
        =0,
    NA(),
    IF(
        Parameters!$D$15=1,
        IF(
            SUM(--(ISNUMBER(IF($M$4:$Y$4=1,(M41:Y41),""))))&gt;0,
            MAX(IF(
                ISNUMBER(M41:Y41),
                IF(
                    M$4:Y$4=1,
                    M41:Y41,
                    ""),
                "")),
            MAX(IF(
                ISNUMBER(M41:Y41),
                IF(
                    M$4:Y$4=2,
                    M41:Y41,
                    ""),
                ""))
        ),
        IF(
            Parameters!$D$16=1,
            IFERROR(
                AVERAGE(IF(
                    ISNUMBER(M41:Y41),
                    IF(
                        M$4:Y$4=1,
                        M41:Y41,
                        ""),
                    "")),
                AVERAGE(IF(
                    ISNUMBER(M41:Y41),
                    IF(
                        M$4:Y$4=2,
                        M41:Y41,
                        ""),
                    ""))
            ),
            IF(
                Parameters!$D$17=1,
                IFERROR(
                    IF(
                        OR(
                            IF(
                                ISNUMBER(M41:Y41),
                                IF(
                                    M$4:Y$4=1,
                                    M41:Y41,
                                    ""),
                                "")
                            =0),
                        0,
                        GEOMEAN(IF(
                            ISNUMBER(M41:Y41),
                            IF(
                                M$4:Y$4=1,
                                M41:Y41,
                                ""),
                            ""))
                    ),
                    IF(
                        OR(IF(
                            ISNUMBER(M41:Y41),
                            IF(
                                M$4:Y$4=2,
                                M41:Y41,
                                ""),
                            "")
                            =0),
                        0,
                        GEOMEAN(IF(
                            ISNUMBER(M41:Y41),
                            IF(
                                M$4:Y$4=2,
                                M41:Y41,
                                ""),
                            "")))
                )
            )
        )
    )
)</f>
        <v>0.57142857142857095</v>
      </c>
      <c r="I41" s="191" t="e" cm="1">
        <f t="array" ref="I41">IF(
    SUM(IF(
            ISNUMBER(
                IF(
                    $M$5:$Y$5,
                    (M41:Y41),
                    "")),
            1,
            0))
        =0,
    NA(),
    IF(
        Parameters!$D$15=1,
        IF(
            SUM(--(ISNUMBER(IF($M$5:$Y$5=1,(M41:Y41),""))))&gt;0,
            MAX(IF(
                ISNUMBER(M41:Y41),
                IF(
                    M$5:Y$5=1,
                    M41:Y41,
                    ""),
                "")),
            MAX(IF(
                ISNUMBER(M41:Y41),
                IF(
                    M$5:Y$5=2,
                    M41:Y41,
                    ""),
                ""))
        ),
        IF(
            Parameters!$D$16=1,
            IFERROR(
                AVERAGE(IF(
                    ISNUMBER(M41:Y41),
                    IF(
                        M$5:Y$5=1,
                        M41:Y41,
                        ""),
                    "")),
                AVERAGE(IF(
                    ISNUMBER(M41:Y41),
                    IF(
                        M$5:Y$5=2,
                        M41:Y41,
                        ""),
                    ""))
            ),
            IF(
                Parameters!$D$17=1,
                IFERROR(
                    IF(
                        OR(
                            IF(
                                ISNUMBER(M41:Y41),
                                IF(
                                    M$5:Y$5=1,
                                    M41:Y41,
                                    ""),
                                "")
                            =0),
                        0,
                        GEOMEAN(IF(
                            ISNUMBER(M41:Y41),
                            IF(
                                M$5:Y$5=1,
                                M41:Y41,
                                ""),
                            ""))
                    ),
                    IF(
                        OR(IF(
                            ISNUMBER(M41:Y41),
                            IF(
                                M$5:Y$5=2,
                                M41:Y41,
                                ""),
                            "")
                            =0),
                        0,
                        GEOMEAN(IF(
                            ISNUMBER(M41:Y41),
                            IF(
                                M$5:Y$5=2,
                                M41:Y41,
                                ""),
                            "")))
                )
            )
        )
    )
)</f>
        <v>#N/A</v>
      </c>
      <c r="J41" s="242">
        <v>45188</v>
      </c>
      <c r="K41" s="242">
        <v>45218</v>
      </c>
      <c r="L41" s="91" t="s">
        <v>64</v>
      </c>
      <c r="M41" s="192">
        <v>0.57142857142857095</v>
      </c>
      <c r="N41" s="192" t="s">
        <v>409</v>
      </c>
      <c r="O41" s="192" t="s">
        <v>409</v>
      </c>
      <c r="P41" s="192" t="s">
        <v>409</v>
      </c>
      <c r="Q41" s="192" t="s">
        <v>409</v>
      </c>
      <c r="R41" s="192">
        <v>0.4</v>
      </c>
      <c r="S41" s="192" t="s">
        <v>409</v>
      </c>
      <c r="T41" s="192" t="s">
        <v>409</v>
      </c>
      <c r="U41" s="192" t="s">
        <v>409</v>
      </c>
      <c r="V41" s="192" t="s">
        <v>409</v>
      </c>
      <c r="W41" s="192" t="s">
        <v>409</v>
      </c>
      <c r="X41" s="192" t="s">
        <v>409</v>
      </c>
      <c r="Y41" s="192"/>
      <c r="Z41" s="192"/>
      <c r="AF41" s="34"/>
      <c r="AG41" s="34"/>
      <c r="AH41" s="34"/>
      <c r="AI41" s="34"/>
      <c r="AJ41" s="34"/>
      <c r="AK41" s="34"/>
      <c r="AL41" s="195"/>
      <c r="AM41" s="195"/>
      <c r="AN41" s="80"/>
      <c r="AO41" s="80"/>
      <c r="AP41" s="80"/>
      <c r="AQ41" s="35"/>
    </row>
    <row r="42" spans="1:43" x14ac:dyDescent="0.2">
      <c r="A42" s="84">
        <v>35</v>
      </c>
      <c r="B42" s="84" t="str">
        <f ca="1"/>
        <v>Channel Islands</v>
      </c>
      <c r="C42" s="84" t="str">
        <f ca="1"/>
        <v>CHI</v>
      </c>
      <c r="D42" s="219" t="str">
        <f ca="1"/>
        <v>ECS           Europe &amp; Central Asia</v>
      </c>
      <c r="E42" s="219" t="str">
        <f ca="1"/>
        <v>NA</v>
      </c>
      <c r="F42" s="190" t="str">
        <f t="shared" ca="1" si="3"/>
        <v/>
      </c>
      <c r="G42" s="80" t="e">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#N/A</v>
      </c>
      <c r="H42" s="80" t="e" cm="1">
        <f t="array" ref="H42">IF(
    SUM(IF(
            ISNUMBER(
                IF(
                    $M$4:$Y$4,
                    (M42:Y42),
                    "")),
            1,
            0))
        =0,
    NA(),
    IF(
        Parameters!$D$15=1,
        IF(
            SUM(--(ISNUMBER(IF($M$4:$Y$4=1,(M42:Y42),""))))&gt;0,
            MAX(IF(
                ISNUMBER(M42:Y42),
                IF(
                    M$4:Y$4=1,
                    M42:Y42,
                    ""),
                "")),
            MAX(IF(
                ISNUMBER(M42:Y42),
                IF(
                    M$4:Y$4=2,
                    M42:Y42,
                    ""),
                ""))
        ),
        IF(
            Parameters!$D$16=1,
            IFERROR(
                AVERAGE(IF(
                    ISNUMBER(M42:Y42),
                    IF(
                        M$4:Y$4=1,
                        M42:Y42,
                        ""),
                    "")),
                AVERAGE(IF(
                    ISNUMBER(M42:Y42),
                    IF(
                        M$4:Y$4=2,
                        M42:Y42,
                        ""),
                    ""))
            ),
            IF(
                Parameters!$D$17=1,
                IFERROR(
                    IF(
                        OR(
                            IF(
                                ISNUMBER(M42:Y42),
                                IF(
                                    M$4:Y$4=1,
                                    M42:Y42,
                                    ""),
                                "")
                            =0),
                        0,
                        GEOMEAN(IF(
                            ISNUMBER(M42:Y42),
                            IF(
                                M$4:Y$4=1,
                                M42:Y42,
                                ""),
                            ""))
                    ),
                    IF(
                        OR(IF(
                            ISNUMBER(M42:Y42),
                            IF(
                                M$4:Y$4=2,
                                M42:Y42,
                                ""),
                            "")
                            =0),
                        0,
                        GEOMEAN(IF(
                            ISNUMBER(M42:Y42),
                            IF(
                                M$4:Y$4=2,
                                M42:Y42,
                                ""),
                            "")))
                )
            )
        )
    )
)</f>
        <v>#N/A</v>
      </c>
      <c r="I42" s="191" t="e" cm="1">
        <f t="array" ref="I42">IF(
    SUM(IF(
            ISNUMBER(
                IF(
                    $M$5:$Y$5,
                    (M42:Y42),
                    "")),
            1,
            0))
        =0,
    NA(),
    IF(
        Parameters!$D$15=1,
        IF(
            SUM(--(ISNUMBER(IF($M$5:$Y$5=1,(M42:Y42),""))))&gt;0,
            MAX(IF(
                ISNUMBER(M42:Y42),
                IF(
                    M$5:Y$5=1,
                    M42:Y42,
                    ""),
                "")),
            MAX(IF(
                ISNUMBER(M42:Y42),
                IF(
                    M$5:Y$5=2,
                    M42:Y42,
                    ""),
                ""))
        ),
        IF(
            Parameters!$D$16=1,
            IFERROR(
                AVERAGE(IF(
                    ISNUMBER(M42:Y42),
                    IF(
                        M$5:Y$5=1,
                        M42:Y42,
                        ""),
                    "")),
                AVERAGE(IF(
                    ISNUMBER(M42:Y42),
                    IF(
                        M$5:Y$5=2,
                        M42:Y42,
                        ""),
                    ""))
            ),
            IF(
                Parameters!$D$17=1,
                IFERROR(
                    IF(
                        OR(
                            IF(
                                ISNUMBER(M42:Y42),
                                IF(
                                    M$5:Y$5=1,
                                    M42:Y42,
                                    ""),
                                "")
                            =0),
                        0,
                        GEOMEAN(IF(
                            ISNUMBER(M42:Y42),
                            IF(
                                M$5:Y$5=1,
                                M42:Y42,
                                ""),
                            ""))
                    ),
                    IF(
                        OR(IF(
                            ISNUMBER(M42:Y42),
                            IF(
                                M$5:Y$5=2,
                                M42:Y42,
                                ""),
                            "")
                            =0),
                        0,
                        GEOMEAN(IF(
                            ISNUMBER(M42:Y42),
                            IF(
                                M$5:Y$5=2,
                                M42:Y42,
                                ""),
                            "")))
                )
            )
        )
    )
)</f>
        <v>#N/A</v>
      </c>
      <c r="J42" s="242" t="s">
        <v>409</v>
      </c>
      <c r="K42" s="242" t="s">
        <v>409</v>
      </c>
      <c r="L42" s="91" t="s">
        <v>698</v>
      </c>
      <c r="M42" s="192" t="s">
        <v>409</v>
      </c>
      <c r="N42" s="192" t="s">
        <v>409</v>
      </c>
      <c r="O42" s="192" t="s">
        <v>409</v>
      </c>
      <c r="P42" s="192" t="s">
        <v>409</v>
      </c>
      <c r="Q42" s="192" t="s">
        <v>409</v>
      </c>
      <c r="R42" s="192" t="s">
        <v>409</v>
      </c>
      <c r="S42" s="192" t="s">
        <v>409</v>
      </c>
      <c r="T42" s="192" t="s">
        <v>409</v>
      </c>
      <c r="U42" s="192" t="s">
        <v>409</v>
      </c>
      <c r="V42" s="192" t="s">
        <v>409</v>
      </c>
      <c r="W42" s="192" t="s">
        <v>409</v>
      </c>
      <c r="X42" s="192" t="s">
        <v>409</v>
      </c>
      <c r="Y42" s="192"/>
      <c r="Z42" s="192"/>
      <c r="AF42" s="34"/>
      <c r="AG42" s="34"/>
      <c r="AH42" s="34"/>
      <c r="AI42" s="34"/>
      <c r="AJ42" s="34"/>
      <c r="AK42" s="34"/>
      <c r="AL42" s="195"/>
      <c r="AM42" s="195"/>
      <c r="AN42" s="80"/>
      <c r="AO42" s="80"/>
      <c r="AP42" s="80"/>
      <c r="AQ42" s="35"/>
    </row>
    <row r="43" spans="1:43"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1.5808628618575615</v>
      </c>
      <c r="H43" s="80" cm="1">
        <f t="array" ref="H43">IF(
    SUM(IF(
            ISNUMBER(
                IF(
                    $M$4:$Y$4,
                    (M43:Y43),
                    "")),
            1,
            0))
        =0,
    NA(),
    IF(
        Parameters!$D$15=1,
        IF(
            SUM(--(ISNUMBER(IF($M$4:$Y$4=1,(M43:Y43),""))))&gt;0,
            MAX(IF(
                ISNUMBER(M43:Y43),
                IF(
                    M$4:Y$4=1,
                    M43:Y43,
                    ""),
                "")),
            MAX(IF(
                ISNUMBER(M43:Y43),
                IF(
                    M$4:Y$4=2,
                    M43:Y43,
                    ""),
                ""))
        ),
        IF(
            Parameters!$D$16=1,
            IFERROR(
                AVERAGE(IF(
                    ISNUMBER(M43:Y43),
                    IF(
                        M$4:Y$4=1,
                        M43:Y43,
                        ""),
                    "")),
                AVERAGE(IF(
                    ISNUMBER(M43:Y43),
                    IF(
                        M$4:Y$4=2,
                        M43:Y43,
                        ""),
                    ""))
            ),
            IF(
                Parameters!$D$17=1,
                IFERROR(
                    IF(
                        OR(
                            IF(
                                ISNUMBER(M43:Y43),
                                IF(
                                    M$4:Y$4=1,
                                    M43:Y43,
                                    ""),
                                "")
                            =0),
                        0,
                        GEOMEAN(IF(
                            ISNUMBER(M43:Y43),
                            IF(
                                M$4:Y$4=1,
                                M43:Y43,
                                ""),
                            ""))
                    ),
                    IF(
                        OR(IF(
                            ISNUMBER(M43:Y43),
                            IF(
                                M$4:Y$4=2,
                                M43:Y43,
                                ""),
                            "")
                            =0),
                        0,
                        GEOMEAN(IF(
                            ISNUMBER(M43:Y43),
                            IF(
                                M$4:Y$4=2,
                                M43:Y43,
                                ""),
                            "")))
                )
            )
        )
    )
)</f>
        <v>2</v>
      </c>
      <c r="I43" s="191" cm="1">
        <f t="array" ref="I43">IF(
    SUM(IF(
            ISNUMBER(
                IF(
                    $M$5:$Y$5,
                    (M43:Y43),
                    "")),
            1,
            0))
        =0,
    NA(),
    IF(
        Parameters!$D$15=1,
        IF(
            SUM(--(ISNUMBER(IF($M$5:$Y$5=1,(M43:Y43),""))))&gt;0,
            MAX(IF(
                ISNUMBER(M43:Y43),
                IF(
                    M$5:Y$5=1,
                    M43:Y43,
                    ""),
                "")),
            MAX(IF(
                ISNUMBER(M43:Y43),
                IF(
                    M$5:Y$5=2,
                    M43:Y43,
                    ""),
                ""))
        ),
        IF(
            Parameters!$D$16=1,
            IFERROR(
                AVERAGE(IF(
                    ISNUMBER(M43:Y43),
                    IF(
                        M$5:Y$5=1,
                        M43:Y43,
                        ""),
                    "")),
                AVERAGE(IF(
                    ISNUMBER(M43:Y43),
                    IF(
                        M$5:Y$5=2,
                        M43:Y43,
                        ""),
                    ""))
            ),
            IF(
                Parameters!$D$17=1,
                IFERROR(
                    IF(
                        OR(
                            IF(
                                ISNUMBER(M43:Y43),
                                IF(
                                    M$5:Y$5=1,
                                    M43:Y43,
                                    ""),
                                "")
                            =0),
                        0,
                        GEOMEAN(IF(
                            ISNUMBER(M43:Y43),
                            IF(
                                M$5:Y$5=1,
                                M43:Y43,
                                ""),
                            ""))
                    ),
                    IF(
                        OR(IF(
                            ISNUMBER(M43:Y43),
                            IF(
                                M$5:Y$5=2,
                                M43:Y43,
                                ""),
                            "")
                            =0),
                        0,
                        GEOMEAN(IF(
                            ISNUMBER(M43:Y43),
                            IF(
                                M$5:Y$5=2,
                                M43:Y43,
                                ""),
                            "")))
                )
            )
        )
    )
)</f>
        <v>1.2495636940002399</v>
      </c>
      <c r="J43" s="242">
        <v>45163</v>
      </c>
      <c r="K43" s="242">
        <v>45272</v>
      </c>
      <c r="L43" s="91" t="s">
        <v>66</v>
      </c>
      <c r="M43" s="192">
        <v>2</v>
      </c>
      <c r="N43" s="192" t="s">
        <v>409</v>
      </c>
      <c r="O43" s="192">
        <v>0</v>
      </c>
      <c r="P43" s="192">
        <v>1.2495636940002399</v>
      </c>
      <c r="Q43" s="192" t="s">
        <v>409</v>
      </c>
      <c r="R43" s="192">
        <v>1.4</v>
      </c>
      <c r="S43" s="192" t="s">
        <v>409</v>
      </c>
      <c r="T43" s="192" t="s">
        <v>409</v>
      </c>
      <c r="U43" s="192" t="s">
        <v>539</v>
      </c>
      <c r="V43" s="192" t="s">
        <v>409</v>
      </c>
      <c r="W43" s="192">
        <v>6.24781847000122E-2</v>
      </c>
      <c r="X43" s="192" t="s">
        <v>409</v>
      </c>
      <c r="Y43" s="192"/>
      <c r="Z43" s="192"/>
      <c r="AF43" s="34"/>
      <c r="AG43" s="34"/>
      <c r="AH43" s="34"/>
      <c r="AI43" s="34"/>
      <c r="AJ43" s="34"/>
      <c r="AK43" s="34"/>
      <c r="AL43" s="195"/>
      <c r="AM43" s="195"/>
      <c r="AN43" s="80"/>
      <c r="AO43" s="80"/>
      <c r="AP43" s="80"/>
      <c r="AQ43" s="35"/>
    </row>
    <row r="44" spans="1:43"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$M$4:$Y$4,
                    (M44:Y44),
                    "")),
            1,
            0))
        =0,
    NA(),
    IF(
        Parameters!$D$15=1,
        IF(
            SUM(--(ISNUMBER(IF($M$4:$Y$4=1,(M44:Y44),""))))&gt;0,
            MAX(IF(
                ISNUMBER(M44:Y44),
                IF(
                    M$4:Y$4=1,
                    M44:Y44,
                    ""),
                "")),
            MAX(IF(
                ISNUMBER(M44:Y44),
                IF(
                    M$4:Y$4=2,
                    M44:Y44,
                    ""),
                ""))
        ),
        IF(
            Parameters!$D$16=1,
            IFERROR(
                AVERAGE(IF(
                    ISNUMBER(M44:Y44),
                    IF(
                        M$4:Y$4=1,
                        M44:Y44,
                        ""),
                    "")),
                AVERAGE(IF(
                    ISNUMBER(M44:Y44),
                    IF(
                        M$4:Y$4=2,
                        M44:Y44,
                        ""),
                    ""))
            ),
            IF(
                Parameters!$D$17=1,
                IFERROR(
                    IF(
                        OR(
                            IF(
                                ISNUMBER(M44:Y44),
                                IF(
                                    M$4:Y$4=1,
                                    M44:Y44,
                                    ""),
                                "")
                            =0),
                        0,
                        GEOMEAN(IF(
                            ISNUMBER(M44:Y44),
                            IF(
                                M$4:Y$4=1,
                                M44:Y44,
                                ""),
                            ""))
                    ),
                    IF(
                        OR(IF(
                            ISNUMBER(M44:Y44),
                            IF(
                                M$4:Y$4=2,
                                M44:Y44,
                                ""),
                            "")
                            =0),
                        0,
                        GEOMEAN(IF(
                            ISNUMBER(M44:Y44),
                            IF(
                                M$4:Y$4=2,
                                M44:Y44,
                                ""),
                            "")))
                )
            )
        )
    )
)</f>
        <v>3.71428571428571</v>
      </c>
      <c r="I44" s="191" cm="1">
        <f t="array" ref="I44">IF(
    SUM(IF(
            ISNUMBER(
                IF(
                    $M$5:$Y$5,
                    (M44:Y44),
                    "")),
            1,
            0))
        =0,
    NA(),
    IF(
        Parameters!$D$15=1,
        IF(
            SUM(--(ISNUMBER(IF($M$5:$Y$5=1,(M44:Y44),""))))&gt;0,
            MAX(IF(
                ISNUMBER(M44:Y44),
                IF(
                    M$5:Y$5=1,
                    M44:Y44,
                    ""),
                "")),
            MAX(IF(
                ISNUMBER(M44:Y44),
                IF(
                    M$5:Y$5=2,
                    M44:Y44,
                    ""),
                ""))
        ),
        IF(
            Parameters!$D$16=1,
            IFERROR(
                AVERAGE(IF(
                    ISNUMBER(M44:Y44),
                    IF(
                        M$5:Y$5=1,
                        M44:Y44,
                        ""),
                    "")),
                AVERAGE(IF(
                    ISNUMBER(M44:Y44),
                    IF(
                        M$5:Y$5=2,
                        M44:Y44,
                        ""),
                    ""))
            ),
            IF(
                Parameters!$D$17=1,
                IFERROR(
                    IF(
                        OR(
                            IF(
                                ISNUMBER(M44:Y44),
                                IF(
                                    M$5:Y$5=1,
                                    M44:Y44,
                                    ""),
                                "")
                            =0),
                        0,
                        GEOMEAN(IF(
                            ISNUMBER(M44:Y44),
                            IF(
                                M$5:Y$5=1,
                                M44:Y44,
                                ""),
                            ""))
                    ),
                    IF(
                        OR(IF(
                            ISNUMBER(M44:Y44),
                            IF(
                                M$5:Y$5=2,
                                M44:Y44,
                                ""),
                            "")
                            =0),
                        0,
                        GEOMEAN(IF(
                            ISNUMBER(M44:Y44),
                            IF(
                                M$5:Y$5=2,
                                M44:Y44,
                                ""),
                            "")))
                )
            )
        )
    )
)</f>
        <v>0</v>
      </c>
      <c r="J44" s="242">
        <v>44753</v>
      </c>
      <c r="K44" s="242">
        <v>45014</v>
      </c>
      <c r="L44" s="91" t="s">
        <v>68</v>
      </c>
      <c r="M44" s="192">
        <v>3.71428571428571</v>
      </c>
      <c r="N44" s="192" t="s">
        <v>409</v>
      </c>
      <c r="O44" s="192">
        <v>0</v>
      </c>
      <c r="P44" s="192">
        <v>0</v>
      </c>
      <c r="Q44" s="192" t="s">
        <v>409</v>
      </c>
      <c r="R44" s="192">
        <v>2.6</v>
      </c>
      <c r="S44" s="192" t="s">
        <v>409</v>
      </c>
      <c r="T44" s="192" t="s">
        <v>409</v>
      </c>
      <c r="U44" s="192" t="s">
        <v>539</v>
      </c>
      <c r="V44" s="192">
        <v>-1.8058890000000001E-2</v>
      </c>
      <c r="W44" s="192">
        <v>-9.8808300000000106E-3</v>
      </c>
      <c r="X44" s="192" t="s">
        <v>409</v>
      </c>
      <c r="Y44" s="192"/>
      <c r="Z44" s="192"/>
      <c r="AF44" s="34"/>
      <c r="AG44" s="34"/>
      <c r="AH44" s="34"/>
      <c r="AI44" s="34"/>
      <c r="AJ44" s="34"/>
      <c r="AK44" s="34"/>
      <c r="AL44" s="195"/>
      <c r="AM44" s="195"/>
      <c r="AN44" s="80"/>
      <c r="AO44" s="80"/>
      <c r="AP44" s="80"/>
      <c r="AQ44" s="35"/>
    </row>
    <row r="45" spans="1:43"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9.1025898983279916</v>
      </c>
      <c r="H45" s="80" cm="1">
        <f t="array" ref="H45">IF(
    SUM(IF(
            ISNUMBER(
                IF(
                    $M$4:$Y$4,
                    (M45:Y45),
                    "")),
            1,
            0))
        =0,
    NA(),
    IF(
        Parameters!$D$15=1,
        IF(
            SUM(--(ISNUMBER(IF($M$4:$Y$4=1,(M45:Y45),""))))&gt;0,
            MAX(IF(
                ISNUMBER(M45:Y45),
                IF(
                    M$4:Y$4=1,
                    M45:Y45,
                    ""),
                "")),
            MAX(IF(
                ISNUMBER(M45:Y45),
                IF(
                    M$4:Y$4=2,
                    M45:Y45,
                    ""),
                ""))
        ),
        IF(
            Parameters!$D$16=1,
            IFERROR(
                AVERAGE(IF(
                    ISNUMBER(M45:Y45),
                    IF(
                        M$4:Y$4=1,
                        M45:Y45,
                        ""),
                    "")),
                AVERAGE(IF(
                    ISNUMBER(M45:Y45),
                    IF(
                        M$4:Y$4=2,
                        M45:Y45,
                        ""),
                    ""))
            ),
            IF(
                Parameters!$D$17=1,
                IFERROR(
                    IF(
                        OR(
                            IF(
                                ISNUMBER(M45:Y45),
                                IF(
                                    M$4:Y$4=1,
                                    M45:Y45,
                                    ""),
                                "")
                            =0),
                        0,
                        GEOMEAN(IF(
                            ISNUMBER(M45:Y45),
                            IF(
                                M$4:Y$4=1,
                                M45:Y45,
                                ""),
                            ""))
                    ),
                    IF(
                        OR(IF(
                            ISNUMBER(M45:Y45),
                            IF(
                                M$4:Y$4=2,
                                M45:Y45,
                                ""),
                            "")
                            =0),
                        0,
                        GEOMEAN(IF(
                            ISNUMBER(M45:Y45),
                            IF(
                                M$4:Y$4=2,
                                M45:Y45,
                                ""),
                            "")))
                )
            )
        )
    )
)</f>
        <v>8.2857142857142794</v>
      </c>
      <c r="I45" s="191" cm="1">
        <f t="array" ref="I45">IF(
    SUM(IF(
            ISNUMBER(
                IF(
                    $M$5:$Y$5,
                    (M45:Y45),
                    "")),
            1,
            0))
        =0,
    NA(),
    IF(
        Parameters!$D$15=1,
        IF(
            SUM(--(ISNUMBER(IF($M$5:$Y$5=1,(M45:Y45),""))))&gt;0,
            MAX(IF(
                ISNUMBER(M45:Y45),
                IF(
                    M$5:Y$5=1,
                    M45:Y45,
                    ""),
                "")),
            MAX(IF(
                ISNUMBER(M45:Y45),
                IF(
                    M$5:Y$5=2,
                    M45:Y45,
                    ""),
                ""))
        ),
        IF(
            Parameters!$D$16=1,
            IFERROR(
                AVERAGE(IF(
                    ISNUMBER(M45:Y45),
                    IF(
                        M$5:Y$5=1,
                        M45:Y45,
                        ""),
                    "")),
                AVERAGE(IF(
                    ISNUMBER(M45:Y45),
                    IF(
                        M$5:Y$5=2,
                        M45:Y45,
                        ""),
                    ""))
            ),
            IF(
                Parameters!$D$17=1,
                IFERROR(
                    IF(
                        OR(
                            IF(
                                ISNUMBER(M45:Y45),
                                IF(
                                    M$5:Y$5=1,
                                    M45:Y45,
                                    ""),
                                "")
                            =0),
                        0,
                        GEOMEAN(IF(
                            ISNUMBER(M45:Y45),
                            IF(
                                M$5:Y$5=1,
                                M45:Y45,
                                ""),
                            ""))
                    ),
                    IF(
                        OR(IF(
                            ISNUMBER(M45:Y45),
                            IF(
                                M$5:Y$5=2,
                                M45:Y45,
                                ""),
                            "")
                            =0),
                        0,
                        GEOMEAN(IF(
                            ISNUMBER(M45:Y45),
                            IF(
                                M$5:Y$5=2,
                                M45:Y45,
                                ""),
                            "")))
                )
            )
        )
    )
)</f>
        <v>10</v>
      </c>
      <c r="J45" s="242">
        <v>45188</v>
      </c>
      <c r="K45" s="242">
        <v>45272</v>
      </c>
      <c r="L45" s="91" t="s">
        <v>69</v>
      </c>
      <c r="M45" s="192">
        <v>8.2857142857142794</v>
      </c>
      <c r="N45" s="192" t="s">
        <v>409</v>
      </c>
      <c r="O45" s="192" t="s">
        <v>409</v>
      </c>
      <c r="P45" s="192">
        <v>10</v>
      </c>
      <c r="Q45" s="192" t="s">
        <v>409</v>
      </c>
      <c r="R45" s="192">
        <v>5.8</v>
      </c>
      <c r="S45" s="192" t="s">
        <v>409</v>
      </c>
      <c r="T45" s="192" t="s">
        <v>409</v>
      </c>
      <c r="U45" s="192" t="s">
        <v>409</v>
      </c>
      <c r="V45" s="192">
        <v>0.62145900726318204</v>
      </c>
      <c r="W45" s="192">
        <v>0.76710605621338102</v>
      </c>
      <c r="X45" s="192" t="s">
        <v>409</v>
      </c>
      <c r="Y45" s="192"/>
      <c r="Z45" s="192"/>
      <c r="AF45" s="34"/>
      <c r="AG45" s="34"/>
      <c r="AH45" s="34"/>
      <c r="AI45" s="34"/>
      <c r="AJ45" s="34"/>
      <c r="AK45" s="34"/>
      <c r="AL45" s="195"/>
      <c r="AM45" s="195"/>
      <c r="AN45" s="80"/>
      <c r="AO45" s="80"/>
      <c r="AP45" s="80"/>
      <c r="AQ45" s="35"/>
    </row>
    <row r="46" spans="1:43"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$M$4:$Y$4,
                    (M46:Y46),
                    "")),
            1,
            0))
        =0,
    NA(),
    IF(
        Parameters!$D$15=1,
        IF(
            SUM(--(ISNUMBER(IF($M$4:$Y$4=1,(M46:Y46),""))))&gt;0,
            MAX(IF(
                ISNUMBER(M46:Y46),
                IF(
                    M$4:Y$4=1,
                    M46:Y46,
                    ""),
                "")),
            MAX(IF(
                ISNUMBER(M46:Y46),
                IF(
                    M$4:Y$4=2,
                    M46:Y46,
                    ""),
                ""))
        ),
        IF(
            Parameters!$D$16=1,
            IFERROR(
                AVERAGE(IF(
                    ISNUMBER(M46:Y46),
                    IF(
                        M$4:Y$4=1,
                        M46:Y46,
                        ""),
                    "")),
                AVERAGE(IF(
                    ISNUMBER(M46:Y46),
                    IF(
                        M$4:Y$4=2,
                        M46:Y46,
                        ""),
                    ""))
            ),
            IF(
                Parameters!$D$17=1,
                IFERROR(
                    IF(
                        OR(
                            IF(
                                ISNUMBER(M46:Y46),
                                IF(
                                    M$4:Y$4=1,
                                    M46:Y46,
                                    ""),
                                "")
                            =0),
                        0,
                        GEOMEAN(IF(
                            ISNUMBER(M46:Y46),
                            IF(
                                M$4:Y$4=1,
                                M46:Y46,
                                ""),
                            ""))
                    ),
                    IF(
                        OR(IF(
                            ISNUMBER(M46:Y46),
                            IF(
                                M$4:Y$4=2,
                                M46:Y46,
                                ""),
                            "")
                            =0),
                        0,
                        GEOMEAN(IF(
                            ISNUMBER(M46:Y46),
                            IF(
                                M$4:Y$4=2,
                                M46:Y46,
                                ""),
                            "")))
                )
            )
        )
    )
)</f>
        <v>8.4285714285714199</v>
      </c>
      <c r="I46" s="191" cm="1">
        <f t="array" ref="I46">IF(
    SUM(IF(
            ISNUMBER(
                IF(
                    $M$5:$Y$5,
                    (M46:Y46),
                    "")),
            1,
            0))
        =0,
    NA(),
    IF(
        Parameters!$D$15=1,
        IF(
            SUM(--(ISNUMBER(IF($M$5:$Y$5=1,(M46:Y46),""))))&gt;0,
            MAX(IF(
                ISNUMBER(M46:Y46),
                IF(
                    M$5:Y$5=1,
                    M46:Y46,
                    ""),
                "")),
            MAX(IF(
                ISNUMBER(M46:Y46),
                IF(
                    M$5:Y$5=2,
                    M46:Y46,
                    ""),
                ""))
        ),
        IF(
            Parameters!$D$16=1,
            IFERROR(
                AVERAGE(IF(
                    ISNUMBER(M46:Y46),
                    IF(
                        M$5:Y$5=1,
                        M46:Y46,
                        ""),
                    "")),
                AVERAGE(IF(
                    ISNUMBER(M46:Y46),
                    IF(
                        M$5:Y$5=2,
                        M46:Y46,
                        ""),
                    ""))
            ),
            IF(
                Parameters!$D$17=1,
                IFERROR(
                    IF(
                        OR(
                            IF(
                                ISNUMBER(M46:Y46),
                                IF(
                                    M$5:Y$5=1,
                                    M46:Y46,
                                    ""),
                                "")
                            =0),
                        0,
                        GEOMEAN(IF(
                            ISNUMBER(M46:Y46),
                            IF(
                                M$5:Y$5=1,
                                M46:Y46,
                                ""),
                            ""))
                    ),
                    IF(
                        OR(IF(
                            ISNUMBER(M46:Y46),
                            IF(
                                M$5:Y$5=2,
                                M46:Y46,
                                ""),
                            "")
                            =0),
                        0,
                        GEOMEAN(IF(
                            ISNUMBER(M46:Y46),
                            IF(
                                M$5:Y$5=2,
                                M46:Y46,
                                ""),
                            "")))
                )
            )
        )
    )
)</f>
        <v>0</v>
      </c>
      <c r="J46" s="242">
        <v>45188</v>
      </c>
      <c r="K46" s="242">
        <v>45203</v>
      </c>
      <c r="L46" s="91" t="s">
        <v>71</v>
      </c>
      <c r="M46" s="192">
        <v>8.4285714285714199</v>
      </c>
      <c r="N46" s="192" t="s">
        <v>409</v>
      </c>
      <c r="O46" s="192" t="s">
        <v>409</v>
      </c>
      <c r="P46" s="192">
        <v>0</v>
      </c>
      <c r="Q46" s="192" t="s">
        <v>409</v>
      </c>
      <c r="R46" s="192">
        <v>5.9</v>
      </c>
      <c r="S46" s="192" t="s">
        <v>409</v>
      </c>
      <c r="T46" s="192" t="s">
        <v>409</v>
      </c>
      <c r="U46" s="192" t="s">
        <v>409</v>
      </c>
      <c r="V46" s="192">
        <v>-0.19804621178791801</v>
      </c>
      <c r="W46" s="192">
        <v>-0.237103505166921</v>
      </c>
      <c r="X46" s="192" t="s">
        <v>409</v>
      </c>
      <c r="Y46" s="192"/>
      <c r="Z46" s="192"/>
      <c r="AF46" s="34"/>
      <c r="AG46" s="34"/>
      <c r="AH46" s="34"/>
      <c r="AI46" s="34"/>
      <c r="AJ46" s="34"/>
      <c r="AK46" s="34"/>
      <c r="AL46" s="195"/>
      <c r="AM46" s="195"/>
      <c r="AN46" s="80"/>
      <c r="AO46" s="80"/>
      <c r="AP46" s="80"/>
      <c r="AQ46" s="35"/>
    </row>
    <row r="47" spans="1:43"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$M$4:$Y$4,
                    (M47:Y47),
                    "")),
            1,
            0))
        =0,
    NA(),
    IF(
        Parameters!$D$15=1,
        IF(
            SUM(--(ISNUMBER(IF($M$4:$Y$4=1,(M47:Y47),""))))&gt;0,
            MAX(IF(
                ISNUMBER(M47:Y47),
                IF(
                    M$4:Y$4=1,
                    M47:Y47,
                    ""),
                "")),
            MAX(IF(
                ISNUMBER(M47:Y47),
                IF(
                    M$4:Y$4=2,
                    M47:Y47,
                    ""),
                ""))
        ),
        IF(
            Parameters!$D$16=1,
            IFERROR(
                AVERAGE(IF(
                    ISNUMBER(M47:Y47),
                    IF(
                        M$4:Y$4=1,
                        M47:Y47,
                        ""),
                    "")),
                AVERAGE(IF(
                    ISNUMBER(M47:Y47),
                    IF(
                        M$4:Y$4=2,
                        M47:Y47,
                        ""),
                    ""))
            ),
            IF(
                Parameters!$D$17=1,
                IFERROR(
                    IF(
                        OR(
                            IF(
                                ISNUMBER(M47:Y47),
                                IF(
                                    M$4:Y$4=1,
                                    M47:Y47,
                                    ""),
                                "")
                            =0),
                        0,
                        GEOMEAN(IF(
                            ISNUMBER(M47:Y47),
                            IF(
                                M$4:Y$4=1,
                                M47:Y47,
                                ""),
                            ""))
                    ),
                    IF(
                        OR(IF(
                            ISNUMBER(M47:Y47),
                            IF(
                                M$4:Y$4=2,
                                M47:Y47,
                                ""),
                            "")
                            =0),
                        0,
                        GEOMEAN(IF(
                            ISNUMBER(M47:Y47),
                            IF(
                                M$4:Y$4=2,
                                M47:Y47,
                                ""),
                            "")))
                )
            )
        )
    )
)</f>
        <v>9.5714285714285694</v>
      </c>
      <c r="I47" s="191" cm="1">
        <f t="array" ref="I47">IF(
    SUM(IF(
            ISNUMBER(
                IF(
                    $M$5:$Y$5,
                    (M47:Y47),
                    "")),
            1,
            0))
        =0,
    NA(),
    IF(
        Parameters!$D$15=1,
        IF(
            SUM(--(ISNUMBER(IF($M$5:$Y$5=1,(M47:Y47),""))))&gt;0,
            MAX(IF(
                ISNUMBER(M47:Y47),
                IF(
                    M$5:Y$5=1,
                    M47:Y47,
                    ""),
                "")),
            MAX(IF(
                ISNUMBER(M47:Y47),
                IF(
                    M$5:Y$5=2,
                    M47:Y47,
                    ""),
                ""))
        ),
        IF(
            Parameters!$D$16=1,
            IFERROR(
                AVERAGE(IF(
                    ISNUMBER(M47:Y47),
                    IF(
                        M$5:Y$5=1,
                        M47:Y47,
                        ""),
                    "")),
                AVERAGE(IF(
                    ISNUMBER(M47:Y47),
                    IF(
                        M$5:Y$5=2,
                        M47:Y47,
                        ""),
                    ""))
            ),
            IF(
                Parameters!$D$17=1,
                IFERROR(
                    IF(
                        OR(
                            IF(
                                ISNUMBER(M47:Y47),
                                IF(
                                    M$5:Y$5=1,
                                    M47:Y47,
                                    ""),
                                "")
                            =0),
                        0,
                        GEOMEAN(IF(
                            ISNUMBER(M47:Y47),
                            IF(
                                M$5:Y$5=1,
                                M47:Y47,
                                ""),
                            ""))
                    ),
                    IF(
                        OR(IF(
                            ISNUMBER(M47:Y47),
                            IF(
                                M$5:Y$5=2,
                                M47:Y47,
                                ""),
                            "")
                            =0),
                        0,
                        GEOMEAN(IF(
                            ISNUMBER(M47:Y47),
                            IF(
                                M$5:Y$5=2,
                                M47:Y47,
                                ""),
                            "")))
                )
            )
        )
    )
)</f>
        <v>0</v>
      </c>
      <c r="J47" s="242">
        <v>45188</v>
      </c>
      <c r="K47" s="242">
        <v>45272</v>
      </c>
      <c r="L47" s="91" t="s">
        <v>72</v>
      </c>
      <c r="M47" s="192">
        <v>9.5714285714285694</v>
      </c>
      <c r="N47" s="192" t="s">
        <v>409</v>
      </c>
      <c r="O47" s="192" t="s">
        <v>409</v>
      </c>
      <c r="P47" s="192">
        <v>0</v>
      </c>
      <c r="Q47" s="192" t="s">
        <v>409</v>
      </c>
      <c r="R47" s="192">
        <v>6.7</v>
      </c>
      <c r="S47" s="192" t="s">
        <v>409</v>
      </c>
      <c r="T47" s="192" t="s">
        <v>409</v>
      </c>
      <c r="U47" s="192" t="s">
        <v>409</v>
      </c>
      <c r="V47" s="192">
        <v>-2.18000129710388</v>
      </c>
      <c r="W47" s="192">
        <v>-1.1823983951172099</v>
      </c>
      <c r="X47" s="192" t="s">
        <v>409</v>
      </c>
      <c r="Y47" s="192"/>
      <c r="Z47" s="192"/>
      <c r="AF47" s="34"/>
      <c r="AG47" s="34"/>
      <c r="AH47" s="34"/>
      <c r="AI47" s="34"/>
      <c r="AJ47" s="34"/>
      <c r="AK47" s="34"/>
      <c r="AL47" s="195"/>
      <c r="AM47" s="195"/>
      <c r="AN47" s="80"/>
      <c r="AO47" s="80"/>
      <c r="AP47" s="80"/>
      <c r="AQ47" s="35"/>
    </row>
    <row r="48" spans="1:43"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6.2281505467909586</v>
      </c>
      <c r="H48" s="80" cm="1">
        <f t="array" ref="H48">IF(
    SUM(IF(
            ISNUMBER(
                IF(
                    $M$4:$Y$4,
                    (M48:Y48),
                    "")),
            1,
            0))
        =0,
    NA(),
    IF(
        Parameters!$D$15=1,
        IF(
            SUM(--(ISNUMBER(IF($M$4:$Y$4=1,(M48:Y48),""))))&gt;0,
            MAX(IF(
                ISNUMBER(M48:Y48),
                IF(
                    M$4:Y$4=1,
                    M48:Y48,
                    ""),
                "")),
            MAX(IF(
                ISNUMBER(M48:Y48),
                IF(
                    M$4:Y$4=2,
                    M48:Y48,
                    ""),
                ""))
        ),
        IF(
            Parameters!$D$16=1,
            IFERROR(
                AVERAGE(IF(
                    ISNUMBER(M48:Y48),
                    IF(
                        M$4:Y$4=1,
                        M48:Y48,
                        ""),
                    "")),
                AVERAGE(IF(
                    ISNUMBER(M48:Y48),
                    IF(
                        M$4:Y$4=2,
                        M48:Y48,
                        ""),
                    ""))
            ),
            IF(
                Parameters!$D$17=1,
                IFERROR(
                    IF(
                        OR(
                            IF(
                                ISNUMBER(M48:Y48),
                                IF(
                                    M$4:Y$4=1,
                                    M48:Y48,
                                    ""),
                                "")
                            =0),
                        0,
                        GEOMEAN(IF(
                            ISNUMBER(M48:Y48),
                            IF(
                                M$4:Y$4=1,
                                M48:Y48,
                                ""),
                            ""))
                    ),
                    IF(
                        OR(IF(
                            ISNUMBER(M48:Y48),
                            IF(
                                M$4:Y$4=2,
                                M48:Y48,
                                ""),
                            "")
                            =0),
                        0,
                        GEOMEAN(IF(
                            ISNUMBER(M48:Y48),
                            IF(
                                M$4:Y$4=2,
                                M48:Y48,
                                ""),
                            "")))
                )
            )
        )
    )
)</f>
        <v>7.8571428571428497</v>
      </c>
      <c r="I48" s="191" cm="1">
        <f t="array" ref="I48">IF(
    SUM(IF(
            ISNUMBER(
                IF(
                    $M$5:$Y$5,
                    (M48:Y48),
                    "")),
            1,
            0))
        =0,
    NA(),
    IF(
        Parameters!$D$15=1,
        IF(
            SUM(--(ISNUMBER(IF($M$5:$Y$5=1,(M48:Y48),""))))&gt;0,
            MAX(IF(
                ISNUMBER(M48:Y48),
                IF(
                    M$5:Y$5=1,
                    M48:Y48,
                    ""),
                "")),
            MAX(IF(
                ISNUMBER(M48:Y48),
                IF(
                    M$5:Y$5=2,
                    M48:Y48,
                    ""),
                ""))
        ),
        IF(
            Parameters!$D$16=1,
            IFERROR(
                AVERAGE(IF(
                    ISNUMBER(M48:Y48),
                    IF(
                        M$5:Y$5=1,
                        M48:Y48,
                        ""),
                    "")),
                AVERAGE(IF(
                    ISNUMBER(M48:Y48),
                    IF(
                        M$5:Y$5=2,
                        M48:Y48,
                        ""),
                    ""))
            ),
            IF(
                Parameters!$D$17=1,
                IFERROR(
                    IF(
                        OR(
                            IF(
                                ISNUMBER(M48:Y48),
                                IF(
                                    M$5:Y$5=1,
                                    M48:Y48,
                                    ""),
                                "")
                            =0),
                        0,
                        GEOMEAN(IF(
                            ISNUMBER(M48:Y48),
                            IF(
                                M$5:Y$5=1,
                                M48:Y48,
                                ""),
                            ""))
                    ),
                    IF(
                        OR(IF(
                            ISNUMBER(M48:Y48),
                            IF(
                                M$5:Y$5=2,
                                M48:Y48,
                                ""),
                            "")
                            =0),
                        0,
                        GEOMEAN(IF(
                            ISNUMBER(M48:Y48),
                            IF(
                                M$5:Y$5=2,
                                M48:Y48,
                                ""),
                            "")))
                )
            )
        )
    )
)</f>
        <v>4.9368911751717803</v>
      </c>
      <c r="J48" s="242">
        <v>45188</v>
      </c>
      <c r="K48" s="242">
        <v>45272</v>
      </c>
      <c r="L48" s="91" t="s">
        <v>73</v>
      </c>
      <c r="M48" s="192">
        <v>7.8571428571428497</v>
      </c>
      <c r="N48" s="192" t="s">
        <v>409</v>
      </c>
      <c r="O48" s="192" t="s">
        <v>409</v>
      </c>
      <c r="P48" s="192">
        <v>4.9368911751717803</v>
      </c>
      <c r="Q48" s="192" t="s">
        <v>409</v>
      </c>
      <c r="R48" s="192">
        <v>5.5</v>
      </c>
      <c r="S48" s="192" t="s">
        <v>409</v>
      </c>
      <c r="T48" s="192" t="s">
        <v>409</v>
      </c>
      <c r="U48" s="192" t="s">
        <v>409</v>
      </c>
      <c r="V48" s="192">
        <v>0.24684455875858899</v>
      </c>
      <c r="W48" s="192">
        <v>-0.280129882366211</v>
      </c>
      <c r="X48" s="192" t="s">
        <v>409</v>
      </c>
      <c r="Y48" s="192"/>
      <c r="Z48" s="192"/>
      <c r="AF48" s="34"/>
      <c r="AG48" s="34"/>
      <c r="AH48" s="34"/>
      <c r="AI48" s="34"/>
      <c r="AJ48" s="34"/>
      <c r="AK48" s="34"/>
      <c r="AL48" s="195"/>
      <c r="AM48" s="195"/>
      <c r="AN48" s="80"/>
      <c r="AO48" s="80"/>
      <c r="AP48" s="80"/>
      <c r="AQ48" s="35"/>
    </row>
    <row r="49" spans="1:43"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7.4642002729217882</v>
      </c>
      <c r="H49" s="80" cm="1">
        <f t="array" ref="H49">IF(
    SUM(IF(
            ISNUMBER(
                IF(
                    $M$4:$Y$4,
                    (M49:Y49),
                    "")),
            1,
            0))
        =0,
    NA(),
    IF(
        Parameters!$D$15=1,
        IF(
            SUM(--(ISNUMBER(IF($M$4:$Y$4=1,(M49:Y49),""))))&gt;0,
            MAX(IF(
                ISNUMBER(M49:Y49),
                IF(
                    M$4:Y$4=1,
                    M49:Y49,
                    ""),
                "")),
            MAX(IF(
                ISNUMBER(M49:Y49),
                IF(
                    M$4:Y$4=2,
                    M49:Y49,
                    ""),
                ""))
        ),
        IF(
            Parameters!$D$16=1,
            IFERROR(
                AVERAGE(IF(
                    ISNUMBER(M49:Y49),
                    IF(
                        M$4:Y$4=1,
                        M49:Y49,
                        ""),
                    "")),
                AVERAGE(IF(
                    ISNUMBER(M49:Y49),
                    IF(
                        M$4:Y$4=2,
                        M49:Y49,
                        ""),
                    ""))
            ),
            IF(
                Parameters!$D$17=1,
                IFERROR(
                    IF(
                        OR(
                            IF(
                                ISNUMBER(M49:Y49),
                                IF(
                                    M$4:Y$4=1,
                                    M49:Y49,
                                    ""),
                                "")
                            =0),
                        0,
                        GEOMEAN(IF(
                            ISNUMBER(M49:Y49),
                            IF(
                                M$4:Y$4=1,
                                M49:Y49,
                                ""),
                            ""))
                    ),
                    IF(
                        OR(IF(
                            ISNUMBER(M49:Y49),
                            IF(
                                M$4:Y$4=2,
                                M49:Y49,
                                ""),
                            "")
                            =0),
                        0,
                        GEOMEAN(IF(
                            ISNUMBER(M49:Y49),
                            IF(
                                M$4:Y$4=2,
                                M49:Y49,
                                ""),
                            "")))
                )
            )
        )
    )
)</f>
        <v>5.5714285714285703</v>
      </c>
      <c r="I49" s="191" cm="1">
        <f t="array" ref="I49">IF(
    SUM(IF(
            ISNUMBER(
                IF(
                    $M$5:$Y$5,
                    (M49:Y49),
                    "")),
            1,
            0))
        =0,
    NA(),
    IF(
        Parameters!$D$15=1,
        IF(
            SUM(--(ISNUMBER(IF($M$5:$Y$5=1,(M49:Y49),""))))&gt;0,
            MAX(IF(
                ISNUMBER(M49:Y49),
                IF(
                    M$5:Y$5=1,
                    M49:Y49,
                    ""),
                "")),
            MAX(IF(
                ISNUMBER(M49:Y49),
                IF(
                    M$5:Y$5=2,
                    M49:Y49,
                    ""),
                ""))
        ),
        IF(
            Parameters!$D$16=1,
            IFERROR(
                AVERAGE(IF(
                    ISNUMBER(M49:Y49),
                    IF(
                        M$5:Y$5=1,
                        M49:Y49,
                        ""),
                    "")),
                AVERAGE(IF(
                    ISNUMBER(M49:Y49),
                    IF(
                        M$5:Y$5=2,
                        M49:Y49,
                        ""),
                    ""))
            ),
            IF(
                Parameters!$D$17=1,
                IFERROR(
                    IF(
                        OR(
                            IF(
                                ISNUMBER(M49:Y49),
                                IF(
                                    M$5:Y$5=1,
                                    M49:Y49,
                                    ""),
                                "")
                            =0),
                        0,
                        GEOMEAN(IF(
                            ISNUMBER(M49:Y49),
                            IF(
                                M$5:Y$5=1,
                                M49:Y49,
                                ""),
                            ""))
                    ),
                    IF(
                        OR(IF(
                            ISNUMBER(M49:Y49),
                            IF(
                                M$5:Y$5=2,
                                M49:Y49,
                                ""),
                            "")
                            =0),
                        0,
                        GEOMEAN(IF(
                            ISNUMBER(M49:Y49),
                            IF(
                                M$5:Y$5=2,
                                M49:Y49,
                                ""),
                            "")))
                )
            )
        )
    )
)</f>
        <v>10</v>
      </c>
      <c r="J49" s="242">
        <v>45163</v>
      </c>
      <c r="K49" s="242">
        <v>44753</v>
      </c>
      <c r="L49" s="91" t="s">
        <v>75</v>
      </c>
      <c r="M49" s="192">
        <v>5.5714285714285703</v>
      </c>
      <c r="N49" s="192" t="s">
        <v>409</v>
      </c>
      <c r="O49" s="192">
        <v>10</v>
      </c>
      <c r="P49" s="192">
        <v>0</v>
      </c>
      <c r="Q49" s="192" t="s">
        <v>409</v>
      </c>
      <c r="R49" s="192">
        <v>3.9</v>
      </c>
      <c r="S49" s="192" t="s">
        <v>409</v>
      </c>
      <c r="T49" s="192" t="s">
        <v>409</v>
      </c>
      <c r="U49" s="192" t="s">
        <v>541</v>
      </c>
      <c r="V49" s="192">
        <v>-0.219969034545898</v>
      </c>
      <c r="W49" s="192">
        <v>-8.8302135467529297E-2</v>
      </c>
      <c r="X49" s="192" t="s">
        <v>409</v>
      </c>
      <c r="Y49" s="192"/>
      <c r="Z49" s="192"/>
      <c r="AF49" s="34"/>
      <c r="AG49" s="34"/>
      <c r="AH49" s="34"/>
      <c r="AI49" s="34"/>
      <c r="AJ49" s="34"/>
      <c r="AK49" s="34"/>
      <c r="AL49" s="195"/>
      <c r="AM49" s="195"/>
      <c r="AN49" s="80"/>
      <c r="AO49" s="80"/>
      <c r="AP49" s="80"/>
      <c r="AQ49" s="35"/>
    </row>
    <row r="50" spans="1:43"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$M$4:$Y$4,
                    (M50:Y50),
                    "")),
            1,
            0))
        =0,
    NA(),
    IF(
        Parameters!$D$15=1,
        IF(
            SUM(--(ISNUMBER(IF($M$4:$Y$4=1,(M50:Y50),""))))&gt;0,
            MAX(IF(
                ISNUMBER(M50:Y50),
                IF(
                    M$4:Y$4=1,
                    M50:Y50,
                    ""),
                "")),
            MAX(IF(
                ISNUMBER(M50:Y50),
                IF(
                    M$4:Y$4=2,
                    M50:Y50,
                    ""),
                ""))
        ),
        IF(
            Parameters!$D$16=1,
            IFERROR(
                AVERAGE(IF(
                    ISNUMBER(M50:Y50),
                    IF(
                        M$4:Y$4=1,
                        M50:Y50,
                        ""),
                    "")),
                AVERAGE(IF(
                    ISNUMBER(M50:Y50),
                    IF(
                        M$4:Y$4=2,
                        M50:Y50,
                        ""),
                    ""))
            ),
            IF(
                Parameters!$D$17=1,
                IFERROR(
                    IF(
                        OR(
                            IF(
                                ISNUMBER(M50:Y50),
                                IF(
                                    M$4:Y$4=1,
                                    M50:Y50,
                                    ""),
                                "")
                            =0),
                        0,
                        GEOMEAN(IF(
                            ISNUMBER(M50:Y50),
                            IF(
                                M$4:Y$4=1,
                                M50:Y50,
                                ""),
                            ""))
                    ),
                    IF(
                        OR(IF(
                            ISNUMBER(M50:Y50),
                            IF(
                                M$4:Y$4=2,
                                M50:Y50,
                                ""),
                            "")
                            =0),
                        0,
                        GEOMEAN(IF(
                            ISNUMBER(M50:Y50),
                            IF(
                                M$4:Y$4=2,
                                M50:Y50,
                                ""),
                            "")))
                )
            )
        )
    )
)</f>
        <v>10</v>
      </c>
      <c r="I50" s="191" cm="1">
        <f t="array" ref="I50">IF(
    SUM(IF(
            ISNUMBER(
                IF(
                    $M$5:$Y$5,
                    (M50:Y50),
                    "")),
            1,
            0))
        =0,
    NA(),
    IF(
        Parameters!$D$15=1,
        IF(
            SUM(--(ISNUMBER(IF($M$5:$Y$5=1,(M50:Y50),""))))&gt;0,
            MAX(IF(
                ISNUMBER(M50:Y50),
                IF(
                    M$5:Y$5=1,
                    M50:Y50,
                    ""),
                "")),
            MAX(IF(
                ISNUMBER(M50:Y50),
                IF(
                    M$5:Y$5=2,
                    M50:Y50,
                    ""),
                ""))
        ),
        IF(
            Parameters!$D$16=1,
            IFERROR(
                AVERAGE(IF(
                    ISNUMBER(M50:Y50),
                    IF(
                        M$5:Y$5=1,
                        M50:Y50,
                        ""),
                    "")),
                AVERAGE(IF(
                    ISNUMBER(M50:Y50),
                    IF(
                        M$5:Y$5=2,
                        M50:Y50,
                        ""),
                    ""))
            ),
            IF(
                Parameters!$D$17=1,
                IFERROR(
                    IF(
                        OR(
                            IF(
                                ISNUMBER(M50:Y50),
                                IF(
                                    M$5:Y$5=1,
                                    M50:Y50,
                                    ""),
                                "")
                            =0),
                        0,
                        GEOMEAN(IF(
                            ISNUMBER(M50:Y50),
                            IF(
                                M$5:Y$5=1,
                                M50:Y50,
                                ""),
                            ""))
                    ),
                    IF(
                        OR(IF(
                            ISNUMBER(M50:Y50),
                            IF(
                                M$5:Y$5=2,
                                M50:Y50,
                                ""),
                            "")
                            =0),
                        0,
                        GEOMEAN(IF(
                            ISNUMBER(M50:Y50),
                            IF(
                                M$5:Y$5=2,
                                M50:Y50,
                                ""),
                            "")))
                )
            )
        )
    )
)</f>
        <v>0</v>
      </c>
      <c r="J50" s="242">
        <v>45188</v>
      </c>
      <c r="K50" s="242">
        <v>45272</v>
      </c>
      <c r="L50" s="91" t="s">
        <v>77</v>
      </c>
      <c r="M50" s="192">
        <v>10</v>
      </c>
      <c r="N50" s="192" t="s">
        <v>409</v>
      </c>
      <c r="O50" s="192" t="s">
        <v>409</v>
      </c>
      <c r="P50" s="192">
        <v>0</v>
      </c>
      <c r="Q50" s="192" t="s">
        <v>409</v>
      </c>
      <c r="R50" s="192">
        <v>7</v>
      </c>
      <c r="S50" s="192" t="s">
        <v>409</v>
      </c>
      <c r="T50" s="192" t="s">
        <v>409</v>
      </c>
      <c r="U50" s="192" t="s">
        <v>409</v>
      </c>
      <c r="V50" s="192">
        <v>-0.135391032593947</v>
      </c>
      <c r="W50" s="192">
        <v>-9.7202777345017904E-3</v>
      </c>
      <c r="X50" s="192" t="s">
        <v>409</v>
      </c>
      <c r="Y50" s="192"/>
      <c r="Z50" s="192"/>
      <c r="AF50" s="34"/>
      <c r="AG50" s="34"/>
      <c r="AH50" s="34"/>
      <c r="AI50" s="34"/>
      <c r="AJ50" s="34"/>
      <c r="AK50" s="34"/>
      <c r="AL50" s="195"/>
      <c r="AM50" s="195"/>
      <c r="AN50" s="80"/>
      <c r="AO50" s="80"/>
      <c r="AP50" s="80"/>
      <c r="AQ50" s="35"/>
    </row>
    <row r="51" spans="1:43"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$M$4:$Y$4,
                    (M51:Y51),
                    "")),
            1,
            0))
        =0,
    NA(),
    IF(
        Parameters!$D$15=1,
        IF(
            SUM(--(ISNUMBER(IF($M$4:$Y$4=1,(M51:Y51),""))))&gt;0,
            MAX(IF(
                ISNUMBER(M51:Y51),
                IF(
                    M$4:Y$4=1,
                    M51:Y51,
                    ""),
                "")),
            MAX(IF(
                ISNUMBER(M51:Y51),
                IF(
                    M$4:Y$4=2,
                    M51:Y51,
                    ""),
                ""))
        ),
        IF(
            Parameters!$D$16=1,
            IFERROR(
                AVERAGE(IF(
                    ISNUMBER(M51:Y51),
                    IF(
                        M$4:Y$4=1,
                        M51:Y51,
                        ""),
                    "")),
                AVERAGE(IF(
                    ISNUMBER(M51:Y51),
                    IF(
                        M$4:Y$4=2,
                        M51:Y51,
                        ""),
                    ""))
            ),
            IF(
                Parameters!$D$17=1,
                IFERROR(
                    IF(
                        OR(
                            IF(
                                ISNUMBER(M51:Y51),
                                IF(
                                    M$4:Y$4=1,
                                    M51:Y51,
                                    ""),
                                "")
                            =0),
                        0,
                        GEOMEAN(IF(
                            ISNUMBER(M51:Y51),
                            IF(
                                M$4:Y$4=1,
                                M51:Y51,
                                ""),
                            ""))
                    ),
                    IF(
                        OR(IF(
                            ISNUMBER(M51:Y51),
                            IF(
                                M$4:Y$4=2,
                                M51:Y51,
                                ""),
                            "")
                            =0),
                        0,
                        GEOMEAN(IF(
                            ISNUMBER(M51:Y51),
                            IF(
                                M$4:Y$4=2,
                                M51:Y51,
                                ""),
                            "")))
                )
            )
        )
    )
)</f>
        <v>7.4285714285714199</v>
      </c>
      <c r="I51" s="191" cm="1">
        <f t="array" ref="I51">IF(
    SUM(IF(
            ISNUMBER(
                IF(
                    $M$5:$Y$5,
                    (M51:Y51),
                    "")),
            1,
            0))
        =0,
    NA(),
    IF(
        Parameters!$D$15=1,
        IF(
            SUM(--(ISNUMBER(IF($M$5:$Y$5=1,(M51:Y51),""))))&gt;0,
            MAX(IF(
                ISNUMBER(M51:Y51),
                IF(
                    M$5:Y$5=1,
                    M51:Y51,
                    ""),
                "")),
            MAX(IF(
                ISNUMBER(M51:Y51),
                IF(
                    M$5:Y$5=2,
                    M51:Y51,
                    ""),
                ""))
        ),
        IF(
            Parameters!$D$16=1,
            IFERROR(
                AVERAGE(IF(
                    ISNUMBER(M51:Y51),
                    IF(
                        M$5:Y$5=1,
                        M51:Y51,
                        ""),
                    "")),
                AVERAGE(IF(
                    ISNUMBER(M51:Y51),
                    IF(
                        M$5:Y$5=2,
                        M51:Y51,
                        ""),
                    ""))
            ),
            IF(
                Parameters!$D$17=1,
                IFERROR(
                    IF(
                        OR(
                            IF(
                                ISNUMBER(M51:Y51),
                                IF(
                                    M$5:Y$5=1,
                                    M51:Y51,
                                    ""),
                                "")
                            =0),
                        0,
                        GEOMEAN(IF(
                            ISNUMBER(M51:Y51),
                            IF(
                                M$5:Y$5=1,
                                M51:Y51,
                                ""),
                            ""))
                    ),
                    IF(
                        OR(IF(
                            ISNUMBER(M51:Y51),
                            IF(
                                M$5:Y$5=2,
                                M51:Y51,
                                ""),
                            "")
                            =0),
                        0,
                        GEOMEAN(IF(
                            ISNUMBER(M51:Y51),
                            IF(
                                M$5:Y$5=2,
                                M51:Y51,
                                ""),
                            "")))
                )
            )
        )
    )
)</f>
        <v>0</v>
      </c>
      <c r="J51" s="242">
        <v>45188</v>
      </c>
      <c r="K51" s="242">
        <v>45272</v>
      </c>
      <c r="L51" s="91" t="s">
        <v>79</v>
      </c>
      <c r="M51" s="192">
        <v>7.4285714285714199</v>
      </c>
      <c r="N51" s="192" t="s">
        <v>409</v>
      </c>
      <c r="O51" s="192" t="s">
        <v>409</v>
      </c>
      <c r="P51" s="192">
        <v>0</v>
      </c>
      <c r="Q51" s="192" t="s">
        <v>409</v>
      </c>
      <c r="R51" s="192">
        <v>5.2</v>
      </c>
      <c r="S51" s="192" t="s">
        <v>409</v>
      </c>
      <c r="T51" s="192" t="s">
        <v>409</v>
      </c>
      <c r="U51" s="192" t="s">
        <v>409</v>
      </c>
      <c r="V51" s="192">
        <v>-0.37090158462524397</v>
      </c>
      <c r="W51" s="192">
        <v>-0.107153415679932</v>
      </c>
      <c r="X51" s="192" t="s">
        <v>409</v>
      </c>
      <c r="Y51" s="192"/>
      <c r="Z51" s="192"/>
      <c r="AF51" s="34"/>
      <c r="AG51" s="34"/>
      <c r="AH51" s="34"/>
      <c r="AI51" s="34"/>
      <c r="AJ51" s="34"/>
      <c r="AK51" s="34"/>
      <c r="AL51" s="195"/>
      <c r="AM51" s="195"/>
      <c r="AN51" s="80"/>
      <c r="AO51" s="80"/>
      <c r="AP51" s="80"/>
      <c r="AQ51" s="35"/>
    </row>
    <row r="52" spans="1:43"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5.4772255750516514</v>
      </c>
      <c r="H52" s="80" cm="1">
        <f t="array" ref="H52">IF(
    SUM(IF(
            ISNUMBER(
                IF(
                    $M$4:$Y$4,
                    (M52:Y52),
                    "")),
            1,
            0))
        =0,
    NA(),
    IF(
        Parameters!$D$15=1,
        IF(
            SUM(--(ISNUMBER(IF($M$4:$Y$4=1,(M52:Y52),""))))&gt;0,
            MAX(IF(
                ISNUMBER(M52:Y52),
                IF(
                    M$4:Y$4=1,
                    M52:Y52,
                    ""),
                "")),
            MAX(IF(
                ISNUMBER(M52:Y52),
                IF(
                    M$4:Y$4=2,
                    M52:Y52,
                    ""),
                ""))
        ),
        IF(
            Parameters!$D$16=1,
            IFERROR(
                AVERAGE(IF(
                    ISNUMBER(M52:Y52),
                    IF(
                        M$4:Y$4=1,
                        M52:Y52,
                        ""),
                    "")),
                AVERAGE(IF(
                    ISNUMBER(M52:Y52),
                    IF(
                        M$4:Y$4=2,
                        M52:Y52,
                        ""),
                    ""))
            ),
            IF(
                Parameters!$D$17=1,
                IFERROR(
                    IF(
                        OR(
                            IF(
                                ISNUMBER(M52:Y52),
                                IF(
                                    M$4:Y$4=1,
                                    M52:Y52,
                                    ""),
                                "")
                            =0),
                        0,
                        GEOMEAN(IF(
                            ISNUMBER(M52:Y52),
                            IF(
                                M$4:Y$4=1,
                                M52:Y52,
                                ""),
                            ""))
                    ),
                    IF(
                        OR(IF(
                            ISNUMBER(M52:Y52),
                            IF(
                                M$4:Y$4=2,
                                M52:Y52,
                                ""),
                            "")
                            =0),
                        0,
                        GEOMEAN(IF(
                            ISNUMBER(M52:Y52),
                            IF(
                                M$4:Y$4=2,
                                M52:Y52,
                                ""),
                            "")))
                )
            )
        )
    )
)</f>
        <v>2.9999999999999898</v>
      </c>
      <c r="I52" s="191" cm="1">
        <f t="array" ref="I52">IF(
    SUM(IF(
            ISNUMBER(
                IF(
                    $M$5:$Y$5,
                    (M52:Y52),
                    "")),
            1,
            0))
        =0,
    NA(),
    IF(
        Parameters!$D$15=1,
        IF(
            SUM(--(ISNUMBER(IF($M$5:$Y$5=1,(M52:Y52),""))))&gt;0,
            MAX(IF(
                ISNUMBER(M52:Y52),
                IF(
                    M$5:Y$5=1,
                    M52:Y52,
                    ""),
                "")),
            MAX(IF(
                ISNUMBER(M52:Y52),
                IF(
                    M$5:Y$5=2,
                    M52:Y52,
                    ""),
                ""))
        ),
        IF(
            Parameters!$D$16=1,
            IFERROR(
                AVERAGE(IF(
                    ISNUMBER(M52:Y52),
                    IF(
                        M$5:Y$5=1,
                        M52:Y52,
                        ""),
                    "")),
                AVERAGE(IF(
                    ISNUMBER(M52:Y52),
                    IF(
                        M$5:Y$5=2,
                        M52:Y52,
                        ""),
                    ""))
            ),
            IF(
                Parameters!$D$17=1,
                IFERROR(
                    IF(
                        OR(
                            IF(
                                ISNUMBER(M52:Y52),
                                IF(
                                    M$5:Y$5=1,
                                    M52:Y52,
                                    ""),
                                "")
                            =0),
                        0,
                        GEOMEAN(IF(
                            ISNUMBER(M52:Y52),
                            IF(
                                M$5:Y$5=1,
                                M52:Y52,
                                ""),
                            ""))
                    ),
                    IF(
                        OR(IF(
                            ISNUMBER(M52:Y52),
                            IF(
                                M$5:Y$5=2,
                                M52:Y52,
                                ""),
                            "")
                            =0),
                        0,
                        GEOMEAN(IF(
                            ISNUMBER(M52:Y52),
                            IF(
                                M$5:Y$5=2,
                                M52:Y52,
                                ""),
                            "")))
                )
            )
        )
    )
)</f>
        <v>10</v>
      </c>
      <c r="J52" s="242">
        <v>45188</v>
      </c>
      <c r="K52" s="242">
        <v>44753</v>
      </c>
      <c r="L52" s="91" t="s">
        <v>81</v>
      </c>
      <c r="M52" s="192">
        <v>2.9999999999999898</v>
      </c>
      <c r="N52" s="192" t="s">
        <v>409</v>
      </c>
      <c r="O52" s="192">
        <v>10</v>
      </c>
      <c r="P52" s="192">
        <v>0</v>
      </c>
      <c r="Q52" s="192" t="s">
        <v>409</v>
      </c>
      <c r="R52" s="192">
        <v>2.1</v>
      </c>
      <c r="S52" s="192" t="s">
        <v>409</v>
      </c>
      <c r="T52" s="192" t="s">
        <v>409</v>
      </c>
      <c r="U52" s="192" t="s">
        <v>541</v>
      </c>
      <c r="V52" s="192">
        <v>-0.35532049999999998</v>
      </c>
      <c r="W52" s="192">
        <v>-8.2028671607971004E-3</v>
      </c>
      <c r="X52" s="192" t="s">
        <v>409</v>
      </c>
      <c r="Y52" s="192"/>
      <c r="Z52" s="192"/>
      <c r="AF52" s="34"/>
      <c r="AG52" s="34"/>
      <c r="AH52" s="34"/>
      <c r="AI52" s="34"/>
      <c r="AJ52" s="34"/>
      <c r="AK52" s="34"/>
      <c r="AL52" s="195"/>
      <c r="AM52" s="195"/>
      <c r="AN52" s="80"/>
      <c r="AO52" s="80"/>
      <c r="AP52" s="80"/>
      <c r="AQ52" s="35"/>
    </row>
    <row r="53" spans="1:43"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$M$4:$Y$4,
                    (M53:Y53),
                    "")),
            1,
            0))
        =0,
    NA(),
    IF(
        Parameters!$D$15=1,
        IF(
            SUM(--(ISNUMBER(IF($M$4:$Y$4=1,(M53:Y53),""))))&gt;0,
            MAX(IF(
                ISNUMBER(M53:Y53),
                IF(
                    M$4:Y$4=1,
                    M53:Y53,
                    ""),
                "")),
            MAX(IF(
                ISNUMBER(M53:Y53),
                IF(
                    M$4:Y$4=2,
                    M53:Y53,
                    ""),
                ""))
        ),
        IF(
            Parameters!$D$16=1,
            IFERROR(
                AVERAGE(IF(
                    ISNUMBER(M53:Y53),
                    IF(
                        M$4:Y$4=1,
                        M53:Y53,
                        ""),
                    "")),
                AVERAGE(IF(
                    ISNUMBER(M53:Y53),
                    IF(
                        M$4:Y$4=2,
                        M53:Y53,
                        ""),
                    ""))
            ),
            IF(
                Parameters!$D$17=1,
                IFERROR(
                    IF(
                        OR(
                            IF(
                                ISNUMBER(M53:Y53),
                                IF(
                                    M$4:Y$4=1,
                                    M53:Y53,
                                    ""),
                                "")
                            =0),
                        0,
                        GEOMEAN(IF(
                            ISNUMBER(M53:Y53),
                            IF(
                                M$4:Y$4=1,
                                M53:Y53,
                                ""),
                            ""))
                    ),
                    IF(
                        OR(IF(
                            ISNUMBER(M53:Y53),
                            IF(
                                M$4:Y$4=2,
                                M53:Y53,
                                ""),
                            "")
                            =0),
                        0,
                        GEOMEAN(IF(
                            ISNUMBER(M53:Y53),
                            IF(
                                M$4:Y$4=2,
                                M53:Y53,
                                ""),
                            "")))
                )
            )
        )
    )
)</f>
        <v>3.2857142857142798</v>
      </c>
      <c r="I53" s="191" t="e" cm="1">
        <f t="array" ref="I53">IF(
    SUM(IF(
            ISNUMBER(
                IF(
                    $M$5:$Y$5,
                    (M53:Y53),
                    "")),
            1,
            0))
        =0,
    NA(),
    IF(
        Parameters!$D$15=1,
        IF(
            SUM(--(ISNUMBER(IF($M$5:$Y$5=1,(M53:Y53),""))))&gt;0,
            MAX(IF(
                ISNUMBER(M53:Y53),
                IF(
                    M$5:Y$5=1,
                    M53:Y53,
                    ""),
                "")),
            MAX(IF(
                ISNUMBER(M53:Y53),
                IF(
                    M$5:Y$5=2,
                    M53:Y53,
                    ""),
                ""))
        ),
        IF(
            Parameters!$D$16=1,
            IFERROR(
                AVERAGE(IF(
                    ISNUMBER(M53:Y53),
                    IF(
                        M$5:Y$5=1,
                        M53:Y53,
                        ""),
                    "")),
                AVERAGE(IF(
                    ISNUMBER(M53:Y53),
                    IF(
                        M$5:Y$5=2,
                        M53:Y53,
                        ""),
                    ""))
            ),
            IF(
                Parameters!$D$17=1,
                IFERROR(
                    IF(
                        OR(
                            IF(
                                ISNUMBER(M53:Y53),
                                IF(
                                    M$5:Y$5=1,
                                    M53:Y53,
                                    ""),
                                "")
                            =0),
                        0,
                        GEOMEAN(IF(
                            ISNUMBER(M53:Y53),
                            IF(
                                M$5:Y$5=1,
                                M53:Y53,
                                ""),
                            ""))
                    ),
                    IF(
                        OR(IF(
                            ISNUMBER(M53:Y53),
                            IF(
                                M$5:Y$5=2,
                                M53:Y53,
                                ""),
                            "")
                            =0),
                        0,
                        GEOMEAN(IF(
                            ISNUMBER(M53:Y53),
                            IF(
                                M$5:Y$5=2,
                                M53:Y53,
                                ""),
                            "")))
                )
            )
        )
    )
)</f>
        <v>#N/A</v>
      </c>
      <c r="J53" s="242">
        <v>45188</v>
      </c>
      <c r="K53" s="242">
        <v>45014</v>
      </c>
      <c r="L53" s="91" t="s">
        <v>83</v>
      </c>
      <c r="M53" s="192">
        <v>3.2857142857142798</v>
      </c>
      <c r="N53" s="192" t="s">
        <v>409</v>
      </c>
      <c r="O53" s="192" t="s">
        <v>409</v>
      </c>
      <c r="P53" s="192" t="s">
        <v>409</v>
      </c>
      <c r="Q53" s="192" t="s">
        <v>409</v>
      </c>
      <c r="R53" s="192">
        <v>2.2999999999999998</v>
      </c>
      <c r="S53" s="192" t="s">
        <v>409</v>
      </c>
      <c r="T53" s="192" t="s">
        <v>409</v>
      </c>
      <c r="U53" s="192" t="s">
        <v>409</v>
      </c>
      <c r="V53" s="192" t="s">
        <v>409</v>
      </c>
      <c r="W53" s="192" t="s">
        <v>409</v>
      </c>
      <c r="X53" s="192" t="s">
        <v>409</v>
      </c>
      <c r="Y53" s="192"/>
      <c r="Z53" s="192"/>
      <c r="AF53" s="34"/>
      <c r="AG53" s="34"/>
      <c r="AH53" s="34"/>
      <c r="AI53" s="34"/>
      <c r="AJ53" s="34"/>
      <c r="AK53" s="34"/>
      <c r="AL53" s="195"/>
      <c r="AM53" s="195"/>
      <c r="AN53" s="80"/>
      <c r="AO53" s="80"/>
      <c r="AP53" s="80"/>
      <c r="AQ53" s="35"/>
    </row>
    <row r="54" spans="1:43" x14ac:dyDescent="0.2">
      <c r="A54" s="84">
        <v>47</v>
      </c>
      <c r="B54" s="84" t="str">
        <f ca="1"/>
        <v>Curaçao</v>
      </c>
      <c r="C54" s="84" t="str">
        <f ca="1"/>
        <v>CUW</v>
      </c>
      <c r="D54" s="219" t="str">
        <f ca="1"/>
        <v>LCN           Latin America &amp; Caribbean</v>
      </c>
      <c r="E54" s="219" t="str">
        <f ca="1"/>
        <v>NA</v>
      </c>
      <c r="F54" s="190" t="str">
        <f t="shared" ca="1" si="3"/>
        <v/>
      </c>
      <c r="G54" s="80" t="e">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#N/A</v>
      </c>
      <c r="H54" s="80" t="e" cm="1">
        <f t="array" ref="H54">IF(
    SUM(IF(
            ISNUMBER(
                IF(
                    $M$4:$Y$4,
                    (M54:Y54),
                    "")),
            1,
            0))
        =0,
    NA(),
    IF(
        Parameters!$D$15=1,
        IF(
            SUM(--(ISNUMBER(IF($M$4:$Y$4=1,(M54:Y54),""))))&gt;0,
            MAX(IF(
                ISNUMBER(M54:Y54),
                IF(
                    M$4:Y$4=1,
                    M54:Y54,
                    ""),
                "")),
            MAX(IF(
                ISNUMBER(M54:Y54),
                IF(
                    M$4:Y$4=2,
                    M54:Y54,
                    ""),
                ""))
        ),
        IF(
            Parameters!$D$16=1,
            IFERROR(
                AVERAGE(IF(
                    ISNUMBER(M54:Y54),
                    IF(
                        M$4:Y$4=1,
                        M54:Y54,
                        ""),
                    "")),
                AVERAGE(IF(
                    ISNUMBER(M54:Y54),
                    IF(
                        M$4:Y$4=2,
                        M54:Y54,
                        ""),
                    ""))
            ),
            IF(
                Parameters!$D$17=1,
                IFERROR(
                    IF(
                        OR(
                            IF(
                                ISNUMBER(M54:Y54),
                                IF(
                                    M$4:Y$4=1,
                                    M54:Y54,
                                    ""),
                                "")
                            =0),
                        0,
                        GEOMEAN(IF(
                            ISNUMBER(M54:Y54),
                            IF(
                                M$4:Y$4=1,
                                M54:Y54,
                                ""),
                            ""))
                    ),
                    IF(
                        OR(IF(
                            ISNUMBER(M54:Y54),
                            IF(
                                M$4:Y$4=2,
                                M54:Y54,
                                ""),
                            "")
                            =0),
                        0,
                        GEOMEAN(IF(
                            ISNUMBER(M54:Y54),
                            IF(
                                M$4:Y$4=2,
                                M54:Y54,
                                ""),
                            "")))
                )
            )
        )
    )
)</f>
        <v>#N/A</v>
      </c>
      <c r="I54" s="191" t="e" cm="1">
        <f t="array" ref="I54">IF(
    SUM(IF(
            ISNUMBER(
                IF(
                    $M$5:$Y$5,
                    (M54:Y54),
                    "")),
            1,
            0))
        =0,
    NA(),
    IF(
        Parameters!$D$15=1,
        IF(
            SUM(--(ISNUMBER(IF($M$5:$Y$5=1,(M54:Y54),""))))&gt;0,
            MAX(IF(
                ISNUMBER(M54:Y54),
                IF(
                    M$5:Y$5=1,
                    M54:Y54,
                    ""),
                "")),
            MAX(IF(
                ISNUMBER(M54:Y54),
                IF(
                    M$5:Y$5=2,
                    M54:Y54,
                    ""),
                ""))
        ),
        IF(
            Parameters!$D$16=1,
            IFERROR(
                AVERAGE(IF(
                    ISNUMBER(M54:Y54),
                    IF(
                        M$5:Y$5=1,
                        M54:Y54,
                        ""),
                    "")),
                AVERAGE(IF(
                    ISNUMBER(M54:Y54),
                    IF(
                        M$5:Y$5=2,
                        M54:Y54,
                        ""),
                    ""))
            ),
            IF(
                Parameters!$D$17=1,
                IFERROR(
                    IF(
                        OR(
                            IF(
                                ISNUMBER(M54:Y54),
                                IF(
                                    M$5:Y$5=1,
                                    M54:Y54,
                                    ""),
                                "")
                            =0),
                        0,
                        GEOMEAN(IF(
                            ISNUMBER(M54:Y54),
                            IF(
                                M$5:Y$5=1,
                                M54:Y54,
                                ""),
                            ""))
                    ),
                    IF(
                        OR(IF(
                            ISNUMBER(M54:Y54),
                            IF(
                                M$5:Y$5=2,
                                M54:Y54,
                                ""),
                            "")
                            =0),
                        0,
                        GEOMEAN(IF(
                            ISNUMBER(M54:Y54),
                            IF(
                                M$5:Y$5=2,
                                M54:Y54,
                                ""),
                            "")))
                )
            )
        )
    )
)</f>
        <v>#N/A</v>
      </c>
      <c r="J54" s="242" t="s">
        <v>409</v>
      </c>
      <c r="K54" s="242" t="s">
        <v>409</v>
      </c>
      <c r="L54" s="91" t="s">
        <v>699</v>
      </c>
      <c r="M54" s="192" t="s">
        <v>409</v>
      </c>
      <c r="N54" s="192" t="s">
        <v>409</v>
      </c>
      <c r="O54" s="192" t="s">
        <v>409</v>
      </c>
      <c r="P54" s="192" t="s">
        <v>409</v>
      </c>
      <c r="Q54" s="192" t="s">
        <v>409</v>
      </c>
      <c r="R54" s="192" t="s">
        <v>409</v>
      </c>
      <c r="S54" s="192" t="s">
        <v>409</v>
      </c>
      <c r="T54" s="192" t="s">
        <v>409</v>
      </c>
      <c r="U54" s="192" t="s">
        <v>409</v>
      </c>
      <c r="V54" s="192" t="s">
        <v>409</v>
      </c>
      <c r="W54" s="192" t="s">
        <v>409</v>
      </c>
      <c r="X54" s="192" t="s">
        <v>409</v>
      </c>
      <c r="Y54" s="192"/>
      <c r="Z54" s="192"/>
      <c r="AF54" s="34"/>
      <c r="AG54" s="34"/>
      <c r="AH54" s="34"/>
      <c r="AI54" s="34"/>
      <c r="AJ54" s="34"/>
      <c r="AK54" s="34"/>
      <c r="AL54" s="195"/>
      <c r="AM54" s="195"/>
      <c r="AN54" s="80"/>
      <c r="AO54" s="80"/>
      <c r="AP54" s="80"/>
      <c r="AQ54" s="35"/>
    </row>
    <row r="55" spans="1:43" x14ac:dyDescent="0.2">
      <c r="A55" s="84">
        <v>48</v>
      </c>
      <c r="B55" s="84" t="str">
        <f ca="1"/>
        <v>Cayman Islands</v>
      </c>
      <c r="C55" s="84" t="str">
        <f ca="1"/>
        <v>CYM</v>
      </c>
      <c r="D55" s="219" t="str">
        <f ca="1"/>
        <v>LCN           Latin America &amp; Caribbean</v>
      </c>
      <c r="E55" s="219" t="str">
        <f ca="1"/>
        <v>NA</v>
      </c>
      <c r="F55" s="190" t="str">
        <f t="shared" ca="1" si="3"/>
        <v/>
      </c>
      <c r="G55" s="80" t="e">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#N/A</v>
      </c>
      <c r="H55" s="80" t="e" cm="1">
        <f t="array" ref="H55">IF(
    SUM(IF(
            ISNUMBER(
                IF(
                    $M$4:$Y$4,
                    (M55:Y55),
                    "")),
            1,
            0))
        =0,
    NA(),
    IF(
        Parameters!$D$15=1,
        IF(
            SUM(--(ISNUMBER(IF($M$4:$Y$4=1,(M55:Y55),""))))&gt;0,
            MAX(IF(
                ISNUMBER(M55:Y55),
                IF(
                    M$4:Y$4=1,
                    M55:Y55,
                    ""),
                "")),
            MAX(IF(
                ISNUMBER(M55:Y55),
                IF(
                    M$4:Y$4=2,
                    M55:Y55,
                    ""),
                ""))
        ),
        IF(
            Parameters!$D$16=1,
            IFERROR(
                AVERAGE(IF(
                    ISNUMBER(M55:Y55),
                    IF(
                        M$4:Y$4=1,
                        M55:Y55,
                        ""),
                    "")),
                AVERAGE(IF(
                    ISNUMBER(M55:Y55),
                    IF(
                        M$4:Y$4=2,
                        M55:Y55,
                        ""),
                    ""))
            ),
            IF(
                Parameters!$D$17=1,
                IFERROR(
                    IF(
                        OR(
                            IF(
                                ISNUMBER(M55:Y55),
                                IF(
                                    M$4:Y$4=1,
                                    M55:Y55,
                                    ""),
                                "")
                            =0),
                        0,
                        GEOMEAN(IF(
                            ISNUMBER(M55:Y55),
                            IF(
                                M$4:Y$4=1,
                                M55:Y55,
                                ""),
                            ""))
                    ),
                    IF(
                        OR(IF(
                            ISNUMBER(M55:Y55),
                            IF(
                                M$4:Y$4=2,
                                M55:Y55,
                                ""),
                            "")
                            =0),
                        0,
                        GEOMEAN(IF(
                            ISNUMBER(M55:Y55),
                            IF(
                                M$4:Y$4=2,
                                M55:Y55,
                                ""),
                            "")))
                )
            )
        )
    )
)</f>
        <v>#N/A</v>
      </c>
      <c r="I55" s="191" t="e" cm="1">
        <f t="array" ref="I55">IF(
    SUM(IF(
            ISNUMBER(
                IF(
                    $M$5:$Y$5,
                    (M55:Y55),
                    "")),
            1,
            0))
        =0,
    NA(),
    IF(
        Parameters!$D$15=1,
        IF(
            SUM(--(ISNUMBER(IF($M$5:$Y$5=1,(M55:Y55),""))))&gt;0,
            MAX(IF(
                ISNUMBER(M55:Y55),
                IF(
                    M$5:Y$5=1,
                    M55:Y55,
                    ""),
                "")),
            MAX(IF(
                ISNUMBER(M55:Y55),
                IF(
                    M$5:Y$5=2,
                    M55:Y55,
                    ""),
                ""))
        ),
        IF(
            Parameters!$D$16=1,
            IFERROR(
                AVERAGE(IF(
                    ISNUMBER(M55:Y55),
                    IF(
                        M$5:Y$5=1,
                        M55:Y55,
                        ""),
                    "")),
                AVERAGE(IF(
                    ISNUMBER(M55:Y55),
                    IF(
                        M$5:Y$5=2,
                        M55:Y55,
                        ""),
                    ""))
            ),
            IF(
                Parameters!$D$17=1,
                IFERROR(
                    IF(
                        OR(
                            IF(
                                ISNUMBER(M55:Y55),
                                IF(
                                    M$5:Y$5=1,
                                    M55:Y55,
                                    ""),
                                "")
                            =0),
                        0,
                        GEOMEAN(IF(
                            ISNUMBER(M55:Y55),
                            IF(
                                M$5:Y$5=1,
                                M55:Y55,
                                ""),
                            ""))
                    ),
                    IF(
                        OR(IF(
                            ISNUMBER(M55:Y55),
                            IF(
                                M$5:Y$5=2,
                                M55:Y55,
                                ""),
                            "")
                            =0),
                        0,
                        GEOMEAN(IF(
                            ISNUMBER(M55:Y55),
                            IF(
                                M$5:Y$5=2,
                                M55:Y55,
                                ""),
                            "")))
                )
            )
        )
    )
)</f>
        <v>#N/A</v>
      </c>
      <c r="J55" s="242" t="s">
        <v>409</v>
      </c>
      <c r="K55" s="242">
        <v>45014</v>
      </c>
      <c r="L55" s="91" t="s">
        <v>700</v>
      </c>
      <c r="M55" s="192" t="s">
        <v>409</v>
      </c>
      <c r="N55" s="192" t="s">
        <v>409</v>
      </c>
      <c r="O55" s="192" t="s">
        <v>409</v>
      </c>
      <c r="P55" s="192" t="s">
        <v>409</v>
      </c>
      <c r="Q55" s="192" t="s">
        <v>409</v>
      </c>
      <c r="R55" s="192" t="s">
        <v>409</v>
      </c>
      <c r="S55" s="192" t="s">
        <v>409</v>
      </c>
      <c r="T55" s="192" t="s">
        <v>409</v>
      </c>
      <c r="U55" s="192" t="s">
        <v>409</v>
      </c>
      <c r="V55" s="192" t="s">
        <v>409</v>
      </c>
      <c r="W55" s="192" t="s">
        <v>409</v>
      </c>
      <c r="X55" s="192" t="s">
        <v>409</v>
      </c>
      <c r="Y55" s="192"/>
      <c r="Z55" s="192"/>
      <c r="AF55" s="34"/>
      <c r="AG55" s="34"/>
      <c r="AH55" s="34"/>
      <c r="AI55" s="34"/>
      <c r="AJ55" s="34"/>
      <c r="AK55" s="34"/>
      <c r="AL55" s="195"/>
      <c r="AM55" s="195"/>
      <c r="AN55" s="80"/>
      <c r="AO55" s="80"/>
      <c r="AP55" s="80"/>
      <c r="AQ55" s="35"/>
    </row>
    <row r="56" spans="1:43"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$M$4:$Y$4,
                    (M56:Y56),
                    "")),
            1,
            0))
        =0,
    NA(),
    IF(
        Parameters!$D$15=1,
        IF(
            SUM(--(ISNUMBER(IF($M$4:$Y$4=1,(M56:Y56),""))))&gt;0,
            MAX(IF(
                ISNUMBER(M56:Y56),
                IF(
                    M$4:Y$4=1,
                    M56:Y56,
                    ""),
                "")),
            MAX(IF(
                ISNUMBER(M56:Y56),
                IF(
                    M$4:Y$4=2,
                    M56:Y56,
                    ""),
                ""))
        ),
        IF(
            Parameters!$D$16=1,
            IFERROR(
                AVERAGE(IF(
                    ISNUMBER(M56:Y56),
                    IF(
                        M$4:Y$4=1,
                        M56:Y56,
                        ""),
                    "")),
                AVERAGE(IF(
                    ISNUMBER(M56:Y56),
                    IF(
                        M$4:Y$4=2,
                        M56:Y56,
                        ""),
                    ""))
            ),
            IF(
                Parameters!$D$17=1,
                IFERROR(
                    IF(
                        OR(
                            IF(
                                ISNUMBER(M56:Y56),
                                IF(
                                    M$4:Y$4=1,
                                    M56:Y56,
                                    ""),
                                "")
                            =0),
                        0,
                        GEOMEAN(IF(
                            ISNUMBER(M56:Y56),
                            IF(
                                M$4:Y$4=1,
                                M56:Y56,
                                ""),
                            ""))
                    ),
                    IF(
                        OR(IF(
                            ISNUMBER(M56:Y56),
                            IF(
                                M$4:Y$4=2,
                                M56:Y56,
                                ""),
                            "")
                            =0),
                        0,
                        GEOMEAN(IF(
                            ISNUMBER(M56:Y56),
                            IF(
                                M$4:Y$4=2,
                                M56:Y56,
                                ""),
                            "")))
                )
            )
        )
    )
)</f>
        <v>0.85714285714285499</v>
      </c>
      <c r="I56" s="191" t="e" cm="1">
        <f t="array" ref="I56">IF(
    SUM(IF(
            ISNUMBER(
                IF(
                    $M$5:$Y$5,
                    (M56:Y56),
                    "")),
            1,
            0))
        =0,
    NA(),
    IF(
        Parameters!$D$15=1,
        IF(
            SUM(--(ISNUMBER(IF($M$5:$Y$5=1,(M56:Y56),""))))&gt;0,
            MAX(IF(
                ISNUMBER(M56:Y56),
                IF(
                    M$5:Y$5=1,
                    M56:Y56,
                    ""),
                "")),
            MAX(IF(
                ISNUMBER(M56:Y56),
                IF(
                    M$5:Y$5=2,
                    M56:Y56,
                    ""),
                ""))
        ),
        IF(
            Parameters!$D$16=1,
            IFERROR(
                AVERAGE(IF(
                    ISNUMBER(M56:Y56),
                    IF(
                        M$5:Y$5=1,
                        M56:Y56,
                        ""),
                    "")),
                AVERAGE(IF(
                    ISNUMBER(M56:Y56),
                    IF(
                        M$5:Y$5=2,
                        M56:Y56,
                        ""),
                    ""))
            ),
            IF(
                Parameters!$D$17=1,
                IFERROR(
                    IF(
                        OR(
                            IF(
                                ISNUMBER(M56:Y56),
                                IF(
                                    M$5:Y$5=1,
                                    M56:Y56,
                                    ""),
                                "")
                            =0),
                        0,
                        GEOMEAN(IF(
                            ISNUMBER(M56:Y56),
                            IF(
                                M$5:Y$5=1,
                                M56:Y56,
                                ""),
                            ""))
                    ),
                    IF(
                        OR(IF(
                            ISNUMBER(M56:Y56),
                            IF(
                                M$5:Y$5=2,
                                M56:Y56,
                                ""),
                            "")
                            =0),
                        0,
                        GEOMEAN(IF(
                            ISNUMBER(M56:Y56),
                            IF(
                                M$5:Y$5=2,
                                M56:Y56,
                                ""),
                            "")))
                )
            )
        )
    )
)</f>
        <v>#N/A</v>
      </c>
      <c r="J56" s="242">
        <v>44753</v>
      </c>
      <c r="K56" s="242">
        <v>45218</v>
      </c>
      <c r="L56" s="91" t="s">
        <v>85</v>
      </c>
      <c r="M56" s="192">
        <v>0.85714285714285499</v>
      </c>
      <c r="N56" s="192" t="s">
        <v>409</v>
      </c>
      <c r="O56" s="192" t="s">
        <v>409</v>
      </c>
      <c r="P56" s="192" t="s">
        <v>409</v>
      </c>
      <c r="Q56" s="192" t="s">
        <v>409</v>
      </c>
      <c r="R56" s="192">
        <v>0.6</v>
      </c>
      <c r="S56" s="192" t="s">
        <v>409</v>
      </c>
      <c r="T56" s="192" t="s">
        <v>409</v>
      </c>
      <c r="U56" s="192" t="s">
        <v>409</v>
      </c>
      <c r="V56" s="192" t="s">
        <v>409</v>
      </c>
      <c r="W56" s="192" t="s">
        <v>409</v>
      </c>
      <c r="X56" s="192" t="s">
        <v>409</v>
      </c>
      <c r="Y56" s="192"/>
      <c r="Z56" s="192"/>
      <c r="AF56" s="34"/>
      <c r="AG56" s="34"/>
      <c r="AH56" s="34"/>
      <c r="AI56" s="34"/>
      <c r="AJ56" s="34"/>
      <c r="AK56" s="34"/>
      <c r="AL56" s="195"/>
      <c r="AM56" s="195"/>
      <c r="AN56" s="80"/>
      <c r="AO56" s="80"/>
      <c r="AP56" s="80"/>
      <c r="AQ56" s="35"/>
    </row>
    <row r="57" spans="1:43"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$M$4:$Y$4,
                    (M57:Y57),
                    "")),
            1,
            0))
        =0,
    NA(),
    IF(
        Parameters!$D$15=1,
        IF(
            SUM(--(ISNUMBER(IF($M$4:$Y$4=1,(M57:Y57),""))))&gt;0,
            MAX(IF(
                ISNUMBER(M57:Y57),
                IF(
                    M$4:Y$4=1,
                    M57:Y57,
                    ""),
                "")),
            MAX(IF(
                ISNUMBER(M57:Y57),
                IF(
                    M$4:Y$4=2,
                    M57:Y57,
                    ""),
                ""))
        ),
        IF(
            Parameters!$D$16=1,
            IFERROR(
                AVERAGE(IF(
                    ISNUMBER(M57:Y57),
                    IF(
                        M$4:Y$4=1,
                        M57:Y57,
                        ""),
                    "")),
                AVERAGE(IF(
                    ISNUMBER(M57:Y57),
                    IF(
                        M$4:Y$4=2,
                        M57:Y57,
                        ""),
                    ""))
            ),
            IF(
                Parameters!$D$17=1,
                IFERROR(
                    IF(
                        OR(
                            IF(
                                ISNUMBER(M57:Y57),
                                IF(
                                    M$4:Y$4=1,
                                    M57:Y57,
                                    ""),
                                "")
                            =0),
                        0,
                        GEOMEAN(IF(
                            ISNUMBER(M57:Y57),
                            IF(
                                M$4:Y$4=1,
                                M57:Y57,
                                ""),
                            ""))
                    ),
                    IF(
                        OR(IF(
                            ISNUMBER(M57:Y57),
                            IF(
                                M$4:Y$4=2,
                                M57:Y57,
                                ""),
                            "")
                            =0),
                        0,
                        GEOMEAN(IF(
                            ISNUMBER(M57:Y57),
                            IF(
                                M$4:Y$4=2,
                                M57:Y57,
                                ""),
                            "")))
                )
            )
        )
    )
)</f>
        <v>0.57142857142857095</v>
      </c>
      <c r="I57" s="191" t="e" cm="1">
        <f t="array" ref="I57">IF(
    SUM(IF(
            ISNUMBER(
                IF(
                    $M$5:$Y$5,
                    (M57:Y57),
                    "")),
            1,
            0))
        =0,
    NA(),
    IF(
        Parameters!$D$15=1,
        IF(
            SUM(--(ISNUMBER(IF($M$5:$Y$5=1,(M57:Y57),""))))&gt;0,
            MAX(IF(
                ISNUMBER(M57:Y57),
                IF(
                    M$5:Y$5=1,
                    M57:Y57,
                    ""),
                "")),
            MAX(IF(
                ISNUMBER(M57:Y57),
                IF(
                    M$5:Y$5=2,
                    M57:Y57,
                    ""),
                ""))
        ),
        IF(
            Parameters!$D$16=1,
            IFERROR(
                AVERAGE(IF(
                    ISNUMBER(M57:Y57),
                    IF(
                        M$5:Y$5=1,
                        M57:Y57,
                        ""),
                    "")),
                AVERAGE(IF(
                    ISNUMBER(M57:Y57),
                    IF(
                        M$5:Y$5=2,
                        M57:Y57,
                        ""),
                    ""))
            ),
            IF(
                Parameters!$D$17=1,
                IFERROR(
                    IF(
                        OR(
                            IF(
                                ISNUMBER(M57:Y57),
                                IF(
                                    M$5:Y$5=1,
                                    M57:Y57,
                                    ""),
                                "")
                            =0),
                        0,
                        GEOMEAN(IF(
                            ISNUMBER(M57:Y57),
                            IF(
                                M$5:Y$5=1,
                                M57:Y57,
                                ""),
                            ""))
                    ),
                    IF(
                        OR(IF(
                            ISNUMBER(M57:Y57),
                            IF(
                                M$5:Y$5=2,
                                M57:Y57,
                                ""),
                            "")
                            =0),
                        0,
                        GEOMEAN(IF(
                            ISNUMBER(M57:Y57),
                            IF(
                                M$5:Y$5=2,
                                M57:Y57,
                                ""),
                            "")))
                )
            )
        )
    )
)</f>
        <v>#N/A</v>
      </c>
      <c r="J57" s="242">
        <v>45163</v>
      </c>
      <c r="K57" s="242">
        <v>45218</v>
      </c>
      <c r="L57" s="91" t="s">
        <v>87</v>
      </c>
      <c r="M57" s="192">
        <v>0.57142857142857095</v>
      </c>
      <c r="N57" s="192" t="s">
        <v>409</v>
      </c>
      <c r="O57" s="192" t="s">
        <v>409</v>
      </c>
      <c r="P57" s="192" t="s">
        <v>409</v>
      </c>
      <c r="Q57" s="192" t="s">
        <v>409</v>
      </c>
      <c r="R57" s="192">
        <v>0.4</v>
      </c>
      <c r="S57" s="192" t="s">
        <v>409</v>
      </c>
      <c r="T57" s="192" t="s">
        <v>409</v>
      </c>
      <c r="U57" s="192" t="s">
        <v>409</v>
      </c>
      <c r="V57" s="192" t="s">
        <v>409</v>
      </c>
      <c r="W57" s="192" t="s">
        <v>409</v>
      </c>
      <c r="X57" s="192" t="s">
        <v>409</v>
      </c>
      <c r="Y57" s="192"/>
      <c r="Z57" s="192"/>
      <c r="AF57" s="34"/>
      <c r="AG57" s="34"/>
      <c r="AH57" s="34"/>
      <c r="AI57" s="34"/>
      <c r="AJ57" s="34"/>
      <c r="AK57" s="34"/>
      <c r="AL57" s="195"/>
      <c r="AM57" s="195"/>
      <c r="AN57" s="80"/>
      <c r="AO57" s="80"/>
      <c r="AP57" s="80"/>
      <c r="AQ57" s="35"/>
    </row>
    <row r="58" spans="1:43"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$M$4:$Y$4,
                    (M58:Y58),
                    "")),
            1,
            0))
        =0,
    NA(),
    IF(
        Parameters!$D$15=1,
        IF(
            SUM(--(ISNUMBER(IF($M$4:$Y$4=1,(M58:Y58),""))))&gt;0,
            MAX(IF(
                ISNUMBER(M58:Y58),
                IF(
                    M$4:Y$4=1,
                    M58:Y58,
                    ""),
                "")),
            MAX(IF(
                ISNUMBER(M58:Y58),
                IF(
                    M$4:Y$4=2,
                    M58:Y58,
                    ""),
                ""))
        ),
        IF(
            Parameters!$D$16=1,
            IFERROR(
                AVERAGE(IF(
                    ISNUMBER(M58:Y58),
                    IF(
                        M$4:Y$4=1,
                        M58:Y58,
                        ""),
                    "")),
                AVERAGE(IF(
                    ISNUMBER(M58:Y58),
                    IF(
                        M$4:Y$4=2,
                        M58:Y58,
                        ""),
                    ""))
            ),
            IF(
                Parameters!$D$17=1,
                IFERROR(
                    IF(
                        OR(
                            IF(
                                ISNUMBER(M58:Y58),
                                IF(
                                    M$4:Y$4=1,
                                    M58:Y58,
                                    ""),
                                "")
                            =0),
                        0,
                        GEOMEAN(IF(
                            ISNUMBER(M58:Y58),
                            IF(
                                M$4:Y$4=1,
                                M58:Y58,
                                ""),
                            ""))
                    ),
                    IF(
                        OR(IF(
                            ISNUMBER(M58:Y58),
                            IF(
                                M$4:Y$4=2,
                                M58:Y58,
                                ""),
                            "")
                            =0),
                        0,
                        GEOMEAN(IF(
                            ISNUMBER(M58:Y58),
                            IF(
                                M$4:Y$4=2,
                                M58:Y58,
                                ""),
                            "")))
                )
            )
        )
    )
)</f>
        <v>0.57142857142857095</v>
      </c>
      <c r="I58" s="191" t="e" cm="1">
        <f t="array" ref="I58">IF(
    SUM(IF(
            ISNUMBER(
                IF(
                    $M$5:$Y$5,
                    (M58:Y58),
                    "")),
            1,
            0))
        =0,
    NA(),
    IF(
        Parameters!$D$15=1,
        IF(
            SUM(--(ISNUMBER(IF($M$5:$Y$5=1,(M58:Y58),""))))&gt;0,
            MAX(IF(
                ISNUMBER(M58:Y58),
                IF(
                    M$5:Y$5=1,
                    M58:Y58,
                    ""),
                "")),
            MAX(IF(
                ISNUMBER(M58:Y58),
                IF(
                    M$5:Y$5=2,
                    M58:Y58,
                    ""),
                ""))
        ),
        IF(
            Parameters!$D$16=1,
            IFERROR(
                AVERAGE(IF(
                    ISNUMBER(M58:Y58),
                    IF(
                        M$5:Y$5=1,
                        M58:Y58,
                        ""),
                    "")),
                AVERAGE(IF(
                    ISNUMBER(M58:Y58),
                    IF(
                        M$5:Y$5=2,
                        M58:Y58,
                        ""),
                    ""))
            ),
            IF(
                Parameters!$D$17=1,
                IFERROR(
                    IF(
                        OR(
                            IF(
                                ISNUMBER(M58:Y58),
                                IF(
                                    M$5:Y$5=1,
                                    M58:Y58,
                                    ""),
                                "")
                            =0),
                        0,
                        GEOMEAN(IF(
                            ISNUMBER(M58:Y58),
                            IF(
                                M$5:Y$5=1,
                                M58:Y58,
                                ""),
                            ""))
                    ),
                    IF(
                        OR(IF(
                            ISNUMBER(M58:Y58),
                            IF(
                                M$5:Y$5=2,
                                M58:Y58,
                                ""),
                            "")
                            =0),
                        0,
                        GEOMEAN(IF(
                            ISNUMBER(M58:Y58),
                            IF(
                                M$5:Y$5=2,
                                M58:Y58,
                                ""),
                            "")))
                )
            )
        )
    )
)</f>
        <v>#N/A</v>
      </c>
      <c r="J58" s="242">
        <v>44753</v>
      </c>
      <c r="K58" s="242">
        <v>45218</v>
      </c>
      <c r="L58" s="91" t="s">
        <v>89</v>
      </c>
      <c r="M58" s="192">
        <v>0.57142857142857095</v>
      </c>
      <c r="N58" s="192" t="s">
        <v>409</v>
      </c>
      <c r="O58" s="192" t="s">
        <v>409</v>
      </c>
      <c r="P58" s="192" t="s">
        <v>409</v>
      </c>
      <c r="Q58" s="192" t="s">
        <v>409</v>
      </c>
      <c r="R58" s="192">
        <v>0.4</v>
      </c>
      <c r="S58" s="192" t="s">
        <v>409</v>
      </c>
      <c r="T58" s="192" t="s">
        <v>409</v>
      </c>
      <c r="U58" s="192" t="s">
        <v>409</v>
      </c>
      <c r="V58" s="192" t="s">
        <v>409</v>
      </c>
      <c r="W58" s="192" t="s">
        <v>409</v>
      </c>
      <c r="X58" s="192" t="s">
        <v>409</v>
      </c>
      <c r="Y58" s="192"/>
      <c r="Z58" s="192"/>
      <c r="AF58" s="34"/>
      <c r="AG58" s="34"/>
      <c r="AH58" s="34"/>
      <c r="AI58" s="34"/>
      <c r="AJ58" s="34"/>
      <c r="AK58" s="34"/>
      <c r="AL58" s="195"/>
      <c r="AM58" s="195"/>
      <c r="AN58" s="80"/>
      <c r="AO58" s="80"/>
      <c r="AP58" s="80"/>
      <c r="AQ58" s="35"/>
    </row>
    <row r="59" spans="1:43"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$M$4:$Y$4,
                    (M59:Y59),
                    "")),
            1,
            0))
        =0,
    NA(),
    IF(
        Parameters!$D$15=1,
        IF(
            SUM(--(ISNUMBER(IF($M$4:$Y$4=1,(M59:Y59),""))))&gt;0,
            MAX(IF(
                ISNUMBER(M59:Y59),
                IF(
                    M$4:Y$4=1,
                    M59:Y59,
                    ""),
                "")),
            MAX(IF(
                ISNUMBER(M59:Y59),
                IF(
                    M$4:Y$4=2,
                    M59:Y59,
                    ""),
                ""))
        ),
        IF(
            Parameters!$D$16=1,
            IFERROR(
                AVERAGE(IF(
                    ISNUMBER(M59:Y59),
                    IF(
                        M$4:Y$4=1,
                        M59:Y59,
                        ""),
                    "")),
                AVERAGE(IF(
                    ISNUMBER(M59:Y59),
                    IF(
                        M$4:Y$4=2,
                        M59:Y59,
                        ""),
                    ""))
            ),
            IF(
                Parameters!$D$17=1,
                IFERROR(
                    IF(
                        OR(
                            IF(
                                ISNUMBER(M59:Y59),
                                IF(
                                    M$4:Y$4=1,
                                    M59:Y59,
                                    ""),
                                "")
                            =0),
                        0,
                        GEOMEAN(IF(
                            ISNUMBER(M59:Y59),
                            IF(
                                M$4:Y$4=1,
                                M59:Y59,
                                ""),
                            ""))
                    ),
                    IF(
                        OR(IF(
                            ISNUMBER(M59:Y59),
                            IF(
                                M$4:Y$4=2,
                                M59:Y59,
                                ""),
                            "")
                            =0),
                        0,
                        GEOMEAN(IF(
                            ISNUMBER(M59:Y59),
                            IF(
                                M$4:Y$4=2,
                                M59:Y59,
                                ""),
                            "")))
                )
            )
        )
    )
)</f>
        <v>8.71428571428571</v>
      </c>
      <c r="I59" s="191" cm="1">
        <f t="array" ref="I59">IF(
    SUM(IF(
            ISNUMBER(
                IF(
                    $M$5:$Y$5,
                    (M59:Y59),
                    "")),
            1,
            0))
        =0,
    NA(),
    IF(
        Parameters!$D$15=1,
        IF(
            SUM(--(ISNUMBER(IF($M$5:$Y$5=1,(M59:Y59),""))))&gt;0,
            MAX(IF(
                ISNUMBER(M59:Y59),
                IF(
                    M$5:Y$5=1,
                    M59:Y59,
                    ""),
                "")),
            MAX(IF(
                ISNUMBER(M59:Y59),
                IF(
                    M$5:Y$5=2,
                    M59:Y59,
                    ""),
                ""))
        ),
        IF(
            Parameters!$D$16=1,
            IFERROR(
                AVERAGE(IF(
                    ISNUMBER(M59:Y59),
                    IF(
                        M$5:Y$5=1,
                        M59:Y59,
                        ""),
                    "")),
                AVERAGE(IF(
                    ISNUMBER(M59:Y59),
                    IF(
                        M$5:Y$5=2,
                        M59:Y59,
                        ""),
                    ""))
            ),
            IF(
                Parameters!$D$17=1,
                IFERROR(
                    IF(
                        OR(
                            IF(
                                ISNUMBER(M59:Y59),
                                IF(
                                    M$5:Y$5=1,
                                    M59:Y59,
                                    ""),
                                "")
                            =0),
                        0,
                        GEOMEAN(IF(
                            ISNUMBER(M59:Y59),
                            IF(
                                M$5:Y$5=1,
                                M59:Y59,
                                ""),
                            ""))
                    ),
                    IF(
                        OR(IF(
                            ISNUMBER(M59:Y59),
                            IF(
                                M$5:Y$5=2,
                                M59:Y59,
                                ""),
                            "")
                            =0),
                        0,
                        GEOMEAN(IF(
                            ISNUMBER(M59:Y59),
                            IF(
                                M$5:Y$5=2,
                                M59:Y59,
                                ""),
                            "")))
                )
            )
        )
    )
)</f>
        <v>0</v>
      </c>
      <c r="J59" s="242">
        <v>45188</v>
      </c>
      <c r="K59" s="242">
        <v>45272</v>
      </c>
      <c r="L59" s="91" t="s">
        <v>91</v>
      </c>
      <c r="M59" s="192">
        <v>8.71428571428571</v>
      </c>
      <c r="N59" s="192" t="s">
        <v>409</v>
      </c>
      <c r="O59" s="192" t="s">
        <v>409</v>
      </c>
      <c r="P59" s="192">
        <v>0</v>
      </c>
      <c r="Q59" s="192" t="s">
        <v>409</v>
      </c>
      <c r="R59" s="192">
        <v>6.1</v>
      </c>
      <c r="S59" s="192" t="s">
        <v>409</v>
      </c>
      <c r="T59" s="192" t="s">
        <v>409</v>
      </c>
      <c r="U59" s="192" t="s">
        <v>409</v>
      </c>
      <c r="V59" s="192">
        <v>-0.411242686232271</v>
      </c>
      <c r="W59" s="192">
        <v>-0.80065437280612906</v>
      </c>
      <c r="X59" s="192" t="s">
        <v>409</v>
      </c>
      <c r="Y59" s="192"/>
      <c r="Z59" s="192"/>
      <c r="AF59" s="34"/>
      <c r="AG59" s="34"/>
      <c r="AH59" s="34"/>
      <c r="AI59" s="34"/>
      <c r="AJ59" s="34"/>
      <c r="AK59" s="34"/>
      <c r="AL59" s="195"/>
      <c r="AM59" s="195"/>
      <c r="AN59" s="80"/>
      <c r="AO59" s="80"/>
      <c r="AP59" s="80"/>
      <c r="AQ59" s="35"/>
    </row>
    <row r="60" spans="1:43"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$M$4:$Y$4,
                    (M60:Y60),
                    "")),
            1,
            0))
        =0,
    NA(),
    IF(
        Parameters!$D$15=1,
        IF(
            SUM(--(ISNUMBER(IF($M$4:$Y$4=1,(M60:Y60),""))))&gt;0,
            MAX(IF(
                ISNUMBER(M60:Y60),
                IF(
                    M$4:Y$4=1,
                    M60:Y60,
                    ""),
                "")),
            MAX(IF(
                ISNUMBER(M60:Y60),
                IF(
                    M$4:Y$4=2,
                    M60:Y60,
                    ""),
                ""))
        ),
        IF(
            Parameters!$D$16=1,
            IFERROR(
                AVERAGE(IF(
                    ISNUMBER(M60:Y60),
                    IF(
                        M$4:Y$4=1,
                        M60:Y60,
                        ""),
                    "")),
                AVERAGE(IF(
                    ISNUMBER(M60:Y60),
                    IF(
                        M$4:Y$4=2,
                        M60:Y60,
                        ""),
                    ""))
            ),
            IF(
                Parameters!$D$17=1,
                IFERROR(
                    IF(
                        OR(
                            IF(
                                ISNUMBER(M60:Y60),
                                IF(
                                    M$4:Y$4=1,
                                    M60:Y60,
                                    ""),
                                "")
                            =0),
                        0,
                        GEOMEAN(IF(
                            ISNUMBER(M60:Y60),
                            IF(
                                M$4:Y$4=1,
                                M60:Y60,
                                ""),
                            ""))
                    ),
                    IF(
                        OR(IF(
                            ISNUMBER(M60:Y60),
                            IF(
                                M$4:Y$4=2,
                                M60:Y60,
                                ""),
                            "")
                            =0),
                        0,
                        GEOMEAN(IF(
                            ISNUMBER(M60:Y60),
                            IF(
                                M$4:Y$4=2,
                                M60:Y60,
                                ""),
                            "")))
                )
            )
        )
    )
)</f>
        <v>7</v>
      </c>
      <c r="I60" s="191" t="e" cm="1">
        <f t="array" ref="I60">IF(
    SUM(IF(
            ISNUMBER(
                IF(
                    $M$5:$Y$5,
                    (M60:Y60),
                    "")),
            1,
            0))
        =0,
    NA(),
    IF(
        Parameters!$D$15=1,
        IF(
            SUM(--(ISNUMBER(IF($M$5:$Y$5=1,(M60:Y60),""))))&gt;0,
            MAX(IF(
                ISNUMBER(M60:Y60),
                IF(
                    M$5:Y$5=1,
                    M60:Y60,
                    ""),
                "")),
            MAX(IF(
                ISNUMBER(M60:Y60),
                IF(
                    M$5:Y$5=2,
                    M60:Y60,
                    ""),
                ""))
        ),
        IF(
            Parameters!$D$16=1,
            IFERROR(
                AVERAGE(IF(
                    ISNUMBER(M60:Y60),
                    IF(
                        M$5:Y$5=1,
                        M60:Y60,
                        ""),
                    "")),
                AVERAGE(IF(
                    ISNUMBER(M60:Y60),
                    IF(
                        M$5:Y$5=2,
                        M60:Y60,
                        ""),
                    ""))
            ),
            IF(
                Parameters!$D$17=1,
                IFERROR(
                    IF(
                        OR(
                            IF(
                                ISNUMBER(M60:Y60),
                                IF(
                                    M$5:Y$5=1,
                                    M60:Y60,
                                    ""),
                                "")
                            =0),
                        0,
                        GEOMEAN(IF(
                            ISNUMBER(M60:Y60),
                            IF(
                                M$5:Y$5=1,
                                M60:Y60,
                                ""),
                            ""))
                    ),
                    IF(
                        OR(IF(
                            ISNUMBER(M60:Y60),
                            IF(
                                M$5:Y$5=2,
                                M60:Y60,
                                ""),
                            "")
                            =0),
                        0,
                        GEOMEAN(IF(
                            ISNUMBER(M60:Y60),
                            IF(
                                M$5:Y$5=2,
                                M60:Y60,
                                ""),
                            "")))
                )
            )
        )
    )
)</f>
        <v>#N/A</v>
      </c>
      <c r="J60" s="242">
        <v>45188</v>
      </c>
      <c r="K60" s="242">
        <v>45014</v>
      </c>
      <c r="L60" s="91" t="s">
        <v>93</v>
      </c>
      <c r="M60" s="192">
        <v>7</v>
      </c>
      <c r="N60" s="192" t="s">
        <v>409</v>
      </c>
      <c r="O60" s="192" t="s">
        <v>409</v>
      </c>
      <c r="P60" s="192" t="s">
        <v>409</v>
      </c>
      <c r="Q60" s="192" t="s">
        <v>409</v>
      </c>
      <c r="R60" s="192">
        <v>4.9000000000000004</v>
      </c>
      <c r="S60" s="192" t="s">
        <v>409</v>
      </c>
      <c r="T60" s="192" t="s">
        <v>409</v>
      </c>
      <c r="U60" s="192" t="s">
        <v>409</v>
      </c>
      <c r="V60" s="192" t="s">
        <v>409</v>
      </c>
      <c r="W60" s="192" t="s">
        <v>409</v>
      </c>
      <c r="X60" s="192" t="s">
        <v>409</v>
      </c>
      <c r="Y60" s="192"/>
      <c r="Z60" s="192"/>
      <c r="AF60" s="34"/>
      <c r="AG60" s="34"/>
      <c r="AH60" s="34"/>
      <c r="AI60" s="34"/>
      <c r="AJ60" s="34"/>
      <c r="AK60" s="34"/>
      <c r="AL60" s="195"/>
      <c r="AM60" s="195"/>
      <c r="AN60" s="80"/>
      <c r="AO60" s="80"/>
      <c r="AP60" s="80"/>
      <c r="AQ60" s="35"/>
    </row>
    <row r="61" spans="1:43"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$M$4:$Y$4,
                    (M61:Y61),
                    "")),
            1,
            0))
        =0,
    NA(),
    IF(
        Parameters!$D$15=1,
        IF(
            SUM(--(ISNUMBER(IF($M$4:$Y$4=1,(M61:Y61),""))))&gt;0,
            MAX(IF(
                ISNUMBER(M61:Y61),
                IF(
                    M$4:Y$4=1,
                    M61:Y61,
                    ""),
                "")),
            MAX(IF(
                ISNUMBER(M61:Y61),
                IF(
                    M$4:Y$4=2,
                    M61:Y61,
                    ""),
                ""))
        ),
        IF(
            Parameters!$D$16=1,
            IFERROR(
                AVERAGE(IF(
                    ISNUMBER(M61:Y61),
                    IF(
                        M$4:Y$4=1,
                        M61:Y61,
                        ""),
                    "")),
                AVERAGE(IF(
                    ISNUMBER(M61:Y61),
                    IF(
                        M$4:Y$4=2,
                        M61:Y61,
                        ""),
                    ""))
            ),
            IF(
                Parameters!$D$17=1,
                IFERROR(
                    IF(
                        OR(
                            IF(
                                ISNUMBER(M61:Y61),
                                IF(
                                    M$4:Y$4=1,
                                    M61:Y61,
                                    ""),
                                "")
                            =0),
                        0,
                        GEOMEAN(IF(
                            ISNUMBER(M61:Y61),
                            IF(
                                M$4:Y$4=1,
                                M61:Y61,
                                ""),
                            ""))
                    ),
                    IF(
                        OR(IF(
                            ISNUMBER(M61:Y61),
                            IF(
                                M$4:Y$4=2,
                                M61:Y61,
                                ""),
                            "")
                            =0),
                        0,
                        GEOMEAN(IF(
                            ISNUMBER(M61:Y61),
                            IF(
                                M$4:Y$4=2,
                                M61:Y61,
                                ""),
                            "")))
                )
            )
        )
    )
)</f>
        <v>0.14285714285714199</v>
      </c>
      <c r="I61" s="191" t="e" cm="1">
        <f t="array" ref="I61">IF(
    SUM(IF(
            ISNUMBER(
                IF(
                    $M$5:$Y$5,
                    (M61:Y61),
                    "")),
            1,
            0))
        =0,
    NA(),
    IF(
        Parameters!$D$15=1,
        IF(
            SUM(--(ISNUMBER(IF($M$5:$Y$5=1,(M61:Y61),""))))&gt;0,
            MAX(IF(
                ISNUMBER(M61:Y61),
                IF(
                    M$5:Y$5=1,
                    M61:Y61,
                    ""),
                "")),
            MAX(IF(
                ISNUMBER(M61:Y61),
                IF(
                    M$5:Y$5=2,
                    M61:Y61,
                    ""),
                ""))
        ),
        IF(
            Parameters!$D$16=1,
            IFERROR(
                AVERAGE(IF(
                    ISNUMBER(M61:Y61),
                    IF(
                        M$5:Y$5=1,
                        M61:Y61,
                        ""),
                    "")),
                AVERAGE(IF(
                    ISNUMBER(M61:Y61),
                    IF(
                        M$5:Y$5=2,
                        M61:Y61,
                        ""),
                    ""))
            ),
            IF(
                Parameters!$D$17=1,
                IFERROR(
                    IF(
                        OR(
                            IF(
                                ISNUMBER(M61:Y61),
                                IF(
                                    M$5:Y$5=1,
                                    M61:Y61,
                                    ""),
                                "")
                            =0),
                        0,
                        GEOMEAN(IF(
                            ISNUMBER(M61:Y61),
                            IF(
                                M$5:Y$5=1,
                                M61:Y61,
                                ""),
                            ""))
                    ),
                    IF(
                        OR(IF(
                            ISNUMBER(M61:Y61),
                            IF(
                                M$5:Y$5=2,
                                M61:Y61,
                                ""),
                            "")
                            =0),
                        0,
                        GEOMEAN(IF(
                            ISNUMBER(M61:Y61),
                            IF(
                                M$5:Y$5=2,
                                M61:Y61,
                                ""),
                            "")))
                )
            )
        )
    )
)</f>
        <v>#N/A</v>
      </c>
      <c r="J61" s="242">
        <v>45188</v>
      </c>
      <c r="K61" s="242">
        <v>45218</v>
      </c>
      <c r="L61" s="91" t="s">
        <v>95</v>
      </c>
      <c r="M61" s="192">
        <v>0.14285714285714199</v>
      </c>
      <c r="N61" s="192" t="s">
        <v>409</v>
      </c>
      <c r="O61" s="192" t="s">
        <v>409</v>
      </c>
      <c r="P61" s="192" t="s">
        <v>409</v>
      </c>
      <c r="Q61" s="192" t="s">
        <v>409</v>
      </c>
      <c r="R61" s="192">
        <v>0.1</v>
      </c>
      <c r="S61" s="192" t="s">
        <v>409</v>
      </c>
      <c r="T61" s="192" t="s">
        <v>409</v>
      </c>
      <c r="U61" s="192" t="s">
        <v>409</v>
      </c>
      <c r="V61" s="192" t="s">
        <v>409</v>
      </c>
      <c r="W61" s="192" t="s">
        <v>409</v>
      </c>
      <c r="X61" s="192" t="s">
        <v>409</v>
      </c>
      <c r="Y61" s="192"/>
      <c r="Z61" s="192"/>
      <c r="AF61" s="34"/>
      <c r="AG61" s="34"/>
      <c r="AH61" s="34"/>
      <c r="AI61" s="34"/>
      <c r="AJ61" s="34"/>
      <c r="AK61" s="34"/>
      <c r="AL61" s="195"/>
      <c r="AM61" s="195"/>
      <c r="AN61" s="80"/>
      <c r="AO61" s="80"/>
      <c r="AP61" s="80"/>
      <c r="AQ61" s="35"/>
    </row>
    <row r="62" spans="1:43"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$M$4:$Y$4,
                    (M62:Y62),
                    "")),
            1,
            0))
        =0,
    NA(),
    IF(
        Parameters!$D$15=1,
        IF(
            SUM(--(ISNUMBER(IF($M$4:$Y$4=1,(M62:Y62),""))))&gt;0,
            MAX(IF(
                ISNUMBER(M62:Y62),
                IF(
                    M$4:Y$4=1,
                    M62:Y62,
                    ""),
                "")),
            MAX(IF(
                ISNUMBER(M62:Y62),
                IF(
                    M$4:Y$4=2,
                    M62:Y62,
                    ""),
                ""))
        ),
        IF(
            Parameters!$D$16=1,
            IFERROR(
                AVERAGE(IF(
                    ISNUMBER(M62:Y62),
                    IF(
                        M$4:Y$4=1,
                        M62:Y62,
                        ""),
                    "")),
                AVERAGE(IF(
                    ISNUMBER(M62:Y62),
                    IF(
                        M$4:Y$4=2,
                        M62:Y62,
                        ""),
                    ""))
            ),
            IF(
                Parameters!$D$17=1,
                IFERROR(
                    IF(
                        OR(
                            IF(
                                ISNUMBER(M62:Y62),
                                IF(
                                    M$4:Y$4=1,
                                    M62:Y62,
                                    ""),
                                "")
                            =0),
                        0,
                        GEOMEAN(IF(
                            ISNUMBER(M62:Y62),
                            IF(
                                M$4:Y$4=1,
                                M62:Y62,
                                ""),
                            ""))
                    ),
                    IF(
                        OR(IF(
                            ISNUMBER(M62:Y62),
                            IF(
                                M$4:Y$4=2,
                                M62:Y62,
                                ""),
                            "")
                            =0),
                        0,
                        GEOMEAN(IF(
                            ISNUMBER(M62:Y62),
                            IF(
                                M$4:Y$4=2,
                                M62:Y62,
                                ""),
                            "")))
                )
            )
        )
    )
)</f>
        <v>4.4285714285714199</v>
      </c>
      <c r="I62" s="191" cm="1">
        <f t="array" ref="I62">IF(
    SUM(IF(
            ISNUMBER(
                IF(
                    $M$5:$Y$5,
                    (M62:Y62),
                    "")),
            1,
            0))
        =0,
    NA(),
    IF(
        Parameters!$D$15=1,
        IF(
            SUM(--(ISNUMBER(IF($M$5:$Y$5=1,(M62:Y62),""))))&gt;0,
            MAX(IF(
                ISNUMBER(M62:Y62),
                IF(
                    M$5:Y$5=1,
                    M62:Y62,
                    ""),
                "")),
            MAX(IF(
                ISNUMBER(M62:Y62),
                IF(
                    M$5:Y$5=2,
                    M62:Y62,
                    ""),
                ""))
        ),
        IF(
            Parameters!$D$16=1,
            IFERROR(
                AVERAGE(IF(
                    ISNUMBER(M62:Y62),
                    IF(
                        M$5:Y$5=1,
                        M62:Y62,
                        ""),
                    "")),
                AVERAGE(IF(
                    ISNUMBER(M62:Y62),
                    IF(
                        M$5:Y$5=2,
                        M62:Y62,
                        ""),
                    ""))
            ),
            IF(
                Parameters!$D$17=1,
                IFERROR(
                    IF(
                        OR(
                            IF(
                                ISNUMBER(M62:Y62),
                                IF(
                                    M$5:Y$5=1,
                                    M62:Y62,
                                    ""),
                                "")
                            =0),
                        0,
                        GEOMEAN(IF(
                            ISNUMBER(M62:Y62),
                            IF(
                                M$5:Y$5=1,
                                M62:Y62,
                                ""),
                            ""))
                    ),
                    IF(
                        OR(IF(
                            ISNUMBER(M62:Y62),
                            IF(
                                M$5:Y$5=2,
                                M62:Y62,
                                ""),
                            "")
                            =0),
                        0,
                        GEOMEAN(IF(
                            ISNUMBER(M62:Y62),
                            IF(
                                M$5:Y$5=2,
                                M62:Y62,
                                ""),
                            "")))
                )
            )
        )
    )
)</f>
        <v>0</v>
      </c>
      <c r="J62" s="242">
        <v>45188</v>
      </c>
      <c r="K62" s="242">
        <v>45272</v>
      </c>
      <c r="L62" s="91" t="s">
        <v>97</v>
      </c>
      <c r="M62" s="192">
        <v>4.4285714285714199</v>
      </c>
      <c r="N62" s="192" t="s">
        <v>409</v>
      </c>
      <c r="O62" s="192" t="s">
        <v>409</v>
      </c>
      <c r="P62" s="192">
        <v>0</v>
      </c>
      <c r="Q62" s="192" t="s">
        <v>409</v>
      </c>
      <c r="R62" s="192">
        <v>3.1</v>
      </c>
      <c r="S62" s="192" t="s">
        <v>409</v>
      </c>
      <c r="T62" s="192" t="s">
        <v>409</v>
      </c>
      <c r="U62" s="192" t="s">
        <v>409</v>
      </c>
      <c r="V62" s="192">
        <v>-9.6552935234069798E-2</v>
      </c>
      <c r="W62" s="192">
        <v>-2.8395354747772199E-2</v>
      </c>
      <c r="X62" s="192" t="s">
        <v>409</v>
      </c>
      <c r="Y62" s="192"/>
      <c r="Z62" s="192"/>
      <c r="AF62" s="34"/>
      <c r="AG62" s="34"/>
      <c r="AH62" s="34"/>
      <c r="AI62" s="34"/>
      <c r="AJ62" s="34"/>
      <c r="AK62" s="34"/>
      <c r="AL62" s="195"/>
      <c r="AM62" s="195"/>
      <c r="AN62" s="80"/>
      <c r="AO62" s="80"/>
      <c r="AP62" s="80"/>
      <c r="AQ62" s="35"/>
    </row>
    <row r="63" spans="1:43"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$M$4:$Y$4,
                    (M63:Y63),
                    "")),
            1,
            0))
        =0,
    NA(),
    IF(
        Parameters!$D$15=1,
        IF(
            SUM(--(ISNUMBER(IF($M$4:$Y$4=1,(M63:Y63),""))))&gt;0,
            MAX(IF(
                ISNUMBER(M63:Y63),
                IF(
                    M$4:Y$4=1,
                    M63:Y63,
                    ""),
                "")),
            MAX(IF(
                ISNUMBER(M63:Y63),
                IF(
                    M$4:Y$4=2,
                    M63:Y63,
                    ""),
                ""))
        ),
        IF(
            Parameters!$D$16=1,
            IFERROR(
                AVERAGE(IF(
                    ISNUMBER(M63:Y63),
                    IF(
                        M$4:Y$4=1,
                        M63:Y63,
                        ""),
                    "")),
                AVERAGE(IF(
                    ISNUMBER(M63:Y63),
                    IF(
                        M$4:Y$4=2,
                        M63:Y63,
                        ""),
                    ""))
            ),
            IF(
                Parameters!$D$17=1,
                IFERROR(
                    IF(
                        OR(
                            IF(
                                ISNUMBER(M63:Y63),
                                IF(
                                    M$4:Y$4=1,
                                    M63:Y63,
                                    ""),
                                "")
                            =0),
                        0,
                        GEOMEAN(IF(
                            ISNUMBER(M63:Y63),
                            IF(
                                M$4:Y$4=1,
                                M63:Y63,
                                ""),
                            ""))
                    ),
                    IF(
                        OR(IF(
                            ISNUMBER(M63:Y63),
                            IF(
                                M$4:Y$4=2,
                                M63:Y63,
                                ""),
                            "")
                            =0),
                        0,
                        GEOMEAN(IF(
                            ISNUMBER(M63:Y63),
                            IF(
                                M$4:Y$4=2,
                                M63:Y63,
                                ""),
                            "")))
                )
            )
        )
    )
)</f>
        <v>3.4285714285714199</v>
      </c>
      <c r="I63" s="191" t="e" cm="1">
        <f t="array" ref="I63">IF(
    SUM(IF(
            ISNUMBER(
                IF(
                    $M$5:$Y$5,
                    (M63:Y63),
                    "")),
            1,
            0))
        =0,
    NA(),
    IF(
        Parameters!$D$15=1,
        IF(
            SUM(--(ISNUMBER(IF($M$5:$Y$5=1,(M63:Y63),""))))&gt;0,
            MAX(IF(
                ISNUMBER(M63:Y63),
                IF(
                    M$5:Y$5=1,
                    M63:Y63,
                    ""),
                "")),
            MAX(IF(
                ISNUMBER(M63:Y63),
                IF(
                    M$5:Y$5=2,
                    M63:Y63,
                    ""),
                ""))
        ),
        IF(
            Parameters!$D$16=1,
            IFERROR(
                AVERAGE(IF(
                    ISNUMBER(M63:Y63),
                    IF(
                        M$5:Y$5=1,
                        M63:Y63,
                        ""),
                    "")),
                AVERAGE(IF(
                    ISNUMBER(M63:Y63),
                    IF(
                        M$5:Y$5=2,
                        M63:Y63,
                        ""),
                    ""))
            ),
            IF(
                Parameters!$D$17=1,
                IFERROR(
                    IF(
                        OR(
                            IF(
                                ISNUMBER(M63:Y63),
                                IF(
                                    M$5:Y$5=1,
                                    M63:Y63,
                                    ""),
                                "")
                            =0),
                        0,
                        GEOMEAN(IF(
                            ISNUMBER(M63:Y63),
                            IF(
                                M$5:Y$5=1,
                                M63:Y63,
                                ""),
                            ""))
                    ),
                    IF(
                        OR(IF(
                            ISNUMBER(M63:Y63),
                            IF(
                                M$5:Y$5=2,
                                M63:Y63,
                                ""),
                            "")
                            =0),
                        0,
                        GEOMEAN(IF(
                            ISNUMBER(M63:Y63),
                            IF(
                                M$5:Y$5=2,
                                M63:Y63,
                                ""),
                            "")))
                )
            )
        )
    )
)</f>
        <v>#N/A</v>
      </c>
      <c r="J63" s="242">
        <v>45188</v>
      </c>
      <c r="K63" s="242">
        <v>45014</v>
      </c>
      <c r="L63" s="91" t="s">
        <v>99</v>
      </c>
      <c r="M63" s="192">
        <v>3.4285714285714199</v>
      </c>
      <c r="N63" s="192" t="s">
        <v>409</v>
      </c>
      <c r="O63" s="192" t="s">
        <v>409</v>
      </c>
      <c r="P63" s="192" t="s">
        <v>409</v>
      </c>
      <c r="Q63" s="192" t="s">
        <v>409</v>
      </c>
      <c r="R63" s="192">
        <v>2.4</v>
      </c>
      <c r="S63" s="192" t="s">
        <v>409</v>
      </c>
      <c r="T63" s="192" t="s">
        <v>409</v>
      </c>
      <c r="U63" s="192" t="s">
        <v>409</v>
      </c>
      <c r="V63" s="192" t="s">
        <v>409</v>
      </c>
      <c r="W63" s="192" t="s">
        <v>409</v>
      </c>
      <c r="X63" s="192" t="s">
        <v>409</v>
      </c>
      <c r="Y63" s="192"/>
      <c r="Z63" s="192"/>
      <c r="AF63" s="34"/>
      <c r="AG63" s="34"/>
      <c r="AH63" s="34"/>
      <c r="AI63" s="34"/>
      <c r="AJ63" s="34"/>
      <c r="AK63" s="34"/>
      <c r="AL63" s="195"/>
      <c r="AM63" s="195"/>
      <c r="AN63" s="80"/>
      <c r="AO63" s="80"/>
      <c r="AP63" s="80"/>
      <c r="AQ63" s="35"/>
    </row>
    <row r="64" spans="1:43"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4.0105964196070758</v>
      </c>
      <c r="H64" s="80" cm="1">
        <f t="array" ref="H64">IF(
    SUM(IF(
            ISNUMBER(
                IF(
                    $M$4:$Y$4,
                    (M64:Y64),
                    "")),
            1,
            0))
        =0,
    NA(),
    IF(
        Parameters!$D$15=1,
        IF(
            SUM(--(ISNUMBER(IF($M$4:$Y$4=1,(M64:Y64),""))))&gt;0,
            MAX(IF(
                ISNUMBER(M64:Y64),
                IF(
                    M$4:Y$4=1,
                    M64:Y64,
                    ""),
                "")),
            MAX(IF(
                ISNUMBER(M64:Y64),
                IF(
                    M$4:Y$4=2,
                    M64:Y64,
                    ""),
                ""))
        ),
        IF(
            Parameters!$D$16=1,
            IFERROR(
                AVERAGE(IF(
                    ISNUMBER(M64:Y64),
                    IF(
                        M$4:Y$4=1,
                        M64:Y64,
                        ""),
                    "")),
                AVERAGE(IF(
                    ISNUMBER(M64:Y64),
                    IF(
                        M$4:Y$4=2,
                        M64:Y64,
                        ""),
                    ""))
            ),
            IF(
                Parameters!$D$17=1,
                IFERROR(
                    IF(
                        OR(
                            IF(
                                ISNUMBER(M64:Y64),
                                IF(
                                    M$4:Y$4=1,
                                    M64:Y64,
                                    ""),
                                "")
                            =0),
                        0,
                        GEOMEAN(IF(
                            ISNUMBER(M64:Y64),
                            IF(
                                M$4:Y$4=1,
                                M64:Y64,
                                ""),
                            ""))
                    ),
                    IF(
                        OR(IF(
                            ISNUMBER(M64:Y64),
                            IF(
                                M$4:Y$4=2,
                                M64:Y64,
                                ""),
                            "")
                            =0),
                        0,
                        GEOMEAN(IF(
                            ISNUMBER(M64:Y64),
                            IF(
                                M$4:Y$4=2,
                                M64:Y64,
                                ""),
                            "")))
                )
            )
        )
    )
)</f>
        <v>4.4285714285714199</v>
      </c>
      <c r="I64" s="191" cm="1">
        <f t="array" ref="I64">IF(
    SUM(IF(
            ISNUMBER(
                IF(
                    $M$5:$Y$5,
                    (M64:Y64),
                    "")),
            1,
            0))
        =0,
    NA(),
    IF(
        Parameters!$D$15=1,
        IF(
            SUM(--(ISNUMBER(IF($M$5:$Y$5=1,(M64:Y64),""))))&gt;0,
            MAX(IF(
                ISNUMBER(M64:Y64),
                IF(
                    M$5:Y$5=1,
                    M64:Y64,
                    ""),
                "")),
            MAX(IF(
                ISNUMBER(M64:Y64),
                IF(
                    M$5:Y$5=2,
                    M64:Y64,
                    ""),
                ""))
        ),
        IF(
            Parameters!$D$16=1,
            IFERROR(
                AVERAGE(IF(
                    ISNUMBER(M64:Y64),
                    IF(
                        M$5:Y$5=1,
                        M64:Y64,
                        ""),
                    "")),
                AVERAGE(IF(
                    ISNUMBER(M64:Y64),
                    IF(
                        M$5:Y$5=2,
                        M64:Y64,
                        ""),
                    ""))
            ),
            IF(
                Parameters!$D$17=1,
                IFERROR(
                    IF(
                        OR(
                            IF(
                                ISNUMBER(M64:Y64),
                                IF(
                                    M$5:Y$5=1,
                                    M64:Y64,
                                    ""),
                                "")
                            =0),
                        0,
                        GEOMEAN(IF(
                            ISNUMBER(M64:Y64),
                            IF(
                                M$5:Y$5=1,
                                M64:Y64,
                                ""),
                            ""))
                    ),
                    IF(
                        OR(IF(
                            ISNUMBER(M64:Y64),
                            IF(
                                M$5:Y$5=2,
                                M64:Y64,
                                ""),
                            "")
                            =0),
                        0,
                        GEOMEAN(IF(
                            ISNUMBER(M64:Y64),
                            IF(
                                M$5:Y$5=2,
                                M64:Y64,
                                ""),
                            "")))
                )
            )
        )
    )
)</f>
        <v>3.63207049957277</v>
      </c>
      <c r="J64" s="242">
        <v>45188</v>
      </c>
      <c r="K64" s="242">
        <v>45272</v>
      </c>
      <c r="L64" s="91" t="s">
        <v>101</v>
      </c>
      <c r="M64" s="192">
        <v>4.4285714285714199</v>
      </c>
      <c r="N64" s="192" t="s">
        <v>409</v>
      </c>
      <c r="O64" s="192">
        <v>0</v>
      </c>
      <c r="P64" s="192">
        <v>3.63207049957277</v>
      </c>
      <c r="Q64" s="192" t="s">
        <v>409</v>
      </c>
      <c r="R64" s="192">
        <v>3.1</v>
      </c>
      <c r="S64" s="192" t="s">
        <v>409</v>
      </c>
      <c r="T64" s="192" t="s">
        <v>409</v>
      </c>
      <c r="U64" s="192" t="s">
        <v>539</v>
      </c>
      <c r="V64" s="192">
        <v>-0.40238800000000002</v>
      </c>
      <c r="W64" s="192">
        <v>0.18160352497863799</v>
      </c>
      <c r="X64" s="192" t="s">
        <v>409</v>
      </c>
      <c r="Y64" s="192"/>
      <c r="Z64" s="192"/>
      <c r="AF64" s="34"/>
      <c r="AG64" s="34"/>
      <c r="AH64" s="34"/>
      <c r="AI64" s="34"/>
      <c r="AJ64" s="34"/>
      <c r="AK64" s="34"/>
      <c r="AL64" s="195"/>
      <c r="AM64" s="195"/>
      <c r="AN64" s="80"/>
      <c r="AO64" s="80"/>
      <c r="AP64" s="80"/>
      <c r="AQ64" s="35"/>
    </row>
    <row r="65" spans="1:43"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7.0710678118654755</v>
      </c>
      <c r="H65" s="80" cm="1">
        <f t="array" ref="H65">IF(
    SUM(IF(
            ISNUMBER(
                IF(
                    $M$4:$Y$4,
                    (M65:Y65),
                    "")),
            1,
            0))
        =0,
    NA(),
    IF(
        Parameters!$D$15=1,
        IF(
            SUM(--(ISNUMBER(IF($M$4:$Y$4=1,(M65:Y65),""))))&gt;0,
            MAX(IF(
                ISNUMBER(M65:Y65),
                IF(
                    M$4:Y$4=1,
                    M65:Y65,
                    ""),
                "")),
            MAX(IF(
                ISNUMBER(M65:Y65),
                IF(
                    M$4:Y$4=2,
                    M65:Y65,
                    ""),
                ""))
        ),
        IF(
            Parameters!$D$16=1,
            IFERROR(
                AVERAGE(IF(
                    ISNUMBER(M65:Y65),
                    IF(
                        M$4:Y$4=1,
                        M65:Y65,
                        ""),
                    "")),
                AVERAGE(IF(
                    ISNUMBER(M65:Y65),
                    IF(
                        M$4:Y$4=2,
                        M65:Y65,
                        ""),
                    ""))
            ),
            IF(
                Parameters!$D$17=1,
                IFERROR(
                    IF(
                        OR(
                            IF(
                                ISNUMBER(M65:Y65),
                                IF(
                                    M$4:Y$4=1,
                                    M65:Y65,
                                    ""),
                                "")
                            =0),
                        0,
                        GEOMEAN(IF(
                            ISNUMBER(M65:Y65),
                            IF(
                                M$4:Y$4=1,
                                M65:Y65,
                                ""),
                            ""))
                    ),
                    IF(
                        OR(IF(
                            ISNUMBER(M65:Y65),
                            IF(
                                M$4:Y$4=2,
                                M65:Y65,
                                ""),
                            "")
                            =0),
                        0,
                        GEOMEAN(IF(
                            ISNUMBER(M65:Y65),
                            IF(
                                M$4:Y$4=2,
                                M65:Y65,
                                ""),
                            "")))
                )
            )
        )
    )
)</f>
        <v>5</v>
      </c>
      <c r="I65" s="191" cm="1">
        <f t="array" ref="I65">IF(
    SUM(IF(
            ISNUMBER(
                IF(
                    $M$5:$Y$5,
                    (M65:Y65),
                    "")),
            1,
            0))
        =0,
    NA(),
    IF(
        Parameters!$D$15=1,
        IF(
            SUM(--(ISNUMBER(IF($M$5:$Y$5=1,(M65:Y65),""))))&gt;0,
            MAX(IF(
                ISNUMBER(M65:Y65),
                IF(
                    M$5:Y$5=1,
                    M65:Y65,
                    ""),
                "")),
            MAX(IF(
                ISNUMBER(M65:Y65),
                IF(
                    M$5:Y$5=2,
                    M65:Y65,
                    ""),
                ""))
        ),
        IF(
            Parameters!$D$16=1,
            IFERROR(
                AVERAGE(IF(
                    ISNUMBER(M65:Y65),
                    IF(
                        M$5:Y$5=1,
                        M65:Y65,
                        ""),
                    "")),
                AVERAGE(IF(
                    ISNUMBER(M65:Y65),
                    IF(
                        M$5:Y$5=2,
                        M65:Y65,
                        ""),
                    ""))
            ),
            IF(
                Parameters!$D$17=1,
                IFERROR(
                    IF(
                        OR(
                            IF(
                                ISNUMBER(M65:Y65),
                                IF(
                                    M$5:Y$5=1,
                                    M65:Y65,
                                    ""),
                                "")
                            =0),
                        0,
                        GEOMEAN(IF(
                            ISNUMBER(M65:Y65),
                            IF(
                                M$5:Y$5=1,
                                M65:Y65,
                                ""),
                            ""))
                    ),
                    IF(
                        OR(IF(
                            ISNUMBER(M65:Y65),
                            IF(
                                M$5:Y$5=2,
                                M65:Y65,
                                ""),
                            "")
                            =0),
                        0,
                        GEOMEAN(IF(
                            ISNUMBER(M65:Y65),
                            IF(
                                M$5:Y$5=2,
                                M65:Y65,
                                ""),
                            "")))
                )
            )
        )
    )
)</f>
        <v>10</v>
      </c>
      <c r="J65" s="242">
        <v>45188</v>
      </c>
      <c r="K65" s="242">
        <v>45272</v>
      </c>
      <c r="L65" s="91" t="s">
        <v>102</v>
      </c>
      <c r="M65" s="192">
        <v>5</v>
      </c>
      <c r="N65" s="192" t="s">
        <v>409</v>
      </c>
      <c r="O65" s="192">
        <v>0</v>
      </c>
      <c r="P65" s="192">
        <v>10</v>
      </c>
      <c r="Q65" s="192" t="s">
        <v>409</v>
      </c>
      <c r="R65" s="192">
        <v>3.5</v>
      </c>
      <c r="S65" s="192" t="s">
        <v>409</v>
      </c>
      <c r="T65" s="192" t="s">
        <v>409</v>
      </c>
      <c r="U65" s="192" t="s">
        <v>539</v>
      </c>
      <c r="V65" s="192">
        <v>-2.34756209506699E-2</v>
      </c>
      <c r="W65" s="192">
        <v>0.69825314352471601</v>
      </c>
      <c r="X65" s="192" t="s">
        <v>409</v>
      </c>
      <c r="Y65" s="192"/>
      <c r="Z65" s="192"/>
      <c r="AF65" s="34"/>
      <c r="AG65" s="34"/>
      <c r="AH65" s="34"/>
      <c r="AI65" s="34"/>
      <c r="AJ65" s="34"/>
      <c r="AK65" s="34"/>
      <c r="AL65" s="195"/>
      <c r="AM65" s="195"/>
      <c r="AN65" s="80"/>
      <c r="AO65" s="80"/>
      <c r="AP65" s="80"/>
      <c r="AQ65" s="35"/>
    </row>
    <row r="66" spans="1:43"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$M$4:$Y$4,
                    (M66:Y66),
                    "")),
            1,
            0))
        =0,
    NA(),
    IF(
        Parameters!$D$15=1,
        IF(
            SUM(--(ISNUMBER(IF($M$4:$Y$4=1,(M66:Y66),""))))&gt;0,
            MAX(IF(
                ISNUMBER(M66:Y66),
                IF(
                    M$4:Y$4=1,
                    M66:Y66,
                    ""),
                "")),
            MAX(IF(
                ISNUMBER(M66:Y66),
                IF(
                    M$4:Y$4=2,
                    M66:Y66,
                    ""),
                ""))
        ),
        IF(
            Parameters!$D$16=1,
            IFERROR(
                AVERAGE(IF(
                    ISNUMBER(M66:Y66),
                    IF(
                        M$4:Y$4=1,
                        M66:Y66,
                        ""),
                    "")),
                AVERAGE(IF(
                    ISNUMBER(M66:Y66),
                    IF(
                        M$4:Y$4=2,
                        M66:Y66,
                        ""),
                    ""))
            ),
            IF(
                Parameters!$D$17=1,
                IFERROR(
                    IF(
                        OR(
                            IF(
                                ISNUMBER(M66:Y66),
                                IF(
                                    M$4:Y$4=1,
                                    M66:Y66,
                                    ""),
                                "")
                            =0),
                        0,
                        GEOMEAN(IF(
                            ISNUMBER(M66:Y66),
                            IF(
                                M$4:Y$4=1,
                                M66:Y66,
                                ""),
                            ""))
                    ),
                    IF(
                        OR(IF(
                            ISNUMBER(M66:Y66),
                            IF(
                                M$4:Y$4=2,
                                M66:Y66,
                                ""),
                            "")
                            =0),
                        0,
                        GEOMEAN(IF(
                            ISNUMBER(M66:Y66),
                            IF(
                                M$4:Y$4=2,
                                M66:Y66,
                                ""),
                            "")))
                )
            )
        )
    )
)</f>
        <v>8.1428571428571406</v>
      </c>
      <c r="I66" s="191" t="e" cm="1">
        <f t="array" ref="I66">IF(
    SUM(IF(
            ISNUMBER(
                IF(
                    $M$5:$Y$5,
                    (M66:Y66),
                    "")),
            1,
            0))
        =0,
    NA(),
    IF(
        Parameters!$D$15=1,
        IF(
            SUM(--(ISNUMBER(IF($M$5:$Y$5=1,(M66:Y66),""))))&gt;0,
            MAX(IF(
                ISNUMBER(M66:Y66),
                IF(
                    M$5:Y$5=1,
                    M66:Y66,
                    ""),
                "")),
            MAX(IF(
                ISNUMBER(M66:Y66),
                IF(
                    M$5:Y$5=2,
                    M66:Y66,
                    ""),
                ""))
        ),
        IF(
            Parameters!$D$16=1,
            IFERROR(
                AVERAGE(IF(
                    ISNUMBER(M66:Y66),
                    IF(
                        M$5:Y$5=1,
                        M66:Y66,
                        ""),
                    "")),
                AVERAGE(IF(
                    ISNUMBER(M66:Y66),
                    IF(
                        M$5:Y$5=2,
                        M66:Y66,
                        ""),
                    ""))
            ),
            IF(
                Parameters!$D$17=1,
                IFERROR(
                    IF(
                        OR(
                            IF(
                                ISNUMBER(M66:Y66),
                                IF(
                                    M$5:Y$5=1,
                                    M66:Y66,
                                    ""),
                                "")
                            =0),
                        0,
                        GEOMEAN(IF(
                            ISNUMBER(M66:Y66),
                            IF(
                                M$5:Y$5=1,
                                M66:Y66,
                                ""),
                            ""))
                    ),
                    IF(
                        OR(IF(
                            ISNUMBER(M66:Y66),
                            IF(
                                M$5:Y$5=2,
                                M66:Y66,
                                ""),
                            "")
                            =0),
                        0,
                        GEOMEAN(IF(
                            ISNUMBER(M66:Y66),
                            IF(
                                M$5:Y$5=2,
                                M66:Y66,
                                ""),
                            "")))
                )
            )
        )
    )
)</f>
        <v>#N/A</v>
      </c>
      <c r="J66" s="242">
        <v>45188</v>
      </c>
      <c r="K66" s="242">
        <v>45014</v>
      </c>
      <c r="L66" s="91" t="s">
        <v>104</v>
      </c>
      <c r="M66" s="192">
        <v>8.1428571428571406</v>
      </c>
      <c r="N66" s="192" t="s">
        <v>409</v>
      </c>
      <c r="O66" s="192" t="s">
        <v>409</v>
      </c>
      <c r="P66" s="192" t="s">
        <v>409</v>
      </c>
      <c r="Q66" s="192" t="s">
        <v>409</v>
      </c>
      <c r="R66" s="192">
        <v>5.7</v>
      </c>
      <c r="S66" s="192" t="s">
        <v>409</v>
      </c>
      <c r="T66" s="192" t="s">
        <v>409</v>
      </c>
      <c r="U66" s="192" t="s">
        <v>409</v>
      </c>
      <c r="V66" s="192" t="s">
        <v>409</v>
      </c>
      <c r="W66" s="192" t="s">
        <v>409</v>
      </c>
      <c r="X66" s="192" t="s">
        <v>409</v>
      </c>
      <c r="Y66" s="192"/>
      <c r="Z66" s="192"/>
      <c r="AF66" s="34"/>
      <c r="AG66" s="34"/>
      <c r="AH66" s="34"/>
      <c r="AI66" s="34"/>
      <c r="AJ66" s="34"/>
      <c r="AK66" s="34"/>
      <c r="AL66" s="195"/>
      <c r="AM66" s="195"/>
      <c r="AN66" s="80"/>
      <c r="AO66" s="80"/>
      <c r="AP66" s="80"/>
      <c r="AQ66" s="35"/>
    </row>
    <row r="67" spans="1:43"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$M$4:$Y$4,
                    (M67:Y67),
                    "")),
            1,
            0))
        =0,
    NA(),
    IF(
        Parameters!$D$15=1,
        IF(
            SUM(--(ISNUMBER(IF($M$4:$Y$4=1,(M67:Y67),""))))&gt;0,
            MAX(IF(
                ISNUMBER(M67:Y67),
                IF(
                    M$4:Y$4=1,
                    M67:Y67,
                    ""),
                "")),
            MAX(IF(
                ISNUMBER(M67:Y67),
                IF(
                    M$4:Y$4=2,
                    M67:Y67,
                    ""),
                ""))
        ),
        IF(
            Parameters!$D$16=1,
            IFERROR(
                AVERAGE(IF(
                    ISNUMBER(M67:Y67),
                    IF(
                        M$4:Y$4=1,
                        M67:Y67,
                        ""),
                    "")),
                AVERAGE(IF(
                    ISNUMBER(M67:Y67),
                    IF(
                        M$4:Y$4=2,
                        M67:Y67,
                        ""),
                    ""))
            ),
            IF(
                Parameters!$D$17=1,
                IFERROR(
                    IF(
                        OR(
                            IF(
                                ISNUMBER(M67:Y67),
                                IF(
                                    M$4:Y$4=1,
                                    M67:Y67,
                                    ""),
                                "")
                            =0),
                        0,
                        GEOMEAN(IF(
                            ISNUMBER(M67:Y67),
                            IF(
                                M$4:Y$4=1,
                                M67:Y67,
                                ""),
                            ""))
                    ),
                    IF(
                        OR(IF(
                            ISNUMBER(M67:Y67),
                            IF(
                                M$4:Y$4=2,
                                M67:Y67,
                                ""),
                            "")
                            =0),
                        0,
                        GEOMEAN(IF(
                            ISNUMBER(M67:Y67),
                            IF(
                                M$4:Y$4=2,
                                M67:Y67,
                                ""),
                            "")))
                )
            )
        )
    )
)</f>
        <v>0.71428571428571297</v>
      </c>
      <c r="I67" s="191" t="e" cm="1">
        <f t="array" ref="I67">IF(
    SUM(IF(
            ISNUMBER(
                IF(
                    $M$5:$Y$5,
                    (M67:Y67),
                    "")),
            1,
            0))
        =0,
    NA(),
    IF(
        Parameters!$D$15=1,
        IF(
            SUM(--(ISNUMBER(IF($M$5:$Y$5=1,(M67:Y67),""))))&gt;0,
            MAX(IF(
                ISNUMBER(M67:Y67),
                IF(
                    M$5:Y$5=1,
                    M67:Y67,
                    ""),
                "")),
            MAX(IF(
                ISNUMBER(M67:Y67),
                IF(
                    M$5:Y$5=2,
                    M67:Y67,
                    ""),
                ""))
        ),
        IF(
            Parameters!$D$16=1,
            IFERROR(
                AVERAGE(IF(
                    ISNUMBER(M67:Y67),
                    IF(
                        M$5:Y$5=1,
                        M67:Y67,
                        ""),
                    "")),
                AVERAGE(IF(
                    ISNUMBER(M67:Y67),
                    IF(
                        M$5:Y$5=2,
                        M67:Y67,
                        ""),
                    ""))
            ),
            IF(
                Parameters!$D$17=1,
                IFERROR(
                    IF(
                        OR(
                            IF(
                                ISNUMBER(M67:Y67),
                                IF(
                                    M$5:Y$5=1,
                                    M67:Y67,
                                    ""),
                                "")
                            =0),
                        0,
                        GEOMEAN(IF(
                            ISNUMBER(M67:Y67),
                            IF(
                                M$5:Y$5=1,
                                M67:Y67,
                                ""),
                            ""))
                    ),
                    IF(
                        OR(IF(
                            ISNUMBER(M67:Y67),
                            IF(
                                M$5:Y$5=2,
                                M67:Y67,
                                ""),
                            "")
                            =0),
                        0,
                        GEOMEAN(IF(
                            ISNUMBER(M67:Y67),
                            IF(
                                M$5:Y$5=2,
                                M67:Y67,
                                ""),
                            "")))
                )
            )
        )
    )
)</f>
        <v>#N/A</v>
      </c>
      <c r="J67" s="242">
        <v>45188</v>
      </c>
      <c r="K67" s="242">
        <v>45218</v>
      </c>
      <c r="L67" s="91" t="s">
        <v>106</v>
      </c>
      <c r="M67" s="192">
        <v>0.71428571428571297</v>
      </c>
      <c r="N67" s="192" t="s">
        <v>409</v>
      </c>
      <c r="O67" s="192" t="s">
        <v>409</v>
      </c>
      <c r="P67" s="192" t="s">
        <v>409</v>
      </c>
      <c r="Q67" s="192" t="s">
        <v>409</v>
      </c>
      <c r="R67" s="192">
        <v>0.5</v>
      </c>
      <c r="S67" s="192" t="s">
        <v>409</v>
      </c>
      <c r="T67" s="192" t="s">
        <v>409</v>
      </c>
      <c r="U67" s="192" t="s">
        <v>409</v>
      </c>
      <c r="V67" s="192" t="s">
        <v>409</v>
      </c>
      <c r="W67" s="192" t="s">
        <v>409</v>
      </c>
      <c r="X67" s="192" t="s">
        <v>409</v>
      </c>
      <c r="Y67" s="192"/>
      <c r="Z67" s="192"/>
      <c r="AF67" s="34"/>
      <c r="AG67" s="34"/>
      <c r="AH67" s="34"/>
      <c r="AI67" s="34"/>
      <c r="AJ67" s="34"/>
      <c r="AK67" s="34"/>
      <c r="AL67" s="195"/>
      <c r="AM67" s="195"/>
      <c r="AN67" s="80"/>
      <c r="AO67" s="80"/>
      <c r="AP67" s="80"/>
      <c r="AQ67" s="35"/>
    </row>
    <row r="68" spans="1:43"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$M$4:$Y$4,
                    (M68:Y68),
                    "")),
            1,
            0))
        =0,
    NA(),
    IF(
        Parameters!$D$15=1,
        IF(
            SUM(--(ISNUMBER(IF($M$4:$Y$4=1,(M68:Y68),""))))&gt;0,
            MAX(IF(
                ISNUMBER(M68:Y68),
                IF(
                    M$4:Y$4=1,
                    M68:Y68,
                    ""),
                "")),
            MAX(IF(
                ISNUMBER(M68:Y68),
                IF(
                    M$4:Y$4=2,
                    M68:Y68,
                    ""),
                ""))
        ),
        IF(
            Parameters!$D$16=1,
            IFERROR(
                AVERAGE(IF(
                    ISNUMBER(M68:Y68),
                    IF(
                        M$4:Y$4=1,
                        M68:Y68,
                        ""),
                    "")),
                AVERAGE(IF(
                    ISNUMBER(M68:Y68),
                    IF(
                        M$4:Y$4=2,
                        M68:Y68,
                        ""),
                    ""))
            ),
            IF(
                Parameters!$D$17=1,
                IFERROR(
                    IF(
                        OR(
                            IF(
                                ISNUMBER(M68:Y68),
                                IF(
                                    M$4:Y$4=1,
                                    M68:Y68,
                                    ""),
                                "")
                            =0),
                        0,
                        GEOMEAN(IF(
                            ISNUMBER(M68:Y68),
                            IF(
                                M$4:Y$4=1,
                                M68:Y68,
                                ""),
                            ""))
                    ),
                    IF(
                        OR(IF(
                            ISNUMBER(M68:Y68),
                            IF(
                                M$4:Y$4=2,
                                M68:Y68,
                                ""),
                            "")
                            =0),
                        0,
                        GEOMEAN(IF(
                            ISNUMBER(M68:Y68),
                            IF(
                                M$4:Y$4=2,
                                M68:Y68,
                                ""),
                            "")))
                )
            )
        )
    )
)</f>
        <v>0.71428571428571297</v>
      </c>
      <c r="I68" s="191" t="e" cm="1">
        <f t="array" ref="I68">IF(
    SUM(IF(
            ISNUMBER(
                IF(
                    $M$5:$Y$5,
                    (M68:Y68),
                    "")),
            1,
            0))
        =0,
    NA(),
    IF(
        Parameters!$D$15=1,
        IF(
            SUM(--(ISNUMBER(IF($M$5:$Y$5=1,(M68:Y68),""))))&gt;0,
            MAX(IF(
                ISNUMBER(M68:Y68),
                IF(
                    M$5:Y$5=1,
                    M68:Y68,
                    ""),
                "")),
            MAX(IF(
                ISNUMBER(M68:Y68),
                IF(
                    M$5:Y$5=2,
                    M68:Y68,
                    ""),
                ""))
        ),
        IF(
            Parameters!$D$16=1,
            IFERROR(
                AVERAGE(IF(
                    ISNUMBER(M68:Y68),
                    IF(
                        M$5:Y$5=1,
                        M68:Y68,
                        ""),
                    "")),
                AVERAGE(IF(
                    ISNUMBER(M68:Y68),
                    IF(
                        M$5:Y$5=2,
                        M68:Y68,
                        ""),
                    ""))
            ),
            IF(
                Parameters!$D$17=1,
                IFERROR(
                    IF(
                        OR(
                            IF(
                                ISNUMBER(M68:Y68),
                                IF(
                                    M$5:Y$5=1,
                                    M68:Y68,
                                    ""),
                                "")
                            =0),
                        0,
                        GEOMEAN(IF(
                            ISNUMBER(M68:Y68),
                            IF(
                                M$5:Y$5=1,
                                M68:Y68,
                                ""),
                            ""))
                    ),
                    IF(
                        OR(IF(
                            ISNUMBER(M68:Y68),
                            IF(
                                M$5:Y$5=2,
                                M68:Y68,
                                ""),
                            "")
                            =0),
                        0,
                        GEOMEAN(IF(
                            ISNUMBER(M68:Y68),
                            IF(
                                M$5:Y$5=2,
                                M68:Y68,
                                ""),
                            "")))
                )
            )
        )
    )
)</f>
        <v>#N/A</v>
      </c>
      <c r="J68" s="242">
        <v>44753</v>
      </c>
      <c r="K68" s="242">
        <v>45218</v>
      </c>
      <c r="L68" s="91" t="s">
        <v>108</v>
      </c>
      <c r="M68" s="192">
        <v>0.71428571428571297</v>
      </c>
      <c r="N68" s="192" t="s">
        <v>409</v>
      </c>
      <c r="O68" s="192" t="s">
        <v>409</v>
      </c>
      <c r="P68" s="192" t="s">
        <v>409</v>
      </c>
      <c r="Q68" s="192" t="s">
        <v>409</v>
      </c>
      <c r="R68" s="192">
        <v>0.5</v>
      </c>
      <c r="S68" s="192" t="s">
        <v>409</v>
      </c>
      <c r="T68" s="192" t="s">
        <v>409</v>
      </c>
      <c r="U68" s="192" t="s">
        <v>409</v>
      </c>
      <c r="V68" s="192" t="s">
        <v>409</v>
      </c>
      <c r="W68" s="192" t="s">
        <v>409</v>
      </c>
      <c r="X68" s="192" t="s">
        <v>409</v>
      </c>
      <c r="Y68" s="192"/>
      <c r="Z68" s="192"/>
      <c r="AF68" s="34"/>
      <c r="AG68" s="34"/>
      <c r="AH68" s="34"/>
      <c r="AI68" s="34"/>
      <c r="AJ68" s="34"/>
      <c r="AK68" s="34"/>
      <c r="AL68" s="195"/>
      <c r="AM68" s="195"/>
      <c r="AN68" s="80"/>
      <c r="AO68" s="80"/>
      <c r="AP68" s="80"/>
      <c r="AQ68" s="35"/>
    </row>
    <row r="69" spans="1:43"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0</v>
      </c>
      <c r="H69" s="80" cm="1">
        <f t="array" ref="H69">IF(
    SUM(IF(
            ISNUMBER(
                IF(
                    $M$4:$Y$4,
                    (M69:Y69),
                    "")),
            1,
            0))
        =0,
    NA(),
    IF(
        Parameters!$D$15=1,
        IF(
            SUM(--(ISNUMBER(IF($M$4:$Y$4=1,(M69:Y69),""))))&gt;0,
            MAX(IF(
                ISNUMBER(M69:Y69),
                IF(
                    M$4:Y$4=1,
                    M69:Y69,
                    ""),
                "")),
            MAX(IF(
                ISNUMBER(M69:Y69),
                IF(
                    M$4:Y$4=2,
                    M69:Y69,
                    ""),
                ""))
        ),
        IF(
            Parameters!$D$16=1,
            IFERROR(
                AVERAGE(IF(
                    ISNUMBER(M69:Y69),
                    IF(
                        M$4:Y$4=1,
                        M69:Y69,
                        ""),
                    "")),
                AVERAGE(IF(
                    ISNUMBER(M69:Y69),
                    IF(
                        M$4:Y$4=2,
                        M69:Y69,
                        ""),
                    ""))
            ),
            IF(
                Parameters!$D$17=1,
                IFERROR(
                    IF(
                        OR(
                            IF(
                                ISNUMBER(M69:Y69),
                                IF(
                                    M$4:Y$4=1,
                                    M69:Y69,
                                    ""),
                                "")
                            =0),
                        0,
                        GEOMEAN(IF(
                            ISNUMBER(M69:Y69),
                            IF(
                                M$4:Y$4=1,
                                M69:Y69,
                                ""),
                            ""))
                    ),
                    IF(
                        OR(IF(
                            ISNUMBER(M69:Y69),
                            IF(
                                M$4:Y$4=2,
                                M69:Y69,
                                ""),
                            "")
                            =0),
                        0,
                        GEOMEAN(IF(
                            ISNUMBER(M69:Y69),
                            IF(
                                M$4:Y$4=2,
                                M69:Y69,
                                ""),
                            "")))
                )
            )
        )
    )
)</f>
        <v>8.71428571428571</v>
      </c>
      <c r="I69" s="191" cm="1">
        <f t="array" ref="I69">IF(
    SUM(IF(
            ISNUMBER(
                IF(
                    $M$5:$Y$5,
                    (M69:Y69),
                    "")),
            1,
            0))
        =0,
    NA(),
    IF(
        Parameters!$D$15=1,
        IF(
            SUM(--(ISNUMBER(IF($M$5:$Y$5=1,(M69:Y69),""))))&gt;0,
            MAX(IF(
                ISNUMBER(M69:Y69),
                IF(
                    M$5:Y$5=1,
                    M69:Y69,
                    ""),
                "")),
            MAX(IF(
                ISNUMBER(M69:Y69),
                IF(
                    M$5:Y$5=2,
                    M69:Y69,
                    ""),
                ""))
        ),
        IF(
            Parameters!$D$16=1,
            IFERROR(
                AVERAGE(IF(
                    ISNUMBER(M69:Y69),
                    IF(
                        M$5:Y$5=1,
                        M69:Y69,
                        ""),
                    "")),
                AVERAGE(IF(
                    ISNUMBER(M69:Y69),
                    IF(
                        M$5:Y$5=2,
                        M69:Y69,
                        ""),
                    ""))
            ),
            IF(
                Parameters!$D$17=1,
                IFERROR(
                    IF(
                        OR(
                            IF(
                                ISNUMBER(M69:Y69),
                                IF(
                                    M$5:Y$5=1,
                                    M69:Y69,
                                    ""),
                                "")
                            =0),
                        0,
                        GEOMEAN(IF(
                            ISNUMBER(M69:Y69),
                            IF(
                                M$5:Y$5=1,
                                M69:Y69,
                                ""),
                            ""))
                    ),
                    IF(
                        OR(IF(
                            ISNUMBER(M69:Y69),
                            IF(
                                M$5:Y$5=2,
                                M69:Y69,
                                ""),
                            "")
                            =0),
                        0,
                        GEOMEAN(IF(
                            ISNUMBER(M69:Y69),
                            IF(
                                M$5:Y$5=2,
                                M69:Y69,
                                ""),
                            "")))
                )
            )
        )
    )
)</f>
        <v>0</v>
      </c>
      <c r="J69" s="242">
        <v>45188</v>
      </c>
      <c r="K69" s="242">
        <v>45272</v>
      </c>
      <c r="L69" s="91" t="s">
        <v>110</v>
      </c>
      <c r="M69" s="192">
        <v>8.71428571428571</v>
      </c>
      <c r="N69" s="192" t="s">
        <v>409</v>
      </c>
      <c r="O69" s="192" t="s">
        <v>409</v>
      </c>
      <c r="P69" s="192">
        <v>0</v>
      </c>
      <c r="Q69" s="192" t="s">
        <v>409</v>
      </c>
      <c r="R69" s="192">
        <v>6.1</v>
      </c>
      <c r="S69" s="192" t="s">
        <v>409</v>
      </c>
      <c r="T69" s="192" t="s">
        <v>409</v>
      </c>
      <c r="U69" s="192" t="s">
        <v>409</v>
      </c>
      <c r="V69" s="192">
        <v>-0.284083077343393</v>
      </c>
      <c r="W69" s="192">
        <v>-0.239595216341979</v>
      </c>
      <c r="X69" s="192" t="s">
        <v>409</v>
      </c>
      <c r="Y69" s="192"/>
      <c r="Z69" s="192"/>
      <c r="AF69" s="34"/>
      <c r="AG69" s="34"/>
      <c r="AH69" s="34"/>
      <c r="AI69" s="34"/>
      <c r="AJ69" s="34"/>
      <c r="AK69" s="34"/>
      <c r="AL69" s="195"/>
      <c r="AM69" s="195"/>
      <c r="AN69" s="80"/>
      <c r="AO69" s="80"/>
      <c r="AP69" s="80"/>
      <c r="AQ69" s="35"/>
    </row>
    <row r="70" spans="1:43"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$M$4:$Y$4,
                    (M70:Y70),
                    "")),
            1,
            0))
        =0,
    NA(),
    IF(
        Parameters!$D$15=1,
        IF(
            SUM(--(ISNUMBER(IF($M$4:$Y$4=1,(M70:Y70),""))))&gt;0,
            MAX(IF(
                ISNUMBER(M70:Y70),
                IF(
                    M$4:Y$4=1,
                    M70:Y70,
                    ""),
                "")),
            MAX(IF(
                ISNUMBER(M70:Y70),
                IF(
                    M$4:Y$4=2,
                    M70:Y70,
                    ""),
                ""))
        ),
        IF(
            Parameters!$D$16=1,
            IFERROR(
                AVERAGE(IF(
                    ISNUMBER(M70:Y70),
                    IF(
                        M$4:Y$4=1,
                        M70:Y70,
                        ""),
                    "")),
                AVERAGE(IF(
                    ISNUMBER(M70:Y70),
                    IF(
                        M$4:Y$4=2,
                        M70:Y70,
                        ""),
                    ""))
            ),
            IF(
                Parameters!$D$17=1,
                IFERROR(
                    IF(
                        OR(
                            IF(
                                ISNUMBER(M70:Y70),
                                IF(
                                    M$4:Y$4=1,
                                    M70:Y70,
                                    ""),
                                "")
                            =0),
                        0,
                        GEOMEAN(IF(
                            ISNUMBER(M70:Y70),
                            IF(
                                M$4:Y$4=1,
                                M70:Y70,
                                ""),
                            ""))
                    ),
                    IF(
                        OR(IF(
                            ISNUMBER(M70:Y70),
                            IF(
                                M$4:Y$4=2,
                                M70:Y70,
                                ""),
                            "")
                            =0),
                        0,
                        GEOMEAN(IF(
                            ISNUMBER(M70:Y70),
                            IF(
                                M$4:Y$4=2,
                                M70:Y70,
                                ""),
                            "")))
                )
            )
        )
    )
)</f>
        <v>0.28571428571428598</v>
      </c>
      <c r="I70" s="191" t="e" cm="1">
        <f t="array" ref="I70">IF(
    SUM(IF(
            ISNUMBER(
                IF(
                    $M$5:$Y$5,
                    (M70:Y70),
                    "")),
            1,
            0))
        =0,
    NA(),
    IF(
        Parameters!$D$15=1,
        IF(
            SUM(--(ISNUMBER(IF($M$5:$Y$5=1,(M70:Y70),""))))&gt;0,
            MAX(IF(
                ISNUMBER(M70:Y70),
                IF(
                    M$5:Y$5=1,
                    M70:Y70,
                    ""),
                "")),
            MAX(IF(
                ISNUMBER(M70:Y70),
                IF(
                    M$5:Y$5=2,
                    M70:Y70,
                    ""),
                ""))
        ),
        IF(
            Parameters!$D$16=1,
            IFERROR(
                AVERAGE(IF(
                    ISNUMBER(M70:Y70),
                    IF(
                        M$5:Y$5=1,
                        M70:Y70,
                        ""),
                    "")),
                AVERAGE(IF(
                    ISNUMBER(M70:Y70),
                    IF(
                        M$5:Y$5=2,
                        M70:Y70,
                        ""),
                    ""))
            ),
            IF(
                Parameters!$D$17=1,
                IFERROR(
                    IF(
                        OR(
                            IF(
                                ISNUMBER(M70:Y70),
                                IF(
                                    M$5:Y$5=1,
                                    M70:Y70,
                                    ""),
                                "")
                            =0),
                        0,
                        GEOMEAN(IF(
                            ISNUMBER(M70:Y70),
                            IF(
                                M$5:Y$5=1,
                                M70:Y70,
                                ""),
                            ""))
                    ),
                    IF(
                        OR(IF(
                            ISNUMBER(M70:Y70),
                            IF(
                                M$5:Y$5=2,
                                M70:Y70,
                                ""),
                            "")
                            =0),
                        0,
                        GEOMEAN(IF(
                            ISNUMBER(M70:Y70),
                            IF(
                                M$5:Y$5=2,
                                M70:Y70,
                                ""),
                            "")))
                )
            )
        )
    )
)</f>
        <v>#N/A</v>
      </c>
      <c r="J70" s="242">
        <v>44753</v>
      </c>
      <c r="K70" s="242">
        <v>45218</v>
      </c>
      <c r="L70" s="91" t="s">
        <v>112</v>
      </c>
      <c r="M70" s="192">
        <v>0.28571428571428598</v>
      </c>
      <c r="N70" s="192" t="s">
        <v>409</v>
      </c>
      <c r="O70" s="192" t="s">
        <v>409</v>
      </c>
      <c r="P70" s="192" t="s">
        <v>409</v>
      </c>
      <c r="Q70" s="192" t="s">
        <v>409</v>
      </c>
      <c r="R70" s="192">
        <v>0.2</v>
      </c>
      <c r="S70" s="192" t="s">
        <v>409</v>
      </c>
      <c r="T70" s="192" t="s">
        <v>409</v>
      </c>
      <c r="U70" s="192" t="s">
        <v>409</v>
      </c>
      <c r="V70" s="192" t="s">
        <v>409</v>
      </c>
      <c r="W70" s="192" t="s">
        <v>409</v>
      </c>
      <c r="X70" s="192" t="s">
        <v>409</v>
      </c>
      <c r="Y70" s="192"/>
      <c r="Z70" s="192"/>
      <c r="AF70" s="34"/>
      <c r="AG70" s="34"/>
      <c r="AH70" s="34"/>
      <c r="AI70" s="34"/>
      <c r="AJ70" s="34"/>
      <c r="AK70" s="34"/>
      <c r="AL70" s="195"/>
      <c r="AM70" s="195"/>
      <c r="AN70" s="80"/>
      <c r="AO70" s="80"/>
      <c r="AP70" s="80"/>
      <c r="AQ70" s="35"/>
    </row>
    <row r="71" spans="1:43"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$M$4:$Y$4,
                    (M71:Y71),
                    "")),
            1,
            0))
        =0,
    NA(),
    IF(
        Parameters!$D$15=1,
        IF(
            SUM(--(ISNUMBER(IF($M$4:$Y$4=1,(M71:Y71),""))))&gt;0,
            MAX(IF(
                ISNUMBER(M71:Y71),
                IF(
                    M$4:Y$4=1,
                    M71:Y71,
                    ""),
                "")),
            MAX(IF(
                ISNUMBER(M71:Y71),
                IF(
                    M$4:Y$4=2,
                    M71:Y71,
                    ""),
                ""))
        ),
        IF(
            Parameters!$D$16=1,
            IFERROR(
                AVERAGE(IF(
                    ISNUMBER(M71:Y71),
                    IF(
                        M$4:Y$4=1,
                        M71:Y71,
                        ""),
                    "")),
                AVERAGE(IF(
                    ISNUMBER(M71:Y71),
                    IF(
                        M$4:Y$4=2,
                        M71:Y71,
                        ""),
                    ""))
            ),
            IF(
                Parameters!$D$17=1,
                IFERROR(
                    IF(
                        OR(
                            IF(
                                ISNUMBER(M71:Y71),
                                IF(
                                    M$4:Y$4=1,
                                    M71:Y71,
                                    ""),
                                "")
                            =0),
                        0,
                        GEOMEAN(IF(
                            ISNUMBER(M71:Y71),
                            IF(
                                M$4:Y$4=1,
                                M71:Y71,
                                ""),
                            ""))
                    ),
                    IF(
                        OR(IF(
                            ISNUMBER(M71:Y71),
                            IF(
                                M$4:Y$4=2,
                                M71:Y71,
                                ""),
                            "")
                            =0),
                        0,
                        GEOMEAN(IF(
                            ISNUMBER(M71:Y71),
                            IF(
                                M$4:Y$4=2,
                                M71:Y71,
                                ""),
                            "")))
                )
            )
        )
    )
)</f>
        <v>6</v>
      </c>
      <c r="I71" s="191" cm="1">
        <f t="array" ref="I71">IF(
    SUM(IF(
            ISNUMBER(
                IF(
                    $M$5:$Y$5,
                    (M71:Y71),
                    "")),
            1,
            0))
        =0,
    NA(),
    IF(
        Parameters!$D$15=1,
        IF(
            SUM(--(ISNUMBER(IF($M$5:$Y$5=1,(M71:Y71),""))))&gt;0,
            MAX(IF(
                ISNUMBER(M71:Y71),
                IF(
                    M$5:Y$5=1,
                    M71:Y71,
                    ""),
                "")),
            MAX(IF(
                ISNUMBER(M71:Y71),
                IF(
                    M$5:Y$5=2,
                    M71:Y71,
                    ""),
                ""))
        ),
        IF(
            Parameters!$D$16=1,
            IFERROR(
                AVERAGE(IF(
                    ISNUMBER(M71:Y71),
                    IF(
                        M$5:Y$5=1,
                        M71:Y71,
                        ""),
                    "")),
                AVERAGE(IF(
                    ISNUMBER(M71:Y71),
                    IF(
                        M$5:Y$5=2,
                        M71:Y71,
                        ""),
                    ""))
            ),
            IF(
                Parameters!$D$17=1,
                IFERROR(
                    IF(
                        OR(
                            IF(
                                ISNUMBER(M71:Y71),
                                IF(
                                    M$5:Y$5=1,
                                    M71:Y71,
                                    ""),
                                "")
                            =0),
                        0,
                        GEOMEAN(IF(
                            ISNUMBER(M71:Y71),
                            IF(
                                M$5:Y$5=1,
                                M71:Y71,
                                ""),
                            ""))
                    ),
                    IF(
                        OR(IF(
                            ISNUMBER(M71:Y71),
                            IF(
                                M$5:Y$5=2,
                                M71:Y71,
                                ""),
                            "")
                            =0),
                        0,
                        GEOMEAN(IF(
                            ISNUMBER(M71:Y71),
                            IF(
                                M$5:Y$5=2,
                                M71:Y71,
                                ""),
                            "")))
                )
            )
        )
    )
)</f>
        <v>0</v>
      </c>
      <c r="J71" s="242">
        <v>45188</v>
      </c>
      <c r="K71" s="242">
        <v>45272</v>
      </c>
      <c r="L71" s="91" t="s">
        <v>114</v>
      </c>
      <c r="M71" s="192">
        <v>6</v>
      </c>
      <c r="N71" s="192" t="s">
        <v>409</v>
      </c>
      <c r="O71" s="192" t="s">
        <v>409</v>
      </c>
      <c r="P71" s="192">
        <v>0</v>
      </c>
      <c r="Q71" s="192" t="s">
        <v>409</v>
      </c>
      <c r="R71" s="192">
        <v>4.2</v>
      </c>
      <c r="S71" s="192" t="s">
        <v>409</v>
      </c>
      <c r="T71" s="192" t="s">
        <v>409</v>
      </c>
      <c r="U71" s="192" t="s">
        <v>409</v>
      </c>
      <c r="V71" s="192">
        <v>-1.8447533779229099</v>
      </c>
      <c r="W71" s="192">
        <v>-0.52505205268979105</v>
      </c>
      <c r="X71" s="192" t="s">
        <v>409</v>
      </c>
      <c r="Y71" s="192"/>
      <c r="Z71" s="192"/>
      <c r="AF71" s="34"/>
      <c r="AG71" s="34"/>
      <c r="AH71" s="34"/>
      <c r="AI71" s="34"/>
      <c r="AJ71" s="34"/>
      <c r="AK71" s="34"/>
      <c r="AL71" s="195"/>
      <c r="AM71" s="195"/>
      <c r="AN71" s="80"/>
      <c r="AO71" s="80"/>
      <c r="AP71" s="80"/>
      <c r="AQ71" s="35"/>
    </row>
    <row r="72" spans="1:43"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$M$4:$Y$4,
                    (M72:Y72),
                    "")),
            1,
            0))
        =0,
    NA(),
    IF(
        Parameters!$D$15=1,
        IF(
            SUM(--(ISNUMBER(IF($M$4:$Y$4=1,(M72:Y72),""))))&gt;0,
            MAX(IF(
                ISNUMBER(M72:Y72),
                IF(
                    M$4:Y$4=1,
                    M72:Y72,
                    ""),
                "")),
            MAX(IF(
                ISNUMBER(M72:Y72),
                IF(
                    M$4:Y$4=2,
                    M72:Y72,
                    ""),
                ""))
        ),
        IF(
            Parameters!$D$16=1,
            IFERROR(
                AVERAGE(IF(
                    ISNUMBER(M72:Y72),
                    IF(
                        M$4:Y$4=1,
                        M72:Y72,
                        ""),
                    "")),
                AVERAGE(IF(
                    ISNUMBER(M72:Y72),
                    IF(
                        M$4:Y$4=2,
                        M72:Y72,
                        ""),
                    ""))
            ),
            IF(
                Parameters!$D$17=1,
                IFERROR(
                    IF(
                        OR(
                            IF(
                                ISNUMBER(M72:Y72),
                                IF(
                                    M$4:Y$4=1,
                                    M72:Y72,
                                    ""),
                                "")
                            =0),
                        0,
                        GEOMEAN(IF(
                            ISNUMBER(M72:Y72),
                            IF(
                                M$4:Y$4=1,
                                M72:Y72,
                                ""),
                            ""))
                    ),
                    IF(
                        OR(IF(
                            ISNUMBER(M72:Y72),
                            IF(
                                M$4:Y$4=2,
                                M72:Y72,
                                ""),
                            "")
                            =0),
                        0,
                        GEOMEAN(IF(
                            ISNUMBER(M72:Y72),
                            IF(
                                M$4:Y$4=2,
                                M72:Y72,
                                ""),
                            "")))
                )
            )
        )
    )
)</f>
        <v>0.57142857142857095</v>
      </c>
      <c r="I72" s="191" t="e" cm="1">
        <f t="array" ref="I72">IF(
    SUM(IF(
            ISNUMBER(
                IF(
                    $M$5:$Y$5,
                    (M72:Y72),
                    "")),
            1,
            0))
        =0,
    NA(),
    IF(
        Parameters!$D$15=1,
        IF(
            SUM(--(ISNUMBER(IF($M$5:$Y$5=1,(M72:Y72),""))))&gt;0,
            MAX(IF(
                ISNUMBER(M72:Y72),
                IF(
                    M$5:Y$5=1,
                    M72:Y72,
                    ""),
                "")),
            MAX(IF(
                ISNUMBER(M72:Y72),
                IF(
                    M$5:Y$5=2,
                    M72:Y72,
                    ""),
                ""))
        ),
        IF(
            Parameters!$D$16=1,
            IFERROR(
                AVERAGE(IF(
                    ISNUMBER(M72:Y72),
                    IF(
                        M$5:Y$5=1,
                        M72:Y72,
                        ""),
                    "")),
                AVERAGE(IF(
                    ISNUMBER(M72:Y72),
                    IF(
                        M$5:Y$5=2,
                        M72:Y72,
                        ""),
                    ""))
            ),
            IF(
                Parameters!$D$17=1,
                IFERROR(
                    IF(
                        OR(
                            IF(
                                ISNUMBER(M72:Y72),
                                IF(
                                    M$5:Y$5=1,
                                    M72:Y72,
                                    ""),
                                "")
                            =0),
                        0,
                        GEOMEAN(IF(
                            ISNUMBER(M72:Y72),
                            IF(
                                M$5:Y$5=1,
                                M72:Y72,
                                ""),
                            ""))
                    ),
                    IF(
                        OR(IF(
                            ISNUMBER(M72:Y72),
                            IF(
                                M$5:Y$5=2,
                                M72:Y72,
                                ""),
                            "")
                            =0),
                        0,
                        GEOMEAN(IF(
                            ISNUMBER(M72:Y72),
                            IF(
                                M$5:Y$5=2,
                                M72:Y72,
                                ""),
                            "")))
                )
            )
        )
    )
)</f>
        <v>#N/A</v>
      </c>
      <c r="J72" s="242">
        <v>44753</v>
      </c>
      <c r="K72" s="242">
        <v>45218</v>
      </c>
      <c r="L72" s="91" t="s">
        <v>116</v>
      </c>
      <c r="M72" s="192">
        <v>0.57142857142857095</v>
      </c>
      <c r="N72" s="192" t="s">
        <v>409</v>
      </c>
      <c r="O72" s="192" t="s">
        <v>409</v>
      </c>
      <c r="P72" s="192" t="s">
        <v>409</v>
      </c>
      <c r="Q72" s="192" t="s">
        <v>409</v>
      </c>
      <c r="R72" s="192">
        <v>0.4</v>
      </c>
      <c r="S72" s="192" t="s">
        <v>409</v>
      </c>
      <c r="T72" s="192" t="s">
        <v>409</v>
      </c>
      <c r="U72" s="192" t="s">
        <v>409</v>
      </c>
      <c r="V72" s="192" t="s">
        <v>409</v>
      </c>
      <c r="W72" s="192" t="s">
        <v>409</v>
      </c>
      <c r="X72" s="192" t="s">
        <v>409</v>
      </c>
      <c r="Y72" s="192"/>
      <c r="Z72" s="192"/>
      <c r="AF72" s="34"/>
      <c r="AG72" s="34"/>
      <c r="AH72" s="34"/>
      <c r="AI72" s="34"/>
      <c r="AJ72" s="34"/>
      <c r="AK72" s="34"/>
      <c r="AL72" s="195"/>
      <c r="AM72" s="195"/>
      <c r="AN72" s="80"/>
      <c r="AO72" s="80"/>
      <c r="AP72" s="80"/>
      <c r="AQ72" s="35"/>
    </row>
    <row r="73" spans="1:43"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t="e">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#N/A</v>
      </c>
      <c r="H73" s="80" t="e" cm="1">
        <f t="array" ref="H73">IF(
    SUM(IF(
            ISNUMBER(
                IF(
                    $M$4:$Y$4,
                    (M73:Y73),
                    "")),
            1,
            0))
        =0,
    NA(),
    IF(
        Parameters!$D$15=1,
        IF(
            SUM(--(ISNUMBER(IF($M$4:$Y$4=1,(M73:Y73),""))))&gt;0,
            MAX(IF(
                ISNUMBER(M73:Y73),
                IF(
                    M$4:Y$4=1,
                    M73:Y73,
                    ""),
                "")),
            MAX(IF(
                ISNUMBER(M73:Y73),
                IF(
                    M$4:Y$4=2,
                    M73:Y73,
                    ""),
                ""))
        ),
        IF(
            Parameters!$D$16=1,
            IFERROR(
                AVERAGE(IF(
                    ISNUMBER(M73:Y73),
                    IF(
                        M$4:Y$4=1,
                        M73:Y73,
                        ""),
                    "")),
                AVERAGE(IF(
                    ISNUMBER(M73:Y73),
                    IF(
                        M$4:Y$4=2,
                        M73:Y73,
                        ""),
                    ""))
            ),
            IF(
                Parameters!$D$17=1,
                IFERROR(
                    IF(
                        OR(
                            IF(
                                ISNUMBER(M73:Y73),
                                IF(
                                    M$4:Y$4=1,
                                    M73:Y73,
                                    ""),
                                "")
                            =0),
                        0,
                        GEOMEAN(IF(
                            ISNUMBER(M73:Y73),
                            IF(
                                M$4:Y$4=1,
                                M73:Y73,
                                ""),
                            ""))
                    ),
                    IF(
                        OR(IF(
                            ISNUMBER(M73:Y73),
                            IF(
                                M$4:Y$4=2,
                                M73:Y73,
                                ""),
                            "")
                            =0),
                        0,
                        GEOMEAN(IF(
                            ISNUMBER(M73:Y73),
                            IF(
                                M$4:Y$4=2,
                                M73:Y73,
                                ""),
                            "")))
                )
            )
        )
    )
)</f>
        <v>#N/A</v>
      </c>
      <c r="I73" s="191" t="e" cm="1">
        <f t="array" ref="I73">IF(
    SUM(IF(
            ISNUMBER(
                IF(
                    $M$5:$Y$5,
                    (M73:Y73),
                    "")),
            1,
            0))
        =0,
    NA(),
    IF(
        Parameters!$D$15=1,
        IF(
            SUM(--(ISNUMBER(IF($M$5:$Y$5=1,(M73:Y73),""))))&gt;0,
            MAX(IF(
                ISNUMBER(M73:Y73),
                IF(
                    M$5:Y$5=1,
                    M73:Y73,
                    ""),
                "")),
            MAX(IF(
                ISNUMBER(M73:Y73),
                IF(
                    M$5:Y$5=2,
                    M73:Y73,
                    ""),
                ""))
        ),
        IF(
            Parameters!$D$16=1,
            IFERROR(
                AVERAGE(IF(
                    ISNUMBER(M73:Y73),
                    IF(
                        M$5:Y$5=1,
                        M73:Y73,
                        ""),
                    "")),
                AVERAGE(IF(
                    ISNUMBER(M73:Y73),
                    IF(
                        M$5:Y$5=2,
                        M73:Y73,
                        ""),
                    ""))
            ),
            IF(
                Parameters!$D$17=1,
                IFERROR(
                    IF(
                        OR(
                            IF(
                                ISNUMBER(M73:Y73),
                                IF(
                                    M$5:Y$5=1,
                                    M73:Y73,
                                    ""),
                                "")
                            =0),
                        0,
                        GEOMEAN(IF(
                            ISNUMBER(M73:Y73),
                            IF(
                                M$5:Y$5=1,
                                M73:Y73,
                                ""),
                            ""))
                    ),
                    IF(
                        OR(IF(
                            ISNUMBER(M73:Y73),
                            IF(
                                M$5:Y$5=2,
                                M73:Y73,
                                ""),
                            "")
                            =0),
                        0,
                        GEOMEAN(IF(
                            ISNUMBER(M73:Y73),
                            IF(
                                M$5:Y$5=2,
                                M73:Y73,
                                ""),
                            "")))
                )
            )
        )
    )
)</f>
        <v>#N/A</v>
      </c>
      <c r="J73" s="242" t="s">
        <v>409</v>
      </c>
      <c r="K73" s="242" t="s">
        <v>409</v>
      </c>
      <c r="L73" s="91" t="s">
        <v>701</v>
      </c>
      <c r="M73" s="192" t="s">
        <v>409</v>
      </c>
      <c r="N73" s="192" t="s">
        <v>409</v>
      </c>
      <c r="O73" s="192" t="s">
        <v>409</v>
      </c>
      <c r="P73" s="192" t="s">
        <v>409</v>
      </c>
      <c r="Q73" s="192" t="s">
        <v>409</v>
      </c>
      <c r="R73" s="192" t="s">
        <v>409</v>
      </c>
      <c r="S73" s="192" t="s">
        <v>409</v>
      </c>
      <c r="T73" s="192" t="s">
        <v>409</v>
      </c>
      <c r="U73" s="192" t="s">
        <v>409</v>
      </c>
      <c r="V73" s="192" t="s">
        <v>409</v>
      </c>
      <c r="W73" s="192" t="s">
        <v>409</v>
      </c>
      <c r="X73" s="192" t="s">
        <v>409</v>
      </c>
      <c r="Y73" s="192"/>
      <c r="Z73" s="192"/>
      <c r="AF73" s="34"/>
      <c r="AG73" s="34"/>
      <c r="AH73" s="34"/>
      <c r="AI73" s="34"/>
      <c r="AJ73" s="34"/>
      <c r="AK73" s="34"/>
      <c r="AL73" s="195"/>
      <c r="AM73" s="195"/>
      <c r="AN73" s="80"/>
      <c r="AO73" s="80"/>
      <c r="AP73" s="80"/>
      <c r="AQ73" s="35"/>
    </row>
    <row r="74" spans="1:43"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$M$4:$Y$4,
                    (M74:Y74),
                    "")),
            1,
            0))
        =0,
    NA(),
    IF(
        Parameters!$D$15=1,
        IF(
            SUM(--(ISNUMBER(IF($M$4:$Y$4=1,(M74:Y74),""))))&gt;0,
            MAX(IF(
                ISNUMBER(M74:Y74),
                IF(
                    M$4:Y$4=1,
                    M74:Y74,
                    ""),
                "")),
            MAX(IF(
                ISNUMBER(M74:Y74),
                IF(
                    M$4:Y$4=2,
                    M74:Y74,
                    ""),
                ""))
        ),
        IF(
            Parameters!$D$16=1,
            IFERROR(
                AVERAGE(IF(
                    ISNUMBER(M74:Y74),
                    IF(
                        M$4:Y$4=1,
                        M74:Y74,
                        ""),
                    "")),
                AVERAGE(IF(
                    ISNUMBER(M74:Y74),
                    IF(
                        M$4:Y$4=2,
                        M74:Y74,
                        ""),
                    ""))
            ),
            IF(
                Parameters!$D$17=1,
                IFERROR(
                    IF(
                        OR(
                            IF(
                                ISNUMBER(M74:Y74),
                                IF(
                                    M$4:Y$4=1,
                                    M74:Y74,
                                    ""),
                                "")
                            =0),
                        0,
                        GEOMEAN(IF(
                            ISNUMBER(M74:Y74),
                            IF(
                                M$4:Y$4=1,
                                M74:Y74,
                                ""),
                            ""))
                    ),
                    IF(
                        OR(IF(
                            ISNUMBER(M74:Y74),
                            IF(
                                M$4:Y$4=2,
                                M74:Y74,
                                ""),
                            "")
                            =0),
                        0,
                        GEOMEAN(IF(
                            ISNUMBER(M74:Y74),
                            IF(
                                M$4:Y$4=2,
                                M74:Y74,
                                ""),
                            "")))
                )
            )
        )
    )
)</f>
        <v>7.5714285714285703</v>
      </c>
      <c r="I74" s="191" t="e" cm="1">
        <f t="array" ref="I74">IF(
    SUM(IF(
            ISNUMBER(
                IF(
                    $M$5:$Y$5,
                    (M74:Y74),
                    "")),
            1,
            0))
        =0,
    NA(),
    IF(
        Parameters!$D$15=1,
        IF(
            SUM(--(ISNUMBER(IF($M$5:$Y$5=1,(M74:Y74),""))))&gt;0,
            MAX(IF(
                ISNUMBER(M74:Y74),
                IF(
                    M$5:Y$5=1,
                    M74:Y74,
                    ""),
                "")),
            MAX(IF(
                ISNUMBER(M74:Y74),
                IF(
                    M$5:Y$5=2,
                    M74:Y74,
                    ""),
                ""))
        ),
        IF(
            Parameters!$D$16=1,
            IFERROR(
                AVERAGE(IF(
                    ISNUMBER(M74:Y74),
                    IF(
                        M$5:Y$5=1,
                        M74:Y74,
                        ""),
                    "")),
                AVERAGE(IF(
                    ISNUMBER(M74:Y74),
                    IF(
                        M$5:Y$5=2,
                        M74:Y74,
                        ""),
                    ""))
            ),
            IF(
                Parameters!$D$17=1,
                IFERROR(
                    IF(
                        OR(
                            IF(
                                ISNUMBER(M74:Y74),
                                IF(
                                    M$5:Y$5=1,
                                    M74:Y74,
                                    ""),
                                "")
                            =0),
                        0,
                        GEOMEAN(IF(
                            ISNUMBER(M74:Y74),
                            IF(
                                M$5:Y$5=1,
                                M74:Y74,
                                ""),
                            ""))
                    ),
                    IF(
                        OR(IF(
                            ISNUMBER(M74:Y74),
                            IF(
                                M$5:Y$5=2,
                                M74:Y74,
                                ""),
                            "")
                            =0),
                        0,
                        GEOMEAN(IF(
                            ISNUMBER(M74:Y74),
                            IF(
                                M$5:Y$5=2,
                                M74:Y74,
                                ""),
                            "")))
                )
            )
        )
    )
)</f>
        <v>#N/A</v>
      </c>
      <c r="J74" s="242">
        <v>45163</v>
      </c>
      <c r="K74" s="242">
        <v>45014</v>
      </c>
      <c r="L74" s="91" t="s">
        <v>117</v>
      </c>
      <c r="M74" s="192">
        <v>7.5714285714285703</v>
      </c>
      <c r="N74" s="192" t="s">
        <v>409</v>
      </c>
      <c r="O74" s="192" t="s">
        <v>409</v>
      </c>
      <c r="P74" s="192" t="s">
        <v>409</v>
      </c>
      <c r="Q74" s="192" t="s">
        <v>409</v>
      </c>
      <c r="R74" s="192">
        <v>5.3</v>
      </c>
      <c r="S74" s="192" t="s">
        <v>409</v>
      </c>
      <c r="T74" s="192" t="s">
        <v>409</v>
      </c>
      <c r="U74" s="192" t="s">
        <v>409</v>
      </c>
      <c r="V74" s="192" t="s">
        <v>409</v>
      </c>
      <c r="W74" s="192" t="s">
        <v>409</v>
      </c>
      <c r="X74" s="192" t="s">
        <v>409</v>
      </c>
      <c r="Y74" s="192"/>
      <c r="Z74" s="192"/>
      <c r="AF74" s="34"/>
      <c r="AG74" s="34"/>
      <c r="AH74" s="34"/>
      <c r="AI74" s="34"/>
      <c r="AJ74" s="34"/>
      <c r="AK74" s="34"/>
      <c r="AL74" s="195"/>
      <c r="AM74" s="195"/>
      <c r="AN74" s="80"/>
      <c r="AO74" s="80"/>
      <c r="AP74" s="80"/>
      <c r="AQ74" s="35"/>
    </row>
    <row r="75" spans="1:43"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4.9038186507061576</v>
      </c>
      <c r="H75" s="80" cm="1">
        <f t="array" ref="H75">IF(
    SUM(IF(
            ISNUMBER(
                IF(
                    $M$4:$Y$4,
                    (M75:Y75),
                    "")),
            1,
            0))
        =0,
    NA(),
    IF(
        Parameters!$D$15=1,
        IF(
            SUM(--(ISNUMBER(IF($M$4:$Y$4=1,(M75:Y75),""))))&gt;0,
            MAX(IF(
                ISNUMBER(M75:Y75),
                IF(
                    M$4:Y$4=1,
                    M75:Y75,
                    ""),
                "")),
            MAX(IF(
                ISNUMBER(M75:Y75),
                IF(
                    M$4:Y$4=2,
                    M75:Y75,
                    ""),
                ""))
        ),
        IF(
            Parameters!$D$16=1,
            IFERROR(
                AVERAGE(IF(
                    ISNUMBER(M75:Y75),
                    IF(
                        M$4:Y$4=1,
                        M75:Y75,
                        ""),
                    "")),
                AVERAGE(IF(
                    ISNUMBER(M75:Y75),
                    IF(
                        M$4:Y$4=2,
                        M75:Y75,
                        ""),
                    ""))
            ),
            IF(
                Parameters!$D$17=1,
                IFERROR(
                    IF(
                        OR(
                            IF(
                                ISNUMBER(M75:Y75),
                                IF(
                                    M$4:Y$4=1,
                                    M75:Y75,
                                    ""),
                                "")
                            =0),
                        0,
                        GEOMEAN(IF(
                            ISNUMBER(M75:Y75),
                            IF(
                                M$4:Y$4=1,
                                M75:Y75,
                                ""),
                            ""))
                    ),
                    IF(
                        OR(IF(
                            ISNUMBER(M75:Y75),
                            IF(
                                M$4:Y$4=2,
                                M75:Y75,
                                ""),
                            "")
                            =0),
                        0,
                        GEOMEAN(IF(
                            ISNUMBER(M75:Y75),
                            IF(
                                M$4:Y$4=2,
                                M75:Y75,
                                ""),
                            "")))
                )
            )
        )
    )
)</f>
        <v>6</v>
      </c>
      <c r="I75" s="191" cm="1">
        <f t="array" ref="I75">IF(
    SUM(IF(
            ISNUMBER(
                IF(
                    $M$5:$Y$5,
                    (M75:Y75),
                    "")),
            1,
            0))
        =0,
    NA(),
    IF(
        Parameters!$D$15=1,
        IF(
            SUM(--(ISNUMBER(IF($M$5:$Y$5=1,(M75:Y75),""))))&gt;0,
            MAX(IF(
                ISNUMBER(M75:Y75),
                IF(
                    M$5:Y$5=1,
                    M75:Y75,
                    ""),
                "")),
            MAX(IF(
                ISNUMBER(M75:Y75),
                IF(
                    M$5:Y$5=2,
                    M75:Y75,
                    ""),
                ""))
        ),
        IF(
            Parameters!$D$16=1,
            IFERROR(
                AVERAGE(IF(
                    ISNUMBER(M75:Y75),
                    IF(
                        M$5:Y$5=1,
                        M75:Y75,
                        ""),
                    "")),
                AVERAGE(IF(
                    ISNUMBER(M75:Y75),
                    IF(
                        M$5:Y$5=2,
                        M75:Y75,
                        ""),
                    ""))
            ),
            IF(
                Parameters!$D$17=1,
                IFERROR(
                    IF(
                        OR(
                            IF(
                                ISNUMBER(M75:Y75),
                                IF(
                                    M$5:Y$5=1,
                                    M75:Y75,
                                    ""),
                                "")
                            =0),
                        0,
                        GEOMEAN(IF(
                            ISNUMBER(M75:Y75),
                            IF(
                                M$5:Y$5=1,
                                M75:Y75,
                                ""),
                            ""))
                    ),
                    IF(
                        OR(IF(
                            ISNUMBER(M75:Y75),
                            IF(
                                M$5:Y$5=2,
                                M75:Y75,
                                ""),
                            "")
                            =0),
                        0,
                        GEOMEAN(IF(
                            ISNUMBER(M75:Y75),
                            IF(
                                M$5:Y$5=2,
                                M75:Y75,
                                ""),
                            "")))
                )
            )
        )
    )
)</f>
        <v>4.0079062265022598</v>
      </c>
      <c r="J75" s="242">
        <v>45163</v>
      </c>
      <c r="K75" s="242">
        <v>45272</v>
      </c>
      <c r="L75" s="91" t="s">
        <v>119</v>
      </c>
      <c r="M75" s="192">
        <v>6</v>
      </c>
      <c r="N75" s="192" t="s">
        <v>409</v>
      </c>
      <c r="O75" s="192" t="s">
        <v>409</v>
      </c>
      <c r="P75" s="192">
        <v>4.0079062265022598</v>
      </c>
      <c r="Q75" s="192" t="s">
        <v>409</v>
      </c>
      <c r="R75" s="192">
        <v>4.2</v>
      </c>
      <c r="S75" s="192" t="s">
        <v>409</v>
      </c>
      <c r="T75" s="192" t="s">
        <v>409</v>
      </c>
      <c r="U75" s="192" t="s">
        <v>409</v>
      </c>
      <c r="V75" s="192">
        <v>5.0459969222734997E-2</v>
      </c>
      <c r="W75" s="192">
        <v>0.20039531132511301</v>
      </c>
      <c r="X75" s="192" t="s">
        <v>409</v>
      </c>
      <c r="Y75" s="192"/>
      <c r="Z75" s="192"/>
      <c r="AF75" s="34"/>
      <c r="AG75" s="34"/>
      <c r="AH75" s="34"/>
      <c r="AI75" s="34"/>
      <c r="AJ75" s="34"/>
      <c r="AK75" s="34"/>
      <c r="AL75" s="195"/>
      <c r="AM75" s="195"/>
      <c r="AN75" s="80"/>
      <c r="AO75" s="80"/>
      <c r="AP75" s="80"/>
      <c r="AQ75" s="35"/>
    </row>
    <row r="76" spans="1:43"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$M$4:$Y$4,
                    (M76:Y76),
                    "")),
            1,
            0))
        =0,
    NA(),
    IF(
        Parameters!$D$15=1,
        IF(
            SUM(--(ISNUMBER(IF($M$4:$Y$4=1,(M76:Y76),""))))&gt;0,
            MAX(IF(
                ISNUMBER(M76:Y76),
                IF(
                    M$4:Y$4=1,
                    M76:Y76,
                    ""),
                "")),
            MAX(IF(
                ISNUMBER(M76:Y76),
                IF(
                    M$4:Y$4=2,
                    M76:Y76,
                    ""),
                ""))
        ),
        IF(
            Parameters!$D$16=1,
            IFERROR(
                AVERAGE(IF(
                    ISNUMBER(M76:Y76),
                    IF(
                        M$4:Y$4=1,
                        M76:Y76,
                        ""),
                    "")),
                AVERAGE(IF(
                    ISNUMBER(M76:Y76),
                    IF(
                        M$4:Y$4=2,
                        M76:Y76,
                        ""),
                    ""))
            ),
            IF(
                Parameters!$D$17=1,
                IFERROR(
                    IF(
                        OR(
                            IF(
                                ISNUMBER(M76:Y76),
                                IF(
                                    M$4:Y$4=1,
                                    M76:Y76,
                                    ""),
                                "")
                            =0),
                        0,
                        GEOMEAN(IF(
                            ISNUMBER(M76:Y76),
                            IF(
                                M$4:Y$4=1,
                                M76:Y76,
                                ""),
                            ""))
                    ),
                    IF(
                        OR(IF(
                            ISNUMBER(M76:Y76),
                            IF(
                                M$4:Y$4=2,
                                M76:Y76,
                                ""),
                            "")
                            =0),
                        0,
                        GEOMEAN(IF(
                            ISNUMBER(M76:Y76),
                            IF(
                                M$4:Y$4=2,
                                M76:Y76,
                                ""),
                            "")))
                )
            )
        )
    )
)</f>
        <v>0.57142857142857095</v>
      </c>
      <c r="I76" s="191" t="e" cm="1">
        <f t="array" ref="I76">IF(
    SUM(IF(
            ISNUMBER(
                IF(
                    $M$5:$Y$5,
                    (M76:Y76),
                    "")),
            1,
            0))
        =0,
    NA(),
    IF(
        Parameters!$D$15=1,
        IF(
            SUM(--(ISNUMBER(IF($M$5:$Y$5=1,(M76:Y76),""))))&gt;0,
            MAX(IF(
                ISNUMBER(M76:Y76),
                IF(
                    M$5:Y$5=1,
                    M76:Y76,
                    ""),
                "")),
            MAX(IF(
                ISNUMBER(M76:Y76),
                IF(
                    M$5:Y$5=2,
                    M76:Y76,
                    ""),
                ""))
        ),
        IF(
            Parameters!$D$16=1,
            IFERROR(
                AVERAGE(IF(
                    ISNUMBER(M76:Y76),
                    IF(
                        M$5:Y$5=1,
                        M76:Y76,
                        ""),
                    "")),
                AVERAGE(IF(
                    ISNUMBER(M76:Y76),
                    IF(
                        M$5:Y$5=2,
                        M76:Y76,
                        ""),
                    ""))
            ),
            IF(
                Parameters!$D$17=1,
                IFERROR(
                    IF(
                        OR(
                            IF(
                                ISNUMBER(M76:Y76),
                                IF(
                                    M$5:Y$5=1,
                                    M76:Y76,
                                    ""),
                                "")
                            =0),
                        0,
                        GEOMEAN(IF(
                            ISNUMBER(M76:Y76),
                            IF(
                                M$5:Y$5=1,
                                M76:Y76,
                                ""),
                            ""))
                    ),
                    IF(
                        OR(IF(
                            ISNUMBER(M76:Y76),
                            IF(
                                M$5:Y$5=2,
                                M76:Y76,
                                ""),
                            "")
                            =0),
                        0,
                        GEOMEAN(IF(
                            ISNUMBER(M76:Y76),
                            IF(
                                M$5:Y$5=2,
                                M76:Y76,
                                ""),
                            "")))
                )
            )
        )
    )
)</f>
        <v>#N/A</v>
      </c>
      <c r="J76" s="242">
        <v>45188</v>
      </c>
      <c r="K76" s="242">
        <v>45218</v>
      </c>
      <c r="L76" s="91" t="s">
        <v>121</v>
      </c>
      <c r="M76" s="192">
        <v>0.57142857142857095</v>
      </c>
      <c r="N76" s="192" t="s">
        <v>409</v>
      </c>
      <c r="O76" s="192" t="s">
        <v>409</v>
      </c>
      <c r="P76" s="192" t="s">
        <v>409</v>
      </c>
      <c r="Q76" s="192" t="s">
        <v>409</v>
      </c>
      <c r="R76" s="192">
        <v>0.4</v>
      </c>
      <c r="S76" s="192" t="s">
        <v>409</v>
      </c>
      <c r="T76" s="192" t="s">
        <v>409</v>
      </c>
      <c r="U76" s="192" t="s">
        <v>409</v>
      </c>
      <c r="V76" s="192" t="s">
        <v>409</v>
      </c>
      <c r="W76" s="192" t="s">
        <v>409</v>
      </c>
      <c r="X76" s="192" t="s">
        <v>409</v>
      </c>
      <c r="Y76" s="192"/>
      <c r="Z76" s="192"/>
      <c r="AF76" s="34"/>
      <c r="AG76" s="34"/>
      <c r="AH76" s="34"/>
      <c r="AI76" s="34"/>
      <c r="AJ76" s="34"/>
      <c r="AK76" s="34"/>
      <c r="AL76" s="195"/>
      <c r="AM76" s="195"/>
      <c r="AN76" s="80"/>
      <c r="AO76" s="80"/>
      <c r="AP76" s="80"/>
      <c r="AQ76" s="35"/>
    </row>
    <row r="77" spans="1:43"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6.4365030434678889</v>
      </c>
      <c r="H77" s="80" cm="1">
        <f t="array" ref="H77">IF(
    SUM(IF(
            ISNUMBER(
                IF(
                    $M$4:$Y$4,
                    (M77:Y77),
                    "")),
            1,
            0))
        =0,
    NA(),
    IF(
        Parameters!$D$15=1,
        IF(
            SUM(--(ISNUMBER(IF($M$4:$Y$4=1,(M77:Y77),""))))&gt;0,
            MAX(IF(
                ISNUMBER(M77:Y77),
                IF(
                    M$4:Y$4=1,
                    M77:Y77,
                    ""),
                "")),
            MAX(IF(
                ISNUMBER(M77:Y77),
                IF(
                    M$4:Y$4=2,
                    M77:Y77,
                    ""),
                ""))
        ),
        IF(
            Parameters!$D$16=1,
            IFERROR(
                AVERAGE(IF(
                    ISNUMBER(M77:Y77),
                    IF(
                        M$4:Y$4=1,
                        M77:Y77,
                        ""),
                    "")),
                AVERAGE(IF(
                    ISNUMBER(M77:Y77),
                    IF(
                        M$4:Y$4=2,
                        M77:Y77,
                        ""),
                    ""))
            ),
            IF(
                Parameters!$D$17=1,
                IFERROR(
                    IF(
                        OR(
                            IF(
                                ISNUMBER(M77:Y77),
                                IF(
                                    M$4:Y$4=1,
                                    M77:Y77,
                                    ""),
                                "")
                            =0),
                        0,
                        GEOMEAN(IF(
                            ISNUMBER(M77:Y77),
                            IF(
                                M$4:Y$4=1,
                                M77:Y77,
                                ""),
                            ""))
                    ),
                    IF(
                        OR(IF(
                            ISNUMBER(M77:Y77),
                            IF(
                                M$4:Y$4=2,
                                M77:Y77,
                                ""),
                            "")
                            =0),
                        0,
                        GEOMEAN(IF(
                            ISNUMBER(M77:Y77),
                            IF(
                                M$4:Y$4=2,
                                M77:Y77,
                                ""),
                            "")))
                )
            )
        )
    )
)</f>
        <v>4.1428571428571397</v>
      </c>
      <c r="I77" s="191" cm="1">
        <f t="array" ref="I77">IF(
    SUM(IF(
            ISNUMBER(
                IF(
                    $M$5:$Y$5,
                    (M77:Y77),
                    "")),
            1,
            0))
        =0,
    NA(),
    IF(
        Parameters!$D$15=1,
        IF(
            SUM(--(ISNUMBER(IF($M$5:$Y$5=1,(M77:Y77),""))))&gt;0,
            MAX(IF(
                ISNUMBER(M77:Y77),
                IF(
                    M$5:Y$5=1,
                    M77:Y77,
                    ""),
                "")),
            MAX(IF(
                ISNUMBER(M77:Y77),
                IF(
                    M$5:Y$5=2,
                    M77:Y77,
                    ""),
                ""))
        ),
        IF(
            Parameters!$D$16=1,
            IFERROR(
                AVERAGE(IF(
                    ISNUMBER(M77:Y77),
                    IF(
                        M$5:Y$5=1,
                        M77:Y77,
                        ""),
                    "")),
                AVERAGE(IF(
                    ISNUMBER(M77:Y77),
                    IF(
                        M$5:Y$5=2,
                        M77:Y77,
                        ""),
                    ""))
            ),
            IF(
                Parameters!$D$17=1,
                IFERROR(
                    IF(
                        OR(
                            IF(
                                ISNUMBER(M77:Y77),
                                IF(
                                    M$5:Y$5=1,
                                    M77:Y77,
                                    ""),
                                "")
                            =0),
                        0,
                        GEOMEAN(IF(
                            ISNUMBER(M77:Y77),
                            IF(
                                M$5:Y$5=1,
                                M77:Y77,
                                ""),
                            ""))
                    ),
                    IF(
                        OR(IF(
                            ISNUMBER(M77:Y77),
                            IF(
                                M$5:Y$5=2,
                                M77:Y77,
                                ""),
                            "")
                            =0),
                        0,
                        GEOMEAN(IF(
                            ISNUMBER(M77:Y77),
                            IF(
                                M$5:Y$5=2,
                                M77:Y77,
                                ""),
                            "")))
                )
            )
        )
    )
)</f>
        <v>10</v>
      </c>
      <c r="J77" s="242">
        <v>45188</v>
      </c>
      <c r="K77" s="242">
        <v>44753</v>
      </c>
      <c r="L77" s="91" t="s">
        <v>123</v>
      </c>
      <c r="M77" s="192">
        <v>4.1428571428571397</v>
      </c>
      <c r="N77" s="192" t="s">
        <v>409</v>
      </c>
      <c r="O77" s="192">
        <v>10</v>
      </c>
      <c r="P77" s="192">
        <v>0</v>
      </c>
      <c r="Q77" s="192" t="s">
        <v>409</v>
      </c>
      <c r="R77" s="192">
        <v>2.9</v>
      </c>
      <c r="S77" s="192" t="s">
        <v>409</v>
      </c>
      <c r="T77" s="192" t="s">
        <v>409</v>
      </c>
      <c r="U77" s="192" t="s">
        <v>541</v>
      </c>
      <c r="V77" s="192">
        <v>-1.5180932378404099</v>
      </c>
      <c r="W77" s="192">
        <v>-0.63645196492815004</v>
      </c>
      <c r="X77" s="192" t="s">
        <v>409</v>
      </c>
      <c r="Y77" s="192"/>
      <c r="Z77" s="192"/>
      <c r="AF77" s="34"/>
      <c r="AG77" s="34"/>
      <c r="AH77" s="34"/>
      <c r="AI77" s="34"/>
      <c r="AJ77" s="34"/>
      <c r="AK77" s="34"/>
      <c r="AL77" s="195"/>
      <c r="AM77" s="195"/>
      <c r="AN77" s="80"/>
      <c r="AO77" s="80"/>
      <c r="AP77" s="80"/>
      <c r="AQ77" s="35"/>
    </row>
    <row r="78" spans="1:43"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8.6189160737133417</v>
      </c>
      <c r="H78" s="80" cm="1">
        <f t="array" ref="H78">IF(
    SUM(IF(
            ISNUMBER(
                IF(
                    $M$4:$Y$4,
                    (M78:Y78),
                    "")),
            1,
            0))
        =0,
    NA(),
    IF(
        Parameters!$D$15=1,
        IF(
            SUM(--(ISNUMBER(IF($M$4:$Y$4=1,(M78:Y78),""))))&gt;0,
            MAX(IF(
                ISNUMBER(M78:Y78),
                IF(
                    M$4:Y$4=1,
                    M78:Y78,
                    ""),
                "")),
            MAX(IF(
                ISNUMBER(M78:Y78),
                IF(
                    M$4:Y$4=2,
                    M78:Y78,
                    ""),
                ""))
        ),
        IF(
            Parameters!$D$16=1,
            IFERROR(
                AVERAGE(IF(
                    ISNUMBER(M78:Y78),
                    IF(
                        M$4:Y$4=1,
                        M78:Y78,
                        ""),
                    "")),
                AVERAGE(IF(
                    ISNUMBER(M78:Y78),
                    IF(
                        M$4:Y$4=2,
                        M78:Y78,
                        ""),
                    ""))
            ),
            IF(
                Parameters!$D$17=1,
                IFERROR(
                    IF(
                        OR(
                            IF(
                                ISNUMBER(M78:Y78),
                                IF(
                                    M$4:Y$4=1,
                                    M78:Y78,
                                    ""),
                                "")
                            =0),
                        0,
                        GEOMEAN(IF(
                            ISNUMBER(M78:Y78),
                            IF(
                                M$4:Y$4=1,
                                M78:Y78,
                                ""),
                            ""))
                    ),
                    IF(
                        OR(IF(
                            ISNUMBER(M78:Y78),
                            IF(
                                M$4:Y$4=2,
                                M78:Y78,
                                ""),
                            "")
                            =0),
                        0,
                        GEOMEAN(IF(
                            ISNUMBER(M78:Y78),
                            IF(
                                M$4:Y$4=2,
                                M78:Y78,
                                ""),
                            "")))
                )
            )
        )
    )
)</f>
        <v>7.4285714285714199</v>
      </c>
      <c r="I78" s="191" cm="1">
        <f t="array" ref="I78">IF(
    SUM(IF(
            ISNUMBER(
                IF(
                    $M$5:$Y$5,
                    (M78:Y78),
                    "")),
            1,
            0))
        =0,
    NA(),
    IF(
        Parameters!$D$15=1,
        IF(
            SUM(--(ISNUMBER(IF($M$5:$Y$5=1,(M78:Y78),""))))&gt;0,
            MAX(IF(
                ISNUMBER(M78:Y78),
                IF(
                    M$5:Y$5=1,
                    M78:Y78,
                    ""),
                "")),
            MAX(IF(
                ISNUMBER(M78:Y78),
                IF(
                    M$5:Y$5=2,
                    M78:Y78,
                    ""),
                ""))
        ),
        IF(
            Parameters!$D$16=1,
            IFERROR(
                AVERAGE(IF(
                    ISNUMBER(M78:Y78),
                    IF(
                        M$5:Y$5=1,
                        M78:Y78,
                        ""),
                    "")),
                AVERAGE(IF(
                    ISNUMBER(M78:Y78),
                    IF(
                        M$5:Y$5=2,
                        M78:Y78,
                        ""),
                    ""))
            ),
            IF(
                Parameters!$D$17=1,
                IFERROR(
                    IF(
                        OR(
                            IF(
                                ISNUMBER(M78:Y78),
                                IF(
                                    M$5:Y$5=1,
                                    M78:Y78,
                                    ""),
                                "")
                            =0),
                        0,
                        GEOMEAN(IF(
                            ISNUMBER(M78:Y78),
                            IF(
                                M$5:Y$5=1,
                                M78:Y78,
                                ""),
                            ""))
                    ),
                    IF(
                        OR(IF(
                            ISNUMBER(M78:Y78),
                            IF(
                                M$5:Y$5=2,
                                M78:Y78,
                                ""),
                            "")
                            =0),
                        0,
                        GEOMEAN(IF(
                            ISNUMBER(M78:Y78),
                            IF(
                                M$5:Y$5=2,
                                M78:Y78,
                                ""),
                            "")))
                )
            )
        )
    )
)</f>
        <v>10</v>
      </c>
      <c r="J78" s="242">
        <v>45163</v>
      </c>
      <c r="K78" s="242">
        <v>45272</v>
      </c>
      <c r="L78" s="91" t="s">
        <v>125</v>
      </c>
      <c r="M78" s="192">
        <v>7.4285714285714199</v>
      </c>
      <c r="N78" s="192" t="s">
        <v>409</v>
      </c>
      <c r="O78" s="192">
        <v>0</v>
      </c>
      <c r="P78" s="192">
        <v>10</v>
      </c>
      <c r="Q78" s="192" t="s">
        <v>409</v>
      </c>
      <c r="R78" s="192">
        <v>5.2</v>
      </c>
      <c r="S78" s="192" t="s">
        <v>409</v>
      </c>
      <c r="T78" s="192" t="s">
        <v>409</v>
      </c>
      <c r="U78" s="192" t="s">
        <v>539</v>
      </c>
      <c r="V78" s="192">
        <v>2.2048606698251798</v>
      </c>
      <c r="W78" s="192">
        <v>3.7599359079902701</v>
      </c>
      <c r="X78" s="192" t="s">
        <v>409</v>
      </c>
      <c r="Y78" s="192"/>
      <c r="Z78" s="192"/>
      <c r="AF78" s="34"/>
      <c r="AG78" s="34"/>
      <c r="AH78" s="34"/>
      <c r="AI78" s="34"/>
      <c r="AJ78" s="34"/>
      <c r="AK78" s="34"/>
      <c r="AL78" s="195"/>
      <c r="AM78" s="195"/>
      <c r="AN78" s="80"/>
      <c r="AO78" s="80"/>
      <c r="AP78" s="80"/>
      <c r="AQ78" s="35"/>
    </row>
    <row r="79" spans="1:43" x14ac:dyDescent="0.2">
      <c r="A79" s="84">
        <v>72</v>
      </c>
      <c r="B79" s="84" t="str">
        <f ca="1"/>
        <v>Gibraltar</v>
      </c>
      <c r="C79" s="84" t="str">
        <f ca="1"/>
        <v>GIB</v>
      </c>
      <c r="D79" s="219" t="str">
        <f ca="1"/>
        <v>ECS           Europe &amp; Central Asia</v>
      </c>
      <c r="E79" s="219" t="str">
        <f ca="1"/>
        <v>NA</v>
      </c>
      <c r="F79" s="190" t="str">
        <f t="shared" ca="1" si="4"/>
        <v/>
      </c>
      <c r="G79" s="80" t="e">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#N/A</v>
      </c>
      <c r="H79" s="80" t="e" cm="1">
        <f t="array" ref="H79">IF(
    SUM(IF(
            ISNUMBER(
                IF(
                    $M$4:$Y$4,
                    (M79:Y79),
                    "")),
            1,
            0))
        =0,
    NA(),
    IF(
        Parameters!$D$15=1,
        IF(
            SUM(--(ISNUMBER(IF($M$4:$Y$4=1,(M79:Y79),""))))&gt;0,
            MAX(IF(
                ISNUMBER(M79:Y79),
                IF(
                    M$4:Y$4=1,
                    M79:Y79,
                    ""),
                "")),
            MAX(IF(
                ISNUMBER(M79:Y79),
                IF(
                    M$4:Y$4=2,
                    M79:Y79,
                    ""),
                ""))
        ),
        IF(
            Parameters!$D$16=1,
            IFERROR(
                AVERAGE(IF(
                    ISNUMBER(M79:Y79),
                    IF(
                        M$4:Y$4=1,
                        M79:Y79,
                        ""),
                    "")),
                AVERAGE(IF(
                    ISNUMBER(M79:Y79),
                    IF(
                        M$4:Y$4=2,
                        M79:Y79,
                        ""),
                    ""))
            ),
            IF(
                Parameters!$D$17=1,
                IFERROR(
                    IF(
                        OR(
                            IF(
                                ISNUMBER(M79:Y79),
                                IF(
                                    M$4:Y$4=1,
                                    M79:Y79,
                                    ""),
                                "")
                            =0),
                        0,
                        GEOMEAN(IF(
                            ISNUMBER(M79:Y79),
                            IF(
                                M$4:Y$4=1,
                                M79:Y79,
                                ""),
                            ""))
                    ),
                    IF(
                        OR(IF(
                            ISNUMBER(M79:Y79),
                            IF(
                                M$4:Y$4=2,
                                M79:Y79,
                                ""),
                            "")
                            =0),
                        0,
                        GEOMEAN(IF(
                            ISNUMBER(M79:Y79),
                            IF(
                                M$4:Y$4=2,
                                M79:Y79,
                                ""),
                            "")))
                )
            )
        )
    )
)</f>
        <v>#N/A</v>
      </c>
      <c r="I79" s="191" t="e" cm="1">
        <f t="array" ref="I79">IF(
    SUM(IF(
            ISNUMBER(
                IF(
                    $M$5:$Y$5,
                    (M79:Y79),
                    "")),
            1,
            0))
        =0,
    NA(),
    IF(
        Parameters!$D$15=1,
        IF(
            SUM(--(ISNUMBER(IF($M$5:$Y$5=1,(M79:Y79),""))))&gt;0,
            MAX(IF(
                ISNUMBER(M79:Y79),
                IF(
                    M$5:Y$5=1,
                    M79:Y79,
                    ""),
                "")),
            MAX(IF(
                ISNUMBER(M79:Y79),
                IF(
                    M$5:Y$5=2,
                    M79:Y79,
                    ""),
                ""))
        ),
        IF(
            Parameters!$D$16=1,
            IFERROR(
                AVERAGE(IF(
                    ISNUMBER(M79:Y79),
                    IF(
                        M$5:Y$5=1,
                        M79:Y79,
                        ""),
                    "")),
                AVERAGE(IF(
                    ISNUMBER(M79:Y79),
                    IF(
                        M$5:Y$5=2,
                        M79:Y79,
                        ""),
                    ""))
            ),
            IF(
                Parameters!$D$17=1,
                IFERROR(
                    IF(
                        OR(
                            IF(
                                ISNUMBER(M79:Y79),
                                IF(
                                    M$5:Y$5=1,
                                    M79:Y79,
                                    ""),
                                "")
                            =0),
                        0,
                        GEOMEAN(IF(
                            ISNUMBER(M79:Y79),
                            IF(
                                M$5:Y$5=1,
                                M79:Y79,
                                ""),
                            ""))
                    ),
                    IF(
                        OR(IF(
                            ISNUMBER(M79:Y79),
                            IF(
                                M$5:Y$5=2,
                                M79:Y79,
                                ""),
                            "")
                            =0),
                        0,
                        GEOMEAN(IF(
                            ISNUMBER(M79:Y79),
                            IF(
                                M$5:Y$5=2,
                                M79:Y79,
                                ""),
                            "")))
                )
            )
        )
    )
)</f>
        <v>#N/A</v>
      </c>
      <c r="J79" s="242" t="s">
        <v>409</v>
      </c>
      <c r="K79" s="242">
        <v>45014</v>
      </c>
      <c r="L79" s="91" t="s">
        <v>702</v>
      </c>
      <c r="M79" s="192" t="s">
        <v>409</v>
      </c>
      <c r="N79" s="192" t="s">
        <v>409</v>
      </c>
      <c r="O79" s="192" t="s">
        <v>409</v>
      </c>
      <c r="P79" s="192" t="s">
        <v>409</v>
      </c>
      <c r="Q79" s="192" t="s">
        <v>409</v>
      </c>
      <c r="R79" s="192" t="s">
        <v>409</v>
      </c>
      <c r="S79" s="192" t="s">
        <v>409</v>
      </c>
      <c r="T79" s="192" t="s">
        <v>409</v>
      </c>
      <c r="U79" s="192" t="s">
        <v>409</v>
      </c>
      <c r="V79" s="192" t="s">
        <v>409</v>
      </c>
      <c r="W79" s="192" t="s">
        <v>409</v>
      </c>
      <c r="X79" s="192" t="s">
        <v>409</v>
      </c>
      <c r="Y79" s="192"/>
      <c r="Z79" s="192"/>
      <c r="AF79" s="34"/>
      <c r="AG79" s="34"/>
      <c r="AH79" s="34"/>
      <c r="AI79" s="34"/>
      <c r="AJ79" s="34"/>
      <c r="AK79" s="34"/>
      <c r="AL79" s="195"/>
      <c r="AM79" s="195"/>
      <c r="AN79" s="80"/>
      <c r="AO79" s="80"/>
      <c r="AP79" s="80"/>
      <c r="AQ79" s="35"/>
    </row>
    <row r="80" spans="1:43"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5.9314893544172547</v>
      </c>
      <c r="H80" s="80" cm="1">
        <f t="array" ref="H80">IF(
    SUM(IF(
            ISNUMBER(
                IF(
                    $M$4:$Y$4,
                    (M80:Y80),
                    "")),
            1,
            0))
        =0,
    NA(),
    IF(
        Parameters!$D$15=1,
        IF(
            SUM(--(ISNUMBER(IF($M$4:$Y$4=1,(M80:Y80),""))))&gt;0,
            MAX(IF(
                ISNUMBER(M80:Y80),
                IF(
                    M$4:Y$4=1,
                    M80:Y80,
                    ""),
                "")),
            MAX(IF(
                ISNUMBER(M80:Y80),
                IF(
                    M$4:Y$4=2,
                    M80:Y80,
                    ""),
                ""))
        ),
        IF(
            Parameters!$D$16=1,
            IFERROR(
                AVERAGE(IF(
                    ISNUMBER(M80:Y80),
                    IF(
                        M$4:Y$4=1,
                        M80:Y80,
                        ""),
                    "")),
                AVERAGE(IF(
                    ISNUMBER(M80:Y80),
                    IF(
                        M$4:Y$4=2,
                        M80:Y80,
                        ""),
                    ""))
            ),
            IF(
                Parameters!$D$17=1,
                IFERROR(
                    IF(
                        OR(
                            IF(
                                ISNUMBER(M80:Y80),
                                IF(
                                    M$4:Y$4=1,
                                    M80:Y80,
                                    ""),
                                "")
                            =0),
                        0,
                        GEOMEAN(IF(
                            ISNUMBER(M80:Y80),
                            IF(
                                M$4:Y$4=1,
                                M80:Y80,
                                ""),
                            ""))
                    ),
                    IF(
                        OR(IF(
                            ISNUMBER(M80:Y80),
                            IF(
                                M$4:Y$4=2,
                                M80:Y80,
                                ""),
                            "")
                            =0),
                        0,
                        GEOMEAN(IF(
                            ISNUMBER(M80:Y80),
                            IF(
                                M$4:Y$4=2,
                                M80:Y80,
                                ""),
                            "")))
                )
            )
        )
    )
)</f>
        <v>8.8571428571428505</v>
      </c>
      <c r="I80" s="191" cm="1">
        <f t="array" ref="I80">IF(
    SUM(IF(
            ISNUMBER(
                IF(
                    $M$5:$Y$5,
                    (M80:Y80),
                    "")),
            1,
            0))
        =0,
    NA(),
    IF(
        Parameters!$D$15=1,
        IF(
            SUM(--(ISNUMBER(IF($M$5:$Y$5=1,(M80:Y80),""))))&gt;0,
            MAX(IF(
                ISNUMBER(M80:Y80),
                IF(
                    M$5:Y$5=1,
                    M80:Y80,
                    ""),
                "")),
            MAX(IF(
                ISNUMBER(M80:Y80),
                IF(
                    M$5:Y$5=2,
                    M80:Y80,
                    ""),
                ""))
        ),
        IF(
            Parameters!$D$16=1,
            IFERROR(
                AVERAGE(IF(
                    ISNUMBER(M80:Y80),
                    IF(
                        M$5:Y$5=1,
                        M80:Y80,
                        ""),
                    "")),
                AVERAGE(IF(
                    ISNUMBER(M80:Y80),
                    IF(
                        M$5:Y$5=2,
                        M80:Y80,
                        ""),
                    ""))
            ),
            IF(
                Parameters!$D$17=1,
                IFERROR(
                    IF(
                        OR(
                            IF(
                                ISNUMBER(M80:Y80),
                                IF(
                                    M$5:Y$5=1,
                                    M80:Y80,
                                    ""),
                                "")
                            =0),
                        0,
                        GEOMEAN(IF(
                            ISNUMBER(M80:Y80),
                            IF(
                                M$5:Y$5=1,
                                M80:Y80,
                                ""),
                            ""))
                    ),
                    IF(
                        OR(IF(
                            ISNUMBER(M80:Y80),
                            IF(
                                M$5:Y$5=2,
                                M80:Y80,
                                ""),
                            "")
                            =0),
                        0,
                        GEOMEAN(IF(
                            ISNUMBER(M80:Y80),
                            IF(
                                M$5:Y$5=2,
                                M80:Y80,
                                ""),
                            "")))
                )
            )
        )
    )
)</f>
        <v>3.9722251892089799</v>
      </c>
      <c r="J80" s="242">
        <v>45188</v>
      </c>
      <c r="K80" s="242">
        <v>45272</v>
      </c>
      <c r="L80" s="91" t="s">
        <v>127</v>
      </c>
      <c r="M80" s="192">
        <v>8.8571428571428505</v>
      </c>
      <c r="N80" s="192" t="s">
        <v>409</v>
      </c>
      <c r="O80" s="192" t="s">
        <v>409</v>
      </c>
      <c r="P80" s="192">
        <v>3.9722251892089799</v>
      </c>
      <c r="Q80" s="192" t="s">
        <v>409</v>
      </c>
      <c r="R80" s="192">
        <v>6.2</v>
      </c>
      <c r="S80" s="192" t="s">
        <v>409</v>
      </c>
      <c r="T80" s="192" t="s">
        <v>409</v>
      </c>
      <c r="U80" s="192" t="s">
        <v>409</v>
      </c>
      <c r="V80" s="192">
        <v>0.198611259460449</v>
      </c>
      <c r="W80" s="192">
        <v>-0.81814384460448897</v>
      </c>
      <c r="X80" s="192" t="s">
        <v>409</v>
      </c>
      <c r="Y80" s="192"/>
      <c r="Z80" s="192"/>
      <c r="AF80" s="34"/>
      <c r="AG80" s="34"/>
      <c r="AH80" s="34"/>
      <c r="AI80" s="34"/>
      <c r="AJ80" s="34"/>
      <c r="AK80" s="34"/>
      <c r="AL80" s="195"/>
      <c r="AM80" s="195"/>
      <c r="AN80" s="80"/>
      <c r="AO80" s="80"/>
      <c r="AP80" s="80"/>
      <c r="AQ80" s="35"/>
    </row>
    <row r="81" spans="1:43"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10</v>
      </c>
      <c r="H81" s="80" cm="1">
        <f t="array" ref="H81">IF(
    SUM(IF(
            ISNUMBER(
                IF(
                    $M$4:$Y$4,
                    (M81:Y81),
                    "")),
            1,
            0))
        =0,
    NA(),
    IF(
        Parameters!$D$15=1,
        IF(
            SUM(--(ISNUMBER(IF($M$4:$Y$4=1,(M81:Y81),""))))&gt;0,
            MAX(IF(
                ISNUMBER(M81:Y81),
                IF(
                    M$4:Y$4=1,
                    M81:Y81,
                    ""),
                "")),
            MAX(IF(
                ISNUMBER(M81:Y81),
                IF(
                    M$4:Y$4=2,
                    M81:Y81,
                    ""),
                ""))
        ),
        IF(
            Parameters!$D$16=1,
            IFERROR(
                AVERAGE(IF(
                    ISNUMBER(M81:Y81),
                    IF(
                        M$4:Y$4=1,
                        M81:Y81,
                        ""),
                    "")),
                AVERAGE(IF(
                    ISNUMBER(M81:Y81),
                    IF(
                        M$4:Y$4=2,
                        M81:Y81,
                        ""),
                    ""))
            ),
            IF(
                Parameters!$D$17=1,
                IFERROR(
                    IF(
                        OR(
                            IF(
                                ISNUMBER(M81:Y81),
                                IF(
                                    M$4:Y$4=1,
                                    M81:Y81,
                                    ""),
                                "")
                            =0),
                        0,
                        GEOMEAN(IF(
                            ISNUMBER(M81:Y81),
                            IF(
                                M$4:Y$4=1,
                                M81:Y81,
                                ""),
                            ""))
                    ),
                    IF(
                        OR(IF(
                            ISNUMBER(M81:Y81),
                            IF(
                                M$4:Y$4=2,
                                M81:Y81,
                                ""),
                            "")
                            =0),
                        0,
                        GEOMEAN(IF(
                            ISNUMBER(M81:Y81),
                            IF(
                                M$4:Y$4=2,
                                M81:Y81,
                                ""),
                            "")))
                )
            )
        )
    )
)</f>
        <v>10</v>
      </c>
      <c r="I81" s="191" cm="1">
        <f t="array" ref="I81">IF(
    SUM(IF(
            ISNUMBER(
                IF(
                    $M$5:$Y$5,
                    (M81:Y81),
                    "")),
            1,
            0))
        =0,
    NA(),
    IF(
        Parameters!$D$15=1,
        IF(
            SUM(--(ISNUMBER(IF($M$5:$Y$5=1,(M81:Y81),""))))&gt;0,
            MAX(IF(
                ISNUMBER(M81:Y81),
                IF(
                    M$5:Y$5=1,
                    M81:Y81,
                    ""),
                "")),
            MAX(IF(
                ISNUMBER(M81:Y81),
                IF(
                    M$5:Y$5=2,
                    M81:Y81,
                    ""),
                ""))
        ),
        IF(
            Parameters!$D$16=1,
            IFERROR(
                AVERAGE(IF(
                    ISNUMBER(M81:Y81),
                    IF(
                        M$5:Y$5=1,
                        M81:Y81,
                        ""),
                    "")),
                AVERAGE(IF(
                    ISNUMBER(M81:Y81),
                    IF(
                        M$5:Y$5=2,
                        M81:Y81,
                        ""),
                    ""))
            ),
            IF(
                Parameters!$D$17=1,
                IFERROR(
                    IF(
                        OR(
                            IF(
                                ISNUMBER(M81:Y81),
                                IF(
                                    M$5:Y$5=1,
                                    M81:Y81,
                                    ""),
                                "")
                            =0),
                        0,
                        GEOMEAN(IF(
                            ISNUMBER(M81:Y81),
                            IF(
                                M$5:Y$5=1,
                                M81:Y81,
                                ""),
                            ""))
                    ),
                    IF(
                        OR(IF(
                            ISNUMBER(M81:Y81),
                            IF(
                                M$5:Y$5=2,
                                M81:Y81,
                                ""),
                            "")
                            =0),
                        0,
                        GEOMEAN(IF(
                            ISNUMBER(M81:Y81),
                            IF(
                                M$5:Y$5=2,
                                M81:Y81,
                                ""),
                            "")))
                )
            )
        )
    )
)</f>
        <v>10</v>
      </c>
      <c r="J81" s="242">
        <v>45188</v>
      </c>
      <c r="K81" s="242">
        <v>45272</v>
      </c>
      <c r="L81" s="91" t="s">
        <v>128</v>
      </c>
      <c r="M81" s="192">
        <v>10</v>
      </c>
      <c r="N81" s="192" t="s">
        <v>409</v>
      </c>
      <c r="O81" s="192" t="s">
        <v>409</v>
      </c>
      <c r="P81" s="192">
        <v>10</v>
      </c>
      <c r="Q81" s="192" t="s">
        <v>409</v>
      </c>
      <c r="R81" s="192">
        <v>7.4</v>
      </c>
      <c r="S81" s="192" t="s">
        <v>409</v>
      </c>
      <c r="T81" s="192" t="s">
        <v>409</v>
      </c>
      <c r="U81" s="192" t="s">
        <v>409</v>
      </c>
      <c r="V81" s="192">
        <v>0.15639495849609</v>
      </c>
      <c r="W81" s="192">
        <v>0.78546714782714799</v>
      </c>
      <c r="X81" s="192" t="s">
        <v>409</v>
      </c>
      <c r="Y81" s="192"/>
      <c r="Z81" s="192"/>
      <c r="AF81" s="34"/>
      <c r="AG81" s="34"/>
      <c r="AH81" s="34"/>
      <c r="AI81" s="34"/>
      <c r="AJ81" s="34"/>
      <c r="AK81" s="34"/>
      <c r="AL81" s="195"/>
      <c r="AM81" s="195"/>
      <c r="AN81" s="80"/>
      <c r="AO81" s="80"/>
      <c r="AP81" s="80"/>
      <c r="AQ81" s="35"/>
    </row>
    <row r="82" spans="1:43"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9.9283144879394563</v>
      </c>
      <c r="H82" s="80" cm="1">
        <f t="array" ref="H82">IF(
    SUM(IF(
            ISNUMBER(
                IF(
                    $M$4:$Y$4,
                    (M82:Y82),
                    "")),
            1,
            0))
        =0,
    NA(),
    IF(
        Parameters!$D$15=1,
        IF(
            SUM(--(ISNUMBER(IF($M$4:$Y$4=1,(M82:Y82),""))))&gt;0,
            MAX(IF(
                ISNUMBER(M82:Y82),
                IF(
                    M$4:Y$4=1,
                    M82:Y82,
                    ""),
                "")),
            MAX(IF(
                ISNUMBER(M82:Y82),
                IF(
                    M$4:Y$4=2,
                    M82:Y82,
                    ""),
                ""))
        ),
        IF(
            Parameters!$D$16=1,
            IFERROR(
                AVERAGE(IF(
                    ISNUMBER(M82:Y82),
                    IF(
                        M$4:Y$4=1,
                        M82:Y82,
                        ""),
                    "")),
                AVERAGE(IF(
                    ISNUMBER(M82:Y82),
                    IF(
                        M$4:Y$4=2,
                        M82:Y82,
                        ""),
                    ""))
            ),
            IF(
                Parameters!$D$17=1,
                IFERROR(
                    IF(
                        OR(
                            IF(
                                ISNUMBER(M82:Y82),
                                IF(
                                    M$4:Y$4=1,
                                    M82:Y82,
                                    ""),
                                "")
                            =0),
                        0,
                        GEOMEAN(IF(
                            ISNUMBER(M82:Y82),
                            IF(
                                M$4:Y$4=1,
                                M82:Y82,
                                ""),
                            ""))
                    ),
                    IF(
                        OR(IF(
                            ISNUMBER(M82:Y82),
                            IF(
                                M$4:Y$4=2,
                                M82:Y82,
                                ""),
                            "")
                            =0),
                        0,
                        GEOMEAN(IF(
                            ISNUMBER(M82:Y82),
                            IF(
                                M$4:Y$4=2,
                                M82:Y82,
                                ""),
                            "")))
                )
            )
        )
    )
)</f>
        <v>9.8571428571428505</v>
      </c>
      <c r="I82" s="191" cm="1">
        <f t="array" ref="I82">IF(
    SUM(IF(
            ISNUMBER(
                IF(
                    $M$5:$Y$5,
                    (M82:Y82),
                    "")),
            1,
            0))
        =0,
    NA(),
    IF(
        Parameters!$D$15=1,
        IF(
            SUM(--(ISNUMBER(IF($M$5:$Y$5=1,(M82:Y82),""))))&gt;0,
            MAX(IF(
                ISNUMBER(M82:Y82),
                IF(
                    M$5:Y$5=1,
                    M82:Y82,
                    ""),
                "")),
            MAX(IF(
                ISNUMBER(M82:Y82),
                IF(
                    M$5:Y$5=2,
                    M82:Y82,
                    ""),
                ""))
        ),
        IF(
            Parameters!$D$16=1,
            IFERROR(
                AVERAGE(IF(
                    ISNUMBER(M82:Y82),
                    IF(
                        M$5:Y$5=1,
                        M82:Y82,
                        ""),
                    "")),
                AVERAGE(IF(
                    ISNUMBER(M82:Y82),
                    IF(
                        M$5:Y$5=2,
                        M82:Y82,
                        ""),
                    ""))
            ),
            IF(
                Parameters!$D$17=1,
                IFERROR(
                    IF(
                        OR(
                            IF(
                                ISNUMBER(M82:Y82),
                                IF(
                                    M$5:Y$5=1,
                                    M82:Y82,
                                    ""),
                                "")
                            =0),
                        0,
                        GEOMEAN(IF(
                            ISNUMBER(M82:Y82),
                            IF(
                                M$5:Y$5=1,
                                M82:Y82,
                                ""),
                            ""))
                    ),
                    IF(
                        OR(IF(
                            ISNUMBER(M82:Y82),
                            IF(
                                M$5:Y$5=2,
                                M82:Y82,
                                ""),
                            "")
                            =0),
                        0,
                        GEOMEAN(IF(
                            ISNUMBER(M82:Y82),
                            IF(
                                M$5:Y$5=2,
                                M82:Y82,
                                ""),
                            "")))
                )
            )
        )
    )
)</f>
        <v>10</v>
      </c>
      <c r="J82" s="242">
        <v>45188</v>
      </c>
      <c r="K82" s="242">
        <v>45272</v>
      </c>
      <c r="L82" s="91" t="s">
        <v>130</v>
      </c>
      <c r="M82" s="192">
        <v>9.8571428571428505</v>
      </c>
      <c r="N82" s="192" t="s">
        <v>409</v>
      </c>
      <c r="O82" s="192" t="s">
        <v>409</v>
      </c>
      <c r="P82" s="192">
        <v>10</v>
      </c>
      <c r="Q82" s="192" t="s">
        <v>409</v>
      </c>
      <c r="R82" s="192">
        <v>6.9</v>
      </c>
      <c r="S82" s="192" t="s">
        <v>409</v>
      </c>
      <c r="T82" s="192" t="s">
        <v>409</v>
      </c>
      <c r="U82" s="192" t="s">
        <v>409</v>
      </c>
      <c r="V82" s="192">
        <v>0.42022627792702799</v>
      </c>
      <c r="W82" s="192">
        <v>1.35218051376117</v>
      </c>
      <c r="X82" s="192" t="s">
        <v>409</v>
      </c>
      <c r="Y82" s="192"/>
      <c r="Z82" s="192"/>
      <c r="AF82" s="34"/>
      <c r="AG82" s="34"/>
      <c r="AH82" s="34"/>
      <c r="AI82" s="34"/>
      <c r="AJ82" s="34"/>
      <c r="AK82" s="34"/>
      <c r="AL82" s="195"/>
      <c r="AM82" s="195"/>
      <c r="AN82" s="80"/>
      <c r="AO82" s="80"/>
      <c r="AP82" s="80"/>
      <c r="AQ82" s="35"/>
    </row>
    <row r="83" spans="1:43"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$M$4:$Y$4,
                    (M83:Y83),
                    "")),
            1,
            0))
        =0,
    NA(),
    IF(
        Parameters!$D$15=1,
        IF(
            SUM(--(ISNUMBER(IF($M$4:$Y$4=1,(M83:Y83),""))))&gt;0,
            MAX(IF(
                ISNUMBER(M83:Y83),
                IF(
                    M$4:Y$4=1,
                    M83:Y83,
                    ""),
                "")),
            MAX(IF(
                ISNUMBER(M83:Y83),
                IF(
                    M$4:Y$4=2,
                    M83:Y83,
                    ""),
                ""))
        ),
        IF(
            Parameters!$D$16=1,
            IFERROR(
                AVERAGE(IF(
                    ISNUMBER(M83:Y83),
                    IF(
                        M$4:Y$4=1,
                        M83:Y83,
                        ""),
                    "")),
                AVERAGE(IF(
                    ISNUMBER(M83:Y83),
                    IF(
                        M$4:Y$4=2,
                        M83:Y83,
                        ""),
                    ""))
            ),
            IF(
                Parameters!$D$17=1,
                IFERROR(
                    IF(
                        OR(
                            IF(
                                ISNUMBER(M83:Y83),
                                IF(
                                    M$4:Y$4=1,
                                    M83:Y83,
                                    ""),
                                "")
                            =0),
                        0,
                        GEOMEAN(IF(
                            ISNUMBER(M83:Y83),
                            IF(
                                M$4:Y$4=1,
                                M83:Y83,
                                ""),
                            ""))
                    ),
                    IF(
                        OR(IF(
                            ISNUMBER(M83:Y83),
                            IF(
                                M$4:Y$4=2,
                                M83:Y83,
                                ""),
                            "")
                            =0),
                        0,
                        GEOMEAN(IF(
                            ISNUMBER(M83:Y83),
                            IF(
                                M$4:Y$4=2,
                                M83:Y83,
                                ""),
                            "")))
                )
            )
        )
    )
)</f>
        <v>5.8571428571428497</v>
      </c>
      <c r="I83" s="191" t="e" cm="1">
        <f t="array" ref="I83">IF(
    SUM(IF(
            ISNUMBER(
                IF(
                    $M$5:$Y$5,
                    (M83:Y83),
                    "")),
            1,
            0))
        =0,
    NA(),
    IF(
        Parameters!$D$15=1,
        IF(
            SUM(--(ISNUMBER(IF($M$5:$Y$5=1,(M83:Y83),""))))&gt;0,
            MAX(IF(
                ISNUMBER(M83:Y83),
                IF(
                    M$5:Y$5=1,
                    M83:Y83,
                    ""),
                "")),
            MAX(IF(
                ISNUMBER(M83:Y83),
                IF(
                    M$5:Y$5=2,
                    M83:Y83,
                    ""),
                ""))
        ),
        IF(
            Parameters!$D$16=1,
            IFERROR(
                AVERAGE(IF(
                    ISNUMBER(M83:Y83),
                    IF(
                        M$5:Y$5=1,
                        M83:Y83,
                        ""),
                    "")),
                AVERAGE(IF(
                    ISNUMBER(M83:Y83),
                    IF(
                        M$5:Y$5=2,
                        M83:Y83,
                        ""),
                    ""))
            ),
            IF(
                Parameters!$D$17=1,
                IFERROR(
                    IF(
                        OR(
                            IF(
                                ISNUMBER(M83:Y83),
                                IF(
                                    M$5:Y$5=1,
                                    M83:Y83,
                                    ""),
                                "")
                            =0),
                        0,
                        GEOMEAN(IF(
                            ISNUMBER(M83:Y83),
                            IF(
                                M$5:Y$5=1,
                                M83:Y83,
                                ""),
                            ""))
                    ),
                    IF(
                        OR(IF(
                            ISNUMBER(M83:Y83),
                            IF(
                                M$5:Y$5=2,
                                M83:Y83,
                                ""),
                            "")
                            =0),
                        0,
                        GEOMEAN(IF(
                            ISNUMBER(M83:Y83),
                            IF(
                                M$5:Y$5=2,
                                M83:Y83,
                                ""),
                            "")))
                )
            )
        )
    )
)</f>
        <v>#N/A</v>
      </c>
      <c r="J83" s="242">
        <v>45163</v>
      </c>
      <c r="K83" s="242">
        <v>45014</v>
      </c>
      <c r="L83" s="91" t="s">
        <v>132</v>
      </c>
      <c r="M83" s="192">
        <v>5.8571428571428497</v>
      </c>
      <c r="N83" s="192" t="s">
        <v>409</v>
      </c>
      <c r="O83" s="192" t="s">
        <v>409</v>
      </c>
      <c r="P83" s="192" t="s">
        <v>409</v>
      </c>
      <c r="Q83" s="192" t="s">
        <v>409</v>
      </c>
      <c r="R83" s="192">
        <v>4.0999999999999996</v>
      </c>
      <c r="S83" s="192" t="s">
        <v>409</v>
      </c>
      <c r="T83" s="192" t="s">
        <v>409</v>
      </c>
      <c r="U83" s="192" t="s">
        <v>409</v>
      </c>
      <c r="V83" s="192" t="s">
        <v>409</v>
      </c>
      <c r="W83" s="192" t="s">
        <v>409</v>
      </c>
      <c r="X83" s="192" t="s">
        <v>409</v>
      </c>
      <c r="Y83" s="192"/>
      <c r="Z83" s="192"/>
      <c r="AF83" s="34"/>
      <c r="AG83" s="34"/>
      <c r="AH83" s="34"/>
      <c r="AI83" s="34"/>
      <c r="AJ83" s="34"/>
      <c r="AK83" s="34"/>
      <c r="AL83" s="195"/>
      <c r="AM83" s="195"/>
      <c r="AN83" s="80"/>
      <c r="AO83" s="80"/>
      <c r="AP83" s="80"/>
      <c r="AQ83" s="35"/>
    </row>
    <row r="84" spans="1:43"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$M$4:$Y$4,
                    (M84:Y84),
                    "")),
            1,
            0))
        =0,
    NA(),
    IF(
        Parameters!$D$15=1,
        IF(
            SUM(--(ISNUMBER(IF($M$4:$Y$4=1,(M84:Y84),""))))&gt;0,
            MAX(IF(
                ISNUMBER(M84:Y84),
                IF(
                    M$4:Y$4=1,
                    M84:Y84,
                    ""),
                "")),
            MAX(IF(
                ISNUMBER(M84:Y84),
                IF(
                    M$4:Y$4=2,
                    M84:Y84,
                    ""),
                ""))
        ),
        IF(
            Parameters!$D$16=1,
            IFERROR(
                AVERAGE(IF(
                    ISNUMBER(M84:Y84),
                    IF(
                        M$4:Y$4=1,
                        M84:Y84,
                        ""),
                    "")),
                AVERAGE(IF(
                    ISNUMBER(M84:Y84),
                    IF(
                        M$4:Y$4=2,
                        M84:Y84,
                        ""),
                    ""))
            ),
            IF(
                Parameters!$D$17=1,
                IFERROR(
                    IF(
                        OR(
                            IF(
                                ISNUMBER(M84:Y84),
                                IF(
                                    M$4:Y$4=1,
                                    M84:Y84,
                                    ""),
                                "")
                            =0),
                        0,
                        GEOMEAN(IF(
                            ISNUMBER(M84:Y84),
                            IF(
                                M$4:Y$4=1,
                                M84:Y84,
                                ""),
                            ""))
                    ),
                    IF(
                        OR(IF(
                            ISNUMBER(M84:Y84),
                            IF(
                                M$4:Y$4=2,
                                M84:Y84,
                                ""),
                            "")
                            =0),
                        0,
                        GEOMEAN(IF(
                            ISNUMBER(M84:Y84),
                            IF(
                                M$4:Y$4=2,
                                M84:Y84,
                                ""),
                            "")))
                )
            )
        )
    )
)</f>
        <v>1</v>
      </c>
      <c r="I84" s="191" t="e" cm="1">
        <f t="array" ref="I84">IF(
    SUM(IF(
            ISNUMBER(
                IF(
                    $M$5:$Y$5,
                    (M84:Y84),
                    "")),
            1,
            0))
        =0,
    NA(),
    IF(
        Parameters!$D$15=1,
        IF(
            SUM(--(ISNUMBER(IF($M$5:$Y$5=1,(M84:Y84),""))))&gt;0,
            MAX(IF(
                ISNUMBER(M84:Y84),
                IF(
                    M$5:Y$5=1,
                    M84:Y84,
                    ""),
                "")),
            MAX(IF(
                ISNUMBER(M84:Y84),
                IF(
                    M$5:Y$5=2,
                    M84:Y84,
                    ""),
                ""))
        ),
        IF(
            Parameters!$D$16=1,
            IFERROR(
                AVERAGE(IF(
                    ISNUMBER(M84:Y84),
                    IF(
                        M$5:Y$5=1,
                        M84:Y84,
                        ""),
                    "")),
                AVERAGE(IF(
                    ISNUMBER(M84:Y84),
                    IF(
                        M$5:Y$5=2,
                        M84:Y84,
                        ""),
                    ""))
            ),
            IF(
                Parameters!$D$17=1,
                IFERROR(
                    IF(
                        OR(
                            IF(
                                ISNUMBER(M84:Y84),
                                IF(
                                    M$5:Y$5=1,
                                    M84:Y84,
                                    ""),
                                "")
                            =0),
                        0,
                        GEOMEAN(IF(
                            ISNUMBER(M84:Y84),
                            IF(
                                M$5:Y$5=1,
                                M84:Y84,
                                ""),
                            ""))
                    ),
                    IF(
                        OR(IF(
                            ISNUMBER(M84:Y84),
                            IF(
                                M$5:Y$5=2,
                                M84:Y84,
                                ""),
                            "")
                            =0),
                        0,
                        GEOMEAN(IF(
                            ISNUMBER(M84:Y84),
                            IF(
                                M$5:Y$5=2,
                                M84:Y84,
                                ""),
                            "")))
                )
            )
        )
    )
)</f>
        <v>#N/A</v>
      </c>
      <c r="J84" s="242">
        <v>45188</v>
      </c>
      <c r="K84" s="242">
        <v>45218</v>
      </c>
      <c r="L84" s="91" t="s">
        <v>134</v>
      </c>
      <c r="M84" s="192">
        <v>1</v>
      </c>
      <c r="N84" s="192" t="s">
        <v>409</v>
      </c>
      <c r="O84" s="192" t="s">
        <v>409</v>
      </c>
      <c r="P84" s="192" t="s">
        <v>409</v>
      </c>
      <c r="Q84" s="192" t="s">
        <v>409</v>
      </c>
      <c r="R84" s="192">
        <v>0.7</v>
      </c>
      <c r="S84" s="192" t="s">
        <v>409</v>
      </c>
      <c r="T84" s="192" t="s">
        <v>409</v>
      </c>
      <c r="U84" s="192" t="s">
        <v>409</v>
      </c>
      <c r="V84" s="192" t="s">
        <v>409</v>
      </c>
      <c r="W84" s="192" t="s">
        <v>409</v>
      </c>
      <c r="X84" s="192" t="s">
        <v>409</v>
      </c>
      <c r="Y84" s="192"/>
      <c r="Z84" s="192"/>
      <c r="AF84" s="34"/>
      <c r="AG84" s="34"/>
      <c r="AH84" s="34"/>
      <c r="AI84" s="34"/>
      <c r="AJ84" s="34"/>
      <c r="AK84" s="34"/>
      <c r="AL84" s="195"/>
      <c r="AM84" s="195"/>
      <c r="AN84" s="80"/>
      <c r="AO84" s="80"/>
      <c r="AP84" s="80"/>
      <c r="AQ84" s="35"/>
    </row>
    <row r="85" spans="1:43"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$M$4:$Y$4,
                    (M85:Y85),
                    "")),
            1,
            0))
        =0,
    NA(),
    IF(
        Parameters!$D$15=1,
        IF(
            SUM(--(ISNUMBER(IF($M$4:$Y$4=1,(M85:Y85),""))))&gt;0,
            MAX(IF(
                ISNUMBER(M85:Y85),
                IF(
                    M$4:Y$4=1,
                    M85:Y85,
                    ""),
                "")),
            MAX(IF(
                ISNUMBER(M85:Y85),
                IF(
                    M$4:Y$4=2,
                    M85:Y85,
                    ""),
                ""))
        ),
        IF(
            Parameters!$D$16=1,
            IFERROR(
                AVERAGE(IF(
                    ISNUMBER(M85:Y85),
                    IF(
                        M$4:Y$4=1,
                        M85:Y85,
                        ""),
                    "")),
                AVERAGE(IF(
                    ISNUMBER(M85:Y85),
                    IF(
                        M$4:Y$4=2,
                        M85:Y85,
                        ""),
                    ""))
            ),
            IF(
                Parameters!$D$17=1,
                IFERROR(
                    IF(
                        OR(
                            IF(
                                ISNUMBER(M85:Y85),
                                IF(
                                    M$4:Y$4=1,
                                    M85:Y85,
                                    ""),
                                "")
                            =0),
                        0,
                        GEOMEAN(IF(
                            ISNUMBER(M85:Y85),
                            IF(
                                M$4:Y$4=1,
                                M85:Y85,
                                ""),
                            ""))
                    ),
                    IF(
                        OR(IF(
                            ISNUMBER(M85:Y85),
                            IF(
                                M$4:Y$4=2,
                                M85:Y85,
                                ""),
                            "")
                            =0),
                        0,
                        GEOMEAN(IF(
                            ISNUMBER(M85:Y85),
                            IF(
                                M$4:Y$4=2,
                                M85:Y85,
                                ""),
                            "")))
                )
            )
        )
    )
)</f>
        <v>4.5714285714285703</v>
      </c>
      <c r="I85" s="191" t="e" cm="1">
        <f t="array" ref="I85">IF(
    SUM(IF(
            ISNUMBER(
                IF(
                    $M$5:$Y$5,
                    (M85:Y85),
                    "")),
            1,
            0))
        =0,
    NA(),
    IF(
        Parameters!$D$15=1,
        IF(
            SUM(--(ISNUMBER(IF($M$5:$Y$5=1,(M85:Y85),""))))&gt;0,
            MAX(IF(
                ISNUMBER(M85:Y85),
                IF(
                    M$5:Y$5=1,
                    M85:Y85,
                    ""),
                "")),
            MAX(IF(
                ISNUMBER(M85:Y85),
                IF(
                    M$5:Y$5=2,
                    M85:Y85,
                    ""),
                ""))
        ),
        IF(
            Parameters!$D$16=1,
            IFERROR(
                AVERAGE(IF(
                    ISNUMBER(M85:Y85),
                    IF(
                        M$5:Y$5=1,
                        M85:Y85,
                        ""),
                    "")),
                AVERAGE(IF(
                    ISNUMBER(M85:Y85),
                    IF(
                        M$5:Y$5=2,
                        M85:Y85,
                        ""),
                    ""))
            ),
            IF(
                Parameters!$D$17=1,
                IFERROR(
                    IF(
                        OR(
                            IF(
                                ISNUMBER(M85:Y85),
                                IF(
                                    M$5:Y$5=1,
                                    M85:Y85,
                                    ""),
                                "")
                            =0),
                        0,
                        GEOMEAN(IF(
                            ISNUMBER(M85:Y85),
                            IF(
                                M$5:Y$5=1,
                                M85:Y85,
                                ""),
                            ""))
                    ),
                    IF(
                        OR(IF(
                            ISNUMBER(M85:Y85),
                            IF(
                                M$5:Y$5=2,
                                M85:Y85,
                                ""),
                            "")
                            =0),
                        0,
                        GEOMEAN(IF(
                            ISNUMBER(M85:Y85),
                            IF(
                                M$5:Y$5=2,
                                M85:Y85,
                                ""),
                            "")))
                )
            )
        )
    )
)</f>
        <v>#N/A</v>
      </c>
      <c r="J85" s="242">
        <v>45188</v>
      </c>
      <c r="K85" s="242">
        <v>45014</v>
      </c>
      <c r="L85" s="91" t="s">
        <v>136</v>
      </c>
      <c r="M85" s="192">
        <v>4.5714285714285703</v>
      </c>
      <c r="N85" s="192" t="s">
        <v>409</v>
      </c>
      <c r="O85" s="192" t="s">
        <v>409</v>
      </c>
      <c r="P85" s="192" t="s">
        <v>409</v>
      </c>
      <c r="Q85" s="192" t="s">
        <v>409</v>
      </c>
      <c r="R85" s="192">
        <v>3.2</v>
      </c>
      <c r="S85" s="192" t="s">
        <v>409</v>
      </c>
      <c r="T85" s="192" t="s">
        <v>409</v>
      </c>
      <c r="U85" s="192" t="s">
        <v>409</v>
      </c>
      <c r="V85" s="192" t="s">
        <v>409</v>
      </c>
      <c r="W85" s="192" t="s">
        <v>409</v>
      </c>
      <c r="X85" s="192" t="s">
        <v>409</v>
      </c>
      <c r="Y85" s="192"/>
      <c r="Z85" s="192"/>
      <c r="AF85" s="34"/>
      <c r="AG85" s="34"/>
      <c r="AH85" s="34"/>
      <c r="AI85" s="34"/>
      <c r="AJ85" s="34"/>
      <c r="AK85" s="34"/>
      <c r="AL85" s="195"/>
      <c r="AM85" s="195"/>
      <c r="AN85" s="80"/>
      <c r="AO85" s="80"/>
      <c r="AP85" s="80"/>
      <c r="AQ85" s="35"/>
    </row>
    <row r="86" spans="1:43" x14ac:dyDescent="0.2">
      <c r="A86" s="84">
        <v>79</v>
      </c>
      <c r="B86" s="84" t="str">
        <f ca="1"/>
        <v>Greenland</v>
      </c>
      <c r="C86" s="84" t="str">
        <f ca="1"/>
        <v>GRL</v>
      </c>
      <c r="D86" s="219" t="str">
        <f ca="1"/>
        <v>ECS           Europe &amp; Central Asia</v>
      </c>
      <c r="E86" s="219" t="str">
        <f ca="1"/>
        <v>NA</v>
      </c>
      <c r="F86" s="190" t="str">
        <f t="shared" ca="1" si="4"/>
        <v/>
      </c>
      <c r="G86" s="80" t="e">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#N/A</v>
      </c>
      <c r="H86" s="80" t="e" cm="1">
        <f t="array" ref="H86">IF(
    SUM(IF(
            ISNUMBER(
                IF(
                    $M$4:$Y$4,
                    (M86:Y86),
                    "")),
            1,
            0))
        =0,
    NA(),
    IF(
        Parameters!$D$15=1,
        IF(
            SUM(--(ISNUMBER(IF($M$4:$Y$4=1,(M86:Y86),""))))&gt;0,
            MAX(IF(
                ISNUMBER(M86:Y86),
                IF(
                    M$4:Y$4=1,
                    M86:Y86,
                    ""),
                "")),
            MAX(IF(
                ISNUMBER(M86:Y86),
                IF(
                    M$4:Y$4=2,
                    M86:Y86,
                    ""),
                ""))
        ),
        IF(
            Parameters!$D$16=1,
            IFERROR(
                AVERAGE(IF(
                    ISNUMBER(M86:Y86),
                    IF(
                        M$4:Y$4=1,
                        M86:Y86,
                        ""),
                    "")),
                AVERAGE(IF(
                    ISNUMBER(M86:Y86),
                    IF(
                        M$4:Y$4=2,
                        M86:Y86,
                        ""),
                    ""))
            ),
            IF(
                Parameters!$D$17=1,
                IFERROR(
                    IF(
                        OR(
                            IF(
                                ISNUMBER(M86:Y86),
                                IF(
                                    M$4:Y$4=1,
                                    M86:Y86,
                                    ""),
                                "")
                            =0),
                        0,
                        GEOMEAN(IF(
                            ISNUMBER(M86:Y86),
                            IF(
                                M$4:Y$4=1,
                                M86:Y86,
                                ""),
                            ""))
                    ),
                    IF(
                        OR(IF(
                            ISNUMBER(M86:Y86),
                            IF(
                                M$4:Y$4=2,
                                M86:Y86,
                                ""),
                            "")
                            =0),
                        0,
                        GEOMEAN(IF(
                            ISNUMBER(M86:Y86),
                            IF(
                                M$4:Y$4=2,
                                M86:Y86,
                                ""),
                            "")))
                )
            )
        )
    )
)</f>
        <v>#N/A</v>
      </c>
      <c r="I86" s="191" t="e" cm="1">
        <f t="array" ref="I86">IF(
    SUM(IF(
            ISNUMBER(
                IF(
                    $M$5:$Y$5,
                    (M86:Y86),
                    "")),
            1,
            0))
        =0,
    NA(),
    IF(
        Parameters!$D$15=1,
        IF(
            SUM(--(ISNUMBER(IF($M$5:$Y$5=1,(M86:Y86),""))))&gt;0,
            MAX(IF(
                ISNUMBER(M86:Y86),
                IF(
                    M$5:Y$5=1,
                    M86:Y86,
                    ""),
                "")),
            MAX(IF(
                ISNUMBER(M86:Y86),
                IF(
                    M$5:Y$5=2,
                    M86:Y86,
                    ""),
                ""))
        ),
        IF(
            Parameters!$D$16=1,
            IFERROR(
                AVERAGE(IF(
                    ISNUMBER(M86:Y86),
                    IF(
                        M$5:Y$5=1,
                        M86:Y86,
                        ""),
                    "")),
                AVERAGE(IF(
                    ISNUMBER(M86:Y86),
                    IF(
                        M$5:Y$5=2,
                        M86:Y86,
                        ""),
                    ""))
            ),
            IF(
                Parameters!$D$17=1,
                IFERROR(
                    IF(
                        OR(
                            IF(
                                ISNUMBER(M86:Y86),
                                IF(
                                    M$5:Y$5=1,
                                    M86:Y86,
                                    ""),
                                "")
                            =0),
                        0,
                        GEOMEAN(IF(
                            ISNUMBER(M86:Y86),
                            IF(
                                M$5:Y$5=1,
                                M86:Y86,
                                ""),
                            ""))
                    ),
                    IF(
                        OR(IF(
                            ISNUMBER(M86:Y86),
                            IF(
                                M$5:Y$5=2,
                                M86:Y86,
                                ""),
                            "")
                            =0),
                        0,
                        GEOMEAN(IF(
                            ISNUMBER(M86:Y86),
                            IF(
                                M$5:Y$5=2,
                                M86:Y86,
                                ""),
                            "")))
                )
            )
        )
    )
)</f>
        <v>#N/A</v>
      </c>
      <c r="J86" s="242" t="s">
        <v>409</v>
      </c>
      <c r="K86" s="242" t="s">
        <v>409</v>
      </c>
      <c r="L86" s="91" t="s">
        <v>703</v>
      </c>
      <c r="M86" s="192" t="s">
        <v>409</v>
      </c>
      <c r="N86" s="192" t="s">
        <v>409</v>
      </c>
      <c r="O86" s="192" t="s">
        <v>409</v>
      </c>
      <c r="P86" s="192" t="s">
        <v>409</v>
      </c>
      <c r="Q86" s="192" t="s">
        <v>409</v>
      </c>
      <c r="R86" s="192" t="s">
        <v>409</v>
      </c>
      <c r="S86" s="192" t="s">
        <v>409</v>
      </c>
      <c r="T86" s="192" t="s">
        <v>409</v>
      </c>
      <c r="U86" s="192" t="s">
        <v>409</v>
      </c>
      <c r="V86" s="192" t="s">
        <v>409</v>
      </c>
      <c r="W86" s="192" t="s">
        <v>409</v>
      </c>
      <c r="X86" s="192" t="s">
        <v>409</v>
      </c>
      <c r="Y86" s="192"/>
      <c r="Z86" s="192"/>
      <c r="AF86" s="34"/>
      <c r="AG86" s="34"/>
      <c r="AH86" s="34"/>
      <c r="AI86" s="34"/>
      <c r="AJ86" s="34"/>
      <c r="AK86" s="34"/>
      <c r="AL86" s="195"/>
      <c r="AM86" s="195"/>
      <c r="AN86" s="80"/>
      <c r="AO86" s="80"/>
      <c r="AP86" s="80"/>
      <c r="AQ86" s="35"/>
    </row>
    <row r="87" spans="1:43"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$M$4:$Y$4,
                    (M87:Y87),
                    "")),
            1,
            0))
        =0,
    NA(),
    IF(
        Parameters!$D$15=1,
        IF(
            SUM(--(ISNUMBER(IF($M$4:$Y$4=1,(M87:Y87),""))))&gt;0,
            MAX(IF(
                ISNUMBER(M87:Y87),
                IF(
                    M$4:Y$4=1,
                    M87:Y87,
                    ""),
                "")),
            MAX(IF(
                ISNUMBER(M87:Y87),
                IF(
                    M$4:Y$4=2,
                    M87:Y87,
                    ""),
                ""))
        ),
        IF(
            Parameters!$D$16=1,
            IFERROR(
                AVERAGE(IF(
                    ISNUMBER(M87:Y87),
                    IF(
                        M$4:Y$4=1,
                        M87:Y87,
                        ""),
                    "")),
                AVERAGE(IF(
                    ISNUMBER(M87:Y87),
                    IF(
                        M$4:Y$4=2,
                        M87:Y87,
                        ""),
                    ""))
            ),
            IF(
                Parameters!$D$17=1,
                IFERROR(
                    IF(
                        OR(
                            IF(
                                ISNUMBER(M87:Y87),
                                IF(
                                    M$4:Y$4=1,
                                    M87:Y87,
                                    ""),
                                "")
                            =0),
                        0,
                        GEOMEAN(IF(
                            ISNUMBER(M87:Y87),
                            IF(
                                M$4:Y$4=1,
                                M87:Y87,
                                ""),
                            ""))
                    ),
                    IF(
                        OR(IF(
                            ISNUMBER(M87:Y87),
                            IF(
                                M$4:Y$4=2,
                                M87:Y87,
                                ""),
                            "")
                            =0),
                        0,
                        GEOMEAN(IF(
                            ISNUMBER(M87:Y87),
                            IF(
                                M$4:Y$4=2,
                                M87:Y87,
                                ""),
                            "")))
                )
            )
        )
    )
)</f>
        <v>8.1428571428571406</v>
      </c>
      <c r="I87" s="191" cm="1">
        <f t="array" ref="I87">IF(
    SUM(IF(
            ISNUMBER(
                IF(
                    $M$5:$Y$5,
                    (M87:Y87),
                    "")),
            1,
            0))
        =0,
    NA(),
    IF(
        Parameters!$D$15=1,
        IF(
            SUM(--(ISNUMBER(IF($M$5:$Y$5=1,(M87:Y87),""))))&gt;0,
            MAX(IF(
                ISNUMBER(M87:Y87),
                IF(
                    M$5:Y$5=1,
                    M87:Y87,
                    ""),
                "")),
            MAX(IF(
                ISNUMBER(M87:Y87),
                IF(
                    M$5:Y$5=2,
                    M87:Y87,
                    ""),
                ""))
        ),
        IF(
            Parameters!$D$16=1,
            IFERROR(
                AVERAGE(IF(
                    ISNUMBER(M87:Y87),
                    IF(
                        M$5:Y$5=1,
                        M87:Y87,
                        ""),
                    "")),
                AVERAGE(IF(
                    ISNUMBER(M87:Y87),
                    IF(
                        M$5:Y$5=2,
                        M87:Y87,
                        ""),
                    ""))
            ),
            IF(
                Parameters!$D$17=1,
                IFERROR(
                    IF(
                        OR(
                            IF(
                                ISNUMBER(M87:Y87),
                                IF(
                                    M$5:Y$5=1,
                                    M87:Y87,
                                    ""),
                                "")
                            =0),
                        0,
                        GEOMEAN(IF(
                            ISNUMBER(M87:Y87),
                            IF(
                                M$5:Y$5=1,
                                M87:Y87,
                                ""),
                            ""))
                    ),
                    IF(
                        OR(IF(
                            ISNUMBER(M87:Y87),
                            IF(
                                M$5:Y$5=2,
                                M87:Y87,
                                ""),
                            "")
                            =0),
                        0,
                        GEOMEAN(IF(
                            ISNUMBER(M87:Y87),
                            IF(
                                M$5:Y$5=2,
                                M87:Y87,
                                ""),
                            "")))
                )
            )
        )
    )
)</f>
        <v>0</v>
      </c>
      <c r="J87" s="242">
        <v>45188</v>
      </c>
      <c r="K87" s="242">
        <v>45203</v>
      </c>
      <c r="L87" s="91" t="s">
        <v>138</v>
      </c>
      <c r="M87" s="192">
        <v>8.1428571428571406</v>
      </c>
      <c r="N87" s="192" t="s">
        <v>409</v>
      </c>
      <c r="O87" s="192" t="s">
        <v>409</v>
      </c>
      <c r="P87" s="192">
        <v>0</v>
      </c>
      <c r="Q87" s="192" t="s">
        <v>409</v>
      </c>
      <c r="R87" s="192">
        <v>5.7</v>
      </c>
      <c r="S87" s="192" t="s">
        <v>409</v>
      </c>
      <c r="T87" s="192" t="s">
        <v>409</v>
      </c>
      <c r="U87" s="192" t="s">
        <v>409</v>
      </c>
      <c r="V87" s="192">
        <v>-0.390655517578129</v>
      </c>
      <c r="W87" s="192">
        <v>-0.43709850311279103</v>
      </c>
      <c r="X87" s="192" t="s">
        <v>409</v>
      </c>
      <c r="Y87" s="192"/>
      <c r="Z87" s="192"/>
      <c r="AF87" s="34"/>
      <c r="AG87" s="34"/>
      <c r="AH87" s="34"/>
      <c r="AI87" s="34"/>
      <c r="AJ87" s="34"/>
      <c r="AK87" s="34"/>
      <c r="AL87" s="195"/>
      <c r="AM87" s="195"/>
      <c r="AN87" s="80"/>
      <c r="AO87" s="80"/>
      <c r="AP87" s="80"/>
      <c r="AQ87" s="35"/>
    </row>
    <row r="88" spans="1:43" x14ac:dyDescent="0.2">
      <c r="A88" s="84">
        <v>81</v>
      </c>
      <c r="B88" s="84" t="str">
        <f ca="1"/>
        <v>Guam</v>
      </c>
      <c r="C88" s="84" t="str">
        <f ca="1"/>
        <v>GUM</v>
      </c>
      <c r="D88" s="219" t="str">
        <f ca="1"/>
        <v>EAS           East Asia &amp; Pacific</v>
      </c>
      <c r="E88" s="219" t="str">
        <f ca="1"/>
        <v>NA</v>
      </c>
      <c r="F88" s="190" t="str">
        <f t="shared" ca="1" si="4"/>
        <v/>
      </c>
      <c r="G88" s="80" t="e">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#N/A</v>
      </c>
      <c r="H88" s="80" t="e" cm="1">
        <f t="array" ref="H88">IF(
    SUM(IF(
            ISNUMBER(
                IF(
                    $M$4:$Y$4,
                    (M88:Y88),
                    "")),
            1,
            0))
        =0,
    NA(),
    IF(
        Parameters!$D$15=1,
        IF(
            SUM(--(ISNUMBER(IF($M$4:$Y$4=1,(M88:Y88),""))))&gt;0,
            MAX(IF(
                ISNUMBER(M88:Y88),
                IF(
                    M$4:Y$4=1,
                    M88:Y88,
                    ""),
                "")),
            MAX(IF(
                ISNUMBER(M88:Y88),
                IF(
                    M$4:Y$4=2,
                    M88:Y88,
                    ""),
                ""))
        ),
        IF(
            Parameters!$D$16=1,
            IFERROR(
                AVERAGE(IF(
                    ISNUMBER(M88:Y88),
                    IF(
                        M$4:Y$4=1,
                        M88:Y88,
                        ""),
                    "")),
                AVERAGE(IF(
                    ISNUMBER(M88:Y88),
                    IF(
                        M$4:Y$4=2,
                        M88:Y88,
                        ""),
                    ""))
            ),
            IF(
                Parameters!$D$17=1,
                IFERROR(
                    IF(
                        OR(
                            IF(
                                ISNUMBER(M88:Y88),
                                IF(
                                    M$4:Y$4=1,
                                    M88:Y88,
                                    ""),
                                "")
                            =0),
                        0,
                        GEOMEAN(IF(
                            ISNUMBER(M88:Y88),
                            IF(
                                M$4:Y$4=1,
                                M88:Y88,
                                ""),
                            ""))
                    ),
                    IF(
                        OR(IF(
                            ISNUMBER(M88:Y88),
                            IF(
                                M$4:Y$4=2,
                                M88:Y88,
                                ""),
                            "")
                            =0),
                        0,
                        GEOMEAN(IF(
                            ISNUMBER(M88:Y88),
                            IF(
                                M$4:Y$4=2,
                                M88:Y88,
                                ""),
                            "")))
                )
            )
        )
    )
)</f>
        <v>#N/A</v>
      </c>
      <c r="I88" s="191" t="e" cm="1">
        <f t="array" ref="I88">IF(
    SUM(IF(
            ISNUMBER(
                IF(
                    $M$5:$Y$5,
                    (M88:Y88),
                    "")),
            1,
            0))
        =0,
    NA(),
    IF(
        Parameters!$D$15=1,
        IF(
            SUM(--(ISNUMBER(IF($M$5:$Y$5=1,(M88:Y88),""))))&gt;0,
            MAX(IF(
                ISNUMBER(M88:Y88),
                IF(
                    M$5:Y$5=1,
                    M88:Y88,
                    ""),
                "")),
            MAX(IF(
                ISNUMBER(M88:Y88),
                IF(
                    M$5:Y$5=2,
                    M88:Y88,
                    ""),
                ""))
        ),
        IF(
            Parameters!$D$16=1,
            IFERROR(
                AVERAGE(IF(
                    ISNUMBER(M88:Y88),
                    IF(
                        M$5:Y$5=1,
                        M88:Y88,
                        ""),
                    "")),
                AVERAGE(IF(
                    ISNUMBER(M88:Y88),
                    IF(
                        M$5:Y$5=2,
                        M88:Y88,
                        ""),
                    ""))
            ),
            IF(
                Parameters!$D$17=1,
                IFERROR(
                    IF(
                        OR(
                            IF(
                                ISNUMBER(M88:Y88),
                                IF(
                                    M$5:Y$5=1,
                                    M88:Y88,
                                    ""),
                                "")
                            =0),
                        0,
                        GEOMEAN(IF(
                            ISNUMBER(M88:Y88),
                            IF(
                                M$5:Y$5=1,
                                M88:Y88,
                                ""),
                            ""))
                    ),
                    IF(
                        OR(IF(
                            ISNUMBER(M88:Y88),
                            IF(
                                M$5:Y$5=2,
                                M88:Y88,
                                ""),
                            "")
                            =0),
                        0,
                        GEOMEAN(IF(
                            ISNUMBER(M88:Y88),
                            IF(
                                M$5:Y$5=2,
                                M88:Y88,
                                ""),
                            "")))
                )
            )
        )
    )
)</f>
        <v>#N/A</v>
      </c>
      <c r="J88" s="242" t="s">
        <v>409</v>
      </c>
      <c r="K88" s="242">
        <v>45014</v>
      </c>
      <c r="L88" s="91" t="s">
        <v>704</v>
      </c>
      <c r="M88" s="192" t="s">
        <v>409</v>
      </c>
      <c r="N88" s="192" t="s">
        <v>409</v>
      </c>
      <c r="O88" s="192" t="s">
        <v>409</v>
      </c>
      <c r="P88" s="192" t="s">
        <v>409</v>
      </c>
      <c r="Q88" s="192" t="s">
        <v>409</v>
      </c>
      <c r="R88" s="192" t="s">
        <v>409</v>
      </c>
      <c r="S88" s="192" t="s">
        <v>409</v>
      </c>
      <c r="T88" s="192" t="s">
        <v>409</v>
      </c>
      <c r="U88" s="192" t="s">
        <v>409</v>
      </c>
      <c r="V88" s="192" t="s">
        <v>409</v>
      </c>
      <c r="W88" s="192" t="s">
        <v>409</v>
      </c>
      <c r="X88" s="192" t="s">
        <v>409</v>
      </c>
      <c r="Y88" s="192"/>
      <c r="Z88" s="192"/>
      <c r="AF88" s="34"/>
      <c r="AG88" s="34"/>
      <c r="AH88" s="34"/>
      <c r="AI88" s="34"/>
      <c r="AJ88" s="34"/>
      <c r="AK88" s="34"/>
      <c r="AL88" s="195"/>
      <c r="AM88" s="195"/>
      <c r="AN88" s="80"/>
      <c r="AO88" s="80"/>
      <c r="AP88" s="80"/>
      <c r="AQ88" s="35"/>
    </row>
    <row r="89" spans="1:43"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$M$4:$Y$4,
                    (M89:Y89),
                    "")),
            1,
            0))
        =0,
    NA(),
    IF(
        Parameters!$D$15=1,
        IF(
            SUM(--(ISNUMBER(IF($M$4:$Y$4=1,(M89:Y89),""))))&gt;0,
            MAX(IF(
                ISNUMBER(M89:Y89),
                IF(
                    M$4:Y$4=1,
                    M89:Y89,
                    ""),
                "")),
            MAX(IF(
                ISNUMBER(M89:Y89),
                IF(
                    M$4:Y$4=2,
                    M89:Y89,
                    ""),
                ""))
        ),
        IF(
            Parameters!$D$16=1,
            IFERROR(
                AVERAGE(IF(
                    ISNUMBER(M89:Y89),
                    IF(
                        M$4:Y$4=1,
                        M89:Y89,
                        ""),
                    "")),
                AVERAGE(IF(
                    ISNUMBER(M89:Y89),
                    IF(
                        M$4:Y$4=2,
                        M89:Y89,
                        ""),
                    ""))
            ),
            IF(
                Parameters!$D$17=1,
                IFERROR(
                    IF(
                        OR(
                            IF(
                                ISNUMBER(M89:Y89),
                                IF(
                                    M$4:Y$4=1,
                                    M89:Y89,
                                    ""),
                                "")
                            =0),
                        0,
                        GEOMEAN(IF(
                            ISNUMBER(M89:Y89),
                            IF(
                                M$4:Y$4=1,
                                M89:Y89,
                                ""),
                            ""))
                    ),
                    IF(
                        OR(IF(
                            ISNUMBER(M89:Y89),
                            IF(
                                M$4:Y$4=2,
                                M89:Y89,
                                ""),
                            "")
                            =0),
                        0,
                        GEOMEAN(IF(
                            ISNUMBER(M89:Y89),
                            IF(
                                M$4:Y$4=2,
                                M89:Y89,
                                ""),
                            "")))
                )
            )
        )
    )
)</f>
        <v>5.4285714285714199</v>
      </c>
      <c r="I89" s="191" t="e" cm="1">
        <f t="array" ref="I89">IF(
    SUM(IF(
            ISNUMBER(
                IF(
                    $M$5:$Y$5,
                    (M89:Y89),
                    "")),
            1,
            0))
        =0,
    NA(),
    IF(
        Parameters!$D$15=1,
        IF(
            SUM(--(ISNUMBER(IF($M$5:$Y$5=1,(M89:Y89),""))))&gt;0,
            MAX(IF(
                ISNUMBER(M89:Y89),
                IF(
                    M$5:Y$5=1,
                    M89:Y89,
                    ""),
                "")),
            MAX(IF(
                ISNUMBER(M89:Y89),
                IF(
                    M$5:Y$5=2,
                    M89:Y89,
                    ""),
                ""))
        ),
        IF(
            Parameters!$D$16=1,
            IFERROR(
                AVERAGE(IF(
                    ISNUMBER(M89:Y89),
                    IF(
                        M$5:Y$5=1,
                        M89:Y89,
                        ""),
                    "")),
                AVERAGE(IF(
                    ISNUMBER(M89:Y89),
                    IF(
                        M$5:Y$5=2,
                        M89:Y89,
                        ""),
                    ""))
            ),
            IF(
                Parameters!$D$17=1,
                IFERROR(
                    IF(
                        OR(
                            IF(
                                ISNUMBER(M89:Y89),
                                IF(
                                    M$5:Y$5=1,
                                    M89:Y89,
                                    ""),
                                "")
                            =0),
                        0,
                        GEOMEAN(IF(
                            ISNUMBER(M89:Y89),
                            IF(
                                M$5:Y$5=1,
                                M89:Y89,
                                ""),
                            ""))
                    ),
                    IF(
                        OR(IF(
                            ISNUMBER(M89:Y89),
                            IF(
                                M$5:Y$5=2,
                                M89:Y89,
                                ""),
                            "")
                            =0),
                        0,
                        GEOMEAN(IF(
                            ISNUMBER(M89:Y89),
                            IF(
                                M$5:Y$5=2,
                                M89:Y89,
                                ""),
                            "")))
                )
            )
        )
    )
)</f>
        <v>#N/A</v>
      </c>
      <c r="J89" s="242">
        <v>45188</v>
      </c>
      <c r="K89" s="242">
        <v>45014</v>
      </c>
      <c r="L89" s="91" t="s">
        <v>140</v>
      </c>
      <c r="M89" s="192">
        <v>5.4285714285714199</v>
      </c>
      <c r="N89" s="192" t="s">
        <v>409</v>
      </c>
      <c r="O89" s="192" t="s">
        <v>409</v>
      </c>
      <c r="P89" s="192" t="s">
        <v>409</v>
      </c>
      <c r="Q89" s="192" t="s">
        <v>409</v>
      </c>
      <c r="R89" s="192">
        <v>3.8</v>
      </c>
      <c r="S89" s="192" t="s">
        <v>409</v>
      </c>
      <c r="T89" s="192" t="s">
        <v>409</v>
      </c>
      <c r="U89" s="192" t="s">
        <v>409</v>
      </c>
      <c r="V89" s="192" t="s">
        <v>409</v>
      </c>
      <c r="W89" s="192" t="s">
        <v>409</v>
      </c>
      <c r="X89" s="192" t="s">
        <v>409</v>
      </c>
      <c r="Y89" s="192"/>
      <c r="Z89" s="192"/>
      <c r="AF89" s="34"/>
      <c r="AG89" s="34"/>
      <c r="AH89" s="34"/>
      <c r="AI89" s="34"/>
      <c r="AJ89" s="34"/>
      <c r="AK89" s="34"/>
      <c r="AL89" s="195"/>
      <c r="AM89" s="195"/>
      <c r="AN89" s="80"/>
      <c r="AO89" s="80"/>
      <c r="AP89" s="80"/>
      <c r="AQ89" s="35"/>
    </row>
    <row r="90" spans="1:43" x14ac:dyDescent="0.2">
      <c r="A90" s="84">
        <v>83</v>
      </c>
      <c r="B90" s="84" t="str">
        <f ca="1"/>
        <v>Hong Kong SAR, China</v>
      </c>
      <c r="C90" s="84" t="str">
        <f ca="1"/>
        <v>HKG</v>
      </c>
      <c r="D90" s="219" t="str">
        <f ca="1"/>
        <v>EAS           East Asia &amp; Pacific</v>
      </c>
      <c r="E90" s="219" t="str">
        <f ca="1"/>
        <v>NA</v>
      </c>
      <c r="F90" s="190" t="str">
        <f t="shared" ca="1" si="4"/>
        <v/>
      </c>
      <c r="G90" s="80" t="e">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#N/A</v>
      </c>
      <c r="H90" s="80" t="e" cm="1">
        <f t="array" ref="H90">IF(
    SUM(IF(
            ISNUMBER(
                IF(
                    $M$4:$Y$4,
                    (M90:Y90),
                    "")),
            1,
            0))
        =0,
    NA(),
    IF(
        Parameters!$D$15=1,
        IF(
            SUM(--(ISNUMBER(IF($M$4:$Y$4=1,(M90:Y90),""))))&gt;0,
            MAX(IF(
                ISNUMBER(M90:Y90),
                IF(
                    M$4:Y$4=1,
                    M90:Y90,
                    ""),
                "")),
            MAX(IF(
                ISNUMBER(M90:Y90),
                IF(
                    M$4:Y$4=2,
                    M90:Y90,
                    ""),
                ""))
        ),
        IF(
            Parameters!$D$16=1,
            IFERROR(
                AVERAGE(IF(
                    ISNUMBER(M90:Y90),
                    IF(
                        M$4:Y$4=1,
                        M90:Y90,
                        ""),
                    "")),
                AVERAGE(IF(
                    ISNUMBER(M90:Y90),
                    IF(
                        M$4:Y$4=2,
                        M90:Y90,
                        ""),
                    ""))
            ),
            IF(
                Parameters!$D$17=1,
                IFERROR(
                    IF(
                        OR(
                            IF(
                                ISNUMBER(M90:Y90),
                                IF(
                                    M$4:Y$4=1,
                                    M90:Y90,
                                    ""),
                                "")
                            =0),
                        0,
                        GEOMEAN(IF(
                            ISNUMBER(M90:Y90),
                            IF(
                                M$4:Y$4=1,
                                M90:Y90,
                                ""),
                            ""))
                    ),
                    IF(
                        OR(IF(
                            ISNUMBER(M90:Y90),
                            IF(
                                M$4:Y$4=2,
                                M90:Y90,
                                ""),
                            "")
                            =0),
                        0,
                        GEOMEAN(IF(
                            ISNUMBER(M90:Y90),
                            IF(
                                M$4:Y$4=2,
                                M90:Y90,
                                ""),
                            "")))
                )
            )
        )
    )
)</f>
        <v>#N/A</v>
      </c>
      <c r="I90" s="191" t="e" cm="1">
        <f t="array" ref="I90">IF(
    SUM(IF(
            ISNUMBER(
                IF(
                    $M$5:$Y$5,
                    (M90:Y90),
                    "")),
            1,
            0))
        =0,
    NA(),
    IF(
        Parameters!$D$15=1,
        IF(
            SUM(--(ISNUMBER(IF($M$5:$Y$5=1,(M90:Y90),""))))&gt;0,
            MAX(IF(
                ISNUMBER(M90:Y90),
                IF(
                    M$5:Y$5=1,
                    M90:Y90,
                    ""),
                "")),
            MAX(IF(
                ISNUMBER(M90:Y90),
                IF(
                    M$5:Y$5=2,
                    M90:Y90,
                    ""),
                ""))
        ),
        IF(
            Parameters!$D$16=1,
            IFERROR(
                AVERAGE(IF(
                    ISNUMBER(M90:Y90),
                    IF(
                        M$5:Y$5=1,
                        M90:Y90,
                        ""),
                    "")),
                AVERAGE(IF(
                    ISNUMBER(M90:Y90),
                    IF(
                        M$5:Y$5=2,
                        M90:Y90,
                        ""),
                    ""))
            ),
            IF(
                Parameters!$D$17=1,
                IFERROR(
                    IF(
                        OR(
                            IF(
                                ISNUMBER(M90:Y90),
                                IF(
                                    M$5:Y$5=1,
                                    M90:Y90,
                                    ""),
                                "")
                            =0),
                        0,
                        GEOMEAN(IF(
                            ISNUMBER(M90:Y90),
                            IF(
                                M$5:Y$5=1,
                                M90:Y90,
                                ""),
                            ""))
                    ),
                    IF(
                        OR(IF(
                            ISNUMBER(M90:Y90),
                            IF(
                                M$5:Y$5=2,
                                M90:Y90,
                                ""),
                            "")
                            =0),
                        0,
                        GEOMEAN(IF(
                            ISNUMBER(M90:Y90),
                            IF(
                                M$5:Y$5=2,
                                M90:Y90,
                                ""),
                            "")))
                )
            )
        )
    )
)</f>
        <v>#N/A</v>
      </c>
      <c r="J90" s="242" t="s">
        <v>409</v>
      </c>
      <c r="K90" s="242">
        <v>45218</v>
      </c>
      <c r="L90" s="91" t="s">
        <v>705</v>
      </c>
      <c r="M90" s="192" t="s">
        <v>409</v>
      </c>
      <c r="N90" s="192" t="s">
        <v>409</v>
      </c>
      <c r="O90" s="192" t="s">
        <v>409</v>
      </c>
      <c r="P90" s="192" t="s">
        <v>409</v>
      </c>
      <c r="Q90" s="192" t="s">
        <v>409</v>
      </c>
      <c r="R90" s="192" t="s">
        <v>409</v>
      </c>
      <c r="S90" s="192" t="s">
        <v>409</v>
      </c>
      <c r="T90" s="192" t="s">
        <v>409</v>
      </c>
      <c r="U90" s="192" t="s">
        <v>409</v>
      </c>
      <c r="V90" s="192" t="s">
        <v>409</v>
      </c>
      <c r="W90" s="192" t="s">
        <v>409</v>
      </c>
      <c r="X90" s="192" t="s">
        <v>409</v>
      </c>
      <c r="Y90" s="192"/>
      <c r="Z90" s="192"/>
      <c r="AF90" s="34"/>
      <c r="AG90" s="34"/>
      <c r="AH90" s="34"/>
      <c r="AI90" s="34"/>
      <c r="AJ90" s="34"/>
      <c r="AK90" s="34"/>
      <c r="AL90" s="195"/>
      <c r="AM90" s="195"/>
      <c r="AN90" s="80"/>
      <c r="AO90" s="80"/>
      <c r="AP90" s="80"/>
      <c r="AQ90" s="35"/>
    </row>
    <row r="91" spans="1:43"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$M$4:$Y$4,
                    (M91:Y91),
                    "")),
            1,
            0))
        =0,
    NA(),
    IF(
        Parameters!$D$15=1,
        IF(
            SUM(--(ISNUMBER(IF($M$4:$Y$4=1,(M91:Y91),""))))&gt;0,
            MAX(IF(
                ISNUMBER(M91:Y91),
                IF(
                    M$4:Y$4=1,
                    M91:Y91,
                    ""),
                "")),
            MAX(IF(
                ISNUMBER(M91:Y91),
                IF(
                    M$4:Y$4=2,
                    M91:Y91,
                    ""),
                ""))
        ),
        IF(
            Parameters!$D$16=1,
            IFERROR(
                AVERAGE(IF(
                    ISNUMBER(M91:Y91),
                    IF(
                        M$4:Y$4=1,
                        M91:Y91,
                        ""),
                    "")),
                AVERAGE(IF(
                    ISNUMBER(M91:Y91),
                    IF(
                        M$4:Y$4=2,
                        M91:Y91,
                        ""),
                    ""))
            ),
            IF(
                Parameters!$D$17=1,
                IFERROR(
                    IF(
                        OR(
                            IF(
                                ISNUMBER(M91:Y91),
                                IF(
                                    M$4:Y$4=1,
                                    M91:Y91,
                                    ""),
                                "")
                            =0),
                        0,
                        GEOMEAN(IF(
                            ISNUMBER(M91:Y91),
                            IF(
                                M$4:Y$4=1,
                                M91:Y91,
                                ""),
                            ""))
                    ),
                    IF(
                        OR(IF(
                            ISNUMBER(M91:Y91),
                            IF(
                                M$4:Y$4=2,
                                M91:Y91,
                                ""),
                            "")
                            =0),
                        0,
                        GEOMEAN(IF(
                            ISNUMBER(M91:Y91),
                            IF(
                                M$4:Y$4=2,
                                M91:Y91,
                                ""),
                            "")))
                )
            )
        )
    )
)</f>
        <v>8.1428571428571406</v>
      </c>
      <c r="I91" s="191" cm="1">
        <f t="array" ref="I91">IF(
    SUM(IF(
            ISNUMBER(
                IF(
                    $M$5:$Y$5,
                    (M91:Y91),
                    "")),
            1,
            0))
        =0,
    NA(),
    IF(
        Parameters!$D$15=1,
        IF(
            SUM(--(ISNUMBER(IF($M$5:$Y$5=1,(M91:Y91),""))))&gt;0,
            MAX(IF(
                ISNUMBER(M91:Y91),
                IF(
                    M$5:Y$5=1,
                    M91:Y91,
                    ""),
                "")),
            MAX(IF(
                ISNUMBER(M91:Y91),
                IF(
                    M$5:Y$5=2,
                    M91:Y91,
                    ""),
                ""))
        ),
        IF(
            Parameters!$D$16=1,
            IFERROR(
                AVERAGE(IF(
                    ISNUMBER(M91:Y91),
                    IF(
                        M$5:Y$5=1,
                        M91:Y91,
                        ""),
                    "")),
                AVERAGE(IF(
                    ISNUMBER(M91:Y91),
                    IF(
                        M$5:Y$5=2,
                        M91:Y91,
                        ""),
                    ""))
            ),
            IF(
                Parameters!$D$17=1,
                IFERROR(
                    IF(
                        OR(
                            IF(
                                ISNUMBER(M91:Y91),
                                IF(
                                    M$5:Y$5=1,
                                    M91:Y91,
                                    ""),
                                "")
                            =0),
                        0,
                        GEOMEAN(IF(
                            ISNUMBER(M91:Y91),
                            IF(
                                M$5:Y$5=1,
                                M91:Y91,
                                ""),
                            ""))
                    ),
                    IF(
                        OR(IF(
                            ISNUMBER(M91:Y91),
                            IF(
                                M$5:Y$5=2,
                                M91:Y91,
                                ""),
                            "")
                            =0),
                        0,
                        GEOMEAN(IF(
                            ISNUMBER(M91:Y91),
                            IF(
                                M$5:Y$5=2,
                                M91:Y91,
                                ""),
                            "")))
                )
            )
        )
    )
)</f>
        <v>0</v>
      </c>
      <c r="J91" s="242">
        <v>45163</v>
      </c>
      <c r="K91" s="242">
        <v>45272</v>
      </c>
      <c r="L91" s="91" t="s">
        <v>142</v>
      </c>
      <c r="M91" s="192">
        <v>8.1428571428571406</v>
      </c>
      <c r="N91" s="192" t="s">
        <v>409</v>
      </c>
      <c r="O91" s="192" t="s">
        <v>409</v>
      </c>
      <c r="P91" s="192">
        <v>0</v>
      </c>
      <c r="Q91" s="192" t="s">
        <v>409</v>
      </c>
      <c r="R91" s="192">
        <v>5.7</v>
      </c>
      <c r="S91" s="192" t="s">
        <v>409</v>
      </c>
      <c r="T91" s="192" t="s">
        <v>409</v>
      </c>
      <c r="U91" s="192" t="s">
        <v>409</v>
      </c>
      <c r="V91" s="192">
        <v>-1.27422046661376</v>
      </c>
      <c r="W91" s="192">
        <v>-1.5771716308593799</v>
      </c>
      <c r="X91" s="192" t="s">
        <v>409</v>
      </c>
      <c r="Y91" s="192"/>
      <c r="Z91" s="192"/>
      <c r="AF91" s="34"/>
      <c r="AG91" s="34"/>
      <c r="AH91" s="34"/>
      <c r="AI91" s="34"/>
      <c r="AJ91" s="34"/>
      <c r="AK91" s="34"/>
      <c r="AL91" s="195"/>
      <c r="AM91" s="195"/>
      <c r="AN91" s="80"/>
      <c r="AO91" s="80"/>
      <c r="AP91" s="80"/>
      <c r="AQ91" s="35"/>
    </row>
    <row r="92" spans="1:43"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$M$4:$Y$4,
                    (M92:Y92),
                    "")),
            1,
            0))
        =0,
    NA(),
    IF(
        Parameters!$D$15=1,
        IF(
            SUM(--(ISNUMBER(IF($M$4:$Y$4=1,(M92:Y92),""))))&gt;0,
            MAX(IF(
                ISNUMBER(M92:Y92),
                IF(
                    M$4:Y$4=1,
                    M92:Y92,
                    ""),
                "")),
            MAX(IF(
                ISNUMBER(M92:Y92),
                IF(
                    M$4:Y$4=2,
                    M92:Y92,
                    ""),
                ""))
        ),
        IF(
            Parameters!$D$16=1,
            IFERROR(
                AVERAGE(IF(
                    ISNUMBER(M92:Y92),
                    IF(
                        M$4:Y$4=1,
                        M92:Y92,
                        ""),
                    "")),
                AVERAGE(IF(
                    ISNUMBER(M92:Y92),
                    IF(
                        M$4:Y$4=2,
                        M92:Y92,
                        ""),
                    ""))
            ),
            IF(
                Parameters!$D$17=1,
                IFERROR(
                    IF(
                        OR(
                            IF(
                                ISNUMBER(M92:Y92),
                                IF(
                                    M$4:Y$4=1,
                                    M92:Y92,
                                    ""),
                                "")
                            =0),
                        0,
                        GEOMEAN(IF(
                            ISNUMBER(M92:Y92),
                            IF(
                                M$4:Y$4=1,
                                M92:Y92,
                                ""),
                            ""))
                    ),
                    IF(
                        OR(IF(
                            ISNUMBER(M92:Y92),
                            IF(
                                M$4:Y$4=2,
                                M92:Y92,
                                ""),
                            "")
                            =0),
                        0,
                        GEOMEAN(IF(
                            ISNUMBER(M92:Y92),
                            IF(
                                M$4:Y$4=2,
                                M92:Y92,
                                ""),
                            "")))
                )
            )
        )
    )
)</f>
        <v>1.4285714285714199</v>
      </c>
      <c r="I92" s="191" cm="1">
        <f t="array" ref="I92">IF(
    SUM(IF(
            ISNUMBER(
                IF(
                    $M$5:$Y$5,
                    (M92:Y92),
                    "")),
            1,
            0))
        =0,
    NA(),
    IF(
        Parameters!$D$15=1,
        IF(
            SUM(--(ISNUMBER(IF($M$5:$Y$5=1,(M92:Y92),""))))&gt;0,
            MAX(IF(
                ISNUMBER(M92:Y92),
                IF(
                    M$5:Y$5=1,
                    M92:Y92,
                    ""),
                "")),
            MAX(IF(
                ISNUMBER(M92:Y92),
                IF(
                    M$5:Y$5=2,
                    M92:Y92,
                    ""),
                ""))
        ),
        IF(
            Parameters!$D$16=1,
            IFERROR(
                AVERAGE(IF(
                    ISNUMBER(M92:Y92),
                    IF(
                        M$5:Y$5=1,
                        M92:Y92,
                        ""),
                    "")),
                AVERAGE(IF(
                    ISNUMBER(M92:Y92),
                    IF(
                        M$5:Y$5=2,
                        M92:Y92,
                        ""),
                    ""))
            ),
            IF(
                Parameters!$D$17=1,
                IFERROR(
                    IF(
                        OR(
                            IF(
                                ISNUMBER(M92:Y92),
                                IF(
                                    M$5:Y$5=1,
                                    M92:Y92,
                                    ""),
                                "")
                            =0),
                        0,
                        GEOMEAN(IF(
                            ISNUMBER(M92:Y92),
                            IF(
                                M$5:Y$5=1,
                                M92:Y92,
                                ""),
                            ""))
                    ),
                    IF(
                        OR(IF(
                            ISNUMBER(M92:Y92),
                            IF(
                                M$5:Y$5=2,
                                M92:Y92,
                                ""),
                            "")
                            =0),
                        0,
                        GEOMEAN(IF(
                            ISNUMBER(M92:Y92),
                            IF(
                                M$5:Y$5=2,
                                M92:Y92,
                                ""),
                            "")))
                )
            )
        )
    )
)</f>
        <v>0</v>
      </c>
      <c r="J92" s="242">
        <v>45163</v>
      </c>
      <c r="K92" s="242">
        <v>45014</v>
      </c>
      <c r="L92" s="91" t="s">
        <v>144</v>
      </c>
      <c r="M92" s="192">
        <v>1.4285714285714199</v>
      </c>
      <c r="N92" s="192" t="s">
        <v>409</v>
      </c>
      <c r="O92" s="192">
        <v>0</v>
      </c>
      <c r="P92" s="192">
        <v>0</v>
      </c>
      <c r="Q92" s="192" t="s">
        <v>409</v>
      </c>
      <c r="R92" s="192">
        <v>1</v>
      </c>
      <c r="S92" s="192" t="s">
        <v>409</v>
      </c>
      <c r="T92" s="192" t="s">
        <v>409</v>
      </c>
      <c r="U92" s="192" t="s">
        <v>539</v>
      </c>
      <c r="V92" s="192">
        <v>0</v>
      </c>
      <c r="W92" s="192">
        <v>-6.0017505214904898E-3</v>
      </c>
      <c r="X92" s="192" t="s">
        <v>409</v>
      </c>
      <c r="Y92" s="192"/>
      <c r="Z92" s="192"/>
      <c r="AF92" s="34"/>
      <c r="AG92" s="34"/>
      <c r="AH92" s="34"/>
      <c r="AI92" s="34"/>
      <c r="AJ92" s="34"/>
      <c r="AK92" s="34"/>
      <c r="AL92" s="195"/>
      <c r="AM92" s="195"/>
      <c r="AN92" s="80"/>
      <c r="AO92" s="80"/>
      <c r="AP92" s="80"/>
      <c r="AQ92" s="35"/>
    </row>
    <row r="93" spans="1:43"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9.9283144879394563</v>
      </c>
      <c r="H93" s="80" cm="1">
        <f t="array" ref="H93">IF(
    SUM(IF(
            ISNUMBER(
                IF(
                    $M$4:$Y$4,
                    (M93:Y93),
                    "")),
            1,
            0))
        =0,
    NA(),
    IF(
        Parameters!$D$15=1,
        IF(
            SUM(--(ISNUMBER(IF($M$4:$Y$4=1,(M93:Y93),""))))&gt;0,
            MAX(IF(
                ISNUMBER(M93:Y93),
                IF(
                    M$4:Y$4=1,
                    M93:Y93,
                    ""),
                "")),
            MAX(IF(
                ISNUMBER(M93:Y93),
                IF(
                    M$4:Y$4=2,
                    M93:Y93,
                    ""),
                ""))
        ),
        IF(
            Parameters!$D$16=1,
            IFERROR(
                AVERAGE(IF(
                    ISNUMBER(M93:Y93),
                    IF(
                        M$4:Y$4=1,
                        M93:Y93,
                        ""),
                    "")),
                AVERAGE(IF(
                    ISNUMBER(M93:Y93),
                    IF(
                        M$4:Y$4=2,
                        M93:Y93,
                        ""),
                    ""))
            ),
            IF(
                Parameters!$D$17=1,
                IFERROR(
                    IF(
                        OR(
                            IF(
                                ISNUMBER(M93:Y93),
                                IF(
                                    M$4:Y$4=1,
                                    M93:Y93,
                                    ""),
                                "")
                            =0),
                        0,
                        GEOMEAN(IF(
                            ISNUMBER(M93:Y93),
                            IF(
                                M$4:Y$4=1,
                                M93:Y93,
                                ""),
                            ""))
                    ),
                    IF(
                        OR(IF(
                            ISNUMBER(M93:Y93),
                            IF(
                                M$4:Y$4=2,
                                M93:Y93,
                                ""),
                            "")
                            =0),
                        0,
                        GEOMEAN(IF(
                            ISNUMBER(M93:Y93),
                            IF(
                                M$4:Y$4=2,
                                M93:Y93,
                                ""),
                            "")))
                )
            )
        )
    )
)</f>
        <v>9.8571428571428505</v>
      </c>
      <c r="I93" s="191" cm="1">
        <f t="array" ref="I93">IF(
    SUM(IF(
            ISNUMBER(
                IF(
                    $M$5:$Y$5,
                    (M93:Y93),
                    "")),
            1,
            0))
        =0,
    NA(),
    IF(
        Parameters!$D$15=1,
        IF(
            SUM(--(ISNUMBER(IF($M$5:$Y$5=1,(M93:Y93),""))))&gt;0,
            MAX(IF(
                ISNUMBER(M93:Y93),
                IF(
                    M$5:Y$5=1,
                    M93:Y93,
                    ""),
                "")),
            MAX(IF(
                ISNUMBER(M93:Y93),
                IF(
                    M$5:Y$5=2,
                    M93:Y93,
                    ""),
                ""))
        ),
        IF(
            Parameters!$D$16=1,
            IFERROR(
                AVERAGE(IF(
                    ISNUMBER(M93:Y93),
                    IF(
                        M$5:Y$5=1,
                        M93:Y93,
                        ""),
                    "")),
                AVERAGE(IF(
                    ISNUMBER(M93:Y93),
                    IF(
                        M$5:Y$5=2,
                        M93:Y93,
                        ""),
                    ""))
            ),
            IF(
                Parameters!$D$17=1,
                IFERROR(
                    IF(
                        OR(
                            IF(
                                ISNUMBER(M93:Y93),
                                IF(
                                    M$5:Y$5=1,
                                    M93:Y93,
                                    ""),
                                "")
                            =0),
                        0,
                        GEOMEAN(IF(
                            ISNUMBER(M93:Y93),
                            IF(
                                M$5:Y$5=1,
                                M93:Y93,
                                ""),
                            ""))
                    ),
                    IF(
                        OR(IF(
                            ISNUMBER(M93:Y93),
                            IF(
                                M$5:Y$5=2,
                                M93:Y93,
                                ""),
                            "")
                            =0),
                        0,
                        GEOMEAN(IF(
                            ISNUMBER(M93:Y93),
                            IF(
                                M$5:Y$5=2,
                                M93:Y93,
                                ""),
                            "")))
                )
            )
        )
    )
)</f>
        <v>10</v>
      </c>
      <c r="J93" s="242">
        <v>45188</v>
      </c>
      <c r="K93" s="242">
        <v>45272</v>
      </c>
      <c r="L93" s="91" t="s">
        <v>146</v>
      </c>
      <c r="M93" s="192">
        <v>9.8571428571428505</v>
      </c>
      <c r="N93" s="192" t="s">
        <v>409</v>
      </c>
      <c r="O93" s="192" t="s">
        <v>409</v>
      </c>
      <c r="P93" s="192">
        <v>10</v>
      </c>
      <c r="Q93" s="192" t="s">
        <v>409</v>
      </c>
      <c r="R93" s="192">
        <v>6.9</v>
      </c>
      <c r="S93" s="192" t="s">
        <v>409</v>
      </c>
      <c r="T93" s="192" t="s">
        <v>409</v>
      </c>
      <c r="U93" s="192" t="s">
        <v>409</v>
      </c>
      <c r="V93" s="192">
        <v>1.0669017050660199</v>
      </c>
      <c r="W93" s="192">
        <v>1.9793680536584299</v>
      </c>
      <c r="X93" s="192" t="s">
        <v>409</v>
      </c>
      <c r="Y93" s="192"/>
      <c r="Z93" s="192"/>
      <c r="AF93" s="34"/>
      <c r="AG93" s="34"/>
      <c r="AH93" s="34"/>
      <c r="AI93" s="34"/>
      <c r="AJ93" s="34"/>
      <c r="AK93" s="34"/>
      <c r="AL93" s="195"/>
      <c r="AM93" s="195"/>
      <c r="AN93" s="80"/>
      <c r="AO93" s="80"/>
      <c r="AP93" s="80"/>
      <c r="AQ93" s="35"/>
    </row>
    <row r="94" spans="1:43"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$M$4:$Y$4,
                    (M94:Y94),
                    "")),
            1,
            0))
        =0,
    NA(),
    IF(
        Parameters!$D$15=1,
        IF(
            SUM(--(ISNUMBER(IF($M$4:$Y$4=1,(M94:Y94),""))))&gt;0,
            MAX(IF(
                ISNUMBER(M94:Y94),
                IF(
                    M$4:Y$4=1,
                    M94:Y94,
                    ""),
                "")),
            MAX(IF(
                ISNUMBER(M94:Y94),
                IF(
                    M$4:Y$4=2,
                    M94:Y94,
                    ""),
                ""))
        ),
        IF(
            Parameters!$D$16=1,
            IFERROR(
                AVERAGE(IF(
                    ISNUMBER(M94:Y94),
                    IF(
                        M$4:Y$4=1,
                        M94:Y94,
                        ""),
                    "")),
                AVERAGE(IF(
                    ISNUMBER(M94:Y94),
                    IF(
                        M$4:Y$4=2,
                        M94:Y94,
                        ""),
                    ""))
            ),
            IF(
                Parameters!$D$17=1,
                IFERROR(
                    IF(
                        OR(
                            IF(
                                ISNUMBER(M94:Y94),
                                IF(
                                    M$4:Y$4=1,
                                    M94:Y94,
                                    ""),
                                "")
                            =0),
                        0,
                        GEOMEAN(IF(
                            ISNUMBER(M94:Y94),
                            IF(
                                M$4:Y$4=1,
                                M94:Y94,
                                ""),
                            ""))
                    ),
                    IF(
                        OR(IF(
                            ISNUMBER(M94:Y94),
                            IF(
                                M$4:Y$4=2,
                                M94:Y94,
                                ""),
                            "")
                            =0),
                        0,
                        GEOMEAN(IF(
                            ISNUMBER(M94:Y94),
                            IF(
                                M$4:Y$4=2,
                                M94:Y94,
                                ""),
                            "")))
                )
            )
        )
    )
)</f>
        <v>1.71428571428571</v>
      </c>
      <c r="I94" s="191" cm="1">
        <f t="array" ref="I94">IF(
    SUM(IF(
            ISNUMBER(
                IF(
                    $M$5:$Y$5,
                    (M94:Y94),
                    "")),
            1,
            0))
        =0,
    NA(),
    IF(
        Parameters!$D$15=1,
        IF(
            SUM(--(ISNUMBER(IF($M$5:$Y$5=1,(M94:Y94),""))))&gt;0,
            MAX(IF(
                ISNUMBER(M94:Y94),
                IF(
                    M$5:Y$5=1,
                    M94:Y94,
                    ""),
                "")),
            MAX(IF(
                ISNUMBER(M94:Y94),
                IF(
                    M$5:Y$5=2,
                    M94:Y94,
                    ""),
                ""))
        ),
        IF(
            Parameters!$D$16=1,
            IFERROR(
                AVERAGE(IF(
                    ISNUMBER(M94:Y94),
                    IF(
                        M$5:Y$5=1,
                        M94:Y94,
                        ""),
                    "")),
                AVERAGE(IF(
                    ISNUMBER(M94:Y94),
                    IF(
                        M$5:Y$5=2,
                        M94:Y94,
                        ""),
                    ""))
            ),
            IF(
                Parameters!$D$17=1,
                IFERROR(
                    IF(
                        OR(
                            IF(
                                ISNUMBER(M94:Y94),
                                IF(
                                    M$5:Y$5=1,
                                    M94:Y94,
                                    ""),
                                "")
                            =0),
                        0,
                        GEOMEAN(IF(
                            ISNUMBER(M94:Y94),
                            IF(
                                M$5:Y$5=1,
                                M94:Y94,
                                ""),
                            ""))
                    ),
                    IF(
                        OR(IF(
                            ISNUMBER(M94:Y94),
                            IF(
                                M$5:Y$5=2,
                                M94:Y94,
                                ""),
                            "")
                            =0),
                        0,
                        GEOMEAN(IF(
                            ISNUMBER(M94:Y94),
                            IF(
                                M$5:Y$5=2,
                                M94:Y94,
                                ""),
                            "")))
                )
            )
        )
    )
)</f>
        <v>0</v>
      </c>
      <c r="J94" s="242">
        <v>45163</v>
      </c>
      <c r="K94" s="242">
        <v>44753</v>
      </c>
      <c r="L94" s="91" t="s">
        <v>148</v>
      </c>
      <c r="M94" s="192">
        <v>1.71428571428571</v>
      </c>
      <c r="N94" s="192" t="s">
        <v>409</v>
      </c>
      <c r="O94" s="192">
        <v>0</v>
      </c>
      <c r="P94" s="192" t="s">
        <v>409</v>
      </c>
      <c r="Q94" s="192" t="s">
        <v>409</v>
      </c>
      <c r="R94" s="192">
        <v>1.2</v>
      </c>
      <c r="S94" s="192" t="s">
        <v>409</v>
      </c>
      <c r="T94" s="192" t="s">
        <v>409</v>
      </c>
      <c r="U94" s="192" t="s">
        <v>539</v>
      </c>
      <c r="V94" s="192" t="s">
        <v>409</v>
      </c>
      <c r="W94" s="192" t="s">
        <v>409</v>
      </c>
      <c r="X94" s="192" t="s">
        <v>409</v>
      </c>
      <c r="Y94" s="192"/>
      <c r="Z94" s="192"/>
      <c r="AF94" s="34"/>
      <c r="AG94" s="34"/>
      <c r="AH94" s="34"/>
      <c r="AI94" s="34"/>
      <c r="AJ94" s="34"/>
      <c r="AK94" s="34"/>
      <c r="AL94" s="195"/>
      <c r="AM94" s="195"/>
      <c r="AN94" s="80"/>
      <c r="AO94" s="80"/>
      <c r="AP94" s="80"/>
      <c r="AQ94" s="35"/>
    </row>
    <row r="95" spans="1:43"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0</v>
      </c>
      <c r="H95" s="80" cm="1">
        <f t="array" ref="H95">IF(
    SUM(IF(
            ISNUMBER(
                IF(
                    $M$4:$Y$4,
                    (M95:Y95),
                    "")),
            1,
            0))
        =0,
    NA(),
    IF(
        Parameters!$D$15=1,
        IF(
            SUM(--(ISNUMBER(IF($M$4:$Y$4=1,(M95:Y95),""))))&gt;0,
            MAX(IF(
                ISNUMBER(M95:Y95),
                IF(
                    M$4:Y$4=1,
                    M95:Y95,
                    ""),
                "")),
            MAX(IF(
                ISNUMBER(M95:Y95),
                IF(
                    M$4:Y$4=2,
                    M95:Y95,
                    ""),
                ""))
        ),
        IF(
            Parameters!$D$16=1,
            IFERROR(
                AVERAGE(IF(
                    ISNUMBER(M95:Y95),
                    IF(
                        M$4:Y$4=1,
                        M95:Y95,
                        ""),
                    "")),
                AVERAGE(IF(
                    ISNUMBER(M95:Y95),
                    IF(
                        M$4:Y$4=2,
                        M95:Y95,
                        ""),
                    ""))
            ),
            IF(
                Parameters!$D$17=1,
                IFERROR(
                    IF(
                        OR(
                            IF(
                                ISNUMBER(M95:Y95),
                                IF(
                                    M$4:Y$4=1,
                                    M95:Y95,
                                    ""),
                                "")
                            =0),
                        0,
                        GEOMEAN(IF(
                            ISNUMBER(M95:Y95),
                            IF(
                                M$4:Y$4=1,
                                M95:Y95,
                                ""),
                            ""))
                    ),
                    IF(
                        OR(IF(
                            ISNUMBER(M95:Y95),
                            IF(
                                M$4:Y$4=2,
                                M95:Y95,
                                ""),
                            "")
                            =0),
                        0,
                        GEOMEAN(IF(
                            ISNUMBER(M95:Y95),
                            IF(
                                M$4:Y$4=2,
                                M95:Y95,
                                ""),
                            "")))
                )
            )
        )
    )
)</f>
        <v>4.71428571428571</v>
      </c>
      <c r="I95" s="191" cm="1">
        <f t="array" ref="I95">IF(
    SUM(IF(
            ISNUMBER(
                IF(
                    $M$5:$Y$5,
                    (M95:Y95),
                    "")),
            1,
            0))
        =0,
    NA(),
    IF(
        Parameters!$D$15=1,
        IF(
            SUM(--(ISNUMBER(IF($M$5:$Y$5=1,(M95:Y95),""))))&gt;0,
            MAX(IF(
                ISNUMBER(M95:Y95),
                IF(
                    M$5:Y$5=1,
                    M95:Y95,
                    ""),
                "")),
            MAX(IF(
                ISNUMBER(M95:Y95),
                IF(
                    M$5:Y$5=2,
                    M95:Y95,
                    ""),
                ""))
        ),
        IF(
            Parameters!$D$16=1,
            IFERROR(
                AVERAGE(IF(
                    ISNUMBER(M95:Y95),
                    IF(
                        M$5:Y$5=1,
                        M95:Y95,
                        ""),
                    "")),
                AVERAGE(IF(
                    ISNUMBER(M95:Y95),
                    IF(
                        M$5:Y$5=2,
                        M95:Y95,
                        ""),
                    ""))
            ),
            IF(
                Parameters!$D$17=1,
                IFERROR(
                    IF(
                        OR(
                            IF(
                                ISNUMBER(M95:Y95),
                                IF(
                                    M$5:Y$5=1,
                                    M95:Y95,
                                    ""),
                                "")
                            =0),
                        0,
                        GEOMEAN(IF(
                            ISNUMBER(M95:Y95),
                            IF(
                                M$5:Y$5=1,
                                M95:Y95,
                                ""),
                            ""))
                    ),
                    IF(
                        OR(IF(
                            ISNUMBER(M95:Y95),
                            IF(
                                M$5:Y$5=2,
                                M95:Y95,
                                ""),
                            "")
                            =0),
                        0,
                        GEOMEAN(IF(
                            ISNUMBER(M95:Y95),
                            IF(
                                M$5:Y$5=2,
                                M95:Y95,
                                ""),
                            "")))
                )
            )
        )
    )
)</f>
        <v>0</v>
      </c>
      <c r="J95" s="242">
        <v>45188</v>
      </c>
      <c r="K95" s="242">
        <v>45272</v>
      </c>
      <c r="L95" s="91" t="s">
        <v>150</v>
      </c>
      <c r="M95" s="192">
        <v>4.71428571428571</v>
      </c>
      <c r="N95" s="192" t="s">
        <v>409</v>
      </c>
      <c r="O95" s="192">
        <v>0</v>
      </c>
      <c r="P95" s="192">
        <v>0</v>
      </c>
      <c r="Q95" s="192" t="s">
        <v>409</v>
      </c>
      <c r="R95" s="192">
        <v>3.3</v>
      </c>
      <c r="S95" s="192" t="s">
        <v>409</v>
      </c>
      <c r="T95" s="192" t="s">
        <v>409</v>
      </c>
      <c r="U95" s="192" t="s">
        <v>539</v>
      </c>
      <c r="V95" s="192">
        <v>-1.077877</v>
      </c>
      <c r="W95" s="192">
        <v>-0.48512126180320603</v>
      </c>
      <c r="X95" s="192" t="s">
        <v>409</v>
      </c>
      <c r="Y95" s="192"/>
      <c r="Z95" s="192"/>
      <c r="AF95" s="34"/>
      <c r="AG95" s="34"/>
      <c r="AH95" s="34"/>
      <c r="AI95" s="34"/>
      <c r="AJ95" s="34"/>
      <c r="AK95" s="34"/>
      <c r="AL95" s="195"/>
      <c r="AM95" s="195"/>
      <c r="AN95" s="80"/>
      <c r="AO95" s="80"/>
      <c r="AP95" s="80"/>
      <c r="AQ95" s="35"/>
    </row>
    <row r="96" spans="1:43" x14ac:dyDescent="0.2">
      <c r="A96" s="84">
        <v>89</v>
      </c>
      <c r="B96" s="84" t="str">
        <f ca="1"/>
        <v>Isle of Man</v>
      </c>
      <c r="C96" s="84" t="str">
        <f ca="1"/>
        <v>IMN</v>
      </c>
      <c r="D96" s="219" t="str">
        <f ca="1"/>
        <v>ECS           Europe &amp; Central Asia</v>
      </c>
      <c r="E96" s="219" t="str">
        <f ca="1"/>
        <v>NA</v>
      </c>
      <c r="F96" s="190" t="str">
        <f t="shared" ca="1" si="4"/>
        <v/>
      </c>
      <c r="G96" s="80" t="e">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#N/A</v>
      </c>
      <c r="H96" s="80" t="e" cm="1">
        <f t="array" ref="H96">IF(
    SUM(IF(
            ISNUMBER(
                IF(
                    $M$4:$Y$4,
                    (M96:Y96),
                    "")),
            1,
            0))
        =0,
    NA(),
    IF(
        Parameters!$D$15=1,
        IF(
            SUM(--(ISNUMBER(IF($M$4:$Y$4=1,(M96:Y96),""))))&gt;0,
            MAX(IF(
                ISNUMBER(M96:Y96),
                IF(
                    M$4:Y$4=1,
                    M96:Y96,
                    ""),
                "")),
            MAX(IF(
                ISNUMBER(M96:Y96),
                IF(
                    M$4:Y$4=2,
                    M96:Y96,
                    ""),
                ""))
        ),
        IF(
            Parameters!$D$16=1,
            IFERROR(
                AVERAGE(IF(
                    ISNUMBER(M96:Y96),
                    IF(
                        M$4:Y$4=1,
                        M96:Y96,
                        ""),
                    "")),
                AVERAGE(IF(
                    ISNUMBER(M96:Y96),
                    IF(
                        M$4:Y$4=2,
                        M96:Y96,
                        ""),
                    ""))
            ),
            IF(
                Parameters!$D$17=1,
                IFERROR(
                    IF(
                        OR(
                            IF(
                                ISNUMBER(M96:Y96),
                                IF(
                                    M$4:Y$4=1,
                                    M96:Y96,
                                    ""),
                                "")
                            =0),
                        0,
                        GEOMEAN(IF(
                            ISNUMBER(M96:Y96),
                            IF(
                                M$4:Y$4=1,
                                M96:Y96,
                                ""),
                            ""))
                    ),
                    IF(
                        OR(IF(
                            ISNUMBER(M96:Y96),
                            IF(
                                M$4:Y$4=2,
                                M96:Y96,
                                ""),
                            "")
                            =0),
                        0,
                        GEOMEAN(IF(
                            ISNUMBER(M96:Y96),
                            IF(
                                M$4:Y$4=2,
                                M96:Y96,
                                ""),
                            "")))
                )
            )
        )
    )
)</f>
        <v>#N/A</v>
      </c>
      <c r="I96" s="191" t="e" cm="1">
        <f t="array" ref="I96">IF(
    SUM(IF(
            ISNUMBER(
                IF(
                    $M$5:$Y$5,
                    (M96:Y96),
                    "")),
            1,
            0))
        =0,
    NA(),
    IF(
        Parameters!$D$15=1,
        IF(
            SUM(--(ISNUMBER(IF($M$5:$Y$5=1,(M96:Y96),""))))&gt;0,
            MAX(IF(
                ISNUMBER(M96:Y96),
                IF(
                    M$5:Y$5=1,
                    M96:Y96,
                    ""),
                "")),
            MAX(IF(
                ISNUMBER(M96:Y96),
                IF(
                    M$5:Y$5=2,
                    M96:Y96,
                    ""),
                ""))
        ),
        IF(
            Parameters!$D$16=1,
            IFERROR(
                AVERAGE(IF(
                    ISNUMBER(M96:Y96),
                    IF(
                        M$5:Y$5=1,
                        M96:Y96,
                        ""),
                    "")),
                AVERAGE(IF(
                    ISNUMBER(M96:Y96),
                    IF(
                        M$5:Y$5=2,
                        M96:Y96,
                        ""),
                    ""))
            ),
            IF(
                Parameters!$D$17=1,
                IFERROR(
                    IF(
                        OR(
                            IF(
                                ISNUMBER(M96:Y96),
                                IF(
                                    M$5:Y$5=1,
                                    M96:Y96,
                                    ""),
                                "")
                            =0),
                        0,
                        GEOMEAN(IF(
                            ISNUMBER(M96:Y96),
                            IF(
                                M$5:Y$5=1,
                                M96:Y96,
                                ""),
                            ""))
                    ),
                    IF(
                        OR(IF(
                            ISNUMBER(M96:Y96),
                            IF(
                                M$5:Y$5=2,
                                M96:Y96,
                                ""),
                            "")
                            =0),
                        0,
                        GEOMEAN(IF(
                            ISNUMBER(M96:Y96),
                            IF(
                                M$5:Y$5=2,
                                M96:Y96,
                                ""),
                            "")))
                )
            )
        )
    )
)</f>
        <v>#N/A</v>
      </c>
      <c r="J96" s="242" t="s">
        <v>409</v>
      </c>
      <c r="K96" s="242">
        <v>45014</v>
      </c>
      <c r="L96" s="91" t="s">
        <v>706</v>
      </c>
      <c r="M96" s="192" t="s">
        <v>409</v>
      </c>
      <c r="N96" s="192" t="s">
        <v>409</v>
      </c>
      <c r="O96" s="192" t="s">
        <v>409</v>
      </c>
      <c r="P96" s="192" t="s">
        <v>409</v>
      </c>
      <c r="Q96" s="192" t="s">
        <v>409</v>
      </c>
      <c r="R96" s="192" t="s">
        <v>409</v>
      </c>
      <c r="S96" s="192" t="s">
        <v>409</v>
      </c>
      <c r="T96" s="192" t="s">
        <v>409</v>
      </c>
      <c r="U96" s="192" t="s">
        <v>409</v>
      </c>
      <c r="V96" s="192" t="s">
        <v>409</v>
      </c>
      <c r="W96" s="192" t="s">
        <v>409</v>
      </c>
      <c r="X96" s="192" t="s">
        <v>409</v>
      </c>
      <c r="Y96" s="192"/>
      <c r="Z96" s="192"/>
      <c r="AF96" s="34"/>
      <c r="AG96" s="34"/>
      <c r="AH96" s="34"/>
      <c r="AI96" s="34"/>
      <c r="AJ96" s="34"/>
      <c r="AK96" s="34"/>
      <c r="AL96" s="195"/>
      <c r="AM96" s="195"/>
      <c r="AN96" s="80"/>
      <c r="AO96" s="80"/>
      <c r="AP96" s="80"/>
      <c r="AQ96" s="35"/>
    </row>
    <row r="97" spans="1:43"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$M$4:$Y$4,
                    (M97:Y97),
                    "")),
            1,
            0))
        =0,
    NA(),
    IF(
        Parameters!$D$15=1,
        IF(
            SUM(--(ISNUMBER(IF($M$4:$Y$4=1,(M97:Y97),""))))&gt;0,
            MAX(IF(
                ISNUMBER(M97:Y97),
                IF(
                    M$4:Y$4=1,
                    M97:Y97,
                    ""),
                "")),
            MAX(IF(
                ISNUMBER(M97:Y97),
                IF(
                    M$4:Y$4=2,
                    M97:Y97,
                    ""),
                ""))
        ),
        IF(
            Parameters!$D$16=1,
            IFERROR(
                AVERAGE(IF(
                    ISNUMBER(M97:Y97),
                    IF(
                        M$4:Y$4=1,
                        M97:Y97,
                        ""),
                    "")),
                AVERAGE(IF(
                    ISNUMBER(M97:Y97),
                    IF(
                        M$4:Y$4=2,
                        M97:Y97,
                        ""),
                    ""))
            ),
            IF(
                Parameters!$D$17=1,
                IFERROR(
                    IF(
                        OR(
                            IF(
                                ISNUMBER(M97:Y97),
                                IF(
                                    M$4:Y$4=1,
                                    M97:Y97,
                                    ""),
                                "")
                            =0),
                        0,
                        GEOMEAN(IF(
                            ISNUMBER(M97:Y97),
                            IF(
                                M$4:Y$4=1,
                                M97:Y97,
                                ""),
                            ""))
                    ),
                    IF(
                        OR(IF(
                            ISNUMBER(M97:Y97),
                            IF(
                                M$4:Y$4=2,
                                M97:Y97,
                                ""),
                            "")
                            =0),
                        0,
                        GEOMEAN(IF(
                            ISNUMBER(M97:Y97),
                            IF(
                                M$4:Y$4=2,
                                M97:Y97,
                                ""),
                            "")))
                )
            )
        )
    )
)</f>
        <v>6.1428571428571397</v>
      </c>
      <c r="I97" s="191" cm="1">
        <f t="array" ref="I97">IF(
    SUM(IF(
            ISNUMBER(
                IF(
                    $M$5:$Y$5,
                    (M97:Y97),
                    "")),
            1,
            0))
        =0,
    NA(),
    IF(
        Parameters!$D$15=1,
        IF(
            SUM(--(ISNUMBER(IF($M$5:$Y$5=1,(M97:Y97),""))))&gt;0,
            MAX(IF(
                ISNUMBER(M97:Y97),
                IF(
                    M$5:Y$5=1,
                    M97:Y97,
                    ""),
                "")),
            MAX(IF(
                ISNUMBER(M97:Y97),
                IF(
                    M$5:Y$5=2,
                    M97:Y97,
                    ""),
                ""))
        ),
        IF(
            Parameters!$D$16=1,
            IFERROR(
                AVERAGE(IF(
                    ISNUMBER(M97:Y97),
                    IF(
                        M$5:Y$5=1,
                        M97:Y97,
                        ""),
                    "")),
                AVERAGE(IF(
                    ISNUMBER(M97:Y97),
                    IF(
                        M$5:Y$5=2,
                        M97:Y97,
                        ""),
                    ""))
            ),
            IF(
                Parameters!$D$17=1,
                IFERROR(
                    IF(
                        OR(
                            IF(
                                ISNUMBER(M97:Y97),
                                IF(
                                    M$5:Y$5=1,
                                    M97:Y97,
                                    ""),
                                "")
                            =0),
                        0,
                        GEOMEAN(IF(
                            ISNUMBER(M97:Y97),
                            IF(
                                M$5:Y$5=1,
                                M97:Y97,
                                ""),
                            ""))
                    ),
                    IF(
                        OR(IF(
                            ISNUMBER(M97:Y97),
                            IF(
                                M$5:Y$5=2,
                                M97:Y97,
                                ""),
                            "")
                            =0),
                        0,
                        GEOMEAN(IF(
                            ISNUMBER(M97:Y97),
                            IF(
                                M$5:Y$5=2,
                                M97:Y97,
                                ""),
                            "")))
                )
            )
        )
    )
)</f>
        <v>0</v>
      </c>
      <c r="J97" s="242">
        <v>45188</v>
      </c>
      <c r="K97" s="242">
        <v>45272</v>
      </c>
      <c r="L97" s="91" t="s">
        <v>152</v>
      </c>
      <c r="M97" s="192">
        <v>6.1428571428571397</v>
      </c>
      <c r="N97" s="192" t="s">
        <v>409</v>
      </c>
      <c r="O97" s="192">
        <v>0</v>
      </c>
      <c r="P97" s="192">
        <v>0</v>
      </c>
      <c r="Q97" s="192" t="s">
        <v>409</v>
      </c>
      <c r="R97" s="192">
        <v>4.3</v>
      </c>
      <c r="S97" s="192" t="s">
        <v>409</v>
      </c>
      <c r="T97" s="192" t="s">
        <v>409</v>
      </c>
      <c r="U97" s="192" t="s">
        <v>539</v>
      </c>
      <c r="V97" s="192">
        <v>-0.55509517787093898</v>
      </c>
      <c r="W97" s="192">
        <v>-0.18305629491806</v>
      </c>
      <c r="X97" s="192" t="s">
        <v>409</v>
      </c>
      <c r="Y97" s="192"/>
      <c r="Z97" s="192"/>
      <c r="AF97" s="34"/>
      <c r="AG97" s="34"/>
      <c r="AH97" s="34"/>
      <c r="AI97" s="34"/>
      <c r="AJ97" s="34"/>
      <c r="AK97" s="34"/>
      <c r="AL97" s="195"/>
      <c r="AM97" s="195"/>
      <c r="AN97" s="80"/>
      <c r="AO97" s="80"/>
      <c r="AP97" s="80"/>
      <c r="AQ97" s="35"/>
    </row>
    <row r="98" spans="1:43"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$M$4:$Y$4,
                    (M98:Y98),
                    "")),
            1,
            0))
        =0,
    NA(),
    IF(
        Parameters!$D$15=1,
        IF(
            SUM(--(ISNUMBER(IF($M$4:$Y$4=1,(M98:Y98),""))))&gt;0,
            MAX(IF(
                ISNUMBER(M98:Y98),
                IF(
                    M$4:Y$4=1,
                    M98:Y98,
                    ""),
                "")),
            MAX(IF(
                ISNUMBER(M98:Y98),
                IF(
                    M$4:Y$4=2,
                    M98:Y98,
                    ""),
                ""))
        ),
        IF(
            Parameters!$D$16=1,
            IFERROR(
                AVERAGE(IF(
                    ISNUMBER(M98:Y98),
                    IF(
                        M$4:Y$4=1,
                        M98:Y98,
                        ""),
                    "")),
                AVERAGE(IF(
                    ISNUMBER(M98:Y98),
                    IF(
                        M$4:Y$4=2,
                        M98:Y98,
                        ""),
                    ""))
            ),
            IF(
                Parameters!$D$17=1,
                IFERROR(
                    IF(
                        OR(
                            IF(
                                ISNUMBER(M98:Y98),
                                IF(
                                    M$4:Y$4=1,
                                    M98:Y98,
                                    ""),
                                "")
                            =0),
                        0,
                        GEOMEAN(IF(
                            ISNUMBER(M98:Y98),
                            IF(
                                M$4:Y$4=1,
                                M98:Y98,
                                ""),
                            ""))
                    ),
                    IF(
                        OR(IF(
                            ISNUMBER(M98:Y98),
                            IF(
                                M$4:Y$4=2,
                                M98:Y98,
                                ""),
                            "")
                            =0),
                        0,
                        GEOMEAN(IF(
                            ISNUMBER(M98:Y98),
                            IF(
                                M$4:Y$4=2,
                                M98:Y98,
                                ""),
                            "")))
                )
            )
        )
    )
)</f>
        <v>0.42857142857142799</v>
      </c>
      <c r="I98" s="191" t="e" cm="1">
        <f t="array" ref="I98">IF(
    SUM(IF(
            ISNUMBER(
                IF(
                    $M$5:$Y$5,
                    (M98:Y98),
                    "")),
            1,
            0))
        =0,
    NA(),
    IF(
        Parameters!$D$15=1,
        IF(
            SUM(--(ISNUMBER(IF($M$5:$Y$5=1,(M98:Y98),""))))&gt;0,
            MAX(IF(
                ISNUMBER(M98:Y98),
                IF(
                    M$5:Y$5=1,
                    M98:Y98,
                    ""),
                "")),
            MAX(IF(
                ISNUMBER(M98:Y98),
                IF(
                    M$5:Y$5=2,
                    M98:Y98,
                    ""),
                ""))
        ),
        IF(
            Parameters!$D$16=1,
            IFERROR(
                AVERAGE(IF(
                    ISNUMBER(M98:Y98),
                    IF(
                        M$5:Y$5=1,
                        M98:Y98,
                        ""),
                    "")),
                AVERAGE(IF(
                    ISNUMBER(M98:Y98),
                    IF(
                        M$5:Y$5=2,
                        M98:Y98,
                        ""),
                    ""))
            ),
            IF(
                Parameters!$D$17=1,
                IFERROR(
                    IF(
                        OR(
                            IF(
                                ISNUMBER(M98:Y98),
                                IF(
                                    M$5:Y$5=1,
                                    M98:Y98,
                                    ""),
                                "")
                            =0),
                        0,
                        GEOMEAN(IF(
                            ISNUMBER(M98:Y98),
                            IF(
                                M$5:Y$5=1,
                                M98:Y98,
                                ""),
                            ""))
                    ),
                    IF(
                        OR(IF(
                            ISNUMBER(M98:Y98),
                            IF(
                                M$5:Y$5=2,
                                M98:Y98,
                                ""),
                            "")
                            =0),
                        0,
                        GEOMEAN(IF(
                            ISNUMBER(M98:Y98),
                            IF(
                                M$5:Y$5=2,
                                M98:Y98,
                                ""),
                            "")))
                )
            )
        )
    )
)</f>
        <v>#N/A</v>
      </c>
      <c r="J98" s="242">
        <v>45163</v>
      </c>
      <c r="K98" s="242">
        <v>45218</v>
      </c>
      <c r="L98" s="91" t="s">
        <v>154</v>
      </c>
      <c r="M98" s="192">
        <v>0.42857142857142799</v>
      </c>
      <c r="N98" s="192" t="s">
        <v>409</v>
      </c>
      <c r="O98" s="192" t="s">
        <v>409</v>
      </c>
      <c r="P98" s="192" t="s">
        <v>409</v>
      </c>
      <c r="Q98" s="192" t="s">
        <v>409</v>
      </c>
      <c r="R98" s="192">
        <v>0.3</v>
      </c>
      <c r="S98" s="192" t="s">
        <v>409</v>
      </c>
      <c r="T98" s="192" t="s">
        <v>409</v>
      </c>
      <c r="U98" s="192" t="s">
        <v>409</v>
      </c>
      <c r="V98" s="192" t="s">
        <v>409</v>
      </c>
      <c r="W98" s="192" t="s">
        <v>409</v>
      </c>
      <c r="X98" s="192" t="s">
        <v>409</v>
      </c>
      <c r="Y98" s="192"/>
      <c r="Z98" s="192"/>
      <c r="AF98" s="34"/>
      <c r="AG98" s="34"/>
      <c r="AH98" s="34"/>
      <c r="AI98" s="34"/>
      <c r="AJ98" s="34"/>
      <c r="AK98" s="34"/>
      <c r="AL98" s="195"/>
      <c r="AM98" s="195"/>
      <c r="AN98" s="80"/>
      <c r="AO98" s="80"/>
      <c r="AP98" s="80"/>
      <c r="AQ98" s="35"/>
    </row>
    <row r="99" spans="1:43"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$M$4:$Y$4,
                    (M99:Y99),
                    "")),
            1,
            0))
        =0,
    NA(),
    IF(
        Parameters!$D$15=1,
        IF(
            SUM(--(ISNUMBER(IF($M$4:$Y$4=1,(M99:Y99),""))))&gt;0,
            MAX(IF(
                ISNUMBER(M99:Y99),
                IF(
                    M$4:Y$4=1,
                    M99:Y99,
                    ""),
                "")),
            MAX(IF(
                ISNUMBER(M99:Y99),
                IF(
                    M$4:Y$4=2,
                    M99:Y99,
                    ""),
                ""))
        ),
        IF(
            Parameters!$D$16=1,
            IFERROR(
                AVERAGE(IF(
                    ISNUMBER(M99:Y99),
                    IF(
                        M$4:Y$4=1,
                        M99:Y99,
                        ""),
                    "")),
                AVERAGE(IF(
                    ISNUMBER(M99:Y99),
                    IF(
                        M$4:Y$4=2,
                        M99:Y99,
                        ""),
                    ""))
            ),
            IF(
                Parameters!$D$17=1,
                IFERROR(
                    IF(
                        OR(
                            IF(
                                ISNUMBER(M99:Y99),
                                IF(
                                    M$4:Y$4=1,
                                    M99:Y99,
                                    ""),
                                "")
                            =0),
                        0,
                        GEOMEAN(IF(
                            ISNUMBER(M99:Y99),
                            IF(
                                M$4:Y$4=1,
                                M99:Y99,
                                ""),
                            ""))
                    ),
                    IF(
                        OR(IF(
                            ISNUMBER(M99:Y99),
                            IF(
                                M$4:Y$4=2,
                                M99:Y99,
                                ""),
                            "")
                            =0),
                        0,
                        GEOMEAN(IF(
                            ISNUMBER(M99:Y99),
                            IF(
                                M$4:Y$4=2,
                                M99:Y99,
                                ""),
                            "")))
                )
            )
        )
    )
)</f>
        <v>3.71428571428571</v>
      </c>
      <c r="I99" s="191" t="e" cm="1">
        <f t="array" ref="I99">IF(
    SUM(IF(
            ISNUMBER(
                IF(
                    $M$5:$Y$5,
                    (M99:Y99),
                    "")),
            1,
            0))
        =0,
    NA(),
    IF(
        Parameters!$D$15=1,
        IF(
            SUM(--(ISNUMBER(IF($M$5:$Y$5=1,(M99:Y99),""))))&gt;0,
            MAX(IF(
                ISNUMBER(M99:Y99),
                IF(
                    M$5:Y$5=1,
                    M99:Y99,
                    ""),
                "")),
            MAX(IF(
                ISNUMBER(M99:Y99),
                IF(
                    M$5:Y$5=2,
                    M99:Y99,
                    ""),
                ""))
        ),
        IF(
            Parameters!$D$16=1,
            IFERROR(
                AVERAGE(IF(
                    ISNUMBER(M99:Y99),
                    IF(
                        M$5:Y$5=1,
                        M99:Y99,
                        ""),
                    "")),
                AVERAGE(IF(
                    ISNUMBER(M99:Y99),
                    IF(
                        M$5:Y$5=2,
                        M99:Y99,
                        ""),
                    ""))
            ),
            IF(
                Parameters!$D$17=1,
                IFERROR(
                    IF(
                        OR(
                            IF(
                                ISNUMBER(M99:Y99),
                                IF(
                                    M$5:Y$5=1,
                                    M99:Y99,
                                    ""),
                                "")
                            =0),
                        0,
                        GEOMEAN(IF(
                            ISNUMBER(M99:Y99),
                            IF(
                                M$5:Y$5=1,
                                M99:Y99,
                                ""),
                            ""))
                    ),
                    IF(
                        OR(IF(
                            ISNUMBER(M99:Y99),
                            IF(
                                M$5:Y$5=2,
                                M99:Y99,
                                ""),
                            "")
                            =0),
                        0,
                        GEOMEAN(IF(
                            ISNUMBER(M99:Y99),
                            IF(
                                M$5:Y$5=2,
                                M99:Y99,
                                ""),
                            "")))
                )
            )
        )
    )
)</f>
        <v>#N/A</v>
      </c>
      <c r="J99" s="242">
        <v>45163</v>
      </c>
      <c r="K99" s="242">
        <v>45218</v>
      </c>
      <c r="L99" s="91" t="s">
        <v>155</v>
      </c>
      <c r="M99" s="192">
        <v>3.71428571428571</v>
      </c>
      <c r="N99" s="192" t="s">
        <v>409</v>
      </c>
      <c r="O99" s="192" t="s">
        <v>409</v>
      </c>
      <c r="P99" s="192" t="s">
        <v>409</v>
      </c>
      <c r="Q99" s="192" t="s">
        <v>409</v>
      </c>
      <c r="R99" s="192">
        <v>2.6</v>
      </c>
      <c r="S99" s="192" t="s">
        <v>409</v>
      </c>
      <c r="T99" s="192" t="s">
        <v>409</v>
      </c>
      <c r="U99" s="192" t="s">
        <v>409</v>
      </c>
      <c r="V99" s="192" t="s">
        <v>409</v>
      </c>
      <c r="W99" s="192" t="s">
        <v>409</v>
      </c>
      <c r="X99" s="192" t="s">
        <v>409</v>
      </c>
      <c r="Y99" s="192"/>
      <c r="Z99" s="192"/>
      <c r="AF99" s="34"/>
      <c r="AG99" s="34"/>
      <c r="AH99" s="34"/>
      <c r="AI99" s="34"/>
      <c r="AJ99" s="34"/>
      <c r="AK99" s="34"/>
      <c r="AL99" s="195"/>
      <c r="AM99" s="195"/>
      <c r="AN99" s="80"/>
      <c r="AO99" s="80"/>
      <c r="AP99" s="80"/>
      <c r="AQ99" s="35"/>
    </row>
    <row r="100" spans="1:43"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6.2449979983983974</v>
      </c>
      <c r="H100" s="80" cm="1">
        <f t="array" ref="H100">IF(
    SUM(IF(
            ISNUMBER(
                IF(
                    $M$4:$Y$4,
                    (M100:Y100),
                    "")),
            1,
            0))
        =0,
    NA(),
    IF(
        Parameters!$D$15=1,
        IF(
            SUM(--(ISNUMBER(IF($M$4:$Y$4=1,(M100:Y100),""))))&gt;0,
            MAX(IF(
                ISNUMBER(M100:Y100),
                IF(
                    M$4:Y$4=1,
                    M100:Y100,
                    ""),
                "")),
            MAX(IF(
                ISNUMBER(M100:Y100),
                IF(
                    M$4:Y$4=2,
                    M100:Y100,
                    ""),
                ""))
        ),
        IF(
            Parameters!$D$16=1,
            IFERROR(
                AVERAGE(IF(
                    ISNUMBER(M100:Y100),
                    IF(
                        M$4:Y$4=1,
                        M100:Y100,
                        ""),
                    "")),
                AVERAGE(IF(
                    ISNUMBER(M100:Y100),
                    IF(
                        M$4:Y$4=2,
                        M100:Y100,
                        ""),
                    ""))
            ),
            IF(
                Parameters!$D$17=1,
                IFERROR(
                    IF(
                        OR(
                            IF(
                                ISNUMBER(M100:Y100),
                                IF(
                                    M$4:Y$4=1,
                                    M100:Y100,
                                    ""),
                                "")
                            =0),
                        0,
                        GEOMEAN(IF(
                            ISNUMBER(M100:Y100),
                            IF(
                                M$4:Y$4=1,
                                M100:Y100,
                                ""),
                            ""))
                    ),
                    IF(
                        OR(IF(
                            ISNUMBER(M100:Y100),
                            IF(
                                M$4:Y$4=2,
                                M100:Y100,
                                ""),
                            "")
                            =0),
                        0,
                        GEOMEAN(IF(
                            ISNUMBER(M100:Y100),
                            IF(
                                M$4:Y$4=2,
                                M100:Y100,
                                ""),
                            "")))
                )
            )
        )
    )
)</f>
        <v>5.5714285714285703</v>
      </c>
      <c r="I100" s="191" cm="1">
        <f t="array" ref="I100">IF(
    SUM(IF(
            ISNUMBER(
                IF(
                    $M$5:$Y$5,
                    (M100:Y100),
                    "")),
            1,
            0))
        =0,
    NA(),
    IF(
        Parameters!$D$15=1,
        IF(
            SUM(--(ISNUMBER(IF($M$5:$Y$5=1,(M100:Y100),""))))&gt;0,
            MAX(IF(
                ISNUMBER(M100:Y100),
                IF(
                    M$5:Y$5=1,
                    M100:Y100,
                    ""),
                "")),
            MAX(IF(
                ISNUMBER(M100:Y100),
                IF(
                    M$5:Y$5=2,
                    M100:Y100,
                    ""),
                ""))
        ),
        IF(
            Parameters!$D$16=1,
            IFERROR(
                AVERAGE(IF(
                    ISNUMBER(M100:Y100),
                    IF(
                        M$5:Y$5=1,
                        M100:Y100,
                        ""),
                    "")),
                AVERAGE(IF(
                    ISNUMBER(M100:Y100),
                    IF(
                        M$5:Y$5=2,
                        M100:Y100,
                        ""),
                    ""))
            ),
            IF(
                Parameters!$D$17=1,
                IFERROR(
                    IF(
                        OR(
                            IF(
                                ISNUMBER(M100:Y100),
                                IF(
                                    M$5:Y$5=1,
                                    M100:Y100,
                                    ""),
                                "")
                            =0),
                        0,
                        GEOMEAN(IF(
                            ISNUMBER(M100:Y100),
                            IF(
                                M$5:Y$5=1,
                                M100:Y100,
                                ""),
                            ""))
                    ),
                    IF(
                        OR(IF(
                            ISNUMBER(M100:Y100),
                            IF(
                                M$5:Y$5=2,
                                M100:Y100,
                                ""),
                            "")
                            =0),
                        0,
                        GEOMEAN(IF(
                            ISNUMBER(M100:Y100),
                            IF(
                                M$5:Y$5=2,
                                M100:Y100,
                                ""),
                            "")))
                )
            )
        )
    )
)</f>
        <v>7</v>
      </c>
      <c r="J100" s="242">
        <v>45163</v>
      </c>
      <c r="K100" s="242">
        <v>45272</v>
      </c>
      <c r="L100" s="91" t="s">
        <v>157</v>
      </c>
      <c r="M100" s="192">
        <v>5.5714285714285703</v>
      </c>
      <c r="N100" s="192" t="s">
        <v>409</v>
      </c>
      <c r="O100" s="192" t="s">
        <v>409</v>
      </c>
      <c r="P100" s="192" t="s">
        <v>409</v>
      </c>
      <c r="Q100" s="192">
        <v>7</v>
      </c>
      <c r="R100" s="192">
        <v>3.9</v>
      </c>
      <c r="S100" s="192" t="s">
        <v>409</v>
      </c>
      <c r="T100" s="192" t="s">
        <v>409</v>
      </c>
      <c r="U100" s="192" t="s">
        <v>409</v>
      </c>
      <c r="V100" s="192" t="s">
        <v>409</v>
      </c>
      <c r="W100" s="192" t="s">
        <v>409</v>
      </c>
      <c r="X100" s="192" t="s">
        <v>907</v>
      </c>
      <c r="Y100" s="192"/>
      <c r="Z100" s="192"/>
      <c r="AF100" s="34"/>
      <c r="AG100" s="34"/>
      <c r="AH100" s="34"/>
      <c r="AI100" s="34"/>
      <c r="AJ100" s="34"/>
      <c r="AK100" s="34"/>
      <c r="AL100" s="195"/>
      <c r="AM100" s="195"/>
      <c r="AN100" s="80"/>
      <c r="AO100" s="80"/>
      <c r="AP100" s="80"/>
      <c r="AQ100" s="35"/>
    </row>
    <row r="101" spans="1:43"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$M$4:$Y$4,
                    (M101:Y101),
                    "")),
            1,
            0))
        =0,
    NA(),
    IF(
        Parameters!$D$15=1,
        IF(
            SUM(--(ISNUMBER(IF($M$4:$Y$4=1,(M101:Y101),""))))&gt;0,
            MAX(IF(
                ISNUMBER(M101:Y101),
                IF(
                    M$4:Y$4=1,
                    M101:Y101,
                    ""),
                "")),
            MAX(IF(
                ISNUMBER(M101:Y101),
                IF(
                    M$4:Y$4=2,
                    M101:Y101,
                    ""),
                ""))
        ),
        IF(
            Parameters!$D$16=1,
            IFERROR(
                AVERAGE(IF(
                    ISNUMBER(M101:Y101),
                    IF(
                        M$4:Y$4=1,
                        M101:Y101,
                        ""),
                    "")),
                AVERAGE(IF(
                    ISNUMBER(M101:Y101),
                    IF(
                        M$4:Y$4=2,
                        M101:Y101,
                        ""),
                    ""))
            ),
            IF(
                Parameters!$D$17=1,
                IFERROR(
                    IF(
                        OR(
                            IF(
                                ISNUMBER(M101:Y101),
                                IF(
                                    M$4:Y$4=1,
                                    M101:Y101,
                                    ""),
                                "")
                            =0),
                        0,
                        GEOMEAN(IF(
                            ISNUMBER(M101:Y101),
                            IF(
                                M$4:Y$4=1,
                                M101:Y101,
                                ""),
                            ""))
                    ),
                    IF(
                        OR(IF(
                            ISNUMBER(M101:Y101),
                            IF(
                                M$4:Y$4=2,
                                M101:Y101,
                                ""),
                            "")
                            =0),
                        0,
                        GEOMEAN(IF(
                            ISNUMBER(M101:Y101),
                            IF(
                                M$4:Y$4=2,
                                M101:Y101,
                                ""),
                            "")))
                )
            )
        )
    )
)</f>
        <v>0.28571428571428598</v>
      </c>
      <c r="I101" s="191" t="e" cm="1">
        <f t="array" ref="I101">IF(
    SUM(IF(
            ISNUMBER(
                IF(
                    $M$5:$Y$5,
                    (M101:Y101),
                    "")),
            1,
            0))
        =0,
    NA(),
    IF(
        Parameters!$D$15=1,
        IF(
            SUM(--(ISNUMBER(IF($M$5:$Y$5=1,(M101:Y101),""))))&gt;0,
            MAX(IF(
                ISNUMBER(M101:Y101),
                IF(
                    M$5:Y$5=1,
                    M101:Y101,
                    ""),
                "")),
            MAX(IF(
                ISNUMBER(M101:Y101),
                IF(
                    M$5:Y$5=2,
                    M101:Y101,
                    ""),
                ""))
        ),
        IF(
            Parameters!$D$16=1,
            IFERROR(
                AVERAGE(IF(
                    ISNUMBER(M101:Y101),
                    IF(
                        M$5:Y$5=1,
                        M101:Y101,
                        ""),
                    "")),
                AVERAGE(IF(
                    ISNUMBER(M101:Y101),
                    IF(
                        M$5:Y$5=2,
                        M101:Y101,
                        ""),
                    ""))
            ),
            IF(
                Parameters!$D$17=1,
                IFERROR(
                    IF(
                        OR(
                            IF(
                                ISNUMBER(M101:Y101),
                                IF(
                                    M$5:Y$5=1,
                                    M101:Y101,
                                    ""),
                                "")
                            =0),
                        0,
                        GEOMEAN(IF(
                            ISNUMBER(M101:Y101),
                            IF(
                                M$5:Y$5=1,
                                M101:Y101,
                                ""),
                            ""))
                    ),
                    IF(
                        OR(IF(
                            ISNUMBER(M101:Y101),
                            IF(
                                M$5:Y$5=2,
                                M101:Y101,
                                ""),
                            "")
                            =0),
                        0,
                        GEOMEAN(IF(
                            ISNUMBER(M101:Y101),
                            IF(
                                M$5:Y$5=2,
                                M101:Y101,
                                ""),
                            "")))
                )
            )
        )
    )
)</f>
        <v>#N/A</v>
      </c>
      <c r="J101" s="242">
        <v>44753</v>
      </c>
      <c r="K101" s="242">
        <v>45218</v>
      </c>
      <c r="L101" s="91" t="s">
        <v>159</v>
      </c>
      <c r="M101" s="192">
        <v>0.28571428571428598</v>
      </c>
      <c r="N101" s="192" t="s">
        <v>409</v>
      </c>
      <c r="O101" s="192" t="s">
        <v>409</v>
      </c>
      <c r="P101" s="192" t="s">
        <v>409</v>
      </c>
      <c r="Q101" s="192" t="s">
        <v>409</v>
      </c>
      <c r="R101" s="192">
        <v>0.2</v>
      </c>
      <c r="S101" s="192" t="s">
        <v>409</v>
      </c>
      <c r="T101" s="192" t="s">
        <v>409</v>
      </c>
      <c r="U101" s="192" t="s">
        <v>409</v>
      </c>
      <c r="V101" s="192" t="s">
        <v>409</v>
      </c>
      <c r="W101" s="192" t="s">
        <v>409</v>
      </c>
      <c r="X101" s="192" t="s">
        <v>409</v>
      </c>
      <c r="Y101" s="192"/>
      <c r="Z101" s="192"/>
      <c r="AF101" s="34"/>
      <c r="AG101" s="34"/>
      <c r="AH101" s="34"/>
      <c r="AI101" s="34"/>
      <c r="AJ101" s="34"/>
      <c r="AK101" s="34"/>
      <c r="AL101" s="195"/>
      <c r="AM101" s="195"/>
      <c r="AN101" s="80"/>
      <c r="AO101" s="80"/>
      <c r="AP101" s="80"/>
      <c r="AQ101" s="35"/>
    </row>
    <row r="102" spans="1:43"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$M$4:$Y$4,
                    (M102:Y102),
                    "")),
            1,
            0))
        =0,
    NA(),
    IF(
        Parameters!$D$15=1,
        IF(
            SUM(--(ISNUMBER(IF($M$4:$Y$4=1,(M102:Y102),""))))&gt;0,
            MAX(IF(
                ISNUMBER(M102:Y102),
                IF(
                    M$4:Y$4=1,
                    M102:Y102,
                    ""),
                "")),
            MAX(IF(
                ISNUMBER(M102:Y102),
                IF(
                    M$4:Y$4=2,
                    M102:Y102,
                    ""),
                ""))
        ),
        IF(
            Parameters!$D$16=1,
            IFERROR(
                AVERAGE(IF(
                    ISNUMBER(M102:Y102),
                    IF(
                        M$4:Y$4=1,
                        M102:Y102,
                        ""),
                    "")),
                AVERAGE(IF(
                    ISNUMBER(M102:Y102),
                    IF(
                        M$4:Y$4=2,
                        M102:Y102,
                        ""),
                    ""))
            ),
            IF(
                Parameters!$D$17=1,
                IFERROR(
                    IF(
                        OR(
                            IF(
                                ISNUMBER(M102:Y102),
                                IF(
                                    M$4:Y$4=1,
                                    M102:Y102,
                                    ""),
                                "")
                            =0),
                        0,
                        GEOMEAN(IF(
                            ISNUMBER(M102:Y102),
                            IF(
                                M$4:Y$4=1,
                                M102:Y102,
                                ""),
                            ""))
                    ),
                    IF(
                        OR(IF(
                            ISNUMBER(M102:Y102),
                            IF(
                                M$4:Y$4=2,
                                M102:Y102,
                                ""),
                            "")
                            =0),
                        0,
                        GEOMEAN(IF(
                            ISNUMBER(M102:Y102),
                            IF(
                                M$4:Y$4=2,
                                M102:Y102,
                                ""),
                            "")))
                )
            )
        )
    )
)</f>
        <v>0.85714285714285499</v>
      </c>
      <c r="I102" s="191" t="e" cm="1">
        <f t="array" ref="I102">IF(
    SUM(IF(
            ISNUMBER(
                IF(
                    $M$5:$Y$5,
                    (M102:Y102),
                    "")),
            1,
            0))
        =0,
    NA(),
    IF(
        Parameters!$D$15=1,
        IF(
            SUM(--(ISNUMBER(IF($M$5:$Y$5=1,(M102:Y102),""))))&gt;0,
            MAX(IF(
                ISNUMBER(M102:Y102),
                IF(
                    M$5:Y$5=1,
                    M102:Y102,
                    ""),
                "")),
            MAX(IF(
                ISNUMBER(M102:Y102),
                IF(
                    M$5:Y$5=2,
                    M102:Y102,
                    ""),
                ""))
        ),
        IF(
            Parameters!$D$16=1,
            IFERROR(
                AVERAGE(IF(
                    ISNUMBER(M102:Y102),
                    IF(
                        M$5:Y$5=1,
                        M102:Y102,
                        ""),
                    "")),
                AVERAGE(IF(
                    ISNUMBER(M102:Y102),
                    IF(
                        M$5:Y$5=2,
                        M102:Y102,
                        ""),
                    ""))
            ),
            IF(
                Parameters!$D$17=1,
                IFERROR(
                    IF(
                        OR(
                            IF(
                                ISNUMBER(M102:Y102),
                                IF(
                                    M$5:Y$5=1,
                                    M102:Y102,
                                    ""),
                                "")
                            =0),
                        0,
                        GEOMEAN(IF(
                            ISNUMBER(M102:Y102),
                            IF(
                                M$5:Y$5=1,
                                M102:Y102,
                                ""),
                            ""))
                    ),
                    IF(
                        OR(IF(
                            ISNUMBER(M102:Y102),
                            IF(
                                M$5:Y$5=2,
                                M102:Y102,
                                ""),
                            "")
                            =0),
                        0,
                        GEOMEAN(IF(
                            ISNUMBER(M102:Y102),
                            IF(
                                M$5:Y$5=2,
                                M102:Y102,
                                ""),
                            "")))
                )
            )
        )
    )
)</f>
        <v>#N/A</v>
      </c>
      <c r="J102" s="242">
        <v>45163</v>
      </c>
      <c r="K102" s="242">
        <v>45218</v>
      </c>
      <c r="L102" s="91" t="s">
        <v>161</v>
      </c>
      <c r="M102" s="192">
        <v>0.85714285714285499</v>
      </c>
      <c r="N102" s="192" t="s">
        <v>409</v>
      </c>
      <c r="O102" s="192" t="s">
        <v>409</v>
      </c>
      <c r="P102" s="192" t="s">
        <v>409</v>
      </c>
      <c r="Q102" s="192" t="s">
        <v>409</v>
      </c>
      <c r="R102" s="192">
        <v>0.6</v>
      </c>
      <c r="S102" s="192" t="s">
        <v>409</v>
      </c>
      <c r="T102" s="192" t="s">
        <v>409</v>
      </c>
      <c r="U102" s="192" t="s">
        <v>409</v>
      </c>
      <c r="V102" s="192" t="s">
        <v>409</v>
      </c>
      <c r="W102" s="192" t="s">
        <v>409</v>
      </c>
      <c r="X102" s="192" t="s">
        <v>409</v>
      </c>
      <c r="Y102" s="192"/>
      <c r="Z102" s="192"/>
      <c r="AF102" s="34"/>
      <c r="AG102" s="34"/>
      <c r="AH102" s="34"/>
      <c r="AI102" s="34"/>
      <c r="AJ102" s="34"/>
      <c r="AK102" s="34"/>
      <c r="AL102" s="195"/>
      <c r="AM102" s="195"/>
      <c r="AN102" s="80"/>
      <c r="AO102" s="80"/>
      <c r="AP102" s="80"/>
      <c r="AQ102" s="35"/>
    </row>
    <row r="103" spans="1:43"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$M$4:$Y$4,
                    (M103:Y103),
                    "")),
            1,
            0))
        =0,
    NA(),
    IF(
        Parameters!$D$15=1,
        IF(
            SUM(--(ISNUMBER(IF($M$4:$Y$4=1,(M103:Y103),""))))&gt;0,
            MAX(IF(
                ISNUMBER(M103:Y103),
                IF(
                    M$4:Y$4=1,
                    M103:Y103,
                    ""),
                "")),
            MAX(IF(
                ISNUMBER(M103:Y103),
                IF(
                    M$4:Y$4=2,
                    M103:Y103,
                    ""),
                ""))
        ),
        IF(
            Parameters!$D$16=1,
            IFERROR(
                AVERAGE(IF(
                    ISNUMBER(M103:Y103),
                    IF(
                        M$4:Y$4=1,
                        M103:Y103,
                        ""),
                    "")),
                AVERAGE(IF(
                    ISNUMBER(M103:Y103),
                    IF(
                        M$4:Y$4=2,
                        M103:Y103,
                        ""),
                    ""))
            ),
            IF(
                Parameters!$D$17=1,
                IFERROR(
                    IF(
                        OR(
                            IF(
                                ISNUMBER(M103:Y103),
                                IF(
                                    M$4:Y$4=1,
                                    M103:Y103,
                                    ""),
                                "")
                            =0),
                        0,
                        GEOMEAN(IF(
                            ISNUMBER(M103:Y103),
                            IF(
                                M$4:Y$4=1,
                                M103:Y103,
                                ""),
                            ""))
                    ),
                    IF(
                        OR(IF(
                            ISNUMBER(M103:Y103),
                            IF(
                                M$4:Y$4=2,
                                M103:Y103,
                                ""),
                            "")
                            =0),
                        0,
                        GEOMEAN(IF(
                            ISNUMBER(M103:Y103),
                            IF(
                                M$4:Y$4=2,
                                M103:Y103,
                                ""),
                            "")))
                )
            )
        )
    )
)</f>
        <v>0.71428571428571297</v>
      </c>
      <c r="I103" s="191" t="e" cm="1">
        <f t="array" ref="I103">IF(
    SUM(IF(
            ISNUMBER(
                IF(
                    $M$5:$Y$5,
                    (M103:Y103),
                    "")),
            1,
            0))
        =0,
    NA(),
    IF(
        Parameters!$D$15=1,
        IF(
            SUM(--(ISNUMBER(IF($M$5:$Y$5=1,(M103:Y103),""))))&gt;0,
            MAX(IF(
                ISNUMBER(M103:Y103),
                IF(
                    M$5:Y$5=1,
                    M103:Y103,
                    ""),
                "")),
            MAX(IF(
                ISNUMBER(M103:Y103),
                IF(
                    M$5:Y$5=2,
                    M103:Y103,
                    ""),
                ""))
        ),
        IF(
            Parameters!$D$16=1,
            IFERROR(
                AVERAGE(IF(
                    ISNUMBER(M103:Y103),
                    IF(
                        M$5:Y$5=1,
                        M103:Y103,
                        ""),
                    "")),
                AVERAGE(IF(
                    ISNUMBER(M103:Y103),
                    IF(
                        M$5:Y$5=2,
                        M103:Y103,
                        ""),
                    ""))
            ),
            IF(
                Parameters!$D$17=1,
                IFERROR(
                    IF(
                        OR(
                            IF(
                                ISNUMBER(M103:Y103),
                                IF(
                                    M$5:Y$5=1,
                                    M103:Y103,
                                    ""),
                                "")
                            =0),
                        0,
                        GEOMEAN(IF(
                            ISNUMBER(M103:Y103),
                            IF(
                                M$5:Y$5=1,
                                M103:Y103,
                                ""),
                            ""))
                    ),
                    IF(
                        OR(IF(
                            ISNUMBER(M103:Y103),
                            IF(
                                M$5:Y$5=2,
                                M103:Y103,
                                ""),
                            "")
                            =0),
                        0,
                        GEOMEAN(IF(
                            ISNUMBER(M103:Y103),
                            IF(
                                M$5:Y$5=2,
                                M103:Y103,
                                ""),
                            "")))
                )
            )
        )
    )
)</f>
        <v>#N/A</v>
      </c>
      <c r="J103" s="242">
        <v>45163</v>
      </c>
      <c r="K103" s="242">
        <v>45218</v>
      </c>
      <c r="L103" s="91" t="s">
        <v>163</v>
      </c>
      <c r="M103" s="192">
        <v>0.71428571428571297</v>
      </c>
      <c r="N103" s="192" t="s">
        <v>409</v>
      </c>
      <c r="O103" s="192" t="s">
        <v>409</v>
      </c>
      <c r="P103" s="192" t="s">
        <v>409</v>
      </c>
      <c r="Q103" s="192" t="s">
        <v>409</v>
      </c>
      <c r="R103" s="192">
        <v>0.5</v>
      </c>
      <c r="S103" s="192" t="s">
        <v>409</v>
      </c>
      <c r="T103" s="192" t="s">
        <v>409</v>
      </c>
      <c r="U103" s="192" t="s">
        <v>409</v>
      </c>
      <c r="V103" s="192" t="s">
        <v>409</v>
      </c>
      <c r="W103" s="192" t="s">
        <v>409</v>
      </c>
      <c r="X103" s="192" t="s">
        <v>409</v>
      </c>
      <c r="Y103" s="192"/>
      <c r="Z103" s="192"/>
      <c r="AF103" s="34"/>
      <c r="AG103" s="34"/>
      <c r="AH103" s="34"/>
      <c r="AI103" s="34"/>
      <c r="AJ103" s="34"/>
      <c r="AK103" s="34"/>
      <c r="AL103" s="195"/>
      <c r="AM103" s="195"/>
      <c r="AN103" s="80"/>
      <c r="AO103" s="80"/>
      <c r="AP103" s="80"/>
      <c r="AQ103" s="35"/>
    </row>
    <row r="104" spans="1:43"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$M$4:$Y$4,
                    (M104:Y104),
                    "")),
            1,
            0))
        =0,
    NA(),
    IF(
        Parameters!$D$15=1,
        IF(
            SUM(--(ISNUMBER(IF($M$4:$Y$4=1,(M104:Y104),""))))&gt;0,
            MAX(IF(
                ISNUMBER(M104:Y104),
                IF(
                    M$4:Y$4=1,
                    M104:Y104,
                    ""),
                "")),
            MAX(IF(
                ISNUMBER(M104:Y104),
                IF(
                    M$4:Y$4=2,
                    M104:Y104,
                    ""),
                ""))
        ),
        IF(
            Parameters!$D$16=1,
            IFERROR(
                AVERAGE(IF(
                    ISNUMBER(M104:Y104),
                    IF(
                        M$4:Y$4=1,
                        M104:Y104,
                        ""),
                    "")),
                AVERAGE(IF(
                    ISNUMBER(M104:Y104),
                    IF(
                        M$4:Y$4=2,
                        M104:Y104,
                        ""),
                    ""))
            ),
            IF(
                Parameters!$D$17=1,
                IFERROR(
                    IF(
                        OR(
                            IF(
                                ISNUMBER(M104:Y104),
                                IF(
                                    M$4:Y$4=1,
                                    M104:Y104,
                                    ""),
                                "")
                            =0),
                        0,
                        GEOMEAN(IF(
                            ISNUMBER(M104:Y104),
                            IF(
                                M$4:Y$4=1,
                                M104:Y104,
                                ""),
                            ""))
                    ),
                    IF(
                        OR(IF(
                            ISNUMBER(M104:Y104),
                            IF(
                                M$4:Y$4=2,
                                M104:Y104,
                                ""),
                            "")
                            =0),
                        0,
                        GEOMEAN(IF(
                            ISNUMBER(M104:Y104),
                            IF(
                                M$4:Y$4=2,
                                M104:Y104,
                                ""),
                            "")))
                )
            )
        )
    )
)</f>
        <v>5.2857142857142803</v>
      </c>
      <c r="I104" s="191" t="e" cm="1">
        <f t="array" ref="I104">IF(
    SUM(IF(
            ISNUMBER(
                IF(
                    $M$5:$Y$5,
                    (M104:Y104),
                    "")),
            1,
            0))
        =0,
    NA(),
    IF(
        Parameters!$D$15=1,
        IF(
            SUM(--(ISNUMBER(IF($M$5:$Y$5=1,(M104:Y104),""))))&gt;0,
            MAX(IF(
                ISNUMBER(M104:Y104),
                IF(
                    M$5:Y$5=1,
                    M104:Y104,
                    ""),
                "")),
            MAX(IF(
                ISNUMBER(M104:Y104),
                IF(
                    M$5:Y$5=2,
                    M104:Y104,
                    ""),
                ""))
        ),
        IF(
            Parameters!$D$16=1,
            IFERROR(
                AVERAGE(IF(
                    ISNUMBER(M104:Y104),
                    IF(
                        M$5:Y$5=1,
                        M104:Y104,
                        ""),
                    "")),
                AVERAGE(IF(
                    ISNUMBER(M104:Y104),
                    IF(
                        M$5:Y$5=2,
                        M104:Y104,
                        ""),
                    ""))
            ),
            IF(
                Parameters!$D$17=1,
                IFERROR(
                    IF(
                        OR(
                            IF(
                                ISNUMBER(M104:Y104),
                                IF(
                                    M$5:Y$5=1,
                                    M104:Y104,
                                    ""),
                                "")
                            =0),
                        0,
                        GEOMEAN(IF(
                            ISNUMBER(M104:Y104),
                            IF(
                                M$5:Y$5=1,
                                M104:Y104,
                                ""),
                            ""))
                    ),
                    IF(
                        OR(IF(
                            ISNUMBER(M104:Y104),
                            IF(
                                M$5:Y$5=2,
                                M104:Y104,
                                ""),
                            "")
                            =0),
                        0,
                        GEOMEAN(IF(
                            ISNUMBER(M104:Y104),
                            IF(
                                M$5:Y$5=2,
                                M104:Y104,
                                ""),
                            "")))
                )
            )
        )
    )
)</f>
        <v>#N/A</v>
      </c>
      <c r="J104" s="242">
        <v>45188</v>
      </c>
      <c r="K104" s="242">
        <v>45218</v>
      </c>
      <c r="L104" s="91" t="s">
        <v>165</v>
      </c>
      <c r="M104" s="192">
        <v>5.2857142857142803</v>
      </c>
      <c r="N104" s="192" t="s">
        <v>409</v>
      </c>
      <c r="O104" s="192" t="s">
        <v>409</v>
      </c>
      <c r="P104" s="192" t="s">
        <v>409</v>
      </c>
      <c r="Q104" s="192" t="s">
        <v>409</v>
      </c>
      <c r="R104" s="192">
        <v>3.7</v>
      </c>
      <c r="S104" s="192" t="s">
        <v>409</v>
      </c>
      <c r="T104" s="192" t="s">
        <v>409</v>
      </c>
      <c r="U104" s="192" t="s">
        <v>409</v>
      </c>
      <c r="V104" s="192" t="s">
        <v>409</v>
      </c>
      <c r="W104" s="192" t="s">
        <v>409</v>
      </c>
      <c r="X104" s="192" t="s">
        <v>409</v>
      </c>
      <c r="Y104" s="192"/>
      <c r="Z104" s="192"/>
      <c r="AF104" s="34"/>
      <c r="AG104" s="34"/>
      <c r="AH104" s="34"/>
      <c r="AI104" s="34"/>
      <c r="AJ104" s="34"/>
      <c r="AK104" s="34"/>
      <c r="AL104" s="195"/>
      <c r="AM104" s="195"/>
      <c r="AN104" s="80"/>
      <c r="AO104" s="80"/>
      <c r="AP104" s="80"/>
      <c r="AQ104" s="35"/>
    </row>
    <row r="105" spans="1:43"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7.3678839761300665</v>
      </c>
      <c r="H105" s="80" cm="1">
        <f t="array" ref="H105">IF(
    SUM(IF(
            ISNUMBER(
                IF(
                    $M$4:$Y$4,
                    (M105:Y105),
                    "")),
            1,
            0))
        =0,
    NA(),
    IF(
        Parameters!$D$15=1,
        IF(
            SUM(--(ISNUMBER(IF($M$4:$Y$4=1,(M105:Y105),""))))&gt;0,
            MAX(IF(
                ISNUMBER(M105:Y105),
                IF(
                    M$4:Y$4=1,
                    M105:Y105,
                    ""),
                "")),
            MAX(IF(
                ISNUMBER(M105:Y105),
                IF(
                    M$4:Y$4=2,
                    M105:Y105,
                    ""),
                ""))
        ),
        IF(
            Parameters!$D$16=1,
            IFERROR(
                AVERAGE(IF(
                    ISNUMBER(M105:Y105),
                    IF(
                        M$4:Y$4=1,
                        M105:Y105,
                        ""),
                    "")),
                AVERAGE(IF(
                    ISNUMBER(M105:Y105),
                    IF(
                        M$4:Y$4=2,
                        M105:Y105,
                        ""),
                    ""))
            ),
            IF(
                Parameters!$D$17=1,
                IFERROR(
                    IF(
                        OR(
                            IF(
                                ISNUMBER(M105:Y105),
                                IF(
                                    M$4:Y$4=1,
                                    M105:Y105,
                                    ""),
                                "")
                            =0),
                        0,
                        GEOMEAN(IF(
                            ISNUMBER(M105:Y105),
                            IF(
                                M$4:Y$4=1,
                                M105:Y105,
                                ""),
                            ""))
                    ),
                    IF(
                        OR(IF(
                            ISNUMBER(M105:Y105),
                            IF(
                                M$4:Y$4=2,
                                M105:Y105,
                                ""),
                            "")
                            =0),
                        0,
                        GEOMEAN(IF(
                            ISNUMBER(M105:Y105),
                            IF(
                                M$4:Y$4=2,
                                M105:Y105,
                                ""),
                            "")))
                )
            )
        )
    )
)</f>
        <v>5.4285714285714199</v>
      </c>
      <c r="I105" s="191" cm="1">
        <f t="array" ref="I105">IF(
    SUM(IF(
            ISNUMBER(
                IF(
                    $M$5:$Y$5,
                    (M105:Y105),
                    "")),
            1,
            0))
        =0,
    NA(),
    IF(
        Parameters!$D$15=1,
        IF(
            SUM(--(ISNUMBER(IF($M$5:$Y$5=1,(M105:Y105),""))))&gt;0,
            MAX(IF(
                ISNUMBER(M105:Y105),
                IF(
                    M$5:Y$5=1,
                    M105:Y105,
                    ""),
                "")),
            MAX(IF(
                ISNUMBER(M105:Y105),
                IF(
                    M$5:Y$5=2,
                    M105:Y105,
                    ""),
                ""))
        ),
        IF(
            Parameters!$D$16=1,
            IFERROR(
                AVERAGE(IF(
                    ISNUMBER(M105:Y105),
                    IF(
                        M$5:Y$5=1,
                        M105:Y105,
                        ""),
                    "")),
                AVERAGE(IF(
                    ISNUMBER(M105:Y105),
                    IF(
                        M$5:Y$5=2,
                        M105:Y105,
                        ""),
                    ""))
            ),
            IF(
                Parameters!$D$17=1,
                IFERROR(
                    IF(
                        OR(
                            IF(
                                ISNUMBER(M105:Y105),
                                IF(
                                    M$5:Y$5=1,
                                    M105:Y105,
                                    ""),
                                "")
                            =0),
                        0,
                        GEOMEAN(IF(
                            ISNUMBER(M105:Y105),
                            IF(
                                M$5:Y$5=1,
                                M105:Y105,
                                ""),
                            ""))
                    ),
                    IF(
                        OR(IF(
                            ISNUMBER(M105:Y105),
                            IF(
                                M$5:Y$5=2,
                                M105:Y105,
                                ""),
                            "")
                            =0),
                        0,
                        GEOMEAN(IF(
                            ISNUMBER(M105:Y105),
                            IF(
                                M$5:Y$5=2,
                                M105:Y105,
                                ""),
                            "")))
                )
            )
        )
    )
)</f>
        <v>10</v>
      </c>
      <c r="J105" s="242">
        <v>45163</v>
      </c>
      <c r="K105" s="242">
        <v>44753</v>
      </c>
      <c r="L105" s="91" t="s">
        <v>167</v>
      </c>
      <c r="M105" s="192">
        <v>5.4285714285714199</v>
      </c>
      <c r="N105" s="192" t="s">
        <v>409</v>
      </c>
      <c r="O105" s="192">
        <v>10</v>
      </c>
      <c r="P105" s="192" t="s">
        <v>409</v>
      </c>
      <c r="Q105" s="192" t="s">
        <v>409</v>
      </c>
      <c r="R105" s="192">
        <v>3.8</v>
      </c>
      <c r="S105" s="192" t="s">
        <v>409</v>
      </c>
      <c r="T105" s="192" t="s">
        <v>409</v>
      </c>
      <c r="U105" s="192" t="s">
        <v>541</v>
      </c>
      <c r="V105" s="192" t="s">
        <v>409</v>
      </c>
      <c r="W105" s="192" t="s">
        <v>409</v>
      </c>
      <c r="X105" s="192" t="s">
        <v>409</v>
      </c>
      <c r="Y105" s="192"/>
      <c r="Z105" s="192"/>
      <c r="AF105" s="34"/>
      <c r="AG105" s="34"/>
      <c r="AH105" s="34"/>
      <c r="AI105" s="34"/>
      <c r="AJ105" s="34"/>
      <c r="AK105" s="34"/>
      <c r="AL105" s="195"/>
      <c r="AM105" s="195"/>
      <c r="AN105" s="80"/>
      <c r="AO105" s="80"/>
      <c r="AP105" s="80"/>
      <c r="AQ105" s="35"/>
    </row>
    <row r="106" spans="1:43"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$M$4:$Y$4,
                    (M106:Y106),
                    "")),
            1,
            0))
        =0,
    NA(),
    IF(
        Parameters!$D$15=1,
        IF(
            SUM(--(ISNUMBER(IF($M$4:$Y$4=1,(M106:Y106),""))))&gt;0,
            MAX(IF(
                ISNUMBER(M106:Y106),
                IF(
                    M$4:Y$4=1,
                    M106:Y106,
                    ""),
                "")),
            MAX(IF(
                ISNUMBER(M106:Y106),
                IF(
                    M$4:Y$4=2,
                    M106:Y106,
                    ""),
                ""))
        ),
        IF(
            Parameters!$D$16=1,
            IFERROR(
                AVERAGE(IF(
                    ISNUMBER(M106:Y106),
                    IF(
                        M$4:Y$4=1,
                        M106:Y106,
                        ""),
                    "")),
                AVERAGE(IF(
                    ISNUMBER(M106:Y106),
                    IF(
                        M$4:Y$4=2,
                        M106:Y106,
                        ""),
                    ""))
            ),
            IF(
                Parameters!$D$17=1,
                IFERROR(
                    IF(
                        OR(
                            IF(
                                ISNUMBER(M106:Y106),
                                IF(
                                    M$4:Y$4=1,
                                    M106:Y106,
                                    ""),
                                "")
                            =0),
                        0,
                        GEOMEAN(IF(
                            ISNUMBER(M106:Y106),
                            IF(
                                M$4:Y$4=1,
                                M106:Y106,
                                ""),
                            ""))
                    ),
                    IF(
                        OR(IF(
                            ISNUMBER(M106:Y106),
                            IF(
                                M$4:Y$4=2,
                                M106:Y106,
                                ""),
                            "")
                            =0),
                        0,
                        GEOMEAN(IF(
                            ISNUMBER(M106:Y106),
                            IF(
                                M$4:Y$4=2,
                                M106:Y106,
                                ""),
                            "")))
                )
            )
        )
    )
)</f>
        <v>0.57142857142857095</v>
      </c>
      <c r="I106" s="191" t="e" cm="1">
        <f t="array" ref="I106">IF(
    SUM(IF(
            ISNUMBER(
                IF(
                    $M$5:$Y$5,
                    (M106:Y106),
                    "")),
            1,
            0))
        =0,
    NA(),
    IF(
        Parameters!$D$15=1,
        IF(
            SUM(--(ISNUMBER(IF($M$5:$Y$5=1,(M106:Y106),""))))&gt;0,
            MAX(IF(
                ISNUMBER(M106:Y106),
                IF(
                    M$5:Y$5=1,
                    M106:Y106,
                    ""),
                "")),
            MAX(IF(
                ISNUMBER(M106:Y106),
                IF(
                    M$5:Y$5=2,
                    M106:Y106,
                    ""),
                ""))
        ),
        IF(
            Parameters!$D$16=1,
            IFERROR(
                AVERAGE(IF(
                    ISNUMBER(M106:Y106),
                    IF(
                        M$5:Y$5=1,
                        M106:Y106,
                        ""),
                    "")),
                AVERAGE(IF(
                    ISNUMBER(M106:Y106),
                    IF(
                        M$5:Y$5=2,
                        M106:Y106,
                        ""),
                    ""))
            ),
            IF(
                Parameters!$D$17=1,
                IFERROR(
                    IF(
                        OR(
                            IF(
                                ISNUMBER(M106:Y106),
                                IF(
                                    M$5:Y$5=1,
                                    M106:Y106,
                                    ""),
                                "")
                            =0),
                        0,
                        GEOMEAN(IF(
                            ISNUMBER(M106:Y106),
                            IF(
                                M$5:Y$5=1,
                                M106:Y106,
                                ""),
                            ""))
                    ),
                    IF(
                        OR(IF(
                            ISNUMBER(M106:Y106),
                            IF(
                                M$5:Y$5=2,
                                M106:Y106,
                                ""),
                            "")
                            =0),
                        0,
                        GEOMEAN(IF(
                            ISNUMBER(M106:Y106),
                            IF(
                                M$5:Y$5=2,
                                M106:Y106,
                                ""),
                            "")))
                )
            )
        )
    )
)</f>
        <v>#N/A</v>
      </c>
      <c r="J106" s="242">
        <v>44753</v>
      </c>
      <c r="K106" s="242">
        <v>45218</v>
      </c>
      <c r="L106" s="91" t="s">
        <v>169</v>
      </c>
      <c r="M106" s="192">
        <v>0.57142857142857095</v>
      </c>
      <c r="N106" s="192" t="s">
        <v>409</v>
      </c>
      <c r="O106" s="192" t="s">
        <v>409</v>
      </c>
      <c r="P106" s="192" t="s">
        <v>409</v>
      </c>
      <c r="Q106" s="192" t="s">
        <v>409</v>
      </c>
      <c r="R106" s="192">
        <v>0.4</v>
      </c>
      <c r="S106" s="192" t="s">
        <v>409</v>
      </c>
      <c r="T106" s="192" t="s">
        <v>409</v>
      </c>
      <c r="U106" s="192" t="s">
        <v>409</v>
      </c>
      <c r="V106" s="192" t="s">
        <v>409</v>
      </c>
      <c r="W106" s="192" t="s">
        <v>409</v>
      </c>
      <c r="X106" s="192" t="s">
        <v>409</v>
      </c>
      <c r="Y106" s="192"/>
      <c r="Z106" s="192"/>
      <c r="AF106" s="34"/>
      <c r="AG106" s="34"/>
      <c r="AH106" s="34"/>
      <c r="AI106" s="34"/>
      <c r="AJ106" s="34"/>
      <c r="AK106" s="34"/>
      <c r="AL106" s="195"/>
      <c r="AM106" s="195"/>
      <c r="AN106" s="80"/>
      <c r="AO106" s="80"/>
      <c r="AP106" s="80"/>
      <c r="AQ106" s="35"/>
    </row>
    <row r="107" spans="1:43"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$M$4:$Y$4,
                    (M107:Y107),
                    "")),
            1,
            0))
        =0,
    NA(),
    IF(
        Parameters!$D$15=1,
        IF(
            SUM(--(ISNUMBER(IF($M$4:$Y$4=1,(M107:Y107),""))))&gt;0,
            MAX(IF(
                ISNUMBER(M107:Y107),
                IF(
                    M$4:Y$4=1,
                    M107:Y107,
                    ""),
                "")),
            MAX(IF(
                ISNUMBER(M107:Y107),
                IF(
                    M$4:Y$4=2,
                    M107:Y107,
                    ""),
                ""))
        ),
        IF(
            Parameters!$D$16=1,
            IFERROR(
                AVERAGE(IF(
                    ISNUMBER(M107:Y107),
                    IF(
                        M$4:Y$4=1,
                        M107:Y107,
                        ""),
                    "")),
                AVERAGE(IF(
                    ISNUMBER(M107:Y107),
                    IF(
                        M$4:Y$4=2,
                        M107:Y107,
                        ""),
                    ""))
            ),
            IF(
                Parameters!$D$17=1,
                IFERROR(
                    IF(
                        OR(
                            IF(
                                ISNUMBER(M107:Y107),
                                IF(
                                    M$4:Y$4=1,
                                    M107:Y107,
                                    ""),
                                "")
                            =0),
                        0,
                        GEOMEAN(IF(
                            ISNUMBER(M107:Y107),
                            IF(
                                M$4:Y$4=1,
                                M107:Y107,
                                ""),
                            ""))
                    ),
                    IF(
                        OR(IF(
                            ISNUMBER(M107:Y107),
                            IF(
                                M$4:Y$4=2,
                                M107:Y107,
                                ""),
                            "")
                            =0),
                        0,
                        GEOMEAN(IF(
                            ISNUMBER(M107:Y107),
                            IF(
                                M$4:Y$4=2,
                                M107:Y107,
                                ""),
                            "")))
                )
            )
        )
    )
)</f>
        <v>1.4285714285714199</v>
      </c>
      <c r="I107" s="191" cm="1">
        <f t="array" ref="I107">IF(
    SUM(IF(
            ISNUMBER(
                IF(
                    $M$5:$Y$5,
                    (M107:Y107),
                    "")),
            1,
            0))
        =0,
    NA(),
    IF(
        Parameters!$D$15=1,
        IF(
            SUM(--(ISNUMBER(IF($M$5:$Y$5=1,(M107:Y107),""))))&gt;0,
            MAX(IF(
                ISNUMBER(M107:Y107),
                IF(
                    M$5:Y$5=1,
                    M107:Y107,
                    ""),
                "")),
            MAX(IF(
                ISNUMBER(M107:Y107),
                IF(
                    M$5:Y$5=2,
                    M107:Y107,
                    ""),
                ""))
        ),
        IF(
            Parameters!$D$16=1,
            IFERROR(
                AVERAGE(IF(
                    ISNUMBER(M107:Y107),
                    IF(
                        M$5:Y$5=1,
                        M107:Y107,
                        ""),
                    "")),
                AVERAGE(IF(
                    ISNUMBER(M107:Y107),
                    IF(
                        M$5:Y$5=2,
                        M107:Y107,
                        ""),
                    ""))
            ),
            IF(
                Parameters!$D$17=1,
                IFERROR(
                    IF(
                        OR(
                            IF(
                                ISNUMBER(M107:Y107),
                                IF(
                                    M$5:Y$5=1,
                                    M107:Y107,
                                    ""),
                                "")
                            =0),
                        0,
                        GEOMEAN(IF(
                            ISNUMBER(M107:Y107),
                            IF(
                                M$5:Y$5=1,
                                M107:Y107,
                                ""),
                            ""))
                    ),
                    IF(
                        OR(IF(
                            ISNUMBER(M107:Y107),
                            IF(
                                M$5:Y$5=2,
                                M107:Y107,
                                ""),
                            "")
                            =0),
                        0,
                        GEOMEAN(IF(
                            ISNUMBER(M107:Y107),
                            IF(
                                M$5:Y$5=2,
                                M107:Y107,
                                ""),
                            "")))
                )
            )
        )
    )
)</f>
        <v>0</v>
      </c>
      <c r="J107" s="242">
        <v>44753</v>
      </c>
      <c r="K107" s="242">
        <v>44753</v>
      </c>
      <c r="L107" s="91" t="s">
        <v>171</v>
      </c>
      <c r="M107" s="192">
        <v>1.4285714285714199</v>
      </c>
      <c r="N107" s="192" t="s">
        <v>409</v>
      </c>
      <c r="O107" s="192">
        <v>0</v>
      </c>
      <c r="P107" s="192" t="s">
        <v>409</v>
      </c>
      <c r="Q107" s="192" t="s">
        <v>409</v>
      </c>
      <c r="R107" s="192">
        <v>1</v>
      </c>
      <c r="S107" s="192" t="s">
        <v>409</v>
      </c>
      <c r="T107" s="192" t="s">
        <v>409</v>
      </c>
      <c r="U107" s="192" t="s">
        <v>539</v>
      </c>
      <c r="V107" s="192" t="s">
        <v>409</v>
      </c>
      <c r="W107" s="192" t="s">
        <v>409</v>
      </c>
      <c r="X107" s="192" t="s">
        <v>409</v>
      </c>
      <c r="Y107" s="192"/>
      <c r="Z107" s="192"/>
      <c r="AF107" s="34"/>
      <c r="AG107" s="34"/>
      <c r="AH107" s="34"/>
      <c r="AI107" s="34"/>
      <c r="AJ107" s="34"/>
      <c r="AK107" s="34"/>
      <c r="AL107" s="195"/>
      <c r="AM107" s="195"/>
      <c r="AN107" s="80"/>
      <c r="AO107" s="80"/>
      <c r="AP107" s="80"/>
      <c r="AQ107" s="35"/>
    </row>
    <row r="108" spans="1:43"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0</v>
      </c>
      <c r="H108" s="80" cm="1">
        <f t="array" ref="H108">IF(
    SUM(IF(
            ISNUMBER(
                IF(
                    $M$4:$Y$4,
                    (M108:Y108),
                    "")),
            1,
            0))
        =0,
    NA(),
    IF(
        Parameters!$D$15=1,
        IF(
            SUM(--(ISNUMBER(IF($M$4:$Y$4=1,(M108:Y108),""))))&gt;0,
            MAX(IF(
                ISNUMBER(M108:Y108),
                IF(
                    M$4:Y$4=1,
                    M108:Y108,
                    ""),
                "")),
            MAX(IF(
                ISNUMBER(M108:Y108),
                IF(
                    M$4:Y$4=2,
                    M108:Y108,
                    ""),
                ""))
        ),
        IF(
            Parameters!$D$16=1,
            IFERROR(
                AVERAGE(IF(
                    ISNUMBER(M108:Y108),
                    IF(
                        M$4:Y$4=1,
                        M108:Y108,
                        ""),
                    "")),
                AVERAGE(IF(
                    ISNUMBER(M108:Y108),
                    IF(
                        M$4:Y$4=2,
                        M108:Y108,
                        ""),
                    ""))
            ),
            IF(
                Parameters!$D$17=1,
                IFERROR(
                    IF(
                        OR(
                            IF(
                                ISNUMBER(M108:Y108),
                                IF(
                                    M$4:Y$4=1,
                                    M108:Y108,
                                    ""),
                                "")
                            =0),
                        0,
                        GEOMEAN(IF(
                            ISNUMBER(M108:Y108),
                            IF(
                                M$4:Y$4=1,
                                M108:Y108,
                                ""),
                            ""))
                    ),
                    IF(
                        OR(IF(
                            ISNUMBER(M108:Y108),
                            IF(
                                M$4:Y$4=2,
                                M108:Y108,
                                ""),
                            "")
                            =0),
                        0,
                        GEOMEAN(IF(
                            ISNUMBER(M108:Y108),
                            IF(
                                M$4:Y$4=2,
                                M108:Y108,
                                ""),
                            "")))
                )
            )
        )
    )
)</f>
        <v>8</v>
      </c>
      <c r="I108" s="191" cm="1">
        <f t="array" ref="I108">IF(
    SUM(IF(
            ISNUMBER(
                IF(
                    $M$5:$Y$5,
                    (M108:Y108),
                    "")),
            1,
            0))
        =0,
    NA(),
    IF(
        Parameters!$D$15=1,
        IF(
            SUM(--(ISNUMBER(IF($M$5:$Y$5=1,(M108:Y108),""))))&gt;0,
            MAX(IF(
                ISNUMBER(M108:Y108),
                IF(
                    M$5:Y$5=1,
                    M108:Y108,
                    ""),
                "")),
            MAX(IF(
                ISNUMBER(M108:Y108),
                IF(
                    M$5:Y$5=2,
                    M108:Y108,
                    ""),
                ""))
        ),
        IF(
            Parameters!$D$16=1,
            IFERROR(
                AVERAGE(IF(
                    ISNUMBER(M108:Y108),
                    IF(
                        M$5:Y$5=1,
                        M108:Y108,
                        ""),
                    "")),
                AVERAGE(IF(
                    ISNUMBER(M108:Y108),
                    IF(
                        M$5:Y$5=2,
                        M108:Y108,
                        ""),
                    ""))
            ),
            IF(
                Parameters!$D$17=1,
                IFERROR(
                    IF(
                        OR(
                            IF(
                                ISNUMBER(M108:Y108),
                                IF(
                                    M$5:Y$5=1,
                                    M108:Y108,
                                    ""),
                                "")
                            =0),
                        0,
                        GEOMEAN(IF(
                            ISNUMBER(M108:Y108),
                            IF(
                                M$5:Y$5=1,
                                M108:Y108,
                                ""),
                            ""))
                    ),
                    IF(
                        OR(IF(
                            ISNUMBER(M108:Y108),
                            IF(
                                M$5:Y$5=2,
                                M108:Y108,
                                ""),
                            "")
                            =0),
                        0,
                        GEOMEAN(IF(
                            ISNUMBER(M108:Y108),
                            IF(
                                M$5:Y$5=2,
                                M108:Y108,
                                ""),
                            "")))
                )
            )
        )
    )
)</f>
        <v>0</v>
      </c>
      <c r="J108" s="242">
        <v>45188</v>
      </c>
      <c r="K108" s="242">
        <v>45272</v>
      </c>
      <c r="L108" s="91" t="s">
        <v>173</v>
      </c>
      <c r="M108" s="192">
        <v>8</v>
      </c>
      <c r="N108" s="192" t="s">
        <v>409</v>
      </c>
      <c r="O108" s="192">
        <v>0</v>
      </c>
      <c r="P108" s="192">
        <v>0</v>
      </c>
      <c r="Q108" s="192" t="s">
        <v>409</v>
      </c>
      <c r="R108" s="192">
        <v>5.6</v>
      </c>
      <c r="S108" s="192" t="s">
        <v>409</v>
      </c>
      <c r="T108" s="192" t="s">
        <v>409</v>
      </c>
      <c r="U108" s="192" t="s">
        <v>539</v>
      </c>
      <c r="V108" s="192">
        <v>-0.30961825008815003</v>
      </c>
      <c r="W108" s="192">
        <v>-0.64393261322430095</v>
      </c>
      <c r="X108" s="192" t="s">
        <v>409</v>
      </c>
      <c r="Y108" s="192"/>
      <c r="Z108" s="192"/>
      <c r="AF108" s="34"/>
      <c r="AG108" s="34"/>
      <c r="AH108" s="34"/>
      <c r="AI108" s="34"/>
      <c r="AJ108" s="34"/>
      <c r="AK108" s="34"/>
      <c r="AL108" s="195"/>
      <c r="AM108" s="195"/>
      <c r="AN108" s="80"/>
      <c r="AO108" s="80"/>
      <c r="AP108" s="80"/>
      <c r="AQ108" s="35"/>
    </row>
    <row r="109" spans="1:43"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3.5797143016166655</v>
      </c>
      <c r="H109" s="80" cm="1">
        <f t="array" ref="H109">IF(
    SUM(IF(
            ISNUMBER(
                IF(
                    $M$4:$Y$4,
                    (M109:Y109),
                    "")),
            1,
            0))
        =0,
    NA(),
    IF(
        Parameters!$D$15=1,
        IF(
            SUM(--(ISNUMBER(IF($M$4:$Y$4=1,(M109:Y109),""))))&gt;0,
            MAX(IF(
                ISNUMBER(M109:Y109),
                IF(
                    M$4:Y$4=1,
                    M109:Y109,
                    ""),
                "")),
            MAX(IF(
                ISNUMBER(M109:Y109),
                IF(
                    M$4:Y$4=2,
                    M109:Y109,
                    ""),
                ""))
        ),
        IF(
            Parameters!$D$16=1,
            IFERROR(
                AVERAGE(IF(
                    ISNUMBER(M109:Y109),
                    IF(
                        M$4:Y$4=1,
                        M109:Y109,
                        ""),
                    "")),
                AVERAGE(IF(
                    ISNUMBER(M109:Y109),
                    IF(
                        M$4:Y$4=2,
                        M109:Y109,
                        ""),
                    ""))
            ),
            IF(
                Parameters!$D$17=1,
                IFERROR(
                    IF(
                        OR(
                            IF(
                                ISNUMBER(M109:Y109),
                                IF(
                                    M$4:Y$4=1,
                                    M109:Y109,
                                    ""),
                                "")
                            =0),
                        0,
                        GEOMEAN(IF(
                            ISNUMBER(M109:Y109),
                            IF(
                                M$4:Y$4=1,
                                M109:Y109,
                                ""),
                            ""))
                    ),
                    IF(
                        OR(IF(
                            ISNUMBER(M109:Y109),
                            IF(
                                M$4:Y$4=2,
                                M109:Y109,
                                ""),
                            "")
                            =0),
                        0,
                        GEOMEAN(IF(
                            ISNUMBER(M109:Y109),
                            IF(
                                M$4:Y$4=2,
                                M109:Y109,
                                ""),
                            "")))
                )
            )
        )
    )
)</f>
        <v>4.8571428571428497</v>
      </c>
      <c r="I109" s="191" cm="1">
        <f t="array" ref="I109">IF(
    SUM(IF(
            ISNUMBER(
                IF(
                    $M$5:$Y$5,
                    (M109:Y109),
                    "")),
            1,
            0))
        =0,
    NA(),
    IF(
        Parameters!$D$15=1,
        IF(
            SUM(--(ISNUMBER(IF($M$5:$Y$5=1,(M109:Y109),""))))&gt;0,
            MAX(IF(
                ISNUMBER(M109:Y109),
                IF(
                    M$5:Y$5=1,
                    M109:Y109,
                    ""),
                "")),
            MAX(IF(
                ISNUMBER(M109:Y109),
                IF(
                    M$5:Y$5=2,
                    M109:Y109,
                    ""),
                ""))
        ),
        IF(
            Parameters!$D$16=1,
            IFERROR(
                AVERAGE(IF(
                    ISNUMBER(M109:Y109),
                    IF(
                        M$5:Y$5=1,
                        M109:Y109,
                        ""),
                    "")),
                AVERAGE(IF(
                    ISNUMBER(M109:Y109),
                    IF(
                        M$5:Y$5=2,
                        M109:Y109,
                        ""),
                    ""))
            ),
            IF(
                Parameters!$D$17=1,
                IFERROR(
                    IF(
                        OR(
                            IF(
                                ISNUMBER(M109:Y109),
                                IF(
                                    M$5:Y$5=1,
                                    M109:Y109,
                                    ""),
                                "")
                            =0),
                        0,
                        GEOMEAN(IF(
                            ISNUMBER(M109:Y109),
                            IF(
                                M$5:Y$5=1,
                                M109:Y109,
                                ""),
                            ""))
                    ),
                    IF(
                        OR(IF(
                            ISNUMBER(M109:Y109),
                            IF(
                                M$5:Y$5=2,
                                M109:Y109,
                                ""),
                            "")
                            =0),
                        0,
                        GEOMEAN(IF(
                            ISNUMBER(M109:Y109),
                            IF(
                                M$5:Y$5=2,
                                M109:Y109,
                                ""),
                            "")))
                )
            )
        )
    )
)</f>
        <v>2.6382494520115398</v>
      </c>
      <c r="J109" s="242">
        <v>45188</v>
      </c>
      <c r="K109" s="242">
        <v>45203</v>
      </c>
      <c r="L109" s="91" t="s">
        <v>174</v>
      </c>
      <c r="M109" s="192">
        <v>4.8571428571428497</v>
      </c>
      <c r="N109" s="192" t="s">
        <v>409</v>
      </c>
      <c r="O109" s="192" t="s">
        <v>409</v>
      </c>
      <c r="P109" s="192">
        <v>2.6382494520115398</v>
      </c>
      <c r="Q109" s="192" t="s">
        <v>409</v>
      </c>
      <c r="R109" s="192">
        <v>3.4</v>
      </c>
      <c r="S109" s="192" t="s">
        <v>409</v>
      </c>
      <c r="T109" s="192" t="s">
        <v>409</v>
      </c>
      <c r="U109" s="192" t="s">
        <v>409</v>
      </c>
      <c r="V109" s="192">
        <v>0.13191247260057701</v>
      </c>
      <c r="W109" s="192">
        <v>5.6702695962584003E-2</v>
      </c>
      <c r="X109" s="192" t="s">
        <v>409</v>
      </c>
      <c r="Y109" s="192"/>
      <c r="Z109" s="192"/>
      <c r="AF109" s="34"/>
      <c r="AG109" s="34"/>
      <c r="AH109" s="34"/>
      <c r="AI109" s="34"/>
      <c r="AJ109" s="34"/>
      <c r="AK109" s="34"/>
      <c r="AL109" s="195"/>
      <c r="AM109" s="195"/>
      <c r="AN109" s="80"/>
      <c r="AO109" s="80"/>
      <c r="AP109" s="80"/>
      <c r="AQ109" s="35"/>
    </row>
    <row r="110" spans="1:43"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$M$4:$Y$4,
                    (M110:Y110),
                    "")),
            1,
            0))
        =0,
    NA(),
    IF(
        Parameters!$D$15=1,
        IF(
            SUM(--(ISNUMBER(IF($M$4:$Y$4=1,(M110:Y110),""))))&gt;0,
            MAX(IF(
                ISNUMBER(M110:Y110),
                IF(
                    M$4:Y$4=1,
                    M110:Y110,
                    ""),
                "")),
            MAX(IF(
                ISNUMBER(M110:Y110),
                IF(
                    M$4:Y$4=2,
                    M110:Y110,
                    ""),
                ""))
        ),
        IF(
            Parameters!$D$16=1,
            IFERROR(
                AVERAGE(IF(
                    ISNUMBER(M110:Y110),
                    IF(
                        M$4:Y$4=1,
                        M110:Y110,
                        ""),
                    "")),
                AVERAGE(IF(
                    ISNUMBER(M110:Y110),
                    IF(
                        M$4:Y$4=2,
                        M110:Y110,
                        ""),
                    ""))
            ),
            IF(
                Parameters!$D$17=1,
                IFERROR(
                    IF(
                        OR(
                            IF(
                                ISNUMBER(M110:Y110),
                                IF(
                                    M$4:Y$4=1,
                                    M110:Y110,
                                    ""),
                                "")
                            =0),
                        0,
                        GEOMEAN(IF(
                            ISNUMBER(M110:Y110),
                            IF(
                                M$4:Y$4=1,
                                M110:Y110,
                                ""),
                            ""))
                    ),
                    IF(
                        OR(IF(
                            ISNUMBER(M110:Y110),
                            IF(
                                M$4:Y$4=2,
                                M110:Y110,
                                ""),
                            "")
                            =0),
                        0,
                        GEOMEAN(IF(
                            ISNUMBER(M110:Y110),
                            IF(
                                M$4:Y$4=2,
                                M110:Y110,
                                ""),
                            "")))
                )
            )
        )
    )
)</f>
        <v>8</v>
      </c>
      <c r="I110" s="191" t="e" cm="1">
        <f t="array" ref="I110">IF(
    SUM(IF(
            ISNUMBER(
                IF(
                    $M$5:$Y$5,
                    (M110:Y110),
                    "")),
            1,
            0))
        =0,
    NA(),
    IF(
        Parameters!$D$15=1,
        IF(
            SUM(--(ISNUMBER(IF($M$5:$Y$5=1,(M110:Y110),""))))&gt;0,
            MAX(IF(
                ISNUMBER(M110:Y110),
                IF(
                    M$5:Y$5=1,
                    M110:Y110,
                    ""),
                "")),
            MAX(IF(
                ISNUMBER(M110:Y110),
                IF(
                    M$5:Y$5=2,
                    M110:Y110,
                    ""),
                ""))
        ),
        IF(
            Parameters!$D$16=1,
            IFERROR(
                AVERAGE(IF(
                    ISNUMBER(M110:Y110),
                    IF(
                        M$5:Y$5=1,
                        M110:Y110,
                        ""),
                    "")),
                AVERAGE(IF(
                    ISNUMBER(M110:Y110),
                    IF(
                        M$5:Y$5=2,
                        M110:Y110,
                        ""),
                    ""))
            ),
            IF(
                Parameters!$D$17=1,
                IFERROR(
                    IF(
                        OR(
                            IF(
                                ISNUMBER(M110:Y110),
                                IF(
                                    M$5:Y$5=1,
                                    M110:Y110,
                                    ""),
                                "")
                            =0),
                        0,
                        GEOMEAN(IF(
                            ISNUMBER(M110:Y110),
                            IF(
                                M$5:Y$5=1,
                                M110:Y110,
                                ""),
                            ""))
                    ),
                    IF(
                        OR(IF(
                            ISNUMBER(M110:Y110),
                            IF(
                                M$5:Y$5=2,
                                M110:Y110,
                                ""),
                            "")
                            =0),
                        0,
                        GEOMEAN(IF(
                            ISNUMBER(M110:Y110),
                            IF(
                                M$5:Y$5=2,
                                M110:Y110,
                                ""),
                            "")))
                )
            )
        )
    )
)</f>
        <v>#N/A</v>
      </c>
      <c r="J110" s="242">
        <v>45188</v>
      </c>
      <c r="K110" s="242">
        <v>45014</v>
      </c>
      <c r="L110" s="91" t="s">
        <v>176</v>
      </c>
      <c r="M110" s="192">
        <v>8</v>
      </c>
      <c r="N110" s="192" t="s">
        <v>409</v>
      </c>
      <c r="O110" s="192" t="s">
        <v>409</v>
      </c>
      <c r="P110" s="192" t="s">
        <v>409</v>
      </c>
      <c r="Q110" s="192" t="s">
        <v>409</v>
      </c>
      <c r="R110" s="192">
        <v>5.6</v>
      </c>
      <c r="S110" s="192" t="s">
        <v>409</v>
      </c>
      <c r="T110" s="192" t="s">
        <v>409</v>
      </c>
      <c r="U110" s="192" t="s">
        <v>409</v>
      </c>
      <c r="V110" s="192" t="s">
        <v>409</v>
      </c>
      <c r="W110" s="192" t="s">
        <v>409</v>
      </c>
      <c r="X110" s="192" t="s">
        <v>409</v>
      </c>
      <c r="Y110" s="192"/>
      <c r="Z110" s="192"/>
      <c r="AF110" s="34"/>
      <c r="AG110" s="34"/>
      <c r="AH110" s="34"/>
      <c r="AI110" s="34"/>
      <c r="AJ110" s="34"/>
      <c r="AK110" s="34"/>
      <c r="AL110" s="195"/>
      <c r="AM110" s="195"/>
      <c r="AN110" s="80"/>
      <c r="AO110" s="80"/>
      <c r="AP110" s="80"/>
      <c r="AQ110" s="35"/>
    </row>
    <row r="111" spans="1:43"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$M$4:$Y$4,
                    (M111:Y111),
                    "")),
            1,
            0))
        =0,
    NA(),
    IF(
        Parameters!$D$15=1,
        IF(
            SUM(--(ISNUMBER(IF($M$4:$Y$4=1,(M111:Y111),""))))&gt;0,
            MAX(IF(
                ISNUMBER(M111:Y111),
                IF(
                    M$4:Y$4=1,
                    M111:Y111,
                    ""),
                "")),
            MAX(IF(
                ISNUMBER(M111:Y111),
                IF(
                    M$4:Y$4=2,
                    M111:Y111,
                    ""),
                ""))
        ),
        IF(
            Parameters!$D$16=1,
            IFERROR(
                AVERAGE(IF(
                    ISNUMBER(M111:Y111),
                    IF(
                        M$4:Y$4=1,
                        M111:Y111,
                        ""),
                    "")),
                AVERAGE(IF(
                    ISNUMBER(M111:Y111),
                    IF(
                        M$4:Y$4=2,
                        M111:Y111,
                        ""),
                    ""))
            ),
            IF(
                Parameters!$D$17=1,
                IFERROR(
                    IF(
                        OR(
                            IF(
                                ISNUMBER(M111:Y111),
                                IF(
                                    M$4:Y$4=1,
                                    M111:Y111,
                                    ""),
                                "")
                            =0),
                        0,
                        GEOMEAN(IF(
                            ISNUMBER(M111:Y111),
                            IF(
                                M$4:Y$4=1,
                                M111:Y111,
                                ""),
                            ""))
                    ),
                    IF(
                        OR(IF(
                            ISNUMBER(M111:Y111),
                            IF(
                                M$4:Y$4=2,
                                M111:Y111,
                                ""),
                            "")
                            =0),
                        0,
                        GEOMEAN(IF(
                            ISNUMBER(M111:Y111),
                            IF(
                                M$4:Y$4=2,
                                M111:Y111,
                                ""),
                            "")))
                )
            )
        )
    )
)</f>
        <v>7.4285714285714199</v>
      </c>
      <c r="I111" s="191" t="e" cm="1">
        <f t="array" ref="I111">IF(
    SUM(IF(
            ISNUMBER(
                IF(
                    $M$5:$Y$5,
                    (M111:Y111),
                    "")),
            1,
            0))
        =0,
    NA(),
    IF(
        Parameters!$D$15=1,
        IF(
            SUM(--(ISNUMBER(IF($M$5:$Y$5=1,(M111:Y111),""))))&gt;0,
            MAX(IF(
                ISNUMBER(M111:Y111),
                IF(
                    M$5:Y$5=1,
                    M111:Y111,
                    ""),
                "")),
            MAX(IF(
                ISNUMBER(M111:Y111),
                IF(
                    M$5:Y$5=2,
                    M111:Y111,
                    ""),
                ""))
        ),
        IF(
            Parameters!$D$16=1,
            IFERROR(
                AVERAGE(IF(
                    ISNUMBER(M111:Y111),
                    IF(
                        M$5:Y$5=1,
                        M111:Y111,
                        ""),
                    "")),
                AVERAGE(IF(
                    ISNUMBER(M111:Y111),
                    IF(
                        M$5:Y$5=2,
                        M111:Y111,
                        ""),
                    ""))
            ),
            IF(
                Parameters!$D$17=1,
                IFERROR(
                    IF(
                        OR(
                            IF(
                                ISNUMBER(M111:Y111),
                                IF(
                                    M$5:Y$5=1,
                                    M111:Y111,
                                    ""),
                                "")
                            =0),
                        0,
                        GEOMEAN(IF(
                            ISNUMBER(M111:Y111),
                            IF(
                                M$5:Y$5=1,
                                M111:Y111,
                                ""),
                            ""))
                    ),
                    IF(
                        OR(IF(
                            ISNUMBER(M111:Y111),
                            IF(
                                M$5:Y$5=2,
                                M111:Y111,
                                ""),
                            "")
                            =0),
                        0,
                        GEOMEAN(IF(
                            ISNUMBER(M111:Y111),
                            IF(
                                M$5:Y$5=2,
                                M111:Y111,
                                ""),
                            "")))
                )
            )
        )
    )
)</f>
        <v>#N/A</v>
      </c>
      <c r="J111" s="242">
        <v>45163</v>
      </c>
      <c r="K111" s="242">
        <v>45014</v>
      </c>
      <c r="L111" s="91" t="s">
        <v>178</v>
      </c>
      <c r="M111" s="192">
        <v>7.4285714285714199</v>
      </c>
      <c r="N111" s="192" t="s">
        <v>409</v>
      </c>
      <c r="O111" s="192" t="s">
        <v>409</v>
      </c>
      <c r="P111" s="192" t="s">
        <v>409</v>
      </c>
      <c r="Q111" s="192" t="s">
        <v>409</v>
      </c>
      <c r="R111" s="192">
        <v>5.2</v>
      </c>
      <c r="S111" s="192" t="s">
        <v>409</v>
      </c>
      <c r="T111" s="192" t="s">
        <v>409</v>
      </c>
      <c r="U111" s="192" t="s">
        <v>409</v>
      </c>
      <c r="V111" s="192" t="s">
        <v>409</v>
      </c>
      <c r="W111" s="192" t="s">
        <v>409</v>
      </c>
      <c r="X111" s="192" t="s">
        <v>409</v>
      </c>
      <c r="Y111" s="192"/>
      <c r="Z111" s="192"/>
      <c r="AF111" s="34"/>
      <c r="AG111" s="34"/>
      <c r="AH111" s="34"/>
      <c r="AI111" s="34"/>
      <c r="AJ111" s="34"/>
      <c r="AK111" s="34"/>
      <c r="AL111" s="195"/>
      <c r="AM111" s="195"/>
      <c r="AN111" s="80"/>
      <c r="AO111" s="80"/>
      <c r="AP111" s="80"/>
      <c r="AQ111" s="35"/>
    </row>
    <row r="112" spans="1:43"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$M$4:$Y$4,
                    (M112:Y112),
                    "")),
            1,
            0))
        =0,
    NA(),
    IF(
        Parameters!$D$15=1,
        IF(
            SUM(--(ISNUMBER(IF($M$4:$Y$4=1,(M112:Y112),""))))&gt;0,
            MAX(IF(
                ISNUMBER(M112:Y112),
                IF(
                    M$4:Y$4=1,
                    M112:Y112,
                    ""),
                "")),
            MAX(IF(
                ISNUMBER(M112:Y112),
                IF(
                    M$4:Y$4=2,
                    M112:Y112,
                    ""),
                ""))
        ),
        IF(
            Parameters!$D$16=1,
            IFERROR(
                AVERAGE(IF(
                    ISNUMBER(M112:Y112),
                    IF(
                        M$4:Y$4=1,
                        M112:Y112,
                        ""),
                    "")),
                AVERAGE(IF(
                    ISNUMBER(M112:Y112),
                    IF(
                        M$4:Y$4=2,
                        M112:Y112,
                        ""),
                    ""))
            ),
            IF(
                Parameters!$D$17=1,
                IFERROR(
                    IF(
                        OR(
                            IF(
                                ISNUMBER(M112:Y112),
                                IF(
                                    M$4:Y$4=1,
                                    M112:Y112,
                                    ""),
                                "")
                            =0),
                        0,
                        GEOMEAN(IF(
                            ISNUMBER(M112:Y112),
                            IF(
                                M$4:Y$4=1,
                                M112:Y112,
                                ""),
                            ""))
                    ),
                    IF(
                        OR(IF(
                            ISNUMBER(M112:Y112),
                            IF(
                                M$4:Y$4=2,
                                M112:Y112,
                                ""),
                            "")
                            =0),
                        0,
                        GEOMEAN(IF(
                            ISNUMBER(M112:Y112),
                            IF(
                                M$4:Y$4=2,
                                M112:Y112,
                                ""),
                            "")))
                )
            )
        )
    )
)</f>
        <v>2.71428571428571</v>
      </c>
      <c r="I112" s="191" t="e" cm="1">
        <f t="array" ref="I112">IF(
    SUM(IF(
            ISNUMBER(
                IF(
                    $M$5:$Y$5,
                    (M112:Y112),
                    "")),
            1,
            0))
        =0,
    NA(),
    IF(
        Parameters!$D$15=1,
        IF(
            SUM(--(ISNUMBER(IF($M$5:$Y$5=1,(M112:Y112),""))))&gt;0,
            MAX(IF(
                ISNUMBER(M112:Y112),
                IF(
                    M$5:Y$5=1,
                    M112:Y112,
                    ""),
                "")),
            MAX(IF(
                ISNUMBER(M112:Y112),
                IF(
                    M$5:Y$5=2,
                    M112:Y112,
                    ""),
                ""))
        ),
        IF(
            Parameters!$D$16=1,
            IFERROR(
                AVERAGE(IF(
                    ISNUMBER(M112:Y112),
                    IF(
                        M$5:Y$5=1,
                        M112:Y112,
                        ""),
                    "")),
                AVERAGE(IF(
                    ISNUMBER(M112:Y112),
                    IF(
                        M$5:Y$5=2,
                        M112:Y112,
                        ""),
                    ""))
            ),
            IF(
                Parameters!$D$17=1,
                IFERROR(
                    IF(
                        OR(
                            IF(
                                ISNUMBER(M112:Y112),
                                IF(
                                    M$5:Y$5=1,
                                    M112:Y112,
                                    ""),
                                "")
                            =0),
                        0,
                        GEOMEAN(IF(
                            ISNUMBER(M112:Y112),
                            IF(
                                M$5:Y$5=1,
                                M112:Y112,
                                ""),
                            ""))
                    ),
                    IF(
                        OR(IF(
                            ISNUMBER(M112:Y112),
                            IF(
                                M$5:Y$5=2,
                                M112:Y112,
                                ""),
                            "")
                            =0),
                        0,
                        GEOMEAN(IF(
                            ISNUMBER(M112:Y112),
                            IF(
                                M$5:Y$5=2,
                                M112:Y112,
                                ""),
                            "")))
                )
            )
        )
    )
)</f>
        <v>#N/A</v>
      </c>
      <c r="J112" s="242">
        <v>45163</v>
      </c>
      <c r="K112" s="242" t="s">
        <v>409</v>
      </c>
      <c r="L112" s="91" t="s">
        <v>179</v>
      </c>
      <c r="M112" s="192">
        <v>2.71428571428571</v>
      </c>
      <c r="N112" s="192" t="s">
        <v>409</v>
      </c>
      <c r="O112" s="192" t="s">
        <v>409</v>
      </c>
      <c r="P112" s="192" t="s">
        <v>409</v>
      </c>
      <c r="Q112" s="192" t="s">
        <v>409</v>
      </c>
      <c r="R112" s="192">
        <v>1.9</v>
      </c>
      <c r="S112" s="192" t="s">
        <v>409</v>
      </c>
      <c r="T112" s="192" t="s">
        <v>409</v>
      </c>
      <c r="U112" s="192" t="s">
        <v>409</v>
      </c>
      <c r="V112" s="192" t="s">
        <v>409</v>
      </c>
      <c r="W112" s="192" t="s">
        <v>409</v>
      </c>
      <c r="X112" s="192" t="s">
        <v>409</v>
      </c>
      <c r="Y112" s="192"/>
      <c r="Z112" s="192"/>
      <c r="AF112" s="34"/>
      <c r="AG112" s="34"/>
      <c r="AH112" s="34"/>
      <c r="AI112" s="34"/>
      <c r="AJ112" s="34"/>
      <c r="AK112" s="34"/>
      <c r="AL112" s="195"/>
      <c r="AM112" s="195"/>
      <c r="AN112" s="80"/>
      <c r="AO112" s="80"/>
      <c r="AP112" s="80"/>
      <c r="AQ112" s="35"/>
    </row>
    <row r="113" spans="1:43"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$M$4:$Y$4,
                    (M113:Y113),
                    "")),
            1,
            0))
        =0,
    NA(),
    IF(
        Parameters!$D$15=1,
        IF(
            SUM(--(ISNUMBER(IF($M$4:$Y$4=1,(M113:Y113),""))))&gt;0,
            MAX(IF(
                ISNUMBER(M113:Y113),
                IF(
                    M$4:Y$4=1,
                    M113:Y113,
                    ""),
                "")),
            MAX(IF(
                ISNUMBER(M113:Y113),
                IF(
                    M$4:Y$4=2,
                    M113:Y113,
                    ""),
                ""))
        ),
        IF(
            Parameters!$D$16=1,
            IFERROR(
                AVERAGE(IF(
                    ISNUMBER(M113:Y113),
                    IF(
                        M$4:Y$4=1,
                        M113:Y113,
                        ""),
                    "")),
                AVERAGE(IF(
                    ISNUMBER(M113:Y113),
                    IF(
                        M$4:Y$4=2,
                        M113:Y113,
                        ""),
                    ""))
            ),
            IF(
                Parameters!$D$17=1,
                IFERROR(
                    IF(
                        OR(
                            IF(
                                ISNUMBER(M113:Y113),
                                IF(
                                    M$4:Y$4=1,
                                    M113:Y113,
                                    ""),
                                "")
                            =0),
                        0,
                        GEOMEAN(IF(
                            ISNUMBER(M113:Y113),
                            IF(
                                M$4:Y$4=1,
                                M113:Y113,
                                ""),
                            ""))
                    ),
                    IF(
                        OR(IF(
                            ISNUMBER(M113:Y113),
                            IF(
                                M$4:Y$4=2,
                                M113:Y113,
                                ""),
                            "")
                            =0),
                        0,
                        GEOMEAN(IF(
                            ISNUMBER(M113:Y113),
                            IF(
                                M$4:Y$4=2,
                                M113:Y113,
                                ""),
                            "")))
                )
            )
        )
    )
)</f>
        <v>0.57142857142857095</v>
      </c>
      <c r="I113" s="191" t="e" cm="1">
        <f t="array" ref="I113">IF(
    SUM(IF(
            ISNUMBER(
                IF(
                    $M$5:$Y$5,
                    (M113:Y113),
                    "")),
            1,
            0))
        =0,
    NA(),
    IF(
        Parameters!$D$15=1,
        IF(
            SUM(--(ISNUMBER(IF($M$5:$Y$5=1,(M113:Y113),""))))&gt;0,
            MAX(IF(
                ISNUMBER(M113:Y113),
                IF(
                    M$5:Y$5=1,
                    M113:Y113,
                    ""),
                "")),
            MAX(IF(
                ISNUMBER(M113:Y113),
                IF(
                    M$5:Y$5=2,
                    M113:Y113,
                    ""),
                ""))
        ),
        IF(
            Parameters!$D$16=1,
            IFERROR(
                AVERAGE(IF(
                    ISNUMBER(M113:Y113),
                    IF(
                        M$5:Y$5=1,
                        M113:Y113,
                        ""),
                    "")),
                AVERAGE(IF(
                    ISNUMBER(M113:Y113),
                    IF(
                        M$5:Y$5=2,
                        M113:Y113,
                        ""),
                    ""))
            ),
            IF(
                Parameters!$D$17=1,
                IFERROR(
                    IF(
                        OR(
                            IF(
                                ISNUMBER(M113:Y113),
                                IF(
                                    M$5:Y$5=1,
                                    M113:Y113,
                                    ""),
                                "")
                            =0),
                        0,
                        GEOMEAN(IF(
                            ISNUMBER(M113:Y113),
                            IF(
                                M$5:Y$5=1,
                                M113:Y113,
                                ""),
                            ""))
                    ),
                    IF(
                        OR(IF(
                            ISNUMBER(M113:Y113),
                            IF(
                                M$5:Y$5=2,
                                M113:Y113,
                                ""),
                            "")
                            =0),
                        0,
                        GEOMEAN(IF(
                            ISNUMBER(M113:Y113),
                            IF(
                                M$5:Y$5=2,
                                M113:Y113,
                                ""),
                            "")))
                )
            )
        )
    )
)</f>
        <v>#N/A</v>
      </c>
      <c r="J113" s="242">
        <v>44860</v>
      </c>
      <c r="K113" s="242">
        <v>45218</v>
      </c>
      <c r="L113" s="91" t="s">
        <v>180</v>
      </c>
      <c r="M113" s="192">
        <v>0.57142857142857095</v>
      </c>
      <c r="N113" s="192" t="s">
        <v>409</v>
      </c>
      <c r="O113" s="192" t="s">
        <v>409</v>
      </c>
      <c r="P113" s="192" t="s">
        <v>409</v>
      </c>
      <c r="Q113" s="192" t="s">
        <v>409</v>
      </c>
      <c r="R113" s="192">
        <v>0.4</v>
      </c>
      <c r="S113" s="192" t="s">
        <v>409</v>
      </c>
      <c r="T113" s="192" t="s">
        <v>409</v>
      </c>
      <c r="U113" s="192" t="s">
        <v>409</v>
      </c>
      <c r="V113" s="192" t="s">
        <v>409</v>
      </c>
      <c r="W113" s="192" t="s">
        <v>409</v>
      </c>
      <c r="X113" s="192" t="s">
        <v>409</v>
      </c>
      <c r="Y113" s="192"/>
      <c r="Z113" s="192"/>
      <c r="AF113" s="34"/>
      <c r="AG113" s="34"/>
      <c r="AH113" s="34"/>
      <c r="AI113" s="34"/>
      <c r="AJ113" s="34"/>
      <c r="AK113" s="34"/>
      <c r="AL113" s="195"/>
      <c r="AM113" s="195"/>
      <c r="AN113" s="80"/>
      <c r="AO113" s="80"/>
      <c r="AP113" s="80"/>
      <c r="AQ113" s="35"/>
    </row>
    <row r="114" spans="1:43"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$M$4:$Y$4,
                    (M114:Y114),
                    "")),
            1,
            0))
        =0,
    NA(),
    IF(
        Parameters!$D$15=1,
        IF(
            SUM(--(ISNUMBER(IF($M$4:$Y$4=1,(M114:Y114),""))))&gt;0,
            MAX(IF(
                ISNUMBER(M114:Y114),
                IF(
                    M$4:Y$4=1,
                    M114:Y114,
                    ""),
                "")),
            MAX(IF(
                ISNUMBER(M114:Y114),
                IF(
                    M$4:Y$4=2,
                    M114:Y114,
                    ""),
                ""))
        ),
        IF(
            Parameters!$D$16=1,
            IFERROR(
                AVERAGE(IF(
                    ISNUMBER(M114:Y114),
                    IF(
                        M$4:Y$4=1,
                        M114:Y114,
                        ""),
                    "")),
                AVERAGE(IF(
                    ISNUMBER(M114:Y114),
                    IF(
                        M$4:Y$4=2,
                        M114:Y114,
                        ""),
                    ""))
            ),
            IF(
                Parameters!$D$17=1,
                IFERROR(
                    IF(
                        OR(
                            IF(
                                ISNUMBER(M114:Y114),
                                IF(
                                    M$4:Y$4=1,
                                    M114:Y114,
                                    ""),
                                "")
                            =0),
                        0,
                        GEOMEAN(IF(
                            ISNUMBER(M114:Y114),
                            IF(
                                M$4:Y$4=1,
                                M114:Y114,
                                ""),
                            ""))
                    ),
                    IF(
                        OR(IF(
                            ISNUMBER(M114:Y114),
                            IF(
                                M$4:Y$4=2,
                                M114:Y114,
                                ""),
                            "")
                            =0),
                        0,
                        GEOMEAN(IF(
                            ISNUMBER(M114:Y114),
                            IF(
                                M$4:Y$4=2,
                                M114:Y114,
                                ""),
                            "")))
                )
            )
        )
    )
)</f>
        <v>2.4285714285714199</v>
      </c>
      <c r="I114" s="191" t="e" cm="1">
        <f t="array" ref="I114">IF(
    SUM(IF(
            ISNUMBER(
                IF(
                    $M$5:$Y$5,
                    (M114:Y114),
                    "")),
            1,
            0))
        =0,
    NA(),
    IF(
        Parameters!$D$15=1,
        IF(
            SUM(--(ISNUMBER(IF($M$5:$Y$5=1,(M114:Y114),""))))&gt;0,
            MAX(IF(
                ISNUMBER(M114:Y114),
                IF(
                    M$5:Y$5=1,
                    M114:Y114,
                    ""),
                "")),
            MAX(IF(
                ISNUMBER(M114:Y114),
                IF(
                    M$5:Y$5=2,
                    M114:Y114,
                    ""),
                ""))
        ),
        IF(
            Parameters!$D$16=1,
            IFERROR(
                AVERAGE(IF(
                    ISNUMBER(M114:Y114),
                    IF(
                        M$5:Y$5=1,
                        M114:Y114,
                        ""),
                    "")),
                AVERAGE(IF(
                    ISNUMBER(M114:Y114),
                    IF(
                        M$5:Y$5=2,
                        M114:Y114,
                        ""),
                    ""))
            ),
            IF(
                Parameters!$D$17=1,
                IFERROR(
                    IF(
                        OR(
                            IF(
                                ISNUMBER(M114:Y114),
                                IF(
                                    M$5:Y$5=1,
                                    M114:Y114,
                                    ""),
                                "")
                            =0),
                        0,
                        GEOMEAN(IF(
                            ISNUMBER(M114:Y114),
                            IF(
                                M$5:Y$5=1,
                                M114:Y114,
                                ""),
                            ""))
                    ),
                    IF(
                        OR(IF(
                            ISNUMBER(M114:Y114),
                            IF(
                                M$5:Y$5=2,
                                M114:Y114,
                                ""),
                            "")
                            =0),
                        0,
                        GEOMEAN(IF(
                            ISNUMBER(M114:Y114),
                            IF(
                                M$5:Y$5=2,
                                M114:Y114,
                                ""),
                            "")))
                )
            )
        )
    )
)</f>
        <v>#N/A</v>
      </c>
      <c r="J114" s="242">
        <v>45163</v>
      </c>
      <c r="K114" s="242">
        <v>45218</v>
      </c>
      <c r="L114" s="91" t="s">
        <v>182</v>
      </c>
      <c r="M114" s="192">
        <v>2.4285714285714199</v>
      </c>
      <c r="N114" s="192" t="s">
        <v>409</v>
      </c>
      <c r="O114" s="192" t="s">
        <v>409</v>
      </c>
      <c r="P114" s="192" t="s">
        <v>409</v>
      </c>
      <c r="Q114" s="192" t="s">
        <v>409</v>
      </c>
      <c r="R114" s="192">
        <v>1.7</v>
      </c>
      <c r="S114" s="192" t="s">
        <v>409</v>
      </c>
      <c r="T114" s="192" t="s">
        <v>409</v>
      </c>
      <c r="U114" s="192" t="s">
        <v>409</v>
      </c>
      <c r="V114" s="192" t="s">
        <v>409</v>
      </c>
      <c r="W114" s="192" t="s">
        <v>409</v>
      </c>
      <c r="X114" s="192" t="s">
        <v>409</v>
      </c>
      <c r="Y114" s="192"/>
      <c r="Z114" s="192"/>
      <c r="AF114" s="34"/>
      <c r="AG114" s="34"/>
      <c r="AH114" s="34"/>
      <c r="AI114" s="34"/>
      <c r="AJ114" s="34"/>
      <c r="AK114" s="34"/>
      <c r="AL114" s="195"/>
      <c r="AM114" s="195"/>
      <c r="AN114" s="80"/>
      <c r="AO114" s="80"/>
      <c r="AP114" s="80"/>
      <c r="AQ114" s="35"/>
    </row>
    <row r="115" spans="1:43"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$M$4:$Y$4,
                    (M115:Y115),
                    "")),
            1,
            0))
        =0,
    NA(),
    IF(
        Parameters!$D$15=1,
        IF(
            SUM(--(ISNUMBER(IF($M$4:$Y$4=1,(M115:Y115),""))))&gt;0,
            MAX(IF(
                ISNUMBER(M115:Y115),
                IF(
                    M$4:Y$4=1,
                    M115:Y115,
                    ""),
                "")),
            MAX(IF(
                ISNUMBER(M115:Y115),
                IF(
                    M$4:Y$4=2,
                    M115:Y115,
                    ""),
                ""))
        ),
        IF(
            Parameters!$D$16=1,
            IFERROR(
                AVERAGE(IF(
                    ISNUMBER(M115:Y115),
                    IF(
                        M$4:Y$4=1,
                        M115:Y115,
                        ""),
                    "")),
                AVERAGE(IF(
                    ISNUMBER(M115:Y115),
                    IF(
                        M$4:Y$4=2,
                        M115:Y115,
                        ""),
                    ""))
            ),
            IF(
                Parameters!$D$17=1,
                IFERROR(
                    IF(
                        OR(
                            IF(
                                ISNUMBER(M115:Y115),
                                IF(
                                    M$4:Y$4=1,
                                    M115:Y115,
                                    ""),
                                "")
                            =0),
                        0,
                        GEOMEAN(IF(
                            ISNUMBER(M115:Y115),
                            IF(
                                M$4:Y$4=1,
                                M115:Y115,
                                ""),
                            ""))
                    ),
                    IF(
                        OR(IF(
                            ISNUMBER(M115:Y115),
                            IF(
                                M$4:Y$4=2,
                                M115:Y115,
                                ""),
                            "")
                            =0),
                        0,
                        GEOMEAN(IF(
                            ISNUMBER(M115:Y115),
                            IF(
                                M$4:Y$4=2,
                                M115:Y115,
                                ""),
                            "")))
                )
            )
        )
    )
)</f>
        <v>7.2857142857142803</v>
      </c>
      <c r="I115" s="191" cm="1">
        <f t="array" ref="I115">IF(
    SUM(IF(
            ISNUMBER(
                IF(
                    $M$5:$Y$5,
                    (M115:Y115),
                    "")),
            1,
            0))
        =0,
    NA(),
    IF(
        Parameters!$D$15=1,
        IF(
            SUM(--(ISNUMBER(IF($M$5:$Y$5=1,(M115:Y115),""))))&gt;0,
            MAX(IF(
                ISNUMBER(M115:Y115),
                IF(
                    M$5:Y$5=1,
                    M115:Y115,
                    ""),
                "")),
            MAX(IF(
                ISNUMBER(M115:Y115),
                IF(
                    M$5:Y$5=2,
                    M115:Y115,
                    ""),
                ""))
        ),
        IF(
            Parameters!$D$16=1,
            IFERROR(
                AVERAGE(IF(
                    ISNUMBER(M115:Y115),
                    IF(
                        M$5:Y$5=1,
                        M115:Y115,
                        ""),
                    "")),
                AVERAGE(IF(
                    ISNUMBER(M115:Y115),
                    IF(
                        M$5:Y$5=2,
                        M115:Y115,
                        ""),
                    ""))
            ),
            IF(
                Parameters!$D$17=1,
                IFERROR(
                    IF(
                        OR(
                            IF(
                                ISNUMBER(M115:Y115),
                                IF(
                                    M$5:Y$5=1,
                                    M115:Y115,
                                    ""),
                                "")
                            =0),
                        0,
                        GEOMEAN(IF(
                            ISNUMBER(M115:Y115),
                            IF(
                                M$5:Y$5=1,
                                M115:Y115,
                                ""),
                            ""))
                    ),
                    IF(
                        OR(IF(
                            ISNUMBER(M115:Y115),
                            IF(
                                M$5:Y$5=2,
                                M115:Y115,
                                ""),
                            "")
                            =0),
                        0,
                        GEOMEAN(IF(
                            ISNUMBER(M115:Y115),
                            IF(
                                M$5:Y$5=2,
                                M115:Y115,
                                ""),
                            "")))
                )
            )
        )
    )
)</f>
        <v>0</v>
      </c>
      <c r="J115" s="242">
        <v>45188</v>
      </c>
      <c r="K115" s="242">
        <v>45014</v>
      </c>
      <c r="L115" s="91" t="s">
        <v>184</v>
      </c>
      <c r="M115" s="192">
        <v>7.2857142857142803</v>
      </c>
      <c r="N115" s="192" t="s">
        <v>409</v>
      </c>
      <c r="O115" s="192" t="s">
        <v>409</v>
      </c>
      <c r="P115" s="192">
        <v>0</v>
      </c>
      <c r="Q115" s="192" t="s">
        <v>409</v>
      </c>
      <c r="R115" s="192">
        <v>5.0999999999999996</v>
      </c>
      <c r="S115" s="192" t="s">
        <v>409</v>
      </c>
      <c r="T115" s="192" t="s">
        <v>409</v>
      </c>
      <c r="U115" s="192" t="s">
        <v>409</v>
      </c>
      <c r="V115" s="192">
        <v>-5.4016278835923102E-2</v>
      </c>
      <c r="W115" s="192">
        <v>-9.7216630755590394E-2</v>
      </c>
      <c r="X115" s="192" t="s">
        <v>409</v>
      </c>
      <c r="Y115" s="192"/>
      <c r="Z115" s="192"/>
      <c r="AF115" s="34"/>
      <c r="AG115" s="34"/>
      <c r="AH115" s="34"/>
      <c r="AI115" s="34"/>
      <c r="AJ115" s="34"/>
      <c r="AK115" s="34"/>
      <c r="AL115" s="195"/>
      <c r="AM115" s="195"/>
      <c r="AN115" s="80"/>
      <c r="AO115" s="80"/>
      <c r="AP115" s="80"/>
      <c r="AQ115" s="35"/>
    </row>
    <row r="116" spans="1:43"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7</v>
      </c>
      <c r="H116" s="80" cm="1">
        <f t="array" ref="H116">IF(
    SUM(IF(
            ISNUMBER(
                IF(
                    $M$4:$Y$4,
                    (M116:Y116),
                    "")),
            1,
            0))
        =0,
    NA(),
    IF(
        Parameters!$D$15=1,
        IF(
            SUM(--(ISNUMBER(IF($M$4:$Y$4=1,(M116:Y116),""))))&gt;0,
            MAX(IF(
                ISNUMBER(M116:Y116),
                IF(
                    M$4:Y$4=1,
                    M116:Y116,
                    ""),
                "")),
            MAX(IF(
                ISNUMBER(M116:Y116),
                IF(
                    M$4:Y$4=2,
                    M116:Y116,
                    ""),
                ""))
        ),
        IF(
            Parameters!$D$16=1,
            IFERROR(
                AVERAGE(IF(
                    ISNUMBER(M116:Y116),
                    IF(
                        M$4:Y$4=1,
                        M116:Y116,
                        ""),
                    "")),
                AVERAGE(IF(
                    ISNUMBER(M116:Y116),
                    IF(
                        M$4:Y$4=2,
                        M116:Y116,
                        ""),
                    ""))
            ),
            IF(
                Parameters!$D$17=1,
                IFERROR(
                    IF(
                        OR(
                            IF(
                                ISNUMBER(M116:Y116),
                                IF(
                                    M$4:Y$4=1,
                                    M116:Y116,
                                    ""),
                                "")
                            =0),
                        0,
                        GEOMEAN(IF(
                            ISNUMBER(M116:Y116),
                            IF(
                                M$4:Y$4=1,
                                M116:Y116,
                                ""),
                            ""))
                    ),
                    IF(
                        OR(IF(
                            ISNUMBER(M116:Y116),
                            IF(
                                M$4:Y$4=2,
                                M116:Y116,
                                ""),
                            "")
                            =0),
                        0,
                        GEOMEAN(IF(
                            ISNUMBER(M116:Y116),
                            IF(
                                M$4:Y$4=2,
                                M116:Y116,
                                ""),
                            "")))
                )
            )
        )
    )
)</f>
        <v>7</v>
      </c>
      <c r="I116" s="191" cm="1">
        <f t="array" ref="I116">IF(
    SUM(IF(
            ISNUMBER(
                IF(
                    $M$5:$Y$5,
                    (M116:Y116),
                    "")),
            1,
            0))
        =0,
    NA(),
    IF(
        Parameters!$D$15=1,
        IF(
            SUM(--(ISNUMBER(IF($M$5:$Y$5=1,(M116:Y116),""))))&gt;0,
            MAX(IF(
                ISNUMBER(M116:Y116),
                IF(
                    M$5:Y$5=1,
                    M116:Y116,
                    ""),
                "")),
            MAX(IF(
                ISNUMBER(M116:Y116),
                IF(
                    M$5:Y$5=2,
                    M116:Y116,
                    ""),
                ""))
        ),
        IF(
            Parameters!$D$16=1,
            IFERROR(
                AVERAGE(IF(
                    ISNUMBER(M116:Y116),
                    IF(
                        M$5:Y$5=1,
                        M116:Y116,
                        ""),
                    "")),
                AVERAGE(IF(
                    ISNUMBER(M116:Y116),
                    IF(
                        M$5:Y$5=2,
                        M116:Y116,
                        ""),
                    ""))
            ),
            IF(
                Parameters!$D$17=1,
                IFERROR(
                    IF(
                        OR(
                            IF(
                                ISNUMBER(M116:Y116),
                                IF(
                                    M$5:Y$5=1,
                                    M116:Y116,
                                    ""),
                                "")
                            =0),
                        0,
                        GEOMEAN(IF(
                            ISNUMBER(M116:Y116),
                            IF(
                                M$5:Y$5=1,
                                M116:Y116,
                                ""),
                            ""))
                    ),
                    IF(
                        OR(IF(
                            ISNUMBER(M116:Y116),
                            IF(
                                M$5:Y$5=2,
                                M116:Y116,
                                ""),
                            "")
                            =0),
                        0,
                        GEOMEAN(IF(
                            ISNUMBER(M116:Y116),
                            IF(
                                M$5:Y$5=2,
                                M116:Y116,
                                ""),
                            "")))
                )
            )
        )
    )
)</f>
        <v>7</v>
      </c>
      <c r="J116" s="242">
        <v>45163</v>
      </c>
      <c r="K116" s="242">
        <v>45259</v>
      </c>
      <c r="L116" s="91" t="s">
        <v>186</v>
      </c>
      <c r="M116" s="192">
        <v>7</v>
      </c>
      <c r="N116" s="192" t="s">
        <v>409</v>
      </c>
      <c r="O116" s="192" t="s">
        <v>409</v>
      </c>
      <c r="P116" s="192" t="s">
        <v>409</v>
      </c>
      <c r="Q116" s="192">
        <v>7</v>
      </c>
      <c r="R116" s="192">
        <v>4.9000000000000004</v>
      </c>
      <c r="S116" s="192" t="s">
        <v>409</v>
      </c>
      <c r="T116" s="192" t="s">
        <v>409</v>
      </c>
      <c r="U116" s="192" t="s">
        <v>409</v>
      </c>
      <c r="V116" s="192" t="s">
        <v>409</v>
      </c>
      <c r="W116" s="192" t="s">
        <v>409</v>
      </c>
      <c r="X116" s="192" t="s">
        <v>908</v>
      </c>
      <c r="Y116" s="192"/>
      <c r="Z116" s="192"/>
      <c r="AF116" s="34"/>
      <c r="AG116" s="34"/>
      <c r="AH116" s="34"/>
      <c r="AI116" s="34"/>
      <c r="AJ116" s="34"/>
      <c r="AK116" s="34"/>
      <c r="AL116" s="195"/>
      <c r="AM116" s="195"/>
      <c r="AN116" s="80"/>
      <c r="AO116" s="80"/>
      <c r="AP116" s="80"/>
      <c r="AQ116" s="35"/>
    </row>
    <row r="117" spans="1:43"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$M$4:$Y$4,
                    (M117:Y117),
                    "")),
            1,
            0))
        =0,
    NA(),
    IF(
        Parameters!$D$15=1,
        IF(
            SUM(--(ISNUMBER(IF($M$4:$Y$4=1,(M117:Y117),""))))&gt;0,
            MAX(IF(
                ISNUMBER(M117:Y117),
                IF(
                    M$4:Y$4=1,
                    M117:Y117,
                    ""),
                "")),
            MAX(IF(
                ISNUMBER(M117:Y117),
                IF(
                    M$4:Y$4=2,
                    M117:Y117,
                    ""),
                ""))
        ),
        IF(
            Parameters!$D$16=1,
            IFERROR(
                AVERAGE(IF(
                    ISNUMBER(M117:Y117),
                    IF(
                        M$4:Y$4=1,
                        M117:Y117,
                        ""),
                    "")),
                AVERAGE(IF(
                    ISNUMBER(M117:Y117),
                    IF(
                        M$4:Y$4=2,
                        M117:Y117,
                        ""),
                    ""))
            ),
            IF(
                Parameters!$D$17=1,
                IFERROR(
                    IF(
                        OR(
                            IF(
                                ISNUMBER(M117:Y117),
                                IF(
                                    M$4:Y$4=1,
                                    M117:Y117,
                                    ""),
                                "")
                            =0),
                        0,
                        GEOMEAN(IF(
                            ISNUMBER(M117:Y117),
                            IF(
                                M$4:Y$4=1,
                                M117:Y117,
                                ""),
                            ""))
                    ),
                    IF(
                        OR(IF(
                            ISNUMBER(M117:Y117),
                            IF(
                                M$4:Y$4=2,
                                M117:Y117,
                                ""),
                            "")
                            =0),
                        0,
                        GEOMEAN(IF(
                            ISNUMBER(M117:Y117),
                            IF(
                                M$4:Y$4=2,
                                M117:Y117,
                                ""),
                            "")))
                )
            )
        )
    )
)</f>
        <v>10</v>
      </c>
      <c r="I117" s="191" cm="1">
        <f t="array" ref="I117">IF(
    SUM(IF(
            ISNUMBER(
                IF(
                    $M$5:$Y$5,
                    (M117:Y117),
                    "")),
            1,
            0))
        =0,
    NA(),
    IF(
        Parameters!$D$15=1,
        IF(
            SUM(--(ISNUMBER(IF($M$5:$Y$5=1,(M117:Y117),""))))&gt;0,
            MAX(IF(
                ISNUMBER(M117:Y117),
                IF(
                    M$5:Y$5=1,
                    M117:Y117,
                    ""),
                "")),
            MAX(IF(
                ISNUMBER(M117:Y117),
                IF(
                    M$5:Y$5=2,
                    M117:Y117,
                    ""),
                ""))
        ),
        IF(
            Parameters!$D$16=1,
            IFERROR(
                AVERAGE(IF(
                    ISNUMBER(M117:Y117),
                    IF(
                        M$5:Y$5=1,
                        M117:Y117,
                        ""),
                    "")),
                AVERAGE(IF(
                    ISNUMBER(M117:Y117),
                    IF(
                        M$5:Y$5=2,
                        M117:Y117,
                        ""),
                    ""))
            ),
            IF(
                Parameters!$D$17=1,
                IFERROR(
                    IF(
                        OR(
                            IF(
                                ISNUMBER(M117:Y117),
                                IF(
                                    M$5:Y$5=1,
                                    M117:Y117,
                                    ""),
                                "")
                            =0),
                        0,
                        GEOMEAN(IF(
                            ISNUMBER(M117:Y117),
                            IF(
                                M$5:Y$5=1,
                                M117:Y117,
                                ""),
                            ""))
                    ),
                    IF(
                        OR(IF(
                            ISNUMBER(M117:Y117),
                            IF(
                                M$5:Y$5=2,
                                M117:Y117,
                                ""),
                            "")
                            =0),
                        0,
                        GEOMEAN(IF(
                            ISNUMBER(M117:Y117),
                            IF(
                                M$5:Y$5=2,
                                M117:Y117,
                                ""),
                            "")))
                )
            )
        )
    )
)</f>
        <v>0</v>
      </c>
      <c r="J117" s="242">
        <v>45188</v>
      </c>
      <c r="K117" s="242">
        <v>45272</v>
      </c>
      <c r="L117" s="91" t="s">
        <v>188</v>
      </c>
      <c r="M117" s="192">
        <v>10</v>
      </c>
      <c r="N117" s="192" t="s">
        <v>409</v>
      </c>
      <c r="O117" s="192" t="s">
        <v>409</v>
      </c>
      <c r="P117" s="192">
        <v>0</v>
      </c>
      <c r="Q117" s="192" t="s">
        <v>409</v>
      </c>
      <c r="R117" s="192">
        <v>7.2</v>
      </c>
      <c r="S117" s="192" t="s">
        <v>409</v>
      </c>
      <c r="T117" s="192" t="s">
        <v>409</v>
      </c>
      <c r="U117" s="192" t="s">
        <v>409</v>
      </c>
      <c r="V117" s="192">
        <v>-0.54219617843776302</v>
      </c>
      <c r="W117" s="192">
        <v>-0.68145323453096995</v>
      </c>
      <c r="X117" s="192" t="s">
        <v>409</v>
      </c>
      <c r="Y117" s="192"/>
      <c r="Z117" s="192"/>
      <c r="AF117" s="34"/>
      <c r="AG117" s="34"/>
      <c r="AH117" s="34"/>
      <c r="AI117" s="34"/>
      <c r="AJ117" s="34"/>
      <c r="AK117" s="34"/>
      <c r="AL117" s="195"/>
      <c r="AM117" s="195"/>
      <c r="AN117" s="80"/>
      <c r="AO117" s="80"/>
      <c r="AP117" s="80"/>
      <c r="AQ117" s="35"/>
    </row>
    <row r="118" spans="1:43"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0</v>
      </c>
      <c r="H118" s="80" cm="1">
        <f t="array" ref="H118">IF(
    SUM(IF(
            ISNUMBER(
                IF(
                    $M$4:$Y$4,
                    (M118:Y118),
                    "")),
            1,
            0))
        =0,
    NA(),
    IF(
        Parameters!$D$15=1,
        IF(
            SUM(--(ISNUMBER(IF($M$4:$Y$4=1,(M118:Y118),""))))&gt;0,
            MAX(IF(
                ISNUMBER(M118:Y118),
                IF(
                    M$4:Y$4=1,
                    M118:Y118,
                    ""),
                "")),
            MAX(IF(
                ISNUMBER(M118:Y118),
                IF(
                    M$4:Y$4=2,
                    M118:Y118,
                    ""),
                ""))
        ),
        IF(
            Parameters!$D$16=1,
            IFERROR(
                AVERAGE(IF(
                    ISNUMBER(M118:Y118),
                    IF(
                        M$4:Y$4=1,
                        M118:Y118,
                        ""),
                    "")),
                AVERAGE(IF(
                    ISNUMBER(M118:Y118),
                    IF(
                        M$4:Y$4=2,
                        M118:Y118,
                        ""),
                    ""))
            ),
            IF(
                Parameters!$D$17=1,
                IFERROR(
                    IF(
                        OR(
                            IF(
                                ISNUMBER(M118:Y118),
                                IF(
                                    M$4:Y$4=1,
                                    M118:Y118,
                                    ""),
                                "")
                            =0),
                        0,
                        GEOMEAN(IF(
                            ISNUMBER(M118:Y118),
                            IF(
                                M$4:Y$4=1,
                                M118:Y118,
                                ""),
                            ""))
                    ),
                    IF(
                        OR(IF(
                            ISNUMBER(M118:Y118),
                            IF(
                                M$4:Y$4=2,
                                M118:Y118,
                                ""),
                            "")
                            =0),
                        0,
                        GEOMEAN(IF(
                            ISNUMBER(M118:Y118),
                            IF(
                                M$4:Y$4=2,
                                M118:Y118,
                                ""),
                            "")))
                )
            )
        )
    )
)</f>
        <v>4.2857142857142803</v>
      </c>
      <c r="I118" s="191" t="e" cm="1">
        <f t="array" ref="I118">IF(
    SUM(IF(
            ISNUMBER(
                IF(
                    $M$5:$Y$5,
                    (M118:Y118),
                    "")),
            1,
            0))
        =0,
    NA(),
    IF(
        Parameters!$D$15=1,
        IF(
            SUM(--(ISNUMBER(IF($M$5:$Y$5=1,(M118:Y118),""))))&gt;0,
            MAX(IF(
                ISNUMBER(M118:Y118),
                IF(
                    M$5:Y$5=1,
                    M118:Y118,
                    ""),
                "")),
            MAX(IF(
                ISNUMBER(M118:Y118),
                IF(
                    M$5:Y$5=2,
                    M118:Y118,
                    ""),
                ""))
        ),
        IF(
            Parameters!$D$16=1,
            IFERROR(
                AVERAGE(IF(
                    ISNUMBER(M118:Y118),
                    IF(
                        M$5:Y$5=1,
                        M118:Y118,
                        ""),
                    "")),
                AVERAGE(IF(
                    ISNUMBER(M118:Y118),
                    IF(
                        M$5:Y$5=2,
                        M118:Y118,
                        ""),
                    ""))
            ),
            IF(
                Parameters!$D$17=1,
                IFERROR(
                    IF(
                        OR(
                            IF(
                                ISNUMBER(M118:Y118),
                                IF(
                                    M$5:Y$5=1,
                                    M118:Y118,
                                    ""),
                                "")
                            =0),
                        0,
                        GEOMEAN(IF(
                            ISNUMBER(M118:Y118),
                            IF(
                                M$5:Y$5=1,
                                M118:Y118,
                                ""),
                            ""))
                    ),
                    IF(
                        OR(IF(
                            ISNUMBER(M118:Y118),
                            IF(
                                M$5:Y$5=2,
                                M118:Y118,
                                ""),
                            "")
                            =0),
                        0,
                        GEOMEAN(IF(
                            ISNUMBER(M118:Y118),
                            IF(
                                M$5:Y$5=2,
                                M118:Y118,
                                ""),
                            "")))
                )
            )
        )
    )
)</f>
        <v>#N/A</v>
      </c>
      <c r="J118" s="242">
        <v>45188</v>
      </c>
      <c r="K118" s="242">
        <v>45014</v>
      </c>
      <c r="L118" s="91" t="s">
        <v>190</v>
      </c>
      <c r="M118" s="192">
        <v>4.2857142857142803</v>
      </c>
      <c r="N118" s="192" t="s">
        <v>409</v>
      </c>
      <c r="O118" s="192" t="s">
        <v>409</v>
      </c>
      <c r="P118" s="192" t="s">
        <v>409</v>
      </c>
      <c r="Q118" s="192" t="s">
        <v>409</v>
      </c>
      <c r="R118" s="192">
        <v>3</v>
      </c>
      <c r="S118" s="192" t="s">
        <v>409</v>
      </c>
      <c r="T118" s="192" t="s">
        <v>409</v>
      </c>
      <c r="U118" s="192" t="s">
        <v>409</v>
      </c>
      <c r="V118" s="192" t="s">
        <v>409</v>
      </c>
      <c r="W118" s="192" t="s">
        <v>409</v>
      </c>
      <c r="X118" s="192" t="s">
        <v>409</v>
      </c>
      <c r="Y118" s="192"/>
      <c r="Z118" s="192"/>
      <c r="AF118" s="34"/>
      <c r="AG118" s="34"/>
      <c r="AH118" s="34"/>
      <c r="AI118" s="34"/>
      <c r="AJ118" s="34"/>
      <c r="AK118" s="34"/>
      <c r="AL118" s="195"/>
      <c r="AM118" s="195"/>
      <c r="AN118" s="80"/>
      <c r="AO118" s="80"/>
      <c r="AP118" s="80"/>
      <c r="AQ118" s="35"/>
    </row>
    <row r="119" spans="1:43"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$M$4:$Y$4,
                    (M119:Y119),
                    "")),
            1,
            0))
        =0,
    NA(),
    IF(
        Parameters!$D$15=1,
        IF(
            SUM(--(ISNUMBER(IF($M$4:$Y$4=1,(M119:Y119),""))))&gt;0,
            MAX(IF(
                ISNUMBER(M119:Y119),
                IF(
                    M$4:Y$4=1,
                    M119:Y119,
                    ""),
                "")),
            MAX(IF(
                ISNUMBER(M119:Y119),
                IF(
                    M$4:Y$4=2,
                    M119:Y119,
                    ""),
                ""))
        ),
        IF(
            Parameters!$D$16=1,
            IFERROR(
                AVERAGE(IF(
                    ISNUMBER(M119:Y119),
                    IF(
                        M$4:Y$4=1,
                        M119:Y119,
                        ""),
                    "")),
                AVERAGE(IF(
                    ISNUMBER(M119:Y119),
                    IF(
                        M$4:Y$4=2,
                        M119:Y119,
                        ""),
                    ""))
            ),
            IF(
                Parameters!$D$17=1,
                IFERROR(
                    IF(
                        OR(
                            IF(
                                ISNUMBER(M119:Y119),
                                IF(
                                    M$4:Y$4=1,
                                    M119:Y119,
                                    ""),
                                "")
                            =0),
                        0,
                        GEOMEAN(IF(
                            ISNUMBER(M119:Y119),
                            IF(
                                M$4:Y$4=1,
                                M119:Y119,
                                ""),
                            ""))
                    ),
                    IF(
                        OR(IF(
                            ISNUMBER(M119:Y119),
                            IF(
                                M$4:Y$4=2,
                                M119:Y119,
                                ""),
                            "")
                            =0),
                        0,
                        GEOMEAN(IF(
                            ISNUMBER(M119:Y119),
                            IF(
                                M$4:Y$4=2,
                                M119:Y119,
                                ""),
                            "")))
                )
            )
        )
    )
)</f>
        <v>6.4285714285714199</v>
      </c>
      <c r="I119" s="191" cm="1">
        <f t="array" ref="I119">IF(
    SUM(IF(
            ISNUMBER(
                IF(
                    $M$5:$Y$5,
                    (M119:Y119),
                    "")),
            1,
            0))
        =0,
    NA(),
    IF(
        Parameters!$D$15=1,
        IF(
            SUM(--(ISNUMBER(IF($M$5:$Y$5=1,(M119:Y119),""))))&gt;0,
            MAX(IF(
                ISNUMBER(M119:Y119),
                IF(
                    M$5:Y$5=1,
                    M119:Y119,
                    ""),
                "")),
            MAX(IF(
                ISNUMBER(M119:Y119),
                IF(
                    M$5:Y$5=2,
                    M119:Y119,
                    ""),
                ""))
        ),
        IF(
            Parameters!$D$16=1,
            IFERROR(
                AVERAGE(IF(
                    ISNUMBER(M119:Y119),
                    IF(
                        M$5:Y$5=1,
                        M119:Y119,
                        ""),
                    "")),
                AVERAGE(IF(
                    ISNUMBER(M119:Y119),
                    IF(
                        M$5:Y$5=2,
                        M119:Y119,
                        ""),
                    ""))
            ),
            IF(
                Parameters!$D$17=1,
                IFERROR(
                    IF(
                        OR(
                            IF(
                                ISNUMBER(M119:Y119),
                                IF(
                                    M$5:Y$5=1,
                                    M119:Y119,
                                    ""),
                                "")
                            =0),
                        0,
                        GEOMEAN(IF(
                            ISNUMBER(M119:Y119),
                            IF(
                                M$5:Y$5=1,
                                M119:Y119,
                                ""),
                            ""))
                    ),
                    IF(
                        OR(IF(
                            ISNUMBER(M119:Y119),
                            IF(
                                M$5:Y$5=2,
                                M119:Y119,
                                ""),
                            "")
                            =0),
                        0,
                        GEOMEAN(IF(
                            ISNUMBER(M119:Y119),
                            IF(
                                M$5:Y$5=2,
                                M119:Y119,
                                ""),
                            "")))
                )
            )
        )
    )
)</f>
        <v>0</v>
      </c>
      <c r="J119" s="242">
        <v>45188</v>
      </c>
      <c r="K119" s="242">
        <v>45272</v>
      </c>
      <c r="L119" s="91" t="s">
        <v>191</v>
      </c>
      <c r="M119" s="192">
        <v>6.4285714285714199</v>
      </c>
      <c r="N119" s="192" t="s">
        <v>409</v>
      </c>
      <c r="O119" s="192" t="s">
        <v>409</v>
      </c>
      <c r="P119" s="192">
        <v>0</v>
      </c>
      <c r="Q119" s="192" t="s">
        <v>409</v>
      </c>
      <c r="R119" s="192">
        <v>4.5</v>
      </c>
      <c r="S119" s="192" t="s">
        <v>409</v>
      </c>
      <c r="T119" s="192" t="s">
        <v>409</v>
      </c>
      <c r="U119" s="192" t="s">
        <v>409</v>
      </c>
      <c r="V119" s="192">
        <v>-1.5850984417281</v>
      </c>
      <c r="W119" s="192">
        <v>-0.23385742278622701</v>
      </c>
      <c r="X119" s="192" t="s">
        <v>409</v>
      </c>
      <c r="Y119" s="192"/>
      <c r="Z119" s="192"/>
      <c r="AF119" s="34"/>
      <c r="AG119" s="34"/>
      <c r="AH119" s="34"/>
      <c r="AI119" s="34"/>
      <c r="AJ119" s="34"/>
      <c r="AK119" s="34"/>
      <c r="AL119" s="195"/>
      <c r="AM119" s="195"/>
      <c r="AN119" s="80"/>
      <c r="AO119" s="80"/>
      <c r="AP119" s="80"/>
      <c r="AQ119" s="35"/>
    </row>
    <row r="120" spans="1:43"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$M$4:$Y$4,
                    (M120:Y120),
                    "")),
            1,
            0))
        =0,
    NA(),
    IF(
        Parameters!$D$15=1,
        IF(
            SUM(--(ISNUMBER(IF($M$4:$Y$4=1,(M120:Y120),""))))&gt;0,
            MAX(IF(
                ISNUMBER(M120:Y120),
                IF(
                    M$4:Y$4=1,
                    M120:Y120,
                    ""),
                "")),
            MAX(IF(
                ISNUMBER(M120:Y120),
                IF(
                    M$4:Y$4=2,
                    M120:Y120,
                    ""),
                ""))
        ),
        IF(
            Parameters!$D$16=1,
            IFERROR(
                AVERAGE(IF(
                    ISNUMBER(M120:Y120),
                    IF(
                        M$4:Y$4=1,
                        M120:Y120,
                        ""),
                    "")),
                AVERAGE(IF(
                    ISNUMBER(M120:Y120),
                    IF(
                        M$4:Y$4=2,
                        M120:Y120,
                        ""),
                    ""))
            ),
            IF(
                Parameters!$D$17=1,
                IFERROR(
                    IF(
                        OR(
                            IF(
                                ISNUMBER(M120:Y120),
                                IF(
                                    M$4:Y$4=1,
                                    M120:Y120,
                                    ""),
                                "")
                            =0),
                        0,
                        GEOMEAN(IF(
                            ISNUMBER(M120:Y120),
                            IF(
                                M$4:Y$4=1,
                                M120:Y120,
                                ""),
                            ""))
                    ),
                    IF(
                        OR(IF(
                            ISNUMBER(M120:Y120),
                            IF(
                                M$4:Y$4=2,
                                M120:Y120,
                                ""),
                            "")
                            =0),
                        0,
                        GEOMEAN(IF(
                            ISNUMBER(M120:Y120),
                            IF(
                                M$4:Y$4=2,
                                M120:Y120,
                                ""),
                            "")))
                )
            )
        )
    )
)</f>
        <v>0</v>
      </c>
      <c r="I120" s="191" t="e" cm="1">
        <f t="array" ref="I120">IF(
    SUM(IF(
            ISNUMBER(
                IF(
                    $M$5:$Y$5,
                    (M120:Y120),
                    "")),
            1,
            0))
        =0,
    NA(),
    IF(
        Parameters!$D$15=1,
        IF(
            SUM(--(ISNUMBER(IF($M$5:$Y$5=1,(M120:Y120),""))))&gt;0,
            MAX(IF(
                ISNUMBER(M120:Y120),
                IF(
                    M$5:Y$5=1,
                    M120:Y120,
                    ""),
                "")),
            MAX(IF(
                ISNUMBER(M120:Y120),
                IF(
                    M$5:Y$5=2,
                    M120:Y120,
                    ""),
                ""))
        ),
        IF(
            Parameters!$D$16=1,
            IFERROR(
                AVERAGE(IF(
                    ISNUMBER(M120:Y120),
                    IF(
                        M$5:Y$5=1,
                        M120:Y120,
                        ""),
                    "")),
                AVERAGE(IF(
                    ISNUMBER(M120:Y120),
                    IF(
                        M$5:Y$5=2,
                        M120:Y120,
                        ""),
                    ""))
            ),
            IF(
                Parameters!$D$17=1,
                IFERROR(
                    IF(
                        OR(
                            IF(
                                ISNUMBER(M120:Y120),
                                IF(
                                    M$5:Y$5=1,
                                    M120:Y120,
                                    ""),
                                "")
                            =0),
                        0,
                        GEOMEAN(IF(
                            ISNUMBER(M120:Y120),
                            IF(
                                M$5:Y$5=1,
                                M120:Y120,
                                ""),
                            ""))
                    ),
                    IF(
                        OR(IF(
                            ISNUMBER(M120:Y120),
                            IF(
                                M$5:Y$5=2,
                                M120:Y120,
                                ""),
                            "")
                            =0),
                        0,
                        GEOMEAN(IF(
                            ISNUMBER(M120:Y120),
                            IF(
                                M$5:Y$5=2,
                                M120:Y120,
                                ""),
                            "")))
                )
            )
        )
    )
)</f>
        <v>#N/A</v>
      </c>
      <c r="J120" s="242">
        <v>44753</v>
      </c>
      <c r="K120" s="242">
        <v>45014</v>
      </c>
      <c r="L120" s="91" t="s">
        <v>193</v>
      </c>
      <c r="M120" s="192">
        <v>0</v>
      </c>
      <c r="N120" s="192" t="s">
        <v>409</v>
      </c>
      <c r="O120" s="192" t="s">
        <v>409</v>
      </c>
      <c r="P120" s="192" t="s">
        <v>409</v>
      </c>
      <c r="Q120" s="192" t="s">
        <v>409</v>
      </c>
      <c r="R120" s="192">
        <v>0</v>
      </c>
      <c r="S120" s="192" t="s">
        <v>409</v>
      </c>
      <c r="T120" s="192" t="s">
        <v>409</v>
      </c>
      <c r="U120" s="192" t="s">
        <v>409</v>
      </c>
      <c r="V120" s="192" t="s">
        <v>409</v>
      </c>
      <c r="W120" s="192" t="s">
        <v>409</v>
      </c>
      <c r="X120" s="192" t="s">
        <v>409</v>
      </c>
      <c r="Y120" s="192"/>
      <c r="Z120" s="192"/>
      <c r="AF120" s="34"/>
      <c r="AG120" s="34"/>
      <c r="AH120" s="34"/>
      <c r="AI120" s="34"/>
      <c r="AJ120" s="34"/>
      <c r="AK120" s="34"/>
      <c r="AL120" s="195"/>
      <c r="AM120" s="195"/>
      <c r="AN120" s="80"/>
      <c r="AO120" s="80"/>
      <c r="AP120" s="80"/>
      <c r="AQ120" s="35"/>
    </row>
    <row r="121" spans="1:43"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6.4365030434678889</v>
      </c>
      <c r="H121" s="80" cm="1">
        <f t="array" ref="H121">IF(
    SUM(IF(
            ISNUMBER(
                IF(
                    $M$4:$Y$4,
                    (M121:Y121),
                    "")),
            1,
            0))
        =0,
    NA(),
    IF(
        Parameters!$D$15=1,
        IF(
            SUM(--(ISNUMBER(IF($M$4:$Y$4=1,(M121:Y121),""))))&gt;0,
            MAX(IF(
                ISNUMBER(M121:Y121),
                IF(
                    M$4:Y$4=1,
                    M121:Y121,
                    ""),
                "")),
            MAX(IF(
                ISNUMBER(M121:Y121),
                IF(
                    M$4:Y$4=2,
                    M121:Y121,
                    ""),
                ""))
        ),
        IF(
            Parameters!$D$16=1,
            IFERROR(
                AVERAGE(IF(
                    ISNUMBER(M121:Y121),
                    IF(
                        M$4:Y$4=1,
                        M121:Y121,
                        ""),
                    "")),
                AVERAGE(IF(
                    ISNUMBER(M121:Y121),
                    IF(
                        M$4:Y$4=2,
                        M121:Y121,
                        ""),
                    ""))
            ),
            IF(
                Parameters!$D$17=1,
                IFERROR(
                    IF(
                        OR(
                            IF(
                                ISNUMBER(M121:Y121),
                                IF(
                                    M$4:Y$4=1,
                                    M121:Y121,
                                    ""),
                                "")
                            =0),
                        0,
                        GEOMEAN(IF(
                            ISNUMBER(M121:Y121),
                            IF(
                                M$4:Y$4=1,
                                M121:Y121,
                                ""),
                            ""))
                    ),
                    IF(
                        OR(IF(
                            ISNUMBER(M121:Y121),
                            IF(
                                M$4:Y$4=2,
                                M121:Y121,
                                ""),
                            "")
                            =0),
                        0,
                        GEOMEAN(IF(
                            ISNUMBER(M121:Y121),
                            IF(
                                M$4:Y$4=2,
                                M121:Y121,
                                ""),
                            "")))
                )
            )
        )
    )
)</f>
        <v>4.1428571428571397</v>
      </c>
      <c r="I121" s="191" cm="1">
        <f t="array" ref="I121">IF(
    SUM(IF(
            ISNUMBER(
                IF(
                    $M$5:$Y$5,
                    (M121:Y121),
                    "")),
            1,
            0))
        =0,
    NA(),
    IF(
        Parameters!$D$15=1,
        IF(
            SUM(--(ISNUMBER(IF($M$5:$Y$5=1,(M121:Y121),""))))&gt;0,
            MAX(IF(
                ISNUMBER(M121:Y121),
                IF(
                    M$5:Y$5=1,
                    M121:Y121,
                    ""),
                "")),
            MAX(IF(
                ISNUMBER(M121:Y121),
                IF(
                    M$5:Y$5=2,
                    M121:Y121,
                    ""),
                ""))
        ),
        IF(
            Parameters!$D$16=1,
            IFERROR(
                AVERAGE(IF(
                    ISNUMBER(M121:Y121),
                    IF(
                        M$5:Y$5=1,
                        M121:Y121,
                        ""),
                    "")),
                AVERAGE(IF(
                    ISNUMBER(M121:Y121),
                    IF(
                        M$5:Y$5=2,
                        M121:Y121,
                        ""),
                    ""))
            ),
            IF(
                Parameters!$D$17=1,
                IFERROR(
                    IF(
                        OR(
                            IF(
                                ISNUMBER(M121:Y121),
                                IF(
                                    M$5:Y$5=1,
                                    M121:Y121,
                                    ""),
                                "")
                            =0),
                        0,
                        GEOMEAN(IF(
                            ISNUMBER(M121:Y121),
                            IF(
                                M$5:Y$5=1,
                                M121:Y121,
                                ""),
                            ""))
                    ),
                    IF(
                        OR(IF(
                            ISNUMBER(M121:Y121),
                            IF(
                                M$5:Y$5=2,
                                M121:Y121,
                                ""),
                            "")
                            =0),
                        0,
                        GEOMEAN(IF(
                            ISNUMBER(M121:Y121),
                            IF(
                                M$5:Y$5=2,
                                M121:Y121,
                                ""),
                            "")))
                )
            )
        )
    )
)</f>
        <v>10</v>
      </c>
      <c r="J121" s="242">
        <v>45163</v>
      </c>
      <c r="K121" s="242">
        <v>45272</v>
      </c>
      <c r="L121" s="91" t="s">
        <v>195</v>
      </c>
      <c r="M121" s="192">
        <v>4.1428571428571397</v>
      </c>
      <c r="N121" s="192" t="s">
        <v>409</v>
      </c>
      <c r="O121" s="192">
        <v>0</v>
      </c>
      <c r="P121" s="192">
        <v>10</v>
      </c>
      <c r="Q121" s="192" t="s">
        <v>409</v>
      </c>
      <c r="R121" s="192">
        <v>2.9</v>
      </c>
      <c r="S121" s="192" t="s">
        <v>409</v>
      </c>
      <c r="T121" s="192" t="s">
        <v>409</v>
      </c>
      <c r="U121" s="192" t="s">
        <v>539</v>
      </c>
      <c r="V121" s="192">
        <v>4.2774001951278899</v>
      </c>
      <c r="W121" s="192">
        <v>0.77756493231828105</v>
      </c>
      <c r="X121" s="192" t="s">
        <v>409</v>
      </c>
      <c r="Y121" s="192"/>
      <c r="Z121" s="192"/>
      <c r="AF121" s="34"/>
      <c r="AG121" s="34"/>
      <c r="AH121" s="34"/>
      <c r="AI121" s="34"/>
      <c r="AJ121" s="34"/>
      <c r="AK121" s="34"/>
      <c r="AL121" s="195"/>
      <c r="AM121" s="195"/>
      <c r="AN121" s="80"/>
      <c r="AO121" s="80"/>
      <c r="AP121" s="80"/>
      <c r="AQ121" s="35"/>
    </row>
    <row r="122" spans="1:43"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$M$4:$Y$4,
                    (M122:Y122),
                    "")),
            1,
            0))
        =0,
    NA(),
    IF(
        Parameters!$D$15=1,
        IF(
            SUM(--(ISNUMBER(IF($M$4:$Y$4=1,(M122:Y122),""))))&gt;0,
            MAX(IF(
                ISNUMBER(M122:Y122),
                IF(
                    M$4:Y$4=1,
                    M122:Y122,
                    ""),
                "")),
            MAX(IF(
                ISNUMBER(M122:Y122),
                IF(
                    M$4:Y$4=2,
                    M122:Y122,
                    ""),
                ""))
        ),
        IF(
            Parameters!$D$16=1,
            IFERROR(
                AVERAGE(IF(
                    ISNUMBER(M122:Y122),
                    IF(
                        M$4:Y$4=1,
                        M122:Y122,
                        ""),
                    "")),
                AVERAGE(IF(
                    ISNUMBER(M122:Y122),
                    IF(
                        M$4:Y$4=2,
                        M122:Y122,
                        ""),
                    ""))
            ),
            IF(
                Parameters!$D$17=1,
                IFERROR(
                    IF(
                        OR(
                            IF(
                                ISNUMBER(M122:Y122),
                                IF(
                                    M$4:Y$4=1,
                                    M122:Y122,
                                    ""),
                                "")
                            =0),
                        0,
                        GEOMEAN(IF(
                            ISNUMBER(M122:Y122),
                            IF(
                                M$4:Y$4=1,
                                M122:Y122,
                                ""),
                            ""))
                    ),
                    IF(
                        OR(IF(
                            ISNUMBER(M122:Y122),
                            IF(
                                M$4:Y$4=2,
                                M122:Y122,
                                ""),
                            "")
                            =0),
                        0,
                        GEOMEAN(IF(
                            ISNUMBER(M122:Y122),
                            IF(
                                M$4:Y$4=2,
                                M122:Y122,
                                ""),
                            "")))
                )
            )
        )
    )
)</f>
        <v>9.2857142857142794</v>
      </c>
      <c r="I122" s="191" cm="1">
        <f t="array" ref="I122">IF(
    SUM(IF(
            ISNUMBER(
                IF(
                    $M$5:$Y$5,
                    (M122:Y122),
                    "")),
            1,
            0))
        =0,
    NA(),
    IF(
        Parameters!$D$15=1,
        IF(
            SUM(--(ISNUMBER(IF($M$5:$Y$5=1,(M122:Y122),""))))&gt;0,
            MAX(IF(
                ISNUMBER(M122:Y122),
                IF(
                    M$5:Y$5=1,
                    M122:Y122,
                    ""),
                "")),
            MAX(IF(
                ISNUMBER(M122:Y122),
                IF(
                    M$5:Y$5=2,
                    M122:Y122,
                    ""),
                ""))
        ),
        IF(
            Parameters!$D$16=1,
            IFERROR(
                AVERAGE(IF(
                    ISNUMBER(M122:Y122),
                    IF(
                        M$5:Y$5=1,
                        M122:Y122,
                        ""),
                    "")),
                AVERAGE(IF(
                    ISNUMBER(M122:Y122),
                    IF(
                        M$5:Y$5=2,
                        M122:Y122,
                        ""),
                    ""))
            ),
            IF(
                Parameters!$D$17=1,
                IFERROR(
                    IF(
                        OR(
                            IF(
                                ISNUMBER(M122:Y122),
                                IF(
                                    M$5:Y$5=1,
                                    M122:Y122,
                                    ""),
                                "")
                            =0),
                        0,
                        GEOMEAN(IF(
                            ISNUMBER(M122:Y122),
                            IF(
                                M$5:Y$5=1,
                                M122:Y122,
                                ""),
                            ""))
                    ),
                    IF(
                        OR(IF(
                            ISNUMBER(M122:Y122),
                            IF(
                                M$5:Y$5=2,
                                M122:Y122,
                                ""),
                            "")
                            =0),
                        0,
                        GEOMEAN(IF(
                            ISNUMBER(M122:Y122),
                            IF(
                                M$5:Y$5=2,
                                M122:Y122,
                                ""),
                            "")))
                )
            )
        )
    )
)</f>
        <v>0</v>
      </c>
      <c r="J122" s="242">
        <v>45188</v>
      </c>
      <c r="K122" s="242">
        <v>45272</v>
      </c>
      <c r="L122" s="91" t="s">
        <v>197</v>
      </c>
      <c r="M122" s="192">
        <v>9.2857142857142794</v>
      </c>
      <c r="N122" s="192" t="s">
        <v>409</v>
      </c>
      <c r="O122" s="192" t="s">
        <v>409</v>
      </c>
      <c r="P122" s="192">
        <v>0</v>
      </c>
      <c r="Q122" s="192" t="s">
        <v>409</v>
      </c>
      <c r="R122" s="192">
        <v>6.5</v>
      </c>
      <c r="S122" s="192" t="s">
        <v>409</v>
      </c>
      <c r="T122" s="192" t="s">
        <v>409</v>
      </c>
      <c r="U122" s="192" t="s">
        <v>409</v>
      </c>
      <c r="V122" s="192">
        <v>-0.30452065982941401</v>
      </c>
      <c r="W122" s="192">
        <v>-0.439479830385551</v>
      </c>
      <c r="X122" s="192" t="s">
        <v>409</v>
      </c>
      <c r="Y122" s="192"/>
      <c r="Z122" s="192"/>
      <c r="AF122" s="34"/>
      <c r="AG122" s="34"/>
      <c r="AH122" s="34"/>
      <c r="AI122" s="34"/>
      <c r="AJ122" s="34"/>
      <c r="AK122" s="34"/>
      <c r="AL122" s="195"/>
      <c r="AM122" s="195"/>
      <c r="AN122" s="80"/>
      <c r="AO122" s="80"/>
      <c r="AP122" s="80"/>
      <c r="AQ122" s="35"/>
    </row>
    <row r="123" spans="1:43"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$M$4:$Y$4,
                    (M123:Y123),
                    "")),
            1,
            0))
        =0,
    NA(),
    IF(
        Parameters!$D$15=1,
        IF(
            SUM(--(ISNUMBER(IF($M$4:$Y$4=1,(M123:Y123),""))))&gt;0,
            MAX(IF(
                ISNUMBER(M123:Y123),
                IF(
                    M$4:Y$4=1,
                    M123:Y123,
                    ""),
                "")),
            MAX(IF(
                ISNUMBER(M123:Y123),
                IF(
                    M$4:Y$4=2,
                    M123:Y123,
                    ""),
                ""))
        ),
        IF(
            Parameters!$D$16=1,
            IFERROR(
                AVERAGE(IF(
                    ISNUMBER(M123:Y123),
                    IF(
                        M$4:Y$4=1,
                        M123:Y123,
                        ""),
                    "")),
                AVERAGE(IF(
                    ISNUMBER(M123:Y123),
                    IF(
                        M$4:Y$4=2,
                        M123:Y123,
                        ""),
                    ""))
            ),
            IF(
                Parameters!$D$17=1,
                IFERROR(
                    IF(
                        OR(
                            IF(
                                ISNUMBER(M123:Y123),
                                IF(
                                    M$4:Y$4=1,
                                    M123:Y123,
                                    ""),
                                "")
                            =0),
                        0,
                        GEOMEAN(IF(
                            ISNUMBER(M123:Y123),
                            IF(
                                M$4:Y$4=1,
                                M123:Y123,
                                ""),
                            ""))
                    ),
                    IF(
                        OR(IF(
                            ISNUMBER(M123:Y123),
                            IF(
                                M$4:Y$4=2,
                                M123:Y123,
                                ""),
                            "")
                            =0),
                        0,
                        GEOMEAN(IF(
                            ISNUMBER(M123:Y123),
                            IF(
                                M$4:Y$4=2,
                                M123:Y123,
                                ""),
                            "")))
                )
            )
        )
    )
)</f>
        <v>1.1428571428571399</v>
      </c>
      <c r="I123" s="191" t="e" cm="1">
        <f t="array" ref="I123">IF(
    SUM(IF(
            ISNUMBER(
                IF(
                    $M$5:$Y$5,
                    (M123:Y123),
                    "")),
            1,
            0))
        =0,
    NA(),
    IF(
        Parameters!$D$15=1,
        IF(
            SUM(--(ISNUMBER(IF($M$5:$Y$5=1,(M123:Y123),""))))&gt;0,
            MAX(IF(
                ISNUMBER(M123:Y123),
                IF(
                    M$5:Y$5=1,
                    M123:Y123,
                    ""),
                "")),
            MAX(IF(
                ISNUMBER(M123:Y123),
                IF(
                    M$5:Y$5=2,
                    M123:Y123,
                    ""),
                ""))
        ),
        IF(
            Parameters!$D$16=1,
            IFERROR(
                AVERAGE(IF(
                    ISNUMBER(M123:Y123),
                    IF(
                        M$5:Y$5=1,
                        M123:Y123,
                        ""),
                    "")),
                AVERAGE(IF(
                    ISNUMBER(M123:Y123),
                    IF(
                        M$5:Y$5=2,
                        M123:Y123,
                        ""),
                    ""))
            ),
            IF(
                Parameters!$D$17=1,
                IFERROR(
                    IF(
                        OR(
                            IF(
                                ISNUMBER(M123:Y123),
                                IF(
                                    M$5:Y$5=1,
                                    M123:Y123,
                                    ""),
                                "")
                            =0),
                        0,
                        GEOMEAN(IF(
                            ISNUMBER(M123:Y123),
                            IF(
                                M$5:Y$5=1,
                                M123:Y123,
                                ""),
                            ""))
                    ),
                    IF(
                        OR(IF(
                            ISNUMBER(M123:Y123),
                            IF(
                                M$5:Y$5=2,
                                M123:Y123,
                                ""),
                            "")
                            =0),
                        0,
                        GEOMEAN(IF(
                            ISNUMBER(M123:Y123),
                            IF(
                                M$5:Y$5=2,
                                M123:Y123,
                                ""),
                            "")))
                )
            )
        )
    )
)</f>
        <v>#N/A</v>
      </c>
      <c r="J123" s="242">
        <v>45163</v>
      </c>
      <c r="K123" s="242">
        <v>45218</v>
      </c>
      <c r="L123" s="91" t="s">
        <v>199</v>
      </c>
      <c r="M123" s="192">
        <v>1.1428571428571399</v>
      </c>
      <c r="N123" s="192" t="s">
        <v>409</v>
      </c>
      <c r="O123" s="192" t="s">
        <v>409</v>
      </c>
      <c r="P123" s="192" t="s">
        <v>409</v>
      </c>
      <c r="Q123" s="192" t="s">
        <v>409</v>
      </c>
      <c r="R123" s="192">
        <v>0.8</v>
      </c>
      <c r="S123" s="192" t="s">
        <v>409</v>
      </c>
      <c r="T123" s="192" t="s">
        <v>409</v>
      </c>
      <c r="U123" s="192" t="s">
        <v>409</v>
      </c>
      <c r="V123" s="192" t="s">
        <v>409</v>
      </c>
      <c r="W123" s="192" t="s">
        <v>409</v>
      </c>
      <c r="X123" s="192" t="s">
        <v>409</v>
      </c>
      <c r="Y123" s="192"/>
      <c r="Z123" s="192"/>
      <c r="AF123" s="34"/>
      <c r="AG123" s="34"/>
      <c r="AH123" s="34"/>
      <c r="AI123" s="34"/>
      <c r="AJ123" s="34"/>
      <c r="AK123" s="34"/>
      <c r="AL123" s="195"/>
      <c r="AM123" s="195"/>
      <c r="AN123" s="80"/>
      <c r="AO123" s="80"/>
      <c r="AP123" s="80"/>
      <c r="AQ123" s="35"/>
    </row>
    <row r="124" spans="1:43"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$M$4:$Y$4,
                    (M124:Y124),
                    "")),
            1,
            0))
        =0,
    NA(),
    IF(
        Parameters!$D$15=1,
        IF(
            SUM(--(ISNUMBER(IF($M$4:$Y$4=1,(M124:Y124),""))))&gt;0,
            MAX(IF(
                ISNUMBER(M124:Y124),
                IF(
                    M$4:Y$4=1,
                    M124:Y124,
                    ""),
                "")),
            MAX(IF(
                ISNUMBER(M124:Y124),
                IF(
                    M$4:Y$4=2,
                    M124:Y124,
                    ""),
                ""))
        ),
        IF(
            Parameters!$D$16=1,
            IFERROR(
                AVERAGE(IF(
                    ISNUMBER(M124:Y124),
                    IF(
                        M$4:Y$4=1,
                        M124:Y124,
                        ""),
                    "")),
                AVERAGE(IF(
                    ISNUMBER(M124:Y124),
                    IF(
                        M$4:Y$4=2,
                        M124:Y124,
                        ""),
                    ""))
            ),
            IF(
                Parameters!$D$17=1,
                IFERROR(
                    IF(
                        OR(
                            IF(
                                ISNUMBER(M124:Y124),
                                IF(
                                    M$4:Y$4=1,
                                    M124:Y124,
                                    ""),
                                "")
                            =0),
                        0,
                        GEOMEAN(IF(
                            ISNUMBER(M124:Y124),
                            IF(
                                M$4:Y$4=1,
                                M124:Y124,
                                ""),
                            ""))
                    ),
                    IF(
                        OR(IF(
                            ISNUMBER(M124:Y124),
                            IF(
                                M$4:Y$4=2,
                                M124:Y124,
                                ""),
                            "")
                            =0),
                        0,
                        GEOMEAN(IF(
                            ISNUMBER(M124:Y124),
                            IF(
                                M$4:Y$4=2,
                                M124:Y124,
                                ""),
                            "")))
                )
            )
        )
    )
)</f>
        <v>0.71428571428571297</v>
      </c>
      <c r="I124" s="191" t="e" cm="1">
        <f t="array" ref="I124">IF(
    SUM(IF(
            ISNUMBER(
                IF(
                    $M$5:$Y$5,
                    (M124:Y124),
                    "")),
            1,
            0))
        =0,
    NA(),
    IF(
        Parameters!$D$15=1,
        IF(
            SUM(--(ISNUMBER(IF($M$5:$Y$5=1,(M124:Y124),""))))&gt;0,
            MAX(IF(
                ISNUMBER(M124:Y124),
                IF(
                    M$5:Y$5=1,
                    M124:Y124,
                    ""),
                "")),
            MAX(IF(
                ISNUMBER(M124:Y124),
                IF(
                    M$5:Y$5=2,
                    M124:Y124,
                    ""),
                ""))
        ),
        IF(
            Parameters!$D$16=1,
            IFERROR(
                AVERAGE(IF(
                    ISNUMBER(M124:Y124),
                    IF(
                        M$5:Y$5=1,
                        M124:Y124,
                        ""),
                    "")),
                AVERAGE(IF(
                    ISNUMBER(M124:Y124),
                    IF(
                        M$5:Y$5=2,
                        M124:Y124,
                        ""),
                    ""))
            ),
            IF(
                Parameters!$D$17=1,
                IFERROR(
                    IF(
                        OR(
                            IF(
                                ISNUMBER(M124:Y124),
                                IF(
                                    M$5:Y$5=1,
                                    M124:Y124,
                                    ""),
                                "")
                            =0),
                        0,
                        GEOMEAN(IF(
                            ISNUMBER(M124:Y124),
                            IF(
                                M$5:Y$5=1,
                                M124:Y124,
                                ""),
                            ""))
                    ),
                    IF(
                        OR(IF(
                            ISNUMBER(M124:Y124),
                            IF(
                                M$5:Y$5=2,
                                M124:Y124,
                                ""),
                            "")
                            =0),
                        0,
                        GEOMEAN(IF(
                            ISNUMBER(M124:Y124),
                            IF(
                                M$5:Y$5=2,
                                M124:Y124,
                                ""),
                            "")))
                )
            )
        )
    )
)</f>
        <v>#N/A</v>
      </c>
      <c r="J124" s="242">
        <v>45163</v>
      </c>
      <c r="K124" s="242">
        <v>45218</v>
      </c>
      <c r="L124" s="91" t="s">
        <v>201</v>
      </c>
      <c r="M124" s="192">
        <v>0.71428571428571297</v>
      </c>
      <c r="N124" s="192" t="s">
        <v>409</v>
      </c>
      <c r="O124" s="192" t="s">
        <v>409</v>
      </c>
      <c r="P124" s="192" t="s">
        <v>409</v>
      </c>
      <c r="Q124" s="192" t="s">
        <v>409</v>
      </c>
      <c r="R124" s="192">
        <v>0.5</v>
      </c>
      <c r="S124" s="192" t="s">
        <v>409</v>
      </c>
      <c r="T124" s="192" t="s">
        <v>409</v>
      </c>
      <c r="U124" s="192" t="s">
        <v>409</v>
      </c>
      <c r="V124" s="192" t="s">
        <v>409</v>
      </c>
      <c r="W124" s="192" t="s">
        <v>409</v>
      </c>
      <c r="X124" s="192" t="s">
        <v>409</v>
      </c>
      <c r="Y124" s="192"/>
      <c r="Z124" s="192"/>
      <c r="AF124" s="34"/>
      <c r="AG124" s="34"/>
      <c r="AH124" s="34"/>
      <c r="AI124" s="34"/>
      <c r="AJ124" s="34"/>
      <c r="AK124" s="34"/>
      <c r="AL124" s="195"/>
      <c r="AM124" s="195"/>
      <c r="AN124" s="80"/>
      <c r="AO124" s="80"/>
      <c r="AP124" s="80"/>
      <c r="AQ124" s="35"/>
    </row>
    <row r="125" spans="1:43"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$M$4:$Y$4,
                    (M125:Y125),
                    "")),
            1,
            0))
        =0,
    NA(),
    IF(
        Parameters!$D$15=1,
        IF(
            SUM(--(ISNUMBER(IF($M$4:$Y$4=1,(M125:Y125),""))))&gt;0,
            MAX(IF(
                ISNUMBER(M125:Y125),
                IF(
                    M$4:Y$4=1,
                    M125:Y125,
                    ""),
                "")),
            MAX(IF(
                ISNUMBER(M125:Y125),
                IF(
                    M$4:Y$4=2,
                    M125:Y125,
                    ""),
                ""))
        ),
        IF(
            Parameters!$D$16=1,
            IFERROR(
                AVERAGE(IF(
                    ISNUMBER(M125:Y125),
                    IF(
                        M$4:Y$4=1,
                        M125:Y125,
                        ""),
                    "")),
                AVERAGE(IF(
                    ISNUMBER(M125:Y125),
                    IF(
                        M$4:Y$4=2,
                        M125:Y125,
                        ""),
                    ""))
            ),
            IF(
                Parameters!$D$17=1,
                IFERROR(
                    IF(
                        OR(
                            IF(
                                ISNUMBER(M125:Y125),
                                IF(
                                    M$4:Y$4=1,
                                    M125:Y125,
                                    ""),
                                "")
                            =0),
                        0,
                        GEOMEAN(IF(
                            ISNUMBER(M125:Y125),
                            IF(
                                M$4:Y$4=1,
                                M125:Y125,
                                ""),
                            ""))
                    ),
                    IF(
                        OR(IF(
                            ISNUMBER(M125:Y125),
                            IF(
                                M$4:Y$4=2,
                                M125:Y125,
                                ""),
                            "")
                            =0),
                        0,
                        GEOMEAN(IF(
                            ISNUMBER(M125:Y125),
                            IF(
                                M$4:Y$4=2,
                                M125:Y125,
                                ""),
                            "")))
                )
            )
        )
    )
)</f>
        <v>1.5714285714285701</v>
      </c>
      <c r="I125" s="191" t="e" cm="1">
        <f t="array" ref="I125">IF(
    SUM(IF(
            ISNUMBER(
                IF(
                    $M$5:$Y$5,
                    (M125:Y125),
                    "")),
            1,
            0))
        =0,
    NA(),
    IF(
        Parameters!$D$15=1,
        IF(
            SUM(--(ISNUMBER(IF($M$5:$Y$5=1,(M125:Y125),""))))&gt;0,
            MAX(IF(
                ISNUMBER(M125:Y125),
                IF(
                    M$5:Y$5=1,
                    M125:Y125,
                    ""),
                "")),
            MAX(IF(
                ISNUMBER(M125:Y125),
                IF(
                    M$5:Y$5=2,
                    M125:Y125,
                    ""),
                ""))
        ),
        IF(
            Parameters!$D$16=1,
            IFERROR(
                AVERAGE(IF(
                    ISNUMBER(M125:Y125),
                    IF(
                        M$5:Y$5=1,
                        M125:Y125,
                        ""),
                    "")),
                AVERAGE(IF(
                    ISNUMBER(M125:Y125),
                    IF(
                        M$5:Y$5=2,
                        M125:Y125,
                        ""),
                    ""))
            ),
            IF(
                Parameters!$D$17=1,
                IFERROR(
                    IF(
                        OR(
                            IF(
                                ISNUMBER(M125:Y125),
                                IF(
                                    M$5:Y$5=1,
                                    M125:Y125,
                                    ""),
                                "")
                            =0),
                        0,
                        GEOMEAN(IF(
                            ISNUMBER(M125:Y125),
                            IF(
                                M$5:Y$5=1,
                                M125:Y125,
                                ""),
                            ""))
                    ),
                    IF(
                        OR(IF(
                            ISNUMBER(M125:Y125),
                            IF(
                                M$5:Y$5=2,
                                M125:Y125,
                                ""),
                            "")
                            =0),
                        0,
                        GEOMEAN(IF(
                            ISNUMBER(M125:Y125),
                            IF(
                                M$5:Y$5=2,
                                M125:Y125,
                                ""),
                            "")))
                )
            )
        )
    )
)</f>
        <v>#N/A</v>
      </c>
      <c r="J125" s="242">
        <v>44753</v>
      </c>
      <c r="K125" s="242">
        <v>45218</v>
      </c>
      <c r="L125" s="91" t="s">
        <v>203</v>
      </c>
      <c r="M125" s="192">
        <v>1.5714285714285701</v>
      </c>
      <c r="N125" s="192" t="s">
        <v>409</v>
      </c>
      <c r="O125" s="192" t="s">
        <v>409</v>
      </c>
      <c r="P125" s="192" t="s">
        <v>409</v>
      </c>
      <c r="Q125" s="192" t="s">
        <v>409</v>
      </c>
      <c r="R125" s="192">
        <v>1.1000000000000001</v>
      </c>
      <c r="S125" s="192" t="s">
        <v>409</v>
      </c>
      <c r="T125" s="192" t="s">
        <v>409</v>
      </c>
      <c r="U125" s="192" t="s">
        <v>409</v>
      </c>
      <c r="V125" s="192" t="s">
        <v>409</v>
      </c>
      <c r="W125" s="192" t="s">
        <v>409</v>
      </c>
      <c r="X125" s="192" t="s">
        <v>409</v>
      </c>
      <c r="Y125" s="192"/>
      <c r="Z125" s="192"/>
      <c r="AF125" s="34"/>
      <c r="AG125" s="34"/>
      <c r="AH125" s="34"/>
      <c r="AI125" s="34"/>
      <c r="AJ125" s="34"/>
      <c r="AK125" s="34"/>
      <c r="AL125" s="195"/>
      <c r="AM125" s="195"/>
      <c r="AN125" s="80"/>
      <c r="AO125" s="80"/>
      <c r="AP125" s="80"/>
      <c r="AQ125" s="35"/>
    </row>
    <row r="126" spans="1:43" x14ac:dyDescent="0.2">
      <c r="A126" s="84">
        <v>119</v>
      </c>
      <c r="B126" s="84" t="str">
        <f ca="1"/>
        <v>Macao SAR, China</v>
      </c>
      <c r="C126" s="84" t="str">
        <f ca="1"/>
        <v>MAC</v>
      </c>
      <c r="D126" s="219" t="str">
        <f ca="1"/>
        <v>EAS           East Asia &amp; Pacific</v>
      </c>
      <c r="E126" s="219" t="str">
        <f ca="1"/>
        <v>NA</v>
      </c>
      <c r="F126" s="190" t="str">
        <f t="shared" ca="1" si="4"/>
        <v/>
      </c>
      <c r="G126" s="80" t="e">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#N/A</v>
      </c>
      <c r="H126" s="80" t="e" cm="1">
        <f t="array" ref="H126">IF(
    SUM(IF(
            ISNUMBER(
                IF(
                    $M$4:$Y$4,
                    (M126:Y126),
                    "")),
            1,
            0))
        =0,
    NA(),
    IF(
        Parameters!$D$15=1,
        IF(
            SUM(--(ISNUMBER(IF($M$4:$Y$4=1,(M126:Y126),""))))&gt;0,
            MAX(IF(
                ISNUMBER(M126:Y126),
                IF(
                    M$4:Y$4=1,
                    M126:Y126,
                    ""),
                "")),
            MAX(IF(
                ISNUMBER(M126:Y126),
                IF(
                    M$4:Y$4=2,
                    M126:Y126,
                    ""),
                ""))
        ),
        IF(
            Parameters!$D$16=1,
            IFERROR(
                AVERAGE(IF(
                    ISNUMBER(M126:Y126),
                    IF(
                        M$4:Y$4=1,
                        M126:Y126,
                        ""),
                    "")),
                AVERAGE(IF(
                    ISNUMBER(M126:Y126),
                    IF(
                        M$4:Y$4=2,
                        M126:Y126,
                        ""),
                    ""))
            ),
            IF(
                Parameters!$D$17=1,
                IFERROR(
                    IF(
                        OR(
                            IF(
                                ISNUMBER(M126:Y126),
                                IF(
                                    M$4:Y$4=1,
                                    M126:Y126,
                                    ""),
                                "")
                            =0),
                        0,
                        GEOMEAN(IF(
                            ISNUMBER(M126:Y126),
                            IF(
                                M$4:Y$4=1,
                                M126:Y126,
                                ""),
                            ""))
                    ),
                    IF(
                        OR(IF(
                            ISNUMBER(M126:Y126),
                            IF(
                                M$4:Y$4=2,
                                M126:Y126,
                                ""),
                            "")
                            =0),
                        0,
                        GEOMEAN(IF(
                            ISNUMBER(M126:Y126),
                            IF(
                                M$4:Y$4=2,
                                M126:Y126,
                                ""),
                            "")))
                )
            )
        )
    )
)</f>
        <v>#N/A</v>
      </c>
      <c r="I126" s="191" t="e" cm="1">
        <f t="array" ref="I126">IF(
    SUM(IF(
            ISNUMBER(
                IF(
                    $M$5:$Y$5,
                    (M126:Y126),
                    "")),
            1,
            0))
        =0,
    NA(),
    IF(
        Parameters!$D$15=1,
        IF(
            SUM(--(ISNUMBER(IF($M$5:$Y$5=1,(M126:Y126),""))))&gt;0,
            MAX(IF(
                ISNUMBER(M126:Y126),
                IF(
                    M$5:Y$5=1,
                    M126:Y126,
                    ""),
                "")),
            MAX(IF(
                ISNUMBER(M126:Y126),
                IF(
                    M$5:Y$5=2,
                    M126:Y126,
                    ""),
                ""))
        ),
        IF(
            Parameters!$D$16=1,
            IFERROR(
                AVERAGE(IF(
                    ISNUMBER(M126:Y126),
                    IF(
                        M$5:Y$5=1,
                        M126:Y126,
                        ""),
                    "")),
                AVERAGE(IF(
                    ISNUMBER(M126:Y126),
                    IF(
                        M$5:Y$5=2,
                        M126:Y126,
                        ""),
                    ""))
            ),
            IF(
                Parameters!$D$17=1,
                IFERROR(
                    IF(
                        OR(
                            IF(
                                ISNUMBER(M126:Y126),
                                IF(
                                    M$5:Y$5=1,
                                    M126:Y126,
                                    ""),
                                "")
                            =0),
                        0,
                        GEOMEAN(IF(
                            ISNUMBER(M126:Y126),
                            IF(
                                M$5:Y$5=1,
                                M126:Y126,
                                ""),
                            ""))
                    ),
                    IF(
                        OR(IF(
                            ISNUMBER(M126:Y126),
                            IF(
                                M$5:Y$5=2,
                                M126:Y126,
                                ""),
                            "")
                            =0),
                        0,
                        GEOMEAN(IF(
                            ISNUMBER(M126:Y126),
                            IF(
                                M$5:Y$5=2,
                                M126:Y126,
                                ""),
                            "")))
                )
            )
        )
    )
)</f>
        <v>#N/A</v>
      </c>
      <c r="J126" s="242" t="s">
        <v>409</v>
      </c>
      <c r="K126" s="242">
        <v>45218</v>
      </c>
      <c r="L126" s="91" t="s">
        <v>707</v>
      </c>
      <c r="M126" s="192" t="s">
        <v>409</v>
      </c>
      <c r="N126" s="192" t="s">
        <v>409</v>
      </c>
      <c r="O126" s="192" t="s">
        <v>409</v>
      </c>
      <c r="P126" s="192" t="s">
        <v>409</v>
      </c>
      <c r="Q126" s="192" t="s">
        <v>409</v>
      </c>
      <c r="R126" s="192" t="s">
        <v>409</v>
      </c>
      <c r="S126" s="192" t="s">
        <v>409</v>
      </c>
      <c r="T126" s="192" t="s">
        <v>409</v>
      </c>
      <c r="U126" s="192" t="s">
        <v>409</v>
      </c>
      <c r="V126" s="192" t="s">
        <v>409</v>
      </c>
      <c r="W126" s="192" t="s">
        <v>409</v>
      </c>
      <c r="X126" s="192" t="s">
        <v>409</v>
      </c>
      <c r="Y126" s="192"/>
      <c r="Z126" s="192"/>
      <c r="AF126" s="34"/>
      <c r="AG126" s="34"/>
      <c r="AH126" s="34"/>
      <c r="AI126" s="34"/>
      <c r="AJ126" s="34"/>
      <c r="AK126" s="34"/>
      <c r="AL126" s="195"/>
      <c r="AM126" s="195"/>
      <c r="AN126" s="80"/>
      <c r="AO126" s="80"/>
      <c r="AP126" s="80"/>
      <c r="AQ126" s="35"/>
    </row>
    <row r="127" spans="1:43" x14ac:dyDescent="0.2">
      <c r="A127" s="84">
        <v>120</v>
      </c>
      <c r="B127" s="84" t="str">
        <f ca="1"/>
        <v>St. Martin (French part)</v>
      </c>
      <c r="C127" s="84" t="str">
        <f ca="1"/>
        <v>MAF</v>
      </c>
      <c r="D127" s="219" t="str">
        <f ca="1"/>
        <v>LCN           Latin America &amp; Caribbean</v>
      </c>
      <c r="E127" s="219" t="str">
        <f ca="1"/>
        <v>NA</v>
      </c>
      <c r="F127" s="190" t="str">
        <f t="shared" ca="1" si="4"/>
        <v/>
      </c>
      <c r="G127" s="80" t="e">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#N/A</v>
      </c>
      <c r="H127" s="80" t="e" cm="1">
        <f t="array" ref="H127">IF(
    SUM(IF(
            ISNUMBER(
                IF(
                    $M$4:$Y$4,
                    (M127:Y127),
                    "")),
            1,
            0))
        =0,
    NA(),
    IF(
        Parameters!$D$15=1,
        IF(
            SUM(--(ISNUMBER(IF($M$4:$Y$4=1,(M127:Y127),""))))&gt;0,
            MAX(IF(
                ISNUMBER(M127:Y127),
                IF(
                    M$4:Y$4=1,
                    M127:Y127,
                    ""),
                "")),
            MAX(IF(
                ISNUMBER(M127:Y127),
                IF(
                    M$4:Y$4=2,
                    M127:Y127,
                    ""),
                ""))
        ),
        IF(
            Parameters!$D$16=1,
            IFERROR(
                AVERAGE(IF(
                    ISNUMBER(M127:Y127),
                    IF(
                        M$4:Y$4=1,
                        M127:Y127,
                        ""),
                    "")),
                AVERAGE(IF(
                    ISNUMBER(M127:Y127),
                    IF(
                        M$4:Y$4=2,
                        M127:Y127,
                        ""),
                    ""))
            ),
            IF(
                Parameters!$D$17=1,
                IFERROR(
                    IF(
                        OR(
                            IF(
                                ISNUMBER(M127:Y127),
                                IF(
                                    M$4:Y$4=1,
                                    M127:Y127,
                                    ""),
                                "")
                            =0),
                        0,
                        GEOMEAN(IF(
                            ISNUMBER(M127:Y127),
                            IF(
                                M$4:Y$4=1,
                                M127:Y127,
                                ""),
                            ""))
                    ),
                    IF(
                        OR(IF(
                            ISNUMBER(M127:Y127),
                            IF(
                                M$4:Y$4=2,
                                M127:Y127,
                                ""),
                            "")
                            =0),
                        0,
                        GEOMEAN(IF(
                            ISNUMBER(M127:Y127),
                            IF(
                                M$4:Y$4=2,
                                M127:Y127,
                                ""),
                            "")))
                )
            )
        )
    )
)</f>
        <v>#N/A</v>
      </c>
      <c r="I127" s="191" t="e" cm="1">
        <f t="array" ref="I127">IF(
    SUM(IF(
            ISNUMBER(
                IF(
                    $M$5:$Y$5,
                    (M127:Y127),
                    "")),
            1,
            0))
        =0,
    NA(),
    IF(
        Parameters!$D$15=1,
        IF(
            SUM(--(ISNUMBER(IF($M$5:$Y$5=1,(M127:Y127),""))))&gt;0,
            MAX(IF(
                ISNUMBER(M127:Y127),
                IF(
                    M$5:Y$5=1,
                    M127:Y127,
                    ""),
                "")),
            MAX(IF(
                ISNUMBER(M127:Y127),
                IF(
                    M$5:Y$5=2,
                    M127:Y127,
                    ""),
                ""))
        ),
        IF(
            Parameters!$D$16=1,
            IFERROR(
                AVERAGE(IF(
                    ISNUMBER(M127:Y127),
                    IF(
                        M$5:Y$5=1,
                        M127:Y127,
                        ""),
                    "")),
                AVERAGE(IF(
                    ISNUMBER(M127:Y127),
                    IF(
                        M$5:Y$5=2,
                        M127:Y127,
                        ""),
                    ""))
            ),
            IF(
                Parameters!$D$17=1,
                IFERROR(
                    IF(
                        OR(
                            IF(
                                ISNUMBER(M127:Y127),
                                IF(
                                    M$5:Y$5=1,
                                    M127:Y127,
                                    ""),
                                "")
                            =0),
                        0,
                        GEOMEAN(IF(
                            ISNUMBER(M127:Y127),
                            IF(
                                M$5:Y$5=1,
                                M127:Y127,
                                ""),
                            ""))
                    ),
                    IF(
                        OR(IF(
                            ISNUMBER(M127:Y127),
                            IF(
                                M$5:Y$5=2,
                                M127:Y127,
                                ""),
                            "")
                            =0),
                        0,
                        GEOMEAN(IF(
                            ISNUMBER(M127:Y127),
                            IF(
                                M$5:Y$5=2,
                                M127:Y127,
                                ""),
                            "")))
                )
            )
        )
    )
)</f>
        <v>#N/A</v>
      </c>
      <c r="J127" s="242" t="s">
        <v>409</v>
      </c>
      <c r="K127" s="242" t="s">
        <v>409</v>
      </c>
      <c r="L127" s="91" t="s">
        <v>708</v>
      </c>
      <c r="M127" s="192" t="s">
        <v>409</v>
      </c>
      <c r="N127" s="192" t="s">
        <v>409</v>
      </c>
      <c r="O127" s="192" t="s">
        <v>409</v>
      </c>
      <c r="P127" s="192" t="s">
        <v>409</v>
      </c>
      <c r="Q127" s="192" t="s">
        <v>409</v>
      </c>
      <c r="R127" s="192" t="s">
        <v>409</v>
      </c>
      <c r="S127" s="192" t="s">
        <v>409</v>
      </c>
      <c r="T127" s="192" t="s">
        <v>409</v>
      </c>
      <c r="U127" s="192" t="s">
        <v>409</v>
      </c>
      <c r="V127" s="192" t="s">
        <v>409</v>
      </c>
      <c r="W127" s="192" t="s">
        <v>409</v>
      </c>
      <c r="X127" s="192" t="s">
        <v>409</v>
      </c>
      <c r="Y127" s="192"/>
      <c r="Z127" s="192"/>
      <c r="AF127" s="34"/>
      <c r="AG127" s="34"/>
      <c r="AH127" s="34"/>
      <c r="AI127" s="34"/>
      <c r="AJ127" s="34"/>
      <c r="AK127" s="34"/>
      <c r="AL127" s="195"/>
      <c r="AM127" s="195"/>
      <c r="AN127" s="80"/>
      <c r="AO127" s="80"/>
      <c r="AP127" s="80"/>
      <c r="AQ127" s="35"/>
    </row>
    <row r="128" spans="1:43"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6.3245553203367564</v>
      </c>
      <c r="H128" s="80" cm="1">
        <f t="array" ref="H128">IF(
    SUM(IF(
            ISNUMBER(
                IF(
                    $M$4:$Y$4,
                    (M128:Y128),
                    "")),
            1,
            0))
        =0,
    NA(),
    IF(
        Parameters!$D$15=1,
        IF(
            SUM(--(ISNUMBER(IF($M$4:$Y$4=1,(M128:Y128),""))))&gt;0,
            MAX(IF(
                ISNUMBER(M128:Y128),
                IF(
                    M$4:Y$4=1,
                    M128:Y128,
                    ""),
                "")),
            MAX(IF(
                ISNUMBER(M128:Y128),
                IF(
                    M$4:Y$4=2,
                    M128:Y128,
                    ""),
                ""))
        ),
        IF(
            Parameters!$D$16=1,
            IFERROR(
                AVERAGE(IF(
                    ISNUMBER(M128:Y128),
                    IF(
                        M$4:Y$4=1,
                        M128:Y128,
                        ""),
                    "")),
                AVERAGE(IF(
                    ISNUMBER(M128:Y128),
                    IF(
                        M$4:Y$4=2,
                        M128:Y128,
                        ""),
                    ""))
            ),
            IF(
                Parameters!$D$17=1,
                IFERROR(
                    IF(
                        OR(
                            IF(
                                ISNUMBER(M128:Y128),
                                IF(
                                    M$4:Y$4=1,
                                    M128:Y128,
                                    ""),
                                "")
                            =0),
                        0,
                        GEOMEAN(IF(
                            ISNUMBER(M128:Y128),
                            IF(
                                M$4:Y$4=1,
                                M128:Y128,
                                ""),
                            ""))
                    ),
                    IF(
                        OR(IF(
                            ISNUMBER(M128:Y128),
                            IF(
                                M$4:Y$4=2,
                                M128:Y128,
                                ""),
                            "")
                            =0),
                        0,
                        GEOMEAN(IF(
                            ISNUMBER(M128:Y128),
                            IF(
                                M$4:Y$4=2,
                                M128:Y128,
                                ""),
                            "")))
                )
            )
        )
    )
)</f>
        <v>5.71428571428571</v>
      </c>
      <c r="I128" s="191" cm="1">
        <f t="array" ref="I128">IF(
    SUM(IF(
            ISNUMBER(
                IF(
                    $M$5:$Y$5,
                    (M128:Y128),
                    "")),
            1,
            0))
        =0,
    NA(),
    IF(
        Parameters!$D$15=1,
        IF(
            SUM(--(ISNUMBER(IF($M$5:$Y$5=1,(M128:Y128),""))))&gt;0,
            MAX(IF(
                ISNUMBER(M128:Y128),
                IF(
                    M$5:Y$5=1,
                    M128:Y128,
                    ""),
                "")),
            MAX(IF(
                ISNUMBER(M128:Y128),
                IF(
                    M$5:Y$5=2,
                    M128:Y128,
                    ""),
                ""))
        ),
        IF(
            Parameters!$D$16=1,
            IFERROR(
                AVERAGE(IF(
                    ISNUMBER(M128:Y128),
                    IF(
                        M$5:Y$5=1,
                        M128:Y128,
                        ""),
                    "")),
                AVERAGE(IF(
                    ISNUMBER(M128:Y128),
                    IF(
                        M$5:Y$5=2,
                        M128:Y128,
                        ""),
                    ""))
            ),
            IF(
                Parameters!$D$17=1,
                IFERROR(
                    IF(
                        OR(
                            IF(
                                ISNUMBER(M128:Y128),
                                IF(
                                    M$5:Y$5=1,
                                    M128:Y128,
                                    ""),
                                "")
                            =0),
                        0,
                        GEOMEAN(IF(
                            ISNUMBER(M128:Y128),
                            IF(
                                M$5:Y$5=1,
                                M128:Y128,
                                ""),
                            ""))
                    ),
                    IF(
                        OR(IF(
                            ISNUMBER(M128:Y128),
                            IF(
                                M$5:Y$5=2,
                                M128:Y128,
                                ""),
                            "")
                            =0),
                        0,
                        GEOMEAN(IF(
                            ISNUMBER(M128:Y128),
                            IF(
                                M$5:Y$5=2,
                                M128:Y128,
                                ""),
                            "")))
                )
            )
        )
    )
)</f>
        <v>7</v>
      </c>
      <c r="J128" s="242">
        <v>45188</v>
      </c>
      <c r="K128" s="242">
        <v>44753</v>
      </c>
      <c r="L128" s="91" t="s">
        <v>205</v>
      </c>
      <c r="M128" s="192">
        <v>5.71428571428571</v>
      </c>
      <c r="N128" s="192" t="s">
        <v>409</v>
      </c>
      <c r="O128" s="192">
        <v>7</v>
      </c>
      <c r="P128" s="192">
        <v>0</v>
      </c>
      <c r="Q128" s="192" t="s">
        <v>409</v>
      </c>
      <c r="R128" s="192">
        <v>4</v>
      </c>
      <c r="S128" s="192" t="s">
        <v>409</v>
      </c>
      <c r="T128" s="192" t="s">
        <v>409</v>
      </c>
      <c r="U128" s="192" t="s">
        <v>540</v>
      </c>
      <c r="V128" s="192">
        <v>0</v>
      </c>
      <c r="W128" s="192">
        <v>-2.75735819203414E-2</v>
      </c>
      <c r="X128" s="192" t="s">
        <v>409</v>
      </c>
      <c r="Y128" s="192"/>
      <c r="Z128" s="192"/>
      <c r="AF128" s="34"/>
      <c r="AG128" s="34"/>
      <c r="AH128" s="34"/>
      <c r="AI128" s="34"/>
      <c r="AJ128" s="34"/>
      <c r="AK128" s="34"/>
      <c r="AL128" s="195"/>
      <c r="AM128" s="195"/>
      <c r="AN128" s="80"/>
      <c r="AO128" s="80"/>
      <c r="AP128" s="80"/>
      <c r="AQ128" s="35"/>
    </row>
    <row r="129" spans="1:43" x14ac:dyDescent="0.2">
      <c r="A129" s="84">
        <v>122</v>
      </c>
      <c r="B129" s="84" t="str">
        <f ca="1"/>
        <v>Monaco</v>
      </c>
      <c r="C129" s="84" t="str">
        <f ca="1"/>
        <v>MCO</v>
      </c>
      <c r="D129" s="219" t="str">
        <f ca="1"/>
        <v>ECS           Europe &amp; Central Asia</v>
      </c>
      <c r="E129" s="219" t="str">
        <f ca="1"/>
        <v>NA</v>
      </c>
      <c r="F129" s="190" t="str">
        <f t="shared" ca="1" si="4"/>
        <v/>
      </c>
      <c r="G129" s="80" t="e">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#N/A</v>
      </c>
      <c r="H129" s="80" t="e" cm="1">
        <f t="array" ref="H129">IF(
    SUM(IF(
            ISNUMBER(
                IF(
                    $M$4:$Y$4,
                    (M129:Y129),
                    "")),
            1,
            0))
        =0,
    NA(),
    IF(
        Parameters!$D$15=1,
        IF(
            SUM(--(ISNUMBER(IF($M$4:$Y$4=1,(M129:Y129),""))))&gt;0,
            MAX(IF(
                ISNUMBER(M129:Y129),
                IF(
                    M$4:Y$4=1,
                    M129:Y129,
                    ""),
                "")),
            MAX(IF(
                ISNUMBER(M129:Y129),
                IF(
                    M$4:Y$4=2,
                    M129:Y129,
                    ""),
                ""))
        ),
        IF(
            Parameters!$D$16=1,
            IFERROR(
                AVERAGE(IF(
                    ISNUMBER(M129:Y129),
                    IF(
                        M$4:Y$4=1,
                        M129:Y129,
                        ""),
                    "")),
                AVERAGE(IF(
                    ISNUMBER(M129:Y129),
                    IF(
                        M$4:Y$4=2,
                        M129:Y129,
                        ""),
                    ""))
            ),
            IF(
                Parameters!$D$17=1,
                IFERROR(
                    IF(
                        OR(
                            IF(
                                ISNUMBER(M129:Y129),
                                IF(
                                    M$4:Y$4=1,
                                    M129:Y129,
                                    ""),
                                "")
                            =0),
                        0,
                        GEOMEAN(IF(
                            ISNUMBER(M129:Y129),
                            IF(
                                M$4:Y$4=1,
                                M129:Y129,
                                ""),
                            ""))
                    ),
                    IF(
                        OR(IF(
                            ISNUMBER(M129:Y129),
                            IF(
                                M$4:Y$4=2,
                                M129:Y129,
                                ""),
                            "")
                            =0),
                        0,
                        GEOMEAN(IF(
                            ISNUMBER(M129:Y129),
                            IF(
                                M$4:Y$4=2,
                                M129:Y129,
                                ""),
                            "")))
                )
            )
        )
    )
)</f>
        <v>#N/A</v>
      </c>
      <c r="I129" s="191" t="e" cm="1">
        <f t="array" ref="I129">IF(
    SUM(IF(
            ISNUMBER(
                IF(
                    $M$5:$Y$5,
                    (M129:Y129),
                    "")),
            1,
            0))
        =0,
    NA(),
    IF(
        Parameters!$D$15=1,
        IF(
            SUM(--(ISNUMBER(IF($M$5:$Y$5=1,(M129:Y129),""))))&gt;0,
            MAX(IF(
                ISNUMBER(M129:Y129),
                IF(
                    M$5:Y$5=1,
                    M129:Y129,
                    ""),
                "")),
            MAX(IF(
                ISNUMBER(M129:Y129),
                IF(
                    M$5:Y$5=2,
                    M129:Y129,
                    ""),
                ""))
        ),
        IF(
            Parameters!$D$16=1,
            IFERROR(
                AVERAGE(IF(
                    ISNUMBER(M129:Y129),
                    IF(
                        M$5:Y$5=1,
                        M129:Y129,
                        ""),
                    "")),
                AVERAGE(IF(
                    ISNUMBER(M129:Y129),
                    IF(
                        M$5:Y$5=2,
                        M129:Y129,
                        ""),
                    ""))
            ),
            IF(
                Parameters!$D$17=1,
                IFERROR(
                    IF(
                        OR(
                            IF(
                                ISNUMBER(M129:Y129),
                                IF(
                                    M$5:Y$5=1,
                                    M129:Y129,
                                    ""),
                                "")
                            =0),
                        0,
                        GEOMEAN(IF(
                            ISNUMBER(M129:Y129),
                            IF(
                                M$5:Y$5=1,
                                M129:Y129,
                                ""),
                            ""))
                    ),
                    IF(
                        OR(IF(
                            ISNUMBER(M129:Y129),
                            IF(
                                M$5:Y$5=2,
                                M129:Y129,
                                ""),
                            "")
                            =0),
                        0,
                        GEOMEAN(IF(
                            ISNUMBER(M129:Y129),
                            IF(
                                M$5:Y$5=2,
                                M129:Y129,
                                ""),
                            "")))
                )
            )
        )
    )
)</f>
        <v>#N/A</v>
      </c>
      <c r="J129" s="242" t="s">
        <v>409</v>
      </c>
      <c r="K129" s="242">
        <v>45014</v>
      </c>
      <c r="L129" s="91" t="s">
        <v>709</v>
      </c>
      <c r="M129" s="192" t="s">
        <v>409</v>
      </c>
      <c r="N129" s="192" t="s">
        <v>409</v>
      </c>
      <c r="O129" s="192" t="s">
        <v>409</v>
      </c>
      <c r="P129" s="192" t="s">
        <v>409</v>
      </c>
      <c r="Q129" s="192" t="s">
        <v>409</v>
      </c>
      <c r="R129" s="192" t="s">
        <v>409</v>
      </c>
      <c r="S129" s="192" t="s">
        <v>409</v>
      </c>
      <c r="T129" s="192" t="s">
        <v>409</v>
      </c>
      <c r="U129" s="192" t="s">
        <v>409</v>
      </c>
      <c r="V129" s="192" t="s">
        <v>409</v>
      </c>
      <c r="W129" s="192" t="s">
        <v>409</v>
      </c>
      <c r="X129" s="192" t="s">
        <v>409</v>
      </c>
      <c r="Y129" s="192"/>
      <c r="Z129" s="192"/>
      <c r="AF129" s="34"/>
      <c r="AG129" s="34"/>
      <c r="AH129" s="34"/>
      <c r="AI129" s="34"/>
      <c r="AJ129" s="34"/>
      <c r="AK129" s="34"/>
      <c r="AL129" s="195"/>
      <c r="AM129" s="195"/>
      <c r="AN129" s="80"/>
      <c r="AO129" s="80"/>
      <c r="AP129" s="80"/>
      <c r="AQ129" s="35"/>
    </row>
    <row r="130" spans="1:43"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$M$4:$Y$4,
                    (M130:Y130),
                    "")),
            1,
            0))
        =0,
    NA(),
    IF(
        Parameters!$D$15=1,
        IF(
            SUM(--(ISNUMBER(IF($M$4:$Y$4=1,(M130:Y130),""))))&gt;0,
            MAX(IF(
                ISNUMBER(M130:Y130),
                IF(
                    M$4:Y$4=1,
                    M130:Y130,
                    ""),
                "")),
            MAX(IF(
                ISNUMBER(M130:Y130),
                IF(
                    M$4:Y$4=2,
                    M130:Y130,
                    ""),
                ""))
        ),
        IF(
            Parameters!$D$16=1,
            IFERROR(
                AVERAGE(IF(
                    ISNUMBER(M130:Y130),
                    IF(
                        M$4:Y$4=1,
                        M130:Y130,
                        ""),
                    "")),
                AVERAGE(IF(
                    ISNUMBER(M130:Y130),
                    IF(
                        M$4:Y$4=2,
                        M130:Y130,
                        ""),
                    ""))
            ),
            IF(
                Parameters!$D$17=1,
                IFERROR(
                    IF(
                        OR(
                            IF(
                                ISNUMBER(M130:Y130),
                                IF(
                                    M$4:Y$4=1,
                                    M130:Y130,
                                    ""),
                                "")
                            =0),
                        0,
                        GEOMEAN(IF(
                            ISNUMBER(M130:Y130),
                            IF(
                                M$4:Y$4=1,
                                M130:Y130,
                                ""),
                            ""))
                    ),
                    IF(
                        OR(IF(
                            ISNUMBER(M130:Y130),
                            IF(
                                M$4:Y$4=2,
                                M130:Y130,
                                ""),
                            "")
                            =0),
                        0,
                        GEOMEAN(IF(
                            ISNUMBER(M130:Y130),
                            IF(
                                M$4:Y$4=2,
                                M130:Y130,
                                ""),
                            "")))
                )
            )
        )
    )
)</f>
        <v>4.1428571428571397</v>
      </c>
      <c r="I130" s="191" cm="1">
        <f t="array" ref="I130">IF(
    SUM(IF(
            ISNUMBER(
                IF(
                    $M$5:$Y$5,
                    (M130:Y130),
                    "")),
            1,
            0))
        =0,
    NA(),
    IF(
        Parameters!$D$15=1,
        IF(
            SUM(--(ISNUMBER(IF($M$5:$Y$5=1,(M130:Y130),""))))&gt;0,
            MAX(IF(
                ISNUMBER(M130:Y130),
                IF(
                    M$5:Y$5=1,
                    M130:Y130,
                    ""),
                "")),
            MAX(IF(
                ISNUMBER(M130:Y130),
                IF(
                    M$5:Y$5=2,
                    M130:Y130,
                    ""),
                ""))
        ),
        IF(
            Parameters!$D$16=1,
            IFERROR(
                AVERAGE(IF(
                    ISNUMBER(M130:Y130),
                    IF(
                        M$5:Y$5=1,
                        M130:Y130,
                        ""),
                    "")),
                AVERAGE(IF(
                    ISNUMBER(M130:Y130),
                    IF(
                        M$5:Y$5=2,
                        M130:Y130,
                        ""),
                    ""))
            ),
            IF(
                Parameters!$D$17=1,
                IFERROR(
                    IF(
                        OR(
                            IF(
                                ISNUMBER(M130:Y130),
                                IF(
                                    M$5:Y$5=1,
                                    M130:Y130,
                                    ""),
                                "")
                            =0),
                        0,
                        GEOMEAN(IF(
                            ISNUMBER(M130:Y130),
                            IF(
                                M$5:Y$5=1,
                                M130:Y130,
                                ""),
                            ""))
                    ),
                    IF(
                        OR(IF(
                            ISNUMBER(M130:Y130),
                            IF(
                                M$5:Y$5=2,
                                M130:Y130,
                                ""),
                            "")
                            =0),
                        0,
                        GEOMEAN(IF(
                            ISNUMBER(M130:Y130),
                            IF(
                                M$5:Y$5=2,
                                M130:Y130,
                                ""),
                            "")))
                )
            )
        )
    )
)</f>
        <v>0</v>
      </c>
      <c r="J130" s="242">
        <v>45188</v>
      </c>
      <c r="K130" s="242">
        <v>45203</v>
      </c>
      <c r="L130" s="91" t="s">
        <v>206</v>
      </c>
      <c r="M130" s="192">
        <v>4.1428571428571397</v>
      </c>
      <c r="N130" s="192" t="s">
        <v>409</v>
      </c>
      <c r="O130" s="192" t="s">
        <v>409</v>
      </c>
      <c r="P130" s="192">
        <v>0</v>
      </c>
      <c r="Q130" s="192" t="s">
        <v>409</v>
      </c>
      <c r="R130" s="192">
        <v>2.9</v>
      </c>
      <c r="S130" s="192" t="s">
        <v>409</v>
      </c>
      <c r="T130" s="192" t="s">
        <v>409</v>
      </c>
      <c r="U130" s="192" t="s">
        <v>409</v>
      </c>
      <c r="V130" s="192">
        <v>0</v>
      </c>
      <c r="W130" s="192">
        <v>0</v>
      </c>
      <c r="X130" s="192" t="s">
        <v>409</v>
      </c>
      <c r="Y130" s="192"/>
      <c r="Z130" s="192"/>
      <c r="AF130" s="34"/>
      <c r="AG130" s="34"/>
      <c r="AH130" s="34"/>
      <c r="AI130" s="34"/>
      <c r="AJ130" s="34"/>
      <c r="AK130" s="34"/>
      <c r="AL130" s="195"/>
      <c r="AM130" s="195"/>
      <c r="AN130" s="80"/>
      <c r="AO130" s="80"/>
      <c r="AP130" s="80"/>
      <c r="AQ130" s="35"/>
    </row>
    <row r="131" spans="1:43"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$M$4:$Y$4,
                    (M131:Y131),
                    "")),
            1,
            0))
        =0,
    NA(),
    IF(
        Parameters!$D$15=1,
        IF(
            SUM(--(ISNUMBER(IF($M$4:$Y$4=1,(M131:Y131),""))))&gt;0,
            MAX(IF(
                ISNUMBER(M131:Y131),
                IF(
                    M$4:Y$4=1,
                    M131:Y131,
                    ""),
                "")),
            MAX(IF(
                ISNUMBER(M131:Y131),
                IF(
                    M$4:Y$4=2,
                    M131:Y131,
                    ""),
                ""))
        ),
        IF(
            Parameters!$D$16=1,
            IFERROR(
                AVERAGE(IF(
                    ISNUMBER(M131:Y131),
                    IF(
                        M$4:Y$4=1,
                        M131:Y131,
                        ""),
                    "")),
                AVERAGE(IF(
                    ISNUMBER(M131:Y131),
                    IF(
                        M$4:Y$4=2,
                        M131:Y131,
                        ""),
                    ""))
            ),
            IF(
                Parameters!$D$17=1,
                IFERROR(
                    IF(
                        OR(
                            IF(
                                ISNUMBER(M131:Y131),
                                IF(
                                    M$4:Y$4=1,
                                    M131:Y131,
                                    ""),
                                "")
                            =0),
                        0,
                        GEOMEAN(IF(
                            ISNUMBER(M131:Y131),
                            IF(
                                M$4:Y$4=1,
                                M131:Y131,
                                ""),
                            ""))
                    ),
                    IF(
                        OR(IF(
                            ISNUMBER(M131:Y131),
                            IF(
                                M$4:Y$4=2,
                                M131:Y131,
                                ""),
                            "")
                            =0),
                        0,
                        GEOMEAN(IF(
                            ISNUMBER(M131:Y131),
                            IF(
                                M$4:Y$4=2,
                                M131:Y131,
                                ""),
                            "")))
                )
            )
        )
    )
)</f>
        <v>9.5714285714285694</v>
      </c>
      <c r="I131" s="191" cm="1">
        <f t="array" ref="I131">IF(
    SUM(IF(
            ISNUMBER(
                IF(
                    $M$5:$Y$5,
                    (M131:Y131),
                    "")),
            1,
            0))
        =0,
    NA(),
    IF(
        Parameters!$D$15=1,
        IF(
            SUM(--(ISNUMBER(IF($M$5:$Y$5=1,(M131:Y131),""))))&gt;0,
            MAX(IF(
                ISNUMBER(M131:Y131),
                IF(
                    M$5:Y$5=1,
                    M131:Y131,
                    ""),
                "")),
            MAX(IF(
                ISNUMBER(M131:Y131),
                IF(
                    M$5:Y$5=2,
                    M131:Y131,
                    ""),
                ""))
        ),
        IF(
            Parameters!$D$16=1,
            IFERROR(
                AVERAGE(IF(
                    ISNUMBER(M131:Y131),
                    IF(
                        M$5:Y$5=1,
                        M131:Y131,
                        ""),
                    "")),
                AVERAGE(IF(
                    ISNUMBER(M131:Y131),
                    IF(
                        M$5:Y$5=2,
                        M131:Y131,
                        ""),
                    ""))
            ),
            IF(
                Parameters!$D$17=1,
                IFERROR(
                    IF(
                        OR(
                            IF(
                                ISNUMBER(M131:Y131),
                                IF(
                                    M$5:Y$5=1,
                                    M131:Y131,
                                    ""),
                                "")
                            =0),
                        0,
                        GEOMEAN(IF(
                            ISNUMBER(M131:Y131),
                            IF(
                                M$5:Y$5=1,
                                M131:Y131,
                                ""),
                            ""))
                    ),
                    IF(
                        OR(IF(
                            ISNUMBER(M131:Y131),
                            IF(
                                M$5:Y$5=2,
                                M131:Y131,
                                ""),
                            "")
                            =0),
                        0,
                        GEOMEAN(IF(
                            ISNUMBER(M131:Y131),
                            IF(
                                M$5:Y$5=2,
                                M131:Y131,
                                ""),
                            "")))
                )
            )
        )
    )
)</f>
        <v>0</v>
      </c>
      <c r="J131" s="242">
        <v>45188</v>
      </c>
      <c r="K131" s="242">
        <v>45272</v>
      </c>
      <c r="L131" s="91" t="s">
        <v>208</v>
      </c>
      <c r="M131" s="192">
        <v>9.5714285714285694</v>
      </c>
      <c r="N131" s="192" t="s">
        <v>409</v>
      </c>
      <c r="O131" s="192" t="s">
        <v>409</v>
      </c>
      <c r="P131" s="192">
        <v>0</v>
      </c>
      <c r="Q131" s="192" t="s">
        <v>409</v>
      </c>
      <c r="R131" s="192">
        <v>6.7</v>
      </c>
      <c r="S131" s="192" t="s">
        <v>409</v>
      </c>
      <c r="T131" s="192" t="s">
        <v>409</v>
      </c>
      <c r="U131" s="192" t="s">
        <v>409</v>
      </c>
      <c r="V131" s="192">
        <v>-0.40481482910278999</v>
      </c>
      <c r="W131" s="192">
        <v>-0.51204727688181595</v>
      </c>
      <c r="X131" s="192" t="s">
        <v>409</v>
      </c>
      <c r="Y131" s="192"/>
      <c r="Z131" s="192"/>
      <c r="AF131" s="34"/>
      <c r="AG131" s="34"/>
      <c r="AH131" s="34"/>
      <c r="AI131" s="34"/>
      <c r="AJ131" s="34"/>
      <c r="AK131" s="34"/>
      <c r="AL131" s="195"/>
      <c r="AM131" s="195"/>
      <c r="AN131" s="80"/>
      <c r="AO131" s="80"/>
      <c r="AP131" s="80"/>
      <c r="AQ131" s="35"/>
    </row>
    <row r="132" spans="1:43"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$M$4:$Y$4,
                    (M132:Y132),
                    "")),
            1,
            0))
        =0,
    NA(),
    IF(
        Parameters!$D$15=1,
        IF(
            SUM(--(ISNUMBER(IF($M$4:$Y$4=1,(M132:Y132),""))))&gt;0,
            MAX(IF(
                ISNUMBER(M132:Y132),
                IF(
                    M$4:Y$4=1,
                    M132:Y132,
                    ""),
                "")),
            MAX(IF(
                ISNUMBER(M132:Y132),
                IF(
                    M$4:Y$4=2,
                    M132:Y132,
                    ""),
                ""))
        ),
        IF(
            Parameters!$D$16=1,
            IFERROR(
                AVERAGE(IF(
                    ISNUMBER(M132:Y132),
                    IF(
                        M$4:Y$4=1,
                        M132:Y132,
                        ""),
                    "")),
                AVERAGE(IF(
                    ISNUMBER(M132:Y132),
                    IF(
                        M$4:Y$4=2,
                        M132:Y132,
                        ""),
                    ""))
            ),
            IF(
                Parameters!$D$17=1,
                IFERROR(
                    IF(
                        OR(
                            IF(
                                ISNUMBER(M132:Y132),
                                IF(
                                    M$4:Y$4=1,
                                    M132:Y132,
                                    ""),
                                "")
                            =0),
                        0,
                        GEOMEAN(IF(
                            ISNUMBER(M132:Y132),
                            IF(
                                M$4:Y$4=1,
                                M132:Y132,
                                ""),
                            ""))
                    ),
                    IF(
                        OR(IF(
                            ISNUMBER(M132:Y132),
                            IF(
                                M$4:Y$4=2,
                                M132:Y132,
                                ""),
                            "")
                            =0),
                        0,
                        GEOMEAN(IF(
                            ISNUMBER(M132:Y132),
                            IF(
                                M$4:Y$4=2,
                                M132:Y132,
                                ""),
                            "")))
                )
            )
        )
    )
)</f>
        <v>4.1428571428571397</v>
      </c>
      <c r="I132" s="191" t="e" cm="1">
        <f t="array" ref="I132">IF(
    SUM(IF(
            ISNUMBER(
                IF(
                    $M$5:$Y$5,
                    (M132:Y132),
                    "")),
            1,
            0))
        =0,
    NA(),
    IF(
        Parameters!$D$15=1,
        IF(
            SUM(--(ISNUMBER(IF($M$5:$Y$5=1,(M132:Y132),""))))&gt;0,
            MAX(IF(
                ISNUMBER(M132:Y132),
                IF(
                    M$5:Y$5=1,
                    M132:Y132,
                    ""),
                "")),
            MAX(IF(
                ISNUMBER(M132:Y132),
                IF(
                    M$5:Y$5=2,
                    M132:Y132,
                    ""),
                ""))
        ),
        IF(
            Parameters!$D$16=1,
            IFERROR(
                AVERAGE(IF(
                    ISNUMBER(M132:Y132),
                    IF(
                        M$5:Y$5=1,
                        M132:Y132,
                        ""),
                    "")),
                AVERAGE(IF(
                    ISNUMBER(M132:Y132),
                    IF(
                        M$5:Y$5=2,
                        M132:Y132,
                        ""),
                    ""))
            ),
            IF(
                Parameters!$D$17=1,
                IFERROR(
                    IF(
                        OR(
                            IF(
                                ISNUMBER(M132:Y132),
                                IF(
                                    M$5:Y$5=1,
                                    M132:Y132,
                                    ""),
                                "")
                            =0),
                        0,
                        GEOMEAN(IF(
                            ISNUMBER(M132:Y132),
                            IF(
                                M$5:Y$5=1,
                                M132:Y132,
                                ""),
                            ""))
                    ),
                    IF(
                        OR(IF(
                            ISNUMBER(M132:Y132),
                            IF(
                                M$5:Y$5=2,
                                M132:Y132,
                                ""),
                            "")
                            =0),
                        0,
                        GEOMEAN(IF(
                            ISNUMBER(M132:Y132),
                            IF(
                                M$5:Y$5=2,
                                M132:Y132,
                                ""),
                            "")))
                )
            )
        )
    )
)</f>
        <v>#N/A</v>
      </c>
      <c r="J132" s="242">
        <v>45188</v>
      </c>
      <c r="K132" s="242">
        <v>45014</v>
      </c>
      <c r="L132" s="91" t="s">
        <v>210</v>
      </c>
      <c r="M132" s="192">
        <v>4.1428571428571397</v>
      </c>
      <c r="N132" s="192" t="s">
        <v>409</v>
      </c>
      <c r="O132" s="192" t="s">
        <v>409</v>
      </c>
      <c r="P132" s="192" t="s">
        <v>409</v>
      </c>
      <c r="Q132" s="192" t="s">
        <v>409</v>
      </c>
      <c r="R132" s="192">
        <v>2.9</v>
      </c>
      <c r="S132" s="192" t="s">
        <v>409</v>
      </c>
      <c r="T132" s="192" t="s">
        <v>409</v>
      </c>
      <c r="U132" s="192" t="s">
        <v>409</v>
      </c>
      <c r="V132" s="192" t="s">
        <v>409</v>
      </c>
      <c r="W132" s="192" t="s">
        <v>409</v>
      </c>
      <c r="X132" s="192" t="s">
        <v>409</v>
      </c>
      <c r="Y132" s="192"/>
      <c r="Z132" s="192"/>
      <c r="AF132" s="34"/>
      <c r="AG132" s="34"/>
      <c r="AH132" s="34"/>
      <c r="AI132" s="34"/>
      <c r="AJ132" s="34"/>
      <c r="AK132" s="34"/>
      <c r="AL132" s="195"/>
      <c r="AM132" s="195"/>
      <c r="AN132" s="80"/>
      <c r="AO132" s="80"/>
      <c r="AP132" s="80"/>
      <c r="AQ132" s="35"/>
    </row>
    <row r="133" spans="1:43"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$M$4:$Y$4,
                    (M133:Y133),
                    "")),
            1,
            0))
        =0,
    NA(),
    IF(
        Parameters!$D$15=1,
        IF(
            SUM(--(ISNUMBER(IF($M$4:$Y$4=1,(M133:Y133),""))))&gt;0,
            MAX(IF(
                ISNUMBER(M133:Y133),
                IF(
                    M$4:Y$4=1,
                    M133:Y133,
                    ""),
                "")),
            MAX(IF(
                ISNUMBER(M133:Y133),
                IF(
                    M$4:Y$4=2,
                    M133:Y133,
                    ""),
                ""))
        ),
        IF(
            Parameters!$D$16=1,
            IFERROR(
                AVERAGE(IF(
                    ISNUMBER(M133:Y133),
                    IF(
                        M$4:Y$4=1,
                        M133:Y133,
                        ""),
                    "")),
                AVERAGE(IF(
                    ISNUMBER(M133:Y133),
                    IF(
                        M$4:Y$4=2,
                        M133:Y133,
                        ""),
                    ""))
            ),
            IF(
                Parameters!$D$17=1,
                IFERROR(
                    IF(
                        OR(
                            IF(
                                ISNUMBER(M133:Y133),
                                IF(
                                    M$4:Y$4=1,
                                    M133:Y133,
                                    ""),
                                "")
                            =0),
                        0,
                        GEOMEAN(IF(
                            ISNUMBER(M133:Y133),
                            IF(
                                M$4:Y$4=1,
                                M133:Y133,
                                ""),
                            ""))
                    ),
                    IF(
                        OR(IF(
                            ISNUMBER(M133:Y133),
                            IF(
                                M$4:Y$4=2,
                                M133:Y133,
                                ""),
                            "")
                            =0),
                        0,
                        GEOMEAN(IF(
                            ISNUMBER(M133:Y133),
                            IF(
                                M$4:Y$4=2,
                                M133:Y133,
                                ""),
                            "")))
                )
            )
        )
    )
)</f>
        <v>4.5714285714285703</v>
      </c>
      <c r="I133" s="191" cm="1">
        <f t="array" ref="I133">IF(
    SUM(IF(
            ISNUMBER(
                IF(
                    $M$5:$Y$5,
                    (M133:Y133),
                    "")),
            1,
            0))
        =0,
    NA(),
    IF(
        Parameters!$D$15=1,
        IF(
            SUM(--(ISNUMBER(IF($M$5:$Y$5=1,(M133:Y133),""))))&gt;0,
            MAX(IF(
                ISNUMBER(M133:Y133),
                IF(
                    M$5:Y$5=1,
                    M133:Y133,
                    ""),
                "")),
            MAX(IF(
                ISNUMBER(M133:Y133),
                IF(
                    M$5:Y$5=2,
                    M133:Y133,
                    ""),
                ""))
        ),
        IF(
            Parameters!$D$16=1,
            IFERROR(
                AVERAGE(IF(
                    ISNUMBER(M133:Y133),
                    IF(
                        M$5:Y$5=1,
                        M133:Y133,
                        ""),
                    "")),
                AVERAGE(IF(
                    ISNUMBER(M133:Y133),
                    IF(
                        M$5:Y$5=2,
                        M133:Y133,
                        ""),
                    ""))
            ),
            IF(
                Parameters!$D$17=1,
                IFERROR(
                    IF(
                        OR(
                            IF(
                                ISNUMBER(M133:Y133),
                                IF(
                                    M$5:Y$5=1,
                                    M133:Y133,
                                    ""),
                                "")
                            =0),
                        0,
                        GEOMEAN(IF(
                            ISNUMBER(M133:Y133),
                            IF(
                                M$5:Y$5=1,
                                M133:Y133,
                                ""),
                            ""))
                    ),
                    IF(
                        OR(IF(
                            ISNUMBER(M133:Y133),
                            IF(
                                M$5:Y$5=2,
                                M133:Y133,
                                ""),
                            "")
                            =0),
                        0,
                        GEOMEAN(IF(
                            ISNUMBER(M133:Y133),
                            IF(
                                M$5:Y$5=2,
                                M133:Y133,
                                ""),
                            "")))
                )
            )
        )
    )
)</f>
        <v>0</v>
      </c>
      <c r="J133" s="242">
        <v>45188</v>
      </c>
      <c r="K133" s="242">
        <v>45272</v>
      </c>
      <c r="L133" s="91" t="s">
        <v>212</v>
      </c>
      <c r="M133" s="192">
        <v>4.5714285714285703</v>
      </c>
      <c r="N133" s="192" t="s">
        <v>409</v>
      </c>
      <c r="O133" s="192">
        <v>0</v>
      </c>
      <c r="P133" s="192">
        <v>0</v>
      </c>
      <c r="Q133" s="192" t="s">
        <v>409</v>
      </c>
      <c r="R133" s="192">
        <v>3.2</v>
      </c>
      <c r="S133" s="192" t="s">
        <v>409</v>
      </c>
      <c r="T133" s="192" t="s">
        <v>409</v>
      </c>
      <c r="U133" s="192" t="s">
        <v>539</v>
      </c>
      <c r="V133" s="192" t="s">
        <v>409</v>
      </c>
      <c r="W133" s="192">
        <v>-9.4371369481086806E-2</v>
      </c>
      <c r="X133" s="192" t="s">
        <v>409</v>
      </c>
      <c r="Y133" s="192"/>
      <c r="Z133" s="192"/>
      <c r="AF133" s="34"/>
      <c r="AG133" s="34"/>
      <c r="AH133" s="34"/>
      <c r="AI133" s="34"/>
      <c r="AJ133" s="34"/>
      <c r="AK133" s="34"/>
      <c r="AL133" s="195"/>
      <c r="AM133" s="195"/>
      <c r="AN133" s="80"/>
      <c r="AO133" s="80"/>
      <c r="AP133" s="80"/>
      <c r="AQ133" s="35"/>
    </row>
    <row r="134" spans="1:43"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$M$4:$Y$4,
                    (M134:Y134),
                    "")),
            1,
            0))
        =0,
    NA(),
    IF(
        Parameters!$D$15=1,
        IF(
            SUM(--(ISNUMBER(IF($M$4:$Y$4=1,(M134:Y134),""))))&gt;0,
            MAX(IF(
                ISNUMBER(M134:Y134),
                IF(
                    M$4:Y$4=1,
                    M134:Y134,
                    ""),
                "")),
            MAX(IF(
                ISNUMBER(M134:Y134),
                IF(
                    M$4:Y$4=2,
                    M134:Y134,
                    ""),
                ""))
        ),
        IF(
            Parameters!$D$16=1,
            IFERROR(
                AVERAGE(IF(
                    ISNUMBER(M134:Y134),
                    IF(
                        M$4:Y$4=1,
                        M134:Y134,
                        ""),
                    "")),
                AVERAGE(IF(
                    ISNUMBER(M134:Y134),
                    IF(
                        M$4:Y$4=2,
                        M134:Y134,
                        ""),
                    ""))
            ),
            IF(
                Parameters!$D$17=1,
                IFERROR(
                    IF(
                        OR(
                            IF(
                                ISNUMBER(M134:Y134),
                                IF(
                                    M$4:Y$4=1,
                                    M134:Y134,
                                    ""),
                                "")
                            =0),
                        0,
                        GEOMEAN(IF(
                            ISNUMBER(M134:Y134),
                            IF(
                                M$4:Y$4=1,
                                M134:Y134,
                                ""),
                            ""))
                    ),
                    IF(
                        OR(IF(
                            ISNUMBER(M134:Y134),
                            IF(
                                M$4:Y$4=2,
                                M134:Y134,
                                ""),
                            "")
                            =0),
                        0,
                        GEOMEAN(IF(
                            ISNUMBER(M134:Y134),
                            IF(
                                M$4:Y$4=2,
                                M134:Y134,
                                ""),
                            "")))
                )
            )
        )
    )
)</f>
        <v>7.4285714285714199</v>
      </c>
      <c r="I134" s="191" t="e" cm="1">
        <f t="array" ref="I134">IF(
    SUM(IF(
            ISNUMBER(
                IF(
                    $M$5:$Y$5,
                    (M134:Y134),
                    "")),
            1,
            0))
        =0,
    NA(),
    IF(
        Parameters!$D$15=1,
        IF(
            SUM(--(ISNUMBER(IF($M$5:$Y$5=1,(M134:Y134),""))))&gt;0,
            MAX(IF(
                ISNUMBER(M134:Y134),
                IF(
                    M$5:Y$5=1,
                    M134:Y134,
                    ""),
                "")),
            MAX(IF(
                ISNUMBER(M134:Y134),
                IF(
                    M$5:Y$5=2,
                    M134:Y134,
                    ""),
                ""))
        ),
        IF(
            Parameters!$D$16=1,
            IFERROR(
                AVERAGE(IF(
                    ISNUMBER(M134:Y134),
                    IF(
                        M$5:Y$5=1,
                        M134:Y134,
                        ""),
                    "")),
                AVERAGE(IF(
                    ISNUMBER(M134:Y134),
                    IF(
                        M$5:Y$5=2,
                        M134:Y134,
                        ""),
                    ""))
            ),
            IF(
                Parameters!$D$17=1,
                IFERROR(
                    IF(
                        OR(
                            IF(
                                ISNUMBER(M134:Y134),
                                IF(
                                    M$5:Y$5=1,
                                    M134:Y134,
                                    ""),
                                "")
                            =0),
                        0,
                        GEOMEAN(IF(
                            ISNUMBER(M134:Y134),
                            IF(
                                M$5:Y$5=1,
                                M134:Y134,
                                ""),
                            ""))
                    ),
                    IF(
                        OR(IF(
                            ISNUMBER(M134:Y134),
                            IF(
                                M$5:Y$5=2,
                                M134:Y134,
                                ""),
                            "")
                            =0),
                        0,
                        GEOMEAN(IF(
                            ISNUMBER(M134:Y134),
                            IF(
                                M$5:Y$5=2,
                                M134:Y134,
                                ""),
                            "")))
                )
            )
        )
    )
)</f>
        <v>#N/A</v>
      </c>
      <c r="J134" s="242">
        <v>45188</v>
      </c>
      <c r="K134" s="242">
        <v>45014</v>
      </c>
      <c r="L134" s="91" t="s">
        <v>214</v>
      </c>
      <c r="M134" s="192">
        <v>7.4285714285714199</v>
      </c>
      <c r="N134" s="192" t="s">
        <v>409</v>
      </c>
      <c r="O134" s="192" t="s">
        <v>409</v>
      </c>
      <c r="P134" s="192" t="s">
        <v>409</v>
      </c>
      <c r="Q134" s="192" t="s">
        <v>409</v>
      </c>
      <c r="R134" s="192">
        <v>5.2</v>
      </c>
      <c r="S134" s="192" t="s">
        <v>409</v>
      </c>
      <c r="T134" s="192" t="s">
        <v>409</v>
      </c>
      <c r="U134" s="192" t="s">
        <v>409</v>
      </c>
      <c r="V134" s="192" t="s">
        <v>409</v>
      </c>
      <c r="W134" s="192" t="s">
        <v>409</v>
      </c>
      <c r="X134" s="192" t="s">
        <v>409</v>
      </c>
      <c r="Y134" s="192"/>
      <c r="Z134" s="192"/>
      <c r="AF134" s="34"/>
      <c r="AG134" s="34"/>
      <c r="AH134" s="34"/>
      <c r="AI134" s="34"/>
      <c r="AJ134" s="34"/>
      <c r="AK134" s="34"/>
      <c r="AL134" s="195"/>
      <c r="AM134" s="195"/>
      <c r="AN134" s="80"/>
      <c r="AO134" s="80"/>
      <c r="AP134" s="80"/>
      <c r="AQ134" s="35"/>
    </row>
    <row r="135" spans="1:43"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$M$4:$Y$4,
                    (M135:Y135),
                    "")),
            1,
            0))
        =0,
    NA(),
    IF(
        Parameters!$D$15=1,
        IF(
            SUM(--(ISNUMBER(IF($M$4:$Y$4=1,(M135:Y135),""))))&gt;0,
            MAX(IF(
                ISNUMBER(M135:Y135),
                IF(
                    M$4:Y$4=1,
                    M135:Y135,
                    ""),
                "")),
            MAX(IF(
                ISNUMBER(M135:Y135),
                IF(
                    M$4:Y$4=2,
                    M135:Y135,
                    ""),
                ""))
        ),
        IF(
            Parameters!$D$16=1,
            IFERROR(
                AVERAGE(IF(
                    ISNUMBER(M135:Y135),
                    IF(
                        M$4:Y$4=1,
                        M135:Y135,
                        ""),
                    "")),
                AVERAGE(IF(
                    ISNUMBER(M135:Y135),
                    IF(
                        M$4:Y$4=2,
                        M135:Y135,
                        ""),
                    ""))
            ),
            IF(
                Parameters!$D$17=1,
                IFERROR(
                    IF(
                        OR(
                            IF(
                                ISNUMBER(M135:Y135),
                                IF(
                                    M$4:Y$4=1,
                                    M135:Y135,
                                    ""),
                                "")
                            =0),
                        0,
                        GEOMEAN(IF(
                            ISNUMBER(M135:Y135),
                            IF(
                                M$4:Y$4=1,
                                M135:Y135,
                                ""),
                            ""))
                    ),
                    IF(
                        OR(IF(
                            ISNUMBER(M135:Y135),
                            IF(
                                M$4:Y$4=2,
                                M135:Y135,
                                ""),
                            "")
                            =0),
                        0,
                        GEOMEAN(IF(
                            ISNUMBER(M135:Y135),
                            IF(
                                M$4:Y$4=2,
                                M135:Y135,
                                ""),
                            "")))
                )
            )
        )
    )
)</f>
        <v>2.9999999999999898</v>
      </c>
      <c r="I135" s="191" t="e" cm="1">
        <f t="array" ref="I135">IF(
    SUM(IF(
            ISNUMBER(
                IF(
                    $M$5:$Y$5,
                    (M135:Y135),
                    "")),
            1,
            0))
        =0,
    NA(),
    IF(
        Parameters!$D$15=1,
        IF(
            SUM(--(ISNUMBER(IF($M$5:$Y$5=1,(M135:Y135),""))))&gt;0,
            MAX(IF(
                ISNUMBER(M135:Y135),
                IF(
                    M$5:Y$5=1,
                    M135:Y135,
                    ""),
                "")),
            MAX(IF(
                ISNUMBER(M135:Y135),
                IF(
                    M$5:Y$5=2,
                    M135:Y135,
                    ""),
                ""))
        ),
        IF(
            Parameters!$D$16=1,
            IFERROR(
                AVERAGE(IF(
                    ISNUMBER(M135:Y135),
                    IF(
                        M$5:Y$5=1,
                        M135:Y135,
                        ""),
                    "")),
                AVERAGE(IF(
                    ISNUMBER(M135:Y135),
                    IF(
                        M$5:Y$5=2,
                        M135:Y135,
                        ""),
                    ""))
            ),
            IF(
                Parameters!$D$17=1,
                IFERROR(
                    IF(
                        OR(
                            IF(
                                ISNUMBER(M135:Y135),
                                IF(
                                    M$5:Y$5=1,
                                    M135:Y135,
                                    ""),
                                "")
                            =0),
                        0,
                        GEOMEAN(IF(
                            ISNUMBER(M135:Y135),
                            IF(
                                M$5:Y$5=1,
                                M135:Y135,
                                ""),
                            ""))
                    ),
                    IF(
                        OR(IF(
                            ISNUMBER(M135:Y135),
                            IF(
                                M$5:Y$5=2,
                                M135:Y135,
                                ""),
                            "")
                            =0),
                        0,
                        GEOMEAN(IF(
                            ISNUMBER(M135:Y135),
                            IF(
                                M$5:Y$5=2,
                                M135:Y135,
                                ""),
                            "")))
                )
            )
        )
    )
)</f>
        <v>#N/A</v>
      </c>
      <c r="J135" s="242">
        <v>45188</v>
      </c>
      <c r="K135" s="242">
        <v>45218</v>
      </c>
      <c r="L135" s="91" t="s">
        <v>216</v>
      </c>
      <c r="M135" s="192">
        <v>2.9999999999999898</v>
      </c>
      <c r="N135" s="192" t="s">
        <v>409</v>
      </c>
      <c r="O135" s="192" t="s">
        <v>409</v>
      </c>
      <c r="P135" s="192" t="s">
        <v>409</v>
      </c>
      <c r="Q135" s="192" t="s">
        <v>409</v>
      </c>
      <c r="R135" s="192">
        <v>2.1</v>
      </c>
      <c r="S135" s="192" t="s">
        <v>409</v>
      </c>
      <c r="T135" s="192" t="s">
        <v>409</v>
      </c>
      <c r="U135" s="192" t="s">
        <v>409</v>
      </c>
      <c r="V135" s="192" t="s">
        <v>409</v>
      </c>
      <c r="W135" s="192" t="s">
        <v>409</v>
      </c>
      <c r="X135" s="192" t="s">
        <v>409</v>
      </c>
      <c r="Y135" s="192"/>
      <c r="Z135" s="192"/>
      <c r="AF135" s="34"/>
      <c r="AG135" s="34"/>
      <c r="AH135" s="34"/>
      <c r="AI135" s="34"/>
      <c r="AJ135" s="34"/>
      <c r="AK135" s="34"/>
      <c r="AL135" s="195"/>
      <c r="AM135" s="195"/>
      <c r="AN135" s="80"/>
      <c r="AO135" s="80"/>
      <c r="AP135" s="80"/>
      <c r="AQ135" s="35"/>
    </row>
    <row r="136" spans="1:43"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$M$4:$Y$4,
                    (M136:Y136),
                    "")),
            1,
            0))
        =0,
    NA(),
    IF(
        Parameters!$D$15=1,
        IF(
            SUM(--(ISNUMBER(IF($M$4:$Y$4=1,(M136:Y136),""))))&gt;0,
            MAX(IF(
                ISNUMBER(M136:Y136),
                IF(
                    M$4:Y$4=1,
                    M136:Y136,
                    ""),
                "")),
            MAX(IF(
                ISNUMBER(M136:Y136),
                IF(
                    M$4:Y$4=2,
                    M136:Y136,
                    ""),
                ""))
        ),
        IF(
            Parameters!$D$16=1,
            IFERROR(
                AVERAGE(IF(
                    ISNUMBER(M136:Y136),
                    IF(
                        M$4:Y$4=1,
                        M136:Y136,
                        ""),
                    "")),
                AVERAGE(IF(
                    ISNUMBER(M136:Y136),
                    IF(
                        M$4:Y$4=2,
                        M136:Y136,
                        ""),
                    ""))
            ),
            IF(
                Parameters!$D$17=1,
                IFERROR(
                    IF(
                        OR(
                            IF(
                                ISNUMBER(M136:Y136),
                                IF(
                                    M$4:Y$4=1,
                                    M136:Y136,
                                    ""),
                                "")
                            =0),
                        0,
                        GEOMEAN(IF(
                            ISNUMBER(M136:Y136),
                            IF(
                                M$4:Y$4=1,
                                M136:Y136,
                                ""),
                            ""))
                    ),
                    IF(
                        OR(IF(
                            ISNUMBER(M136:Y136),
                            IF(
                                M$4:Y$4=2,
                                M136:Y136,
                                ""),
                            "")
                            =0),
                        0,
                        GEOMEAN(IF(
                            ISNUMBER(M136:Y136),
                            IF(
                                M$4:Y$4=2,
                                M136:Y136,
                                ""),
                            "")))
                )
            )
        )
    )
)</f>
        <v>10</v>
      </c>
      <c r="I136" s="191" cm="1">
        <f t="array" ref="I136">IF(
    SUM(IF(
            ISNUMBER(
                IF(
                    $M$5:$Y$5,
                    (M136:Y136),
                    "")),
            1,
            0))
        =0,
    NA(),
    IF(
        Parameters!$D$15=1,
        IF(
            SUM(--(ISNUMBER(IF($M$5:$Y$5=1,(M136:Y136),""))))&gt;0,
            MAX(IF(
                ISNUMBER(M136:Y136),
                IF(
                    M$5:Y$5=1,
                    M136:Y136,
                    ""),
                "")),
            MAX(IF(
                ISNUMBER(M136:Y136),
                IF(
                    M$5:Y$5=2,
                    M136:Y136,
                    ""),
                ""))
        ),
        IF(
            Parameters!$D$16=1,
            IFERROR(
                AVERAGE(IF(
                    ISNUMBER(M136:Y136),
                    IF(
                        M$5:Y$5=1,
                        M136:Y136,
                        ""),
                    "")),
                AVERAGE(IF(
                    ISNUMBER(M136:Y136),
                    IF(
                        M$5:Y$5=2,
                        M136:Y136,
                        ""),
                    ""))
            ),
            IF(
                Parameters!$D$17=1,
                IFERROR(
                    IF(
                        OR(
                            IF(
                                ISNUMBER(M136:Y136),
                                IF(
                                    M$5:Y$5=1,
                                    M136:Y136,
                                    ""),
                                "")
                            =0),
                        0,
                        GEOMEAN(IF(
                            ISNUMBER(M136:Y136),
                            IF(
                                M$5:Y$5=1,
                                M136:Y136,
                                ""),
                            ""))
                    ),
                    IF(
                        OR(IF(
                            ISNUMBER(M136:Y136),
                            IF(
                                M$5:Y$5=2,
                                M136:Y136,
                                ""),
                            "")
                            =0),
                        0,
                        GEOMEAN(IF(
                            ISNUMBER(M136:Y136),
                            IF(
                                M$5:Y$5=2,
                                M136:Y136,
                                ""),
                            "")))
                )
            )
        )
    )
)</f>
        <v>10</v>
      </c>
      <c r="J136" s="242">
        <v>45188</v>
      </c>
      <c r="K136" s="242">
        <v>45272</v>
      </c>
      <c r="L136" s="91" t="s">
        <v>218</v>
      </c>
      <c r="M136" s="192">
        <v>10</v>
      </c>
      <c r="N136" s="192" t="s">
        <v>409</v>
      </c>
      <c r="O136" s="192" t="s">
        <v>409</v>
      </c>
      <c r="P136" s="192">
        <v>10</v>
      </c>
      <c r="Q136" s="192" t="s">
        <v>409</v>
      </c>
      <c r="R136" s="192">
        <v>7.1</v>
      </c>
      <c r="S136" s="192" t="s">
        <v>409</v>
      </c>
      <c r="T136" s="192" t="s">
        <v>409</v>
      </c>
      <c r="U136" s="192" t="s">
        <v>409</v>
      </c>
      <c r="V136" s="192">
        <v>2.36508369445801</v>
      </c>
      <c r="W136" s="192">
        <v>-0.41851615905762102</v>
      </c>
      <c r="X136" s="192" t="s">
        <v>409</v>
      </c>
      <c r="Y136" s="192"/>
      <c r="Z136" s="192"/>
      <c r="AF136" s="34"/>
      <c r="AG136" s="34"/>
      <c r="AH136" s="34"/>
      <c r="AI136" s="34"/>
      <c r="AJ136" s="34"/>
      <c r="AK136" s="34"/>
      <c r="AL136" s="195"/>
      <c r="AM136" s="195"/>
      <c r="AN136" s="80"/>
      <c r="AO136" s="80"/>
      <c r="AP136" s="80"/>
      <c r="AQ136" s="35"/>
    </row>
    <row r="137" spans="1:43"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$M$4:$Y$4,
                    (M137:Y137),
                    "")),
            1,
            0))
        =0,
    NA(),
    IF(
        Parameters!$D$15=1,
        IF(
            SUM(--(ISNUMBER(IF($M$4:$Y$4=1,(M137:Y137),""))))&gt;0,
            MAX(IF(
                ISNUMBER(M137:Y137),
                IF(
                    M$4:Y$4=1,
                    M137:Y137,
                    ""),
                "")),
            MAX(IF(
                ISNUMBER(M137:Y137),
                IF(
                    M$4:Y$4=2,
                    M137:Y137,
                    ""),
                ""))
        ),
        IF(
            Parameters!$D$16=1,
            IFERROR(
                AVERAGE(IF(
                    ISNUMBER(M137:Y137),
                    IF(
                        M$4:Y$4=1,
                        M137:Y137,
                        ""),
                    "")),
                AVERAGE(IF(
                    ISNUMBER(M137:Y137),
                    IF(
                        M$4:Y$4=2,
                        M137:Y137,
                        ""),
                    ""))
            ),
            IF(
                Parameters!$D$17=1,
                IFERROR(
                    IF(
                        OR(
                            IF(
                                ISNUMBER(M137:Y137),
                                IF(
                                    M$4:Y$4=1,
                                    M137:Y137,
                                    ""),
                                "")
                            =0),
                        0,
                        GEOMEAN(IF(
                            ISNUMBER(M137:Y137),
                            IF(
                                M$4:Y$4=1,
                                M137:Y137,
                                ""),
                            ""))
                    ),
                    IF(
                        OR(IF(
                            ISNUMBER(M137:Y137),
                            IF(
                                M$4:Y$4=2,
                                M137:Y137,
                                ""),
                            "")
                            =0),
                        0,
                        GEOMEAN(IF(
                            ISNUMBER(M137:Y137),
                            IF(
                                M$4:Y$4=2,
                                M137:Y137,
                                ""),
                            "")))
                )
            )
        )
    )
)</f>
        <v>0.71428571428571297</v>
      </c>
      <c r="I137" s="191" t="e" cm="1">
        <f t="array" ref="I137">IF(
    SUM(IF(
            ISNUMBER(
                IF(
                    $M$5:$Y$5,
                    (M137:Y137),
                    "")),
            1,
            0))
        =0,
    NA(),
    IF(
        Parameters!$D$15=1,
        IF(
            SUM(--(ISNUMBER(IF($M$5:$Y$5=1,(M137:Y137),""))))&gt;0,
            MAX(IF(
                ISNUMBER(M137:Y137),
                IF(
                    M$5:Y$5=1,
                    M137:Y137,
                    ""),
                "")),
            MAX(IF(
                ISNUMBER(M137:Y137),
                IF(
                    M$5:Y$5=2,
                    M137:Y137,
                    ""),
                ""))
        ),
        IF(
            Parameters!$D$16=1,
            IFERROR(
                AVERAGE(IF(
                    ISNUMBER(M137:Y137),
                    IF(
                        M$5:Y$5=1,
                        M137:Y137,
                        ""),
                    "")),
                AVERAGE(IF(
                    ISNUMBER(M137:Y137),
                    IF(
                        M$5:Y$5=2,
                        M137:Y137,
                        ""),
                    ""))
            ),
            IF(
                Parameters!$D$17=1,
                IFERROR(
                    IF(
                        OR(
                            IF(
                                ISNUMBER(M137:Y137),
                                IF(
                                    M$5:Y$5=1,
                                    M137:Y137,
                                    ""),
                                "")
                            =0),
                        0,
                        GEOMEAN(IF(
                            ISNUMBER(M137:Y137),
                            IF(
                                M$5:Y$5=1,
                                M137:Y137,
                                ""),
                            ""))
                    ),
                    IF(
                        OR(IF(
                            ISNUMBER(M137:Y137),
                            IF(
                                M$5:Y$5=2,
                                M137:Y137,
                                ""),
                            "")
                            =0),
                        0,
                        GEOMEAN(IF(
                            ISNUMBER(M137:Y137),
                            IF(
                                M$5:Y$5=2,
                                M137:Y137,
                                ""),
                            "")))
                )
            )
        )
    )
)</f>
        <v>#N/A</v>
      </c>
      <c r="J137" s="242">
        <v>45188</v>
      </c>
      <c r="K137" s="242">
        <v>45218</v>
      </c>
      <c r="L137" s="91" t="s">
        <v>220</v>
      </c>
      <c r="M137" s="192">
        <v>0.71428571428571297</v>
      </c>
      <c r="N137" s="192" t="s">
        <v>409</v>
      </c>
      <c r="O137" s="192" t="s">
        <v>409</v>
      </c>
      <c r="P137" s="192" t="s">
        <v>409</v>
      </c>
      <c r="Q137" s="192" t="s">
        <v>409</v>
      </c>
      <c r="R137" s="192">
        <v>0.5</v>
      </c>
      <c r="S137" s="192" t="s">
        <v>409</v>
      </c>
      <c r="T137" s="192" t="s">
        <v>409</v>
      </c>
      <c r="U137" s="192" t="s">
        <v>409</v>
      </c>
      <c r="V137" s="192" t="s">
        <v>409</v>
      </c>
      <c r="W137" s="192" t="s">
        <v>409</v>
      </c>
      <c r="X137" s="192" t="s">
        <v>409</v>
      </c>
      <c r="Y137" s="192"/>
      <c r="Z137" s="192"/>
      <c r="AF137" s="34"/>
      <c r="AG137" s="34"/>
      <c r="AH137" s="34"/>
      <c r="AI137" s="34"/>
      <c r="AJ137" s="34"/>
      <c r="AK137" s="34"/>
      <c r="AL137" s="195"/>
      <c r="AM137" s="195"/>
      <c r="AN137" s="80"/>
      <c r="AO137" s="80"/>
      <c r="AP137" s="80"/>
      <c r="AQ137" s="35"/>
    </row>
    <row r="138" spans="1:43"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8.5356395693083709</v>
      </c>
      <c r="H138" s="80" cm="1">
        <f t="array" ref="H138">IF(
    SUM(IF(
            ISNUMBER(
                IF(
                    $M$4:$Y$4,
                    (M138:Y138),
                    "")),
            1,
            0))
        =0,
    NA(),
    IF(
        Parameters!$D$15=1,
        IF(
            SUM(--(ISNUMBER(IF($M$4:$Y$4=1,(M138:Y138),""))))&gt;0,
            MAX(IF(
                ISNUMBER(M138:Y138),
                IF(
                    M$4:Y$4=1,
                    M138:Y138,
                    ""),
                "")),
            MAX(IF(
                ISNUMBER(M138:Y138),
                IF(
                    M$4:Y$4=2,
                    M138:Y138,
                    ""),
                ""))
        ),
        IF(
            Parameters!$D$16=1,
            IFERROR(
                AVERAGE(IF(
                    ISNUMBER(M138:Y138),
                    IF(
                        M$4:Y$4=1,
                        M138:Y138,
                        ""),
                    "")),
                AVERAGE(IF(
                    ISNUMBER(M138:Y138),
                    IF(
                        M$4:Y$4=2,
                        M138:Y138,
                        ""),
                    ""))
            ),
            IF(
                Parameters!$D$17=1,
                IFERROR(
                    IF(
                        OR(
                            IF(
                                ISNUMBER(M138:Y138),
                                IF(
                                    M$4:Y$4=1,
                                    M138:Y138,
                                    ""),
                                "")
                            =0),
                        0,
                        GEOMEAN(IF(
                            ISNUMBER(M138:Y138),
                            IF(
                                M$4:Y$4=1,
                                M138:Y138,
                                ""),
                            ""))
                    ),
                    IF(
                        OR(IF(
                            ISNUMBER(M138:Y138),
                            IF(
                                M$4:Y$4=2,
                                M138:Y138,
                                ""),
                            "")
                            =0),
                        0,
                        GEOMEAN(IF(
                            ISNUMBER(M138:Y138),
                            IF(
                                M$4:Y$4=2,
                                M138:Y138,
                                ""),
                            "")))
                )
            )
        )
    )
)</f>
        <v>7.2857142857142803</v>
      </c>
      <c r="I138" s="191" cm="1">
        <f t="array" ref="I138">IF(
    SUM(IF(
            ISNUMBER(
                IF(
                    $M$5:$Y$5,
                    (M138:Y138),
                    "")),
            1,
            0))
        =0,
    NA(),
    IF(
        Parameters!$D$15=1,
        IF(
            SUM(--(ISNUMBER(IF($M$5:$Y$5=1,(M138:Y138),""))))&gt;0,
            MAX(IF(
                ISNUMBER(M138:Y138),
                IF(
                    M$5:Y$5=1,
                    M138:Y138,
                    ""),
                "")),
            MAX(IF(
                ISNUMBER(M138:Y138),
                IF(
                    M$5:Y$5=2,
                    M138:Y138,
                    ""),
                ""))
        ),
        IF(
            Parameters!$D$16=1,
            IFERROR(
                AVERAGE(IF(
                    ISNUMBER(M138:Y138),
                    IF(
                        M$5:Y$5=1,
                        M138:Y138,
                        ""),
                    "")),
                AVERAGE(IF(
                    ISNUMBER(M138:Y138),
                    IF(
                        M$5:Y$5=2,
                        M138:Y138,
                        ""),
                    ""))
            ),
            IF(
                Parameters!$D$17=1,
                IFERROR(
                    IF(
                        OR(
                            IF(
                                ISNUMBER(M138:Y138),
                                IF(
                                    M$5:Y$5=1,
                                    M138:Y138,
                                    ""),
                                "")
                            =0),
                        0,
                        GEOMEAN(IF(
                            ISNUMBER(M138:Y138),
                            IF(
                                M$5:Y$5=1,
                                M138:Y138,
                                ""),
                            ""))
                    ),
                    IF(
                        OR(IF(
                            ISNUMBER(M138:Y138),
                            IF(
                                M$5:Y$5=2,
                                M138:Y138,
                                ""),
                            "")
                            =0),
                        0,
                        GEOMEAN(IF(
                            ISNUMBER(M138:Y138),
                            IF(
                                M$5:Y$5=2,
                                M138:Y138,
                                ""),
                            "")))
                )
            )
        )
    )
)</f>
        <v>10</v>
      </c>
      <c r="J138" s="242">
        <v>45163</v>
      </c>
      <c r="K138" s="242">
        <v>45259</v>
      </c>
      <c r="L138" s="91" t="s">
        <v>222</v>
      </c>
      <c r="M138" s="192">
        <v>7.2857142857142803</v>
      </c>
      <c r="N138" s="192" t="s">
        <v>409</v>
      </c>
      <c r="O138" s="192" t="s">
        <v>409</v>
      </c>
      <c r="P138" s="192" t="s">
        <v>409</v>
      </c>
      <c r="Q138" s="192">
        <v>10</v>
      </c>
      <c r="R138" s="192">
        <v>5.0999999999999996</v>
      </c>
      <c r="S138" s="192" t="s">
        <v>409</v>
      </c>
      <c r="T138" s="192" t="s">
        <v>409</v>
      </c>
      <c r="U138" s="192" t="s">
        <v>409</v>
      </c>
      <c r="V138" s="192" t="s">
        <v>409</v>
      </c>
      <c r="W138" s="192" t="s">
        <v>409</v>
      </c>
      <c r="X138" s="192" t="s">
        <v>909</v>
      </c>
      <c r="Y138" s="192"/>
      <c r="Z138" s="192"/>
      <c r="AF138" s="34"/>
      <c r="AG138" s="34"/>
      <c r="AH138" s="34"/>
      <c r="AI138" s="34"/>
      <c r="AJ138" s="34"/>
      <c r="AK138" s="34"/>
      <c r="AL138" s="195"/>
      <c r="AM138" s="195"/>
      <c r="AN138" s="80"/>
      <c r="AO138" s="80"/>
      <c r="AP138" s="80"/>
      <c r="AQ138" s="35"/>
    </row>
    <row r="139" spans="1:43"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$M$4:$Y$4,
                    (M139:Y139),
                    "")),
            1,
            0))
        =0,
    NA(),
    IF(
        Parameters!$D$15=1,
        IF(
            SUM(--(ISNUMBER(IF($M$4:$Y$4=1,(M139:Y139),""))))&gt;0,
            MAX(IF(
                ISNUMBER(M139:Y139),
                IF(
                    M$4:Y$4=1,
                    M139:Y139,
                    ""),
                "")),
            MAX(IF(
                ISNUMBER(M139:Y139),
                IF(
                    M$4:Y$4=2,
                    M139:Y139,
                    ""),
                ""))
        ),
        IF(
            Parameters!$D$16=1,
            IFERROR(
                AVERAGE(IF(
                    ISNUMBER(M139:Y139),
                    IF(
                        M$4:Y$4=1,
                        M139:Y139,
                        ""),
                    "")),
                AVERAGE(IF(
                    ISNUMBER(M139:Y139),
                    IF(
                        M$4:Y$4=2,
                        M139:Y139,
                        ""),
                    ""))
            ),
            IF(
                Parameters!$D$17=1,
                IFERROR(
                    IF(
                        OR(
                            IF(
                                ISNUMBER(M139:Y139),
                                IF(
                                    M$4:Y$4=1,
                                    M139:Y139,
                                    ""),
                                "")
                            =0),
                        0,
                        GEOMEAN(IF(
                            ISNUMBER(M139:Y139),
                            IF(
                                M$4:Y$4=1,
                                M139:Y139,
                                ""),
                            ""))
                    ),
                    IF(
                        OR(IF(
                            ISNUMBER(M139:Y139),
                            IF(
                                M$4:Y$4=2,
                                M139:Y139,
                                ""),
                            "")
                            =0),
                        0,
                        GEOMEAN(IF(
                            ISNUMBER(M139:Y139),
                            IF(
                                M$4:Y$4=2,
                                M139:Y139,
                                ""),
                            "")))
                )
            )
        )
    )
)</f>
        <v>4.1428571428571397</v>
      </c>
      <c r="I139" s="191" cm="1">
        <f t="array" ref="I139">IF(
    SUM(IF(
            ISNUMBER(
                IF(
                    $M$5:$Y$5,
                    (M139:Y139),
                    "")),
            1,
            0))
        =0,
    NA(),
    IF(
        Parameters!$D$15=1,
        IF(
            SUM(--(ISNUMBER(IF($M$5:$Y$5=1,(M139:Y139),""))))&gt;0,
            MAX(IF(
                ISNUMBER(M139:Y139),
                IF(
                    M$5:Y$5=1,
                    M139:Y139,
                    ""),
                "")),
            MAX(IF(
                ISNUMBER(M139:Y139),
                IF(
                    M$5:Y$5=2,
                    M139:Y139,
                    ""),
                ""))
        ),
        IF(
            Parameters!$D$16=1,
            IFERROR(
                AVERAGE(IF(
                    ISNUMBER(M139:Y139),
                    IF(
                        M$5:Y$5=1,
                        M139:Y139,
                        ""),
                    "")),
                AVERAGE(IF(
                    ISNUMBER(M139:Y139),
                    IF(
                        M$5:Y$5=2,
                        M139:Y139,
                        ""),
                    ""))
            ),
            IF(
                Parameters!$D$17=1,
                IFERROR(
                    IF(
                        OR(
                            IF(
                                ISNUMBER(M139:Y139),
                                IF(
                                    M$5:Y$5=1,
                                    M139:Y139,
                                    ""),
                                "")
                            =0),
                        0,
                        GEOMEAN(IF(
                            ISNUMBER(M139:Y139),
                            IF(
                                M$5:Y$5=1,
                                M139:Y139,
                                ""),
                            ""))
                    ),
                    IF(
                        OR(IF(
                            ISNUMBER(M139:Y139),
                            IF(
                                M$5:Y$5=2,
                                M139:Y139,
                                ""),
                            "")
                            =0),
                        0,
                        GEOMEAN(IF(
                            ISNUMBER(M139:Y139),
                            IF(
                                M$5:Y$5=2,
                                M139:Y139,
                                ""),
                            "")))
                )
            )
        )
    )
)</f>
        <v>0</v>
      </c>
      <c r="J139" s="242">
        <v>45188</v>
      </c>
      <c r="K139" s="242">
        <v>45272</v>
      </c>
      <c r="L139" s="91" t="s">
        <v>224</v>
      </c>
      <c r="M139" s="192">
        <v>4.1428571428571397</v>
      </c>
      <c r="N139" s="192" t="s">
        <v>409</v>
      </c>
      <c r="O139" s="192" t="s">
        <v>409</v>
      </c>
      <c r="P139" s="192">
        <v>0</v>
      </c>
      <c r="Q139" s="192" t="s">
        <v>409</v>
      </c>
      <c r="R139" s="192">
        <v>2.9</v>
      </c>
      <c r="S139" s="192" t="s">
        <v>409</v>
      </c>
      <c r="T139" s="192" t="s">
        <v>409</v>
      </c>
      <c r="U139" s="192" t="s">
        <v>409</v>
      </c>
      <c r="V139" s="192">
        <v>-0.47839172184466999</v>
      </c>
      <c r="W139" s="192">
        <v>-0.150744989514351</v>
      </c>
      <c r="X139" s="192" t="s">
        <v>409</v>
      </c>
      <c r="Y139" s="192"/>
      <c r="Z139" s="192"/>
      <c r="AF139" s="34"/>
      <c r="AG139" s="34"/>
      <c r="AH139" s="34"/>
      <c r="AI139" s="34"/>
      <c r="AJ139" s="34"/>
      <c r="AK139" s="34"/>
      <c r="AL139" s="195"/>
      <c r="AM139" s="195"/>
      <c r="AN139" s="80"/>
      <c r="AO139" s="80"/>
      <c r="AP139" s="80"/>
      <c r="AQ139" s="35"/>
    </row>
    <row r="140" spans="1:43"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0.51217792863223266</v>
      </c>
      <c r="H140" s="80" cm="1">
        <f t="array" ref="H140">IF(
    SUM(IF(
            ISNUMBER(
                IF(
                    $M$4:$Y$4,
                    (M140:Y140),
                    "")),
            1,
            0))
        =0,
    NA(),
    IF(
        Parameters!$D$15=1,
        IF(
            SUM(--(ISNUMBER(IF($M$4:$Y$4=1,(M140:Y140),""))))&gt;0,
            MAX(IF(
                ISNUMBER(M140:Y140),
                IF(
                    M$4:Y$4=1,
                    M140:Y140,
                    ""),
                "")),
            MAX(IF(
                ISNUMBER(M140:Y140),
                IF(
                    M$4:Y$4=2,
                    M140:Y140,
                    ""),
                ""))
        ),
        IF(
            Parameters!$D$16=1,
            IFERROR(
                AVERAGE(IF(
                    ISNUMBER(M140:Y140),
                    IF(
                        M$4:Y$4=1,
                        M140:Y140,
                        ""),
                    "")),
                AVERAGE(IF(
                    ISNUMBER(M140:Y140),
                    IF(
                        M$4:Y$4=2,
                        M140:Y140,
                        ""),
                    ""))
            ),
            IF(
                Parameters!$D$17=1,
                IFERROR(
                    IF(
                        OR(
                            IF(
                                ISNUMBER(M140:Y140),
                                IF(
                                    M$4:Y$4=1,
                                    M140:Y140,
                                    ""),
                                "")
                            =0),
                        0,
                        GEOMEAN(IF(
                            ISNUMBER(M140:Y140),
                            IF(
                                M$4:Y$4=1,
                                M140:Y140,
                                ""),
                            ""))
                    ),
                    IF(
                        OR(IF(
                            ISNUMBER(M140:Y140),
                            IF(
                                M$4:Y$4=2,
                                M140:Y140,
                                ""),
                            "")
                            =0),
                        0,
                        GEOMEAN(IF(
                            ISNUMBER(M140:Y140),
                            IF(
                                M$4:Y$4=2,
                                M140:Y140,
                                ""),
                            "")))
                )
            )
        )
    )
)</f>
        <v>5.2857142857142803</v>
      </c>
      <c r="I140" s="191" cm="1">
        <f t="array" ref="I140">IF(
    SUM(IF(
            ISNUMBER(
                IF(
                    $M$5:$Y$5,
                    (M140:Y140),
                    "")),
            1,
            0))
        =0,
    NA(),
    IF(
        Parameters!$D$15=1,
        IF(
            SUM(--(ISNUMBER(IF($M$5:$Y$5=1,(M140:Y140),""))))&gt;0,
            MAX(IF(
                ISNUMBER(M140:Y140),
                IF(
                    M$5:Y$5=1,
                    M140:Y140,
                    ""),
                "")),
            MAX(IF(
                ISNUMBER(M140:Y140),
                IF(
                    M$5:Y$5=2,
                    M140:Y140,
                    ""),
                ""))
        ),
        IF(
            Parameters!$D$16=1,
            IFERROR(
                AVERAGE(IF(
                    ISNUMBER(M140:Y140),
                    IF(
                        M$5:Y$5=1,
                        M140:Y140,
                        ""),
                    "")),
                AVERAGE(IF(
                    ISNUMBER(M140:Y140),
                    IF(
                        M$5:Y$5=2,
                        M140:Y140,
                        ""),
                    ""))
            ),
            IF(
                Parameters!$D$17=1,
                IFERROR(
                    IF(
                        OR(
                            IF(
                                ISNUMBER(M140:Y140),
                                IF(
                                    M$5:Y$5=1,
                                    M140:Y140,
                                    ""),
                                "")
                            =0),
                        0,
                        GEOMEAN(IF(
                            ISNUMBER(M140:Y140),
                            IF(
                                M$5:Y$5=1,
                                M140:Y140,
                                ""),
                            ""))
                    ),
                    IF(
                        OR(IF(
                            ISNUMBER(M140:Y140),
                            IF(
                                M$5:Y$5=2,
                                M140:Y140,
                                ""),
                            "")
                            =0),
                        0,
                        GEOMEAN(IF(
                            ISNUMBER(M140:Y140),
                            IF(
                                M$5:Y$5=2,
                                M140:Y140,
                                ""),
                            "")))
                )
            )
        )
    )
)</f>
        <v>4.9629286866108999E-2</v>
      </c>
      <c r="J140" s="242">
        <v>45188</v>
      </c>
      <c r="K140" s="242" t="s">
        <v>409</v>
      </c>
      <c r="L140" s="91" t="s">
        <v>226</v>
      </c>
      <c r="M140" s="192">
        <v>5.2857142857142803</v>
      </c>
      <c r="N140" s="192" t="s">
        <v>409</v>
      </c>
      <c r="O140" s="192" t="s">
        <v>409</v>
      </c>
      <c r="P140" s="192">
        <v>4.9629286866108999E-2</v>
      </c>
      <c r="Q140" s="192" t="s">
        <v>409</v>
      </c>
      <c r="R140" s="192">
        <v>3.7</v>
      </c>
      <c r="S140" s="192" t="s">
        <v>409</v>
      </c>
      <c r="T140" s="192" t="s">
        <v>409</v>
      </c>
      <c r="U140" s="192" t="s">
        <v>409</v>
      </c>
      <c r="V140" s="192">
        <v>2.3534683958088601E-3</v>
      </c>
      <c r="W140" s="192">
        <v>2.4814643433054302E-3</v>
      </c>
      <c r="X140" s="192" t="s">
        <v>409</v>
      </c>
      <c r="Y140" s="192"/>
      <c r="Z140" s="192"/>
      <c r="AF140" s="34"/>
      <c r="AG140" s="34"/>
      <c r="AH140" s="34"/>
      <c r="AI140" s="34"/>
      <c r="AJ140" s="34"/>
      <c r="AK140" s="34"/>
      <c r="AL140" s="195"/>
      <c r="AM140" s="195"/>
      <c r="AN140" s="80"/>
      <c r="AO140" s="80"/>
      <c r="AP140" s="80"/>
      <c r="AQ140" s="35"/>
    </row>
    <row r="141" spans="1:43" x14ac:dyDescent="0.2">
      <c r="A141" s="84">
        <v>134</v>
      </c>
      <c r="B141" s="84" t="str">
        <f ca="1"/>
        <v>Northern Mariana Islands</v>
      </c>
      <c r="C141" s="84" t="str">
        <f ca="1"/>
        <v>MNP</v>
      </c>
      <c r="D141" s="219" t="str">
        <f ca="1"/>
        <v>EAS           East Asia &amp; Pacific</v>
      </c>
      <c r="E141" s="219" t="str">
        <f ca="1"/>
        <v>NA</v>
      </c>
      <c r="F141" s="190" t="str">
        <f t="shared" ca="1" si="5"/>
        <v/>
      </c>
      <c r="G141" s="80" t="e">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#N/A</v>
      </c>
      <c r="H141" s="80" t="e" cm="1">
        <f t="array" ref="H141">IF(
    SUM(IF(
            ISNUMBER(
                IF(
                    $M$4:$Y$4,
                    (M141:Y141),
                    "")),
            1,
            0))
        =0,
    NA(),
    IF(
        Parameters!$D$15=1,
        IF(
            SUM(--(ISNUMBER(IF($M$4:$Y$4=1,(M141:Y141),""))))&gt;0,
            MAX(IF(
                ISNUMBER(M141:Y141),
                IF(
                    M$4:Y$4=1,
                    M141:Y141,
                    ""),
                "")),
            MAX(IF(
                ISNUMBER(M141:Y141),
                IF(
                    M$4:Y$4=2,
                    M141:Y141,
                    ""),
                ""))
        ),
        IF(
            Parameters!$D$16=1,
            IFERROR(
                AVERAGE(IF(
                    ISNUMBER(M141:Y141),
                    IF(
                        M$4:Y$4=1,
                        M141:Y141,
                        ""),
                    "")),
                AVERAGE(IF(
                    ISNUMBER(M141:Y141),
                    IF(
                        M$4:Y$4=2,
                        M141:Y141,
                        ""),
                    ""))
            ),
            IF(
                Parameters!$D$17=1,
                IFERROR(
                    IF(
                        OR(
                            IF(
                                ISNUMBER(M141:Y141),
                                IF(
                                    M$4:Y$4=1,
                                    M141:Y141,
                                    ""),
                                "")
                            =0),
                        0,
                        GEOMEAN(IF(
                            ISNUMBER(M141:Y141),
                            IF(
                                M$4:Y$4=1,
                                M141:Y141,
                                ""),
                            ""))
                    ),
                    IF(
                        OR(IF(
                            ISNUMBER(M141:Y141),
                            IF(
                                M$4:Y$4=2,
                                M141:Y141,
                                ""),
                            "")
                            =0),
                        0,
                        GEOMEAN(IF(
                            ISNUMBER(M141:Y141),
                            IF(
                                M$4:Y$4=2,
                                M141:Y141,
                                ""),
                            "")))
                )
            )
        )
    )
)</f>
        <v>#N/A</v>
      </c>
      <c r="I141" s="191" t="e" cm="1">
        <f t="array" ref="I141">IF(
    SUM(IF(
            ISNUMBER(
                IF(
                    $M$5:$Y$5,
                    (M141:Y141),
                    "")),
            1,
            0))
        =0,
    NA(),
    IF(
        Parameters!$D$15=1,
        IF(
            SUM(--(ISNUMBER(IF($M$5:$Y$5=1,(M141:Y141),""))))&gt;0,
            MAX(IF(
                ISNUMBER(M141:Y141),
                IF(
                    M$5:Y$5=1,
                    M141:Y141,
                    ""),
                "")),
            MAX(IF(
                ISNUMBER(M141:Y141),
                IF(
                    M$5:Y$5=2,
                    M141:Y141,
                    ""),
                ""))
        ),
        IF(
            Parameters!$D$16=1,
            IFERROR(
                AVERAGE(IF(
                    ISNUMBER(M141:Y141),
                    IF(
                        M$5:Y$5=1,
                        M141:Y141,
                        ""),
                    "")),
                AVERAGE(IF(
                    ISNUMBER(M141:Y141),
                    IF(
                        M$5:Y$5=2,
                        M141:Y141,
                        ""),
                    ""))
            ),
            IF(
                Parameters!$D$17=1,
                IFERROR(
                    IF(
                        OR(
                            IF(
                                ISNUMBER(M141:Y141),
                                IF(
                                    M$5:Y$5=1,
                                    M141:Y141,
                                    ""),
                                "")
                            =0),
                        0,
                        GEOMEAN(IF(
                            ISNUMBER(M141:Y141),
                            IF(
                                M$5:Y$5=1,
                                M141:Y141,
                                ""),
                            ""))
                    ),
                    IF(
                        OR(IF(
                            ISNUMBER(M141:Y141),
                            IF(
                                M$5:Y$5=2,
                                M141:Y141,
                                ""),
                            "")
                            =0),
                        0,
                        GEOMEAN(IF(
                            ISNUMBER(M141:Y141),
                            IF(
                                M$5:Y$5=2,
                                M141:Y141,
                                ""),
                            "")))
                )
            )
        )
    )
)</f>
        <v>#N/A</v>
      </c>
      <c r="J141" s="242" t="s">
        <v>409</v>
      </c>
      <c r="K141" s="242">
        <v>45014</v>
      </c>
      <c r="L141" s="91" t="s">
        <v>710</v>
      </c>
      <c r="M141" s="192" t="s">
        <v>409</v>
      </c>
      <c r="N141" s="192" t="s">
        <v>409</v>
      </c>
      <c r="O141" s="192" t="s">
        <v>409</v>
      </c>
      <c r="P141" s="192" t="s">
        <v>409</v>
      </c>
      <c r="Q141" s="192" t="s">
        <v>409</v>
      </c>
      <c r="R141" s="192" t="s">
        <v>409</v>
      </c>
      <c r="S141" s="192" t="s">
        <v>409</v>
      </c>
      <c r="T141" s="192" t="s">
        <v>409</v>
      </c>
      <c r="U141" s="192" t="s">
        <v>409</v>
      </c>
      <c r="V141" s="192" t="s">
        <v>409</v>
      </c>
      <c r="W141" s="192" t="s">
        <v>409</v>
      </c>
      <c r="X141" s="192" t="s">
        <v>409</v>
      </c>
      <c r="Y141" s="192"/>
      <c r="Z141" s="192"/>
      <c r="AF141" s="34"/>
      <c r="AG141" s="34"/>
      <c r="AH141" s="34"/>
      <c r="AI141" s="34"/>
      <c r="AJ141" s="34"/>
      <c r="AK141" s="34"/>
      <c r="AL141" s="195"/>
      <c r="AM141" s="195"/>
      <c r="AN141" s="80"/>
      <c r="AO141" s="80"/>
      <c r="AP141" s="80"/>
      <c r="AQ141" s="35"/>
    </row>
    <row r="142" spans="1:43"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$M$4:$Y$4,
                    (M142:Y142),
                    "")),
            1,
            0))
        =0,
    NA(),
    IF(
        Parameters!$D$15=1,
        IF(
            SUM(--(ISNUMBER(IF($M$4:$Y$4=1,(M142:Y142),""))))&gt;0,
            MAX(IF(
                ISNUMBER(M142:Y142),
                IF(
                    M$4:Y$4=1,
                    M142:Y142,
                    ""),
                "")),
            MAX(IF(
                ISNUMBER(M142:Y142),
                IF(
                    M$4:Y$4=2,
                    M142:Y142,
                    ""),
                ""))
        ),
        IF(
            Parameters!$D$16=1,
            IFERROR(
                AVERAGE(IF(
                    ISNUMBER(M142:Y142),
                    IF(
                        M$4:Y$4=1,
                        M142:Y142,
                        ""),
                    "")),
                AVERAGE(IF(
                    ISNUMBER(M142:Y142),
                    IF(
                        M$4:Y$4=2,
                        M142:Y142,
                        ""),
                    ""))
            ),
            IF(
                Parameters!$D$17=1,
                IFERROR(
                    IF(
                        OR(
                            IF(
                                ISNUMBER(M142:Y142),
                                IF(
                                    M$4:Y$4=1,
                                    M142:Y142,
                                    ""),
                                "")
                            =0),
                        0,
                        GEOMEAN(IF(
                            ISNUMBER(M142:Y142),
                            IF(
                                M$4:Y$4=1,
                                M142:Y142,
                                ""),
                            ""))
                    ),
                    IF(
                        OR(IF(
                            ISNUMBER(M142:Y142),
                            IF(
                                M$4:Y$4=2,
                                M142:Y142,
                                ""),
                            "")
                            =0),
                        0,
                        GEOMEAN(IF(
                            ISNUMBER(M142:Y142),
                            IF(
                                M$4:Y$4=2,
                                M142:Y142,
                                ""),
                            "")))
                )
            )
        )
    )
)</f>
        <v>10</v>
      </c>
      <c r="I142" s="191" cm="1">
        <f t="array" ref="I142">IF(
    SUM(IF(
            ISNUMBER(
                IF(
                    $M$5:$Y$5,
                    (M142:Y142),
                    "")),
            1,
            0))
        =0,
    NA(),
    IF(
        Parameters!$D$15=1,
        IF(
            SUM(--(ISNUMBER(IF($M$5:$Y$5=1,(M142:Y142),""))))&gt;0,
            MAX(IF(
                ISNUMBER(M142:Y142),
                IF(
                    M$5:Y$5=1,
                    M142:Y142,
                    ""),
                "")),
            MAX(IF(
                ISNUMBER(M142:Y142),
                IF(
                    M$5:Y$5=2,
                    M142:Y142,
                    ""),
                ""))
        ),
        IF(
            Parameters!$D$16=1,
            IFERROR(
                AVERAGE(IF(
                    ISNUMBER(M142:Y142),
                    IF(
                        M$5:Y$5=1,
                        M142:Y142,
                        ""),
                    "")),
                AVERAGE(IF(
                    ISNUMBER(M142:Y142),
                    IF(
                        M$5:Y$5=2,
                        M142:Y142,
                        ""),
                    ""))
            ),
            IF(
                Parameters!$D$17=1,
                IFERROR(
                    IF(
                        OR(
                            IF(
                                ISNUMBER(M142:Y142),
                                IF(
                                    M$5:Y$5=1,
                                    M142:Y142,
                                    ""),
                                "")
                            =0),
                        0,
                        GEOMEAN(IF(
                            ISNUMBER(M142:Y142),
                            IF(
                                M$5:Y$5=1,
                                M142:Y142,
                                ""),
                            ""))
                    ),
                    IF(
                        OR(IF(
                            ISNUMBER(M142:Y142),
                            IF(
                                M$5:Y$5=2,
                                M142:Y142,
                                ""),
                            "")
                            =0),
                        0,
                        GEOMEAN(IF(
                            ISNUMBER(M142:Y142),
                            IF(
                                M$5:Y$5=2,
                                M142:Y142,
                                ""),
                            "")))
                )
            )
        )
    )
)</f>
        <v>0</v>
      </c>
      <c r="J142" s="242">
        <v>45188</v>
      </c>
      <c r="K142" s="242">
        <v>45272</v>
      </c>
      <c r="L142" s="91" t="s">
        <v>228</v>
      </c>
      <c r="M142" s="192">
        <v>10</v>
      </c>
      <c r="N142" s="192" t="s">
        <v>409</v>
      </c>
      <c r="O142" s="192" t="s">
        <v>409</v>
      </c>
      <c r="P142" s="192">
        <v>0</v>
      </c>
      <c r="Q142" s="192" t="s">
        <v>409</v>
      </c>
      <c r="R142" s="192">
        <v>7.7</v>
      </c>
      <c r="S142" s="192" t="s">
        <v>409</v>
      </c>
      <c r="T142" s="192" t="s">
        <v>409</v>
      </c>
      <c r="U142" s="192" t="s">
        <v>409</v>
      </c>
      <c r="V142" s="192">
        <v>-0.443446447028222</v>
      </c>
      <c r="W142" s="192">
        <v>-1.0861144052693601</v>
      </c>
      <c r="X142" s="192" t="s">
        <v>409</v>
      </c>
      <c r="Y142" s="192"/>
      <c r="Z142" s="192"/>
      <c r="AF142" s="34"/>
      <c r="AG142" s="34"/>
      <c r="AH142" s="34"/>
      <c r="AI142" s="34"/>
      <c r="AJ142" s="34"/>
      <c r="AK142" s="34"/>
      <c r="AL142" s="195"/>
      <c r="AM142" s="195"/>
      <c r="AN142" s="80"/>
      <c r="AO142" s="80"/>
      <c r="AP142" s="80"/>
      <c r="AQ142" s="35"/>
    </row>
    <row r="143" spans="1:43"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4.3091112173675157</v>
      </c>
      <c r="H143" s="80" cm="1">
        <f t="array" ref="H143">IF(
    SUM(IF(
            ISNUMBER(
                IF(
                    $M$4:$Y$4,
                    (M143:Y143),
                    "")),
            1,
            0))
        =0,
    NA(),
    IF(
        Parameters!$D$15=1,
        IF(
            SUM(--(ISNUMBER(IF($M$4:$Y$4=1,(M143:Y143),""))))&gt;0,
            MAX(IF(
                ISNUMBER(M143:Y143),
                IF(
                    M$4:Y$4=1,
                    M143:Y143,
                    ""),
                "")),
            MAX(IF(
                ISNUMBER(M143:Y143),
                IF(
                    M$4:Y$4=2,
                    M143:Y143,
                    ""),
                ""))
        ),
        IF(
            Parameters!$D$16=1,
            IFERROR(
                AVERAGE(IF(
                    ISNUMBER(M143:Y143),
                    IF(
                        M$4:Y$4=1,
                        M143:Y143,
                        ""),
                    "")),
                AVERAGE(IF(
                    ISNUMBER(M143:Y143),
                    IF(
                        M$4:Y$4=2,
                        M143:Y143,
                        ""),
                    ""))
            ),
            IF(
                Parameters!$D$17=1,
                IFERROR(
                    IF(
                        OR(
                            IF(
                                ISNUMBER(M143:Y143),
                                IF(
                                    M$4:Y$4=1,
                                    M143:Y143,
                                    ""),
                                "")
                            =0),
                        0,
                        GEOMEAN(IF(
                            ISNUMBER(M143:Y143),
                            IF(
                                M$4:Y$4=1,
                                M143:Y143,
                                ""),
                            ""))
                    ),
                    IF(
                        OR(IF(
                            ISNUMBER(M143:Y143),
                            IF(
                                M$4:Y$4=2,
                                M143:Y143,
                                ""),
                            "")
                            =0),
                        0,
                        GEOMEAN(IF(
                            ISNUMBER(M143:Y143),
                            IF(
                                M$4:Y$4=2,
                                M143:Y143,
                                ""),
                            "")))
                )
            )
        )
    )
)</f>
        <v>9</v>
      </c>
      <c r="I143" s="191" cm="1">
        <f t="array" ref="I143">IF(
    SUM(IF(
            ISNUMBER(
                IF(
                    $M$5:$Y$5,
                    (M143:Y143),
                    "")),
            1,
            0))
        =0,
    NA(),
    IF(
        Parameters!$D$15=1,
        IF(
            SUM(--(ISNUMBER(IF($M$5:$Y$5=1,(M143:Y143),""))))&gt;0,
            MAX(IF(
                ISNUMBER(M143:Y143),
                IF(
                    M$5:Y$5=1,
                    M143:Y143,
                    ""),
                "")),
            MAX(IF(
                ISNUMBER(M143:Y143),
                IF(
                    M$5:Y$5=2,
                    M143:Y143,
                    ""),
                ""))
        ),
        IF(
            Parameters!$D$16=1,
            IFERROR(
                AVERAGE(IF(
                    ISNUMBER(M143:Y143),
                    IF(
                        M$5:Y$5=1,
                        M143:Y143,
                        ""),
                    "")),
                AVERAGE(IF(
                    ISNUMBER(M143:Y143),
                    IF(
                        M$5:Y$5=2,
                        M143:Y143,
                        ""),
                    ""))
            ),
            IF(
                Parameters!$D$17=1,
                IFERROR(
                    IF(
                        OR(
                            IF(
                                ISNUMBER(M143:Y143),
                                IF(
                                    M$5:Y$5=1,
                                    M143:Y143,
                                    ""),
                                "")
                            =0),
                        0,
                        GEOMEAN(IF(
                            ISNUMBER(M143:Y143),
                            IF(
                                M$5:Y$5=1,
                                M143:Y143,
                                ""),
                            ""))
                    ),
                    IF(
                        OR(IF(
                            ISNUMBER(M143:Y143),
                            IF(
                                M$5:Y$5=2,
                                M143:Y143,
                                ""),
                            "")
                            =0),
                        0,
                        GEOMEAN(IF(
                            ISNUMBER(M143:Y143),
                            IF(
                                M$5:Y$5=2,
                                M143:Y143,
                                ""),
                            "")))
                )
            )
        )
    )
)</f>
        <v>2.06315994262695</v>
      </c>
      <c r="J143" s="242">
        <v>45188</v>
      </c>
      <c r="K143" s="242">
        <v>45272</v>
      </c>
      <c r="L143" s="91" t="s">
        <v>230</v>
      </c>
      <c r="M143" s="192">
        <v>9</v>
      </c>
      <c r="N143" s="192" t="s">
        <v>409</v>
      </c>
      <c r="O143" s="192" t="s">
        <v>409</v>
      </c>
      <c r="P143" s="192">
        <v>2.06315994262695</v>
      </c>
      <c r="Q143" s="192" t="s">
        <v>409</v>
      </c>
      <c r="R143" s="192">
        <v>6.3</v>
      </c>
      <c r="S143" s="192" t="s">
        <v>409</v>
      </c>
      <c r="T143" s="192" t="s">
        <v>409</v>
      </c>
      <c r="U143" s="192" t="s">
        <v>409</v>
      </c>
      <c r="V143" s="192">
        <v>0.103157997131348</v>
      </c>
      <c r="W143" s="192">
        <v>3.3777236938476597E-2</v>
      </c>
      <c r="X143" s="192" t="s">
        <v>409</v>
      </c>
      <c r="Y143" s="192"/>
      <c r="Z143" s="192"/>
      <c r="AF143" s="34"/>
      <c r="AG143" s="34"/>
      <c r="AH143" s="34"/>
      <c r="AI143" s="34"/>
      <c r="AJ143" s="34"/>
      <c r="AK143" s="34"/>
      <c r="AL143" s="195"/>
      <c r="AM143" s="195"/>
      <c r="AN143" s="80"/>
      <c r="AO143" s="80"/>
      <c r="AP143" s="80"/>
      <c r="AQ143" s="35"/>
    </row>
    <row r="144" spans="1:43"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$M$4:$Y$4,
                    (M144:Y144),
                    "")),
            1,
            0))
        =0,
    NA(),
    IF(
        Parameters!$D$15=1,
        IF(
            SUM(--(ISNUMBER(IF($M$4:$Y$4=1,(M144:Y144),""))))&gt;0,
            MAX(IF(
                ISNUMBER(M144:Y144),
                IF(
                    M$4:Y$4=1,
                    M144:Y144,
                    ""),
                "")),
            MAX(IF(
                ISNUMBER(M144:Y144),
                IF(
                    M$4:Y$4=2,
                    M144:Y144,
                    ""),
                ""))
        ),
        IF(
            Parameters!$D$16=1,
            IFERROR(
                AVERAGE(IF(
                    ISNUMBER(M144:Y144),
                    IF(
                        M$4:Y$4=1,
                        M144:Y144,
                        ""),
                    "")),
                AVERAGE(IF(
                    ISNUMBER(M144:Y144),
                    IF(
                        M$4:Y$4=2,
                        M144:Y144,
                        ""),
                    ""))
            ),
            IF(
                Parameters!$D$17=1,
                IFERROR(
                    IF(
                        OR(
                            IF(
                                ISNUMBER(M144:Y144),
                                IF(
                                    M$4:Y$4=1,
                                    M144:Y144,
                                    ""),
                                "")
                            =0),
                        0,
                        GEOMEAN(IF(
                            ISNUMBER(M144:Y144),
                            IF(
                                M$4:Y$4=1,
                                M144:Y144,
                                ""),
                            ""))
                    ),
                    IF(
                        OR(IF(
                            ISNUMBER(M144:Y144),
                            IF(
                                M$4:Y$4=2,
                                M144:Y144,
                                ""),
                            "")
                            =0),
                        0,
                        GEOMEAN(IF(
                            ISNUMBER(M144:Y144),
                            IF(
                                M$4:Y$4=2,
                                M144:Y144,
                                ""),
                            "")))
                )
            )
        )
    )
)</f>
        <v>4.2857142857142803</v>
      </c>
      <c r="I144" s="191" t="e" cm="1">
        <f t="array" ref="I144">IF(
    SUM(IF(
            ISNUMBER(
                IF(
                    $M$5:$Y$5,
                    (M144:Y144),
                    "")),
            1,
            0))
        =0,
    NA(),
    IF(
        Parameters!$D$15=1,
        IF(
            SUM(--(ISNUMBER(IF($M$5:$Y$5=1,(M144:Y144),""))))&gt;0,
            MAX(IF(
                ISNUMBER(M144:Y144),
                IF(
                    M$5:Y$5=1,
                    M144:Y144,
                    ""),
                "")),
            MAX(IF(
                ISNUMBER(M144:Y144),
                IF(
                    M$5:Y$5=2,
                    M144:Y144,
                    ""),
                ""))
        ),
        IF(
            Parameters!$D$16=1,
            IFERROR(
                AVERAGE(IF(
                    ISNUMBER(M144:Y144),
                    IF(
                        M$5:Y$5=1,
                        M144:Y144,
                        ""),
                    "")),
                AVERAGE(IF(
                    ISNUMBER(M144:Y144),
                    IF(
                        M$5:Y$5=2,
                        M144:Y144,
                        ""),
                    ""))
            ),
            IF(
                Parameters!$D$17=1,
                IFERROR(
                    IF(
                        OR(
                            IF(
                                ISNUMBER(M144:Y144),
                                IF(
                                    M$5:Y$5=1,
                                    M144:Y144,
                                    ""),
                                "")
                            =0),
                        0,
                        GEOMEAN(IF(
                            ISNUMBER(M144:Y144),
                            IF(
                                M$5:Y$5=1,
                                M144:Y144,
                                ""),
                            ""))
                    ),
                    IF(
                        OR(IF(
                            ISNUMBER(M144:Y144),
                            IF(
                                M$5:Y$5=2,
                                M144:Y144,
                                ""),
                            "")
                            =0),
                        0,
                        GEOMEAN(IF(
                            ISNUMBER(M144:Y144),
                            IF(
                                M$5:Y$5=2,
                                M144:Y144,
                                ""),
                            "")))
                )
            )
        )
    )
)</f>
        <v>#N/A</v>
      </c>
      <c r="J144" s="242">
        <v>45188</v>
      </c>
      <c r="K144" s="242">
        <v>45218</v>
      </c>
      <c r="L144" s="91" t="s">
        <v>232</v>
      </c>
      <c r="M144" s="192">
        <v>4.2857142857142803</v>
      </c>
      <c r="N144" s="192" t="s">
        <v>409</v>
      </c>
      <c r="O144" s="192" t="s">
        <v>409</v>
      </c>
      <c r="P144" s="192" t="s">
        <v>409</v>
      </c>
      <c r="Q144" s="192" t="s">
        <v>409</v>
      </c>
      <c r="R144" s="192">
        <v>3</v>
      </c>
      <c r="S144" s="192" t="s">
        <v>409</v>
      </c>
      <c r="T144" s="192" t="s">
        <v>409</v>
      </c>
      <c r="U144" s="192" t="s">
        <v>409</v>
      </c>
      <c r="V144" s="192" t="s">
        <v>409</v>
      </c>
      <c r="W144" s="192" t="s">
        <v>409</v>
      </c>
      <c r="X144" s="192" t="s">
        <v>409</v>
      </c>
      <c r="Y144" s="192"/>
      <c r="Z144" s="192"/>
      <c r="AF144" s="34"/>
      <c r="AG144" s="34"/>
      <c r="AH144" s="34"/>
      <c r="AI144" s="34"/>
      <c r="AJ144" s="34"/>
      <c r="AK144" s="34"/>
      <c r="AL144" s="195"/>
      <c r="AM144" s="195"/>
      <c r="AN144" s="80"/>
      <c r="AO144" s="80"/>
      <c r="AP144" s="80"/>
      <c r="AQ144" s="35"/>
    </row>
    <row r="145" spans="1:43"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9.4868329805051381</v>
      </c>
      <c r="H145" s="80" cm="1">
        <f t="array" ref="H145">IF(
    SUM(IF(
            ISNUMBER(
                IF(
                    $M$4:$Y$4,
                    (M145:Y145),
                    "")),
            1,
            0))
        =0,
    NA(),
    IF(
        Parameters!$D$15=1,
        IF(
            SUM(--(ISNUMBER(IF($M$4:$Y$4=1,(M145:Y145),""))))&gt;0,
            MAX(IF(
                ISNUMBER(M145:Y145),
                IF(
                    M$4:Y$4=1,
                    M145:Y145,
                    ""),
                "")),
            MAX(IF(
                ISNUMBER(M145:Y145),
                IF(
                    M$4:Y$4=2,
                    M145:Y145,
                    ""),
                ""))
        ),
        IF(
            Parameters!$D$16=1,
            IFERROR(
                AVERAGE(IF(
                    ISNUMBER(M145:Y145),
                    IF(
                        M$4:Y$4=1,
                        M145:Y145,
                        ""),
                    "")),
                AVERAGE(IF(
                    ISNUMBER(M145:Y145),
                    IF(
                        M$4:Y$4=2,
                        M145:Y145,
                        ""),
                    ""))
            ),
            IF(
                Parameters!$D$17=1,
                IFERROR(
                    IF(
                        OR(
                            IF(
                                ISNUMBER(M145:Y145),
                                IF(
                                    M$4:Y$4=1,
                                    M145:Y145,
                                    ""),
                                "")
                            =0),
                        0,
                        GEOMEAN(IF(
                            ISNUMBER(M145:Y145),
                            IF(
                                M$4:Y$4=1,
                                M145:Y145,
                                ""),
                            ""))
                    ),
                    IF(
                        OR(IF(
                            ISNUMBER(M145:Y145),
                            IF(
                                M$4:Y$4=2,
                                M145:Y145,
                                ""),
                            "")
                            =0),
                        0,
                        GEOMEAN(IF(
                            ISNUMBER(M145:Y145),
                            IF(
                                M$4:Y$4=2,
                                M145:Y145,
                                ""),
                            "")))
                )
            )
        )
    )
)</f>
        <v>9</v>
      </c>
      <c r="I145" s="191" cm="1">
        <f t="array" ref="I145">IF(
    SUM(IF(
            ISNUMBER(
                IF(
                    $M$5:$Y$5,
                    (M145:Y145),
                    "")),
            1,
            0))
        =0,
    NA(),
    IF(
        Parameters!$D$15=1,
        IF(
            SUM(--(ISNUMBER(IF($M$5:$Y$5=1,(M145:Y145),""))))&gt;0,
            MAX(IF(
                ISNUMBER(M145:Y145),
                IF(
                    M$5:Y$5=1,
                    M145:Y145,
                    ""),
                "")),
            MAX(IF(
                ISNUMBER(M145:Y145),
                IF(
                    M$5:Y$5=2,
                    M145:Y145,
                    ""),
                ""))
        ),
        IF(
            Parameters!$D$16=1,
            IFERROR(
                AVERAGE(IF(
                    ISNUMBER(M145:Y145),
                    IF(
                        M$5:Y$5=1,
                        M145:Y145,
                        ""),
                    "")),
                AVERAGE(IF(
                    ISNUMBER(M145:Y145),
                    IF(
                        M$5:Y$5=2,
                        M145:Y145,
                        ""),
                    ""))
            ),
            IF(
                Parameters!$D$17=1,
                IFERROR(
                    IF(
                        OR(
                            IF(
                                ISNUMBER(M145:Y145),
                                IF(
                                    M$5:Y$5=1,
                                    M145:Y145,
                                    ""),
                                "")
                            =0),
                        0,
                        GEOMEAN(IF(
                            ISNUMBER(M145:Y145),
                            IF(
                                M$5:Y$5=1,
                                M145:Y145,
                                ""),
                            ""))
                    ),
                    IF(
                        OR(IF(
                            ISNUMBER(M145:Y145),
                            IF(
                                M$5:Y$5=2,
                                M145:Y145,
                                ""),
                            "")
                            =0),
                        0,
                        GEOMEAN(IF(
                            ISNUMBER(M145:Y145),
                            IF(
                                M$5:Y$5=2,
                                M145:Y145,
                                ""),
                            "")))
                )
            )
        )
    )
)</f>
        <v>10</v>
      </c>
      <c r="J145" s="242">
        <v>45188</v>
      </c>
      <c r="K145" s="242">
        <v>45272</v>
      </c>
      <c r="L145" s="91" t="s">
        <v>234</v>
      </c>
      <c r="M145" s="192">
        <v>9</v>
      </c>
      <c r="N145" s="192" t="s">
        <v>409</v>
      </c>
      <c r="O145" s="192" t="s">
        <v>409</v>
      </c>
      <c r="P145" s="192">
        <v>10</v>
      </c>
      <c r="Q145" s="192" t="s">
        <v>409</v>
      </c>
      <c r="R145" s="192">
        <v>6.3</v>
      </c>
      <c r="S145" s="192" t="s">
        <v>409</v>
      </c>
      <c r="T145" s="192" t="s">
        <v>409</v>
      </c>
      <c r="U145" s="192" t="s">
        <v>409</v>
      </c>
      <c r="V145" s="192">
        <v>0.64142691529615103</v>
      </c>
      <c r="W145" s="192">
        <v>0.39330106732495601</v>
      </c>
      <c r="X145" s="192" t="s">
        <v>409</v>
      </c>
      <c r="Y145" s="192"/>
      <c r="Z145" s="192"/>
      <c r="AF145" s="34"/>
      <c r="AG145" s="34"/>
      <c r="AH145" s="34"/>
      <c r="AI145" s="34"/>
      <c r="AJ145" s="34"/>
      <c r="AK145" s="34"/>
      <c r="AL145" s="195"/>
      <c r="AM145" s="195"/>
      <c r="AN145" s="80"/>
      <c r="AO145" s="80"/>
      <c r="AP145" s="80"/>
      <c r="AQ145" s="35"/>
    </row>
    <row r="146" spans="1:43"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$M$4:$Y$4,
                    (M146:Y146),
                    "")),
            1,
            0))
        =0,
    NA(),
    IF(
        Parameters!$D$15=1,
        IF(
            SUM(--(ISNUMBER(IF($M$4:$Y$4=1,(M146:Y146),""))))&gt;0,
            MAX(IF(
                ISNUMBER(M146:Y146),
                IF(
                    M$4:Y$4=1,
                    M146:Y146,
                    ""),
                "")),
            MAX(IF(
                ISNUMBER(M146:Y146),
                IF(
                    M$4:Y$4=2,
                    M146:Y146,
                    ""),
                ""))
        ),
        IF(
            Parameters!$D$16=1,
            IFERROR(
                AVERAGE(IF(
                    ISNUMBER(M146:Y146),
                    IF(
                        M$4:Y$4=1,
                        M146:Y146,
                        ""),
                    "")),
                AVERAGE(IF(
                    ISNUMBER(M146:Y146),
                    IF(
                        M$4:Y$4=2,
                        M146:Y146,
                        ""),
                    ""))
            ),
            IF(
                Parameters!$D$17=1,
                IFERROR(
                    IF(
                        OR(
                            IF(
                                ISNUMBER(M146:Y146),
                                IF(
                                    M$4:Y$4=1,
                                    M146:Y146,
                                    ""),
                                "")
                            =0),
                        0,
                        GEOMEAN(IF(
                            ISNUMBER(M146:Y146),
                            IF(
                                M$4:Y$4=1,
                                M146:Y146,
                                ""),
                            ""))
                    ),
                    IF(
                        OR(IF(
                            ISNUMBER(M146:Y146),
                            IF(
                                M$4:Y$4=2,
                                M146:Y146,
                                ""),
                            "")
                            =0),
                        0,
                        GEOMEAN(IF(
                            ISNUMBER(M146:Y146),
                            IF(
                                M$4:Y$4=2,
                                M146:Y146,
                                ""),
                            "")))
                )
            )
        )
    )
)</f>
        <v>2.71428571428571</v>
      </c>
      <c r="I146" s="191" cm="1">
        <f t="array" ref="I146">IF(
    SUM(IF(
            ISNUMBER(
                IF(
                    $M$5:$Y$5,
                    (M146:Y146),
                    "")),
            1,
            0))
        =0,
    NA(),
    IF(
        Parameters!$D$15=1,
        IF(
            SUM(--(ISNUMBER(IF($M$5:$Y$5=1,(M146:Y146),""))))&gt;0,
            MAX(IF(
                ISNUMBER(M146:Y146),
                IF(
                    M$5:Y$5=1,
                    M146:Y146,
                    ""),
                "")),
            MAX(IF(
                ISNUMBER(M146:Y146),
                IF(
                    M$5:Y$5=2,
                    M146:Y146,
                    ""),
                ""))
        ),
        IF(
            Parameters!$D$16=1,
            IFERROR(
                AVERAGE(IF(
                    ISNUMBER(M146:Y146),
                    IF(
                        M$5:Y$5=1,
                        M146:Y146,
                        ""),
                    "")),
                AVERAGE(IF(
                    ISNUMBER(M146:Y146),
                    IF(
                        M$5:Y$5=2,
                        M146:Y146,
                        ""),
                    ""))
            ),
            IF(
                Parameters!$D$17=1,
                IFERROR(
                    IF(
                        OR(
                            IF(
                                ISNUMBER(M146:Y146),
                                IF(
                                    M$5:Y$5=1,
                                    M146:Y146,
                                    ""),
                                "")
                            =0),
                        0,
                        GEOMEAN(IF(
                            ISNUMBER(M146:Y146),
                            IF(
                                M$5:Y$5=1,
                                M146:Y146,
                                ""),
                            ""))
                    ),
                    IF(
                        OR(IF(
                            ISNUMBER(M146:Y146),
                            IF(
                                M$5:Y$5=2,
                                M146:Y146,
                                ""),
                            "")
                            =0),
                        0,
                        GEOMEAN(IF(
                            ISNUMBER(M146:Y146),
                            IF(
                                M$5:Y$5=2,
                                M146:Y146,
                                ""),
                            "")))
                )
            )
        )
    )
)</f>
        <v>0</v>
      </c>
      <c r="J146" s="242">
        <v>45188</v>
      </c>
      <c r="K146" s="242">
        <v>44753</v>
      </c>
      <c r="L146" s="91" t="s">
        <v>236</v>
      </c>
      <c r="M146" s="192">
        <v>2.71428571428571</v>
      </c>
      <c r="N146" s="192" t="s">
        <v>409</v>
      </c>
      <c r="O146" s="192">
        <v>0</v>
      </c>
      <c r="P146" s="192" t="s">
        <v>409</v>
      </c>
      <c r="Q146" s="192" t="s">
        <v>409</v>
      </c>
      <c r="R146" s="192">
        <v>1.9</v>
      </c>
      <c r="S146" s="192" t="s">
        <v>409</v>
      </c>
      <c r="T146" s="192" t="s">
        <v>409</v>
      </c>
      <c r="U146" s="192" t="s">
        <v>539</v>
      </c>
      <c r="V146" s="192" t="s">
        <v>409</v>
      </c>
      <c r="W146" s="192" t="s">
        <v>409</v>
      </c>
      <c r="X146" s="192" t="s">
        <v>409</v>
      </c>
      <c r="Y146" s="192"/>
      <c r="Z146" s="192"/>
      <c r="AF146" s="34"/>
      <c r="AG146" s="34"/>
      <c r="AH146" s="34"/>
      <c r="AI146" s="34"/>
      <c r="AJ146" s="34"/>
      <c r="AK146" s="34"/>
      <c r="AL146" s="195"/>
      <c r="AM146" s="195"/>
      <c r="AN146" s="80"/>
      <c r="AO146" s="80"/>
      <c r="AP146" s="80"/>
      <c r="AQ146" s="35"/>
    </row>
    <row r="147" spans="1:43"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$M$4:$Y$4,
                    (M147:Y147),
                    "")),
            1,
            0))
        =0,
    NA(),
    IF(
        Parameters!$D$15=1,
        IF(
            SUM(--(ISNUMBER(IF($M$4:$Y$4=1,(M147:Y147),""))))&gt;0,
            MAX(IF(
                ISNUMBER(M147:Y147),
                IF(
                    M$4:Y$4=1,
                    M147:Y147,
                    ""),
                "")),
            MAX(IF(
                ISNUMBER(M147:Y147),
                IF(
                    M$4:Y$4=2,
                    M147:Y147,
                    ""),
                ""))
        ),
        IF(
            Parameters!$D$16=1,
            IFERROR(
                AVERAGE(IF(
                    ISNUMBER(M147:Y147),
                    IF(
                        M$4:Y$4=1,
                        M147:Y147,
                        ""),
                    "")),
                AVERAGE(IF(
                    ISNUMBER(M147:Y147),
                    IF(
                        M$4:Y$4=2,
                        M147:Y147,
                        ""),
                    ""))
            ),
            IF(
                Parameters!$D$17=1,
                IFERROR(
                    IF(
                        OR(
                            IF(
                                ISNUMBER(M147:Y147),
                                IF(
                                    M$4:Y$4=1,
                                    M147:Y147,
                                    ""),
                                "")
                            =0),
                        0,
                        GEOMEAN(IF(
                            ISNUMBER(M147:Y147),
                            IF(
                                M$4:Y$4=1,
                                M147:Y147,
                                ""),
                            ""))
                    ),
                    IF(
                        OR(IF(
                            ISNUMBER(M147:Y147),
                            IF(
                                M$4:Y$4=2,
                                M147:Y147,
                                ""),
                            "")
                            =0),
                        0,
                        GEOMEAN(IF(
                            ISNUMBER(M147:Y147),
                            IF(
                                M$4:Y$4=2,
                                M147:Y147,
                                ""),
                            "")))
                )
            )
        )
    )
)</f>
        <v>8.2857142857142794</v>
      </c>
      <c r="I147" s="191" cm="1">
        <f t="array" ref="I147">IF(
    SUM(IF(
            ISNUMBER(
                IF(
                    $M$5:$Y$5,
                    (M147:Y147),
                    "")),
            1,
            0))
        =0,
    NA(),
    IF(
        Parameters!$D$15=1,
        IF(
            SUM(--(ISNUMBER(IF($M$5:$Y$5=1,(M147:Y147),""))))&gt;0,
            MAX(IF(
                ISNUMBER(M147:Y147),
                IF(
                    M$5:Y$5=1,
                    M147:Y147,
                    ""),
                "")),
            MAX(IF(
                ISNUMBER(M147:Y147),
                IF(
                    M$5:Y$5=2,
                    M147:Y147,
                    ""),
                ""))
        ),
        IF(
            Parameters!$D$16=1,
            IFERROR(
                AVERAGE(IF(
                    ISNUMBER(M147:Y147),
                    IF(
                        M$5:Y$5=1,
                        M147:Y147,
                        ""),
                    "")),
                AVERAGE(IF(
                    ISNUMBER(M147:Y147),
                    IF(
                        M$5:Y$5=2,
                        M147:Y147,
                        ""),
                    ""))
            ),
            IF(
                Parameters!$D$17=1,
                IFERROR(
                    IF(
                        OR(
                            IF(
                                ISNUMBER(M147:Y147),
                                IF(
                                    M$5:Y$5=1,
                                    M147:Y147,
                                    ""),
                                "")
                            =0),
                        0,
                        GEOMEAN(IF(
                            ISNUMBER(M147:Y147),
                            IF(
                                M$5:Y$5=1,
                                M147:Y147,
                                ""),
                            ""))
                    ),
                    IF(
                        OR(IF(
                            ISNUMBER(M147:Y147),
                            IF(
                                M$5:Y$5=2,
                                M147:Y147,
                                ""),
                            "")
                            =0),
                        0,
                        GEOMEAN(IF(
                            ISNUMBER(M147:Y147),
                            IF(
                                M$5:Y$5=2,
                                M147:Y147,
                                ""),
                            "")))
                )
            )
        )
    )
)</f>
        <v>0</v>
      </c>
      <c r="J147" s="242">
        <v>45188</v>
      </c>
      <c r="K147" s="242">
        <v>45272</v>
      </c>
      <c r="L147" s="91" t="s">
        <v>238</v>
      </c>
      <c r="M147" s="192">
        <v>8.2857142857142794</v>
      </c>
      <c r="N147" s="192" t="s">
        <v>409</v>
      </c>
      <c r="O147" s="192" t="s">
        <v>409</v>
      </c>
      <c r="P147" s="192">
        <v>0</v>
      </c>
      <c r="Q147" s="192" t="s">
        <v>409</v>
      </c>
      <c r="R147" s="192">
        <v>5.8</v>
      </c>
      <c r="S147" s="192" t="s">
        <v>409</v>
      </c>
      <c r="T147" s="192" t="s">
        <v>409</v>
      </c>
      <c r="U147" s="192" t="s">
        <v>409</v>
      </c>
      <c r="V147" s="192">
        <v>-0.88126600252749998</v>
      </c>
      <c r="W147" s="192">
        <v>-0.45041274865684899</v>
      </c>
      <c r="X147" s="192" t="s">
        <v>409</v>
      </c>
      <c r="Y147" s="192"/>
      <c r="Z147" s="192"/>
      <c r="AF147" s="34"/>
      <c r="AG147" s="34"/>
      <c r="AH147" s="34"/>
      <c r="AI147" s="34"/>
      <c r="AJ147" s="34"/>
      <c r="AK147" s="34"/>
      <c r="AL147" s="195"/>
      <c r="AM147" s="195"/>
      <c r="AN147" s="80"/>
      <c r="AO147" s="80"/>
      <c r="AP147" s="80"/>
      <c r="AQ147" s="35"/>
    </row>
    <row r="148" spans="1:43" x14ac:dyDescent="0.2">
      <c r="A148" s="84">
        <v>141</v>
      </c>
      <c r="B148" s="84" t="str">
        <f ca="1"/>
        <v>New Caledonia</v>
      </c>
      <c r="C148" s="84" t="str">
        <f ca="1"/>
        <v>NCL</v>
      </c>
      <c r="D148" s="219" t="str">
        <f ca="1"/>
        <v>EAS           East Asia &amp; Pacific</v>
      </c>
      <c r="E148" s="219" t="str">
        <f ca="1"/>
        <v>NA</v>
      </c>
      <c r="F148" s="190" t="str">
        <f t="shared" ca="1" si="5"/>
        <v/>
      </c>
      <c r="G148" s="80" t="e">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#N/A</v>
      </c>
      <c r="H148" s="80" t="e" cm="1">
        <f t="array" ref="H148">IF(
    SUM(IF(
            ISNUMBER(
                IF(
                    $M$4:$Y$4,
                    (M148:Y148),
                    "")),
            1,
            0))
        =0,
    NA(),
    IF(
        Parameters!$D$15=1,
        IF(
            SUM(--(ISNUMBER(IF($M$4:$Y$4=1,(M148:Y148),""))))&gt;0,
            MAX(IF(
                ISNUMBER(M148:Y148),
                IF(
                    M$4:Y$4=1,
                    M148:Y148,
                    ""),
                "")),
            MAX(IF(
                ISNUMBER(M148:Y148),
                IF(
                    M$4:Y$4=2,
                    M148:Y148,
                    ""),
                ""))
        ),
        IF(
            Parameters!$D$16=1,
            IFERROR(
                AVERAGE(IF(
                    ISNUMBER(M148:Y148),
                    IF(
                        M$4:Y$4=1,
                        M148:Y148,
                        ""),
                    "")),
                AVERAGE(IF(
                    ISNUMBER(M148:Y148),
                    IF(
                        M$4:Y$4=2,
                        M148:Y148,
                        ""),
                    ""))
            ),
            IF(
                Parameters!$D$17=1,
                IFERROR(
                    IF(
                        OR(
                            IF(
                                ISNUMBER(M148:Y148),
                                IF(
                                    M$4:Y$4=1,
                                    M148:Y148,
                                    ""),
                                "")
                            =0),
                        0,
                        GEOMEAN(IF(
                            ISNUMBER(M148:Y148),
                            IF(
                                M$4:Y$4=1,
                                M148:Y148,
                                ""),
                            ""))
                    ),
                    IF(
                        OR(IF(
                            ISNUMBER(M148:Y148),
                            IF(
                                M$4:Y$4=2,
                                M148:Y148,
                                ""),
                            "")
                            =0),
                        0,
                        GEOMEAN(IF(
                            ISNUMBER(M148:Y148),
                            IF(
                                M$4:Y$4=2,
                                M148:Y148,
                                ""),
                            "")))
                )
            )
        )
    )
)</f>
        <v>#N/A</v>
      </c>
      <c r="I148" s="191" t="e" cm="1">
        <f t="array" ref="I148">IF(
    SUM(IF(
            ISNUMBER(
                IF(
                    $M$5:$Y$5,
                    (M148:Y148),
                    "")),
            1,
            0))
        =0,
    NA(),
    IF(
        Parameters!$D$15=1,
        IF(
            SUM(--(ISNUMBER(IF($M$5:$Y$5=1,(M148:Y148),""))))&gt;0,
            MAX(IF(
                ISNUMBER(M148:Y148),
                IF(
                    M$5:Y$5=1,
                    M148:Y148,
                    ""),
                "")),
            MAX(IF(
                ISNUMBER(M148:Y148),
                IF(
                    M$5:Y$5=2,
                    M148:Y148,
                    ""),
                ""))
        ),
        IF(
            Parameters!$D$16=1,
            IFERROR(
                AVERAGE(IF(
                    ISNUMBER(M148:Y148),
                    IF(
                        M$5:Y$5=1,
                        M148:Y148,
                        ""),
                    "")),
                AVERAGE(IF(
                    ISNUMBER(M148:Y148),
                    IF(
                        M$5:Y$5=2,
                        M148:Y148,
                        ""),
                    ""))
            ),
            IF(
                Parameters!$D$17=1,
                IFERROR(
                    IF(
                        OR(
                            IF(
                                ISNUMBER(M148:Y148),
                                IF(
                                    M$5:Y$5=1,
                                    M148:Y148,
                                    ""),
                                "")
                            =0),
                        0,
                        GEOMEAN(IF(
                            ISNUMBER(M148:Y148),
                            IF(
                                M$5:Y$5=1,
                                M148:Y148,
                                ""),
                            ""))
                    ),
                    IF(
                        OR(IF(
                            ISNUMBER(M148:Y148),
                            IF(
                                M$5:Y$5=2,
                                M148:Y148,
                                ""),
                            "")
                            =0),
                        0,
                        GEOMEAN(IF(
                            ISNUMBER(M148:Y148),
                            IF(
                                M$5:Y$5=2,
                                M148:Y148,
                                ""),
                            "")))
                )
            )
        )
    )
)</f>
        <v>#N/A</v>
      </c>
      <c r="J148" s="242" t="s">
        <v>409</v>
      </c>
      <c r="K148" s="242">
        <v>45014</v>
      </c>
      <c r="L148" s="91" t="s">
        <v>711</v>
      </c>
      <c r="M148" s="192" t="s">
        <v>409</v>
      </c>
      <c r="N148" s="192" t="s">
        <v>409</v>
      </c>
      <c r="O148" s="192" t="s">
        <v>409</v>
      </c>
      <c r="P148" s="192" t="s">
        <v>409</v>
      </c>
      <c r="Q148" s="192" t="s">
        <v>409</v>
      </c>
      <c r="R148" s="192" t="s">
        <v>409</v>
      </c>
      <c r="S148" s="192" t="s">
        <v>409</v>
      </c>
      <c r="T148" s="192" t="s">
        <v>409</v>
      </c>
      <c r="U148" s="192" t="s">
        <v>409</v>
      </c>
      <c r="V148" s="192" t="s">
        <v>409</v>
      </c>
      <c r="W148" s="192" t="s">
        <v>409</v>
      </c>
      <c r="X148" s="192" t="s">
        <v>409</v>
      </c>
      <c r="Y148" s="192"/>
      <c r="Z148" s="192"/>
      <c r="AF148" s="34"/>
      <c r="AG148" s="34"/>
      <c r="AH148" s="34"/>
      <c r="AI148" s="34"/>
      <c r="AJ148" s="34"/>
      <c r="AK148" s="34"/>
      <c r="AL148" s="195"/>
      <c r="AM148" s="195"/>
      <c r="AN148" s="80"/>
      <c r="AO148" s="80"/>
      <c r="AP148" s="80"/>
      <c r="AQ148" s="35"/>
    </row>
    <row r="149" spans="1:43"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$M$4:$Y$4,
                    (M149:Y149),
                    "")),
            1,
            0))
        =0,
    NA(),
    IF(
        Parameters!$D$15=1,
        IF(
            SUM(--(ISNUMBER(IF($M$4:$Y$4=1,(M149:Y149),""))))&gt;0,
            MAX(IF(
                ISNUMBER(M149:Y149),
                IF(
                    M$4:Y$4=1,
                    M149:Y149,
                    ""),
                "")),
            MAX(IF(
                ISNUMBER(M149:Y149),
                IF(
                    M$4:Y$4=2,
                    M149:Y149,
                    ""),
                ""))
        ),
        IF(
            Parameters!$D$16=1,
            IFERROR(
                AVERAGE(IF(
                    ISNUMBER(M149:Y149),
                    IF(
                        M$4:Y$4=1,
                        M149:Y149,
                        ""),
                    "")),
                AVERAGE(IF(
                    ISNUMBER(M149:Y149),
                    IF(
                        M$4:Y$4=2,
                        M149:Y149,
                        ""),
                    ""))
            ),
            IF(
                Parameters!$D$17=1,
                IFERROR(
                    IF(
                        OR(
                            IF(
                                ISNUMBER(M149:Y149),
                                IF(
                                    M$4:Y$4=1,
                                    M149:Y149,
                                    ""),
                                "")
                            =0),
                        0,
                        GEOMEAN(IF(
                            ISNUMBER(M149:Y149),
                            IF(
                                M$4:Y$4=1,
                                M149:Y149,
                                ""),
                            ""))
                    ),
                    IF(
                        OR(IF(
                            ISNUMBER(M149:Y149),
                            IF(
                                M$4:Y$4=2,
                                M149:Y149,
                                ""),
                            "")
                            =0),
                        0,
                        GEOMEAN(IF(
                            ISNUMBER(M149:Y149),
                            IF(
                                M$4:Y$4=2,
                                M149:Y149,
                                ""),
                            "")))
                )
            )
        )
    )
)</f>
        <v>10</v>
      </c>
      <c r="I149" s="191" cm="1">
        <f t="array" ref="I149">IF(
    SUM(IF(
            ISNUMBER(
                IF(
                    $M$5:$Y$5,
                    (M149:Y149),
                    "")),
            1,
            0))
        =0,
    NA(),
    IF(
        Parameters!$D$15=1,
        IF(
            SUM(--(ISNUMBER(IF($M$5:$Y$5=1,(M149:Y149),""))))&gt;0,
            MAX(IF(
                ISNUMBER(M149:Y149),
                IF(
                    M$5:Y$5=1,
                    M149:Y149,
                    ""),
                "")),
            MAX(IF(
                ISNUMBER(M149:Y149),
                IF(
                    M$5:Y$5=2,
                    M149:Y149,
                    ""),
                ""))
        ),
        IF(
            Parameters!$D$16=1,
            IFERROR(
                AVERAGE(IF(
                    ISNUMBER(M149:Y149),
                    IF(
                        M$5:Y$5=1,
                        M149:Y149,
                        ""),
                    "")),
                AVERAGE(IF(
                    ISNUMBER(M149:Y149),
                    IF(
                        M$5:Y$5=2,
                        M149:Y149,
                        ""),
                    ""))
            ),
            IF(
                Parameters!$D$17=1,
                IFERROR(
                    IF(
                        OR(
                            IF(
                                ISNUMBER(M149:Y149),
                                IF(
                                    M$5:Y$5=1,
                                    M149:Y149,
                                    ""),
                                "")
                            =0),
                        0,
                        GEOMEAN(IF(
                            ISNUMBER(M149:Y149),
                            IF(
                                M$5:Y$5=1,
                                M149:Y149,
                                ""),
                            ""))
                    ),
                    IF(
                        OR(IF(
                            ISNUMBER(M149:Y149),
                            IF(
                                M$5:Y$5=2,
                                M149:Y149,
                                ""),
                            "")
                            =0),
                        0,
                        GEOMEAN(IF(
                            ISNUMBER(M149:Y149),
                            IF(
                                M$5:Y$5=2,
                                M149:Y149,
                                ""),
                            "")))
                )
            )
        )
    )
)</f>
        <v>10</v>
      </c>
      <c r="J149" s="242">
        <v>45188</v>
      </c>
      <c r="K149" s="242">
        <v>45272</v>
      </c>
      <c r="L149" s="91" t="s">
        <v>240</v>
      </c>
      <c r="M149" s="192">
        <v>10</v>
      </c>
      <c r="N149" s="192" t="s">
        <v>409</v>
      </c>
      <c r="O149" s="192" t="s">
        <v>409</v>
      </c>
      <c r="P149" s="192">
        <v>10</v>
      </c>
      <c r="Q149" s="192" t="s">
        <v>409</v>
      </c>
      <c r="R149" s="192">
        <v>7.5</v>
      </c>
      <c r="S149" s="192" t="s">
        <v>409</v>
      </c>
      <c r="T149" s="192" t="s">
        <v>409</v>
      </c>
      <c r="U149" s="192" t="s">
        <v>409</v>
      </c>
      <c r="V149" s="192">
        <v>-8.3201083239896398</v>
      </c>
      <c r="W149" s="192">
        <v>0.94668871499978002</v>
      </c>
      <c r="X149" s="192" t="s">
        <v>409</v>
      </c>
      <c r="Y149" s="192"/>
      <c r="Z149" s="192"/>
      <c r="AF149" s="34"/>
      <c r="AG149" s="34"/>
      <c r="AH149" s="34"/>
      <c r="AI149" s="34"/>
      <c r="AJ149" s="34"/>
      <c r="AK149" s="34"/>
      <c r="AL149" s="195"/>
      <c r="AM149" s="195"/>
      <c r="AN149" s="80"/>
      <c r="AO149" s="80"/>
      <c r="AP149" s="80"/>
      <c r="AQ149" s="35"/>
    </row>
    <row r="150" spans="1:43"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8.9442719099991592</v>
      </c>
      <c r="H150" s="80" cm="1">
        <f t="array" ref="H150">IF(
    SUM(IF(
            ISNUMBER(
                IF(
                    $M$4:$Y$4,
                    (M150:Y150),
                    "")),
            1,
            0))
        =0,
    NA(),
    IF(
        Parameters!$D$15=1,
        IF(
            SUM(--(ISNUMBER(IF($M$4:$Y$4=1,(M150:Y150),""))))&gt;0,
            MAX(IF(
                ISNUMBER(M150:Y150),
                IF(
                    M$4:Y$4=1,
                    M150:Y150,
                    ""),
                "")),
            MAX(IF(
                ISNUMBER(M150:Y150),
                IF(
                    M$4:Y$4=2,
                    M150:Y150,
                    ""),
                ""))
        ),
        IF(
            Parameters!$D$16=1,
            IFERROR(
                AVERAGE(IF(
                    ISNUMBER(M150:Y150),
                    IF(
                        M$4:Y$4=1,
                        M150:Y150,
                        ""),
                    "")),
                AVERAGE(IF(
                    ISNUMBER(M150:Y150),
                    IF(
                        M$4:Y$4=2,
                        M150:Y150,
                        ""),
                    ""))
            ),
            IF(
                Parameters!$D$17=1,
                IFERROR(
                    IF(
                        OR(
                            IF(
                                ISNUMBER(M150:Y150),
                                IF(
                                    M$4:Y$4=1,
                                    M150:Y150,
                                    ""),
                                "")
                            =0),
                        0,
                        GEOMEAN(IF(
                            ISNUMBER(M150:Y150),
                            IF(
                                M$4:Y$4=1,
                                M150:Y150,
                                ""),
                            ""))
                    ),
                    IF(
                        OR(IF(
                            ISNUMBER(M150:Y150),
                            IF(
                                M$4:Y$4=2,
                                M150:Y150,
                                ""),
                            "")
                            =0),
                        0,
                        GEOMEAN(IF(
                            ISNUMBER(M150:Y150),
                            IF(
                                M$4:Y$4=2,
                                M150:Y150,
                                ""),
                            "")))
                )
            )
        )
    )
)</f>
        <v>8</v>
      </c>
      <c r="I150" s="191" cm="1">
        <f t="array" ref="I150">IF(
    SUM(IF(
            ISNUMBER(
                IF(
                    $M$5:$Y$5,
                    (M150:Y150),
                    "")),
            1,
            0))
        =0,
    NA(),
    IF(
        Parameters!$D$15=1,
        IF(
            SUM(--(ISNUMBER(IF($M$5:$Y$5=1,(M150:Y150),""))))&gt;0,
            MAX(IF(
                ISNUMBER(M150:Y150),
                IF(
                    M$5:Y$5=1,
                    M150:Y150,
                    ""),
                "")),
            MAX(IF(
                ISNUMBER(M150:Y150),
                IF(
                    M$5:Y$5=2,
                    M150:Y150,
                    ""),
                ""))
        ),
        IF(
            Parameters!$D$16=1,
            IFERROR(
                AVERAGE(IF(
                    ISNUMBER(M150:Y150),
                    IF(
                        M$5:Y$5=1,
                        M150:Y150,
                        ""),
                    "")),
                AVERAGE(IF(
                    ISNUMBER(M150:Y150),
                    IF(
                        M$5:Y$5=2,
                        M150:Y150,
                        ""),
                    ""))
            ),
            IF(
                Parameters!$D$17=1,
                IFERROR(
                    IF(
                        OR(
                            IF(
                                ISNUMBER(M150:Y150),
                                IF(
                                    M$5:Y$5=1,
                                    M150:Y150,
                                    ""),
                                "")
                            =0),
                        0,
                        GEOMEAN(IF(
                            ISNUMBER(M150:Y150),
                            IF(
                                M$5:Y$5=1,
                                M150:Y150,
                                ""),
                            ""))
                    ),
                    IF(
                        OR(IF(
                            ISNUMBER(M150:Y150),
                            IF(
                                M$5:Y$5=2,
                                M150:Y150,
                                ""),
                            "")
                            =0),
                        0,
                        GEOMEAN(IF(
                            ISNUMBER(M150:Y150),
                            IF(
                                M$5:Y$5=2,
                                M150:Y150,
                                ""),
                            "")))
                )
            )
        )
    )
)</f>
        <v>10</v>
      </c>
      <c r="J150" s="242">
        <v>45188</v>
      </c>
      <c r="K150" s="242">
        <v>45272</v>
      </c>
      <c r="L150" s="91" t="s">
        <v>242</v>
      </c>
      <c r="M150" s="192">
        <v>8</v>
      </c>
      <c r="N150" s="192" t="s">
        <v>409</v>
      </c>
      <c r="O150" s="192">
        <v>0</v>
      </c>
      <c r="P150" s="192">
        <v>10</v>
      </c>
      <c r="Q150" s="192" t="s">
        <v>409</v>
      </c>
      <c r="R150" s="192">
        <v>5.6</v>
      </c>
      <c r="S150" s="192" t="s">
        <v>409</v>
      </c>
      <c r="T150" s="192" t="s">
        <v>409</v>
      </c>
      <c r="U150" s="192" t="s">
        <v>539</v>
      </c>
      <c r="V150" s="192">
        <v>0.83343505859375</v>
      </c>
      <c r="W150" s="192">
        <v>0.35846710205077398</v>
      </c>
      <c r="X150" s="192" t="s">
        <v>409</v>
      </c>
      <c r="Y150" s="192"/>
      <c r="Z150" s="192"/>
      <c r="AF150" s="34"/>
      <c r="AG150" s="34"/>
      <c r="AH150" s="34"/>
      <c r="AI150" s="34"/>
      <c r="AJ150" s="34"/>
      <c r="AK150" s="34"/>
      <c r="AL150" s="195"/>
      <c r="AM150" s="195"/>
      <c r="AN150" s="80"/>
      <c r="AO150" s="80"/>
      <c r="AP150" s="80"/>
      <c r="AQ150" s="35"/>
    </row>
    <row r="151" spans="1:43"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$M$4:$Y$4,
                    (M151:Y151),
                    "")),
            1,
            0))
        =0,
    NA(),
    IF(
        Parameters!$D$15=1,
        IF(
            SUM(--(ISNUMBER(IF($M$4:$Y$4=1,(M151:Y151),""))))&gt;0,
            MAX(IF(
                ISNUMBER(M151:Y151),
                IF(
                    M$4:Y$4=1,
                    M151:Y151,
                    ""),
                "")),
            MAX(IF(
                ISNUMBER(M151:Y151),
                IF(
                    M$4:Y$4=2,
                    M151:Y151,
                    ""),
                ""))
        ),
        IF(
            Parameters!$D$16=1,
            IFERROR(
                AVERAGE(IF(
                    ISNUMBER(M151:Y151),
                    IF(
                        M$4:Y$4=1,
                        M151:Y151,
                        ""),
                    "")),
                AVERAGE(IF(
                    ISNUMBER(M151:Y151),
                    IF(
                        M$4:Y$4=2,
                        M151:Y151,
                        ""),
                    ""))
            ),
            IF(
                Parameters!$D$17=1,
                IFERROR(
                    IF(
                        OR(
                            IF(
                                ISNUMBER(M151:Y151),
                                IF(
                                    M$4:Y$4=1,
                                    M151:Y151,
                                    ""),
                                "")
                            =0),
                        0,
                        GEOMEAN(IF(
                            ISNUMBER(M151:Y151),
                            IF(
                                M$4:Y$4=1,
                                M151:Y151,
                                ""),
                            ""))
                    ),
                    IF(
                        OR(IF(
                            ISNUMBER(M151:Y151),
                            IF(
                                M$4:Y$4=2,
                                M151:Y151,
                                ""),
                            "")
                            =0),
                        0,
                        GEOMEAN(IF(
                            ISNUMBER(M151:Y151),
                            IF(
                                M$4:Y$4=2,
                                M151:Y151,
                                ""),
                            "")))
                )
            )
        )
    )
)</f>
        <v>7.8571428571428497</v>
      </c>
      <c r="I151" s="191" cm="1">
        <f t="array" ref="I151">IF(
    SUM(IF(
            ISNUMBER(
                IF(
                    $M$5:$Y$5,
                    (M151:Y151),
                    "")),
            1,
            0))
        =0,
    NA(),
    IF(
        Parameters!$D$15=1,
        IF(
            SUM(--(ISNUMBER(IF($M$5:$Y$5=1,(M151:Y151),""))))&gt;0,
            MAX(IF(
                ISNUMBER(M151:Y151),
                IF(
                    M$5:Y$5=1,
                    M151:Y151,
                    ""),
                "")),
            MAX(IF(
                ISNUMBER(M151:Y151),
                IF(
                    M$5:Y$5=2,
                    M151:Y151,
                    ""),
                ""))
        ),
        IF(
            Parameters!$D$16=1,
            IFERROR(
                AVERAGE(IF(
                    ISNUMBER(M151:Y151),
                    IF(
                        M$5:Y$5=1,
                        M151:Y151,
                        ""),
                    "")),
                AVERAGE(IF(
                    ISNUMBER(M151:Y151),
                    IF(
                        M$5:Y$5=2,
                        M151:Y151,
                        ""),
                    ""))
            ),
            IF(
                Parameters!$D$17=1,
                IFERROR(
                    IF(
                        OR(
                            IF(
                                ISNUMBER(M151:Y151),
                                IF(
                                    M$5:Y$5=1,
                                    M151:Y151,
                                    ""),
                                "")
                            =0),
                        0,
                        GEOMEAN(IF(
                            ISNUMBER(M151:Y151),
                            IF(
                                M$5:Y$5=1,
                                M151:Y151,
                                ""),
                            ""))
                    ),
                    IF(
                        OR(IF(
                            ISNUMBER(M151:Y151),
                            IF(
                                M$5:Y$5=2,
                                M151:Y151,
                                ""),
                            "")
                            =0),
                        0,
                        GEOMEAN(IF(
                            ISNUMBER(M151:Y151),
                            IF(
                                M$5:Y$5=2,
                                M151:Y151,
                                ""),
                            "")))
                )
            )
        )
    )
)</f>
        <v>0</v>
      </c>
      <c r="J151" s="242">
        <v>45188</v>
      </c>
      <c r="K151" s="242">
        <v>45272</v>
      </c>
      <c r="L151" s="91" t="s">
        <v>244</v>
      </c>
      <c r="M151" s="192">
        <v>7.8571428571428497</v>
      </c>
      <c r="N151" s="192" t="s">
        <v>409</v>
      </c>
      <c r="O151" s="192" t="s">
        <v>409</v>
      </c>
      <c r="P151" s="192">
        <v>0</v>
      </c>
      <c r="Q151" s="192" t="s">
        <v>409</v>
      </c>
      <c r="R151" s="192">
        <v>5.5</v>
      </c>
      <c r="S151" s="192" t="s">
        <v>409</v>
      </c>
      <c r="T151" s="192" t="s">
        <v>409</v>
      </c>
      <c r="U151" s="192" t="s">
        <v>409</v>
      </c>
      <c r="V151" s="192">
        <v>-0.57440614700317405</v>
      </c>
      <c r="W151" s="192">
        <v>-0.68911695480346702</v>
      </c>
      <c r="X151" s="192" t="s">
        <v>409</v>
      </c>
      <c r="Y151" s="192"/>
      <c r="Z151" s="192"/>
      <c r="AF151" s="34"/>
      <c r="AG151" s="34"/>
      <c r="AH151" s="34"/>
      <c r="AI151" s="34"/>
      <c r="AJ151" s="34"/>
      <c r="AK151" s="34"/>
      <c r="AL151" s="195"/>
      <c r="AM151" s="195"/>
      <c r="AN151" s="80"/>
      <c r="AO151" s="80"/>
      <c r="AP151" s="80"/>
      <c r="AQ151" s="35"/>
    </row>
    <row r="152" spans="1:43"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$M$4:$Y$4,
                    (M152:Y152),
                    "")),
            1,
            0))
        =0,
    NA(),
    IF(
        Parameters!$D$15=1,
        IF(
            SUM(--(ISNUMBER(IF($M$4:$Y$4=1,(M152:Y152),""))))&gt;0,
            MAX(IF(
                ISNUMBER(M152:Y152),
                IF(
                    M$4:Y$4=1,
                    M152:Y152,
                    ""),
                "")),
            MAX(IF(
                ISNUMBER(M152:Y152),
                IF(
                    M$4:Y$4=2,
                    M152:Y152,
                    ""),
                ""))
        ),
        IF(
            Parameters!$D$16=1,
            IFERROR(
                AVERAGE(IF(
                    ISNUMBER(M152:Y152),
                    IF(
                        M$4:Y$4=1,
                        M152:Y152,
                        ""),
                    "")),
                AVERAGE(IF(
                    ISNUMBER(M152:Y152),
                    IF(
                        M$4:Y$4=2,
                        M152:Y152,
                        ""),
                    ""))
            ),
            IF(
                Parameters!$D$17=1,
                IFERROR(
                    IF(
                        OR(
                            IF(
                                ISNUMBER(M152:Y152),
                                IF(
                                    M$4:Y$4=1,
                                    M152:Y152,
                                    ""),
                                "")
                            =0),
                        0,
                        GEOMEAN(IF(
                            ISNUMBER(M152:Y152),
                            IF(
                                M$4:Y$4=1,
                                M152:Y152,
                                ""),
                            ""))
                    ),
                    IF(
                        OR(IF(
                            ISNUMBER(M152:Y152),
                            IF(
                                M$4:Y$4=2,
                                M152:Y152,
                                ""),
                            "")
                            =0),
                        0,
                        GEOMEAN(IF(
                            ISNUMBER(M152:Y152),
                            IF(
                                M$4:Y$4=2,
                                M152:Y152,
                                ""),
                            "")))
                )
            )
        )
    )
)</f>
        <v>0.14285714285714199</v>
      </c>
      <c r="I152" s="191" t="e" cm="1">
        <f t="array" ref="I152">IF(
    SUM(IF(
            ISNUMBER(
                IF(
                    $M$5:$Y$5,
                    (M152:Y152),
                    "")),
            1,
            0))
        =0,
    NA(),
    IF(
        Parameters!$D$15=1,
        IF(
            SUM(--(ISNUMBER(IF($M$5:$Y$5=1,(M152:Y152),""))))&gt;0,
            MAX(IF(
                ISNUMBER(M152:Y152),
                IF(
                    M$5:Y$5=1,
                    M152:Y152,
                    ""),
                "")),
            MAX(IF(
                ISNUMBER(M152:Y152),
                IF(
                    M$5:Y$5=2,
                    M152:Y152,
                    ""),
                ""))
        ),
        IF(
            Parameters!$D$16=1,
            IFERROR(
                AVERAGE(IF(
                    ISNUMBER(M152:Y152),
                    IF(
                        M$5:Y$5=1,
                        M152:Y152,
                        ""),
                    "")),
                AVERAGE(IF(
                    ISNUMBER(M152:Y152),
                    IF(
                        M$5:Y$5=2,
                        M152:Y152,
                        ""),
                    ""))
            ),
            IF(
                Parameters!$D$17=1,
                IFERROR(
                    IF(
                        OR(
                            IF(
                                ISNUMBER(M152:Y152),
                                IF(
                                    M$5:Y$5=1,
                                    M152:Y152,
                                    ""),
                                "")
                            =0),
                        0,
                        GEOMEAN(IF(
                            ISNUMBER(M152:Y152),
                            IF(
                                M$5:Y$5=1,
                                M152:Y152,
                                ""),
                            ""))
                    ),
                    IF(
                        OR(IF(
                            ISNUMBER(M152:Y152),
                            IF(
                                M$5:Y$5=2,
                                M152:Y152,
                                ""),
                            "")
                            =0),
                        0,
                        GEOMEAN(IF(
                            ISNUMBER(M152:Y152),
                            IF(
                                M$5:Y$5=2,
                                M152:Y152,
                                ""),
                            "")))
                )
            )
        )
    )
)</f>
        <v>#N/A</v>
      </c>
      <c r="J152" s="242">
        <v>45188</v>
      </c>
      <c r="K152" s="242">
        <v>45218</v>
      </c>
      <c r="L152" s="91" t="s">
        <v>246</v>
      </c>
      <c r="M152" s="192">
        <v>0.14285714285714199</v>
      </c>
      <c r="N152" s="192" t="s">
        <v>409</v>
      </c>
      <c r="O152" s="192" t="s">
        <v>409</v>
      </c>
      <c r="P152" s="192" t="s">
        <v>409</v>
      </c>
      <c r="Q152" s="192" t="s">
        <v>409</v>
      </c>
      <c r="R152" s="192">
        <v>0.1</v>
      </c>
      <c r="S152" s="192" t="s">
        <v>409</v>
      </c>
      <c r="T152" s="192" t="s">
        <v>409</v>
      </c>
      <c r="U152" s="192" t="s">
        <v>409</v>
      </c>
      <c r="V152" s="192" t="s">
        <v>409</v>
      </c>
      <c r="W152" s="192" t="s">
        <v>409</v>
      </c>
      <c r="X152" s="192" t="s">
        <v>409</v>
      </c>
      <c r="Y152" s="192"/>
      <c r="Z152" s="192"/>
      <c r="AF152" s="34"/>
      <c r="AG152" s="34"/>
      <c r="AH152" s="34"/>
      <c r="AI152" s="34"/>
      <c r="AJ152" s="34"/>
      <c r="AK152" s="34"/>
      <c r="AL152" s="195"/>
      <c r="AM152" s="195"/>
      <c r="AN152" s="80"/>
      <c r="AO152" s="80"/>
      <c r="AP152" s="80"/>
      <c r="AQ152" s="35"/>
    </row>
    <row r="153" spans="1:43"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$M$4:$Y$4,
                    (M153:Y153),
                    "")),
            1,
            0))
        =0,
    NA(),
    IF(
        Parameters!$D$15=1,
        IF(
            SUM(--(ISNUMBER(IF($M$4:$Y$4=1,(M153:Y153),""))))&gt;0,
            MAX(IF(
                ISNUMBER(M153:Y153),
                IF(
                    M$4:Y$4=1,
                    M153:Y153,
                    ""),
                "")),
            MAX(IF(
                ISNUMBER(M153:Y153),
                IF(
                    M$4:Y$4=2,
                    M153:Y153,
                    ""),
                ""))
        ),
        IF(
            Parameters!$D$16=1,
            IFERROR(
                AVERAGE(IF(
                    ISNUMBER(M153:Y153),
                    IF(
                        M$4:Y$4=1,
                        M153:Y153,
                        ""),
                    "")),
                AVERAGE(IF(
                    ISNUMBER(M153:Y153),
                    IF(
                        M$4:Y$4=2,
                        M153:Y153,
                        ""),
                    ""))
            ),
            IF(
                Parameters!$D$17=1,
                IFERROR(
                    IF(
                        OR(
                            IF(
                                ISNUMBER(M153:Y153),
                                IF(
                                    M$4:Y$4=1,
                                    M153:Y153,
                                    ""),
                                "")
                            =0),
                        0,
                        GEOMEAN(IF(
                            ISNUMBER(M153:Y153),
                            IF(
                                M$4:Y$4=1,
                                M153:Y153,
                                ""),
                            ""))
                    ),
                    IF(
                        OR(IF(
                            ISNUMBER(M153:Y153),
                            IF(
                                M$4:Y$4=2,
                                M153:Y153,
                                ""),
                            "")
                            =0),
                        0,
                        GEOMEAN(IF(
                            ISNUMBER(M153:Y153),
                            IF(
                                M$4:Y$4=2,
                                M153:Y153,
                                ""),
                            "")))
                )
            )
        )
    )
)</f>
        <v>0.14285714285714199</v>
      </c>
      <c r="I153" s="191" t="e" cm="1">
        <f t="array" ref="I153">IF(
    SUM(IF(
            ISNUMBER(
                IF(
                    $M$5:$Y$5,
                    (M153:Y153),
                    "")),
            1,
            0))
        =0,
    NA(),
    IF(
        Parameters!$D$15=1,
        IF(
            SUM(--(ISNUMBER(IF($M$5:$Y$5=1,(M153:Y153),""))))&gt;0,
            MAX(IF(
                ISNUMBER(M153:Y153),
                IF(
                    M$5:Y$5=1,
                    M153:Y153,
                    ""),
                "")),
            MAX(IF(
                ISNUMBER(M153:Y153),
                IF(
                    M$5:Y$5=2,
                    M153:Y153,
                    ""),
                ""))
        ),
        IF(
            Parameters!$D$16=1,
            IFERROR(
                AVERAGE(IF(
                    ISNUMBER(M153:Y153),
                    IF(
                        M$5:Y$5=1,
                        M153:Y153,
                        ""),
                    "")),
                AVERAGE(IF(
                    ISNUMBER(M153:Y153),
                    IF(
                        M$5:Y$5=2,
                        M153:Y153,
                        ""),
                    ""))
            ),
            IF(
                Parameters!$D$17=1,
                IFERROR(
                    IF(
                        OR(
                            IF(
                                ISNUMBER(M153:Y153),
                                IF(
                                    M$5:Y$5=1,
                                    M153:Y153,
                                    ""),
                                "")
                            =0),
                        0,
                        GEOMEAN(IF(
                            ISNUMBER(M153:Y153),
                            IF(
                                M$5:Y$5=1,
                                M153:Y153,
                                ""),
                            ""))
                    ),
                    IF(
                        OR(IF(
                            ISNUMBER(M153:Y153),
                            IF(
                                M$5:Y$5=2,
                                M153:Y153,
                                ""),
                            "")
                            =0),
                        0,
                        GEOMEAN(IF(
                            ISNUMBER(M153:Y153),
                            IF(
                                M$5:Y$5=2,
                                M153:Y153,
                                ""),
                            "")))
                )
            )
        )
    )
)</f>
        <v>#N/A</v>
      </c>
      <c r="J153" s="242">
        <v>45163</v>
      </c>
      <c r="K153" s="242">
        <v>45218</v>
      </c>
      <c r="L153" s="91" t="s">
        <v>248</v>
      </c>
      <c r="M153" s="192">
        <v>0.14285714285714199</v>
      </c>
      <c r="N153" s="192" t="s">
        <v>409</v>
      </c>
      <c r="O153" s="192" t="s">
        <v>409</v>
      </c>
      <c r="P153" s="192" t="s">
        <v>409</v>
      </c>
      <c r="Q153" s="192" t="s">
        <v>409</v>
      </c>
      <c r="R153" s="192">
        <v>0.1</v>
      </c>
      <c r="S153" s="192" t="s">
        <v>409</v>
      </c>
      <c r="T153" s="192" t="s">
        <v>409</v>
      </c>
      <c r="U153" s="192" t="s">
        <v>409</v>
      </c>
      <c r="V153" s="192" t="s">
        <v>409</v>
      </c>
      <c r="W153" s="192" t="s">
        <v>409</v>
      </c>
      <c r="X153" s="192" t="s">
        <v>409</v>
      </c>
      <c r="Y153" s="192"/>
      <c r="Z153" s="192"/>
      <c r="AF153" s="34"/>
      <c r="AG153" s="34"/>
      <c r="AH153" s="34"/>
      <c r="AI153" s="34"/>
      <c r="AJ153" s="34"/>
      <c r="AK153" s="34"/>
      <c r="AL153" s="195"/>
      <c r="AM153" s="195"/>
      <c r="AN153" s="80"/>
      <c r="AO153" s="80"/>
      <c r="AP153" s="80"/>
      <c r="AQ153" s="35"/>
    </row>
    <row r="154" spans="1:43"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$M$4:$Y$4,
                    (M154:Y154),
                    "")),
            1,
            0))
        =0,
    NA(),
    IF(
        Parameters!$D$15=1,
        IF(
            SUM(--(ISNUMBER(IF($M$4:$Y$4=1,(M154:Y154),""))))&gt;0,
            MAX(IF(
                ISNUMBER(M154:Y154),
                IF(
                    M$4:Y$4=1,
                    M154:Y154,
                    ""),
                "")),
            MAX(IF(
                ISNUMBER(M154:Y154),
                IF(
                    M$4:Y$4=2,
                    M154:Y154,
                    ""),
                ""))
        ),
        IF(
            Parameters!$D$16=1,
            IFERROR(
                AVERAGE(IF(
                    ISNUMBER(M154:Y154),
                    IF(
                        M$4:Y$4=1,
                        M154:Y154,
                        ""),
                    "")),
                AVERAGE(IF(
                    ISNUMBER(M154:Y154),
                    IF(
                        M$4:Y$4=2,
                        M154:Y154,
                        ""),
                    ""))
            ),
            IF(
                Parameters!$D$17=1,
                IFERROR(
                    IF(
                        OR(
                            IF(
                                ISNUMBER(M154:Y154),
                                IF(
                                    M$4:Y$4=1,
                                    M154:Y154,
                                    ""),
                                "")
                            =0),
                        0,
                        GEOMEAN(IF(
                            ISNUMBER(M154:Y154),
                            IF(
                                M$4:Y$4=1,
                                M154:Y154,
                                ""),
                            ""))
                    ),
                    IF(
                        OR(IF(
                            ISNUMBER(M154:Y154),
                            IF(
                                M$4:Y$4=2,
                                M154:Y154,
                                ""),
                            "")
                            =0),
                        0,
                        GEOMEAN(IF(
                            ISNUMBER(M154:Y154),
                            IF(
                                M$4:Y$4=2,
                                M154:Y154,
                                ""),
                            "")))
                )
            )
        )
    )
)</f>
        <v>7.5714285714285703</v>
      </c>
      <c r="I154" s="191" t="e" cm="1">
        <f t="array" ref="I154">IF(
    SUM(IF(
            ISNUMBER(
                IF(
                    $M$5:$Y$5,
                    (M154:Y154),
                    "")),
            1,
            0))
        =0,
    NA(),
    IF(
        Parameters!$D$15=1,
        IF(
            SUM(--(ISNUMBER(IF($M$5:$Y$5=1,(M154:Y154),""))))&gt;0,
            MAX(IF(
                ISNUMBER(M154:Y154),
                IF(
                    M$5:Y$5=1,
                    M154:Y154,
                    ""),
                "")),
            MAX(IF(
                ISNUMBER(M154:Y154),
                IF(
                    M$5:Y$5=2,
                    M154:Y154,
                    ""),
                ""))
        ),
        IF(
            Parameters!$D$16=1,
            IFERROR(
                AVERAGE(IF(
                    ISNUMBER(M154:Y154),
                    IF(
                        M$5:Y$5=1,
                        M154:Y154,
                        ""),
                    "")),
                AVERAGE(IF(
                    ISNUMBER(M154:Y154),
                    IF(
                        M$5:Y$5=2,
                        M154:Y154,
                        ""),
                    ""))
            ),
            IF(
                Parameters!$D$17=1,
                IFERROR(
                    IF(
                        OR(
                            IF(
                                ISNUMBER(M154:Y154),
                                IF(
                                    M$5:Y$5=1,
                                    M154:Y154,
                                    ""),
                                "")
                            =0),
                        0,
                        GEOMEAN(IF(
                            ISNUMBER(M154:Y154),
                            IF(
                                M$5:Y$5=1,
                                M154:Y154,
                                ""),
                            ""))
                    ),
                    IF(
                        OR(IF(
                            ISNUMBER(M154:Y154),
                            IF(
                                M$5:Y$5=2,
                                M154:Y154,
                                ""),
                            "")
                            =0),
                        0,
                        GEOMEAN(IF(
                            ISNUMBER(M154:Y154),
                            IF(
                                M$5:Y$5=2,
                                M154:Y154,
                                ""),
                            "")))
                )
            )
        )
    )
)</f>
        <v>#N/A</v>
      </c>
      <c r="J154" s="242">
        <v>45188</v>
      </c>
      <c r="K154" s="242">
        <v>45014</v>
      </c>
      <c r="L154" s="91" t="s">
        <v>250</v>
      </c>
      <c r="M154" s="192">
        <v>7.5714285714285703</v>
      </c>
      <c r="N154" s="192" t="s">
        <v>409</v>
      </c>
      <c r="O154" s="192" t="s">
        <v>409</v>
      </c>
      <c r="P154" s="192" t="s">
        <v>409</v>
      </c>
      <c r="Q154" s="192" t="s">
        <v>409</v>
      </c>
      <c r="R154" s="192">
        <v>5.3</v>
      </c>
      <c r="S154" s="192" t="s">
        <v>409</v>
      </c>
      <c r="T154" s="192" t="s">
        <v>409</v>
      </c>
      <c r="U154" s="192" t="s">
        <v>409</v>
      </c>
      <c r="V154" s="192" t="s">
        <v>409</v>
      </c>
      <c r="W154" s="192" t="s">
        <v>409</v>
      </c>
      <c r="X154" s="192" t="s">
        <v>409</v>
      </c>
      <c r="Y154" s="192"/>
      <c r="Z154" s="192"/>
      <c r="AF154" s="34"/>
      <c r="AG154" s="34"/>
      <c r="AH154" s="34"/>
      <c r="AI154" s="34"/>
      <c r="AJ154" s="34"/>
      <c r="AK154" s="34"/>
      <c r="AL154" s="195"/>
      <c r="AM154" s="195"/>
      <c r="AN154" s="80"/>
      <c r="AO154" s="80"/>
      <c r="AP154" s="80"/>
      <c r="AQ154" s="35"/>
    </row>
    <row r="155" spans="1:43"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$M$4:$Y$4,
                    (M155:Y155),
                    "")),
            1,
            0))
        =0,
    NA(),
    IF(
        Parameters!$D$15=1,
        IF(
            SUM(--(ISNUMBER(IF($M$4:$Y$4=1,(M155:Y155),""))))&gt;0,
            MAX(IF(
                ISNUMBER(M155:Y155),
                IF(
                    M$4:Y$4=1,
                    M155:Y155,
                    ""),
                "")),
            MAX(IF(
                ISNUMBER(M155:Y155),
                IF(
                    M$4:Y$4=2,
                    M155:Y155,
                    ""),
                ""))
        ),
        IF(
            Parameters!$D$16=1,
            IFERROR(
                AVERAGE(IF(
                    ISNUMBER(M155:Y155),
                    IF(
                        M$4:Y$4=1,
                        M155:Y155,
                        ""),
                    "")),
                AVERAGE(IF(
                    ISNUMBER(M155:Y155),
                    IF(
                        M$4:Y$4=2,
                        M155:Y155,
                        ""),
                    ""))
            ),
            IF(
                Parameters!$D$17=1,
                IFERROR(
                    IF(
                        OR(
                            IF(
                                ISNUMBER(M155:Y155),
                                IF(
                                    M$4:Y$4=1,
                                    M155:Y155,
                                    ""),
                                "")
                            =0),
                        0,
                        GEOMEAN(IF(
                            ISNUMBER(M155:Y155),
                            IF(
                                M$4:Y$4=1,
                                M155:Y155,
                                ""),
                            ""))
                    ),
                    IF(
                        OR(IF(
                            ISNUMBER(M155:Y155),
                            IF(
                                M$4:Y$4=2,
                                M155:Y155,
                                ""),
                            "")
                            =0),
                        0,
                        GEOMEAN(IF(
                            ISNUMBER(M155:Y155),
                            IF(
                                M$4:Y$4=2,
                                M155:Y155,
                                ""),
                            "")))
                )
            )
        )
    )
)</f>
        <v>4.8571428571428497</v>
      </c>
      <c r="I155" s="191" t="e" cm="1">
        <f t="array" ref="I155">IF(
    SUM(IF(
            ISNUMBER(
                IF(
                    $M$5:$Y$5,
                    (M155:Y155),
                    "")),
            1,
            0))
        =0,
    NA(),
    IF(
        Parameters!$D$15=1,
        IF(
            SUM(--(ISNUMBER(IF($M$5:$Y$5=1,(M155:Y155),""))))&gt;0,
            MAX(IF(
                ISNUMBER(M155:Y155),
                IF(
                    M$5:Y$5=1,
                    M155:Y155,
                    ""),
                "")),
            MAX(IF(
                ISNUMBER(M155:Y155),
                IF(
                    M$5:Y$5=2,
                    M155:Y155,
                    ""),
                ""))
        ),
        IF(
            Parameters!$D$16=1,
            IFERROR(
                AVERAGE(IF(
                    ISNUMBER(M155:Y155),
                    IF(
                        M$5:Y$5=1,
                        M155:Y155,
                        ""),
                    "")),
                AVERAGE(IF(
                    ISNUMBER(M155:Y155),
                    IF(
                        M$5:Y$5=2,
                        M155:Y155,
                        ""),
                    ""))
            ),
            IF(
                Parameters!$D$17=1,
                IFERROR(
                    IF(
                        OR(
                            IF(
                                ISNUMBER(M155:Y155),
                                IF(
                                    M$5:Y$5=1,
                                    M155:Y155,
                                    ""),
                                "")
                            =0),
                        0,
                        GEOMEAN(IF(
                            ISNUMBER(M155:Y155),
                            IF(
                                M$5:Y$5=1,
                                M155:Y155,
                                ""),
                            ""))
                    ),
                    IF(
                        OR(IF(
                            ISNUMBER(M155:Y155),
                            IF(
                                M$5:Y$5=2,
                                M155:Y155,
                                ""),
                            "")
                            =0),
                        0,
                        GEOMEAN(IF(
                            ISNUMBER(M155:Y155),
                            IF(
                                M$5:Y$5=2,
                                M155:Y155,
                                ""),
                            "")))
                )
            )
        )
    )
)</f>
        <v>#N/A</v>
      </c>
      <c r="J155" s="242">
        <v>45188</v>
      </c>
      <c r="K155" s="242">
        <v>45014</v>
      </c>
      <c r="L155" s="91" t="s">
        <v>252</v>
      </c>
      <c r="M155" s="192">
        <v>4.8571428571428497</v>
      </c>
      <c r="N155" s="192" t="s">
        <v>409</v>
      </c>
      <c r="O155" s="192" t="s">
        <v>409</v>
      </c>
      <c r="P155" s="192" t="s">
        <v>409</v>
      </c>
      <c r="Q155" s="192" t="s">
        <v>409</v>
      </c>
      <c r="R155" s="192">
        <v>3.4</v>
      </c>
      <c r="S155" s="192" t="s">
        <v>409</v>
      </c>
      <c r="T155" s="192" t="s">
        <v>409</v>
      </c>
      <c r="U155" s="192" t="s">
        <v>409</v>
      </c>
      <c r="V155" s="192" t="s">
        <v>409</v>
      </c>
      <c r="W155" s="192" t="s">
        <v>409</v>
      </c>
      <c r="X155" s="192" t="s">
        <v>409</v>
      </c>
      <c r="Y155" s="192"/>
      <c r="Z155" s="192"/>
      <c r="AF155" s="34"/>
      <c r="AG155" s="34"/>
      <c r="AH155" s="34"/>
      <c r="AI155" s="34"/>
      <c r="AJ155" s="34"/>
      <c r="AK155" s="34"/>
      <c r="AL155" s="195"/>
      <c r="AM155" s="195"/>
      <c r="AN155" s="80"/>
      <c r="AO155" s="80"/>
      <c r="AP155" s="80"/>
      <c r="AQ155" s="35"/>
    </row>
    <row r="156" spans="1:43"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$M$4:$Y$4,
                    (M156:Y156),
                    "")),
            1,
            0))
        =0,
    NA(),
    IF(
        Parameters!$D$15=1,
        IF(
            SUM(--(ISNUMBER(IF($M$4:$Y$4=1,(M156:Y156),""))))&gt;0,
            MAX(IF(
                ISNUMBER(M156:Y156),
                IF(
                    M$4:Y$4=1,
                    M156:Y156,
                    ""),
                "")),
            MAX(IF(
                ISNUMBER(M156:Y156),
                IF(
                    M$4:Y$4=2,
                    M156:Y156,
                    ""),
                ""))
        ),
        IF(
            Parameters!$D$16=1,
            IFERROR(
                AVERAGE(IF(
                    ISNUMBER(M156:Y156),
                    IF(
                        M$4:Y$4=1,
                        M156:Y156,
                        ""),
                    "")),
                AVERAGE(IF(
                    ISNUMBER(M156:Y156),
                    IF(
                        M$4:Y$4=2,
                        M156:Y156,
                        ""),
                    ""))
            ),
            IF(
                Parameters!$D$17=1,
                IFERROR(
                    IF(
                        OR(
                            IF(
                                ISNUMBER(M156:Y156),
                                IF(
                                    M$4:Y$4=1,
                                    M156:Y156,
                                    ""),
                                "")
                            =0),
                        0,
                        GEOMEAN(IF(
                            ISNUMBER(M156:Y156),
                            IF(
                                M$4:Y$4=1,
                                M156:Y156,
                                ""),
                            ""))
                    ),
                    IF(
                        OR(IF(
                            ISNUMBER(M156:Y156),
                            IF(
                                M$4:Y$4=2,
                                M156:Y156,
                                ""),
                            "")
                            =0),
                        0,
                        GEOMEAN(IF(
                            ISNUMBER(M156:Y156),
                            IF(
                                M$4:Y$4=2,
                                M156:Y156,
                                ""),
                            "")))
                )
            )
        )
    )
)</f>
        <v>0.42857142857142799</v>
      </c>
      <c r="I156" s="191" t="e" cm="1">
        <f t="array" ref="I156">IF(
    SUM(IF(
            ISNUMBER(
                IF(
                    $M$5:$Y$5,
                    (M156:Y156),
                    "")),
            1,
            0))
        =0,
    NA(),
    IF(
        Parameters!$D$15=1,
        IF(
            SUM(--(ISNUMBER(IF($M$5:$Y$5=1,(M156:Y156),""))))&gt;0,
            MAX(IF(
                ISNUMBER(M156:Y156),
                IF(
                    M$5:Y$5=1,
                    M156:Y156,
                    ""),
                "")),
            MAX(IF(
                ISNUMBER(M156:Y156),
                IF(
                    M$5:Y$5=2,
                    M156:Y156,
                    ""),
                ""))
        ),
        IF(
            Parameters!$D$16=1,
            IFERROR(
                AVERAGE(IF(
                    ISNUMBER(M156:Y156),
                    IF(
                        M$5:Y$5=1,
                        M156:Y156,
                        ""),
                    "")),
                AVERAGE(IF(
                    ISNUMBER(M156:Y156),
                    IF(
                        M$5:Y$5=2,
                        M156:Y156,
                        ""),
                    ""))
            ),
            IF(
                Parameters!$D$17=1,
                IFERROR(
                    IF(
                        OR(
                            IF(
                                ISNUMBER(M156:Y156),
                                IF(
                                    M$5:Y$5=1,
                                    M156:Y156,
                                    ""),
                                "")
                            =0),
                        0,
                        GEOMEAN(IF(
                            ISNUMBER(M156:Y156),
                            IF(
                                M$5:Y$5=1,
                                M156:Y156,
                                ""),
                            ""))
                    ),
                    IF(
                        OR(IF(
                            ISNUMBER(M156:Y156),
                            IF(
                                M$5:Y$5=2,
                                M156:Y156,
                                ""),
                            "")
                            =0),
                        0,
                        GEOMEAN(IF(
                            ISNUMBER(M156:Y156),
                            IF(
                                M$5:Y$5=2,
                                M156:Y156,
                                ""),
                            "")))
                )
            )
        )
    )
)</f>
        <v>#N/A</v>
      </c>
      <c r="J156" s="242">
        <v>45163</v>
      </c>
      <c r="K156" s="242">
        <v>45218</v>
      </c>
      <c r="L156" s="91" t="s">
        <v>254</v>
      </c>
      <c r="M156" s="192">
        <v>0.42857142857142799</v>
      </c>
      <c r="N156" s="192" t="s">
        <v>409</v>
      </c>
      <c r="O156" s="192" t="s">
        <v>409</v>
      </c>
      <c r="P156" s="192" t="s">
        <v>409</v>
      </c>
      <c r="Q156" s="192" t="s">
        <v>409</v>
      </c>
      <c r="R156" s="192">
        <v>0.3</v>
      </c>
      <c r="S156" s="192" t="s">
        <v>409</v>
      </c>
      <c r="T156" s="192" t="s">
        <v>409</v>
      </c>
      <c r="U156" s="192" t="s">
        <v>409</v>
      </c>
      <c r="V156" s="192" t="s">
        <v>409</v>
      </c>
      <c r="W156" s="192" t="s">
        <v>409</v>
      </c>
      <c r="X156" s="192" t="s">
        <v>409</v>
      </c>
      <c r="Y156" s="192"/>
      <c r="Z156" s="192"/>
      <c r="AF156" s="34"/>
      <c r="AG156" s="34"/>
      <c r="AH156" s="34"/>
      <c r="AI156" s="34"/>
      <c r="AJ156" s="34"/>
      <c r="AK156" s="34"/>
      <c r="AL156" s="195"/>
      <c r="AM156" s="195"/>
      <c r="AN156" s="80"/>
      <c r="AO156" s="80"/>
      <c r="AP156" s="80"/>
      <c r="AQ156" s="35"/>
    </row>
    <row r="157" spans="1:43"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$M$4:$Y$4,
                    (M157:Y157),
                    "")),
            1,
            0))
        =0,
    NA(),
    IF(
        Parameters!$D$15=1,
        IF(
            SUM(--(ISNUMBER(IF($M$4:$Y$4=1,(M157:Y157),""))))&gt;0,
            MAX(IF(
                ISNUMBER(M157:Y157),
                IF(
                    M$4:Y$4=1,
                    M157:Y157,
                    ""),
                "")),
            MAX(IF(
                ISNUMBER(M157:Y157),
                IF(
                    M$4:Y$4=2,
                    M157:Y157,
                    ""),
                ""))
        ),
        IF(
            Parameters!$D$16=1,
            IFERROR(
                AVERAGE(IF(
                    ISNUMBER(M157:Y157),
                    IF(
                        M$4:Y$4=1,
                        M157:Y157,
                        ""),
                    "")),
                AVERAGE(IF(
                    ISNUMBER(M157:Y157),
                    IF(
                        M$4:Y$4=2,
                        M157:Y157,
                        ""),
                    ""))
            ),
            IF(
                Parameters!$D$17=1,
                IFERROR(
                    IF(
                        OR(
                            IF(
                                ISNUMBER(M157:Y157),
                                IF(
                                    M$4:Y$4=1,
                                    M157:Y157,
                                    ""),
                                "")
                            =0),
                        0,
                        GEOMEAN(IF(
                            ISNUMBER(M157:Y157),
                            IF(
                                M$4:Y$4=1,
                                M157:Y157,
                                ""),
                            ""))
                    ),
                    IF(
                        OR(IF(
                            ISNUMBER(M157:Y157),
                            IF(
                                M$4:Y$4=2,
                                M157:Y157,
                                ""),
                            "")
                            =0),
                        0,
                        GEOMEAN(IF(
                            ISNUMBER(M157:Y157),
                            IF(
                                M$4:Y$4=2,
                                M157:Y157,
                                ""),
                            "")))
                )
            )
        )
    )
)</f>
        <v>2.71428571428571</v>
      </c>
      <c r="I157" s="191" t="e" cm="1">
        <f t="array" ref="I157">IF(
    SUM(IF(
            ISNUMBER(
                IF(
                    $M$5:$Y$5,
                    (M157:Y157),
                    "")),
            1,
            0))
        =0,
    NA(),
    IF(
        Parameters!$D$15=1,
        IF(
            SUM(--(ISNUMBER(IF($M$5:$Y$5=1,(M157:Y157),""))))&gt;0,
            MAX(IF(
                ISNUMBER(M157:Y157),
                IF(
                    M$5:Y$5=1,
                    M157:Y157,
                    ""),
                "")),
            MAX(IF(
                ISNUMBER(M157:Y157),
                IF(
                    M$5:Y$5=2,
                    M157:Y157,
                    ""),
                ""))
        ),
        IF(
            Parameters!$D$16=1,
            IFERROR(
                AVERAGE(IF(
                    ISNUMBER(M157:Y157),
                    IF(
                        M$5:Y$5=1,
                        M157:Y157,
                        ""),
                    "")),
                AVERAGE(IF(
                    ISNUMBER(M157:Y157),
                    IF(
                        M$5:Y$5=2,
                        M157:Y157,
                        ""),
                    ""))
            ),
            IF(
                Parameters!$D$17=1,
                IFERROR(
                    IF(
                        OR(
                            IF(
                                ISNUMBER(M157:Y157),
                                IF(
                                    M$5:Y$5=1,
                                    M157:Y157,
                                    ""),
                                "")
                            =0),
                        0,
                        GEOMEAN(IF(
                            ISNUMBER(M157:Y157),
                            IF(
                                M$5:Y$5=1,
                                M157:Y157,
                                ""),
                            ""))
                    ),
                    IF(
                        OR(IF(
                            ISNUMBER(M157:Y157),
                            IF(
                                M$5:Y$5=2,
                                M157:Y157,
                                ""),
                            "")
                            =0),
                        0,
                        GEOMEAN(IF(
                            ISNUMBER(M157:Y157),
                            IF(
                                M$5:Y$5=2,
                                M157:Y157,
                                ""),
                            "")))
                )
            )
        )
    )
)</f>
        <v>#N/A</v>
      </c>
      <c r="J157" s="242">
        <v>44753</v>
      </c>
      <c r="K157" s="242">
        <v>45014</v>
      </c>
      <c r="L157" s="91" t="s">
        <v>256</v>
      </c>
      <c r="M157" s="192">
        <v>2.71428571428571</v>
      </c>
      <c r="N157" s="192" t="s">
        <v>409</v>
      </c>
      <c r="O157" s="192" t="s">
        <v>409</v>
      </c>
      <c r="P157" s="192" t="s">
        <v>409</v>
      </c>
      <c r="Q157" s="192" t="s">
        <v>409</v>
      </c>
      <c r="R157" s="192">
        <v>1.9</v>
      </c>
      <c r="S157" s="192" t="s">
        <v>409</v>
      </c>
      <c r="T157" s="192" t="s">
        <v>409</v>
      </c>
      <c r="U157" s="192" t="s">
        <v>409</v>
      </c>
      <c r="V157" s="192" t="s">
        <v>409</v>
      </c>
      <c r="W157" s="192" t="s">
        <v>409</v>
      </c>
      <c r="X157" s="192" t="s">
        <v>409</v>
      </c>
      <c r="Y157" s="192"/>
      <c r="Z157" s="192"/>
      <c r="AF157" s="34"/>
      <c r="AG157" s="34"/>
      <c r="AH157" s="34"/>
      <c r="AI157" s="34"/>
      <c r="AJ157" s="34"/>
      <c r="AK157" s="34"/>
      <c r="AL157" s="195"/>
      <c r="AM157" s="195"/>
      <c r="AN157" s="80"/>
      <c r="AO157" s="80"/>
      <c r="AP157" s="80"/>
      <c r="AQ157" s="35"/>
    </row>
    <row r="158" spans="1:43"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8.7013956187663197</v>
      </c>
      <c r="H158" s="80" cm="1">
        <f t="array" ref="H158">IF(
    SUM(IF(
            ISNUMBER(
                IF(
                    $M$4:$Y$4,
                    (M158:Y158),
                    "")),
            1,
            0))
        =0,
    NA(),
    IF(
        Parameters!$D$15=1,
        IF(
            SUM(--(ISNUMBER(IF($M$4:$Y$4=1,(M158:Y158),""))))&gt;0,
            MAX(IF(
                ISNUMBER(M158:Y158),
                IF(
                    M$4:Y$4=1,
                    M158:Y158,
                    ""),
                "")),
            MAX(IF(
                ISNUMBER(M158:Y158),
                IF(
                    M$4:Y$4=2,
                    M158:Y158,
                    ""),
                ""))
        ),
        IF(
            Parameters!$D$16=1,
            IFERROR(
                AVERAGE(IF(
                    ISNUMBER(M158:Y158),
                    IF(
                        M$4:Y$4=1,
                        M158:Y158,
                        ""),
                    "")),
                AVERAGE(IF(
                    ISNUMBER(M158:Y158),
                    IF(
                        M$4:Y$4=2,
                        M158:Y158,
                        ""),
                    ""))
            ),
            IF(
                Parameters!$D$17=1,
                IFERROR(
                    IF(
                        OR(
                            IF(
                                ISNUMBER(M158:Y158),
                                IF(
                                    M$4:Y$4=1,
                                    M158:Y158,
                                    ""),
                                "")
                            =0),
                        0,
                        GEOMEAN(IF(
                            ISNUMBER(M158:Y158),
                            IF(
                                M$4:Y$4=1,
                                M158:Y158,
                                ""),
                            ""))
                    ),
                    IF(
                        OR(IF(
                            ISNUMBER(M158:Y158),
                            IF(
                                M$4:Y$4=2,
                                M158:Y158,
                                ""),
                            "")
                            =0),
                        0,
                        GEOMEAN(IF(
                            ISNUMBER(M158:Y158),
                            IF(
                                M$4:Y$4=2,
                                M158:Y158,
                                ""),
                            "")))
                )
            )
        )
    )
)</f>
        <v>7.5714285714285703</v>
      </c>
      <c r="I158" s="191" cm="1">
        <f t="array" ref="I158">IF(
    SUM(IF(
            ISNUMBER(
                IF(
                    $M$5:$Y$5,
                    (M158:Y158),
                    "")),
            1,
            0))
        =0,
    NA(),
    IF(
        Parameters!$D$15=1,
        IF(
            SUM(--(ISNUMBER(IF($M$5:$Y$5=1,(M158:Y158),""))))&gt;0,
            MAX(IF(
                ISNUMBER(M158:Y158),
                IF(
                    M$5:Y$5=1,
                    M158:Y158,
                    ""),
                "")),
            MAX(IF(
                ISNUMBER(M158:Y158),
                IF(
                    M$5:Y$5=2,
                    M158:Y158,
                    ""),
                ""))
        ),
        IF(
            Parameters!$D$16=1,
            IFERROR(
                AVERAGE(IF(
                    ISNUMBER(M158:Y158),
                    IF(
                        M$5:Y$5=1,
                        M158:Y158,
                        ""),
                    "")),
                AVERAGE(IF(
                    ISNUMBER(M158:Y158),
                    IF(
                        M$5:Y$5=2,
                        M158:Y158,
                        ""),
                    ""))
            ),
            IF(
                Parameters!$D$17=1,
                IFERROR(
                    IF(
                        OR(
                            IF(
                                ISNUMBER(M158:Y158),
                                IF(
                                    M$5:Y$5=1,
                                    M158:Y158,
                                    ""),
                                "")
                            =0),
                        0,
                        GEOMEAN(IF(
                            ISNUMBER(M158:Y158),
                            IF(
                                M$5:Y$5=1,
                                M158:Y158,
                                ""),
                            ""))
                    ),
                    IF(
                        OR(IF(
                            ISNUMBER(M158:Y158),
                            IF(
                                M$5:Y$5=2,
                                M158:Y158,
                                ""),
                            "")
                            =0),
                        0,
                        GEOMEAN(IF(
                            ISNUMBER(M158:Y158),
                            IF(
                                M$5:Y$5=2,
                                M158:Y158,
                                ""),
                            "")))
                )
            )
        )
    )
)</f>
        <v>10</v>
      </c>
      <c r="J158" s="242">
        <v>44860</v>
      </c>
      <c r="K158" s="242">
        <v>45272</v>
      </c>
      <c r="L158" s="91" t="s">
        <v>258</v>
      </c>
      <c r="M158" s="192">
        <v>7.5714285714285703</v>
      </c>
      <c r="N158" s="192" t="s">
        <v>409</v>
      </c>
      <c r="O158" s="192">
        <v>0</v>
      </c>
      <c r="P158" s="192">
        <v>10</v>
      </c>
      <c r="Q158" s="192" t="s">
        <v>409</v>
      </c>
      <c r="R158" s="192">
        <v>5.3</v>
      </c>
      <c r="S158" s="192" t="s">
        <v>409</v>
      </c>
      <c r="T158" s="192" t="s">
        <v>409</v>
      </c>
      <c r="U158" s="192" t="s">
        <v>539</v>
      </c>
      <c r="V158" s="192">
        <v>3.1672137656133801</v>
      </c>
      <c r="W158" s="192">
        <v>0.57938181619722995</v>
      </c>
      <c r="X158" s="192" t="s">
        <v>409</v>
      </c>
      <c r="Y158" s="192"/>
      <c r="Z158" s="192"/>
      <c r="AF158" s="34"/>
      <c r="AG158" s="34"/>
      <c r="AH158" s="34"/>
      <c r="AI158" s="34"/>
      <c r="AJ158" s="34"/>
      <c r="AK158" s="34"/>
      <c r="AL158" s="195"/>
      <c r="AM158" s="195"/>
      <c r="AN158" s="80"/>
      <c r="AO158" s="80"/>
      <c r="AP158" s="80"/>
      <c r="AQ158" s="35"/>
    </row>
    <row r="159" spans="1:43"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5.0990195135927818</v>
      </c>
      <c r="H159" s="80" cm="1">
        <f t="array" ref="H159">IF(
    SUM(IF(
            ISNUMBER(
                IF(
                    $M$4:$Y$4,
                    (M159:Y159),
                    "")),
            1,
            0))
        =0,
    NA(),
    IF(
        Parameters!$D$15=1,
        IF(
            SUM(--(ISNUMBER(IF($M$4:$Y$4=1,(M159:Y159),""))))&gt;0,
            MAX(IF(
                ISNUMBER(M159:Y159),
                IF(
                    M$4:Y$4=1,
                    M159:Y159,
                    ""),
                "")),
            MAX(IF(
                ISNUMBER(M159:Y159),
                IF(
                    M$4:Y$4=2,
                    M159:Y159,
                    ""),
                ""))
        ),
        IF(
            Parameters!$D$16=1,
            IFERROR(
                AVERAGE(IF(
                    ISNUMBER(M159:Y159),
                    IF(
                        M$4:Y$4=1,
                        M159:Y159,
                        ""),
                    "")),
                AVERAGE(IF(
                    ISNUMBER(M159:Y159),
                    IF(
                        M$4:Y$4=2,
                        M159:Y159,
                        ""),
                    ""))
            ),
            IF(
                Parameters!$D$17=1,
                IFERROR(
                    IF(
                        OR(
                            IF(
                                ISNUMBER(M159:Y159),
                                IF(
                                    M$4:Y$4=1,
                                    M159:Y159,
                                    ""),
                                "")
                            =0),
                        0,
                        GEOMEAN(IF(
                            ISNUMBER(M159:Y159),
                            IF(
                                M$4:Y$4=1,
                                M159:Y159,
                                ""),
                            ""))
                    ),
                    IF(
                        OR(IF(
                            ISNUMBER(M159:Y159),
                            IF(
                                M$4:Y$4=2,
                                M159:Y159,
                                ""),
                            "")
                            =0),
                        0,
                        GEOMEAN(IF(
                            ISNUMBER(M159:Y159),
                            IF(
                                M$4:Y$4=2,
                                M159:Y159,
                                ""),
                            "")))
                )
            )
        )
    )
)</f>
        <v>3.71428571428571</v>
      </c>
      <c r="I159" s="191" cm="1">
        <f t="array" ref="I159">IF(
    SUM(IF(
            ISNUMBER(
                IF(
                    $M$5:$Y$5,
                    (M159:Y159),
                    "")),
            1,
            0))
        =0,
    NA(),
    IF(
        Parameters!$D$15=1,
        IF(
            SUM(--(ISNUMBER(IF($M$5:$Y$5=1,(M159:Y159),""))))&gt;0,
            MAX(IF(
                ISNUMBER(M159:Y159),
                IF(
                    M$5:Y$5=1,
                    M159:Y159,
                    ""),
                "")),
            MAX(IF(
                ISNUMBER(M159:Y159),
                IF(
                    M$5:Y$5=2,
                    M159:Y159,
                    ""),
                ""))
        ),
        IF(
            Parameters!$D$16=1,
            IFERROR(
                AVERAGE(IF(
                    ISNUMBER(M159:Y159),
                    IF(
                        M$5:Y$5=1,
                        M159:Y159,
                        ""),
                    "")),
                AVERAGE(IF(
                    ISNUMBER(M159:Y159),
                    IF(
                        M$5:Y$5=2,
                        M159:Y159,
                        ""),
                    ""))
            ),
            IF(
                Parameters!$D$17=1,
                IFERROR(
                    IF(
                        OR(
                            IF(
                                ISNUMBER(M159:Y159),
                                IF(
                                    M$5:Y$5=1,
                                    M159:Y159,
                                    ""),
                                "")
                            =0),
                        0,
                        GEOMEAN(IF(
                            ISNUMBER(M159:Y159),
                            IF(
                                M$5:Y$5=1,
                                M159:Y159,
                                ""),
                            ""))
                    ),
                    IF(
                        OR(IF(
                            ISNUMBER(M159:Y159),
                            IF(
                                M$5:Y$5=2,
                                M159:Y159,
                                ""),
                            "")
                            =0),
                        0,
                        GEOMEAN(IF(
                            ISNUMBER(M159:Y159),
                            IF(
                                M$5:Y$5=2,
                                M159:Y159,
                                ""),
                            "")))
                )
            )
        )
    )
)</f>
        <v>7</v>
      </c>
      <c r="J159" s="242">
        <v>45188</v>
      </c>
      <c r="K159" s="242">
        <v>45259</v>
      </c>
      <c r="L159" s="91" t="s">
        <v>260</v>
      </c>
      <c r="M159" s="192">
        <v>3.71428571428571</v>
      </c>
      <c r="N159" s="192" t="s">
        <v>409</v>
      </c>
      <c r="O159" s="192" t="s">
        <v>409</v>
      </c>
      <c r="P159" s="192">
        <v>3.5425387322902799</v>
      </c>
      <c r="Q159" s="192">
        <v>7</v>
      </c>
      <c r="R159" s="192">
        <v>2.6</v>
      </c>
      <c r="S159" s="192" t="s">
        <v>409</v>
      </c>
      <c r="T159" s="192" t="s">
        <v>409</v>
      </c>
      <c r="U159" s="192" t="s">
        <v>409</v>
      </c>
      <c r="V159" s="192">
        <v>0.17712693661451401</v>
      </c>
      <c r="W159" s="192">
        <v>-1.7548352479934901E-2</v>
      </c>
      <c r="X159" s="192" t="s">
        <v>910</v>
      </c>
      <c r="Y159" s="192"/>
      <c r="Z159" s="192"/>
      <c r="AF159" s="34"/>
      <c r="AG159" s="34"/>
      <c r="AH159" s="34"/>
      <c r="AI159" s="34"/>
      <c r="AJ159" s="34"/>
      <c r="AK159" s="34"/>
      <c r="AL159" s="195"/>
      <c r="AM159" s="195"/>
      <c r="AN159" s="80"/>
      <c r="AO159" s="80"/>
      <c r="AP159" s="80"/>
      <c r="AQ159" s="35"/>
    </row>
    <row r="160" spans="1:43"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$M$4:$Y$4,
                    (M160:Y160),
                    "")),
            1,
            0))
        =0,
    NA(),
    IF(
        Parameters!$D$15=1,
        IF(
            SUM(--(ISNUMBER(IF($M$4:$Y$4=1,(M160:Y160),""))))&gt;0,
            MAX(IF(
                ISNUMBER(M160:Y160),
                IF(
                    M$4:Y$4=1,
                    M160:Y160,
                    ""),
                "")),
            MAX(IF(
                ISNUMBER(M160:Y160),
                IF(
                    M$4:Y$4=2,
                    M160:Y160,
                    ""),
                ""))
        ),
        IF(
            Parameters!$D$16=1,
            IFERROR(
                AVERAGE(IF(
                    ISNUMBER(M160:Y160),
                    IF(
                        M$4:Y$4=1,
                        M160:Y160,
                        ""),
                    "")),
                AVERAGE(IF(
                    ISNUMBER(M160:Y160),
                    IF(
                        M$4:Y$4=2,
                        M160:Y160,
                        ""),
                    ""))
            ),
            IF(
                Parameters!$D$17=1,
                IFERROR(
                    IF(
                        OR(
                            IF(
                                ISNUMBER(M160:Y160),
                                IF(
                                    M$4:Y$4=1,
                                    M160:Y160,
                                    ""),
                                "")
                            =0),
                        0,
                        GEOMEAN(IF(
                            ISNUMBER(M160:Y160),
                            IF(
                                M$4:Y$4=1,
                                M160:Y160,
                                ""),
                            ""))
                    ),
                    IF(
                        OR(IF(
                            ISNUMBER(M160:Y160),
                            IF(
                                M$4:Y$4=2,
                                M160:Y160,
                                ""),
                            "")
                            =0),
                        0,
                        GEOMEAN(IF(
                            ISNUMBER(M160:Y160),
                            IF(
                                M$4:Y$4=2,
                                M160:Y160,
                                ""),
                            "")))
                )
            )
        )
    )
)</f>
        <v>4.71428571428571</v>
      </c>
      <c r="I160" s="191" cm="1">
        <f t="array" ref="I160">IF(
    SUM(IF(
            ISNUMBER(
                IF(
                    $M$5:$Y$5,
                    (M160:Y160),
                    "")),
            1,
            0))
        =0,
    NA(),
    IF(
        Parameters!$D$15=1,
        IF(
            SUM(--(ISNUMBER(IF($M$5:$Y$5=1,(M160:Y160),""))))&gt;0,
            MAX(IF(
                ISNUMBER(M160:Y160),
                IF(
                    M$5:Y$5=1,
                    M160:Y160,
                    ""),
                "")),
            MAX(IF(
                ISNUMBER(M160:Y160),
                IF(
                    M$5:Y$5=2,
                    M160:Y160,
                    ""),
                ""))
        ),
        IF(
            Parameters!$D$16=1,
            IFERROR(
                AVERAGE(IF(
                    ISNUMBER(M160:Y160),
                    IF(
                        M$5:Y$5=1,
                        M160:Y160,
                        ""),
                    "")),
                AVERAGE(IF(
                    ISNUMBER(M160:Y160),
                    IF(
                        M$5:Y$5=2,
                        M160:Y160,
                        ""),
                    ""))
            ),
            IF(
                Parameters!$D$17=1,
                IFERROR(
                    IF(
                        OR(
                            IF(
                                ISNUMBER(M160:Y160),
                                IF(
                                    M$5:Y$5=1,
                                    M160:Y160,
                                    ""),
                                "")
                            =0),
                        0,
                        GEOMEAN(IF(
                            ISNUMBER(M160:Y160),
                            IF(
                                M$5:Y$5=1,
                                M160:Y160,
                                ""),
                            ""))
                    ),
                    IF(
                        OR(IF(
                            ISNUMBER(M160:Y160),
                            IF(
                                M$5:Y$5=2,
                                M160:Y160,
                                ""),
                            "")
                            =0),
                        0,
                        GEOMEAN(IF(
                            ISNUMBER(M160:Y160),
                            IF(
                                M$5:Y$5=2,
                                M160:Y160,
                                ""),
                            "")))
                )
            )
        )
    )
)</f>
        <v>0</v>
      </c>
      <c r="J160" s="242">
        <v>45188</v>
      </c>
      <c r="K160" s="242">
        <v>45272</v>
      </c>
      <c r="L160" s="91" t="s">
        <v>262</v>
      </c>
      <c r="M160" s="192">
        <v>4.71428571428571</v>
      </c>
      <c r="N160" s="192" t="s">
        <v>409</v>
      </c>
      <c r="O160" s="192">
        <v>0</v>
      </c>
      <c r="P160" s="192">
        <v>0</v>
      </c>
      <c r="Q160" s="192" t="s">
        <v>409</v>
      </c>
      <c r="R160" s="192">
        <v>3.3</v>
      </c>
      <c r="S160" s="192" t="s">
        <v>409</v>
      </c>
      <c r="T160" s="192" t="s">
        <v>409</v>
      </c>
      <c r="U160" s="192" t="s">
        <v>539</v>
      </c>
      <c r="V160" s="192">
        <v>-0.48761613790893599</v>
      </c>
      <c r="W160" s="192">
        <v>-7.6913833618159604E-3</v>
      </c>
      <c r="X160" s="192" t="s">
        <v>409</v>
      </c>
      <c r="Y160" s="192"/>
      <c r="Z160" s="192"/>
      <c r="AF160" s="34"/>
      <c r="AG160" s="34"/>
      <c r="AH160" s="34"/>
      <c r="AI160" s="34"/>
      <c r="AJ160" s="34"/>
      <c r="AK160" s="34"/>
      <c r="AL160" s="195"/>
      <c r="AM160" s="195"/>
      <c r="AN160" s="80"/>
      <c r="AO160" s="80"/>
      <c r="AP160" s="80"/>
      <c r="AQ160" s="35"/>
    </row>
    <row r="161" spans="1:43"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$M$4:$Y$4,
                    (M161:Y161),
                    "")),
            1,
            0))
        =0,
    NA(),
    IF(
        Parameters!$D$15=1,
        IF(
            SUM(--(ISNUMBER(IF($M$4:$Y$4=1,(M161:Y161),""))))&gt;0,
            MAX(IF(
                ISNUMBER(M161:Y161),
                IF(
                    M$4:Y$4=1,
                    M161:Y161,
                    ""),
                "")),
            MAX(IF(
                ISNUMBER(M161:Y161),
                IF(
                    M$4:Y$4=2,
                    M161:Y161,
                    ""),
                ""))
        ),
        IF(
            Parameters!$D$16=1,
            IFERROR(
                AVERAGE(IF(
                    ISNUMBER(M161:Y161),
                    IF(
                        M$4:Y$4=1,
                        M161:Y161,
                        ""),
                    "")),
                AVERAGE(IF(
                    ISNUMBER(M161:Y161),
                    IF(
                        M$4:Y$4=2,
                        M161:Y161,
                        ""),
                    ""))
            ),
            IF(
                Parameters!$D$17=1,
                IFERROR(
                    IF(
                        OR(
                            IF(
                                ISNUMBER(M161:Y161),
                                IF(
                                    M$4:Y$4=1,
                                    M161:Y161,
                                    ""),
                                "")
                            =0),
                        0,
                        GEOMEAN(IF(
                            ISNUMBER(M161:Y161),
                            IF(
                                M$4:Y$4=1,
                                M161:Y161,
                                ""),
                            ""))
                    ),
                    IF(
                        OR(IF(
                            ISNUMBER(M161:Y161),
                            IF(
                                M$4:Y$4=2,
                                M161:Y161,
                                ""),
                            "")
                            =0),
                        0,
                        GEOMEAN(IF(
                            ISNUMBER(M161:Y161),
                            IF(
                                M$4:Y$4=2,
                                M161:Y161,
                                ""),
                            "")))
                )
            )
        )
    )
)</f>
        <v>5.1428571428571397</v>
      </c>
      <c r="I161" s="191" cm="1">
        <f t="array" ref="I161">IF(
    SUM(IF(
            ISNUMBER(
                IF(
                    $M$5:$Y$5,
                    (M161:Y161),
                    "")),
            1,
            0))
        =0,
    NA(),
    IF(
        Parameters!$D$15=1,
        IF(
            SUM(--(ISNUMBER(IF($M$5:$Y$5=1,(M161:Y161),""))))&gt;0,
            MAX(IF(
                ISNUMBER(M161:Y161),
                IF(
                    M$5:Y$5=1,
                    M161:Y161,
                    ""),
                "")),
            MAX(IF(
                ISNUMBER(M161:Y161),
                IF(
                    M$5:Y$5=2,
                    M161:Y161,
                    ""),
                ""))
        ),
        IF(
            Parameters!$D$16=1,
            IFERROR(
                AVERAGE(IF(
                    ISNUMBER(M161:Y161),
                    IF(
                        M$5:Y$5=1,
                        M161:Y161,
                        ""),
                    "")),
                AVERAGE(IF(
                    ISNUMBER(M161:Y161),
                    IF(
                        M$5:Y$5=2,
                        M161:Y161,
                        ""),
                    ""))
            ),
            IF(
                Parameters!$D$17=1,
                IFERROR(
                    IF(
                        OR(
                            IF(
                                ISNUMBER(M161:Y161),
                                IF(
                                    M$5:Y$5=1,
                                    M161:Y161,
                                    ""),
                                "")
                            =0),
                        0,
                        GEOMEAN(IF(
                            ISNUMBER(M161:Y161),
                            IF(
                                M$5:Y$5=1,
                                M161:Y161,
                                ""),
                            ""))
                    ),
                    IF(
                        OR(IF(
                            ISNUMBER(M161:Y161),
                            IF(
                                M$5:Y$5=2,
                                M161:Y161,
                                ""),
                            "")
                            =0),
                        0,
                        GEOMEAN(IF(
                            ISNUMBER(M161:Y161),
                            IF(
                                M$5:Y$5=2,
                                M161:Y161,
                                ""),
                            "")))
                )
            )
        )
    )
)</f>
        <v>0</v>
      </c>
      <c r="J161" s="242">
        <v>45188</v>
      </c>
      <c r="K161" s="242">
        <v>45272</v>
      </c>
      <c r="L161" s="91" t="s">
        <v>264</v>
      </c>
      <c r="M161" s="192">
        <v>5.1428571428571397</v>
      </c>
      <c r="N161" s="192" t="s">
        <v>409</v>
      </c>
      <c r="O161" s="192">
        <v>0</v>
      </c>
      <c r="P161" s="192">
        <v>0</v>
      </c>
      <c r="Q161" s="192" t="s">
        <v>409</v>
      </c>
      <c r="R161" s="192">
        <v>3.6</v>
      </c>
      <c r="S161" s="192" t="s">
        <v>409</v>
      </c>
      <c r="T161" s="192" t="s">
        <v>409</v>
      </c>
      <c r="U161" s="192" t="s">
        <v>539</v>
      </c>
      <c r="V161" s="192">
        <v>-0.69258971842378403</v>
      </c>
      <c r="W161" s="192">
        <v>-0.38503545068946698</v>
      </c>
      <c r="X161" s="192" t="s">
        <v>409</v>
      </c>
      <c r="Y161" s="192"/>
      <c r="Z161" s="192"/>
      <c r="AF161" s="34"/>
      <c r="AG161" s="34"/>
      <c r="AH161" s="34"/>
      <c r="AI161" s="34"/>
      <c r="AJ161" s="34"/>
      <c r="AK161" s="34"/>
      <c r="AL161" s="195"/>
      <c r="AM161" s="195"/>
      <c r="AN161" s="80"/>
      <c r="AO161" s="80"/>
      <c r="AP161" s="80"/>
      <c r="AQ161" s="35"/>
    </row>
    <row r="162" spans="1:43"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$M$4:$Y$4,
                    (M162:Y162),
                    "")),
            1,
            0))
        =0,
    NA(),
    IF(
        Parameters!$D$15=1,
        IF(
            SUM(--(ISNUMBER(IF($M$4:$Y$4=1,(M162:Y162),""))))&gt;0,
            MAX(IF(
                ISNUMBER(M162:Y162),
                IF(
                    M$4:Y$4=1,
                    M162:Y162,
                    ""),
                "")),
            MAX(IF(
                ISNUMBER(M162:Y162),
                IF(
                    M$4:Y$4=2,
                    M162:Y162,
                    ""),
                ""))
        ),
        IF(
            Parameters!$D$16=1,
            IFERROR(
                AVERAGE(IF(
                    ISNUMBER(M162:Y162),
                    IF(
                        M$4:Y$4=1,
                        M162:Y162,
                        ""),
                    "")),
                AVERAGE(IF(
                    ISNUMBER(M162:Y162),
                    IF(
                        M$4:Y$4=2,
                        M162:Y162,
                        ""),
                    ""))
            ),
            IF(
                Parameters!$D$17=1,
                IFERROR(
                    IF(
                        OR(
                            IF(
                                ISNUMBER(M162:Y162),
                                IF(
                                    M$4:Y$4=1,
                                    M162:Y162,
                                    ""),
                                "")
                            =0),
                        0,
                        GEOMEAN(IF(
                            ISNUMBER(M162:Y162),
                            IF(
                                M$4:Y$4=1,
                                M162:Y162,
                                ""),
                            ""))
                    ),
                    IF(
                        OR(IF(
                            ISNUMBER(M162:Y162),
                            IF(
                                M$4:Y$4=2,
                                M162:Y162,
                                ""),
                            "")
                            =0),
                        0,
                        GEOMEAN(IF(
                            ISNUMBER(M162:Y162),
                            IF(
                                M$4:Y$4=2,
                                M162:Y162,
                                ""),
                            "")))
                )
            )
        )
    )
)</f>
        <v>5.8571428571428497</v>
      </c>
      <c r="I162" s="191" t="e" cm="1">
        <f t="array" ref="I162">IF(
    SUM(IF(
            ISNUMBER(
                IF(
                    $M$5:$Y$5,
                    (M162:Y162),
                    "")),
            1,
            0))
        =0,
    NA(),
    IF(
        Parameters!$D$15=1,
        IF(
            SUM(--(ISNUMBER(IF($M$5:$Y$5=1,(M162:Y162),""))))&gt;0,
            MAX(IF(
                ISNUMBER(M162:Y162),
                IF(
                    M$5:Y$5=1,
                    M162:Y162,
                    ""),
                "")),
            MAX(IF(
                ISNUMBER(M162:Y162),
                IF(
                    M$5:Y$5=2,
                    M162:Y162,
                    ""),
                ""))
        ),
        IF(
            Parameters!$D$16=1,
            IFERROR(
                AVERAGE(IF(
                    ISNUMBER(M162:Y162),
                    IF(
                        M$5:Y$5=1,
                        M162:Y162,
                        ""),
                    "")),
                AVERAGE(IF(
                    ISNUMBER(M162:Y162),
                    IF(
                        M$5:Y$5=2,
                        M162:Y162,
                        ""),
                    ""))
            ),
            IF(
                Parameters!$D$17=1,
                IFERROR(
                    IF(
                        OR(
                            IF(
                                ISNUMBER(M162:Y162),
                                IF(
                                    M$5:Y$5=1,
                                    M162:Y162,
                                    ""),
                                "")
                            =0),
                        0,
                        GEOMEAN(IF(
                            ISNUMBER(M162:Y162),
                            IF(
                                M$5:Y$5=1,
                                M162:Y162,
                                ""),
                            ""))
                    ),
                    IF(
                        OR(IF(
                            ISNUMBER(M162:Y162),
                            IF(
                                M$5:Y$5=2,
                                M162:Y162,
                                ""),
                            "")
                            =0),
                        0,
                        GEOMEAN(IF(
                            ISNUMBER(M162:Y162),
                            IF(
                                M$5:Y$5=2,
                                M162:Y162,
                                ""),
                            "")))
                )
            )
        )
    )
)</f>
        <v>#N/A</v>
      </c>
      <c r="J162" s="242">
        <v>45163</v>
      </c>
      <c r="K162" s="242">
        <v>45014</v>
      </c>
      <c r="L162" s="91" t="s">
        <v>266</v>
      </c>
      <c r="M162" s="192">
        <v>5.8571428571428497</v>
      </c>
      <c r="N162" s="192" t="s">
        <v>409</v>
      </c>
      <c r="O162" s="192" t="s">
        <v>409</v>
      </c>
      <c r="P162" s="192" t="s">
        <v>409</v>
      </c>
      <c r="Q162" s="192" t="s">
        <v>409</v>
      </c>
      <c r="R162" s="192">
        <v>4.0999999999999996</v>
      </c>
      <c r="S162" s="192" t="s">
        <v>409</v>
      </c>
      <c r="T162" s="192" t="s">
        <v>409</v>
      </c>
      <c r="U162" s="192" t="s">
        <v>409</v>
      </c>
      <c r="V162" s="192" t="s">
        <v>409</v>
      </c>
      <c r="W162" s="192" t="s">
        <v>409</v>
      </c>
      <c r="X162" s="192" t="s">
        <v>409</v>
      </c>
      <c r="Y162" s="192"/>
      <c r="Z162" s="192"/>
      <c r="AF162" s="34"/>
      <c r="AG162" s="34"/>
      <c r="AH162" s="34"/>
      <c r="AI162" s="34"/>
      <c r="AJ162" s="34"/>
      <c r="AK162" s="34"/>
      <c r="AL162" s="195"/>
      <c r="AM162" s="195"/>
      <c r="AN162" s="80"/>
      <c r="AO162" s="80"/>
      <c r="AP162" s="80"/>
      <c r="AQ162" s="35"/>
    </row>
    <row r="163" spans="1:43"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$M$4:$Y$4,
                    (M163:Y163),
                    "")),
            1,
            0))
        =0,
    NA(),
    IF(
        Parameters!$D$15=1,
        IF(
            SUM(--(ISNUMBER(IF($M$4:$Y$4=1,(M163:Y163),""))))&gt;0,
            MAX(IF(
                ISNUMBER(M163:Y163),
                IF(
                    M$4:Y$4=1,
                    M163:Y163,
                    ""),
                "")),
            MAX(IF(
                ISNUMBER(M163:Y163),
                IF(
                    M$4:Y$4=2,
                    M163:Y163,
                    ""),
                ""))
        ),
        IF(
            Parameters!$D$16=1,
            IFERROR(
                AVERAGE(IF(
                    ISNUMBER(M163:Y163),
                    IF(
                        M$4:Y$4=1,
                        M163:Y163,
                        ""),
                    "")),
                AVERAGE(IF(
                    ISNUMBER(M163:Y163),
                    IF(
                        M$4:Y$4=2,
                        M163:Y163,
                        ""),
                    ""))
            ),
            IF(
                Parameters!$D$17=1,
                IFERROR(
                    IF(
                        OR(
                            IF(
                                ISNUMBER(M163:Y163),
                                IF(
                                    M$4:Y$4=1,
                                    M163:Y163,
                                    ""),
                                "")
                            =0),
                        0,
                        GEOMEAN(IF(
                            ISNUMBER(M163:Y163),
                            IF(
                                M$4:Y$4=1,
                                M163:Y163,
                                ""),
                            ""))
                    ),
                    IF(
                        OR(IF(
                            ISNUMBER(M163:Y163),
                            IF(
                                M$4:Y$4=2,
                                M163:Y163,
                                ""),
                            "")
                            =0),
                        0,
                        GEOMEAN(IF(
                            ISNUMBER(M163:Y163),
                            IF(
                                M$4:Y$4=2,
                                M163:Y163,
                                ""),
                            "")))
                )
            )
        )
    )
)</f>
        <v>9.2857142857142794</v>
      </c>
      <c r="I163" s="191" t="e" cm="1">
        <f t="array" ref="I163">IF(
    SUM(IF(
            ISNUMBER(
                IF(
                    $M$5:$Y$5,
                    (M163:Y163),
                    "")),
            1,
            0))
        =0,
    NA(),
    IF(
        Parameters!$D$15=1,
        IF(
            SUM(--(ISNUMBER(IF($M$5:$Y$5=1,(M163:Y163),""))))&gt;0,
            MAX(IF(
                ISNUMBER(M163:Y163),
                IF(
                    M$5:Y$5=1,
                    M163:Y163,
                    ""),
                "")),
            MAX(IF(
                ISNUMBER(M163:Y163),
                IF(
                    M$5:Y$5=2,
                    M163:Y163,
                    ""),
                ""))
        ),
        IF(
            Parameters!$D$16=1,
            IFERROR(
                AVERAGE(IF(
                    ISNUMBER(M163:Y163),
                    IF(
                        M$5:Y$5=1,
                        M163:Y163,
                        ""),
                    "")),
                AVERAGE(IF(
                    ISNUMBER(M163:Y163),
                    IF(
                        M$5:Y$5=2,
                        M163:Y163,
                        ""),
                    ""))
            ),
            IF(
                Parameters!$D$17=1,
                IFERROR(
                    IF(
                        OR(
                            IF(
                                ISNUMBER(M163:Y163),
                                IF(
                                    M$5:Y$5=1,
                                    M163:Y163,
                                    ""),
                                "")
                            =0),
                        0,
                        GEOMEAN(IF(
                            ISNUMBER(M163:Y163),
                            IF(
                                M$5:Y$5=1,
                                M163:Y163,
                                ""),
                            ""))
                    ),
                    IF(
                        OR(IF(
                            ISNUMBER(M163:Y163),
                            IF(
                                M$5:Y$5=2,
                                M163:Y163,
                                ""),
                            "")
                            =0),
                        0,
                        GEOMEAN(IF(
                            ISNUMBER(M163:Y163),
                            IF(
                                M$5:Y$5=2,
                                M163:Y163,
                                ""),
                            "")))
                )
            )
        )
    )
)</f>
        <v>#N/A</v>
      </c>
      <c r="J163" s="242">
        <v>45188</v>
      </c>
      <c r="K163" s="242">
        <v>45014</v>
      </c>
      <c r="L163" s="91" t="s">
        <v>268</v>
      </c>
      <c r="M163" s="192">
        <v>9.2857142857142794</v>
      </c>
      <c r="N163" s="192" t="s">
        <v>409</v>
      </c>
      <c r="O163" s="192" t="s">
        <v>409</v>
      </c>
      <c r="P163" s="192" t="s">
        <v>409</v>
      </c>
      <c r="Q163" s="192" t="s">
        <v>409</v>
      </c>
      <c r="R163" s="192">
        <v>6.5</v>
      </c>
      <c r="S163" s="192" t="s">
        <v>409</v>
      </c>
      <c r="T163" s="192" t="s">
        <v>409</v>
      </c>
      <c r="U163" s="192" t="s">
        <v>409</v>
      </c>
      <c r="V163" s="192" t="s">
        <v>409</v>
      </c>
      <c r="W163" s="192" t="s">
        <v>409</v>
      </c>
      <c r="X163" s="192" t="s">
        <v>409</v>
      </c>
      <c r="Y163" s="192"/>
      <c r="Z163" s="192"/>
      <c r="AF163" s="34"/>
      <c r="AG163" s="34"/>
      <c r="AH163" s="34"/>
      <c r="AI163" s="34"/>
      <c r="AJ163" s="34"/>
      <c r="AK163" s="34"/>
      <c r="AL163" s="195"/>
      <c r="AM163" s="195"/>
      <c r="AN163" s="80"/>
      <c r="AO163" s="80"/>
      <c r="AP163" s="80"/>
      <c r="AQ163" s="35"/>
    </row>
    <row r="164" spans="1:43"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$M$4:$Y$4,
                    (M164:Y164),
                    "")),
            1,
            0))
        =0,
    NA(),
    IF(
        Parameters!$D$15=1,
        IF(
            SUM(--(ISNUMBER(IF($M$4:$Y$4=1,(M164:Y164),""))))&gt;0,
            MAX(IF(
                ISNUMBER(M164:Y164),
                IF(
                    M$4:Y$4=1,
                    M164:Y164,
                    ""),
                "")),
            MAX(IF(
                ISNUMBER(M164:Y164),
                IF(
                    M$4:Y$4=2,
                    M164:Y164,
                    ""),
                ""))
        ),
        IF(
            Parameters!$D$16=1,
            IFERROR(
                AVERAGE(IF(
                    ISNUMBER(M164:Y164),
                    IF(
                        M$4:Y$4=1,
                        M164:Y164,
                        ""),
                    "")),
                AVERAGE(IF(
                    ISNUMBER(M164:Y164),
                    IF(
                        M$4:Y$4=2,
                        M164:Y164,
                        ""),
                    ""))
            ),
            IF(
                Parameters!$D$17=1,
                IFERROR(
                    IF(
                        OR(
                            IF(
                                ISNUMBER(M164:Y164),
                                IF(
                                    M$4:Y$4=1,
                                    M164:Y164,
                                    ""),
                                "")
                            =0),
                        0,
                        GEOMEAN(IF(
                            ISNUMBER(M164:Y164),
                            IF(
                                M$4:Y$4=1,
                                M164:Y164,
                                ""),
                            ""))
                    ),
                    IF(
                        OR(IF(
                            ISNUMBER(M164:Y164),
                            IF(
                                M$4:Y$4=2,
                                M164:Y164,
                                ""),
                            "")
                            =0),
                        0,
                        GEOMEAN(IF(
                            ISNUMBER(M164:Y164),
                            IF(
                                M$4:Y$4=2,
                                M164:Y164,
                                ""),
                            "")))
                )
            )
        )
    )
)</f>
        <v>0.85714285714285499</v>
      </c>
      <c r="I164" s="191" cm="1">
        <f t="array" ref="I164">IF(
    SUM(IF(
            ISNUMBER(
                IF(
                    $M$5:$Y$5,
                    (M164:Y164),
                    "")),
            1,
            0))
        =0,
    NA(),
    IF(
        Parameters!$D$15=1,
        IF(
            SUM(--(ISNUMBER(IF($M$5:$Y$5=1,(M164:Y164),""))))&gt;0,
            MAX(IF(
                ISNUMBER(M164:Y164),
                IF(
                    M$5:Y$5=1,
                    M164:Y164,
                    ""),
                "")),
            MAX(IF(
                ISNUMBER(M164:Y164),
                IF(
                    M$5:Y$5=2,
                    M164:Y164,
                    ""),
                ""))
        ),
        IF(
            Parameters!$D$16=1,
            IFERROR(
                AVERAGE(IF(
                    ISNUMBER(M164:Y164),
                    IF(
                        M$5:Y$5=1,
                        M164:Y164,
                        ""),
                    "")),
                AVERAGE(IF(
                    ISNUMBER(M164:Y164),
                    IF(
                        M$5:Y$5=2,
                        M164:Y164,
                        ""),
                    ""))
            ),
            IF(
                Parameters!$D$17=1,
                IFERROR(
                    IF(
                        OR(
                            IF(
                                ISNUMBER(M164:Y164),
                                IF(
                                    M$5:Y$5=1,
                                    M164:Y164,
                                    ""),
                                "")
                            =0),
                        0,
                        GEOMEAN(IF(
                            ISNUMBER(M164:Y164),
                            IF(
                                M$5:Y$5=1,
                                M164:Y164,
                                ""),
                            ""))
                    ),
                    IF(
                        OR(IF(
                            ISNUMBER(M164:Y164),
                            IF(
                                M$5:Y$5=2,
                                M164:Y164,
                                ""),
                            "")
                            =0),
                        0,
                        GEOMEAN(IF(
                            ISNUMBER(M164:Y164),
                            IF(
                                M$5:Y$5=2,
                                M164:Y164,
                                ""),
                            "")))
                )
            )
        )
    )
)</f>
        <v>0</v>
      </c>
      <c r="J164" s="242">
        <v>45188</v>
      </c>
      <c r="K164" s="242">
        <v>44753</v>
      </c>
      <c r="L164" s="91" t="s">
        <v>270</v>
      </c>
      <c r="M164" s="192">
        <v>0.85714285714285499</v>
      </c>
      <c r="N164" s="192" t="s">
        <v>409</v>
      </c>
      <c r="O164" s="192">
        <v>0</v>
      </c>
      <c r="P164" s="192" t="s">
        <v>409</v>
      </c>
      <c r="Q164" s="192" t="s">
        <v>409</v>
      </c>
      <c r="R164" s="192">
        <v>0.6</v>
      </c>
      <c r="S164" s="192" t="s">
        <v>409</v>
      </c>
      <c r="T164" s="192" t="s">
        <v>409</v>
      </c>
      <c r="U164" s="192" t="s">
        <v>539</v>
      </c>
      <c r="V164" s="192" t="s">
        <v>409</v>
      </c>
      <c r="W164" s="192" t="s">
        <v>409</v>
      </c>
      <c r="X164" s="192" t="s">
        <v>409</v>
      </c>
      <c r="Y164" s="192"/>
      <c r="Z164" s="192"/>
      <c r="AF164" s="34"/>
      <c r="AG164" s="34"/>
      <c r="AH164" s="34"/>
      <c r="AI164" s="34"/>
      <c r="AJ164" s="34"/>
      <c r="AK164" s="34"/>
      <c r="AL164" s="195"/>
      <c r="AM164" s="195"/>
      <c r="AN164" s="80"/>
      <c r="AO164" s="80"/>
      <c r="AP164" s="80"/>
      <c r="AQ164" s="35"/>
    </row>
    <row r="165" spans="1:43" x14ac:dyDescent="0.2">
      <c r="A165" s="84">
        <v>158</v>
      </c>
      <c r="B165" s="84" t="str">
        <f ca="1"/>
        <v>Puerto Rico</v>
      </c>
      <c r="C165" s="84" t="str">
        <f ca="1"/>
        <v>PRI</v>
      </c>
      <c r="D165" s="219" t="str">
        <f ca="1"/>
        <v>LCN           Latin America &amp; Caribbean</v>
      </c>
      <c r="E165" s="219" t="str">
        <f ca="1"/>
        <v>NA</v>
      </c>
      <c r="F165" s="190" t="str">
        <f t="shared" ca="1" si="5"/>
        <v/>
      </c>
      <c r="G165" s="80" t="e">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#N/A</v>
      </c>
      <c r="H165" s="80" t="e" cm="1">
        <f t="array" ref="H165">IF(
    SUM(IF(
            ISNUMBER(
                IF(
                    $M$4:$Y$4,
                    (M165:Y165),
                    "")),
            1,
            0))
        =0,
    NA(),
    IF(
        Parameters!$D$15=1,
        IF(
            SUM(--(ISNUMBER(IF($M$4:$Y$4=1,(M165:Y165),""))))&gt;0,
            MAX(IF(
                ISNUMBER(M165:Y165),
                IF(
                    M$4:Y$4=1,
                    M165:Y165,
                    ""),
                "")),
            MAX(IF(
                ISNUMBER(M165:Y165),
                IF(
                    M$4:Y$4=2,
                    M165:Y165,
                    ""),
                ""))
        ),
        IF(
            Parameters!$D$16=1,
            IFERROR(
                AVERAGE(IF(
                    ISNUMBER(M165:Y165),
                    IF(
                        M$4:Y$4=1,
                        M165:Y165,
                        ""),
                    "")),
                AVERAGE(IF(
                    ISNUMBER(M165:Y165),
                    IF(
                        M$4:Y$4=2,
                        M165:Y165,
                        ""),
                    ""))
            ),
            IF(
                Parameters!$D$17=1,
                IFERROR(
                    IF(
                        OR(
                            IF(
                                ISNUMBER(M165:Y165),
                                IF(
                                    M$4:Y$4=1,
                                    M165:Y165,
                                    ""),
                                "")
                            =0),
                        0,
                        GEOMEAN(IF(
                            ISNUMBER(M165:Y165),
                            IF(
                                M$4:Y$4=1,
                                M165:Y165,
                                ""),
                            ""))
                    ),
                    IF(
                        OR(IF(
                            ISNUMBER(M165:Y165),
                            IF(
                                M$4:Y$4=2,
                                M165:Y165,
                                ""),
                            "")
                            =0),
                        0,
                        GEOMEAN(IF(
                            ISNUMBER(M165:Y165),
                            IF(
                                M$4:Y$4=2,
                                M165:Y165,
                                ""),
                            "")))
                )
            )
        )
    )
)</f>
        <v>#N/A</v>
      </c>
      <c r="I165" s="191" t="e" cm="1">
        <f t="array" ref="I165">IF(
    SUM(IF(
            ISNUMBER(
                IF(
                    $M$5:$Y$5,
                    (M165:Y165),
                    "")),
            1,
            0))
        =0,
    NA(),
    IF(
        Parameters!$D$15=1,
        IF(
            SUM(--(ISNUMBER(IF($M$5:$Y$5=1,(M165:Y165),""))))&gt;0,
            MAX(IF(
                ISNUMBER(M165:Y165),
                IF(
                    M$5:Y$5=1,
                    M165:Y165,
                    ""),
                "")),
            MAX(IF(
                ISNUMBER(M165:Y165),
                IF(
                    M$5:Y$5=2,
                    M165:Y165,
                    ""),
                ""))
        ),
        IF(
            Parameters!$D$16=1,
            IFERROR(
                AVERAGE(IF(
                    ISNUMBER(M165:Y165),
                    IF(
                        M$5:Y$5=1,
                        M165:Y165,
                        ""),
                    "")),
                AVERAGE(IF(
                    ISNUMBER(M165:Y165),
                    IF(
                        M$5:Y$5=2,
                        M165:Y165,
                        ""),
                    ""))
            ),
            IF(
                Parameters!$D$17=1,
                IFERROR(
                    IF(
                        OR(
                            IF(
                                ISNUMBER(M165:Y165),
                                IF(
                                    M$5:Y$5=1,
                                    M165:Y165,
                                    ""),
                                "")
                            =0),
                        0,
                        GEOMEAN(IF(
                            ISNUMBER(M165:Y165),
                            IF(
                                M$5:Y$5=1,
                                M165:Y165,
                                ""),
                            ""))
                    ),
                    IF(
                        OR(IF(
                            ISNUMBER(M165:Y165),
                            IF(
                                M$5:Y$5=2,
                                M165:Y165,
                                ""),
                            "")
                            =0),
                        0,
                        GEOMEAN(IF(
                            ISNUMBER(M165:Y165),
                            IF(
                                M$5:Y$5=2,
                                M165:Y165,
                                ""),
                            "")))
                )
            )
        )
    )
)</f>
        <v>#N/A</v>
      </c>
      <c r="J165" s="242" t="s">
        <v>409</v>
      </c>
      <c r="K165" s="242">
        <v>45218</v>
      </c>
      <c r="L165" s="91" t="s">
        <v>712</v>
      </c>
      <c r="M165" s="192" t="s">
        <v>409</v>
      </c>
      <c r="N165" s="192" t="s">
        <v>409</v>
      </c>
      <c r="O165" s="192" t="s">
        <v>409</v>
      </c>
      <c r="P165" s="192" t="s">
        <v>409</v>
      </c>
      <c r="Q165" s="192" t="s">
        <v>409</v>
      </c>
      <c r="R165" s="192" t="s">
        <v>409</v>
      </c>
      <c r="S165" s="192" t="s">
        <v>409</v>
      </c>
      <c r="T165" s="192" t="s">
        <v>409</v>
      </c>
      <c r="U165" s="192" t="s">
        <v>409</v>
      </c>
      <c r="V165" s="192" t="s">
        <v>409</v>
      </c>
      <c r="W165" s="192" t="s">
        <v>409</v>
      </c>
      <c r="X165" s="192" t="s">
        <v>409</v>
      </c>
      <c r="Y165" s="192"/>
      <c r="Z165" s="192"/>
      <c r="AF165" s="34"/>
      <c r="AG165" s="34"/>
      <c r="AH165" s="34"/>
      <c r="AI165" s="34"/>
      <c r="AJ165" s="34"/>
      <c r="AK165" s="34"/>
      <c r="AL165" s="195"/>
      <c r="AM165" s="195"/>
      <c r="AN165" s="80"/>
      <c r="AO165" s="80"/>
      <c r="AP165" s="80"/>
      <c r="AQ165" s="35"/>
    </row>
    <row r="166" spans="1:43"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$M$4:$Y$4,
                    (M166:Y166),
                    "")),
            1,
            0))
        =0,
    NA(),
    IF(
        Parameters!$D$15=1,
        IF(
            SUM(--(ISNUMBER(IF($M$4:$Y$4=1,(M166:Y166),""))))&gt;0,
            MAX(IF(
                ISNUMBER(M166:Y166),
                IF(
                    M$4:Y$4=1,
                    M166:Y166,
                    ""),
                "")),
            MAX(IF(
                ISNUMBER(M166:Y166),
                IF(
                    M$4:Y$4=2,
                    M166:Y166,
                    ""),
                ""))
        ),
        IF(
            Parameters!$D$16=1,
            IFERROR(
                AVERAGE(IF(
                    ISNUMBER(M166:Y166),
                    IF(
                        M$4:Y$4=1,
                        M166:Y166,
                        ""),
                    "")),
                AVERAGE(IF(
                    ISNUMBER(M166:Y166),
                    IF(
                        M$4:Y$4=2,
                        M166:Y166,
                        ""),
                    ""))
            ),
            IF(
                Parameters!$D$17=1,
                IFERROR(
                    IF(
                        OR(
                            IF(
                                ISNUMBER(M166:Y166),
                                IF(
                                    M$4:Y$4=1,
                                    M166:Y166,
                                    ""),
                                "")
                            =0),
                        0,
                        GEOMEAN(IF(
                            ISNUMBER(M166:Y166),
                            IF(
                                M$4:Y$4=1,
                                M166:Y166,
                                ""),
                            ""))
                    ),
                    IF(
                        OR(IF(
                            ISNUMBER(M166:Y166),
                            IF(
                                M$4:Y$4=2,
                                M166:Y166,
                                ""),
                            "")
                            =0),
                        0,
                        GEOMEAN(IF(
                            ISNUMBER(M166:Y166),
                            IF(
                                M$4:Y$4=2,
                                M166:Y166,
                                ""),
                            "")))
                )
            )
        )
    )
)</f>
        <v>6.5714285714285703</v>
      </c>
      <c r="I166" s="191" t="e" cm="1">
        <f t="array" ref="I166">IF(
    SUM(IF(
            ISNUMBER(
                IF(
                    $M$5:$Y$5,
                    (M166:Y166),
                    "")),
            1,
            0))
        =0,
    NA(),
    IF(
        Parameters!$D$15=1,
        IF(
            SUM(--(ISNUMBER(IF($M$5:$Y$5=1,(M166:Y166),""))))&gt;0,
            MAX(IF(
                ISNUMBER(M166:Y166),
                IF(
                    M$5:Y$5=1,
                    M166:Y166,
                    ""),
                "")),
            MAX(IF(
                ISNUMBER(M166:Y166),
                IF(
                    M$5:Y$5=2,
                    M166:Y166,
                    ""),
                ""))
        ),
        IF(
            Parameters!$D$16=1,
            IFERROR(
                AVERAGE(IF(
                    ISNUMBER(M166:Y166),
                    IF(
                        M$5:Y$5=1,
                        M166:Y166,
                        ""),
                    "")),
                AVERAGE(IF(
                    ISNUMBER(M166:Y166),
                    IF(
                        M$5:Y$5=2,
                        M166:Y166,
                        ""),
                    ""))
            ),
            IF(
                Parameters!$D$17=1,
                IFERROR(
                    IF(
                        OR(
                            IF(
                                ISNUMBER(M166:Y166),
                                IF(
                                    M$5:Y$5=1,
                                    M166:Y166,
                                    ""),
                                "")
                            =0),
                        0,
                        GEOMEAN(IF(
                            ISNUMBER(M166:Y166),
                            IF(
                                M$5:Y$5=1,
                                M166:Y166,
                                ""),
                            ""))
                    ),
                    IF(
                        OR(IF(
                            ISNUMBER(M166:Y166),
                            IF(
                                M$5:Y$5=2,
                                M166:Y166,
                                ""),
                            "")
                            =0),
                        0,
                        GEOMEAN(IF(
                            ISNUMBER(M166:Y166),
                            IF(
                                M$5:Y$5=2,
                                M166:Y166,
                                ""),
                            "")))
                )
            )
        )
    )
)</f>
        <v>#N/A</v>
      </c>
      <c r="J166" s="242">
        <v>45188</v>
      </c>
      <c r="K166" s="242">
        <v>45014</v>
      </c>
      <c r="L166" s="91" t="s">
        <v>271</v>
      </c>
      <c r="M166" s="192">
        <v>6.5714285714285703</v>
      </c>
      <c r="N166" s="192" t="s">
        <v>409</v>
      </c>
      <c r="O166" s="192" t="s">
        <v>409</v>
      </c>
      <c r="P166" s="192" t="s">
        <v>409</v>
      </c>
      <c r="Q166" s="192" t="s">
        <v>409</v>
      </c>
      <c r="R166" s="192">
        <v>4.5999999999999996</v>
      </c>
      <c r="S166" s="192" t="s">
        <v>409</v>
      </c>
      <c r="T166" s="192" t="s">
        <v>409</v>
      </c>
      <c r="U166" s="192" t="s">
        <v>409</v>
      </c>
      <c r="V166" s="192" t="s">
        <v>409</v>
      </c>
      <c r="W166" s="192" t="s">
        <v>409</v>
      </c>
      <c r="X166" s="192" t="s">
        <v>409</v>
      </c>
      <c r="Y166" s="192"/>
      <c r="Z166" s="192"/>
      <c r="AF166" s="34"/>
      <c r="AG166" s="34"/>
      <c r="AH166" s="34"/>
      <c r="AI166" s="34"/>
      <c r="AJ166" s="34"/>
      <c r="AK166" s="34"/>
      <c r="AL166" s="195"/>
      <c r="AM166" s="195"/>
      <c r="AN166" s="80"/>
      <c r="AO166" s="80"/>
      <c r="AP166" s="80"/>
      <c r="AQ166" s="35"/>
    </row>
    <row r="167" spans="1:43"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$M$4:$Y$4,
                    (M167:Y167),
                    "")),
            1,
            0))
        =0,
    NA(),
    IF(
        Parameters!$D$15=1,
        IF(
            SUM(--(ISNUMBER(IF($M$4:$Y$4=1,(M167:Y167),""))))&gt;0,
            MAX(IF(
                ISNUMBER(M167:Y167),
                IF(
                    M$4:Y$4=1,
                    M167:Y167,
                    ""),
                "")),
            MAX(IF(
                ISNUMBER(M167:Y167),
                IF(
                    M$4:Y$4=2,
                    M167:Y167,
                    ""),
                ""))
        ),
        IF(
            Parameters!$D$16=1,
            IFERROR(
                AVERAGE(IF(
                    ISNUMBER(M167:Y167),
                    IF(
                        M$4:Y$4=1,
                        M167:Y167,
                        ""),
                    "")),
                AVERAGE(IF(
                    ISNUMBER(M167:Y167),
                    IF(
                        M$4:Y$4=2,
                        M167:Y167,
                        ""),
                    ""))
            ),
            IF(
                Parameters!$D$17=1,
                IFERROR(
                    IF(
                        OR(
                            IF(
                                ISNUMBER(M167:Y167),
                                IF(
                                    M$4:Y$4=1,
                                    M167:Y167,
                                    ""),
                                "")
                            =0),
                        0,
                        GEOMEAN(IF(
                            ISNUMBER(M167:Y167),
                            IF(
                                M$4:Y$4=1,
                                M167:Y167,
                                ""),
                            ""))
                    ),
                    IF(
                        OR(IF(
                            ISNUMBER(M167:Y167),
                            IF(
                                M$4:Y$4=2,
                                M167:Y167,
                                ""),
                            "")
                            =0),
                        0,
                        GEOMEAN(IF(
                            ISNUMBER(M167:Y167),
                            IF(
                                M$4:Y$4=2,
                                M167:Y167,
                                ""),
                            "")))
                )
            )
        )
    )
)</f>
        <v>1.28571428571428</v>
      </c>
      <c r="I167" s="191" t="e" cm="1">
        <f t="array" ref="I167">IF(
    SUM(IF(
            ISNUMBER(
                IF(
                    $M$5:$Y$5,
                    (M167:Y167),
                    "")),
            1,
            0))
        =0,
    NA(),
    IF(
        Parameters!$D$15=1,
        IF(
            SUM(--(ISNUMBER(IF($M$5:$Y$5=1,(M167:Y167),""))))&gt;0,
            MAX(IF(
                ISNUMBER(M167:Y167),
                IF(
                    M$5:Y$5=1,
                    M167:Y167,
                    ""),
                "")),
            MAX(IF(
                ISNUMBER(M167:Y167),
                IF(
                    M$5:Y$5=2,
                    M167:Y167,
                    ""),
                ""))
        ),
        IF(
            Parameters!$D$16=1,
            IFERROR(
                AVERAGE(IF(
                    ISNUMBER(M167:Y167),
                    IF(
                        M$5:Y$5=1,
                        M167:Y167,
                        ""),
                    "")),
                AVERAGE(IF(
                    ISNUMBER(M167:Y167),
                    IF(
                        M$5:Y$5=2,
                        M167:Y167,
                        ""),
                    ""))
            ),
            IF(
                Parameters!$D$17=1,
                IFERROR(
                    IF(
                        OR(
                            IF(
                                ISNUMBER(M167:Y167),
                                IF(
                                    M$5:Y$5=1,
                                    M167:Y167,
                                    ""),
                                "")
                            =0),
                        0,
                        GEOMEAN(IF(
                            ISNUMBER(M167:Y167),
                            IF(
                                M$5:Y$5=1,
                                M167:Y167,
                                ""),
                            ""))
                    ),
                    IF(
                        OR(IF(
                            ISNUMBER(M167:Y167),
                            IF(
                                M$5:Y$5=2,
                                M167:Y167,
                                ""),
                            "")
                            =0),
                        0,
                        GEOMEAN(IF(
                            ISNUMBER(M167:Y167),
                            IF(
                                M$5:Y$5=2,
                                M167:Y167,
                                ""),
                            "")))
                )
            )
        )
    )
)</f>
        <v>#N/A</v>
      </c>
      <c r="J167" s="242">
        <v>45188</v>
      </c>
      <c r="K167" s="242">
        <v>45218</v>
      </c>
      <c r="L167" s="91" t="s">
        <v>273</v>
      </c>
      <c r="M167" s="192">
        <v>1.28571428571428</v>
      </c>
      <c r="N167" s="192" t="s">
        <v>409</v>
      </c>
      <c r="O167" s="192" t="s">
        <v>409</v>
      </c>
      <c r="P167" s="192" t="s">
        <v>409</v>
      </c>
      <c r="Q167" s="192" t="s">
        <v>409</v>
      </c>
      <c r="R167" s="192">
        <v>0.9</v>
      </c>
      <c r="S167" s="192" t="s">
        <v>409</v>
      </c>
      <c r="T167" s="192" t="s">
        <v>409</v>
      </c>
      <c r="U167" s="192" t="s">
        <v>409</v>
      </c>
      <c r="V167" s="192" t="s">
        <v>409</v>
      </c>
      <c r="W167" s="192" t="s">
        <v>409</v>
      </c>
      <c r="X167" s="192" t="s">
        <v>409</v>
      </c>
      <c r="Y167" s="192"/>
      <c r="Z167" s="192"/>
      <c r="AF167" s="34"/>
      <c r="AG167" s="34"/>
      <c r="AH167" s="34"/>
      <c r="AI167" s="34"/>
      <c r="AJ167" s="34"/>
      <c r="AK167" s="34"/>
      <c r="AL167" s="195"/>
      <c r="AM167" s="195"/>
      <c r="AN167" s="80"/>
      <c r="AO167" s="80"/>
      <c r="AP167" s="80"/>
      <c r="AQ167" s="35"/>
    </row>
    <row r="168" spans="1:43"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7.1713716560063601</v>
      </c>
      <c r="H168" s="80" cm="1">
        <f t="array" ref="H168">IF(
    SUM(IF(
            ISNUMBER(
                IF(
                    $M$4:$Y$4,
                    (M168:Y168),
                    "")),
            1,
            0))
        =0,
    NA(),
    IF(
        Parameters!$D$15=1,
        IF(
            SUM(--(ISNUMBER(IF($M$4:$Y$4=1,(M168:Y168),""))))&gt;0,
            MAX(IF(
                ISNUMBER(M168:Y168),
                IF(
                    M$4:Y$4=1,
                    M168:Y168,
                    ""),
                "")),
            MAX(IF(
                ISNUMBER(M168:Y168),
                IF(
                    M$4:Y$4=2,
                    M168:Y168,
                    ""),
                ""))
        ),
        IF(
            Parameters!$D$16=1,
            IFERROR(
                AVERAGE(IF(
                    ISNUMBER(M168:Y168),
                    IF(
                        M$4:Y$4=1,
                        M168:Y168,
                        ""),
                    "")),
                AVERAGE(IF(
                    ISNUMBER(M168:Y168),
                    IF(
                        M$4:Y$4=2,
                        M168:Y168,
                        ""),
                    ""))
            ),
            IF(
                Parameters!$D$17=1,
                IFERROR(
                    IF(
                        OR(
                            IF(
                                ISNUMBER(M168:Y168),
                                IF(
                                    M$4:Y$4=1,
                                    M168:Y168,
                                    ""),
                                "")
                            =0),
                        0,
                        GEOMEAN(IF(
                            ISNUMBER(M168:Y168),
                            IF(
                                M$4:Y$4=1,
                                M168:Y168,
                                ""),
                            ""))
                    ),
                    IF(
                        OR(IF(
                            ISNUMBER(M168:Y168),
                            IF(
                                M$4:Y$4=2,
                                M168:Y168,
                                ""),
                            "")
                            =0),
                        0,
                        GEOMEAN(IF(
                            ISNUMBER(M168:Y168),
                            IF(
                                M$4:Y$4=2,
                                M168:Y168,
                                ""),
                            "")))
                )
            )
        )
    )
)</f>
        <v>5.1428571428571397</v>
      </c>
      <c r="I168" s="191" cm="1">
        <f t="array" ref="I168">IF(
    SUM(IF(
            ISNUMBER(
                IF(
                    $M$5:$Y$5,
                    (M168:Y168),
                    "")),
            1,
            0))
        =0,
    NA(),
    IF(
        Parameters!$D$15=1,
        IF(
            SUM(--(ISNUMBER(IF($M$5:$Y$5=1,(M168:Y168),""))))&gt;0,
            MAX(IF(
                ISNUMBER(M168:Y168),
                IF(
                    M$5:Y$5=1,
                    M168:Y168,
                    ""),
                "")),
            MAX(IF(
                ISNUMBER(M168:Y168),
                IF(
                    M$5:Y$5=2,
                    M168:Y168,
                    ""),
                ""))
        ),
        IF(
            Parameters!$D$16=1,
            IFERROR(
                AVERAGE(IF(
                    ISNUMBER(M168:Y168),
                    IF(
                        M$5:Y$5=1,
                        M168:Y168,
                        ""),
                    "")),
                AVERAGE(IF(
                    ISNUMBER(M168:Y168),
                    IF(
                        M$5:Y$5=2,
                        M168:Y168,
                        ""),
                    ""))
            ),
            IF(
                Parameters!$D$17=1,
                IFERROR(
                    IF(
                        OR(
                            IF(
                                ISNUMBER(M168:Y168),
                                IF(
                                    M$5:Y$5=1,
                                    M168:Y168,
                                    ""),
                                "")
                            =0),
                        0,
                        GEOMEAN(IF(
                            ISNUMBER(M168:Y168),
                            IF(
                                M$5:Y$5=1,
                                M168:Y168,
                                ""),
                            ""))
                    ),
                    IF(
                        OR(IF(
                            ISNUMBER(M168:Y168),
                            IF(
                                M$5:Y$5=2,
                                M168:Y168,
                                ""),
                            "")
                            =0),
                        0,
                        GEOMEAN(IF(
                            ISNUMBER(M168:Y168),
                            IF(
                                M$5:Y$5=2,
                                M168:Y168,
                                ""),
                            "")))
                )
            )
        )
    )
)</f>
        <v>10</v>
      </c>
      <c r="J168" s="242">
        <v>45019</v>
      </c>
      <c r="K168" s="242">
        <v>45272</v>
      </c>
      <c r="L168" s="91" t="s">
        <v>275</v>
      </c>
      <c r="M168" s="192">
        <v>5.1428571428571397</v>
      </c>
      <c r="N168" s="192" t="s">
        <v>409</v>
      </c>
      <c r="O168" s="192" t="s">
        <v>409</v>
      </c>
      <c r="P168" s="192">
        <v>10</v>
      </c>
      <c r="Q168" s="192" t="s">
        <v>409</v>
      </c>
      <c r="R168" s="192">
        <v>3.6</v>
      </c>
      <c r="S168" s="192" t="s">
        <v>409</v>
      </c>
      <c r="T168" s="192" t="s">
        <v>409</v>
      </c>
      <c r="U168" s="192" t="s">
        <v>409</v>
      </c>
      <c r="V168" s="192">
        <v>0.64037889999999997</v>
      </c>
      <c r="W168" s="192">
        <v>-5.2825793655395997E-2</v>
      </c>
      <c r="X168" s="192" t="s">
        <v>409</v>
      </c>
      <c r="Y168" s="192"/>
      <c r="Z168" s="192"/>
      <c r="AF168" s="34"/>
      <c r="AG168" s="34"/>
      <c r="AH168" s="34"/>
      <c r="AI168" s="34"/>
      <c r="AJ168" s="34"/>
      <c r="AK168" s="34"/>
      <c r="AL168" s="195"/>
      <c r="AM168" s="195"/>
      <c r="AN168" s="80"/>
      <c r="AO168" s="80"/>
      <c r="AP168" s="80"/>
      <c r="AQ168" s="35"/>
    </row>
    <row r="169" spans="1:43"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7.3678839761300665</v>
      </c>
      <c r="H169" s="80" cm="1">
        <f t="array" ref="H169">IF(
    SUM(IF(
            ISNUMBER(
                IF(
                    $M$4:$Y$4,
                    (M169:Y169),
                    "")),
            1,
            0))
        =0,
    NA(),
    IF(
        Parameters!$D$15=1,
        IF(
            SUM(--(ISNUMBER(IF($M$4:$Y$4=1,(M169:Y169),""))))&gt;0,
            MAX(IF(
                ISNUMBER(M169:Y169),
                IF(
                    M$4:Y$4=1,
                    M169:Y169,
                    ""),
                "")),
            MAX(IF(
                ISNUMBER(M169:Y169),
                IF(
                    M$4:Y$4=2,
                    M169:Y169,
                    ""),
                ""))
        ),
        IF(
            Parameters!$D$16=1,
            IFERROR(
                AVERAGE(IF(
                    ISNUMBER(M169:Y169),
                    IF(
                        M$4:Y$4=1,
                        M169:Y169,
                        ""),
                    "")),
                AVERAGE(IF(
                    ISNUMBER(M169:Y169),
                    IF(
                        M$4:Y$4=2,
                        M169:Y169,
                        ""),
                    ""))
            ),
            IF(
                Parameters!$D$17=1,
                IFERROR(
                    IF(
                        OR(
                            IF(
                                ISNUMBER(M169:Y169),
                                IF(
                                    M$4:Y$4=1,
                                    M169:Y169,
                                    ""),
                                "")
                            =0),
                        0,
                        GEOMEAN(IF(
                            ISNUMBER(M169:Y169),
                            IF(
                                M$4:Y$4=1,
                                M169:Y169,
                                ""),
                            ""))
                    ),
                    IF(
                        OR(IF(
                            ISNUMBER(M169:Y169),
                            IF(
                                M$4:Y$4=2,
                                M169:Y169,
                                ""),
                            "")
                            =0),
                        0,
                        GEOMEAN(IF(
                            ISNUMBER(M169:Y169),
                            IF(
                                M$4:Y$4=2,
                                M169:Y169,
                                ""),
                            "")))
                )
            )
        )
    )
)</f>
        <v>5.4285714285714199</v>
      </c>
      <c r="I169" s="191" cm="1">
        <f t="array" ref="I169">IF(
    SUM(IF(
            ISNUMBER(
                IF(
                    $M$5:$Y$5,
                    (M169:Y169),
                    "")),
            1,
            0))
        =0,
    NA(),
    IF(
        Parameters!$D$15=1,
        IF(
            SUM(--(ISNUMBER(IF($M$5:$Y$5=1,(M169:Y169),""))))&gt;0,
            MAX(IF(
                ISNUMBER(M169:Y169),
                IF(
                    M$5:Y$5=1,
                    M169:Y169,
                    ""),
                "")),
            MAX(IF(
                ISNUMBER(M169:Y169),
                IF(
                    M$5:Y$5=2,
                    M169:Y169,
                    ""),
                ""))
        ),
        IF(
            Parameters!$D$16=1,
            IFERROR(
                AVERAGE(IF(
                    ISNUMBER(M169:Y169),
                    IF(
                        M$5:Y$5=1,
                        M169:Y169,
                        ""),
                    "")),
                AVERAGE(IF(
                    ISNUMBER(M169:Y169),
                    IF(
                        M$5:Y$5=2,
                        M169:Y169,
                        ""),
                    ""))
            ),
            IF(
                Parameters!$D$17=1,
                IFERROR(
                    IF(
                        OR(
                            IF(
                                ISNUMBER(M169:Y169),
                                IF(
                                    M$5:Y$5=1,
                                    M169:Y169,
                                    ""),
                                "")
                            =0),
                        0,
                        GEOMEAN(IF(
                            ISNUMBER(M169:Y169),
                            IF(
                                M$5:Y$5=1,
                                M169:Y169,
                                ""),
                            ""))
                    ),
                    IF(
                        OR(IF(
                            ISNUMBER(M169:Y169),
                            IF(
                                M$5:Y$5=2,
                                M169:Y169,
                                ""),
                            "")
                            =0),
                        0,
                        GEOMEAN(IF(
                            ISNUMBER(M169:Y169),
                            IF(
                                M$5:Y$5=2,
                                M169:Y169,
                                ""),
                            "")))
                )
            )
        )
    )
)</f>
        <v>10</v>
      </c>
      <c r="J169" s="242">
        <v>45188</v>
      </c>
      <c r="K169" s="242">
        <v>45259</v>
      </c>
      <c r="L169" s="91" t="s">
        <v>713</v>
      </c>
      <c r="M169" s="192">
        <v>5.4285714285714199</v>
      </c>
      <c r="N169" s="192" t="s">
        <v>409</v>
      </c>
      <c r="O169" s="192" t="s">
        <v>409</v>
      </c>
      <c r="P169" s="192">
        <v>0</v>
      </c>
      <c r="Q169" s="192">
        <v>10</v>
      </c>
      <c r="R169" s="192">
        <v>3.8</v>
      </c>
      <c r="S169" s="192" t="s">
        <v>409</v>
      </c>
      <c r="T169" s="192" t="s">
        <v>409</v>
      </c>
      <c r="U169" s="192" t="s">
        <v>409</v>
      </c>
      <c r="V169" s="192">
        <v>-6.4708183780785897E-2</v>
      </c>
      <c r="W169" s="192">
        <v>0</v>
      </c>
      <c r="X169" s="192" t="s">
        <v>911</v>
      </c>
      <c r="Y169" s="192"/>
      <c r="Z169" s="192"/>
      <c r="AF169" s="34"/>
      <c r="AG169" s="34"/>
      <c r="AH169" s="34"/>
      <c r="AI169" s="34"/>
      <c r="AJ169" s="34"/>
      <c r="AK169" s="34"/>
      <c r="AL169" s="195"/>
      <c r="AM169" s="195"/>
      <c r="AN169" s="80"/>
      <c r="AO169" s="80"/>
      <c r="AP169" s="80"/>
      <c r="AQ169" s="35"/>
    </row>
    <row r="170" spans="1:43" x14ac:dyDescent="0.2">
      <c r="A170" s="84">
        <v>163</v>
      </c>
      <c r="B170" s="84" t="str">
        <f ca="1"/>
        <v>French Polynesia</v>
      </c>
      <c r="C170" s="84" t="str">
        <f ca="1"/>
        <v>PYF</v>
      </c>
      <c r="D170" s="219" t="str">
        <f ca="1"/>
        <v>EAS           East Asia &amp; Pacific</v>
      </c>
      <c r="E170" s="219" t="str">
        <f ca="1"/>
        <v>NA</v>
      </c>
      <c r="F170" s="190" t="str">
        <f t="shared" ca="1" si="5"/>
        <v/>
      </c>
      <c r="G170" s="80" t="e">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#N/A</v>
      </c>
      <c r="H170" s="80" t="e" cm="1">
        <f t="array" ref="H170">IF(
    SUM(IF(
            ISNUMBER(
                IF(
                    $M$4:$Y$4,
                    (M170:Y170),
                    "")),
            1,
            0))
        =0,
    NA(),
    IF(
        Parameters!$D$15=1,
        IF(
            SUM(--(ISNUMBER(IF($M$4:$Y$4=1,(M170:Y170),""))))&gt;0,
            MAX(IF(
                ISNUMBER(M170:Y170),
                IF(
                    M$4:Y$4=1,
                    M170:Y170,
                    ""),
                "")),
            MAX(IF(
                ISNUMBER(M170:Y170),
                IF(
                    M$4:Y$4=2,
                    M170:Y170,
                    ""),
                ""))
        ),
        IF(
            Parameters!$D$16=1,
            IFERROR(
                AVERAGE(IF(
                    ISNUMBER(M170:Y170),
                    IF(
                        M$4:Y$4=1,
                        M170:Y170,
                        ""),
                    "")),
                AVERAGE(IF(
                    ISNUMBER(M170:Y170),
                    IF(
                        M$4:Y$4=2,
                        M170:Y170,
                        ""),
                    ""))
            ),
            IF(
                Parameters!$D$17=1,
                IFERROR(
                    IF(
                        OR(
                            IF(
                                ISNUMBER(M170:Y170),
                                IF(
                                    M$4:Y$4=1,
                                    M170:Y170,
                                    ""),
                                "")
                            =0),
                        0,
                        GEOMEAN(IF(
                            ISNUMBER(M170:Y170),
                            IF(
                                M$4:Y$4=1,
                                M170:Y170,
                                ""),
                            ""))
                    ),
                    IF(
                        OR(IF(
                            ISNUMBER(M170:Y170),
                            IF(
                                M$4:Y$4=2,
                                M170:Y170,
                                ""),
                            "")
                            =0),
                        0,
                        GEOMEAN(IF(
                            ISNUMBER(M170:Y170),
                            IF(
                                M$4:Y$4=2,
                                M170:Y170,
                                ""),
                            "")))
                )
            )
        )
    )
)</f>
        <v>#N/A</v>
      </c>
      <c r="I170" s="191" t="e" cm="1">
        <f t="array" ref="I170">IF(
    SUM(IF(
            ISNUMBER(
                IF(
                    $M$5:$Y$5,
                    (M170:Y170),
                    "")),
            1,
            0))
        =0,
    NA(),
    IF(
        Parameters!$D$15=1,
        IF(
            SUM(--(ISNUMBER(IF($M$5:$Y$5=1,(M170:Y170),""))))&gt;0,
            MAX(IF(
                ISNUMBER(M170:Y170),
                IF(
                    M$5:Y$5=1,
                    M170:Y170,
                    ""),
                "")),
            MAX(IF(
                ISNUMBER(M170:Y170),
                IF(
                    M$5:Y$5=2,
                    M170:Y170,
                    ""),
                ""))
        ),
        IF(
            Parameters!$D$16=1,
            IFERROR(
                AVERAGE(IF(
                    ISNUMBER(M170:Y170),
                    IF(
                        M$5:Y$5=1,
                        M170:Y170,
                        ""),
                    "")),
                AVERAGE(IF(
                    ISNUMBER(M170:Y170),
                    IF(
                        M$5:Y$5=2,
                        M170:Y170,
                        ""),
                    ""))
            ),
            IF(
                Parameters!$D$17=1,
                IFERROR(
                    IF(
                        OR(
                            IF(
                                ISNUMBER(M170:Y170),
                                IF(
                                    M$5:Y$5=1,
                                    M170:Y170,
                                    ""),
                                "")
                            =0),
                        0,
                        GEOMEAN(IF(
                            ISNUMBER(M170:Y170),
                            IF(
                                M$5:Y$5=1,
                                M170:Y170,
                                ""),
                            ""))
                    ),
                    IF(
                        OR(IF(
                            ISNUMBER(M170:Y170),
                            IF(
                                M$5:Y$5=2,
                                M170:Y170,
                                ""),
                            "")
                            =0),
                        0,
                        GEOMEAN(IF(
                            ISNUMBER(M170:Y170),
                            IF(
                                M$5:Y$5=2,
                                M170:Y170,
                                ""),
                            "")))
                )
            )
        )
    )
)</f>
        <v>#N/A</v>
      </c>
      <c r="J170" s="242" t="s">
        <v>409</v>
      </c>
      <c r="K170" s="242">
        <v>45014</v>
      </c>
      <c r="L170" s="91" t="s">
        <v>714</v>
      </c>
      <c r="M170" s="192" t="s">
        <v>409</v>
      </c>
      <c r="N170" s="192" t="s">
        <v>409</v>
      </c>
      <c r="O170" s="192" t="s">
        <v>409</v>
      </c>
      <c r="P170" s="192" t="s">
        <v>409</v>
      </c>
      <c r="Q170" s="192" t="s">
        <v>409</v>
      </c>
      <c r="R170" s="192" t="s">
        <v>409</v>
      </c>
      <c r="S170" s="192" t="s">
        <v>409</v>
      </c>
      <c r="T170" s="192" t="s">
        <v>409</v>
      </c>
      <c r="U170" s="192" t="s">
        <v>409</v>
      </c>
      <c r="V170" s="192" t="s">
        <v>409</v>
      </c>
      <c r="W170" s="192" t="s">
        <v>409</v>
      </c>
      <c r="X170" s="192" t="s">
        <v>409</v>
      </c>
      <c r="Y170" s="192"/>
      <c r="Z170" s="192"/>
      <c r="AF170" s="34"/>
      <c r="AG170" s="34"/>
      <c r="AH170" s="34"/>
      <c r="AI170" s="34"/>
      <c r="AJ170" s="34"/>
      <c r="AK170" s="34"/>
      <c r="AL170" s="195"/>
      <c r="AM170" s="195"/>
      <c r="AN170" s="80"/>
      <c r="AO170" s="80"/>
      <c r="AP170" s="80"/>
      <c r="AQ170" s="35"/>
    </row>
    <row r="171" spans="1:43"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$M$4:$Y$4,
                    (M171:Y171),
                    "")),
            1,
            0))
        =0,
    NA(),
    IF(
        Parameters!$D$15=1,
        IF(
            SUM(--(ISNUMBER(IF($M$4:$Y$4=1,(M171:Y171),""))))&gt;0,
            MAX(IF(
                ISNUMBER(M171:Y171),
                IF(
                    M$4:Y$4=1,
                    M171:Y171,
                    ""),
                "")),
            MAX(IF(
                ISNUMBER(M171:Y171),
                IF(
                    M$4:Y$4=2,
                    M171:Y171,
                    ""),
                ""))
        ),
        IF(
            Parameters!$D$16=1,
            IFERROR(
                AVERAGE(IF(
                    ISNUMBER(M171:Y171),
                    IF(
                        M$4:Y$4=1,
                        M171:Y171,
                        ""),
                    "")),
                AVERAGE(IF(
                    ISNUMBER(M171:Y171),
                    IF(
                        M$4:Y$4=2,
                        M171:Y171,
                        ""),
                    ""))
            ),
            IF(
                Parameters!$D$17=1,
                IFERROR(
                    IF(
                        OR(
                            IF(
                                ISNUMBER(M171:Y171),
                                IF(
                                    M$4:Y$4=1,
                                    M171:Y171,
                                    ""),
                                "")
                            =0),
                        0,
                        GEOMEAN(IF(
                            ISNUMBER(M171:Y171),
                            IF(
                                M$4:Y$4=1,
                                M171:Y171,
                                ""),
                            ""))
                    ),
                    IF(
                        OR(IF(
                            ISNUMBER(M171:Y171),
                            IF(
                                M$4:Y$4=2,
                                M171:Y171,
                                ""),
                            "")
                            =0),
                        0,
                        GEOMEAN(IF(
                            ISNUMBER(M171:Y171),
                            IF(
                                M$4:Y$4=2,
                                M171:Y171,
                                ""),
                            "")))
                )
            )
        )
    )
)</f>
        <v>1.71428571428571</v>
      </c>
      <c r="I171" s="191" cm="1">
        <f t="array" ref="I171">IF(
    SUM(IF(
            ISNUMBER(
                IF(
                    $M$5:$Y$5,
                    (M171:Y171),
                    "")),
            1,
            0))
        =0,
    NA(),
    IF(
        Parameters!$D$15=1,
        IF(
            SUM(--(ISNUMBER(IF($M$5:$Y$5=1,(M171:Y171),""))))&gt;0,
            MAX(IF(
                ISNUMBER(M171:Y171),
                IF(
                    M$5:Y$5=1,
                    M171:Y171,
                    ""),
                "")),
            MAX(IF(
                ISNUMBER(M171:Y171),
                IF(
                    M$5:Y$5=2,
                    M171:Y171,
                    ""),
                ""))
        ),
        IF(
            Parameters!$D$16=1,
            IFERROR(
                AVERAGE(IF(
                    ISNUMBER(M171:Y171),
                    IF(
                        M$5:Y$5=1,
                        M171:Y171,
                        ""),
                    "")),
                AVERAGE(IF(
                    ISNUMBER(M171:Y171),
                    IF(
                        M$5:Y$5=2,
                        M171:Y171,
                        ""),
                    ""))
            ),
            IF(
                Parameters!$D$17=1,
                IFERROR(
                    IF(
                        OR(
                            IF(
                                ISNUMBER(M171:Y171),
                                IF(
                                    M$5:Y$5=1,
                                    M171:Y171,
                                    ""),
                                "")
                            =0),
                        0,
                        GEOMEAN(IF(
                            ISNUMBER(M171:Y171),
                            IF(
                                M$5:Y$5=1,
                                M171:Y171,
                                ""),
                            ""))
                    ),
                    IF(
                        OR(IF(
                            ISNUMBER(M171:Y171),
                            IF(
                                M$5:Y$5=2,
                                M171:Y171,
                                ""),
                            "")
                            =0),
                        0,
                        GEOMEAN(IF(
                            ISNUMBER(M171:Y171),
                            IF(
                                M$5:Y$5=2,
                                M171:Y171,
                                ""),
                            "")))
                )
            )
        )
    )
)</f>
        <v>0</v>
      </c>
      <c r="J171" s="242">
        <v>44753</v>
      </c>
      <c r="K171" s="242">
        <v>44753</v>
      </c>
      <c r="L171" s="91" t="s">
        <v>277</v>
      </c>
      <c r="M171" s="192">
        <v>1.71428571428571</v>
      </c>
      <c r="N171" s="192" t="s">
        <v>409</v>
      </c>
      <c r="O171" s="192">
        <v>0</v>
      </c>
      <c r="P171" s="192" t="s">
        <v>409</v>
      </c>
      <c r="Q171" s="192" t="s">
        <v>409</v>
      </c>
      <c r="R171" s="192">
        <v>1.2</v>
      </c>
      <c r="S171" s="192" t="s">
        <v>409</v>
      </c>
      <c r="T171" s="192" t="s">
        <v>409</v>
      </c>
      <c r="U171" s="192" t="s">
        <v>539</v>
      </c>
      <c r="V171" s="192" t="s">
        <v>409</v>
      </c>
      <c r="W171" s="192" t="s">
        <v>409</v>
      </c>
      <c r="X171" s="192" t="s">
        <v>409</v>
      </c>
      <c r="Y171" s="192"/>
      <c r="Z171" s="192"/>
      <c r="AF171" s="34"/>
      <c r="AG171" s="34"/>
      <c r="AH171" s="34"/>
      <c r="AI171" s="34"/>
      <c r="AJ171" s="34"/>
      <c r="AK171" s="34"/>
      <c r="AL171" s="195"/>
      <c r="AM171" s="195"/>
      <c r="AN171" s="80"/>
      <c r="AO171" s="80"/>
      <c r="AP171" s="80"/>
      <c r="AQ171" s="35"/>
    </row>
    <row r="172" spans="1:43"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$M$4:$Y$4,
                    (M172:Y172),
                    "")),
            1,
            0))
        =0,
    NA(),
    IF(
        Parameters!$D$15=1,
        IF(
            SUM(--(ISNUMBER(IF($M$4:$Y$4=1,(M172:Y172),""))))&gt;0,
            MAX(IF(
                ISNUMBER(M172:Y172),
                IF(
                    M$4:Y$4=1,
                    M172:Y172,
                    ""),
                "")),
            MAX(IF(
                ISNUMBER(M172:Y172),
                IF(
                    M$4:Y$4=2,
                    M172:Y172,
                    ""),
                ""))
        ),
        IF(
            Parameters!$D$16=1,
            IFERROR(
                AVERAGE(IF(
                    ISNUMBER(M172:Y172),
                    IF(
                        M$4:Y$4=1,
                        M172:Y172,
                        ""),
                    "")),
                AVERAGE(IF(
                    ISNUMBER(M172:Y172),
                    IF(
                        M$4:Y$4=2,
                        M172:Y172,
                        ""),
                    ""))
            ),
            IF(
                Parameters!$D$17=1,
                IFERROR(
                    IF(
                        OR(
                            IF(
                                ISNUMBER(M172:Y172),
                                IF(
                                    M$4:Y$4=1,
                                    M172:Y172,
                                    ""),
                                "")
                            =0),
                        0,
                        GEOMEAN(IF(
                            ISNUMBER(M172:Y172),
                            IF(
                                M$4:Y$4=1,
                                M172:Y172,
                                ""),
                            ""))
                    ),
                    IF(
                        OR(IF(
                            ISNUMBER(M172:Y172),
                            IF(
                                M$4:Y$4=2,
                                M172:Y172,
                                ""),
                            "")
                            =0),
                        0,
                        GEOMEAN(IF(
                            ISNUMBER(M172:Y172),
                            IF(
                                M$4:Y$4=2,
                                M172:Y172,
                                ""),
                            "")))
                )
            )
        )
    )
)</f>
        <v>2.5714285714285698</v>
      </c>
      <c r="I172" s="191" cm="1">
        <f t="array" ref="I172">IF(
    SUM(IF(
            ISNUMBER(
                IF(
                    $M$5:$Y$5,
                    (M172:Y172),
                    "")),
            1,
            0))
        =0,
    NA(),
    IF(
        Parameters!$D$15=1,
        IF(
            SUM(--(ISNUMBER(IF($M$5:$Y$5=1,(M172:Y172),""))))&gt;0,
            MAX(IF(
                ISNUMBER(M172:Y172),
                IF(
                    M$5:Y$5=1,
                    M172:Y172,
                    ""),
                "")),
            MAX(IF(
                ISNUMBER(M172:Y172),
                IF(
                    M$5:Y$5=2,
                    M172:Y172,
                    ""),
                ""))
        ),
        IF(
            Parameters!$D$16=1,
            IFERROR(
                AVERAGE(IF(
                    ISNUMBER(M172:Y172),
                    IF(
                        M$5:Y$5=1,
                        M172:Y172,
                        ""),
                    "")),
                AVERAGE(IF(
                    ISNUMBER(M172:Y172),
                    IF(
                        M$5:Y$5=2,
                        M172:Y172,
                        ""),
                    ""))
            ),
            IF(
                Parameters!$D$17=1,
                IFERROR(
                    IF(
                        OR(
                            IF(
                                ISNUMBER(M172:Y172),
                                IF(
                                    M$5:Y$5=1,
                                    M172:Y172,
                                    ""),
                                "")
                            =0),
                        0,
                        GEOMEAN(IF(
                            ISNUMBER(M172:Y172),
                            IF(
                                M$5:Y$5=1,
                                M172:Y172,
                                ""),
                            ""))
                    ),
                    IF(
                        OR(IF(
                            ISNUMBER(M172:Y172),
                            IF(
                                M$5:Y$5=2,
                                M172:Y172,
                                ""),
                            "")
                            =0),
                        0,
                        GEOMEAN(IF(
                            ISNUMBER(M172:Y172),
                            IF(
                                M$5:Y$5=2,
                                M172:Y172,
                                ""),
                            "")))
                )
            )
        )
    )
)</f>
        <v>0</v>
      </c>
      <c r="J172" s="242">
        <v>45188</v>
      </c>
      <c r="K172" s="242">
        <v>45272</v>
      </c>
      <c r="L172" s="91" t="s">
        <v>279</v>
      </c>
      <c r="M172" s="192">
        <v>2.5714285714285698</v>
      </c>
      <c r="N172" s="192" t="s">
        <v>409</v>
      </c>
      <c r="O172" s="192">
        <v>0</v>
      </c>
      <c r="P172" s="192">
        <v>0</v>
      </c>
      <c r="Q172" s="192" t="s">
        <v>409</v>
      </c>
      <c r="R172" s="192">
        <v>1.8</v>
      </c>
      <c r="S172" s="192" t="s">
        <v>409</v>
      </c>
      <c r="T172" s="192" t="s">
        <v>409</v>
      </c>
      <c r="U172" s="192" t="s">
        <v>539</v>
      </c>
      <c r="V172" s="192">
        <v>-1.5125655040759901E-2</v>
      </c>
      <c r="W172" s="192">
        <v>-0.13375014372925201</v>
      </c>
      <c r="X172" s="192" t="s">
        <v>409</v>
      </c>
      <c r="Y172" s="192"/>
      <c r="Z172" s="192"/>
      <c r="AF172" s="34"/>
      <c r="AG172" s="34"/>
      <c r="AH172" s="34"/>
      <c r="AI172" s="34"/>
      <c r="AJ172" s="34"/>
      <c r="AK172" s="34"/>
      <c r="AL172" s="195"/>
      <c r="AM172" s="195"/>
      <c r="AN172" s="80"/>
      <c r="AO172" s="80"/>
      <c r="AP172" s="80"/>
      <c r="AQ172" s="35"/>
    </row>
    <row r="173" spans="1:43"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$M$4:$Y$4,
                    (M173:Y173),
                    "")),
            1,
            0))
        =0,
    NA(),
    IF(
        Parameters!$D$15=1,
        IF(
            SUM(--(ISNUMBER(IF($M$4:$Y$4=1,(M173:Y173),""))))&gt;0,
            MAX(IF(
                ISNUMBER(M173:Y173),
                IF(
                    M$4:Y$4=1,
                    M173:Y173,
                    ""),
                "")),
            MAX(IF(
                ISNUMBER(M173:Y173),
                IF(
                    M$4:Y$4=2,
                    M173:Y173,
                    ""),
                ""))
        ),
        IF(
            Parameters!$D$16=1,
            IFERROR(
                AVERAGE(IF(
                    ISNUMBER(M173:Y173),
                    IF(
                        M$4:Y$4=1,
                        M173:Y173,
                        ""),
                    "")),
                AVERAGE(IF(
                    ISNUMBER(M173:Y173),
                    IF(
                        M$4:Y$4=2,
                        M173:Y173,
                        ""),
                    ""))
            ),
            IF(
                Parameters!$D$17=1,
                IFERROR(
                    IF(
                        OR(
                            IF(
                                ISNUMBER(M173:Y173),
                                IF(
                                    M$4:Y$4=1,
                                    M173:Y173,
                                    ""),
                                "")
                            =0),
                        0,
                        GEOMEAN(IF(
                            ISNUMBER(M173:Y173),
                            IF(
                                M$4:Y$4=1,
                                M173:Y173,
                                ""),
                            ""))
                    ),
                    IF(
                        OR(IF(
                            ISNUMBER(M173:Y173),
                            IF(
                                M$4:Y$4=2,
                                M173:Y173,
                                ""),
                            "")
                            =0),
                        0,
                        GEOMEAN(IF(
                            ISNUMBER(M173:Y173),
                            IF(
                                M$4:Y$4=2,
                                M173:Y173,
                                ""),
                            "")))
                )
            )
        )
    )
)</f>
        <v>2.1428571428571401</v>
      </c>
      <c r="I173" s="191" cm="1">
        <f t="array" ref="I173">IF(
    SUM(IF(
            ISNUMBER(
                IF(
                    $M$5:$Y$5,
                    (M173:Y173),
                    "")),
            1,
            0))
        =0,
    NA(),
    IF(
        Parameters!$D$15=1,
        IF(
            SUM(--(ISNUMBER(IF($M$5:$Y$5=1,(M173:Y173),""))))&gt;0,
            MAX(IF(
                ISNUMBER(M173:Y173),
                IF(
                    M$5:Y$5=1,
                    M173:Y173,
                    ""),
                "")),
            MAX(IF(
                ISNUMBER(M173:Y173),
                IF(
                    M$5:Y$5=2,
                    M173:Y173,
                    ""),
                ""))
        ),
        IF(
            Parameters!$D$16=1,
            IFERROR(
                AVERAGE(IF(
                    ISNUMBER(M173:Y173),
                    IF(
                        M$5:Y$5=1,
                        M173:Y173,
                        ""),
                    "")),
                AVERAGE(IF(
                    ISNUMBER(M173:Y173),
                    IF(
                        M$5:Y$5=2,
                        M173:Y173,
                        ""),
                    ""))
            ),
            IF(
                Parameters!$D$17=1,
                IFERROR(
                    IF(
                        OR(
                            IF(
                                ISNUMBER(M173:Y173),
                                IF(
                                    M$5:Y$5=1,
                                    M173:Y173,
                                    ""),
                                "")
                            =0),
                        0,
                        GEOMEAN(IF(
                            ISNUMBER(M173:Y173),
                            IF(
                                M$5:Y$5=1,
                                M173:Y173,
                                ""),
                            ""))
                    ),
                    IF(
                        OR(IF(
                            ISNUMBER(M173:Y173),
                            IF(
                                M$5:Y$5=2,
                                M173:Y173,
                                ""),
                            "")
                            =0),
                        0,
                        GEOMEAN(IF(
                            ISNUMBER(M173:Y173),
                            IF(
                                M$5:Y$5=2,
                                M173:Y173,
                                ""),
                            "")))
                )
            )
        )
    )
)</f>
        <v>0</v>
      </c>
      <c r="J173" s="242">
        <v>45163</v>
      </c>
      <c r="K173" s="242">
        <v>44887</v>
      </c>
      <c r="L173" s="91" t="s">
        <v>281</v>
      </c>
      <c r="M173" s="192">
        <v>2.1428571428571401</v>
      </c>
      <c r="N173" s="192" t="s">
        <v>409</v>
      </c>
      <c r="O173" s="192">
        <v>0</v>
      </c>
      <c r="P173" s="192" t="s">
        <v>409</v>
      </c>
      <c r="Q173" s="192" t="s">
        <v>409</v>
      </c>
      <c r="R173" s="192">
        <v>1.5</v>
      </c>
      <c r="S173" s="192" t="s">
        <v>409</v>
      </c>
      <c r="T173" s="192" t="s">
        <v>409</v>
      </c>
      <c r="U173" s="192" t="s">
        <v>539</v>
      </c>
      <c r="V173" s="192" t="s">
        <v>409</v>
      </c>
      <c r="W173" s="192" t="s">
        <v>409</v>
      </c>
      <c r="X173" s="192" t="s">
        <v>409</v>
      </c>
      <c r="Y173" s="192"/>
      <c r="Z173" s="192"/>
      <c r="AF173" s="34"/>
      <c r="AG173" s="34"/>
      <c r="AH173" s="34"/>
      <c r="AI173" s="34"/>
      <c r="AJ173" s="34"/>
      <c r="AK173" s="34"/>
      <c r="AL173" s="195"/>
      <c r="AM173" s="195"/>
      <c r="AN173" s="80"/>
      <c r="AO173" s="80"/>
      <c r="AP173" s="80"/>
      <c r="AQ173" s="35"/>
    </row>
    <row r="174" spans="1:43"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$M$4:$Y$4,
                    (M174:Y174),
                    "")),
            1,
            0))
        =0,
    NA(),
    IF(
        Parameters!$D$15=1,
        IF(
            SUM(--(ISNUMBER(IF($M$4:$Y$4=1,(M174:Y174),""))))&gt;0,
            MAX(IF(
                ISNUMBER(M174:Y174),
                IF(
                    M$4:Y$4=1,
                    M174:Y174,
                    ""),
                "")),
            MAX(IF(
                ISNUMBER(M174:Y174),
                IF(
                    M$4:Y$4=2,
                    M174:Y174,
                    ""),
                ""))
        ),
        IF(
            Parameters!$D$16=1,
            IFERROR(
                AVERAGE(IF(
                    ISNUMBER(M174:Y174),
                    IF(
                        M$4:Y$4=1,
                        M174:Y174,
                        ""),
                    "")),
                AVERAGE(IF(
                    ISNUMBER(M174:Y174),
                    IF(
                        M$4:Y$4=2,
                        M174:Y174,
                        ""),
                    ""))
            ),
            IF(
                Parameters!$D$17=1,
                IFERROR(
                    IF(
                        OR(
                            IF(
                                ISNUMBER(M174:Y174),
                                IF(
                                    M$4:Y$4=1,
                                    M174:Y174,
                                    ""),
                                "")
                            =0),
                        0,
                        GEOMEAN(IF(
                            ISNUMBER(M174:Y174),
                            IF(
                                M$4:Y$4=1,
                                M174:Y174,
                                ""),
                            ""))
                    ),
                    IF(
                        OR(IF(
                            ISNUMBER(M174:Y174),
                            IF(
                                M$4:Y$4=2,
                                M174:Y174,
                                ""),
                            "")
                            =0),
                        0,
                        GEOMEAN(IF(
                            ISNUMBER(M174:Y174),
                            IF(
                                M$4:Y$4=2,
                                M174:Y174,
                                ""),
                            "")))
                )
            )
        )
    )
)</f>
        <v>9.2857142857142794</v>
      </c>
      <c r="I174" s="191" cm="1">
        <f t="array" ref="I174">IF(
    SUM(IF(
            ISNUMBER(
                IF(
                    $M$5:$Y$5,
                    (M174:Y174),
                    "")),
            1,
            0))
        =0,
    NA(),
    IF(
        Parameters!$D$15=1,
        IF(
            SUM(--(ISNUMBER(IF($M$5:$Y$5=1,(M174:Y174),""))))&gt;0,
            MAX(IF(
                ISNUMBER(M174:Y174),
                IF(
                    M$5:Y$5=1,
                    M174:Y174,
                    ""),
                "")),
            MAX(IF(
                ISNUMBER(M174:Y174),
                IF(
                    M$5:Y$5=2,
                    M174:Y174,
                    ""),
                ""))
        ),
        IF(
            Parameters!$D$16=1,
            IFERROR(
                AVERAGE(IF(
                    ISNUMBER(M174:Y174),
                    IF(
                        M$5:Y$5=1,
                        M174:Y174,
                        ""),
                    "")),
                AVERAGE(IF(
                    ISNUMBER(M174:Y174),
                    IF(
                        M$5:Y$5=2,
                        M174:Y174,
                        ""),
                    ""))
            ),
            IF(
                Parameters!$D$17=1,
                IFERROR(
                    IF(
                        OR(
                            IF(
                                ISNUMBER(M174:Y174),
                                IF(
                                    M$5:Y$5=1,
                                    M174:Y174,
                                    ""),
                                "")
                            =0),
                        0,
                        GEOMEAN(IF(
                            ISNUMBER(M174:Y174),
                            IF(
                                M$5:Y$5=1,
                                M174:Y174,
                                ""),
                            ""))
                    ),
                    IF(
                        OR(IF(
                            ISNUMBER(M174:Y174),
                            IF(
                                M$5:Y$5=2,
                                M174:Y174,
                                ""),
                            "")
                            =0),
                        0,
                        GEOMEAN(IF(
                            ISNUMBER(M174:Y174),
                            IF(
                                M$5:Y$5=2,
                                M174:Y174,
                                ""),
                            "")))
                )
            )
        )
    )
)</f>
        <v>0</v>
      </c>
      <c r="J174" s="242">
        <v>45188</v>
      </c>
      <c r="K174" s="242">
        <v>45272</v>
      </c>
      <c r="L174" s="91" t="s">
        <v>283</v>
      </c>
      <c r="M174" s="192">
        <v>9.2857142857142794</v>
      </c>
      <c r="N174" s="192" t="s">
        <v>409</v>
      </c>
      <c r="O174" s="192" t="s">
        <v>409</v>
      </c>
      <c r="P174" s="192">
        <v>0</v>
      </c>
      <c r="Q174" s="192" t="s">
        <v>409</v>
      </c>
      <c r="R174" s="192">
        <v>6.5</v>
      </c>
      <c r="S174" s="192" t="s">
        <v>409</v>
      </c>
      <c r="T174" s="192" t="s">
        <v>409</v>
      </c>
      <c r="U174" s="192" t="s">
        <v>409</v>
      </c>
      <c r="V174" s="192">
        <v>-3.9380016034269101</v>
      </c>
      <c r="W174" s="192">
        <v>-1.3689643820431201</v>
      </c>
      <c r="X174" s="192" t="s">
        <v>409</v>
      </c>
      <c r="Y174" s="192"/>
      <c r="Z174" s="192"/>
      <c r="AF174" s="34"/>
      <c r="AG174" s="34"/>
      <c r="AH174" s="34"/>
      <c r="AI174" s="34"/>
      <c r="AJ174" s="34"/>
      <c r="AK174" s="34"/>
      <c r="AL174" s="195"/>
      <c r="AM174" s="195"/>
      <c r="AN174" s="80"/>
      <c r="AO174" s="80"/>
      <c r="AP174" s="80"/>
      <c r="AQ174" s="35"/>
    </row>
    <row r="175" spans="1:43"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3.3166247903553985</v>
      </c>
      <c r="H175" s="80" cm="1">
        <f t="array" ref="H175">IF(
    SUM(IF(
            ISNUMBER(
                IF(
                    $M$4:$Y$4,
                    (M175:Y175),
                    "")),
            1,
            0))
        =0,
    NA(),
    IF(
        Parameters!$D$15=1,
        IF(
            SUM(--(ISNUMBER(IF($M$4:$Y$4=1,(M175:Y175),""))))&gt;0,
            MAX(IF(
                ISNUMBER(M175:Y175),
                IF(
                    M$4:Y$4=1,
                    M175:Y175,
                    ""),
                "")),
            MAX(IF(
                ISNUMBER(M175:Y175),
                IF(
                    M$4:Y$4=2,
                    M175:Y175,
                    ""),
                ""))
        ),
        IF(
            Parameters!$D$16=1,
            IFERROR(
                AVERAGE(IF(
                    ISNUMBER(M175:Y175),
                    IF(
                        M$4:Y$4=1,
                        M175:Y175,
                        ""),
                    "")),
                AVERAGE(IF(
                    ISNUMBER(M175:Y175),
                    IF(
                        M$4:Y$4=2,
                        M175:Y175,
                        ""),
                    ""))
            ),
            IF(
                Parameters!$D$17=1,
                IFERROR(
                    IF(
                        OR(
                            IF(
                                ISNUMBER(M175:Y175),
                                IF(
                                    M$4:Y$4=1,
                                    M175:Y175,
                                    ""),
                                "")
                            =0),
                        0,
                        GEOMEAN(IF(
                            ISNUMBER(M175:Y175),
                            IF(
                                M$4:Y$4=1,
                                M175:Y175,
                                ""),
                            ""))
                    ),
                    IF(
                        OR(IF(
                            ISNUMBER(M175:Y175),
                            IF(
                                M$4:Y$4=2,
                                M175:Y175,
                                ""),
                            "")
                            =0),
                        0,
                        GEOMEAN(IF(
                            ISNUMBER(M175:Y175),
                            IF(
                                M$4:Y$4=2,
                                M175:Y175,
                                ""),
                            "")))
                )
            )
        )
    )
)</f>
        <v>1.5714285714285701</v>
      </c>
      <c r="I175" s="191" cm="1">
        <f t="array" ref="I175">IF(
    SUM(IF(
            ISNUMBER(
                IF(
                    $M$5:$Y$5,
                    (M175:Y175),
                    "")),
            1,
            0))
        =0,
    NA(),
    IF(
        Parameters!$D$15=1,
        IF(
            SUM(--(ISNUMBER(IF($M$5:$Y$5=1,(M175:Y175),""))))&gt;0,
            MAX(IF(
                ISNUMBER(M175:Y175),
                IF(
                    M$5:Y$5=1,
                    M175:Y175,
                    ""),
                "")),
            MAX(IF(
                ISNUMBER(M175:Y175),
                IF(
                    M$5:Y$5=2,
                    M175:Y175,
                    ""),
                ""))
        ),
        IF(
            Parameters!$D$16=1,
            IFERROR(
                AVERAGE(IF(
                    ISNUMBER(M175:Y175),
                    IF(
                        M$5:Y$5=1,
                        M175:Y175,
                        ""),
                    "")),
                AVERAGE(IF(
                    ISNUMBER(M175:Y175),
                    IF(
                        M$5:Y$5=2,
                        M175:Y175,
                        ""),
                    ""))
            ),
            IF(
                Parameters!$D$17=1,
                IFERROR(
                    IF(
                        OR(
                            IF(
                                ISNUMBER(M175:Y175),
                                IF(
                                    M$5:Y$5=1,
                                    M175:Y175,
                                    ""),
                                "")
                            =0),
                        0,
                        GEOMEAN(IF(
                            ISNUMBER(M175:Y175),
                            IF(
                                M$5:Y$5=1,
                                M175:Y175,
                                ""),
                            ""))
                    ),
                    IF(
                        OR(IF(
                            ISNUMBER(M175:Y175),
                            IF(
                                M$5:Y$5=2,
                                M175:Y175,
                                ""),
                            "")
                            =0),
                        0,
                        GEOMEAN(IF(
                            ISNUMBER(M175:Y175),
                            IF(
                                M$5:Y$5=2,
                                M175:Y175,
                                ""),
                            "")))
                )
            )
        )
    )
)</f>
        <v>7</v>
      </c>
      <c r="J175" s="242">
        <v>45163</v>
      </c>
      <c r="K175" s="242">
        <v>44753</v>
      </c>
      <c r="L175" s="91" t="s">
        <v>285</v>
      </c>
      <c r="M175" s="192">
        <v>1.5714285714285701</v>
      </c>
      <c r="N175" s="192" t="s">
        <v>409</v>
      </c>
      <c r="O175" s="192">
        <v>7</v>
      </c>
      <c r="P175" s="192" t="s">
        <v>409</v>
      </c>
      <c r="Q175" s="192" t="s">
        <v>409</v>
      </c>
      <c r="R175" s="192">
        <v>1.1000000000000001</v>
      </c>
      <c r="S175" s="192" t="s">
        <v>409</v>
      </c>
      <c r="T175" s="192" t="s">
        <v>409</v>
      </c>
      <c r="U175" s="192" t="s">
        <v>540</v>
      </c>
      <c r="V175" s="192" t="s">
        <v>409</v>
      </c>
      <c r="W175" s="192" t="s">
        <v>409</v>
      </c>
      <c r="X175" s="192" t="s">
        <v>409</v>
      </c>
      <c r="Y175" s="192"/>
      <c r="Z175" s="192"/>
      <c r="AF175" s="34"/>
      <c r="AG175" s="34"/>
      <c r="AH175" s="34"/>
      <c r="AI175" s="34"/>
      <c r="AJ175" s="34"/>
      <c r="AK175" s="34"/>
      <c r="AL175" s="195"/>
      <c r="AM175" s="195"/>
      <c r="AN175" s="80"/>
      <c r="AO175" s="80"/>
      <c r="AP175" s="80"/>
      <c r="AQ175" s="35"/>
    </row>
    <row r="176" spans="1:43"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9.7100831245522397</v>
      </c>
      <c r="H176" s="80" cm="1">
        <f t="array" ref="H176">IF(
    SUM(IF(
            ISNUMBER(
                IF(
                    $M$4:$Y$4,
                    (M176:Y176),
                    "")),
            1,
            0))
        =0,
    NA(),
    IF(
        Parameters!$D$15=1,
        IF(
            SUM(--(ISNUMBER(IF($M$4:$Y$4=1,(M176:Y176),""))))&gt;0,
            MAX(IF(
                ISNUMBER(M176:Y176),
                IF(
                    M$4:Y$4=1,
                    M176:Y176,
                    ""),
                "")),
            MAX(IF(
                ISNUMBER(M176:Y176),
                IF(
                    M$4:Y$4=2,
                    M176:Y176,
                    ""),
                ""))
        ),
        IF(
            Parameters!$D$16=1,
            IFERROR(
                AVERAGE(IF(
                    ISNUMBER(M176:Y176),
                    IF(
                        M$4:Y$4=1,
                        M176:Y176,
                        ""),
                    "")),
                AVERAGE(IF(
                    ISNUMBER(M176:Y176),
                    IF(
                        M$4:Y$4=2,
                        M176:Y176,
                        ""),
                    ""))
            ),
            IF(
                Parameters!$D$17=1,
                IFERROR(
                    IF(
                        OR(
                            IF(
                                ISNUMBER(M176:Y176),
                                IF(
                                    M$4:Y$4=1,
                                    M176:Y176,
                                    ""),
                                "")
                            =0),
                        0,
                        GEOMEAN(IF(
                            ISNUMBER(M176:Y176),
                            IF(
                                M$4:Y$4=1,
                                M176:Y176,
                                ""),
                            ""))
                    ),
                    IF(
                        OR(IF(
                            ISNUMBER(M176:Y176),
                            IF(
                                M$4:Y$4=2,
                                M176:Y176,
                                ""),
                            "")
                            =0),
                        0,
                        GEOMEAN(IF(
                            ISNUMBER(M176:Y176),
                            IF(
                                M$4:Y$4=2,
                                M176:Y176,
                                ""),
                            "")))
                )
            )
        )
    )
)</f>
        <v>9.4285714285714199</v>
      </c>
      <c r="I176" s="191" cm="1">
        <f t="array" ref="I176">IF(
    SUM(IF(
            ISNUMBER(
                IF(
                    $M$5:$Y$5,
                    (M176:Y176),
                    "")),
            1,
            0))
        =0,
    NA(),
    IF(
        Parameters!$D$15=1,
        IF(
            SUM(--(ISNUMBER(IF($M$5:$Y$5=1,(M176:Y176),""))))&gt;0,
            MAX(IF(
                ISNUMBER(M176:Y176),
                IF(
                    M$5:Y$5=1,
                    M176:Y176,
                    ""),
                "")),
            MAX(IF(
                ISNUMBER(M176:Y176),
                IF(
                    M$5:Y$5=2,
                    M176:Y176,
                    ""),
                ""))
        ),
        IF(
            Parameters!$D$16=1,
            IFERROR(
                AVERAGE(IF(
                    ISNUMBER(M176:Y176),
                    IF(
                        M$5:Y$5=1,
                        M176:Y176,
                        ""),
                    "")),
                AVERAGE(IF(
                    ISNUMBER(M176:Y176),
                    IF(
                        M$5:Y$5=2,
                        M176:Y176,
                        ""),
                    ""))
            ),
            IF(
                Parameters!$D$17=1,
                IFERROR(
                    IF(
                        OR(
                            IF(
                                ISNUMBER(M176:Y176),
                                IF(
                                    M$5:Y$5=1,
                                    M176:Y176,
                                    ""),
                                "")
                            =0),
                        0,
                        GEOMEAN(IF(
                            ISNUMBER(M176:Y176),
                            IF(
                                M$5:Y$5=1,
                                M176:Y176,
                                ""),
                            ""))
                    ),
                    IF(
                        OR(IF(
                            ISNUMBER(M176:Y176),
                            IF(
                                M$5:Y$5=2,
                                M176:Y176,
                                ""),
                            "")
                            =0),
                        0,
                        GEOMEAN(IF(
                            ISNUMBER(M176:Y176),
                            IF(
                                M$5:Y$5=2,
                                M176:Y176,
                                ""),
                            "")))
                )
            )
        )
    )
)</f>
        <v>10</v>
      </c>
      <c r="J176" s="242">
        <v>45188</v>
      </c>
      <c r="K176" s="242">
        <v>45272</v>
      </c>
      <c r="L176" s="91" t="s">
        <v>287</v>
      </c>
      <c r="M176" s="192">
        <v>9.4285714285714199</v>
      </c>
      <c r="N176" s="192" t="s">
        <v>409</v>
      </c>
      <c r="O176" s="192" t="s">
        <v>409</v>
      </c>
      <c r="P176" s="192">
        <v>10</v>
      </c>
      <c r="Q176" s="192" t="s">
        <v>409</v>
      </c>
      <c r="R176" s="192">
        <v>6.6</v>
      </c>
      <c r="S176" s="192" t="s">
        <v>409</v>
      </c>
      <c r="T176" s="192" t="s">
        <v>409</v>
      </c>
      <c r="U176" s="192" t="s">
        <v>409</v>
      </c>
      <c r="V176" s="192">
        <v>2.6895107251096801</v>
      </c>
      <c r="W176" s="192">
        <v>1.69928254504166</v>
      </c>
      <c r="X176" s="192" t="s">
        <v>409</v>
      </c>
      <c r="Y176" s="192"/>
      <c r="Z176" s="192"/>
      <c r="AF176" s="34"/>
      <c r="AG176" s="34"/>
      <c r="AH176" s="34"/>
      <c r="AI176" s="34"/>
      <c r="AJ176" s="34"/>
      <c r="AK176" s="34"/>
      <c r="AL176" s="195"/>
      <c r="AM176" s="195"/>
      <c r="AN176" s="80"/>
      <c r="AO176" s="80"/>
      <c r="AP176" s="80"/>
      <c r="AQ176" s="35"/>
    </row>
    <row r="177" spans="1:43"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9.5618288746751485</v>
      </c>
      <c r="H177" s="80" cm="1">
        <f t="array" ref="H177">IF(
    SUM(IF(
            ISNUMBER(
                IF(
                    $M$4:$Y$4,
                    (M177:Y177),
                    "")),
            1,
            0))
        =0,
    NA(),
    IF(
        Parameters!$D$15=1,
        IF(
            SUM(--(ISNUMBER(IF($M$4:$Y$4=1,(M177:Y177),""))))&gt;0,
            MAX(IF(
                ISNUMBER(M177:Y177),
                IF(
                    M$4:Y$4=1,
                    M177:Y177,
                    ""),
                "")),
            MAX(IF(
                ISNUMBER(M177:Y177),
                IF(
                    M$4:Y$4=2,
                    M177:Y177,
                    ""),
                ""))
        ),
        IF(
            Parameters!$D$16=1,
            IFERROR(
                AVERAGE(IF(
                    ISNUMBER(M177:Y177),
                    IF(
                        M$4:Y$4=1,
                        M177:Y177,
                        ""),
                    "")),
                AVERAGE(IF(
                    ISNUMBER(M177:Y177),
                    IF(
                        M$4:Y$4=2,
                        M177:Y177,
                        ""),
                    ""))
            ),
            IF(
                Parameters!$D$17=1,
                IFERROR(
                    IF(
                        OR(
                            IF(
                                ISNUMBER(M177:Y177),
                                IF(
                                    M$4:Y$4=1,
                                    M177:Y177,
                                    ""),
                                "")
                            =0),
                        0,
                        GEOMEAN(IF(
                            ISNUMBER(M177:Y177),
                            IF(
                                M$4:Y$4=1,
                                M177:Y177,
                                ""),
                            ""))
                    ),
                    IF(
                        OR(IF(
                            ISNUMBER(M177:Y177),
                            IF(
                                M$4:Y$4=2,
                                M177:Y177,
                                ""),
                            "")
                            =0),
                        0,
                        GEOMEAN(IF(
                            ISNUMBER(M177:Y177),
                            IF(
                                M$4:Y$4=2,
                                M177:Y177,
                                ""),
                            "")))
                )
            )
        )
    )
)</f>
        <v>9.1428571428571406</v>
      </c>
      <c r="I177" s="191" cm="1">
        <f t="array" ref="I177">IF(
    SUM(IF(
            ISNUMBER(
                IF(
                    $M$5:$Y$5,
                    (M177:Y177),
                    "")),
            1,
            0))
        =0,
    NA(),
    IF(
        Parameters!$D$15=1,
        IF(
            SUM(--(ISNUMBER(IF($M$5:$Y$5=1,(M177:Y177),""))))&gt;0,
            MAX(IF(
                ISNUMBER(M177:Y177),
                IF(
                    M$5:Y$5=1,
                    M177:Y177,
                    ""),
                "")),
            MAX(IF(
                ISNUMBER(M177:Y177),
                IF(
                    M$5:Y$5=2,
                    M177:Y177,
                    ""),
                ""))
        ),
        IF(
            Parameters!$D$16=1,
            IFERROR(
                AVERAGE(IF(
                    ISNUMBER(M177:Y177),
                    IF(
                        M$5:Y$5=1,
                        M177:Y177,
                        ""),
                    "")),
                AVERAGE(IF(
                    ISNUMBER(M177:Y177),
                    IF(
                        M$5:Y$5=2,
                        M177:Y177,
                        ""),
                    ""))
            ),
            IF(
                Parameters!$D$17=1,
                IFERROR(
                    IF(
                        OR(
                            IF(
                                ISNUMBER(M177:Y177),
                                IF(
                                    M$5:Y$5=1,
                                    M177:Y177,
                                    ""),
                                "")
                            =0),
                        0,
                        GEOMEAN(IF(
                            ISNUMBER(M177:Y177),
                            IF(
                                M$5:Y$5=1,
                                M177:Y177,
                                ""),
                            ""))
                    ),
                    IF(
                        OR(IF(
                            ISNUMBER(M177:Y177),
                            IF(
                                M$5:Y$5=2,
                                M177:Y177,
                                ""),
                            "")
                            =0),
                        0,
                        GEOMEAN(IF(
                            ISNUMBER(M177:Y177),
                            IF(
                                M$5:Y$5=2,
                                M177:Y177,
                                ""),
                            "")))
                )
            )
        )
    )
)</f>
        <v>10</v>
      </c>
      <c r="J177" s="242">
        <v>45188</v>
      </c>
      <c r="K177" s="242">
        <v>45272</v>
      </c>
      <c r="L177" s="91" t="s">
        <v>289</v>
      </c>
      <c r="M177" s="192">
        <v>9.1428571428571406</v>
      </c>
      <c r="N177" s="192" t="s">
        <v>409</v>
      </c>
      <c r="O177" s="192" t="s">
        <v>409</v>
      </c>
      <c r="P177" s="192">
        <v>10</v>
      </c>
      <c r="Q177" s="192" t="s">
        <v>409</v>
      </c>
      <c r="R177" s="192">
        <v>6.4</v>
      </c>
      <c r="S177" s="192" t="s">
        <v>409</v>
      </c>
      <c r="T177" s="192" t="s">
        <v>409</v>
      </c>
      <c r="U177" s="192" t="s">
        <v>409</v>
      </c>
      <c r="V177" s="192">
        <v>0.83972644805908203</v>
      </c>
      <c r="W177" s="192">
        <v>-0.36870861053466802</v>
      </c>
      <c r="X177" s="192" t="s">
        <v>409</v>
      </c>
      <c r="Y177" s="192"/>
      <c r="Z177" s="192"/>
      <c r="AF177" s="34"/>
      <c r="AG177" s="34"/>
      <c r="AH177" s="34"/>
      <c r="AI177" s="34"/>
      <c r="AJ177" s="34"/>
      <c r="AK177" s="34"/>
      <c r="AL177" s="195"/>
      <c r="AM177" s="195"/>
      <c r="AN177" s="80"/>
      <c r="AO177" s="80"/>
      <c r="AP177" s="80"/>
      <c r="AQ177" s="35"/>
    </row>
    <row r="178" spans="1:43"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$M$4:$Y$4,
                    (M178:Y178),
                    "")),
            1,
            0))
        =0,
    NA(),
    IF(
        Parameters!$D$15=1,
        IF(
            SUM(--(ISNUMBER(IF($M$4:$Y$4=1,(M178:Y178),""))))&gt;0,
            MAX(IF(
                ISNUMBER(M178:Y178),
                IF(
                    M$4:Y$4=1,
                    M178:Y178,
                    ""),
                "")),
            MAX(IF(
                ISNUMBER(M178:Y178),
                IF(
                    M$4:Y$4=2,
                    M178:Y178,
                    ""),
                ""))
        ),
        IF(
            Parameters!$D$16=1,
            IFERROR(
                AVERAGE(IF(
                    ISNUMBER(M178:Y178),
                    IF(
                        M$4:Y$4=1,
                        M178:Y178,
                        ""),
                    "")),
                AVERAGE(IF(
                    ISNUMBER(M178:Y178),
                    IF(
                        M$4:Y$4=2,
                        M178:Y178,
                        ""),
                    ""))
            ),
            IF(
                Parameters!$D$17=1,
                IFERROR(
                    IF(
                        OR(
                            IF(
                                ISNUMBER(M178:Y178),
                                IF(
                                    M$4:Y$4=1,
                                    M178:Y178,
                                    ""),
                                "")
                            =0),
                        0,
                        GEOMEAN(IF(
                            ISNUMBER(M178:Y178),
                            IF(
                                M$4:Y$4=1,
                                M178:Y178,
                                ""),
                            ""))
                    ),
                    IF(
                        OR(IF(
                            ISNUMBER(M178:Y178),
                            IF(
                                M$4:Y$4=2,
                                M178:Y178,
                                ""),
                            "")
                            =0),
                        0,
                        GEOMEAN(IF(
                            ISNUMBER(M178:Y178),
                            IF(
                                M$4:Y$4=2,
                                M178:Y178,
                                ""),
                            "")))
                )
            )
        )
    )
)</f>
        <v>0.14285714285714199</v>
      </c>
      <c r="I178" s="191" t="e" cm="1">
        <f t="array" ref="I178">IF(
    SUM(IF(
            ISNUMBER(
                IF(
                    $M$5:$Y$5,
                    (M178:Y178),
                    "")),
            1,
            0))
        =0,
    NA(),
    IF(
        Parameters!$D$15=1,
        IF(
            SUM(--(ISNUMBER(IF($M$5:$Y$5=1,(M178:Y178),""))))&gt;0,
            MAX(IF(
                ISNUMBER(M178:Y178),
                IF(
                    M$5:Y$5=1,
                    M178:Y178,
                    ""),
                "")),
            MAX(IF(
                ISNUMBER(M178:Y178),
                IF(
                    M$5:Y$5=2,
                    M178:Y178,
                    ""),
                ""))
        ),
        IF(
            Parameters!$D$16=1,
            IFERROR(
                AVERAGE(IF(
                    ISNUMBER(M178:Y178),
                    IF(
                        M$5:Y$5=1,
                        M178:Y178,
                        ""),
                    "")),
                AVERAGE(IF(
                    ISNUMBER(M178:Y178),
                    IF(
                        M$5:Y$5=2,
                        M178:Y178,
                        ""),
                    ""))
            ),
            IF(
                Parameters!$D$17=1,
                IFERROR(
                    IF(
                        OR(
                            IF(
                                ISNUMBER(M178:Y178),
                                IF(
                                    M$5:Y$5=1,
                                    M178:Y178,
                                    ""),
                                "")
                            =0),
                        0,
                        GEOMEAN(IF(
                            ISNUMBER(M178:Y178),
                            IF(
                                M$5:Y$5=1,
                                M178:Y178,
                                ""),
                            ""))
                    ),
                    IF(
                        OR(IF(
                            ISNUMBER(M178:Y178),
                            IF(
                                M$5:Y$5=2,
                                M178:Y178,
                                ""),
                            "")
                            =0),
                        0,
                        GEOMEAN(IF(
                            ISNUMBER(M178:Y178),
                            IF(
                                M$5:Y$5=2,
                                M178:Y178,
                                ""),
                            "")))
                )
            )
        )
    )
)</f>
        <v>#N/A</v>
      </c>
      <c r="J178" s="242">
        <v>45163</v>
      </c>
      <c r="K178" s="242">
        <v>45218</v>
      </c>
      <c r="L178" s="91" t="s">
        <v>291</v>
      </c>
      <c r="M178" s="192">
        <v>0.14285714285714199</v>
      </c>
      <c r="N178" s="192" t="s">
        <v>409</v>
      </c>
      <c r="O178" s="192" t="s">
        <v>409</v>
      </c>
      <c r="P178" s="192" t="s">
        <v>409</v>
      </c>
      <c r="Q178" s="192" t="s">
        <v>409</v>
      </c>
      <c r="R178" s="192">
        <v>0.1</v>
      </c>
      <c r="S178" s="192" t="s">
        <v>409</v>
      </c>
      <c r="T178" s="192" t="s">
        <v>409</v>
      </c>
      <c r="U178" s="192" t="s">
        <v>409</v>
      </c>
      <c r="V178" s="192" t="s">
        <v>409</v>
      </c>
      <c r="W178" s="192" t="s">
        <v>409</v>
      </c>
      <c r="X178" s="192" t="s">
        <v>409</v>
      </c>
      <c r="Y178" s="192"/>
      <c r="Z178" s="192"/>
      <c r="AF178" s="34"/>
      <c r="AG178" s="34"/>
      <c r="AH178" s="34"/>
      <c r="AI178" s="34"/>
      <c r="AJ178" s="34"/>
      <c r="AK178" s="34"/>
      <c r="AL178" s="195"/>
      <c r="AM178" s="195"/>
      <c r="AN178" s="80"/>
      <c r="AO178" s="80"/>
      <c r="AP178" s="80"/>
      <c r="AQ178" s="35"/>
    </row>
    <row r="179" spans="1:43"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$M$4:$Y$4,
                    (M179:Y179),
                    "")),
            1,
            0))
        =0,
    NA(),
    IF(
        Parameters!$D$15=1,
        IF(
            SUM(--(ISNUMBER(IF($M$4:$Y$4=1,(M179:Y179),""))))&gt;0,
            MAX(IF(
                ISNUMBER(M179:Y179),
                IF(
                    M$4:Y$4=1,
                    M179:Y179,
                    ""),
                "")),
            MAX(IF(
                ISNUMBER(M179:Y179),
                IF(
                    M$4:Y$4=2,
                    M179:Y179,
                    ""),
                ""))
        ),
        IF(
            Parameters!$D$16=1,
            IFERROR(
                AVERAGE(IF(
                    ISNUMBER(M179:Y179),
                    IF(
                        M$4:Y$4=1,
                        M179:Y179,
                        ""),
                    "")),
                AVERAGE(IF(
                    ISNUMBER(M179:Y179),
                    IF(
                        M$4:Y$4=2,
                        M179:Y179,
                        ""),
                    ""))
            ),
            IF(
                Parameters!$D$17=1,
                IFERROR(
                    IF(
                        OR(
                            IF(
                                ISNUMBER(M179:Y179),
                                IF(
                                    M$4:Y$4=1,
                                    M179:Y179,
                                    ""),
                                "")
                            =0),
                        0,
                        GEOMEAN(IF(
                            ISNUMBER(M179:Y179),
                            IF(
                                M$4:Y$4=1,
                                M179:Y179,
                                ""),
                            ""))
                    ),
                    IF(
                        OR(IF(
                            ISNUMBER(M179:Y179),
                            IF(
                                M$4:Y$4=2,
                                M179:Y179,
                                ""),
                            "")
                            =0),
                        0,
                        GEOMEAN(IF(
                            ISNUMBER(M179:Y179),
                            IF(
                                M$4:Y$4=2,
                                M179:Y179,
                                ""),
                            "")))
                )
            )
        )
    )
)</f>
        <v>8.4285714285714199</v>
      </c>
      <c r="I179" s="191" t="e" cm="1">
        <f t="array" ref="I179">IF(
    SUM(IF(
            ISNUMBER(
                IF(
                    $M$5:$Y$5,
                    (M179:Y179),
                    "")),
            1,
            0))
        =0,
    NA(),
    IF(
        Parameters!$D$15=1,
        IF(
            SUM(--(ISNUMBER(IF($M$5:$Y$5=1,(M179:Y179),""))))&gt;0,
            MAX(IF(
                ISNUMBER(M179:Y179),
                IF(
                    M$5:Y$5=1,
                    M179:Y179,
                    ""),
                "")),
            MAX(IF(
                ISNUMBER(M179:Y179),
                IF(
                    M$5:Y$5=2,
                    M179:Y179,
                    ""),
                ""))
        ),
        IF(
            Parameters!$D$16=1,
            IFERROR(
                AVERAGE(IF(
                    ISNUMBER(M179:Y179),
                    IF(
                        M$5:Y$5=1,
                        M179:Y179,
                        ""),
                    "")),
                AVERAGE(IF(
                    ISNUMBER(M179:Y179),
                    IF(
                        M$5:Y$5=2,
                        M179:Y179,
                        ""),
                    ""))
            ),
            IF(
                Parameters!$D$17=1,
                IFERROR(
                    IF(
                        OR(
                            IF(
                                ISNUMBER(M179:Y179),
                                IF(
                                    M$5:Y$5=1,
                                    M179:Y179,
                                    ""),
                                "")
                            =0),
                        0,
                        GEOMEAN(IF(
                            ISNUMBER(M179:Y179),
                            IF(
                                M$5:Y$5=1,
                                M179:Y179,
                                ""),
                            ""))
                    ),
                    IF(
                        OR(IF(
                            ISNUMBER(M179:Y179),
                            IF(
                                M$5:Y$5=2,
                                M179:Y179,
                                ""),
                            "")
                            =0),
                        0,
                        GEOMEAN(IF(
                            ISNUMBER(M179:Y179),
                            IF(
                                M$5:Y$5=2,
                                M179:Y179,
                                ""),
                            "")))
                )
            )
        )
    )
)</f>
        <v>#N/A</v>
      </c>
      <c r="J179" s="242">
        <v>45188</v>
      </c>
      <c r="K179" s="242">
        <v>45014</v>
      </c>
      <c r="L179" s="91" t="s">
        <v>293</v>
      </c>
      <c r="M179" s="192">
        <v>8.4285714285714199</v>
      </c>
      <c r="N179" s="192" t="s">
        <v>409</v>
      </c>
      <c r="O179" s="192" t="s">
        <v>409</v>
      </c>
      <c r="P179" s="192" t="s">
        <v>409</v>
      </c>
      <c r="Q179" s="192" t="s">
        <v>409</v>
      </c>
      <c r="R179" s="192">
        <v>5.9</v>
      </c>
      <c r="S179" s="192" t="s">
        <v>409</v>
      </c>
      <c r="T179" s="192" t="s">
        <v>409</v>
      </c>
      <c r="U179" s="192" t="s">
        <v>409</v>
      </c>
      <c r="V179" s="192" t="s">
        <v>409</v>
      </c>
      <c r="W179" s="192" t="s">
        <v>409</v>
      </c>
      <c r="X179" s="192" t="s">
        <v>409</v>
      </c>
      <c r="Y179" s="192"/>
      <c r="Z179" s="192"/>
      <c r="AF179" s="34"/>
      <c r="AG179" s="34"/>
      <c r="AH179" s="34"/>
      <c r="AI179" s="34"/>
      <c r="AJ179" s="34"/>
      <c r="AK179" s="34"/>
      <c r="AL179" s="195"/>
      <c r="AM179" s="195"/>
      <c r="AN179" s="80"/>
      <c r="AO179" s="80"/>
      <c r="AP179" s="80"/>
      <c r="AQ179" s="35"/>
    </row>
    <row r="180" spans="1:43"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$M$4:$Y$4,
                    (M180:Y180),
                    "")),
            1,
            0))
        =0,
    NA(),
    IF(
        Parameters!$D$15=1,
        IF(
            SUM(--(ISNUMBER(IF($M$4:$Y$4=1,(M180:Y180),""))))&gt;0,
            MAX(IF(
                ISNUMBER(M180:Y180),
                IF(
                    M$4:Y$4=1,
                    M180:Y180,
                    ""),
                "")),
            MAX(IF(
                ISNUMBER(M180:Y180),
                IF(
                    M$4:Y$4=2,
                    M180:Y180,
                    ""),
                ""))
        ),
        IF(
            Parameters!$D$16=1,
            IFERROR(
                AVERAGE(IF(
                    ISNUMBER(M180:Y180),
                    IF(
                        M$4:Y$4=1,
                        M180:Y180,
                        ""),
                    "")),
                AVERAGE(IF(
                    ISNUMBER(M180:Y180),
                    IF(
                        M$4:Y$4=2,
                        M180:Y180,
                        ""),
                    ""))
            ),
            IF(
                Parameters!$D$17=1,
                IFERROR(
                    IF(
                        OR(
                            IF(
                                ISNUMBER(M180:Y180),
                                IF(
                                    M$4:Y$4=1,
                                    M180:Y180,
                                    ""),
                                "")
                            =0),
                        0,
                        GEOMEAN(IF(
                            ISNUMBER(M180:Y180),
                            IF(
                                M$4:Y$4=1,
                                M180:Y180,
                                ""),
                            ""))
                    ),
                    IF(
                        OR(IF(
                            ISNUMBER(M180:Y180),
                            IF(
                                M$4:Y$4=2,
                                M180:Y180,
                                ""),
                            "")
                            =0),
                        0,
                        GEOMEAN(IF(
                            ISNUMBER(M180:Y180),
                            IF(
                                M$4:Y$4=2,
                                M180:Y180,
                                ""),
                            "")))
                )
            )
        )
    )
)</f>
        <v>10</v>
      </c>
      <c r="I180" s="191" cm="1">
        <f t="array" ref="I180">IF(
    SUM(IF(
            ISNUMBER(
                IF(
                    $M$5:$Y$5,
                    (M180:Y180),
                    "")),
            1,
            0))
        =0,
    NA(),
    IF(
        Parameters!$D$15=1,
        IF(
            SUM(--(ISNUMBER(IF($M$5:$Y$5=1,(M180:Y180),""))))&gt;0,
            MAX(IF(
                ISNUMBER(M180:Y180),
                IF(
                    M$5:Y$5=1,
                    M180:Y180,
                    ""),
                "")),
            MAX(IF(
                ISNUMBER(M180:Y180),
                IF(
                    M$5:Y$5=2,
                    M180:Y180,
                    ""),
                ""))
        ),
        IF(
            Parameters!$D$16=1,
            IFERROR(
                AVERAGE(IF(
                    ISNUMBER(M180:Y180),
                    IF(
                        M$5:Y$5=1,
                        M180:Y180,
                        ""),
                    "")),
                AVERAGE(IF(
                    ISNUMBER(M180:Y180),
                    IF(
                        M$5:Y$5=2,
                        M180:Y180,
                        ""),
                    ""))
            ),
            IF(
                Parameters!$D$17=1,
                IFERROR(
                    IF(
                        OR(
                            IF(
                                ISNUMBER(M180:Y180),
                                IF(
                                    M$5:Y$5=1,
                                    M180:Y180,
                                    ""),
                                "")
                            =0),
                        0,
                        GEOMEAN(IF(
                            ISNUMBER(M180:Y180),
                            IF(
                                M$5:Y$5=1,
                                M180:Y180,
                                ""),
                            ""))
                    ),
                    IF(
                        OR(IF(
                            ISNUMBER(M180:Y180),
                            IF(
                                M$5:Y$5=2,
                                M180:Y180,
                                ""),
                            "")
                            =0),
                        0,
                        GEOMEAN(IF(
                            ISNUMBER(M180:Y180),
                            IF(
                                M$5:Y$5=2,
                                M180:Y180,
                                ""),
                            "")))
                )
            )
        )
    )
)</f>
        <v>0</v>
      </c>
      <c r="J180" s="242">
        <v>45188</v>
      </c>
      <c r="K180" s="242">
        <v>45272</v>
      </c>
      <c r="L180" s="91" t="s">
        <v>295</v>
      </c>
      <c r="M180" s="192">
        <v>10</v>
      </c>
      <c r="N180" s="192" t="s">
        <v>409</v>
      </c>
      <c r="O180" s="192" t="s">
        <v>409</v>
      </c>
      <c r="P180" s="192">
        <v>0</v>
      </c>
      <c r="Q180" s="192" t="s">
        <v>409</v>
      </c>
      <c r="R180" s="192">
        <v>7.1</v>
      </c>
      <c r="S180" s="192" t="s">
        <v>409</v>
      </c>
      <c r="T180" s="192" t="s">
        <v>409</v>
      </c>
      <c r="U180" s="192" t="s">
        <v>409</v>
      </c>
      <c r="V180" s="192">
        <v>-0.52687279704641898</v>
      </c>
      <c r="W180" s="192">
        <v>-0.33537502108827899</v>
      </c>
      <c r="X180" s="192" t="s">
        <v>409</v>
      </c>
      <c r="Y180" s="192"/>
      <c r="Z180" s="192"/>
      <c r="AF180" s="34"/>
      <c r="AG180" s="34"/>
      <c r="AH180" s="34"/>
      <c r="AI180" s="34"/>
      <c r="AJ180" s="34"/>
      <c r="AK180" s="34"/>
      <c r="AL180" s="195"/>
      <c r="AM180" s="195"/>
      <c r="AN180" s="80"/>
      <c r="AO180" s="80"/>
      <c r="AP180" s="80"/>
      <c r="AQ180" s="35"/>
    </row>
    <row r="181" spans="1:43"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1.7937293483671246</v>
      </c>
      <c r="H181" s="80" cm="1">
        <f t="array" ref="H181">IF(
    SUM(IF(
            ISNUMBER(
                IF(
                    $M$4:$Y$4,
                    (M181:Y181),
                    "")),
            1,
            0))
        =0,
    NA(),
    IF(
        Parameters!$D$15=1,
        IF(
            SUM(--(ISNUMBER(IF($M$4:$Y$4=1,(M181:Y181),""))))&gt;0,
            MAX(IF(
                ISNUMBER(M181:Y181),
                IF(
                    M$4:Y$4=1,
                    M181:Y181,
                    ""),
                "")),
            MAX(IF(
                ISNUMBER(M181:Y181),
                IF(
                    M$4:Y$4=2,
                    M181:Y181,
                    ""),
                ""))
        ),
        IF(
            Parameters!$D$16=1,
            IFERROR(
                AVERAGE(IF(
                    ISNUMBER(M181:Y181),
                    IF(
                        M$4:Y$4=1,
                        M181:Y181,
                        ""),
                    "")),
                AVERAGE(IF(
                    ISNUMBER(M181:Y181),
                    IF(
                        M$4:Y$4=2,
                        M181:Y181,
                        ""),
                    ""))
            ),
            IF(
                Parameters!$D$17=1,
                IFERROR(
                    IF(
                        OR(
                            IF(
                                ISNUMBER(M181:Y181),
                                IF(
                                    M$4:Y$4=1,
                                    M181:Y181,
                                    ""),
                                "")
                            =0),
                        0,
                        GEOMEAN(IF(
                            ISNUMBER(M181:Y181),
                            IF(
                                M$4:Y$4=1,
                                M181:Y181,
                                ""),
                            ""))
                    ),
                    IF(
                        OR(IF(
                            ISNUMBER(M181:Y181),
                            IF(
                                M$4:Y$4=2,
                                M181:Y181,
                                ""),
                            "")
                            =0),
                        0,
                        GEOMEAN(IF(
                            ISNUMBER(M181:Y181),
                            IF(
                                M$4:Y$4=2,
                                M181:Y181,
                                ""),
                            "")))
                )
            )
        )
    )
)</f>
        <v>6.4285714285714199</v>
      </c>
      <c r="I181" s="191" cm="1">
        <f t="array" ref="I181">IF(
    SUM(IF(
            ISNUMBER(
                IF(
                    $M$5:$Y$5,
                    (M181:Y181),
                    "")),
            1,
            0))
        =0,
    NA(),
    IF(
        Parameters!$D$15=1,
        IF(
            SUM(--(ISNUMBER(IF($M$5:$Y$5=1,(M181:Y181),""))))&gt;0,
            MAX(IF(
                ISNUMBER(M181:Y181),
                IF(
                    M$5:Y$5=1,
                    M181:Y181,
                    ""),
                "")),
            MAX(IF(
                ISNUMBER(M181:Y181),
                IF(
                    M$5:Y$5=2,
                    M181:Y181,
                    ""),
                ""))
        ),
        IF(
            Parameters!$D$16=1,
            IFERROR(
                AVERAGE(IF(
                    ISNUMBER(M181:Y181),
                    IF(
                        M$5:Y$5=1,
                        M181:Y181,
                        ""),
                    "")),
                AVERAGE(IF(
                    ISNUMBER(M181:Y181),
                    IF(
                        M$5:Y$5=2,
                        M181:Y181,
                        ""),
                    ""))
            ),
            IF(
                Parameters!$D$17=1,
                IFERROR(
                    IF(
                        OR(
                            IF(
                                ISNUMBER(M181:Y181),
                                IF(
                                    M$5:Y$5=1,
                                    M181:Y181,
                                    ""),
                                "")
                            =0),
                        0,
                        GEOMEAN(IF(
                            ISNUMBER(M181:Y181),
                            IF(
                                M$5:Y$5=1,
                                M181:Y181,
                                ""),
                            ""))
                    ),
                    IF(
                        OR(IF(
                            ISNUMBER(M181:Y181),
                            IF(
                                M$5:Y$5=2,
                                M181:Y181,
                                ""),
                            "")
                            =0),
                        0,
                        GEOMEAN(IF(
                            ISNUMBER(M181:Y181),
                            IF(
                                M$5:Y$5=2,
                                M181:Y181,
                                ""),
                            "")))
                )
            )
        )
    )
)</f>
        <v>0.50049455169677504</v>
      </c>
      <c r="J181" s="242">
        <v>45163</v>
      </c>
      <c r="K181" s="242">
        <v>45272</v>
      </c>
      <c r="L181" s="91" t="s">
        <v>297</v>
      </c>
      <c r="M181" s="192">
        <v>6.4285714285714199</v>
      </c>
      <c r="N181" s="192" t="s">
        <v>409</v>
      </c>
      <c r="O181" s="192" t="s">
        <v>409</v>
      </c>
      <c r="P181" s="192">
        <v>0.50049455169677504</v>
      </c>
      <c r="Q181" s="192" t="s">
        <v>409</v>
      </c>
      <c r="R181" s="192">
        <v>4.5</v>
      </c>
      <c r="S181" s="192" t="s">
        <v>409</v>
      </c>
      <c r="T181" s="192" t="s">
        <v>409</v>
      </c>
      <c r="U181" s="192" t="s">
        <v>409</v>
      </c>
      <c r="V181" s="192">
        <v>-0.22278800000000001</v>
      </c>
      <c r="W181" s="192">
        <v>2.5024727584838799E-2</v>
      </c>
      <c r="X181" s="192" t="s">
        <v>409</v>
      </c>
      <c r="Y181" s="192"/>
      <c r="Z181" s="192"/>
      <c r="AF181" s="34"/>
      <c r="AG181" s="34"/>
      <c r="AH181" s="34"/>
      <c r="AI181" s="34"/>
      <c r="AJ181" s="34"/>
      <c r="AK181" s="34"/>
      <c r="AL181" s="195"/>
      <c r="AM181" s="195"/>
      <c r="AN181" s="80"/>
      <c r="AO181" s="80"/>
      <c r="AP181" s="80"/>
      <c r="AQ181" s="35"/>
    </row>
    <row r="182" spans="1:43" x14ac:dyDescent="0.2">
      <c r="A182" s="84">
        <v>175</v>
      </c>
      <c r="B182" s="84" t="str">
        <f ca="1"/>
        <v>San Marino</v>
      </c>
      <c r="C182" s="84" t="str">
        <f ca="1"/>
        <v>SMR</v>
      </c>
      <c r="D182" s="219" t="str">
        <f ca="1"/>
        <v>ECS           Europe &amp; Central Asia</v>
      </c>
      <c r="E182" s="219" t="str">
        <f ca="1"/>
        <v>NA</v>
      </c>
      <c r="F182" s="190" t="str">
        <f t="shared" ca="1" si="5"/>
        <v/>
      </c>
      <c r="G182" s="80" t="e">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#N/A</v>
      </c>
      <c r="H182" s="80" t="e" cm="1">
        <f t="array" ref="H182">IF(
    SUM(IF(
            ISNUMBER(
                IF(
                    $M$4:$Y$4,
                    (M182:Y182),
                    "")),
            1,
            0))
        =0,
    NA(),
    IF(
        Parameters!$D$15=1,
        IF(
            SUM(--(ISNUMBER(IF($M$4:$Y$4=1,(M182:Y182),""))))&gt;0,
            MAX(IF(
                ISNUMBER(M182:Y182),
                IF(
                    M$4:Y$4=1,
                    M182:Y182,
                    ""),
                "")),
            MAX(IF(
                ISNUMBER(M182:Y182),
                IF(
                    M$4:Y$4=2,
                    M182:Y182,
                    ""),
                ""))
        ),
        IF(
            Parameters!$D$16=1,
            IFERROR(
                AVERAGE(IF(
                    ISNUMBER(M182:Y182),
                    IF(
                        M$4:Y$4=1,
                        M182:Y182,
                        ""),
                    "")),
                AVERAGE(IF(
                    ISNUMBER(M182:Y182),
                    IF(
                        M$4:Y$4=2,
                        M182:Y182,
                        ""),
                    ""))
            ),
            IF(
                Parameters!$D$17=1,
                IFERROR(
                    IF(
                        OR(
                            IF(
                                ISNUMBER(M182:Y182),
                                IF(
                                    M$4:Y$4=1,
                                    M182:Y182,
                                    ""),
                                "")
                            =0),
                        0,
                        GEOMEAN(IF(
                            ISNUMBER(M182:Y182),
                            IF(
                                M$4:Y$4=1,
                                M182:Y182,
                                ""),
                            ""))
                    ),
                    IF(
                        OR(IF(
                            ISNUMBER(M182:Y182),
                            IF(
                                M$4:Y$4=2,
                                M182:Y182,
                                ""),
                            "")
                            =0),
                        0,
                        GEOMEAN(IF(
                            ISNUMBER(M182:Y182),
                            IF(
                                M$4:Y$4=2,
                                M182:Y182,
                                ""),
                            "")))
                )
            )
        )
    )
)</f>
        <v>#N/A</v>
      </c>
      <c r="I182" s="191" t="e" cm="1">
        <f t="array" ref="I182">IF(
    SUM(IF(
            ISNUMBER(
                IF(
                    $M$5:$Y$5,
                    (M182:Y182),
                    "")),
            1,
            0))
        =0,
    NA(),
    IF(
        Parameters!$D$15=1,
        IF(
            SUM(--(ISNUMBER(IF($M$5:$Y$5=1,(M182:Y182),""))))&gt;0,
            MAX(IF(
                ISNUMBER(M182:Y182),
                IF(
                    M$5:Y$5=1,
                    M182:Y182,
                    ""),
                "")),
            MAX(IF(
                ISNUMBER(M182:Y182),
                IF(
                    M$5:Y$5=2,
                    M182:Y182,
                    ""),
                ""))
        ),
        IF(
            Parameters!$D$16=1,
            IFERROR(
                AVERAGE(IF(
                    ISNUMBER(M182:Y182),
                    IF(
                        M$5:Y$5=1,
                        M182:Y182,
                        ""),
                    "")),
                AVERAGE(IF(
                    ISNUMBER(M182:Y182),
                    IF(
                        M$5:Y$5=2,
                        M182:Y182,
                        ""),
                    ""))
            ),
            IF(
                Parameters!$D$17=1,
                IFERROR(
                    IF(
                        OR(
                            IF(
                                ISNUMBER(M182:Y182),
                                IF(
                                    M$5:Y$5=1,
                                    M182:Y182,
                                    ""),
                                "")
                            =0),
                        0,
                        GEOMEAN(IF(
                            ISNUMBER(M182:Y182),
                            IF(
                                M$5:Y$5=1,
                                M182:Y182,
                                ""),
                            ""))
                    ),
                    IF(
                        OR(IF(
                            ISNUMBER(M182:Y182),
                            IF(
                                M$5:Y$5=2,
                                M182:Y182,
                                ""),
                            "")
                            =0),
                        0,
                        GEOMEAN(IF(
                            ISNUMBER(M182:Y182),
                            IF(
                                M$5:Y$5=2,
                                M182:Y182,
                                ""),
                            "")))
                )
            )
        )
    )
)</f>
        <v>#N/A</v>
      </c>
      <c r="J182" s="242" t="s">
        <v>409</v>
      </c>
      <c r="K182" s="242">
        <v>45218</v>
      </c>
      <c r="L182" s="91" t="s">
        <v>715</v>
      </c>
      <c r="M182" s="192" t="s">
        <v>409</v>
      </c>
      <c r="N182" s="192" t="s">
        <v>409</v>
      </c>
      <c r="O182" s="192" t="s">
        <v>409</v>
      </c>
      <c r="P182" s="192" t="s">
        <v>409</v>
      </c>
      <c r="Q182" s="192" t="s">
        <v>409</v>
      </c>
      <c r="R182" s="192" t="s">
        <v>409</v>
      </c>
      <c r="S182" s="192" t="s">
        <v>409</v>
      </c>
      <c r="T182" s="192" t="s">
        <v>409</v>
      </c>
      <c r="U182" s="192" t="s">
        <v>409</v>
      </c>
      <c r="V182" s="192" t="s">
        <v>409</v>
      </c>
      <c r="W182" s="192" t="s">
        <v>409</v>
      </c>
      <c r="X182" s="192" t="s">
        <v>409</v>
      </c>
      <c r="Y182" s="192"/>
      <c r="Z182" s="192"/>
      <c r="AF182" s="34"/>
      <c r="AG182" s="34"/>
      <c r="AH182" s="34"/>
      <c r="AI182" s="34"/>
      <c r="AJ182" s="34"/>
      <c r="AK182" s="34"/>
      <c r="AL182" s="195"/>
      <c r="AM182" s="195"/>
      <c r="AN182" s="80"/>
      <c r="AO182" s="80"/>
      <c r="AP182" s="80"/>
      <c r="AQ182" s="35"/>
    </row>
    <row r="183" spans="1:43"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9.105598639025299</v>
      </c>
      <c r="H183" s="80" cm="1">
        <f t="array" ref="H183">IF(
    SUM(IF(
            ISNUMBER(
                IF(
                    $M$4:$Y$4,
                    (M183:Y183),
                    "")),
            1,
            0))
        =0,
    NA(),
    IF(
        Parameters!$D$15=1,
        IF(
            SUM(--(ISNUMBER(IF($M$4:$Y$4=1,(M183:Y183),""))))&gt;0,
            MAX(IF(
                ISNUMBER(M183:Y183),
                IF(
                    M$4:Y$4=1,
                    M183:Y183,
                    ""),
                "")),
            MAX(IF(
                ISNUMBER(M183:Y183),
                IF(
                    M$4:Y$4=2,
                    M183:Y183,
                    ""),
                ""))
        ),
        IF(
            Parameters!$D$16=1,
            IFERROR(
                AVERAGE(IF(
                    ISNUMBER(M183:Y183),
                    IF(
                        M$4:Y$4=1,
                        M183:Y183,
                        ""),
                    "")),
                AVERAGE(IF(
                    ISNUMBER(M183:Y183),
                    IF(
                        M$4:Y$4=2,
                        M183:Y183,
                        ""),
                    ""))
            ),
            IF(
                Parameters!$D$17=1,
                IFERROR(
                    IF(
                        OR(
                            IF(
                                ISNUMBER(M183:Y183),
                                IF(
                                    M$4:Y$4=1,
                                    M183:Y183,
                                    ""),
                                "")
                            =0),
                        0,
                        GEOMEAN(IF(
                            ISNUMBER(M183:Y183),
                            IF(
                                M$4:Y$4=1,
                                M183:Y183,
                                ""),
                            ""))
                    ),
                    IF(
                        OR(IF(
                            ISNUMBER(M183:Y183),
                            IF(
                                M$4:Y$4=2,
                                M183:Y183,
                                ""),
                            "")
                            =0),
                        0,
                        GEOMEAN(IF(
                            ISNUMBER(M183:Y183),
                            IF(
                                M$4:Y$4=2,
                                M183:Y183,
                                ""),
                            "")))
                )
            )
        )
    )
)</f>
        <v>10</v>
      </c>
      <c r="I183" s="191" cm="1">
        <f t="array" ref="I183">IF(
    SUM(IF(
            ISNUMBER(
                IF(
                    $M$5:$Y$5,
                    (M183:Y183),
                    "")),
            1,
            0))
        =0,
    NA(),
    IF(
        Parameters!$D$15=1,
        IF(
            SUM(--(ISNUMBER(IF($M$5:$Y$5=1,(M183:Y183),""))))&gt;0,
            MAX(IF(
                ISNUMBER(M183:Y183),
                IF(
                    M$5:Y$5=1,
                    M183:Y183,
                    ""),
                "")),
            MAX(IF(
                ISNUMBER(M183:Y183),
                IF(
                    M$5:Y$5=2,
                    M183:Y183,
                    ""),
                ""))
        ),
        IF(
            Parameters!$D$16=1,
            IFERROR(
                AVERAGE(IF(
                    ISNUMBER(M183:Y183),
                    IF(
                        M$5:Y$5=1,
                        M183:Y183,
                        ""),
                    "")),
                AVERAGE(IF(
                    ISNUMBER(M183:Y183),
                    IF(
                        M$5:Y$5=2,
                        M183:Y183,
                        ""),
                    ""))
            ),
            IF(
                Parameters!$D$17=1,
                IFERROR(
                    IF(
                        OR(
                            IF(
                                ISNUMBER(M183:Y183),
                                IF(
                                    M$5:Y$5=1,
                                    M183:Y183,
                                    ""),
                                "")
                            =0),
                        0,
                        GEOMEAN(IF(
                            ISNUMBER(M183:Y183),
                            IF(
                                M$5:Y$5=1,
                                M183:Y183,
                                ""),
                            ""))
                    ),
                    IF(
                        OR(IF(
                            ISNUMBER(M183:Y183),
                            IF(
                                M$5:Y$5=2,
                                M183:Y183,
                                ""),
                            "")
                            =0),
                        0,
                        GEOMEAN(IF(
                            ISNUMBER(M183:Y183),
                            IF(
                                M$5:Y$5=2,
                                M183:Y183,
                                ""),
                            "")))
                )
            )
        )
    )
)</f>
        <v>8.2911926575019397</v>
      </c>
      <c r="J183" s="242">
        <v>45188</v>
      </c>
      <c r="K183" s="242">
        <v>45272</v>
      </c>
      <c r="L183" s="91" t="s">
        <v>299</v>
      </c>
      <c r="M183" s="192">
        <v>10</v>
      </c>
      <c r="N183" s="192" t="s">
        <v>409</v>
      </c>
      <c r="O183" s="192" t="s">
        <v>409</v>
      </c>
      <c r="P183" s="192">
        <v>8.2911926575019397</v>
      </c>
      <c r="Q183" s="192" t="s">
        <v>409</v>
      </c>
      <c r="R183" s="192">
        <v>7.4</v>
      </c>
      <c r="S183" s="192" t="s">
        <v>409</v>
      </c>
      <c r="T183" s="192" t="s">
        <v>409</v>
      </c>
      <c r="U183" s="192" t="s">
        <v>409</v>
      </c>
      <c r="V183" s="192">
        <v>0.41455963287509701</v>
      </c>
      <c r="W183" s="192">
        <v>-0.243172837447617</v>
      </c>
      <c r="X183" s="192" t="s">
        <v>409</v>
      </c>
      <c r="Y183" s="192"/>
      <c r="Z183" s="192"/>
      <c r="AF183" s="34"/>
      <c r="AG183" s="34"/>
      <c r="AH183" s="34"/>
      <c r="AI183" s="34"/>
      <c r="AJ183" s="34"/>
      <c r="AK183" s="34"/>
      <c r="AL183" s="195"/>
      <c r="AM183" s="195"/>
      <c r="AN183" s="80"/>
      <c r="AO183" s="80"/>
      <c r="AP183" s="80"/>
      <c r="AQ183" s="35"/>
    </row>
    <row r="184" spans="1:43"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4.780914437337568</v>
      </c>
      <c r="H184" s="80" cm="1">
        <f t="array" ref="H184">IF(
    SUM(IF(
            ISNUMBER(
                IF(
                    $M$4:$Y$4,
                    (M184:Y184),
                    "")),
            1,
            0))
        =0,
    NA(),
    IF(
        Parameters!$D$15=1,
        IF(
            SUM(--(ISNUMBER(IF($M$4:$Y$4=1,(M184:Y184),""))))&gt;0,
            MAX(IF(
                ISNUMBER(M184:Y184),
                IF(
                    M$4:Y$4=1,
                    M184:Y184,
                    ""),
                "")),
            MAX(IF(
                ISNUMBER(M184:Y184),
                IF(
                    M$4:Y$4=2,
                    M184:Y184,
                    ""),
                ""))
        ),
        IF(
            Parameters!$D$16=1,
            IFERROR(
                AVERAGE(IF(
                    ISNUMBER(M184:Y184),
                    IF(
                        M$4:Y$4=1,
                        M184:Y184,
                        ""),
                    "")),
                AVERAGE(IF(
                    ISNUMBER(M184:Y184),
                    IF(
                        M$4:Y$4=2,
                        M184:Y184,
                        ""),
                    ""))
            ),
            IF(
                Parameters!$D$17=1,
                IFERROR(
                    IF(
                        OR(
                            IF(
                                ISNUMBER(M184:Y184),
                                IF(
                                    M$4:Y$4=1,
                                    M184:Y184,
                                    ""),
                                "")
                            =0),
                        0,
                        GEOMEAN(IF(
                            ISNUMBER(M184:Y184),
                            IF(
                                M$4:Y$4=1,
                                M184:Y184,
                                ""),
                            ""))
                    ),
                    IF(
                        OR(IF(
                            ISNUMBER(M184:Y184),
                            IF(
                                M$4:Y$4=2,
                                M184:Y184,
                                ""),
                            "")
                            =0),
                        0,
                        GEOMEAN(IF(
                            ISNUMBER(M184:Y184),
                            IF(
                                M$4:Y$4=2,
                                M184:Y184,
                                ""),
                            "")))
                )
            )
        )
    )
)</f>
        <v>2.2857142857142798</v>
      </c>
      <c r="I184" s="191" cm="1">
        <f t="array" ref="I184">IF(
    SUM(IF(
            ISNUMBER(
                IF(
                    $M$5:$Y$5,
                    (M184:Y184),
                    "")),
            1,
            0))
        =0,
    NA(),
    IF(
        Parameters!$D$15=1,
        IF(
            SUM(--(ISNUMBER(IF($M$5:$Y$5=1,(M184:Y184),""))))&gt;0,
            MAX(IF(
                ISNUMBER(M184:Y184),
                IF(
                    M$5:Y$5=1,
                    M184:Y184,
                    ""),
                "")),
            MAX(IF(
                ISNUMBER(M184:Y184),
                IF(
                    M$5:Y$5=2,
                    M184:Y184,
                    ""),
                ""))
        ),
        IF(
            Parameters!$D$16=1,
            IFERROR(
                AVERAGE(IF(
                    ISNUMBER(M184:Y184),
                    IF(
                        M$5:Y$5=1,
                        M184:Y184,
                        ""),
                    "")),
                AVERAGE(IF(
                    ISNUMBER(M184:Y184),
                    IF(
                        M$5:Y$5=2,
                        M184:Y184,
                        ""),
                    ""))
            ),
            IF(
                Parameters!$D$17=1,
                IFERROR(
                    IF(
                        OR(
                            IF(
                                ISNUMBER(M184:Y184),
                                IF(
                                    M$5:Y$5=1,
                                    M184:Y184,
                                    ""),
                                "")
                            =0),
                        0,
                        GEOMEAN(IF(
                            ISNUMBER(M184:Y184),
                            IF(
                                M$5:Y$5=1,
                                M184:Y184,
                                ""),
                            ""))
                    ),
                    IF(
                        OR(IF(
                            ISNUMBER(M184:Y184),
                            IF(
                                M$5:Y$5=2,
                                M184:Y184,
                                ""),
                            "")
                            =0),
                        0,
                        GEOMEAN(IF(
                            ISNUMBER(M184:Y184),
                            IF(
                                M$5:Y$5=2,
                                M184:Y184,
                                ""),
                            "")))
                )
            )
        )
    )
)</f>
        <v>10</v>
      </c>
      <c r="J184" s="242">
        <v>45019</v>
      </c>
      <c r="K184" s="242">
        <v>44753</v>
      </c>
      <c r="L184" s="91" t="s">
        <v>301</v>
      </c>
      <c r="M184" s="192">
        <v>2.2857142857142798</v>
      </c>
      <c r="N184" s="192" t="s">
        <v>409</v>
      </c>
      <c r="O184" s="192">
        <v>10</v>
      </c>
      <c r="P184" s="192">
        <v>0</v>
      </c>
      <c r="Q184" s="192" t="s">
        <v>409</v>
      </c>
      <c r="R184" s="192">
        <v>1.6</v>
      </c>
      <c r="S184" s="192" t="s">
        <v>409</v>
      </c>
      <c r="T184" s="192" t="s">
        <v>409</v>
      </c>
      <c r="U184" s="192" t="s">
        <v>541</v>
      </c>
      <c r="V184" s="192">
        <v>-7.3563432749095006E-2</v>
      </c>
      <c r="W184" s="192">
        <v>0</v>
      </c>
      <c r="X184" s="192" t="s">
        <v>409</v>
      </c>
      <c r="Y184" s="192"/>
      <c r="Z184" s="192"/>
      <c r="AF184" s="34"/>
      <c r="AG184" s="34"/>
      <c r="AH184" s="34"/>
      <c r="AI184" s="34"/>
      <c r="AJ184" s="34"/>
      <c r="AK184" s="34"/>
      <c r="AL184" s="195"/>
      <c r="AM184" s="195"/>
      <c r="AN184" s="80"/>
      <c r="AO184" s="80"/>
      <c r="AP184" s="80"/>
      <c r="AQ184" s="35"/>
    </row>
    <row r="185" spans="1:43"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10</v>
      </c>
      <c r="H185" s="80" cm="1">
        <f t="array" ref="H185">IF(
    SUM(IF(
            ISNUMBER(
                IF(
                    $M$4:$Y$4,
                    (M185:Y185),
                    "")),
            1,
            0))
        =0,
    NA(),
    IF(
        Parameters!$D$15=1,
        IF(
            SUM(--(ISNUMBER(IF($M$4:$Y$4=1,(M185:Y185),""))))&gt;0,
            MAX(IF(
                ISNUMBER(M185:Y185),
                IF(
                    M$4:Y$4=1,
                    M185:Y185,
                    ""),
                "")),
            MAX(IF(
                ISNUMBER(M185:Y185),
                IF(
                    M$4:Y$4=2,
                    M185:Y185,
                    ""),
                ""))
        ),
        IF(
            Parameters!$D$16=1,
            IFERROR(
                AVERAGE(IF(
                    ISNUMBER(M185:Y185),
                    IF(
                        M$4:Y$4=1,
                        M185:Y185,
                        ""),
                    "")),
                AVERAGE(IF(
                    ISNUMBER(M185:Y185),
                    IF(
                        M$4:Y$4=2,
                        M185:Y185,
                        ""),
                    ""))
            ),
            IF(
                Parameters!$D$17=1,
                IFERROR(
                    IF(
                        OR(
                            IF(
                                ISNUMBER(M185:Y185),
                                IF(
                                    M$4:Y$4=1,
                                    M185:Y185,
                                    ""),
                                "")
                            =0),
                        0,
                        GEOMEAN(IF(
                            ISNUMBER(M185:Y185),
                            IF(
                                M$4:Y$4=1,
                                M185:Y185,
                                ""),
                            ""))
                    ),
                    IF(
                        OR(IF(
                            ISNUMBER(M185:Y185),
                            IF(
                                M$4:Y$4=2,
                                M185:Y185,
                                ""),
                            "")
                            =0),
                        0,
                        GEOMEAN(IF(
                            ISNUMBER(M185:Y185),
                            IF(
                                M$4:Y$4=2,
                                M185:Y185,
                                ""),
                            "")))
                )
            )
        )
    )
)</f>
        <v>10</v>
      </c>
      <c r="I185" s="191" cm="1">
        <f t="array" ref="I185">IF(
    SUM(IF(
            ISNUMBER(
                IF(
                    $M$5:$Y$5,
                    (M185:Y185),
                    "")),
            1,
            0))
        =0,
    NA(),
    IF(
        Parameters!$D$15=1,
        IF(
            SUM(--(ISNUMBER(IF($M$5:$Y$5=1,(M185:Y185),""))))&gt;0,
            MAX(IF(
                ISNUMBER(M185:Y185),
                IF(
                    M$5:Y$5=1,
                    M185:Y185,
                    ""),
                "")),
            MAX(IF(
                ISNUMBER(M185:Y185),
                IF(
                    M$5:Y$5=2,
                    M185:Y185,
                    ""),
                ""))
        ),
        IF(
            Parameters!$D$16=1,
            IFERROR(
                AVERAGE(IF(
                    ISNUMBER(M185:Y185),
                    IF(
                        M$5:Y$5=1,
                        M185:Y185,
                        ""),
                    "")),
                AVERAGE(IF(
                    ISNUMBER(M185:Y185),
                    IF(
                        M$5:Y$5=2,
                        M185:Y185,
                        ""),
                    ""))
            ),
            IF(
                Parameters!$D$17=1,
                IFERROR(
                    IF(
                        OR(
                            IF(
                                ISNUMBER(M185:Y185),
                                IF(
                                    M$5:Y$5=1,
                                    M185:Y185,
                                    ""),
                                "")
                            =0),
                        0,
                        GEOMEAN(IF(
                            ISNUMBER(M185:Y185),
                            IF(
                                M$5:Y$5=1,
                                M185:Y185,
                                ""),
                            ""))
                    ),
                    IF(
                        OR(IF(
                            ISNUMBER(M185:Y185),
                            IF(
                                M$5:Y$5=2,
                                M185:Y185,
                                ""),
                            "")
                            =0),
                        0,
                        GEOMEAN(IF(
                            ISNUMBER(M185:Y185),
                            IF(
                                M$5:Y$5=2,
                                M185:Y185,
                                ""),
                            "")))
                )
            )
        )
    )
)</f>
        <v>10</v>
      </c>
      <c r="J185" s="242">
        <v>45163</v>
      </c>
      <c r="K185" s="242">
        <v>45272</v>
      </c>
      <c r="L185" s="91" t="s">
        <v>303</v>
      </c>
      <c r="M185" s="192">
        <v>10</v>
      </c>
      <c r="N185" s="192" t="s">
        <v>409</v>
      </c>
      <c r="O185" s="192" t="s">
        <v>409</v>
      </c>
      <c r="P185" s="192">
        <v>10</v>
      </c>
      <c r="Q185" s="192" t="s">
        <v>409</v>
      </c>
      <c r="R185" s="192">
        <v>9.1</v>
      </c>
      <c r="S185" s="192" t="s">
        <v>409</v>
      </c>
      <c r="T185" s="192" t="s">
        <v>409</v>
      </c>
      <c r="U185" s="192" t="s">
        <v>409</v>
      </c>
      <c r="V185" s="192">
        <v>1.2572177985108399</v>
      </c>
      <c r="W185" s="192">
        <v>0.67950777542016305</v>
      </c>
      <c r="X185" s="192" t="s">
        <v>409</v>
      </c>
      <c r="Y185" s="192"/>
      <c r="Z185" s="192"/>
      <c r="AF185" s="34"/>
      <c r="AG185" s="34"/>
      <c r="AH185" s="34"/>
      <c r="AI185" s="34"/>
      <c r="AJ185" s="34"/>
      <c r="AK185" s="34"/>
      <c r="AL185" s="195"/>
      <c r="AM185" s="195"/>
      <c r="AN185" s="80"/>
      <c r="AO185" s="80"/>
      <c r="AP185" s="80"/>
      <c r="AQ185" s="35"/>
    </row>
    <row r="186" spans="1:43"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4.8894214741716455</v>
      </c>
      <c r="H186" s="80" cm="1">
        <f t="array" ref="H186">IF(
    SUM(IF(
            ISNUMBER(
                IF(
                    $M$4:$Y$4,
                    (M186:Y186),
                    "")),
            1,
            0))
        =0,
    NA(),
    IF(
        Parameters!$D$15=1,
        IF(
            SUM(--(ISNUMBER(IF($M$4:$Y$4=1,(M186:Y186),""))))&gt;0,
            MAX(IF(
                ISNUMBER(M186:Y186),
                IF(
                    M$4:Y$4=1,
                    M186:Y186,
                    ""),
                "")),
            MAX(IF(
                ISNUMBER(M186:Y186),
                IF(
                    M$4:Y$4=2,
                    M186:Y186,
                    ""),
                ""))
        ),
        IF(
            Parameters!$D$16=1,
            IFERROR(
                AVERAGE(IF(
                    ISNUMBER(M186:Y186),
                    IF(
                        M$4:Y$4=1,
                        M186:Y186,
                        ""),
                    "")),
                AVERAGE(IF(
                    ISNUMBER(M186:Y186),
                    IF(
                        M$4:Y$4=2,
                        M186:Y186,
                        ""),
                    ""))
            ),
            IF(
                Parameters!$D$17=1,
                IFERROR(
                    IF(
                        OR(
                            IF(
                                ISNUMBER(M186:Y186),
                                IF(
                                    M$4:Y$4=1,
                                    M186:Y186,
                                    ""),
                                "")
                            =0),
                        0,
                        GEOMEAN(IF(
                            ISNUMBER(M186:Y186),
                            IF(
                                M$4:Y$4=1,
                                M186:Y186,
                                ""),
                            ""))
                    ),
                    IF(
                        OR(IF(
                            ISNUMBER(M186:Y186),
                            IF(
                                M$4:Y$4=2,
                                M186:Y186,
                                ""),
                            "")
                            =0),
                        0,
                        GEOMEAN(IF(
                            ISNUMBER(M186:Y186),
                            IF(
                                M$4:Y$4=2,
                                M186:Y186,
                                ""),
                            "")))
                )
            )
        )
    )
)</f>
        <v>8.4285714285714199</v>
      </c>
      <c r="I186" s="191" cm="1">
        <f t="array" ref="I186">IF(
    SUM(IF(
            ISNUMBER(
                IF(
                    $M$5:$Y$5,
                    (M186:Y186),
                    "")),
            1,
            0))
        =0,
    NA(),
    IF(
        Parameters!$D$15=1,
        IF(
            SUM(--(ISNUMBER(IF($M$5:$Y$5=1,(M186:Y186),""))))&gt;0,
            MAX(IF(
                ISNUMBER(M186:Y186),
                IF(
                    M$5:Y$5=1,
                    M186:Y186,
                    ""),
                "")),
            MAX(IF(
                ISNUMBER(M186:Y186),
                IF(
                    M$5:Y$5=2,
                    M186:Y186,
                    ""),
                ""))
        ),
        IF(
            Parameters!$D$16=1,
            IFERROR(
                AVERAGE(IF(
                    ISNUMBER(M186:Y186),
                    IF(
                        M$5:Y$5=1,
                        M186:Y186,
                        ""),
                    "")),
                AVERAGE(IF(
                    ISNUMBER(M186:Y186),
                    IF(
                        M$5:Y$5=2,
                        M186:Y186,
                        ""),
                    ""))
            ),
            IF(
                Parameters!$D$17=1,
                IFERROR(
                    IF(
                        OR(
                            IF(
                                ISNUMBER(M186:Y186),
                                IF(
                                    M$5:Y$5=1,
                                    M186:Y186,
                                    ""),
                                "")
                            =0),
                        0,
                        GEOMEAN(IF(
                            ISNUMBER(M186:Y186),
                            IF(
                                M$5:Y$5=1,
                                M186:Y186,
                                ""),
                            ""))
                    ),
                    IF(
                        OR(IF(
                            ISNUMBER(M186:Y186),
                            IF(
                                M$5:Y$5=2,
                                M186:Y186,
                                ""),
                            "")
                            =0),
                        0,
                        GEOMEAN(IF(
                            ISNUMBER(M186:Y186),
                            IF(
                                M$5:Y$5=2,
                                M186:Y186,
                                ""),
                            "")))
                )
            )
        )
    )
)</f>
        <v>2.8363575671972199</v>
      </c>
      <c r="J186" s="242">
        <v>45188</v>
      </c>
      <c r="K186" s="242">
        <v>45203</v>
      </c>
      <c r="L186" s="91" t="s">
        <v>304</v>
      </c>
      <c r="M186" s="192">
        <v>8.4285714285714199</v>
      </c>
      <c r="N186" s="192" t="s">
        <v>409</v>
      </c>
      <c r="O186" s="192" t="s">
        <v>409</v>
      </c>
      <c r="P186" s="192">
        <v>2.8363575671972199</v>
      </c>
      <c r="Q186" s="192" t="s">
        <v>409</v>
      </c>
      <c r="R186" s="192">
        <v>5.9</v>
      </c>
      <c r="S186" s="192" t="s">
        <v>409</v>
      </c>
      <c r="T186" s="192" t="s">
        <v>409</v>
      </c>
      <c r="U186" s="192" t="s">
        <v>409</v>
      </c>
      <c r="V186" s="192">
        <v>0.14181787835986101</v>
      </c>
      <c r="W186" s="192">
        <v>0.11355995171148001</v>
      </c>
      <c r="X186" s="192" t="s">
        <v>409</v>
      </c>
      <c r="Y186" s="192"/>
      <c r="Z186" s="192"/>
      <c r="AF186" s="34"/>
      <c r="AG186" s="34"/>
      <c r="AH186" s="34"/>
      <c r="AI186" s="34"/>
      <c r="AJ186" s="34"/>
      <c r="AK186" s="34"/>
      <c r="AL186" s="195"/>
      <c r="AM186" s="195"/>
      <c r="AN186" s="80"/>
      <c r="AO186" s="80"/>
      <c r="AP186" s="80"/>
      <c r="AQ186" s="35"/>
    </row>
    <row r="187" spans="1:43"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$M$4:$Y$4,
                    (M187:Y187),
                    "")),
            1,
            0))
        =0,
    NA(),
    IF(
        Parameters!$D$15=1,
        IF(
            SUM(--(ISNUMBER(IF($M$4:$Y$4=1,(M187:Y187),""))))&gt;0,
            MAX(IF(
                ISNUMBER(M187:Y187),
                IF(
                    M$4:Y$4=1,
                    M187:Y187,
                    ""),
                "")),
            MAX(IF(
                ISNUMBER(M187:Y187),
                IF(
                    M$4:Y$4=2,
                    M187:Y187,
                    ""),
                ""))
        ),
        IF(
            Parameters!$D$16=1,
            IFERROR(
                AVERAGE(IF(
                    ISNUMBER(M187:Y187),
                    IF(
                        M$4:Y$4=1,
                        M187:Y187,
                        ""),
                    "")),
                AVERAGE(IF(
                    ISNUMBER(M187:Y187),
                    IF(
                        M$4:Y$4=2,
                        M187:Y187,
                        ""),
                    ""))
            ),
            IF(
                Parameters!$D$17=1,
                IFERROR(
                    IF(
                        OR(
                            IF(
                                ISNUMBER(M187:Y187),
                                IF(
                                    M$4:Y$4=1,
                                    M187:Y187,
                                    ""),
                                "")
                            =0),
                        0,
                        GEOMEAN(IF(
                            ISNUMBER(M187:Y187),
                            IF(
                                M$4:Y$4=1,
                                M187:Y187,
                                ""),
                            ""))
                    ),
                    IF(
                        OR(IF(
                            ISNUMBER(M187:Y187),
                            IF(
                                M$4:Y$4=2,
                                M187:Y187,
                                ""),
                            "")
                            =0),
                        0,
                        GEOMEAN(IF(
                            ISNUMBER(M187:Y187),
                            IF(
                                M$4:Y$4=2,
                                M187:Y187,
                                ""),
                            "")))
                )
            )
        )
    )
)</f>
        <v>5.1428571428571397</v>
      </c>
      <c r="I187" s="191" t="e" cm="1">
        <f t="array" ref="I187">IF(
    SUM(IF(
            ISNUMBER(
                IF(
                    $M$5:$Y$5,
                    (M187:Y187),
                    "")),
            1,
            0))
        =0,
    NA(),
    IF(
        Parameters!$D$15=1,
        IF(
            SUM(--(ISNUMBER(IF($M$5:$Y$5=1,(M187:Y187),""))))&gt;0,
            MAX(IF(
                ISNUMBER(M187:Y187),
                IF(
                    M$5:Y$5=1,
                    M187:Y187,
                    ""),
                "")),
            MAX(IF(
                ISNUMBER(M187:Y187),
                IF(
                    M$5:Y$5=2,
                    M187:Y187,
                    ""),
                ""))
        ),
        IF(
            Parameters!$D$16=1,
            IFERROR(
                AVERAGE(IF(
                    ISNUMBER(M187:Y187),
                    IF(
                        M$5:Y$5=1,
                        M187:Y187,
                        ""),
                    "")),
                AVERAGE(IF(
                    ISNUMBER(M187:Y187),
                    IF(
                        M$5:Y$5=2,
                        M187:Y187,
                        ""),
                    ""))
            ),
            IF(
                Parameters!$D$17=1,
                IFERROR(
                    IF(
                        OR(
                            IF(
                                ISNUMBER(M187:Y187),
                                IF(
                                    M$5:Y$5=1,
                                    M187:Y187,
                                    ""),
                                "")
                            =0),
                        0,
                        GEOMEAN(IF(
                            ISNUMBER(M187:Y187),
                            IF(
                                M$5:Y$5=1,
                                M187:Y187,
                                ""),
                            ""))
                    ),
                    IF(
                        OR(IF(
                            ISNUMBER(M187:Y187),
                            IF(
                                M$5:Y$5=2,
                                M187:Y187,
                                ""),
                            "")
                            =0),
                        0,
                        GEOMEAN(IF(
                            ISNUMBER(M187:Y187),
                            IF(
                                M$5:Y$5=2,
                                M187:Y187,
                                ""),
                            "")))
                )
            )
        )
    )
)</f>
        <v>#N/A</v>
      </c>
      <c r="J187" s="242">
        <v>45188</v>
      </c>
      <c r="K187" s="242">
        <v>45218</v>
      </c>
      <c r="L187" s="91" t="s">
        <v>306</v>
      </c>
      <c r="M187" s="192">
        <v>5.1428571428571397</v>
      </c>
      <c r="N187" s="192" t="s">
        <v>409</v>
      </c>
      <c r="O187" s="192" t="s">
        <v>409</v>
      </c>
      <c r="P187" s="192" t="s">
        <v>409</v>
      </c>
      <c r="Q187" s="192" t="s">
        <v>409</v>
      </c>
      <c r="R187" s="192">
        <v>3.6</v>
      </c>
      <c r="S187" s="192" t="s">
        <v>409</v>
      </c>
      <c r="T187" s="192" t="s">
        <v>409</v>
      </c>
      <c r="U187" s="192" t="s">
        <v>409</v>
      </c>
      <c r="V187" s="192" t="s">
        <v>409</v>
      </c>
      <c r="W187" s="192" t="s">
        <v>409</v>
      </c>
      <c r="X187" s="192" t="s">
        <v>409</v>
      </c>
      <c r="Y187" s="192"/>
      <c r="Z187" s="192"/>
      <c r="AF187" s="34"/>
      <c r="AG187" s="34"/>
      <c r="AH187" s="34"/>
      <c r="AI187" s="34"/>
      <c r="AJ187" s="34"/>
      <c r="AK187" s="34"/>
      <c r="AL187" s="195"/>
      <c r="AM187" s="195"/>
      <c r="AN187" s="80"/>
      <c r="AO187" s="80"/>
      <c r="AP187" s="80"/>
      <c r="AQ187" s="35"/>
    </row>
    <row r="188" spans="1:43"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$M$4:$Y$4,
                    (M188:Y188),
                    "")),
            1,
            0))
        =0,
    NA(),
    IF(
        Parameters!$D$15=1,
        IF(
            SUM(--(ISNUMBER(IF($M$4:$Y$4=1,(M188:Y188),""))))&gt;0,
            MAX(IF(
                ISNUMBER(M188:Y188),
                IF(
                    M$4:Y$4=1,
                    M188:Y188,
                    ""),
                "")),
            MAX(IF(
                ISNUMBER(M188:Y188),
                IF(
                    M$4:Y$4=2,
                    M188:Y188,
                    ""),
                ""))
        ),
        IF(
            Parameters!$D$16=1,
            IFERROR(
                AVERAGE(IF(
                    ISNUMBER(M188:Y188),
                    IF(
                        M$4:Y$4=1,
                        M188:Y188,
                        ""),
                    "")),
                AVERAGE(IF(
                    ISNUMBER(M188:Y188),
                    IF(
                        M$4:Y$4=2,
                        M188:Y188,
                        ""),
                    ""))
            ),
            IF(
                Parameters!$D$17=1,
                IFERROR(
                    IF(
                        OR(
                            IF(
                                ISNUMBER(M188:Y188),
                                IF(
                                    M$4:Y$4=1,
                                    M188:Y188,
                                    ""),
                                "")
                            =0),
                        0,
                        GEOMEAN(IF(
                            ISNUMBER(M188:Y188),
                            IF(
                                M$4:Y$4=1,
                                M188:Y188,
                                ""),
                            ""))
                    ),
                    IF(
                        OR(IF(
                            ISNUMBER(M188:Y188),
                            IF(
                                M$4:Y$4=2,
                                M188:Y188,
                                ""),
                            "")
                            =0),
                        0,
                        GEOMEAN(IF(
                            ISNUMBER(M188:Y188),
                            IF(
                                M$4:Y$4=2,
                                M188:Y188,
                                ""),
                            "")))
                )
            )
        )
    )
)</f>
        <v>1.4285714285714199</v>
      </c>
      <c r="I188" s="191" t="e" cm="1">
        <f t="array" ref="I188">IF(
    SUM(IF(
            ISNUMBER(
                IF(
                    $M$5:$Y$5,
                    (M188:Y188),
                    "")),
            1,
            0))
        =0,
    NA(),
    IF(
        Parameters!$D$15=1,
        IF(
            SUM(--(ISNUMBER(IF($M$5:$Y$5=1,(M188:Y188),""))))&gt;0,
            MAX(IF(
                ISNUMBER(M188:Y188),
                IF(
                    M$5:Y$5=1,
                    M188:Y188,
                    ""),
                "")),
            MAX(IF(
                ISNUMBER(M188:Y188),
                IF(
                    M$5:Y$5=2,
                    M188:Y188,
                    ""),
                ""))
        ),
        IF(
            Parameters!$D$16=1,
            IFERROR(
                AVERAGE(IF(
                    ISNUMBER(M188:Y188),
                    IF(
                        M$5:Y$5=1,
                        M188:Y188,
                        ""),
                    "")),
                AVERAGE(IF(
                    ISNUMBER(M188:Y188),
                    IF(
                        M$5:Y$5=2,
                        M188:Y188,
                        ""),
                    ""))
            ),
            IF(
                Parameters!$D$17=1,
                IFERROR(
                    IF(
                        OR(
                            IF(
                                ISNUMBER(M188:Y188),
                                IF(
                                    M$5:Y$5=1,
                                    M188:Y188,
                                    ""),
                                "")
                            =0),
                        0,
                        GEOMEAN(IF(
                            ISNUMBER(M188:Y188),
                            IF(
                                M$5:Y$5=1,
                                M188:Y188,
                                ""),
                            ""))
                    ),
                    IF(
                        OR(IF(
                            ISNUMBER(M188:Y188),
                            IF(
                                M$5:Y$5=2,
                                M188:Y188,
                                ""),
                            "")
                            =0),
                        0,
                        GEOMEAN(IF(
                            ISNUMBER(M188:Y188),
                            IF(
                                M$5:Y$5=2,
                                M188:Y188,
                                ""),
                            "")))
                )
            )
        )
    )
)</f>
        <v>#N/A</v>
      </c>
      <c r="J188" s="242">
        <v>45188</v>
      </c>
      <c r="K188" s="242">
        <v>45218</v>
      </c>
      <c r="L188" s="91" t="s">
        <v>307</v>
      </c>
      <c r="M188" s="192">
        <v>1.4285714285714199</v>
      </c>
      <c r="N188" s="192" t="s">
        <v>409</v>
      </c>
      <c r="O188" s="192" t="s">
        <v>409</v>
      </c>
      <c r="P188" s="192" t="s">
        <v>409</v>
      </c>
      <c r="Q188" s="192" t="s">
        <v>409</v>
      </c>
      <c r="R188" s="192">
        <v>1</v>
      </c>
      <c r="S188" s="192" t="s">
        <v>409</v>
      </c>
      <c r="T188" s="192" t="s">
        <v>409</v>
      </c>
      <c r="U188" s="192" t="s">
        <v>409</v>
      </c>
      <c r="V188" s="192" t="s">
        <v>409</v>
      </c>
      <c r="W188" s="192" t="s">
        <v>409</v>
      </c>
      <c r="X188" s="192" t="s">
        <v>409</v>
      </c>
      <c r="Y188" s="192"/>
      <c r="Z188" s="192"/>
      <c r="AF188" s="34"/>
      <c r="AG188" s="34"/>
      <c r="AH188" s="34"/>
      <c r="AI188" s="34"/>
      <c r="AJ188" s="34"/>
      <c r="AK188" s="34"/>
      <c r="AL188" s="195"/>
      <c r="AM188" s="195"/>
      <c r="AN188" s="80"/>
      <c r="AO188" s="80"/>
      <c r="AP188" s="80"/>
      <c r="AQ188" s="35"/>
    </row>
    <row r="189" spans="1:43"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$M$4:$Y$4,
                    (M189:Y189),
                    "")),
            1,
            0))
        =0,
    NA(),
    IF(
        Parameters!$D$15=1,
        IF(
            SUM(--(ISNUMBER(IF($M$4:$Y$4=1,(M189:Y189),""))))&gt;0,
            MAX(IF(
                ISNUMBER(M189:Y189),
                IF(
                    M$4:Y$4=1,
                    M189:Y189,
                    ""),
                "")),
            MAX(IF(
                ISNUMBER(M189:Y189),
                IF(
                    M$4:Y$4=2,
                    M189:Y189,
                    ""),
                ""))
        ),
        IF(
            Parameters!$D$16=1,
            IFERROR(
                AVERAGE(IF(
                    ISNUMBER(M189:Y189),
                    IF(
                        M$4:Y$4=1,
                        M189:Y189,
                        ""),
                    "")),
                AVERAGE(IF(
                    ISNUMBER(M189:Y189),
                    IF(
                        M$4:Y$4=2,
                        M189:Y189,
                        ""),
                    ""))
            ),
            IF(
                Parameters!$D$17=1,
                IFERROR(
                    IF(
                        OR(
                            IF(
                                ISNUMBER(M189:Y189),
                                IF(
                                    M$4:Y$4=1,
                                    M189:Y189,
                                    ""),
                                "")
                            =0),
                        0,
                        GEOMEAN(IF(
                            ISNUMBER(M189:Y189),
                            IF(
                                M$4:Y$4=1,
                                M189:Y189,
                                ""),
                            ""))
                    ),
                    IF(
                        OR(IF(
                            ISNUMBER(M189:Y189),
                            IF(
                                M$4:Y$4=2,
                                M189:Y189,
                                ""),
                            "")
                            =0),
                        0,
                        GEOMEAN(IF(
                            ISNUMBER(M189:Y189),
                            IF(
                                M$4:Y$4=2,
                                M189:Y189,
                                ""),
                            "")))
                )
            )
        )
    )
)</f>
        <v>0.28571428571428598</v>
      </c>
      <c r="I189" s="191" t="e" cm="1">
        <f t="array" ref="I189">IF(
    SUM(IF(
            ISNUMBER(
                IF(
                    $M$5:$Y$5,
                    (M189:Y189),
                    "")),
            1,
            0))
        =0,
    NA(),
    IF(
        Parameters!$D$15=1,
        IF(
            SUM(--(ISNUMBER(IF($M$5:$Y$5=1,(M189:Y189),""))))&gt;0,
            MAX(IF(
                ISNUMBER(M189:Y189),
                IF(
                    M$5:Y$5=1,
                    M189:Y189,
                    ""),
                "")),
            MAX(IF(
                ISNUMBER(M189:Y189),
                IF(
                    M$5:Y$5=2,
                    M189:Y189,
                    ""),
                ""))
        ),
        IF(
            Parameters!$D$16=1,
            IFERROR(
                AVERAGE(IF(
                    ISNUMBER(M189:Y189),
                    IF(
                        M$5:Y$5=1,
                        M189:Y189,
                        ""),
                    "")),
                AVERAGE(IF(
                    ISNUMBER(M189:Y189),
                    IF(
                        M$5:Y$5=2,
                        M189:Y189,
                        ""),
                    ""))
            ),
            IF(
                Parameters!$D$17=1,
                IFERROR(
                    IF(
                        OR(
                            IF(
                                ISNUMBER(M189:Y189),
                                IF(
                                    M$5:Y$5=1,
                                    M189:Y189,
                                    ""),
                                "")
                            =0),
                        0,
                        GEOMEAN(IF(
                            ISNUMBER(M189:Y189),
                            IF(
                                M$5:Y$5=1,
                                M189:Y189,
                                ""),
                            ""))
                    ),
                    IF(
                        OR(IF(
                            ISNUMBER(M189:Y189),
                            IF(
                                M$5:Y$5=2,
                                M189:Y189,
                                ""),
                            "")
                            =0),
                        0,
                        GEOMEAN(IF(
                            ISNUMBER(M189:Y189),
                            IF(
                                M$5:Y$5=2,
                                M189:Y189,
                                ""),
                            "")))
                )
            )
        )
    )
)</f>
        <v>#N/A</v>
      </c>
      <c r="J189" s="242">
        <v>44753</v>
      </c>
      <c r="K189" s="242">
        <v>45218</v>
      </c>
      <c r="L189" s="91" t="s">
        <v>309</v>
      </c>
      <c r="M189" s="192">
        <v>0.28571428571428598</v>
      </c>
      <c r="N189" s="192" t="s">
        <v>409</v>
      </c>
      <c r="O189" s="192" t="s">
        <v>409</v>
      </c>
      <c r="P189" s="192" t="s">
        <v>409</v>
      </c>
      <c r="Q189" s="192" t="s">
        <v>409</v>
      </c>
      <c r="R189" s="192">
        <v>0.2</v>
      </c>
      <c r="S189" s="192" t="s">
        <v>409</v>
      </c>
      <c r="T189" s="192" t="s">
        <v>409</v>
      </c>
      <c r="U189" s="192" t="s">
        <v>409</v>
      </c>
      <c r="V189" s="192" t="s">
        <v>409</v>
      </c>
      <c r="W189" s="192" t="s">
        <v>409</v>
      </c>
      <c r="X189" s="192" t="s">
        <v>409</v>
      </c>
      <c r="Y189" s="192"/>
      <c r="Z189" s="192"/>
      <c r="AF189" s="34"/>
      <c r="AG189" s="34"/>
      <c r="AH189" s="34"/>
      <c r="AI189" s="34"/>
      <c r="AJ189" s="34"/>
      <c r="AK189" s="34"/>
      <c r="AL189" s="195"/>
      <c r="AM189" s="195"/>
      <c r="AN189" s="80"/>
      <c r="AO189" s="80"/>
      <c r="AP189" s="80"/>
      <c r="AQ189" s="35"/>
    </row>
    <row r="190" spans="1:43"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$M$4:$Y$4,
                    (M190:Y190),
                    "")),
            1,
            0))
        =0,
    NA(),
    IF(
        Parameters!$D$15=1,
        IF(
            SUM(--(ISNUMBER(IF($M$4:$Y$4=1,(M190:Y190),""))))&gt;0,
            MAX(IF(
                ISNUMBER(M190:Y190),
                IF(
                    M$4:Y$4=1,
                    M190:Y190,
                    ""),
                "")),
            MAX(IF(
                ISNUMBER(M190:Y190),
                IF(
                    M$4:Y$4=2,
                    M190:Y190,
                    ""),
                ""))
        ),
        IF(
            Parameters!$D$16=1,
            IFERROR(
                AVERAGE(IF(
                    ISNUMBER(M190:Y190),
                    IF(
                        M$4:Y$4=1,
                        M190:Y190,
                        ""),
                    "")),
                AVERAGE(IF(
                    ISNUMBER(M190:Y190),
                    IF(
                        M$4:Y$4=2,
                        M190:Y190,
                        ""),
                    ""))
            ),
            IF(
                Parameters!$D$17=1,
                IFERROR(
                    IF(
                        OR(
                            IF(
                                ISNUMBER(M190:Y190),
                                IF(
                                    M$4:Y$4=1,
                                    M190:Y190,
                                    ""),
                                "")
                            =0),
                        0,
                        GEOMEAN(IF(
                            ISNUMBER(M190:Y190),
                            IF(
                                M$4:Y$4=1,
                                M190:Y190,
                                ""),
                            ""))
                    ),
                    IF(
                        OR(IF(
                            ISNUMBER(M190:Y190),
                            IF(
                                M$4:Y$4=2,
                                M190:Y190,
                                ""),
                            "")
                            =0),
                        0,
                        GEOMEAN(IF(
                            ISNUMBER(M190:Y190),
                            IF(
                                M$4:Y$4=2,
                                M190:Y190,
                                ""),
                            "")))
                )
            )
        )
    )
)</f>
        <v>0.28571428571428598</v>
      </c>
      <c r="I190" s="191" t="e" cm="1">
        <f t="array" ref="I190">IF(
    SUM(IF(
            ISNUMBER(
                IF(
                    $M$5:$Y$5,
                    (M190:Y190),
                    "")),
            1,
            0))
        =0,
    NA(),
    IF(
        Parameters!$D$15=1,
        IF(
            SUM(--(ISNUMBER(IF($M$5:$Y$5=1,(M190:Y190),""))))&gt;0,
            MAX(IF(
                ISNUMBER(M190:Y190),
                IF(
                    M$5:Y$5=1,
                    M190:Y190,
                    ""),
                "")),
            MAX(IF(
                ISNUMBER(M190:Y190),
                IF(
                    M$5:Y$5=2,
                    M190:Y190,
                    ""),
                ""))
        ),
        IF(
            Parameters!$D$16=1,
            IFERROR(
                AVERAGE(IF(
                    ISNUMBER(M190:Y190),
                    IF(
                        M$5:Y$5=1,
                        M190:Y190,
                        ""),
                    "")),
                AVERAGE(IF(
                    ISNUMBER(M190:Y190),
                    IF(
                        M$5:Y$5=2,
                        M190:Y190,
                        ""),
                    ""))
            ),
            IF(
                Parameters!$D$17=1,
                IFERROR(
                    IF(
                        OR(
                            IF(
                                ISNUMBER(M190:Y190),
                                IF(
                                    M$5:Y$5=1,
                                    M190:Y190,
                                    ""),
                                "")
                            =0),
                        0,
                        GEOMEAN(IF(
                            ISNUMBER(M190:Y190),
                            IF(
                                M$5:Y$5=1,
                                M190:Y190,
                                ""),
                            ""))
                    ),
                    IF(
                        OR(IF(
                            ISNUMBER(M190:Y190),
                            IF(
                                M$5:Y$5=2,
                                M190:Y190,
                                ""),
                            "")
                            =0),
                        0,
                        GEOMEAN(IF(
                            ISNUMBER(M190:Y190),
                            IF(
                                M$5:Y$5=2,
                                M190:Y190,
                                ""),
                            "")))
                )
            )
        )
    )
)</f>
        <v>#N/A</v>
      </c>
      <c r="J190" s="242">
        <v>45163</v>
      </c>
      <c r="K190" s="242">
        <v>45218</v>
      </c>
      <c r="L190" s="91" t="s">
        <v>311</v>
      </c>
      <c r="M190" s="192">
        <v>0.28571428571428598</v>
      </c>
      <c r="N190" s="192" t="s">
        <v>409</v>
      </c>
      <c r="O190" s="192" t="s">
        <v>409</v>
      </c>
      <c r="P190" s="192" t="s">
        <v>409</v>
      </c>
      <c r="Q190" s="192" t="s">
        <v>409</v>
      </c>
      <c r="R190" s="192">
        <v>0.2</v>
      </c>
      <c r="S190" s="192" t="s">
        <v>409</v>
      </c>
      <c r="T190" s="192" t="s">
        <v>409</v>
      </c>
      <c r="U190" s="192" t="s">
        <v>409</v>
      </c>
      <c r="V190" s="192" t="s">
        <v>409</v>
      </c>
      <c r="W190" s="192" t="s">
        <v>409</v>
      </c>
      <c r="X190" s="192" t="s">
        <v>409</v>
      </c>
      <c r="Y190" s="192"/>
      <c r="Z190" s="192"/>
      <c r="AF190" s="34"/>
      <c r="AG190" s="34"/>
      <c r="AH190" s="34"/>
      <c r="AI190" s="34"/>
      <c r="AJ190" s="34"/>
      <c r="AK190" s="34"/>
      <c r="AL190" s="195"/>
      <c r="AM190" s="195"/>
      <c r="AN190" s="80"/>
      <c r="AO190" s="80"/>
      <c r="AP190" s="80"/>
      <c r="AQ190" s="35"/>
    </row>
    <row r="191" spans="1:43"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3.6521352365534421</v>
      </c>
      <c r="H191" s="80" cm="1">
        <f t="array" ref="H191">IF(
    SUM(IF(
            ISNUMBER(
                IF(
                    $M$4:$Y$4,
                    (M191:Y191),
                    "")),
            1,
            0))
        =0,
    NA(),
    IF(
        Parameters!$D$15=1,
        IF(
            SUM(--(ISNUMBER(IF($M$4:$Y$4=1,(M191:Y191),""))))&gt;0,
            MAX(IF(
                ISNUMBER(M191:Y191),
                IF(
                    M$4:Y$4=1,
                    M191:Y191,
                    ""),
                "")),
            MAX(IF(
                ISNUMBER(M191:Y191),
                IF(
                    M$4:Y$4=2,
                    M191:Y191,
                    ""),
                ""))
        ),
        IF(
            Parameters!$D$16=1,
            IFERROR(
                AVERAGE(IF(
                    ISNUMBER(M191:Y191),
                    IF(
                        M$4:Y$4=1,
                        M191:Y191,
                        ""),
                    "")),
                AVERAGE(IF(
                    ISNUMBER(M191:Y191),
                    IF(
                        M$4:Y$4=2,
                        M191:Y191,
                        ""),
                    ""))
            ),
            IF(
                Parameters!$D$17=1,
                IFERROR(
                    IF(
                        OR(
                            IF(
                                ISNUMBER(M191:Y191),
                                IF(
                                    M$4:Y$4=1,
                                    M191:Y191,
                                    ""),
                                "")
                            =0),
                        0,
                        GEOMEAN(IF(
                            ISNUMBER(M191:Y191),
                            IF(
                                M$4:Y$4=1,
                                M191:Y191,
                                ""),
                            ""))
                    ),
                    IF(
                        OR(IF(
                            ISNUMBER(M191:Y191),
                            IF(
                                M$4:Y$4=2,
                                M191:Y191,
                                ""),
                            "")
                            =0),
                        0,
                        GEOMEAN(IF(
                            ISNUMBER(M191:Y191),
                            IF(
                                M$4:Y$4=2,
                                M191:Y191,
                                ""),
                            "")))
                )
            )
        )
    )
)</f>
        <v>8.2857142857142794</v>
      </c>
      <c r="I191" s="191" cm="1">
        <f t="array" ref="I191">IF(
    SUM(IF(
            ISNUMBER(
                IF(
                    $M$5:$Y$5,
                    (M191:Y191),
                    "")),
            1,
            0))
        =0,
    NA(),
    IF(
        Parameters!$D$15=1,
        IF(
            SUM(--(ISNUMBER(IF($M$5:$Y$5=1,(M191:Y191),""))))&gt;0,
            MAX(IF(
                ISNUMBER(M191:Y191),
                IF(
                    M$5:Y$5=1,
                    M191:Y191,
                    ""),
                "")),
            MAX(IF(
                ISNUMBER(M191:Y191),
                IF(
                    M$5:Y$5=2,
                    M191:Y191,
                    ""),
                ""))
        ),
        IF(
            Parameters!$D$16=1,
            IFERROR(
                AVERAGE(IF(
                    ISNUMBER(M191:Y191),
                    IF(
                        M$5:Y$5=1,
                        M191:Y191,
                        ""),
                    "")),
                AVERAGE(IF(
                    ISNUMBER(M191:Y191),
                    IF(
                        M$5:Y$5=2,
                        M191:Y191,
                        ""),
                    ""))
            ),
            IF(
                Parameters!$D$17=1,
                IFERROR(
                    IF(
                        OR(
                            IF(
                                ISNUMBER(M191:Y191),
                                IF(
                                    M$5:Y$5=1,
                                    M191:Y191,
                                    ""),
                                "")
                            =0),
                        0,
                        GEOMEAN(IF(
                            ISNUMBER(M191:Y191),
                            IF(
                                M$5:Y$5=1,
                                M191:Y191,
                                ""),
                            ""))
                    ),
                    IF(
                        OR(IF(
                            ISNUMBER(M191:Y191),
                            IF(
                                M$5:Y$5=2,
                                M191:Y191,
                                ""),
                            "")
                            =0),
                        0,
                        GEOMEAN(IF(
                            ISNUMBER(M191:Y191),
                            IF(
                                M$5:Y$5=2,
                                M191:Y191,
                                ""),
                            "")))
                )
            )
        )
    )
)</f>
        <v>1.6097696983194301</v>
      </c>
      <c r="J191" s="242">
        <v>45188</v>
      </c>
      <c r="K191" s="242">
        <v>45272</v>
      </c>
      <c r="L191" s="91" t="s">
        <v>313</v>
      </c>
      <c r="M191" s="192">
        <v>8.2857142857142794</v>
      </c>
      <c r="N191" s="192" t="s">
        <v>409</v>
      </c>
      <c r="O191" s="192" t="s">
        <v>409</v>
      </c>
      <c r="P191" s="192">
        <v>1.6097696983194301</v>
      </c>
      <c r="Q191" s="192" t="s">
        <v>409</v>
      </c>
      <c r="R191" s="192">
        <v>5.8</v>
      </c>
      <c r="S191" s="192" t="s">
        <v>409</v>
      </c>
      <c r="T191" s="192" t="s">
        <v>409</v>
      </c>
      <c r="U191" s="192" t="s">
        <v>409</v>
      </c>
      <c r="V191" s="192">
        <v>8.0488484915971298E-2</v>
      </c>
      <c r="W191" s="192">
        <v>-0.90426860849403201</v>
      </c>
      <c r="X191" s="192" t="s">
        <v>409</v>
      </c>
      <c r="Y191" s="192"/>
      <c r="Z191" s="192"/>
      <c r="AF191" s="34"/>
      <c r="AG191" s="34"/>
      <c r="AH191" s="34"/>
      <c r="AI191" s="34"/>
      <c r="AJ191" s="34"/>
      <c r="AK191" s="34"/>
      <c r="AL191" s="195"/>
      <c r="AM191" s="195"/>
      <c r="AN191" s="80"/>
      <c r="AO191" s="80"/>
      <c r="AP191" s="80"/>
      <c r="AQ191" s="35"/>
    </row>
    <row r="192" spans="1:43" x14ac:dyDescent="0.2">
      <c r="A192" s="84">
        <v>185</v>
      </c>
      <c r="B192" s="84" t="str">
        <f ca="1"/>
        <v>Sint Maarten (Dutch part)</v>
      </c>
      <c r="C192" s="84" t="str">
        <f ca="1"/>
        <v>SXM</v>
      </c>
      <c r="D192" s="219" t="str">
        <f ca="1"/>
        <v>LCN           Latin America &amp; Caribbean</v>
      </c>
      <c r="E192" s="219" t="str">
        <f ca="1"/>
        <v>NA</v>
      </c>
      <c r="F192" s="190" t="str">
        <f t="shared" ca="1" si="5"/>
        <v/>
      </c>
      <c r="G192" s="80" t="e">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#N/A</v>
      </c>
      <c r="H192" s="80" t="e" cm="1">
        <f t="array" ref="H192">IF(
    SUM(IF(
            ISNUMBER(
                IF(
                    $M$4:$Y$4,
                    (M192:Y192),
                    "")),
            1,
            0))
        =0,
    NA(),
    IF(
        Parameters!$D$15=1,
        IF(
            SUM(--(ISNUMBER(IF($M$4:$Y$4=1,(M192:Y192),""))))&gt;0,
            MAX(IF(
                ISNUMBER(M192:Y192),
                IF(
                    M$4:Y$4=1,
                    M192:Y192,
                    ""),
                "")),
            MAX(IF(
                ISNUMBER(M192:Y192),
                IF(
                    M$4:Y$4=2,
                    M192:Y192,
                    ""),
                ""))
        ),
        IF(
            Parameters!$D$16=1,
            IFERROR(
                AVERAGE(IF(
                    ISNUMBER(M192:Y192),
                    IF(
                        M$4:Y$4=1,
                        M192:Y192,
                        ""),
                    "")),
                AVERAGE(IF(
                    ISNUMBER(M192:Y192),
                    IF(
                        M$4:Y$4=2,
                        M192:Y192,
                        ""),
                    ""))
            ),
            IF(
                Parameters!$D$17=1,
                IFERROR(
                    IF(
                        OR(
                            IF(
                                ISNUMBER(M192:Y192),
                                IF(
                                    M$4:Y$4=1,
                                    M192:Y192,
                                    ""),
                                "")
                            =0),
                        0,
                        GEOMEAN(IF(
                            ISNUMBER(M192:Y192),
                            IF(
                                M$4:Y$4=1,
                                M192:Y192,
                                ""),
                            ""))
                    ),
                    IF(
                        OR(IF(
                            ISNUMBER(M192:Y192),
                            IF(
                                M$4:Y$4=2,
                                M192:Y192,
                                ""),
                            "")
                            =0),
                        0,
                        GEOMEAN(IF(
                            ISNUMBER(M192:Y192),
                            IF(
                                M$4:Y$4=2,
                                M192:Y192,
                                ""),
                            "")))
                )
            )
        )
    )
)</f>
        <v>#N/A</v>
      </c>
      <c r="I192" s="191" t="e" cm="1">
        <f t="array" ref="I192">IF(
    SUM(IF(
            ISNUMBER(
                IF(
                    $M$5:$Y$5,
                    (M192:Y192),
                    "")),
            1,
            0))
        =0,
    NA(),
    IF(
        Parameters!$D$15=1,
        IF(
            SUM(--(ISNUMBER(IF($M$5:$Y$5=1,(M192:Y192),""))))&gt;0,
            MAX(IF(
                ISNUMBER(M192:Y192),
                IF(
                    M$5:Y$5=1,
                    M192:Y192,
                    ""),
                "")),
            MAX(IF(
                ISNUMBER(M192:Y192),
                IF(
                    M$5:Y$5=2,
                    M192:Y192,
                    ""),
                ""))
        ),
        IF(
            Parameters!$D$16=1,
            IFERROR(
                AVERAGE(IF(
                    ISNUMBER(M192:Y192),
                    IF(
                        M$5:Y$5=1,
                        M192:Y192,
                        ""),
                    "")),
                AVERAGE(IF(
                    ISNUMBER(M192:Y192),
                    IF(
                        M$5:Y$5=2,
                        M192:Y192,
                        ""),
                    ""))
            ),
            IF(
                Parameters!$D$17=1,
                IFERROR(
                    IF(
                        OR(
                            IF(
                                ISNUMBER(M192:Y192),
                                IF(
                                    M$5:Y$5=1,
                                    M192:Y192,
                                    ""),
                                "")
                            =0),
                        0,
                        GEOMEAN(IF(
                            ISNUMBER(M192:Y192),
                            IF(
                                M$5:Y$5=1,
                                M192:Y192,
                                ""),
                            ""))
                    ),
                    IF(
                        OR(IF(
                            ISNUMBER(M192:Y192),
                            IF(
                                M$5:Y$5=2,
                                M192:Y192,
                                ""),
                            "")
                            =0),
                        0,
                        GEOMEAN(IF(
                            ISNUMBER(M192:Y192),
                            IF(
                                M$5:Y$5=2,
                                M192:Y192,
                                ""),
                            "")))
                )
            )
        )
    )
)</f>
        <v>#N/A</v>
      </c>
      <c r="J192" s="242" t="s">
        <v>409</v>
      </c>
      <c r="K192" s="242" t="s">
        <v>409</v>
      </c>
      <c r="L192" s="91" t="s">
        <v>716</v>
      </c>
      <c r="M192" s="192" t="s">
        <v>409</v>
      </c>
      <c r="N192" s="192" t="s">
        <v>409</v>
      </c>
      <c r="O192" s="192" t="s">
        <v>409</v>
      </c>
      <c r="P192" s="192" t="s">
        <v>409</v>
      </c>
      <c r="Q192" s="192" t="s">
        <v>409</v>
      </c>
      <c r="R192" s="192" t="s">
        <v>409</v>
      </c>
      <c r="S192" s="192" t="s">
        <v>409</v>
      </c>
      <c r="T192" s="192" t="s">
        <v>409</v>
      </c>
      <c r="U192" s="192" t="s">
        <v>409</v>
      </c>
      <c r="V192" s="192" t="s">
        <v>409</v>
      </c>
      <c r="W192" s="192" t="s">
        <v>409</v>
      </c>
      <c r="X192" s="192" t="s">
        <v>409</v>
      </c>
      <c r="Y192" s="192"/>
      <c r="Z192" s="192"/>
      <c r="AF192" s="34"/>
      <c r="AG192" s="34"/>
      <c r="AH192" s="34"/>
      <c r="AI192" s="34"/>
      <c r="AJ192" s="34"/>
      <c r="AK192" s="34"/>
      <c r="AL192" s="195"/>
      <c r="AM192" s="195"/>
      <c r="AN192" s="80"/>
      <c r="AO192" s="80"/>
      <c r="AP192" s="80"/>
      <c r="AQ192" s="35"/>
    </row>
    <row r="193" spans="1:53"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$M$4:$Y$4,
                    (M193:Y193),
                    "")),
            1,
            0))
        =0,
    NA(),
    IF(
        Parameters!$D$15=1,
        IF(
            SUM(--(ISNUMBER(IF($M$4:$Y$4=1,(M193:Y193),""))))&gt;0,
            MAX(IF(
                ISNUMBER(M193:Y193),
                IF(
                    M$4:Y$4=1,
                    M193:Y193,
                    ""),
                "")),
            MAX(IF(
                ISNUMBER(M193:Y193),
                IF(
                    M$4:Y$4=2,
                    M193:Y193,
                    ""),
                ""))
        ),
        IF(
            Parameters!$D$16=1,
            IFERROR(
                AVERAGE(IF(
                    ISNUMBER(M193:Y193),
                    IF(
                        M$4:Y$4=1,
                        M193:Y193,
                        ""),
                    "")),
                AVERAGE(IF(
                    ISNUMBER(M193:Y193),
                    IF(
                        M$4:Y$4=2,
                        M193:Y193,
                        ""),
                    ""))
            ),
            IF(
                Parameters!$D$17=1,
                IFERROR(
                    IF(
                        OR(
                            IF(
                                ISNUMBER(M193:Y193),
                                IF(
                                    M$4:Y$4=1,
                                    M193:Y193,
                                    ""),
                                "")
                            =0),
                        0,
                        GEOMEAN(IF(
                            ISNUMBER(M193:Y193),
                            IF(
                                M$4:Y$4=1,
                                M193:Y193,
                                ""),
                            ""))
                    ),
                    IF(
                        OR(IF(
                            ISNUMBER(M193:Y193),
                            IF(
                                M$4:Y$4=2,
                                M193:Y193,
                                ""),
                            "")
                            =0),
                        0,
                        GEOMEAN(IF(
                            ISNUMBER(M193:Y193),
                            IF(
                                M$4:Y$4=2,
                                M193:Y193,
                                ""),
                            "")))
                )
            )
        )
    )
)</f>
        <v>2.1428571428571401</v>
      </c>
      <c r="I193" s="191" cm="1">
        <f t="array" ref="I193">IF(
    SUM(IF(
            ISNUMBER(
                IF(
                    $M$5:$Y$5,
                    (M193:Y193),
                    "")),
            1,
            0))
        =0,
    NA(),
    IF(
        Parameters!$D$15=1,
        IF(
            SUM(--(ISNUMBER(IF($M$5:$Y$5=1,(M193:Y193),""))))&gt;0,
            MAX(IF(
                ISNUMBER(M193:Y193),
                IF(
                    M$5:Y$5=1,
                    M193:Y193,
                    ""),
                "")),
            MAX(IF(
                ISNUMBER(M193:Y193),
                IF(
                    M$5:Y$5=2,
                    M193:Y193,
                    ""),
                ""))
        ),
        IF(
            Parameters!$D$16=1,
            IFERROR(
                AVERAGE(IF(
                    ISNUMBER(M193:Y193),
                    IF(
                        M$5:Y$5=1,
                        M193:Y193,
                        ""),
                    "")),
                AVERAGE(IF(
                    ISNUMBER(M193:Y193),
                    IF(
                        M$5:Y$5=2,
                        M193:Y193,
                        ""),
                    ""))
            ),
            IF(
                Parameters!$D$17=1,
                IFERROR(
                    IF(
                        OR(
                            IF(
                                ISNUMBER(M193:Y193),
                                IF(
                                    M$5:Y$5=1,
                                    M193:Y193,
                                    ""),
                                "")
                            =0),
                        0,
                        GEOMEAN(IF(
                            ISNUMBER(M193:Y193),
                            IF(
                                M$5:Y$5=1,
                                M193:Y193,
                                ""),
                            ""))
                    ),
                    IF(
                        OR(IF(
                            ISNUMBER(M193:Y193),
                            IF(
                                M$5:Y$5=2,
                                M193:Y193,
                                ""),
                            "")
                            =0),
                        0,
                        GEOMEAN(IF(
                            ISNUMBER(M193:Y193),
                            IF(
                                M$5:Y$5=2,
                                M193:Y193,
                                ""),
                            "")))
                )
            )
        )
    )
)</f>
        <v>0</v>
      </c>
      <c r="J193" s="242">
        <v>45163</v>
      </c>
      <c r="K193" s="242">
        <v>45203</v>
      </c>
      <c r="L193" s="91" t="s">
        <v>315</v>
      </c>
      <c r="M193" s="192">
        <v>2.1428571428571401</v>
      </c>
      <c r="N193" s="192" t="s">
        <v>409</v>
      </c>
      <c r="O193" s="192" t="s">
        <v>409</v>
      </c>
      <c r="P193" s="192">
        <v>0</v>
      </c>
      <c r="Q193" s="192" t="s">
        <v>409</v>
      </c>
      <c r="R193" s="192">
        <v>1.5</v>
      </c>
      <c r="S193" s="192" t="s">
        <v>409</v>
      </c>
      <c r="T193" s="192" t="s">
        <v>409</v>
      </c>
      <c r="U193" s="192" t="s">
        <v>409</v>
      </c>
      <c r="V193" s="192">
        <v>-5.8318885321750003E-2</v>
      </c>
      <c r="W193" s="192">
        <v>-5.3250567006319999E-2</v>
      </c>
      <c r="X193" s="192" t="s">
        <v>409</v>
      </c>
      <c r="Y193" s="192"/>
      <c r="Z193" s="192"/>
      <c r="AF193" s="34"/>
      <c r="AG193" s="34"/>
      <c r="AH193" s="34"/>
      <c r="AI193" s="34"/>
      <c r="AJ193" s="34"/>
      <c r="AK193" s="34"/>
      <c r="AL193" s="195"/>
      <c r="AM193" s="195"/>
      <c r="AN193" s="80"/>
      <c r="AO193" s="80"/>
      <c r="AP193" s="80"/>
      <c r="AQ193" s="35"/>
    </row>
    <row r="194" spans="1:53"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0</v>
      </c>
      <c r="H194" s="80" cm="1">
        <f t="array" ref="H194">IF(
    SUM(IF(
            ISNUMBER(
                IF(
                    $M$4:$Y$4,
                    (M194:Y194),
                    "")),
            1,
            0))
        =0,
    NA(),
    IF(
        Parameters!$D$15=1,
        IF(
            SUM(--(ISNUMBER(IF($M$4:$Y$4=1,(M194:Y194),""))))&gt;0,
            MAX(IF(
                ISNUMBER(M194:Y194),
                IF(
                    M$4:Y$4=1,
                    M194:Y194,
                    ""),
                "")),
            MAX(IF(
                ISNUMBER(M194:Y194),
                IF(
                    M$4:Y$4=2,
                    M194:Y194,
                    ""),
                ""))
        ),
        IF(
            Parameters!$D$16=1,
            IFERROR(
                AVERAGE(IF(
                    ISNUMBER(M194:Y194),
                    IF(
                        M$4:Y$4=1,
                        M194:Y194,
                        ""),
                    "")),
                AVERAGE(IF(
                    ISNUMBER(M194:Y194),
                    IF(
                        M$4:Y$4=2,
                        M194:Y194,
                        ""),
                    ""))
            ),
            IF(
                Parameters!$D$17=1,
                IFERROR(
                    IF(
                        OR(
                            IF(
                                ISNUMBER(M194:Y194),
                                IF(
                                    M$4:Y$4=1,
                                    M194:Y194,
                                    ""),
                                "")
                            =0),
                        0,
                        GEOMEAN(IF(
                            ISNUMBER(M194:Y194),
                            IF(
                                M$4:Y$4=1,
                                M194:Y194,
                                ""),
                            ""))
                    ),
                    IF(
                        OR(IF(
                            ISNUMBER(M194:Y194),
                            IF(
                                M$4:Y$4=2,
                                M194:Y194,
                                ""),
                            "")
                            =0),
                        0,
                        GEOMEAN(IF(
                            ISNUMBER(M194:Y194),
                            IF(
                                M$4:Y$4=2,
                                M194:Y194,
                                ""),
                            "")))
                )
            )
        )
    )
)</f>
        <v>9.2857142857142794</v>
      </c>
      <c r="I194" s="191" t="e" cm="1">
        <f t="array" ref="I194">IF(
    SUM(IF(
            ISNUMBER(
                IF(
                    $M$5:$Y$5,
                    (M194:Y194),
                    "")),
            1,
            0))
        =0,
    NA(),
    IF(
        Parameters!$D$15=1,
        IF(
            SUM(--(ISNUMBER(IF($M$5:$Y$5=1,(M194:Y194),""))))&gt;0,
            MAX(IF(
                ISNUMBER(M194:Y194),
                IF(
                    M$5:Y$5=1,
                    M194:Y194,
                    ""),
                "")),
            MAX(IF(
                ISNUMBER(M194:Y194),
                IF(
                    M$5:Y$5=2,
                    M194:Y194,
                    ""),
                ""))
        ),
        IF(
            Parameters!$D$16=1,
            IFERROR(
                AVERAGE(IF(
                    ISNUMBER(M194:Y194),
                    IF(
                        M$5:Y$5=1,
                        M194:Y194,
                        ""),
                    "")),
                AVERAGE(IF(
                    ISNUMBER(M194:Y194),
                    IF(
                        M$5:Y$5=2,
                        M194:Y194,
                        ""),
                    ""))
            ),
            IF(
                Parameters!$D$17=1,
                IFERROR(
                    IF(
                        OR(
                            IF(
                                ISNUMBER(M194:Y194),
                                IF(
                                    M$5:Y$5=1,
                                    M194:Y194,
                                    ""),
                                "")
                            =0),
                        0,
                        GEOMEAN(IF(
                            ISNUMBER(M194:Y194),
                            IF(
                                M$5:Y$5=1,
                                M194:Y194,
                                ""),
                            ""))
                    ),
                    IF(
                        OR(IF(
                            ISNUMBER(M194:Y194),
                            IF(
                                M$5:Y$5=2,
                                M194:Y194,
                                ""),
                            "")
                            =0),
                        0,
                        GEOMEAN(IF(
                            ISNUMBER(M194:Y194),
                            IF(
                                M$5:Y$5=2,
                                M194:Y194,
                                ""),
                            "")))
                )
            )
        )
    )
)</f>
        <v>#N/A</v>
      </c>
      <c r="J194" s="242">
        <v>45188</v>
      </c>
      <c r="K194" s="242">
        <v>45201</v>
      </c>
      <c r="L194" s="91" t="s">
        <v>316</v>
      </c>
      <c r="M194" s="192">
        <v>9.2857142857142794</v>
      </c>
      <c r="N194" s="192" t="s">
        <v>409</v>
      </c>
      <c r="O194" s="192" t="s">
        <v>409</v>
      </c>
      <c r="P194" s="192" t="s">
        <v>409</v>
      </c>
      <c r="Q194" s="192" t="s">
        <v>409</v>
      </c>
      <c r="R194" s="192">
        <v>6.5</v>
      </c>
      <c r="S194" s="192" t="s">
        <v>409</v>
      </c>
      <c r="T194" s="192" t="s">
        <v>409</v>
      </c>
      <c r="U194" s="192" t="s">
        <v>409</v>
      </c>
      <c r="V194" s="192" t="s">
        <v>409</v>
      </c>
      <c r="W194" s="192" t="s">
        <v>409</v>
      </c>
      <c r="X194" s="192" t="s">
        <v>409</v>
      </c>
      <c r="Y194" s="192"/>
      <c r="Z194" s="192"/>
      <c r="AF194" s="34"/>
      <c r="AG194" s="34"/>
      <c r="AH194" s="34"/>
      <c r="AI194" s="34"/>
      <c r="AJ194" s="34"/>
      <c r="AK194" s="34"/>
      <c r="AL194" s="195"/>
      <c r="AM194" s="195"/>
      <c r="AN194" s="80"/>
      <c r="AO194" s="80"/>
      <c r="AP194" s="80"/>
      <c r="AQ194" s="35"/>
    </row>
    <row r="195" spans="1:53" x14ac:dyDescent="0.2">
      <c r="A195" s="84">
        <v>188</v>
      </c>
      <c r="B195" s="84" t="str">
        <f ca="1"/>
        <v>Turks and Caicos Islands</v>
      </c>
      <c r="C195" s="84" t="str">
        <f ca="1"/>
        <v>TCA</v>
      </c>
      <c r="D195" s="219" t="str">
        <f ca="1"/>
        <v>LCN           Latin America &amp; Caribbean</v>
      </c>
      <c r="E195" s="219" t="str">
        <f ca="1"/>
        <v>NA</v>
      </c>
      <c r="F195" s="190" t="str">
        <f t="shared" ca="1" si="5"/>
        <v/>
      </c>
      <c r="G195" s="80" t="e">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#N/A</v>
      </c>
      <c r="H195" s="80" t="e" cm="1">
        <f t="array" ref="H195">IF(
    SUM(IF(
            ISNUMBER(
                IF(
                    $M$4:$Y$4,
                    (M195:Y195),
                    "")),
            1,
            0))
        =0,
    NA(),
    IF(
        Parameters!$D$15=1,
        IF(
            SUM(--(ISNUMBER(IF($M$4:$Y$4=1,(M195:Y195),""))))&gt;0,
            MAX(IF(
                ISNUMBER(M195:Y195),
                IF(
                    M$4:Y$4=1,
                    M195:Y195,
                    ""),
                "")),
            MAX(IF(
                ISNUMBER(M195:Y195),
                IF(
                    M$4:Y$4=2,
                    M195:Y195,
                    ""),
                ""))
        ),
        IF(
            Parameters!$D$16=1,
            IFERROR(
                AVERAGE(IF(
                    ISNUMBER(M195:Y195),
                    IF(
                        M$4:Y$4=1,
                        M195:Y195,
                        ""),
                    "")),
                AVERAGE(IF(
                    ISNUMBER(M195:Y195),
                    IF(
                        M$4:Y$4=2,
                        M195:Y195,
                        ""),
                    ""))
            ),
            IF(
                Parameters!$D$17=1,
                IFERROR(
                    IF(
                        OR(
                            IF(
                                ISNUMBER(M195:Y195),
                                IF(
                                    M$4:Y$4=1,
                                    M195:Y195,
                                    ""),
                                "")
                            =0),
                        0,
                        GEOMEAN(IF(
                            ISNUMBER(M195:Y195),
                            IF(
                                M$4:Y$4=1,
                                M195:Y195,
                                ""),
                            ""))
                    ),
                    IF(
                        OR(IF(
                            ISNUMBER(M195:Y195),
                            IF(
                                M$4:Y$4=2,
                                M195:Y195,
                                ""),
                            "")
                            =0),
                        0,
                        GEOMEAN(IF(
                            ISNUMBER(M195:Y195),
                            IF(
                                M$4:Y$4=2,
                                M195:Y195,
                                ""),
                            "")))
                )
            )
        )
    )
)</f>
        <v>#N/A</v>
      </c>
      <c r="I195" s="191" t="e" cm="1">
        <f t="array" ref="I195">IF(
    SUM(IF(
            ISNUMBER(
                IF(
                    $M$5:$Y$5,
                    (M195:Y195),
                    "")),
            1,
            0))
        =0,
    NA(),
    IF(
        Parameters!$D$15=1,
        IF(
            SUM(--(ISNUMBER(IF($M$5:$Y$5=1,(M195:Y195),""))))&gt;0,
            MAX(IF(
                ISNUMBER(M195:Y195),
                IF(
                    M$5:Y$5=1,
                    M195:Y195,
                    ""),
                "")),
            MAX(IF(
                ISNUMBER(M195:Y195),
                IF(
                    M$5:Y$5=2,
                    M195:Y195,
                    ""),
                ""))
        ),
        IF(
            Parameters!$D$16=1,
            IFERROR(
                AVERAGE(IF(
                    ISNUMBER(M195:Y195),
                    IF(
                        M$5:Y$5=1,
                        M195:Y195,
                        ""),
                    "")),
                AVERAGE(IF(
                    ISNUMBER(M195:Y195),
                    IF(
                        M$5:Y$5=2,
                        M195:Y195,
                        ""),
                    ""))
            ),
            IF(
                Parameters!$D$17=1,
                IFERROR(
                    IF(
                        OR(
                            IF(
                                ISNUMBER(M195:Y195),
                                IF(
                                    M$5:Y$5=1,
                                    M195:Y195,
                                    ""),
                                "")
                            =0),
                        0,
                        GEOMEAN(IF(
                            ISNUMBER(M195:Y195),
                            IF(
                                M$5:Y$5=1,
                                M195:Y195,
                                ""),
                            ""))
                    ),
                    IF(
                        OR(IF(
                            ISNUMBER(M195:Y195),
                            IF(
                                M$5:Y$5=2,
                                M195:Y195,
                                ""),
                            "")
                            =0),
                        0,
                        GEOMEAN(IF(
                            ISNUMBER(M195:Y195),
                            IF(
                                M$5:Y$5=2,
                                M195:Y195,
                                ""),
                            "")))
                )
            )
        )
    )
)</f>
        <v>#N/A</v>
      </c>
      <c r="J195" s="242" t="s">
        <v>409</v>
      </c>
      <c r="K195" s="242">
        <v>45014</v>
      </c>
      <c r="L195" s="91" t="s">
        <v>717</v>
      </c>
      <c r="M195" s="192" t="s">
        <v>409</v>
      </c>
      <c r="N195" s="192" t="s">
        <v>409</v>
      </c>
      <c r="O195" s="192" t="s">
        <v>409</v>
      </c>
      <c r="P195" s="192" t="s">
        <v>409</v>
      </c>
      <c r="Q195" s="192" t="s">
        <v>409</v>
      </c>
      <c r="R195" s="192" t="s">
        <v>409</v>
      </c>
      <c r="S195" s="192" t="s">
        <v>409</v>
      </c>
      <c r="T195" s="192" t="s">
        <v>409</v>
      </c>
      <c r="U195" s="192" t="s">
        <v>409</v>
      </c>
      <c r="V195" s="192" t="s">
        <v>409</v>
      </c>
      <c r="W195" s="192" t="s">
        <v>409</v>
      </c>
      <c r="X195" s="192" t="s">
        <v>409</v>
      </c>
      <c r="Y195" s="192"/>
      <c r="Z195" s="192"/>
      <c r="AF195" s="34"/>
      <c r="AG195" s="34"/>
      <c r="AH195" s="34"/>
      <c r="AI195" s="34"/>
      <c r="AJ195" s="34"/>
      <c r="AK195" s="34"/>
      <c r="AL195" s="195"/>
      <c r="AM195" s="195"/>
      <c r="AN195" s="80"/>
      <c r="AO195" s="80"/>
      <c r="AP195" s="80"/>
      <c r="AQ195" s="35"/>
    </row>
    <row r="196" spans="1:53"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7.7725853606130952</v>
      </c>
      <c r="H196" s="80" cm="1">
        <f t="array" ref="H196">IF(
    SUM(IF(
            ISNUMBER(
                IF(
                    $M$4:$Y$4,
                    (M196:Y196),
                    "")),
            1,
            0))
        =0,
    NA(),
    IF(
        Parameters!$D$15=1,
        IF(
            SUM(--(ISNUMBER(IF($M$4:$Y$4=1,(M196:Y196),""))))&gt;0,
            MAX(IF(
                ISNUMBER(M196:Y196),
                IF(
                    M$4:Y$4=1,
                    M196:Y196,
                    ""),
                "")),
            MAX(IF(
                ISNUMBER(M196:Y196),
                IF(
                    M$4:Y$4=2,
                    M196:Y196,
                    ""),
                ""))
        ),
        IF(
            Parameters!$D$16=1,
            IFERROR(
                AVERAGE(IF(
                    ISNUMBER(M196:Y196),
                    IF(
                        M$4:Y$4=1,
                        M196:Y196,
                        ""),
                    "")),
                AVERAGE(IF(
                    ISNUMBER(M196:Y196),
                    IF(
                        M$4:Y$4=2,
                        M196:Y196,
                        ""),
                    ""))
            ),
            IF(
                Parameters!$D$17=1,
                IFERROR(
                    IF(
                        OR(
                            IF(
                                ISNUMBER(M196:Y196),
                                IF(
                                    M$4:Y$4=1,
                                    M196:Y196,
                                    ""),
                                "")
                            =0),
                        0,
                        GEOMEAN(IF(
                            ISNUMBER(M196:Y196),
                            IF(
                                M$4:Y$4=1,
                                M196:Y196,
                                ""),
                            ""))
                    ),
                    IF(
                        OR(IF(
                            ISNUMBER(M196:Y196),
                            IF(
                                M$4:Y$4=2,
                                M196:Y196,
                                ""),
                            "")
                            =0),
                        0,
                        GEOMEAN(IF(
                            ISNUMBER(M196:Y196),
                            IF(
                                M$4:Y$4=2,
                                M196:Y196,
                                ""),
                            "")))
                )
            )
        )
    )
)</f>
        <v>10</v>
      </c>
      <c r="I196" s="191" cm="1">
        <f t="array" ref="I196">IF(
    SUM(IF(
            ISNUMBER(
                IF(
                    $M$5:$Y$5,
                    (M196:Y196),
                    "")),
            1,
            0))
        =0,
    NA(),
    IF(
        Parameters!$D$15=1,
        IF(
            SUM(--(ISNUMBER(IF($M$5:$Y$5=1,(M196:Y196),""))))&gt;0,
            MAX(IF(
                ISNUMBER(M196:Y196),
                IF(
                    M$5:Y$5=1,
                    M196:Y196,
                    ""),
                "")),
            MAX(IF(
                ISNUMBER(M196:Y196),
                IF(
                    M$5:Y$5=2,
                    M196:Y196,
                    ""),
                ""))
        ),
        IF(
            Parameters!$D$16=1,
            IFERROR(
                AVERAGE(IF(
                    ISNUMBER(M196:Y196),
                    IF(
                        M$5:Y$5=1,
                        M196:Y196,
                        ""),
                    "")),
                AVERAGE(IF(
                    ISNUMBER(M196:Y196),
                    IF(
                        M$5:Y$5=2,
                        M196:Y196,
                        ""),
                    ""))
            ),
            IF(
                Parameters!$D$17=1,
                IFERROR(
                    IF(
                        OR(
                            IF(
                                ISNUMBER(M196:Y196),
                                IF(
                                    M$5:Y$5=1,
                                    M196:Y196,
                                    ""),
                                "")
                            =0),
                        0,
                        GEOMEAN(IF(
                            ISNUMBER(M196:Y196),
                            IF(
                                M$5:Y$5=1,
                                M196:Y196,
                                ""),
                            ""))
                    ),
                    IF(
                        OR(IF(
                            ISNUMBER(M196:Y196),
                            IF(
                                M$5:Y$5=2,
                                M196:Y196,
                                ""),
                            "")
                            =0),
                        0,
                        GEOMEAN(IF(
                            ISNUMBER(M196:Y196),
                            IF(
                                M$5:Y$5=2,
                                M196:Y196,
                                ""),
                            "")))
                )
            )
        )
    )
)</f>
        <v>6.0413083188016996</v>
      </c>
      <c r="J196" s="242">
        <v>45188</v>
      </c>
      <c r="K196" s="242">
        <v>45272</v>
      </c>
      <c r="L196" s="91" t="s">
        <v>318</v>
      </c>
      <c r="M196" s="192">
        <v>10</v>
      </c>
      <c r="N196" s="192" t="s">
        <v>409</v>
      </c>
      <c r="O196" s="192" t="s">
        <v>409</v>
      </c>
      <c r="P196" s="192">
        <v>6.0413083188016996</v>
      </c>
      <c r="Q196" s="192" t="s">
        <v>409</v>
      </c>
      <c r="R196" s="192">
        <v>7.1</v>
      </c>
      <c r="S196" s="192" t="s">
        <v>409</v>
      </c>
      <c r="T196" s="192" t="s">
        <v>409</v>
      </c>
      <c r="U196" s="192" t="s">
        <v>409</v>
      </c>
      <c r="V196" s="192">
        <v>0.30206541594008501</v>
      </c>
      <c r="W196" s="192">
        <v>0.17998255209511199</v>
      </c>
      <c r="X196" s="192" t="s">
        <v>409</v>
      </c>
      <c r="Y196" s="192"/>
      <c r="Z196" s="192"/>
      <c r="AF196" s="34"/>
      <c r="AG196" s="34"/>
      <c r="AH196" s="34"/>
      <c r="AI196" s="34"/>
      <c r="AJ196" s="34"/>
      <c r="AK196" s="34"/>
      <c r="AL196" s="195"/>
      <c r="AM196" s="195"/>
      <c r="AN196" s="80"/>
      <c r="AO196" s="80"/>
      <c r="AP196" s="80"/>
      <c r="AQ196" s="35"/>
    </row>
    <row r="197" spans="1:53"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$M$4:$Y$4,
                    (M197:Y197),
                    "")),
            1,
            0))
        =0,
    NA(),
    IF(
        Parameters!$D$15=1,
        IF(
            SUM(--(ISNUMBER(IF($M$4:$Y$4=1,(M197:Y197),""))))&gt;0,
            MAX(IF(
                ISNUMBER(M197:Y197),
                IF(
                    M$4:Y$4=1,
                    M197:Y197,
                    ""),
                "")),
            MAX(IF(
                ISNUMBER(M197:Y197),
                IF(
                    M$4:Y$4=2,
                    M197:Y197,
                    ""),
                ""))
        ),
        IF(
            Parameters!$D$16=1,
            IFERROR(
                AVERAGE(IF(
                    ISNUMBER(M197:Y197),
                    IF(
                        M$4:Y$4=1,
                        M197:Y197,
                        ""),
                    "")),
                AVERAGE(IF(
                    ISNUMBER(M197:Y197),
                    IF(
                        M$4:Y$4=2,
                        M197:Y197,
                        ""),
                    ""))
            ),
            IF(
                Parameters!$D$17=1,
                IFERROR(
                    IF(
                        OR(
                            IF(
                                ISNUMBER(M197:Y197),
                                IF(
                                    M$4:Y$4=1,
                                    M197:Y197,
                                    ""),
                                "")
                            =0),
                        0,
                        GEOMEAN(IF(
                            ISNUMBER(M197:Y197),
                            IF(
                                M$4:Y$4=1,
                                M197:Y197,
                                ""),
                            ""))
                    ),
                    IF(
                        OR(IF(
                            ISNUMBER(M197:Y197),
                            IF(
                                M$4:Y$4=2,
                                M197:Y197,
                                ""),
                            "")
                            =0),
                        0,
                        GEOMEAN(IF(
                            ISNUMBER(M197:Y197),
                            IF(
                                M$4:Y$4=2,
                                M197:Y197,
                                ""),
                            "")))
                )
            )
        )
    )
)</f>
        <v>8.71428571428571</v>
      </c>
      <c r="I197" s="191" cm="1">
        <f t="array" ref="I197">IF(
    SUM(IF(
            ISNUMBER(
                IF(
                    $M$5:$Y$5,
                    (M197:Y197),
                    "")),
            1,
            0))
        =0,
    NA(),
    IF(
        Parameters!$D$15=1,
        IF(
            SUM(--(ISNUMBER(IF($M$5:$Y$5=1,(M197:Y197),""))))&gt;0,
            MAX(IF(
                ISNUMBER(M197:Y197),
                IF(
                    M$5:Y$5=1,
                    M197:Y197,
                    ""),
                "")),
            MAX(IF(
                ISNUMBER(M197:Y197),
                IF(
                    M$5:Y$5=2,
                    M197:Y197,
                    ""),
                ""))
        ),
        IF(
            Parameters!$D$16=1,
            IFERROR(
                AVERAGE(IF(
                    ISNUMBER(M197:Y197),
                    IF(
                        M$5:Y$5=1,
                        M197:Y197,
                        ""),
                    "")),
                AVERAGE(IF(
                    ISNUMBER(M197:Y197),
                    IF(
                        M$5:Y$5=2,
                        M197:Y197,
                        ""),
                    ""))
            ),
            IF(
                Parameters!$D$17=1,
                IFERROR(
                    IF(
                        OR(
                            IF(
                                ISNUMBER(M197:Y197),
                                IF(
                                    M$5:Y$5=1,
                                    M197:Y197,
                                    ""),
                                "")
                            =0),
                        0,
                        GEOMEAN(IF(
                            ISNUMBER(M197:Y197),
                            IF(
                                M$5:Y$5=1,
                                M197:Y197,
                                ""),
                            ""))
                    ),
                    IF(
                        OR(IF(
                            ISNUMBER(M197:Y197),
                            IF(
                                M$5:Y$5=2,
                                M197:Y197,
                                ""),
                            "")
                            =0),
                        0,
                        GEOMEAN(IF(
                            ISNUMBER(M197:Y197),
                            IF(
                                M$5:Y$5=2,
                                M197:Y197,
                                ""),
                            "")))
                )
            )
        )
    )
)</f>
        <v>0</v>
      </c>
      <c r="J197" s="242">
        <v>45188</v>
      </c>
      <c r="K197" s="242">
        <v>45272</v>
      </c>
      <c r="L197" s="91" t="s">
        <v>320</v>
      </c>
      <c r="M197" s="192">
        <v>8.71428571428571</v>
      </c>
      <c r="N197" s="192" t="s">
        <v>409</v>
      </c>
      <c r="O197" s="192" t="s">
        <v>409</v>
      </c>
      <c r="P197" s="192">
        <v>0</v>
      </c>
      <c r="Q197" s="192" t="s">
        <v>409</v>
      </c>
      <c r="R197" s="192">
        <v>6.1</v>
      </c>
      <c r="S197" s="192" t="s">
        <v>409</v>
      </c>
      <c r="T197" s="192" t="s">
        <v>409</v>
      </c>
      <c r="U197" s="192" t="s">
        <v>409</v>
      </c>
      <c r="V197" s="192">
        <v>-2.9760360717769899E-2</v>
      </c>
      <c r="W197" s="192">
        <v>-0.73497390747071001</v>
      </c>
      <c r="X197" s="192" t="s">
        <v>409</v>
      </c>
      <c r="Y197" s="192"/>
      <c r="Z197" s="192"/>
      <c r="AF197" s="34"/>
      <c r="AG197" s="34"/>
      <c r="AH197" s="34"/>
      <c r="AI197" s="34"/>
      <c r="AJ197" s="34"/>
      <c r="AK197" s="34"/>
      <c r="AL197" s="195"/>
      <c r="AM197" s="195"/>
      <c r="AN197" s="80"/>
      <c r="AO197" s="80"/>
      <c r="AP197" s="80"/>
      <c r="AQ197" s="35"/>
    </row>
    <row r="198" spans="1:53"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$M$4:$Y$4,
                    (M198:Y198),
                    "")),
            1,
            0))
        =0,
    NA(),
    IF(
        Parameters!$D$15=1,
        IF(
            SUM(--(ISNUMBER(IF($M$4:$Y$4=1,(M198:Y198),""))))&gt;0,
            MAX(IF(
                ISNUMBER(M198:Y198),
                IF(
                    M$4:Y$4=1,
                    M198:Y198,
                    ""),
                "")),
            MAX(IF(
                ISNUMBER(M198:Y198),
                IF(
                    M$4:Y$4=2,
                    M198:Y198,
                    ""),
                ""))
        ),
        IF(
            Parameters!$D$16=1,
            IFERROR(
                AVERAGE(IF(
                    ISNUMBER(M198:Y198),
                    IF(
                        M$4:Y$4=1,
                        M198:Y198,
                        ""),
                    "")),
                AVERAGE(IF(
                    ISNUMBER(M198:Y198),
                    IF(
                        M$4:Y$4=2,
                        M198:Y198,
                        ""),
                    ""))
            ),
            IF(
                Parameters!$D$17=1,
                IFERROR(
                    IF(
                        OR(
                            IF(
                                ISNUMBER(M198:Y198),
                                IF(
                                    M$4:Y$4=1,
                                    M198:Y198,
                                    ""),
                                "")
                            =0),
                        0,
                        GEOMEAN(IF(
                            ISNUMBER(M198:Y198),
                            IF(
                                M$4:Y$4=1,
                                M198:Y198,
                                ""),
                            ""))
                    ),
                    IF(
                        OR(IF(
                            ISNUMBER(M198:Y198),
                            IF(
                                M$4:Y$4=2,
                                M198:Y198,
                                ""),
                            "")
                            =0),
                        0,
                        GEOMEAN(IF(
                            ISNUMBER(M198:Y198),
                            IF(
                                M$4:Y$4=2,
                                M198:Y198,
                                ""),
                            "")))
                )
            )
        )
    )
)</f>
        <v>2.5714285714285698</v>
      </c>
      <c r="I198" s="191" cm="1">
        <f t="array" ref="I198">IF(
    SUM(IF(
            ISNUMBER(
                IF(
                    $M$5:$Y$5,
                    (M198:Y198),
                    "")),
            1,
            0))
        =0,
    NA(),
    IF(
        Parameters!$D$15=1,
        IF(
            SUM(--(ISNUMBER(IF($M$5:$Y$5=1,(M198:Y198),""))))&gt;0,
            MAX(IF(
                ISNUMBER(M198:Y198),
                IF(
                    M$5:Y$5=1,
                    M198:Y198,
                    ""),
                "")),
            MAX(IF(
                ISNUMBER(M198:Y198),
                IF(
                    M$5:Y$5=2,
                    M198:Y198,
                    ""),
                ""))
        ),
        IF(
            Parameters!$D$16=1,
            IFERROR(
                AVERAGE(IF(
                    ISNUMBER(M198:Y198),
                    IF(
                        M$5:Y$5=1,
                        M198:Y198,
                        ""),
                    "")),
                AVERAGE(IF(
                    ISNUMBER(M198:Y198),
                    IF(
                        M$5:Y$5=2,
                        M198:Y198,
                        ""),
                    ""))
            ),
            IF(
                Parameters!$D$17=1,
                IFERROR(
                    IF(
                        OR(
                            IF(
                                ISNUMBER(M198:Y198),
                                IF(
                                    M$5:Y$5=1,
                                    M198:Y198,
                                    ""),
                                "")
                            =0),
                        0,
                        GEOMEAN(IF(
                            ISNUMBER(M198:Y198),
                            IF(
                                M$5:Y$5=1,
                                M198:Y198,
                                ""),
                            ""))
                    ),
                    IF(
                        OR(IF(
                            ISNUMBER(M198:Y198),
                            IF(
                                M$5:Y$5=2,
                                M198:Y198,
                                ""),
                            "")
                            =0),
                        0,
                        GEOMEAN(IF(
                            ISNUMBER(M198:Y198),
                            IF(
                                M$5:Y$5=2,
                                M198:Y198,
                                ""),
                            "")))
                )
            )
        )
    )
)</f>
        <v>0</v>
      </c>
      <c r="J198" s="242">
        <v>45188</v>
      </c>
      <c r="K198" s="242">
        <v>45014</v>
      </c>
      <c r="L198" s="91" t="s">
        <v>322</v>
      </c>
      <c r="M198" s="192">
        <v>2.5714285714285698</v>
      </c>
      <c r="N198" s="192" t="s">
        <v>409</v>
      </c>
      <c r="O198" s="192">
        <v>0</v>
      </c>
      <c r="P198" s="192">
        <v>0</v>
      </c>
      <c r="Q198" s="192" t="s">
        <v>409</v>
      </c>
      <c r="R198" s="192">
        <v>1.8</v>
      </c>
      <c r="S198" s="192" t="s">
        <v>409</v>
      </c>
      <c r="T198" s="192" t="s">
        <v>409</v>
      </c>
      <c r="U198" s="192" t="s">
        <v>539</v>
      </c>
      <c r="V198" s="192">
        <v>-2.5414710516494998E-3</v>
      </c>
      <c r="W198" s="192">
        <v>-2.7617959100949998E-3</v>
      </c>
      <c r="X198" s="192" t="s">
        <v>409</v>
      </c>
      <c r="AF198" s="80"/>
      <c r="AG198" s="80"/>
      <c r="AH198" s="80"/>
      <c r="AI198" s="80"/>
      <c r="AJ198" s="80"/>
      <c r="AK198" s="80"/>
      <c r="AL198" s="80"/>
      <c r="AM198" s="80"/>
      <c r="AN198" s="80"/>
      <c r="AO198" s="80"/>
      <c r="AP198" s="80"/>
      <c r="AQ198" s="81"/>
      <c r="AR198" s="81"/>
    </row>
    <row r="199" spans="1:53"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$M$4:$Y$4,
                    (M199:Y199),
                    "")),
            1,
            0))
        =0,
    NA(),
    IF(
        Parameters!$D$15=1,
        IF(
            SUM(--(ISNUMBER(IF($M$4:$Y$4=1,(M199:Y199),""))))&gt;0,
            MAX(IF(
                ISNUMBER(M199:Y199),
                IF(
                    M$4:Y$4=1,
                    M199:Y199,
                    ""),
                "")),
            MAX(IF(
                ISNUMBER(M199:Y199),
                IF(
                    M$4:Y$4=2,
                    M199:Y199,
                    ""),
                ""))
        ),
        IF(
            Parameters!$D$16=1,
            IFERROR(
                AVERAGE(IF(
                    ISNUMBER(M199:Y199),
                    IF(
                        M$4:Y$4=1,
                        M199:Y199,
                        ""),
                    "")),
                AVERAGE(IF(
                    ISNUMBER(M199:Y199),
                    IF(
                        M$4:Y$4=2,
                        M199:Y199,
                        ""),
                    ""))
            ),
            IF(
                Parameters!$D$17=1,
                IFERROR(
                    IF(
                        OR(
                            IF(
                                ISNUMBER(M199:Y199),
                                IF(
                                    M$4:Y$4=1,
                                    M199:Y199,
                                    ""),
                                "")
                            =0),
                        0,
                        GEOMEAN(IF(
                            ISNUMBER(M199:Y199),
                            IF(
                                M$4:Y$4=1,
                                M199:Y199,
                                ""),
                            ""))
                    ),
                    IF(
                        OR(IF(
                            ISNUMBER(M199:Y199),
                            IF(
                                M$4:Y$4=2,
                                M199:Y199,
                                ""),
                            "")
                            =0),
                        0,
                        GEOMEAN(IF(
                            ISNUMBER(M199:Y199),
                            IF(
                                M$4:Y$4=2,
                                M199:Y199,
                                ""),
                            "")))
                )
            )
        )
    )
)</f>
        <v>6.5714285714285703</v>
      </c>
      <c r="I199" s="191" cm="1">
        <f t="array" ref="I199">IF(
    SUM(IF(
            ISNUMBER(
                IF(
                    $M$5:$Y$5,
                    (M199:Y199),
                    "")),
            1,
            0))
        =0,
    NA(),
    IF(
        Parameters!$D$15=1,
        IF(
            SUM(--(ISNUMBER(IF($M$5:$Y$5=1,(M199:Y199),""))))&gt;0,
            MAX(IF(
                ISNUMBER(M199:Y199),
                IF(
                    M$5:Y$5=1,
                    M199:Y199,
                    ""),
                "")),
            MAX(IF(
                ISNUMBER(M199:Y199),
                IF(
                    M$5:Y$5=2,
                    M199:Y199,
                    ""),
                ""))
        ),
        IF(
            Parameters!$D$16=1,
            IFERROR(
                AVERAGE(IF(
                    ISNUMBER(M199:Y199),
                    IF(
                        M$5:Y$5=1,
                        M199:Y199,
                        ""),
                    "")),
                AVERAGE(IF(
                    ISNUMBER(M199:Y199),
                    IF(
                        M$5:Y$5=2,
                        M199:Y199,
                        ""),
                    ""))
            ),
            IF(
                Parameters!$D$17=1,
                IFERROR(
                    IF(
                        OR(
                            IF(
                                ISNUMBER(M199:Y199),
                                IF(
                                    M$5:Y$5=1,
                                    M199:Y199,
                                    ""),
                                "")
                            =0),
                        0,
                        GEOMEAN(IF(
                            ISNUMBER(M199:Y199),
                            IF(
                                M$5:Y$5=1,
                                M199:Y199,
                                ""),
                            ""))
                    ),
                    IF(
                        OR(IF(
                            ISNUMBER(M199:Y199),
                            IF(
                                M$5:Y$5=2,
                                M199:Y199,
                                ""),
                            "")
                            =0),
                        0,
                        GEOMEAN(IF(
                            ISNUMBER(M199:Y199),
                            IF(
                                M$5:Y$5=2,
                                M199:Y199,
                                ""),
                            "")))
                )
            )
        )
    )
)</f>
        <v>0</v>
      </c>
      <c r="J199" s="242">
        <v>45188</v>
      </c>
      <c r="K199" s="242">
        <v>45272</v>
      </c>
      <c r="L199" s="91" t="s">
        <v>324</v>
      </c>
      <c r="M199" s="192">
        <v>6.5714285714285703</v>
      </c>
      <c r="N199" s="192" t="s">
        <v>409</v>
      </c>
      <c r="O199" s="192" t="s">
        <v>409</v>
      </c>
      <c r="P199" s="192">
        <v>0</v>
      </c>
      <c r="Q199" s="192" t="s">
        <v>409</v>
      </c>
      <c r="R199" s="192">
        <v>4.5999999999999996</v>
      </c>
      <c r="S199" s="192" t="s">
        <v>409</v>
      </c>
      <c r="T199" s="192" t="s">
        <v>409</v>
      </c>
      <c r="U199" s="192" t="s">
        <v>409</v>
      </c>
      <c r="V199" s="192">
        <v>-0.44962735307100998</v>
      </c>
      <c r="W199" s="192">
        <v>-0.15781823250819799</v>
      </c>
      <c r="X199" s="192" t="s">
        <v>409</v>
      </c>
      <c r="AF199" s="80"/>
      <c r="AG199" s="80"/>
      <c r="AH199" s="80"/>
      <c r="AI199" s="80"/>
      <c r="AJ199" s="80"/>
      <c r="AK199" s="80"/>
      <c r="AL199" s="80"/>
      <c r="AM199" s="80"/>
      <c r="AN199" s="80"/>
      <c r="AO199" s="80"/>
      <c r="AP199" s="80"/>
      <c r="AQ199" s="80"/>
      <c r="AR199" s="81"/>
      <c r="AS199" s="81"/>
      <c r="AT199" s="81"/>
      <c r="AU199" s="81"/>
      <c r="AV199" s="81"/>
      <c r="AW199" s="81"/>
      <c r="AX199" s="81"/>
      <c r="AY199" s="81"/>
      <c r="AZ199" s="81"/>
      <c r="BA199" s="81"/>
    </row>
    <row r="200" spans="1:53"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$M$4:$Y$4,
                    (M200:Y200),
                    "")),
            1,
            0))
        =0,
    NA(),
    IF(
        Parameters!$D$15=1,
        IF(
            SUM(--(ISNUMBER(IF($M$4:$Y$4=1,(M200:Y200),""))))&gt;0,
            MAX(IF(
                ISNUMBER(M200:Y200),
                IF(
                    M$4:Y$4=1,
                    M200:Y200,
                    ""),
                "")),
            MAX(IF(
                ISNUMBER(M200:Y200),
                IF(
                    M$4:Y$4=2,
                    M200:Y200,
                    ""),
                ""))
        ),
        IF(
            Parameters!$D$16=1,
            IFERROR(
                AVERAGE(IF(
                    ISNUMBER(M200:Y200),
                    IF(
                        M$4:Y$4=1,
                        M200:Y200,
                        ""),
                    "")),
                AVERAGE(IF(
                    ISNUMBER(M200:Y200),
                    IF(
                        M$4:Y$4=2,
                        M200:Y200,
                        ""),
                    ""))
            ),
            IF(
                Parameters!$D$17=1,
                IFERROR(
                    IF(
                        OR(
                            IF(
                                ISNUMBER(M200:Y200),
                                IF(
                                    M$4:Y$4=1,
                                    M200:Y200,
                                    ""),
                                "")
                            =0),
                        0,
                        GEOMEAN(IF(
                            ISNUMBER(M200:Y200),
                            IF(
                                M$4:Y$4=1,
                                M200:Y200,
                                ""),
                            ""))
                    ),
                    IF(
                        OR(IF(
                            ISNUMBER(M200:Y200),
                            IF(
                                M$4:Y$4=2,
                                M200:Y200,
                                ""),
                            "")
                            =0),
                        0,
                        GEOMEAN(IF(
                            ISNUMBER(M200:Y200),
                            IF(
                                M$4:Y$4=2,
                                M200:Y200,
                                ""),
                            "")))
                )
            )
        )
    )
)</f>
        <v>2.1428571428571401</v>
      </c>
      <c r="I200" s="191" t="e" cm="1">
        <f t="array" ref="I200">IF(
    SUM(IF(
            ISNUMBER(
                IF(
                    $M$5:$Y$5,
                    (M200:Y200),
                    "")),
            1,
            0))
        =0,
    NA(),
    IF(
        Parameters!$D$15=1,
        IF(
            SUM(--(ISNUMBER(IF($M$5:$Y$5=1,(M200:Y200),""))))&gt;0,
            MAX(IF(
                ISNUMBER(M200:Y200),
                IF(
                    M$5:Y$5=1,
                    M200:Y200,
                    ""),
                "")),
            MAX(IF(
                ISNUMBER(M200:Y200),
                IF(
                    M$5:Y$5=2,
                    M200:Y200,
                    ""),
                ""))
        ),
        IF(
            Parameters!$D$16=1,
            IFERROR(
                AVERAGE(IF(
                    ISNUMBER(M200:Y200),
                    IF(
                        M$5:Y$5=1,
                        M200:Y200,
                        ""),
                    "")),
                AVERAGE(IF(
                    ISNUMBER(M200:Y200),
                    IF(
                        M$5:Y$5=2,
                        M200:Y200,
                        ""),
                    ""))
            ),
            IF(
                Parameters!$D$17=1,
                IFERROR(
                    IF(
                        OR(
                            IF(
                                ISNUMBER(M200:Y200),
                                IF(
                                    M$5:Y$5=1,
                                    M200:Y200,
                                    ""),
                                "")
                            =0),
                        0,
                        GEOMEAN(IF(
                            ISNUMBER(M200:Y200),
                            IF(
                                M$5:Y$5=1,
                                M200:Y200,
                                ""),
                            ""))
                    ),
                    IF(
                        OR(IF(
                            ISNUMBER(M200:Y200),
                            IF(
                                M$5:Y$5=2,
                                M200:Y200,
                                ""),
                            "")
                            =0),
                        0,
                        GEOMEAN(IF(
                            ISNUMBER(M200:Y200),
                            IF(
                                M$5:Y$5=2,
                                M200:Y200,
                                ""),
                            "")))
                )
            )
        )
    )
)</f>
        <v>#N/A</v>
      </c>
      <c r="J200" s="242">
        <v>45188</v>
      </c>
      <c r="K200" s="242">
        <v>45014</v>
      </c>
      <c r="L200" s="91" t="s">
        <v>326</v>
      </c>
      <c r="M200" s="192">
        <v>2.1428571428571401</v>
      </c>
      <c r="N200" s="192" t="s">
        <v>409</v>
      </c>
      <c r="O200" s="192" t="s">
        <v>409</v>
      </c>
      <c r="P200" s="192" t="s">
        <v>409</v>
      </c>
      <c r="Q200" s="192" t="s">
        <v>409</v>
      </c>
      <c r="R200" s="192">
        <v>1.5</v>
      </c>
      <c r="S200" s="192" t="s">
        <v>409</v>
      </c>
      <c r="T200" s="192" t="s">
        <v>409</v>
      </c>
      <c r="U200" s="192" t="s">
        <v>409</v>
      </c>
      <c r="V200" s="192" t="s">
        <v>409</v>
      </c>
      <c r="W200" s="192" t="s">
        <v>409</v>
      </c>
      <c r="X200" s="192" t="s">
        <v>409</v>
      </c>
      <c r="AF200" s="80"/>
      <c r="AG200" s="80"/>
      <c r="AH200" s="80"/>
      <c r="AI200" s="80"/>
      <c r="AJ200" s="80"/>
      <c r="AK200" s="80"/>
      <c r="AL200" s="80"/>
      <c r="AM200" s="80"/>
      <c r="AN200" s="80"/>
      <c r="AO200" s="80"/>
      <c r="AP200" s="80"/>
      <c r="AQ200" s="80"/>
      <c r="AR200" s="81"/>
      <c r="AS200" s="81"/>
      <c r="AT200" s="81"/>
      <c r="AU200" s="81"/>
      <c r="AV200" s="81"/>
      <c r="AW200" s="81"/>
      <c r="AX200" s="81"/>
      <c r="AY200" s="81"/>
      <c r="AZ200" s="81"/>
      <c r="BA200" s="81"/>
    </row>
    <row r="201" spans="1:53"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$M$4:$Y$4,
                    (M201:Y201),
                    "")),
            1,
            0))
        =0,
    NA(),
    IF(
        Parameters!$D$15=1,
        IF(
            SUM(--(ISNUMBER(IF($M$4:$Y$4=1,(M201:Y201),""))))&gt;0,
            MAX(IF(
                ISNUMBER(M201:Y201),
                IF(
                    M$4:Y$4=1,
                    M201:Y201,
                    ""),
                "")),
            MAX(IF(
                ISNUMBER(M201:Y201),
                IF(
                    M$4:Y$4=2,
                    M201:Y201,
                    ""),
                ""))
        ),
        IF(
            Parameters!$D$16=1,
            IFERROR(
                AVERAGE(IF(
                    ISNUMBER(M201:Y201),
                    IF(
                        M$4:Y$4=1,
                        M201:Y201,
                        ""),
                    "")),
                AVERAGE(IF(
                    ISNUMBER(M201:Y201),
                    IF(
                        M$4:Y$4=2,
                        M201:Y201,
                        ""),
                    ""))
            ),
            IF(
                Parameters!$D$17=1,
                IFERROR(
                    IF(
                        OR(
                            IF(
                                ISNUMBER(M201:Y201),
                                IF(
                                    M$4:Y$4=1,
                                    M201:Y201,
                                    ""),
                                "")
                            =0),
                        0,
                        GEOMEAN(IF(
                            ISNUMBER(M201:Y201),
                            IF(
                                M$4:Y$4=1,
                                M201:Y201,
                                ""),
                            ""))
                    ),
                    IF(
                        OR(IF(
                            ISNUMBER(M201:Y201),
                            IF(
                                M$4:Y$4=2,
                                M201:Y201,
                                ""),
                            "")
                            =0),
                        0,
                        GEOMEAN(IF(
                            ISNUMBER(M201:Y201),
                            IF(
                                M$4:Y$4=2,
                                M201:Y201,
                                ""),
                            "")))
                )
            )
        )
    )
)</f>
        <v>8.8571428571428505</v>
      </c>
      <c r="I201" s="191" cm="1">
        <f t="array" ref="I201">IF(
    SUM(IF(
            ISNUMBER(
                IF(
                    $M$5:$Y$5,
                    (M201:Y201),
                    "")),
            1,
            0))
        =0,
    NA(),
    IF(
        Parameters!$D$15=1,
        IF(
            SUM(--(ISNUMBER(IF($M$5:$Y$5=1,(M201:Y201),""))))&gt;0,
            MAX(IF(
                ISNUMBER(M201:Y201),
                IF(
                    M$5:Y$5=1,
                    M201:Y201,
                    ""),
                "")),
            MAX(IF(
                ISNUMBER(M201:Y201),
                IF(
                    M$5:Y$5=2,
                    M201:Y201,
                    ""),
                ""))
        ),
        IF(
            Parameters!$D$16=1,
            IFERROR(
                AVERAGE(IF(
                    ISNUMBER(M201:Y201),
                    IF(
                        M$5:Y$5=1,
                        M201:Y201,
                        ""),
                    "")),
                AVERAGE(IF(
                    ISNUMBER(M201:Y201),
                    IF(
                        M$5:Y$5=2,
                        M201:Y201,
                        ""),
                    ""))
            ),
            IF(
                Parameters!$D$17=1,
                IFERROR(
                    IF(
                        OR(
                            IF(
                                ISNUMBER(M201:Y201),
                                IF(
                                    M$5:Y$5=1,
                                    M201:Y201,
                                    ""),
                                "")
                            =0),
                        0,
                        GEOMEAN(IF(
                            ISNUMBER(M201:Y201),
                            IF(
                                M$5:Y$5=1,
                                M201:Y201,
                                ""),
                            ""))
                    ),
                    IF(
                        OR(IF(
                            ISNUMBER(M201:Y201),
                            IF(
                                M$5:Y$5=2,
                                M201:Y201,
                                ""),
                            "")
                            =0),
                        0,
                        GEOMEAN(IF(
                            ISNUMBER(M201:Y201),
                            IF(
                                M$5:Y$5=2,
                                M201:Y201,
                                ""),
                            "")))
                )
            )
        )
    )
)</f>
        <v>0</v>
      </c>
      <c r="J201" s="242">
        <v>45188</v>
      </c>
      <c r="K201" s="242">
        <v>45272</v>
      </c>
      <c r="L201" s="91" t="s">
        <v>328</v>
      </c>
      <c r="M201" s="192">
        <v>8.8571428571428505</v>
      </c>
      <c r="N201" s="192" t="s">
        <v>409</v>
      </c>
      <c r="O201" s="192" t="s">
        <v>409</v>
      </c>
      <c r="P201" s="192">
        <v>0</v>
      </c>
      <c r="Q201" s="192" t="s">
        <v>409</v>
      </c>
      <c r="R201" s="192">
        <v>6.2</v>
      </c>
      <c r="S201" s="192" t="s">
        <v>409</v>
      </c>
      <c r="T201" s="192" t="s">
        <v>409</v>
      </c>
      <c r="U201" s="192" t="s">
        <v>409</v>
      </c>
      <c r="V201" s="192">
        <v>-1.00307053588807</v>
      </c>
      <c r="W201" s="192">
        <v>-0.38541619623429901</v>
      </c>
      <c r="X201" s="192" t="s">
        <v>409</v>
      </c>
      <c r="AF201" s="181"/>
      <c r="AG201" s="181"/>
      <c r="AH201" s="181"/>
      <c r="AI201" s="181"/>
      <c r="AJ201" s="181"/>
      <c r="AK201" s="181"/>
      <c r="AL201" s="181" t="str">
        <f>IFERROR(INDEX('Data Dictionary'!$I$8:$I$39,MATCH(AL7,'Data Dictionary'!$K$8:$K$39,0)),"")</f>
        <v/>
      </c>
      <c r="AM201" s="80" t="str">
        <f>IFERROR(INDEX('Data Dictionary'!$I$8:$I$34,MATCH(AM7,'Data Dictionary'!$M$8:$M$34,0)),"")</f>
        <v/>
      </c>
      <c r="AN201" s="80" t="str">
        <f>IFERROR(INDEX('Data Dictionary'!$I$8:$I$34,MATCH(AN7,'Data Dictionary'!$M$8:$M$34,0)),"")</f>
        <v/>
      </c>
      <c r="AO201" s="80" t="str">
        <f>IFERROR(INDEX('Data Dictionary'!$I$8:$I$34,MATCH(AO7,'Data Dictionary'!$M$8:$M$34,0)),"")</f>
        <v/>
      </c>
      <c r="AP201" s="80" t="str">
        <f>IFERROR(INDEX('Data Dictionary'!$I$8:$I$34,MATCH(AP7,'Data Dictionary'!$M$8:$M$34,0)),"")</f>
        <v/>
      </c>
      <c r="AQ201" s="181" t="str">
        <f>IFERROR(INDEX('Data Dictionary'!$I$8:$I$34,MATCH(AQ7,'Data Dictionary'!$M$8:$M$34,0)),"")</f>
        <v/>
      </c>
      <c r="AR201" s="181" t="str">
        <f>IFERROR(INDEX('Data Dictionary'!$I$8:$I$34,MATCH(AR7,'Data Dictionary'!$M$8:$M$34,0)),"")</f>
        <v/>
      </c>
      <c r="AS201" s="81"/>
      <c r="AT201" s="81"/>
      <c r="AU201" s="81"/>
      <c r="AV201" s="81"/>
      <c r="AW201" s="81"/>
      <c r="AX201" s="81"/>
      <c r="AY201" s="81"/>
      <c r="AZ201" s="81"/>
      <c r="BA201" s="81"/>
    </row>
    <row r="202" spans="1:53"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$M$4:$Y$4,
                    (M202:Y202),
                    "")),
            1,
            0))
        =0,
    NA(),
    IF(
        Parameters!$D$15=1,
        IF(
            SUM(--(ISNUMBER(IF($M$4:$Y$4=1,(M202:Y202),""))))&gt;0,
            MAX(IF(
                ISNUMBER(M202:Y202),
                IF(
                    M$4:Y$4=1,
                    M202:Y202,
                    ""),
                "")),
            MAX(IF(
                ISNUMBER(M202:Y202),
                IF(
                    M$4:Y$4=2,
                    M202:Y202,
                    ""),
                ""))
        ),
        IF(
            Parameters!$D$16=1,
            IFERROR(
                AVERAGE(IF(
                    ISNUMBER(M202:Y202),
                    IF(
                        M$4:Y$4=1,
                        M202:Y202,
                        ""),
                    "")),
                AVERAGE(IF(
                    ISNUMBER(M202:Y202),
                    IF(
                        M$4:Y$4=2,
                        M202:Y202,
                        ""),
                    ""))
            ),
            IF(
                Parameters!$D$17=1,
                IFERROR(
                    IF(
                        OR(
                            IF(
                                ISNUMBER(M202:Y202),
                                IF(
                                    M$4:Y$4=1,
                                    M202:Y202,
                                    ""),
                                "")
                            =0),
                        0,
                        GEOMEAN(IF(
                            ISNUMBER(M202:Y202),
                            IF(
                                M$4:Y$4=1,
                                M202:Y202,
                                ""),
                            ""))
                    ),
                    IF(
                        OR(IF(
                            ISNUMBER(M202:Y202),
                            IF(
                                M$4:Y$4=2,
                                M202:Y202,
                                ""),
                            "")
                            =0),
                        0,
                        GEOMEAN(IF(
                            ISNUMBER(M202:Y202),
                            IF(
                                M$4:Y$4=2,
                                M202:Y202,
                                ""),
                            "")))
                )
            )
        )
    )
)</f>
        <v>7.2857142857142803</v>
      </c>
      <c r="I202" s="191" t="e" cm="1">
        <f t="array" ref="I202">IF(
    SUM(IF(
            ISNUMBER(
                IF(
                    $M$5:$Y$5,
                    (M202:Y202),
                    "")),
            1,
            0))
        =0,
    NA(),
    IF(
        Parameters!$D$15=1,
        IF(
            SUM(--(ISNUMBER(IF($M$5:$Y$5=1,(M202:Y202),""))))&gt;0,
            MAX(IF(
                ISNUMBER(M202:Y202),
                IF(
                    M$5:Y$5=1,
                    M202:Y202,
                    ""),
                "")),
            MAX(IF(
                ISNUMBER(M202:Y202),
                IF(
                    M$5:Y$5=2,
                    M202:Y202,
                    ""),
                ""))
        ),
        IF(
            Parameters!$D$16=1,
            IFERROR(
                AVERAGE(IF(
                    ISNUMBER(M202:Y202),
                    IF(
                        M$5:Y$5=1,
                        M202:Y202,
                        ""),
                    "")),
                AVERAGE(IF(
                    ISNUMBER(M202:Y202),
                    IF(
                        M$5:Y$5=2,
                        M202:Y202,
                        ""),
                    ""))
            ),
            IF(
                Parameters!$D$17=1,
                IFERROR(
                    IF(
                        OR(
                            IF(
                                ISNUMBER(M202:Y202),
                                IF(
                                    M$5:Y$5=1,
                                    M202:Y202,
                                    ""),
                                "")
                            =0),
                        0,
                        GEOMEAN(IF(
                            ISNUMBER(M202:Y202),
                            IF(
                                M$5:Y$5=1,
                                M202:Y202,
                                ""),
                            ""))
                    ),
                    IF(
                        OR(IF(
                            ISNUMBER(M202:Y202),
                            IF(
                                M$5:Y$5=2,
                                M202:Y202,
                                ""),
                            "")
                            =0),
                        0,
                        GEOMEAN(IF(
                            ISNUMBER(M202:Y202),
                            IF(
                                M$5:Y$5=2,
                                M202:Y202,
                                ""),
                            "")))
                )
            )
        )
    )
)</f>
        <v>#N/A</v>
      </c>
      <c r="J202" s="242">
        <v>45188</v>
      </c>
      <c r="K202" s="242">
        <v>45014</v>
      </c>
      <c r="L202" s="91" t="s">
        <v>330</v>
      </c>
      <c r="M202" s="192">
        <v>7.2857142857142803</v>
      </c>
      <c r="N202" s="192" t="s">
        <v>409</v>
      </c>
      <c r="O202" s="192" t="s">
        <v>409</v>
      </c>
      <c r="P202" s="192" t="s">
        <v>409</v>
      </c>
      <c r="Q202" s="192" t="s">
        <v>409</v>
      </c>
      <c r="R202" s="192">
        <v>5.0999999999999996</v>
      </c>
      <c r="S202" s="192" t="s">
        <v>409</v>
      </c>
      <c r="T202" s="192" t="s">
        <v>409</v>
      </c>
      <c r="U202" s="192" t="s">
        <v>409</v>
      </c>
      <c r="V202" s="192" t="s">
        <v>409</v>
      </c>
      <c r="W202" s="192" t="s">
        <v>409</v>
      </c>
      <c r="X202" s="192" t="s">
        <v>409</v>
      </c>
      <c r="AF202" s="181"/>
      <c r="AG202" s="181"/>
      <c r="AH202" s="181"/>
      <c r="AI202" s="181"/>
      <c r="AJ202" s="181"/>
      <c r="AK202" s="181"/>
      <c r="AL202" s="181" t="str">
        <f>IFERROR(INDEX('Data Dictionary'!$J$8:$J$39,MATCH(AL7,'Data Dictionary'!$K$8:$K$39,0)),"")</f>
        <v/>
      </c>
      <c r="AM202" s="80" t="str">
        <f>IFERROR(INDEX('Data Dictionary'!$J$8:$J$34,MATCH(AM7,'Data Dictionary'!$M$8:$M$34,0)),"")</f>
        <v/>
      </c>
      <c r="AN202" s="80" t="str">
        <f>IFERROR(INDEX('Data Dictionary'!$J$8:$J$34,MATCH(AN7,'Data Dictionary'!$M$8:$M$34,0)),"")</f>
        <v/>
      </c>
      <c r="AO202" s="80" t="str">
        <f>IFERROR(INDEX('Data Dictionary'!$J$8:$J$34,MATCH(AO7,'Data Dictionary'!$M$8:$M$34,0)),"")</f>
        <v/>
      </c>
      <c r="AP202" s="80" t="str">
        <f>IFERROR(INDEX('Data Dictionary'!$J$8:$J$34,MATCH(AP7,'Data Dictionary'!$M$8:$M$34,0)),"")</f>
        <v/>
      </c>
      <c r="AQ202" s="181" t="str">
        <f>IFERROR(INDEX('Data Dictionary'!$J$8:$J$34,MATCH(AQ7,'Data Dictionary'!$M$8:$M$34,0)),"")</f>
        <v/>
      </c>
      <c r="AR202" s="181" t="str">
        <f>IFERROR(INDEX('Data Dictionary'!$J$8:$J$34,MATCH(AR7,'Data Dictionary'!$M$8:$M$34,0)),"")</f>
        <v/>
      </c>
      <c r="AS202" s="81"/>
      <c r="AT202" s="81"/>
      <c r="AU202" s="81"/>
      <c r="AV202" s="81"/>
      <c r="AW202" s="81"/>
      <c r="AX202" s="81"/>
      <c r="AY202" s="81"/>
      <c r="AZ202" s="81"/>
      <c r="BA202" s="81"/>
    </row>
    <row r="203" spans="1:53"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$M$4:$Y$4,
                    (M203:Y203),
                    "")),
            1,
            0))
        =0,
    NA(),
    IF(
        Parameters!$D$15=1,
        IF(
            SUM(--(ISNUMBER(IF($M$4:$Y$4=1,(M203:Y203),""))))&gt;0,
            MAX(IF(
                ISNUMBER(M203:Y203),
                IF(
                    M$4:Y$4=1,
                    M203:Y203,
                    ""),
                "")),
            MAX(IF(
                ISNUMBER(M203:Y203),
                IF(
                    M$4:Y$4=2,
                    M203:Y203,
                    ""),
                ""))
        ),
        IF(
            Parameters!$D$16=1,
            IFERROR(
                AVERAGE(IF(
                    ISNUMBER(M203:Y203),
                    IF(
                        M$4:Y$4=1,
                        M203:Y203,
                        ""),
                    "")),
                AVERAGE(IF(
                    ISNUMBER(M203:Y203),
                    IF(
                        M$4:Y$4=2,
                        M203:Y203,
                        ""),
                    ""))
            ),
            IF(
                Parameters!$D$17=1,
                IFERROR(
                    IF(
                        OR(
                            IF(
                                ISNUMBER(M203:Y203),
                                IF(
                                    M$4:Y$4=1,
                                    M203:Y203,
                                    ""),
                                "")
                            =0),
                        0,
                        GEOMEAN(IF(
                            ISNUMBER(M203:Y203),
                            IF(
                                M$4:Y$4=1,
                                M203:Y203,
                                ""),
                            ""))
                    ),
                    IF(
                        OR(IF(
                            ISNUMBER(M203:Y203),
                            IF(
                                M$4:Y$4=2,
                                M203:Y203,
                                ""),
                            "")
                            =0),
                        0,
                        GEOMEAN(IF(
                            ISNUMBER(M203:Y203),
                            IF(
                                M$4:Y$4=2,
                                M203:Y203,
                                ""),
                            "")))
                )
            )
        )
    )
)</f>
        <v>2.8571428571428501</v>
      </c>
      <c r="I203" s="191" t="e" cm="1">
        <f t="array" ref="I203">IF(
    SUM(IF(
            ISNUMBER(
                IF(
                    $M$5:$Y$5,
                    (M203:Y203),
                    "")),
            1,
            0))
        =0,
    NA(),
    IF(
        Parameters!$D$15=1,
        IF(
            SUM(--(ISNUMBER(IF($M$5:$Y$5=1,(M203:Y203),""))))&gt;0,
            MAX(IF(
                ISNUMBER(M203:Y203),
                IF(
                    M$5:Y$5=1,
                    M203:Y203,
                    ""),
                "")),
            MAX(IF(
                ISNUMBER(M203:Y203),
                IF(
                    M$5:Y$5=2,
                    M203:Y203,
                    ""),
                ""))
        ),
        IF(
            Parameters!$D$16=1,
            IFERROR(
                AVERAGE(IF(
                    ISNUMBER(M203:Y203),
                    IF(
                        M$5:Y$5=1,
                        M203:Y203,
                        ""),
                    "")),
                AVERAGE(IF(
                    ISNUMBER(M203:Y203),
                    IF(
                        M$5:Y$5=2,
                        M203:Y203,
                        ""),
                    ""))
            ),
            IF(
                Parameters!$D$17=1,
                IFERROR(
                    IF(
                        OR(
                            IF(
                                ISNUMBER(M203:Y203),
                                IF(
                                    M$5:Y$5=1,
                                    M203:Y203,
                                    ""),
                                "")
                            =0),
                        0,
                        GEOMEAN(IF(
                            ISNUMBER(M203:Y203),
                            IF(
                                M$5:Y$5=1,
                                M203:Y203,
                                ""),
                            ""))
                    ),
                    IF(
                        OR(IF(
                            ISNUMBER(M203:Y203),
                            IF(
                                M$5:Y$5=2,
                                M203:Y203,
                                ""),
                            "")
                            =0),
                        0,
                        GEOMEAN(IF(
                            ISNUMBER(M203:Y203),
                            IF(
                                M$5:Y$5=2,
                                M203:Y203,
                                ""),
                            "")))
                )
            )
        )
    )
)</f>
        <v>#N/A</v>
      </c>
      <c r="J203" s="242">
        <v>45019</v>
      </c>
      <c r="K203" s="242">
        <v>45014</v>
      </c>
      <c r="L203" s="91" t="s">
        <v>332</v>
      </c>
      <c r="M203" s="192">
        <v>2.8571428571428501</v>
      </c>
      <c r="N203" s="192" t="s">
        <v>409</v>
      </c>
      <c r="O203" s="192" t="s">
        <v>409</v>
      </c>
      <c r="P203" s="192" t="s">
        <v>409</v>
      </c>
      <c r="Q203" s="192" t="s">
        <v>409</v>
      </c>
      <c r="R203" s="192">
        <v>2</v>
      </c>
      <c r="S203" s="192" t="s">
        <v>409</v>
      </c>
      <c r="T203" s="192" t="s">
        <v>409</v>
      </c>
      <c r="U203" s="192" t="s">
        <v>409</v>
      </c>
      <c r="V203" s="192" t="s">
        <v>409</v>
      </c>
      <c r="W203" s="192" t="s">
        <v>409</v>
      </c>
      <c r="X203" s="192" t="s">
        <v>409</v>
      </c>
      <c r="AF203" s="80"/>
      <c r="AG203" s="80"/>
      <c r="AH203" s="80"/>
      <c r="AI203" s="80"/>
      <c r="AJ203" s="80"/>
      <c r="AK203" s="80"/>
      <c r="AL203" s="80"/>
      <c r="AM203" s="80"/>
      <c r="AN203" s="80"/>
      <c r="AO203" s="80"/>
      <c r="AP203" s="80"/>
      <c r="AQ203" s="80"/>
      <c r="AR203" s="81"/>
      <c r="AS203" s="81"/>
      <c r="AT203" s="81"/>
      <c r="AU203" s="81"/>
      <c r="AV203" s="81"/>
      <c r="AW203" s="81"/>
      <c r="AX203" s="81"/>
      <c r="AY203" s="81"/>
      <c r="AZ203" s="81"/>
      <c r="BA203" s="81"/>
    </row>
    <row r="204" spans="1:53"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5.9761430466719672</v>
      </c>
      <c r="H204" s="80" cm="1">
        <f t="array" ref="H204">IF(
    SUM(IF(
            ISNUMBER(
                IF(
                    $M$4:$Y$4,
                    (M204:Y204),
                    "")),
            1,
            0))
        =0,
    NA(),
    IF(
        Parameters!$D$15=1,
        IF(
            SUM(--(ISNUMBER(IF($M$4:$Y$4=1,(M204:Y204),""))))&gt;0,
            MAX(IF(
                ISNUMBER(M204:Y204),
                IF(
                    M$4:Y$4=1,
                    M204:Y204,
                    ""),
                "")),
            MAX(IF(
                ISNUMBER(M204:Y204),
                IF(
                    M$4:Y$4=2,
                    M204:Y204,
                    ""),
                ""))
        ),
        IF(
            Parameters!$D$16=1,
            IFERROR(
                AVERAGE(IF(
                    ISNUMBER(M204:Y204),
                    IF(
                        M$4:Y$4=1,
                        M204:Y204,
                        ""),
                    "")),
                AVERAGE(IF(
                    ISNUMBER(M204:Y204),
                    IF(
                        M$4:Y$4=2,
                        M204:Y204,
                        ""),
                    ""))
            ),
            IF(
                Parameters!$D$17=1,
                IFERROR(
                    IF(
                        OR(
                            IF(
                                ISNUMBER(M204:Y204),
                                IF(
                                    M$4:Y$4=1,
                                    M204:Y204,
                                    ""),
                                "")
                            =0),
                        0,
                        GEOMEAN(IF(
                            ISNUMBER(M204:Y204),
                            IF(
                                M$4:Y$4=1,
                                M204:Y204,
                                ""),
                            ""))
                    ),
                    IF(
                        OR(IF(
                            ISNUMBER(M204:Y204),
                            IF(
                                M$4:Y$4=2,
                                M204:Y204,
                                ""),
                            "")
                            =0),
                        0,
                        GEOMEAN(IF(
                            ISNUMBER(M204:Y204),
                            IF(
                                M$4:Y$4=2,
                                M204:Y204,
                                ""),
                            "")))
                )
            )
        )
    )
)</f>
        <v>3.5714285714285698</v>
      </c>
      <c r="I204" s="191" cm="1">
        <f t="array" ref="I204">IF(
    SUM(IF(
            ISNUMBER(
                IF(
                    $M$5:$Y$5,
                    (M204:Y204),
                    "")),
            1,
            0))
        =0,
    NA(),
    IF(
        Parameters!$D$15=1,
        IF(
            SUM(--(ISNUMBER(IF($M$5:$Y$5=1,(M204:Y204),""))))&gt;0,
            MAX(IF(
                ISNUMBER(M204:Y204),
                IF(
                    M$5:Y$5=1,
                    M204:Y204,
                    ""),
                "")),
            MAX(IF(
                ISNUMBER(M204:Y204),
                IF(
                    M$5:Y$5=2,
                    M204:Y204,
                    ""),
                ""))
        ),
        IF(
            Parameters!$D$16=1,
            IFERROR(
                AVERAGE(IF(
                    ISNUMBER(M204:Y204),
                    IF(
                        M$5:Y$5=1,
                        M204:Y204,
                        ""),
                    "")),
                AVERAGE(IF(
                    ISNUMBER(M204:Y204),
                    IF(
                        M$5:Y$5=2,
                        M204:Y204,
                        ""),
                    ""))
            ),
            IF(
                Parameters!$D$17=1,
                IFERROR(
                    IF(
                        OR(
                            IF(
                                ISNUMBER(M204:Y204),
                                IF(
                                    M$5:Y$5=1,
                                    M204:Y204,
                                    ""),
                                "")
                            =0),
                        0,
                        GEOMEAN(IF(
                            ISNUMBER(M204:Y204),
                            IF(
                                M$5:Y$5=1,
                                M204:Y204,
                                ""),
                            ""))
                    ),
                    IF(
                        OR(IF(
                            ISNUMBER(M204:Y204),
                            IF(
                                M$5:Y$5=2,
                                M204:Y204,
                                ""),
                            "")
                            =0),
                        0,
                        GEOMEAN(IF(
                            ISNUMBER(M204:Y204),
                            IF(
                                M$5:Y$5=2,
                                M204:Y204,
                                ""),
                            "")))
                )
            )
        )
    )
)</f>
        <v>10</v>
      </c>
      <c r="J204" s="242">
        <v>45019</v>
      </c>
      <c r="K204" s="242">
        <v>44753</v>
      </c>
      <c r="L204" s="91" t="s">
        <v>334</v>
      </c>
      <c r="M204" s="192">
        <v>3.5714285714285698</v>
      </c>
      <c r="N204" s="192" t="s">
        <v>409</v>
      </c>
      <c r="O204" s="192">
        <v>10</v>
      </c>
      <c r="P204" s="192">
        <v>0</v>
      </c>
      <c r="Q204" s="192" t="s">
        <v>409</v>
      </c>
      <c r="R204" s="192">
        <v>2.5</v>
      </c>
      <c r="S204" s="192" t="s">
        <v>409</v>
      </c>
      <c r="T204" s="192" t="s">
        <v>409</v>
      </c>
      <c r="U204" s="192" t="s">
        <v>541</v>
      </c>
      <c r="V204" s="192">
        <v>-1.9862907063335E-2</v>
      </c>
      <c r="W204" s="192">
        <v>-2.7884359092456E-3</v>
      </c>
      <c r="X204" s="192" t="s">
        <v>409</v>
      </c>
      <c r="AF204" s="80"/>
      <c r="AG204" s="80"/>
      <c r="AH204" s="80"/>
      <c r="AI204" s="80"/>
      <c r="AJ204" s="80"/>
      <c r="AK204" s="80"/>
      <c r="AL204" s="80"/>
      <c r="AM204" s="80"/>
      <c r="AN204" s="80"/>
      <c r="AO204" s="80"/>
      <c r="AP204" s="80"/>
      <c r="AQ204" s="80"/>
      <c r="AR204" s="81"/>
      <c r="AS204" s="81"/>
      <c r="AT204" s="81"/>
      <c r="AU204" s="81"/>
      <c r="AV204" s="81"/>
      <c r="AW204" s="81"/>
      <c r="AX204" s="81"/>
      <c r="AY204" s="81"/>
      <c r="AZ204" s="81"/>
      <c r="BA204" s="81"/>
    </row>
    <row r="205" spans="1:53"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$M$4:$Y$4,
                    (M205:Y205),
                    "")),
            1,
            0))
        =0,
    NA(),
    IF(
        Parameters!$D$15=1,
        IF(
            SUM(--(ISNUMBER(IF($M$4:$Y$4=1,(M205:Y205),""))))&gt;0,
            MAX(IF(
                ISNUMBER(M205:Y205),
                IF(
                    M$4:Y$4=1,
                    M205:Y205,
                    ""),
                "")),
            MAX(IF(
                ISNUMBER(M205:Y205),
                IF(
                    M$4:Y$4=2,
                    M205:Y205,
                    ""),
                ""))
        ),
        IF(
            Parameters!$D$16=1,
            IFERROR(
                AVERAGE(IF(
                    ISNUMBER(M205:Y205),
                    IF(
                        M$4:Y$4=1,
                        M205:Y205,
                        ""),
                    "")),
                AVERAGE(IF(
                    ISNUMBER(M205:Y205),
                    IF(
                        M$4:Y$4=2,
                        M205:Y205,
                        ""),
                    ""))
            ),
            IF(
                Parameters!$D$17=1,
                IFERROR(
                    IF(
                        OR(
                            IF(
                                ISNUMBER(M205:Y205),
                                IF(
                                    M$4:Y$4=1,
                                    M205:Y205,
                                    ""),
                                "")
                            =0),
                        0,
                        GEOMEAN(IF(
                            ISNUMBER(M205:Y205),
                            IF(
                                M$4:Y$4=1,
                                M205:Y205,
                                ""),
                            ""))
                    ),
                    IF(
                        OR(IF(
                            ISNUMBER(M205:Y205),
                            IF(
                                M$4:Y$4=2,
                                M205:Y205,
                                ""),
                            "")
                            =0),
                        0,
                        GEOMEAN(IF(
                            ISNUMBER(M205:Y205),
                            IF(
                                M$4:Y$4=2,
                                M205:Y205,
                                ""),
                            "")))
                )
            )
        )
    )
)</f>
        <v>2.4285714285714199</v>
      </c>
      <c r="I205" s="191" cm="1">
        <f t="array" ref="I205">IF(
    SUM(IF(
            ISNUMBER(
                IF(
                    $M$5:$Y$5,
                    (M205:Y205),
                    "")),
            1,
            0))
        =0,
    NA(),
    IF(
        Parameters!$D$15=1,
        IF(
            SUM(--(ISNUMBER(IF($M$5:$Y$5=1,(M205:Y205),""))))&gt;0,
            MAX(IF(
                ISNUMBER(M205:Y205),
                IF(
                    M$5:Y$5=1,
                    M205:Y205,
                    ""),
                "")),
            MAX(IF(
                ISNUMBER(M205:Y205),
                IF(
                    M$5:Y$5=2,
                    M205:Y205,
                    ""),
                ""))
        ),
        IF(
            Parameters!$D$16=1,
            IFERROR(
                AVERAGE(IF(
                    ISNUMBER(M205:Y205),
                    IF(
                        M$5:Y$5=1,
                        M205:Y205,
                        ""),
                    "")),
                AVERAGE(IF(
                    ISNUMBER(M205:Y205),
                    IF(
                        M$5:Y$5=2,
                        M205:Y205,
                        ""),
                    ""))
            ),
            IF(
                Parameters!$D$17=1,
                IFERROR(
                    IF(
                        OR(
                            IF(
                                ISNUMBER(M205:Y205),
                                IF(
                                    M$5:Y$5=1,
                                    M205:Y205,
                                    ""),
                                "")
                            =0),
                        0,
                        GEOMEAN(IF(
                            ISNUMBER(M205:Y205),
                            IF(
                                M$5:Y$5=1,
                                M205:Y205,
                                ""),
                            ""))
                    ),
                    IF(
                        OR(IF(
                            ISNUMBER(M205:Y205),
                            IF(
                                M$5:Y$5=2,
                                M205:Y205,
                                ""),
                            "")
                            =0),
                        0,
                        GEOMEAN(IF(
                            ISNUMBER(M205:Y205),
                            IF(
                                M$5:Y$5=2,
                                M205:Y205,
                                ""),
                            "")))
                )
            )
        )
    )
)</f>
        <v>0</v>
      </c>
      <c r="J205" s="242">
        <v>45163</v>
      </c>
      <c r="K205" s="242">
        <v>45272</v>
      </c>
      <c r="L205" s="91" t="s">
        <v>335</v>
      </c>
      <c r="M205" s="192">
        <v>2.4285714285714199</v>
      </c>
      <c r="N205" s="192">
        <v>0</v>
      </c>
      <c r="O205" s="192">
        <v>0</v>
      </c>
      <c r="P205" s="192" t="s">
        <v>409</v>
      </c>
      <c r="Q205" s="192" t="s">
        <v>409</v>
      </c>
      <c r="R205" s="192">
        <v>1.7</v>
      </c>
      <c r="S205" s="192">
        <v>-0.65800000000000103</v>
      </c>
      <c r="T205" s="192">
        <v>-1.1869999999999901</v>
      </c>
      <c r="U205" s="192" t="s">
        <v>539</v>
      </c>
      <c r="V205" s="192" t="s">
        <v>409</v>
      </c>
      <c r="W205" s="192" t="s">
        <v>409</v>
      </c>
      <c r="X205" s="192" t="s">
        <v>409</v>
      </c>
      <c r="AF205" s="80"/>
      <c r="AG205" s="80"/>
      <c r="AH205" s="80"/>
      <c r="AI205" s="80"/>
      <c r="AJ205" s="80"/>
      <c r="AK205" s="80"/>
      <c r="AL205" s="80"/>
      <c r="AM205" s="80"/>
      <c r="AN205" s="80"/>
      <c r="AO205" s="80"/>
      <c r="AP205" s="80"/>
      <c r="AQ205" s="80"/>
      <c r="AR205" s="81"/>
      <c r="AS205" s="81"/>
      <c r="AT205" s="81"/>
      <c r="AU205" s="81"/>
      <c r="AV205" s="81"/>
      <c r="AW205" s="81"/>
      <c r="AX205" s="81"/>
      <c r="AY205" s="81"/>
      <c r="AZ205" s="81"/>
      <c r="BA205" s="81"/>
    </row>
    <row r="206" spans="1:53"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$M$4:$Y$4,
                    (M206:Y206),
                    "")),
            1,
            0))
        =0,
    NA(),
    IF(
        Parameters!$D$15=1,
        IF(
            SUM(--(ISNUMBER(IF($M$4:$Y$4=1,(M206:Y206),""))))&gt;0,
            MAX(IF(
                ISNUMBER(M206:Y206),
                IF(
                    M$4:Y$4=1,
                    M206:Y206,
                    ""),
                "")),
            MAX(IF(
                ISNUMBER(M206:Y206),
                IF(
                    M$4:Y$4=2,
                    M206:Y206,
                    ""),
                ""))
        ),
        IF(
            Parameters!$D$16=1,
            IFERROR(
                AVERAGE(IF(
                    ISNUMBER(M206:Y206),
                    IF(
                        M$4:Y$4=1,
                        M206:Y206,
                        ""),
                    "")),
                AVERAGE(IF(
                    ISNUMBER(M206:Y206),
                    IF(
                        M$4:Y$4=2,
                        M206:Y206,
                        ""),
                    ""))
            ),
            IF(
                Parameters!$D$17=1,
                IFERROR(
                    IF(
                        OR(
                            IF(
                                ISNUMBER(M206:Y206),
                                IF(
                                    M$4:Y$4=1,
                                    M206:Y206,
                                    ""),
                                "")
                            =0),
                        0,
                        GEOMEAN(IF(
                            ISNUMBER(M206:Y206),
                            IF(
                                M$4:Y$4=1,
                                M206:Y206,
                                ""),
                            ""))
                    ),
                    IF(
                        OR(IF(
                            ISNUMBER(M206:Y206),
                            IF(
                                M$4:Y$4=2,
                                M206:Y206,
                                ""),
                            "")
                            =0),
                        0,
                        GEOMEAN(IF(
                            ISNUMBER(M206:Y206),
                            IF(
                                M$4:Y$4=2,
                                M206:Y206,
                                ""),
                            "")))
                )
            )
        )
    )
)</f>
        <v>7</v>
      </c>
      <c r="I206" s="191" t="e" cm="1">
        <f t="array" ref="I206">IF(
    SUM(IF(
            ISNUMBER(
                IF(
                    $M$5:$Y$5,
                    (M206:Y206),
                    "")),
            1,
            0))
        =0,
    NA(),
    IF(
        Parameters!$D$15=1,
        IF(
            SUM(--(ISNUMBER(IF($M$5:$Y$5=1,(M206:Y206),""))))&gt;0,
            MAX(IF(
                ISNUMBER(M206:Y206),
                IF(
                    M$5:Y$5=1,
                    M206:Y206,
                    ""),
                "")),
            MAX(IF(
                ISNUMBER(M206:Y206),
                IF(
                    M$5:Y$5=2,
                    M206:Y206,
                    ""),
                ""))
        ),
        IF(
            Parameters!$D$16=1,
            IFERROR(
                AVERAGE(IF(
                    ISNUMBER(M206:Y206),
                    IF(
                        M$5:Y$5=1,
                        M206:Y206,
                        ""),
                    "")),
                AVERAGE(IF(
                    ISNUMBER(M206:Y206),
                    IF(
                        M$5:Y$5=2,
                        M206:Y206,
                        ""),
                    ""))
            ),
            IF(
                Parameters!$D$17=1,
                IFERROR(
                    IF(
                        OR(
                            IF(
                                ISNUMBER(M206:Y206),
                                IF(
                                    M$5:Y$5=1,
                                    M206:Y206,
                                    ""),
                                "")
                            =0),
                        0,
                        GEOMEAN(IF(
                            ISNUMBER(M206:Y206),
                            IF(
                                M$5:Y$5=1,
                                M206:Y206,
                                ""),
                            ""))
                    ),
                    IF(
                        OR(IF(
                            ISNUMBER(M206:Y206),
                            IF(
                                M$5:Y$5=2,
                                M206:Y206,
                                ""),
                            "")
                            =0),
                        0,
                        GEOMEAN(IF(
                            ISNUMBER(M206:Y206),
                            IF(
                                M$5:Y$5=2,
                                M206:Y206,
                                ""),
                            "")))
                )
            )
        )
    )
)</f>
        <v>#N/A</v>
      </c>
      <c r="J206" s="242">
        <v>45188</v>
      </c>
      <c r="K206" s="242">
        <v>45014</v>
      </c>
      <c r="L206" s="91" t="s">
        <v>337</v>
      </c>
      <c r="M206" s="192">
        <v>7</v>
      </c>
      <c r="N206" s="192" t="s">
        <v>409</v>
      </c>
      <c r="O206" s="192" t="s">
        <v>409</v>
      </c>
      <c r="P206" s="192" t="s">
        <v>409</v>
      </c>
      <c r="Q206" s="192" t="s">
        <v>409</v>
      </c>
      <c r="R206" s="192">
        <v>4.9000000000000004</v>
      </c>
      <c r="S206" s="192" t="s">
        <v>409</v>
      </c>
      <c r="T206" s="192" t="s">
        <v>409</v>
      </c>
      <c r="U206" s="192" t="s">
        <v>409</v>
      </c>
      <c r="V206" s="192" t="s">
        <v>409</v>
      </c>
      <c r="W206" s="192" t="s">
        <v>409</v>
      </c>
      <c r="X206" s="192" t="s">
        <v>409</v>
      </c>
    </row>
    <row r="207" spans="1:53" x14ac:dyDescent="0.2">
      <c r="A207" s="84">
        <v>200</v>
      </c>
      <c r="B207" s="35" t="str">
        <f ca="1"/>
        <v>Taiwan, China</v>
      </c>
      <c r="C207" s="35" t="str">
        <f ca="1"/>
        <v>TWN</v>
      </c>
      <c r="D207" s="35" t="str">
        <f ca="1"/>
        <v>EAS           East Asia &amp; Pacific</v>
      </c>
      <c r="E207" s="35" t="str">
        <f ca="1"/>
        <v>NA</v>
      </c>
      <c r="F207" s="190" t="str">
        <f t="shared" ca="1" si="6"/>
        <v/>
      </c>
      <c r="G207" s="80" t="e">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#N/A</v>
      </c>
      <c r="H207" s="80" t="e" cm="1">
        <f t="array" ref="H207">IF(
    SUM(IF(
            ISNUMBER(
                IF(
                    $M$4:$Y$4,
                    (M207:Y207),
                    "")),
            1,
            0))
        =0,
    NA(),
    IF(
        Parameters!$D$15=1,
        IF(
            SUM(--(ISNUMBER(IF($M$4:$Y$4=1,(M207:Y207),""))))&gt;0,
            MAX(IF(
                ISNUMBER(M207:Y207),
                IF(
                    M$4:Y$4=1,
                    M207:Y207,
                    ""),
                "")),
            MAX(IF(
                ISNUMBER(M207:Y207),
                IF(
                    M$4:Y$4=2,
                    M207:Y207,
                    ""),
                ""))
        ),
        IF(
            Parameters!$D$16=1,
            IFERROR(
                AVERAGE(IF(
                    ISNUMBER(M207:Y207),
                    IF(
                        M$4:Y$4=1,
                        M207:Y207,
                        ""),
                    "")),
                AVERAGE(IF(
                    ISNUMBER(M207:Y207),
                    IF(
                        M$4:Y$4=2,
                        M207:Y207,
                        ""),
                    ""))
            ),
            IF(
                Parameters!$D$17=1,
                IFERROR(
                    IF(
                        OR(
                            IF(
                                ISNUMBER(M207:Y207),
                                IF(
                                    M$4:Y$4=1,
                                    M207:Y207,
                                    ""),
                                "")
                            =0),
                        0,
                        GEOMEAN(IF(
                            ISNUMBER(M207:Y207),
                            IF(
                                M$4:Y$4=1,
                                M207:Y207,
                                ""),
                            ""))
                    ),
                    IF(
                        OR(IF(
                            ISNUMBER(M207:Y207),
                            IF(
                                M$4:Y$4=2,
                                M207:Y207,
                                ""),
                            "")
                            =0),
                        0,
                        GEOMEAN(IF(
                            ISNUMBER(M207:Y207),
                            IF(
                                M$4:Y$4=2,
                                M207:Y207,
                                ""),
                            "")))
                )
            )
        )
    )
)</f>
        <v>#N/A</v>
      </c>
      <c r="I207" s="191" t="e" cm="1">
        <f t="array" ref="I207">IF(
    SUM(IF(
            ISNUMBER(
                IF(
                    $M$5:$Y$5,
                    (M207:Y207),
                    "")),
            1,
            0))
        =0,
    NA(),
    IF(
        Parameters!$D$15=1,
        IF(
            SUM(--(ISNUMBER(IF($M$5:$Y$5=1,(M207:Y207),""))))&gt;0,
            MAX(IF(
                ISNUMBER(M207:Y207),
                IF(
                    M$5:Y$5=1,
                    M207:Y207,
                    ""),
                "")),
            MAX(IF(
                ISNUMBER(M207:Y207),
                IF(
                    M$5:Y$5=2,
                    M207:Y207,
                    ""),
                ""))
        ),
        IF(
            Parameters!$D$16=1,
            IFERROR(
                AVERAGE(IF(
                    ISNUMBER(M207:Y207),
                    IF(
                        M$5:Y$5=1,
                        M207:Y207,
                        ""),
                    "")),
                AVERAGE(IF(
                    ISNUMBER(M207:Y207),
                    IF(
                        M$5:Y$5=2,
                        M207:Y207,
                        ""),
                    ""))
            ),
            IF(
                Parameters!$D$17=1,
                IFERROR(
                    IF(
                        OR(
                            IF(
                                ISNUMBER(M207:Y207),
                                IF(
                                    M$5:Y$5=1,
                                    M207:Y207,
                                    ""),
                                "")
                            =0),
                        0,
                        GEOMEAN(IF(
                            ISNUMBER(M207:Y207),
                            IF(
                                M$5:Y$5=1,
                                M207:Y207,
                                ""),
                            ""))
                    ),
                    IF(
                        OR(IF(
                            ISNUMBER(M207:Y207),
                            IF(
                                M$5:Y$5=2,
                                M207:Y207,
                                ""),
                            "")
                            =0),
                        0,
                        GEOMEAN(IF(
                            ISNUMBER(M207:Y207),
                            IF(
                                M$5:Y$5=2,
                                M207:Y207,
                                ""),
                            "")))
                )
            )
        )
    )
)</f>
        <v>#N/A</v>
      </c>
      <c r="J207" s="242" t="s">
        <v>409</v>
      </c>
      <c r="K207" s="242">
        <v>45218</v>
      </c>
      <c r="L207" s="91" t="s">
        <v>718</v>
      </c>
      <c r="M207" s="192" t="s">
        <v>409</v>
      </c>
      <c r="N207" s="192" t="s">
        <v>409</v>
      </c>
      <c r="O207" s="192" t="s">
        <v>409</v>
      </c>
      <c r="P207" s="192" t="s">
        <v>409</v>
      </c>
      <c r="Q207" s="192" t="s">
        <v>409</v>
      </c>
      <c r="R207" s="192" t="s">
        <v>409</v>
      </c>
      <c r="S207" s="192" t="s">
        <v>409</v>
      </c>
      <c r="T207" s="192" t="s">
        <v>409</v>
      </c>
      <c r="U207" s="192" t="s">
        <v>409</v>
      </c>
      <c r="V207" s="192" t="s">
        <v>409</v>
      </c>
      <c r="W207" s="192" t="s">
        <v>409</v>
      </c>
      <c r="X207" s="192" t="s">
        <v>409</v>
      </c>
    </row>
    <row r="208" spans="1:53"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0</v>
      </c>
      <c r="H208" s="80" cm="1">
        <f t="array" ref="H208">IF(
    SUM(IF(
            ISNUMBER(
                IF(
                    $M$4:$Y$4,
                    (M208:Y208),
                    "")),
            1,
            0))
        =0,
    NA(),
    IF(
        Parameters!$D$15=1,
        IF(
            SUM(--(ISNUMBER(IF($M$4:$Y$4=1,(M208:Y208),""))))&gt;0,
            MAX(IF(
                ISNUMBER(M208:Y208),
                IF(
                    M$4:Y$4=1,
                    M208:Y208,
                    ""),
                "")),
            MAX(IF(
                ISNUMBER(M208:Y208),
                IF(
                    M$4:Y$4=2,
                    M208:Y208,
                    ""),
                ""))
        ),
        IF(
            Parameters!$D$16=1,
            IFERROR(
                AVERAGE(IF(
                    ISNUMBER(M208:Y208),
                    IF(
                        M$4:Y$4=1,
                        M208:Y208,
                        ""),
                    "")),
                AVERAGE(IF(
                    ISNUMBER(M208:Y208),
                    IF(
                        M$4:Y$4=2,
                        M208:Y208,
                        ""),
                    ""))
            ),
            IF(
                Parameters!$D$17=1,
                IFERROR(
                    IF(
                        OR(
                            IF(
                                ISNUMBER(M208:Y208),
                                IF(
                                    M$4:Y$4=1,
                                    M208:Y208,
                                    ""),
                                "")
                            =0),
                        0,
                        GEOMEAN(IF(
                            ISNUMBER(M208:Y208),
                            IF(
                                M$4:Y$4=1,
                                M208:Y208,
                                ""),
                            ""))
                    ),
                    IF(
                        OR(IF(
                            ISNUMBER(M208:Y208),
                            IF(
                                M$4:Y$4=2,
                                M208:Y208,
                                ""),
                            "")
                            =0),
                        0,
                        GEOMEAN(IF(
                            ISNUMBER(M208:Y208),
                            IF(
                                M$4:Y$4=2,
                                M208:Y208,
                                ""),
                            "")))
                )
            )
        )
    )
)</f>
        <v>8.4285714285714199</v>
      </c>
      <c r="I208" s="191" cm="1">
        <f t="array" ref="I208">IF(
    SUM(IF(
            ISNUMBER(
                IF(
                    $M$5:$Y$5,
                    (M208:Y208),
                    "")),
            1,
            0))
        =0,
    NA(),
    IF(
        Parameters!$D$15=1,
        IF(
            SUM(--(ISNUMBER(IF($M$5:$Y$5=1,(M208:Y208),""))))&gt;0,
            MAX(IF(
                ISNUMBER(M208:Y208),
                IF(
                    M$5:Y$5=1,
                    M208:Y208,
                    ""),
                "")),
            MAX(IF(
                ISNUMBER(M208:Y208),
                IF(
                    M$5:Y$5=2,
                    M208:Y208,
                    ""),
                ""))
        ),
        IF(
            Parameters!$D$16=1,
            IFERROR(
                AVERAGE(IF(
                    ISNUMBER(M208:Y208),
                    IF(
                        M$5:Y$5=1,
                        M208:Y208,
                        ""),
                    "")),
                AVERAGE(IF(
                    ISNUMBER(M208:Y208),
                    IF(
                        M$5:Y$5=2,
                        M208:Y208,
                        ""),
                    ""))
            ),
            IF(
                Parameters!$D$17=1,
                IFERROR(
                    IF(
                        OR(
                            IF(
                                ISNUMBER(M208:Y208),
                                IF(
                                    M$5:Y$5=1,
                                    M208:Y208,
                                    ""),
                                "")
                            =0),
                        0,
                        GEOMEAN(IF(
                            ISNUMBER(M208:Y208),
                            IF(
                                M$5:Y$5=1,
                                M208:Y208,
                                ""),
                            ""))
                    ),
                    IF(
                        OR(IF(
                            ISNUMBER(M208:Y208),
                            IF(
                                M$5:Y$5=2,
                                M208:Y208,
                                ""),
                            "")
                            =0),
                        0,
                        GEOMEAN(IF(
                            ISNUMBER(M208:Y208),
                            IF(
                                M$5:Y$5=2,
                                M208:Y208,
                                ""),
                            "")))
                )
            )
        )
    )
)</f>
        <v>0</v>
      </c>
      <c r="J208" s="242">
        <v>45188</v>
      </c>
      <c r="K208" s="242">
        <v>45272</v>
      </c>
      <c r="L208" s="91" t="s">
        <v>339</v>
      </c>
      <c r="M208" s="192">
        <v>8.4285714285714199</v>
      </c>
      <c r="N208" s="192" t="s">
        <v>409</v>
      </c>
      <c r="O208" s="192" t="s">
        <v>409</v>
      </c>
      <c r="P208" s="192">
        <v>0</v>
      </c>
      <c r="Q208" s="192" t="s">
        <v>409</v>
      </c>
      <c r="R208" s="192">
        <v>5.9</v>
      </c>
      <c r="S208" s="192" t="s">
        <v>409</v>
      </c>
      <c r="T208" s="192" t="s">
        <v>409</v>
      </c>
      <c r="U208" s="192" t="s">
        <v>409</v>
      </c>
      <c r="V208" s="192">
        <v>-0.31974281433235802</v>
      </c>
      <c r="W208" s="192">
        <v>-0.43698841843233499</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$M$4:$Y$4,
                    (M209:Y209),
                    "")),
            1,
            0))
        =0,
    NA(),
    IF(
        Parameters!$D$15=1,
        IF(
            SUM(--(ISNUMBER(IF($M$4:$Y$4=1,(M209:Y209),""))))&gt;0,
            MAX(IF(
                ISNUMBER(M209:Y209),
                IF(
                    M$4:Y$4=1,
                    M209:Y209,
                    ""),
                "")),
            MAX(IF(
                ISNUMBER(M209:Y209),
                IF(
                    M$4:Y$4=2,
                    M209:Y209,
                    ""),
                ""))
        ),
        IF(
            Parameters!$D$16=1,
            IFERROR(
                AVERAGE(IF(
                    ISNUMBER(M209:Y209),
                    IF(
                        M$4:Y$4=1,
                        M209:Y209,
                        ""),
                    "")),
                AVERAGE(IF(
                    ISNUMBER(M209:Y209),
                    IF(
                        M$4:Y$4=2,
                        M209:Y209,
                        ""),
                    ""))
            ),
            IF(
                Parameters!$D$17=1,
                IFERROR(
                    IF(
                        OR(
                            IF(
                                ISNUMBER(M209:Y209),
                                IF(
                                    M$4:Y$4=1,
                                    M209:Y209,
                                    ""),
                                "")
                            =0),
                        0,
                        GEOMEAN(IF(
                            ISNUMBER(M209:Y209),
                            IF(
                                M$4:Y$4=1,
                                M209:Y209,
                                ""),
                            ""))
                    ),
                    IF(
                        OR(IF(
                            ISNUMBER(M209:Y209),
                            IF(
                                M$4:Y$4=2,
                                M209:Y209,
                                ""),
                            "")
                            =0),
                        0,
                        GEOMEAN(IF(
                            ISNUMBER(M209:Y209),
                            IF(
                                M$4:Y$4=2,
                                M209:Y209,
                                ""),
                            "")))
                )
            )
        )
    )
)</f>
        <v>9</v>
      </c>
      <c r="I209" s="191" cm="1">
        <f t="array" ref="I209">IF(
    SUM(IF(
            ISNUMBER(
                IF(
                    $M$5:$Y$5,
                    (M209:Y209),
                    "")),
            1,
            0))
        =0,
    NA(),
    IF(
        Parameters!$D$15=1,
        IF(
            SUM(--(ISNUMBER(IF($M$5:$Y$5=1,(M209:Y209),""))))&gt;0,
            MAX(IF(
                ISNUMBER(M209:Y209),
                IF(
                    M$5:Y$5=1,
                    M209:Y209,
                    ""),
                "")),
            MAX(IF(
                ISNUMBER(M209:Y209),
                IF(
                    M$5:Y$5=2,
                    M209:Y209,
                    ""),
                ""))
        ),
        IF(
            Parameters!$D$16=1,
            IFERROR(
                AVERAGE(IF(
                    ISNUMBER(M209:Y209),
                    IF(
                        M$5:Y$5=1,
                        M209:Y209,
                        ""),
                    "")),
                AVERAGE(IF(
                    ISNUMBER(M209:Y209),
                    IF(
                        M$5:Y$5=2,
                        M209:Y209,
                        ""),
                    ""))
            ),
            IF(
                Parameters!$D$17=1,
                IFERROR(
                    IF(
                        OR(
                            IF(
                                ISNUMBER(M209:Y209),
                                IF(
                                    M$5:Y$5=1,
                                    M209:Y209,
                                    ""),
                                "")
                            =0),
                        0,
                        GEOMEAN(IF(
                            ISNUMBER(M209:Y209),
                            IF(
                                M$5:Y$5=1,
                                M209:Y209,
                                ""),
                            ""))
                    ),
                    IF(
                        OR(IF(
                            ISNUMBER(M209:Y209),
                            IF(
                                M$5:Y$5=2,
                                M209:Y209,
                                ""),
                            "")
                            =0),
                        0,
                        GEOMEAN(IF(
                            ISNUMBER(M209:Y209),
                            IF(
                                M$5:Y$5=2,
                                M209:Y209,
                                ""),
                            "")))
                )
            )
        )
    )
)</f>
        <v>0</v>
      </c>
      <c r="J209" s="242">
        <v>45163</v>
      </c>
      <c r="K209" s="242">
        <v>45272</v>
      </c>
      <c r="L209" s="91" t="s">
        <v>341</v>
      </c>
      <c r="M209" s="192">
        <v>9</v>
      </c>
      <c r="N209" s="192" t="s">
        <v>409</v>
      </c>
      <c r="O209" s="192">
        <v>0</v>
      </c>
      <c r="P209" s="192">
        <v>0</v>
      </c>
      <c r="Q209" s="192" t="s">
        <v>409</v>
      </c>
      <c r="R209" s="192">
        <v>6.3</v>
      </c>
      <c r="S209" s="192" t="s">
        <v>409</v>
      </c>
      <c r="T209" s="192" t="s">
        <v>409</v>
      </c>
      <c r="U209" s="192" t="s">
        <v>539</v>
      </c>
      <c r="V209" s="192">
        <v>-7.4569041287489299E-2</v>
      </c>
      <c r="W209" s="192">
        <v>-0.33097602094408501</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5.4772255750516514</v>
      </c>
      <c r="H210" s="80" cm="1">
        <f t="array" ref="H210">IF(
    SUM(IF(
            ISNUMBER(
                IF(
                    $M$4:$Y$4,
                    (M210:Y210),
                    "")),
            1,
            0))
        =0,
    NA(),
    IF(
        Parameters!$D$15=1,
        IF(
            SUM(--(ISNUMBER(IF($M$4:$Y$4=1,(M210:Y210),""))))&gt;0,
            MAX(IF(
                ISNUMBER(M210:Y210),
                IF(
                    M$4:Y$4=1,
                    M210:Y210,
                    ""),
                "")),
            MAX(IF(
                ISNUMBER(M210:Y210),
                IF(
                    M$4:Y$4=2,
                    M210:Y210,
                    ""),
                ""))
        ),
        IF(
            Parameters!$D$16=1,
            IFERROR(
                AVERAGE(IF(
                    ISNUMBER(M210:Y210),
                    IF(
                        M$4:Y$4=1,
                        M210:Y210,
                        ""),
                    "")),
                AVERAGE(IF(
                    ISNUMBER(M210:Y210),
                    IF(
                        M$4:Y$4=2,
                        M210:Y210,
                        ""),
                    ""))
            ),
            IF(
                Parameters!$D$17=1,
                IFERROR(
                    IF(
                        OR(
                            IF(
                                ISNUMBER(M210:Y210),
                                IF(
                                    M$4:Y$4=1,
                                    M210:Y210,
                                    ""),
                                "")
                            =0),
                        0,
                        GEOMEAN(IF(
                            ISNUMBER(M210:Y210),
                            IF(
                                M$4:Y$4=1,
                                M210:Y210,
                                ""),
                            ""))
                    ),
                    IF(
                        OR(IF(
                            ISNUMBER(M210:Y210),
                            IF(
                                M$4:Y$4=2,
                                M210:Y210,
                                ""),
                            "")
                            =0),
                        0,
                        GEOMEAN(IF(
                            ISNUMBER(M210:Y210),
                            IF(
                                M$4:Y$4=2,
                                M210:Y210,
                                ""),
                            "")))
                )
            )
        )
    )
)</f>
        <v>2.9999999999999898</v>
      </c>
      <c r="I210" s="191" cm="1">
        <f t="array" ref="I210">IF(
    SUM(IF(
            ISNUMBER(
                IF(
                    $M$5:$Y$5,
                    (M210:Y210),
                    "")),
            1,
            0))
        =0,
    NA(),
    IF(
        Parameters!$D$15=1,
        IF(
            SUM(--(ISNUMBER(IF($M$5:$Y$5=1,(M210:Y210),""))))&gt;0,
            MAX(IF(
                ISNUMBER(M210:Y210),
                IF(
                    M$5:Y$5=1,
                    M210:Y210,
                    ""),
                "")),
            MAX(IF(
                ISNUMBER(M210:Y210),
                IF(
                    M$5:Y$5=2,
                    M210:Y210,
                    ""),
                ""))
        ),
        IF(
            Parameters!$D$16=1,
            IFERROR(
                AVERAGE(IF(
                    ISNUMBER(M210:Y210),
                    IF(
                        M$5:Y$5=1,
                        M210:Y210,
                        ""),
                    "")),
                AVERAGE(IF(
                    ISNUMBER(M210:Y210),
                    IF(
                        M$5:Y$5=2,
                        M210:Y210,
                        ""),
                    ""))
            ),
            IF(
                Parameters!$D$17=1,
                IFERROR(
                    IF(
                        OR(
                            IF(
                                ISNUMBER(M210:Y210),
                                IF(
                                    M$5:Y$5=1,
                                    M210:Y210,
                                    ""),
                                "")
                            =0),
                        0,
                        GEOMEAN(IF(
                            ISNUMBER(M210:Y210),
                            IF(
                                M$5:Y$5=1,
                                M210:Y210,
                                ""),
                            ""))
                    ),
                    IF(
                        OR(IF(
                            ISNUMBER(M210:Y210),
                            IF(
                                M$5:Y$5=2,
                                M210:Y210,
                                ""),
                            "")
                            =0),
                        0,
                        GEOMEAN(IF(
                            ISNUMBER(M210:Y210),
                            IF(
                                M$5:Y$5=2,
                                M210:Y210,
                                ""),
                            "")))
                )
            )
        )
    )
)</f>
        <v>10</v>
      </c>
      <c r="J210" s="242">
        <v>45188</v>
      </c>
      <c r="K210" s="242">
        <v>45271</v>
      </c>
      <c r="L210" s="91" t="s">
        <v>343</v>
      </c>
      <c r="M210" s="192">
        <v>2.9999999999999898</v>
      </c>
      <c r="N210" s="192" t="s">
        <v>409</v>
      </c>
      <c r="O210" s="192">
        <v>0</v>
      </c>
      <c r="P210" s="192" t="s">
        <v>409</v>
      </c>
      <c r="Q210" s="192">
        <v>10</v>
      </c>
      <c r="R210" s="192">
        <v>2.1</v>
      </c>
      <c r="S210" s="192" t="s">
        <v>409</v>
      </c>
      <c r="T210" s="192" t="s">
        <v>409</v>
      </c>
      <c r="U210" s="192" t="s">
        <v>539</v>
      </c>
      <c r="V210" s="192" t="s">
        <v>409</v>
      </c>
      <c r="W210" s="192" t="s">
        <v>409</v>
      </c>
      <c r="X210" s="192" t="s">
        <v>924</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1.4874464746303968</v>
      </c>
      <c r="H211" s="80" cm="1">
        <f t="array" ref="H211">IF(
    SUM(IF(
            ISNUMBER(
                IF(
                    $M$4:$Y$4,
                    (M211:Y211),
                    "")),
            1,
            0))
        =0,
    NA(),
    IF(
        Parameters!$D$15=1,
        IF(
            SUM(--(ISNUMBER(IF($M$4:$Y$4=1,(M211:Y211),""))))&gt;0,
            MAX(IF(
                ISNUMBER(M211:Y211),
                IF(
                    M$4:Y$4=1,
                    M211:Y211,
                    ""),
                "")),
            MAX(IF(
                ISNUMBER(M211:Y211),
                IF(
                    M$4:Y$4=2,
                    M211:Y211,
                    ""),
                ""))
        ),
        IF(
            Parameters!$D$16=1,
            IFERROR(
                AVERAGE(IF(
                    ISNUMBER(M211:Y211),
                    IF(
                        M$4:Y$4=1,
                        M211:Y211,
                        ""),
                    "")),
                AVERAGE(IF(
                    ISNUMBER(M211:Y211),
                    IF(
                        M$4:Y$4=2,
                        M211:Y211,
                        ""),
                    ""))
            ),
            IF(
                Parameters!$D$17=1,
                IFERROR(
                    IF(
                        OR(
                            IF(
                                ISNUMBER(M211:Y211),
                                IF(
                                    M$4:Y$4=1,
                                    M211:Y211,
                                    ""),
                                "")
                            =0),
                        0,
                        GEOMEAN(IF(
                            ISNUMBER(M211:Y211),
                            IF(
                                M$4:Y$4=1,
                                M211:Y211,
                                ""),
                            ""))
                    ),
                    IF(
                        OR(IF(
                            ISNUMBER(M211:Y211),
                            IF(
                                M$4:Y$4=2,
                                M211:Y211,
                                ""),
                            "")
                            =0),
                        0,
                        GEOMEAN(IF(
                            ISNUMBER(M211:Y211),
                            IF(
                                M$4:Y$4=2,
                                M211:Y211,
                                ""),
                            "")))
                )
            )
        )
    )
)</f>
        <v>2.5714285714285698</v>
      </c>
      <c r="I211" s="191" cm="1">
        <f t="array" ref="I211">IF(
    SUM(IF(
            ISNUMBER(
                IF(
                    $M$5:$Y$5,
                    (M211:Y211),
                    "")),
            1,
            0))
        =0,
    NA(),
    IF(
        Parameters!$D$15=1,
        IF(
            SUM(--(ISNUMBER(IF($M$5:$Y$5=1,(M211:Y211),""))))&gt;0,
            MAX(IF(
                ISNUMBER(M211:Y211),
                IF(
                    M$5:Y$5=1,
                    M211:Y211,
                    ""),
                "")),
            MAX(IF(
                ISNUMBER(M211:Y211),
                IF(
                    M$5:Y$5=2,
                    M211:Y211,
                    ""),
                ""))
        ),
        IF(
            Parameters!$D$16=1,
            IFERROR(
                AVERAGE(IF(
                    ISNUMBER(M211:Y211),
                    IF(
                        M$5:Y$5=1,
                        M211:Y211,
                        ""),
                    "")),
                AVERAGE(IF(
                    ISNUMBER(M211:Y211),
                    IF(
                        M$5:Y$5=2,
                        M211:Y211,
                        ""),
                    ""))
            ),
            IF(
                Parameters!$D$17=1,
                IFERROR(
                    IF(
                        OR(
                            IF(
                                ISNUMBER(M211:Y211),
                                IF(
                                    M$5:Y$5=1,
                                    M211:Y211,
                                    ""),
                                "")
                            =0),
                        0,
                        GEOMEAN(IF(
                            ISNUMBER(M211:Y211),
                            IF(
                                M$5:Y$5=1,
                                M211:Y211,
                                ""),
                            ""))
                    ),
                    IF(
                        OR(IF(
                            ISNUMBER(M211:Y211),
                            IF(
                                M$5:Y$5=2,
                                M211:Y211,
                                ""),
                            "")
                            =0),
                        0,
                        GEOMEAN(IF(
                            ISNUMBER(M211:Y211),
                            IF(
                                M$5:Y$5=2,
                                M211:Y211,
                                ""),
                            "")))
                )
            )
        )
    )
)</f>
        <v>0.86041550579071002</v>
      </c>
      <c r="J211" s="242">
        <v>44753</v>
      </c>
      <c r="K211" s="242">
        <v>45014</v>
      </c>
      <c r="L211" s="91" t="s">
        <v>345</v>
      </c>
      <c r="M211" s="192">
        <v>2.5714285714285698</v>
      </c>
      <c r="N211" s="192" t="s">
        <v>409</v>
      </c>
      <c r="O211" s="192">
        <v>0</v>
      </c>
      <c r="P211" s="192">
        <v>0.86041550579071002</v>
      </c>
      <c r="Q211" s="192" t="s">
        <v>409</v>
      </c>
      <c r="R211" s="192">
        <v>1.8</v>
      </c>
      <c r="S211" s="192" t="s">
        <v>409</v>
      </c>
      <c r="T211" s="192" t="s">
        <v>409</v>
      </c>
      <c r="U211" s="192" t="s">
        <v>539</v>
      </c>
      <c r="V211" s="192">
        <v>4.3020775289535497E-2</v>
      </c>
      <c r="W211" s="192">
        <v>-4.2015098035335499E-2</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$M$4:$Y$4,
                    (M212:Y212),
                    "")),
            1,
            0))
        =0,
    NA(),
    IF(
        Parameters!$D$15=1,
        IF(
            SUM(--(ISNUMBER(IF($M$4:$Y$4=1,(M212:Y212),""))))&gt;0,
            MAX(IF(
                ISNUMBER(M212:Y212),
                IF(
                    M$4:Y$4=1,
                    M212:Y212,
                    ""),
                "")),
            MAX(IF(
                ISNUMBER(M212:Y212),
                IF(
                    M$4:Y$4=2,
                    M212:Y212,
                    ""),
                ""))
        ),
        IF(
            Parameters!$D$16=1,
            IFERROR(
                AVERAGE(IF(
                    ISNUMBER(M212:Y212),
                    IF(
                        M$4:Y$4=1,
                        M212:Y212,
                        ""),
                    "")),
                AVERAGE(IF(
                    ISNUMBER(M212:Y212),
                    IF(
                        M$4:Y$4=2,
                        M212:Y212,
                        ""),
                    ""))
            ),
            IF(
                Parameters!$D$17=1,
                IFERROR(
                    IF(
                        OR(
                            IF(
                                ISNUMBER(M212:Y212),
                                IF(
                                    M$4:Y$4=1,
                                    M212:Y212,
                                    ""),
                                "")
                            =0),
                        0,
                        GEOMEAN(IF(
                            ISNUMBER(M212:Y212),
                            IF(
                                M$4:Y$4=1,
                                M212:Y212,
                                ""),
                            ""))
                    ),
                    IF(
                        OR(IF(
                            ISNUMBER(M212:Y212),
                            IF(
                                M$4:Y$4=2,
                                M212:Y212,
                                ""),
                            "")
                            =0),
                        0,
                        GEOMEAN(IF(
                            ISNUMBER(M212:Y212),
                            IF(
                                M$4:Y$4=2,
                                M212:Y212,
                                ""),
                            "")))
                )
            )
        )
    )
)</f>
        <v>1.1428571428571399</v>
      </c>
      <c r="I212" s="191" t="e" cm="1">
        <f t="array" ref="I212">IF(
    SUM(IF(
            ISNUMBER(
                IF(
                    $M$5:$Y$5,
                    (M212:Y212),
                    "")),
            1,
            0))
        =0,
    NA(),
    IF(
        Parameters!$D$15=1,
        IF(
            SUM(--(ISNUMBER(IF($M$5:$Y$5=1,(M212:Y212),""))))&gt;0,
            MAX(IF(
                ISNUMBER(M212:Y212),
                IF(
                    M$5:Y$5=1,
                    M212:Y212,
                    ""),
                "")),
            MAX(IF(
                ISNUMBER(M212:Y212),
                IF(
                    M$5:Y$5=2,
                    M212:Y212,
                    ""),
                ""))
        ),
        IF(
            Parameters!$D$16=1,
            IFERROR(
                AVERAGE(IF(
                    ISNUMBER(M212:Y212),
                    IF(
                        M$5:Y$5=1,
                        M212:Y212,
                        ""),
                    "")),
                AVERAGE(IF(
                    ISNUMBER(M212:Y212),
                    IF(
                        M$5:Y$5=2,
                        M212:Y212,
                        ""),
                    ""))
            ),
            IF(
                Parameters!$D$17=1,
                IFERROR(
                    IF(
                        OR(
                            IF(
                                ISNUMBER(M212:Y212),
                                IF(
                                    M$5:Y$5=1,
                                    M212:Y212,
                                    ""),
                                "")
                            =0),
                        0,
                        GEOMEAN(IF(
                            ISNUMBER(M212:Y212),
                            IF(
                                M$5:Y$5=1,
                                M212:Y212,
                                ""),
                            ""))
                    ),
                    IF(
                        OR(IF(
                            ISNUMBER(M212:Y212),
                            IF(
                                M$5:Y$5=2,
                                M212:Y212,
                                ""),
                            "")
                            =0),
                        0,
                        GEOMEAN(IF(
                            ISNUMBER(M212:Y212),
                            IF(
                                M$5:Y$5=2,
                                M212:Y212,
                                ""),
                            "")))
                )
            )
        )
    )
)</f>
        <v>#N/A</v>
      </c>
      <c r="J212" s="242">
        <v>45163</v>
      </c>
      <c r="K212" s="242">
        <v>45218</v>
      </c>
      <c r="L212" s="91" t="s">
        <v>346</v>
      </c>
      <c r="M212" s="192">
        <v>1.1428571428571399</v>
      </c>
      <c r="N212" s="192" t="s">
        <v>409</v>
      </c>
      <c r="O212" s="192" t="s">
        <v>409</v>
      </c>
      <c r="P212" s="192" t="s">
        <v>409</v>
      </c>
      <c r="Q212" s="192" t="s">
        <v>409</v>
      </c>
      <c r="R212" s="192">
        <v>0.8</v>
      </c>
      <c r="S212" s="192" t="s">
        <v>409</v>
      </c>
      <c r="T212" s="192" t="s">
        <v>409</v>
      </c>
      <c r="U212" s="192" t="s">
        <v>409</v>
      </c>
      <c r="V212" s="192" t="s">
        <v>409</v>
      </c>
      <c r="W212" s="192" t="s">
        <v>409</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$M$4:$Y$4,
                    (M213:Y213),
                    "")),
            1,
            0))
        =0,
    NA(),
    IF(
        Parameters!$D$15=1,
        IF(
            SUM(--(ISNUMBER(IF($M$4:$Y$4=1,(M213:Y213),""))))&gt;0,
            MAX(IF(
                ISNUMBER(M213:Y213),
                IF(
                    M$4:Y$4=1,
                    M213:Y213,
                    ""),
                "")),
            MAX(IF(
                ISNUMBER(M213:Y213),
                IF(
                    M$4:Y$4=2,
                    M213:Y213,
                    ""),
                ""))
        ),
        IF(
            Parameters!$D$16=1,
            IFERROR(
                AVERAGE(IF(
                    ISNUMBER(M213:Y213),
                    IF(
                        M$4:Y$4=1,
                        M213:Y213,
                        ""),
                    "")),
                AVERAGE(IF(
                    ISNUMBER(M213:Y213),
                    IF(
                        M$4:Y$4=2,
                        M213:Y213,
                        ""),
                    ""))
            ),
            IF(
                Parameters!$D$17=1,
                IFERROR(
                    IF(
                        OR(
                            IF(
                                ISNUMBER(M213:Y213),
                                IF(
                                    M$4:Y$4=1,
                                    M213:Y213,
                                    ""),
                                "")
                            =0),
                        0,
                        GEOMEAN(IF(
                            ISNUMBER(M213:Y213),
                            IF(
                                M$4:Y$4=1,
                                M213:Y213,
                                ""),
                            ""))
                    ),
                    IF(
                        OR(IF(
                            ISNUMBER(M213:Y213),
                            IF(
                                M$4:Y$4=2,
                                M213:Y213,
                                ""),
                            "")
                            =0),
                        0,
                        GEOMEAN(IF(
                            ISNUMBER(M213:Y213),
                            IF(
                                M$4:Y$4=2,
                                M213:Y213,
                                ""),
                            "")))
                )
            )
        )
    )
)</f>
        <v>4.5714285714285703</v>
      </c>
      <c r="I213" s="191" t="e" cm="1">
        <f t="array" ref="I213">IF(
    SUM(IF(
            ISNUMBER(
                IF(
                    $M$5:$Y$5,
                    (M213:Y213),
                    "")),
            1,
            0))
        =0,
    NA(),
    IF(
        Parameters!$D$15=1,
        IF(
            SUM(--(ISNUMBER(IF($M$5:$Y$5=1,(M213:Y213),""))))&gt;0,
            MAX(IF(
                ISNUMBER(M213:Y213),
                IF(
                    M$5:Y$5=1,
                    M213:Y213,
                    ""),
                "")),
            MAX(IF(
                ISNUMBER(M213:Y213),
                IF(
                    M$5:Y$5=2,
                    M213:Y213,
                    ""),
                ""))
        ),
        IF(
            Parameters!$D$16=1,
            IFERROR(
                AVERAGE(IF(
                    ISNUMBER(M213:Y213),
                    IF(
                        M$5:Y$5=1,
                        M213:Y213,
                        ""),
                    "")),
                AVERAGE(IF(
                    ISNUMBER(M213:Y213),
                    IF(
                        M$5:Y$5=2,
                        M213:Y213,
                        ""),
                    ""))
            ),
            IF(
                Parameters!$D$17=1,
                IFERROR(
                    IF(
                        OR(
                            IF(
                                ISNUMBER(M213:Y213),
                                IF(
                                    M$5:Y$5=1,
                                    M213:Y213,
                                    ""),
                                "")
                            =0),
                        0,
                        GEOMEAN(IF(
                            ISNUMBER(M213:Y213),
                            IF(
                                M$5:Y$5=1,
                                M213:Y213,
                                ""),
                            ""))
                    ),
                    IF(
                        OR(IF(
                            ISNUMBER(M213:Y213),
                            IF(
                                M$5:Y$5=2,
                                M213:Y213,
                                ""),
                            "")
                            =0),
                        0,
                        GEOMEAN(IF(
                            ISNUMBER(M213:Y213),
                            IF(
                                M$5:Y$5=2,
                                M213:Y213,
                                ""),
                            "")))
                )
            )
        )
    )
)</f>
        <v>#N/A</v>
      </c>
      <c r="J213" s="242">
        <v>45188</v>
      </c>
      <c r="K213" s="242">
        <v>45218</v>
      </c>
      <c r="L213" s="91" t="s">
        <v>348</v>
      </c>
      <c r="M213" s="192">
        <v>4.5714285714285703</v>
      </c>
      <c r="N213" s="192" t="s">
        <v>409</v>
      </c>
      <c r="O213" s="192" t="s">
        <v>409</v>
      </c>
      <c r="P213" s="192" t="s">
        <v>409</v>
      </c>
      <c r="Q213" s="192" t="s">
        <v>409</v>
      </c>
      <c r="R213" s="192">
        <v>3.2</v>
      </c>
      <c r="S213" s="192" t="s">
        <v>409</v>
      </c>
      <c r="T213" s="192" t="s">
        <v>409</v>
      </c>
      <c r="U213" s="192" t="s">
        <v>409</v>
      </c>
      <c r="V213" s="192" t="s">
        <v>409</v>
      </c>
      <c r="W213" s="192" t="s">
        <v>409</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$M$4:$Y$4,
                    (M214:Y214),
                    "")),
            1,
            0))
        =0,
    NA(),
    IF(
        Parameters!$D$15=1,
        IF(
            SUM(--(ISNUMBER(IF($M$4:$Y$4=1,(M214:Y214),""))))&gt;0,
            MAX(IF(
                ISNUMBER(M214:Y214),
                IF(
                    M$4:Y$4=1,
                    M214:Y214,
                    ""),
                "")),
            MAX(IF(
                ISNUMBER(M214:Y214),
                IF(
                    M$4:Y$4=2,
                    M214:Y214,
                    ""),
                ""))
        ),
        IF(
            Parameters!$D$16=1,
            IFERROR(
                AVERAGE(IF(
                    ISNUMBER(M214:Y214),
                    IF(
                        M$4:Y$4=1,
                        M214:Y214,
                        ""),
                    "")),
                AVERAGE(IF(
                    ISNUMBER(M214:Y214),
                    IF(
                        M$4:Y$4=2,
                        M214:Y214,
                        ""),
                    ""))
            ),
            IF(
                Parameters!$D$17=1,
                IFERROR(
                    IF(
                        OR(
                            IF(
                                ISNUMBER(M214:Y214),
                                IF(
                                    M$4:Y$4=1,
                                    M214:Y214,
                                    ""),
                                "")
                            =0),
                        0,
                        GEOMEAN(IF(
                            ISNUMBER(M214:Y214),
                            IF(
                                M$4:Y$4=1,
                                M214:Y214,
                                ""),
                            ""))
                    ),
                    IF(
                        OR(IF(
                            ISNUMBER(M214:Y214),
                            IF(
                                M$4:Y$4=2,
                                M214:Y214,
                                ""),
                            "")
                            =0),
                        0,
                        GEOMEAN(IF(
                            ISNUMBER(M214:Y214),
                            IF(
                                M$4:Y$4=2,
                                M214:Y214,
                                ""),
                            "")))
                )
            )
        )
    )
)</f>
        <v>6.71428571428571</v>
      </c>
      <c r="I214" s="191" t="e" cm="1">
        <f t="array" ref="I214">IF(
    SUM(IF(
            ISNUMBER(
                IF(
                    $M$5:$Y$5,
                    (M214:Y214),
                    "")),
            1,
            0))
        =0,
    NA(),
    IF(
        Parameters!$D$15=1,
        IF(
            SUM(--(ISNUMBER(IF($M$5:$Y$5=1,(M214:Y214),""))))&gt;0,
            MAX(IF(
                ISNUMBER(M214:Y214),
                IF(
                    M$5:Y$5=1,
                    M214:Y214,
                    ""),
                "")),
            MAX(IF(
                ISNUMBER(M214:Y214),
                IF(
                    M$5:Y$5=2,
                    M214:Y214,
                    ""),
                ""))
        ),
        IF(
            Parameters!$D$16=1,
            IFERROR(
                AVERAGE(IF(
                    ISNUMBER(M214:Y214),
                    IF(
                        M$5:Y$5=1,
                        M214:Y214,
                        ""),
                    "")),
                AVERAGE(IF(
                    ISNUMBER(M214:Y214),
                    IF(
                        M$5:Y$5=2,
                        M214:Y214,
                        ""),
                    ""))
            ),
            IF(
                Parameters!$D$17=1,
                IFERROR(
                    IF(
                        OR(
                            IF(
                                ISNUMBER(M214:Y214),
                                IF(
                                    M$5:Y$5=1,
                                    M214:Y214,
                                    ""),
                                "")
                            =0),
                        0,
                        GEOMEAN(IF(
                            ISNUMBER(M214:Y214),
                            IF(
                                M$5:Y$5=1,
                                M214:Y214,
                                ""),
                            ""))
                    ),
                    IF(
                        OR(IF(
                            ISNUMBER(M214:Y214),
                            IF(
                                M$5:Y$5=2,
                                M214:Y214,
                                ""),
                            "")
                            =0),
                        0,
                        GEOMEAN(IF(
                            ISNUMBER(M214:Y214),
                            IF(
                                M$5:Y$5=2,
                                M214:Y214,
                                ""),
                            "")))
                )
            )
        )
    )
)</f>
        <v>#N/A</v>
      </c>
      <c r="J214" s="242">
        <v>45188</v>
      </c>
      <c r="K214" s="242">
        <v>45014</v>
      </c>
      <c r="L214" s="91" t="s">
        <v>349</v>
      </c>
      <c r="M214" s="192">
        <v>6.71428571428571</v>
      </c>
      <c r="N214" s="192" t="s">
        <v>409</v>
      </c>
      <c r="O214" s="192" t="s">
        <v>409</v>
      </c>
      <c r="P214" s="192" t="s">
        <v>409</v>
      </c>
      <c r="Q214" s="192" t="s">
        <v>409</v>
      </c>
      <c r="R214" s="192">
        <v>4.7</v>
      </c>
      <c r="S214" s="192" t="s">
        <v>409</v>
      </c>
      <c r="T214" s="192" t="s">
        <v>409</v>
      </c>
      <c r="U214" s="192" t="s">
        <v>409</v>
      </c>
      <c r="V214" s="192" t="s">
        <v>409</v>
      </c>
      <c r="W214" s="192" t="s">
        <v>409</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$M$4:$Y$4,
                    (M215:Y215),
                    "")),
            1,
            0))
        =0,
    NA(),
    IF(
        Parameters!$D$15=1,
        IF(
            SUM(--(ISNUMBER(IF($M$4:$Y$4=1,(M215:Y215),""))))&gt;0,
            MAX(IF(
                ISNUMBER(M215:Y215),
                IF(
                    M$4:Y$4=1,
                    M215:Y215,
                    ""),
                "")),
            MAX(IF(
                ISNUMBER(M215:Y215),
                IF(
                    M$4:Y$4=2,
                    M215:Y215,
                    ""),
                ""))
        ),
        IF(
            Parameters!$D$16=1,
            IFERROR(
                AVERAGE(IF(
                    ISNUMBER(M215:Y215),
                    IF(
                        M$4:Y$4=1,
                        M215:Y215,
                        ""),
                    "")),
                AVERAGE(IF(
                    ISNUMBER(M215:Y215),
                    IF(
                        M$4:Y$4=2,
                        M215:Y215,
                        ""),
                    ""))
            ),
            IF(
                Parameters!$D$17=1,
                IFERROR(
                    IF(
                        OR(
                            IF(
                                ISNUMBER(M215:Y215),
                                IF(
                                    M$4:Y$4=1,
                                    M215:Y215,
                                    ""),
                                "")
                            =0),
                        0,
                        GEOMEAN(IF(
                            ISNUMBER(M215:Y215),
                            IF(
                                M$4:Y$4=1,
                                M215:Y215,
                                ""),
                            ""))
                    ),
                    IF(
                        OR(IF(
                            ISNUMBER(M215:Y215),
                            IF(
                                M$4:Y$4=2,
                                M215:Y215,
                                ""),
                            "")
                            =0),
                        0,
                        GEOMEAN(IF(
                            ISNUMBER(M215:Y215),
                            IF(
                                M$4:Y$4=2,
                                M215:Y215,
                                ""),
                            "")))
                )
            )
        )
    )
)</f>
        <v>5.8571428571428497</v>
      </c>
      <c r="I215" s="191" t="e" cm="1">
        <f t="array" ref="I215">IF(
    SUM(IF(
            ISNUMBER(
                IF(
                    $M$5:$Y$5,
                    (M215:Y215),
                    "")),
            1,
            0))
        =0,
    NA(),
    IF(
        Parameters!$D$15=1,
        IF(
            SUM(--(ISNUMBER(IF($M$5:$Y$5=1,(M215:Y215),""))))&gt;0,
            MAX(IF(
                ISNUMBER(M215:Y215),
                IF(
                    M$5:Y$5=1,
                    M215:Y215,
                    ""),
                "")),
            MAX(IF(
                ISNUMBER(M215:Y215),
                IF(
                    M$5:Y$5=2,
                    M215:Y215,
                    ""),
                ""))
        ),
        IF(
            Parameters!$D$16=1,
            IFERROR(
                AVERAGE(IF(
                    ISNUMBER(M215:Y215),
                    IF(
                        M$5:Y$5=1,
                        M215:Y215,
                        ""),
                    "")),
                AVERAGE(IF(
                    ISNUMBER(M215:Y215),
                    IF(
                        M$5:Y$5=2,
                        M215:Y215,
                        ""),
                    ""))
            ),
            IF(
                Parameters!$D$17=1,
                IFERROR(
                    IF(
                        OR(
                            IF(
                                ISNUMBER(M215:Y215),
                                IF(
                                    M$5:Y$5=1,
                                    M215:Y215,
                                    ""),
                                "")
                            =0),
                        0,
                        GEOMEAN(IF(
                            ISNUMBER(M215:Y215),
                            IF(
                                M$5:Y$5=1,
                                M215:Y215,
                                ""),
                            ""))
                    ),
                    IF(
                        OR(IF(
                            ISNUMBER(M215:Y215),
                            IF(
                                M$5:Y$5=2,
                                M215:Y215,
                                ""),
                            "")
                            =0),
                        0,
                        GEOMEAN(IF(
                            ISNUMBER(M215:Y215),
                            IF(
                                M$5:Y$5=2,
                                M215:Y215,
                                ""),
                            "")))
                )
            )
        )
    )
)</f>
        <v>#N/A</v>
      </c>
      <c r="J215" s="242">
        <v>45188</v>
      </c>
      <c r="K215" s="242">
        <v>45014</v>
      </c>
      <c r="L215" s="91" t="s">
        <v>350</v>
      </c>
      <c r="M215" s="192">
        <v>5.8571428571428497</v>
      </c>
      <c r="N215" s="192" t="s">
        <v>409</v>
      </c>
      <c r="O215" s="192" t="s">
        <v>409</v>
      </c>
      <c r="P215" s="192" t="s">
        <v>409</v>
      </c>
      <c r="Q215" s="192" t="s">
        <v>409</v>
      </c>
      <c r="R215" s="192">
        <v>4.0999999999999996</v>
      </c>
      <c r="S215" s="192" t="s">
        <v>409</v>
      </c>
      <c r="T215" s="192" t="s">
        <v>409</v>
      </c>
      <c r="U215" s="192" t="s">
        <v>409</v>
      </c>
      <c r="V215" s="192" t="s">
        <v>409</v>
      </c>
      <c r="W215" s="192" t="s">
        <v>409</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t="e">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#N/A</v>
      </c>
      <c r="H216" s="80" t="e" cm="1">
        <f t="array" ref="H216">IF(
    SUM(IF(
            ISNUMBER(
                IF(
                    $M$4:$Y$4,
                    (M216:Y216),
                    "")),
            1,
            0))
        =0,
    NA(),
    IF(
        Parameters!$D$15=1,
        IF(
            SUM(--(ISNUMBER(IF($M$4:$Y$4=1,(M216:Y216),""))))&gt;0,
            MAX(IF(
                ISNUMBER(M216:Y216),
                IF(
                    M$4:Y$4=1,
                    M216:Y216,
                    ""),
                "")),
            MAX(IF(
                ISNUMBER(M216:Y216),
                IF(
                    M$4:Y$4=2,
                    M216:Y216,
                    ""),
                ""))
        ),
        IF(
            Parameters!$D$16=1,
            IFERROR(
                AVERAGE(IF(
                    ISNUMBER(M216:Y216),
                    IF(
                        M$4:Y$4=1,
                        M216:Y216,
                        ""),
                    "")),
                AVERAGE(IF(
                    ISNUMBER(M216:Y216),
                    IF(
                        M$4:Y$4=2,
                        M216:Y216,
                        ""),
                    ""))
            ),
            IF(
                Parameters!$D$17=1,
                IFERROR(
                    IF(
                        OR(
                            IF(
                                ISNUMBER(M216:Y216),
                                IF(
                                    M$4:Y$4=1,
                                    M216:Y216,
                                    ""),
                                "")
                            =0),
                        0,
                        GEOMEAN(IF(
                            ISNUMBER(M216:Y216),
                            IF(
                                M$4:Y$4=1,
                                M216:Y216,
                                ""),
                            ""))
                    ),
                    IF(
                        OR(IF(
                            ISNUMBER(M216:Y216),
                            IF(
                                M$4:Y$4=2,
                                M216:Y216,
                                ""),
                            "")
                            =0),
                        0,
                        GEOMEAN(IF(
                            ISNUMBER(M216:Y216),
                            IF(
                                M$4:Y$4=2,
                                M216:Y216,
                                ""),
                            "")))
                )
            )
        )
    )
)</f>
        <v>#N/A</v>
      </c>
      <c r="I216" s="191" t="e" cm="1">
        <f t="array" ref="I216">IF(
    SUM(IF(
            ISNUMBER(
                IF(
                    $M$5:$Y$5,
                    (M216:Y216),
                    "")),
            1,
            0))
        =0,
    NA(),
    IF(
        Parameters!$D$15=1,
        IF(
            SUM(--(ISNUMBER(IF($M$5:$Y$5=1,(M216:Y216),""))))&gt;0,
            MAX(IF(
                ISNUMBER(M216:Y216),
                IF(
                    M$5:Y$5=1,
                    M216:Y216,
                    ""),
                "")),
            MAX(IF(
                ISNUMBER(M216:Y216),
                IF(
                    M$5:Y$5=2,
                    M216:Y216,
                    ""),
                ""))
        ),
        IF(
            Parameters!$D$16=1,
            IFERROR(
                AVERAGE(IF(
                    ISNUMBER(M216:Y216),
                    IF(
                        M$5:Y$5=1,
                        M216:Y216,
                        ""),
                    "")),
                AVERAGE(IF(
                    ISNUMBER(M216:Y216),
                    IF(
                        M$5:Y$5=2,
                        M216:Y216,
                        ""),
                    ""))
            ),
            IF(
                Parameters!$D$17=1,
                IFERROR(
                    IF(
                        OR(
                            IF(
                                ISNUMBER(M216:Y216),
                                IF(
                                    M$5:Y$5=1,
                                    M216:Y216,
                                    ""),
                                "")
                            =0),
                        0,
                        GEOMEAN(IF(
                            ISNUMBER(M216:Y216),
                            IF(
                                M$5:Y$5=1,
                                M216:Y216,
                                ""),
                            ""))
                    ),
                    IF(
                        OR(IF(
                            ISNUMBER(M216:Y216),
                            IF(
                                M$5:Y$5=2,
                                M216:Y216,
                                ""),
                            "")
                            =0),
                        0,
                        GEOMEAN(IF(
                            ISNUMBER(M216:Y216),
                            IF(
                                M$5:Y$5=2,
                                M216:Y216,
                                ""),
                            "")))
                )
            )
        )
    )
)</f>
        <v>#N/A</v>
      </c>
      <c r="J216" s="242" t="s">
        <v>409</v>
      </c>
      <c r="K216" s="242">
        <v>45014</v>
      </c>
      <c r="L216" s="91" t="s">
        <v>719</v>
      </c>
      <c r="M216" s="192" t="s">
        <v>409</v>
      </c>
      <c r="N216" s="192" t="s">
        <v>409</v>
      </c>
      <c r="O216" s="192" t="s">
        <v>409</v>
      </c>
      <c r="P216" s="192" t="s">
        <v>409</v>
      </c>
      <c r="Q216" s="192" t="s">
        <v>409</v>
      </c>
      <c r="R216" s="192" t="s">
        <v>409</v>
      </c>
      <c r="S216" s="192" t="s">
        <v>409</v>
      </c>
      <c r="T216" s="192" t="s">
        <v>409</v>
      </c>
      <c r="U216" s="192" t="s">
        <v>409</v>
      </c>
      <c r="V216" s="192" t="s">
        <v>409</v>
      </c>
      <c r="W216" s="192" t="s">
        <v>409</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t="e">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#N/A</v>
      </c>
      <c r="H217" s="80" t="e" cm="1">
        <f t="array" ref="H217">IF(
    SUM(IF(
            ISNUMBER(
                IF(
                    $M$4:$Y$4,
                    (M217:Y217),
                    "")),
            1,
            0))
        =0,
    NA(),
    IF(
        Parameters!$D$15=1,
        IF(
            SUM(--(ISNUMBER(IF($M$4:$Y$4=1,(M217:Y217),""))))&gt;0,
            MAX(IF(
                ISNUMBER(M217:Y217),
                IF(
                    M$4:Y$4=1,
                    M217:Y217,
                    ""),
                "")),
            MAX(IF(
                ISNUMBER(M217:Y217),
                IF(
                    M$4:Y$4=2,
                    M217:Y217,
                    ""),
                ""))
        ),
        IF(
            Parameters!$D$16=1,
            IFERROR(
                AVERAGE(IF(
                    ISNUMBER(M217:Y217),
                    IF(
                        M$4:Y$4=1,
                        M217:Y217,
                        ""),
                    "")),
                AVERAGE(IF(
                    ISNUMBER(M217:Y217),
                    IF(
                        M$4:Y$4=2,
                        M217:Y217,
                        ""),
                    ""))
            ),
            IF(
                Parameters!$D$17=1,
                IFERROR(
                    IF(
                        OR(
                            IF(
                                ISNUMBER(M217:Y217),
                                IF(
                                    M$4:Y$4=1,
                                    M217:Y217,
                                    ""),
                                "")
                            =0),
                        0,
                        GEOMEAN(IF(
                            ISNUMBER(M217:Y217),
                            IF(
                                M$4:Y$4=1,
                                M217:Y217,
                                ""),
                            ""))
                    ),
                    IF(
                        OR(IF(
                            ISNUMBER(M217:Y217),
                            IF(
                                M$4:Y$4=2,
                                M217:Y217,
                                ""),
                            "")
                            =0),
                        0,
                        GEOMEAN(IF(
                            ISNUMBER(M217:Y217),
                            IF(
                                M$4:Y$4=2,
                                M217:Y217,
                                ""),
                            "")))
                )
            )
        )
    )
)</f>
        <v>#N/A</v>
      </c>
      <c r="I217" s="191" t="e" cm="1">
        <f t="array" ref="I217">IF(
    SUM(IF(
            ISNUMBER(
                IF(
                    $M$5:$Y$5,
                    (M217:Y217),
                    "")),
            1,
            0))
        =0,
    NA(),
    IF(
        Parameters!$D$15=1,
        IF(
            SUM(--(ISNUMBER(IF($M$5:$Y$5=1,(M217:Y217),""))))&gt;0,
            MAX(IF(
                ISNUMBER(M217:Y217),
                IF(
                    M$5:Y$5=1,
                    M217:Y217,
                    ""),
                "")),
            MAX(IF(
                ISNUMBER(M217:Y217),
                IF(
                    M$5:Y$5=2,
                    M217:Y217,
                    ""),
                ""))
        ),
        IF(
            Parameters!$D$16=1,
            IFERROR(
                AVERAGE(IF(
                    ISNUMBER(M217:Y217),
                    IF(
                        M$5:Y$5=1,
                        M217:Y217,
                        ""),
                    "")),
                AVERAGE(IF(
                    ISNUMBER(M217:Y217),
                    IF(
                        M$5:Y$5=2,
                        M217:Y217,
                        ""),
                    ""))
            ),
            IF(
                Parameters!$D$17=1,
                IFERROR(
                    IF(
                        OR(
                            IF(
                                ISNUMBER(M217:Y217),
                                IF(
                                    M$5:Y$5=1,
                                    M217:Y217,
                                    ""),
                                "")
                            =0),
                        0,
                        GEOMEAN(IF(
                            ISNUMBER(M217:Y217),
                            IF(
                                M$5:Y$5=1,
                                M217:Y217,
                                ""),
                            ""))
                    ),
                    IF(
                        OR(IF(
                            ISNUMBER(M217:Y217),
                            IF(
                                M$5:Y$5=2,
                                M217:Y217,
                                ""),
                            "")
                            =0),
                        0,
                        GEOMEAN(IF(
                            ISNUMBER(M217:Y217),
                            IF(
                                M$5:Y$5=2,
                                M217:Y217,
                                ""),
                            "")))
                )
            )
        )
    )
)</f>
        <v>#N/A</v>
      </c>
      <c r="J217" s="242" t="s">
        <v>409</v>
      </c>
      <c r="K217" s="242">
        <v>45014</v>
      </c>
      <c r="L217" s="91" t="s">
        <v>720</v>
      </c>
      <c r="M217" s="192" t="s">
        <v>409</v>
      </c>
      <c r="N217" s="192" t="s">
        <v>409</v>
      </c>
      <c r="O217" s="192" t="s">
        <v>409</v>
      </c>
      <c r="P217" s="192" t="s">
        <v>409</v>
      </c>
      <c r="Q217" s="192" t="s">
        <v>409</v>
      </c>
      <c r="R217" s="192" t="s">
        <v>409</v>
      </c>
      <c r="S217" s="192" t="s">
        <v>409</v>
      </c>
      <c r="T217" s="192" t="s">
        <v>409</v>
      </c>
      <c r="U217" s="192" t="s">
        <v>409</v>
      </c>
      <c r="V217" s="192" t="s">
        <v>409</v>
      </c>
      <c r="W217" s="192" t="s">
        <v>409</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$M$4:$Y$4,
                    (M218:Y218),
                    "")),
            1,
            0))
        =0,
    NA(),
    IF(
        Parameters!$D$15=1,
        IF(
            SUM(--(ISNUMBER(IF($M$4:$Y$4=1,(M218:Y218),""))))&gt;0,
            MAX(IF(
                ISNUMBER(M218:Y218),
                IF(
                    M$4:Y$4=1,
                    M218:Y218,
                    ""),
                "")),
            MAX(IF(
                ISNUMBER(M218:Y218),
                IF(
                    M$4:Y$4=2,
                    M218:Y218,
                    ""),
                ""))
        ),
        IF(
            Parameters!$D$16=1,
            IFERROR(
                AVERAGE(IF(
                    ISNUMBER(M218:Y218),
                    IF(
                        M$4:Y$4=1,
                        M218:Y218,
                        ""),
                    "")),
                AVERAGE(IF(
                    ISNUMBER(M218:Y218),
                    IF(
                        M$4:Y$4=2,
                        M218:Y218,
                        ""),
                    ""))
            ),
            IF(
                Parameters!$D$17=1,
                IFERROR(
                    IF(
                        OR(
                            IF(
                                ISNUMBER(M218:Y218),
                                IF(
                                    M$4:Y$4=1,
                                    M218:Y218,
                                    ""),
                                "")
                            =0),
                        0,
                        GEOMEAN(IF(
                            ISNUMBER(M218:Y218),
                            IF(
                                M$4:Y$4=1,
                                M218:Y218,
                                ""),
                            ""))
                    ),
                    IF(
                        OR(IF(
                            ISNUMBER(M218:Y218),
                            IF(
                                M$4:Y$4=2,
                                M218:Y218,
                                ""),
                            "")
                            =0),
                        0,
                        GEOMEAN(IF(
                            ISNUMBER(M218:Y218),
                            IF(
                                M$4:Y$4=2,
                                M218:Y218,
                                ""),
                            "")))
                )
            )
        )
    )
)</f>
        <v>4</v>
      </c>
      <c r="I218" s="191" cm="1">
        <f t="array" ref="I218">IF(
    SUM(IF(
            ISNUMBER(
                IF(
                    $M$5:$Y$5,
                    (M218:Y218),
                    "")),
            1,
            0))
        =0,
    NA(),
    IF(
        Parameters!$D$15=1,
        IF(
            SUM(--(ISNUMBER(IF($M$5:$Y$5=1,(M218:Y218),""))))&gt;0,
            MAX(IF(
                ISNUMBER(M218:Y218),
                IF(
                    M$5:Y$5=1,
                    M218:Y218,
                    ""),
                "")),
            MAX(IF(
                ISNUMBER(M218:Y218),
                IF(
                    M$5:Y$5=2,
                    M218:Y218,
                    ""),
                ""))
        ),
        IF(
            Parameters!$D$16=1,
            IFERROR(
                AVERAGE(IF(
                    ISNUMBER(M218:Y218),
                    IF(
                        M$5:Y$5=1,
                        M218:Y218,
                        ""),
                    "")),
                AVERAGE(IF(
                    ISNUMBER(M218:Y218),
                    IF(
                        M$5:Y$5=2,
                        M218:Y218,
                        ""),
                    ""))
            ),
            IF(
                Parameters!$D$17=1,
                IFERROR(
                    IF(
                        OR(
                            IF(
                                ISNUMBER(M218:Y218),
                                IF(
                                    M$5:Y$5=1,
                                    M218:Y218,
                                    ""),
                                "")
                            =0),
                        0,
                        GEOMEAN(IF(
                            ISNUMBER(M218:Y218),
                            IF(
                                M$5:Y$5=1,
                                M218:Y218,
                                ""),
                            ""))
                    ),
                    IF(
                        OR(IF(
                            ISNUMBER(M218:Y218),
                            IF(
                                M$5:Y$5=2,
                                M218:Y218,
                                ""),
                            "")
                            =0),
                        0,
                        GEOMEAN(IF(
                            ISNUMBER(M218:Y218),
                            IF(
                                M$5:Y$5=2,
                                M218:Y218,
                                ""),
                            "")))
                )
            )
        )
    )
)</f>
        <v>0</v>
      </c>
      <c r="J218" s="242">
        <v>45188</v>
      </c>
      <c r="K218" s="242">
        <v>45272</v>
      </c>
      <c r="L218" s="91" t="s">
        <v>351</v>
      </c>
      <c r="M218" s="192">
        <v>4</v>
      </c>
      <c r="N218" s="192" t="s">
        <v>409</v>
      </c>
      <c r="O218" s="192">
        <v>0</v>
      </c>
      <c r="P218" s="192">
        <v>0</v>
      </c>
      <c r="Q218" s="192" t="s">
        <v>409</v>
      </c>
      <c r="R218" s="192">
        <v>2.8</v>
      </c>
      <c r="S218" s="192" t="s">
        <v>409</v>
      </c>
      <c r="T218" s="192" t="s">
        <v>409</v>
      </c>
      <c r="U218" s="192" t="s">
        <v>539</v>
      </c>
      <c r="V218" s="192">
        <v>-9.3924130678958204E-2</v>
      </c>
      <c r="W218" s="192">
        <v>-4.40845105514059E-2</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$M$4:$Y$4,
                    (M219:Y219),
                    "")),
            1,
            0))
        =0,
    NA(),
    IF(
        Parameters!$D$15=1,
        IF(
            SUM(--(ISNUMBER(IF($M$4:$Y$4=1,(M219:Y219),""))))&gt;0,
            MAX(IF(
                ISNUMBER(M219:Y219),
                IF(
                    M$4:Y$4=1,
                    M219:Y219,
                    ""),
                "")),
            MAX(IF(
                ISNUMBER(M219:Y219),
                IF(
                    M$4:Y$4=2,
                    M219:Y219,
                    ""),
                ""))
        ),
        IF(
            Parameters!$D$16=1,
            IFERROR(
                AVERAGE(IF(
                    ISNUMBER(M219:Y219),
                    IF(
                        M$4:Y$4=1,
                        M219:Y219,
                        ""),
                    "")),
                AVERAGE(IF(
                    ISNUMBER(M219:Y219),
                    IF(
                        M$4:Y$4=2,
                        M219:Y219,
                        ""),
                    ""))
            ),
            IF(
                Parameters!$D$17=1,
                IFERROR(
                    IF(
                        OR(
                            IF(
                                ISNUMBER(M219:Y219),
                                IF(
                                    M$4:Y$4=1,
                                    M219:Y219,
                                    ""),
                                "")
                            =0),
                        0,
                        GEOMEAN(IF(
                            ISNUMBER(M219:Y219),
                            IF(
                                M$4:Y$4=1,
                                M219:Y219,
                                ""),
                            ""))
                    ),
                    IF(
                        OR(IF(
                            ISNUMBER(M219:Y219),
                            IF(
                                M$4:Y$4=2,
                                M219:Y219,
                                ""),
                            "")
                            =0),
                        0,
                        GEOMEAN(IF(
                            ISNUMBER(M219:Y219),
                            IF(
                                M$4:Y$4=2,
                                M219:Y219,
                                ""),
                            "")))
                )
            )
        )
    )
)</f>
        <v>7.5714285714285703</v>
      </c>
      <c r="I219" s="191" t="e" cm="1">
        <f t="array" ref="I219">IF(
    SUM(IF(
            ISNUMBER(
                IF(
                    $M$5:$Y$5,
                    (M219:Y219),
                    "")),
            1,
            0))
        =0,
    NA(),
    IF(
        Parameters!$D$15=1,
        IF(
            SUM(--(ISNUMBER(IF($M$5:$Y$5=1,(M219:Y219),""))))&gt;0,
            MAX(IF(
                ISNUMBER(M219:Y219),
                IF(
                    M$5:Y$5=1,
                    M219:Y219,
                    ""),
                "")),
            MAX(IF(
                ISNUMBER(M219:Y219),
                IF(
                    M$5:Y$5=2,
                    M219:Y219,
                    ""),
                ""))
        ),
        IF(
            Parameters!$D$16=1,
            IFERROR(
                AVERAGE(IF(
                    ISNUMBER(M219:Y219),
                    IF(
                        M$5:Y$5=1,
                        M219:Y219,
                        ""),
                    "")),
                AVERAGE(IF(
                    ISNUMBER(M219:Y219),
                    IF(
                        M$5:Y$5=2,
                        M219:Y219,
                        ""),
                    ""))
            ),
            IF(
                Parameters!$D$17=1,
                IFERROR(
                    IF(
                        OR(
                            IF(
                                ISNUMBER(M219:Y219),
                                IF(
                                    M$5:Y$5=1,
                                    M219:Y219,
                                    ""),
                                "")
                            =0),
                        0,
                        GEOMEAN(IF(
                            ISNUMBER(M219:Y219),
                            IF(
                                M$5:Y$5=1,
                                M219:Y219,
                                ""),
                            ""))
                    ),
                    IF(
                        OR(IF(
                            ISNUMBER(M219:Y219),
                            IF(
                                M$5:Y$5=2,
                                M219:Y219,
                                ""),
                            "")
                            =0),
                        0,
                        GEOMEAN(IF(
                            ISNUMBER(M219:Y219),
                            IF(
                                M$5:Y$5=2,
                                M219:Y219,
                                ""),
                            "")))
                )
            )
        )
    )
)</f>
        <v>#N/A</v>
      </c>
      <c r="J219" s="242">
        <v>45188</v>
      </c>
      <c r="K219" s="242">
        <v>45014</v>
      </c>
      <c r="L219" s="91" t="s">
        <v>353</v>
      </c>
      <c r="M219" s="192">
        <v>7.5714285714285703</v>
      </c>
      <c r="N219" s="192" t="s">
        <v>409</v>
      </c>
      <c r="O219" s="192" t="s">
        <v>409</v>
      </c>
      <c r="P219" s="192" t="s">
        <v>409</v>
      </c>
      <c r="Q219" s="192" t="s">
        <v>409</v>
      </c>
      <c r="R219" s="192">
        <v>5.3</v>
      </c>
      <c r="S219" s="192" t="s">
        <v>409</v>
      </c>
      <c r="T219" s="192" t="s">
        <v>409</v>
      </c>
      <c r="U219" s="192" t="s">
        <v>409</v>
      </c>
      <c r="V219" s="192" t="s">
        <v>409</v>
      </c>
      <c r="W219" s="192" t="s">
        <v>409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$M$4:$Y$4,
                    (M220:Y220),
                    "")),
            1,
            0))
        =0,
    NA(),
    IF(
        Parameters!$D$15=1,
        IF(
            SUM(--(ISNUMBER(IF($M$4:$Y$4=1,(M220:Y220),""))))&gt;0,
            MAX(IF(
                ISNUMBER(M220:Y220),
                IF(
                    M$4:Y$4=1,
                    M220:Y220,
                    ""),
                "")),
            MAX(IF(
                ISNUMBER(M220:Y220),
                IF(
                    M$4:Y$4=2,
                    M220:Y220,
                    ""),
                ""))
        ),
        IF(
            Parameters!$D$16=1,
            IFERROR(
                AVERAGE(IF(
                    ISNUMBER(M220:Y220),
                    IF(
                        M$4:Y$4=1,
                        M220:Y220,
                        ""),
                    "")),
                AVERAGE(IF(
                    ISNUMBER(M220:Y220),
                    IF(
                        M$4:Y$4=2,
                        M220:Y220,
                        ""),
                    ""))
            ),
            IF(
                Parameters!$D$17=1,
                IFERROR(
                    IF(
                        OR(
                            IF(
                                ISNUMBER(M220:Y220),
                                IF(
                                    M$4:Y$4=1,
                                    M220:Y220,
                                    ""),
                                "")
                            =0),
                        0,
                        GEOMEAN(IF(
                            ISNUMBER(M220:Y220),
                            IF(
                                M$4:Y$4=1,
                                M220:Y220,
                                ""),
                            ""))
                    ),
                    IF(
                        OR(IF(
                            ISNUMBER(M220:Y220),
                            IF(
                                M$4:Y$4=2,
                                M220:Y220,
                                ""),
                            "")
                            =0),
                        0,
                        GEOMEAN(IF(
                            ISNUMBER(M220:Y220),
                            IF(
                                M$4:Y$4=2,
                                M220:Y220,
                                ""),
                            "")))
                )
            )
        )
    )
)</f>
        <v>8.1428571428571406</v>
      </c>
      <c r="I220" s="191" t="e" cm="1">
        <f t="array" ref="I220">IF(
    SUM(IF(
            ISNUMBER(
                IF(
                    $M$5:$Y$5,
                    (M220:Y220),
                    "")),
            1,
            0))
        =0,
    NA(),
    IF(
        Parameters!$D$15=1,
        IF(
            SUM(--(ISNUMBER(IF($M$5:$Y$5=1,(M220:Y220),""))))&gt;0,
            MAX(IF(
                ISNUMBER(M220:Y220),
                IF(
                    M$5:Y$5=1,
                    M220:Y220,
                    ""),
                "")),
            MAX(IF(
                ISNUMBER(M220:Y220),
                IF(
                    M$5:Y$5=2,
                    M220:Y220,
                    ""),
                ""))
        ),
        IF(
            Parameters!$D$16=1,
            IFERROR(
                AVERAGE(IF(
                    ISNUMBER(M220:Y220),
                    IF(
                        M$5:Y$5=1,
                        M220:Y220,
                        ""),
                    "")),
                AVERAGE(IF(
                    ISNUMBER(M220:Y220),
                    IF(
                        M$5:Y$5=2,
                        M220:Y220,
                        ""),
                    ""))
            ),
            IF(
                Parameters!$D$17=1,
                IFERROR(
                    IF(
                        OR(
                            IF(
                                ISNUMBER(M220:Y220),
                                IF(
                                    M$5:Y$5=1,
                                    M220:Y220,
                                    ""),
                                "")
                            =0),
                        0,
                        GEOMEAN(IF(
                            ISNUMBER(M220:Y220),
                            IF(
                                M$5:Y$5=1,
                                M220:Y220,
                                ""),
                            ""))
                    ),
                    IF(
                        OR(IF(
                            ISNUMBER(M220:Y220),
                            IF(
                                M$5:Y$5=2,
                                M220:Y220,
                                ""),
                            "")
                            =0),
                        0,
                        GEOMEAN(IF(
                            ISNUMBER(M220:Y220),
                            IF(
                                M$5:Y$5=2,
                                M220:Y220,
                                ""),
                            "")))
                )
            )
        )
    )
)</f>
        <v>#N/A</v>
      </c>
      <c r="J220" s="242">
        <v>45188</v>
      </c>
      <c r="K220" s="242">
        <v>45014</v>
      </c>
      <c r="L220" s="91" t="s">
        <v>355</v>
      </c>
      <c r="M220" s="192">
        <v>8.1428571428571406</v>
      </c>
      <c r="N220" s="192" t="s">
        <v>409</v>
      </c>
      <c r="O220" s="192" t="s">
        <v>409</v>
      </c>
      <c r="P220" s="192" t="s">
        <v>409</v>
      </c>
      <c r="Q220" s="192" t="s">
        <v>409</v>
      </c>
      <c r="R220" s="192">
        <v>5.7</v>
      </c>
      <c r="S220" s="192" t="s">
        <v>409</v>
      </c>
      <c r="T220" s="192" t="s">
        <v>409</v>
      </c>
      <c r="U220" s="192" t="s">
        <v>409</v>
      </c>
      <c r="V220" s="192" t="s">
        <v>409</v>
      </c>
      <c r="W220" s="192" t="s">
        <v>409</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t="e">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#N/A</v>
      </c>
      <c r="H221" s="80" t="e" cm="1">
        <f t="array" ref="H221">IF(
    SUM(IF(
            ISNUMBER(
                IF(
                    $M$4:$Y$4,
                    (M221:Y221),
                    "")),
            1,
            0))
        =0,
    NA(),
    IF(
        Parameters!$D$15=1,
        IF(
            SUM(--(ISNUMBER(IF($M$4:$Y$4=1,(M221:Y221),""))))&gt;0,
            MAX(IF(
                ISNUMBER(M221:Y221),
                IF(
                    M$4:Y$4=1,
                    M221:Y221,
                    ""),
                "")),
            MAX(IF(
                ISNUMBER(M221:Y221),
                IF(
                    M$4:Y$4=2,
                    M221:Y221,
                    ""),
                ""))
        ),
        IF(
            Parameters!$D$16=1,
            IFERROR(
                AVERAGE(IF(
                    ISNUMBER(M221:Y221),
                    IF(
                        M$4:Y$4=1,
                        M221:Y221,
                        ""),
                    "")),
                AVERAGE(IF(
                    ISNUMBER(M221:Y221),
                    IF(
                        M$4:Y$4=2,
                        M221:Y221,
                        ""),
                    ""))
            ),
            IF(
                Parameters!$D$17=1,
                IFERROR(
                    IF(
                        OR(
                            IF(
                                ISNUMBER(M221:Y221),
                                IF(
                                    M$4:Y$4=1,
                                    M221:Y221,
                                    ""),
                                "")
                            =0),
                        0,
                        GEOMEAN(IF(
                            ISNUMBER(M221:Y221),
                            IF(
                                M$4:Y$4=1,
                                M221:Y221,
                                ""),
                            ""))
                    ),
                    IF(
                        OR(IF(
                            ISNUMBER(M221:Y221),
                            IF(
                                M$4:Y$4=2,
                                M221:Y221,
                                ""),
                            "")
                            =0),
                        0,
                        GEOMEAN(IF(
                            ISNUMBER(M221:Y221),
                            IF(
                                M$4:Y$4=2,
                                M221:Y221,
                                ""),
                            "")))
                )
            )
        )
    )
)</f>
        <v>#N/A</v>
      </c>
      <c r="I221" s="191" t="e" cm="1">
        <f t="array" ref="I221">IF(
    SUM(IF(
            ISNUMBER(
                IF(
                    $M$5:$Y$5,
                    (M221:Y221),
                    "")),
            1,
            0))
        =0,
    NA(),
    IF(
        Parameters!$D$15=1,
        IF(
            SUM(--(ISNUMBER(IF($M$5:$Y$5=1,(M221:Y221),""))))&gt;0,
            MAX(IF(
                ISNUMBER(M221:Y221),
                IF(
                    M$5:Y$5=1,
                    M221:Y221,
                    ""),
                "")),
            MAX(IF(
                ISNUMBER(M221:Y221),
                IF(
                    M$5:Y$5=2,
                    M221:Y221,
                    ""),
                ""))
        ),
        IF(
            Parameters!$D$16=1,
            IFERROR(
                AVERAGE(IF(
                    ISNUMBER(M221:Y221),
                    IF(
                        M$5:Y$5=1,
                        M221:Y221,
                        ""),
                    "")),
                AVERAGE(IF(
                    ISNUMBER(M221:Y221),
                    IF(
                        M$5:Y$5=2,
                        M221:Y221,
                        ""),
                    ""))
            ),
            IF(
                Parameters!$D$17=1,
                IFERROR(
                    IF(
                        OR(
                            IF(
                                ISNUMBER(M221:Y221),
                                IF(
                                    M$5:Y$5=1,
                                    M221:Y221,
                                    ""),
                                "")
                            =0),
                        0,
                        GEOMEAN(IF(
                            ISNUMBER(M221:Y221),
                            IF(
                                M$5:Y$5=1,
                                M221:Y221,
                                ""),
                            ""))
                    ),
                    IF(
                        OR(IF(
                            ISNUMBER(M221:Y221),
                            IF(
                                M$5:Y$5=2,
                                M221:Y221,
                                ""),
                            "")
                            =0),
                        0,
                        GEOMEAN(IF(
                            ISNUMBER(M221:Y221),
                            IF(
                                M$5:Y$5=2,
                                M221:Y221,
                                ""),
                            "")))
                )
            )
        )
    )
)</f>
        <v>#N/A</v>
      </c>
      <c r="J221" s="242" t="s">
        <v>409</v>
      </c>
      <c r="K221" s="242" t="s">
        <v>409</v>
      </c>
      <c r="L221" s="91" t="s">
        <v>721</v>
      </c>
      <c r="M221" s="192" t="s">
        <v>409</v>
      </c>
      <c r="N221" s="192" t="s">
        <v>409</v>
      </c>
      <c r="O221" s="192" t="s">
        <v>409</v>
      </c>
      <c r="P221" s="192" t="s">
        <v>409</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$M$4:$Y$4,
                    (M222:Y222),
                    "")),
            1,
            0))
        =0,
    NA(),
    IF(
        Parameters!$D$15=1,
        IF(
            SUM(--(ISNUMBER(IF($M$4:$Y$4=1,(M222:Y222),""))))&gt;0,
            MAX(IF(
                ISNUMBER(M222:Y222),
                IF(
                    M$4:Y$4=1,
                    M222:Y222,
                    ""),
                "")),
            MAX(IF(
                ISNUMBER(M222:Y222),
                IF(
                    M$4:Y$4=2,
                    M222:Y222,
                    ""),
                ""))
        ),
        IF(
            Parameters!$D$16=1,
            IFERROR(
                AVERAGE(IF(
                    ISNUMBER(M222:Y222),
                    IF(
                        M$4:Y$4=1,
                        M222:Y222,
                        ""),
                    "")),
                AVERAGE(IF(
                    ISNUMBER(M222:Y222),
                    IF(
                        M$4:Y$4=2,
                        M222:Y222,
                        ""),
                    ""))
            ),
            IF(
                Parameters!$D$17=1,
                IFERROR(
                    IF(
                        OR(
                            IF(
                                ISNUMBER(M222:Y222),
                                IF(
                                    M$4:Y$4=1,
                                    M222:Y222,
                                    ""),
                                "")
                            =0),
                        0,
                        GEOMEAN(IF(
                            ISNUMBER(M222:Y222),
                            IF(
                                M$4:Y$4=1,
                                M222:Y222,
                                ""),
                            ""))
                    ),
                    IF(
                        OR(IF(
                            ISNUMBER(M222:Y222),
                            IF(
                                M$4:Y$4=2,
                                M222:Y222,
                                ""),
                            "")
                            =0),
                        0,
                        GEOMEAN(IF(
                            ISNUMBER(M222:Y222),
                            IF(
                                M$4:Y$4=2,
                                M222:Y222,
                                ""),
                            "")))
                )
            )
        )
    )
)</f>
        <v>10</v>
      </c>
      <c r="I222" s="191" t="e" cm="1">
        <f t="array" ref="I222">IF(
    SUM(IF(
            ISNUMBER(
                IF(
                    $M$5:$Y$5,
                    (M222:Y222),
                    "")),
            1,
            0))
        =0,
    NA(),
    IF(
        Parameters!$D$15=1,
        IF(
            SUM(--(ISNUMBER(IF($M$5:$Y$5=1,(M222:Y222),""))))&gt;0,
            MAX(IF(
                ISNUMBER(M222:Y222),
                IF(
                    M$5:Y$5=1,
                    M222:Y222,
                    ""),
                "")),
            MAX(IF(
                ISNUMBER(M222:Y222),
                IF(
                    M$5:Y$5=2,
                    M222:Y222,
                    ""),
                ""))
        ),
        IF(
            Parameters!$D$16=1,
            IFERROR(
                AVERAGE(IF(
                    ISNUMBER(M222:Y222),
                    IF(
                        M$5:Y$5=1,
                        M222:Y222,
                        ""),
                    "")),
                AVERAGE(IF(
                    ISNUMBER(M222:Y222),
                    IF(
                        M$5:Y$5=2,
                        M222:Y222,
                        ""),
                    ""))
            ),
            IF(
                Parameters!$D$17=1,
                IFERROR(
                    IF(
                        OR(
                            IF(
                                ISNUMBER(M222:Y222),
                                IF(
                                    M$5:Y$5=1,
                                    M222:Y222,
                                    ""),
                                "")
                            =0),
                        0,
                        GEOMEAN(IF(
                            ISNUMBER(M222:Y222),
                            IF(
                                M$5:Y$5=1,
                                M222:Y222,
                                ""),
                            ""))
                    ),
                    IF(
                        OR(IF(
                            ISNUMBER(M222:Y222),
                            IF(
                                M$5:Y$5=2,
                                M222:Y222,
                                ""),
                            "")
                            =0),
                        0,
                        GEOMEAN(IF(
                            ISNUMBER(M222:Y222),
                            IF(
                                M$5:Y$5=2,
                                M222:Y222,
                                ""),
                            "")))
                )
            )
        )
    )
)</f>
        <v>#N/A</v>
      </c>
      <c r="J222" s="242">
        <v>45188</v>
      </c>
      <c r="K222" s="242">
        <v>45014</v>
      </c>
      <c r="L222" s="91" t="s">
        <v>356</v>
      </c>
      <c r="M222" s="192">
        <v>10</v>
      </c>
      <c r="N222" s="192" t="s">
        <v>409</v>
      </c>
      <c r="O222" s="192" t="s">
        <v>409</v>
      </c>
      <c r="P222" s="192" t="s">
        <v>409</v>
      </c>
      <c r="Q222" s="192" t="s">
        <v>409</v>
      </c>
      <c r="R222" s="192">
        <v>7.7</v>
      </c>
      <c r="S222" s="192" t="s">
        <v>409</v>
      </c>
      <c r="T222" s="192" t="s">
        <v>409</v>
      </c>
      <c r="U222" s="192" t="s">
        <v>409</v>
      </c>
      <c r="V222" s="192" t="s">
        <v>409</v>
      </c>
      <c r="W222" s="192" t="s">
        <v>409</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7.745966692414834</v>
      </c>
      <c r="H223" s="80" cm="1">
        <f t="array" ref="H223">IF(
    SUM(IF(
            ISNUMBER(
                IF(
                    $M$4:$Y$4,
                    (M223:Y223),
                    "")),
            1,
            0))
        =0,
    NA(),
    IF(
        Parameters!$D$15=1,
        IF(
            SUM(--(ISNUMBER(IF($M$4:$Y$4=1,(M223:Y223),""))))&gt;0,
            MAX(IF(
                ISNUMBER(M223:Y223),
                IF(
                    M$4:Y$4=1,
                    M223:Y223,
                    ""),
                "")),
            MAX(IF(
                ISNUMBER(M223:Y223),
                IF(
                    M$4:Y$4=2,
                    M223:Y223,
                    ""),
                ""))
        ),
        IF(
            Parameters!$D$16=1,
            IFERROR(
                AVERAGE(IF(
                    ISNUMBER(M223:Y223),
                    IF(
                        M$4:Y$4=1,
                        M223:Y223,
                        ""),
                    "")),
                AVERAGE(IF(
                    ISNUMBER(M223:Y223),
                    IF(
                        M$4:Y$4=2,
                        M223:Y223,
                        ""),
                    ""))
            ),
            IF(
                Parameters!$D$17=1,
                IFERROR(
                    IF(
                        OR(
                            IF(
                                ISNUMBER(M223:Y223),
                                IF(
                                    M$4:Y$4=1,
                                    M223:Y223,
                                    ""),
                                "")
                            =0),
                        0,
                        GEOMEAN(IF(
                            ISNUMBER(M223:Y223),
                            IF(
                                M$4:Y$4=1,
                                M223:Y223,
                                ""),
                            ""))
                    ),
                    IF(
                        OR(IF(
                            ISNUMBER(M223:Y223),
                            IF(
                                M$4:Y$4=2,
                                M223:Y223,
                                ""),
                            "")
                            =0),
                        0,
                        GEOMEAN(IF(
                            ISNUMBER(M223:Y223),
                            IF(
                                M$4:Y$4=2,
                                M223:Y223,
                                ""),
                            "")))
                )
            )
        )
    )
)</f>
        <v>6</v>
      </c>
      <c r="I223" s="191" cm="1">
        <f t="array" ref="I223">IF(
    SUM(IF(
            ISNUMBER(
                IF(
                    $M$5:$Y$5,
                    (M223:Y223),
                    "")),
            1,
            0))
        =0,
    NA(),
    IF(
        Parameters!$D$15=1,
        IF(
            SUM(--(ISNUMBER(IF($M$5:$Y$5=1,(M223:Y223),""))))&gt;0,
            MAX(IF(
                ISNUMBER(M223:Y223),
                IF(
                    M$5:Y$5=1,
                    M223:Y223,
                    ""),
                "")),
            MAX(IF(
                ISNUMBER(M223:Y223),
                IF(
                    M$5:Y$5=2,
                    M223:Y223,
                    ""),
                ""))
        ),
        IF(
            Parameters!$D$16=1,
            IFERROR(
                AVERAGE(IF(
                    ISNUMBER(M223:Y223),
                    IF(
                        M$5:Y$5=1,
                        M223:Y223,
                        ""),
                    "")),
                AVERAGE(IF(
                    ISNUMBER(M223:Y223),
                    IF(
                        M$5:Y$5=2,
                        M223:Y223,
                        ""),
                    ""))
            ),
            IF(
                Parameters!$D$17=1,
                IFERROR(
                    IF(
                        OR(
                            IF(
                                ISNUMBER(M223:Y223),
                                IF(
                                    M$5:Y$5=1,
                                    M223:Y223,
                                    ""),
                                "")
                            =0),
                        0,
                        GEOMEAN(IF(
                            ISNUMBER(M223:Y223),
                            IF(
                                M$5:Y$5=1,
                                M223:Y223,
                                ""),
                            ""))
                    ),
                    IF(
                        OR(IF(
                            ISNUMBER(M223:Y223),
                            IF(
                                M$5:Y$5=2,
                                M223:Y223,
                                ""),
                            "")
                            =0),
                        0,
                        GEOMEAN(IF(
                            ISNUMBER(M223:Y223),
                            IF(
                                M$5:Y$5=2,
                                M223:Y223,
                                ""),
                            "")))
                )
            )
        )
    )
)</f>
        <v>10</v>
      </c>
      <c r="J223" s="242" t="s">
        <v>409</v>
      </c>
      <c r="K223" s="242">
        <v>44753</v>
      </c>
      <c r="L223" s="91" t="s">
        <v>358</v>
      </c>
      <c r="M223" s="192">
        <v>6</v>
      </c>
      <c r="N223" s="192" t="s">
        <v>409</v>
      </c>
      <c r="O223" s="192">
        <v>10</v>
      </c>
      <c r="P223" s="192">
        <v>2.7050078548434402</v>
      </c>
      <c r="Q223" s="192" t="s">
        <v>409</v>
      </c>
      <c r="R223" s="192">
        <v>4.2</v>
      </c>
      <c r="S223" s="192" t="s">
        <v>409</v>
      </c>
      <c r="T223" s="192" t="s">
        <v>409</v>
      </c>
      <c r="U223" s="192" t="s">
        <v>541</v>
      </c>
      <c r="V223" s="192">
        <v>-0.26876671536101099</v>
      </c>
      <c r="W223" s="192">
        <v>0.13525039274217199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$M$4:$Y$4,
                    (M224:Y224),
                    "")),
            1,
            0))
        =0,
    NA(),
    IF(
        Parameters!$D$15=1,
        IF(
            SUM(--(ISNUMBER(IF($M$4:$Y$4=1,(M224:Y224),""))))&gt;0,
            MAX(IF(
                ISNUMBER(M224:Y224),
                IF(
                    M$4:Y$4=1,
                    M224:Y224,
                    ""),
                "")),
            MAX(IF(
                ISNUMBER(M224:Y224),
                IF(
                    M$4:Y$4=2,
                    M224:Y224,
                    ""),
                ""))
        ),
        IF(
            Parameters!$D$16=1,
            IFERROR(
                AVERAGE(IF(
                    ISNUMBER(M224:Y224),
                    IF(
                        M$4:Y$4=1,
                        M224:Y224,
                        ""),
                    "")),
                AVERAGE(IF(
                    ISNUMBER(M224:Y224),
                    IF(
                        M$4:Y$4=2,
                        M224:Y224,
                        ""),
                    ""))
            ),
            IF(
                Parameters!$D$17=1,
                IFERROR(
                    IF(
                        OR(
                            IF(
                                ISNUMBER(M224:Y224),
                                IF(
                                    M$4:Y$4=1,
                                    M224:Y224,
                                    ""),
                                "")
                            =0),
                        0,
                        GEOMEAN(IF(
                            ISNUMBER(M224:Y224),
                            IF(
                                M$4:Y$4=1,
                                M224:Y224,
                                ""),
                            ""))
                    ),
                    IF(
                        OR(IF(
                            ISNUMBER(M224:Y224),
                            IF(
                                M$4:Y$4=2,
                                M224:Y224,
                                ""),
                            "")
                            =0),
                        0,
                        GEOMEAN(IF(
                            ISNUMBER(M224:Y224),
                            IF(
                                M$4:Y$4=2,
                                M224:Y224,
                                ""),
                            "")))
                )
            )
        )
    )
)</f>
        <v>9.1428571428571406</v>
      </c>
      <c r="I224" s="191" cm="1">
        <f t="array" ref="I224">IF(
    SUM(IF(
            ISNUMBER(
                IF(
                    $M$5:$Y$5,
                    (M224:Y224),
                    "")),
            1,
            0))
        =0,
    NA(),
    IF(
        Parameters!$D$15=1,
        IF(
            SUM(--(ISNUMBER(IF($M$5:$Y$5=1,(M224:Y224),""))))&gt;0,
            MAX(IF(
                ISNUMBER(M224:Y224),
                IF(
                    M$5:Y$5=1,
                    M224:Y224,
                    ""),
                "")),
            MAX(IF(
                ISNUMBER(M224:Y224),
                IF(
                    M$5:Y$5=2,
                    M224:Y224,
                    ""),
                ""))
        ),
        IF(
            Parameters!$D$16=1,
            IFERROR(
                AVERAGE(IF(
                    ISNUMBER(M224:Y224),
                    IF(
                        M$5:Y$5=1,
                        M224:Y224,
                        ""),
                    "")),
                AVERAGE(IF(
                    ISNUMBER(M224:Y224),
                    IF(
                        M$5:Y$5=2,
                        M224:Y224,
                        ""),
                    ""))
            ),
            IF(
                Parameters!$D$17=1,
                IFERROR(
                    IF(
                        OR(
                            IF(
                                ISNUMBER(M224:Y224),
                                IF(
                                    M$5:Y$5=1,
                                    M224:Y224,
                                    ""),
                                "")
                            =0),
                        0,
                        GEOMEAN(IF(
                            ISNUMBER(M224:Y224),
                            IF(
                                M$5:Y$5=1,
                                M224:Y224,
                                ""),
                            ""))
                    ),
                    IF(
                        OR(IF(
                            ISNUMBER(M224:Y224),
                            IF(
                                M$5:Y$5=2,
                                M224:Y224,
                                ""),
                            "")
                            =0),
                        0,
                        GEOMEAN(IF(
                            ISNUMBER(M224:Y224),
                            IF(
                                M$5:Y$5=2,
                                M224:Y224,
                                ""),
                            "")))
                )
            )
        )
    )
)</f>
        <v>0</v>
      </c>
      <c r="J224" s="242">
        <v>45188</v>
      </c>
      <c r="K224" s="242">
        <v>45272</v>
      </c>
      <c r="L224" s="91" t="s">
        <v>360</v>
      </c>
      <c r="M224" s="192">
        <v>9.1428571428571406</v>
      </c>
      <c r="N224" s="192" t="s">
        <v>409</v>
      </c>
      <c r="O224" s="192" t="s">
        <v>409</v>
      </c>
      <c r="P224" s="192">
        <v>0</v>
      </c>
      <c r="Q224" s="192" t="s">
        <v>409</v>
      </c>
      <c r="R224" s="192">
        <v>6.4</v>
      </c>
      <c r="S224" s="192" t="s">
        <v>409</v>
      </c>
      <c r="T224" s="192" t="s">
        <v>409</v>
      </c>
      <c r="U224" s="192" t="s">
        <v>409</v>
      </c>
      <c r="V224" s="192">
        <v>-0.45131990297284102</v>
      </c>
      <c r="W224" s="192">
        <v>-0.120657629923706</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0</v>
      </c>
      <c r="H225" s="80" cm="1">
        <f t="array" ref="H225">IF(
    SUM(IF(
            ISNUMBER(
                IF(
                    $M$4:$Y$4,
                    (M225:Y225),
                    "")),
            1,
            0))
        =0,
    NA(),
    IF(
        Parameters!$D$15=1,
        IF(
            SUM(--(ISNUMBER(IF($M$4:$Y$4=1,(M225:Y225),""))))&gt;0,
            MAX(IF(
                ISNUMBER(M225:Y225),
                IF(
                    M$4:Y$4=1,
                    M225:Y225,
                    ""),
                "")),
            MAX(IF(
                ISNUMBER(M225:Y225),
                IF(
                    M$4:Y$4=2,
                    M225:Y225,
                    ""),
                ""))
        ),
        IF(
            Parameters!$D$16=1,
            IFERROR(
                AVERAGE(IF(
                    ISNUMBER(M225:Y225),
                    IF(
                        M$4:Y$4=1,
                        M225:Y225,
                        ""),
                    "")),
                AVERAGE(IF(
                    ISNUMBER(M225:Y225),
                    IF(
                        M$4:Y$4=2,
                        M225:Y225,
                        ""),
                    ""))
            ),
            IF(
                Parameters!$D$17=1,
                IFERROR(
                    IF(
                        OR(
                            IF(
                                ISNUMBER(M225:Y225),
                                IF(
                                    M$4:Y$4=1,
                                    M225:Y225,
                                    ""),
                                "")
                            =0),
                        0,
                        GEOMEAN(IF(
                            ISNUMBER(M225:Y225),
                            IF(
                                M$4:Y$4=1,
                                M225:Y225,
                                ""),
                            ""))
                    ),
                    IF(
                        OR(IF(
                            ISNUMBER(M225:Y225),
                            IF(
                                M$4:Y$4=2,
                                M225:Y225,
                                ""),
                            "")
                            =0),
                        0,
                        GEOMEAN(IF(
                            ISNUMBER(M225:Y225),
                            IF(
                                M$4:Y$4=2,
                                M225:Y225,
                                ""),
                            "")))
                )
            )
        )
    )
)</f>
        <v>8.4285714285714199</v>
      </c>
      <c r="I225" s="191" cm="1">
        <f t="array" ref="I225">IF(
    SUM(IF(
            ISNUMBER(
                IF(
                    $M$5:$Y$5,
                    (M225:Y225),
                    "")),
            1,
            0))
        =0,
    NA(),
    IF(
        Parameters!$D$15=1,
        IF(
            SUM(--(ISNUMBER(IF($M$5:$Y$5=1,(M225:Y225),""))))&gt;0,
            MAX(IF(
                ISNUMBER(M225:Y225),
                IF(
                    M$5:Y$5=1,
                    M225:Y225,
                    ""),
                "")),
            MAX(IF(
                ISNUMBER(M225:Y225),
                IF(
                    M$5:Y$5=2,
                    M225:Y225,
                    ""),
                ""))
        ),
        IF(
            Parameters!$D$16=1,
            IFERROR(
                AVERAGE(IF(
                    ISNUMBER(M225:Y225),
                    IF(
                        M$5:Y$5=1,
                        M225:Y225,
                        ""),
                    "")),
                AVERAGE(IF(
                    ISNUMBER(M225:Y225),
                    IF(
                        M$5:Y$5=2,
                        M225:Y225,
                        ""),
                    ""))
            ),
            IF(
                Parameters!$D$17=1,
                IFERROR(
                    IF(
                        OR(
                            IF(
                                ISNUMBER(M225:Y225),
                                IF(
                                    M$5:Y$5=1,
                                    M225:Y225,
                                    ""),
                                "")
                            =0),
                        0,
                        GEOMEAN(IF(
                            ISNUMBER(M225:Y225),
                            IF(
                                M$5:Y$5=1,
                                M225:Y225,
                                ""),
                            ""))
                    ),
                    IF(
                        OR(IF(
                            ISNUMBER(M225:Y225),
                            IF(
                                M$5:Y$5=2,
                                M225:Y225,
                                ""),
                            "")
                            =0),
                        0,
                        GEOMEAN(IF(
                            ISNUMBER(M225:Y225),
                            IF(
                                M$5:Y$5=2,
                                M225:Y225,
                                ""),
                            "")))
                )
            )
        )
    )
)</f>
        <v>0</v>
      </c>
      <c r="J225" s="242">
        <v>45188</v>
      </c>
      <c r="K225" s="242">
        <v>45272</v>
      </c>
      <c r="L225" s="91" t="s">
        <v>362</v>
      </c>
      <c r="M225" s="192">
        <v>8.4285714285714199</v>
      </c>
      <c r="N225" s="192" t="s">
        <v>409</v>
      </c>
      <c r="O225" s="192" t="s">
        <v>409</v>
      </c>
      <c r="P225" s="192">
        <v>0</v>
      </c>
      <c r="Q225" s="192" t="s">
        <v>409</v>
      </c>
      <c r="R225" s="192">
        <v>5.9</v>
      </c>
      <c r="S225" s="192" t="s">
        <v>409</v>
      </c>
      <c r="T225" s="192" t="s">
        <v>409</v>
      </c>
      <c r="U225" s="192" t="s">
        <v>409</v>
      </c>
      <c r="V225" s="192">
        <v>-1.72252548910208</v>
      </c>
      <c r="W225" s="192">
        <v>-0.92646418137207598</v>
      </c>
      <c r="X225" s="192" t="s">
        <v>409</v>
      </c>
    </row>
    <row r="226" spans="1:24" x14ac:dyDescent="0.2">
      <c r="L226" s="79"/>
      <c r="M226" s="80"/>
      <c r="N226" s="80"/>
      <c r="O226" s="80"/>
      <c r="P226" s="80"/>
      <c r="Q226" s="80"/>
      <c r="R226" s="80"/>
      <c r="S226" s="80"/>
      <c r="T226" s="80"/>
      <c r="U226" s="80"/>
      <c r="V226" s="87"/>
      <c r="W226" s="87"/>
      <c r="X226" s="87"/>
    </row>
    <row r="227" spans="1:24" x14ac:dyDescent="0.2">
      <c r="J227" s="241"/>
      <c r="K227" s="241"/>
      <c r="L227" s="79"/>
      <c r="M227" s="80"/>
      <c r="N227" s="80"/>
      <c r="O227" s="80"/>
      <c r="P227" s="80"/>
      <c r="Q227" s="80"/>
      <c r="R227" s="80"/>
      <c r="S227" s="80"/>
      <c r="T227" s="80"/>
      <c r="U227" s="80"/>
      <c r="V227" s="87"/>
      <c r="W227" s="87"/>
      <c r="X227" s="87"/>
    </row>
    <row r="228" spans="1:24" x14ac:dyDescent="0.2">
      <c r="J228" s="241"/>
      <c r="K228" s="241"/>
      <c r="L228" s="79"/>
      <c r="M228" s="80"/>
      <c r="N228" s="80"/>
      <c r="O228" s="80"/>
      <c r="P228" s="80"/>
      <c r="Q228" s="80"/>
      <c r="R228" s="80"/>
      <c r="S228" s="80"/>
      <c r="T228" s="80"/>
      <c r="U228" s="80"/>
      <c r="V228" s="87"/>
      <c r="W228" s="87"/>
      <c r="X228" s="87"/>
    </row>
    <row r="229" spans="1:24" x14ac:dyDescent="0.2">
      <c r="J229" s="241"/>
      <c r="K229" s="241"/>
      <c r="L229" s="91"/>
      <c r="M229" s="181"/>
      <c r="N229" s="181"/>
      <c r="O229" s="181"/>
      <c r="P229" s="181"/>
      <c r="Q229" s="181"/>
      <c r="R229" s="181"/>
      <c r="S229" s="181"/>
      <c r="T229" s="181"/>
      <c r="U229" s="181"/>
      <c r="V229" s="202"/>
      <c r="W229" s="202"/>
      <c r="X229" s="202"/>
    </row>
    <row r="230" spans="1:24" x14ac:dyDescent="0.2">
      <c r="J230" s="241"/>
      <c r="K230" s="241"/>
      <c r="L230" s="91"/>
      <c r="M230" s="181"/>
      <c r="N230" s="181"/>
      <c r="O230" s="181"/>
      <c r="P230" s="181"/>
      <c r="Q230" s="181"/>
      <c r="R230" s="181"/>
      <c r="S230" s="181"/>
      <c r="T230" s="181"/>
      <c r="U230" s="181"/>
      <c r="V230" s="202"/>
      <c r="W230" s="202"/>
      <c r="X230" s="202"/>
    </row>
    <row r="231" spans="1:24" x14ac:dyDescent="0.2">
      <c r="J231" s="241"/>
      <c r="K231" s="241"/>
      <c r="L231" s="79"/>
      <c r="M231" s="80"/>
      <c r="N231" s="80"/>
      <c r="O231" s="80"/>
      <c r="P231" s="80"/>
      <c r="Q231" s="80"/>
      <c r="R231" s="80"/>
      <c r="S231" s="80"/>
      <c r="T231" s="80"/>
      <c r="U231" s="80"/>
      <c r="V231" s="87"/>
      <c r="W231" s="87"/>
      <c r="X231" s="87"/>
    </row>
    <row r="232" spans="1:24" x14ac:dyDescent="0.2">
      <c r="J232" s="241"/>
      <c r="K232" s="241"/>
      <c r="L232" s="79"/>
      <c r="M232" s="80"/>
      <c r="N232" s="80"/>
      <c r="O232" s="80"/>
      <c r="P232" s="80"/>
      <c r="R232" s="80"/>
      <c r="S232" s="80"/>
      <c r="T232" s="80"/>
      <c r="U232" s="80"/>
      <c r="V232" s="87"/>
      <c r="W232" s="87"/>
      <c r="X232" s="87"/>
    </row>
    <row r="233" spans="1:24" x14ac:dyDescent="0.2">
      <c r="J233" s="241"/>
      <c r="K233" s="241"/>
      <c r="L233" s="79"/>
      <c r="M233" s="80"/>
      <c r="N233" s="80">
        <f>COUNTIF(N8:N225,10)</f>
        <v>0</v>
      </c>
      <c r="O233" s="80">
        <f>COUNTIF(O8:O225,10)</f>
        <v>7</v>
      </c>
      <c r="P233" s="80">
        <f>COUNTIF(P8:P225,10)</f>
        <v>19</v>
      </c>
      <c r="Q233" s="80">
        <f>COUNTIF(Q8:Q225,1)</f>
        <v>0</v>
      </c>
      <c r="R233" s="80">
        <f>COUNTIF(R8:R225,"&gt;=.7")</f>
        <v>160</v>
      </c>
      <c r="S233" s="80">
        <f>COUNTIF(S8:S225,"&gt;=.7")</f>
        <v>0</v>
      </c>
      <c r="T233" s="80">
        <f>COUNTIF(T8:T225,"High")</f>
        <v>0</v>
      </c>
      <c r="U233" s="80">
        <f>COUNTIF(U8:U225,"&gt;.6")</f>
        <v>0</v>
      </c>
      <c r="V233" s="80">
        <f>COUNTIF(V8:V225,"&gt;.35")</f>
        <v>17</v>
      </c>
      <c r="W233" s="87"/>
      <c r="X233" s="87"/>
    </row>
    <row r="234" spans="1:24" x14ac:dyDescent="0.2">
      <c r="N234" s="80">
        <f>COUNTIF(N9:N226,"&gt;9.9")</f>
        <v>0</v>
      </c>
      <c r="O234" s="80">
        <f>COUNTIF(O9:O226,"&gt;9.9")</f>
        <v>7</v>
      </c>
      <c r="P234" s="80">
        <f>COUNTIF(P9:P226,"&gt;=9.95")</f>
        <v>19</v>
      </c>
      <c r="Q234" s="80">
        <f>COUNTIF(Q9:Q226,"&gt;=9.95")</f>
        <v>3</v>
      </c>
      <c r="R234" s="80">
        <f>COUNTIF(R9:R226,"&gt;=1.4")</f>
        <v>147</v>
      </c>
      <c r="S234" s="80">
        <f>COUNTIF(S9:S226,"&gt;=1.4")</f>
        <v>0</v>
      </c>
      <c r="T234" s="80">
        <f>COUNTIF(T9:T226,"&gt;=9.95")</f>
        <v>0</v>
      </c>
      <c r="U234" s="80">
        <f>COUNTIF(U9:U226,"&gt;=1")</f>
        <v>0</v>
      </c>
      <c r="V234" s="80">
        <f>COUNTIF(V8:V225,"&gt;.7")</f>
        <v>11</v>
      </c>
      <c r="W234" s="87"/>
      <c r="X234" s="87"/>
    </row>
  </sheetData>
  <conditionalFormatting sqref="G1:G5">
    <cfRule type="cellIs" dxfId="158" priority="25" stopIfTrue="1" operator="greaterThanOrEqual">
      <formula>0</formula>
    </cfRule>
  </conditionalFormatting>
  <conditionalFormatting sqref="G8:G225">
    <cfRule type="cellIs" dxfId="155" priority="4" stopIfTrue="1" operator="greaterThanOrEqual">
      <formula>0</formula>
    </cfRule>
  </conditionalFormatting>
  <conditionalFormatting sqref="G1:H5">
    <cfRule type="expression" dxfId="152" priority="11" stopIfTrue="1">
      <formula>G1=""</formula>
    </cfRule>
  </conditionalFormatting>
  <conditionalFormatting sqref="G8:H225">
    <cfRule type="expression" dxfId="151" priority="1" stopIfTrue="1">
      <formula>G8=""</formula>
    </cfRule>
  </conditionalFormatting>
  <conditionalFormatting sqref="H1:H5">
    <cfRule type="expression" dxfId="148" priority="18">
      <formula>H1=10</formula>
    </cfRule>
    <cfRule type="cellIs" dxfId="147" priority="17" operator="between">
      <formula>7</formula>
      <formula>9.99</formula>
    </cfRule>
    <cfRule type="cellIs" dxfId="146" priority="16" operator="between">
      <formula>0</formula>
      <formula>6.999</formula>
    </cfRule>
  </conditionalFormatting>
  <conditionalFormatting sqref="H8:H225">
    <cfRule type="expression" dxfId="141" priority="73">
      <formula>H8=10</formula>
    </cfRule>
    <cfRule type="cellIs" dxfId="140" priority="71" operator="between">
      <formula>0</formula>
      <formula>6.999</formula>
    </cfRule>
    <cfRule type="cellIs" dxfId="139" priority="72" operator="between">
      <formula>7</formula>
      <formula>9.99</formula>
    </cfRule>
  </conditionalFormatting>
  <conditionalFormatting sqref="I2:I3">
    <cfRule type="expression" dxfId="138" priority="26">
      <formula>I2=""</formula>
    </cfRule>
    <cfRule type="cellIs" dxfId="137" priority="27" operator="between">
      <formula>0</formula>
      <formula>6.999</formula>
    </cfRule>
    <cfRule type="expression" dxfId="136" priority="29">
      <formula>I2=10</formula>
    </cfRule>
    <cfRule type="cellIs" dxfId="135" priority="28" operator="between">
      <formula>7</formula>
      <formula>9.99</formula>
    </cfRule>
  </conditionalFormatting>
  <conditionalFormatting sqref="I2:I5">
    <cfRule type="cellIs" dxfId="134" priority="13" operator="between">
      <formula>0</formula>
      <formula>6.999</formula>
    </cfRule>
    <cfRule type="expression" dxfId="133" priority="15">
      <formula>I2=10</formula>
    </cfRule>
    <cfRule type="cellIs" dxfId="132" priority="14" operator="between">
      <formula>7</formula>
      <formula>9.99</formula>
    </cfRule>
    <cfRule type="expression" dxfId="131" priority="12">
      <formula>I2=""</formula>
    </cfRule>
  </conditionalFormatting>
  <conditionalFormatting sqref="I4:I5">
    <cfRule type="expression" dxfId="130" priority="7">
      <formula>I4=""</formula>
    </cfRule>
    <cfRule type="expression" dxfId="129" priority="10">
      <formula>I4=10</formula>
    </cfRule>
    <cfRule type="cellIs" dxfId="128" priority="8" operator="between">
      <formula>0</formula>
      <formula>6.999</formula>
    </cfRule>
    <cfRule type="cellIs" dxfId="127" priority="9" operator="between">
      <formula>7</formula>
      <formula>9.99</formula>
    </cfRule>
  </conditionalFormatting>
  <conditionalFormatting sqref="I8:I225">
    <cfRule type="expression" dxfId="126" priority="66">
      <formula>I8=""</formula>
    </cfRule>
    <cfRule type="cellIs" dxfId="125" priority="69" stopIfTrue="1" operator="greaterThanOrEqual">
      <formula>0</formula>
    </cfRule>
  </conditionalFormatting>
  <conditionalFormatting sqref="J8:K225">
    <cfRule type="colorScale" priority="888">
      <colorScale>
        <cfvo type="min"/>
        <cfvo type="max"/>
        <color rgb="FFFCDCDF"/>
        <color rgb="FFF2676B"/>
      </colorScale>
    </cfRule>
  </conditionalFormatting>
  <conditionalFormatting sqref="J9:K9">
    <cfRule type="colorScale" priority="37">
      <colorScale>
        <cfvo type="min"/>
        <cfvo type="max"/>
        <color rgb="FFFCDCDF"/>
        <color rgb="FFF2676B"/>
      </colorScale>
    </cfRule>
  </conditionalFormatting>
  <conditionalFormatting sqref="L8:L15 L17:L225">
    <cfRule type="expression" dxfId="122" priority="42">
      <formula>$L8&lt;&gt;$C8</formula>
    </cfRule>
  </conditionalFormatting>
  <conditionalFormatting sqref="M2:V3 W3:Z3">
    <cfRule type="expression" dxfId="121" priority="32">
      <formula>M2=L2</formula>
    </cfRule>
    <cfRule type="expression" dxfId="120" priority="31">
      <formula>M2&lt;&gt;L2</formula>
    </cfRule>
    <cfRule type="expression" dxfId="119" priority="30">
      <formula>M2=L2</formula>
    </cfRule>
  </conditionalFormatting>
  <conditionalFormatting sqref="M198:X225 M8:Z197">
    <cfRule type="colorScale" priority="39">
      <colorScale>
        <cfvo type="num" val="0"/>
        <cfvo type="num" val="10"/>
        <color rgb="FFFCFCFF"/>
        <color rgb="FFFFFF00"/>
      </colorScale>
    </cfRule>
  </conditionalFormatting>
  <conditionalFormatting sqref="M6:Z6">
    <cfRule type="expression" dxfId="118" priority="22">
      <formula>ISNUMBER(SEARCH("_raw",M$7))</formula>
    </cfRule>
  </conditionalFormatting>
  <conditionalFormatting sqref="M8:Z197 M198:X225">
    <cfRule type="expression" dxfId="117" priority="38" stopIfTrue="1">
      <formula>ISNUMBER(SEARCH("_raw",M$7))</formula>
    </cfRule>
  </conditionalFormatting>
  <conditionalFormatting sqref="W2:AD3">
    <cfRule type="expression" dxfId="116" priority="33">
      <formula>W2=R2</formula>
    </cfRule>
    <cfRule type="expression" dxfId="115" priority="34">
      <formula>W2&lt;&gt;R2</formula>
    </cfRule>
    <cfRule type="expression" dxfId="114"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ADFDB0AD-0C93-AC4A-9038-761967B8199D}">
            <xm:f>Parameters!$D$38</xm:f>
            <x14:dxf>
              <font>
                <sz val="12"/>
                <color rgb="FF000000"/>
                <name val="Arial"/>
              </font>
              <fill>
                <patternFill patternType="solid">
                  <bgColor rgb="FFEE9F8F"/>
                </patternFill>
              </fill>
            </x14:dxf>
          </x14:cfRule>
          <x14:cfRule type="cellIs" priority="23" stopIfTrue="1" operator="greaterThanOrEqual" id="{25607E25-314D-BA49-BEF4-87348BA5DDC8}">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CFDEB44D-011D-D344-9D0B-7C29EC023224}">
            <xm:f>Parameters!$D$38</xm:f>
            <x14:dxf>
              <font>
                <sz val="12"/>
                <color rgb="FF000000"/>
                <name val="Arial"/>
              </font>
              <fill>
                <patternFill patternType="solid">
                  <bgColor rgb="FFEE9F8F"/>
                </patternFill>
              </fill>
            </x14:dxf>
          </x14:cfRule>
          <x14:cfRule type="cellIs" priority="2" stopIfTrue="1" operator="greaterThanOrEqual" id="{EDDC596B-FD1B-8845-BDC8-5622695C43F4}">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7BF20AE8-A334-2343-9844-097BDBECC97D}">
            <xm:f>0</xm:f>
            <xm:f>Parameters!$D$42</xm:f>
            <x14:dxf>
              <font>
                <sz val="12"/>
                <color rgb="FF000000"/>
                <name val="Arial"/>
              </font>
              <fill>
                <patternFill patternType="solid">
                  <bgColor rgb="FFFCDCDF"/>
                </patternFill>
              </fill>
            </x14:dxf>
          </x14:cfRule>
          <x14:cfRule type="cellIs" priority="19" stopIfTrue="1" operator="greaterThanOrEqual" id="{F8B8933E-1D9A-C34E-8A17-F237A1125386}">
            <xm:f>Parameters!$D$41</xm:f>
            <x14:dxf>
              <font>
                <sz val="12"/>
                <color rgb="FF000000"/>
                <name val="Arial"/>
              </font>
              <fill>
                <patternFill patternType="solid">
                  <bgColor rgb="FFF2676B"/>
                </patternFill>
              </fill>
            </x14:dxf>
          </x14:cfRule>
          <x14:cfRule type="cellIs" priority="20" stopIfTrue="1" operator="greaterThanOrEqual" id="{DCD29384-F343-D840-B85C-79CAC66D697E}">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6" stopIfTrue="1" operator="between" id="{442B6125-5959-B74F-97CB-7C9C322D96A2}">
            <xm:f>0</xm:f>
            <xm:f>Parameters!$D$42</xm:f>
            <x14:dxf>
              <font>
                <sz val="12"/>
                <color rgb="FF000000"/>
                <name val="Arial"/>
              </font>
              <fill>
                <patternFill patternType="solid">
                  <bgColor rgb="FFFCDCDF"/>
                </patternFill>
              </fill>
            </x14:dxf>
          </x14:cfRule>
          <x14:cfRule type="cellIs" priority="75" stopIfTrue="1" operator="greaterThanOrEqual" id="{3030B90D-AC96-F54F-910A-1B5B157E6212}">
            <xm:f>Parameters!$D$42</xm:f>
            <x14:dxf>
              <font>
                <sz val="12"/>
                <color rgb="FF000000"/>
                <name val="Arial"/>
              </font>
              <fill>
                <patternFill patternType="solid">
                  <bgColor rgb="FFF7A9AC"/>
                </patternFill>
              </fill>
            </x14:dxf>
          </x14:cfRule>
          <x14:cfRule type="cellIs" priority="74" stopIfTrue="1" operator="greaterThanOrEqual" id="{7E1F1194-0AFF-C34A-8991-A21F54718FB3}">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8" stopIfTrue="1" operator="greaterThanOrEqual" id="{4D0B9169-A8BE-CF48-B801-F5D32B6A51C8}">
            <xm:f>Parameters!$D$38</xm:f>
            <x14:dxf>
              <font>
                <sz val="12"/>
                <color rgb="FF000000"/>
                <name val="Arial"/>
              </font>
              <fill>
                <patternFill patternType="solid">
                  <bgColor rgb="FFF9BF8E"/>
                </patternFill>
              </fill>
            </x14:dxf>
          </x14:cfRule>
          <x14:cfRule type="cellIs" priority="67" stopIfTrue="1" operator="greaterThanOrEqual" id="{D43C87BD-83C2-2D49-A658-019411BE123C}">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5" id="{22366C8C-4FAF-6B45-BA8D-6EE2D2B46C97}">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895664FA-4518-A24D-9B54-97B3D018295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1C663B-9618-724B-AB41-6B645AF13362}">
  <dimension ref="A1:AN233"/>
  <sheetViews>
    <sheetView zoomScaleNormal="100" workbookViewId="0">
      <selection activeCell="D8" sqref="D8"/>
    </sheetView>
  </sheetViews>
  <sheetFormatPr baseColWidth="10" defaultColWidth="8.7109375" defaultRowHeight="16" x14ac:dyDescent="0.2"/>
  <cols>
    <col min="1" max="1" width="5.28515625" style="35" customWidth="1"/>
    <col min="2" max="2" width="22.7109375" style="35" customWidth="1"/>
    <col min="3" max="5" width="8.7109375" style="35"/>
    <col min="6" max="6" width="3.7109375" style="35" customWidth="1"/>
    <col min="7" max="9" width="9.7109375" style="86" customWidth="1"/>
    <col min="10" max="10" width="23.140625" style="242" bestFit="1" customWidth="1"/>
    <col min="11" max="11" width="22.28515625" style="242" bestFit="1" customWidth="1"/>
    <col min="12" max="12" width="6.140625" style="44" bestFit="1" customWidth="1"/>
    <col min="13" max="13" width="17.5703125" style="86" bestFit="1" customWidth="1"/>
    <col min="14" max="14" width="22.85546875" style="86" bestFit="1" customWidth="1"/>
    <col min="15" max="15" width="11.85546875" style="86" bestFit="1" customWidth="1"/>
    <col min="16" max="16" width="10.28515625" style="86" bestFit="1" customWidth="1"/>
    <col min="17" max="17" width="17.140625" style="86" bestFit="1" customWidth="1"/>
    <col min="18" max="18" width="14.7109375" style="86" bestFit="1" customWidth="1"/>
    <col min="19" max="19" width="16.5703125" style="86" bestFit="1" customWidth="1"/>
    <col min="20" max="20" width="80.5703125" style="86" bestFit="1" customWidth="1"/>
    <col min="21" max="21" width="15" style="86" bestFit="1" customWidth="1"/>
    <col min="22" max="22" width="44.42578125" style="86" bestFit="1" customWidth="1"/>
    <col min="23" max="23" width="29.140625" style="86" customWidth="1"/>
    <col min="24" max="24" width="80.5703125" style="86" bestFit="1" customWidth="1"/>
    <col min="25" max="30" width="8.7109375" style="86" customWidth="1"/>
    <col min="31" max="31" width="8.7109375" style="86"/>
    <col min="32"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426</v>
      </c>
      <c r="C2" s="88"/>
      <c r="D2" s="172"/>
      <c r="E2" s="172"/>
      <c r="F2" s="89"/>
      <c r="G2" s="90"/>
      <c r="H2" s="90"/>
      <c r="I2" s="90"/>
      <c r="L2" s="91"/>
      <c r="M2" s="177" t="str">
        <f>IF(SUM(M4:M5)&gt;0,"Norm. Values",IF(ISTEXT(M7),"Raw Values",""))</f>
        <v>Norm. Values</v>
      </c>
      <c r="N2" s="177" t="str">
        <f t="shared" ref="N2:AD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Raw Values</v>
      </c>
      <c r="T2" s="177" t="str">
        <f t="shared" si="0"/>
        <v>Raw Values</v>
      </c>
      <c r="U2" s="177" t="str">
        <f t="shared" si="0"/>
        <v>Raw Values</v>
      </c>
      <c r="V2" s="177" t="str">
        <f t="shared" si="0"/>
        <v>Raw Values</v>
      </c>
      <c r="W2" s="177"/>
      <c r="X2" s="177"/>
      <c r="Y2" s="177" t="str">
        <f t="shared" si="0"/>
        <v/>
      </c>
      <c r="Z2" s="177" t="str">
        <f t="shared" si="0"/>
        <v/>
      </c>
      <c r="AA2" s="177" t="str">
        <f t="shared" si="0"/>
        <v/>
      </c>
      <c r="AB2" s="177" t="str">
        <f t="shared" si="0"/>
        <v/>
      </c>
      <c r="AC2" s="177" t="str">
        <f t="shared" si="0"/>
        <v/>
      </c>
      <c r="AD2" s="177" t="str">
        <f t="shared" si="0"/>
        <v/>
      </c>
      <c r="AE2" s="89"/>
      <c r="AF2" s="89"/>
      <c r="AG2" s="89"/>
      <c r="AH2" s="89"/>
      <c r="AI2" s="89"/>
      <c r="AJ2" s="89"/>
      <c r="AK2" s="89"/>
      <c r="AL2" s="93"/>
    </row>
    <row r="3" spans="1:38" x14ac:dyDescent="0.2">
      <c r="A3" s="93"/>
      <c r="B3" s="95"/>
      <c r="C3" s="88"/>
      <c r="D3" s="172"/>
      <c r="E3" s="172"/>
      <c r="F3" s="89"/>
      <c r="G3" s="90"/>
      <c r="H3" s="90"/>
      <c r="I3" s="90"/>
      <c r="L3" s="91"/>
      <c r="M3" s="178" t="str">
        <f>IF(M4=1,"Underlying",IF(M5=1,"Emerging",""))</f>
        <v>Underlying</v>
      </c>
      <c r="N3" s="178" t="str">
        <f t="shared" ref="N3:U3" si="1">IF(N4=1,"Underlying",IF(N5=1,"Emerging",""))</f>
        <v>Emerging</v>
      </c>
      <c r="O3" s="178" t="str">
        <f t="shared" si="1"/>
        <v>Emerging</v>
      </c>
      <c r="P3" s="178" t="str">
        <f t="shared" si="1"/>
        <v>Emerging</v>
      </c>
      <c r="Q3" s="178" t="str">
        <f t="shared" si="1"/>
        <v>Emerging</v>
      </c>
      <c r="R3" s="178" t="str">
        <f t="shared" si="1"/>
        <v>Emerging</v>
      </c>
      <c r="S3" s="178" t="str">
        <f t="shared" si="1"/>
        <v/>
      </c>
      <c r="T3" s="178" t="str">
        <f t="shared" si="1"/>
        <v/>
      </c>
      <c r="U3" s="178" t="str">
        <f t="shared" si="1"/>
        <v/>
      </c>
      <c r="V3" s="178" t="str">
        <f>IF(V4=1,"Underlying",IF(V5=1,"Emerging",""))</f>
        <v/>
      </c>
      <c r="W3" s="178"/>
      <c r="X3" s="178"/>
      <c r="Y3" s="178" t="str">
        <f t="shared" ref="Y3:Z3" si="2">IF(Y4=1,"Underlying",IF(Y5=1,"Emerging",""))</f>
        <v/>
      </c>
      <c r="Z3" s="178" t="str">
        <f t="shared" si="2"/>
        <v/>
      </c>
      <c r="AA3" s="179"/>
      <c r="AB3" s="179"/>
      <c r="AC3" s="179"/>
      <c r="AD3" s="179"/>
      <c r="AE3" s="89"/>
      <c r="AF3" s="89"/>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0</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t="str">
        <f>IFERROR(INDEX('Data Dictionary'!$I$8:$I$39,MATCH(S7,'Data Dictionary'!$K$8:$K$39,0)),"")</f>
        <v/>
      </c>
      <c r="T4" s="180"/>
      <c r="U4" s="180"/>
      <c r="V4" s="180"/>
      <c r="W4" s="180"/>
      <c r="X4" s="180"/>
      <c r="Y4" s="180"/>
      <c r="Z4" s="180"/>
      <c r="AA4" s="92"/>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1</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t="str">
        <f>IFERROR(INDEX('Data Dictionary'!$J$8:$J$39,MATCH(S7,'Data Dictionary'!$K$8:$K$39,0)),"")</f>
        <v/>
      </c>
      <c r="T5" s="181"/>
      <c r="U5" s="181"/>
      <c r="V5" s="181"/>
      <c r="W5" s="181"/>
      <c r="X5" s="181"/>
      <c r="Y5" s="181"/>
      <c r="Z5" s="181"/>
      <c r="AA5" s="92"/>
      <c r="AB5" s="92"/>
      <c r="AC5" s="87"/>
      <c r="AD5" s="89"/>
      <c r="AE5" s="89"/>
      <c r="AF5" s="89"/>
      <c r="AG5" s="89"/>
      <c r="AH5" s="89"/>
      <c r="AI5" s="89"/>
      <c r="AJ5" s="89"/>
      <c r="AK5" s="89"/>
      <c r="AL5" s="93"/>
    </row>
    <row r="6" spans="1:38" ht="29"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INFORM Natural Multi-hazard Rating</v>
      </c>
      <c r="N6" s="246" t="str">
        <f>IFERROR(INDEX('Data Dictionary'!$E$8:$E$39,MATCH(N7,'Data Dictionary'!$K$8:$K$39,0)),IFERROR(CONCATENATE(INDEX('Data Dictionary'!$E$8:$E$39,MATCH(LEFT(N7, SEARCH("_raw",N7,1)-1),'Data Dictionary'!$L$8:$L$39,0))," (Raw)"),""))</f>
        <v>GDACS Live Hazard Tracker</v>
      </c>
      <c r="O6" s="246" t="str">
        <f>IFERROR(INDEX('Data Dictionary'!$E$8:$E$39,MATCH(O7,'Data Dictionary'!$K$8:$K$39,0)),IFERROR(CONCATENATE(INDEX('Data Dictionary'!$E$8:$E$39,MATCH(LEFT(O7, SEARCH("_raw",O7,1)-1),'Data Dictionary'!$L$8:$L$39,0))," (Raw)"),""))</f>
        <v>Locust Threat Level</v>
      </c>
      <c r="P6" s="246" t="str">
        <f>IFERROR(INDEX('Data Dictionary'!$E$8:$E$39,MATCH(P7,'Data Dictionary'!$K$8:$K$39,0)),IFERROR(CONCATENATE(INDEX('Data Dictionary'!$E$8:$E$39,MATCH(LEFT(P7, SEARCH("_raw",P7,1)-1),'Data Dictionary'!$L$8:$L$39,0))," (Raw)"),""))</f>
        <v>INFORM Severity</v>
      </c>
      <c r="Q6" s="246" t="str">
        <f>IFERROR(INDEX('Data Dictionary'!$E$8:$E$39,MATCH(Q7,'Data Dictionary'!$K$8:$K$39,0)),IFERROR(CONCATENATE(INDEX('Data Dictionary'!$E$8:$E$39,MATCH(LEFT(Q7, SEARCH("_raw",Q7,1)-1),'Data Dictionary'!$L$8:$L$39,0))," (Raw)"),""))</f>
        <v>Seasonal Forecast Index</v>
      </c>
      <c r="R6" s="246" t="str">
        <f>IFERROR(INDEX('Data Dictionary'!$E$8:$E$39,MATCH(R7,'Data Dictionary'!$K$8:$K$39,0)),IFERROR(CONCATENATE(INDEX('Data Dictionary'!$E$8:$E$39,MATCH(LEFT(R7, SEARCH("_raw",R7,1)-1),'Data Dictionary'!$L$8:$L$39,0))," (Raw)"),""))</f>
        <v>ACAPS Risk List (Natural Hazard)</v>
      </c>
      <c r="S6" s="246" t="str">
        <f>IFERROR(INDEX('Data Dictionary'!$E$8:$E$39,MATCH(S7,'Data Dictionary'!$K$8:$K$39,0)),IFERROR(CONCATENATE(INDEX('Data Dictionary'!$E$8:$E$39,MATCH(LEFT(S7, SEARCH("_raw",S7,1)-1),'Data Dictionary'!$L$8:$L$39,0))," (Raw)"),""))</f>
        <v>INFORM Natural Multi-hazard Rating (Raw)</v>
      </c>
      <c r="T6" s="246" t="str">
        <f>IFERROR(INDEX('Data Dictionary'!$E$8:$E$39,MATCH(T7,'Data Dictionary'!$K$8:$K$39,0)),IFERROR(CONCATENATE(INDEX('Data Dictionary'!$E$8:$E$39,MATCH(LEFT(T7, SEARCH("_raw",T7,1)-1),'Data Dictionary'!$L$8:$L$39,0))," (Raw)"),""))</f>
        <v>GDACS Live Hazard Tracker (Raw)</v>
      </c>
      <c r="U6" s="246" t="str">
        <f>IFERROR(INDEX('Data Dictionary'!$E$8:$E$39,MATCH(U7,'Data Dictionary'!$K$8:$K$39,0)),IFERROR(CONCATENATE(INDEX('Data Dictionary'!$E$8:$E$39,MATCH(LEFT(U7, SEARCH("_raw",U7,1)-1),'Data Dictionary'!$L$8:$L$39,0))," (Raw)"),""))</f>
        <v>Locust Threat Level (Raw)</v>
      </c>
      <c r="V6" s="246" t="str">
        <f>IFERROR(INDEX('Data Dictionary'!$E$8:$E$39,MATCH(V7,'Data Dictionary'!$K$8:$K$39,0)),IFERROR(CONCATENATE(INDEX('Data Dictionary'!$E$8:$E$39,MATCH(LEFT(V7, SEARCH("_raw",V7,1)-1),'Data Dictionary'!$L$8:$L$39,0))," (Raw)"),""))</f>
        <v>INFORM Severity (Raw)</v>
      </c>
      <c r="W6" s="246"/>
      <c r="X6" s="246"/>
      <c r="Y6" s="246"/>
      <c r="Z6" s="246"/>
      <c r="AA6" s="99"/>
      <c r="AB6" s="99"/>
      <c r="AC6" s="99"/>
      <c r="AD6" s="35"/>
      <c r="AE6" s="35"/>
    </row>
    <row r="7" spans="1:38" s="94" customFormat="1" ht="29" x14ac:dyDescent="0.2">
      <c r="A7" s="198"/>
      <c r="B7" s="188"/>
      <c r="C7" s="188"/>
      <c r="D7" s="218"/>
      <c r="E7" s="218"/>
      <c r="F7" s="102"/>
      <c r="G7" s="189"/>
      <c r="H7" s="189"/>
      <c r="I7" s="189"/>
      <c r="J7" s="243" t="s">
        <v>614</v>
      </c>
      <c r="K7" s="243" t="s">
        <v>615</v>
      </c>
      <c r="L7" s="244" t="s">
        <v>2</v>
      </c>
      <c r="M7" s="247" t="s">
        <v>389</v>
      </c>
      <c r="N7" s="247" t="s">
        <v>395</v>
      </c>
      <c r="O7" s="247" t="s">
        <v>396</v>
      </c>
      <c r="P7" s="247" t="s">
        <v>799</v>
      </c>
      <c r="Q7" s="247" t="s">
        <v>394</v>
      </c>
      <c r="R7" s="247" t="s">
        <v>636</v>
      </c>
      <c r="S7" s="247" t="s">
        <v>476</v>
      </c>
      <c r="T7" s="247" t="s">
        <v>475</v>
      </c>
      <c r="U7" s="247" t="s">
        <v>477</v>
      </c>
      <c r="V7" s="247" t="s">
        <v>800</v>
      </c>
      <c r="W7" s="247" t="s">
        <v>527</v>
      </c>
      <c r="X7" s="247" t="s">
        <v>637</v>
      </c>
      <c r="Y7" s="247"/>
      <c r="Z7" s="247"/>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10</v>
      </c>
      <c r="H8" s="80" t="e" cm="1">
        <f t="array" ref="H8">IF(
    SUM(IF(
            ISNUMBER(
                IF(
                    $M$4:$V$4,
                    (M8:V8),
                    "")),
            1,
            0))
        =0,
    NA(),
    IF(
        Parameters!$D$15=1,
        IF(
            SUM(--(ISNUMBER(IF($M$4:$V$4=1,(M8:V8),""))))&gt;0,
            MAX(IF(
                ISNUMBER(M8:V8),
                IF(
                    M$4:V$4=1,
                    M8:V8,
                    ""),
                "")),
            MAX(IF(
                ISNUMBER(M8:V8),
                IF(
                    M$4:V$4=2,
                    M8:V8,
                    ""),
                ""))
        ),
        IF(
            Parameters!$D$16=1,
            IFERROR(
                AVERAGE(IF(
                    ISNUMBER(M8:V8),
                    IF(
                        M$4:V$4=1,
                        M8:V8,
                        ""),
                    "")),
                AVERAGE(IF(
                    ISNUMBER(M8:V8),
                    IF(
                        M$4:V$4=2,
                        M8:V8,
                        ""),
                    ""))
            ),
            IF(
                Parameters!$D$17=1,
                IFERROR(
                    IF(
                        OR(
                            IF(
                                ISNUMBER(M8:V8),
                                IF(
                                    M$4:V$4=1,
                                    M8:V8,
                                    ""),
                                "")
                            =0),
                        0,
                        GEOMEAN(IF(
                            ISNUMBER(M8:V8),
                            IF(
                                M$4:V$4=1,
                                M8:V8,
                                ""),
                            ""))
                    ),
                    IF(
                        OR(IF(
                            ISNUMBER(M8:V8),
                            IF(
                                M$4:V$4=2,
                                M8:V8,
                                ""),
                            "")
                            =0),
                        0,
                        GEOMEAN(IF(
                            ISNUMBER(M8:V8),
                            IF(
                                M$4:V$4=2,
                                M8:V8,
                                ""),
                            "")))
                )
            )
        )
    )
)</f>
        <v>#N/A</v>
      </c>
      <c r="I8" s="191" cm="1">
        <f t="array" ref="I8">IF(
    SUM(IF(
            ISNUMBER(
                IF(
                    $M$5:$V$5,
                    (M8:V8),
                    "")),
            1,
            0))
        =0,
    NA(),
    IF(
        Parameters!$D$15=1,
        IF(
            SUM(--(ISNUMBER(IF($M$5:$V$5=1,(M8:V8),""))))&gt;0,
            MAX(IF(
                ISNUMBER(M8:V8),
                IF(
                    M$5:V$5=1,
                    M8:V8,
                    ""),
                "")),
            MAX(IF(
                ISNUMBER(M8:V8),
                IF(
                    M$5:V$5=2,
                    M8:V8,
                    ""),
                ""))
        ),
        IF(
            Parameters!$D$16=1,
            IFERROR(
                AVERAGE(IF(
                    ISNUMBER(M8:V8),
                    IF(
                        M$5:V$5=1,
                        M8:V8,
                        ""),
                    "")),
                AVERAGE(IF(
                    ISNUMBER(M8:V8),
                    IF(
                        M$5:V$5=2,
                        M8:V8,
                        ""),
                    ""))
            ),
            IF(
                Parameters!$D$17=1,
                IFERROR(
                    IF(
                        OR(
                            IF(
                                ISNUMBER(M8:V8),
                                IF(
                                    M$5:V$5=1,
                                    M8:V8,
                                    ""),
                                "")
                            =0),
                        0,
                        GEOMEAN(IF(
                            ISNUMBER(M8:V8),
                            IF(
                                M$5:V$5=1,
                                M8:V8,
                                ""),
                            ""))
                    ),
                    IF(
                        OR(IF(
                            ISNUMBER(M8:V8),
                            IF(
                                M$5:V$5=2,
                                M8:V8,
                                ""),
                            "")
                            =0),
                        0,
                        GEOMEAN(IF(
                            ISNUMBER(M8:V8),
                            IF(
                                M$5:V$5=2,
                                M8:V8,
                                ""),
                            "")))
                )
            )
        )
    )
)</f>
        <v>10</v>
      </c>
      <c r="J8" s="242">
        <v>44887</v>
      </c>
      <c r="K8" s="242">
        <v>45259</v>
      </c>
      <c r="L8" s="91" t="s">
        <v>694</v>
      </c>
      <c r="M8" s="192" t="s">
        <v>409</v>
      </c>
      <c r="N8" s="192" t="s">
        <v>409</v>
      </c>
      <c r="O8" s="192" t="s">
        <v>409</v>
      </c>
      <c r="P8" s="192">
        <v>0</v>
      </c>
      <c r="Q8" s="192">
        <v>10</v>
      </c>
      <c r="R8" s="192" t="s">
        <v>409</v>
      </c>
      <c r="S8" s="192" t="s">
        <v>409</v>
      </c>
      <c r="T8" s="192" t="s">
        <v>409</v>
      </c>
      <c r="U8" s="192" t="s">
        <v>409</v>
      </c>
      <c r="V8" s="192" t="s">
        <v>409</v>
      </c>
      <c r="W8" s="192">
        <v>1</v>
      </c>
      <c r="X8" s="192" t="s">
        <v>409</v>
      </c>
      <c r="Y8" s="192"/>
      <c r="Z8" s="192"/>
      <c r="AA8" s="103"/>
      <c r="AB8" s="103"/>
      <c r="AC8" s="103"/>
    </row>
    <row r="9" spans="1:38" x14ac:dyDescent="0.2">
      <c r="A9" s="84">
        <v>2</v>
      </c>
      <c r="B9" s="84" t="str">
        <f ca="1"/>
        <v>Afghanistan</v>
      </c>
      <c r="C9" s="84" t="str">
        <f ca="1"/>
        <v>AFG</v>
      </c>
      <c r="D9" s="219" t="str">
        <f ca="1"/>
        <v>SAS           South Asia</v>
      </c>
      <c r="E9" s="219" t="str">
        <f ca="1"/>
        <v>IDA</v>
      </c>
      <c r="F9" s="190" t="str">
        <f t="shared" ref="F9:F72" ca="1" si="3">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8.8506120315678345</v>
      </c>
      <c r="H9" s="80" cm="1">
        <f t="array" ref="H9">IF(
    SUM(IF(
            ISNUMBER(
                IF(
                    $M$4:$V$4,
                    (M9:V9),
                    "")),
            1,
            0))
        =0,
    NA(),
    IF(
        Parameters!$D$15=1,
        IF(
            SUM(--(ISNUMBER(IF($M$4:$V$4=1,(M9:V9),""))))&gt;0,
            MAX(IF(
                ISNUMBER(M9:V9),
                IF(
                    M$4:V$4=1,
                    M9:V9,
                    ""),
                "")),
            MAX(IF(
                ISNUMBER(M9:V9),
                IF(
                    M$4:V$4=2,
                    M9:V9,
                    ""),
                ""))
        ),
        IF(
            Parameters!$D$16=1,
            IFERROR(
                AVERAGE(IF(
                    ISNUMBER(M9:V9),
                    IF(
                        M$4:V$4=1,
                        M9:V9,
                        ""),
                    "")),
                AVERAGE(IF(
                    ISNUMBER(M9:V9),
                    IF(
                        M$4:V$4=2,
                        M9:V9,
                        ""),
                    ""))
            ),
            IF(
                Parameters!$D$17=1,
                IFERROR(
                    IF(
                        OR(
                            IF(
                                ISNUMBER(M9:V9),
                                IF(
                                    M$4:V$4=1,
                                    M9:V9,
                                    ""),
                                "")
                            =0),
                        0,
                        GEOMEAN(IF(
                            ISNUMBER(M9:V9),
                            IF(
                                M$4:V$4=1,
                                M9:V9,
                                ""),
                            ""))
                    ),
                    IF(
                        OR(IF(
                            ISNUMBER(M9:V9),
                            IF(
                                M$4:V$4=2,
                                M9:V9,
                                ""),
                            "")
                            =0),
                        0,
                        GEOMEAN(IF(
                            ISNUMBER(M9:V9),
                            IF(
                                M$4:V$4=2,
                                M9:V9,
                                ""),
                            "")))
                )
            )
        )
    )
)</f>
        <v>7.8333333333333304</v>
      </c>
      <c r="I9" s="191" cm="1">
        <f t="array" ref="I9">IF(
    SUM(IF(
            ISNUMBER(
                IF(
                    $M$5:$V$5,
                    (M9:V9),
                    "")),
            1,
            0))
        =0,
    NA(),
    IF(
        Parameters!$D$15=1,
        IF(
            SUM(--(ISNUMBER(IF($M$5:$V$5=1,(M9:V9),""))))&gt;0,
            MAX(IF(
                ISNUMBER(M9:V9),
                IF(
                    M$5:V$5=1,
                    M9:V9,
                    ""),
                "")),
            MAX(IF(
                ISNUMBER(M9:V9),
                IF(
                    M$5:V$5=2,
                    M9:V9,
                    ""),
                ""))
        ),
        IF(
            Parameters!$D$16=1,
            IFERROR(
                AVERAGE(IF(
                    ISNUMBER(M9:V9),
                    IF(
                        M$5:V$5=1,
                        M9:V9,
                        ""),
                    "")),
                AVERAGE(IF(
                    ISNUMBER(M9:V9),
                    IF(
                        M$5:V$5=2,
                        M9:V9,
                        ""),
                    ""))
            ),
            IF(
                Parameters!$D$17=1,
                IFERROR(
                    IF(
                        OR(
                            IF(
                                ISNUMBER(M9:V9),
                                IF(
                                    M$5:V$5=1,
                                    M9:V9,
                                    ""),
                                "")
                            =0),
                        0,
                        GEOMEAN(IF(
                            ISNUMBER(M9:V9),
                            IF(
                                M$5:V$5=1,
                                M9:V9,
                                ""),
                            ""))
                    ),
                    IF(
                        OR(IF(
                            ISNUMBER(M9:V9),
                            IF(
                                M$5:V$5=2,
                                M9:V9,
                                ""),
                            "")
                            =0),
                        0,
                        GEOMEAN(IF(
                            ISNUMBER(M9:V9),
                            IF(
                                M$5:V$5=2,
                                M9:V9,
                                ""),
                            "")))
                )
            )
        )
    )
)</f>
        <v>10</v>
      </c>
      <c r="J9" s="242">
        <v>45188</v>
      </c>
      <c r="K9" s="242">
        <v>45259</v>
      </c>
      <c r="L9" s="91" t="s">
        <v>7</v>
      </c>
      <c r="M9" s="192">
        <v>7.8333333333333304</v>
      </c>
      <c r="N9" s="192">
        <v>0</v>
      </c>
      <c r="O9" s="192">
        <v>0</v>
      </c>
      <c r="P9" s="192">
        <v>10</v>
      </c>
      <c r="Q9" s="192">
        <v>0</v>
      </c>
      <c r="R9" s="192" t="s">
        <v>409</v>
      </c>
      <c r="S9" s="192">
        <v>5.7</v>
      </c>
      <c r="T9" s="192" t="s">
        <v>930</v>
      </c>
      <c r="U9" s="192">
        <v>0</v>
      </c>
      <c r="V9" s="192" t="s">
        <v>893</v>
      </c>
      <c r="W9" s="192">
        <v>0.32258064516128998</v>
      </c>
      <c r="X9" s="192" t="s">
        <v>409</v>
      </c>
      <c r="Y9" s="192"/>
      <c r="Z9" s="192"/>
      <c r="AA9" s="80"/>
      <c r="AB9" s="80"/>
      <c r="AC9" s="80"/>
    </row>
    <row r="10" spans="1:38" x14ac:dyDescent="0.2">
      <c r="A10" s="84">
        <v>3</v>
      </c>
      <c r="B10" s="84" t="str">
        <f ca="1"/>
        <v>Angola</v>
      </c>
      <c r="C10" s="84" t="str">
        <f ca="1"/>
        <v>AGO</v>
      </c>
      <c r="D10" s="219" t="str">
        <f ca="1"/>
        <v>SSF           Sub-Saharan Africa</v>
      </c>
      <c r="E10" s="219" t="str">
        <f ca="1"/>
        <v>IBRD</v>
      </c>
      <c r="F10" s="190" t="str">
        <f t="shared" ca="1" si="3"/>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5.627314338711372</v>
      </c>
      <c r="H10" s="80" cm="1">
        <f t="array" ref="H10">IF(
    SUM(IF(
            ISNUMBER(
                IF(
                    $M$4:$V$4,
                    (M10:V10),
                    "")),
            1,
            0))
        =0,
    NA(),
    IF(
        Parameters!$D$15=1,
        IF(
            SUM(--(ISNUMBER(IF($M$4:$V$4=1,(M10:V10),""))))&gt;0,
            MAX(IF(
                ISNUMBER(M10:V10),
                IF(
                    M$4:V$4=1,
                    M10:V10,
                    ""),
                "")),
            MAX(IF(
                ISNUMBER(M10:V10),
                IF(
                    M$4:V$4=2,
                    M10:V10,
                    ""),
                ""))
        ),
        IF(
            Parameters!$D$16=1,
            IFERROR(
                AVERAGE(IF(
                    ISNUMBER(M10:V10),
                    IF(
                        M$4:V$4=1,
                        M10:V10,
                        ""),
                    "")),
                AVERAGE(IF(
                    ISNUMBER(M10:V10),
                    IF(
                        M$4:V$4=2,
                        M10:V10,
                        ""),
                    ""))
            ),
            IF(
                Parameters!$D$17=1,
                IFERROR(
                    IF(
                        OR(
                            IF(
                                ISNUMBER(M10:V10),
                                IF(
                                    M$4:V$4=1,
                                    M10:V10,
                                    ""),
                                "")
                            =0),
                        0,
                        GEOMEAN(IF(
                            ISNUMBER(M10:V10),
                            IF(
                                M$4:V$4=1,
                                M10:V10,
                                ""),
                            ""))
                    ),
                    IF(
                        OR(IF(
                            ISNUMBER(M10:V10),
                            IF(
                                M$4:V$4=2,
                                M10:V10,
                                ""),
                            "")
                            =0),
                        0,
                        GEOMEAN(IF(
                            ISNUMBER(M10:V10),
                            IF(
                                M$4:V$4=2,
                                M10:V10,
                                ""),
                            "")))
                )
            )
        )
    )
)</f>
        <v>3.1666666666666599</v>
      </c>
      <c r="I10" s="191" cm="1">
        <f t="array" ref="I10">IF(
    SUM(IF(
            ISNUMBER(
                IF(
                    $M$5:$V$5,
                    (M10:V10),
                    "")),
            1,
            0))
        =0,
    NA(),
    IF(
        Parameters!$D$15=1,
        IF(
            SUM(--(ISNUMBER(IF($M$5:$V$5=1,(M10:V10),""))))&gt;0,
            MAX(IF(
                ISNUMBER(M10:V10),
                IF(
                    M$5:V$5=1,
                    M10:V10,
                    ""),
                "")),
            MAX(IF(
                ISNUMBER(M10:V10),
                IF(
                    M$5:V$5=2,
                    M10:V10,
                    ""),
                ""))
        ),
        IF(
            Parameters!$D$16=1,
            IFERROR(
                AVERAGE(IF(
                    ISNUMBER(M10:V10),
                    IF(
                        M$5:V$5=1,
                        M10:V10,
                        ""),
                    "")),
                AVERAGE(IF(
                    ISNUMBER(M10:V10),
                    IF(
                        M$5:V$5=2,
                        M10:V10,
                        ""),
                    ""))
            ),
            IF(
                Parameters!$D$17=1,
                IFERROR(
                    IF(
                        OR(
                            IF(
                                ISNUMBER(M10:V10),
                                IF(
                                    M$5:V$5=1,
                                    M10:V10,
                                    ""),
                                "")
                            =0),
                        0,
                        GEOMEAN(IF(
                            ISNUMBER(M10:V10),
                            IF(
                                M$5:V$5=1,
                                M10:V10,
                                ""),
                            ""))
                    ),
                    IF(
                        OR(IF(
                            ISNUMBER(M10:V10),
                            IF(
                                M$5:V$5=2,
                                M10:V10,
                                ""),
                            "")
                            =0),
                        0,
                        GEOMEAN(IF(
                            ISNUMBER(M10:V10),
                            IF(
                                M$5:V$5=2,
                                M10:V10,
                                ""),
                            "")))
                )
            )
        )
    )
)</f>
        <v>10</v>
      </c>
      <c r="J10" s="242">
        <v>45188</v>
      </c>
      <c r="K10" s="242">
        <v>45099</v>
      </c>
      <c r="L10" s="91" t="s">
        <v>9</v>
      </c>
      <c r="M10" s="192">
        <v>3.1666666666666599</v>
      </c>
      <c r="N10" s="192">
        <v>0</v>
      </c>
      <c r="O10" s="192">
        <v>0</v>
      </c>
      <c r="P10" s="192">
        <v>10</v>
      </c>
      <c r="Q10" s="192">
        <v>0</v>
      </c>
      <c r="R10" s="192" t="s">
        <v>409</v>
      </c>
      <c r="S10" s="192">
        <v>2.9</v>
      </c>
      <c r="T10" s="192" t="s">
        <v>915</v>
      </c>
      <c r="U10" s="192">
        <v>0</v>
      </c>
      <c r="V10" s="192" t="s">
        <v>835</v>
      </c>
      <c r="W10" s="192">
        <v>1.3157894736842099E-2</v>
      </c>
      <c r="X10" s="192" t="s">
        <v>409</v>
      </c>
      <c r="Y10" s="192"/>
      <c r="Z10" s="192"/>
      <c r="AA10" s="80"/>
      <c r="AB10" s="80"/>
      <c r="AC10" s="80"/>
    </row>
    <row r="11" spans="1:38" x14ac:dyDescent="0.2">
      <c r="A11" s="84">
        <v>4</v>
      </c>
      <c r="B11" s="84" t="str">
        <f ca="1"/>
        <v>Albania</v>
      </c>
      <c r="C11" s="84" t="str">
        <f ca="1"/>
        <v>ALB</v>
      </c>
      <c r="D11" s="219" t="str">
        <f ca="1"/>
        <v>ECS           Europe &amp; Central Asia</v>
      </c>
      <c r="E11" s="219" t="str">
        <f ca="1"/>
        <v>IBRD</v>
      </c>
      <c r="F11" s="190" t="str">
        <f t="shared" ca="1" si="3"/>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$M$4:$V$4,
                    (M11:V11),
                    "")),
            1,
            0))
        =0,
    NA(),
    IF(
        Parameters!$D$15=1,
        IF(
            SUM(--(ISNUMBER(IF($M$4:$V$4=1,(M11:V11),""))))&gt;0,
            MAX(IF(
                ISNUMBER(M11:V11),
                IF(
                    M$4:V$4=1,
                    M11:V11,
                    ""),
                "")),
            MAX(IF(
                ISNUMBER(M11:V11),
                IF(
                    M$4:V$4=2,
                    M11:V11,
                    ""),
                ""))
        ),
        IF(
            Parameters!$D$16=1,
            IFERROR(
                AVERAGE(IF(
                    ISNUMBER(M11:V11),
                    IF(
                        M$4:V$4=1,
                        M11:V11,
                        ""),
                    "")),
                AVERAGE(IF(
                    ISNUMBER(M11:V11),
                    IF(
                        M$4:V$4=2,
                        M11:V11,
                        ""),
                    ""))
            ),
            IF(
                Parameters!$D$17=1,
                IFERROR(
                    IF(
                        OR(
                            IF(
                                ISNUMBER(M11:V11),
                                IF(
                                    M$4:V$4=1,
                                    M11:V11,
                                    ""),
                                "")
                            =0),
                        0,
                        GEOMEAN(IF(
                            ISNUMBER(M11:V11),
                            IF(
                                M$4:V$4=1,
                                M11:V11,
                                ""),
                            ""))
                    ),
                    IF(
                        OR(IF(
                            ISNUMBER(M11:V11),
                            IF(
                                M$4:V$4=2,
                                M11:V11,
                                ""),
                            "")
                            =0),
                        0,
                        GEOMEAN(IF(
                            ISNUMBER(M11:V11),
                            IF(
                                M$4:V$4=2,
                                M11:V11,
                                ""),
                            "")))
                )
            )
        )
    )
)</f>
        <v>7.8333333333333304</v>
      </c>
      <c r="I11" s="191" cm="1">
        <f t="array" ref="I11">IF(
    SUM(IF(
            ISNUMBER(
                IF(
                    $M$5:$V$5,
                    (M11:V11),
                    "")),
            1,
            0))
        =0,
    NA(),
    IF(
        Parameters!$D$15=1,
        IF(
            SUM(--(ISNUMBER(IF($M$5:$V$5=1,(M11:V11),""))))&gt;0,
            MAX(IF(
                ISNUMBER(M11:V11),
                IF(
                    M$5:V$5=1,
                    M11:V11,
                    ""),
                "")),
            MAX(IF(
                ISNUMBER(M11:V11),
                IF(
                    M$5:V$5=2,
                    M11:V11,
                    ""),
                ""))
        ),
        IF(
            Parameters!$D$16=1,
            IFERROR(
                AVERAGE(IF(
                    ISNUMBER(M11:V11),
                    IF(
                        M$5:V$5=1,
                        M11:V11,
                        ""),
                    "")),
                AVERAGE(IF(
                    ISNUMBER(M11:V11),
                    IF(
                        M$5:V$5=2,
                        M11:V11,
                        ""),
                    ""))
            ),
            IF(
                Parameters!$D$17=1,
                IFERROR(
                    IF(
                        OR(
                            IF(
                                ISNUMBER(M11:V11),
                                IF(
                                    M$5:V$5=1,
                                    M11:V11,
                                    ""),
                                "")
                            =0),
                        0,
                        GEOMEAN(IF(
                            ISNUMBER(M11:V11),
                            IF(
                                M$5:V$5=1,
                                M11:V11,
                                ""),
                            ""))
                    ),
                    IF(
                        OR(IF(
                            ISNUMBER(M11:V11),
                            IF(
                                M$5:V$5=2,
                                M11:V11,
                                ""),
                            "")
                            =0),
                        0,
                        GEOMEAN(IF(
                            ISNUMBER(M11:V11),
                            IF(
                                M$5:V$5=2,
                                M11:V11,
                                ""),
                            "")))
                )
            )
        )
    )
)</f>
        <v>0</v>
      </c>
      <c r="J11" s="242">
        <v>45188</v>
      </c>
      <c r="K11" s="242">
        <v>44831</v>
      </c>
      <c r="L11" s="91" t="s">
        <v>11</v>
      </c>
      <c r="M11" s="192">
        <v>7.8333333333333304</v>
      </c>
      <c r="N11" s="192" t="s">
        <v>409</v>
      </c>
      <c r="O11" s="192">
        <v>0</v>
      </c>
      <c r="P11" s="192">
        <v>0</v>
      </c>
      <c r="Q11" s="192">
        <v>0</v>
      </c>
      <c r="R11" s="192" t="s">
        <v>409</v>
      </c>
      <c r="S11" s="192">
        <v>5.7</v>
      </c>
      <c r="T11" s="192" t="s">
        <v>409</v>
      </c>
      <c r="U11" s="192">
        <v>0</v>
      </c>
      <c r="V11" s="192" t="s">
        <v>409</v>
      </c>
      <c r="W11" s="192">
        <v>0</v>
      </c>
      <c r="X11" s="192" t="s">
        <v>409</v>
      </c>
      <c r="Y11" s="192"/>
      <c r="Z11" s="192"/>
      <c r="AA11" s="80"/>
      <c r="AB11" s="80"/>
      <c r="AC11" s="80"/>
    </row>
    <row r="12" spans="1:38" x14ac:dyDescent="0.2">
      <c r="A12" s="84">
        <v>5</v>
      </c>
      <c r="B12" s="84" t="str">
        <f ca="1"/>
        <v>Andorra</v>
      </c>
      <c r="C12" s="84" t="str">
        <f ca="1"/>
        <v>AND</v>
      </c>
      <c r="D12" s="219" t="str">
        <f ca="1"/>
        <v>ECS           Europe &amp; Central Asia</v>
      </c>
      <c r="E12" s="219" t="str">
        <f ca="1"/>
        <v>NA</v>
      </c>
      <c r="F12" s="190" t="str">
        <f t="shared" ca="1" si="3"/>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t="e" cm="1">
        <f t="array" ref="H12">IF(
    SUM(IF(
            ISNUMBER(
                IF(
                    $M$4:$V$4,
                    (M12:V12),
                    "")),
            1,
            0))
        =0,
    NA(),
    IF(
        Parameters!$D$15=1,
        IF(
            SUM(--(ISNUMBER(IF($M$4:$V$4=1,(M12:V12),""))))&gt;0,
            MAX(IF(
                ISNUMBER(M12:V12),
                IF(
                    M$4:V$4=1,
                    M12:V12,
                    ""),
                "")),
            MAX(IF(
                ISNUMBER(M12:V12),
                IF(
                    M$4:V$4=2,
                    M12:V12,
                    ""),
                ""))
        ),
        IF(
            Parameters!$D$16=1,
            IFERROR(
                AVERAGE(IF(
                    ISNUMBER(M12:V12),
                    IF(
                        M$4:V$4=1,
                        M12:V12,
                        ""),
                    "")),
                AVERAGE(IF(
                    ISNUMBER(M12:V12),
                    IF(
                        M$4:V$4=2,
                        M12:V12,
                        ""),
                    ""))
            ),
            IF(
                Parameters!$D$17=1,
                IFERROR(
                    IF(
                        OR(
                            IF(
                                ISNUMBER(M12:V12),
                                IF(
                                    M$4:V$4=1,
                                    M12:V12,
                                    ""),
                                "")
                            =0),
                        0,
                        GEOMEAN(IF(
                            ISNUMBER(M12:V12),
                            IF(
                                M$4:V$4=1,
                                M12:V12,
                                ""),
                            ""))
                    ),
                    IF(
                        OR(IF(
                            ISNUMBER(M12:V12),
                            IF(
                                M$4:V$4=2,
                                M12:V12,
                                ""),
                            "")
                            =0),
                        0,
                        GEOMEAN(IF(
                            ISNUMBER(M12:V12),
                            IF(
                                M$4:V$4=2,
                                M12:V12,
                                ""),
                            "")))
                )
            )
        )
    )
)</f>
        <v>#N/A</v>
      </c>
      <c r="I12" s="191" cm="1">
        <f t="array" ref="I12">IF(
    SUM(IF(
            ISNUMBER(
                IF(
                    $M$5:$V$5,
                    (M12:V12),
                    "")),
            1,
            0))
        =0,
    NA(),
    IF(
        Parameters!$D$15=1,
        IF(
            SUM(--(ISNUMBER(IF($M$5:$V$5=1,(M12:V12),""))))&gt;0,
            MAX(IF(
                ISNUMBER(M12:V12),
                IF(
                    M$5:V$5=1,
                    M12:V12,
                    ""),
                "")),
            MAX(IF(
                ISNUMBER(M12:V12),
                IF(
                    M$5:V$5=2,
                    M12:V12,
                    ""),
                ""))
        ),
        IF(
            Parameters!$D$16=1,
            IFERROR(
                AVERAGE(IF(
                    ISNUMBER(M12:V12),
                    IF(
                        M$5:V$5=1,
                        M12:V12,
                        ""),
                    "")),
                AVERAGE(IF(
                    ISNUMBER(M12:V12),
                    IF(
                        M$5:V$5=2,
                        M12:V12,
                        ""),
                    ""))
            ),
            IF(
                Parameters!$D$17=1,
                IFERROR(
                    IF(
                        OR(
                            IF(
                                ISNUMBER(M12:V12),
                                IF(
                                    M$5:V$5=1,
                                    M12:V12,
                                    ""),
                                "")
                            =0),
                        0,
                        GEOMEAN(IF(
                            ISNUMBER(M12:V12),
                            IF(
                                M$5:V$5=1,
                                M12:V12,
                                ""),
                            ""))
                    ),
                    IF(
                        OR(IF(
                            ISNUMBER(M12:V12),
                            IF(
                                M$5:V$5=2,
                                M12:V12,
                                ""),
                            "")
                            =0),
                        0,
                        GEOMEAN(IF(
                            ISNUMBER(M12:V12),
                            IF(
                                M$5:V$5=2,
                                M12:V12,
                                ""),
                            "")))
                )
            )
        )
    )
)</f>
        <v>0</v>
      </c>
      <c r="J12" s="242" t="s">
        <v>409</v>
      </c>
      <c r="K12" s="242">
        <v>45272</v>
      </c>
      <c r="L12" s="91" t="s">
        <v>695</v>
      </c>
      <c r="M12" s="192" t="s">
        <v>409</v>
      </c>
      <c r="N12" s="192">
        <v>0</v>
      </c>
      <c r="O12" s="192" t="s">
        <v>409</v>
      </c>
      <c r="P12" s="192">
        <v>0</v>
      </c>
      <c r="Q12" s="192">
        <v>0</v>
      </c>
      <c r="R12" s="192" t="s">
        <v>409</v>
      </c>
      <c r="S12" s="192" t="s">
        <v>409</v>
      </c>
      <c r="T12" s="192" t="s">
        <v>931</v>
      </c>
      <c r="U12" s="192" t="s">
        <v>409</v>
      </c>
      <c r="V12" s="192" t="s">
        <v>409</v>
      </c>
      <c r="W12" s="192">
        <v>0</v>
      </c>
      <c r="X12" s="192" t="s">
        <v>409</v>
      </c>
      <c r="Y12" s="192"/>
      <c r="Z12" s="192"/>
      <c r="AA12" s="80"/>
      <c r="AB12" s="80"/>
      <c r="AC12" s="80"/>
    </row>
    <row r="13" spans="1:38" x14ac:dyDescent="0.2">
      <c r="A13" s="84">
        <v>6</v>
      </c>
      <c r="B13" s="84" t="str">
        <f ca="1"/>
        <v>United Arab Emirates</v>
      </c>
      <c r="C13" s="84" t="str">
        <f ca="1"/>
        <v>ARE</v>
      </c>
      <c r="D13" s="219" t="str">
        <f ca="1"/>
        <v>MEA           Middle East &amp; North Africa</v>
      </c>
      <c r="E13" s="219" t="str">
        <f ca="1"/>
        <v>NA</v>
      </c>
      <c r="F13" s="190" t="str">
        <f t="shared" ca="1" si="3"/>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$M$4:$V$4,
                    (M13:V13),
                    "")),
            1,
            0))
        =0,
    NA(),
    IF(
        Parameters!$D$15=1,
        IF(
            SUM(--(ISNUMBER(IF($M$4:$V$4=1,(M13:V13),""))))&gt;0,
            MAX(IF(
                ISNUMBER(M13:V13),
                IF(
                    M$4:V$4=1,
                    M13:V13,
                    ""),
                "")),
            MAX(IF(
                ISNUMBER(M13:V13),
                IF(
                    M$4:V$4=2,
                    M13:V13,
                    ""),
                ""))
        ),
        IF(
            Parameters!$D$16=1,
            IFERROR(
                AVERAGE(IF(
                    ISNUMBER(M13:V13),
                    IF(
                        M$4:V$4=1,
                        M13:V13,
                        ""),
                    "")),
                AVERAGE(IF(
                    ISNUMBER(M13:V13),
                    IF(
                        M$4:V$4=2,
                        M13:V13,
                        ""),
                    ""))
            ),
            IF(
                Parameters!$D$17=1,
                IFERROR(
                    IF(
                        OR(
                            IF(
                                ISNUMBER(M13:V13),
                                IF(
                                    M$4:V$4=1,
                                    M13:V13,
                                    ""),
                                "")
                            =0),
                        0,
                        GEOMEAN(IF(
                            ISNUMBER(M13:V13),
                            IF(
                                M$4:V$4=1,
                                M13:V13,
                                ""),
                            ""))
                    ),
                    IF(
                        OR(IF(
                            ISNUMBER(M13:V13),
                            IF(
                                M$4:V$4=2,
                                M13:V13,
                                ""),
                            "")
                            =0),
                        0,
                        GEOMEAN(IF(
                            ISNUMBER(M13:V13),
                            IF(
                                M$4:V$4=2,
                                M13:V13,
                                ""),
                            "")))
                )
            )
        )
    )
)</f>
        <v>5.6666666666666599</v>
      </c>
      <c r="I13" s="191" cm="1">
        <f t="array" ref="I13">IF(
    SUM(IF(
            ISNUMBER(
                IF(
                    $M$5:$V$5,
                    (M13:V13),
                    "")),
            1,
            0))
        =0,
    NA(),
    IF(
        Parameters!$D$15=1,
        IF(
            SUM(--(ISNUMBER(IF($M$5:$V$5=1,(M13:V13),""))))&gt;0,
            MAX(IF(
                ISNUMBER(M13:V13),
                IF(
                    M$5:V$5=1,
                    M13:V13,
                    ""),
                "")),
            MAX(IF(
                ISNUMBER(M13:V13),
                IF(
                    M$5:V$5=2,
                    M13:V13,
                    ""),
                ""))
        ),
        IF(
            Parameters!$D$16=1,
            IFERROR(
                AVERAGE(IF(
                    ISNUMBER(M13:V13),
                    IF(
                        M$5:V$5=1,
                        M13:V13,
                        ""),
                    "")),
                AVERAGE(IF(
                    ISNUMBER(M13:V13),
                    IF(
                        M$5:V$5=2,
                        M13:V13,
                        ""),
                    ""))
            ),
            IF(
                Parameters!$D$17=1,
                IFERROR(
                    IF(
                        OR(
                            IF(
                                ISNUMBER(M13:V13),
                                IF(
                                    M$5:V$5=1,
                                    M13:V13,
                                    ""),
                                "")
                            =0),
                        0,
                        GEOMEAN(IF(
                            ISNUMBER(M13:V13),
                            IF(
                                M$5:V$5=1,
                                M13:V13,
                                ""),
                            ""))
                    ),
                    IF(
                        OR(IF(
                            ISNUMBER(M13:V13),
                            IF(
                                M$5:V$5=2,
                                M13:V13,
                                ""),
                            "")
                            =0),
                        0,
                        GEOMEAN(IF(
                            ISNUMBER(M13:V13),
                            IF(
                                M$5:V$5=2,
                                M13:V13,
                                ""),
                            "")))
                )
            )
        )
    )
)</f>
        <v>0</v>
      </c>
      <c r="J13" s="242">
        <v>45188</v>
      </c>
      <c r="K13" s="242">
        <v>45259</v>
      </c>
      <c r="L13" s="91" t="s">
        <v>13</v>
      </c>
      <c r="M13" s="192">
        <v>5.6666666666666599</v>
      </c>
      <c r="N13" s="192" t="s">
        <v>409</v>
      </c>
      <c r="O13" s="192">
        <v>0</v>
      </c>
      <c r="P13" s="192">
        <v>0</v>
      </c>
      <c r="Q13" s="192">
        <v>0</v>
      </c>
      <c r="R13" s="192" t="s">
        <v>409</v>
      </c>
      <c r="S13" s="192">
        <v>4.4000000000000004</v>
      </c>
      <c r="T13" s="192" t="s">
        <v>409</v>
      </c>
      <c r="U13" s="192">
        <v>0</v>
      </c>
      <c r="V13" s="192" t="s">
        <v>409</v>
      </c>
      <c r="W13" s="192">
        <v>0</v>
      </c>
      <c r="X13" s="192" t="s">
        <v>409</v>
      </c>
      <c r="Y13" s="192"/>
      <c r="Z13" s="192"/>
      <c r="AA13" s="80"/>
      <c r="AB13" s="80"/>
      <c r="AC13" s="80"/>
    </row>
    <row r="14" spans="1:38" x14ac:dyDescent="0.2">
      <c r="A14" s="84">
        <v>7</v>
      </c>
      <c r="B14" s="84" t="str">
        <f ca="1"/>
        <v>Argentina</v>
      </c>
      <c r="C14" s="84" t="str">
        <f ca="1"/>
        <v>ARG</v>
      </c>
      <c r="D14" s="219" t="str">
        <f ca="1"/>
        <v>LCN           Latin America &amp; Caribbean</v>
      </c>
      <c r="E14" s="219" t="str">
        <f ca="1"/>
        <v>IBRD</v>
      </c>
      <c r="F14" s="190" t="str">
        <f t="shared" ca="1" si="3"/>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7.416198487095663</v>
      </c>
      <c r="H14" s="80" cm="1">
        <f t="array" ref="H14">IF(
    SUM(IF(
            ISNUMBER(
                IF(
                    $M$4:$V$4,
                    (M14:V14),
                    "")),
            1,
            0))
        =0,
    NA(),
    IF(
        Parameters!$D$15=1,
        IF(
            SUM(--(ISNUMBER(IF($M$4:$V$4=1,(M14:V14),""))))&gt;0,
            MAX(IF(
                ISNUMBER(M14:V14),
                IF(
                    M$4:V$4=1,
                    M14:V14,
                    ""),
                "")),
            MAX(IF(
                ISNUMBER(M14:V14),
                IF(
                    M$4:V$4=2,
                    M14:V14,
                    ""),
                ""))
        ),
        IF(
            Parameters!$D$16=1,
            IFERROR(
                AVERAGE(IF(
                    ISNUMBER(M14:V14),
                    IF(
                        M$4:V$4=1,
                        M14:V14,
                        ""),
                    "")),
                AVERAGE(IF(
                    ISNUMBER(M14:V14),
                    IF(
                        M$4:V$4=2,
                        M14:V14,
                        ""),
                    ""))
            ),
            IF(
                Parameters!$D$17=1,
                IFERROR(
                    IF(
                        OR(
                            IF(
                                ISNUMBER(M14:V14),
                                IF(
                                    M$4:V$4=1,
                                    M14:V14,
                                    ""),
                                "")
                            =0),
                        0,
                        GEOMEAN(IF(
                            ISNUMBER(M14:V14),
                            IF(
                                M$4:V$4=1,
                                M14:V14,
                                ""),
                            ""))
                    ),
                    IF(
                        OR(IF(
                            ISNUMBER(M14:V14),
                            IF(
                                M$4:V$4=2,
                                M14:V14,
                                ""),
                            "")
                            =0),
                        0,
                        GEOMEAN(IF(
                            ISNUMBER(M14:V14),
                            IF(
                                M$4:V$4=2,
                                M14:V14,
                                ""),
                            "")))
                )
            )
        )
    )
)</f>
        <v>5.5</v>
      </c>
      <c r="I14" s="191" cm="1">
        <f t="array" ref="I14">IF(
    SUM(IF(
            ISNUMBER(
                IF(
                    $M$5:$V$5,
                    (M14:V14),
                    "")),
            1,
            0))
        =0,
    NA(),
    IF(
        Parameters!$D$15=1,
        IF(
            SUM(--(ISNUMBER(IF($M$5:$V$5=1,(M14:V14),""))))&gt;0,
            MAX(IF(
                ISNUMBER(M14:V14),
                IF(
                    M$5:V$5=1,
                    M14:V14,
                    ""),
                "")),
            MAX(IF(
                ISNUMBER(M14:V14),
                IF(
                    M$5:V$5=2,
                    M14:V14,
                    ""),
                ""))
        ),
        IF(
            Parameters!$D$16=1,
            IFERROR(
                AVERAGE(IF(
                    ISNUMBER(M14:V14),
                    IF(
                        M$5:V$5=1,
                        M14:V14,
                        ""),
                    "")),
                AVERAGE(IF(
                    ISNUMBER(M14:V14),
                    IF(
                        M$5:V$5=2,
                        M14:V14,
                        ""),
                    ""))
            ),
            IF(
                Parameters!$D$17=1,
                IFERROR(
                    IF(
                        OR(
                            IF(
                                ISNUMBER(M14:V14),
                                IF(
                                    M$5:V$5=1,
                                    M14:V14,
                                    ""),
                                "")
                            =0),
                        0,
                        GEOMEAN(IF(
                            ISNUMBER(M14:V14),
                            IF(
                                M$5:V$5=1,
                                M14:V14,
                                ""),
                            ""))
                    ),
                    IF(
                        OR(IF(
                            ISNUMBER(M14:V14),
                            IF(
                                M$5:V$5=2,
                                M14:V14,
                                ""),
                            "")
                            =0),
                        0,
                        GEOMEAN(IF(
                            ISNUMBER(M14:V14),
                            IF(
                                M$5:V$5=2,
                                M14:V14,
                                ""),
                            "")))
                )
            )
        )
    )
)</f>
        <v>10</v>
      </c>
      <c r="J14" s="242">
        <v>45163</v>
      </c>
      <c r="K14" s="242">
        <v>45272</v>
      </c>
      <c r="L14" s="91" t="s">
        <v>15</v>
      </c>
      <c r="M14" s="192">
        <v>5.5</v>
      </c>
      <c r="N14" s="192">
        <v>10</v>
      </c>
      <c r="O14" s="192">
        <v>0</v>
      </c>
      <c r="P14" s="192">
        <v>0</v>
      </c>
      <c r="Q14" s="192">
        <v>0</v>
      </c>
      <c r="R14" s="192" t="s">
        <v>409</v>
      </c>
      <c r="S14" s="192">
        <v>4.3</v>
      </c>
      <c r="T14" s="192" t="s">
        <v>932</v>
      </c>
      <c r="U14" s="192">
        <v>0</v>
      </c>
      <c r="V14" s="192" t="s">
        <v>409</v>
      </c>
      <c r="W14" s="192">
        <v>0.14553990610328599</v>
      </c>
      <c r="X14" s="192" t="s">
        <v>409</v>
      </c>
      <c r="Y14" s="192"/>
      <c r="Z14" s="192"/>
      <c r="AA14" s="80"/>
      <c r="AB14" s="80"/>
      <c r="AC14" s="80"/>
    </row>
    <row r="15" spans="1:38" x14ac:dyDescent="0.2">
      <c r="A15" s="84">
        <v>8</v>
      </c>
      <c r="B15" s="84" t="str">
        <f ca="1"/>
        <v>Armenia</v>
      </c>
      <c r="C15" s="84" t="str">
        <f ca="1"/>
        <v>ARM</v>
      </c>
      <c r="D15" s="219" t="str">
        <f ca="1"/>
        <v>ECS           Europe &amp; Central Asia</v>
      </c>
      <c r="E15" s="219" t="str">
        <f ca="1"/>
        <v>IBRD</v>
      </c>
      <c r="F15" s="190" t="str">
        <f t="shared" ca="1" si="3"/>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0</v>
      </c>
      <c r="H15" s="80" cm="1">
        <f t="array" ref="H15">IF(
    SUM(IF(
            ISNUMBER(
                IF(
                    $M$4:$V$4,
                    (M15:V15),
                    "")),
            1,
            0))
        =0,
    NA(),
    IF(
        Parameters!$D$15=1,
        IF(
            SUM(--(ISNUMBER(IF($M$4:$V$4=1,(M15:V15),""))))&gt;0,
            MAX(IF(
                ISNUMBER(M15:V15),
                IF(
                    M$4:V$4=1,
                    M15:V15,
                    ""),
                "")),
            MAX(IF(
                ISNUMBER(M15:V15),
                IF(
                    M$4:V$4=2,
                    M15:V15,
                    ""),
                ""))
        ),
        IF(
            Parameters!$D$16=1,
            IFERROR(
                AVERAGE(IF(
                    ISNUMBER(M15:V15),
                    IF(
                        M$4:V$4=1,
                        M15:V15,
                        ""),
                    "")),
                AVERAGE(IF(
                    ISNUMBER(M15:V15),
                    IF(
                        M$4:V$4=2,
                        M15:V15,
                        ""),
                    ""))
            ),
            IF(
                Parameters!$D$17=1,
                IFERROR(
                    IF(
                        OR(
                            IF(
                                ISNUMBER(M15:V15),
                                IF(
                                    M$4:V$4=1,
                                    M15:V15,
                                    ""),
                                "")
                            =0),
                        0,
                        GEOMEAN(IF(
                            ISNUMBER(M15:V15),
                            IF(
                                M$4:V$4=1,
                                M15:V15,
                                ""),
                            ""))
                    ),
                    IF(
                        OR(IF(
                            ISNUMBER(M15:V15),
                            IF(
                                M$4:V$4=2,
                                M15:V15,
                                ""),
                            "")
                            =0),
                        0,
                        GEOMEAN(IF(
                            ISNUMBER(M15:V15),
                            IF(
                                M$4:V$4=2,
                                M15:V15,
                                ""),
                            "")))
                )
            )
        )
    )
)</f>
        <v>4.1666666666666599</v>
      </c>
      <c r="I15" s="191" cm="1">
        <f t="array" ref="I15">IF(
    SUM(IF(
            ISNUMBER(
                IF(
                    $M$5:$V$5,
                    (M15:V15),
                    "")),
            1,
            0))
        =0,
    NA(),
    IF(
        Parameters!$D$15=1,
        IF(
            SUM(--(ISNUMBER(IF($M$5:$V$5=1,(M15:V15),""))))&gt;0,
            MAX(IF(
                ISNUMBER(M15:V15),
                IF(
                    M$5:V$5=1,
                    M15:V15,
                    ""),
                "")),
            MAX(IF(
                ISNUMBER(M15:V15),
                IF(
                    M$5:V$5=2,
                    M15:V15,
                    ""),
                ""))
        ),
        IF(
            Parameters!$D$16=1,
            IFERROR(
                AVERAGE(IF(
                    ISNUMBER(M15:V15),
                    IF(
                        M$5:V$5=1,
                        M15:V15,
                        ""),
                    "")),
                AVERAGE(IF(
                    ISNUMBER(M15:V15),
                    IF(
                        M$5:V$5=2,
                        M15:V15,
                        ""),
                    ""))
            ),
            IF(
                Parameters!$D$17=1,
                IFERROR(
                    IF(
                        OR(
                            IF(
                                ISNUMBER(M15:V15),
                                IF(
                                    M$5:V$5=1,
                                    M15:V15,
                                    ""),
                                "")
                            =0),
                        0,
                        GEOMEAN(IF(
                            ISNUMBER(M15:V15),
                            IF(
                                M$5:V$5=1,
                                M15:V15,
                                ""),
                            ""))
                    ),
                    IF(
                        OR(IF(
                            ISNUMBER(M15:V15),
                            IF(
                                M$5:V$5=2,
                                M15:V15,
                                ""),
                            "")
                            =0),
                        0,
                        GEOMEAN(IF(
                            ISNUMBER(M15:V15),
                            IF(
                                M$5:V$5=2,
                                M15:V15,
                                ""),
                            "")))
                )
            )
        )
    )
)</f>
        <v>0</v>
      </c>
      <c r="J15" s="242">
        <v>45188</v>
      </c>
      <c r="K15" s="242">
        <v>45259</v>
      </c>
      <c r="L15" s="91" t="s">
        <v>17</v>
      </c>
      <c r="M15" s="192">
        <v>4.1666666666666599</v>
      </c>
      <c r="N15" s="192" t="s">
        <v>409</v>
      </c>
      <c r="O15" s="192">
        <v>0</v>
      </c>
      <c r="P15" s="192">
        <v>0</v>
      </c>
      <c r="Q15" s="192">
        <v>0</v>
      </c>
      <c r="R15" s="192" t="s">
        <v>409</v>
      </c>
      <c r="S15" s="192">
        <v>3.5</v>
      </c>
      <c r="T15" s="192" t="s">
        <v>409</v>
      </c>
      <c r="U15" s="192">
        <v>0</v>
      </c>
      <c r="V15" s="192" t="s">
        <v>409</v>
      </c>
      <c r="W15" s="192">
        <v>9.0909090909090898E-2</v>
      </c>
      <c r="X15" s="192" t="s">
        <v>409</v>
      </c>
      <c r="Y15" s="192"/>
      <c r="Z15" s="192"/>
      <c r="AA15" s="80"/>
      <c r="AB15" s="80"/>
      <c r="AC15" s="80"/>
    </row>
    <row r="16" spans="1:38" x14ac:dyDescent="0.2">
      <c r="A16" s="84">
        <v>9</v>
      </c>
      <c r="B16" s="84" t="str">
        <f ca="1"/>
        <v>American Samoa</v>
      </c>
      <c r="C16" s="84" t="str">
        <f ca="1"/>
        <v>ASM</v>
      </c>
      <c r="D16" s="219" t="str">
        <f ca="1"/>
        <v>EAS           East Asia &amp; Pacific</v>
      </c>
      <c r="E16" s="219" t="str">
        <f ca="1"/>
        <v>NA</v>
      </c>
      <c r="F16" s="190" t="str">
        <f t="shared" ca="1" si="3"/>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t="e" cm="1">
        <f t="array" ref="H16">IF(
    SUM(IF(
            ISNUMBER(
                IF(
                    $M$4:$V$4,
                    (M16:V16),
                    "")),
            1,
            0))
        =0,
    NA(),
    IF(
        Parameters!$D$15=1,
        IF(
            SUM(--(ISNUMBER(IF($M$4:$V$4=1,(M16:V16),""))))&gt;0,
            MAX(IF(
                ISNUMBER(M16:V16),
                IF(
                    M$4:V$4=1,
                    M16:V16,
                    ""),
                "")),
            MAX(IF(
                ISNUMBER(M16:V16),
                IF(
                    M$4:V$4=2,
                    M16:V16,
                    ""),
                ""))
        ),
        IF(
            Parameters!$D$16=1,
            IFERROR(
                AVERAGE(IF(
                    ISNUMBER(M16:V16),
                    IF(
                        M$4:V$4=1,
                        M16:V16,
                        ""),
                    "")),
                AVERAGE(IF(
                    ISNUMBER(M16:V16),
                    IF(
                        M$4:V$4=2,
                        M16:V16,
                        ""),
                    ""))
            ),
            IF(
                Parameters!$D$17=1,
                IFERROR(
                    IF(
                        OR(
                            IF(
                                ISNUMBER(M16:V16),
                                IF(
                                    M$4:V$4=1,
                                    M16:V16,
                                    ""),
                                "")
                            =0),
                        0,
                        GEOMEAN(IF(
                            ISNUMBER(M16:V16),
                            IF(
                                M$4:V$4=1,
                                M16:V16,
                                ""),
                            ""))
                    ),
                    IF(
                        OR(IF(
                            ISNUMBER(M16:V16),
                            IF(
                                M$4:V$4=2,
                                M16:V16,
                                ""),
                            "")
                            =0),
                        0,
                        GEOMEAN(IF(
                            ISNUMBER(M16:V16),
                            IF(
                                M$4:V$4=2,
                                M16:V16,
                                ""),
                            "")))
                )
            )
        )
    )
)</f>
        <v>#N/A</v>
      </c>
      <c r="I16" s="191" cm="1">
        <f t="array" ref="I16">IF(
    SUM(IF(
            ISNUMBER(
                IF(
                    $M$5:$V$5,
                    (M16:V16),
                    "")),
            1,
            0))
        =0,
    NA(),
    IF(
        Parameters!$D$15=1,
        IF(
            SUM(--(ISNUMBER(IF($M$5:$V$5=1,(M16:V16),""))))&gt;0,
            MAX(IF(
                ISNUMBER(M16:V16),
                IF(
                    M$5:V$5=1,
                    M16:V16,
                    ""),
                "")),
            MAX(IF(
                ISNUMBER(M16:V16),
                IF(
                    M$5:V$5=2,
                    M16:V16,
                    ""),
                ""))
        ),
        IF(
            Parameters!$D$16=1,
            IFERROR(
                AVERAGE(IF(
                    ISNUMBER(M16:V16),
                    IF(
                        M$5:V$5=1,
                        M16:V16,
                        ""),
                    "")),
                AVERAGE(IF(
                    ISNUMBER(M16:V16),
                    IF(
                        M$5:V$5=2,
                        M16:V16,
                        ""),
                    ""))
            ),
            IF(
                Parameters!$D$17=1,
                IFERROR(
                    IF(
                        OR(
                            IF(
                                ISNUMBER(M16:V16),
                                IF(
                                    M$5:V$5=1,
                                    M16:V16,
                                    ""),
                                "")
                            =0),
                        0,
                        GEOMEAN(IF(
                            ISNUMBER(M16:V16),
                            IF(
                                M$5:V$5=1,
                                M16:V16,
                                ""),
                            ""))
                    ),
                    IF(
                        OR(IF(
                            ISNUMBER(M16:V16),
                            IF(
                                M$5:V$5=2,
                                M16:V16,
                                ""),
                            "")
                            =0),
                        0,
                        GEOMEAN(IF(
                            ISNUMBER(M16:V16),
                            IF(
                                M$5:V$5=2,
                                M16:V16,
                                ""),
                            "")))
                )
            )
        )
    )
)</f>
        <v>0</v>
      </c>
      <c r="J16" s="242" t="s">
        <v>409</v>
      </c>
      <c r="K16" s="242">
        <v>45259</v>
      </c>
      <c r="L16" s="239" t="s">
        <v>696</v>
      </c>
      <c r="M16" s="192" t="s">
        <v>409</v>
      </c>
      <c r="N16" s="192" t="s">
        <v>409</v>
      </c>
      <c r="O16" s="192" t="s">
        <v>409</v>
      </c>
      <c r="P16" s="192">
        <v>0</v>
      </c>
      <c r="Q16" s="192">
        <v>0</v>
      </c>
      <c r="R16" s="192" t="s">
        <v>409</v>
      </c>
      <c r="S16" s="192" t="s">
        <v>409</v>
      </c>
      <c r="T16" s="192" t="s">
        <v>409</v>
      </c>
      <c r="U16" s="192" t="s">
        <v>409</v>
      </c>
      <c r="V16" s="192" t="s">
        <v>409</v>
      </c>
      <c r="W16" s="192">
        <v>0</v>
      </c>
      <c r="X16" s="192" t="s">
        <v>409</v>
      </c>
      <c r="Y16" s="192"/>
      <c r="Z16" s="192"/>
      <c r="AA16" s="80"/>
      <c r="AB16" s="80"/>
      <c r="AC16" s="80"/>
    </row>
    <row r="17" spans="1:29" x14ac:dyDescent="0.2">
      <c r="A17" s="84">
        <v>10</v>
      </c>
      <c r="B17" s="84" t="str">
        <f ca="1"/>
        <v>Antigua and Barbuda</v>
      </c>
      <c r="C17" s="84" t="str">
        <f ca="1"/>
        <v>ATG</v>
      </c>
      <c r="D17" s="219" t="str">
        <f ca="1"/>
        <v>LCN           Latin America &amp; Caribbean</v>
      </c>
      <c r="E17" s="219" t="str">
        <f ca="1"/>
        <v>IBRD</v>
      </c>
      <c r="F17" s="190" t="str">
        <f t="shared" ca="1" si="3"/>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$M$4:$V$4,
                    (M17:V17),
                    "")),
            1,
            0))
        =0,
    NA(),
    IF(
        Parameters!$D$15=1,
        IF(
            SUM(--(ISNUMBER(IF($M$4:$V$4=1,(M17:V17),""))))&gt;0,
            MAX(IF(
                ISNUMBER(M17:V17),
                IF(
                    M$4:V$4=1,
                    M17:V17,
                    ""),
                "")),
            MAX(IF(
                ISNUMBER(M17:V17),
                IF(
                    M$4:V$4=2,
                    M17:V17,
                    ""),
                ""))
        ),
        IF(
            Parameters!$D$16=1,
            IFERROR(
                AVERAGE(IF(
                    ISNUMBER(M17:V17),
                    IF(
                        M$4:V$4=1,
                        M17:V17,
                        ""),
                    "")),
                AVERAGE(IF(
                    ISNUMBER(M17:V17),
                    IF(
                        M$4:V$4=2,
                        M17:V17,
                        ""),
                    ""))
            ),
            IF(
                Parameters!$D$17=1,
                IFERROR(
                    IF(
                        OR(
                            IF(
                                ISNUMBER(M17:V17),
                                IF(
                                    M$4:V$4=1,
                                    M17:V17,
                                    ""),
                                "")
                            =0),
                        0,
                        GEOMEAN(IF(
                            ISNUMBER(M17:V17),
                            IF(
                                M$4:V$4=1,
                                M17:V17,
                                ""),
                            ""))
                    ),
                    IF(
                        OR(IF(
                            ISNUMBER(M17:V17),
                            IF(
                                M$4:V$4=2,
                                M17:V17,
                                ""),
                            "")
                            =0),
                        0,
                        GEOMEAN(IF(
                            ISNUMBER(M17:V17),
                            IF(
                                M$4:V$4=2,
                                M17:V17,
                                ""),
                            "")))
                )
            )
        )
    )
)</f>
        <v>4.5</v>
      </c>
      <c r="I17" s="191" cm="1">
        <f t="array" ref="I17">IF(
    SUM(IF(
            ISNUMBER(
                IF(
                    $M$5:$V$5,
                    (M17:V17),
                    "")),
            1,
            0))
        =0,
    NA(),
    IF(
        Parameters!$D$15=1,
        IF(
            SUM(--(ISNUMBER(IF($M$5:$V$5=1,(M17:V17),""))))&gt;0,
            MAX(IF(
                ISNUMBER(M17:V17),
                IF(
                    M$5:V$5=1,
                    M17:V17,
                    ""),
                "")),
            MAX(IF(
                ISNUMBER(M17:V17),
                IF(
                    M$5:V$5=2,
                    M17:V17,
                    ""),
                ""))
        ),
        IF(
            Parameters!$D$16=1,
            IFERROR(
                AVERAGE(IF(
                    ISNUMBER(M17:V17),
                    IF(
                        M$5:V$5=1,
                        M17:V17,
                        ""),
                    "")),
                AVERAGE(IF(
                    ISNUMBER(M17:V17),
                    IF(
                        M$5:V$5=2,
                        M17:V17,
                        ""),
                    ""))
            ),
            IF(
                Parameters!$D$17=1,
                IFERROR(
                    IF(
                        OR(
                            IF(
                                ISNUMBER(M17:V17),
                                IF(
                                    M$5:V$5=1,
                                    M17:V17,
                                    ""),
                                "")
                            =0),
                        0,
                        GEOMEAN(IF(
                            ISNUMBER(M17:V17),
                            IF(
                                M$5:V$5=1,
                                M17:V17,
                                ""),
                            ""))
                    ),
                    IF(
                        OR(IF(
                            ISNUMBER(M17:V17),
                            IF(
                                M$5:V$5=2,
                                M17:V17,
                                ""),
                            "")
                            =0),
                        0,
                        GEOMEAN(IF(
                            ISNUMBER(M17:V17),
                            IF(
                                M$5:V$5=2,
                                M17:V17,
                                ""),
                            "")))
                )
            )
        )
    )
)</f>
        <v>0</v>
      </c>
      <c r="J17" s="242">
        <v>44860</v>
      </c>
      <c r="K17" s="242">
        <v>45259</v>
      </c>
      <c r="L17" s="91" t="s">
        <v>19</v>
      </c>
      <c r="M17" s="192">
        <v>4.5</v>
      </c>
      <c r="N17" s="192">
        <v>0</v>
      </c>
      <c r="O17" s="192">
        <v>0</v>
      </c>
      <c r="P17" s="192">
        <v>0</v>
      </c>
      <c r="Q17" s="192">
        <v>0</v>
      </c>
      <c r="R17" s="192" t="s">
        <v>409</v>
      </c>
      <c r="S17" s="192">
        <v>3.7</v>
      </c>
      <c r="T17" s="192" t="s">
        <v>885</v>
      </c>
      <c r="U17" s="192">
        <v>0</v>
      </c>
      <c r="V17" s="192" t="s">
        <v>409</v>
      </c>
      <c r="W17" s="192">
        <v>0</v>
      </c>
      <c r="X17" s="192" t="s">
        <v>409</v>
      </c>
      <c r="Y17" s="192"/>
      <c r="Z17" s="192"/>
      <c r="AA17" s="80"/>
      <c r="AB17" s="80"/>
      <c r="AC17" s="80"/>
    </row>
    <row r="18" spans="1:29" x14ac:dyDescent="0.2">
      <c r="A18" s="84">
        <v>11</v>
      </c>
      <c r="B18" s="84" t="str">
        <f ca="1"/>
        <v>Australia</v>
      </c>
      <c r="C18" s="84" t="str">
        <f ca="1"/>
        <v>AUS</v>
      </c>
      <c r="D18" s="219" t="str">
        <f ca="1"/>
        <v>EAS           East Asia &amp; Pacific</v>
      </c>
      <c r="E18" s="219" t="str">
        <f ca="1"/>
        <v>NA</v>
      </c>
      <c r="F18" s="190" t="str">
        <f t="shared" ca="1" si="3"/>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$M$4:$V$4,
                    (M18:V18),
                    "")),
            1,
            0))
        =0,
    NA(),
    IF(
        Parameters!$D$15=1,
        IF(
            SUM(--(ISNUMBER(IF($M$4:$V$4=1,(M18:V18),""))))&gt;0,
            MAX(IF(
                ISNUMBER(M18:V18),
                IF(
                    M$4:V$4=1,
                    M18:V18,
                    ""),
                "")),
            MAX(IF(
                ISNUMBER(M18:V18),
                IF(
                    M$4:V$4=2,
                    M18:V18,
                    ""),
                ""))
        ),
        IF(
            Parameters!$D$16=1,
            IFERROR(
                AVERAGE(IF(
                    ISNUMBER(M18:V18),
                    IF(
                        M$4:V$4=1,
                        M18:V18,
                        ""),
                    "")),
                AVERAGE(IF(
                    ISNUMBER(M18:V18),
                    IF(
                        M$4:V$4=2,
                        M18:V18,
                        ""),
                    ""))
            ),
            IF(
                Parameters!$D$17=1,
                IFERROR(
                    IF(
                        OR(
                            IF(
                                ISNUMBER(M18:V18),
                                IF(
                                    M$4:V$4=1,
                                    M18:V18,
                                    ""),
                                "")
                            =0),
                        0,
                        GEOMEAN(IF(
                            ISNUMBER(M18:V18),
                            IF(
                                M$4:V$4=1,
                                M18:V18,
                                ""),
                            ""))
                    ),
                    IF(
                        OR(IF(
                            ISNUMBER(M18:V18),
                            IF(
                                M$4:V$4=2,
                                M18:V18,
                                ""),
                            "")
                            =0),
                        0,
                        GEOMEAN(IF(
                            ISNUMBER(M18:V18),
                            IF(
                                M$4:V$4=2,
                                M18:V18,
                                ""),
                            "")))
                )
            )
        )
    )
)</f>
        <v>6.1666666666666599</v>
      </c>
      <c r="I18" s="191" cm="1">
        <f t="array" ref="I18">IF(
    SUM(IF(
            ISNUMBER(
                IF(
                    $M$5:$V$5,
                    (M18:V18),
                    "")),
            1,
            0))
        =0,
    NA(),
    IF(
        Parameters!$D$15=1,
        IF(
            SUM(--(ISNUMBER(IF($M$5:$V$5=1,(M18:V18),""))))&gt;0,
            MAX(IF(
                ISNUMBER(M18:V18),
                IF(
                    M$5:V$5=1,
                    M18:V18,
                    ""),
                "")),
            MAX(IF(
                ISNUMBER(M18:V18),
                IF(
                    M$5:V$5=2,
                    M18:V18,
                    ""),
                ""))
        ),
        IF(
            Parameters!$D$16=1,
            IFERROR(
                AVERAGE(IF(
                    ISNUMBER(M18:V18),
                    IF(
                        M$5:V$5=1,
                        M18:V18,
                        ""),
                    "")),
                AVERAGE(IF(
                    ISNUMBER(M18:V18),
                    IF(
                        M$5:V$5=2,
                        M18:V18,
                        ""),
                    ""))
            ),
            IF(
                Parameters!$D$17=1,
                IFERROR(
                    IF(
                        OR(
                            IF(
                                ISNUMBER(M18:V18),
                                IF(
                                    M$5:V$5=1,
                                    M18:V18,
                                    ""),
                                "")
                            =0),
                        0,
                        GEOMEAN(IF(
                            ISNUMBER(M18:V18),
                            IF(
                                M$5:V$5=1,
                                M18:V18,
                                ""),
                            ""))
                    ),
                    IF(
                        OR(IF(
                            ISNUMBER(M18:V18),
                            IF(
                                M$5:V$5=2,
                                M18:V18,
                                ""),
                            "")
                            =0),
                        0,
                        GEOMEAN(IF(
                            ISNUMBER(M18:V18),
                            IF(
                                M$5:V$5=2,
                                M18:V18,
                                ""),
                            "")))
                )
            )
        )
    )
)</f>
        <v>0</v>
      </c>
      <c r="J18" s="242">
        <v>45188</v>
      </c>
      <c r="K18" s="242">
        <v>45272</v>
      </c>
      <c r="L18" s="91" t="s">
        <v>21</v>
      </c>
      <c r="M18" s="192">
        <v>6.1666666666666599</v>
      </c>
      <c r="N18" s="192">
        <v>0</v>
      </c>
      <c r="O18" s="192">
        <v>0</v>
      </c>
      <c r="P18" s="192">
        <v>0</v>
      </c>
      <c r="Q18" s="192">
        <v>0</v>
      </c>
      <c r="R18" s="192" t="s">
        <v>409</v>
      </c>
      <c r="S18" s="192">
        <v>4.7</v>
      </c>
      <c r="T18" s="192" t="s">
        <v>933</v>
      </c>
      <c r="U18" s="192">
        <v>0</v>
      </c>
      <c r="V18" s="192" t="s">
        <v>409</v>
      </c>
      <c r="W18" s="192">
        <v>0.31218274111675098</v>
      </c>
      <c r="X18" s="192" t="s">
        <v>409</v>
      </c>
      <c r="Y18" s="192"/>
      <c r="Z18" s="192"/>
      <c r="AA18" s="80"/>
      <c r="AB18" s="80"/>
      <c r="AC18" s="80"/>
    </row>
    <row r="19" spans="1:29" x14ac:dyDescent="0.2">
      <c r="A19" s="84">
        <v>12</v>
      </c>
      <c r="B19" s="84" t="str">
        <f ca="1"/>
        <v>Austria</v>
      </c>
      <c r="C19" s="84" t="str">
        <f ca="1"/>
        <v>AUT</v>
      </c>
      <c r="D19" s="219" t="str">
        <f ca="1"/>
        <v>ECS           Europe &amp; Central Asia</v>
      </c>
      <c r="E19" s="219" t="str">
        <f ca="1"/>
        <v>NA</v>
      </c>
      <c r="F19" s="190" t="str">
        <f t="shared" ca="1" si="3"/>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$M$4:$V$4,
                    (M19:V19),
                    "")),
            1,
            0))
        =0,
    NA(),
    IF(
        Parameters!$D$15=1,
        IF(
            SUM(--(ISNUMBER(IF($M$4:$V$4=1,(M19:V19),""))))&gt;0,
            MAX(IF(
                ISNUMBER(M19:V19),
                IF(
                    M$4:V$4=1,
                    M19:V19,
                    ""),
                "")),
            MAX(IF(
                ISNUMBER(M19:V19),
                IF(
                    M$4:V$4=2,
                    M19:V19,
                    ""),
                ""))
        ),
        IF(
            Parameters!$D$16=1,
            IFERROR(
                AVERAGE(IF(
                    ISNUMBER(M19:V19),
                    IF(
                        M$4:V$4=1,
                        M19:V19,
                        ""),
                    "")),
                AVERAGE(IF(
                    ISNUMBER(M19:V19),
                    IF(
                        M$4:V$4=2,
                        M19:V19,
                        ""),
                    ""))
            ),
            IF(
                Parameters!$D$17=1,
                IFERROR(
                    IF(
                        OR(
                            IF(
                                ISNUMBER(M19:V19),
                                IF(
                                    M$4:V$4=1,
                                    M19:V19,
                                    ""),
                                "")
                            =0),
                        0,
                        GEOMEAN(IF(
                            ISNUMBER(M19:V19),
                            IF(
                                M$4:V$4=1,
                                M19:V19,
                                ""),
                            ""))
                    ),
                    IF(
                        OR(IF(
                            ISNUMBER(M19:V19),
                            IF(
                                M$4:V$4=2,
                                M19:V19,
                                ""),
                            "")
                            =0),
                        0,
                        GEOMEAN(IF(
                            ISNUMBER(M19:V19),
                            IF(
                                M$4:V$4=2,
                                M19:V19,
                                ""),
                            "")))
                )
            )
        )
    )
)</f>
        <v>2.5</v>
      </c>
      <c r="I19" s="191" cm="1">
        <f t="array" ref="I19">IF(
    SUM(IF(
            ISNUMBER(
                IF(
                    $M$5:$V$5,
                    (M19:V19),
                    "")),
            1,
            0))
        =0,
    NA(),
    IF(
        Parameters!$D$15=1,
        IF(
            SUM(--(ISNUMBER(IF($M$5:$V$5=1,(M19:V19),""))))&gt;0,
            MAX(IF(
                ISNUMBER(M19:V19),
                IF(
                    M$5:V$5=1,
                    M19:V19,
                    ""),
                "")),
            MAX(IF(
                ISNUMBER(M19:V19),
                IF(
                    M$5:V$5=2,
                    M19:V19,
                    ""),
                ""))
        ),
        IF(
            Parameters!$D$16=1,
            IFERROR(
                AVERAGE(IF(
                    ISNUMBER(M19:V19),
                    IF(
                        M$5:V$5=1,
                        M19:V19,
                        ""),
                    "")),
                AVERAGE(IF(
                    ISNUMBER(M19:V19),
                    IF(
                        M$5:V$5=2,
                        M19:V19,
                        ""),
                    ""))
            ),
            IF(
                Parameters!$D$17=1,
                IFERROR(
                    IF(
                        OR(
                            IF(
                                ISNUMBER(M19:V19),
                                IF(
                                    M$5:V$5=1,
                                    M19:V19,
                                    ""),
                                "")
                            =0),
                        0,
                        GEOMEAN(IF(
                            ISNUMBER(M19:V19),
                            IF(
                                M$5:V$5=1,
                                M19:V19,
                                ""),
                            ""))
                    ),
                    IF(
                        OR(IF(
                            ISNUMBER(M19:V19),
                            IF(
                                M$5:V$5=2,
                                M19:V19,
                                ""),
                            "")
                            =0),
                        0,
                        GEOMEAN(IF(
                            ISNUMBER(M19:V19),
                            IF(
                                M$5:V$5=2,
                                M19:V19,
                                ""),
                            "")))
                )
            )
        )
    )
)</f>
        <v>0</v>
      </c>
      <c r="J19" s="242">
        <v>44860</v>
      </c>
      <c r="K19" s="242">
        <v>45272</v>
      </c>
      <c r="L19" s="91" t="s">
        <v>23</v>
      </c>
      <c r="M19" s="192">
        <v>2.5</v>
      </c>
      <c r="N19" s="192">
        <v>0</v>
      </c>
      <c r="O19" s="192">
        <v>0</v>
      </c>
      <c r="P19" s="192">
        <v>0</v>
      </c>
      <c r="Q19" s="192">
        <v>0</v>
      </c>
      <c r="R19" s="192" t="s">
        <v>409</v>
      </c>
      <c r="S19" s="192">
        <v>2.5</v>
      </c>
      <c r="T19" s="192" t="s">
        <v>934</v>
      </c>
      <c r="U19" s="192">
        <v>0</v>
      </c>
      <c r="V19" s="192" t="s">
        <v>409</v>
      </c>
      <c r="W19" s="192">
        <v>0</v>
      </c>
      <c r="X19" s="192" t="s">
        <v>409</v>
      </c>
      <c r="Y19" s="192"/>
      <c r="Z19" s="192"/>
      <c r="AA19" s="80"/>
      <c r="AB19" s="80"/>
      <c r="AC19" s="80"/>
    </row>
    <row r="20" spans="1:29" x14ac:dyDescent="0.2">
      <c r="A20" s="84">
        <v>13</v>
      </c>
      <c r="B20" s="84" t="str">
        <f ca="1"/>
        <v>Azerbaijan</v>
      </c>
      <c r="C20" s="84" t="str">
        <f ca="1"/>
        <v>AZE</v>
      </c>
      <c r="D20" s="219" t="str">
        <f ca="1"/>
        <v>ECS           Europe &amp; Central Asia</v>
      </c>
      <c r="E20" s="219" t="str">
        <f ca="1"/>
        <v>IBRD</v>
      </c>
      <c r="F20" s="190" t="str">
        <f t="shared" ca="1" si="3"/>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0</v>
      </c>
      <c r="H20" s="80" cm="1">
        <f t="array" ref="H20">IF(
    SUM(IF(
            ISNUMBER(
                IF(
                    $M$4:$V$4,
                    (M20:V20),
                    "")),
            1,
            0))
        =0,
    NA(),
    IF(
        Parameters!$D$15=1,
        IF(
            SUM(--(ISNUMBER(IF($M$4:$V$4=1,(M20:V20),""))))&gt;0,
            MAX(IF(
                ISNUMBER(M20:V20),
                IF(
                    M$4:V$4=1,
                    M20:V20,
                    ""),
                "")),
            MAX(IF(
                ISNUMBER(M20:V20),
                IF(
                    M$4:V$4=2,
                    M20:V20,
                    ""),
                ""))
        ),
        IF(
            Parameters!$D$16=1,
            IFERROR(
                AVERAGE(IF(
                    ISNUMBER(M20:V20),
                    IF(
                        M$4:V$4=1,
                        M20:V20,
                        ""),
                    "")),
                AVERAGE(IF(
                    ISNUMBER(M20:V20),
                    IF(
                        M$4:V$4=2,
                        M20:V20,
                        ""),
                    ""))
            ),
            IF(
                Parameters!$D$17=1,
                IFERROR(
                    IF(
                        OR(
                            IF(
                                ISNUMBER(M20:V20),
                                IF(
                                    M$4:V$4=1,
                                    M20:V20,
                                    ""),
                                "")
                            =0),
                        0,
                        GEOMEAN(IF(
                            ISNUMBER(M20:V20),
                            IF(
                                M$4:V$4=1,
                                M20:V20,
                                ""),
                            ""))
                    ),
                    IF(
                        OR(IF(
                            ISNUMBER(M20:V20),
                            IF(
                                M$4:V$4=2,
                                M20:V20,
                                ""),
                            "")
                            =0),
                        0,
                        GEOMEAN(IF(
                            ISNUMBER(M20:V20),
                            IF(
                                M$4:V$4=2,
                                M20:V20,
                                ""),
                            "")))
                )
            )
        )
    )
)</f>
        <v>5</v>
      </c>
      <c r="I20" s="191" cm="1">
        <f t="array" ref="I20">IF(
    SUM(IF(
            ISNUMBER(
                IF(
                    $M$5:$V$5,
                    (M20:V20),
                    "")),
            1,
            0))
        =0,
    NA(),
    IF(
        Parameters!$D$15=1,
        IF(
            SUM(--(ISNUMBER(IF($M$5:$V$5=1,(M20:V20),""))))&gt;0,
            MAX(IF(
                ISNUMBER(M20:V20),
                IF(
                    M$5:V$5=1,
                    M20:V20,
                    ""),
                "")),
            MAX(IF(
                ISNUMBER(M20:V20),
                IF(
                    M$5:V$5=2,
                    M20:V20,
                    ""),
                ""))
        ),
        IF(
            Parameters!$D$16=1,
            IFERROR(
                AVERAGE(IF(
                    ISNUMBER(M20:V20),
                    IF(
                        M$5:V$5=1,
                        M20:V20,
                        ""),
                    "")),
                AVERAGE(IF(
                    ISNUMBER(M20:V20),
                    IF(
                        M$5:V$5=2,
                        M20:V20,
                        ""),
                    ""))
            ),
            IF(
                Parameters!$D$17=1,
                IFERROR(
                    IF(
                        OR(
                            IF(
                                ISNUMBER(M20:V20),
                                IF(
                                    M$5:V$5=1,
                                    M20:V20,
                                    ""),
                                "")
                            =0),
                        0,
                        GEOMEAN(IF(
                            ISNUMBER(M20:V20),
                            IF(
                                M$5:V$5=1,
                                M20:V20,
                                ""),
                            ""))
                    ),
                    IF(
                        OR(IF(
                            ISNUMBER(M20:V20),
                            IF(
                                M$5:V$5=2,
                                M20:V20,
                                ""),
                            "")
                            =0),
                        0,
                        GEOMEAN(IF(
                            ISNUMBER(M20:V20),
                            IF(
                                M$5:V$5=2,
                                M20:V20,
                                ""),
                            "")))
                )
            )
        )
    )
)</f>
        <v>0</v>
      </c>
      <c r="J20" s="242">
        <v>45188</v>
      </c>
      <c r="K20" s="242">
        <v>45019</v>
      </c>
      <c r="L20" s="91" t="s">
        <v>25</v>
      </c>
      <c r="M20" s="192">
        <v>5</v>
      </c>
      <c r="N20" s="192" t="s">
        <v>409</v>
      </c>
      <c r="O20" s="192">
        <v>0</v>
      </c>
      <c r="P20" s="192">
        <v>0</v>
      </c>
      <c r="Q20" s="192">
        <v>0</v>
      </c>
      <c r="R20" s="192" t="s">
        <v>409</v>
      </c>
      <c r="S20" s="192">
        <v>4</v>
      </c>
      <c r="T20" s="192" t="s">
        <v>409</v>
      </c>
      <c r="U20" s="192">
        <v>0</v>
      </c>
      <c r="V20" s="192" t="s">
        <v>409</v>
      </c>
      <c r="W20" s="192">
        <v>0</v>
      </c>
      <c r="X20" s="192" t="s">
        <v>409</v>
      </c>
      <c r="Y20" s="192"/>
      <c r="Z20" s="192"/>
      <c r="AA20" s="80"/>
      <c r="AB20" s="80"/>
      <c r="AC20" s="80"/>
    </row>
    <row r="21" spans="1:29" x14ac:dyDescent="0.2">
      <c r="A21" s="84">
        <v>14</v>
      </c>
      <c r="B21" s="84" t="str">
        <f ca="1"/>
        <v>Burundi</v>
      </c>
      <c r="C21" s="84" t="str">
        <f ca="1"/>
        <v>BDI</v>
      </c>
      <c r="D21" s="219" t="str">
        <f ca="1"/>
        <v>SSF           Sub-Saharan Africa</v>
      </c>
      <c r="E21" s="219" t="str">
        <f ca="1"/>
        <v>IDA</v>
      </c>
      <c r="F21" s="190" t="str">
        <f t="shared" ca="1" si="3"/>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5.7735026918962546</v>
      </c>
      <c r="H21" s="80" cm="1">
        <f t="array" ref="H21">IF(
    SUM(IF(
            ISNUMBER(
                IF(
                    $M$4:$V$4,
                    (M21:V21),
                    "")),
            1,
            0))
        =0,
    NA(),
    IF(
        Parameters!$D$15=1,
        IF(
            SUM(--(ISNUMBER(IF($M$4:$V$4=1,(M21:V21),""))))&gt;0,
            MAX(IF(
                ISNUMBER(M21:V21),
                IF(
                    M$4:V$4=1,
                    M21:V21,
                    ""),
                "")),
            MAX(IF(
                ISNUMBER(M21:V21),
                IF(
                    M$4:V$4=2,
                    M21:V21,
                    ""),
                ""))
        ),
        IF(
            Parameters!$D$16=1,
            IFERROR(
                AVERAGE(IF(
                    ISNUMBER(M21:V21),
                    IF(
                        M$4:V$4=1,
                        M21:V21,
                        ""),
                    "")),
                AVERAGE(IF(
                    ISNUMBER(M21:V21),
                    IF(
                        M$4:V$4=2,
                        M21:V21,
                        ""),
                    ""))
            ),
            IF(
                Parameters!$D$17=1,
                IFERROR(
                    IF(
                        OR(
                            IF(
                                ISNUMBER(M21:V21),
                                IF(
                                    M$4:V$4=1,
                                    M21:V21,
                                    ""),
                                "")
                            =0),
                        0,
                        GEOMEAN(IF(
                            ISNUMBER(M21:V21),
                            IF(
                                M$4:V$4=1,
                                M21:V21,
                                ""),
                            ""))
                    ),
                    IF(
                        OR(IF(
                            ISNUMBER(M21:V21),
                            IF(
                                M$4:V$4=2,
                                M21:V21,
                                ""),
                            "")
                            =0),
                        0,
                        GEOMEAN(IF(
                            ISNUMBER(M21:V21),
                            IF(
                                M$4:V$4=2,
                                M21:V21,
                                ""),
                            "")))
                )
            )
        )
    )
)</f>
        <v>3.3333333333333299</v>
      </c>
      <c r="I21" s="191" cm="1">
        <f t="array" ref="I21">IF(
    SUM(IF(
            ISNUMBER(
                IF(
                    $M$5:$V$5,
                    (M21:V21),
                    "")),
            1,
            0))
        =0,
    NA(),
    IF(
        Parameters!$D$15=1,
        IF(
            SUM(--(ISNUMBER(IF($M$5:$V$5=1,(M21:V21),""))))&gt;0,
            MAX(IF(
                ISNUMBER(M21:V21),
                IF(
                    M$5:V$5=1,
                    M21:V21,
                    ""),
                "")),
            MAX(IF(
                ISNUMBER(M21:V21),
                IF(
                    M$5:V$5=2,
                    M21:V21,
                    ""),
                ""))
        ),
        IF(
            Parameters!$D$16=1,
            IFERROR(
                AVERAGE(IF(
                    ISNUMBER(M21:V21),
                    IF(
                        M$5:V$5=1,
                        M21:V21,
                        ""),
                    "")),
                AVERAGE(IF(
                    ISNUMBER(M21:V21),
                    IF(
                        M$5:V$5=2,
                        M21:V21,
                        ""),
                    ""))
            ),
            IF(
                Parameters!$D$17=1,
                IFERROR(
                    IF(
                        OR(
                            IF(
                                ISNUMBER(M21:V21),
                                IF(
                                    M$5:V$5=1,
                                    M21:V21,
                                    ""),
                                "")
                            =0),
                        0,
                        GEOMEAN(IF(
                            ISNUMBER(M21:V21),
                            IF(
                                M$5:V$5=1,
                                M21:V21,
                                ""),
                            ""))
                    ),
                    IF(
                        OR(IF(
                            ISNUMBER(M21:V21),
                            IF(
                                M$5:V$5=2,
                                M21:V21,
                                ""),
                            "")
                            =0),
                        0,
                        GEOMEAN(IF(
                            ISNUMBER(M21:V21),
                            IF(
                                M$5:V$5=2,
                                M21:V21,
                                ""),
                            "")))
                )
            )
        )
    )
)</f>
        <v>10</v>
      </c>
      <c r="J21" s="242">
        <v>45188</v>
      </c>
      <c r="K21" s="242">
        <v>45145</v>
      </c>
      <c r="L21" s="91" t="s">
        <v>27</v>
      </c>
      <c r="M21" s="192">
        <v>3.3333333333333299</v>
      </c>
      <c r="N21" s="192" t="s">
        <v>409</v>
      </c>
      <c r="O21" s="192">
        <v>0</v>
      </c>
      <c r="P21" s="192">
        <v>10</v>
      </c>
      <c r="Q21" s="192">
        <v>0</v>
      </c>
      <c r="R21" s="192" t="s">
        <v>409</v>
      </c>
      <c r="S21" s="192">
        <v>3</v>
      </c>
      <c r="T21" s="192" t="s">
        <v>409</v>
      </c>
      <c r="U21" s="192">
        <v>0</v>
      </c>
      <c r="V21" s="192" t="s">
        <v>847</v>
      </c>
      <c r="W21" s="192">
        <v>0.25</v>
      </c>
      <c r="X21" s="192" t="s">
        <v>409</v>
      </c>
      <c r="Y21" s="192"/>
      <c r="Z21" s="192"/>
      <c r="AA21" s="80"/>
      <c r="AB21" s="80"/>
      <c r="AC21" s="80"/>
    </row>
    <row r="22" spans="1:29" x14ac:dyDescent="0.2">
      <c r="A22" s="84">
        <v>15</v>
      </c>
      <c r="B22" s="84" t="str">
        <f ca="1"/>
        <v>Belgium</v>
      </c>
      <c r="C22" s="84" t="str">
        <f ca="1"/>
        <v>BEL</v>
      </c>
      <c r="D22" s="219" t="str">
        <f ca="1"/>
        <v>ECS           Europe &amp; Central Asia</v>
      </c>
      <c r="E22" s="219" t="str">
        <f ca="1"/>
        <v>NA</v>
      </c>
      <c r="F22" s="190" t="str">
        <f t="shared" ca="1" si="3"/>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$M$4:$V$4,
                    (M22:V22),
                    "")),
            1,
            0))
        =0,
    NA(),
    IF(
        Parameters!$D$15=1,
        IF(
            SUM(--(ISNUMBER(IF($M$4:$V$4=1,(M22:V22),""))))&gt;0,
            MAX(IF(
                ISNUMBER(M22:V22),
                IF(
                    M$4:V$4=1,
                    M22:V22,
                    ""),
                "")),
            MAX(IF(
                ISNUMBER(M22:V22),
                IF(
                    M$4:V$4=2,
                    M22:V22,
                    ""),
                ""))
        ),
        IF(
            Parameters!$D$16=1,
            IFERROR(
                AVERAGE(IF(
                    ISNUMBER(M22:V22),
                    IF(
                        M$4:V$4=1,
                        M22:V22,
                        ""),
                    "")),
                AVERAGE(IF(
                    ISNUMBER(M22:V22),
                    IF(
                        M$4:V$4=2,
                        M22:V22,
                        ""),
                    ""))
            ),
            IF(
                Parameters!$D$17=1,
                IFERROR(
                    IF(
                        OR(
                            IF(
                                ISNUMBER(M22:V22),
                                IF(
                                    M$4:V$4=1,
                                    M22:V22,
                                    ""),
                                "")
                            =0),
                        0,
                        GEOMEAN(IF(
                            ISNUMBER(M22:V22),
                            IF(
                                M$4:V$4=1,
                                M22:V22,
                                ""),
                            ""))
                    ),
                    IF(
                        OR(IF(
                            ISNUMBER(M22:V22),
                            IF(
                                M$4:V$4=2,
                                M22:V22,
                                ""),
                            "")
                            =0),
                        0,
                        GEOMEAN(IF(
                            ISNUMBER(M22:V22),
                            IF(
                                M$4:V$4=2,
                                M22:V22,
                                ""),
                            "")))
                )
            )
        )
    )
)</f>
        <v>4</v>
      </c>
      <c r="I22" s="191" cm="1">
        <f t="array" ref="I22">IF(
    SUM(IF(
            ISNUMBER(
                IF(
                    $M$5:$V$5,
                    (M22:V22),
                    "")),
            1,
            0))
        =0,
    NA(),
    IF(
        Parameters!$D$15=1,
        IF(
            SUM(--(ISNUMBER(IF($M$5:$V$5=1,(M22:V22),""))))&gt;0,
            MAX(IF(
                ISNUMBER(M22:V22),
                IF(
                    M$5:V$5=1,
                    M22:V22,
                    ""),
                "")),
            MAX(IF(
                ISNUMBER(M22:V22),
                IF(
                    M$5:V$5=2,
                    M22:V22,
                    ""),
                ""))
        ),
        IF(
            Parameters!$D$16=1,
            IFERROR(
                AVERAGE(IF(
                    ISNUMBER(M22:V22),
                    IF(
                        M$5:V$5=1,
                        M22:V22,
                        ""),
                    "")),
                AVERAGE(IF(
                    ISNUMBER(M22:V22),
                    IF(
                        M$5:V$5=2,
                        M22:V22,
                        ""),
                    ""))
            ),
            IF(
                Parameters!$D$17=1,
                IFERROR(
                    IF(
                        OR(
                            IF(
                                ISNUMBER(M22:V22),
                                IF(
                                    M$5:V$5=1,
                                    M22:V22,
                                    ""),
                                "")
                            =0),
                        0,
                        GEOMEAN(IF(
                            ISNUMBER(M22:V22),
                            IF(
                                M$5:V$5=1,
                                M22:V22,
                                ""),
                            ""))
                    ),
                    IF(
                        OR(IF(
                            ISNUMBER(M22:V22),
                            IF(
                                M$5:V$5=2,
                                M22:V22,
                                ""),
                            "")
                            =0),
                        0,
                        GEOMEAN(IF(
                            ISNUMBER(M22:V22),
                            IF(
                                M$5:V$5=2,
                                M22:V22,
                                ""),
                            "")))
                )
            )
        )
    )
)</f>
        <v>0</v>
      </c>
      <c r="J22" s="242">
        <v>45188</v>
      </c>
      <c r="K22" s="242">
        <v>44852</v>
      </c>
      <c r="L22" s="91" t="s">
        <v>29</v>
      </c>
      <c r="M22" s="192">
        <v>4</v>
      </c>
      <c r="N22" s="192" t="s">
        <v>409</v>
      </c>
      <c r="O22" s="192">
        <v>0</v>
      </c>
      <c r="P22" s="192">
        <v>0</v>
      </c>
      <c r="Q22" s="192">
        <v>0</v>
      </c>
      <c r="R22" s="192" t="s">
        <v>409</v>
      </c>
      <c r="S22" s="192">
        <v>3.4</v>
      </c>
      <c r="T22" s="192" t="s">
        <v>409</v>
      </c>
      <c r="U22" s="192">
        <v>0</v>
      </c>
      <c r="V22" s="192" t="s">
        <v>409</v>
      </c>
      <c r="W22" s="192">
        <v>0</v>
      </c>
      <c r="X22" s="192" t="s">
        <v>409</v>
      </c>
      <c r="Y22" s="192"/>
      <c r="Z22" s="192"/>
      <c r="AA22" s="80"/>
      <c r="AB22" s="80"/>
      <c r="AC22" s="80"/>
    </row>
    <row r="23" spans="1:29" x14ac:dyDescent="0.2">
      <c r="A23" s="84">
        <v>16</v>
      </c>
      <c r="B23" s="84" t="str">
        <f ca="1"/>
        <v>Benin</v>
      </c>
      <c r="C23" s="84" t="str">
        <f ca="1"/>
        <v>BEN</v>
      </c>
      <c r="D23" s="219" t="str">
        <f ca="1"/>
        <v>SSF           Sub-Saharan Africa</v>
      </c>
      <c r="E23" s="219" t="str">
        <f ca="1"/>
        <v>IDA</v>
      </c>
      <c r="F23" s="190" t="str">
        <f t="shared" ca="1" si="3"/>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0</v>
      </c>
      <c r="H23" s="80" cm="1">
        <f t="array" ref="H23">IF(
    SUM(IF(
            ISNUMBER(
                IF(
                    $M$4:$V$4,
                    (M23:V23),
                    "")),
            1,
            0))
        =0,
    NA(),
    IF(
        Parameters!$D$15=1,
        IF(
            SUM(--(ISNUMBER(IF($M$4:$V$4=1,(M23:V23),""))))&gt;0,
            MAX(IF(
                ISNUMBER(M23:V23),
                IF(
                    M$4:V$4=1,
                    M23:V23,
                    ""),
                "")),
            MAX(IF(
                ISNUMBER(M23:V23),
                IF(
                    M$4:V$4=2,
                    M23:V23,
                    ""),
                ""))
        ),
        IF(
            Parameters!$D$16=1,
            IFERROR(
                AVERAGE(IF(
                    ISNUMBER(M23:V23),
                    IF(
                        M$4:V$4=1,
                        M23:V23,
                        ""),
                    "")),
                AVERAGE(IF(
                    ISNUMBER(M23:V23),
                    IF(
                        M$4:V$4=2,
                        M23:V23,
                        ""),
                    ""))
            ),
            IF(
                Parameters!$D$17=1,
                IFERROR(
                    IF(
                        OR(
                            IF(
                                ISNUMBER(M23:V23),
                                IF(
                                    M$4:V$4=1,
                                    M23:V23,
                                    ""),
                                "")
                            =0),
                        0,
                        GEOMEAN(IF(
                            ISNUMBER(M23:V23),
                            IF(
                                M$4:V$4=1,
                                M23:V23,
                                ""),
                            ""))
                    ),
                    IF(
                        OR(IF(
                            ISNUMBER(M23:V23),
                            IF(
                                M$4:V$4=2,
                                M23:V23,
                                ""),
                            "")
                            =0),
                        0,
                        GEOMEAN(IF(
                            ISNUMBER(M23:V23),
                            IF(
                                M$4:V$4=2,
                                M23:V23,
                                ""),
                            "")))
                )
            )
        )
    )
)</f>
        <v>3.5</v>
      </c>
      <c r="I23" s="191" cm="1">
        <f t="array" ref="I23">IF(
    SUM(IF(
            ISNUMBER(
                IF(
                    $M$5:$V$5,
                    (M23:V23),
                    "")),
            1,
            0))
        =0,
    NA(),
    IF(
        Parameters!$D$15=1,
        IF(
            SUM(--(ISNUMBER(IF($M$5:$V$5=1,(M23:V23),""))))&gt;0,
            MAX(IF(
                ISNUMBER(M23:V23),
                IF(
                    M$5:V$5=1,
                    M23:V23,
                    ""),
                "")),
            MAX(IF(
                ISNUMBER(M23:V23),
                IF(
                    M$5:V$5=2,
                    M23:V23,
                    ""),
                ""))
        ),
        IF(
            Parameters!$D$16=1,
            IFERROR(
                AVERAGE(IF(
                    ISNUMBER(M23:V23),
                    IF(
                        M$5:V$5=1,
                        M23:V23,
                        ""),
                    "")),
                AVERAGE(IF(
                    ISNUMBER(M23:V23),
                    IF(
                        M$5:V$5=2,
                        M23:V23,
                        ""),
                    ""))
            ),
            IF(
                Parameters!$D$17=1,
                IFERROR(
                    IF(
                        OR(
                            IF(
                                ISNUMBER(M23:V23),
                                IF(
                                    M$5:V$5=1,
                                    M23:V23,
                                    ""),
                                "")
                            =0),
                        0,
                        GEOMEAN(IF(
                            ISNUMBER(M23:V23),
                            IF(
                                M$5:V$5=1,
                                M23:V23,
                                ""),
                            ""))
                    ),
                    IF(
                        OR(IF(
                            ISNUMBER(M23:V23),
                            IF(
                                M$5:V$5=2,
                                M23:V23,
                                ""),
                            "")
                            =0),
                        0,
                        GEOMEAN(IF(
                            ISNUMBER(M23:V23),
                            IF(
                                M$5:V$5=2,
                                M23:V23,
                                ""),
                            "")))
                )
            )
        )
    )
)</f>
        <v>0</v>
      </c>
      <c r="J23" s="242">
        <v>45188</v>
      </c>
      <c r="K23" s="242">
        <v>45218</v>
      </c>
      <c r="L23" s="91" t="s">
        <v>31</v>
      </c>
      <c r="M23" s="192">
        <v>3.5</v>
      </c>
      <c r="N23" s="192" t="s">
        <v>409</v>
      </c>
      <c r="O23" s="192">
        <v>0</v>
      </c>
      <c r="P23" s="192">
        <v>0</v>
      </c>
      <c r="Q23" s="192">
        <v>0</v>
      </c>
      <c r="R23" s="192" t="s">
        <v>409</v>
      </c>
      <c r="S23" s="192">
        <v>3.1</v>
      </c>
      <c r="T23" s="192" t="s">
        <v>409</v>
      </c>
      <c r="U23" s="192">
        <v>0</v>
      </c>
      <c r="V23" s="192" t="s">
        <v>409</v>
      </c>
      <c r="W23" s="192">
        <v>0</v>
      </c>
      <c r="X23" s="192" t="s">
        <v>409</v>
      </c>
      <c r="Y23" s="192"/>
      <c r="Z23" s="192"/>
      <c r="AA23" s="80"/>
      <c r="AB23" s="80"/>
      <c r="AC23" s="80"/>
    </row>
    <row r="24" spans="1:29" x14ac:dyDescent="0.2">
      <c r="A24" s="84">
        <v>17</v>
      </c>
      <c r="B24" s="84" t="str">
        <f ca="1"/>
        <v>Burkina Faso</v>
      </c>
      <c r="C24" s="84" t="str">
        <f ca="1"/>
        <v>BFA</v>
      </c>
      <c r="D24" s="219" t="str">
        <f ca="1"/>
        <v>SSF           Sub-Saharan Africa</v>
      </c>
      <c r="E24" s="219" t="str">
        <f ca="1"/>
        <v>IDA</v>
      </c>
      <c r="F24" s="190" t="str">
        <f t="shared" ca="1" si="3"/>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0</v>
      </c>
      <c r="H24" s="80" cm="1">
        <f t="array" ref="H24">IF(
    SUM(IF(
            ISNUMBER(
                IF(
                    $M$4:$V$4,
                    (M24:V24),
                    "")),
            1,
            0))
        =0,
    NA(),
    IF(
        Parameters!$D$15=1,
        IF(
            SUM(--(ISNUMBER(IF($M$4:$V$4=1,(M24:V24),""))))&gt;0,
            MAX(IF(
                ISNUMBER(M24:V24),
                IF(
                    M$4:V$4=1,
                    M24:V24,
                    ""),
                "")),
            MAX(IF(
                ISNUMBER(M24:V24),
                IF(
                    M$4:V$4=2,
                    M24:V24,
                    ""),
                ""))
        ),
        IF(
            Parameters!$D$16=1,
            IFERROR(
                AVERAGE(IF(
                    ISNUMBER(M24:V24),
                    IF(
                        M$4:V$4=1,
                        M24:V24,
                        ""),
                    "")),
                AVERAGE(IF(
                    ISNUMBER(M24:V24),
                    IF(
                        M$4:V$4=2,
                        M24:V24,
                        ""),
                    ""))
            ),
            IF(
                Parameters!$D$17=1,
                IFERROR(
                    IF(
                        OR(
                            IF(
                                ISNUMBER(M24:V24),
                                IF(
                                    M$4:V$4=1,
                                    M24:V24,
                                    ""),
                                "")
                            =0),
                        0,
                        GEOMEAN(IF(
                            ISNUMBER(M24:V24),
                            IF(
                                M$4:V$4=1,
                                M24:V24,
                                ""),
                            ""))
                    ),
                    IF(
                        OR(IF(
                            ISNUMBER(M24:V24),
                            IF(
                                M$4:V$4=2,
                                M24:V24,
                                ""),
                            "")
                            =0),
                        0,
                        GEOMEAN(IF(
                            ISNUMBER(M24:V24),
                            IF(
                                M$4:V$4=2,
                                M24:V24,
                                ""),
                            "")))
                )
            )
        )
    )
)</f>
        <v>2.6666666666666599</v>
      </c>
      <c r="I24" s="191" cm="1">
        <f t="array" ref="I24">IF(
    SUM(IF(
            ISNUMBER(
                IF(
                    $M$5:$V$5,
                    (M24:V24),
                    "")),
            1,
            0))
        =0,
    NA(),
    IF(
        Parameters!$D$15=1,
        IF(
            SUM(--(ISNUMBER(IF($M$5:$V$5=1,(M24:V24),""))))&gt;0,
            MAX(IF(
                ISNUMBER(M24:V24),
                IF(
                    M$5:V$5=1,
                    M24:V24,
                    ""),
                "")),
            MAX(IF(
                ISNUMBER(M24:V24),
                IF(
                    M$5:V$5=2,
                    M24:V24,
                    ""),
                ""))
        ),
        IF(
            Parameters!$D$16=1,
            IFERROR(
                AVERAGE(IF(
                    ISNUMBER(M24:V24),
                    IF(
                        M$5:V$5=1,
                        M24:V24,
                        ""),
                    "")),
                AVERAGE(IF(
                    ISNUMBER(M24:V24),
                    IF(
                        M$5:V$5=2,
                        M24:V24,
                        ""),
                    ""))
            ),
            IF(
                Parameters!$D$17=1,
                IFERROR(
                    IF(
                        OR(
                            IF(
                                ISNUMBER(M24:V24),
                                IF(
                                    M$5:V$5=1,
                                    M24:V24,
                                    ""),
                                "")
                            =0),
                        0,
                        GEOMEAN(IF(
                            ISNUMBER(M24:V24),
                            IF(
                                M$5:V$5=1,
                                M24:V24,
                                ""),
                            ""))
                    ),
                    IF(
                        OR(IF(
                            ISNUMBER(M24:V24),
                            IF(
                                M$5:V$5=2,
                                M24:V24,
                                ""),
                            "")
                            =0),
                        0,
                        GEOMEAN(IF(
                            ISNUMBER(M24:V24),
                            IF(
                                M$5:V$5=2,
                                M24:V24,
                                ""),
                            "")))
                )
            )
        )
    )
)</f>
        <v>0</v>
      </c>
      <c r="J24" s="242">
        <v>45188</v>
      </c>
      <c r="K24" s="242">
        <v>45218</v>
      </c>
      <c r="L24" s="91" t="s">
        <v>33</v>
      </c>
      <c r="M24" s="192">
        <v>2.6666666666666599</v>
      </c>
      <c r="N24" s="192" t="s">
        <v>409</v>
      </c>
      <c r="O24" s="192">
        <v>0</v>
      </c>
      <c r="P24" s="192">
        <v>0</v>
      </c>
      <c r="Q24" s="192">
        <v>0</v>
      </c>
      <c r="R24" s="192" t="s">
        <v>409</v>
      </c>
      <c r="S24" s="192">
        <v>2.6</v>
      </c>
      <c r="T24" s="192" t="s">
        <v>409</v>
      </c>
      <c r="U24" s="192">
        <v>0</v>
      </c>
      <c r="V24" s="192" t="s">
        <v>409</v>
      </c>
      <c r="W24" s="192">
        <v>0</v>
      </c>
      <c r="X24" s="192" t="s">
        <v>409</v>
      </c>
      <c r="Y24" s="192"/>
      <c r="Z24" s="192"/>
      <c r="AA24" s="80"/>
      <c r="AB24" s="80"/>
      <c r="AC24" s="80"/>
    </row>
    <row r="25" spans="1:29" x14ac:dyDescent="0.2">
      <c r="A25" s="84">
        <v>18</v>
      </c>
      <c r="B25" s="84" t="str">
        <f ca="1"/>
        <v>Bangladesh</v>
      </c>
      <c r="C25" s="84" t="str">
        <f ca="1"/>
        <v>BGD</v>
      </c>
      <c r="D25" s="219" t="str">
        <f ca="1"/>
        <v>SAS           South Asia</v>
      </c>
      <c r="E25" s="219" t="str">
        <f ca="1"/>
        <v>IDA</v>
      </c>
      <c r="F25" s="190" t="str">
        <f t="shared" ca="1" si="3"/>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10</v>
      </c>
      <c r="H25" s="80" cm="1">
        <f t="array" ref="H25">IF(
    SUM(IF(
            ISNUMBER(
                IF(
                    $M$4:$V$4,
                    (M25:V25),
                    "")),
            1,
            0))
        =0,
    NA(),
    IF(
        Parameters!$D$15=1,
        IF(
            SUM(--(ISNUMBER(IF($M$4:$V$4=1,(M25:V25),""))))&gt;0,
            MAX(IF(
                ISNUMBER(M25:V25),
                IF(
                    M$4:V$4=1,
                    M25:V25,
                    ""),
                "")),
            MAX(IF(
                ISNUMBER(M25:V25),
                IF(
                    M$4:V$4=2,
                    M25:V25,
                    ""),
                ""))
        ),
        IF(
            Parameters!$D$16=1,
            IFERROR(
                AVERAGE(IF(
                    ISNUMBER(M25:V25),
                    IF(
                        M$4:V$4=1,
                        M25:V25,
                        ""),
                    "")),
                AVERAGE(IF(
                    ISNUMBER(M25:V25),
                    IF(
                        M$4:V$4=2,
                        M25:V25,
                        ""),
                    ""))
            ),
            IF(
                Parameters!$D$17=1,
                IFERROR(
                    IF(
                        OR(
                            IF(
                                ISNUMBER(M25:V25),
                                IF(
                                    M$4:V$4=1,
                                    M25:V25,
                                    ""),
                                "")
                            =0),
                        0,
                        GEOMEAN(IF(
                            ISNUMBER(M25:V25),
                            IF(
                                M$4:V$4=1,
                                M25:V25,
                                ""),
                            ""))
                    ),
                    IF(
                        OR(IF(
                            ISNUMBER(M25:V25),
                            IF(
                                M$4:V$4=2,
                                M25:V25,
                                ""),
                            "")
                            =0),
                        0,
                        GEOMEAN(IF(
                            ISNUMBER(M25:V25),
                            IF(
                                M$4:V$4=2,
                                M25:V25,
                                ""),
                            "")))
                )
            )
        )
    )
)</f>
        <v>10</v>
      </c>
      <c r="I25" s="191" cm="1">
        <f t="array" ref="I25">IF(
    SUM(IF(
            ISNUMBER(
                IF(
                    $M$5:$V$5,
                    (M25:V25),
                    "")),
            1,
            0))
        =0,
    NA(),
    IF(
        Parameters!$D$15=1,
        IF(
            SUM(--(ISNUMBER(IF($M$5:$V$5=1,(M25:V25),""))))&gt;0,
            MAX(IF(
                ISNUMBER(M25:V25),
                IF(
                    M$5:V$5=1,
                    M25:V25,
                    ""),
                "")),
            MAX(IF(
                ISNUMBER(M25:V25),
                IF(
                    M$5:V$5=2,
                    M25:V25,
                    ""),
                ""))
        ),
        IF(
            Parameters!$D$16=1,
            IFERROR(
                AVERAGE(IF(
                    ISNUMBER(M25:V25),
                    IF(
                        M$5:V$5=1,
                        M25:V25,
                        ""),
                    "")),
                AVERAGE(IF(
                    ISNUMBER(M25:V25),
                    IF(
                        M$5:V$5=2,
                        M25:V25,
                        ""),
                    ""))
            ),
            IF(
                Parameters!$D$17=1,
                IFERROR(
                    IF(
                        OR(
                            IF(
                                ISNUMBER(M25:V25),
                                IF(
                                    M$5:V$5=1,
                                    M25:V25,
                                    ""),
                                "")
                            =0),
                        0,
                        GEOMEAN(IF(
                            ISNUMBER(M25:V25),
                            IF(
                                M$5:V$5=1,
                                M25:V25,
                                ""),
                            ""))
                    ),
                    IF(
                        OR(IF(
                            ISNUMBER(M25:V25),
                            IF(
                                M$5:V$5=2,
                                M25:V25,
                                ""),
                            "")
                            =0),
                        0,
                        GEOMEAN(IF(
                            ISNUMBER(M25:V25),
                            IF(
                                M$5:V$5=2,
                                M25:V25,
                                ""),
                            "")))
                )
            )
        )
    )
)</f>
        <v>10</v>
      </c>
      <c r="J25" s="242">
        <v>45188</v>
      </c>
      <c r="K25" s="242">
        <v>45259</v>
      </c>
      <c r="L25" s="91" t="s">
        <v>35</v>
      </c>
      <c r="M25" s="192">
        <v>10</v>
      </c>
      <c r="N25" s="192">
        <v>0</v>
      </c>
      <c r="O25" s="192">
        <v>0</v>
      </c>
      <c r="P25" s="192">
        <v>10</v>
      </c>
      <c r="Q25" s="192">
        <v>0</v>
      </c>
      <c r="R25" s="192" t="s">
        <v>409</v>
      </c>
      <c r="S25" s="192">
        <v>8.1999999999999993</v>
      </c>
      <c r="T25" s="192" t="s">
        <v>916</v>
      </c>
      <c r="U25" s="192">
        <v>0</v>
      </c>
      <c r="V25" s="192" t="s">
        <v>894</v>
      </c>
      <c r="W25" s="192">
        <v>0</v>
      </c>
      <c r="X25" s="192" t="s">
        <v>409</v>
      </c>
      <c r="Y25" s="192"/>
      <c r="Z25" s="192"/>
      <c r="AA25" s="80"/>
      <c r="AB25" s="80"/>
      <c r="AC25" s="80"/>
    </row>
    <row r="26" spans="1:29" x14ac:dyDescent="0.2">
      <c r="A26" s="84">
        <v>19</v>
      </c>
      <c r="B26" s="84" t="str">
        <f ca="1"/>
        <v>Bulgaria</v>
      </c>
      <c r="C26" s="84" t="str">
        <f ca="1"/>
        <v>BGR</v>
      </c>
      <c r="D26" s="219" t="str">
        <f ca="1"/>
        <v>ECS           Europe &amp; Central Asia</v>
      </c>
      <c r="E26" s="219" t="str">
        <f ca="1"/>
        <v>IBRD</v>
      </c>
      <c r="F26" s="190" t="str">
        <f t="shared" ca="1" si="3"/>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$M$4:$V$4,
                    (M26:V26),
                    "")),
            1,
            0))
        =0,
    NA(),
    IF(
        Parameters!$D$15=1,
        IF(
            SUM(--(ISNUMBER(IF($M$4:$V$4=1,(M26:V26),""))))&gt;0,
            MAX(IF(
                ISNUMBER(M26:V26),
                IF(
                    M$4:V$4=1,
                    M26:V26,
                    ""),
                "")),
            MAX(IF(
                ISNUMBER(M26:V26),
                IF(
                    M$4:V$4=2,
                    M26:V26,
                    ""),
                ""))
        ),
        IF(
            Parameters!$D$16=1,
            IFERROR(
                AVERAGE(IF(
                    ISNUMBER(M26:V26),
                    IF(
                        M$4:V$4=1,
                        M26:V26,
                        ""),
                    "")),
                AVERAGE(IF(
                    ISNUMBER(M26:V26),
                    IF(
                        M$4:V$4=2,
                        M26:V26,
                        ""),
                    ""))
            ),
            IF(
                Parameters!$D$17=1,
                IFERROR(
                    IF(
                        OR(
                            IF(
                                ISNUMBER(M26:V26),
                                IF(
                                    M$4:V$4=1,
                                    M26:V26,
                                    ""),
                                "")
                            =0),
                        0,
                        GEOMEAN(IF(
                            ISNUMBER(M26:V26),
                            IF(
                                M$4:V$4=1,
                                M26:V26,
                                ""),
                            ""))
                    ),
                    IF(
                        OR(IF(
                            ISNUMBER(M26:V26),
                            IF(
                                M$4:V$4=2,
                                M26:V26,
                                ""),
                            "")
                            =0),
                        0,
                        GEOMEAN(IF(
                            ISNUMBER(M26:V26),
                            IF(
                                M$4:V$4=2,
                                M26:V26,
                                ""),
                            "")))
                )
            )
        )
    )
)</f>
        <v>3.8333333333333299</v>
      </c>
      <c r="I26" s="191" cm="1">
        <f t="array" ref="I26">IF(
    SUM(IF(
            ISNUMBER(
                IF(
                    $M$5:$V$5,
                    (M26:V26),
                    "")),
            1,
            0))
        =0,
    NA(),
    IF(
        Parameters!$D$15=1,
        IF(
            SUM(--(ISNUMBER(IF($M$5:$V$5=1,(M26:V26),""))))&gt;0,
            MAX(IF(
                ISNUMBER(M26:V26),
                IF(
                    M$5:V$5=1,
                    M26:V26,
                    ""),
                "")),
            MAX(IF(
                ISNUMBER(M26:V26),
                IF(
                    M$5:V$5=2,
                    M26:V26,
                    ""),
                ""))
        ),
        IF(
            Parameters!$D$16=1,
            IFERROR(
                AVERAGE(IF(
                    ISNUMBER(M26:V26),
                    IF(
                        M$5:V$5=1,
                        M26:V26,
                        ""),
                    "")),
                AVERAGE(IF(
                    ISNUMBER(M26:V26),
                    IF(
                        M$5:V$5=2,
                        M26:V26,
                        ""),
                    ""))
            ),
            IF(
                Parameters!$D$17=1,
                IFERROR(
                    IF(
                        OR(
                            IF(
                                ISNUMBER(M26:V26),
                                IF(
                                    M$5:V$5=1,
                                    M26:V26,
                                    ""),
                                "")
                            =0),
                        0,
                        GEOMEAN(IF(
                            ISNUMBER(M26:V26),
                            IF(
                                M$5:V$5=1,
                                M26:V26,
                                ""),
                            ""))
                    ),
                    IF(
                        OR(IF(
                            ISNUMBER(M26:V26),
                            IF(
                                M$5:V$5=2,
                                M26:V26,
                                ""),
                            "")
                            =0),
                        0,
                        GEOMEAN(IF(
                            ISNUMBER(M26:V26),
                            IF(
                                M$5:V$5=2,
                                M26:V26,
                                ""),
                            "")))
                )
            )
        )
    )
)</f>
        <v>0</v>
      </c>
      <c r="J26" s="242">
        <v>45188</v>
      </c>
      <c r="K26" s="242">
        <v>45272</v>
      </c>
      <c r="L26" s="91" t="s">
        <v>37</v>
      </c>
      <c r="M26" s="192">
        <v>3.8333333333333299</v>
      </c>
      <c r="N26" s="192">
        <v>0</v>
      </c>
      <c r="O26" s="192">
        <v>0</v>
      </c>
      <c r="P26" s="192">
        <v>0</v>
      </c>
      <c r="Q26" s="192">
        <v>0</v>
      </c>
      <c r="R26" s="192" t="s">
        <v>409</v>
      </c>
      <c r="S26" s="192">
        <v>3.3</v>
      </c>
      <c r="T26" s="192" t="s">
        <v>934</v>
      </c>
      <c r="U26" s="192">
        <v>0</v>
      </c>
      <c r="V26" s="192" t="s">
        <v>409</v>
      </c>
      <c r="W26" s="192">
        <v>0</v>
      </c>
      <c r="X26" s="192" t="s">
        <v>409</v>
      </c>
      <c r="Y26" s="192"/>
      <c r="Z26" s="192"/>
      <c r="AA26" s="80"/>
      <c r="AB26" s="80"/>
      <c r="AC26" s="80"/>
    </row>
    <row r="27" spans="1:29" x14ac:dyDescent="0.2">
      <c r="A27" s="84">
        <v>20</v>
      </c>
      <c r="B27" s="84" t="str">
        <f ca="1"/>
        <v>Bahrain</v>
      </c>
      <c r="C27" s="84" t="str">
        <f ca="1"/>
        <v>BHR</v>
      </c>
      <c r="D27" s="219" t="str">
        <f ca="1"/>
        <v>MEA           Middle East &amp; North Africa</v>
      </c>
      <c r="E27" s="219" t="str">
        <f ca="1"/>
        <v>NA</v>
      </c>
      <c r="F27" s="190" t="str">
        <f t="shared" ca="1" si="3"/>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$M$4:$V$4,
                    (M27:V27),
                    "")),
            1,
            0))
        =0,
    NA(),
    IF(
        Parameters!$D$15=1,
        IF(
            SUM(--(ISNUMBER(IF($M$4:$V$4=1,(M27:V27),""))))&gt;0,
            MAX(IF(
                ISNUMBER(M27:V27),
                IF(
                    M$4:V$4=1,
                    M27:V27,
                    ""),
                "")),
            MAX(IF(
                ISNUMBER(M27:V27),
                IF(
                    M$4:V$4=2,
                    M27:V27,
                    ""),
                ""))
        ),
        IF(
            Parameters!$D$16=1,
            IFERROR(
                AVERAGE(IF(
                    ISNUMBER(M27:V27),
                    IF(
                        M$4:V$4=1,
                        M27:V27,
                        ""),
                    "")),
                AVERAGE(IF(
                    ISNUMBER(M27:V27),
                    IF(
                        M$4:V$4=2,
                        M27:V27,
                        ""),
                    ""))
            ),
            IF(
                Parameters!$D$17=1,
                IFERROR(
                    IF(
                        OR(
                            IF(
                                ISNUMBER(M27:V27),
                                IF(
                                    M$4:V$4=1,
                                    M27:V27,
                                    ""),
                                "")
                            =0),
                        0,
                        GEOMEAN(IF(
                            ISNUMBER(M27:V27),
                            IF(
                                M$4:V$4=1,
                                M27:V27,
                                ""),
                            ""))
                    ),
                    IF(
                        OR(IF(
                            ISNUMBER(M27:V27),
                            IF(
                                M$4:V$4=2,
                                M27:V27,
                                ""),
                            "")
                            =0),
                        0,
                        GEOMEAN(IF(
                            ISNUMBER(M27:V27),
                            IF(
                                M$4:V$4=2,
                                M27:V27,
                                ""),
                            "")))
                )
            )
        )
    )
)</f>
        <v>0.83333333333333304</v>
      </c>
      <c r="I27" s="191" cm="1">
        <f t="array" ref="I27">IF(
    SUM(IF(
            ISNUMBER(
                IF(
                    $M$5:$V$5,
                    (M27:V27),
                    "")),
            1,
            0))
        =0,
    NA(),
    IF(
        Parameters!$D$15=1,
        IF(
            SUM(--(ISNUMBER(IF($M$5:$V$5=1,(M27:V27),""))))&gt;0,
            MAX(IF(
                ISNUMBER(M27:V27),
                IF(
                    M$5:V$5=1,
                    M27:V27,
                    ""),
                "")),
            MAX(IF(
                ISNUMBER(M27:V27),
                IF(
                    M$5:V$5=2,
                    M27:V27,
                    ""),
                ""))
        ),
        IF(
            Parameters!$D$16=1,
            IFERROR(
                AVERAGE(IF(
                    ISNUMBER(M27:V27),
                    IF(
                        M$5:V$5=1,
                        M27:V27,
                        ""),
                    "")),
                AVERAGE(IF(
                    ISNUMBER(M27:V27),
                    IF(
                        M$5:V$5=2,
                        M27:V27,
                        ""),
                    ""))
            ),
            IF(
                Parameters!$D$17=1,
                IFERROR(
                    IF(
                        OR(
                            IF(
                                ISNUMBER(M27:V27),
                                IF(
                                    M$5:V$5=1,
                                    M27:V27,
                                    ""),
                                "")
                            =0),
                        0,
                        GEOMEAN(IF(
                            ISNUMBER(M27:V27),
                            IF(
                                M$5:V$5=1,
                                M27:V27,
                                ""),
                            ""))
                    ),
                    IF(
                        OR(IF(
                            ISNUMBER(M27:V27),
                            IF(
                                M$5:V$5=2,
                                M27:V27,
                                ""),
                            "")
                            =0),
                        0,
                        GEOMEAN(IF(
                            ISNUMBER(M27:V27),
                            IF(
                                M$5:V$5=2,
                                M27:V27,
                                ""),
                            "")))
                )
            )
        )
    )
)</f>
        <v>0</v>
      </c>
      <c r="J27" s="242">
        <v>45188</v>
      </c>
      <c r="K27" s="242">
        <v>45154</v>
      </c>
      <c r="L27" s="91" t="s">
        <v>39</v>
      </c>
      <c r="M27" s="192">
        <v>0.83333333333333304</v>
      </c>
      <c r="N27" s="192" t="s">
        <v>409</v>
      </c>
      <c r="O27" s="192">
        <v>0</v>
      </c>
      <c r="P27" s="192">
        <v>0</v>
      </c>
      <c r="Q27" s="192">
        <v>0</v>
      </c>
      <c r="R27" s="192" t="s">
        <v>409</v>
      </c>
      <c r="S27" s="192">
        <v>1.5</v>
      </c>
      <c r="T27" s="192" t="s">
        <v>409</v>
      </c>
      <c r="U27" s="192">
        <v>0</v>
      </c>
      <c r="V27" s="192" t="s">
        <v>409</v>
      </c>
      <c r="W27" s="192">
        <v>0</v>
      </c>
      <c r="X27" s="192" t="s">
        <v>409</v>
      </c>
      <c r="Y27" s="192"/>
      <c r="Z27" s="192"/>
      <c r="AA27" s="80"/>
      <c r="AB27" s="80"/>
      <c r="AC27" s="80"/>
    </row>
    <row r="28" spans="1:29" x14ac:dyDescent="0.2">
      <c r="A28" s="84">
        <v>21</v>
      </c>
      <c r="B28" s="84" t="str">
        <f ca="1"/>
        <v>Bahamas, The</v>
      </c>
      <c r="C28" s="84" t="str">
        <f ca="1"/>
        <v>BHS</v>
      </c>
      <c r="D28" s="219" t="str">
        <f ca="1"/>
        <v>LCN           Latin America &amp; Caribbean</v>
      </c>
      <c r="E28" s="219" t="str">
        <f ca="1"/>
        <v>NA</v>
      </c>
      <c r="F28" s="190" t="str">
        <f t="shared" ca="1" si="3"/>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$M$4:$V$4,
                    (M28:V28),
                    "")),
            1,
            0))
        =0,
    NA(),
    IF(
        Parameters!$D$15=1,
        IF(
            SUM(--(ISNUMBER(IF($M$4:$V$4=1,(M28:V28),""))))&gt;0,
            MAX(IF(
                ISNUMBER(M28:V28),
                IF(
                    M$4:V$4=1,
                    M28:V28,
                    ""),
                "")),
            MAX(IF(
                ISNUMBER(M28:V28),
                IF(
                    M$4:V$4=2,
                    M28:V28,
                    ""),
                ""))
        ),
        IF(
            Parameters!$D$16=1,
            IFERROR(
                AVERAGE(IF(
                    ISNUMBER(M28:V28),
                    IF(
                        M$4:V$4=1,
                        M28:V28,
                        ""),
                    "")),
                AVERAGE(IF(
                    ISNUMBER(M28:V28),
                    IF(
                        M$4:V$4=2,
                        M28:V28,
                        ""),
                    ""))
            ),
            IF(
                Parameters!$D$17=1,
                IFERROR(
                    IF(
                        OR(
                            IF(
                                ISNUMBER(M28:V28),
                                IF(
                                    M$4:V$4=1,
                                    M28:V28,
                                    ""),
                                "")
                            =0),
                        0,
                        GEOMEAN(IF(
                            ISNUMBER(M28:V28),
                            IF(
                                M$4:V$4=1,
                                M28:V28,
                                ""),
                            ""))
                    ),
                    IF(
                        OR(IF(
                            ISNUMBER(M28:V28),
                            IF(
                                M$4:V$4=2,
                                M28:V28,
                                ""),
                            "")
                            =0),
                        0,
                        GEOMEAN(IF(
                            ISNUMBER(M28:V28),
                            IF(
                                M$4:V$4=2,
                                M28:V28,
                                ""),
                            "")))
                )
            )
        )
    )
)</f>
        <v>3.6666666666666599</v>
      </c>
      <c r="I28" s="191" cm="1">
        <f t="array" ref="I28">IF(
    SUM(IF(
            ISNUMBER(
                IF(
                    $M$5:$V$5,
                    (M28:V28),
                    "")),
            1,
            0))
        =0,
    NA(),
    IF(
        Parameters!$D$15=1,
        IF(
            SUM(--(ISNUMBER(IF($M$5:$V$5=1,(M28:V28),""))))&gt;0,
            MAX(IF(
                ISNUMBER(M28:V28),
                IF(
                    M$5:V$5=1,
                    M28:V28,
                    ""),
                "")),
            MAX(IF(
                ISNUMBER(M28:V28),
                IF(
                    M$5:V$5=2,
                    M28:V28,
                    ""),
                ""))
        ),
        IF(
            Parameters!$D$16=1,
            IFERROR(
                AVERAGE(IF(
                    ISNUMBER(M28:V28),
                    IF(
                        M$5:V$5=1,
                        M28:V28,
                        ""),
                    "")),
                AVERAGE(IF(
                    ISNUMBER(M28:V28),
                    IF(
                        M$5:V$5=2,
                        M28:V28,
                        ""),
                    ""))
            ),
            IF(
                Parameters!$D$17=1,
                IFERROR(
                    IF(
                        OR(
                            IF(
                                ISNUMBER(M28:V28),
                                IF(
                                    M$5:V$5=1,
                                    M28:V28,
                                    ""),
                                "")
                            =0),
                        0,
                        GEOMEAN(IF(
                            ISNUMBER(M28:V28),
                            IF(
                                M$5:V$5=1,
                                M28:V28,
                                ""),
                            ""))
                    ),
                    IF(
                        OR(IF(
                            ISNUMBER(M28:V28),
                            IF(
                                M$5:V$5=2,
                                M28:V28,
                                ""),
                            "")
                            =0),
                        0,
                        GEOMEAN(IF(
                            ISNUMBER(M28:V28),
                            IF(
                                M$5:V$5=2,
                                M28:V28,
                                ""),
                            "")))
                )
            )
        )
    )
)</f>
        <v>0</v>
      </c>
      <c r="J28" s="242">
        <v>45188</v>
      </c>
      <c r="K28" s="242">
        <v>45259</v>
      </c>
      <c r="L28" s="91" t="s">
        <v>40</v>
      </c>
      <c r="M28" s="192">
        <v>3.6666666666666599</v>
      </c>
      <c r="N28" s="192" t="s">
        <v>409</v>
      </c>
      <c r="O28" s="192">
        <v>0</v>
      </c>
      <c r="P28" s="192">
        <v>0</v>
      </c>
      <c r="Q28" s="192">
        <v>0</v>
      </c>
      <c r="R28" s="192" t="s">
        <v>409</v>
      </c>
      <c r="S28" s="192">
        <v>3.2</v>
      </c>
      <c r="T28" s="192" t="s">
        <v>409</v>
      </c>
      <c r="U28" s="192">
        <v>0</v>
      </c>
      <c r="V28" s="192" t="s">
        <v>409</v>
      </c>
      <c r="W28" s="192">
        <v>0.28571428571428498</v>
      </c>
      <c r="X28" s="192" t="s">
        <v>409</v>
      </c>
      <c r="Y28" s="192"/>
      <c r="Z28" s="192"/>
      <c r="AA28" s="80"/>
      <c r="AB28" s="80"/>
      <c r="AC28" s="80"/>
    </row>
    <row r="29" spans="1:29" x14ac:dyDescent="0.2">
      <c r="A29" s="84">
        <v>22</v>
      </c>
      <c r="B29" s="84" t="str">
        <f ca="1"/>
        <v>Bosnia and Herzegovina</v>
      </c>
      <c r="C29" s="84" t="str">
        <f ca="1"/>
        <v>BIH</v>
      </c>
      <c r="D29" s="219" t="str">
        <f ca="1"/>
        <v>ECS           Europe &amp; Central Asia</v>
      </c>
      <c r="E29" s="219" t="str">
        <f ca="1"/>
        <v>IBRD</v>
      </c>
      <c r="F29" s="190" t="str">
        <f t="shared" ca="1" si="3"/>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$M$4:$V$4,
                    (M29:V29),
                    "")),
            1,
            0))
        =0,
    NA(),
    IF(
        Parameters!$D$15=1,
        IF(
            SUM(--(ISNUMBER(IF($M$4:$V$4=1,(M29:V29),""))))&gt;0,
            MAX(IF(
                ISNUMBER(M29:V29),
                IF(
                    M$4:V$4=1,
                    M29:V29,
                    ""),
                "")),
            MAX(IF(
                ISNUMBER(M29:V29),
                IF(
                    M$4:V$4=2,
                    M29:V29,
                    ""),
                ""))
        ),
        IF(
            Parameters!$D$16=1,
            IFERROR(
                AVERAGE(IF(
                    ISNUMBER(M29:V29),
                    IF(
                        M$4:V$4=1,
                        M29:V29,
                        ""),
                    "")),
                AVERAGE(IF(
                    ISNUMBER(M29:V29),
                    IF(
                        M$4:V$4=2,
                        M29:V29,
                        ""),
                    ""))
            ),
            IF(
                Parameters!$D$17=1,
                IFERROR(
                    IF(
                        OR(
                            IF(
                                ISNUMBER(M29:V29),
                                IF(
                                    M$4:V$4=1,
                                    M29:V29,
                                    ""),
                                "")
                            =0),
                        0,
                        GEOMEAN(IF(
                            ISNUMBER(M29:V29),
                            IF(
                                M$4:V$4=1,
                                M29:V29,
                                ""),
                            ""))
                    ),
                    IF(
                        OR(IF(
                            ISNUMBER(M29:V29),
                            IF(
                                M$4:V$4=2,
                                M29:V29,
                                ""),
                            "")
                            =0),
                        0,
                        GEOMEAN(IF(
                            ISNUMBER(M29:V29),
                            IF(
                                M$4:V$4=2,
                                M29:V29,
                                ""),
                            "")))
                )
            )
        )
    )
)</f>
        <v>2.9999999999999898</v>
      </c>
      <c r="I29" s="191" cm="1">
        <f t="array" ref="I29">IF(
    SUM(IF(
            ISNUMBER(
                IF(
                    $M$5:$V$5,
                    (M29:V29),
                    "")),
            1,
            0))
        =0,
    NA(),
    IF(
        Parameters!$D$15=1,
        IF(
            SUM(--(ISNUMBER(IF($M$5:$V$5=1,(M29:V29),""))))&gt;0,
            MAX(IF(
                ISNUMBER(M29:V29),
                IF(
                    M$5:V$5=1,
                    M29:V29,
                    ""),
                "")),
            MAX(IF(
                ISNUMBER(M29:V29),
                IF(
                    M$5:V$5=2,
                    M29:V29,
                    ""),
                ""))
        ),
        IF(
            Parameters!$D$16=1,
            IFERROR(
                AVERAGE(IF(
                    ISNUMBER(M29:V29),
                    IF(
                        M$5:V$5=1,
                        M29:V29,
                        ""),
                    "")),
                AVERAGE(IF(
                    ISNUMBER(M29:V29),
                    IF(
                        M$5:V$5=2,
                        M29:V29,
                        ""),
                    ""))
            ),
            IF(
                Parameters!$D$17=1,
                IFERROR(
                    IF(
                        OR(
                            IF(
                                ISNUMBER(M29:V29),
                                IF(
                                    M$5:V$5=1,
                                    M29:V29,
                                    ""),
                                "")
                            =0),
                        0,
                        GEOMEAN(IF(
                            ISNUMBER(M29:V29),
                            IF(
                                M$5:V$5=1,
                                M29:V29,
                                ""),
                            ""))
                    ),
                    IF(
                        OR(IF(
                            ISNUMBER(M29:V29),
                            IF(
                                M$5:V$5=2,
                                M29:V29,
                                ""),
                            "")
                            =0),
                        0,
                        GEOMEAN(IF(
                            ISNUMBER(M29:V29),
                            IF(
                                M$5:V$5=2,
                                M29:V29,
                                ""),
                            "")))
                )
            )
        )
    )
)</f>
        <v>0</v>
      </c>
      <c r="J29" s="242">
        <v>45188</v>
      </c>
      <c r="K29" s="242">
        <v>45272</v>
      </c>
      <c r="L29" s="91" t="s">
        <v>42</v>
      </c>
      <c r="M29" s="192">
        <v>2.9999999999999898</v>
      </c>
      <c r="N29" s="192">
        <v>0</v>
      </c>
      <c r="O29" s="192">
        <v>0</v>
      </c>
      <c r="P29" s="192">
        <v>0</v>
      </c>
      <c r="Q29" s="192">
        <v>0</v>
      </c>
      <c r="R29" s="192" t="s">
        <v>409</v>
      </c>
      <c r="S29" s="192">
        <v>2.8</v>
      </c>
      <c r="T29" s="192" t="s">
        <v>934</v>
      </c>
      <c r="U29" s="192">
        <v>0</v>
      </c>
      <c r="V29" s="192" t="s">
        <v>409</v>
      </c>
      <c r="W29" s="192">
        <v>0</v>
      </c>
      <c r="X29" s="192" t="s">
        <v>409</v>
      </c>
      <c r="Y29" s="192"/>
      <c r="Z29" s="192"/>
      <c r="AA29" s="80"/>
      <c r="AB29" s="80"/>
      <c r="AC29" s="80"/>
    </row>
    <row r="30" spans="1:29" x14ac:dyDescent="0.2">
      <c r="A30" s="84">
        <v>23</v>
      </c>
      <c r="B30" s="84" t="str">
        <f ca="1"/>
        <v>Belarus</v>
      </c>
      <c r="C30" s="84" t="str">
        <f ca="1"/>
        <v>BLR</v>
      </c>
      <c r="D30" s="219" t="str">
        <f ca="1"/>
        <v>ECS           Europe &amp; Central Asia</v>
      </c>
      <c r="E30" s="219" t="str">
        <f ca="1"/>
        <v>IBRD</v>
      </c>
      <c r="F30" s="190" t="str">
        <f t="shared" ca="1" si="3"/>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$M$4:$V$4,
                    (M30:V30),
                    "")),
            1,
            0))
        =0,
    NA(),
    IF(
        Parameters!$D$15=1,
        IF(
            SUM(--(ISNUMBER(IF($M$4:$V$4=1,(M30:V30),""))))&gt;0,
            MAX(IF(
                ISNUMBER(M30:V30),
                IF(
                    M$4:V$4=1,
                    M30:V30,
                    ""),
                "")),
            MAX(IF(
                ISNUMBER(M30:V30),
                IF(
                    M$4:V$4=2,
                    M30:V30,
                    ""),
                ""))
        ),
        IF(
            Parameters!$D$16=1,
            IFERROR(
                AVERAGE(IF(
                    ISNUMBER(M30:V30),
                    IF(
                        M$4:V$4=1,
                        M30:V30,
                        ""),
                    "")),
                AVERAGE(IF(
                    ISNUMBER(M30:V30),
                    IF(
                        M$4:V$4=2,
                        M30:V30,
                        ""),
                    ""))
            ),
            IF(
                Parameters!$D$17=1,
                IFERROR(
                    IF(
                        OR(
                            IF(
                                ISNUMBER(M30:V30),
                                IF(
                                    M$4:V$4=1,
                                    M30:V30,
                                    ""),
                                "")
                            =0),
                        0,
                        GEOMEAN(IF(
                            ISNUMBER(M30:V30),
                            IF(
                                M$4:V$4=1,
                                M30:V30,
                                ""),
                            ""))
                    ),
                    IF(
                        OR(IF(
                            ISNUMBER(M30:V30),
                            IF(
                                M$4:V$4=2,
                                M30:V30,
                                ""),
                            "")
                            =0),
                        0,
                        GEOMEAN(IF(
                            ISNUMBER(M30:V30),
                            IF(
                                M$4:V$4=2,
                                M30:V30,
                                ""),
                            "")))
                )
            )
        )
    )
)</f>
        <v>1.1666666666666601</v>
      </c>
      <c r="I30" s="191" cm="1">
        <f t="array" ref="I30">IF(
    SUM(IF(
            ISNUMBER(
                IF(
                    $M$5:$V$5,
                    (M30:V30),
                    "")),
            1,
            0))
        =0,
    NA(),
    IF(
        Parameters!$D$15=1,
        IF(
            SUM(--(ISNUMBER(IF($M$5:$V$5=1,(M30:V30),""))))&gt;0,
            MAX(IF(
                ISNUMBER(M30:V30),
                IF(
                    M$5:V$5=1,
                    M30:V30,
                    ""),
                "")),
            MAX(IF(
                ISNUMBER(M30:V30),
                IF(
                    M$5:V$5=2,
                    M30:V30,
                    ""),
                ""))
        ),
        IF(
            Parameters!$D$16=1,
            IFERROR(
                AVERAGE(IF(
                    ISNUMBER(M30:V30),
                    IF(
                        M$5:V$5=1,
                        M30:V30,
                        ""),
                    "")),
                AVERAGE(IF(
                    ISNUMBER(M30:V30),
                    IF(
                        M$5:V$5=2,
                        M30:V30,
                        ""),
                    ""))
            ),
            IF(
                Parameters!$D$17=1,
                IFERROR(
                    IF(
                        OR(
                            IF(
                                ISNUMBER(M30:V30),
                                IF(
                                    M$5:V$5=1,
                                    M30:V30,
                                    ""),
                                "")
                            =0),
                        0,
                        GEOMEAN(IF(
                            ISNUMBER(M30:V30),
                            IF(
                                M$5:V$5=1,
                                M30:V30,
                                ""),
                            ""))
                    ),
                    IF(
                        OR(IF(
                            ISNUMBER(M30:V30),
                            IF(
                                M$5:V$5=2,
                                M30:V30,
                                ""),
                            "")
                            =0),
                        0,
                        GEOMEAN(IF(
                            ISNUMBER(M30:V30),
                            IF(
                                M$5:V$5=2,
                                M30:V30,
                                ""),
                            "")))
                )
            )
        )
    )
)</f>
        <v>0</v>
      </c>
      <c r="J30" s="242">
        <v>45188</v>
      </c>
      <c r="K30" s="242">
        <v>45272</v>
      </c>
      <c r="L30" s="91" t="s">
        <v>44</v>
      </c>
      <c r="M30" s="192">
        <v>1.1666666666666601</v>
      </c>
      <c r="N30" s="192">
        <v>0</v>
      </c>
      <c r="O30" s="192">
        <v>0</v>
      </c>
      <c r="P30" s="192">
        <v>0</v>
      </c>
      <c r="Q30" s="192">
        <v>0</v>
      </c>
      <c r="R30" s="192" t="s">
        <v>409</v>
      </c>
      <c r="S30" s="192">
        <v>1.7</v>
      </c>
      <c r="T30" s="192" t="s">
        <v>934</v>
      </c>
      <c r="U30" s="192">
        <v>0</v>
      </c>
      <c r="V30" s="192" t="s">
        <v>409</v>
      </c>
      <c r="W30" s="192">
        <v>0</v>
      </c>
      <c r="X30" s="192" t="s">
        <v>409</v>
      </c>
      <c r="Y30" s="192"/>
      <c r="Z30" s="192"/>
      <c r="AA30" s="80"/>
      <c r="AB30" s="80"/>
      <c r="AC30" s="80"/>
    </row>
    <row r="31" spans="1:29" x14ac:dyDescent="0.2">
      <c r="A31" s="84">
        <v>24</v>
      </c>
      <c r="B31" s="84" t="str">
        <f ca="1"/>
        <v>Belize</v>
      </c>
      <c r="C31" s="84" t="str">
        <f ca="1"/>
        <v>BLZ</v>
      </c>
      <c r="D31" s="219" t="str">
        <f ca="1"/>
        <v>LCN           Latin America &amp; Caribbean</v>
      </c>
      <c r="E31" s="219" t="str">
        <f ca="1"/>
        <v>IBRD</v>
      </c>
      <c r="F31" s="190" t="str">
        <f t="shared" ca="1" si="3"/>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$M$4:$V$4,
                    (M31:V31),
                    "")),
            1,
            0))
        =0,
    NA(),
    IF(
        Parameters!$D$15=1,
        IF(
            SUM(--(ISNUMBER(IF($M$4:$V$4=1,(M31:V31),""))))&gt;0,
            MAX(IF(
                ISNUMBER(M31:V31),
                IF(
                    M$4:V$4=1,
                    M31:V31,
                    ""),
                "")),
            MAX(IF(
                ISNUMBER(M31:V31),
                IF(
                    M$4:V$4=2,
                    M31:V31,
                    ""),
                ""))
        ),
        IF(
            Parameters!$D$16=1,
            IFERROR(
                AVERAGE(IF(
                    ISNUMBER(M31:V31),
                    IF(
                        M$4:V$4=1,
                        M31:V31,
                        ""),
                    "")),
                AVERAGE(IF(
                    ISNUMBER(M31:V31),
                    IF(
                        M$4:V$4=2,
                        M31:V31,
                        ""),
                    ""))
            ),
            IF(
                Parameters!$D$17=1,
                IFERROR(
                    IF(
                        OR(
                            IF(
                                ISNUMBER(M31:V31),
                                IF(
                                    M$4:V$4=1,
                                    M31:V31,
                                    ""),
                                "")
                            =0),
                        0,
                        GEOMEAN(IF(
                            ISNUMBER(M31:V31),
                            IF(
                                M$4:V$4=1,
                                M31:V31,
                                ""),
                            ""))
                    ),
                    IF(
                        OR(IF(
                            ISNUMBER(M31:V31),
                            IF(
                                M$4:V$4=2,
                                M31:V31,
                                ""),
                            "")
                            =0),
                        0,
                        GEOMEAN(IF(
                            ISNUMBER(M31:V31),
                            IF(
                                M$4:V$4=2,
                                M31:V31,
                                ""),
                            "")))
                )
            )
        )
    )
)</f>
        <v>4.5</v>
      </c>
      <c r="I31" s="191" cm="1">
        <f t="array" ref="I31">IF(
    SUM(IF(
            ISNUMBER(
                IF(
                    $M$5:$V$5,
                    (M31:V31),
                    "")),
            1,
            0))
        =0,
    NA(),
    IF(
        Parameters!$D$15=1,
        IF(
            SUM(--(ISNUMBER(IF($M$5:$V$5=1,(M31:V31),""))))&gt;0,
            MAX(IF(
                ISNUMBER(M31:V31),
                IF(
                    M$5:V$5=1,
                    M31:V31,
                    ""),
                "")),
            MAX(IF(
                ISNUMBER(M31:V31),
                IF(
                    M$5:V$5=2,
                    M31:V31,
                    ""),
                ""))
        ),
        IF(
            Parameters!$D$16=1,
            IFERROR(
                AVERAGE(IF(
                    ISNUMBER(M31:V31),
                    IF(
                        M$5:V$5=1,
                        M31:V31,
                        ""),
                    "")),
                AVERAGE(IF(
                    ISNUMBER(M31:V31),
                    IF(
                        M$5:V$5=2,
                        M31:V31,
                        ""),
                    ""))
            ),
            IF(
                Parameters!$D$17=1,
                IFERROR(
                    IF(
                        OR(
                            IF(
                                ISNUMBER(M31:V31),
                                IF(
                                    M$5:V$5=1,
                                    M31:V31,
                                    ""),
                                "")
                            =0),
                        0,
                        GEOMEAN(IF(
                            ISNUMBER(M31:V31),
                            IF(
                                M$5:V$5=1,
                                M31:V31,
                                ""),
                            ""))
                    ),
                    IF(
                        OR(IF(
                            ISNUMBER(M31:V31),
                            IF(
                                M$5:V$5=2,
                                M31:V31,
                                ""),
                            "")
                            =0),
                        0,
                        GEOMEAN(IF(
                            ISNUMBER(M31:V31),
                            IF(
                                M$5:V$5=2,
                                M31:V31,
                                ""),
                            "")))
                )
            )
        )
    )
)</f>
        <v>0</v>
      </c>
      <c r="J31" s="242">
        <v>45188</v>
      </c>
      <c r="K31" s="242">
        <v>45259</v>
      </c>
      <c r="L31" s="91" t="s">
        <v>46</v>
      </c>
      <c r="M31" s="192">
        <v>4.5</v>
      </c>
      <c r="N31" s="192" t="s">
        <v>409</v>
      </c>
      <c r="O31" s="192">
        <v>0</v>
      </c>
      <c r="P31" s="192">
        <v>0</v>
      </c>
      <c r="Q31" s="192">
        <v>0</v>
      </c>
      <c r="R31" s="192" t="s">
        <v>409</v>
      </c>
      <c r="S31" s="192">
        <v>3.7</v>
      </c>
      <c r="T31" s="192" t="s">
        <v>409</v>
      </c>
      <c r="U31" s="192">
        <v>0</v>
      </c>
      <c r="V31" s="192" t="s">
        <v>409</v>
      </c>
      <c r="W31" s="192">
        <v>0.5</v>
      </c>
      <c r="X31" s="192" t="s">
        <v>409</v>
      </c>
      <c r="Y31" s="192"/>
      <c r="Z31" s="192"/>
      <c r="AA31" s="80"/>
      <c r="AB31" s="80"/>
      <c r="AC31" s="80"/>
    </row>
    <row r="32" spans="1:29" x14ac:dyDescent="0.2">
      <c r="A32" s="84">
        <v>25</v>
      </c>
      <c r="B32" s="84" t="str">
        <f ca="1"/>
        <v>Bermuda</v>
      </c>
      <c r="C32" s="84" t="str">
        <f ca="1"/>
        <v>BMU</v>
      </c>
      <c r="D32" s="219" t="str">
        <f ca="1"/>
        <v>NAC           North America</v>
      </c>
      <c r="E32" s="219" t="str">
        <f ca="1"/>
        <v>NA</v>
      </c>
      <c r="F32" s="190" t="str">
        <f t="shared" ca="1" si="3"/>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10</v>
      </c>
      <c r="H32" s="80" t="e" cm="1">
        <f t="array" ref="H32">IF(
    SUM(IF(
            ISNUMBER(
                IF(
                    $M$4:$V$4,
                    (M32:V32),
                    "")),
            1,
            0))
        =0,
    NA(),
    IF(
        Parameters!$D$15=1,
        IF(
            SUM(--(ISNUMBER(IF($M$4:$V$4=1,(M32:V32),""))))&gt;0,
            MAX(IF(
                ISNUMBER(M32:V32),
                IF(
                    M$4:V$4=1,
                    M32:V32,
                    ""),
                "")),
            MAX(IF(
                ISNUMBER(M32:V32),
                IF(
                    M$4:V$4=2,
                    M32:V32,
                    ""),
                ""))
        ),
        IF(
            Parameters!$D$16=1,
            IFERROR(
                AVERAGE(IF(
                    ISNUMBER(M32:V32),
                    IF(
                        M$4:V$4=1,
                        M32:V32,
                        ""),
                    "")),
                AVERAGE(IF(
                    ISNUMBER(M32:V32),
                    IF(
                        M$4:V$4=2,
                        M32:V32,
                        ""),
                    ""))
            ),
            IF(
                Parameters!$D$17=1,
                IFERROR(
                    IF(
                        OR(
                            IF(
                                ISNUMBER(M32:V32),
                                IF(
                                    M$4:V$4=1,
                                    M32:V32,
                                    ""),
                                "")
                            =0),
                        0,
                        GEOMEAN(IF(
                            ISNUMBER(M32:V32),
                            IF(
                                M$4:V$4=1,
                                M32:V32,
                                ""),
                            ""))
                    ),
                    IF(
                        OR(IF(
                            ISNUMBER(M32:V32),
                            IF(
                                M$4:V$4=2,
                                M32:V32,
                                ""),
                            "")
                            =0),
                        0,
                        GEOMEAN(IF(
                            ISNUMBER(M32:V32),
                            IF(
                                M$4:V$4=2,
                                M32:V32,
                                ""),
                            "")))
                )
            )
        )
    )
)</f>
        <v>#N/A</v>
      </c>
      <c r="I32" s="191" cm="1">
        <f t="array" ref="I32">IF(
    SUM(IF(
            ISNUMBER(
                IF(
                    $M$5:$V$5,
                    (M32:V32),
                    "")),
            1,
            0))
        =0,
    NA(),
    IF(
        Parameters!$D$15=1,
        IF(
            SUM(--(ISNUMBER(IF($M$5:$V$5=1,(M32:V32),""))))&gt;0,
            MAX(IF(
                ISNUMBER(M32:V32),
                IF(
                    M$5:V$5=1,
                    M32:V32,
                    ""),
                "")),
            MAX(IF(
                ISNUMBER(M32:V32),
                IF(
                    M$5:V$5=2,
                    M32:V32,
                    ""),
                ""))
        ),
        IF(
            Parameters!$D$16=1,
            IFERROR(
                AVERAGE(IF(
                    ISNUMBER(M32:V32),
                    IF(
                        M$5:V$5=1,
                        M32:V32,
                        ""),
                    "")),
                AVERAGE(IF(
                    ISNUMBER(M32:V32),
                    IF(
                        M$5:V$5=2,
                        M32:V32,
                        ""),
                    ""))
            ),
            IF(
                Parameters!$D$17=1,
                IFERROR(
                    IF(
                        OR(
                            IF(
                                ISNUMBER(M32:V32),
                                IF(
                                    M$5:V$5=1,
                                    M32:V32,
                                    ""),
                                "")
                            =0),
                        0,
                        GEOMEAN(IF(
                            ISNUMBER(M32:V32),
                            IF(
                                M$5:V$5=1,
                                M32:V32,
                                ""),
                            ""))
                    ),
                    IF(
                        OR(IF(
                            ISNUMBER(M32:V32),
                            IF(
                                M$5:V$5=2,
                                M32:V32,
                                ""),
                            "")
                            =0),
                        0,
                        GEOMEAN(IF(
                            ISNUMBER(M32:V32),
                            IF(
                                M$5:V$5=2,
                                M32:V32,
                                ""),
                            "")))
                )
            )
        )
    )
)</f>
        <v>10</v>
      </c>
      <c r="J32" s="242" t="s">
        <v>409</v>
      </c>
      <c r="K32" s="242">
        <v>45218</v>
      </c>
      <c r="L32" s="91" t="s">
        <v>697</v>
      </c>
      <c r="M32" s="192" t="s">
        <v>409</v>
      </c>
      <c r="N32" s="192">
        <v>0</v>
      </c>
      <c r="O32" s="192" t="s">
        <v>409</v>
      </c>
      <c r="P32" s="192">
        <v>0</v>
      </c>
      <c r="Q32" s="192">
        <v>10</v>
      </c>
      <c r="R32" s="192" t="s">
        <v>409</v>
      </c>
      <c r="S32" s="192" t="s">
        <v>409</v>
      </c>
      <c r="T32" s="192" t="s">
        <v>885</v>
      </c>
      <c r="U32" s="192" t="s">
        <v>409</v>
      </c>
      <c r="V32" s="192" t="s">
        <v>409</v>
      </c>
      <c r="W32" s="192">
        <v>1</v>
      </c>
      <c r="X32" s="192" t="s">
        <v>409</v>
      </c>
      <c r="Y32" s="192"/>
      <c r="Z32" s="192"/>
      <c r="AA32" s="80"/>
      <c r="AB32" s="80"/>
      <c r="AC32" s="80"/>
    </row>
    <row r="33" spans="1:29" x14ac:dyDescent="0.2">
      <c r="A33" s="84">
        <v>26</v>
      </c>
      <c r="B33" s="84" t="str">
        <f ca="1"/>
        <v>Bolivia</v>
      </c>
      <c r="C33" s="84" t="str">
        <f ca="1"/>
        <v>BOL</v>
      </c>
      <c r="D33" s="219" t="str">
        <f ca="1"/>
        <v>LCN           Latin America &amp; Caribbean</v>
      </c>
      <c r="E33" s="219" t="str">
        <f ca="1"/>
        <v>IBRD</v>
      </c>
      <c r="F33" s="190" t="str">
        <f t="shared" ca="1" si="3"/>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7.3029674334022125</v>
      </c>
      <c r="H33" s="80" cm="1">
        <f t="array" ref="H33">IF(
    SUM(IF(
            ISNUMBER(
                IF(
                    $M$4:$V$4,
                    (M33:V33),
                    "")),
            1,
            0))
        =0,
    NA(),
    IF(
        Parameters!$D$15=1,
        IF(
            SUM(--(ISNUMBER(IF($M$4:$V$4=1,(M33:V33),""))))&gt;0,
            MAX(IF(
                ISNUMBER(M33:V33),
                IF(
                    M$4:V$4=1,
                    M33:V33,
                    ""),
                "")),
            MAX(IF(
                ISNUMBER(M33:V33),
                IF(
                    M$4:V$4=2,
                    M33:V33,
                    ""),
                ""))
        ),
        IF(
            Parameters!$D$16=1,
            IFERROR(
                AVERAGE(IF(
                    ISNUMBER(M33:V33),
                    IF(
                        M$4:V$4=1,
                        M33:V33,
                        ""),
                    "")),
                AVERAGE(IF(
                    ISNUMBER(M33:V33),
                    IF(
                        M$4:V$4=2,
                        M33:V33,
                        ""),
                    ""))
            ),
            IF(
                Parameters!$D$17=1,
                IFERROR(
                    IF(
                        OR(
                            IF(
                                ISNUMBER(M33:V33),
                                IF(
                                    M$4:V$4=1,
                                    M33:V33,
                                    ""),
                                "")
                            =0),
                        0,
                        GEOMEAN(IF(
                            ISNUMBER(M33:V33),
                            IF(
                                M$4:V$4=1,
                                M33:V33,
                                ""),
                            ""))
                    ),
                    IF(
                        OR(IF(
                            ISNUMBER(M33:V33),
                            IF(
                                M$4:V$4=2,
                                M33:V33,
                                ""),
                            "")
                            =0),
                        0,
                        GEOMEAN(IF(
                            ISNUMBER(M33:V33),
                            IF(
                                M$4:V$4=2,
                                M33:V33,
                                ""),
                            "")))
                )
            )
        )
    )
)</f>
        <v>5.3333333333333304</v>
      </c>
      <c r="I33" s="191" cm="1">
        <f t="array" ref="I33">IF(
    SUM(IF(
            ISNUMBER(
                IF(
                    $M$5:$V$5,
                    (M33:V33),
                    "")),
            1,
            0))
        =0,
    NA(),
    IF(
        Parameters!$D$15=1,
        IF(
            SUM(--(ISNUMBER(IF($M$5:$V$5=1,(M33:V33),""))))&gt;0,
            MAX(IF(
                ISNUMBER(M33:V33),
                IF(
                    M$5:V$5=1,
                    M33:V33,
                    ""),
                "")),
            MAX(IF(
                ISNUMBER(M33:V33),
                IF(
                    M$5:V$5=2,
                    M33:V33,
                    ""),
                ""))
        ),
        IF(
            Parameters!$D$16=1,
            IFERROR(
                AVERAGE(IF(
                    ISNUMBER(M33:V33),
                    IF(
                        M$5:V$5=1,
                        M33:V33,
                        ""),
                    "")),
                AVERAGE(IF(
                    ISNUMBER(M33:V33),
                    IF(
                        M$5:V$5=2,
                        M33:V33,
                        ""),
                    ""))
            ),
            IF(
                Parameters!$D$17=1,
                IFERROR(
                    IF(
                        OR(
                            IF(
                                ISNUMBER(M33:V33),
                                IF(
                                    M$5:V$5=1,
                                    M33:V33,
                                    ""),
                                "")
                            =0),
                        0,
                        GEOMEAN(IF(
                            ISNUMBER(M33:V33),
                            IF(
                                M$5:V$5=1,
                                M33:V33,
                                ""),
                            ""))
                    ),
                    IF(
                        OR(IF(
                            ISNUMBER(M33:V33),
                            IF(
                                M$5:V$5=2,
                                M33:V33,
                                ""),
                            "")
                            =0),
                        0,
                        GEOMEAN(IF(
                            ISNUMBER(M33:V33),
                            IF(
                                M$5:V$5=2,
                                M33:V33,
                                ""),
                            "")))
                )
            )
        )
    )
)</f>
        <v>10</v>
      </c>
      <c r="J33" s="242">
        <v>45188</v>
      </c>
      <c r="K33" s="242">
        <v>45272</v>
      </c>
      <c r="L33" s="91" t="s">
        <v>48</v>
      </c>
      <c r="M33" s="192">
        <v>5.3333333333333304</v>
      </c>
      <c r="N33" s="192">
        <v>10</v>
      </c>
      <c r="O33" s="192">
        <v>0</v>
      </c>
      <c r="P33" s="192">
        <v>0</v>
      </c>
      <c r="Q33" s="192">
        <v>0</v>
      </c>
      <c r="R33" s="192" t="s">
        <v>409</v>
      </c>
      <c r="S33" s="192">
        <v>4.2</v>
      </c>
      <c r="T33" s="192" t="s">
        <v>935</v>
      </c>
      <c r="U33" s="192">
        <v>0</v>
      </c>
      <c r="V33" s="192" t="s">
        <v>409</v>
      </c>
      <c r="W33" s="192">
        <v>1.9607843137254902E-2</v>
      </c>
      <c r="X33" s="192" t="s">
        <v>409</v>
      </c>
      <c r="Y33" s="192"/>
      <c r="Z33" s="192"/>
      <c r="AA33" s="80"/>
      <c r="AB33" s="80"/>
      <c r="AC33" s="80"/>
    </row>
    <row r="34" spans="1:29" x14ac:dyDescent="0.2">
      <c r="A34" s="84">
        <v>27</v>
      </c>
      <c r="B34" s="84" t="str">
        <f ca="1"/>
        <v>Brazil</v>
      </c>
      <c r="C34" s="84" t="str">
        <f ca="1"/>
        <v>BRA</v>
      </c>
      <c r="D34" s="219" t="str">
        <f ca="1"/>
        <v>LCN           Latin America &amp; Caribbean</v>
      </c>
      <c r="E34" s="219" t="str">
        <f ca="1"/>
        <v>IBRD</v>
      </c>
      <c r="F34" s="190" t="str">
        <f t="shared" ca="1" si="3"/>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7.0710678118654755</v>
      </c>
      <c r="H34" s="80" cm="1">
        <f t="array" ref="H34">IF(
    SUM(IF(
            ISNUMBER(
                IF(
                    $M$4:$V$4,
                    (M34:V34),
                    "")),
            1,
            0))
        =0,
    NA(),
    IF(
        Parameters!$D$15=1,
        IF(
            SUM(--(ISNUMBER(IF($M$4:$V$4=1,(M34:V34),""))))&gt;0,
            MAX(IF(
                ISNUMBER(M34:V34),
                IF(
                    M$4:V$4=1,
                    M34:V34,
                    ""),
                "")),
            MAX(IF(
                ISNUMBER(M34:V34),
                IF(
                    M$4:V$4=2,
                    M34:V34,
                    ""),
                ""))
        ),
        IF(
            Parameters!$D$16=1,
            IFERROR(
                AVERAGE(IF(
                    ISNUMBER(M34:V34),
                    IF(
                        M$4:V$4=1,
                        M34:V34,
                        ""),
                    "")),
                AVERAGE(IF(
                    ISNUMBER(M34:V34),
                    IF(
                        M$4:V$4=2,
                        M34:V34,
                        ""),
                    ""))
            ),
            IF(
                Parameters!$D$17=1,
                IFERROR(
                    IF(
                        OR(
                            IF(
                                ISNUMBER(M34:V34),
                                IF(
                                    M$4:V$4=1,
                                    M34:V34,
                                    ""),
                                "")
                            =0),
                        0,
                        GEOMEAN(IF(
                            ISNUMBER(M34:V34),
                            IF(
                                M$4:V$4=1,
                                M34:V34,
                                ""),
                            ""))
                    ),
                    IF(
                        OR(IF(
                            ISNUMBER(M34:V34),
                            IF(
                                M$4:V$4=2,
                                M34:V34,
                                ""),
                            "")
                            =0),
                        0,
                        GEOMEAN(IF(
                            ISNUMBER(M34:V34),
                            IF(
                                M$4:V$4=2,
                                M34:V34,
                                ""),
                            "")))
                )
            )
        )
    )
)</f>
        <v>5</v>
      </c>
      <c r="I34" s="191" cm="1">
        <f t="array" ref="I34">IF(
    SUM(IF(
            ISNUMBER(
                IF(
                    $M$5:$V$5,
                    (M34:V34),
                    "")),
            1,
            0))
        =0,
    NA(),
    IF(
        Parameters!$D$15=1,
        IF(
            SUM(--(ISNUMBER(IF($M$5:$V$5=1,(M34:V34),""))))&gt;0,
            MAX(IF(
                ISNUMBER(M34:V34),
                IF(
                    M$5:V$5=1,
                    M34:V34,
                    ""),
                "")),
            MAX(IF(
                ISNUMBER(M34:V34),
                IF(
                    M$5:V$5=2,
                    M34:V34,
                    ""),
                ""))
        ),
        IF(
            Parameters!$D$16=1,
            IFERROR(
                AVERAGE(IF(
                    ISNUMBER(M34:V34),
                    IF(
                        M$5:V$5=1,
                        M34:V34,
                        ""),
                    "")),
                AVERAGE(IF(
                    ISNUMBER(M34:V34),
                    IF(
                        M$5:V$5=2,
                        M34:V34,
                        ""),
                    ""))
            ),
            IF(
                Parameters!$D$17=1,
                IFERROR(
                    IF(
                        OR(
                            IF(
                                ISNUMBER(M34:V34),
                                IF(
                                    M$5:V$5=1,
                                    M34:V34,
                                    ""),
                                "")
                            =0),
                        0,
                        GEOMEAN(IF(
                            ISNUMBER(M34:V34),
                            IF(
                                M$5:V$5=1,
                                M34:V34,
                                ""),
                            ""))
                    ),
                    IF(
                        OR(IF(
                            ISNUMBER(M34:V34),
                            IF(
                                M$5:V$5=2,
                                M34:V34,
                                ""),
                            "")
                            =0),
                        0,
                        GEOMEAN(IF(
                            ISNUMBER(M34:V34),
                            IF(
                                M$5:V$5=2,
                                M34:V34,
                                ""),
                            "")))
                )
            )
        )
    )
)</f>
        <v>10</v>
      </c>
      <c r="J34" s="242">
        <v>44753</v>
      </c>
      <c r="K34" s="242">
        <v>45272</v>
      </c>
      <c r="L34" s="91" t="s">
        <v>50</v>
      </c>
      <c r="M34" s="192">
        <v>5</v>
      </c>
      <c r="N34" s="192">
        <v>10</v>
      </c>
      <c r="O34" s="192">
        <v>0</v>
      </c>
      <c r="P34" s="192">
        <v>0</v>
      </c>
      <c r="Q34" s="192">
        <v>0</v>
      </c>
      <c r="R34" s="192" t="s">
        <v>409</v>
      </c>
      <c r="S34" s="192">
        <v>4</v>
      </c>
      <c r="T34" s="192" t="s">
        <v>936</v>
      </c>
      <c r="U34" s="192">
        <v>0</v>
      </c>
      <c r="V34" s="192" t="s">
        <v>409</v>
      </c>
      <c r="W34" s="192">
        <v>0.19777158774373199</v>
      </c>
      <c r="X34" s="192" t="s">
        <v>409</v>
      </c>
      <c r="Y34" s="192"/>
      <c r="Z34" s="192"/>
      <c r="AA34" s="80"/>
      <c r="AB34" s="80"/>
      <c r="AC34" s="80"/>
    </row>
    <row r="35" spans="1:29" x14ac:dyDescent="0.2">
      <c r="A35" s="84">
        <v>28</v>
      </c>
      <c r="B35" s="84" t="str">
        <f ca="1"/>
        <v>Barbados</v>
      </c>
      <c r="C35" s="84" t="str">
        <f ca="1"/>
        <v>BRB</v>
      </c>
      <c r="D35" s="219" t="str">
        <f ca="1"/>
        <v>LCN           Latin America &amp; Caribbean</v>
      </c>
      <c r="E35" s="219" t="str">
        <f ca="1"/>
        <v>NA</v>
      </c>
      <c r="F35" s="190" t="str">
        <f t="shared" ca="1" si="3"/>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$M$4:$V$4,
                    (M35:V35),
                    "")),
            1,
            0))
        =0,
    NA(),
    IF(
        Parameters!$D$15=1,
        IF(
            SUM(--(ISNUMBER(IF($M$4:$V$4=1,(M35:V35),""))))&gt;0,
            MAX(IF(
                ISNUMBER(M35:V35),
                IF(
                    M$4:V$4=1,
                    M35:V35,
                    ""),
                "")),
            MAX(IF(
                ISNUMBER(M35:V35),
                IF(
                    M$4:V$4=2,
                    M35:V35,
                    ""),
                ""))
        ),
        IF(
            Parameters!$D$16=1,
            IFERROR(
                AVERAGE(IF(
                    ISNUMBER(M35:V35),
                    IF(
                        M$4:V$4=1,
                        M35:V35,
                        ""),
                    "")),
                AVERAGE(IF(
                    ISNUMBER(M35:V35),
                    IF(
                        M$4:V$4=2,
                        M35:V35,
                        ""),
                    ""))
            ),
            IF(
                Parameters!$D$17=1,
                IFERROR(
                    IF(
                        OR(
                            IF(
                                ISNUMBER(M35:V35),
                                IF(
                                    M$4:V$4=1,
                                    M35:V35,
                                    ""),
                                "")
                            =0),
                        0,
                        GEOMEAN(IF(
                            ISNUMBER(M35:V35),
                            IF(
                                M$4:V$4=1,
                                M35:V35,
                                ""),
                            ""))
                    ),
                    IF(
                        OR(IF(
                            ISNUMBER(M35:V35),
                            IF(
                                M$4:V$4=2,
                                M35:V35,
                                ""),
                            "")
                            =0),
                        0,
                        GEOMEAN(IF(
                            ISNUMBER(M35:V35),
                            IF(
                                M$4:V$4=2,
                                M35:V35,
                                ""),
                            "")))
                )
            )
        )
    )
)</f>
        <v>4.8333333333333304</v>
      </c>
      <c r="I35" s="191" cm="1">
        <f t="array" ref="I35">IF(
    SUM(IF(
            ISNUMBER(
                IF(
                    $M$5:$V$5,
                    (M35:V35),
                    "")),
            1,
            0))
        =0,
    NA(),
    IF(
        Parameters!$D$15=1,
        IF(
            SUM(--(ISNUMBER(IF($M$5:$V$5=1,(M35:V35),""))))&gt;0,
            MAX(IF(
                ISNUMBER(M35:V35),
                IF(
                    M$5:V$5=1,
                    M35:V35,
                    ""),
                "")),
            MAX(IF(
                ISNUMBER(M35:V35),
                IF(
                    M$5:V$5=2,
                    M35:V35,
                    ""),
                ""))
        ),
        IF(
            Parameters!$D$16=1,
            IFERROR(
                AVERAGE(IF(
                    ISNUMBER(M35:V35),
                    IF(
                        M$5:V$5=1,
                        M35:V35,
                        ""),
                    "")),
                AVERAGE(IF(
                    ISNUMBER(M35:V35),
                    IF(
                        M$5:V$5=2,
                        M35:V35,
                        ""),
                    ""))
            ),
            IF(
                Parameters!$D$17=1,
                IFERROR(
                    IF(
                        OR(
                            IF(
                                ISNUMBER(M35:V35),
                                IF(
                                    M$5:V$5=1,
                                    M35:V35,
                                    ""),
                                "")
                            =0),
                        0,
                        GEOMEAN(IF(
                            ISNUMBER(M35:V35),
                            IF(
                                M$5:V$5=1,
                                M35:V35,
                                ""),
                            ""))
                    ),
                    IF(
                        OR(IF(
                            ISNUMBER(M35:V35),
                            IF(
                                M$5:V$5=2,
                                M35:V35,
                                ""),
                            "")
                            =0),
                        0,
                        GEOMEAN(IF(
                            ISNUMBER(M35:V35),
                            IF(
                                M$5:V$5=2,
                                M35:V35,
                                ""),
                            "")))
                )
            )
        )
    )
)</f>
        <v>0</v>
      </c>
      <c r="J35" s="242">
        <v>45188</v>
      </c>
      <c r="K35" s="242">
        <v>45232</v>
      </c>
      <c r="L35" s="91" t="s">
        <v>52</v>
      </c>
      <c r="M35" s="192">
        <v>4.8333333333333304</v>
      </c>
      <c r="N35" s="192">
        <v>0</v>
      </c>
      <c r="O35" s="192">
        <v>0</v>
      </c>
      <c r="P35" s="192">
        <v>0</v>
      </c>
      <c r="Q35" s="192">
        <v>0</v>
      </c>
      <c r="R35" s="192" t="s">
        <v>409</v>
      </c>
      <c r="S35" s="192">
        <v>3.9</v>
      </c>
      <c r="T35" s="192" t="s">
        <v>885</v>
      </c>
      <c r="U35" s="192">
        <v>0</v>
      </c>
      <c r="V35" s="192" t="s">
        <v>409</v>
      </c>
      <c r="W35" s="192">
        <v>0</v>
      </c>
      <c r="X35" s="192" t="s">
        <v>409</v>
      </c>
      <c r="Y35" s="192"/>
      <c r="Z35" s="192"/>
      <c r="AA35" s="80"/>
      <c r="AB35" s="80"/>
      <c r="AC35" s="80"/>
    </row>
    <row r="36" spans="1:29" x14ac:dyDescent="0.2">
      <c r="A36" s="84">
        <v>29</v>
      </c>
      <c r="B36" s="84" t="str">
        <f ca="1"/>
        <v>Brunei Darussalam</v>
      </c>
      <c r="C36" s="84" t="str">
        <f ca="1"/>
        <v>BRN</v>
      </c>
      <c r="D36" s="219" t="str">
        <f ca="1"/>
        <v>EAS           East Asia &amp; Pacific</v>
      </c>
      <c r="E36" s="219" t="str">
        <f ca="1"/>
        <v>NA</v>
      </c>
      <c r="F36" s="190" t="str">
        <f t="shared" ca="1" si="3"/>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$M$4:$V$4,
                    (M36:V36),
                    "")),
            1,
            0))
        =0,
    NA(),
    IF(
        Parameters!$D$15=1,
        IF(
            SUM(--(ISNUMBER(IF($M$4:$V$4=1,(M36:V36),""))))&gt;0,
            MAX(IF(
                ISNUMBER(M36:V36),
                IF(
                    M$4:V$4=1,
                    M36:V36,
                    ""),
                "")),
            MAX(IF(
                ISNUMBER(M36:V36),
                IF(
                    M$4:V$4=2,
                    M36:V36,
                    ""),
                ""))
        ),
        IF(
            Parameters!$D$16=1,
            IFERROR(
                AVERAGE(IF(
                    ISNUMBER(M36:V36),
                    IF(
                        M$4:V$4=1,
                        M36:V36,
                        ""),
                    "")),
                AVERAGE(IF(
                    ISNUMBER(M36:V36),
                    IF(
                        M$4:V$4=2,
                        M36:V36,
                        ""),
                    ""))
            ),
            IF(
                Parameters!$D$17=1,
                IFERROR(
                    IF(
                        OR(
                            IF(
                                ISNUMBER(M36:V36),
                                IF(
                                    M$4:V$4=1,
                                    M36:V36,
                                    ""),
                                "")
                            =0),
                        0,
                        GEOMEAN(IF(
                            ISNUMBER(M36:V36),
                            IF(
                                M$4:V$4=1,
                                M36:V36,
                                ""),
                            ""))
                    ),
                    IF(
                        OR(IF(
                            ISNUMBER(M36:V36),
                            IF(
                                M$4:V$4=2,
                                M36:V36,
                                ""),
                            "")
                            =0),
                        0,
                        GEOMEAN(IF(
                            ISNUMBER(M36:V36),
                            IF(
                                M$4:V$4=2,
                                M36:V36,
                                ""),
                            "")))
                )
            )
        )
    )
)</f>
        <v>2.5</v>
      </c>
      <c r="I36" s="191" cm="1">
        <f t="array" ref="I36">IF(
    SUM(IF(
            ISNUMBER(
                IF(
                    $M$5:$V$5,
                    (M36:V36),
                    "")),
            1,
            0))
        =0,
    NA(),
    IF(
        Parameters!$D$15=1,
        IF(
            SUM(--(ISNUMBER(IF($M$5:$V$5=1,(M36:V36),""))))&gt;0,
            MAX(IF(
                ISNUMBER(M36:V36),
                IF(
                    M$5:V$5=1,
                    M36:V36,
                    ""),
                "")),
            MAX(IF(
                ISNUMBER(M36:V36),
                IF(
                    M$5:V$5=2,
                    M36:V36,
                    ""),
                ""))
        ),
        IF(
            Parameters!$D$16=1,
            IFERROR(
                AVERAGE(IF(
                    ISNUMBER(M36:V36),
                    IF(
                        M$5:V$5=1,
                        M36:V36,
                        ""),
                    "")),
                AVERAGE(IF(
                    ISNUMBER(M36:V36),
                    IF(
                        M$5:V$5=2,
                        M36:V36,
                        ""),
                    ""))
            ),
            IF(
                Parameters!$D$17=1,
                IFERROR(
                    IF(
                        OR(
                            IF(
                                ISNUMBER(M36:V36),
                                IF(
                                    M$5:V$5=1,
                                    M36:V36,
                                    ""),
                                "")
                            =0),
                        0,
                        GEOMEAN(IF(
                            ISNUMBER(M36:V36),
                            IF(
                                M$5:V$5=1,
                                M36:V36,
                                ""),
                            ""))
                    ),
                    IF(
                        OR(IF(
                            ISNUMBER(M36:V36),
                            IF(
                                M$5:V$5=2,
                                M36:V36,
                                ""),
                            "")
                            =0),
                        0,
                        GEOMEAN(IF(
                            ISNUMBER(M36:V36),
                            IF(
                                M$5:V$5=2,
                                M36:V36,
                                ""),
                            "")))
                )
            )
        )
    )
)</f>
        <v>0</v>
      </c>
      <c r="J36" s="242">
        <v>45188</v>
      </c>
      <c r="K36" s="242">
        <v>45154</v>
      </c>
      <c r="L36" s="91" t="s">
        <v>54</v>
      </c>
      <c r="M36" s="192">
        <v>2.5</v>
      </c>
      <c r="N36" s="192" t="s">
        <v>409</v>
      </c>
      <c r="O36" s="192">
        <v>0</v>
      </c>
      <c r="P36" s="192">
        <v>0</v>
      </c>
      <c r="Q36" s="192">
        <v>0</v>
      </c>
      <c r="R36" s="192" t="s">
        <v>409</v>
      </c>
      <c r="S36" s="192">
        <v>2.5</v>
      </c>
      <c r="T36" s="192" t="s">
        <v>409</v>
      </c>
      <c r="U36" s="192">
        <v>0</v>
      </c>
      <c r="V36" s="192" t="s">
        <v>409</v>
      </c>
      <c r="W36" s="192">
        <v>0</v>
      </c>
      <c r="X36" s="192" t="s">
        <v>409</v>
      </c>
      <c r="Y36" s="192"/>
      <c r="Z36" s="192"/>
      <c r="AA36" s="80"/>
      <c r="AB36" s="80"/>
      <c r="AC36" s="80"/>
    </row>
    <row r="37" spans="1:29" x14ac:dyDescent="0.2">
      <c r="A37" s="84">
        <v>30</v>
      </c>
      <c r="B37" s="84" t="str">
        <f ca="1"/>
        <v>Bhutan</v>
      </c>
      <c r="C37" s="84" t="str">
        <f ca="1"/>
        <v>BTN</v>
      </c>
      <c r="D37" s="219" t="str">
        <f ca="1"/>
        <v>SAS           South Asia</v>
      </c>
      <c r="E37" s="219" t="str">
        <f ca="1"/>
        <v>IDA</v>
      </c>
      <c r="F37" s="190" t="str">
        <f t="shared" ca="1" si="3"/>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$M$4:$V$4,
                    (M37:V37),
                    "")),
            1,
            0))
        =0,
    NA(),
    IF(
        Parameters!$D$15=1,
        IF(
            SUM(--(ISNUMBER(IF($M$4:$V$4=1,(M37:V37),""))))&gt;0,
            MAX(IF(
                ISNUMBER(M37:V37),
                IF(
                    M$4:V$4=1,
                    M37:V37,
                    ""),
                "")),
            MAX(IF(
                ISNUMBER(M37:V37),
                IF(
                    M$4:V$4=2,
                    M37:V37,
                    ""),
                ""))
        ),
        IF(
            Parameters!$D$16=1,
            IFERROR(
                AVERAGE(IF(
                    ISNUMBER(M37:V37),
                    IF(
                        M$4:V$4=1,
                        M37:V37,
                        ""),
                    "")),
                AVERAGE(IF(
                    ISNUMBER(M37:V37),
                    IF(
                        M$4:V$4=2,
                        M37:V37,
                        ""),
                    ""))
            ),
            IF(
                Parameters!$D$17=1,
                IFERROR(
                    IF(
                        OR(
                            IF(
                                ISNUMBER(M37:V37),
                                IF(
                                    M$4:V$4=1,
                                    M37:V37,
                                    ""),
                                "")
                            =0),
                        0,
                        GEOMEAN(IF(
                            ISNUMBER(M37:V37),
                            IF(
                                M$4:V$4=1,
                                M37:V37,
                                ""),
                            ""))
                    ),
                    IF(
                        OR(IF(
                            ISNUMBER(M37:V37),
                            IF(
                                M$4:V$4=2,
                                M37:V37,
                                ""),
                            "")
                            =0),
                        0,
                        GEOMEAN(IF(
                            ISNUMBER(M37:V37),
                            IF(
                                M$4:V$4=2,
                                M37:V37,
                                ""),
                            "")))
                )
            )
        )
    )
)</f>
        <v>2.9999999999999898</v>
      </c>
      <c r="I37" s="191" cm="1">
        <f t="array" ref="I37">IF(
    SUM(IF(
            ISNUMBER(
                IF(
                    $M$5:$V$5,
                    (M37:V37),
                    "")),
            1,
            0))
        =0,
    NA(),
    IF(
        Parameters!$D$15=1,
        IF(
            SUM(--(ISNUMBER(IF($M$5:$V$5=1,(M37:V37),""))))&gt;0,
            MAX(IF(
                ISNUMBER(M37:V37),
                IF(
                    M$5:V$5=1,
                    M37:V37,
                    ""),
                "")),
            MAX(IF(
                ISNUMBER(M37:V37),
                IF(
                    M$5:V$5=2,
                    M37:V37,
                    ""),
                ""))
        ),
        IF(
            Parameters!$D$16=1,
            IFERROR(
                AVERAGE(IF(
                    ISNUMBER(M37:V37),
                    IF(
                        M$5:V$5=1,
                        M37:V37,
                        ""),
                    "")),
                AVERAGE(IF(
                    ISNUMBER(M37:V37),
                    IF(
                        M$5:V$5=2,
                        M37:V37,
                        ""),
                    ""))
            ),
            IF(
                Parameters!$D$17=1,
                IFERROR(
                    IF(
                        OR(
                            IF(
                                ISNUMBER(M37:V37),
                                IF(
                                    M$5:V$5=1,
                                    M37:V37,
                                    ""),
                                "")
                            =0),
                        0,
                        GEOMEAN(IF(
                            ISNUMBER(M37:V37),
                            IF(
                                M$5:V$5=1,
                                M37:V37,
                                ""),
                            ""))
                    ),
                    IF(
                        OR(IF(
                            ISNUMBER(M37:V37),
                            IF(
                                M$5:V$5=2,
                                M37:V37,
                                ""),
                            "")
                            =0),
                        0,
                        GEOMEAN(IF(
                            ISNUMBER(M37:V37),
                            IF(
                                M$5:V$5=2,
                                M37:V37,
                                ""),
                            "")))
                )
            )
        )
    )
)</f>
        <v>0</v>
      </c>
      <c r="J37" s="242">
        <v>45188</v>
      </c>
      <c r="K37" s="242">
        <v>44830</v>
      </c>
      <c r="L37" s="91" t="s">
        <v>56</v>
      </c>
      <c r="M37" s="192">
        <v>2.9999999999999898</v>
      </c>
      <c r="N37" s="192" t="s">
        <v>409</v>
      </c>
      <c r="O37" s="192">
        <v>0</v>
      </c>
      <c r="P37" s="192">
        <v>0</v>
      </c>
      <c r="Q37" s="192">
        <v>0</v>
      </c>
      <c r="R37" s="192" t="s">
        <v>409</v>
      </c>
      <c r="S37" s="192">
        <v>2.8</v>
      </c>
      <c r="T37" s="192" t="s">
        <v>409</v>
      </c>
      <c r="U37" s="192">
        <v>0</v>
      </c>
      <c r="V37" s="192" t="s">
        <v>409</v>
      </c>
      <c r="W37" s="192">
        <v>0</v>
      </c>
      <c r="X37" s="192" t="s">
        <v>409</v>
      </c>
      <c r="Y37" s="192"/>
      <c r="Z37" s="192"/>
      <c r="AA37" s="80"/>
      <c r="AB37" s="80"/>
      <c r="AC37" s="80"/>
    </row>
    <row r="38" spans="1:29" x14ac:dyDescent="0.2">
      <c r="A38" s="84">
        <v>31</v>
      </c>
      <c r="B38" s="84" t="str">
        <f ca="1"/>
        <v>Botswana</v>
      </c>
      <c r="C38" s="84" t="str">
        <f ca="1"/>
        <v>BWA</v>
      </c>
      <c r="D38" s="219" t="str">
        <f ca="1"/>
        <v>SSF           Sub-Saharan Africa</v>
      </c>
      <c r="E38" s="219" t="str">
        <f ca="1"/>
        <v>IBRD</v>
      </c>
      <c r="F38" s="190" t="str">
        <f t="shared" ca="1" si="3"/>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4.0824829046386224</v>
      </c>
      <c r="H38" s="80" cm="1">
        <f t="array" ref="H38">IF(
    SUM(IF(
            ISNUMBER(
                IF(
                    $M$4:$V$4,
                    (M38:V38),
                    "")),
            1,
            0))
        =0,
    NA(),
    IF(
        Parameters!$D$15=1,
        IF(
            SUM(--(ISNUMBER(IF($M$4:$V$4=1,(M38:V38),""))))&gt;0,
            MAX(IF(
                ISNUMBER(M38:V38),
                IF(
                    M$4:V$4=1,
                    M38:V38,
                    ""),
                "")),
            MAX(IF(
                ISNUMBER(M38:V38),
                IF(
                    M$4:V$4=2,
                    M38:V38,
                    ""),
                ""))
        ),
        IF(
            Parameters!$D$16=1,
            IFERROR(
                AVERAGE(IF(
                    ISNUMBER(M38:V38),
                    IF(
                        M$4:V$4=1,
                        M38:V38,
                        ""),
                    "")),
                AVERAGE(IF(
                    ISNUMBER(M38:V38),
                    IF(
                        M$4:V$4=2,
                        M38:V38,
                        ""),
                    ""))
            ),
            IF(
                Parameters!$D$17=1,
                IFERROR(
                    IF(
                        OR(
                            IF(
                                ISNUMBER(M38:V38),
                                IF(
                                    M$4:V$4=1,
                                    M38:V38,
                                    ""),
                                "")
                            =0),
                        0,
                        GEOMEAN(IF(
                            ISNUMBER(M38:V38),
                            IF(
                                M$4:V$4=1,
                                M38:V38,
                                ""),
                            ""))
                    ),
                    IF(
                        OR(IF(
                            ISNUMBER(M38:V38),
                            IF(
                                M$4:V$4=2,
                                M38:V38,
                                ""),
                            "")
                            =0),
                        0,
                        GEOMEAN(IF(
                            ISNUMBER(M38:V38),
                            IF(
                                M$4:V$4=2,
                                M38:V38,
                                ""),
                            "")))
                )
            )
        )
    )
)</f>
        <v>1.6666666666666601</v>
      </c>
      <c r="I38" s="191" cm="1">
        <f t="array" ref="I38">IF(
    SUM(IF(
            ISNUMBER(
                IF(
                    $M$5:$V$5,
                    (M38:V38),
                    "")),
            1,
            0))
        =0,
    NA(),
    IF(
        Parameters!$D$15=1,
        IF(
            SUM(--(ISNUMBER(IF($M$5:$V$5=1,(M38:V38),""))))&gt;0,
            MAX(IF(
                ISNUMBER(M38:V38),
                IF(
                    M$5:V$5=1,
                    M38:V38,
                    ""),
                "")),
            MAX(IF(
                ISNUMBER(M38:V38),
                IF(
                    M$5:V$5=2,
                    M38:V38,
                    ""),
                ""))
        ),
        IF(
            Parameters!$D$16=1,
            IFERROR(
                AVERAGE(IF(
                    ISNUMBER(M38:V38),
                    IF(
                        M$5:V$5=1,
                        M38:V38,
                        ""),
                    "")),
                AVERAGE(IF(
                    ISNUMBER(M38:V38),
                    IF(
                        M$5:V$5=2,
                        M38:V38,
                        ""),
                    ""))
            ),
            IF(
                Parameters!$D$17=1,
                IFERROR(
                    IF(
                        OR(
                            IF(
                                ISNUMBER(M38:V38),
                                IF(
                                    M$5:V$5=1,
                                    M38:V38,
                                    ""),
                                "")
                            =0),
                        0,
                        GEOMEAN(IF(
                            ISNUMBER(M38:V38),
                            IF(
                                M$5:V$5=1,
                                M38:V38,
                                ""),
                            ""))
                    ),
                    IF(
                        OR(IF(
                            ISNUMBER(M38:V38),
                            IF(
                                M$5:V$5=2,
                                M38:V38,
                                ""),
                            "")
                            =0),
                        0,
                        GEOMEAN(IF(
                            ISNUMBER(M38:V38),
                            IF(
                                M$5:V$5=2,
                                M38:V38,
                                ""),
                            "")))
                )
            )
        )
    )
)</f>
        <v>10</v>
      </c>
      <c r="J38" s="242">
        <v>45188</v>
      </c>
      <c r="K38" s="242">
        <v>45259</v>
      </c>
      <c r="L38" s="91" t="s">
        <v>58</v>
      </c>
      <c r="M38" s="192">
        <v>1.6666666666666601</v>
      </c>
      <c r="N38" s="192" t="s">
        <v>409</v>
      </c>
      <c r="O38" s="192">
        <v>0</v>
      </c>
      <c r="P38" s="192">
        <v>0</v>
      </c>
      <c r="Q38" s="192">
        <v>10</v>
      </c>
      <c r="R38" s="192" t="s">
        <v>409</v>
      </c>
      <c r="S38" s="192">
        <v>2</v>
      </c>
      <c r="T38" s="192" t="s">
        <v>409</v>
      </c>
      <c r="U38" s="192">
        <v>0</v>
      </c>
      <c r="V38" s="192" t="s">
        <v>409</v>
      </c>
      <c r="W38" s="192">
        <v>0.38</v>
      </c>
      <c r="X38" s="192" t="s">
        <v>409</v>
      </c>
      <c r="Y38" s="192"/>
      <c r="Z38" s="192"/>
      <c r="AA38" s="80"/>
      <c r="AB38" s="80"/>
      <c r="AC38" s="80"/>
    </row>
    <row r="39" spans="1:29" x14ac:dyDescent="0.2">
      <c r="A39" s="84">
        <v>32</v>
      </c>
      <c r="B39" s="84" t="str">
        <f ca="1"/>
        <v>Central African Republic</v>
      </c>
      <c r="C39" s="84" t="str">
        <f ca="1"/>
        <v>CAF</v>
      </c>
      <c r="D39" s="219" t="str">
        <f ca="1"/>
        <v>SSF           Sub-Saharan Africa</v>
      </c>
      <c r="E39" s="219" t="str">
        <f ca="1"/>
        <v>IDA</v>
      </c>
      <c r="F39" s="190" t="str">
        <f t="shared" ca="1" si="3"/>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$M$4:$V$4,
                    (M39:V39),
                    "")),
            1,
            0))
        =0,
    NA(),
    IF(
        Parameters!$D$15=1,
        IF(
            SUM(--(ISNUMBER(IF($M$4:$V$4=1,(M39:V39),""))))&gt;0,
            MAX(IF(
                ISNUMBER(M39:V39),
                IF(
                    M$4:V$4=1,
                    M39:V39,
                    ""),
                "")),
            MAX(IF(
                ISNUMBER(M39:V39),
                IF(
                    M$4:V$4=2,
                    M39:V39,
                    ""),
                ""))
        ),
        IF(
            Parameters!$D$16=1,
            IFERROR(
                AVERAGE(IF(
                    ISNUMBER(M39:V39),
                    IF(
                        M$4:V$4=1,
                        M39:V39,
                        ""),
                    "")),
                AVERAGE(IF(
                    ISNUMBER(M39:V39),
                    IF(
                        M$4:V$4=2,
                        M39:V39,
                        ""),
                    ""))
            ),
            IF(
                Parameters!$D$17=1,
                IFERROR(
                    IF(
                        OR(
                            IF(
                                ISNUMBER(M39:V39),
                                IF(
                                    M$4:V$4=1,
                                    M39:V39,
                                    ""),
                                "")
                            =0),
                        0,
                        GEOMEAN(IF(
                            ISNUMBER(M39:V39),
                            IF(
                                M$4:V$4=1,
                                M39:V39,
                                ""),
                            ""))
                    ),
                    IF(
                        OR(IF(
                            ISNUMBER(M39:V39),
                            IF(
                                M$4:V$4=2,
                                M39:V39,
                                ""),
                            "")
                            =0),
                        0,
                        GEOMEAN(IF(
                            ISNUMBER(M39:V39),
                            IF(
                                M$4:V$4=2,
                                M39:V39,
                                ""),
                            "")))
                )
            )
        )
    )
)</f>
        <v>3.6666666666666599</v>
      </c>
      <c r="I39" s="191" cm="1">
        <f t="array" ref="I39">IF(
    SUM(IF(
            ISNUMBER(
                IF(
                    $M$5:$V$5,
                    (M39:V39),
                    "")),
            1,
            0))
        =0,
    NA(),
    IF(
        Parameters!$D$15=1,
        IF(
            SUM(--(ISNUMBER(IF($M$5:$V$5=1,(M39:V39),""))))&gt;0,
            MAX(IF(
                ISNUMBER(M39:V39),
                IF(
                    M$5:V$5=1,
                    M39:V39,
                    ""),
                "")),
            MAX(IF(
                ISNUMBER(M39:V39),
                IF(
                    M$5:V$5=2,
                    M39:V39,
                    ""),
                ""))
        ),
        IF(
            Parameters!$D$16=1,
            IFERROR(
                AVERAGE(IF(
                    ISNUMBER(M39:V39),
                    IF(
                        M$5:V$5=1,
                        M39:V39,
                        ""),
                    "")),
                AVERAGE(IF(
                    ISNUMBER(M39:V39),
                    IF(
                        M$5:V$5=2,
                        M39:V39,
                        ""),
                    ""))
            ),
            IF(
                Parameters!$D$17=1,
                IFERROR(
                    IF(
                        OR(
                            IF(
                                ISNUMBER(M39:V39),
                                IF(
                                    M$5:V$5=1,
                                    M39:V39,
                                    ""),
                                "")
                            =0),
                        0,
                        GEOMEAN(IF(
                            ISNUMBER(M39:V39),
                            IF(
                                M$5:V$5=1,
                                M39:V39,
                                ""),
                            ""))
                    ),
                    IF(
                        OR(IF(
                            ISNUMBER(M39:V39),
                            IF(
                                M$5:V$5=2,
                                M39:V39,
                                ""),
                            "")
                            =0),
                        0,
                        GEOMEAN(IF(
                            ISNUMBER(M39:V39),
                            IF(
                                M$5:V$5=2,
                                M39:V39,
                                ""),
                            "")))
                )
            )
        )
    )
)</f>
        <v>0</v>
      </c>
      <c r="J39" s="242">
        <v>45188</v>
      </c>
      <c r="K39" s="242">
        <v>45259</v>
      </c>
      <c r="L39" s="91" t="s">
        <v>60</v>
      </c>
      <c r="M39" s="192">
        <v>3.6666666666666599</v>
      </c>
      <c r="N39" s="192" t="s">
        <v>409</v>
      </c>
      <c r="O39" s="192">
        <v>0</v>
      </c>
      <c r="P39" s="192">
        <v>0</v>
      </c>
      <c r="Q39" s="192">
        <v>0</v>
      </c>
      <c r="R39" s="192" t="s">
        <v>409</v>
      </c>
      <c r="S39" s="192">
        <v>3.2</v>
      </c>
      <c r="T39" s="192" t="s">
        <v>409</v>
      </c>
      <c r="U39" s="192">
        <v>0</v>
      </c>
      <c r="V39" s="192" t="s">
        <v>409</v>
      </c>
      <c r="W39" s="192">
        <v>7.69230769230769E-2</v>
      </c>
      <c r="X39" s="192" t="s">
        <v>409</v>
      </c>
      <c r="Y39" s="192"/>
      <c r="Z39" s="192"/>
      <c r="AA39" s="80"/>
      <c r="AB39" s="80"/>
      <c r="AC39" s="80"/>
    </row>
    <row r="40" spans="1:29" x14ac:dyDescent="0.2">
      <c r="A40" s="84">
        <v>33</v>
      </c>
      <c r="B40" s="84" t="str">
        <f ca="1"/>
        <v>Canada</v>
      </c>
      <c r="C40" s="84" t="str">
        <f ca="1"/>
        <v>CAN</v>
      </c>
      <c r="D40" s="219" t="str">
        <f ca="1"/>
        <v>NAC           North America</v>
      </c>
      <c r="E40" s="219" t="str">
        <f ca="1"/>
        <v>NA</v>
      </c>
      <c r="F40" s="190" t="str">
        <f t="shared" ca="1" si="3"/>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$M$4:$V$4,
                    (M40:V40),
                    "")),
            1,
            0))
        =0,
    NA(),
    IF(
        Parameters!$D$15=1,
        IF(
            SUM(--(ISNUMBER(IF($M$4:$V$4=1,(M40:V40),""))))&gt;0,
            MAX(IF(
                ISNUMBER(M40:V40),
                IF(
                    M$4:V$4=1,
                    M40:V40,
                    ""),
                "")),
            MAX(IF(
                ISNUMBER(M40:V40),
                IF(
                    M$4:V$4=2,
                    M40:V40,
                    ""),
                ""))
        ),
        IF(
            Parameters!$D$16=1,
            IFERROR(
                AVERAGE(IF(
                    ISNUMBER(M40:V40),
                    IF(
                        M$4:V$4=1,
                        M40:V40,
                        ""),
                    "")),
                AVERAGE(IF(
                    ISNUMBER(M40:V40),
                    IF(
                        M$4:V$4=2,
                        M40:V40,
                        ""),
                    ""))
            ),
            IF(
                Parameters!$D$17=1,
                IFERROR(
                    IF(
                        OR(
                            IF(
                                ISNUMBER(M40:V40),
                                IF(
                                    M$4:V$4=1,
                                    M40:V40,
                                    ""),
                                "")
                            =0),
                        0,
                        GEOMEAN(IF(
                            ISNUMBER(M40:V40),
                            IF(
                                M$4:V$4=1,
                                M40:V40,
                                ""),
                            ""))
                    ),
                    IF(
                        OR(IF(
                            ISNUMBER(M40:V40),
                            IF(
                                M$4:V$4=2,
                                M40:V40,
                                ""),
                            "")
                            =0),
                        0,
                        GEOMEAN(IF(
                            ISNUMBER(M40:V40),
                            IF(
                                M$4:V$4=2,
                                M40:V40,
                                ""),
                            "")))
                )
            )
        )
    )
)</f>
        <v>5.5</v>
      </c>
      <c r="I40" s="191" cm="1">
        <f t="array" ref="I40">IF(
    SUM(IF(
            ISNUMBER(
                IF(
                    $M$5:$V$5,
                    (M40:V40),
                    "")),
            1,
            0))
        =0,
    NA(),
    IF(
        Parameters!$D$15=1,
        IF(
            SUM(--(ISNUMBER(IF($M$5:$V$5=1,(M40:V40),""))))&gt;0,
            MAX(IF(
                ISNUMBER(M40:V40),
                IF(
                    M$5:V$5=1,
                    M40:V40,
                    ""),
                "")),
            MAX(IF(
                ISNUMBER(M40:V40),
                IF(
                    M$5:V$5=2,
                    M40:V40,
                    ""),
                ""))
        ),
        IF(
            Parameters!$D$16=1,
            IFERROR(
                AVERAGE(IF(
                    ISNUMBER(M40:V40),
                    IF(
                        M$5:V$5=1,
                        M40:V40,
                        ""),
                    "")),
                AVERAGE(IF(
                    ISNUMBER(M40:V40),
                    IF(
                        M$5:V$5=2,
                        M40:V40,
                        ""),
                    ""))
            ),
            IF(
                Parameters!$D$17=1,
                IFERROR(
                    IF(
                        OR(
                            IF(
                                ISNUMBER(M40:V40),
                                IF(
                                    M$5:V$5=1,
                                    M40:V40,
                                    ""),
                                "")
                            =0),
                        0,
                        GEOMEAN(IF(
                            ISNUMBER(M40:V40),
                            IF(
                                M$5:V$5=1,
                                M40:V40,
                                ""),
                            ""))
                    ),
                    IF(
                        OR(IF(
                            ISNUMBER(M40:V40),
                            IF(
                                M$5:V$5=2,
                                M40:V40,
                                ""),
                            "")
                            =0),
                        0,
                        GEOMEAN(IF(
                            ISNUMBER(M40:V40),
                            IF(
                                M$5:V$5=2,
                                M40:V40,
                                ""),
                            "")))
                )
            )
        )
    )
)</f>
        <v>0</v>
      </c>
      <c r="J40" s="242">
        <v>45163</v>
      </c>
      <c r="K40" s="242">
        <v>45272</v>
      </c>
      <c r="L40" s="91" t="s">
        <v>62</v>
      </c>
      <c r="M40" s="192">
        <v>5.5</v>
      </c>
      <c r="N40" s="192">
        <v>0</v>
      </c>
      <c r="O40" s="192">
        <v>0</v>
      </c>
      <c r="P40" s="192">
        <v>0</v>
      </c>
      <c r="Q40" s="192">
        <v>0</v>
      </c>
      <c r="R40" s="192" t="s">
        <v>409</v>
      </c>
      <c r="S40" s="192">
        <v>4.3</v>
      </c>
      <c r="T40" s="192" t="s">
        <v>937</v>
      </c>
      <c r="U40" s="192">
        <v>0</v>
      </c>
      <c r="V40" s="192" t="s">
        <v>409</v>
      </c>
      <c r="W40" s="192">
        <v>0</v>
      </c>
      <c r="X40" s="192" t="s">
        <v>409</v>
      </c>
      <c r="Y40" s="192"/>
      <c r="Z40" s="192"/>
      <c r="AA40" s="80"/>
      <c r="AB40" s="80"/>
      <c r="AC40" s="80"/>
    </row>
    <row r="41" spans="1:29" x14ac:dyDescent="0.2">
      <c r="A41" s="84">
        <v>34</v>
      </c>
      <c r="B41" s="84" t="str">
        <f ca="1"/>
        <v>Switzerland</v>
      </c>
      <c r="C41" s="84" t="str">
        <f ca="1"/>
        <v>CHE</v>
      </c>
      <c r="D41" s="219" t="str">
        <f ca="1"/>
        <v>ECS           Europe &amp; Central Asia</v>
      </c>
      <c r="E41" s="219" t="str">
        <f ca="1"/>
        <v>NA</v>
      </c>
      <c r="F41" s="190" t="str">
        <f t="shared" ca="1" si="3"/>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$M$4:$V$4,
                    (M41:V41),
                    "")),
            1,
            0))
        =0,
    NA(),
    IF(
        Parameters!$D$15=1,
        IF(
            SUM(--(ISNUMBER(IF($M$4:$V$4=1,(M41:V41),""))))&gt;0,
            MAX(IF(
                ISNUMBER(M41:V41),
                IF(
                    M$4:V$4=1,
                    M41:V41,
                    ""),
                "")),
            MAX(IF(
                ISNUMBER(M41:V41),
                IF(
                    M$4:V$4=2,
                    M41:V41,
                    ""),
                ""))
        ),
        IF(
            Parameters!$D$16=1,
            IFERROR(
                AVERAGE(IF(
                    ISNUMBER(M41:V41),
                    IF(
                        M$4:V$4=1,
                        M41:V41,
                        ""),
                    "")),
                AVERAGE(IF(
                    ISNUMBER(M41:V41),
                    IF(
                        M$4:V$4=2,
                        M41:V41,
                        ""),
                    ""))
            ),
            IF(
                Parameters!$D$17=1,
                IFERROR(
                    IF(
                        OR(
                            IF(
                                ISNUMBER(M41:V41),
                                IF(
                                    M$4:V$4=1,
                                    M41:V41,
                                    ""),
                                "")
                            =0),
                        0,
                        GEOMEAN(IF(
                            ISNUMBER(M41:V41),
                            IF(
                                M$4:V$4=1,
                                M41:V41,
                                ""),
                            ""))
                    ),
                    IF(
                        OR(IF(
                            ISNUMBER(M41:V41),
                            IF(
                                M$4:V$4=2,
                                M41:V41,
                                ""),
                            "")
                            =0),
                        0,
                        GEOMEAN(IF(
                            ISNUMBER(M41:V41),
                            IF(
                                M$4:V$4=2,
                                M41:V41,
                                ""),
                            "")))
                )
            )
        )
    )
)</f>
        <v>2</v>
      </c>
      <c r="I41" s="191" cm="1">
        <f t="array" ref="I41">IF(
    SUM(IF(
            ISNUMBER(
                IF(
                    $M$5:$V$5,
                    (M41:V41),
                    "")),
            1,
            0))
        =0,
    NA(),
    IF(
        Parameters!$D$15=1,
        IF(
            SUM(--(ISNUMBER(IF($M$5:$V$5=1,(M41:V41),""))))&gt;0,
            MAX(IF(
                ISNUMBER(M41:V41),
                IF(
                    M$5:V$5=1,
                    M41:V41,
                    ""),
                "")),
            MAX(IF(
                ISNUMBER(M41:V41),
                IF(
                    M$5:V$5=2,
                    M41:V41,
                    ""),
                ""))
        ),
        IF(
            Parameters!$D$16=1,
            IFERROR(
                AVERAGE(IF(
                    ISNUMBER(M41:V41),
                    IF(
                        M$5:V$5=1,
                        M41:V41,
                        ""),
                    "")),
                AVERAGE(IF(
                    ISNUMBER(M41:V41),
                    IF(
                        M$5:V$5=2,
                        M41:V41,
                        ""),
                    ""))
            ),
            IF(
                Parameters!$D$17=1,
                IFERROR(
                    IF(
                        OR(
                            IF(
                                ISNUMBER(M41:V41),
                                IF(
                                    M$5:V$5=1,
                                    M41:V41,
                                    ""),
                                "")
                            =0),
                        0,
                        GEOMEAN(IF(
                            ISNUMBER(M41:V41),
                            IF(
                                M$5:V$5=1,
                                M41:V41,
                                ""),
                            ""))
                    ),
                    IF(
                        OR(IF(
                            ISNUMBER(M41:V41),
                            IF(
                                M$5:V$5=2,
                                M41:V41,
                                ""),
                            "")
                            =0),
                        0,
                        GEOMEAN(IF(
                            ISNUMBER(M41:V41),
                            IF(
                                M$5:V$5=2,
                                M41:V41,
                                ""),
                            "")))
                )
            )
        )
    )
)</f>
        <v>0</v>
      </c>
      <c r="J41" s="242">
        <v>45188</v>
      </c>
      <c r="K41" s="242">
        <v>45259</v>
      </c>
      <c r="L41" s="91" t="s">
        <v>64</v>
      </c>
      <c r="M41" s="192">
        <v>2</v>
      </c>
      <c r="N41" s="192" t="s">
        <v>409</v>
      </c>
      <c r="O41" s="192">
        <v>0</v>
      </c>
      <c r="P41" s="192">
        <v>0</v>
      </c>
      <c r="Q41" s="192">
        <v>0</v>
      </c>
      <c r="R41" s="192" t="s">
        <v>409</v>
      </c>
      <c r="S41" s="192">
        <v>2.2000000000000002</v>
      </c>
      <c r="T41" s="192" t="s">
        <v>409</v>
      </c>
      <c r="U41" s="192">
        <v>0</v>
      </c>
      <c r="V41" s="192" t="s">
        <v>409</v>
      </c>
      <c r="W41" s="192">
        <v>0</v>
      </c>
      <c r="X41" s="192" t="s">
        <v>409</v>
      </c>
      <c r="Y41" s="192"/>
      <c r="Z41" s="192"/>
      <c r="AA41" s="80"/>
      <c r="AB41" s="80"/>
      <c r="AC41" s="80"/>
    </row>
    <row r="42" spans="1:29" x14ac:dyDescent="0.2">
      <c r="A42" s="84">
        <v>35</v>
      </c>
      <c r="B42" s="84" t="str">
        <f ca="1"/>
        <v>Channel Islands</v>
      </c>
      <c r="C42" s="84" t="str">
        <f ca="1"/>
        <v>CHI</v>
      </c>
      <c r="D42" s="219" t="str">
        <f ca="1"/>
        <v>ECS           Europe &amp; Central Asia</v>
      </c>
      <c r="E42" s="219" t="str">
        <f ca="1"/>
        <v>NA</v>
      </c>
      <c r="F42" s="190" t="str">
        <f t="shared" ca="1" si="3"/>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t="e" cm="1">
        <f t="array" ref="H42">IF(
    SUM(IF(
            ISNUMBER(
                IF(
                    $M$4:$V$4,
                    (M42:V42),
                    "")),
            1,
            0))
        =0,
    NA(),
    IF(
        Parameters!$D$15=1,
        IF(
            SUM(--(ISNUMBER(IF($M$4:$V$4=1,(M42:V42),""))))&gt;0,
            MAX(IF(
                ISNUMBER(M42:V42),
                IF(
                    M$4:V$4=1,
                    M42:V42,
                    ""),
                "")),
            MAX(IF(
                ISNUMBER(M42:V42),
                IF(
                    M$4:V$4=2,
                    M42:V42,
                    ""),
                ""))
        ),
        IF(
            Parameters!$D$16=1,
            IFERROR(
                AVERAGE(IF(
                    ISNUMBER(M42:V42),
                    IF(
                        M$4:V$4=1,
                        M42:V42,
                        ""),
                    "")),
                AVERAGE(IF(
                    ISNUMBER(M42:V42),
                    IF(
                        M$4:V$4=2,
                        M42:V42,
                        ""),
                    ""))
            ),
            IF(
                Parameters!$D$17=1,
                IFERROR(
                    IF(
                        OR(
                            IF(
                                ISNUMBER(M42:V42),
                                IF(
                                    M$4:V$4=1,
                                    M42:V42,
                                    ""),
                                "")
                            =0),
                        0,
                        GEOMEAN(IF(
                            ISNUMBER(M42:V42),
                            IF(
                                M$4:V$4=1,
                                M42:V42,
                                ""),
                            ""))
                    ),
                    IF(
                        OR(IF(
                            ISNUMBER(M42:V42),
                            IF(
                                M$4:V$4=2,
                                M42:V42,
                                ""),
                            "")
                            =0),
                        0,
                        GEOMEAN(IF(
                            ISNUMBER(M42:V42),
                            IF(
                                M$4:V$4=2,
                                M42:V42,
                                ""),
                            "")))
                )
            )
        )
    )
)</f>
        <v>#N/A</v>
      </c>
      <c r="I42" s="191" cm="1">
        <f t="array" ref="I42">IF(
    SUM(IF(
            ISNUMBER(
                IF(
                    $M$5:$V$5,
                    (M42:V42),
                    "")),
            1,
            0))
        =0,
    NA(),
    IF(
        Parameters!$D$15=1,
        IF(
            SUM(--(ISNUMBER(IF($M$5:$V$5=1,(M42:V42),""))))&gt;0,
            MAX(IF(
                ISNUMBER(M42:V42),
                IF(
                    M$5:V$5=1,
                    M42:V42,
                    ""),
                "")),
            MAX(IF(
                ISNUMBER(M42:V42),
                IF(
                    M$5:V$5=2,
                    M42:V42,
                    ""),
                ""))
        ),
        IF(
            Parameters!$D$16=1,
            IFERROR(
                AVERAGE(IF(
                    ISNUMBER(M42:V42),
                    IF(
                        M$5:V$5=1,
                        M42:V42,
                        ""),
                    "")),
                AVERAGE(IF(
                    ISNUMBER(M42:V42),
                    IF(
                        M$5:V$5=2,
                        M42:V42,
                        ""),
                    ""))
            ),
            IF(
                Parameters!$D$17=1,
                IFERROR(
                    IF(
                        OR(
                            IF(
                                ISNUMBER(M42:V42),
                                IF(
                                    M$5:V$5=1,
                                    M42:V42,
                                    ""),
                                "")
                            =0),
                        0,
                        GEOMEAN(IF(
                            ISNUMBER(M42:V42),
                            IF(
                                M$5:V$5=1,
                                M42:V42,
                                ""),
                            ""))
                    ),
                    IF(
                        OR(IF(
                            ISNUMBER(M42:V42),
                            IF(
                                M$5:V$5=2,
                                M42:V42,
                                ""),
                            "")
                            =0),
                        0,
                        GEOMEAN(IF(
                            ISNUMBER(M42:V42),
                            IF(
                                M$5:V$5=2,
                                M42:V42,
                                ""),
                            "")))
                )
            )
        )
    )
)</f>
        <v>0</v>
      </c>
      <c r="J42" s="242" t="s">
        <v>409</v>
      </c>
      <c r="K42" s="242" t="s">
        <v>409</v>
      </c>
      <c r="L42" s="91" t="s">
        <v>698</v>
      </c>
      <c r="M42" s="192" t="s">
        <v>409</v>
      </c>
      <c r="N42" s="192" t="s">
        <v>409</v>
      </c>
      <c r="O42" s="192" t="s">
        <v>409</v>
      </c>
      <c r="P42" s="192">
        <v>0</v>
      </c>
      <c r="Q42" s="192" t="s">
        <v>409</v>
      </c>
      <c r="R42" s="192" t="s">
        <v>409</v>
      </c>
      <c r="S42" s="192" t="s">
        <v>409</v>
      </c>
      <c r="T42" s="192" t="s">
        <v>409</v>
      </c>
      <c r="U42" s="192" t="s">
        <v>409</v>
      </c>
      <c r="V42" s="192" t="s">
        <v>409</v>
      </c>
      <c r="W42" s="192" t="s">
        <v>409</v>
      </c>
      <c r="X42" s="192" t="s">
        <v>409</v>
      </c>
      <c r="Y42" s="192"/>
      <c r="Z42" s="192"/>
      <c r="AA42" s="80"/>
      <c r="AB42" s="80"/>
      <c r="AC42" s="80"/>
    </row>
    <row r="43" spans="1:29" x14ac:dyDescent="0.2">
      <c r="A43" s="84">
        <v>36</v>
      </c>
      <c r="B43" s="84" t="str">
        <f ca="1"/>
        <v>Chile</v>
      </c>
      <c r="C43" s="84" t="str">
        <f ca="1"/>
        <v>CHL</v>
      </c>
      <c r="D43" s="219" t="str">
        <f ca="1"/>
        <v>LCN           Latin America &amp; Caribbean</v>
      </c>
      <c r="E43" s="219" t="str">
        <f ca="1"/>
        <v>IBRD</v>
      </c>
      <c r="F43" s="190" t="str">
        <f t="shared" ca="1" si="3"/>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$M$4:$V$4,
                    (M43:V43),
                    "")),
            1,
            0))
        =0,
    NA(),
    IF(
        Parameters!$D$15=1,
        IF(
            SUM(--(ISNUMBER(IF($M$4:$V$4=1,(M43:V43),""))))&gt;0,
            MAX(IF(
                ISNUMBER(M43:V43),
                IF(
                    M$4:V$4=1,
                    M43:V43,
                    ""),
                "")),
            MAX(IF(
                ISNUMBER(M43:V43),
                IF(
                    M$4:V$4=2,
                    M43:V43,
                    ""),
                ""))
        ),
        IF(
            Parameters!$D$16=1,
            IFERROR(
                AVERAGE(IF(
                    ISNUMBER(M43:V43),
                    IF(
                        M$4:V$4=1,
                        M43:V43,
                        ""),
                    "")),
                AVERAGE(IF(
                    ISNUMBER(M43:V43),
                    IF(
                        M$4:V$4=2,
                        M43:V43,
                        ""),
                    ""))
            ),
            IF(
                Parameters!$D$17=1,
                IFERROR(
                    IF(
                        OR(
                            IF(
                                ISNUMBER(M43:V43),
                                IF(
                                    M$4:V$4=1,
                                    M43:V43,
                                    ""),
                                "")
                            =0),
                        0,
                        GEOMEAN(IF(
                            ISNUMBER(M43:V43),
                            IF(
                                M$4:V$4=1,
                                M43:V43,
                                ""),
                            ""))
                    ),
                    IF(
                        OR(IF(
                            ISNUMBER(M43:V43),
                            IF(
                                M$4:V$4=2,
                                M43:V43,
                                ""),
                            "")
                            =0),
                        0,
                        GEOMEAN(IF(
                            ISNUMBER(M43:V43),
                            IF(
                                M$4:V$4=2,
                                M43:V43,
                                ""),
                            "")))
                )
            )
        )
    )
)</f>
        <v>7.5</v>
      </c>
      <c r="I43" s="191" cm="1">
        <f t="array" ref="I43">IF(
    SUM(IF(
            ISNUMBER(
                IF(
                    $M$5:$V$5,
                    (M43:V43),
                    "")),
            1,
            0))
        =0,
    NA(),
    IF(
        Parameters!$D$15=1,
        IF(
            SUM(--(ISNUMBER(IF($M$5:$V$5=1,(M43:V43),""))))&gt;0,
            MAX(IF(
                ISNUMBER(M43:V43),
                IF(
                    M$5:V$5=1,
                    M43:V43,
                    ""),
                "")),
            MAX(IF(
                ISNUMBER(M43:V43),
                IF(
                    M$5:V$5=2,
                    M43:V43,
                    ""),
                ""))
        ),
        IF(
            Parameters!$D$16=1,
            IFERROR(
                AVERAGE(IF(
                    ISNUMBER(M43:V43),
                    IF(
                        M$5:V$5=1,
                        M43:V43,
                        ""),
                    "")),
                AVERAGE(IF(
                    ISNUMBER(M43:V43),
                    IF(
                        M$5:V$5=2,
                        M43:V43,
                        ""),
                    ""))
            ),
            IF(
                Parameters!$D$17=1,
                IFERROR(
                    IF(
                        OR(
                            IF(
                                ISNUMBER(M43:V43),
                                IF(
                                    M$5:V$5=1,
                                    M43:V43,
                                    ""),
                                "")
                            =0),
                        0,
                        GEOMEAN(IF(
                            ISNUMBER(M43:V43),
                            IF(
                                M$5:V$5=1,
                                M43:V43,
                                ""),
                            ""))
                    ),
                    IF(
                        OR(IF(
                            ISNUMBER(M43:V43),
                            IF(
                                M$5:V$5=2,
                                M43:V43,
                                ""),
                            "")
                            =0),
                        0,
                        GEOMEAN(IF(
                            ISNUMBER(M43:V43),
                            IF(
                                M$5:V$5=2,
                                M43:V43,
                                ""),
                            "")))
                )
            )
        )
    )
)</f>
        <v>0</v>
      </c>
      <c r="J43" s="242">
        <v>45188</v>
      </c>
      <c r="K43" s="242">
        <v>45259</v>
      </c>
      <c r="L43" s="91" t="s">
        <v>66</v>
      </c>
      <c r="M43" s="192">
        <v>7.5</v>
      </c>
      <c r="N43" s="192">
        <v>0</v>
      </c>
      <c r="O43" s="192">
        <v>0</v>
      </c>
      <c r="P43" s="192">
        <v>0</v>
      </c>
      <c r="Q43" s="192">
        <v>0</v>
      </c>
      <c r="R43" s="192" t="s">
        <v>409</v>
      </c>
      <c r="S43" s="192">
        <v>5.5</v>
      </c>
      <c r="T43" s="192" t="s">
        <v>895</v>
      </c>
      <c r="U43" s="192">
        <v>0</v>
      </c>
      <c r="V43" s="192" t="s">
        <v>409</v>
      </c>
      <c r="W43" s="192">
        <v>0.17777777777777701</v>
      </c>
      <c r="X43" s="192" t="s">
        <v>409</v>
      </c>
      <c r="Y43" s="192"/>
      <c r="Z43" s="192"/>
      <c r="AA43" s="80"/>
      <c r="AB43" s="80"/>
      <c r="AC43" s="80"/>
    </row>
    <row r="44" spans="1:29" x14ac:dyDescent="0.2">
      <c r="A44" s="84">
        <v>37</v>
      </c>
      <c r="B44" s="84" t="str">
        <f ca="1"/>
        <v>China</v>
      </c>
      <c r="C44" s="84" t="str">
        <f ca="1"/>
        <v>CHN</v>
      </c>
      <c r="D44" s="219" t="str">
        <f ca="1"/>
        <v>EAS           East Asia &amp; Pacific</v>
      </c>
      <c r="E44" s="219" t="str">
        <f ca="1"/>
        <v>IBRD</v>
      </c>
      <c r="F44" s="190" t="str">
        <f t="shared" ca="1" si="3"/>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0</v>
      </c>
      <c r="H44" s="80" cm="1">
        <f t="array" ref="H44">IF(
    SUM(IF(
            ISNUMBER(
                IF(
                    $M$4:$V$4,
                    (M44:V44),
                    "")),
            1,
            0))
        =0,
    NA(),
    IF(
        Parameters!$D$15=1,
        IF(
            SUM(--(ISNUMBER(IF($M$4:$V$4=1,(M44:V44),""))))&gt;0,
            MAX(IF(
                ISNUMBER(M44:V44),
                IF(
                    M$4:V$4=1,
                    M44:V44,
                    ""),
                "")),
            MAX(IF(
                ISNUMBER(M44:V44),
                IF(
                    M$4:V$4=2,
                    M44:V44,
                    ""),
                ""))
        ),
        IF(
            Parameters!$D$16=1,
            IFERROR(
                AVERAGE(IF(
                    ISNUMBER(M44:V44),
                    IF(
                        M$4:V$4=1,
                        M44:V44,
                        ""),
                    "")),
                AVERAGE(IF(
                    ISNUMBER(M44:V44),
                    IF(
                        M$4:V$4=2,
                        M44:V44,
                        ""),
                    ""))
            ),
            IF(
                Parameters!$D$17=1,
                IFERROR(
                    IF(
                        OR(
                            IF(
                                ISNUMBER(M44:V44),
                                IF(
                                    M$4:V$4=1,
                                    M44:V44,
                                    ""),
                                "")
                            =0),
                        0,
                        GEOMEAN(IF(
                            ISNUMBER(M44:V44),
                            IF(
                                M$4:V$4=1,
                                M44:V44,
                                ""),
                            ""))
                    ),
                    IF(
                        OR(IF(
                            ISNUMBER(M44:V44),
                            IF(
                                M$4:V$4=2,
                                M44:V44,
                                ""),
                            "")
                            =0),
                        0,
                        GEOMEAN(IF(
                            ISNUMBER(M44:V44),
                            IF(
                                M$4:V$4=2,
                                M44:V44,
                                ""),
                            "")))
                )
            )
        )
    )
)</f>
        <v>10</v>
      </c>
      <c r="I44" s="191" cm="1">
        <f t="array" ref="I44">IF(
    SUM(IF(
            ISNUMBER(
                IF(
                    $M$5:$V$5,
                    (M44:V44),
                    "")),
            1,
            0))
        =0,
    NA(),
    IF(
        Parameters!$D$15=1,
        IF(
            SUM(--(ISNUMBER(IF($M$5:$V$5=1,(M44:V44),""))))&gt;0,
            MAX(IF(
                ISNUMBER(M44:V44),
                IF(
                    M$5:V$5=1,
                    M44:V44,
                    ""),
                "")),
            MAX(IF(
                ISNUMBER(M44:V44),
                IF(
                    M$5:V$5=2,
                    M44:V44,
                    ""),
                ""))
        ),
        IF(
            Parameters!$D$16=1,
            IFERROR(
                AVERAGE(IF(
                    ISNUMBER(M44:V44),
                    IF(
                        M$5:V$5=1,
                        M44:V44,
                        ""),
                    "")),
                AVERAGE(IF(
                    ISNUMBER(M44:V44),
                    IF(
                        M$5:V$5=2,
                        M44:V44,
                        ""),
                    ""))
            ),
            IF(
                Parameters!$D$17=1,
                IFERROR(
                    IF(
                        OR(
                            IF(
                                ISNUMBER(M44:V44),
                                IF(
                                    M$5:V$5=1,
                                    M44:V44,
                                    ""),
                                "")
                            =0),
                        0,
                        GEOMEAN(IF(
                            ISNUMBER(M44:V44),
                            IF(
                                M$5:V$5=1,
                                M44:V44,
                                ""),
                            ""))
                    ),
                    IF(
                        OR(IF(
                            ISNUMBER(M44:V44),
                            IF(
                                M$5:V$5=2,
                                M44:V44,
                                ""),
                            "")
                            =0),
                        0,
                        GEOMEAN(IF(
                            ISNUMBER(M44:V44),
                            IF(
                                M$5:V$5=2,
                                M44:V44,
                                ""),
                            "")))
                )
            )
        )
    )
)</f>
        <v>0</v>
      </c>
      <c r="J44" s="242">
        <v>45188</v>
      </c>
      <c r="K44" s="242">
        <v>45271</v>
      </c>
      <c r="L44" s="91" t="s">
        <v>68</v>
      </c>
      <c r="M44" s="192">
        <v>10</v>
      </c>
      <c r="N44" s="192">
        <v>0</v>
      </c>
      <c r="O44" s="192">
        <v>0</v>
      </c>
      <c r="P44" s="192">
        <v>0</v>
      </c>
      <c r="Q44" s="192">
        <v>0</v>
      </c>
      <c r="R44" s="192" t="s">
        <v>409</v>
      </c>
      <c r="S44" s="192">
        <v>7.8</v>
      </c>
      <c r="T44" s="192" t="s">
        <v>917</v>
      </c>
      <c r="U44" s="192">
        <v>0</v>
      </c>
      <c r="V44" s="192" t="s">
        <v>409</v>
      </c>
      <c r="W44" s="192">
        <v>0.12044817927170801</v>
      </c>
      <c r="X44" s="192" t="s">
        <v>409</v>
      </c>
      <c r="Y44" s="192"/>
      <c r="Z44" s="192"/>
      <c r="AA44" s="80"/>
      <c r="AB44" s="80"/>
      <c r="AC44" s="80"/>
    </row>
    <row r="45" spans="1:29" x14ac:dyDescent="0.2">
      <c r="A45" s="84">
        <v>38</v>
      </c>
      <c r="B45" s="84" t="str">
        <f ca="1"/>
        <v>Côte d’Ivoire</v>
      </c>
      <c r="C45" s="84" t="str">
        <f ca="1"/>
        <v>CIV</v>
      </c>
      <c r="D45" s="219" t="str">
        <f ca="1"/>
        <v>SSF           Sub-Saharan Africa</v>
      </c>
      <c r="E45" s="219" t="str">
        <f ca="1"/>
        <v>IDA</v>
      </c>
      <c r="F45" s="190" t="str">
        <f t="shared" ca="1" si="3"/>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0</v>
      </c>
      <c r="H45" s="80" cm="1">
        <f t="array" ref="H45">IF(
    SUM(IF(
            ISNUMBER(
                IF(
                    $M$4:$V$4,
                    (M45:V45),
                    "")),
            1,
            0))
        =0,
    NA(),
    IF(
        Parameters!$D$15=1,
        IF(
            SUM(--(ISNUMBER(IF($M$4:$V$4=1,(M45:V45),""))))&gt;0,
            MAX(IF(
                ISNUMBER(M45:V45),
                IF(
                    M$4:V$4=1,
                    M45:V45,
                    ""),
                "")),
            MAX(IF(
                ISNUMBER(M45:V45),
                IF(
                    M$4:V$4=2,
                    M45:V45,
                    ""),
                ""))
        ),
        IF(
            Parameters!$D$16=1,
            IFERROR(
                AVERAGE(IF(
                    ISNUMBER(M45:V45),
                    IF(
                        M$4:V$4=1,
                        M45:V45,
                        ""),
                    "")),
                AVERAGE(IF(
                    ISNUMBER(M45:V45),
                    IF(
                        M$4:V$4=2,
                        M45:V45,
                        ""),
                    ""))
            ),
            IF(
                Parameters!$D$17=1,
                IFERROR(
                    IF(
                        OR(
                            IF(
                                ISNUMBER(M45:V45),
                                IF(
                                    M$4:V$4=1,
                                    M45:V45,
                                    ""),
                                "")
                            =0),
                        0,
                        GEOMEAN(IF(
                            ISNUMBER(M45:V45),
                            IF(
                                M$4:V$4=1,
                                M45:V45,
                                ""),
                            ""))
                    ),
                    IF(
                        OR(IF(
                            ISNUMBER(M45:V45),
                            IF(
                                M$4:V$4=2,
                                M45:V45,
                                ""),
                            "")
                            =0),
                        0,
                        GEOMEAN(IF(
                            ISNUMBER(M45:V45),
                            IF(
                                M$4:V$4=2,
                                M45:V45,
                                ""),
                            "")))
                )
            )
        )
    )
)</f>
        <v>3.1666666666666599</v>
      </c>
      <c r="I45" s="191" cm="1">
        <f t="array" ref="I45">IF(
    SUM(IF(
            ISNUMBER(
                IF(
                    $M$5:$V$5,
                    (M45:V45),
                    "")),
            1,
            0))
        =0,
    NA(),
    IF(
        Parameters!$D$15=1,
        IF(
            SUM(--(ISNUMBER(IF($M$5:$V$5=1,(M45:V45),""))))&gt;0,
            MAX(IF(
                ISNUMBER(M45:V45),
                IF(
                    M$5:V$5=1,
                    M45:V45,
                    ""),
                "")),
            MAX(IF(
                ISNUMBER(M45:V45),
                IF(
                    M$5:V$5=2,
                    M45:V45,
                    ""),
                ""))
        ),
        IF(
            Parameters!$D$16=1,
            IFERROR(
                AVERAGE(IF(
                    ISNUMBER(M45:V45),
                    IF(
                        M$5:V$5=1,
                        M45:V45,
                        ""),
                    "")),
                AVERAGE(IF(
                    ISNUMBER(M45:V45),
                    IF(
                        M$5:V$5=2,
                        M45:V45,
                        ""),
                    ""))
            ),
            IF(
                Parameters!$D$17=1,
                IFERROR(
                    IF(
                        OR(
                            IF(
                                ISNUMBER(M45:V45),
                                IF(
                                    M$5:V$5=1,
                                    M45:V45,
                                    ""),
                                "")
                            =0),
                        0,
                        GEOMEAN(IF(
                            ISNUMBER(M45:V45),
                            IF(
                                M$5:V$5=1,
                                M45:V45,
                                ""),
                            ""))
                    ),
                    IF(
                        OR(IF(
                            ISNUMBER(M45:V45),
                            IF(
                                M$5:V$5=2,
                                M45:V45,
                                ""),
                            "")
                            =0),
                        0,
                        GEOMEAN(IF(
                            ISNUMBER(M45:V45),
                            IF(
                                M$5:V$5=2,
                                M45:V45,
                                ""),
                            "")))
                )
            )
        )
    )
)</f>
        <v>0</v>
      </c>
      <c r="J45" s="242">
        <v>45188</v>
      </c>
      <c r="K45" s="242">
        <v>45001</v>
      </c>
      <c r="L45" s="91" t="s">
        <v>69</v>
      </c>
      <c r="M45" s="192">
        <v>3.1666666666666599</v>
      </c>
      <c r="N45" s="192" t="s">
        <v>409</v>
      </c>
      <c r="O45" s="192">
        <v>0</v>
      </c>
      <c r="P45" s="192">
        <v>0</v>
      </c>
      <c r="Q45" s="192">
        <v>0</v>
      </c>
      <c r="R45" s="192" t="s">
        <v>409</v>
      </c>
      <c r="S45" s="192">
        <v>2.9</v>
      </c>
      <c r="T45" s="192" t="s">
        <v>409</v>
      </c>
      <c r="U45" s="192">
        <v>0</v>
      </c>
      <c r="V45" s="192" t="s">
        <v>409</v>
      </c>
      <c r="W45" s="192">
        <v>0</v>
      </c>
      <c r="X45" s="192" t="s">
        <v>409</v>
      </c>
      <c r="Y45" s="192"/>
      <c r="Z45" s="192"/>
      <c r="AA45" s="80"/>
      <c r="AB45" s="80"/>
      <c r="AC45" s="80"/>
    </row>
    <row r="46" spans="1:29" x14ac:dyDescent="0.2">
      <c r="A46" s="84">
        <v>39</v>
      </c>
      <c r="B46" s="84" t="str">
        <f ca="1"/>
        <v>Cameroon</v>
      </c>
      <c r="C46" s="84" t="str">
        <f ca="1"/>
        <v>CMR</v>
      </c>
      <c r="D46" s="219" t="str">
        <f ca="1"/>
        <v>SSF           Sub-Saharan Africa</v>
      </c>
      <c r="E46" s="219" t="str">
        <f ca="1"/>
        <v>Blend</v>
      </c>
      <c r="F46" s="190" t="str">
        <f t="shared" ca="1" si="3"/>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0</v>
      </c>
      <c r="H46" s="80" cm="1">
        <f t="array" ref="H46">IF(
    SUM(IF(
            ISNUMBER(
                IF(
                    $M$4:$V$4,
                    (M46:V46),
                    "")),
            1,
            0))
        =0,
    NA(),
    IF(
        Parameters!$D$15=1,
        IF(
            SUM(--(ISNUMBER(IF($M$4:$V$4=1,(M46:V46),""))))&gt;0,
            MAX(IF(
                ISNUMBER(M46:V46),
                IF(
                    M$4:V$4=1,
                    M46:V46,
                    ""),
                "")),
            MAX(IF(
                ISNUMBER(M46:V46),
                IF(
                    M$4:V$4=2,
                    M46:V46,
                    ""),
                ""))
        ),
        IF(
            Parameters!$D$16=1,
            IFERROR(
                AVERAGE(IF(
                    ISNUMBER(M46:V46),
                    IF(
                        M$4:V$4=1,
                        M46:V46,
                        ""),
                    "")),
                AVERAGE(IF(
                    ISNUMBER(M46:V46),
                    IF(
                        M$4:V$4=2,
                        M46:V46,
                        ""),
                    ""))
            ),
            IF(
                Parameters!$D$17=1,
                IFERROR(
                    IF(
                        OR(
                            IF(
                                ISNUMBER(M46:V46),
                                IF(
                                    M$4:V$4=1,
                                    M46:V46,
                                    ""),
                                "")
                            =0),
                        0,
                        GEOMEAN(IF(
                            ISNUMBER(M46:V46),
                            IF(
                                M$4:V$4=1,
                                M46:V46,
                                ""),
                            ""))
                    ),
                    IF(
                        OR(IF(
                            ISNUMBER(M46:V46),
                            IF(
                                M$4:V$4=2,
                                M46:V46,
                                ""),
                            "")
                            =0),
                        0,
                        GEOMEAN(IF(
                            ISNUMBER(M46:V46),
                            IF(
                                M$4:V$4=2,
                                M46:V46,
                                ""),
                            "")))
                )
            )
        )
    )
)</f>
        <v>4.6666666666666599</v>
      </c>
      <c r="I46" s="191" cm="1">
        <f t="array" ref="I46">IF(
    SUM(IF(
            ISNUMBER(
                IF(
                    $M$5:$V$5,
                    (M46:V46),
                    "")),
            1,
            0))
        =0,
    NA(),
    IF(
        Parameters!$D$15=1,
        IF(
            SUM(--(ISNUMBER(IF($M$5:$V$5=1,(M46:V46),""))))&gt;0,
            MAX(IF(
                ISNUMBER(M46:V46),
                IF(
                    M$5:V$5=1,
                    M46:V46,
                    ""),
                "")),
            MAX(IF(
                ISNUMBER(M46:V46),
                IF(
                    M$5:V$5=2,
                    M46:V46,
                    ""),
                ""))
        ),
        IF(
            Parameters!$D$16=1,
            IFERROR(
                AVERAGE(IF(
                    ISNUMBER(M46:V46),
                    IF(
                        M$5:V$5=1,
                        M46:V46,
                        ""),
                    "")),
                AVERAGE(IF(
                    ISNUMBER(M46:V46),
                    IF(
                        M$5:V$5=2,
                        M46:V46,
                        ""),
                    ""))
            ),
            IF(
                Parameters!$D$17=1,
                IFERROR(
                    IF(
                        OR(
                            IF(
                                ISNUMBER(M46:V46),
                                IF(
                                    M$5:V$5=1,
                                    M46:V46,
                                    ""),
                                "")
                            =0),
                        0,
                        GEOMEAN(IF(
                            ISNUMBER(M46:V46),
                            IF(
                                M$5:V$5=1,
                                M46:V46,
                                ""),
                            ""))
                    ),
                    IF(
                        OR(IF(
                            ISNUMBER(M46:V46),
                            IF(
                                M$5:V$5=2,
                                M46:V46,
                                ""),
                            "")
                            =0),
                        0,
                        GEOMEAN(IF(
                            ISNUMBER(M46:V46),
                            IF(
                                M$5:V$5=2,
                                M46:V46,
                                ""),
                            "")))
                )
            )
        )
    )
)</f>
        <v>0</v>
      </c>
      <c r="J46" s="242">
        <v>45163</v>
      </c>
      <c r="K46" s="242">
        <v>45218</v>
      </c>
      <c r="L46" s="91" t="s">
        <v>71</v>
      </c>
      <c r="M46" s="192">
        <v>4.6666666666666599</v>
      </c>
      <c r="N46" s="192" t="s">
        <v>409</v>
      </c>
      <c r="O46" s="192">
        <v>0</v>
      </c>
      <c r="P46" s="192">
        <v>0</v>
      </c>
      <c r="Q46" s="192">
        <v>0</v>
      </c>
      <c r="R46" s="192" t="s">
        <v>409</v>
      </c>
      <c r="S46" s="192">
        <v>3.8</v>
      </c>
      <c r="T46" s="192" t="s">
        <v>409</v>
      </c>
      <c r="U46" s="192">
        <v>0</v>
      </c>
      <c r="V46" s="192" t="s">
        <v>409</v>
      </c>
      <c r="W46" s="192">
        <v>0</v>
      </c>
      <c r="X46" s="192" t="s">
        <v>409</v>
      </c>
      <c r="Y46" s="192"/>
      <c r="Z46" s="192"/>
      <c r="AA46" s="80"/>
      <c r="AB46" s="80"/>
      <c r="AC46" s="80"/>
    </row>
    <row r="47" spans="1:29" x14ac:dyDescent="0.2">
      <c r="A47" s="84">
        <v>40</v>
      </c>
      <c r="B47" s="84" t="str">
        <f ca="1"/>
        <v>Congo, Dem. Rep.</v>
      </c>
      <c r="C47" s="84" t="str">
        <f ca="1"/>
        <v>COD</v>
      </c>
      <c r="D47" s="219" t="str">
        <f ca="1"/>
        <v>SSF           Sub-Saharan Africa</v>
      </c>
      <c r="E47" s="219" t="str">
        <f ca="1"/>
        <v>IDA</v>
      </c>
      <c r="F47" s="190" t="str">
        <f t="shared" ca="1" si="3"/>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$M$4:$V$4,
                    (M47:V47),
                    "")),
            1,
            0))
        =0,
    NA(),
    IF(
        Parameters!$D$15=1,
        IF(
            SUM(--(ISNUMBER(IF($M$4:$V$4=1,(M47:V47),""))))&gt;0,
            MAX(IF(
                ISNUMBER(M47:V47),
                IF(
                    M$4:V$4=1,
                    M47:V47,
                    ""),
                "")),
            MAX(IF(
                ISNUMBER(M47:V47),
                IF(
                    M$4:V$4=2,
                    M47:V47,
                    ""),
                ""))
        ),
        IF(
            Parameters!$D$16=1,
            IFERROR(
                AVERAGE(IF(
                    ISNUMBER(M47:V47),
                    IF(
                        M$4:V$4=1,
                        M47:V47,
                        ""),
                    "")),
                AVERAGE(IF(
                    ISNUMBER(M47:V47),
                    IF(
                        M$4:V$4=2,
                        M47:V47,
                        ""),
                    ""))
            ),
            IF(
                Parameters!$D$17=1,
                IFERROR(
                    IF(
                        OR(
                            IF(
                                ISNUMBER(M47:V47),
                                IF(
                                    M$4:V$4=1,
                                    M47:V47,
                                    ""),
                                "")
                            =0),
                        0,
                        GEOMEAN(IF(
                            ISNUMBER(M47:V47),
                            IF(
                                M$4:V$4=1,
                                M47:V47,
                                ""),
                            ""))
                    ),
                    IF(
                        OR(IF(
                            ISNUMBER(M47:V47),
                            IF(
                                M$4:V$4=2,
                                M47:V47,
                                ""),
                            "")
                            =0),
                        0,
                        GEOMEAN(IF(
                            ISNUMBER(M47:V47),
                            IF(
                                M$4:V$4=2,
                                M47:V47,
                                ""),
                            "")))
                )
            )
        )
    )
)</f>
        <v>5</v>
      </c>
      <c r="I47" s="191" cm="1">
        <f t="array" ref="I47">IF(
    SUM(IF(
            ISNUMBER(
                IF(
                    $M$5:$V$5,
                    (M47:V47),
                    "")),
            1,
            0))
        =0,
    NA(),
    IF(
        Parameters!$D$15=1,
        IF(
            SUM(--(ISNUMBER(IF($M$5:$V$5=1,(M47:V47),""))))&gt;0,
            MAX(IF(
                ISNUMBER(M47:V47),
                IF(
                    M$5:V$5=1,
                    M47:V47,
                    ""),
                "")),
            MAX(IF(
                ISNUMBER(M47:V47),
                IF(
                    M$5:V$5=2,
                    M47:V47,
                    ""),
                ""))
        ),
        IF(
            Parameters!$D$16=1,
            IFERROR(
                AVERAGE(IF(
                    ISNUMBER(M47:V47),
                    IF(
                        M$5:V$5=1,
                        M47:V47,
                        ""),
                    "")),
                AVERAGE(IF(
                    ISNUMBER(M47:V47),
                    IF(
                        M$5:V$5=2,
                        M47:V47,
                        ""),
                    ""))
            ),
            IF(
                Parameters!$D$17=1,
                IFERROR(
                    IF(
                        OR(
                            IF(
                                ISNUMBER(M47:V47),
                                IF(
                                    M$5:V$5=1,
                                    M47:V47,
                                    ""),
                                "")
                            =0),
                        0,
                        GEOMEAN(IF(
                            ISNUMBER(M47:V47),
                            IF(
                                M$5:V$5=1,
                                M47:V47,
                                ""),
                            ""))
                    ),
                    IF(
                        OR(IF(
                            ISNUMBER(M47:V47),
                            IF(
                                M$5:V$5=2,
                                M47:V47,
                                ""),
                            "")
                            =0),
                        0,
                        GEOMEAN(IF(
                            ISNUMBER(M47:V47),
                            IF(
                                M$5:V$5=2,
                                M47:V47,
                                ""),
                            "")))
                )
            )
        )
    )
)</f>
        <v>0</v>
      </c>
      <c r="J47" s="242">
        <v>45188</v>
      </c>
      <c r="K47" s="242">
        <v>45271</v>
      </c>
      <c r="L47" s="91" t="s">
        <v>72</v>
      </c>
      <c r="M47" s="192">
        <v>5</v>
      </c>
      <c r="N47" s="192">
        <v>0</v>
      </c>
      <c r="O47" s="192">
        <v>0</v>
      </c>
      <c r="P47" s="192">
        <v>0</v>
      </c>
      <c r="Q47" s="192">
        <v>0</v>
      </c>
      <c r="R47" s="192" t="s">
        <v>409</v>
      </c>
      <c r="S47" s="192">
        <v>4</v>
      </c>
      <c r="T47" s="192" t="s">
        <v>915</v>
      </c>
      <c r="U47" s="192">
        <v>0</v>
      </c>
      <c r="V47" s="192" t="s">
        <v>409</v>
      </c>
      <c r="W47" s="192">
        <v>5.3435114503816702E-2</v>
      </c>
      <c r="X47" s="192" t="s">
        <v>409</v>
      </c>
      <c r="Y47" s="192"/>
      <c r="Z47" s="192"/>
      <c r="AA47" s="80"/>
      <c r="AB47" s="80"/>
      <c r="AC47" s="80"/>
    </row>
    <row r="48" spans="1:29" x14ac:dyDescent="0.2">
      <c r="A48" s="84">
        <v>41</v>
      </c>
      <c r="B48" s="84" t="str">
        <f ca="1"/>
        <v>Congo, Rep.</v>
      </c>
      <c r="C48" s="84" t="str">
        <f ca="1"/>
        <v>COG</v>
      </c>
      <c r="D48" s="219" t="str">
        <f ca="1"/>
        <v>SSF           Sub-Saharan Africa</v>
      </c>
      <c r="E48" s="219" t="str">
        <f ca="1"/>
        <v>Blend</v>
      </c>
      <c r="F48" s="190" t="str">
        <f t="shared" ca="1" si="3"/>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$M$4:$V$4,
                    (M48:V48),
                    "")),
            1,
            0))
        =0,
    NA(),
    IF(
        Parameters!$D$15=1,
        IF(
            SUM(--(ISNUMBER(IF($M$4:$V$4=1,(M48:V48),""))))&gt;0,
            MAX(IF(
                ISNUMBER(M48:V48),
                IF(
                    M$4:V$4=1,
                    M48:V48,
                    ""),
                "")),
            MAX(IF(
                ISNUMBER(M48:V48),
                IF(
                    M$4:V$4=2,
                    M48:V48,
                    ""),
                ""))
        ),
        IF(
            Parameters!$D$16=1,
            IFERROR(
                AVERAGE(IF(
                    ISNUMBER(M48:V48),
                    IF(
                        M$4:V$4=1,
                        M48:V48,
                        ""),
                    "")),
                AVERAGE(IF(
                    ISNUMBER(M48:V48),
                    IF(
                        M$4:V$4=2,
                        M48:V48,
                        ""),
                    ""))
            ),
            IF(
                Parameters!$D$17=1,
                IFERROR(
                    IF(
                        OR(
                            IF(
                                ISNUMBER(M48:V48),
                                IF(
                                    M$4:V$4=1,
                                    M48:V48,
                                    ""),
                                "")
                            =0),
                        0,
                        GEOMEAN(IF(
                            ISNUMBER(M48:V48),
                            IF(
                                M$4:V$4=1,
                                M48:V48,
                                ""),
                            ""))
                    ),
                    IF(
                        OR(IF(
                            ISNUMBER(M48:V48),
                            IF(
                                M$4:V$4=2,
                                M48:V48,
                                ""),
                            "")
                            =0),
                        0,
                        GEOMEAN(IF(
                            ISNUMBER(M48:V48),
                            IF(
                                M$4:V$4=2,
                                M48:V48,
                                ""),
                            "")))
                )
            )
        )
    )
)</f>
        <v>3.6666666666666599</v>
      </c>
      <c r="I48" s="191" cm="1">
        <f t="array" ref="I48">IF(
    SUM(IF(
            ISNUMBER(
                IF(
                    $M$5:$V$5,
                    (M48:V48),
                    "")),
            1,
            0))
        =0,
    NA(),
    IF(
        Parameters!$D$15=1,
        IF(
            SUM(--(ISNUMBER(IF($M$5:$V$5=1,(M48:V48),""))))&gt;0,
            MAX(IF(
                ISNUMBER(M48:V48),
                IF(
                    M$5:V$5=1,
                    M48:V48,
                    ""),
                "")),
            MAX(IF(
                ISNUMBER(M48:V48),
                IF(
                    M$5:V$5=2,
                    M48:V48,
                    ""),
                ""))
        ),
        IF(
            Parameters!$D$16=1,
            IFERROR(
                AVERAGE(IF(
                    ISNUMBER(M48:V48),
                    IF(
                        M$5:V$5=1,
                        M48:V48,
                        ""),
                    "")),
                AVERAGE(IF(
                    ISNUMBER(M48:V48),
                    IF(
                        M$5:V$5=2,
                        M48:V48,
                        ""),
                    ""))
            ),
            IF(
                Parameters!$D$17=1,
                IFERROR(
                    IF(
                        OR(
                            IF(
                                ISNUMBER(M48:V48),
                                IF(
                                    M$5:V$5=1,
                                    M48:V48,
                                    ""),
                                "")
                            =0),
                        0,
                        GEOMEAN(IF(
                            ISNUMBER(M48:V48),
                            IF(
                                M$5:V$5=1,
                                M48:V48,
                                ""),
                            ""))
                    ),
                    IF(
                        OR(IF(
                            ISNUMBER(M48:V48),
                            IF(
                                M$5:V$5=2,
                                M48:V48,
                                ""),
                            "")
                            =0),
                        0,
                        GEOMEAN(IF(
                            ISNUMBER(M48:V48),
                            IF(
                                M$5:V$5=2,
                                M48:V48,
                                ""),
                            "")))
                )
            )
        )
    )
)</f>
        <v>0</v>
      </c>
      <c r="J48" s="242">
        <v>45188</v>
      </c>
      <c r="K48" s="242">
        <v>44753</v>
      </c>
      <c r="L48" s="91" t="s">
        <v>73</v>
      </c>
      <c r="M48" s="192">
        <v>3.6666666666666599</v>
      </c>
      <c r="N48" s="192" t="s">
        <v>409</v>
      </c>
      <c r="O48" s="192">
        <v>0</v>
      </c>
      <c r="P48" s="192">
        <v>0</v>
      </c>
      <c r="Q48" s="192">
        <v>0</v>
      </c>
      <c r="R48" s="192" t="s">
        <v>409</v>
      </c>
      <c r="S48" s="192">
        <v>3.2</v>
      </c>
      <c r="T48" s="192" t="s">
        <v>409</v>
      </c>
      <c r="U48" s="192">
        <v>0</v>
      </c>
      <c r="V48" s="192" t="s">
        <v>409</v>
      </c>
      <c r="W48" s="192">
        <v>0</v>
      </c>
      <c r="X48" s="192" t="s">
        <v>409</v>
      </c>
      <c r="Y48" s="192"/>
      <c r="Z48" s="192"/>
      <c r="AA48" s="80"/>
      <c r="AB48" s="80"/>
      <c r="AC48" s="80"/>
    </row>
    <row r="49" spans="1:29" x14ac:dyDescent="0.2">
      <c r="A49" s="84">
        <v>42</v>
      </c>
      <c r="B49" s="84" t="str">
        <f ca="1"/>
        <v>Colombia</v>
      </c>
      <c r="C49" s="84" t="str">
        <f ca="1"/>
        <v>COL</v>
      </c>
      <c r="D49" s="219" t="str">
        <f ca="1"/>
        <v>LCN           Latin America &amp; Caribbean</v>
      </c>
      <c r="E49" s="219" t="str">
        <f ca="1"/>
        <v>IBRD</v>
      </c>
      <c r="F49" s="190" t="str">
        <f t="shared" ca="1" si="3"/>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9.3985814532477878</v>
      </c>
      <c r="H49" s="80" cm="1">
        <f t="array" ref="H49">IF(
    SUM(IF(
            ISNUMBER(
                IF(
                    $M$4:$V$4,
                    (M49:V49),
                    "")),
            1,
            0))
        =0,
    NA(),
    IF(
        Parameters!$D$15=1,
        IF(
            SUM(--(ISNUMBER(IF($M$4:$V$4=1,(M49:V49),""))))&gt;0,
            MAX(IF(
                ISNUMBER(M49:V49),
                IF(
                    M$4:V$4=1,
                    M49:V49,
                    ""),
                "")),
            MAX(IF(
                ISNUMBER(M49:V49),
                IF(
                    M$4:V$4=2,
                    M49:V49,
                    ""),
                ""))
        ),
        IF(
            Parameters!$D$16=1,
            IFERROR(
                AVERAGE(IF(
                    ISNUMBER(M49:V49),
                    IF(
                        M$4:V$4=1,
                        M49:V49,
                        ""),
                    "")),
                AVERAGE(IF(
                    ISNUMBER(M49:V49),
                    IF(
                        M$4:V$4=2,
                        M49:V49,
                        ""),
                    ""))
            ),
            IF(
                Parameters!$D$17=1,
                IFERROR(
                    IF(
                        OR(
                            IF(
                                ISNUMBER(M49:V49),
                                IF(
                                    M$4:V$4=1,
                                    M49:V49,
                                    ""),
                                "")
                            =0),
                        0,
                        GEOMEAN(IF(
                            ISNUMBER(M49:V49),
                            IF(
                                M$4:V$4=1,
                                M49:V49,
                                ""),
                            ""))
                    ),
                    IF(
                        OR(IF(
                            ISNUMBER(M49:V49),
                            IF(
                                M$4:V$4=2,
                                M49:V49,
                                ""),
                            "")
                            =0),
                        0,
                        GEOMEAN(IF(
                            ISNUMBER(M49:V49),
                            IF(
                                M$4:V$4=2,
                                M49:V49,
                                ""),
                            "")))
                )
            )
        )
    )
)</f>
        <v>8.8333333333333304</v>
      </c>
      <c r="I49" s="191" cm="1">
        <f t="array" ref="I49">IF(
    SUM(IF(
            ISNUMBER(
                IF(
                    $M$5:$V$5,
                    (M49:V49),
                    "")),
            1,
            0))
        =0,
    NA(),
    IF(
        Parameters!$D$15=1,
        IF(
            SUM(--(ISNUMBER(IF($M$5:$V$5=1,(M49:V49),""))))&gt;0,
            MAX(IF(
                ISNUMBER(M49:V49),
                IF(
                    M$5:V$5=1,
                    M49:V49,
                    ""),
                "")),
            MAX(IF(
                ISNUMBER(M49:V49),
                IF(
                    M$5:V$5=2,
                    M49:V49,
                    ""),
                ""))
        ),
        IF(
            Parameters!$D$16=1,
            IFERROR(
                AVERAGE(IF(
                    ISNUMBER(M49:V49),
                    IF(
                        M$5:V$5=1,
                        M49:V49,
                        ""),
                    "")),
                AVERAGE(IF(
                    ISNUMBER(M49:V49),
                    IF(
                        M$5:V$5=2,
                        M49:V49,
                        ""),
                    ""))
            ),
            IF(
                Parameters!$D$17=1,
                IFERROR(
                    IF(
                        OR(
                            IF(
                                ISNUMBER(M49:V49),
                                IF(
                                    M$5:V$5=1,
                                    M49:V49,
                                    ""),
                                "")
                            =0),
                        0,
                        GEOMEAN(IF(
                            ISNUMBER(M49:V49),
                            IF(
                                M$5:V$5=1,
                                M49:V49,
                                ""),
                            ""))
                    ),
                    IF(
                        OR(IF(
                            ISNUMBER(M49:V49),
                            IF(
                                M$5:V$5=2,
                                M49:V49,
                                ""),
                            "")
                            =0),
                        0,
                        GEOMEAN(IF(
                            ISNUMBER(M49:V49),
                            IF(
                                M$5:V$5=2,
                                M49:V49,
                                ""),
                            "")))
                )
            )
        )
    )
)</f>
        <v>10</v>
      </c>
      <c r="J49" s="242">
        <v>45188</v>
      </c>
      <c r="K49" s="242">
        <v>45272</v>
      </c>
      <c r="L49" s="91" t="s">
        <v>75</v>
      </c>
      <c r="M49" s="192">
        <v>8.8333333333333304</v>
      </c>
      <c r="N49" s="192">
        <v>10</v>
      </c>
      <c r="O49" s="192">
        <v>0</v>
      </c>
      <c r="P49" s="192">
        <v>10</v>
      </c>
      <c r="Q49" s="192">
        <v>0</v>
      </c>
      <c r="R49" s="192" t="s">
        <v>409</v>
      </c>
      <c r="S49" s="192">
        <v>6.3</v>
      </c>
      <c r="T49" s="192" t="s">
        <v>938</v>
      </c>
      <c r="U49" s="192">
        <v>0</v>
      </c>
      <c r="V49" s="192" t="s">
        <v>876</v>
      </c>
      <c r="W49" s="192">
        <v>0.20408163265306101</v>
      </c>
      <c r="X49" s="192" t="s">
        <v>409</v>
      </c>
      <c r="Y49" s="192"/>
      <c r="Z49" s="192"/>
      <c r="AA49" s="80"/>
      <c r="AB49" s="80"/>
      <c r="AC49" s="80"/>
    </row>
    <row r="50" spans="1:29" x14ac:dyDescent="0.2">
      <c r="A50" s="84">
        <v>43</v>
      </c>
      <c r="B50" s="84" t="str">
        <f ca="1"/>
        <v>Comoros</v>
      </c>
      <c r="C50" s="84" t="str">
        <f ca="1"/>
        <v>COM</v>
      </c>
      <c r="D50" s="219" t="str">
        <f ca="1"/>
        <v>SSF           Sub-Saharan Africa</v>
      </c>
      <c r="E50" s="219" t="str">
        <f ca="1"/>
        <v>IDA</v>
      </c>
      <c r="F50" s="190" t="str">
        <f t="shared" ca="1" si="3"/>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4.0824829046386224</v>
      </c>
      <c r="H50" s="80" cm="1">
        <f t="array" ref="H50">IF(
    SUM(IF(
            ISNUMBER(
                IF(
                    $M$4:$V$4,
                    (M50:V50),
                    "")),
            1,
            0))
        =0,
    NA(),
    IF(
        Parameters!$D$15=1,
        IF(
            SUM(--(ISNUMBER(IF($M$4:$V$4=1,(M50:V50),""))))&gt;0,
            MAX(IF(
                ISNUMBER(M50:V50),
                IF(
                    M$4:V$4=1,
                    M50:V50,
                    ""),
                "")),
            MAX(IF(
                ISNUMBER(M50:V50),
                IF(
                    M$4:V$4=2,
                    M50:V50,
                    ""),
                ""))
        ),
        IF(
            Parameters!$D$16=1,
            IFERROR(
                AVERAGE(IF(
                    ISNUMBER(M50:V50),
                    IF(
                        M$4:V$4=1,
                        M50:V50,
                        ""),
                    "")),
                AVERAGE(IF(
                    ISNUMBER(M50:V50),
                    IF(
                        M$4:V$4=2,
                        M50:V50,
                        ""),
                    ""))
            ),
            IF(
                Parameters!$D$17=1,
                IFERROR(
                    IF(
                        OR(
                            IF(
                                ISNUMBER(M50:V50),
                                IF(
                                    M$4:V$4=1,
                                    M50:V50,
                                    ""),
                                "")
                            =0),
                        0,
                        GEOMEAN(IF(
                            ISNUMBER(M50:V50),
                            IF(
                                M$4:V$4=1,
                                M50:V50,
                                ""),
                            ""))
                    ),
                    IF(
                        OR(IF(
                            ISNUMBER(M50:V50),
                            IF(
                                M$4:V$4=2,
                                M50:V50,
                                ""),
                            "")
                            =0),
                        0,
                        GEOMEAN(IF(
                            ISNUMBER(M50:V50),
                            IF(
                                M$4:V$4=2,
                                M50:V50,
                                ""),
                            "")))
                )
            )
        )
    )
)</f>
        <v>1.6666666666666601</v>
      </c>
      <c r="I50" s="191" cm="1">
        <f t="array" ref="I50">IF(
    SUM(IF(
            ISNUMBER(
                IF(
                    $M$5:$V$5,
                    (M50:V50),
                    "")),
            1,
            0))
        =0,
    NA(),
    IF(
        Parameters!$D$15=1,
        IF(
            SUM(--(ISNUMBER(IF($M$5:$V$5=1,(M50:V50),""))))&gt;0,
            MAX(IF(
                ISNUMBER(M50:V50),
                IF(
                    M$5:V$5=1,
                    M50:V50,
                    ""),
                "")),
            MAX(IF(
                ISNUMBER(M50:V50),
                IF(
                    M$5:V$5=2,
                    M50:V50,
                    ""),
                ""))
        ),
        IF(
            Parameters!$D$16=1,
            IFERROR(
                AVERAGE(IF(
                    ISNUMBER(M50:V50),
                    IF(
                        M$5:V$5=1,
                        M50:V50,
                        ""),
                    "")),
                AVERAGE(IF(
                    ISNUMBER(M50:V50),
                    IF(
                        M$5:V$5=2,
                        M50:V50,
                        ""),
                    ""))
            ),
            IF(
                Parameters!$D$17=1,
                IFERROR(
                    IF(
                        OR(
                            IF(
                                ISNUMBER(M50:V50),
                                IF(
                                    M$5:V$5=1,
                                    M50:V50,
                                    ""),
                                "")
                            =0),
                        0,
                        GEOMEAN(IF(
                            ISNUMBER(M50:V50),
                            IF(
                                M$5:V$5=1,
                                M50:V50,
                                ""),
                            ""))
                    ),
                    IF(
                        OR(IF(
                            ISNUMBER(M50:V50),
                            IF(
                                M$5:V$5=2,
                                M50:V50,
                                ""),
                            "")
                            =0),
                        0,
                        GEOMEAN(IF(
                            ISNUMBER(M50:V50),
                            IF(
                                M$5:V$5=2,
                                M50:V50,
                                ""),
                            "")))
                )
            )
        )
    )
)</f>
        <v>10</v>
      </c>
      <c r="J50" s="242">
        <v>45188</v>
      </c>
      <c r="K50" s="242">
        <v>45259</v>
      </c>
      <c r="L50" s="91" t="s">
        <v>77</v>
      </c>
      <c r="M50" s="192">
        <v>1.6666666666666601</v>
      </c>
      <c r="N50" s="192" t="s">
        <v>409</v>
      </c>
      <c r="O50" s="192">
        <v>0</v>
      </c>
      <c r="P50" s="192">
        <v>0</v>
      </c>
      <c r="Q50" s="192">
        <v>10</v>
      </c>
      <c r="R50" s="192" t="s">
        <v>409</v>
      </c>
      <c r="S50" s="192">
        <v>2</v>
      </c>
      <c r="T50" s="192" t="s">
        <v>409</v>
      </c>
      <c r="U50" s="192">
        <v>0</v>
      </c>
      <c r="V50" s="192" t="s">
        <v>409</v>
      </c>
      <c r="W50" s="192">
        <v>1</v>
      </c>
      <c r="X50" s="192" t="s">
        <v>409</v>
      </c>
      <c r="Y50" s="192"/>
      <c r="Z50" s="192"/>
      <c r="AA50" s="80"/>
      <c r="AB50" s="80"/>
      <c r="AC50" s="80"/>
    </row>
    <row r="51" spans="1:29" x14ac:dyDescent="0.2">
      <c r="A51" s="84">
        <v>44</v>
      </c>
      <c r="B51" s="84" t="str">
        <f ca="1"/>
        <v>Cabo Verde</v>
      </c>
      <c r="C51" s="84" t="str">
        <f ca="1"/>
        <v>CPV</v>
      </c>
      <c r="D51" s="219" t="str">
        <f ca="1"/>
        <v>SSF           Sub-Saharan Africa</v>
      </c>
      <c r="E51" s="219" t="str">
        <f ca="1"/>
        <v>Blend</v>
      </c>
      <c r="F51" s="190" t="str">
        <f t="shared" ca="1" si="3"/>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$M$4:$V$4,
                    (M51:V51),
                    "")),
            1,
            0))
        =0,
    NA(),
    IF(
        Parameters!$D$15=1,
        IF(
            SUM(--(ISNUMBER(IF($M$4:$V$4=1,(M51:V51),""))))&gt;0,
            MAX(IF(
                ISNUMBER(M51:V51),
                IF(
                    M$4:V$4=1,
                    M51:V51,
                    ""),
                "")),
            MAX(IF(
                ISNUMBER(M51:V51),
                IF(
                    M$4:V$4=2,
                    M51:V51,
                    ""),
                ""))
        ),
        IF(
            Parameters!$D$16=1,
            IFERROR(
                AVERAGE(IF(
                    ISNUMBER(M51:V51),
                    IF(
                        M$4:V$4=1,
                        M51:V51,
                        ""),
                    "")),
                AVERAGE(IF(
                    ISNUMBER(M51:V51),
                    IF(
                        M$4:V$4=2,
                        M51:V51,
                        ""),
                    ""))
            ),
            IF(
                Parameters!$D$17=1,
                IFERROR(
                    IF(
                        OR(
                            IF(
                                ISNUMBER(M51:V51),
                                IF(
                                    M$4:V$4=1,
                                    M51:V51,
                                    ""),
                                "")
                            =0),
                        0,
                        GEOMEAN(IF(
                            ISNUMBER(M51:V51),
                            IF(
                                M$4:V$4=1,
                                M51:V51,
                                ""),
                            ""))
                    ),
                    IF(
                        OR(IF(
                            ISNUMBER(M51:V51),
                            IF(
                                M$4:V$4=2,
                                M51:V51,
                                ""),
                            "")
                            =0),
                        0,
                        GEOMEAN(IF(
                            ISNUMBER(M51:V51),
                            IF(
                                M$4:V$4=2,
                                M51:V51,
                                ""),
                            "")))
                )
            )
        )
    )
)</f>
        <v>1</v>
      </c>
      <c r="I51" s="191" cm="1">
        <f t="array" ref="I51">IF(
    SUM(IF(
            ISNUMBER(
                IF(
                    $M$5:$V$5,
                    (M51:V51),
                    "")),
            1,
            0))
        =0,
    NA(),
    IF(
        Parameters!$D$15=1,
        IF(
            SUM(--(ISNUMBER(IF($M$5:$V$5=1,(M51:V51),""))))&gt;0,
            MAX(IF(
                ISNUMBER(M51:V51),
                IF(
                    M$5:V$5=1,
                    M51:V51,
                    ""),
                "")),
            MAX(IF(
                ISNUMBER(M51:V51),
                IF(
                    M$5:V$5=2,
                    M51:V51,
                    ""),
                ""))
        ),
        IF(
            Parameters!$D$16=1,
            IFERROR(
                AVERAGE(IF(
                    ISNUMBER(M51:V51),
                    IF(
                        M$5:V$5=1,
                        M51:V51,
                        ""),
                    "")),
                AVERAGE(IF(
                    ISNUMBER(M51:V51),
                    IF(
                        M$5:V$5=2,
                        M51:V51,
                        ""),
                    ""))
            ),
            IF(
                Parameters!$D$17=1,
                IFERROR(
                    IF(
                        OR(
                            IF(
                                ISNUMBER(M51:V51),
                                IF(
                                    M$5:V$5=1,
                                    M51:V51,
                                    ""),
                                "")
                            =0),
                        0,
                        GEOMEAN(IF(
                            ISNUMBER(M51:V51),
                            IF(
                                M$5:V$5=1,
                                M51:V51,
                                ""),
                            ""))
                    ),
                    IF(
                        OR(IF(
                            ISNUMBER(M51:V51),
                            IF(
                                M$5:V$5=2,
                                M51:V51,
                                ""),
                            "")
                            =0),
                        0,
                        GEOMEAN(IF(
                            ISNUMBER(M51:V51),
                            IF(
                                M$5:V$5=2,
                                M51:V51,
                                ""),
                            "")))
                )
            )
        )
    )
)</f>
        <v>0</v>
      </c>
      <c r="J51" s="242">
        <v>45188</v>
      </c>
      <c r="K51" s="242">
        <v>45218</v>
      </c>
      <c r="L51" s="91" t="s">
        <v>79</v>
      </c>
      <c r="M51" s="192">
        <v>1</v>
      </c>
      <c r="N51" s="192" t="s">
        <v>409</v>
      </c>
      <c r="O51" s="192">
        <v>0</v>
      </c>
      <c r="P51" s="192">
        <v>0</v>
      </c>
      <c r="Q51" s="192">
        <v>0</v>
      </c>
      <c r="R51" s="192" t="s">
        <v>409</v>
      </c>
      <c r="S51" s="192">
        <v>1.6</v>
      </c>
      <c r="T51" s="192" t="s">
        <v>409</v>
      </c>
      <c r="U51" s="192">
        <v>0</v>
      </c>
      <c r="V51" s="192" t="s">
        <v>409</v>
      </c>
      <c r="W51" s="192">
        <v>0</v>
      </c>
      <c r="X51" s="192" t="s">
        <v>409</v>
      </c>
      <c r="Y51" s="192"/>
      <c r="Z51" s="192"/>
      <c r="AA51" s="80"/>
      <c r="AB51" s="80"/>
      <c r="AC51" s="80"/>
    </row>
    <row r="52" spans="1:29" x14ac:dyDescent="0.2">
      <c r="A52" s="84">
        <v>45</v>
      </c>
      <c r="B52" s="84" t="str">
        <f ca="1"/>
        <v>Costa Rica</v>
      </c>
      <c r="C52" s="84" t="str">
        <f ca="1"/>
        <v>CRI</v>
      </c>
      <c r="D52" s="219" t="str">
        <f ca="1"/>
        <v>LCN           Latin America &amp; Caribbean</v>
      </c>
      <c r="E52" s="219" t="str">
        <f ca="1"/>
        <v>IBRD</v>
      </c>
      <c r="F52" s="190" t="str">
        <f t="shared" ca="1" si="3"/>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$M$4:$V$4,
                    (M52:V52),
                    "")),
            1,
            0))
        =0,
    NA(),
    IF(
        Parameters!$D$15=1,
        IF(
            SUM(--(ISNUMBER(IF($M$4:$V$4=1,(M52:V52),""))))&gt;0,
            MAX(IF(
                ISNUMBER(M52:V52),
                IF(
                    M$4:V$4=1,
                    M52:V52,
                    ""),
                "")),
            MAX(IF(
                ISNUMBER(M52:V52),
                IF(
                    M$4:V$4=2,
                    M52:V52,
                    ""),
                ""))
        ),
        IF(
            Parameters!$D$16=1,
            IFERROR(
                AVERAGE(IF(
                    ISNUMBER(M52:V52),
                    IF(
                        M$4:V$4=1,
                        M52:V52,
                        ""),
                    "")),
                AVERAGE(IF(
                    ISNUMBER(M52:V52),
                    IF(
                        M$4:V$4=2,
                        M52:V52,
                        ""),
                    ""))
            ),
            IF(
                Parameters!$D$17=1,
                IFERROR(
                    IF(
                        OR(
                            IF(
                                ISNUMBER(M52:V52),
                                IF(
                                    M$4:V$4=1,
                                    M52:V52,
                                    ""),
                                "")
                            =0),
                        0,
                        GEOMEAN(IF(
                            ISNUMBER(M52:V52),
                            IF(
                                M$4:V$4=1,
                                M52:V52,
                                ""),
                            ""))
                    ),
                    IF(
                        OR(IF(
                            ISNUMBER(M52:V52),
                            IF(
                                M$4:V$4=2,
                                M52:V52,
                                ""),
                            "")
                            =0),
                        0,
                        GEOMEAN(IF(
                            ISNUMBER(M52:V52),
                            IF(
                                M$4:V$4=2,
                                M52:V52,
                                ""),
                            "")))
                )
            )
        )
    )
)</f>
        <v>7.1666666666666599</v>
      </c>
      <c r="I52" s="191" cm="1">
        <f t="array" ref="I52">IF(
    SUM(IF(
            ISNUMBER(
                IF(
                    $M$5:$V$5,
                    (M52:V52),
                    "")),
            1,
            0))
        =0,
    NA(),
    IF(
        Parameters!$D$15=1,
        IF(
            SUM(--(ISNUMBER(IF($M$5:$V$5=1,(M52:V52),""))))&gt;0,
            MAX(IF(
                ISNUMBER(M52:V52),
                IF(
                    M$5:V$5=1,
                    M52:V52,
                    ""),
                "")),
            MAX(IF(
                ISNUMBER(M52:V52),
                IF(
                    M$5:V$5=2,
                    M52:V52,
                    ""),
                ""))
        ),
        IF(
            Parameters!$D$16=1,
            IFERROR(
                AVERAGE(IF(
                    ISNUMBER(M52:V52),
                    IF(
                        M$5:V$5=1,
                        M52:V52,
                        ""),
                    "")),
                AVERAGE(IF(
                    ISNUMBER(M52:V52),
                    IF(
                        M$5:V$5=2,
                        M52:V52,
                        ""),
                    ""))
            ),
            IF(
                Parameters!$D$17=1,
                IFERROR(
                    IF(
                        OR(
                            IF(
                                ISNUMBER(M52:V52),
                                IF(
                                    M$5:V$5=1,
                                    M52:V52,
                                    ""),
                                "")
                            =0),
                        0,
                        GEOMEAN(IF(
                            ISNUMBER(M52:V52),
                            IF(
                                M$5:V$5=1,
                                M52:V52,
                                ""),
                            ""))
                    ),
                    IF(
                        OR(IF(
                            ISNUMBER(M52:V52),
                            IF(
                                M$5:V$5=2,
                                M52:V52,
                                ""),
                            "")
                            =0),
                        0,
                        GEOMEAN(IF(
                            ISNUMBER(M52:V52),
                            IF(
                                M$5:V$5=2,
                                M52:V52,
                                ""),
                            "")))
                )
            )
        )
    )
)</f>
        <v>0</v>
      </c>
      <c r="J52" s="242">
        <v>45188</v>
      </c>
      <c r="K52" s="242">
        <v>45034</v>
      </c>
      <c r="L52" s="91" t="s">
        <v>81</v>
      </c>
      <c r="M52" s="192">
        <v>7.1666666666666599</v>
      </c>
      <c r="N52" s="192" t="s">
        <v>409</v>
      </c>
      <c r="O52" s="192">
        <v>0</v>
      </c>
      <c r="P52" s="192">
        <v>0</v>
      </c>
      <c r="Q52" s="192">
        <v>0</v>
      </c>
      <c r="R52" s="192" t="s">
        <v>409</v>
      </c>
      <c r="S52" s="192">
        <v>5.3</v>
      </c>
      <c r="T52" s="192" t="s">
        <v>409</v>
      </c>
      <c r="U52" s="192">
        <v>0</v>
      </c>
      <c r="V52" s="192" t="s">
        <v>409</v>
      </c>
      <c r="W52" s="192">
        <v>0</v>
      </c>
      <c r="X52" s="192" t="s">
        <v>409</v>
      </c>
      <c r="Y52" s="192"/>
      <c r="Z52" s="192"/>
      <c r="AA52" s="80"/>
      <c r="AB52" s="80"/>
      <c r="AC52" s="80"/>
    </row>
    <row r="53" spans="1:29" x14ac:dyDescent="0.2">
      <c r="A53" s="84">
        <v>46</v>
      </c>
      <c r="B53" s="84" t="str">
        <f ca="1"/>
        <v>Cuba</v>
      </c>
      <c r="C53" s="84" t="str">
        <f ca="1"/>
        <v>CUB</v>
      </c>
      <c r="D53" s="219" t="str">
        <f ca="1"/>
        <v>LCN           Latin America &amp; Caribbean</v>
      </c>
      <c r="E53" s="219" t="str">
        <f ca="1"/>
        <v>NA</v>
      </c>
      <c r="F53" s="190" t="str">
        <f t="shared" ca="1" si="3"/>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$M$4:$V$4,
                    (M53:V53),
                    "")),
            1,
            0))
        =0,
    NA(),
    IF(
        Parameters!$D$15=1,
        IF(
            SUM(--(ISNUMBER(IF($M$4:$V$4=1,(M53:V53),""))))&gt;0,
            MAX(IF(
                ISNUMBER(M53:V53),
                IF(
                    M$4:V$4=1,
                    M53:V53,
                    ""),
                "")),
            MAX(IF(
                ISNUMBER(M53:V53),
                IF(
                    M$4:V$4=2,
                    M53:V53,
                    ""),
                ""))
        ),
        IF(
            Parameters!$D$16=1,
            IFERROR(
                AVERAGE(IF(
                    ISNUMBER(M53:V53),
                    IF(
                        M$4:V$4=1,
                        M53:V53,
                        ""),
                    "")),
                AVERAGE(IF(
                    ISNUMBER(M53:V53),
                    IF(
                        M$4:V$4=2,
                        M53:V53,
                        ""),
                    ""))
            ),
            IF(
                Parameters!$D$17=1,
                IFERROR(
                    IF(
                        OR(
                            IF(
                                ISNUMBER(M53:V53),
                                IF(
                                    M$4:V$4=1,
                                    M53:V53,
                                    ""),
                                "")
                            =0),
                        0,
                        GEOMEAN(IF(
                            ISNUMBER(M53:V53),
                            IF(
                                M$4:V$4=1,
                                M53:V53,
                                ""),
                            ""))
                    ),
                    IF(
                        OR(IF(
                            ISNUMBER(M53:V53),
                            IF(
                                M$4:V$4=2,
                                M53:V53,
                                ""),
                            "")
                            =0),
                        0,
                        GEOMEAN(IF(
                            ISNUMBER(M53:V53),
                            IF(
                                M$4:V$4=2,
                                M53:V53,
                                ""),
                            "")))
                )
            )
        )
    )
)</f>
        <v>6.3333333333333304</v>
      </c>
      <c r="I53" s="191" cm="1">
        <f t="array" ref="I53">IF(
    SUM(IF(
            ISNUMBER(
                IF(
                    $M$5:$V$5,
                    (M53:V53),
                    "")),
            1,
            0))
        =0,
    NA(),
    IF(
        Parameters!$D$15=1,
        IF(
            SUM(--(ISNUMBER(IF($M$5:$V$5=1,(M53:V53),""))))&gt;0,
            MAX(IF(
                ISNUMBER(M53:V53),
                IF(
                    M$5:V$5=1,
                    M53:V53,
                    ""),
                "")),
            MAX(IF(
                ISNUMBER(M53:V53),
                IF(
                    M$5:V$5=2,
                    M53:V53,
                    ""),
                ""))
        ),
        IF(
            Parameters!$D$16=1,
            IFERROR(
                AVERAGE(IF(
                    ISNUMBER(M53:V53),
                    IF(
                        M$5:V$5=1,
                        M53:V53,
                        ""),
                    "")),
                AVERAGE(IF(
                    ISNUMBER(M53:V53),
                    IF(
                        M$5:V$5=2,
                        M53:V53,
                        ""),
                    ""))
            ),
            IF(
                Parameters!$D$17=1,
                IFERROR(
                    IF(
                        OR(
                            IF(
                                ISNUMBER(M53:V53),
                                IF(
                                    M$5:V$5=1,
                                    M53:V53,
                                    ""),
                                "")
                            =0),
                        0,
                        GEOMEAN(IF(
                            ISNUMBER(M53:V53),
                            IF(
                                M$5:V$5=1,
                                M53:V53,
                                ""),
                            ""))
                    ),
                    IF(
                        OR(IF(
                            ISNUMBER(M53:V53),
                            IF(
                                M$5:V$5=2,
                                M53:V53,
                                ""),
                            "")
                            =0),
                        0,
                        GEOMEAN(IF(
                            ISNUMBER(M53:V53),
                            IF(
                                M$5:V$5=2,
                                M53:V53,
                                ""),
                            "")))
                )
            )
        )
    )
)</f>
        <v>0</v>
      </c>
      <c r="J53" s="242">
        <v>45188</v>
      </c>
      <c r="K53" s="242">
        <v>44887</v>
      </c>
      <c r="L53" s="91" t="s">
        <v>83</v>
      </c>
      <c r="M53" s="192">
        <v>6.3333333333333304</v>
      </c>
      <c r="N53" s="192" t="s">
        <v>409</v>
      </c>
      <c r="O53" s="192">
        <v>0</v>
      </c>
      <c r="P53" s="192">
        <v>0</v>
      </c>
      <c r="Q53" s="192">
        <v>0</v>
      </c>
      <c r="R53" s="192" t="s">
        <v>409</v>
      </c>
      <c r="S53" s="192">
        <v>4.8</v>
      </c>
      <c r="T53" s="192" t="s">
        <v>409</v>
      </c>
      <c r="U53" s="192">
        <v>0</v>
      </c>
      <c r="V53" s="192" t="s">
        <v>409</v>
      </c>
      <c r="W53" s="192">
        <v>0</v>
      </c>
      <c r="X53" s="192" t="s">
        <v>409</v>
      </c>
      <c r="Y53" s="192"/>
      <c r="Z53" s="192"/>
      <c r="AA53" s="80"/>
      <c r="AB53" s="80"/>
      <c r="AC53" s="80"/>
    </row>
    <row r="54" spans="1:29" x14ac:dyDescent="0.2">
      <c r="A54" s="84">
        <v>47</v>
      </c>
      <c r="B54" s="84" t="str">
        <f ca="1"/>
        <v>Curaçao</v>
      </c>
      <c r="C54" s="84" t="str">
        <f ca="1"/>
        <v>CUW</v>
      </c>
      <c r="D54" s="219" t="str">
        <f ca="1"/>
        <v>LCN           Latin America &amp; Caribbean</v>
      </c>
      <c r="E54" s="219" t="str">
        <f ca="1"/>
        <v>NA</v>
      </c>
      <c r="F54" s="190" t="str">
        <f t="shared" ca="1" si="3"/>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t="e" cm="1">
        <f t="array" ref="H54">IF(
    SUM(IF(
            ISNUMBER(
                IF(
                    $M$4:$V$4,
                    (M54:V54),
                    "")),
            1,
            0))
        =0,
    NA(),
    IF(
        Parameters!$D$15=1,
        IF(
            SUM(--(ISNUMBER(IF($M$4:$V$4=1,(M54:V54),""))))&gt;0,
            MAX(IF(
                ISNUMBER(M54:V54),
                IF(
                    M$4:V$4=1,
                    M54:V54,
                    ""),
                "")),
            MAX(IF(
                ISNUMBER(M54:V54),
                IF(
                    M$4:V$4=2,
                    M54:V54,
                    ""),
                ""))
        ),
        IF(
            Parameters!$D$16=1,
            IFERROR(
                AVERAGE(IF(
                    ISNUMBER(M54:V54),
                    IF(
                        M$4:V$4=1,
                        M54:V54,
                        ""),
                    "")),
                AVERAGE(IF(
                    ISNUMBER(M54:V54),
                    IF(
                        M$4:V$4=2,
                        M54:V54,
                        ""),
                    ""))
            ),
            IF(
                Parameters!$D$17=1,
                IFERROR(
                    IF(
                        OR(
                            IF(
                                ISNUMBER(M54:V54),
                                IF(
                                    M$4:V$4=1,
                                    M54:V54,
                                    ""),
                                "")
                            =0),
                        0,
                        GEOMEAN(IF(
                            ISNUMBER(M54:V54),
                            IF(
                                M$4:V$4=1,
                                M54:V54,
                                ""),
                            ""))
                    ),
                    IF(
                        OR(IF(
                            ISNUMBER(M54:V54),
                            IF(
                                M$4:V$4=2,
                                M54:V54,
                                ""),
                            "")
                            =0),
                        0,
                        GEOMEAN(IF(
                            ISNUMBER(M54:V54),
                            IF(
                                M$4:V$4=2,
                                M54:V54,
                                ""),
                            "")))
                )
            )
        )
    )
)</f>
        <v>#N/A</v>
      </c>
      <c r="I54" s="191" cm="1">
        <f t="array" ref="I54">IF(
    SUM(IF(
            ISNUMBER(
                IF(
                    $M$5:$V$5,
                    (M54:V54),
                    "")),
            1,
            0))
        =0,
    NA(),
    IF(
        Parameters!$D$15=1,
        IF(
            SUM(--(ISNUMBER(IF($M$5:$V$5=1,(M54:V54),""))))&gt;0,
            MAX(IF(
                ISNUMBER(M54:V54),
                IF(
                    M$5:V$5=1,
                    M54:V54,
                    ""),
                "")),
            MAX(IF(
                ISNUMBER(M54:V54),
                IF(
                    M$5:V$5=2,
                    M54:V54,
                    ""),
                ""))
        ),
        IF(
            Parameters!$D$16=1,
            IFERROR(
                AVERAGE(IF(
                    ISNUMBER(M54:V54),
                    IF(
                        M$5:V$5=1,
                        M54:V54,
                        ""),
                    "")),
                AVERAGE(IF(
                    ISNUMBER(M54:V54),
                    IF(
                        M$5:V$5=2,
                        M54:V54,
                        ""),
                    ""))
            ),
            IF(
                Parameters!$D$17=1,
                IFERROR(
                    IF(
                        OR(
                            IF(
                                ISNUMBER(M54:V54),
                                IF(
                                    M$5:V$5=1,
                                    M54:V54,
                                    ""),
                                "")
                            =0),
                        0,
                        GEOMEAN(IF(
                            ISNUMBER(M54:V54),
                            IF(
                                M$5:V$5=1,
                                M54:V54,
                                ""),
                            ""))
                    ),
                    IF(
                        OR(IF(
                            ISNUMBER(M54:V54),
                            IF(
                                M$5:V$5=2,
                                M54:V54,
                                ""),
                            "")
                            =0),
                        0,
                        GEOMEAN(IF(
                            ISNUMBER(M54:V54),
                            IF(
                                M$5:V$5=2,
                                M54:V54,
                                ""),
                            "")))
                )
            )
        )
    )
)</f>
        <v>0</v>
      </c>
      <c r="J54" s="242" t="s">
        <v>409</v>
      </c>
      <c r="K54" s="242" t="s">
        <v>409</v>
      </c>
      <c r="L54" s="91" t="s">
        <v>699</v>
      </c>
      <c r="M54" s="192" t="s">
        <v>409</v>
      </c>
      <c r="N54" s="192" t="s">
        <v>409</v>
      </c>
      <c r="O54" s="192" t="s">
        <v>409</v>
      </c>
      <c r="P54" s="192">
        <v>0</v>
      </c>
      <c r="Q54" s="192" t="s">
        <v>409</v>
      </c>
      <c r="R54" s="192" t="s">
        <v>409</v>
      </c>
      <c r="S54" s="192" t="s">
        <v>409</v>
      </c>
      <c r="T54" s="192" t="s">
        <v>409</v>
      </c>
      <c r="U54" s="192" t="s">
        <v>409</v>
      </c>
      <c r="V54" s="192" t="s">
        <v>409</v>
      </c>
      <c r="W54" s="192" t="s">
        <v>409</v>
      </c>
      <c r="X54" s="192" t="s">
        <v>409</v>
      </c>
      <c r="Y54" s="192"/>
      <c r="Z54" s="192"/>
      <c r="AA54" s="80"/>
      <c r="AB54" s="80"/>
      <c r="AC54" s="80"/>
    </row>
    <row r="55" spans="1:29" x14ac:dyDescent="0.2">
      <c r="A55" s="84">
        <v>48</v>
      </c>
      <c r="B55" s="84" t="str">
        <f ca="1"/>
        <v>Cayman Islands</v>
      </c>
      <c r="C55" s="84" t="str">
        <f ca="1"/>
        <v>CYM</v>
      </c>
      <c r="D55" s="219" t="str">
        <f ca="1"/>
        <v>LCN           Latin America &amp; Caribbean</v>
      </c>
      <c r="E55" s="219" t="str">
        <f ca="1"/>
        <v>NA</v>
      </c>
      <c r="F55" s="190" t="str">
        <f t="shared" ca="1" si="3"/>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t="e" cm="1">
        <f t="array" ref="H55">IF(
    SUM(IF(
            ISNUMBER(
                IF(
                    $M$4:$V$4,
                    (M55:V55),
                    "")),
            1,
            0))
        =0,
    NA(),
    IF(
        Parameters!$D$15=1,
        IF(
            SUM(--(ISNUMBER(IF($M$4:$V$4=1,(M55:V55),""))))&gt;0,
            MAX(IF(
                ISNUMBER(M55:V55),
                IF(
                    M$4:V$4=1,
                    M55:V55,
                    ""),
                "")),
            MAX(IF(
                ISNUMBER(M55:V55),
                IF(
                    M$4:V$4=2,
                    M55:V55,
                    ""),
                ""))
        ),
        IF(
            Parameters!$D$16=1,
            IFERROR(
                AVERAGE(IF(
                    ISNUMBER(M55:V55),
                    IF(
                        M$4:V$4=1,
                        M55:V55,
                        ""),
                    "")),
                AVERAGE(IF(
                    ISNUMBER(M55:V55),
                    IF(
                        M$4:V$4=2,
                        M55:V55,
                        ""),
                    ""))
            ),
            IF(
                Parameters!$D$17=1,
                IFERROR(
                    IF(
                        OR(
                            IF(
                                ISNUMBER(M55:V55),
                                IF(
                                    M$4:V$4=1,
                                    M55:V55,
                                    ""),
                                "")
                            =0),
                        0,
                        GEOMEAN(IF(
                            ISNUMBER(M55:V55),
                            IF(
                                M$4:V$4=1,
                                M55:V55,
                                ""),
                            ""))
                    ),
                    IF(
                        OR(IF(
                            ISNUMBER(M55:V55),
                            IF(
                                M$4:V$4=2,
                                M55:V55,
                                ""),
                            "")
                            =0),
                        0,
                        GEOMEAN(IF(
                            ISNUMBER(M55:V55),
                            IF(
                                M$4:V$4=2,
                                M55:V55,
                                ""),
                            "")))
                )
            )
        )
    )
)</f>
        <v>#N/A</v>
      </c>
      <c r="I55" s="191" cm="1">
        <f t="array" ref="I55">IF(
    SUM(IF(
            ISNUMBER(
                IF(
                    $M$5:$V$5,
                    (M55:V55),
                    "")),
            1,
            0))
        =0,
    NA(),
    IF(
        Parameters!$D$15=1,
        IF(
            SUM(--(ISNUMBER(IF($M$5:$V$5=1,(M55:V55),""))))&gt;0,
            MAX(IF(
                ISNUMBER(M55:V55),
                IF(
                    M$5:V$5=1,
                    M55:V55,
                    ""),
                "")),
            MAX(IF(
                ISNUMBER(M55:V55),
                IF(
                    M$5:V$5=2,
                    M55:V55,
                    ""),
                ""))
        ),
        IF(
            Parameters!$D$16=1,
            IFERROR(
                AVERAGE(IF(
                    ISNUMBER(M55:V55),
                    IF(
                        M$5:V$5=1,
                        M55:V55,
                        ""),
                    "")),
                AVERAGE(IF(
                    ISNUMBER(M55:V55),
                    IF(
                        M$5:V$5=2,
                        M55:V55,
                        ""),
                    ""))
            ),
            IF(
                Parameters!$D$17=1,
                IFERROR(
                    IF(
                        OR(
                            IF(
                                ISNUMBER(M55:V55),
                                IF(
                                    M$5:V$5=1,
                                    M55:V55,
                                    ""),
                                "")
                            =0),
                        0,
                        GEOMEAN(IF(
                            ISNUMBER(M55:V55),
                            IF(
                                M$5:V$5=1,
                                M55:V55,
                                ""),
                            ""))
                    ),
                    IF(
                        OR(IF(
                            ISNUMBER(M55:V55),
                            IF(
                                M$5:V$5=2,
                                M55:V55,
                                ""),
                            "")
                            =0),
                        0,
                        GEOMEAN(IF(
                            ISNUMBER(M55:V55),
                            IF(
                                M$5:V$5=2,
                                M55:V55,
                                ""),
                            "")))
                )
            )
        )
    )
)</f>
        <v>0</v>
      </c>
      <c r="J55" s="242">
        <v>44887</v>
      </c>
      <c r="K55" s="242">
        <v>45142</v>
      </c>
      <c r="L55" s="91" t="s">
        <v>700</v>
      </c>
      <c r="M55" s="192" t="s">
        <v>409</v>
      </c>
      <c r="N55" s="192" t="s">
        <v>409</v>
      </c>
      <c r="O55" s="192" t="s">
        <v>409</v>
      </c>
      <c r="P55" s="192">
        <v>0</v>
      </c>
      <c r="Q55" s="192">
        <v>0</v>
      </c>
      <c r="R55" s="192" t="s">
        <v>409</v>
      </c>
      <c r="S55" s="192" t="s">
        <v>409</v>
      </c>
      <c r="T55" s="192" t="s">
        <v>409</v>
      </c>
      <c r="U55" s="192" t="s">
        <v>409</v>
      </c>
      <c r="V55" s="192" t="s">
        <v>409</v>
      </c>
      <c r="W55" s="192">
        <v>0</v>
      </c>
      <c r="X55" s="192" t="s">
        <v>409</v>
      </c>
      <c r="Y55" s="192"/>
      <c r="Z55" s="192"/>
      <c r="AA55" s="80"/>
      <c r="AB55" s="80"/>
      <c r="AC55" s="80"/>
    </row>
    <row r="56" spans="1:29" x14ac:dyDescent="0.2">
      <c r="A56" s="84">
        <v>49</v>
      </c>
      <c r="B56" s="84" t="str">
        <f ca="1"/>
        <v>Cyprus</v>
      </c>
      <c r="C56" s="84" t="str">
        <f ca="1"/>
        <v>CYP</v>
      </c>
      <c r="D56" s="219" t="str">
        <f ca="1"/>
        <v>ECS           Europe &amp; Central Asia</v>
      </c>
      <c r="E56" s="219" t="str">
        <f ca="1"/>
        <v>NA</v>
      </c>
      <c r="F56" s="190" t="str">
        <f t="shared" ca="1" si="3"/>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$M$4:$V$4,
                    (M56:V56),
                    "")),
            1,
            0))
        =0,
    NA(),
    IF(
        Parameters!$D$15=1,
        IF(
            SUM(--(ISNUMBER(IF($M$4:$V$4=1,(M56:V56),""))))&gt;0,
            MAX(IF(
                ISNUMBER(M56:V56),
                IF(
                    M$4:V$4=1,
                    M56:V56,
                    ""),
                "")),
            MAX(IF(
                ISNUMBER(M56:V56),
                IF(
                    M$4:V$4=2,
                    M56:V56,
                    ""),
                ""))
        ),
        IF(
            Parameters!$D$16=1,
            IFERROR(
                AVERAGE(IF(
                    ISNUMBER(M56:V56),
                    IF(
                        M$4:V$4=1,
                        M56:V56,
                        ""),
                    "")),
                AVERAGE(IF(
                    ISNUMBER(M56:V56),
                    IF(
                        M$4:V$4=2,
                        M56:V56,
                        ""),
                    ""))
            ),
            IF(
                Parameters!$D$17=1,
                IFERROR(
                    IF(
                        OR(
                            IF(
                                ISNUMBER(M56:V56),
                                IF(
                                    M$4:V$4=1,
                                    M56:V56,
                                    ""),
                                "")
                            =0),
                        0,
                        GEOMEAN(IF(
                            ISNUMBER(M56:V56),
                            IF(
                                M$4:V$4=1,
                                M56:V56,
                                ""),
                            ""))
                    ),
                    IF(
                        OR(IF(
                            ISNUMBER(M56:V56),
                            IF(
                                M$4:V$4=2,
                                M56:V56,
                                ""),
                            "")
                            =0),
                        0,
                        GEOMEAN(IF(
                            ISNUMBER(M56:V56),
                            IF(
                                M$4:V$4=2,
                                M56:V56,
                                ""),
                            "")))
                )
            )
        )
    )
)</f>
        <v>3.3333333333333299</v>
      </c>
      <c r="I56" s="191" cm="1">
        <f t="array" ref="I56">IF(
    SUM(IF(
            ISNUMBER(
                IF(
                    $M$5:$V$5,
                    (M56:V56),
                    "")),
            1,
            0))
        =0,
    NA(),
    IF(
        Parameters!$D$15=1,
        IF(
            SUM(--(ISNUMBER(IF($M$5:$V$5=1,(M56:V56),""))))&gt;0,
            MAX(IF(
                ISNUMBER(M56:V56),
                IF(
                    M$5:V$5=1,
                    M56:V56,
                    ""),
                "")),
            MAX(IF(
                ISNUMBER(M56:V56),
                IF(
                    M$5:V$5=2,
                    M56:V56,
                    ""),
                ""))
        ),
        IF(
            Parameters!$D$16=1,
            IFERROR(
                AVERAGE(IF(
                    ISNUMBER(M56:V56),
                    IF(
                        M$5:V$5=1,
                        M56:V56,
                        ""),
                    "")),
                AVERAGE(IF(
                    ISNUMBER(M56:V56),
                    IF(
                        M$5:V$5=2,
                        M56:V56,
                        ""),
                    ""))
            ),
            IF(
                Parameters!$D$17=1,
                IFERROR(
                    IF(
                        OR(
                            IF(
                                ISNUMBER(M56:V56),
                                IF(
                                    M$5:V$5=1,
                                    M56:V56,
                                    ""),
                                "")
                            =0),
                        0,
                        GEOMEAN(IF(
                            ISNUMBER(M56:V56),
                            IF(
                                M$5:V$5=1,
                                M56:V56,
                                ""),
                            ""))
                    ),
                    IF(
                        OR(IF(
                            ISNUMBER(M56:V56),
                            IF(
                                M$5:V$5=2,
                                M56:V56,
                                ""),
                            "")
                            =0),
                        0,
                        GEOMEAN(IF(
                            ISNUMBER(M56:V56),
                            IF(
                                M$5:V$5=2,
                                M56:V56,
                                ""),
                            "")))
                )
            )
        )
    )
)</f>
        <v>0</v>
      </c>
      <c r="J56" s="242">
        <v>45188</v>
      </c>
      <c r="K56" s="242">
        <v>45075</v>
      </c>
      <c r="L56" s="91" t="s">
        <v>85</v>
      </c>
      <c r="M56" s="192">
        <v>3.3333333333333299</v>
      </c>
      <c r="N56" s="192" t="s">
        <v>409</v>
      </c>
      <c r="O56" s="192">
        <v>0</v>
      </c>
      <c r="P56" s="192">
        <v>0</v>
      </c>
      <c r="Q56" s="192">
        <v>0</v>
      </c>
      <c r="R56" s="192" t="s">
        <v>409</v>
      </c>
      <c r="S56" s="192">
        <v>3</v>
      </c>
      <c r="T56" s="192" t="s">
        <v>409</v>
      </c>
      <c r="U56" s="192">
        <v>0</v>
      </c>
      <c r="V56" s="192" t="s">
        <v>409</v>
      </c>
      <c r="W56" s="192">
        <v>0</v>
      </c>
      <c r="X56" s="192" t="s">
        <v>409</v>
      </c>
      <c r="Y56" s="192"/>
      <c r="Z56" s="192"/>
      <c r="AA56" s="80"/>
      <c r="AB56" s="80"/>
      <c r="AC56" s="80"/>
    </row>
    <row r="57" spans="1:29" x14ac:dyDescent="0.2">
      <c r="A57" s="84">
        <v>50</v>
      </c>
      <c r="B57" s="84" t="str">
        <f ca="1"/>
        <v>Czech Republic</v>
      </c>
      <c r="C57" s="84" t="str">
        <f ca="1"/>
        <v>CZE</v>
      </c>
      <c r="D57" s="219" t="str">
        <f ca="1"/>
        <v>ECS           Europe &amp; Central Asia</v>
      </c>
      <c r="E57" s="219" t="str">
        <f ca="1"/>
        <v>NA</v>
      </c>
      <c r="F57" s="190" t="str">
        <f t="shared" ca="1" si="3"/>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$M$4:$V$4,
                    (M57:V57),
                    "")),
            1,
            0))
        =0,
    NA(),
    IF(
        Parameters!$D$15=1,
        IF(
            SUM(--(ISNUMBER(IF($M$4:$V$4=1,(M57:V57),""))))&gt;0,
            MAX(IF(
                ISNUMBER(M57:V57),
                IF(
                    M$4:V$4=1,
                    M57:V57,
                    ""),
                "")),
            MAX(IF(
                ISNUMBER(M57:V57),
                IF(
                    M$4:V$4=2,
                    M57:V57,
                    ""),
                ""))
        ),
        IF(
            Parameters!$D$16=1,
            IFERROR(
                AVERAGE(IF(
                    ISNUMBER(M57:V57),
                    IF(
                        M$4:V$4=1,
                        M57:V57,
                        ""),
                    "")),
                AVERAGE(IF(
                    ISNUMBER(M57:V57),
                    IF(
                        M$4:V$4=2,
                        M57:V57,
                        ""),
                    ""))
            ),
            IF(
                Parameters!$D$17=1,
                IFERROR(
                    IF(
                        OR(
                            IF(
                                ISNUMBER(M57:V57),
                                IF(
                                    M$4:V$4=1,
                                    M57:V57,
                                    ""),
                                "")
                            =0),
                        0,
                        GEOMEAN(IF(
                            ISNUMBER(M57:V57),
                            IF(
                                M$4:V$4=1,
                                M57:V57,
                                ""),
                            ""))
                    ),
                    IF(
                        OR(IF(
                            ISNUMBER(M57:V57),
                            IF(
                                M$4:V$4=2,
                                M57:V57,
                                ""),
                            "")
                            =0),
                        0,
                        GEOMEAN(IF(
                            ISNUMBER(M57:V57),
                            IF(
                                M$4:V$4=2,
                                M57:V57,
                                ""),
                            "")))
                )
            )
        )
    )
)</f>
        <v>1</v>
      </c>
      <c r="I57" s="191" cm="1">
        <f t="array" ref="I57">IF(
    SUM(IF(
            ISNUMBER(
                IF(
                    $M$5:$V$5,
                    (M57:V57),
                    "")),
            1,
            0))
        =0,
    NA(),
    IF(
        Parameters!$D$15=1,
        IF(
            SUM(--(ISNUMBER(IF($M$5:$V$5=1,(M57:V57),""))))&gt;0,
            MAX(IF(
                ISNUMBER(M57:V57),
                IF(
                    M$5:V$5=1,
                    M57:V57,
                    ""),
                "")),
            MAX(IF(
                ISNUMBER(M57:V57),
                IF(
                    M$5:V$5=2,
                    M57:V57,
                    ""),
                ""))
        ),
        IF(
            Parameters!$D$16=1,
            IFERROR(
                AVERAGE(IF(
                    ISNUMBER(M57:V57),
                    IF(
                        M$5:V$5=1,
                        M57:V57,
                        ""),
                    "")),
                AVERAGE(IF(
                    ISNUMBER(M57:V57),
                    IF(
                        M$5:V$5=2,
                        M57:V57,
                        ""),
                    ""))
            ),
            IF(
                Parameters!$D$17=1,
                IFERROR(
                    IF(
                        OR(
                            IF(
                                ISNUMBER(M57:V57),
                                IF(
                                    M$5:V$5=1,
                                    M57:V57,
                                    ""),
                                "")
                            =0),
                        0,
                        GEOMEAN(IF(
                            ISNUMBER(M57:V57),
                            IF(
                                M$5:V$5=1,
                                M57:V57,
                                ""),
                            ""))
                    ),
                    IF(
                        OR(IF(
                            ISNUMBER(M57:V57),
                            IF(
                                M$5:V$5=2,
                                M57:V57,
                                ""),
                            "")
                            =0),
                        0,
                        GEOMEAN(IF(
                            ISNUMBER(M57:V57),
                            IF(
                                M$5:V$5=2,
                                M57:V57,
                                ""),
                            "")))
                )
            )
        )
    )
)</f>
        <v>0</v>
      </c>
      <c r="J57" s="242">
        <v>45188</v>
      </c>
      <c r="K57" s="242">
        <v>45272</v>
      </c>
      <c r="L57" s="91" t="s">
        <v>87</v>
      </c>
      <c r="M57" s="192">
        <v>1</v>
      </c>
      <c r="N57" s="192">
        <v>0</v>
      </c>
      <c r="O57" s="192">
        <v>0</v>
      </c>
      <c r="P57" s="192">
        <v>0</v>
      </c>
      <c r="Q57" s="192">
        <v>0</v>
      </c>
      <c r="R57" s="192" t="s">
        <v>409</v>
      </c>
      <c r="S57" s="192">
        <v>1.6</v>
      </c>
      <c r="T57" s="192" t="s">
        <v>934</v>
      </c>
      <c r="U57" s="192">
        <v>0</v>
      </c>
      <c r="V57" s="192" t="s">
        <v>409</v>
      </c>
      <c r="W57" s="192">
        <v>0</v>
      </c>
      <c r="X57" s="192" t="s">
        <v>409</v>
      </c>
      <c r="Y57" s="192"/>
      <c r="Z57" s="192"/>
      <c r="AA57" s="80"/>
      <c r="AB57" s="80"/>
      <c r="AC57" s="80"/>
    </row>
    <row r="58" spans="1:29" x14ac:dyDescent="0.2">
      <c r="A58" s="84">
        <v>51</v>
      </c>
      <c r="B58" s="84" t="str">
        <f ca="1"/>
        <v>Germany</v>
      </c>
      <c r="C58" s="84" t="str">
        <f ca="1"/>
        <v>DEU</v>
      </c>
      <c r="D58" s="219" t="str">
        <f ca="1"/>
        <v>ECS           Europe &amp; Central Asia</v>
      </c>
      <c r="E58" s="219" t="str">
        <f ca="1"/>
        <v>NA</v>
      </c>
      <c r="F58" s="190" t="str">
        <f t="shared" ca="1" si="3"/>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$M$4:$V$4,
                    (M58:V58),
                    "")),
            1,
            0))
        =0,
    NA(),
    IF(
        Parameters!$D$15=1,
        IF(
            SUM(--(ISNUMBER(IF($M$4:$V$4=1,(M58:V58),""))))&gt;0,
            MAX(IF(
                ISNUMBER(M58:V58),
                IF(
                    M$4:V$4=1,
                    M58:V58,
                    ""),
                "")),
            MAX(IF(
                ISNUMBER(M58:V58),
                IF(
                    M$4:V$4=2,
                    M58:V58,
                    ""),
                ""))
        ),
        IF(
            Parameters!$D$16=1,
            IFERROR(
                AVERAGE(IF(
                    ISNUMBER(M58:V58),
                    IF(
                        M$4:V$4=1,
                        M58:V58,
                        ""),
                    "")),
                AVERAGE(IF(
                    ISNUMBER(M58:V58),
                    IF(
                        M$4:V$4=2,
                        M58:V58,
                        ""),
                    ""))
            ),
            IF(
                Parameters!$D$17=1,
                IFERROR(
                    IF(
                        OR(
                            IF(
                                ISNUMBER(M58:V58),
                                IF(
                                    M$4:V$4=1,
                                    M58:V58,
                                    ""),
                                "")
                            =0),
                        0,
                        GEOMEAN(IF(
                            ISNUMBER(M58:V58),
                            IF(
                                M$4:V$4=1,
                                M58:V58,
                                ""),
                            ""))
                    ),
                    IF(
                        OR(IF(
                            ISNUMBER(M58:V58),
                            IF(
                                M$4:V$4=2,
                                M58:V58,
                                ""),
                            "")
                            =0),
                        0,
                        GEOMEAN(IF(
                            ISNUMBER(M58:V58),
                            IF(
                                M$4:V$4=2,
                                M58:V58,
                                ""),
                            "")))
                )
            )
        )
    )
)</f>
        <v>5.1666666666666599</v>
      </c>
      <c r="I58" s="191" cm="1">
        <f t="array" ref="I58">IF(
    SUM(IF(
            ISNUMBER(
                IF(
                    $M$5:$V$5,
                    (M58:V58),
                    "")),
            1,
            0))
        =0,
    NA(),
    IF(
        Parameters!$D$15=1,
        IF(
            SUM(--(ISNUMBER(IF($M$5:$V$5=1,(M58:V58),""))))&gt;0,
            MAX(IF(
                ISNUMBER(M58:V58),
                IF(
                    M$5:V$5=1,
                    M58:V58,
                    ""),
                "")),
            MAX(IF(
                ISNUMBER(M58:V58),
                IF(
                    M$5:V$5=2,
                    M58:V58,
                    ""),
                ""))
        ),
        IF(
            Parameters!$D$16=1,
            IFERROR(
                AVERAGE(IF(
                    ISNUMBER(M58:V58),
                    IF(
                        M$5:V$5=1,
                        M58:V58,
                        ""),
                    "")),
                AVERAGE(IF(
                    ISNUMBER(M58:V58),
                    IF(
                        M$5:V$5=2,
                        M58:V58,
                        ""),
                    ""))
            ),
            IF(
                Parameters!$D$17=1,
                IFERROR(
                    IF(
                        OR(
                            IF(
                                ISNUMBER(M58:V58),
                                IF(
                                    M$5:V$5=1,
                                    M58:V58,
                                    ""),
                                "")
                            =0),
                        0,
                        GEOMEAN(IF(
                            ISNUMBER(M58:V58),
                            IF(
                                M$5:V$5=1,
                                M58:V58,
                                ""),
                            ""))
                    ),
                    IF(
                        OR(IF(
                            ISNUMBER(M58:V58),
                            IF(
                                M$5:V$5=2,
                                M58:V58,
                                ""),
                            "")
                            =0),
                        0,
                        GEOMEAN(IF(
                            ISNUMBER(M58:V58),
                            IF(
                                M$5:V$5=2,
                                M58:V58,
                                ""),
                            "")))
                )
            )
        )
    )
)</f>
        <v>0</v>
      </c>
      <c r="J58" s="242">
        <v>45188</v>
      </c>
      <c r="K58" s="242">
        <v>45272</v>
      </c>
      <c r="L58" s="91" t="s">
        <v>89</v>
      </c>
      <c r="M58" s="192">
        <v>5.1666666666666599</v>
      </c>
      <c r="N58" s="192">
        <v>0</v>
      </c>
      <c r="O58" s="192">
        <v>0</v>
      </c>
      <c r="P58" s="192">
        <v>0</v>
      </c>
      <c r="Q58" s="192">
        <v>0</v>
      </c>
      <c r="R58" s="192" t="s">
        <v>409</v>
      </c>
      <c r="S58" s="192">
        <v>4.0999999999999996</v>
      </c>
      <c r="T58" s="192" t="s">
        <v>934</v>
      </c>
      <c r="U58" s="192">
        <v>0</v>
      </c>
      <c r="V58" s="192" t="s">
        <v>409</v>
      </c>
      <c r="W58" s="192">
        <v>0</v>
      </c>
      <c r="X58" s="192" t="s">
        <v>409</v>
      </c>
      <c r="Y58" s="192"/>
      <c r="Z58" s="192"/>
      <c r="AA58" s="80"/>
      <c r="AB58" s="80"/>
      <c r="AC58" s="80"/>
    </row>
    <row r="59" spans="1:29" x14ac:dyDescent="0.2">
      <c r="A59" s="84">
        <v>52</v>
      </c>
      <c r="B59" s="84" t="str">
        <f ca="1"/>
        <v>Djibouti</v>
      </c>
      <c r="C59" s="84" t="str">
        <f ca="1"/>
        <v>DJI</v>
      </c>
      <c r="D59" s="219" t="str">
        <f ca="1"/>
        <v>MEA           Middle East &amp; North Africa</v>
      </c>
      <c r="E59" s="219" t="str">
        <f ca="1"/>
        <v>IDA</v>
      </c>
      <c r="F59" s="190" t="str">
        <f t="shared" ca="1" si="3"/>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$M$4:$V$4,
                    (M59:V59),
                    "")),
            1,
            0))
        =0,
    NA(),
    IF(
        Parameters!$D$15=1,
        IF(
            SUM(--(ISNUMBER(IF($M$4:$V$4=1,(M59:V59),""))))&gt;0,
            MAX(IF(
                ISNUMBER(M59:V59),
                IF(
                    M$4:V$4=1,
                    M59:V59,
                    ""),
                "")),
            MAX(IF(
                ISNUMBER(M59:V59),
                IF(
                    M$4:V$4=2,
                    M59:V59,
                    ""),
                ""))
        ),
        IF(
            Parameters!$D$16=1,
            IFERROR(
                AVERAGE(IF(
                    ISNUMBER(M59:V59),
                    IF(
                        M$4:V$4=1,
                        M59:V59,
                        ""),
                    "")),
                AVERAGE(IF(
                    ISNUMBER(M59:V59),
                    IF(
                        M$4:V$4=2,
                        M59:V59,
                        ""),
                    ""))
            ),
            IF(
                Parameters!$D$17=1,
                IFERROR(
                    IF(
                        OR(
                            IF(
                                ISNUMBER(M59:V59),
                                IF(
                                    M$4:V$4=1,
                                    M59:V59,
                                    ""),
                                "")
                            =0),
                        0,
                        GEOMEAN(IF(
                            ISNUMBER(M59:V59),
                            IF(
                                M$4:V$4=1,
                                M59:V59,
                                ""),
                            ""))
                    ),
                    IF(
                        OR(IF(
                            ISNUMBER(M59:V59),
                            IF(
                                M$4:V$4=2,
                                M59:V59,
                                ""),
                            "")
                            =0),
                        0,
                        GEOMEAN(IF(
                            ISNUMBER(M59:V59),
                            IF(
                                M$4:V$4=2,
                                M59:V59,
                                ""),
                            "")))
                )
            )
        )
    )
)</f>
        <v>6.1666666666666599</v>
      </c>
      <c r="I59" s="191" cm="1">
        <f t="array" ref="I59">IF(
    SUM(IF(
            ISNUMBER(
                IF(
                    $M$5:$V$5,
                    (M59:V59),
                    "")),
            1,
            0))
        =0,
    NA(),
    IF(
        Parameters!$D$15=1,
        IF(
            SUM(--(ISNUMBER(IF($M$5:$V$5=1,(M59:V59),""))))&gt;0,
            MAX(IF(
                ISNUMBER(M59:V59),
                IF(
                    M$5:V$5=1,
                    M59:V59,
                    ""),
                "")),
            MAX(IF(
                ISNUMBER(M59:V59),
                IF(
                    M$5:V$5=2,
                    M59:V59,
                    ""),
                ""))
        ),
        IF(
            Parameters!$D$16=1,
            IFERROR(
                AVERAGE(IF(
                    ISNUMBER(M59:V59),
                    IF(
                        M$5:V$5=1,
                        M59:V59,
                        ""),
                    "")),
                AVERAGE(IF(
                    ISNUMBER(M59:V59),
                    IF(
                        M$5:V$5=2,
                        M59:V59,
                        ""),
                    ""))
            ),
            IF(
                Parameters!$D$17=1,
                IFERROR(
                    IF(
                        OR(
                            IF(
                                ISNUMBER(M59:V59),
                                IF(
                                    M$5:V$5=1,
                                    M59:V59,
                                    ""),
                                "")
                            =0),
                        0,
                        GEOMEAN(IF(
                            ISNUMBER(M59:V59),
                            IF(
                                M$5:V$5=1,
                                M59:V59,
                                ""),
                            ""))
                    ),
                    IF(
                        OR(IF(
                            ISNUMBER(M59:V59),
                            IF(
                                M$5:V$5=2,
                                M59:V59,
                                ""),
                            "")
                            =0),
                        0,
                        GEOMEAN(IF(
                            ISNUMBER(M59:V59),
                            IF(
                                M$5:V$5=2,
                                M59:V59,
                                ""),
                            "")))
                )
            )
        )
    )
)</f>
        <v>0</v>
      </c>
      <c r="J59" s="242">
        <v>45188</v>
      </c>
      <c r="K59" s="242">
        <v>45259</v>
      </c>
      <c r="L59" s="91" t="s">
        <v>91</v>
      </c>
      <c r="M59" s="192">
        <v>6.1666666666666599</v>
      </c>
      <c r="N59" s="192" t="s">
        <v>409</v>
      </c>
      <c r="O59" s="192">
        <v>0</v>
      </c>
      <c r="P59" s="192">
        <v>0</v>
      </c>
      <c r="Q59" s="192">
        <v>0</v>
      </c>
      <c r="R59" s="192" t="s">
        <v>409</v>
      </c>
      <c r="S59" s="192">
        <v>4.7</v>
      </c>
      <c r="T59" s="192" t="s">
        <v>409</v>
      </c>
      <c r="U59" s="192">
        <v>0</v>
      </c>
      <c r="V59" s="192" t="s">
        <v>409</v>
      </c>
      <c r="W59" s="192">
        <v>0.25</v>
      </c>
      <c r="X59" s="192" t="s">
        <v>409</v>
      </c>
      <c r="Y59" s="192"/>
      <c r="Z59" s="192"/>
      <c r="AA59" s="80"/>
      <c r="AB59" s="80"/>
      <c r="AC59" s="80"/>
    </row>
    <row r="60" spans="1:29" x14ac:dyDescent="0.2">
      <c r="A60" s="84">
        <v>53</v>
      </c>
      <c r="B60" s="84" t="str">
        <f ca="1"/>
        <v>Dominica</v>
      </c>
      <c r="C60" s="84" t="str">
        <f ca="1"/>
        <v>DMA</v>
      </c>
      <c r="D60" s="219" t="str">
        <f ca="1"/>
        <v>LCN           Latin America &amp; Caribbean</v>
      </c>
      <c r="E60" s="219" t="str">
        <f ca="1"/>
        <v>Blend</v>
      </c>
      <c r="F60" s="190" t="str">
        <f t="shared" ca="1" si="3"/>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$M$4:$V$4,
                    (M60:V60),
                    "")),
            1,
            0))
        =0,
    NA(),
    IF(
        Parameters!$D$15=1,
        IF(
            SUM(--(ISNUMBER(IF($M$4:$V$4=1,(M60:V60),""))))&gt;0,
            MAX(IF(
                ISNUMBER(M60:V60),
                IF(
                    M$4:V$4=1,
                    M60:V60,
                    ""),
                "")),
            MAX(IF(
                ISNUMBER(M60:V60),
                IF(
                    M$4:V$4=2,
                    M60:V60,
                    ""),
                ""))
        ),
        IF(
            Parameters!$D$16=1,
            IFERROR(
                AVERAGE(IF(
                    ISNUMBER(M60:V60),
                    IF(
                        M$4:V$4=1,
                        M60:V60,
                        ""),
                    "")),
                AVERAGE(IF(
                    ISNUMBER(M60:V60),
                    IF(
                        M$4:V$4=2,
                        M60:V60,
                        ""),
                    ""))
            ),
            IF(
                Parameters!$D$17=1,
                IFERROR(
                    IF(
                        OR(
                            IF(
                                ISNUMBER(M60:V60),
                                IF(
                                    M$4:V$4=1,
                                    M60:V60,
                                    ""),
                                "")
                            =0),
                        0,
                        GEOMEAN(IF(
                            ISNUMBER(M60:V60),
                            IF(
                                M$4:V$4=1,
                                M60:V60,
                                ""),
                            ""))
                    ),
                    IF(
                        OR(IF(
                            ISNUMBER(M60:V60),
                            IF(
                                M$4:V$4=2,
                                M60:V60,
                                ""),
                            "")
                            =0),
                        0,
                        GEOMEAN(IF(
                            ISNUMBER(M60:V60),
                            IF(
                                M$4:V$4=2,
                                M60:V60,
                                ""),
                            "")))
                )
            )
        )
    )
)</f>
        <v>4.6666666666666599</v>
      </c>
      <c r="I60" s="191" cm="1">
        <f t="array" ref="I60">IF(
    SUM(IF(
            ISNUMBER(
                IF(
                    $M$5:$V$5,
                    (M60:V60),
                    "")),
            1,
            0))
        =0,
    NA(),
    IF(
        Parameters!$D$15=1,
        IF(
            SUM(--(ISNUMBER(IF($M$5:$V$5=1,(M60:V60),""))))&gt;0,
            MAX(IF(
                ISNUMBER(M60:V60),
                IF(
                    M$5:V$5=1,
                    M60:V60,
                    ""),
                "")),
            MAX(IF(
                ISNUMBER(M60:V60),
                IF(
                    M$5:V$5=2,
                    M60:V60,
                    ""),
                ""))
        ),
        IF(
            Parameters!$D$16=1,
            IFERROR(
                AVERAGE(IF(
                    ISNUMBER(M60:V60),
                    IF(
                        M$5:V$5=1,
                        M60:V60,
                        ""),
                    "")),
                AVERAGE(IF(
                    ISNUMBER(M60:V60),
                    IF(
                        M$5:V$5=2,
                        M60:V60,
                        ""),
                    ""))
            ),
            IF(
                Parameters!$D$17=1,
                IFERROR(
                    IF(
                        OR(
                            IF(
                                ISNUMBER(M60:V60),
                                IF(
                                    M$5:V$5=1,
                                    M60:V60,
                                    ""),
                                "")
                            =0),
                        0,
                        GEOMEAN(IF(
                            ISNUMBER(M60:V60),
                            IF(
                                M$5:V$5=1,
                                M60:V60,
                                ""),
                            ""))
                    ),
                    IF(
                        OR(IF(
                            ISNUMBER(M60:V60),
                            IF(
                                M$5:V$5=2,
                                M60:V60,
                                ""),
                            "")
                            =0),
                        0,
                        GEOMEAN(IF(
                            ISNUMBER(M60:V60),
                            IF(
                                M$5:V$5=2,
                                M60:V60,
                                ""),
                            "")))
                )
            )
        )
    )
)</f>
        <v>0</v>
      </c>
      <c r="J60" s="242">
        <v>45188</v>
      </c>
      <c r="K60" s="242">
        <v>45259</v>
      </c>
      <c r="L60" s="91" t="s">
        <v>93</v>
      </c>
      <c r="M60" s="192">
        <v>4.6666666666666599</v>
      </c>
      <c r="N60" s="192">
        <v>0</v>
      </c>
      <c r="O60" s="192">
        <v>0</v>
      </c>
      <c r="P60" s="192">
        <v>0</v>
      </c>
      <c r="Q60" s="192">
        <v>0</v>
      </c>
      <c r="R60" s="192" t="s">
        <v>409</v>
      </c>
      <c r="S60" s="192">
        <v>3.8</v>
      </c>
      <c r="T60" s="192" t="s">
        <v>885</v>
      </c>
      <c r="U60" s="192">
        <v>0</v>
      </c>
      <c r="V60" s="192" t="s">
        <v>409</v>
      </c>
      <c r="W60" s="192">
        <v>0</v>
      </c>
      <c r="X60" s="192" t="s">
        <v>409</v>
      </c>
      <c r="Y60" s="192"/>
      <c r="Z60" s="192"/>
      <c r="AA60" s="80"/>
      <c r="AB60" s="80"/>
      <c r="AC60" s="80"/>
    </row>
    <row r="61" spans="1:29" x14ac:dyDescent="0.2">
      <c r="A61" s="84">
        <v>54</v>
      </c>
      <c r="B61" s="84" t="str">
        <f ca="1"/>
        <v>Denmark</v>
      </c>
      <c r="C61" s="84" t="str">
        <f ca="1"/>
        <v>DNK</v>
      </c>
      <c r="D61" s="219" t="str">
        <f ca="1"/>
        <v>ECS           Europe &amp; Central Asia</v>
      </c>
      <c r="E61" s="219" t="str">
        <f ca="1"/>
        <v>NA</v>
      </c>
      <c r="F61" s="190" t="str">
        <f t="shared" ca="1" si="3"/>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$M$4:$V$4,
                    (M61:V61),
                    "")),
            1,
            0))
        =0,
    NA(),
    IF(
        Parameters!$D$15=1,
        IF(
            SUM(--(ISNUMBER(IF($M$4:$V$4=1,(M61:V61),""))))&gt;0,
            MAX(IF(
                ISNUMBER(M61:V61),
                IF(
                    M$4:V$4=1,
                    M61:V61,
                    ""),
                "")),
            MAX(IF(
                ISNUMBER(M61:V61),
                IF(
                    M$4:V$4=2,
                    M61:V61,
                    ""),
                ""))
        ),
        IF(
            Parameters!$D$16=1,
            IFERROR(
                AVERAGE(IF(
                    ISNUMBER(M61:V61),
                    IF(
                        M$4:V$4=1,
                        M61:V61,
                        ""),
                    "")),
                AVERAGE(IF(
                    ISNUMBER(M61:V61),
                    IF(
                        M$4:V$4=2,
                        M61:V61,
                        ""),
                    ""))
            ),
            IF(
                Parameters!$D$17=1,
                IFERROR(
                    IF(
                        OR(
                            IF(
                                ISNUMBER(M61:V61),
                                IF(
                                    M$4:V$4=1,
                                    M61:V61,
                                    ""),
                                "")
                            =0),
                        0,
                        GEOMEAN(IF(
                            ISNUMBER(M61:V61),
                            IF(
                                M$4:V$4=1,
                                M61:V61,
                                ""),
                            ""))
                    ),
                    IF(
                        OR(IF(
                            ISNUMBER(M61:V61),
                            IF(
                                M$4:V$4=2,
                                M61:V61,
                                ""),
                            "")
                            =0),
                        0,
                        GEOMEAN(IF(
                            ISNUMBER(M61:V61),
                            IF(
                                M$4:V$4=2,
                                M61:V61,
                                ""),
                            "")))
                )
            )
        )
    )
)</f>
        <v>1.6666666666666601</v>
      </c>
      <c r="I61" s="191" cm="1">
        <f t="array" ref="I61">IF(
    SUM(IF(
            ISNUMBER(
                IF(
                    $M$5:$V$5,
                    (M61:V61),
                    "")),
            1,
            0))
        =0,
    NA(),
    IF(
        Parameters!$D$15=1,
        IF(
            SUM(--(ISNUMBER(IF($M$5:$V$5=1,(M61:V61),""))))&gt;0,
            MAX(IF(
                ISNUMBER(M61:V61),
                IF(
                    M$5:V$5=1,
                    M61:V61,
                    ""),
                "")),
            MAX(IF(
                ISNUMBER(M61:V61),
                IF(
                    M$5:V$5=2,
                    M61:V61,
                    ""),
                ""))
        ),
        IF(
            Parameters!$D$16=1,
            IFERROR(
                AVERAGE(IF(
                    ISNUMBER(M61:V61),
                    IF(
                        M$5:V$5=1,
                        M61:V61,
                        ""),
                    "")),
                AVERAGE(IF(
                    ISNUMBER(M61:V61),
                    IF(
                        M$5:V$5=2,
                        M61:V61,
                        ""),
                    ""))
            ),
            IF(
                Parameters!$D$17=1,
                IFERROR(
                    IF(
                        OR(
                            IF(
                                ISNUMBER(M61:V61),
                                IF(
                                    M$5:V$5=1,
                                    M61:V61,
                                    ""),
                                "")
                            =0),
                        0,
                        GEOMEAN(IF(
                            ISNUMBER(M61:V61),
                            IF(
                                M$5:V$5=1,
                                M61:V61,
                                ""),
                            ""))
                    ),
                    IF(
                        OR(IF(
                            ISNUMBER(M61:V61),
                            IF(
                                M$5:V$5=2,
                                M61:V61,
                                ""),
                            "")
                            =0),
                        0,
                        GEOMEAN(IF(
                            ISNUMBER(M61:V61),
                            IF(
                                M$5:V$5=2,
                                M61:V61,
                                ""),
                            "")))
                )
            )
        )
    )
)</f>
        <v>0</v>
      </c>
      <c r="J61" s="242">
        <v>45188</v>
      </c>
      <c r="K61" s="242">
        <v>45014</v>
      </c>
      <c r="L61" s="91" t="s">
        <v>95</v>
      </c>
      <c r="M61" s="192">
        <v>1.6666666666666601</v>
      </c>
      <c r="N61" s="192" t="s">
        <v>409</v>
      </c>
      <c r="O61" s="192">
        <v>0</v>
      </c>
      <c r="P61" s="192">
        <v>0</v>
      </c>
      <c r="Q61" s="192">
        <v>0</v>
      </c>
      <c r="R61" s="192" t="s">
        <v>409</v>
      </c>
      <c r="S61" s="192">
        <v>2</v>
      </c>
      <c r="T61" s="192" t="s">
        <v>409</v>
      </c>
      <c r="U61" s="192">
        <v>0</v>
      </c>
      <c r="V61" s="192" t="s">
        <v>409</v>
      </c>
      <c r="W61" s="192">
        <v>0</v>
      </c>
      <c r="X61" s="192" t="s">
        <v>409</v>
      </c>
      <c r="Y61" s="192"/>
      <c r="Z61" s="192"/>
      <c r="AA61" s="80"/>
      <c r="AB61" s="80"/>
      <c r="AC61" s="80"/>
    </row>
    <row r="62" spans="1:29" x14ac:dyDescent="0.2">
      <c r="A62" s="84">
        <v>55</v>
      </c>
      <c r="B62" s="84" t="str">
        <f ca="1"/>
        <v>Dominican Republic</v>
      </c>
      <c r="C62" s="84" t="str">
        <f ca="1"/>
        <v>DOM</v>
      </c>
      <c r="D62" s="219" t="str">
        <f ca="1"/>
        <v>LCN           Latin America &amp; Caribbean</v>
      </c>
      <c r="E62" s="219" t="str">
        <f ca="1"/>
        <v>IBRD</v>
      </c>
      <c r="F62" s="190" t="str">
        <f t="shared" ca="1" si="3"/>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$M$4:$V$4,
                    (M62:V62),
                    "")),
            1,
            0))
        =0,
    NA(),
    IF(
        Parameters!$D$15=1,
        IF(
            SUM(--(ISNUMBER(IF($M$4:$V$4=1,(M62:V62),""))))&gt;0,
            MAX(IF(
                ISNUMBER(M62:V62),
                IF(
                    M$4:V$4=1,
                    M62:V62,
                    ""),
                "")),
            MAX(IF(
                ISNUMBER(M62:V62),
                IF(
                    M$4:V$4=2,
                    M62:V62,
                    ""),
                ""))
        ),
        IF(
            Parameters!$D$16=1,
            IFERROR(
                AVERAGE(IF(
                    ISNUMBER(M62:V62),
                    IF(
                        M$4:V$4=1,
                        M62:V62,
                        ""),
                    "")),
                AVERAGE(IF(
                    ISNUMBER(M62:V62),
                    IF(
                        M$4:V$4=2,
                        M62:V62,
                        ""),
                    ""))
            ),
            IF(
                Parameters!$D$17=1,
                IFERROR(
                    IF(
                        OR(
                            IF(
                                ISNUMBER(M62:V62),
                                IF(
                                    M$4:V$4=1,
                                    M62:V62,
                                    ""),
                                "")
                            =0),
                        0,
                        GEOMEAN(IF(
                            ISNUMBER(M62:V62),
                            IF(
                                M$4:V$4=1,
                                M62:V62,
                                ""),
                            ""))
                    ),
                    IF(
                        OR(IF(
                            ISNUMBER(M62:V62),
                            IF(
                                M$4:V$4=2,
                                M62:V62,
                                ""),
                            "")
                            =0),
                        0,
                        GEOMEAN(IF(
                            ISNUMBER(M62:V62),
                            IF(
                                M$4:V$4=2,
                                M62:V62,
                                ""),
                            "")))
                )
            )
        )
    )
)</f>
        <v>9.1666666666666607</v>
      </c>
      <c r="I62" s="191" cm="1">
        <f t="array" ref="I62">IF(
    SUM(IF(
            ISNUMBER(
                IF(
                    $M$5:$V$5,
                    (M62:V62),
                    "")),
            1,
            0))
        =0,
    NA(),
    IF(
        Parameters!$D$15=1,
        IF(
            SUM(--(ISNUMBER(IF($M$5:$V$5=1,(M62:V62),""))))&gt;0,
            MAX(IF(
                ISNUMBER(M62:V62),
                IF(
                    M$5:V$5=1,
                    M62:V62,
                    ""),
                "")),
            MAX(IF(
                ISNUMBER(M62:V62),
                IF(
                    M$5:V$5=2,
                    M62:V62,
                    ""),
                ""))
        ),
        IF(
            Parameters!$D$16=1,
            IFERROR(
                AVERAGE(IF(
                    ISNUMBER(M62:V62),
                    IF(
                        M$5:V$5=1,
                        M62:V62,
                        ""),
                    "")),
                AVERAGE(IF(
                    ISNUMBER(M62:V62),
                    IF(
                        M$5:V$5=2,
                        M62:V62,
                        ""),
                    ""))
            ),
            IF(
                Parameters!$D$17=1,
                IFERROR(
                    IF(
                        OR(
                            IF(
                                ISNUMBER(M62:V62),
                                IF(
                                    M$5:V$5=1,
                                    M62:V62,
                                    ""),
                                "")
                            =0),
                        0,
                        GEOMEAN(IF(
                            ISNUMBER(M62:V62),
                            IF(
                                M$5:V$5=1,
                                M62:V62,
                                ""),
                            ""))
                    ),
                    IF(
                        OR(IF(
                            ISNUMBER(M62:V62),
                            IF(
                                M$5:V$5=2,
                                M62:V62,
                                ""),
                            "")
                            =0),
                        0,
                        GEOMEAN(IF(
                            ISNUMBER(M62:V62),
                            IF(
                                M$5:V$5=2,
                                M62:V62,
                                ""),
                            "")))
                )
            )
        )
    )
)</f>
        <v>0</v>
      </c>
      <c r="J62" s="242">
        <v>45188</v>
      </c>
      <c r="K62" s="242">
        <v>45093</v>
      </c>
      <c r="L62" s="91" t="s">
        <v>97</v>
      </c>
      <c r="M62" s="192">
        <v>9.1666666666666607</v>
      </c>
      <c r="N62" s="192" t="s">
        <v>409</v>
      </c>
      <c r="O62" s="192">
        <v>0</v>
      </c>
      <c r="P62" s="192">
        <v>0</v>
      </c>
      <c r="Q62" s="192">
        <v>0</v>
      </c>
      <c r="R62" s="192" t="s">
        <v>409</v>
      </c>
      <c r="S62" s="192">
        <v>6.5</v>
      </c>
      <c r="T62" s="192" t="s">
        <v>409</v>
      </c>
      <c r="U62" s="192">
        <v>0</v>
      </c>
      <c r="V62" s="192" t="s">
        <v>409</v>
      </c>
      <c r="W62" s="192">
        <v>0</v>
      </c>
      <c r="X62" s="192" t="s">
        <v>409</v>
      </c>
      <c r="Y62" s="192"/>
      <c r="Z62" s="192"/>
      <c r="AA62" s="80"/>
      <c r="AB62" s="80"/>
      <c r="AC62" s="80"/>
    </row>
    <row r="63" spans="1:29" x14ac:dyDescent="0.2">
      <c r="A63" s="84">
        <v>56</v>
      </c>
      <c r="B63" s="84" t="str">
        <f ca="1"/>
        <v>Algeria</v>
      </c>
      <c r="C63" s="84" t="str">
        <f ca="1"/>
        <v>DZA</v>
      </c>
      <c r="D63" s="219" t="str">
        <f ca="1"/>
        <v>MEA           Middle East &amp; North Africa</v>
      </c>
      <c r="E63" s="219" t="str">
        <f ca="1"/>
        <v>IBRD</v>
      </c>
      <c r="F63" s="190" t="str">
        <f t="shared" ca="1" si="3"/>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0</v>
      </c>
      <c r="H63" s="80" cm="1">
        <f t="array" ref="H63">IF(
    SUM(IF(
            ISNUMBER(
                IF(
                    $M$4:$V$4,
                    (M63:V63),
                    "")),
            1,
            0))
        =0,
    NA(),
    IF(
        Parameters!$D$15=1,
        IF(
            SUM(--(ISNUMBER(IF($M$4:$V$4=1,(M63:V63),""))))&gt;0,
            MAX(IF(
                ISNUMBER(M63:V63),
                IF(
                    M$4:V$4=1,
                    M63:V63,
                    ""),
                "")),
            MAX(IF(
                ISNUMBER(M63:V63),
                IF(
                    M$4:V$4=2,
                    M63:V63,
                    ""),
                ""))
        ),
        IF(
            Parameters!$D$16=1,
            IFERROR(
                AVERAGE(IF(
                    ISNUMBER(M63:V63),
                    IF(
                        M$4:V$4=1,
                        M63:V63,
                        ""),
                    "")),
                AVERAGE(IF(
                    ISNUMBER(M63:V63),
                    IF(
                        M$4:V$4=2,
                        M63:V63,
                        ""),
                    ""))
            ),
            IF(
                Parameters!$D$17=1,
                IFERROR(
                    IF(
                        OR(
                            IF(
                                ISNUMBER(M63:V63),
                                IF(
                                    M$4:V$4=1,
                                    M63:V63,
                                    ""),
                                "")
                            =0),
                        0,
                        GEOMEAN(IF(
                            ISNUMBER(M63:V63),
                            IF(
                                M$4:V$4=1,
                                M63:V63,
                                ""),
                            ""))
                    ),
                    IF(
                        OR(IF(
                            ISNUMBER(M63:V63),
                            IF(
                                M$4:V$4=2,
                                M63:V63,
                                ""),
                            "")
                            =0),
                        0,
                        GEOMEAN(IF(
                            ISNUMBER(M63:V63),
                            IF(
                                M$4:V$4=2,
                                M63:V63,
                                ""),
                            "")))
                )
            )
        )
    )
)</f>
        <v>3.6666666666666599</v>
      </c>
      <c r="I63" s="191" cm="1">
        <f t="array" ref="I63">IF(
    SUM(IF(
            ISNUMBER(
                IF(
                    $M$5:$V$5,
                    (M63:V63),
                    "")),
            1,
            0))
        =0,
    NA(),
    IF(
        Parameters!$D$15=1,
        IF(
            SUM(--(ISNUMBER(IF($M$5:$V$5=1,(M63:V63),""))))&gt;0,
            MAX(IF(
                ISNUMBER(M63:V63),
                IF(
                    M$5:V$5=1,
                    M63:V63,
                    ""),
                "")),
            MAX(IF(
                ISNUMBER(M63:V63),
                IF(
                    M$5:V$5=2,
                    M63:V63,
                    ""),
                ""))
        ),
        IF(
            Parameters!$D$16=1,
            IFERROR(
                AVERAGE(IF(
                    ISNUMBER(M63:V63),
                    IF(
                        M$5:V$5=1,
                        M63:V63,
                        ""),
                    "")),
                AVERAGE(IF(
                    ISNUMBER(M63:V63),
                    IF(
                        M$5:V$5=2,
                        M63:V63,
                        ""),
                    ""))
            ),
            IF(
                Parameters!$D$17=1,
                IFERROR(
                    IF(
                        OR(
                            IF(
                                ISNUMBER(M63:V63),
                                IF(
                                    M$5:V$5=1,
                                    M63:V63,
                                    ""),
                                "")
                            =0),
                        0,
                        GEOMEAN(IF(
                            ISNUMBER(M63:V63),
                            IF(
                                M$5:V$5=1,
                                M63:V63,
                                ""),
                            ""))
                    ),
                    IF(
                        OR(IF(
                            ISNUMBER(M63:V63),
                            IF(
                                M$5:V$5=2,
                                M63:V63,
                                ""),
                            "")
                            =0),
                        0,
                        GEOMEAN(IF(
                            ISNUMBER(M63:V63),
                            IF(
                                M$5:V$5=2,
                                M63:V63,
                                ""),
                            "")))
                )
            )
        )
    )
)</f>
        <v>0</v>
      </c>
      <c r="J63" s="242">
        <v>45188</v>
      </c>
      <c r="K63" s="242">
        <v>45272</v>
      </c>
      <c r="L63" s="91" t="s">
        <v>99</v>
      </c>
      <c r="M63" s="192">
        <v>3.6666666666666599</v>
      </c>
      <c r="N63" s="192">
        <v>0</v>
      </c>
      <c r="O63" s="192">
        <v>0</v>
      </c>
      <c r="P63" s="192">
        <v>0</v>
      </c>
      <c r="Q63" s="192">
        <v>0</v>
      </c>
      <c r="R63" s="192" t="s">
        <v>409</v>
      </c>
      <c r="S63" s="192">
        <v>3.2</v>
      </c>
      <c r="T63" s="192" t="s">
        <v>939</v>
      </c>
      <c r="U63" s="192">
        <v>0</v>
      </c>
      <c r="V63" s="192" t="s">
        <v>409</v>
      </c>
      <c r="W63" s="192">
        <v>0.27586206896551702</v>
      </c>
      <c r="X63" s="192" t="s">
        <v>409</v>
      </c>
      <c r="Y63" s="192"/>
      <c r="Z63" s="192"/>
      <c r="AA63" s="80"/>
      <c r="AB63" s="80"/>
      <c r="AC63" s="80"/>
    </row>
    <row r="64" spans="1:29" x14ac:dyDescent="0.2">
      <c r="A64" s="84">
        <v>57</v>
      </c>
      <c r="B64" s="84" t="str">
        <f ca="1"/>
        <v>Ecuador</v>
      </c>
      <c r="C64" s="84" t="str">
        <f ca="1"/>
        <v>ECU</v>
      </c>
      <c r="D64" s="219" t="str">
        <f ca="1"/>
        <v>LCN           Latin America &amp; Caribbean</v>
      </c>
      <c r="E64" s="219" t="str">
        <f ca="1"/>
        <v>IBRD</v>
      </c>
      <c r="F64" s="190" t="str">
        <f t="shared" ca="1" si="3"/>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9.5742710775633775</v>
      </c>
      <c r="H64" s="80" cm="1">
        <f t="array" ref="H64">IF(
    SUM(IF(
            ISNUMBER(
                IF(
                    $M$4:$V$4,
                    (M64:V64),
                    "")),
            1,
            0))
        =0,
    NA(),
    IF(
        Parameters!$D$15=1,
        IF(
            SUM(--(ISNUMBER(IF($M$4:$V$4=1,(M64:V64),""))))&gt;0,
            MAX(IF(
                ISNUMBER(M64:V64),
                IF(
                    M$4:V$4=1,
                    M64:V64,
                    ""),
                "")),
            MAX(IF(
                ISNUMBER(M64:V64),
                IF(
                    M$4:V$4=2,
                    M64:V64,
                    ""),
                ""))
        ),
        IF(
            Parameters!$D$16=1,
            IFERROR(
                AVERAGE(IF(
                    ISNUMBER(M64:V64),
                    IF(
                        M$4:V$4=1,
                        M64:V64,
                        ""),
                    "")),
                AVERAGE(IF(
                    ISNUMBER(M64:V64),
                    IF(
                        M$4:V$4=2,
                        M64:V64,
                        ""),
                    ""))
            ),
            IF(
                Parameters!$D$17=1,
                IFERROR(
                    IF(
                        OR(
                            IF(
                                ISNUMBER(M64:V64),
                                IF(
                                    M$4:V$4=1,
                                    M64:V64,
                                    ""),
                                "")
                            =0),
                        0,
                        GEOMEAN(IF(
                            ISNUMBER(M64:V64),
                            IF(
                                M$4:V$4=1,
                                M64:V64,
                                ""),
                            ""))
                    ),
                    IF(
                        OR(IF(
                            ISNUMBER(M64:V64),
                            IF(
                                M$4:V$4=2,
                                M64:V64,
                                ""),
                            "")
                            =0),
                        0,
                        GEOMEAN(IF(
                            ISNUMBER(M64:V64),
                            IF(
                                M$4:V$4=2,
                                M64:V64,
                                ""),
                            "")))
                )
            )
        )
    )
)</f>
        <v>9.1666666666666607</v>
      </c>
      <c r="I64" s="191" cm="1">
        <f t="array" ref="I64">IF(
    SUM(IF(
            ISNUMBER(
                IF(
                    $M$5:$V$5,
                    (M64:V64),
                    "")),
            1,
            0))
        =0,
    NA(),
    IF(
        Parameters!$D$15=1,
        IF(
            SUM(--(ISNUMBER(IF($M$5:$V$5=1,(M64:V64),""))))&gt;0,
            MAX(IF(
                ISNUMBER(M64:V64),
                IF(
                    M$5:V$5=1,
                    M64:V64,
                    ""),
                "")),
            MAX(IF(
                ISNUMBER(M64:V64),
                IF(
                    M$5:V$5=2,
                    M64:V64,
                    ""),
                ""))
        ),
        IF(
            Parameters!$D$16=1,
            IFERROR(
                AVERAGE(IF(
                    ISNUMBER(M64:V64),
                    IF(
                        M$5:V$5=1,
                        M64:V64,
                        ""),
                    "")),
                AVERAGE(IF(
                    ISNUMBER(M64:V64),
                    IF(
                        M$5:V$5=2,
                        M64:V64,
                        ""),
                    ""))
            ),
            IF(
                Parameters!$D$17=1,
                IFERROR(
                    IF(
                        OR(
                            IF(
                                ISNUMBER(M64:V64),
                                IF(
                                    M$5:V$5=1,
                                    M64:V64,
                                    ""),
                                "")
                            =0),
                        0,
                        GEOMEAN(IF(
                            ISNUMBER(M64:V64),
                            IF(
                                M$5:V$5=1,
                                M64:V64,
                                ""),
                            ""))
                    ),
                    IF(
                        OR(IF(
                            ISNUMBER(M64:V64),
                            IF(
                                M$5:V$5=2,
                                M64:V64,
                                ""),
                            "")
                            =0),
                        0,
                        GEOMEAN(IF(
                            ISNUMBER(M64:V64),
                            IF(
                                M$5:V$5=2,
                                M64:V64,
                                ""),
                            "")))
                )
            )
        )
    )
)</f>
        <v>10</v>
      </c>
      <c r="J64" s="242">
        <v>45188</v>
      </c>
      <c r="K64" s="242">
        <v>45272</v>
      </c>
      <c r="L64" s="91" t="s">
        <v>101</v>
      </c>
      <c r="M64" s="192">
        <v>9.1666666666666607</v>
      </c>
      <c r="N64" s="192">
        <v>10</v>
      </c>
      <c r="O64" s="192">
        <v>0</v>
      </c>
      <c r="P64" s="192">
        <v>0</v>
      </c>
      <c r="Q64" s="192">
        <v>0</v>
      </c>
      <c r="R64" s="192" t="s">
        <v>409</v>
      </c>
      <c r="S64" s="192">
        <v>6.5</v>
      </c>
      <c r="T64" s="192" t="s">
        <v>940</v>
      </c>
      <c r="U64" s="192">
        <v>0</v>
      </c>
      <c r="V64" s="192" t="s">
        <v>409</v>
      </c>
      <c r="W64" s="192">
        <v>9.5238095238095205E-2</v>
      </c>
      <c r="X64" s="192" t="s">
        <v>409</v>
      </c>
      <c r="Y64" s="192"/>
      <c r="Z64" s="192"/>
      <c r="AA64" s="80"/>
      <c r="AB64" s="80"/>
      <c r="AC64" s="80"/>
    </row>
    <row r="65" spans="1:29" x14ac:dyDescent="0.2">
      <c r="A65" s="84">
        <v>58</v>
      </c>
      <c r="B65" s="84" t="str">
        <f ca="1"/>
        <v>Egypt, Arab Rep.</v>
      </c>
      <c r="C65" s="84" t="str">
        <f ca="1"/>
        <v>EGY</v>
      </c>
      <c r="D65" s="219" t="str">
        <f ca="1"/>
        <v>MEA           Middle East &amp; North Africa</v>
      </c>
      <c r="E65" s="219" t="str">
        <f ca="1"/>
        <v>IBRD</v>
      </c>
      <c r="F65" s="190" t="str">
        <f t="shared" ca="1" si="3"/>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0</v>
      </c>
      <c r="H65" s="80" cm="1">
        <f t="array" ref="H65">IF(
    SUM(IF(
            ISNUMBER(
                IF(
                    $M$4:$V$4,
                    (M65:V65),
                    "")),
            1,
            0))
        =0,
    NA(),
    IF(
        Parameters!$D$15=1,
        IF(
            SUM(--(ISNUMBER(IF($M$4:$V$4=1,(M65:V65),""))))&gt;0,
            MAX(IF(
                ISNUMBER(M65:V65),
                IF(
                    M$4:V$4=1,
                    M65:V65,
                    ""),
                "")),
            MAX(IF(
                ISNUMBER(M65:V65),
                IF(
                    M$4:V$4=2,
                    M65:V65,
                    ""),
                ""))
        ),
        IF(
            Parameters!$D$16=1,
            IFERROR(
                AVERAGE(IF(
                    ISNUMBER(M65:V65),
                    IF(
                        M$4:V$4=1,
                        M65:V65,
                        ""),
                    "")),
                AVERAGE(IF(
                    ISNUMBER(M65:V65),
                    IF(
                        M$4:V$4=2,
                        M65:V65,
                        ""),
                    ""))
            ),
            IF(
                Parameters!$D$17=1,
                IFERROR(
                    IF(
                        OR(
                            IF(
                                ISNUMBER(M65:V65),
                                IF(
                                    M$4:V$4=1,
                                    M65:V65,
                                    ""),
                                "")
                            =0),
                        0,
                        GEOMEAN(IF(
                            ISNUMBER(M65:V65),
                            IF(
                                M$4:V$4=1,
                                M65:V65,
                                ""),
                            ""))
                    ),
                    IF(
                        OR(IF(
                            ISNUMBER(M65:V65),
                            IF(
                                M$4:V$4=2,
                                M65:V65,
                                ""),
                            "")
                            =0),
                        0,
                        GEOMEAN(IF(
                            ISNUMBER(M65:V65),
                            IF(
                                M$4:V$4=2,
                                M65:V65,
                                ""),
                            "")))
                )
            )
        )
    )
)</f>
        <v>8.5</v>
      </c>
      <c r="I65" s="191" cm="1">
        <f t="array" ref="I65">IF(
    SUM(IF(
            ISNUMBER(
                IF(
                    $M$5:$V$5,
                    (M65:V65),
                    "")),
            1,
            0))
        =0,
    NA(),
    IF(
        Parameters!$D$15=1,
        IF(
            SUM(--(ISNUMBER(IF($M$5:$V$5=1,(M65:V65),""))))&gt;0,
            MAX(IF(
                ISNUMBER(M65:V65),
                IF(
                    M$5:V$5=1,
                    M65:V65,
                    ""),
                "")),
            MAX(IF(
                ISNUMBER(M65:V65),
                IF(
                    M$5:V$5=2,
                    M65:V65,
                    ""),
                ""))
        ),
        IF(
            Parameters!$D$16=1,
            IFERROR(
                AVERAGE(IF(
                    ISNUMBER(M65:V65),
                    IF(
                        M$5:V$5=1,
                        M65:V65,
                        ""),
                    "")),
                AVERAGE(IF(
                    ISNUMBER(M65:V65),
                    IF(
                        M$5:V$5=2,
                        M65:V65,
                        ""),
                    ""))
            ),
            IF(
                Parameters!$D$17=1,
                IFERROR(
                    IF(
                        OR(
                            IF(
                                ISNUMBER(M65:V65),
                                IF(
                                    M$5:V$5=1,
                                    M65:V65,
                                    ""),
                                "")
                            =0),
                        0,
                        GEOMEAN(IF(
                            ISNUMBER(M65:V65),
                            IF(
                                M$5:V$5=1,
                                M65:V65,
                                ""),
                            ""))
                    ),
                    IF(
                        OR(IF(
                            ISNUMBER(M65:V65),
                            IF(
                                M$5:V$5=2,
                                M65:V65,
                                ""),
                            "")
                            =0),
                        0,
                        GEOMEAN(IF(
                            ISNUMBER(M65:V65),
                            IF(
                                M$5:V$5=2,
                                M65:V65,
                                ""),
                            "")))
                )
            )
        )
    )
)</f>
        <v>0</v>
      </c>
      <c r="J65" s="242">
        <v>45188</v>
      </c>
      <c r="K65" s="242">
        <v>45188</v>
      </c>
      <c r="L65" s="91" t="s">
        <v>102</v>
      </c>
      <c r="M65" s="192">
        <v>8.5</v>
      </c>
      <c r="N65" s="192" t="s">
        <v>409</v>
      </c>
      <c r="O65" s="192">
        <v>0</v>
      </c>
      <c r="P65" s="192">
        <v>0</v>
      </c>
      <c r="Q65" s="192">
        <v>0</v>
      </c>
      <c r="R65" s="192" t="s">
        <v>409</v>
      </c>
      <c r="S65" s="192">
        <v>6.1</v>
      </c>
      <c r="T65" s="192" t="s">
        <v>409</v>
      </c>
      <c r="U65" s="192">
        <v>0</v>
      </c>
      <c r="V65" s="192" t="s">
        <v>409</v>
      </c>
      <c r="W65" s="192">
        <v>0</v>
      </c>
      <c r="X65" s="192" t="s">
        <v>409</v>
      </c>
      <c r="Y65" s="192"/>
      <c r="Z65" s="192"/>
      <c r="AA65" s="80"/>
      <c r="AB65" s="80"/>
      <c r="AC65" s="80"/>
    </row>
    <row r="66" spans="1:29" x14ac:dyDescent="0.2">
      <c r="A66" s="84">
        <v>59</v>
      </c>
      <c r="B66" s="84" t="str">
        <f ca="1"/>
        <v>Eritrea</v>
      </c>
      <c r="C66" s="84" t="str">
        <f ca="1"/>
        <v>ERI</v>
      </c>
      <c r="D66" s="219" t="str">
        <f ca="1"/>
        <v>SSF           Sub-Saharan Africa</v>
      </c>
      <c r="E66" s="219" t="str">
        <f ca="1"/>
        <v>IDA</v>
      </c>
      <c r="F66" s="190" t="str">
        <f t="shared" ca="1" si="3"/>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$M$4:$V$4,
                    (M66:V66),
                    "")),
            1,
            0))
        =0,
    NA(),
    IF(
        Parameters!$D$15=1,
        IF(
            SUM(--(ISNUMBER(IF($M$4:$V$4=1,(M66:V66),""))))&gt;0,
            MAX(IF(
                ISNUMBER(M66:V66),
                IF(
                    M$4:V$4=1,
                    M66:V66,
                    ""),
                "")),
            MAX(IF(
                ISNUMBER(M66:V66),
                IF(
                    M$4:V$4=2,
                    M66:V66,
                    ""),
                ""))
        ),
        IF(
            Parameters!$D$16=1,
            IFERROR(
                AVERAGE(IF(
                    ISNUMBER(M66:V66),
                    IF(
                        M$4:V$4=1,
                        M66:V66,
                        ""),
                    "")),
                AVERAGE(IF(
                    ISNUMBER(M66:V66),
                    IF(
                        M$4:V$4=2,
                        M66:V66,
                        ""),
                    ""))
            ),
            IF(
                Parameters!$D$17=1,
                IFERROR(
                    IF(
                        OR(
                            IF(
                                ISNUMBER(M66:V66),
                                IF(
                                    M$4:V$4=1,
                                    M66:V66,
                                    ""),
                                "")
                            =0),
                        0,
                        GEOMEAN(IF(
                            ISNUMBER(M66:V66),
                            IF(
                                M$4:V$4=1,
                                M66:V66,
                                ""),
                            ""))
                    ),
                    IF(
                        OR(IF(
                            ISNUMBER(M66:V66),
                            IF(
                                M$4:V$4=2,
                                M66:V66,
                                ""),
                            "")
                            =0),
                        0,
                        GEOMEAN(IF(
                            ISNUMBER(M66:V66),
                            IF(
                                M$4:V$4=2,
                                M66:V66,
                                ""),
                            "")))
                )
            )
        )
    )
)</f>
        <v>3.5</v>
      </c>
      <c r="I66" s="191" cm="1">
        <f t="array" ref="I66">IF(
    SUM(IF(
            ISNUMBER(
                IF(
                    $M$5:$V$5,
                    (M66:V66),
                    "")),
            1,
            0))
        =0,
    NA(),
    IF(
        Parameters!$D$15=1,
        IF(
            SUM(--(ISNUMBER(IF($M$5:$V$5=1,(M66:V66),""))))&gt;0,
            MAX(IF(
                ISNUMBER(M66:V66),
                IF(
                    M$5:V$5=1,
                    M66:V66,
                    ""),
                "")),
            MAX(IF(
                ISNUMBER(M66:V66),
                IF(
                    M$5:V$5=2,
                    M66:V66,
                    ""),
                ""))
        ),
        IF(
            Parameters!$D$16=1,
            IFERROR(
                AVERAGE(IF(
                    ISNUMBER(M66:V66),
                    IF(
                        M$5:V$5=1,
                        M66:V66,
                        ""),
                    "")),
                AVERAGE(IF(
                    ISNUMBER(M66:V66),
                    IF(
                        M$5:V$5=2,
                        M66:V66,
                        ""),
                    ""))
            ),
            IF(
                Parameters!$D$17=1,
                IFERROR(
                    IF(
                        OR(
                            IF(
                                ISNUMBER(M66:V66),
                                IF(
                                    M$5:V$5=1,
                                    M66:V66,
                                    ""),
                                "")
                            =0),
                        0,
                        GEOMEAN(IF(
                            ISNUMBER(M66:V66),
                            IF(
                                M$5:V$5=1,
                                M66:V66,
                                ""),
                            ""))
                    ),
                    IF(
                        OR(IF(
                            ISNUMBER(M66:V66),
                            IF(
                                M$5:V$5=2,
                                M66:V66,
                                ""),
                            "")
                            =0),
                        0,
                        GEOMEAN(IF(
                            ISNUMBER(M66:V66),
                            IF(
                                M$5:V$5=2,
                                M66:V66,
                                ""),
                            "")))
                )
            )
        )
    )
)</f>
        <v>0</v>
      </c>
      <c r="J66" s="242">
        <v>45188</v>
      </c>
      <c r="K66" s="242">
        <v>45259</v>
      </c>
      <c r="L66" s="91" t="s">
        <v>104</v>
      </c>
      <c r="M66" s="192">
        <v>3.5</v>
      </c>
      <c r="N66" s="192" t="s">
        <v>409</v>
      </c>
      <c r="O66" s="192">
        <v>0</v>
      </c>
      <c r="P66" s="192">
        <v>0</v>
      </c>
      <c r="Q66" s="192">
        <v>0</v>
      </c>
      <c r="R66" s="192" t="s">
        <v>409</v>
      </c>
      <c r="S66" s="192">
        <v>3.1</v>
      </c>
      <c r="T66" s="192" t="s">
        <v>409</v>
      </c>
      <c r="U66" s="192">
        <v>0</v>
      </c>
      <c r="V66" s="192" t="s">
        <v>409</v>
      </c>
      <c r="W66" s="192">
        <v>5.2631578947368397E-2</v>
      </c>
      <c r="X66" s="192" t="s">
        <v>409</v>
      </c>
      <c r="Y66" s="192"/>
      <c r="Z66" s="192"/>
      <c r="AA66" s="80"/>
      <c r="AB66" s="80"/>
      <c r="AC66" s="80"/>
    </row>
    <row r="67" spans="1:29" x14ac:dyDescent="0.2">
      <c r="A67" s="84">
        <v>60</v>
      </c>
      <c r="B67" s="84" t="str">
        <f ca="1"/>
        <v>Spain</v>
      </c>
      <c r="C67" s="84" t="str">
        <f ca="1"/>
        <v>ESP</v>
      </c>
      <c r="D67" s="219" t="str">
        <f ca="1"/>
        <v>ECS           Europe &amp; Central Asia</v>
      </c>
      <c r="E67" s="219" t="str">
        <f ca="1"/>
        <v>NA</v>
      </c>
      <c r="F67" s="190" t="str">
        <f t="shared" ca="1" si="3"/>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$M$4:$V$4,
                    (M67:V67),
                    "")),
            1,
            0))
        =0,
    NA(),
    IF(
        Parameters!$D$15=1,
        IF(
            SUM(--(ISNUMBER(IF($M$4:$V$4=1,(M67:V67),""))))&gt;0,
            MAX(IF(
                ISNUMBER(M67:V67),
                IF(
                    M$4:V$4=1,
                    M67:V67,
                    ""),
                "")),
            MAX(IF(
                ISNUMBER(M67:V67),
                IF(
                    M$4:V$4=2,
                    M67:V67,
                    ""),
                ""))
        ),
        IF(
            Parameters!$D$16=1,
            IFERROR(
                AVERAGE(IF(
                    ISNUMBER(M67:V67),
                    IF(
                        M$4:V$4=1,
                        M67:V67,
                        ""),
                    "")),
                AVERAGE(IF(
                    ISNUMBER(M67:V67),
                    IF(
                        M$4:V$4=2,
                        M67:V67,
                        ""),
                    ""))
            ),
            IF(
                Parameters!$D$17=1,
                IFERROR(
                    IF(
                        OR(
                            IF(
                                ISNUMBER(M67:V67),
                                IF(
                                    M$4:V$4=1,
                                    M67:V67,
                                    ""),
                                "")
                            =0),
                        0,
                        GEOMEAN(IF(
                            ISNUMBER(M67:V67),
                            IF(
                                M$4:V$4=1,
                                M67:V67,
                                ""),
                            ""))
                    ),
                    IF(
                        OR(IF(
                            ISNUMBER(M67:V67),
                            IF(
                                M$4:V$4=2,
                                M67:V67,
                                ""),
                            "")
                            =0),
                        0,
                        GEOMEAN(IF(
                            ISNUMBER(M67:V67),
                            IF(
                                M$4:V$4=2,
                                M67:V67,
                                ""),
                            "")))
                )
            )
        )
    )
)</f>
        <v>4.6666666666666599</v>
      </c>
      <c r="I67" s="191" cm="1">
        <f t="array" ref="I67">IF(
    SUM(IF(
            ISNUMBER(
                IF(
                    $M$5:$V$5,
                    (M67:V67),
                    "")),
            1,
            0))
        =0,
    NA(),
    IF(
        Parameters!$D$15=1,
        IF(
            SUM(--(ISNUMBER(IF($M$5:$V$5=1,(M67:V67),""))))&gt;0,
            MAX(IF(
                ISNUMBER(M67:V67),
                IF(
                    M$5:V$5=1,
                    M67:V67,
                    ""),
                "")),
            MAX(IF(
                ISNUMBER(M67:V67),
                IF(
                    M$5:V$5=2,
                    M67:V67,
                    ""),
                ""))
        ),
        IF(
            Parameters!$D$16=1,
            IFERROR(
                AVERAGE(IF(
                    ISNUMBER(M67:V67),
                    IF(
                        M$5:V$5=1,
                        M67:V67,
                        ""),
                    "")),
                AVERAGE(IF(
                    ISNUMBER(M67:V67),
                    IF(
                        M$5:V$5=2,
                        M67:V67,
                        ""),
                    ""))
            ),
            IF(
                Parameters!$D$17=1,
                IFERROR(
                    IF(
                        OR(
                            IF(
                                ISNUMBER(M67:V67),
                                IF(
                                    M$5:V$5=1,
                                    M67:V67,
                                    ""),
                                "")
                            =0),
                        0,
                        GEOMEAN(IF(
                            ISNUMBER(M67:V67),
                            IF(
                                M$5:V$5=1,
                                M67:V67,
                                ""),
                            ""))
                    ),
                    IF(
                        OR(IF(
                            ISNUMBER(M67:V67),
                            IF(
                                M$5:V$5=2,
                                M67:V67,
                                ""),
                            "")
                            =0),
                        0,
                        GEOMEAN(IF(
                            ISNUMBER(M67:V67),
                            IF(
                                M$5:V$5=2,
                                M67:V67,
                                ""),
                            "")))
                )
            )
        )
    )
)</f>
        <v>0</v>
      </c>
      <c r="J67" s="242">
        <v>45188</v>
      </c>
      <c r="K67" s="242">
        <v>45272</v>
      </c>
      <c r="L67" s="91" t="s">
        <v>106</v>
      </c>
      <c r="M67" s="192">
        <v>4.6666666666666599</v>
      </c>
      <c r="N67" s="192">
        <v>0</v>
      </c>
      <c r="O67" s="192">
        <v>0</v>
      </c>
      <c r="P67" s="192">
        <v>0</v>
      </c>
      <c r="Q67" s="192">
        <v>0</v>
      </c>
      <c r="R67" s="192" t="s">
        <v>409</v>
      </c>
      <c r="S67" s="192">
        <v>3.8</v>
      </c>
      <c r="T67" s="192" t="s">
        <v>931</v>
      </c>
      <c r="U67" s="192">
        <v>0</v>
      </c>
      <c r="V67" s="192" t="s">
        <v>409</v>
      </c>
      <c r="W67" s="192">
        <v>0</v>
      </c>
      <c r="X67" s="192" t="s">
        <v>409</v>
      </c>
      <c r="Y67" s="192"/>
      <c r="Z67" s="192"/>
      <c r="AA67" s="80"/>
      <c r="AB67" s="80"/>
      <c r="AC67" s="80"/>
    </row>
    <row r="68" spans="1:29" x14ac:dyDescent="0.2">
      <c r="A68" s="84">
        <v>61</v>
      </c>
      <c r="B68" s="84" t="str">
        <f ca="1"/>
        <v>Estonia</v>
      </c>
      <c r="C68" s="84" t="str">
        <f ca="1"/>
        <v>EST</v>
      </c>
      <c r="D68" s="219" t="str">
        <f ca="1"/>
        <v>ECS           Europe &amp; Central Asia</v>
      </c>
      <c r="E68" s="219" t="str">
        <f ca="1"/>
        <v>NA</v>
      </c>
      <c r="F68" s="190" t="str">
        <f t="shared" ca="1" si="3"/>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$M$4:$V$4,
                    (M68:V68),
                    "")),
            1,
            0))
        =0,
    NA(),
    IF(
        Parameters!$D$15=1,
        IF(
            SUM(--(ISNUMBER(IF($M$4:$V$4=1,(M68:V68),""))))&gt;0,
            MAX(IF(
                ISNUMBER(M68:V68),
                IF(
                    M$4:V$4=1,
                    M68:V68,
                    ""),
                "")),
            MAX(IF(
                ISNUMBER(M68:V68),
                IF(
                    M$4:V$4=2,
                    M68:V68,
                    ""),
                ""))
        ),
        IF(
            Parameters!$D$16=1,
            IFERROR(
                AVERAGE(IF(
                    ISNUMBER(M68:V68),
                    IF(
                        M$4:V$4=1,
                        M68:V68,
                        ""),
                    "")),
                AVERAGE(IF(
                    ISNUMBER(M68:V68),
                    IF(
                        M$4:V$4=2,
                        M68:V68,
                        ""),
                    ""))
            ),
            IF(
                Parameters!$D$17=1,
                IFERROR(
                    IF(
                        OR(
                            IF(
                                ISNUMBER(M68:V68),
                                IF(
                                    M$4:V$4=1,
                                    M68:V68,
                                    ""),
                                "")
                            =0),
                        0,
                        GEOMEAN(IF(
                            ISNUMBER(M68:V68),
                            IF(
                                M$4:V$4=1,
                                M68:V68,
                                ""),
                            ""))
                    ),
                    IF(
                        OR(IF(
                            ISNUMBER(M68:V68),
                            IF(
                                M$4:V$4=2,
                                M68:V68,
                                ""),
                            "")
                            =0),
                        0,
                        GEOMEAN(IF(
                            ISNUMBER(M68:V68),
                            IF(
                                M$4:V$4=2,
                                M68:V68,
                                ""),
                            "")))
                )
            )
        )
    )
)</f>
        <v>0.83333333333333304</v>
      </c>
      <c r="I68" s="191" cm="1">
        <f t="array" ref="I68">IF(
    SUM(IF(
            ISNUMBER(
                IF(
                    $M$5:$V$5,
                    (M68:V68),
                    "")),
            1,
            0))
        =0,
    NA(),
    IF(
        Parameters!$D$15=1,
        IF(
            SUM(--(ISNUMBER(IF($M$5:$V$5=1,(M68:V68),""))))&gt;0,
            MAX(IF(
                ISNUMBER(M68:V68),
                IF(
                    M$5:V$5=1,
                    M68:V68,
                    ""),
                "")),
            MAX(IF(
                ISNUMBER(M68:V68),
                IF(
                    M$5:V$5=2,
                    M68:V68,
                    ""),
                ""))
        ),
        IF(
            Parameters!$D$16=1,
            IFERROR(
                AVERAGE(IF(
                    ISNUMBER(M68:V68),
                    IF(
                        M$5:V$5=1,
                        M68:V68,
                        ""),
                    "")),
                AVERAGE(IF(
                    ISNUMBER(M68:V68),
                    IF(
                        M$5:V$5=2,
                        M68:V68,
                        ""),
                    ""))
            ),
            IF(
                Parameters!$D$17=1,
                IFERROR(
                    IF(
                        OR(
                            IF(
                                ISNUMBER(M68:V68),
                                IF(
                                    M$5:V$5=1,
                                    M68:V68,
                                    ""),
                                "")
                            =0),
                        0,
                        GEOMEAN(IF(
                            ISNUMBER(M68:V68),
                            IF(
                                M$5:V$5=1,
                                M68:V68,
                                ""),
                            ""))
                    ),
                    IF(
                        OR(IF(
                            ISNUMBER(M68:V68),
                            IF(
                                M$5:V$5=2,
                                M68:V68,
                                ""),
                            "")
                            =0),
                        0,
                        GEOMEAN(IF(
                            ISNUMBER(M68:V68),
                            IF(
                                M$5:V$5=2,
                                M68:V68,
                                ""),
                            "")))
                )
            )
        )
    )
)</f>
        <v>0</v>
      </c>
      <c r="J68" s="242">
        <v>45188</v>
      </c>
      <c r="K68" s="242">
        <v>45016</v>
      </c>
      <c r="L68" s="91" t="s">
        <v>108</v>
      </c>
      <c r="M68" s="192">
        <v>0.83333333333333304</v>
      </c>
      <c r="N68" s="192" t="s">
        <v>409</v>
      </c>
      <c r="O68" s="192">
        <v>0</v>
      </c>
      <c r="P68" s="192">
        <v>0</v>
      </c>
      <c r="Q68" s="192">
        <v>0</v>
      </c>
      <c r="R68" s="192" t="s">
        <v>409</v>
      </c>
      <c r="S68" s="192">
        <v>1.5</v>
      </c>
      <c r="T68" s="192" t="s">
        <v>409</v>
      </c>
      <c r="U68" s="192">
        <v>0</v>
      </c>
      <c r="V68" s="192" t="s">
        <v>409</v>
      </c>
      <c r="W68" s="192">
        <v>0</v>
      </c>
      <c r="X68" s="192" t="s">
        <v>409</v>
      </c>
      <c r="Y68" s="192"/>
      <c r="Z68" s="192"/>
      <c r="AA68" s="80"/>
      <c r="AB68" s="80"/>
      <c r="AC68" s="80"/>
    </row>
    <row r="69" spans="1:29" x14ac:dyDescent="0.2">
      <c r="A69" s="84">
        <v>62</v>
      </c>
      <c r="B69" s="84" t="str">
        <f ca="1"/>
        <v>Ethiopia</v>
      </c>
      <c r="C69" s="84" t="str">
        <f ca="1"/>
        <v>ETH</v>
      </c>
      <c r="D69" s="219" t="str">
        <f ca="1"/>
        <v>SSF           Sub-Saharan Africa</v>
      </c>
      <c r="E69" s="219" t="str">
        <f ca="1"/>
        <v>IDA</v>
      </c>
      <c r="F69" s="190" t="str">
        <f t="shared" ca="1" si="3"/>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6.7082039324993685</v>
      </c>
      <c r="H69" s="80" cm="1">
        <f t="array" ref="H69">IF(
    SUM(IF(
            ISNUMBER(
                IF(
                    $M$4:$V$4,
                    (M69:V69),
                    "")),
            1,
            0))
        =0,
    NA(),
    IF(
        Parameters!$D$15=1,
        IF(
            SUM(--(ISNUMBER(IF($M$4:$V$4=1,(M69:V69),""))))&gt;0,
            MAX(IF(
                ISNUMBER(M69:V69),
                IF(
                    M$4:V$4=1,
                    M69:V69,
                    ""),
                "")),
            MAX(IF(
                ISNUMBER(M69:V69),
                IF(
                    M$4:V$4=2,
                    M69:V69,
                    ""),
                ""))
        ),
        IF(
            Parameters!$D$16=1,
            IFERROR(
                AVERAGE(IF(
                    ISNUMBER(M69:V69),
                    IF(
                        M$4:V$4=1,
                        M69:V69,
                        ""),
                    "")),
                AVERAGE(IF(
                    ISNUMBER(M69:V69),
                    IF(
                        M$4:V$4=2,
                        M69:V69,
                        ""),
                    ""))
            ),
            IF(
                Parameters!$D$17=1,
                IFERROR(
                    IF(
                        OR(
                            IF(
                                ISNUMBER(M69:V69),
                                IF(
                                    M$4:V$4=1,
                                    M69:V69,
                                    ""),
                                "")
                            =0),
                        0,
                        GEOMEAN(IF(
                            ISNUMBER(M69:V69),
                            IF(
                                M$4:V$4=1,
                                M69:V69,
                                ""),
                            ""))
                    ),
                    IF(
                        OR(IF(
                            ISNUMBER(M69:V69),
                            IF(
                                M$4:V$4=2,
                                M69:V69,
                                ""),
                            "")
                            =0),
                        0,
                        GEOMEAN(IF(
                            ISNUMBER(M69:V69),
                            IF(
                                M$4:V$4=2,
                                M69:V69,
                                ""),
                            "")))
                )
            )
        )
    )
)</f>
        <v>4.5</v>
      </c>
      <c r="I69" s="191" cm="1">
        <f t="array" ref="I69">IF(
    SUM(IF(
            ISNUMBER(
                IF(
                    $M$5:$V$5,
                    (M69:V69),
                    "")),
            1,
            0))
        =0,
    NA(),
    IF(
        Parameters!$D$15=1,
        IF(
            SUM(--(ISNUMBER(IF($M$5:$V$5=1,(M69:V69),""))))&gt;0,
            MAX(IF(
                ISNUMBER(M69:V69),
                IF(
                    M$5:V$5=1,
                    M69:V69,
                    ""),
                "")),
            MAX(IF(
                ISNUMBER(M69:V69),
                IF(
                    M$5:V$5=2,
                    M69:V69,
                    ""),
                ""))
        ),
        IF(
            Parameters!$D$16=1,
            IFERROR(
                AVERAGE(IF(
                    ISNUMBER(M69:V69),
                    IF(
                        M$5:V$5=1,
                        M69:V69,
                        ""),
                    "")),
                AVERAGE(IF(
                    ISNUMBER(M69:V69),
                    IF(
                        M$5:V$5=2,
                        M69:V69,
                        ""),
                    ""))
            ),
            IF(
                Parameters!$D$17=1,
                IFERROR(
                    IF(
                        OR(
                            IF(
                                ISNUMBER(M69:V69),
                                IF(
                                    M$5:V$5=1,
                                    M69:V69,
                                    ""),
                                "")
                            =0),
                        0,
                        GEOMEAN(IF(
                            ISNUMBER(M69:V69),
                            IF(
                                M$5:V$5=1,
                                M69:V69,
                                ""),
                            ""))
                    ),
                    IF(
                        OR(IF(
                            ISNUMBER(M69:V69),
                            IF(
                                M$5:V$5=2,
                                M69:V69,
                                ""),
                            "")
                            =0),
                        0,
                        GEOMEAN(IF(
                            ISNUMBER(M69:V69),
                            IF(
                                M$5:V$5=2,
                                M69:V69,
                                ""),
                            "")))
                )
            )
        )
    )
)</f>
        <v>10</v>
      </c>
      <c r="J69" s="242">
        <v>45188</v>
      </c>
      <c r="K69" s="242">
        <v>45259</v>
      </c>
      <c r="L69" s="91" t="s">
        <v>110</v>
      </c>
      <c r="M69" s="192">
        <v>4.5</v>
      </c>
      <c r="N69" s="192">
        <v>0</v>
      </c>
      <c r="O69" s="192">
        <v>0</v>
      </c>
      <c r="P69" s="192">
        <v>10</v>
      </c>
      <c r="Q69" s="192">
        <v>10</v>
      </c>
      <c r="R69" s="192" t="s">
        <v>409</v>
      </c>
      <c r="S69" s="192">
        <v>3.7</v>
      </c>
      <c r="T69" s="192" t="s">
        <v>918</v>
      </c>
      <c r="U69" s="192">
        <v>0</v>
      </c>
      <c r="V69" s="192" t="s">
        <v>896</v>
      </c>
      <c r="W69" s="192">
        <v>0.72527472527472503</v>
      </c>
      <c r="X69" s="192" t="s">
        <v>409</v>
      </c>
      <c r="Y69" s="192"/>
      <c r="Z69" s="192"/>
      <c r="AA69" s="80"/>
      <c r="AB69" s="80"/>
      <c r="AC69" s="80"/>
    </row>
    <row r="70" spans="1:29" x14ac:dyDescent="0.2">
      <c r="A70" s="84">
        <v>63</v>
      </c>
      <c r="B70" s="84" t="str">
        <f ca="1"/>
        <v>Finland</v>
      </c>
      <c r="C70" s="84" t="str">
        <f ca="1"/>
        <v>FIN</v>
      </c>
      <c r="D70" s="219" t="str">
        <f ca="1"/>
        <v>ECS           Europe &amp; Central Asia</v>
      </c>
      <c r="E70" s="219" t="str">
        <f ca="1"/>
        <v>NA</v>
      </c>
      <c r="F70" s="190" t="str">
        <f t="shared" ca="1" si="3"/>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$M$4:$V$4,
                    (M70:V70),
                    "")),
            1,
            0))
        =0,
    NA(),
    IF(
        Parameters!$D$15=1,
        IF(
            SUM(--(ISNUMBER(IF($M$4:$V$4=1,(M70:V70),""))))&gt;0,
            MAX(IF(
                ISNUMBER(M70:V70),
                IF(
                    M$4:V$4=1,
                    M70:V70,
                    ""),
                "")),
            MAX(IF(
                ISNUMBER(M70:V70),
                IF(
                    M$4:V$4=2,
                    M70:V70,
                    ""),
                ""))
        ),
        IF(
            Parameters!$D$16=1,
            IFERROR(
                AVERAGE(IF(
                    ISNUMBER(M70:V70),
                    IF(
                        M$4:V$4=1,
                        M70:V70,
                        ""),
                    "")),
                AVERAGE(IF(
                    ISNUMBER(M70:V70),
                    IF(
                        M$4:V$4=2,
                        M70:V70,
                        ""),
                    ""))
            ),
            IF(
                Parameters!$D$17=1,
                IFERROR(
                    IF(
                        OR(
                            IF(
                                ISNUMBER(M70:V70),
                                IF(
                                    M$4:V$4=1,
                                    M70:V70,
                                    ""),
                                "")
                            =0),
                        0,
                        GEOMEAN(IF(
                            ISNUMBER(M70:V70),
                            IF(
                                M$4:V$4=1,
                                M70:V70,
                                ""),
                            ""))
                    ),
                    IF(
                        OR(IF(
                            ISNUMBER(M70:V70),
                            IF(
                                M$4:V$4=2,
                                M70:V70,
                                ""),
                            "")
                            =0),
                        0,
                        GEOMEAN(IF(
                            ISNUMBER(M70:V70),
                            IF(
                                M$4:V$4=2,
                                M70:V70,
                                ""),
                            "")))
                )
            )
        )
    )
)</f>
        <v>2.1666666666666599</v>
      </c>
      <c r="I70" s="191" cm="1">
        <f t="array" ref="I70">IF(
    SUM(IF(
            ISNUMBER(
                IF(
                    $M$5:$V$5,
                    (M70:V70),
                    "")),
            1,
            0))
        =0,
    NA(),
    IF(
        Parameters!$D$15=1,
        IF(
            SUM(--(ISNUMBER(IF($M$5:$V$5=1,(M70:V70),""))))&gt;0,
            MAX(IF(
                ISNUMBER(M70:V70),
                IF(
                    M$5:V$5=1,
                    M70:V70,
                    ""),
                "")),
            MAX(IF(
                ISNUMBER(M70:V70),
                IF(
                    M$5:V$5=2,
                    M70:V70,
                    ""),
                ""))
        ),
        IF(
            Parameters!$D$16=1,
            IFERROR(
                AVERAGE(IF(
                    ISNUMBER(M70:V70),
                    IF(
                        M$5:V$5=1,
                        M70:V70,
                        ""),
                    "")),
                AVERAGE(IF(
                    ISNUMBER(M70:V70),
                    IF(
                        M$5:V$5=2,
                        M70:V70,
                        ""),
                    ""))
            ),
            IF(
                Parameters!$D$17=1,
                IFERROR(
                    IF(
                        OR(
                            IF(
                                ISNUMBER(M70:V70),
                                IF(
                                    M$5:V$5=1,
                                    M70:V70,
                                    ""),
                                "")
                            =0),
                        0,
                        GEOMEAN(IF(
                            ISNUMBER(M70:V70),
                            IF(
                                M$5:V$5=1,
                                M70:V70,
                                ""),
                            ""))
                    ),
                    IF(
                        OR(IF(
                            ISNUMBER(M70:V70),
                            IF(
                                M$5:V$5=2,
                                M70:V70,
                                ""),
                            "")
                            =0),
                        0,
                        GEOMEAN(IF(
                            ISNUMBER(M70:V70),
                            IF(
                                M$5:V$5=2,
                                M70:V70,
                                ""),
                            "")))
                )
            )
        )
    )
)</f>
        <v>0</v>
      </c>
      <c r="J70" s="242">
        <v>45188</v>
      </c>
      <c r="K70" s="242">
        <v>45016</v>
      </c>
      <c r="L70" s="91" t="s">
        <v>112</v>
      </c>
      <c r="M70" s="192">
        <v>2.1666666666666599</v>
      </c>
      <c r="N70" s="192" t="s">
        <v>409</v>
      </c>
      <c r="O70" s="192">
        <v>0</v>
      </c>
      <c r="P70" s="192">
        <v>0</v>
      </c>
      <c r="Q70" s="192">
        <v>0</v>
      </c>
      <c r="R70" s="192" t="s">
        <v>409</v>
      </c>
      <c r="S70" s="192">
        <v>2.2999999999999998</v>
      </c>
      <c r="T70" s="192" t="s">
        <v>409</v>
      </c>
      <c r="U70" s="192">
        <v>0</v>
      </c>
      <c r="V70" s="192" t="s">
        <v>409</v>
      </c>
      <c r="W70" s="192">
        <v>0</v>
      </c>
      <c r="X70" s="192" t="s">
        <v>409</v>
      </c>
      <c r="Y70" s="192"/>
      <c r="Z70" s="192"/>
      <c r="AA70" s="80"/>
      <c r="AB70" s="80"/>
      <c r="AC70" s="80"/>
    </row>
    <row r="71" spans="1:29" x14ac:dyDescent="0.2">
      <c r="A71" s="84">
        <v>64</v>
      </c>
      <c r="B71" s="84" t="str">
        <f ca="1"/>
        <v>Fiji</v>
      </c>
      <c r="C71" s="84" t="str">
        <f ca="1"/>
        <v>FJI</v>
      </c>
      <c r="D71" s="219" t="str">
        <f ca="1"/>
        <v>EAS           East Asia &amp; Pacific</v>
      </c>
      <c r="E71" s="219" t="str">
        <f ca="1"/>
        <v>Blend</v>
      </c>
      <c r="F71" s="190" t="str">
        <f t="shared" ca="1" si="3"/>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$M$4:$V$4,
                    (M71:V71),
                    "")),
            1,
            0))
        =0,
    NA(),
    IF(
        Parameters!$D$15=1,
        IF(
            SUM(--(ISNUMBER(IF($M$4:$V$4=1,(M71:V71),""))))&gt;0,
            MAX(IF(
                ISNUMBER(M71:V71),
                IF(
                    M$4:V$4=1,
                    M71:V71,
                    ""),
                "")),
            MAX(IF(
                ISNUMBER(M71:V71),
                IF(
                    M$4:V$4=2,
                    M71:V71,
                    ""),
                ""))
        ),
        IF(
            Parameters!$D$16=1,
            IFERROR(
                AVERAGE(IF(
                    ISNUMBER(M71:V71),
                    IF(
                        M$4:V$4=1,
                        M71:V71,
                        ""),
                    "")),
                AVERAGE(IF(
                    ISNUMBER(M71:V71),
                    IF(
                        M$4:V$4=2,
                        M71:V71,
                        ""),
                    ""))
            ),
            IF(
                Parameters!$D$17=1,
                IFERROR(
                    IF(
                        OR(
                            IF(
                                ISNUMBER(M71:V71),
                                IF(
                                    M$4:V$4=1,
                                    M71:V71,
                                    ""),
                                "")
                            =0),
                        0,
                        GEOMEAN(IF(
                            ISNUMBER(M71:V71),
                            IF(
                                M$4:V$4=1,
                                M71:V71,
                                ""),
                            ""))
                    ),
                    IF(
                        OR(IF(
                            ISNUMBER(M71:V71),
                            IF(
                                M$4:V$4=2,
                                M71:V71,
                                ""),
                            "")
                            =0),
                        0,
                        GEOMEAN(IF(
                            ISNUMBER(M71:V71),
                            IF(
                                M$4:V$4=2,
                                M71:V71,
                                ""),
                            "")))
                )
            )
        )
    )
)</f>
        <v>6.5</v>
      </c>
      <c r="I71" s="191" cm="1">
        <f t="array" ref="I71">IF(
    SUM(IF(
            ISNUMBER(
                IF(
                    $M$5:$V$5,
                    (M71:V71),
                    "")),
            1,
            0))
        =0,
    NA(),
    IF(
        Parameters!$D$15=1,
        IF(
            SUM(--(ISNUMBER(IF($M$5:$V$5=1,(M71:V71),""))))&gt;0,
            MAX(IF(
                ISNUMBER(M71:V71),
                IF(
                    M$5:V$5=1,
                    M71:V71,
                    ""),
                "")),
            MAX(IF(
                ISNUMBER(M71:V71),
                IF(
                    M$5:V$5=2,
                    M71:V71,
                    ""),
                ""))
        ),
        IF(
            Parameters!$D$16=1,
            IFERROR(
                AVERAGE(IF(
                    ISNUMBER(M71:V71),
                    IF(
                        M$5:V$5=1,
                        M71:V71,
                        ""),
                    "")),
                AVERAGE(IF(
                    ISNUMBER(M71:V71),
                    IF(
                        M$5:V$5=2,
                        M71:V71,
                        ""),
                    ""))
            ),
            IF(
                Parameters!$D$17=1,
                IFERROR(
                    IF(
                        OR(
                            IF(
                                ISNUMBER(M71:V71),
                                IF(
                                    M$5:V$5=1,
                                    M71:V71,
                                    ""),
                                "")
                            =0),
                        0,
                        GEOMEAN(IF(
                            ISNUMBER(M71:V71),
                            IF(
                                M$5:V$5=1,
                                M71:V71,
                                ""),
                            ""))
                    ),
                    IF(
                        OR(IF(
                            ISNUMBER(M71:V71),
                            IF(
                                M$5:V$5=2,
                                M71:V71,
                                ""),
                            "")
                            =0),
                        0,
                        GEOMEAN(IF(
                            ISNUMBER(M71:V71),
                            IF(
                                M$5:V$5=2,
                                M71:V71,
                                ""),
                            "")))
                )
            )
        )
    )
)</f>
        <v>0</v>
      </c>
      <c r="J71" s="242">
        <v>45188</v>
      </c>
      <c r="K71" s="242">
        <v>45259</v>
      </c>
      <c r="L71" s="91" t="s">
        <v>114</v>
      </c>
      <c r="M71" s="192">
        <v>6.5</v>
      </c>
      <c r="N71" s="192">
        <v>0</v>
      </c>
      <c r="O71" s="192">
        <v>0</v>
      </c>
      <c r="P71" s="192">
        <v>0</v>
      </c>
      <c r="Q71" s="192">
        <v>0</v>
      </c>
      <c r="R71" s="192" t="s">
        <v>409</v>
      </c>
      <c r="S71" s="192">
        <v>4.9000000000000004</v>
      </c>
      <c r="T71" s="192" t="s">
        <v>897</v>
      </c>
      <c r="U71" s="192">
        <v>0</v>
      </c>
      <c r="V71" s="192" t="s">
        <v>409</v>
      </c>
      <c r="W71" s="192">
        <v>0.2</v>
      </c>
      <c r="X71" s="192" t="s">
        <v>409</v>
      </c>
      <c r="Y71" s="192"/>
      <c r="Z71" s="192"/>
      <c r="AA71" s="80"/>
      <c r="AB71" s="80"/>
      <c r="AC71" s="80"/>
    </row>
    <row r="72" spans="1:29" x14ac:dyDescent="0.2">
      <c r="A72" s="84">
        <v>65</v>
      </c>
      <c r="B72" s="84" t="str">
        <f ca="1"/>
        <v>France</v>
      </c>
      <c r="C72" s="84" t="str">
        <f ca="1"/>
        <v>FRA</v>
      </c>
      <c r="D72" s="219" t="str">
        <f ca="1"/>
        <v>ECS           Europe &amp; Central Asia</v>
      </c>
      <c r="E72" s="219" t="str">
        <f ca="1"/>
        <v>NA</v>
      </c>
      <c r="F72" s="190" t="str">
        <f t="shared" ca="1" si="3"/>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$M$4:$V$4,
                    (M72:V72),
                    "")),
            1,
            0))
        =0,
    NA(),
    IF(
        Parameters!$D$15=1,
        IF(
            SUM(--(ISNUMBER(IF($M$4:$V$4=1,(M72:V72),""))))&gt;0,
            MAX(IF(
                ISNUMBER(M72:V72),
                IF(
                    M$4:V$4=1,
                    M72:V72,
                    ""),
                "")),
            MAX(IF(
                ISNUMBER(M72:V72),
                IF(
                    M$4:V$4=2,
                    M72:V72,
                    ""),
                ""))
        ),
        IF(
            Parameters!$D$16=1,
            IFERROR(
                AVERAGE(IF(
                    ISNUMBER(M72:V72),
                    IF(
                        M$4:V$4=1,
                        M72:V72,
                        ""),
                    "")),
                AVERAGE(IF(
                    ISNUMBER(M72:V72),
                    IF(
                        M$4:V$4=2,
                        M72:V72,
                        ""),
                    ""))
            ),
            IF(
                Parameters!$D$17=1,
                IFERROR(
                    IF(
                        OR(
                            IF(
                                ISNUMBER(M72:V72),
                                IF(
                                    M$4:V$4=1,
                                    M72:V72,
                                    ""),
                                "")
                            =0),
                        0,
                        GEOMEAN(IF(
                            ISNUMBER(M72:V72),
                            IF(
                                M$4:V$4=1,
                                M72:V72,
                                ""),
                            ""))
                    ),
                    IF(
                        OR(IF(
                            ISNUMBER(M72:V72),
                            IF(
                                M$4:V$4=2,
                                M72:V72,
                                ""),
                            "")
                            =0),
                        0,
                        GEOMEAN(IF(
                            ISNUMBER(M72:V72),
                            IF(
                                M$4:V$4=2,
                                M72:V72,
                                ""),
                            "")))
                )
            )
        )
    )
)</f>
        <v>4.8333333333333304</v>
      </c>
      <c r="I72" s="191" cm="1">
        <f t="array" ref="I72">IF(
    SUM(IF(
            ISNUMBER(
                IF(
                    $M$5:$V$5,
                    (M72:V72),
                    "")),
            1,
            0))
        =0,
    NA(),
    IF(
        Parameters!$D$15=1,
        IF(
            SUM(--(ISNUMBER(IF($M$5:$V$5=1,(M72:V72),""))))&gt;0,
            MAX(IF(
                ISNUMBER(M72:V72),
                IF(
                    M$5:V$5=1,
                    M72:V72,
                    ""),
                "")),
            MAX(IF(
                ISNUMBER(M72:V72),
                IF(
                    M$5:V$5=2,
                    M72:V72,
                    ""),
                ""))
        ),
        IF(
            Parameters!$D$16=1,
            IFERROR(
                AVERAGE(IF(
                    ISNUMBER(M72:V72),
                    IF(
                        M$5:V$5=1,
                        M72:V72,
                        ""),
                    "")),
                AVERAGE(IF(
                    ISNUMBER(M72:V72),
                    IF(
                        M$5:V$5=2,
                        M72:V72,
                        ""),
                    ""))
            ),
            IF(
                Parameters!$D$17=1,
                IFERROR(
                    IF(
                        OR(
                            IF(
                                ISNUMBER(M72:V72),
                                IF(
                                    M$5:V$5=1,
                                    M72:V72,
                                    ""),
                                "")
                            =0),
                        0,
                        GEOMEAN(IF(
                            ISNUMBER(M72:V72),
                            IF(
                                M$5:V$5=1,
                                M72:V72,
                                ""),
                            ""))
                    ),
                    IF(
                        OR(IF(
                            ISNUMBER(M72:V72),
                            IF(
                                M$5:V$5=2,
                                M72:V72,
                                ""),
                            "")
                            =0),
                        0,
                        GEOMEAN(IF(
                            ISNUMBER(M72:V72),
                            IF(
                                M$5:V$5=2,
                                M72:V72,
                                ""),
                            "")))
                )
            )
        )
    )
)</f>
        <v>0</v>
      </c>
      <c r="J72" s="242">
        <v>45188</v>
      </c>
      <c r="K72" s="242">
        <v>45272</v>
      </c>
      <c r="L72" s="91" t="s">
        <v>116</v>
      </c>
      <c r="M72" s="192">
        <v>4.8333333333333304</v>
      </c>
      <c r="N72" s="192">
        <v>0</v>
      </c>
      <c r="O72" s="192">
        <v>0</v>
      </c>
      <c r="P72" s="192">
        <v>0</v>
      </c>
      <c r="Q72" s="192">
        <v>0</v>
      </c>
      <c r="R72" s="192" t="s">
        <v>409</v>
      </c>
      <c r="S72" s="192">
        <v>3.9</v>
      </c>
      <c r="T72" s="192" t="s">
        <v>931</v>
      </c>
      <c r="U72" s="192">
        <v>0</v>
      </c>
      <c r="V72" s="192" t="s">
        <v>409</v>
      </c>
      <c r="W72" s="192">
        <v>0</v>
      </c>
      <c r="X72" s="192" t="s">
        <v>409</v>
      </c>
      <c r="Y72" s="192"/>
      <c r="Z72" s="192"/>
      <c r="AA72" s="80"/>
      <c r="AB72" s="80"/>
      <c r="AC72" s="80"/>
    </row>
    <row r="73" spans="1:29" x14ac:dyDescent="0.2">
      <c r="A73" s="84">
        <v>66</v>
      </c>
      <c r="B73" s="84" t="str">
        <f ca="1"/>
        <v>Faroe Islands</v>
      </c>
      <c r="C73" s="84" t="str">
        <f ca="1"/>
        <v>FRO</v>
      </c>
      <c r="D73" s="219" t="str">
        <f ca="1"/>
        <v>ECS           Europe &amp; Central Asia</v>
      </c>
      <c r="E73" s="219" t="str">
        <f ca="1"/>
        <v>NA</v>
      </c>
      <c r="F73" s="190" t="str">
        <f t="shared" ref="F73:F136" ca="1" si="4">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t="e" cm="1">
        <f t="array" ref="H73">IF(
    SUM(IF(
            ISNUMBER(
                IF(
                    $M$4:$V$4,
                    (M73:V73),
                    "")),
            1,
            0))
        =0,
    NA(),
    IF(
        Parameters!$D$15=1,
        IF(
            SUM(--(ISNUMBER(IF($M$4:$V$4=1,(M73:V73),""))))&gt;0,
            MAX(IF(
                ISNUMBER(M73:V73),
                IF(
                    M$4:V$4=1,
                    M73:V73,
                    ""),
                "")),
            MAX(IF(
                ISNUMBER(M73:V73),
                IF(
                    M$4:V$4=2,
                    M73:V73,
                    ""),
                ""))
        ),
        IF(
            Parameters!$D$16=1,
            IFERROR(
                AVERAGE(IF(
                    ISNUMBER(M73:V73),
                    IF(
                        M$4:V$4=1,
                        M73:V73,
                        ""),
                    "")),
                AVERAGE(IF(
                    ISNUMBER(M73:V73),
                    IF(
                        M$4:V$4=2,
                        M73:V73,
                        ""),
                    ""))
            ),
            IF(
                Parameters!$D$17=1,
                IFERROR(
                    IF(
                        OR(
                            IF(
                                ISNUMBER(M73:V73),
                                IF(
                                    M$4:V$4=1,
                                    M73:V73,
                                    ""),
                                "")
                            =0),
                        0,
                        GEOMEAN(IF(
                            ISNUMBER(M73:V73),
                            IF(
                                M$4:V$4=1,
                                M73:V73,
                                ""),
                            ""))
                    ),
                    IF(
                        OR(IF(
                            ISNUMBER(M73:V73),
                            IF(
                                M$4:V$4=2,
                                M73:V73,
                                ""),
                            "")
                            =0),
                        0,
                        GEOMEAN(IF(
                            ISNUMBER(M73:V73),
                            IF(
                                M$4:V$4=2,
                                M73:V73,
                                ""),
                            "")))
                )
            )
        )
    )
)</f>
        <v>#N/A</v>
      </c>
      <c r="I73" s="191" cm="1">
        <f t="array" ref="I73">IF(
    SUM(IF(
            ISNUMBER(
                IF(
                    $M$5:$V$5,
                    (M73:V73),
                    "")),
            1,
            0))
        =0,
    NA(),
    IF(
        Parameters!$D$15=1,
        IF(
            SUM(--(ISNUMBER(IF($M$5:$V$5=1,(M73:V73),""))))&gt;0,
            MAX(IF(
                ISNUMBER(M73:V73),
                IF(
                    M$5:V$5=1,
                    M73:V73,
                    ""),
                "")),
            MAX(IF(
                ISNUMBER(M73:V73),
                IF(
                    M$5:V$5=2,
                    M73:V73,
                    ""),
                ""))
        ),
        IF(
            Parameters!$D$16=1,
            IFERROR(
                AVERAGE(IF(
                    ISNUMBER(M73:V73),
                    IF(
                        M$5:V$5=1,
                        M73:V73,
                        ""),
                    "")),
                AVERAGE(IF(
                    ISNUMBER(M73:V73),
                    IF(
                        M$5:V$5=2,
                        M73:V73,
                        ""),
                    ""))
            ),
            IF(
                Parameters!$D$17=1,
                IFERROR(
                    IF(
                        OR(
                            IF(
                                ISNUMBER(M73:V73),
                                IF(
                                    M$5:V$5=1,
                                    M73:V73,
                                    ""),
                                "")
                            =0),
                        0,
                        GEOMEAN(IF(
                            ISNUMBER(M73:V73),
                            IF(
                                M$5:V$5=1,
                                M73:V73,
                                ""),
                            ""))
                    ),
                    IF(
                        OR(IF(
                            ISNUMBER(M73:V73),
                            IF(
                                M$5:V$5=2,
                                M73:V73,
                                ""),
                            "")
                            =0),
                        0,
                        GEOMEAN(IF(
                            ISNUMBER(M73:V73),
                            IF(
                                M$5:V$5=2,
                                M73:V73,
                                ""),
                            "")))
                )
            )
        )
    )
)</f>
        <v>0</v>
      </c>
      <c r="J73" s="242" t="s">
        <v>409</v>
      </c>
      <c r="K73" s="242" t="s">
        <v>409</v>
      </c>
      <c r="L73" s="91" t="s">
        <v>701</v>
      </c>
      <c r="M73" s="192" t="s">
        <v>409</v>
      </c>
      <c r="N73" s="192" t="s">
        <v>409</v>
      </c>
      <c r="O73" s="192" t="s">
        <v>409</v>
      </c>
      <c r="P73" s="192">
        <v>0</v>
      </c>
      <c r="Q73" s="192" t="s">
        <v>409</v>
      </c>
      <c r="R73" s="192" t="s">
        <v>409</v>
      </c>
      <c r="S73" s="192" t="s">
        <v>409</v>
      </c>
      <c r="T73" s="192" t="s">
        <v>409</v>
      </c>
      <c r="U73" s="192" t="s">
        <v>409</v>
      </c>
      <c r="V73" s="192" t="s">
        <v>409</v>
      </c>
      <c r="W73" s="192" t="s">
        <v>409</v>
      </c>
      <c r="X73" s="192" t="s">
        <v>409</v>
      </c>
      <c r="Y73" s="192"/>
      <c r="Z73" s="192"/>
      <c r="AA73" s="80"/>
      <c r="AB73" s="80"/>
      <c r="AC73" s="80"/>
    </row>
    <row r="74" spans="1:29" x14ac:dyDescent="0.2">
      <c r="A74" s="84">
        <v>67</v>
      </c>
      <c r="B74" s="84" t="str">
        <f ca="1"/>
        <v>Micronesia, Fed. Sts.</v>
      </c>
      <c r="C74" s="84" t="str">
        <f ca="1"/>
        <v>FSM</v>
      </c>
      <c r="D74" s="219" t="str">
        <f ca="1"/>
        <v>EAS           East Asia &amp; Pacific</v>
      </c>
      <c r="E74" s="219" t="str">
        <f ca="1"/>
        <v>IDA</v>
      </c>
      <c r="F74" s="190" t="str">
        <f t="shared" ca="1" si="4"/>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$M$4:$V$4,
                    (M74:V74),
                    "")),
            1,
            0))
        =0,
    NA(),
    IF(
        Parameters!$D$15=1,
        IF(
            SUM(--(ISNUMBER(IF($M$4:$V$4=1,(M74:V74),""))))&gt;0,
            MAX(IF(
                ISNUMBER(M74:V74),
                IF(
                    M$4:V$4=1,
                    M74:V74,
                    ""),
                "")),
            MAX(IF(
                ISNUMBER(M74:V74),
                IF(
                    M$4:V$4=2,
                    M74:V74,
                    ""),
                ""))
        ),
        IF(
            Parameters!$D$16=1,
            IFERROR(
                AVERAGE(IF(
                    ISNUMBER(M74:V74),
                    IF(
                        M$4:V$4=1,
                        M74:V74,
                        ""),
                    "")),
                AVERAGE(IF(
                    ISNUMBER(M74:V74),
                    IF(
                        M$4:V$4=2,
                        M74:V74,
                        ""),
                    ""))
            ),
            IF(
                Parameters!$D$17=1,
                IFERROR(
                    IF(
                        OR(
                            IF(
                                ISNUMBER(M74:V74),
                                IF(
                                    M$4:V$4=1,
                                    M74:V74,
                                    ""),
                                "")
                            =0),
                        0,
                        GEOMEAN(IF(
                            ISNUMBER(M74:V74),
                            IF(
                                M$4:V$4=1,
                                M74:V74,
                                ""),
                            ""))
                    ),
                    IF(
                        OR(IF(
                            ISNUMBER(M74:V74),
                            IF(
                                M$4:V$4=2,
                                M74:V74,
                                ""),
                            "")
                            =0),
                        0,
                        GEOMEAN(IF(
                            ISNUMBER(M74:V74),
                            IF(
                                M$4:V$4=2,
                                M74:V74,
                                ""),
                            "")))
                )
            )
        )
    )
)</f>
        <v>3.5</v>
      </c>
      <c r="I74" s="191" cm="1">
        <f t="array" ref="I74">IF(
    SUM(IF(
            ISNUMBER(
                IF(
                    $M$5:$V$5,
                    (M74:V74),
                    "")),
            1,
            0))
        =0,
    NA(),
    IF(
        Parameters!$D$15=1,
        IF(
            SUM(--(ISNUMBER(IF($M$5:$V$5=1,(M74:V74),""))))&gt;0,
            MAX(IF(
                ISNUMBER(M74:V74),
                IF(
                    M$5:V$5=1,
                    M74:V74,
                    ""),
                "")),
            MAX(IF(
                ISNUMBER(M74:V74),
                IF(
                    M$5:V$5=2,
                    M74:V74,
                    ""),
                ""))
        ),
        IF(
            Parameters!$D$16=1,
            IFERROR(
                AVERAGE(IF(
                    ISNUMBER(M74:V74),
                    IF(
                        M$5:V$5=1,
                        M74:V74,
                        ""),
                    "")),
                AVERAGE(IF(
                    ISNUMBER(M74:V74),
                    IF(
                        M$5:V$5=2,
                        M74:V74,
                        ""),
                    ""))
            ),
            IF(
                Parameters!$D$17=1,
                IFERROR(
                    IF(
                        OR(
                            IF(
                                ISNUMBER(M74:V74),
                                IF(
                                    M$5:V$5=1,
                                    M74:V74,
                                    ""),
                                "")
                            =0),
                        0,
                        GEOMEAN(IF(
                            ISNUMBER(M74:V74),
                            IF(
                                M$5:V$5=1,
                                M74:V74,
                                ""),
                            ""))
                    ),
                    IF(
                        OR(IF(
                            ISNUMBER(M74:V74),
                            IF(
                                M$5:V$5=2,
                                M74:V74,
                                ""),
                            "")
                            =0),
                        0,
                        GEOMEAN(IF(
                            ISNUMBER(M74:V74),
                            IF(
                                M$5:V$5=2,
                                M74:V74,
                                ""),
                            "")))
                )
            )
        )
    )
)</f>
        <v>0</v>
      </c>
      <c r="J74" s="242">
        <v>45188</v>
      </c>
      <c r="K74" s="242">
        <v>45259</v>
      </c>
      <c r="L74" s="91" t="s">
        <v>117</v>
      </c>
      <c r="M74" s="192">
        <v>3.5</v>
      </c>
      <c r="N74" s="192" t="s">
        <v>409</v>
      </c>
      <c r="O74" s="192">
        <v>0</v>
      </c>
      <c r="P74" s="192">
        <v>0</v>
      </c>
      <c r="Q74" s="192">
        <v>0</v>
      </c>
      <c r="R74" s="192" t="s">
        <v>409</v>
      </c>
      <c r="S74" s="192">
        <v>3.1</v>
      </c>
      <c r="T74" s="192" t="s">
        <v>409</v>
      </c>
      <c r="U74" s="192">
        <v>0</v>
      </c>
      <c r="V74" s="192" t="s">
        <v>409</v>
      </c>
      <c r="W74" s="192">
        <v>0.2</v>
      </c>
      <c r="X74" s="192" t="s">
        <v>409</v>
      </c>
      <c r="Y74" s="192"/>
      <c r="Z74" s="192"/>
      <c r="AA74" s="80"/>
      <c r="AB74" s="80"/>
      <c r="AC74" s="80"/>
    </row>
    <row r="75" spans="1:29" x14ac:dyDescent="0.2">
      <c r="A75" s="84">
        <v>68</v>
      </c>
      <c r="B75" s="84" t="str">
        <f ca="1"/>
        <v>Gabon</v>
      </c>
      <c r="C75" s="84" t="str">
        <f ca="1"/>
        <v>GAB</v>
      </c>
      <c r="D75" s="219" t="str">
        <f ca="1"/>
        <v>SSF           Sub-Saharan Africa</v>
      </c>
      <c r="E75" s="219" t="str">
        <f ca="1"/>
        <v>IBRD</v>
      </c>
      <c r="F75" s="190" t="str">
        <f t="shared" ca="1" si="4"/>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0</v>
      </c>
      <c r="H75" s="80" cm="1">
        <f t="array" ref="H75">IF(
    SUM(IF(
            ISNUMBER(
                IF(
                    $M$4:$V$4,
                    (M75:V75),
                    "")),
            1,
            0))
        =0,
    NA(),
    IF(
        Parameters!$D$15=1,
        IF(
            SUM(--(ISNUMBER(IF($M$4:$V$4=1,(M75:V75),""))))&gt;0,
            MAX(IF(
                ISNUMBER(M75:V75),
                IF(
                    M$4:V$4=1,
                    M75:V75,
                    ""),
                "")),
            MAX(IF(
                ISNUMBER(M75:V75),
                IF(
                    M$4:V$4=2,
                    M75:V75,
                    ""),
                ""))
        ),
        IF(
            Parameters!$D$16=1,
            IFERROR(
                AVERAGE(IF(
                    ISNUMBER(M75:V75),
                    IF(
                        M$4:V$4=1,
                        M75:V75,
                        ""),
                    "")),
                AVERAGE(IF(
                    ISNUMBER(M75:V75),
                    IF(
                        M$4:V$4=2,
                        M75:V75,
                        ""),
                    ""))
            ),
            IF(
                Parameters!$D$17=1,
                IFERROR(
                    IF(
                        OR(
                            IF(
                                ISNUMBER(M75:V75),
                                IF(
                                    M$4:V$4=1,
                                    M75:V75,
                                    ""),
                                "")
                            =0),
                        0,
                        GEOMEAN(IF(
                            ISNUMBER(M75:V75),
                            IF(
                                M$4:V$4=1,
                                M75:V75,
                                ""),
                            ""))
                    ),
                    IF(
                        OR(IF(
                            ISNUMBER(M75:V75),
                            IF(
                                M$4:V$4=2,
                                M75:V75,
                                ""),
                            "")
                            =0),
                        0,
                        GEOMEAN(IF(
                            ISNUMBER(M75:V75),
                            IF(
                                M$4:V$4=2,
                                M75:V75,
                                ""),
                            "")))
                )
            )
        )
    )
)</f>
        <v>3.5</v>
      </c>
      <c r="I75" s="191" cm="1">
        <f t="array" ref="I75">IF(
    SUM(IF(
            ISNUMBER(
                IF(
                    $M$5:$V$5,
                    (M75:V75),
                    "")),
            1,
            0))
        =0,
    NA(),
    IF(
        Parameters!$D$15=1,
        IF(
            SUM(--(ISNUMBER(IF($M$5:$V$5=1,(M75:V75),""))))&gt;0,
            MAX(IF(
                ISNUMBER(M75:V75),
                IF(
                    M$5:V$5=1,
                    M75:V75,
                    ""),
                "")),
            MAX(IF(
                ISNUMBER(M75:V75),
                IF(
                    M$5:V$5=2,
                    M75:V75,
                    ""),
                ""))
        ),
        IF(
            Parameters!$D$16=1,
            IFERROR(
                AVERAGE(IF(
                    ISNUMBER(M75:V75),
                    IF(
                        M$5:V$5=1,
                        M75:V75,
                        ""),
                    "")),
                AVERAGE(IF(
                    ISNUMBER(M75:V75),
                    IF(
                        M$5:V$5=2,
                        M75:V75,
                        ""),
                    ""))
            ),
            IF(
                Parameters!$D$17=1,
                IFERROR(
                    IF(
                        OR(
                            IF(
                                ISNUMBER(M75:V75),
                                IF(
                                    M$5:V$5=1,
                                    M75:V75,
                                    ""),
                                "")
                            =0),
                        0,
                        GEOMEAN(IF(
                            ISNUMBER(M75:V75),
                            IF(
                                M$5:V$5=1,
                                M75:V75,
                                ""),
                            ""))
                    ),
                    IF(
                        OR(IF(
                            ISNUMBER(M75:V75),
                            IF(
                                M$5:V$5=2,
                                M75:V75,
                                ""),
                            "")
                            =0),
                        0,
                        GEOMEAN(IF(
                            ISNUMBER(M75:V75),
                            IF(
                                M$5:V$5=2,
                                M75:V75,
                                ""),
                            "")))
                )
            )
        )
    )
)</f>
        <v>0</v>
      </c>
      <c r="J75" s="242">
        <v>45188</v>
      </c>
      <c r="K75" s="242">
        <v>45271</v>
      </c>
      <c r="L75" s="91" t="s">
        <v>119</v>
      </c>
      <c r="M75" s="192">
        <v>3.5</v>
      </c>
      <c r="N75" s="192">
        <v>0</v>
      </c>
      <c r="O75" s="192">
        <v>0</v>
      </c>
      <c r="P75" s="192">
        <v>0</v>
      </c>
      <c r="Q75" s="192">
        <v>0</v>
      </c>
      <c r="R75" s="192" t="s">
        <v>409</v>
      </c>
      <c r="S75" s="192">
        <v>3.1</v>
      </c>
      <c r="T75" s="192" t="s">
        <v>904</v>
      </c>
      <c r="U75" s="192">
        <v>0</v>
      </c>
      <c r="V75" s="192" t="s">
        <v>409</v>
      </c>
      <c r="W75" s="192">
        <v>0.5</v>
      </c>
      <c r="X75" s="192" t="s">
        <v>409</v>
      </c>
      <c r="Y75" s="192"/>
      <c r="Z75" s="192"/>
      <c r="AA75" s="80"/>
      <c r="AB75" s="80"/>
      <c r="AC75" s="80"/>
    </row>
    <row r="76" spans="1:29" x14ac:dyDescent="0.2">
      <c r="A76" s="84">
        <v>69</v>
      </c>
      <c r="B76" s="84" t="str">
        <f ca="1"/>
        <v>United Kingdom</v>
      </c>
      <c r="C76" s="84" t="str">
        <f ca="1"/>
        <v>GBR</v>
      </c>
      <c r="D76" s="219" t="str">
        <f ca="1"/>
        <v>ECS           Europe &amp; Central Asia</v>
      </c>
      <c r="E76" s="219" t="str">
        <f ca="1"/>
        <v>NA</v>
      </c>
      <c r="F76" s="190" t="str">
        <f t="shared" ca="1" si="4"/>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$M$4:$V$4,
                    (M76:V76),
                    "")),
            1,
            0))
        =0,
    NA(),
    IF(
        Parameters!$D$15=1,
        IF(
            SUM(--(ISNUMBER(IF($M$4:$V$4=1,(M76:V76),""))))&gt;0,
            MAX(IF(
                ISNUMBER(M76:V76),
                IF(
                    M$4:V$4=1,
                    M76:V76,
                    ""),
                "")),
            MAX(IF(
                ISNUMBER(M76:V76),
                IF(
                    M$4:V$4=2,
                    M76:V76,
                    ""),
                ""))
        ),
        IF(
            Parameters!$D$16=1,
            IFERROR(
                AVERAGE(IF(
                    ISNUMBER(M76:V76),
                    IF(
                        M$4:V$4=1,
                        M76:V76,
                        ""),
                    "")),
                AVERAGE(IF(
                    ISNUMBER(M76:V76),
                    IF(
                        M$4:V$4=2,
                        M76:V76,
                        ""),
                    ""))
            ),
            IF(
                Parameters!$D$17=1,
                IFERROR(
                    IF(
                        OR(
                            IF(
                                ISNUMBER(M76:V76),
                                IF(
                                    M$4:V$4=1,
                                    M76:V76,
                                    ""),
                                "")
                            =0),
                        0,
                        GEOMEAN(IF(
                            ISNUMBER(M76:V76),
                            IF(
                                M$4:V$4=1,
                                M76:V76,
                                ""),
                            ""))
                    ),
                    IF(
                        OR(IF(
                            ISNUMBER(M76:V76),
                            IF(
                                M$4:V$4=2,
                                M76:V76,
                                ""),
                            "")
                            =0),
                        0,
                        GEOMEAN(IF(
                            ISNUMBER(M76:V76),
                            IF(
                                M$4:V$4=2,
                                M76:V76,
                                ""),
                            "")))
                )
            )
        )
    )
)</f>
        <v>4</v>
      </c>
      <c r="I76" s="191" cm="1">
        <f t="array" ref="I76">IF(
    SUM(IF(
            ISNUMBER(
                IF(
                    $M$5:$V$5,
                    (M76:V76),
                    "")),
            1,
            0))
        =0,
    NA(),
    IF(
        Parameters!$D$15=1,
        IF(
            SUM(--(ISNUMBER(IF($M$5:$V$5=1,(M76:V76),""))))&gt;0,
            MAX(IF(
                ISNUMBER(M76:V76),
                IF(
                    M$5:V$5=1,
                    M76:V76,
                    ""),
                "")),
            MAX(IF(
                ISNUMBER(M76:V76),
                IF(
                    M$5:V$5=2,
                    M76:V76,
                    ""),
                ""))
        ),
        IF(
            Parameters!$D$16=1,
            IFERROR(
                AVERAGE(IF(
                    ISNUMBER(M76:V76),
                    IF(
                        M$5:V$5=1,
                        M76:V76,
                        ""),
                    "")),
                AVERAGE(IF(
                    ISNUMBER(M76:V76),
                    IF(
                        M$5:V$5=2,
                        M76:V76,
                        ""),
                    ""))
            ),
            IF(
                Parameters!$D$17=1,
                IFERROR(
                    IF(
                        OR(
                            IF(
                                ISNUMBER(M76:V76),
                                IF(
                                    M$5:V$5=1,
                                    M76:V76,
                                    ""),
                                "")
                            =0),
                        0,
                        GEOMEAN(IF(
                            ISNUMBER(M76:V76),
                            IF(
                                M$5:V$5=1,
                                M76:V76,
                                ""),
                            ""))
                    ),
                    IF(
                        OR(IF(
                            ISNUMBER(M76:V76),
                            IF(
                                M$5:V$5=2,
                                M76:V76,
                                ""),
                            "")
                            =0),
                        0,
                        GEOMEAN(IF(
                            ISNUMBER(M76:V76),
                            IF(
                                M$5:V$5=2,
                                M76:V76,
                                ""),
                            "")))
                )
            )
        )
    )
)</f>
        <v>0</v>
      </c>
      <c r="J76" s="242">
        <v>45188</v>
      </c>
      <c r="K76" s="242">
        <v>44802</v>
      </c>
      <c r="L76" s="91" t="s">
        <v>121</v>
      </c>
      <c r="M76" s="192">
        <v>4</v>
      </c>
      <c r="N76" s="192" t="s">
        <v>409</v>
      </c>
      <c r="O76" s="192">
        <v>0</v>
      </c>
      <c r="P76" s="192">
        <v>0</v>
      </c>
      <c r="Q76" s="192">
        <v>0</v>
      </c>
      <c r="R76" s="192" t="s">
        <v>409</v>
      </c>
      <c r="S76" s="192">
        <v>3.4</v>
      </c>
      <c r="T76" s="192" t="s">
        <v>409</v>
      </c>
      <c r="U76" s="192">
        <v>0</v>
      </c>
      <c r="V76" s="192" t="s">
        <v>409</v>
      </c>
      <c r="W76" s="192">
        <v>0</v>
      </c>
      <c r="X76" s="192" t="s">
        <v>409</v>
      </c>
      <c r="Y76" s="192"/>
      <c r="Z76" s="192"/>
      <c r="AA76" s="80"/>
      <c r="AB76" s="80"/>
      <c r="AC76" s="80"/>
    </row>
    <row r="77" spans="1:29" x14ac:dyDescent="0.2">
      <c r="A77" s="84">
        <v>70</v>
      </c>
      <c r="B77" s="84" t="str">
        <f ca="1"/>
        <v>Georgia</v>
      </c>
      <c r="C77" s="84" t="str">
        <f ca="1"/>
        <v>GEO</v>
      </c>
      <c r="D77" s="219" t="str">
        <f ca="1"/>
        <v>ECS           Europe &amp; Central Asia</v>
      </c>
      <c r="E77" s="219" t="str">
        <f ca="1"/>
        <v>IBRD</v>
      </c>
      <c r="F77" s="190" t="str">
        <f t="shared" ca="1" si="4"/>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0</v>
      </c>
      <c r="H77" s="80" cm="1">
        <f t="array" ref="H77">IF(
    SUM(IF(
            ISNUMBER(
                IF(
                    $M$4:$V$4,
                    (M77:V77),
                    "")),
            1,
            0))
        =0,
    NA(),
    IF(
        Parameters!$D$15=1,
        IF(
            SUM(--(ISNUMBER(IF($M$4:$V$4=1,(M77:V77),""))))&gt;0,
            MAX(IF(
                ISNUMBER(M77:V77),
                IF(
                    M$4:V$4=1,
                    M77:V77,
                    ""),
                "")),
            MAX(IF(
                ISNUMBER(M77:V77),
                IF(
                    M$4:V$4=2,
                    M77:V77,
                    ""),
                ""))
        ),
        IF(
            Parameters!$D$16=1,
            IFERROR(
                AVERAGE(IF(
                    ISNUMBER(M77:V77),
                    IF(
                        M$4:V$4=1,
                        M77:V77,
                        ""),
                    "")),
                AVERAGE(IF(
                    ISNUMBER(M77:V77),
                    IF(
                        M$4:V$4=2,
                        M77:V77,
                        ""),
                    ""))
            ),
            IF(
                Parameters!$D$17=1,
                IFERROR(
                    IF(
                        OR(
                            IF(
                                ISNUMBER(M77:V77),
                                IF(
                                    M$4:V$4=1,
                                    M77:V77,
                                    ""),
                                "")
                            =0),
                        0,
                        GEOMEAN(IF(
                            ISNUMBER(M77:V77),
                            IF(
                                M$4:V$4=1,
                                M77:V77,
                                ""),
                            ""))
                    ),
                    IF(
                        OR(IF(
                            ISNUMBER(M77:V77),
                            IF(
                                M$4:V$4=2,
                                M77:V77,
                                ""),
                            "")
                            =0),
                        0,
                        GEOMEAN(IF(
                            ISNUMBER(M77:V77),
                            IF(
                                M$4:V$4=2,
                                M77:V77,
                                ""),
                            "")))
                )
            )
        )
    )
)</f>
        <v>5.8333333333333304</v>
      </c>
      <c r="I77" s="191" cm="1">
        <f t="array" ref="I77">IF(
    SUM(IF(
            ISNUMBER(
                IF(
                    $M$5:$V$5,
                    (M77:V77),
                    "")),
            1,
            0))
        =0,
    NA(),
    IF(
        Parameters!$D$15=1,
        IF(
            SUM(--(ISNUMBER(IF($M$5:$V$5=1,(M77:V77),""))))&gt;0,
            MAX(IF(
                ISNUMBER(M77:V77),
                IF(
                    M$5:V$5=1,
                    M77:V77,
                    ""),
                "")),
            MAX(IF(
                ISNUMBER(M77:V77),
                IF(
                    M$5:V$5=2,
                    M77:V77,
                    ""),
                ""))
        ),
        IF(
            Parameters!$D$16=1,
            IFERROR(
                AVERAGE(IF(
                    ISNUMBER(M77:V77),
                    IF(
                        M$5:V$5=1,
                        M77:V77,
                        ""),
                    "")),
                AVERAGE(IF(
                    ISNUMBER(M77:V77),
                    IF(
                        M$5:V$5=2,
                        M77:V77,
                        ""),
                    ""))
            ),
            IF(
                Parameters!$D$17=1,
                IFERROR(
                    IF(
                        OR(
                            IF(
                                ISNUMBER(M77:V77),
                                IF(
                                    M$5:V$5=1,
                                    M77:V77,
                                    ""),
                                "")
                            =0),
                        0,
                        GEOMEAN(IF(
                            ISNUMBER(M77:V77),
                            IF(
                                M$5:V$5=1,
                                M77:V77,
                                ""),
                            ""))
                    ),
                    IF(
                        OR(IF(
                            ISNUMBER(M77:V77),
                            IF(
                                M$5:V$5=2,
                                M77:V77,
                                ""),
                            "")
                            =0),
                        0,
                        GEOMEAN(IF(
                            ISNUMBER(M77:V77),
                            IF(
                                M$5:V$5=2,
                                M77:V77,
                                ""),
                            "")))
                )
            )
        )
    )
)</f>
        <v>0</v>
      </c>
      <c r="J77" s="242">
        <v>45188</v>
      </c>
      <c r="K77" s="242">
        <v>45272</v>
      </c>
      <c r="L77" s="91" t="s">
        <v>123</v>
      </c>
      <c r="M77" s="192">
        <v>5.8333333333333304</v>
      </c>
      <c r="N77" s="192">
        <v>0</v>
      </c>
      <c r="O77" s="192">
        <v>0</v>
      </c>
      <c r="P77" s="192">
        <v>0</v>
      </c>
      <c r="Q77" s="192">
        <v>0</v>
      </c>
      <c r="R77" s="192" t="s">
        <v>409</v>
      </c>
      <c r="S77" s="192">
        <v>4.5</v>
      </c>
      <c r="T77" s="192" t="s">
        <v>934</v>
      </c>
      <c r="U77" s="192">
        <v>0</v>
      </c>
      <c r="V77" s="192" t="s">
        <v>409</v>
      </c>
      <c r="W77" s="192">
        <v>0</v>
      </c>
      <c r="X77" s="192" t="s">
        <v>409</v>
      </c>
      <c r="Y77" s="192"/>
      <c r="Z77" s="192"/>
      <c r="AA77" s="80"/>
      <c r="AB77" s="80"/>
      <c r="AC77" s="80"/>
    </row>
    <row r="78" spans="1:29" x14ac:dyDescent="0.2">
      <c r="A78" s="84">
        <v>71</v>
      </c>
      <c r="B78" s="84" t="str">
        <f ca="1"/>
        <v>Ghana</v>
      </c>
      <c r="C78" s="84" t="str">
        <f ca="1"/>
        <v>GHA</v>
      </c>
      <c r="D78" s="219" t="str">
        <f ca="1"/>
        <v>SSF           Sub-Saharan Africa</v>
      </c>
      <c r="E78" s="219" t="str">
        <f ca="1"/>
        <v>IDA</v>
      </c>
      <c r="F78" s="190" t="str">
        <f t="shared" ca="1" si="4"/>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0</v>
      </c>
      <c r="H78" s="80" cm="1">
        <f t="array" ref="H78">IF(
    SUM(IF(
            ISNUMBER(
                IF(
                    $M$4:$V$4,
                    (M78:V78),
                    "")),
            1,
            0))
        =0,
    NA(),
    IF(
        Parameters!$D$15=1,
        IF(
            SUM(--(ISNUMBER(IF($M$4:$V$4=1,(M78:V78),""))))&gt;0,
            MAX(IF(
                ISNUMBER(M78:V78),
                IF(
                    M$4:V$4=1,
                    M78:V78,
                    ""),
                "")),
            MAX(IF(
                ISNUMBER(M78:V78),
                IF(
                    M$4:V$4=2,
                    M78:V78,
                    ""),
                ""))
        ),
        IF(
            Parameters!$D$16=1,
            IFERROR(
                AVERAGE(IF(
                    ISNUMBER(M78:V78),
                    IF(
                        M$4:V$4=1,
                        M78:V78,
                        ""),
                    "")),
                AVERAGE(IF(
                    ISNUMBER(M78:V78),
                    IF(
                        M$4:V$4=2,
                        M78:V78,
                        ""),
                    ""))
            ),
            IF(
                Parameters!$D$17=1,
                IFERROR(
                    IF(
                        OR(
                            IF(
                                ISNUMBER(M78:V78),
                                IF(
                                    M$4:V$4=1,
                                    M78:V78,
                                    ""),
                                "")
                            =0),
                        0,
                        GEOMEAN(IF(
                            ISNUMBER(M78:V78),
                            IF(
                                M$4:V$4=1,
                                M78:V78,
                                ""),
                            ""))
                    ),
                    IF(
                        OR(IF(
                            ISNUMBER(M78:V78),
                            IF(
                                M$4:V$4=2,
                                M78:V78,
                                ""),
                            "")
                            =0),
                        0,
                        GEOMEAN(IF(
                            ISNUMBER(M78:V78),
                            IF(
                                M$4:V$4=2,
                                M78:V78,
                                ""),
                            "")))
                )
            )
        )
    )
)</f>
        <v>3.6666666666666599</v>
      </c>
      <c r="I78" s="191" cm="1">
        <f t="array" ref="I78">IF(
    SUM(IF(
            ISNUMBER(
                IF(
                    $M$5:$V$5,
                    (M78:V78),
                    "")),
            1,
            0))
        =0,
    NA(),
    IF(
        Parameters!$D$15=1,
        IF(
            SUM(--(ISNUMBER(IF($M$5:$V$5=1,(M78:V78),""))))&gt;0,
            MAX(IF(
                ISNUMBER(M78:V78),
                IF(
                    M$5:V$5=1,
                    M78:V78,
                    ""),
                "")),
            MAX(IF(
                ISNUMBER(M78:V78),
                IF(
                    M$5:V$5=2,
                    M78:V78,
                    ""),
                ""))
        ),
        IF(
            Parameters!$D$16=1,
            IFERROR(
                AVERAGE(IF(
                    ISNUMBER(M78:V78),
                    IF(
                        M$5:V$5=1,
                        M78:V78,
                        ""),
                    "")),
                AVERAGE(IF(
                    ISNUMBER(M78:V78),
                    IF(
                        M$5:V$5=2,
                        M78:V78,
                        ""),
                    ""))
            ),
            IF(
                Parameters!$D$17=1,
                IFERROR(
                    IF(
                        OR(
                            IF(
                                ISNUMBER(M78:V78),
                                IF(
                                    M$5:V$5=1,
                                    M78:V78,
                                    ""),
                                "")
                            =0),
                        0,
                        GEOMEAN(IF(
                            ISNUMBER(M78:V78),
                            IF(
                                M$5:V$5=1,
                                M78:V78,
                                ""),
                            ""))
                    ),
                    IF(
                        OR(IF(
                            ISNUMBER(M78:V78),
                            IF(
                                M$5:V$5=2,
                                M78:V78,
                                ""),
                            "")
                            =0),
                        0,
                        GEOMEAN(IF(
                            ISNUMBER(M78:V78),
                            IF(
                                M$5:V$5=2,
                                M78:V78,
                                ""),
                            "")))
                )
            )
        )
    )
)</f>
        <v>0</v>
      </c>
      <c r="J78" s="242">
        <v>45188</v>
      </c>
      <c r="K78" s="242">
        <v>45001</v>
      </c>
      <c r="L78" s="91" t="s">
        <v>125</v>
      </c>
      <c r="M78" s="192">
        <v>3.6666666666666599</v>
      </c>
      <c r="N78" s="192" t="s">
        <v>409</v>
      </c>
      <c r="O78" s="192">
        <v>0</v>
      </c>
      <c r="P78" s="192">
        <v>0</v>
      </c>
      <c r="Q78" s="192">
        <v>0</v>
      </c>
      <c r="R78" s="192" t="s">
        <v>409</v>
      </c>
      <c r="S78" s="192">
        <v>3.2</v>
      </c>
      <c r="T78" s="192" t="s">
        <v>409</v>
      </c>
      <c r="U78" s="192">
        <v>0</v>
      </c>
      <c r="V78" s="192" t="s">
        <v>409</v>
      </c>
      <c r="W78" s="192">
        <v>0</v>
      </c>
      <c r="X78" s="192" t="s">
        <v>409</v>
      </c>
      <c r="Y78" s="192"/>
      <c r="Z78" s="192"/>
      <c r="AA78" s="80"/>
      <c r="AB78" s="80"/>
      <c r="AC78" s="80"/>
    </row>
    <row r="79" spans="1:29" x14ac:dyDescent="0.2">
      <c r="A79" s="84">
        <v>72</v>
      </c>
      <c r="B79" s="84" t="str">
        <f ca="1"/>
        <v>Gibraltar</v>
      </c>
      <c r="C79" s="84" t="str">
        <f ca="1"/>
        <v>GIB</v>
      </c>
      <c r="D79" s="219" t="str">
        <f ca="1"/>
        <v>ECS           Europe &amp; Central Asia</v>
      </c>
      <c r="E79" s="219" t="str">
        <f ca="1"/>
        <v>NA</v>
      </c>
      <c r="F79" s="190" t="str">
        <f t="shared" ca="1" si="4"/>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t="e" cm="1">
        <f t="array" ref="H79">IF(
    SUM(IF(
            ISNUMBER(
                IF(
                    $M$4:$V$4,
                    (M79:V79),
                    "")),
            1,
            0))
        =0,
    NA(),
    IF(
        Parameters!$D$15=1,
        IF(
            SUM(--(ISNUMBER(IF($M$4:$V$4=1,(M79:V79),""))))&gt;0,
            MAX(IF(
                ISNUMBER(M79:V79),
                IF(
                    M$4:V$4=1,
                    M79:V79,
                    ""),
                "")),
            MAX(IF(
                ISNUMBER(M79:V79),
                IF(
                    M$4:V$4=2,
                    M79:V79,
                    ""),
                ""))
        ),
        IF(
            Parameters!$D$16=1,
            IFERROR(
                AVERAGE(IF(
                    ISNUMBER(M79:V79),
                    IF(
                        M$4:V$4=1,
                        M79:V79,
                        ""),
                    "")),
                AVERAGE(IF(
                    ISNUMBER(M79:V79),
                    IF(
                        M$4:V$4=2,
                        M79:V79,
                        ""),
                    ""))
            ),
            IF(
                Parameters!$D$17=1,
                IFERROR(
                    IF(
                        OR(
                            IF(
                                ISNUMBER(M79:V79),
                                IF(
                                    M$4:V$4=1,
                                    M79:V79,
                                    ""),
                                "")
                            =0),
                        0,
                        GEOMEAN(IF(
                            ISNUMBER(M79:V79),
                            IF(
                                M$4:V$4=1,
                                M79:V79,
                                ""),
                            ""))
                    ),
                    IF(
                        OR(IF(
                            ISNUMBER(M79:V79),
                            IF(
                                M$4:V$4=2,
                                M79:V79,
                                ""),
                            "")
                            =0),
                        0,
                        GEOMEAN(IF(
                            ISNUMBER(M79:V79),
                            IF(
                                M$4:V$4=2,
                                M79:V79,
                                ""),
                            "")))
                )
            )
        )
    )
)</f>
        <v>#N/A</v>
      </c>
      <c r="I79" s="191" cm="1">
        <f t="array" ref="I79">IF(
    SUM(IF(
            ISNUMBER(
                IF(
                    $M$5:$V$5,
                    (M79:V79),
                    "")),
            1,
            0))
        =0,
    NA(),
    IF(
        Parameters!$D$15=1,
        IF(
            SUM(--(ISNUMBER(IF($M$5:$V$5=1,(M79:V79),""))))&gt;0,
            MAX(IF(
                ISNUMBER(M79:V79),
                IF(
                    M$5:V$5=1,
                    M79:V79,
                    ""),
                "")),
            MAX(IF(
                ISNUMBER(M79:V79),
                IF(
                    M$5:V$5=2,
                    M79:V79,
                    ""),
                ""))
        ),
        IF(
            Parameters!$D$16=1,
            IFERROR(
                AVERAGE(IF(
                    ISNUMBER(M79:V79),
                    IF(
                        M$5:V$5=1,
                        M79:V79,
                        ""),
                    "")),
                AVERAGE(IF(
                    ISNUMBER(M79:V79),
                    IF(
                        M$5:V$5=2,
                        M79:V79,
                        ""),
                    ""))
            ),
            IF(
                Parameters!$D$17=1,
                IFERROR(
                    IF(
                        OR(
                            IF(
                                ISNUMBER(M79:V79),
                                IF(
                                    M$5:V$5=1,
                                    M79:V79,
                                    ""),
                                "")
                            =0),
                        0,
                        GEOMEAN(IF(
                            ISNUMBER(M79:V79),
                            IF(
                                M$5:V$5=1,
                                M79:V79,
                                ""),
                            ""))
                    ),
                    IF(
                        OR(IF(
                            ISNUMBER(M79:V79),
                            IF(
                                M$5:V$5=2,
                                M79:V79,
                                ""),
                            "")
                            =0),
                        0,
                        GEOMEAN(IF(
                            ISNUMBER(M79:V79),
                            IF(
                                M$5:V$5=2,
                                M79:V79,
                                ""),
                            "")))
                )
            )
        )
    )
)</f>
        <v>0</v>
      </c>
      <c r="J79" s="242" t="s">
        <v>409</v>
      </c>
      <c r="K79" s="242">
        <v>45218</v>
      </c>
      <c r="L79" s="91" t="s">
        <v>702</v>
      </c>
      <c r="M79" s="192" t="s">
        <v>409</v>
      </c>
      <c r="N79" s="192" t="s">
        <v>409</v>
      </c>
      <c r="O79" s="192" t="s">
        <v>409</v>
      </c>
      <c r="P79" s="192">
        <v>0</v>
      </c>
      <c r="Q79" s="192">
        <v>0</v>
      </c>
      <c r="R79" s="192" t="s">
        <v>409</v>
      </c>
      <c r="S79" s="192" t="s">
        <v>409</v>
      </c>
      <c r="T79" s="192" t="s">
        <v>409</v>
      </c>
      <c r="U79" s="192" t="s">
        <v>409</v>
      </c>
      <c r="V79" s="192" t="s">
        <v>409</v>
      </c>
      <c r="W79" s="192">
        <v>0</v>
      </c>
      <c r="X79" s="192" t="s">
        <v>409</v>
      </c>
      <c r="Y79" s="192"/>
      <c r="Z79" s="192"/>
      <c r="AA79" s="80"/>
      <c r="AB79" s="80"/>
      <c r="AC79" s="80"/>
    </row>
    <row r="80" spans="1:29" x14ac:dyDescent="0.2">
      <c r="A80" s="84">
        <v>73</v>
      </c>
      <c r="B80" s="84" t="str">
        <f ca="1"/>
        <v>Guinea</v>
      </c>
      <c r="C80" s="84" t="str">
        <f ca="1"/>
        <v>GIN</v>
      </c>
      <c r="D80" s="219" t="str">
        <f ca="1"/>
        <v>SSF           Sub-Saharan Africa</v>
      </c>
      <c r="E80" s="219" t="str">
        <f ca="1"/>
        <v>IDA</v>
      </c>
      <c r="F80" s="190" t="str">
        <f t="shared" ca="1" si="4"/>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0</v>
      </c>
      <c r="H80" s="80" cm="1">
        <f t="array" ref="H80">IF(
    SUM(IF(
            ISNUMBER(
                IF(
                    $M$4:$V$4,
                    (M80:V80),
                    "")),
            1,
            0))
        =0,
    NA(),
    IF(
        Parameters!$D$15=1,
        IF(
            SUM(--(ISNUMBER(IF($M$4:$V$4=1,(M80:V80),""))))&gt;0,
            MAX(IF(
                ISNUMBER(M80:V80),
                IF(
                    M$4:V$4=1,
                    M80:V80,
                    ""),
                "")),
            MAX(IF(
                ISNUMBER(M80:V80),
                IF(
                    M$4:V$4=2,
                    M80:V80,
                    ""),
                ""))
        ),
        IF(
            Parameters!$D$16=1,
            IFERROR(
                AVERAGE(IF(
                    ISNUMBER(M80:V80),
                    IF(
                        M$4:V$4=1,
                        M80:V80,
                        ""),
                    "")),
                AVERAGE(IF(
                    ISNUMBER(M80:V80),
                    IF(
                        M$4:V$4=2,
                        M80:V80,
                        ""),
                    ""))
            ),
            IF(
                Parameters!$D$17=1,
                IFERROR(
                    IF(
                        OR(
                            IF(
                                ISNUMBER(M80:V80),
                                IF(
                                    M$4:V$4=1,
                                    M80:V80,
                                    ""),
                                "")
                            =0),
                        0,
                        GEOMEAN(IF(
                            ISNUMBER(M80:V80),
                            IF(
                                M$4:V$4=1,
                                M80:V80,
                                ""),
                            ""))
                    ),
                    IF(
                        OR(IF(
                            ISNUMBER(M80:V80),
                            IF(
                                M$4:V$4=2,
                                M80:V80,
                                ""),
                            "")
                            =0),
                        0,
                        GEOMEAN(IF(
                            ISNUMBER(M80:V80),
                            IF(
                                M$4:V$4=2,
                                M80:V80,
                                ""),
                            "")))
                )
            )
        )
    )
)</f>
        <v>4.5</v>
      </c>
      <c r="I80" s="191" cm="1">
        <f t="array" ref="I80">IF(
    SUM(IF(
            ISNUMBER(
                IF(
                    $M$5:$V$5,
                    (M80:V80),
                    "")),
            1,
            0))
        =0,
    NA(),
    IF(
        Parameters!$D$15=1,
        IF(
            SUM(--(ISNUMBER(IF($M$5:$V$5=1,(M80:V80),""))))&gt;0,
            MAX(IF(
                ISNUMBER(M80:V80),
                IF(
                    M$5:V$5=1,
                    M80:V80,
                    ""),
                "")),
            MAX(IF(
                ISNUMBER(M80:V80),
                IF(
                    M$5:V$5=2,
                    M80:V80,
                    ""),
                ""))
        ),
        IF(
            Parameters!$D$16=1,
            IFERROR(
                AVERAGE(IF(
                    ISNUMBER(M80:V80),
                    IF(
                        M$5:V$5=1,
                        M80:V80,
                        ""),
                    "")),
                AVERAGE(IF(
                    ISNUMBER(M80:V80),
                    IF(
                        M$5:V$5=2,
                        M80:V80,
                        ""),
                    ""))
            ),
            IF(
                Parameters!$D$17=1,
                IFERROR(
                    IF(
                        OR(
                            IF(
                                ISNUMBER(M80:V80),
                                IF(
                                    M$5:V$5=1,
                                    M80:V80,
                                    ""),
                                "")
                            =0),
                        0,
                        GEOMEAN(IF(
                            ISNUMBER(M80:V80),
                            IF(
                                M$5:V$5=1,
                                M80:V80,
                                ""),
                            ""))
                    ),
                    IF(
                        OR(IF(
                            ISNUMBER(M80:V80),
                            IF(
                                M$5:V$5=2,
                                M80:V80,
                                ""),
                            "")
                            =0),
                        0,
                        GEOMEAN(IF(
                            ISNUMBER(M80:V80),
                            IF(
                                M$5:V$5=2,
                                M80:V80,
                                ""),
                            "")))
                )
            )
        )
    )
)</f>
        <v>0</v>
      </c>
      <c r="J80" s="242">
        <v>45188</v>
      </c>
      <c r="K80" s="242">
        <v>45259</v>
      </c>
      <c r="L80" s="91" t="s">
        <v>127</v>
      </c>
      <c r="M80" s="192">
        <v>4.5</v>
      </c>
      <c r="N80" s="192" t="s">
        <v>409</v>
      </c>
      <c r="O80" s="192">
        <v>0</v>
      </c>
      <c r="P80" s="192">
        <v>0</v>
      </c>
      <c r="Q80" s="192">
        <v>0</v>
      </c>
      <c r="R80" s="192" t="s">
        <v>409</v>
      </c>
      <c r="S80" s="192">
        <v>3.7</v>
      </c>
      <c r="T80" s="192" t="s">
        <v>409</v>
      </c>
      <c r="U80" s="192">
        <v>0</v>
      </c>
      <c r="V80" s="192" t="s">
        <v>409</v>
      </c>
      <c r="W80" s="192">
        <v>0</v>
      </c>
      <c r="X80" s="192" t="s">
        <v>409</v>
      </c>
      <c r="Y80" s="192"/>
      <c r="Z80" s="192"/>
      <c r="AA80" s="80"/>
      <c r="AB80" s="80"/>
      <c r="AC80" s="80"/>
    </row>
    <row r="81" spans="1:29" x14ac:dyDescent="0.2">
      <c r="A81" s="84">
        <v>74</v>
      </c>
      <c r="B81" s="84" t="str">
        <f ca="1"/>
        <v>Gambia, The</v>
      </c>
      <c r="C81" s="84" t="str">
        <f ca="1"/>
        <v>GMB</v>
      </c>
      <c r="D81" s="219" t="str">
        <f ca="1"/>
        <v>SSF           Sub-Saharan Africa</v>
      </c>
      <c r="E81" s="219" t="str">
        <f ca="1"/>
        <v>IDA</v>
      </c>
      <c r="F81" s="190" t="str">
        <f t="shared" ca="1" si="4"/>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0</v>
      </c>
      <c r="H81" s="80" cm="1">
        <f t="array" ref="H81">IF(
    SUM(IF(
            ISNUMBER(
                IF(
                    $M$4:$V$4,
                    (M81:V81),
                    "")),
            1,
            0))
        =0,
    NA(),
    IF(
        Parameters!$D$15=1,
        IF(
            SUM(--(ISNUMBER(IF($M$4:$V$4=1,(M81:V81),""))))&gt;0,
            MAX(IF(
                ISNUMBER(M81:V81),
                IF(
                    M$4:V$4=1,
                    M81:V81,
                    ""),
                "")),
            MAX(IF(
                ISNUMBER(M81:V81),
                IF(
                    M$4:V$4=2,
                    M81:V81,
                    ""),
                ""))
        ),
        IF(
            Parameters!$D$16=1,
            IFERROR(
                AVERAGE(IF(
                    ISNUMBER(M81:V81),
                    IF(
                        M$4:V$4=1,
                        M81:V81,
                        ""),
                    "")),
                AVERAGE(IF(
                    ISNUMBER(M81:V81),
                    IF(
                        M$4:V$4=2,
                        M81:V81,
                        ""),
                    ""))
            ),
            IF(
                Parameters!$D$17=1,
                IFERROR(
                    IF(
                        OR(
                            IF(
                                ISNUMBER(M81:V81),
                                IF(
                                    M$4:V$4=1,
                                    M81:V81,
                                    ""),
                                "")
                            =0),
                        0,
                        GEOMEAN(IF(
                            ISNUMBER(M81:V81),
                            IF(
                                M$4:V$4=1,
                                M81:V81,
                                ""),
                            ""))
                    ),
                    IF(
                        OR(IF(
                            ISNUMBER(M81:V81),
                            IF(
                                M$4:V$4=2,
                                M81:V81,
                                ""),
                            "")
                            =0),
                        0,
                        GEOMEAN(IF(
                            ISNUMBER(M81:V81),
                            IF(
                                M$4:V$4=2,
                                M81:V81,
                                ""),
                            "")))
                )
            )
        )
    )
)</f>
        <v>2.8333333333333299</v>
      </c>
      <c r="I81" s="191" cm="1">
        <f t="array" ref="I81">IF(
    SUM(IF(
            ISNUMBER(
                IF(
                    $M$5:$V$5,
                    (M81:V81),
                    "")),
            1,
            0))
        =0,
    NA(),
    IF(
        Parameters!$D$15=1,
        IF(
            SUM(--(ISNUMBER(IF($M$5:$V$5=1,(M81:V81),""))))&gt;0,
            MAX(IF(
                ISNUMBER(M81:V81),
                IF(
                    M$5:V$5=1,
                    M81:V81,
                    ""),
                "")),
            MAX(IF(
                ISNUMBER(M81:V81),
                IF(
                    M$5:V$5=2,
                    M81:V81,
                    ""),
                ""))
        ),
        IF(
            Parameters!$D$16=1,
            IFERROR(
                AVERAGE(IF(
                    ISNUMBER(M81:V81),
                    IF(
                        M$5:V$5=1,
                        M81:V81,
                        ""),
                    "")),
                AVERAGE(IF(
                    ISNUMBER(M81:V81),
                    IF(
                        M$5:V$5=2,
                        M81:V81,
                        ""),
                    ""))
            ),
            IF(
                Parameters!$D$17=1,
                IFERROR(
                    IF(
                        OR(
                            IF(
                                ISNUMBER(M81:V81),
                                IF(
                                    M$5:V$5=1,
                                    M81:V81,
                                    ""),
                                "")
                            =0),
                        0,
                        GEOMEAN(IF(
                            ISNUMBER(M81:V81),
                            IF(
                                M$5:V$5=1,
                                M81:V81,
                                ""),
                            ""))
                    ),
                    IF(
                        OR(IF(
                            ISNUMBER(M81:V81),
                            IF(
                                M$5:V$5=2,
                                M81:V81,
                                ""),
                            "")
                            =0),
                        0,
                        GEOMEAN(IF(
                            ISNUMBER(M81:V81),
                            IF(
                                M$5:V$5=2,
                                M81:V81,
                                ""),
                            "")))
                )
            )
        )
    )
)</f>
        <v>0</v>
      </c>
      <c r="J81" s="242">
        <v>45188</v>
      </c>
      <c r="K81" s="242">
        <v>45154</v>
      </c>
      <c r="L81" s="91" t="s">
        <v>128</v>
      </c>
      <c r="M81" s="192">
        <v>2.8333333333333299</v>
      </c>
      <c r="N81" s="192" t="s">
        <v>409</v>
      </c>
      <c r="O81" s="192">
        <v>0</v>
      </c>
      <c r="P81" s="192">
        <v>0</v>
      </c>
      <c r="Q81" s="192">
        <v>0</v>
      </c>
      <c r="R81" s="192" t="s">
        <v>409</v>
      </c>
      <c r="S81" s="192">
        <v>2.7</v>
      </c>
      <c r="T81" s="192" t="s">
        <v>409</v>
      </c>
      <c r="U81" s="192">
        <v>0</v>
      </c>
      <c r="V81" s="192" t="s">
        <v>409</v>
      </c>
      <c r="W81" s="192">
        <v>0</v>
      </c>
      <c r="X81" s="192" t="s">
        <v>409</v>
      </c>
      <c r="Y81" s="192"/>
      <c r="Z81" s="192"/>
      <c r="AA81" s="80"/>
      <c r="AB81" s="80"/>
      <c r="AC81" s="80"/>
    </row>
    <row r="82" spans="1:29" x14ac:dyDescent="0.2">
      <c r="A82" s="84">
        <v>75</v>
      </c>
      <c r="B82" s="84" t="str">
        <f ca="1"/>
        <v>Guinea-Bissau</v>
      </c>
      <c r="C82" s="84" t="str">
        <f ca="1"/>
        <v>GNB</v>
      </c>
      <c r="D82" s="219" t="str">
        <f ca="1"/>
        <v>SSF           Sub-Saharan Africa</v>
      </c>
      <c r="E82" s="219" t="str">
        <f ca="1"/>
        <v>IDA</v>
      </c>
      <c r="F82" s="190" t="str">
        <f t="shared" ca="1" si="4"/>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0</v>
      </c>
      <c r="H82" s="80" cm="1">
        <f t="array" ref="H82">IF(
    SUM(IF(
            ISNUMBER(
                IF(
                    $M$4:$V$4,
                    (M82:V82),
                    "")),
            1,
            0))
        =0,
    NA(),
    IF(
        Parameters!$D$15=1,
        IF(
            SUM(--(ISNUMBER(IF($M$4:$V$4=1,(M82:V82),""))))&gt;0,
            MAX(IF(
                ISNUMBER(M82:V82),
                IF(
                    M$4:V$4=1,
                    M82:V82,
                    ""),
                "")),
            MAX(IF(
                ISNUMBER(M82:V82),
                IF(
                    M$4:V$4=2,
                    M82:V82,
                    ""),
                ""))
        ),
        IF(
            Parameters!$D$16=1,
            IFERROR(
                AVERAGE(IF(
                    ISNUMBER(M82:V82),
                    IF(
                        M$4:V$4=1,
                        M82:V82,
                        ""),
                    "")),
                AVERAGE(IF(
                    ISNUMBER(M82:V82),
                    IF(
                        M$4:V$4=2,
                        M82:V82,
                        ""),
                    ""))
            ),
            IF(
                Parameters!$D$17=1,
                IFERROR(
                    IF(
                        OR(
                            IF(
                                ISNUMBER(M82:V82),
                                IF(
                                    M$4:V$4=1,
                                    M82:V82,
                                    ""),
                                "")
                            =0),
                        0,
                        GEOMEAN(IF(
                            ISNUMBER(M82:V82),
                            IF(
                                M$4:V$4=1,
                                M82:V82,
                                ""),
                            ""))
                    ),
                    IF(
                        OR(IF(
                            ISNUMBER(M82:V82),
                            IF(
                                M$4:V$4=2,
                                M82:V82,
                                ""),
                            "")
                            =0),
                        0,
                        GEOMEAN(IF(
                            ISNUMBER(M82:V82),
                            IF(
                                M$4:V$4=2,
                                M82:V82,
                                ""),
                            "")))
                )
            )
        )
    )
)</f>
        <v>2.1666666666666599</v>
      </c>
      <c r="I82" s="191" cm="1">
        <f t="array" ref="I82">IF(
    SUM(IF(
            ISNUMBER(
                IF(
                    $M$5:$V$5,
                    (M82:V82),
                    "")),
            1,
            0))
        =0,
    NA(),
    IF(
        Parameters!$D$15=1,
        IF(
            SUM(--(ISNUMBER(IF($M$5:$V$5=1,(M82:V82),""))))&gt;0,
            MAX(IF(
                ISNUMBER(M82:V82),
                IF(
                    M$5:V$5=1,
                    M82:V82,
                    ""),
                "")),
            MAX(IF(
                ISNUMBER(M82:V82),
                IF(
                    M$5:V$5=2,
                    M82:V82,
                    ""),
                ""))
        ),
        IF(
            Parameters!$D$16=1,
            IFERROR(
                AVERAGE(IF(
                    ISNUMBER(M82:V82),
                    IF(
                        M$5:V$5=1,
                        M82:V82,
                        ""),
                    "")),
                AVERAGE(IF(
                    ISNUMBER(M82:V82),
                    IF(
                        M$5:V$5=2,
                        M82:V82,
                        ""),
                    ""))
            ),
            IF(
                Parameters!$D$17=1,
                IFERROR(
                    IF(
                        OR(
                            IF(
                                ISNUMBER(M82:V82),
                                IF(
                                    M$5:V$5=1,
                                    M82:V82,
                                    ""),
                                "")
                            =0),
                        0,
                        GEOMEAN(IF(
                            ISNUMBER(M82:V82),
                            IF(
                                M$5:V$5=1,
                                M82:V82,
                                ""),
                            ""))
                    ),
                    IF(
                        OR(IF(
                            ISNUMBER(M82:V82),
                            IF(
                                M$5:V$5=2,
                                M82:V82,
                                ""),
                            "")
                            =0),
                        0,
                        GEOMEAN(IF(
                            ISNUMBER(M82:V82),
                            IF(
                                M$5:V$5=2,
                                M82:V82,
                                ""),
                            "")))
                )
            )
        )
    )
)</f>
        <v>0</v>
      </c>
      <c r="J82" s="242">
        <v>45188</v>
      </c>
      <c r="K82" s="242">
        <v>45154</v>
      </c>
      <c r="L82" s="91" t="s">
        <v>130</v>
      </c>
      <c r="M82" s="192">
        <v>2.1666666666666599</v>
      </c>
      <c r="N82" s="192" t="s">
        <v>409</v>
      </c>
      <c r="O82" s="192">
        <v>0</v>
      </c>
      <c r="P82" s="192">
        <v>0</v>
      </c>
      <c r="Q82" s="192">
        <v>0</v>
      </c>
      <c r="R82" s="192" t="s">
        <v>409</v>
      </c>
      <c r="S82" s="192">
        <v>2.2999999999999998</v>
      </c>
      <c r="T82" s="192" t="s">
        <v>409</v>
      </c>
      <c r="U82" s="192">
        <v>0</v>
      </c>
      <c r="V82" s="192" t="s">
        <v>409</v>
      </c>
      <c r="W82" s="192">
        <v>0</v>
      </c>
      <c r="X82" s="192" t="s">
        <v>409</v>
      </c>
      <c r="Y82" s="192"/>
      <c r="Z82" s="192"/>
      <c r="AA82" s="80"/>
      <c r="AB82" s="80"/>
      <c r="AC82" s="80"/>
    </row>
    <row r="83" spans="1:29" x14ac:dyDescent="0.2">
      <c r="A83" s="84">
        <v>76</v>
      </c>
      <c r="B83" s="84" t="str">
        <f ca="1"/>
        <v>Equatorial Guinea</v>
      </c>
      <c r="C83" s="84" t="str">
        <f ca="1"/>
        <v>GNQ</v>
      </c>
      <c r="D83" s="219" t="str">
        <f ca="1"/>
        <v>SSF           Sub-Saharan Africa</v>
      </c>
      <c r="E83" s="219" t="str">
        <f ca="1"/>
        <v>IBRD</v>
      </c>
      <c r="F83" s="190" t="str">
        <f t="shared" ca="1" si="4"/>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$M$4:$V$4,
                    (M83:V83),
                    "")),
            1,
            0))
        =0,
    NA(),
    IF(
        Parameters!$D$15=1,
        IF(
            SUM(--(ISNUMBER(IF($M$4:$V$4=1,(M83:V83),""))))&gt;0,
            MAX(IF(
                ISNUMBER(M83:V83),
                IF(
                    M$4:V$4=1,
                    M83:V83,
                    ""),
                "")),
            MAX(IF(
                ISNUMBER(M83:V83),
                IF(
                    M$4:V$4=2,
                    M83:V83,
                    ""),
                ""))
        ),
        IF(
            Parameters!$D$16=1,
            IFERROR(
                AVERAGE(IF(
                    ISNUMBER(M83:V83),
                    IF(
                        M$4:V$4=1,
                        M83:V83,
                        ""),
                    "")),
                AVERAGE(IF(
                    ISNUMBER(M83:V83),
                    IF(
                        M$4:V$4=2,
                        M83:V83,
                        ""),
                    ""))
            ),
            IF(
                Parameters!$D$17=1,
                IFERROR(
                    IF(
                        OR(
                            IF(
                                ISNUMBER(M83:V83),
                                IF(
                                    M$4:V$4=1,
                                    M83:V83,
                                    ""),
                                "")
                            =0),
                        0,
                        GEOMEAN(IF(
                            ISNUMBER(M83:V83),
                            IF(
                                M$4:V$4=1,
                                M83:V83,
                                ""),
                            ""))
                    ),
                    IF(
                        OR(IF(
                            ISNUMBER(M83:V83),
                            IF(
                                M$4:V$4=2,
                                M83:V83,
                                ""),
                            "")
                            =0),
                        0,
                        GEOMEAN(IF(
                            ISNUMBER(M83:V83),
                            IF(
                                M$4:V$4=2,
                                M83:V83,
                                ""),
                            "")))
                )
            )
        )
    )
)</f>
        <v>2.1666666666666599</v>
      </c>
      <c r="I83" s="191" cm="1">
        <f t="array" ref="I83">IF(
    SUM(IF(
            ISNUMBER(
                IF(
                    $M$5:$V$5,
                    (M83:V83),
                    "")),
            1,
            0))
        =0,
    NA(),
    IF(
        Parameters!$D$15=1,
        IF(
            SUM(--(ISNUMBER(IF($M$5:$V$5=1,(M83:V83),""))))&gt;0,
            MAX(IF(
                ISNUMBER(M83:V83),
                IF(
                    M$5:V$5=1,
                    M83:V83,
                    ""),
                "")),
            MAX(IF(
                ISNUMBER(M83:V83),
                IF(
                    M$5:V$5=2,
                    M83:V83,
                    ""),
                ""))
        ),
        IF(
            Parameters!$D$16=1,
            IFERROR(
                AVERAGE(IF(
                    ISNUMBER(M83:V83),
                    IF(
                        M$5:V$5=1,
                        M83:V83,
                        ""),
                    "")),
                AVERAGE(IF(
                    ISNUMBER(M83:V83),
                    IF(
                        M$5:V$5=2,
                        M83:V83,
                        ""),
                    ""))
            ),
            IF(
                Parameters!$D$17=1,
                IFERROR(
                    IF(
                        OR(
                            IF(
                                ISNUMBER(M83:V83),
                                IF(
                                    M$5:V$5=1,
                                    M83:V83,
                                    ""),
                                "")
                            =0),
                        0,
                        GEOMEAN(IF(
                            ISNUMBER(M83:V83),
                            IF(
                                M$5:V$5=1,
                                M83:V83,
                                ""),
                            ""))
                    ),
                    IF(
                        OR(IF(
                            ISNUMBER(M83:V83),
                            IF(
                                M$5:V$5=2,
                                M83:V83,
                                ""),
                            "")
                            =0),
                        0,
                        GEOMEAN(IF(
                            ISNUMBER(M83:V83),
                            IF(
                                M$5:V$5=2,
                                M83:V83,
                                ""),
                            "")))
                )
            )
        )
    )
)</f>
        <v>0</v>
      </c>
      <c r="J83" s="242">
        <v>45188</v>
      </c>
      <c r="K83" s="242">
        <v>44862</v>
      </c>
      <c r="L83" s="91" t="s">
        <v>132</v>
      </c>
      <c r="M83" s="192">
        <v>2.1666666666666599</v>
      </c>
      <c r="N83" s="192" t="s">
        <v>409</v>
      </c>
      <c r="O83" s="192">
        <v>0</v>
      </c>
      <c r="P83" s="192">
        <v>0</v>
      </c>
      <c r="Q83" s="192">
        <v>0</v>
      </c>
      <c r="R83" s="192" t="s">
        <v>409</v>
      </c>
      <c r="S83" s="192">
        <v>2.2999999999999998</v>
      </c>
      <c r="T83" s="192" t="s">
        <v>409</v>
      </c>
      <c r="U83" s="192">
        <v>0</v>
      </c>
      <c r="V83" s="192" t="s">
        <v>409</v>
      </c>
      <c r="W83" s="192">
        <v>0</v>
      </c>
      <c r="X83" s="192" t="s">
        <v>409</v>
      </c>
      <c r="Y83" s="192"/>
      <c r="Z83" s="192"/>
      <c r="AA83" s="80"/>
      <c r="AB83" s="80"/>
      <c r="AC83" s="80"/>
    </row>
    <row r="84" spans="1:29" x14ac:dyDescent="0.2">
      <c r="A84" s="84">
        <v>77</v>
      </c>
      <c r="B84" s="84" t="str">
        <f ca="1"/>
        <v>Greece</v>
      </c>
      <c r="C84" s="84" t="str">
        <f ca="1"/>
        <v>GRC</v>
      </c>
      <c r="D84" s="219" t="str">
        <f ca="1"/>
        <v>ECS           Europe &amp; Central Asia</v>
      </c>
      <c r="E84" s="219" t="str">
        <f ca="1"/>
        <v>NA</v>
      </c>
      <c r="F84" s="190" t="str">
        <f t="shared" ca="1" si="4"/>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$M$4:$V$4,
                    (M84:V84),
                    "")),
            1,
            0))
        =0,
    NA(),
    IF(
        Parameters!$D$15=1,
        IF(
            SUM(--(ISNUMBER(IF($M$4:$V$4=1,(M84:V84),""))))&gt;0,
            MAX(IF(
                ISNUMBER(M84:V84),
                IF(
                    M$4:V$4=1,
                    M84:V84,
                    ""),
                "")),
            MAX(IF(
                ISNUMBER(M84:V84),
                IF(
                    M$4:V$4=2,
                    M84:V84,
                    ""),
                ""))
        ),
        IF(
            Parameters!$D$16=1,
            IFERROR(
                AVERAGE(IF(
                    ISNUMBER(M84:V84),
                    IF(
                        M$4:V$4=1,
                        M84:V84,
                        ""),
                    "")),
                AVERAGE(IF(
                    ISNUMBER(M84:V84),
                    IF(
                        M$4:V$4=2,
                        M84:V84,
                        ""),
                    ""))
            ),
            IF(
                Parameters!$D$17=1,
                IFERROR(
                    IF(
                        OR(
                            IF(
                                ISNUMBER(M84:V84),
                                IF(
                                    M$4:V$4=1,
                                    M84:V84,
                                    ""),
                                "")
                            =0),
                        0,
                        GEOMEAN(IF(
                            ISNUMBER(M84:V84),
                            IF(
                                M$4:V$4=1,
                                M84:V84,
                                ""),
                            ""))
                    ),
                    IF(
                        OR(IF(
                            ISNUMBER(M84:V84),
                            IF(
                                M$4:V$4=2,
                                M84:V84,
                                ""),
                            "")
                            =0),
                        0,
                        GEOMEAN(IF(
                            ISNUMBER(M84:V84),
                            IF(
                                M$4:V$4=2,
                                M84:V84,
                                ""),
                            "")))
                )
            )
        )
    )
)</f>
        <v>6.5</v>
      </c>
      <c r="I84" s="191" cm="1">
        <f t="array" ref="I84">IF(
    SUM(IF(
            ISNUMBER(
                IF(
                    $M$5:$V$5,
                    (M84:V84),
                    "")),
            1,
            0))
        =0,
    NA(),
    IF(
        Parameters!$D$15=1,
        IF(
            SUM(--(ISNUMBER(IF($M$5:$V$5=1,(M84:V84),""))))&gt;0,
            MAX(IF(
                ISNUMBER(M84:V84),
                IF(
                    M$5:V$5=1,
                    M84:V84,
                    ""),
                "")),
            MAX(IF(
                ISNUMBER(M84:V84),
                IF(
                    M$5:V$5=2,
                    M84:V84,
                    ""),
                ""))
        ),
        IF(
            Parameters!$D$16=1,
            IFERROR(
                AVERAGE(IF(
                    ISNUMBER(M84:V84),
                    IF(
                        M$5:V$5=1,
                        M84:V84,
                        ""),
                    "")),
                AVERAGE(IF(
                    ISNUMBER(M84:V84),
                    IF(
                        M$5:V$5=2,
                        M84:V84,
                        ""),
                    ""))
            ),
            IF(
                Parameters!$D$17=1,
                IFERROR(
                    IF(
                        OR(
                            IF(
                                ISNUMBER(M84:V84),
                                IF(
                                    M$5:V$5=1,
                                    M84:V84,
                                    ""),
                                "")
                            =0),
                        0,
                        GEOMEAN(IF(
                            ISNUMBER(M84:V84),
                            IF(
                                M$5:V$5=1,
                                M84:V84,
                                ""),
                            ""))
                    ),
                    IF(
                        OR(IF(
                            ISNUMBER(M84:V84),
                            IF(
                                M$5:V$5=2,
                                M84:V84,
                                ""),
                            "")
                            =0),
                        0,
                        GEOMEAN(IF(
                            ISNUMBER(M84:V84),
                            IF(
                                M$5:V$5=2,
                                M84:V84,
                                ""),
                            "")))
                )
            )
        )
    )
)</f>
        <v>0</v>
      </c>
      <c r="J84" s="242">
        <v>45188</v>
      </c>
      <c r="K84" s="242">
        <v>45272</v>
      </c>
      <c r="L84" s="91" t="s">
        <v>134</v>
      </c>
      <c r="M84" s="192">
        <v>6.5</v>
      </c>
      <c r="N84" s="192">
        <v>0</v>
      </c>
      <c r="O84" s="192">
        <v>0</v>
      </c>
      <c r="P84" s="192">
        <v>0</v>
      </c>
      <c r="Q84" s="192">
        <v>0</v>
      </c>
      <c r="R84" s="192" t="s">
        <v>409</v>
      </c>
      <c r="S84" s="192">
        <v>4.9000000000000004</v>
      </c>
      <c r="T84" s="192" t="s">
        <v>934</v>
      </c>
      <c r="U84" s="192">
        <v>0</v>
      </c>
      <c r="V84" s="192" t="s">
        <v>409</v>
      </c>
      <c r="W84" s="192">
        <v>0</v>
      </c>
      <c r="X84" s="192" t="s">
        <v>409</v>
      </c>
      <c r="Y84" s="192"/>
      <c r="Z84" s="192"/>
      <c r="AA84" s="80"/>
      <c r="AB84" s="80"/>
      <c r="AC84" s="80"/>
    </row>
    <row r="85" spans="1:29" x14ac:dyDescent="0.2">
      <c r="A85" s="84">
        <v>78</v>
      </c>
      <c r="B85" s="84" t="str">
        <f ca="1"/>
        <v>Grenada</v>
      </c>
      <c r="C85" s="84" t="str">
        <f ca="1"/>
        <v>GRD</v>
      </c>
      <c r="D85" s="219" t="str">
        <f ca="1"/>
        <v>LCN           Latin America &amp; Caribbean</v>
      </c>
      <c r="E85" s="219" t="str">
        <f ca="1"/>
        <v>Blend</v>
      </c>
      <c r="F85" s="190" t="str">
        <f t="shared" ca="1" si="4"/>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5.1639777949432162</v>
      </c>
      <c r="H85" s="80" cm="1">
        <f t="array" ref="H85">IF(
    SUM(IF(
            ISNUMBER(
                IF(
                    $M$4:$V$4,
                    (M85:V85),
                    "")),
            1,
            0))
        =0,
    NA(),
    IF(
        Parameters!$D$15=1,
        IF(
            SUM(--(ISNUMBER(IF($M$4:$V$4=1,(M85:V85),""))))&gt;0,
            MAX(IF(
                ISNUMBER(M85:V85),
                IF(
                    M$4:V$4=1,
                    M85:V85,
                    ""),
                "")),
            MAX(IF(
                ISNUMBER(M85:V85),
                IF(
                    M$4:V$4=2,
                    M85:V85,
                    ""),
                ""))
        ),
        IF(
            Parameters!$D$16=1,
            IFERROR(
                AVERAGE(IF(
                    ISNUMBER(M85:V85),
                    IF(
                        M$4:V$4=1,
                        M85:V85,
                        ""),
                    "")),
                AVERAGE(IF(
                    ISNUMBER(M85:V85),
                    IF(
                        M$4:V$4=2,
                        M85:V85,
                        ""),
                    ""))
            ),
            IF(
                Parameters!$D$17=1,
                IFERROR(
                    IF(
                        OR(
                            IF(
                                ISNUMBER(M85:V85),
                                IF(
                                    M$4:V$4=1,
                                    M85:V85,
                                    ""),
                                "")
                            =0),
                        0,
                        GEOMEAN(IF(
                            ISNUMBER(M85:V85),
                            IF(
                                M$4:V$4=1,
                                M85:V85,
                                ""),
                            ""))
                    ),
                    IF(
                        OR(IF(
                            ISNUMBER(M85:V85),
                            IF(
                                M$4:V$4=2,
                                M85:V85,
                                ""),
                            "")
                            =0),
                        0,
                        GEOMEAN(IF(
                            ISNUMBER(M85:V85),
                            IF(
                                M$4:V$4=2,
                                M85:V85,
                                ""),
                            "")))
                )
            )
        )
    )
)</f>
        <v>2.6666666666666599</v>
      </c>
      <c r="I85" s="191" cm="1">
        <f t="array" ref="I85">IF(
    SUM(IF(
            ISNUMBER(
                IF(
                    $M$5:$V$5,
                    (M85:V85),
                    "")),
            1,
            0))
        =0,
    NA(),
    IF(
        Parameters!$D$15=1,
        IF(
            SUM(--(ISNUMBER(IF($M$5:$V$5=1,(M85:V85),""))))&gt;0,
            MAX(IF(
                ISNUMBER(M85:V85),
                IF(
                    M$5:V$5=1,
                    M85:V85,
                    ""),
                "")),
            MAX(IF(
                ISNUMBER(M85:V85),
                IF(
                    M$5:V$5=2,
                    M85:V85,
                    ""),
                ""))
        ),
        IF(
            Parameters!$D$16=1,
            IFERROR(
                AVERAGE(IF(
                    ISNUMBER(M85:V85),
                    IF(
                        M$5:V$5=1,
                        M85:V85,
                        ""),
                    "")),
                AVERAGE(IF(
                    ISNUMBER(M85:V85),
                    IF(
                        M$5:V$5=2,
                        M85:V85,
                        ""),
                    ""))
            ),
            IF(
                Parameters!$D$17=1,
                IFERROR(
                    IF(
                        OR(
                            IF(
                                ISNUMBER(M85:V85),
                                IF(
                                    M$5:V$5=1,
                                    M85:V85,
                                    ""),
                                "")
                            =0),
                        0,
                        GEOMEAN(IF(
                            ISNUMBER(M85:V85),
                            IF(
                                M$5:V$5=1,
                                M85:V85,
                                ""),
                            ""))
                    ),
                    IF(
                        OR(IF(
                            ISNUMBER(M85:V85),
                            IF(
                                M$5:V$5=2,
                                M85:V85,
                                ""),
                            "")
                            =0),
                        0,
                        GEOMEAN(IF(
                            ISNUMBER(M85:V85),
                            IF(
                                M$5:V$5=2,
                                M85:V85,
                                ""),
                            "")))
                )
            )
        )
    )
)</f>
        <v>10</v>
      </c>
      <c r="J85" s="242">
        <v>45188</v>
      </c>
      <c r="K85" s="242">
        <v>45259</v>
      </c>
      <c r="L85" s="91" t="s">
        <v>136</v>
      </c>
      <c r="M85" s="192">
        <v>2.6666666666666599</v>
      </c>
      <c r="N85" s="192" t="s">
        <v>409</v>
      </c>
      <c r="O85" s="192">
        <v>0</v>
      </c>
      <c r="P85" s="192">
        <v>0</v>
      </c>
      <c r="Q85" s="192">
        <v>10</v>
      </c>
      <c r="R85" s="192" t="s">
        <v>409</v>
      </c>
      <c r="S85" s="192">
        <v>2.6</v>
      </c>
      <c r="T85" s="192" t="s">
        <v>409</v>
      </c>
      <c r="U85" s="192">
        <v>0</v>
      </c>
      <c r="V85" s="192" t="s">
        <v>409</v>
      </c>
      <c r="W85" s="192">
        <v>0.66666666666666596</v>
      </c>
      <c r="X85" s="192" t="s">
        <v>409</v>
      </c>
      <c r="Y85" s="192"/>
      <c r="Z85" s="192"/>
      <c r="AA85" s="80"/>
      <c r="AB85" s="80"/>
      <c r="AC85" s="80"/>
    </row>
    <row r="86" spans="1:29" x14ac:dyDescent="0.2">
      <c r="A86" s="84">
        <v>79</v>
      </c>
      <c r="B86" s="84" t="str">
        <f ca="1"/>
        <v>Greenland</v>
      </c>
      <c r="C86" s="84" t="str">
        <f ca="1"/>
        <v>GRL</v>
      </c>
      <c r="D86" s="219" t="str">
        <f ca="1"/>
        <v>ECS           Europe &amp; Central Asia</v>
      </c>
      <c r="E86" s="219" t="str">
        <f ca="1"/>
        <v>NA</v>
      </c>
      <c r="F86" s="190" t="str">
        <f t="shared" ca="1" si="4"/>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t="e" cm="1">
        <f t="array" ref="H86">IF(
    SUM(IF(
            ISNUMBER(
                IF(
                    $M$4:$V$4,
                    (M86:V86),
                    "")),
            1,
            0))
        =0,
    NA(),
    IF(
        Parameters!$D$15=1,
        IF(
            SUM(--(ISNUMBER(IF($M$4:$V$4=1,(M86:V86),""))))&gt;0,
            MAX(IF(
                ISNUMBER(M86:V86),
                IF(
                    M$4:V$4=1,
                    M86:V86,
                    ""),
                "")),
            MAX(IF(
                ISNUMBER(M86:V86),
                IF(
                    M$4:V$4=2,
                    M86:V86,
                    ""),
                ""))
        ),
        IF(
            Parameters!$D$16=1,
            IFERROR(
                AVERAGE(IF(
                    ISNUMBER(M86:V86),
                    IF(
                        M$4:V$4=1,
                        M86:V86,
                        ""),
                    "")),
                AVERAGE(IF(
                    ISNUMBER(M86:V86),
                    IF(
                        M$4:V$4=2,
                        M86:V86,
                        ""),
                    ""))
            ),
            IF(
                Parameters!$D$17=1,
                IFERROR(
                    IF(
                        OR(
                            IF(
                                ISNUMBER(M86:V86),
                                IF(
                                    M$4:V$4=1,
                                    M86:V86,
                                    ""),
                                "")
                            =0),
                        0,
                        GEOMEAN(IF(
                            ISNUMBER(M86:V86),
                            IF(
                                M$4:V$4=1,
                                M86:V86,
                                ""),
                            ""))
                    ),
                    IF(
                        OR(IF(
                            ISNUMBER(M86:V86),
                            IF(
                                M$4:V$4=2,
                                M86:V86,
                                ""),
                            "")
                            =0),
                        0,
                        GEOMEAN(IF(
                            ISNUMBER(M86:V86),
                            IF(
                                M$4:V$4=2,
                                M86:V86,
                                ""),
                            "")))
                )
            )
        )
    )
)</f>
        <v>#N/A</v>
      </c>
      <c r="I86" s="191" cm="1">
        <f t="array" ref="I86">IF(
    SUM(IF(
            ISNUMBER(
                IF(
                    $M$5:$V$5,
                    (M86:V86),
                    "")),
            1,
            0))
        =0,
    NA(),
    IF(
        Parameters!$D$15=1,
        IF(
            SUM(--(ISNUMBER(IF($M$5:$V$5=1,(M86:V86),""))))&gt;0,
            MAX(IF(
                ISNUMBER(M86:V86),
                IF(
                    M$5:V$5=1,
                    M86:V86,
                    ""),
                "")),
            MAX(IF(
                ISNUMBER(M86:V86),
                IF(
                    M$5:V$5=2,
                    M86:V86,
                    ""),
                ""))
        ),
        IF(
            Parameters!$D$16=1,
            IFERROR(
                AVERAGE(IF(
                    ISNUMBER(M86:V86),
                    IF(
                        M$5:V$5=1,
                        M86:V86,
                        ""),
                    "")),
                AVERAGE(IF(
                    ISNUMBER(M86:V86),
                    IF(
                        M$5:V$5=2,
                        M86:V86,
                        ""),
                    ""))
            ),
            IF(
                Parameters!$D$17=1,
                IFERROR(
                    IF(
                        OR(
                            IF(
                                ISNUMBER(M86:V86),
                                IF(
                                    M$5:V$5=1,
                                    M86:V86,
                                    ""),
                                "")
                            =0),
                        0,
                        GEOMEAN(IF(
                            ISNUMBER(M86:V86),
                            IF(
                                M$5:V$5=1,
                                M86:V86,
                                ""),
                            ""))
                    ),
                    IF(
                        OR(IF(
                            ISNUMBER(M86:V86),
                            IF(
                                M$5:V$5=2,
                                M86:V86,
                                ""),
                            "")
                            =0),
                        0,
                        GEOMEAN(IF(
                            ISNUMBER(M86:V86),
                            IF(
                                M$5:V$5=2,
                                M86:V86,
                                ""),
                            "")))
                )
            )
        )
    )
)</f>
        <v>0</v>
      </c>
      <c r="J86" s="242">
        <v>44887</v>
      </c>
      <c r="K86" s="242">
        <v>44887</v>
      </c>
      <c r="L86" s="91" t="s">
        <v>703</v>
      </c>
      <c r="M86" s="192" t="s">
        <v>409</v>
      </c>
      <c r="N86" s="192" t="s">
        <v>409</v>
      </c>
      <c r="O86" s="192" t="s">
        <v>409</v>
      </c>
      <c r="P86" s="192">
        <v>0</v>
      </c>
      <c r="Q86" s="192" t="s">
        <v>409</v>
      </c>
      <c r="R86" s="192" t="s">
        <v>409</v>
      </c>
      <c r="S86" s="192" t="s">
        <v>409</v>
      </c>
      <c r="T86" s="192" t="s">
        <v>409</v>
      </c>
      <c r="U86" s="192" t="s">
        <v>409</v>
      </c>
      <c r="V86" s="192" t="s">
        <v>409</v>
      </c>
      <c r="W86" s="192" t="s">
        <v>409</v>
      </c>
      <c r="X86" s="192" t="s">
        <v>409</v>
      </c>
      <c r="Y86" s="192"/>
      <c r="Z86" s="192"/>
      <c r="AA86" s="80"/>
      <c r="AB86" s="80"/>
      <c r="AC86" s="80"/>
    </row>
    <row r="87" spans="1:29" x14ac:dyDescent="0.2">
      <c r="A87" s="84">
        <v>80</v>
      </c>
      <c r="B87" s="84" t="str">
        <f ca="1"/>
        <v>Guatemala</v>
      </c>
      <c r="C87" s="84" t="str">
        <f ca="1"/>
        <v>GTM</v>
      </c>
      <c r="D87" s="219" t="str">
        <f ca="1"/>
        <v>LCN           Latin America &amp; Caribbean</v>
      </c>
      <c r="E87" s="219" t="str">
        <f ca="1"/>
        <v>IBRD</v>
      </c>
      <c r="F87" s="190" t="str">
        <f t="shared" ca="1" si="4"/>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8.9442719099991592</v>
      </c>
      <c r="H87" s="80" cm="1">
        <f t="array" ref="H87">IF(
    SUM(IF(
            ISNUMBER(
                IF(
                    $M$4:$V$4,
                    (M87:V87),
                    "")),
            1,
            0))
        =0,
    NA(),
    IF(
        Parameters!$D$15=1,
        IF(
            SUM(--(ISNUMBER(IF($M$4:$V$4=1,(M87:V87),""))))&gt;0,
            MAX(IF(
                ISNUMBER(M87:V87),
                IF(
                    M$4:V$4=1,
                    M87:V87,
                    ""),
                "")),
            MAX(IF(
                ISNUMBER(M87:V87),
                IF(
                    M$4:V$4=2,
                    M87:V87,
                    ""),
                ""))
        ),
        IF(
            Parameters!$D$16=1,
            IFERROR(
                AVERAGE(IF(
                    ISNUMBER(M87:V87),
                    IF(
                        M$4:V$4=1,
                        M87:V87,
                        ""),
                    "")),
                AVERAGE(IF(
                    ISNUMBER(M87:V87),
                    IF(
                        M$4:V$4=2,
                        M87:V87,
                        ""),
                    ""))
            ),
            IF(
                Parameters!$D$17=1,
                IFERROR(
                    IF(
                        OR(
                            IF(
                                ISNUMBER(M87:V87),
                                IF(
                                    M$4:V$4=1,
                                    M87:V87,
                                    ""),
                                "")
                            =0),
                        0,
                        GEOMEAN(IF(
                            ISNUMBER(M87:V87),
                            IF(
                                M$4:V$4=1,
                                M87:V87,
                                ""),
                            ""))
                    ),
                    IF(
                        OR(IF(
                            ISNUMBER(M87:V87),
                            IF(
                                M$4:V$4=2,
                                M87:V87,
                                ""),
                            "")
                            =0),
                        0,
                        GEOMEAN(IF(
                            ISNUMBER(M87:V87),
                            IF(
                                M$4:V$4=2,
                                M87:V87,
                                ""),
                            "")))
                )
            )
        )
    )
)</f>
        <v>8</v>
      </c>
      <c r="I87" s="191" cm="1">
        <f t="array" ref="I87">IF(
    SUM(IF(
            ISNUMBER(
                IF(
                    $M$5:$V$5,
                    (M87:V87),
                    "")),
            1,
            0))
        =0,
    NA(),
    IF(
        Parameters!$D$15=1,
        IF(
            SUM(--(ISNUMBER(IF($M$5:$V$5=1,(M87:V87),""))))&gt;0,
            MAX(IF(
                ISNUMBER(M87:V87),
                IF(
                    M$5:V$5=1,
                    M87:V87,
                    ""),
                "")),
            MAX(IF(
                ISNUMBER(M87:V87),
                IF(
                    M$5:V$5=2,
                    M87:V87,
                    ""),
                ""))
        ),
        IF(
            Parameters!$D$16=1,
            IFERROR(
                AVERAGE(IF(
                    ISNUMBER(M87:V87),
                    IF(
                        M$5:V$5=1,
                        M87:V87,
                        ""),
                    "")),
                AVERAGE(IF(
                    ISNUMBER(M87:V87),
                    IF(
                        M$5:V$5=2,
                        M87:V87,
                        ""),
                    ""))
            ),
            IF(
                Parameters!$D$17=1,
                IFERROR(
                    IF(
                        OR(
                            IF(
                                ISNUMBER(M87:V87),
                                IF(
                                    M$5:V$5=1,
                                    M87:V87,
                                    ""),
                                "")
                            =0),
                        0,
                        GEOMEAN(IF(
                            ISNUMBER(M87:V87),
                            IF(
                                M$5:V$5=1,
                                M87:V87,
                                ""),
                            ""))
                    ),
                    IF(
                        OR(IF(
                            ISNUMBER(M87:V87),
                            IF(
                                M$5:V$5=2,
                                M87:V87,
                                ""),
                            "")
                            =0),
                        0,
                        GEOMEAN(IF(
                            ISNUMBER(M87:V87),
                            IF(
                                M$5:V$5=2,
                                M87:V87,
                                ""),
                            "")))
                )
            )
        )
    )
)</f>
        <v>10</v>
      </c>
      <c r="J87" s="242">
        <v>45188</v>
      </c>
      <c r="K87" s="242">
        <v>45259</v>
      </c>
      <c r="L87" s="91" t="s">
        <v>138</v>
      </c>
      <c r="M87" s="192">
        <v>8</v>
      </c>
      <c r="N87" s="192">
        <v>0</v>
      </c>
      <c r="O87" s="192">
        <v>0</v>
      </c>
      <c r="P87" s="192">
        <v>0</v>
      </c>
      <c r="Q87" s="192">
        <v>10</v>
      </c>
      <c r="R87" s="192" t="s">
        <v>409</v>
      </c>
      <c r="S87" s="192">
        <v>5.8</v>
      </c>
      <c r="T87" s="192" t="s">
        <v>877</v>
      </c>
      <c r="U87" s="192">
        <v>0</v>
      </c>
      <c r="V87" s="192" t="s">
        <v>409</v>
      </c>
      <c r="W87" s="192">
        <v>0.35294117647058798</v>
      </c>
      <c r="X87" s="192" t="s">
        <v>409</v>
      </c>
      <c r="Y87" s="192"/>
      <c r="Z87" s="192"/>
      <c r="AA87" s="80"/>
      <c r="AB87" s="80"/>
      <c r="AC87" s="80"/>
    </row>
    <row r="88" spans="1:29" x14ac:dyDescent="0.2">
      <c r="A88" s="84">
        <v>81</v>
      </c>
      <c r="B88" s="84" t="str">
        <f ca="1"/>
        <v>Guam</v>
      </c>
      <c r="C88" s="84" t="str">
        <f ca="1"/>
        <v>GUM</v>
      </c>
      <c r="D88" s="219" t="str">
        <f ca="1"/>
        <v>EAS           East Asia &amp; Pacific</v>
      </c>
      <c r="E88" s="219" t="str">
        <f ca="1"/>
        <v>NA</v>
      </c>
      <c r="F88" s="190" t="str">
        <f t="shared" ca="1" si="4"/>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t="e" cm="1">
        <f t="array" ref="H88">IF(
    SUM(IF(
            ISNUMBER(
                IF(
                    $M$4:$V$4,
                    (M88:V88),
                    "")),
            1,
            0))
        =0,
    NA(),
    IF(
        Parameters!$D$15=1,
        IF(
            SUM(--(ISNUMBER(IF($M$4:$V$4=1,(M88:V88),""))))&gt;0,
            MAX(IF(
                ISNUMBER(M88:V88),
                IF(
                    M$4:V$4=1,
                    M88:V88,
                    ""),
                "")),
            MAX(IF(
                ISNUMBER(M88:V88),
                IF(
                    M$4:V$4=2,
                    M88:V88,
                    ""),
                ""))
        ),
        IF(
            Parameters!$D$16=1,
            IFERROR(
                AVERAGE(IF(
                    ISNUMBER(M88:V88),
                    IF(
                        M$4:V$4=1,
                        M88:V88,
                        ""),
                    "")),
                AVERAGE(IF(
                    ISNUMBER(M88:V88),
                    IF(
                        M$4:V$4=2,
                        M88:V88,
                        ""),
                    ""))
            ),
            IF(
                Parameters!$D$17=1,
                IFERROR(
                    IF(
                        OR(
                            IF(
                                ISNUMBER(M88:V88),
                                IF(
                                    M$4:V$4=1,
                                    M88:V88,
                                    ""),
                                "")
                            =0),
                        0,
                        GEOMEAN(IF(
                            ISNUMBER(M88:V88),
                            IF(
                                M$4:V$4=1,
                                M88:V88,
                                ""),
                            ""))
                    ),
                    IF(
                        OR(IF(
                            ISNUMBER(M88:V88),
                            IF(
                                M$4:V$4=2,
                                M88:V88,
                                ""),
                            "")
                            =0),
                        0,
                        GEOMEAN(IF(
                            ISNUMBER(M88:V88),
                            IF(
                                M$4:V$4=2,
                                M88:V88,
                                ""),
                            "")))
                )
            )
        )
    )
)</f>
        <v>#N/A</v>
      </c>
      <c r="I88" s="191" cm="1">
        <f t="array" ref="I88">IF(
    SUM(IF(
            ISNUMBER(
                IF(
                    $M$5:$V$5,
                    (M88:V88),
                    "")),
            1,
            0))
        =0,
    NA(),
    IF(
        Parameters!$D$15=1,
        IF(
            SUM(--(ISNUMBER(IF($M$5:$V$5=1,(M88:V88),""))))&gt;0,
            MAX(IF(
                ISNUMBER(M88:V88),
                IF(
                    M$5:V$5=1,
                    M88:V88,
                    ""),
                "")),
            MAX(IF(
                ISNUMBER(M88:V88),
                IF(
                    M$5:V$5=2,
                    M88:V88,
                    ""),
                ""))
        ),
        IF(
            Parameters!$D$16=1,
            IFERROR(
                AVERAGE(IF(
                    ISNUMBER(M88:V88),
                    IF(
                        M$5:V$5=1,
                        M88:V88,
                        ""),
                    "")),
                AVERAGE(IF(
                    ISNUMBER(M88:V88),
                    IF(
                        M$5:V$5=2,
                        M88:V88,
                        ""),
                    ""))
            ),
            IF(
                Parameters!$D$17=1,
                IFERROR(
                    IF(
                        OR(
                            IF(
                                ISNUMBER(M88:V88),
                                IF(
                                    M$5:V$5=1,
                                    M88:V88,
                                    ""),
                                "")
                            =0),
                        0,
                        GEOMEAN(IF(
                            ISNUMBER(M88:V88),
                            IF(
                                M$5:V$5=1,
                                M88:V88,
                                ""),
                            ""))
                    ),
                    IF(
                        OR(IF(
                            ISNUMBER(M88:V88),
                            IF(
                                M$5:V$5=2,
                                M88:V88,
                                ""),
                            "")
                            =0),
                        0,
                        GEOMEAN(IF(
                            ISNUMBER(M88:V88),
                            IF(
                                M$5:V$5=2,
                                M88:V88,
                                ""),
                            "")))
                )
            )
        )
    )
)</f>
        <v>0</v>
      </c>
      <c r="J88" s="242" t="s">
        <v>409</v>
      </c>
      <c r="K88" s="242">
        <v>45259</v>
      </c>
      <c r="L88" s="91" t="s">
        <v>704</v>
      </c>
      <c r="M88" s="192" t="s">
        <v>409</v>
      </c>
      <c r="N88" s="192">
        <v>0</v>
      </c>
      <c r="O88" s="192" t="s">
        <v>409</v>
      </c>
      <c r="P88" s="192">
        <v>0</v>
      </c>
      <c r="Q88" s="192">
        <v>0</v>
      </c>
      <c r="R88" s="192" t="s">
        <v>409</v>
      </c>
      <c r="S88" s="192" t="s">
        <v>409</v>
      </c>
      <c r="T88" s="192" t="s">
        <v>878</v>
      </c>
      <c r="U88" s="192" t="s">
        <v>409</v>
      </c>
      <c r="V88" s="192" t="s">
        <v>409</v>
      </c>
      <c r="W88" s="192">
        <v>0</v>
      </c>
      <c r="X88" s="192" t="s">
        <v>409</v>
      </c>
      <c r="Y88" s="192"/>
      <c r="Z88" s="192"/>
      <c r="AA88" s="80"/>
      <c r="AB88" s="80"/>
      <c r="AC88" s="80"/>
    </row>
    <row r="89" spans="1:29" x14ac:dyDescent="0.2">
      <c r="A89" s="84">
        <v>82</v>
      </c>
      <c r="B89" s="84" t="str">
        <f ca="1"/>
        <v>Guyana</v>
      </c>
      <c r="C89" s="84" t="str">
        <f ca="1"/>
        <v>GUY</v>
      </c>
      <c r="D89" s="219" t="str">
        <f ca="1"/>
        <v>LCN           Latin America &amp; Caribbean</v>
      </c>
      <c r="E89" s="219" t="str">
        <f ca="1"/>
        <v>IDA</v>
      </c>
      <c r="F89" s="190" t="str">
        <f t="shared" ca="1" si="4"/>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7.3029674334022125</v>
      </c>
      <c r="H89" s="80" cm="1">
        <f t="array" ref="H89">IF(
    SUM(IF(
            ISNUMBER(
                IF(
                    $M$4:$V$4,
                    (M89:V89),
                    "")),
            1,
            0))
        =0,
    NA(),
    IF(
        Parameters!$D$15=1,
        IF(
            SUM(--(ISNUMBER(IF($M$4:$V$4=1,(M89:V89),""))))&gt;0,
            MAX(IF(
                ISNUMBER(M89:V89),
                IF(
                    M$4:V$4=1,
                    M89:V89,
                    ""),
                "")),
            MAX(IF(
                ISNUMBER(M89:V89),
                IF(
                    M$4:V$4=2,
                    M89:V89,
                    ""),
                ""))
        ),
        IF(
            Parameters!$D$16=1,
            IFERROR(
                AVERAGE(IF(
                    ISNUMBER(M89:V89),
                    IF(
                        M$4:V$4=1,
                        M89:V89,
                        ""),
                    "")),
                AVERAGE(IF(
                    ISNUMBER(M89:V89),
                    IF(
                        M$4:V$4=2,
                        M89:V89,
                        ""),
                    ""))
            ),
            IF(
                Parameters!$D$17=1,
                IFERROR(
                    IF(
                        OR(
                            IF(
                                ISNUMBER(M89:V89),
                                IF(
                                    M$4:V$4=1,
                                    M89:V89,
                                    ""),
                                "")
                            =0),
                        0,
                        GEOMEAN(IF(
                            ISNUMBER(M89:V89),
                            IF(
                                M$4:V$4=1,
                                M89:V89,
                                ""),
                            ""))
                    ),
                    IF(
                        OR(IF(
                            ISNUMBER(M89:V89),
                            IF(
                                M$4:V$4=2,
                                M89:V89,
                                ""),
                            "")
                            =0),
                        0,
                        GEOMEAN(IF(
                            ISNUMBER(M89:V89),
                            IF(
                                M$4:V$4=2,
                                M89:V89,
                                ""),
                            "")))
                )
            )
        )
    )
)</f>
        <v>5.3333333333333304</v>
      </c>
      <c r="I89" s="191" cm="1">
        <f t="array" ref="I89">IF(
    SUM(IF(
            ISNUMBER(
                IF(
                    $M$5:$V$5,
                    (M89:V89),
                    "")),
            1,
            0))
        =0,
    NA(),
    IF(
        Parameters!$D$15=1,
        IF(
            SUM(--(ISNUMBER(IF($M$5:$V$5=1,(M89:V89),""))))&gt;0,
            MAX(IF(
                ISNUMBER(M89:V89),
                IF(
                    M$5:V$5=1,
                    M89:V89,
                    ""),
                "")),
            MAX(IF(
                ISNUMBER(M89:V89),
                IF(
                    M$5:V$5=2,
                    M89:V89,
                    ""),
                ""))
        ),
        IF(
            Parameters!$D$16=1,
            IFERROR(
                AVERAGE(IF(
                    ISNUMBER(M89:V89),
                    IF(
                        M$5:V$5=1,
                        M89:V89,
                        ""),
                    "")),
                AVERAGE(IF(
                    ISNUMBER(M89:V89),
                    IF(
                        M$5:V$5=2,
                        M89:V89,
                        ""),
                    ""))
            ),
            IF(
                Parameters!$D$17=1,
                IFERROR(
                    IF(
                        OR(
                            IF(
                                ISNUMBER(M89:V89),
                                IF(
                                    M$5:V$5=1,
                                    M89:V89,
                                    ""),
                                "")
                            =0),
                        0,
                        GEOMEAN(IF(
                            ISNUMBER(M89:V89),
                            IF(
                                M$5:V$5=1,
                                M89:V89,
                                ""),
                            ""))
                    ),
                    IF(
                        OR(IF(
                            ISNUMBER(M89:V89),
                            IF(
                                M$5:V$5=2,
                                M89:V89,
                                ""),
                            "")
                            =0),
                        0,
                        GEOMEAN(IF(
                            ISNUMBER(M89:V89),
                            IF(
                                M$5:V$5=2,
                                M89:V89,
                                ""),
                            "")))
                )
            )
        )
    )
)</f>
        <v>10</v>
      </c>
      <c r="J89" s="242">
        <v>45188</v>
      </c>
      <c r="K89" s="242">
        <v>45272</v>
      </c>
      <c r="L89" s="91" t="s">
        <v>140</v>
      </c>
      <c r="M89" s="192">
        <v>5.3333333333333304</v>
      </c>
      <c r="N89" s="192">
        <v>10</v>
      </c>
      <c r="O89" s="192">
        <v>0</v>
      </c>
      <c r="P89" s="192">
        <v>0</v>
      </c>
      <c r="Q89" s="192">
        <v>10</v>
      </c>
      <c r="R89" s="192" t="s">
        <v>409</v>
      </c>
      <c r="S89" s="192">
        <v>4.2</v>
      </c>
      <c r="T89" s="192" t="s">
        <v>938</v>
      </c>
      <c r="U89" s="192">
        <v>0</v>
      </c>
      <c r="V89" s="192" t="s">
        <v>409</v>
      </c>
      <c r="W89" s="192">
        <v>1</v>
      </c>
      <c r="X89" s="192" t="s">
        <v>409</v>
      </c>
      <c r="Y89" s="192"/>
      <c r="Z89" s="192"/>
      <c r="AA89" s="80"/>
      <c r="AB89" s="80"/>
      <c r="AC89" s="80"/>
    </row>
    <row r="90" spans="1:29" x14ac:dyDescent="0.2">
      <c r="A90" s="84">
        <v>83</v>
      </c>
      <c r="B90" s="84" t="str">
        <f ca="1"/>
        <v>Hong Kong SAR, China</v>
      </c>
      <c r="C90" s="84" t="str">
        <f ca="1"/>
        <v>HKG</v>
      </c>
      <c r="D90" s="219" t="str">
        <f ca="1"/>
        <v>EAS           East Asia &amp; Pacific</v>
      </c>
      <c r="E90" s="219" t="str">
        <f ca="1"/>
        <v>NA</v>
      </c>
      <c r="F90" s="190" t="str">
        <f t="shared" ca="1" si="4"/>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t="e" cm="1">
        <f t="array" ref="H90">IF(
    SUM(IF(
            ISNUMBER(
                IF(
                    $M$4:$V$4,
                    (M90:V90),
                    "")),
            1,
            0))
        =0,
    NA(),
    IF(
        Parameters!$D$15=1,
        IF(
            SUM(--(ISNUMBER(IF($M$4:$V$4=1,(M90:V90),""))))&gt;0,
            MAX(IF(
                ISNUMBER(M90:V90),
                IF(
                    M$4:V$4=1,
                    M90:V90,
                    ""),
                "")),
            MAX(IF(
                ISNUMBER(M90:V90),
                IF(
                    M$4:V$4=2,
                    M90:V90,
                    ""),
                ""))
        ),
        IF(
            Parameters!$D$16=1,
            IFERROR(
                AVERAGE(IF(
                    ISNUMBER(M90:V90),
                    IF(
                        M$4:V$4=1,
                        M90:V90,
                        ""),
                    "")),
                AVERAGE(IF(
                    ISNUMBER(M90:V90),
                    IF(
                        M$4:V$4=2,
                        M90:V90,
                        ""),
                    ""))
            ),
            IF(
                Parameters!$D$17=1,
                IFERROR(
                    IF(
                        OR(
                            IF(
                                ISNUMBER(M90:V90),
                                IF(
                                    M$4:V$4=1,
                                    M90:V90,
                                    ""),
                                "")
                            =0),
                        0,
                        GEOMEAN(IF(
                            ISNUMBER(M90:V90),
                            IF(
                                M$4:V$4=1,
                                M90:V90,
                                ""),
                            ""))
                    ),
                    IF(
                        OR(IF(
                            ISNUMBER(M90:V90),
                            IF(
                                M$4:V$4=2,
                                M90:V90,
                                ""),
                            "")
                            =0),
                        0,
                        GEOMEAN(IF(
                            ISNUMBER(M90:V90),
                            IF(
                                M$4:V$4=2,
                                M90:V90,
                                ""),
                            "")))
                )
            )
        )
    )
)</f>
        <v>#N/A</v>
      </c>
      <c r="I90" s="191" cm="1">
        <f t="array" ref="I90">IF(
    SUM(IF(
            ISNUMBER(
                IF(
                    $M$5:$V$5,
                    (M90:V90),
                    "")),
            1,
            0))
        =0,
    NA(),
    IF(
        Parameters!$D$15=1,
        IF(
            SUM(--(ISNUMBER(IF($M$5:$V$5=1,(M90:V90),""))))&gt;0,
            MAX(IF(
                ISNUMBER(M90:V90),
                IF(
                    M$5:V$5=1,
                    M90:V90,
                    ""),
                "")),
            MAX(IF(
                ISNUMBER(M90:V90),
                IF(
                    M$5:V$5=2,
                    M90:V90,
                    ""),
                ""))
        ),
        IF(
            Parameters!$D$16=1,
            IFERROR(
                AVERAGE(IF(
                    ISNUMBER(M90:V90),
                    IF(
                        M$5:V$5=1,
                        M90:V90,
                        ""),
                    "")),
                AVERAGE(IF(
                    ISNUMBER(M90:V90),
                    IF(
                        M$5:V$5=2,
                        M90:V90,
                        ""),
                    ""))
            ),
            IF(
                Parameters!$D$17=1,
                IFERROR(
                    IF(
                        OR(
                            IF(
                                ISNUMBER(M90:V90),
                                IF(
                                    M$5:V$5=1,
                                    M90:V90,
                                    ""),
                                "")
                            =0),
                        0,
                        GEOMEAN(IF(
                            ISNUMBER(M90:V90),
                            IF(
                                M$5:V$5=1,
                                M90:V90,
                                ""),
                            ""))
                    ),
                    IF(
                        OR(IF(
                            ISNUMBER(M90:V90),
                            IF(
                                M$5:V$5=2,
                                M90:V90,
                                ""),
                            "")
                            =0),
                        0,
                        GEOMEAN(IF(
                            ISNUMBER(M90:V90),
                            IF(
                                M$5:V$5=2,
                                M90:V90,
                                ""),
                            "")))
                )
            )
        )
    )
)</f>
        <v>0</v>
      </c>
      <c r="J90" s="242">
        <v>44887</v>
      </c>
      <c r="K90" s="242">
        <v>45001</v>
      </c>
      <c r="L90" s="91" t="s">
        <v>705</v>
      </c>
      <c r="M90" s="192" t="s">
        <v>409</v>
      </c>
      <c r="N90" s="192" t="s">
        <v>409</v>
      </c>
      <c r="O90" s="192" t="s">
        <v>409</v>
      </c>
      <c r="P90" s="192">
        <v>0</v>
      </c>
      <c r="Q90" s="192">
        <v>0</v>
      </c>
      <c r="R90" s="192" t="s">
        <v>409</v>
      </c>
      <c r="S90" s="192" t="s">
        <v>409</v>
      </c>
      <c r="T90" s="192" t="s">
        <v>409</v>
      </c>
      <c r="U90" s="192" t="s">
        <v>409</v>
      </c>
      <c r="V90" s="192" t="s">
        <v>409</v>
      </c>
      <c r="W90" s="192">
        <v>0</v>
      </c>
      <c r="X90" s="192" t="s">
        <v>409</v>
      </c>
      <c r="Y90" s="192"/>
      <c r="Z90" s="192"/>
      <c r="AA90" s="80"/>
      <c r="AB90" s="80"/>
      <c r="AC90" s="80"/>
    </row>
    <row r="91" spans="1:29" x14ac:dyDescent="0.2">
      <c r="A91" s="84">
        <v>84</v>
      </c>
      <c r="B91" s="84" t="str">
        <f ca="1"/>
        <v>Honduras</v>
      </c>
      <c r="C91" s="84" t="str">
        <f ca="1"/>
        <v>HND</v>
      </c>
      <c r="D91" s="219" t="str">
        <f ca="1"/>
        <v>LCN           Latin America &amp; Caribbean</v>
      </c>
      <c r="E91" s="219" t="str">
        <f ca="1"/>
        <v>IDA</v>
      </c>
      <c r="F91" s="190" t="str">
        <f t="shared" ca="1" si="4"/>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8.8506120315678345</v>
      </c>
      <c r="H91" s="80" cm="1">
        <f t="array" ref="H91">IF(
    SUM(IF(
            ISNUMBER(
                IF(
                    $M$4:$V$4,
                    (M91:V91),
                    "")),
            1,
            0))
        =0,
    NA(),
    IF(
        Parameters!$D$15=1,
        IF(
            SUM(--(ISNUMBER(IF($M$4:$V$4=1,(M91:V91),""))))&gt;0,
            MAX(IF(
                ISNUMBER(M91:V91),
                IF(
                    M$4:V$4=1,
                    M91:V91,
                    ""),
                "")),
            MAX(IF(
                ISNUMBER(M91:V91),
                IF(
                    M$4:V$4=2,
                    M91:V91,
                    ""),
                ""))
        ),
        IF(
            Parameters!$D$16=1,
            IFERROR(
                AVERAGE(IF(
                    ISNUMBER(M91:V91),
                    IF(
                        M$4:V$4=1,
                        M91:V91,
                        ""),
                    "")),
                AVERAGE(IF(
                    ISNUMBER(M91:V91),
                    IF(
                        M$4:V$4=2,
                        M91:V91,
                        ""),
                    ""))
            ),
            IF(
                Parameters!$D$17=1,
                IFERROR(
                    IF(
                        OR(
                            IF(
                                ISNUMBER(M91:V91),
                                IF(
                                    M$4:V$4=1,
                                    M91:V91,
                                    ""),
                                "")
                            =0),
                        0,
                        GEOMEAN(IF(
                            ISNUMBER(M91:V91),
                            IF(
                                M$4:V$4=1,
                                M91:V91,
                                ""),
                            ""))
                    ),
                    IF(
                        OR(IF(
                            ISNUMBER(M91:V91),
                            IF(
                                M$4:V$4=2,
                                M91:V91,
                                ""),
                            "")
                            =0),
                        0,
                        GEOMEAN(IF(
                            ISNUMBER(M91:V91),
                            IF(
                                M$4:V$4=2,
                                M91:V91,
                                ""),
                            "")))
                )
            )
        )
    )
)</f>
        <v>7.8333333333333304</v>
      </c>
      <c r="I91" s="191" cm="1">
        <f t="array" ref="I91">IF(
    SUM(IF(
            ISNUMBER(
                IF(
                    $M$5:$V$5,
                    (M91:V91),
                    "")),
            1,
            0))
        =0,
    NA(),
    IF(
        Parameters!$D$15=1,
        IF(
            SUM(--(ISNUMBER(IF($M$5:$V$5=1,(M91:V91),""))))&gt;0,
            MAX(IF(
                ISNUMBER(M91:V91),
                IF(
                    M$5:V$5=1,
                    M91:V91,
                    ""),
                "")),
            MAX(IF(
                ISNUMBER(M91:V91),
                IF(
                    M$5:V$5=2,
                    M91:V91,
                    ""),
                ""))
        ),
        IF(
            Parameters!$D$16=1,
            IFERROR(
                AVERAGE(IF(
                    ISNUMBER(M91:V91),
                    IF(
                        M$5:V$5=1,
                        M91:V91,
                        ""),
                    "")),
                AVERAGE(IF(
                    ISNUMBER(M91:V91),
                    IF(
                        M$5:V$5=2,
                        M91:V91,
                        ""),
                    ""))
            ),
            IF(
                Parameters!$D$17=1,
                IFERROR(
                    IF(
                        OR(
                            IF(
                                ISNUMBER(M91:V91),
                                IF(
                                    M$5:V$5=1,
                                    M91:V91,
                                    ""),
                                "")
                            =0),
                        0,
                        GEOMEAN(IF(
                            ISNUMBER(M91:V91),
                            IF(
                                M$5:V$5=1,
                                M91:V91,
                                ""),
                            ""))
                    ),
                    IF(
                        OR(IF(
                            ISNUMBER(M91:V91),
                            IF(
                                M$5:V$5=2,
                                M91:V91,
                                ""),
                            "")
                            =0),
                        0,
                        GEOMEAN(IF(
                            ISNUMBER(M91:V91),
                            IF(
                                M$5:V$5=2,
                                M91:V91,
                                ""),
                            "")))
                )
            )
        )
    )
)</f>
        <v>10</v>
      </c>
      <c r="J91" s="242">
        <v>45188</v>
      </c>
      <c r="K91" s="242">
        <v>45259</v>
      </c>
      <c r="L91" s="91" t="s">
        <v>142</v>
      </c>
      <c r="M91" s="192">
        <v>7.8333333333333304</v>
      </c>
      <c r="N91" s="192">
        <v>0</v>
      </c>
      <c r="O91" s="192">
        <v>0</v>
      </c>
      <c r="P91" s="192">
        <v>0</v>
      </c>
      <c r="Q91" s="192">
        <v>10</v>
      </c>
      <c r="R91" s="192" t="s">
        <v>409</v>
      </c>
      <c r="S91" s="192">
        <v>5.7</v>
      </c>
      <c r="T91" s="192" t="s">
        <v>886</v>
      </c>
      <c r="U91" s="192">
        <v>0</v>
      </c>
      <c r="V91" s="192" t="s">
        <v>409</v>
      </c>
      <c r="W91" s="192">
        <v>0.5625</v>
      </c>
      <c r="X91" s="192" t="s">
        <v>409</v>
      </c>
      <c r="Y91" s="192"/>
      <c r="Z91" s="192"/>
      <c r="AA91" s="80"/>
      <c r="AB91" s="80"/>
      <c r="AC91" s="80"/>
    </row>
    <row r="92" spans="1:29" x14ac:dyDescent="0.2">
      <c r="A92" s="84">
        <v>85</v>
      </c>
      <c r="B92" s="84" t="str">
        <f ca="1"/>
        <v>Croatia</v>
      </c>
      <c r="C92" s="84" t="str">
        <f ca="1"/>
        <v>HRV</v>
      </c>
      <c r="D92" s="219" t="str">
        <f ca="1"/>
        <v>ECS           Europe &amp; Central Asia</v>
      </c>
      <c r="E92" s="219" t="str">
        <f ca="1"/>
        <v>IBRD</v>
      </c>
      <c r="F92" s="190" t="str">
        <f t="shared" ca="1" si="4"/>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$M$4:$V$4,
                    (M92:V92),
                    "")),
            1,
            0))
        =0,
    NA(),
    IF(
        Parameters!$D$15=1,
        IF(
            SUM(--(ISNUMBER(IF($M$4:$V$4=1,(M92:V92),""))))&gt;0,
            MAX(IF(
                ISNUMBER(M92:V92),
                IF(
                    M$4:V$4=1,
                    M92:V92,
                    ""),
                "")),
            MAX(IF(
                ISNUMBER(M92:V92),
                IF(
                    M$4:V$4=2,
                    M92:V92,
                    ""),
                ""))
        ),
        IF(
            Parameters!$D$16=1,
            IFERROR(
                AVERAGE(IF(
                    ISNUMBER(M92:V92),
                    IF(
                        M$4:V$4=1,
                        M92:V92,
                        ""),
                    "")),
                AVERAGE(IF(
                    ISNUMBER(M92:V92),
                    IF(
                        M$4:V$4=2,
                        M92:V92,
                        ""),
                    ""))
            ),
            IF(
                Parameters!$D$17=1,
                IFERROR(
                    IF(
                        OR(
                            IF(
                                ISNUMBER(M92:V92),
                                IF(
                                    M$4:V$4=1,
                                    M92:V92,
                                    ""),
                                "")
                            =0),
                        0,
                        GEOMEAN(IF(
                            ISNUMBER(M92:V92),
                            IF(
                                M$4:V$4=1,
                                M92:V92,
                                ""),
                            ""))
                    ),
                    IF(
                        OR(IF(
                            ISNUMBER(M92:V92),
                            IF(
                                M$4:V$4=2,
                                M92:V92,
                                ""),
                            "")
                            =0),
                        0,
                        GEOMEAN(IF(
                            ISNUMBER(M92:V92),
                            IF(
                                M$4:V$4=2,
                                M92:V92,
                                ""),
                            "")))
                )
            )
        )
    )
)</f>
        <v>5.3333333333333304</v>
      </c>
      <c r="I92" s="191" cm="1">
        <f t="array" ref="I92">IF(
    SUM(IF(
            ISNUMBER(
                IF(
                    $M$5:$V$5,
                    (M92:V92),
                    "")),
            1,
            0))
        =0,
    NA(),
    IF(
        Parameters!$D$15=1,
        IF(
            SUM(--(ISNUMBER(IF($M$5:$V$5=1,(M92:V92),""))))&gt;0,
            MAX(IF(
                ISNUMBER(M92:V92),
                IF(
                    M$5:V$5=1,
                    M92:V92,
                    ""),
                "")),
            MAX(IF(
                ISNUMBER(M92:V92),
                IF(
                    M$5:V$5=2,
                    M92:V92,
                    ""),
                ""))
        ),
        IF(
            Parameters!$D$16=1,
            IFERROR(
                AVERAGE(IF(
                    ISNUMBER(M92:V92),
                    IF(
                        M$5:V$5=1,
                        M92:V92,
                        ""),
                    "")),
                AVERAGE(IF(
                    ISNUMBER(M92:V92),
                    IF(
                        M$5:V$5=2,
                        M92:V92,
                        ""),
                    ""))
            ),
            IF(
                Parameters!$D$17=1,
                IFERROR(
                    IF(
                        OR(
                            IF(
                                ISNUMBER(M92:V92),
                                IF(
                                    M$5:V$5=1,
                                    M92:V92,
                                    ""),
                                "")
                            =0),
                        0,
                        GEOMEAN(IF(
                            ISNUMBER(M92:V92),
                            IF(
                                M$5:V$5=1,
                                M92:V92,
                                ""),
                            ""))
                    ),
                    IF(
                        OR(IF(
                            ISNUMBER(M92:V92),
                            IF(
                                M$5:V$5=2,
                                M92:V92,
                                ""),
                            "")
                            =0),
                        0,
                        GEOMEAN(IF(
                            ISNUMBER(M92:V92),
                            IF(
                                M$5:V$5=2,
                                M92:V92,
                                ""),
                            "")))
                )
            )
        )
    )
)</f>
        <v>0</v>
      </c>
      <c r="J92" s="242">
        <v>45188</v>
      </c>
      <c r="K92" s="242">
        <v>45272</v>
      </c>
      <c r="L92" s="91" t="s">
        <v>144</v>
      </c>
      <c r="M92" s="192">
        <v>5.3333333333333304</v>
      </c>
      <c r="N92" s="192">
        <v>0</v>
      </c>
      <c r="O92" s="192">
        <v>0</v>
      </c>
      <c r="P92" s="192">
        <v>0</v>
      </c>
      <c r="Q92" s="192">
        <v>0</v>
      </c>
      <c r="R92" s="192" t="s">
        <v>409</v>
      </c>
      <c r="S92" s="192">
        <v>4.2</v>
      </c>
      <c r="T92" s="192" t="s">
        <v>934</v>
      </c>
      <c r="U92" s="192">
        <v>0</v>
      </c>
      <c r="V92" s="192" t="s">
        <v>409</v>
      </c>
      <c r="W92" s="192">
        <v>0</v>
      </c>
      <c r="X92" s="192" t="s">
        <v>409</v>
      </c>
      <c r="Y92" s="192"/>
      <c r="Z92" s="192"/>
      <c r="AA92" s="80"/>
      <c r="AB92" s="80"/>
      <c r="AC92" s="80"/>
    </row>
    <row r="93" spans="1:29" x14ac:dyDescent="0.2">
      <c r="A93" s="84">
        <v>86</v>
      </c>
      <c r="B93" s="84" t="str">
        <f ca="1"/>
        <v>Haiti</v>
      </c>
      <c r="C93" s="84" t="str">
        <f ca="1"/>
        <v>HTI</v>
      </c>
      <c r="D93" s="219" t="str">
        <f ca="1"/>
        <v>LCN           Latin America &amp; Caribbean</v>
      </c>
      <c r="E93" s="219" t="str">
        <f ca="1"/>
        <v>IDA</v>
      </c>
      <c r="F93" s="190" t="str">
        <f t="shared" ca="1" si="4"/>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9.4868329805051381</v>
      </c>
      <c r="H93" s="80" cm="1">
        <f t="array" ref="H93">IF(
    SUM(IF(
            ISNUMBER(
                IF(
                    $M$4:$V$4,
                    (M93:V93),
                    "")),
            1,
            0))
        =0,
    NA(),
    IF(
        Parameters!$D$15=1,
        IF(
            SUM(--(ISNUMBER(IF($M$4:$V$4=1,(M93:V93),""))))&gt;0,
            MAX(IF(
                ISNUMBER(M93:V93),
                IF(
                    M$4:V$4=1,
                    M93:V93,
                    ""),
                "")),
            MAX(IF(
                ISNUMBER(M93:V93),
                IF(
                    M$4:V$4=2,
                    M93:V93,
                    ""),
                ""))
        ),
        IF(
            Parameters!$D$16=1,
            IFERROR(
                AVERAGE(IF(
                    ISNUMBER(M93:V93),
                    IF(
                        M$4:V$4=1,
                        M93:V93,
                        ""),
                    "")),
                AVERAGE(IF(
                    ISNUMBER(M93:V93),
                    IF(
                        M$4:V$4=2,
                        M93:V93,
                        ""),
                    ""))
            ),
            IF(
                Parameters!$D$17=1,
                IFERROR(
                    IF(
                        OR(
                            IF(
                                ISNUMBER(M93:V93),
                                IF(
                                    M$4:V$4=1,
                                    M93:V93,
                                    ""),
                                "")
                            =0),
                        0,
                        GEOMEAN(IF(
                            ISNUMBER(M93:V93),
                            IF(
                                M$4:V$4=1,
                                M93:V93,
                                ""),
                            ""))
                    ),
                    IF(
                        OR(IF(
                            ISNUMBER(M93:V93),
                            IF(
                                M$4:V$4=2,
                                M93:V93,
                                ""),
                            "")
                            =0),
                        0,
                        GEOMEAN(IF(
                            ISNUMBER(M93:V93),
                            IF(
                                M$4:V$4=2,
                                M93:V93,
                                ""),
                            "")))
                )
            )
        )
    )
)</f>
        <v>9</v>
      </c>
      <c r="I93" s="191" cm="1">
        <f t="array" ref="I93">IF(
    SUM(IF(
            ISNUMBER(
                IF(
                    $M$5:$V$5,
                    (M93:V93),
                    "")),
            1,
            0))
        =0,
    NA(),
    IF(
        Parameters!$D$15=1,
        IF(
            SUM(--(ISNUMBER(IF($M$5:$V$5=1,(M93:V93),""))))&gt;0,
            MAX(IF(
                ISNUMBER(M93:V93),
                IF(
                    M$5:V$5=1,
                    M93:V93,
                    ""),
                "")),
            MAX(IF(
                ISNUMBER(M93:V93),
                IF(
                    M$5:V$5=2,
                    M93:V93,
                    ""),
                ""))
        ),
        IF(
            Parameters!$D$16=1,
            IFERROR(
                AVERAGE(IF(
                    ISNUMBER(M93:V93),
                    IF(
                        M$5:V$5=1,
                        M93:V93,
                        ""),
                    "")),
                AVERAGE(IF(
                    ISNUMBER(M93:V93),
                    IF(
                        M$5:V$5=2,
                        M93:V93,
                        ""),
                    ""))
            ),
            IF(
                Parameters!$D$17=1,
                IFERROR(
                    IF(
                        OR(
                            IF(
                                ISNUMBER(M93:V93),
                                IF(
                                    M$5:V$5=1,
                                    M93:V93,
                                    ""),
                                "")
                            =0),
                        0,
                        GEOMEAN(IF(
                            ISNUMBER(M93:V93),
                            IF(
                                M$5:V$5=1,
                                M93:V93,
                                ""),
                            ""))
                    ),
                    IF(
                        OR(IF(
                            ISNUMBER(M93:V93),
                            IF(
                                M$5:V$5=2,
                                M93:V93,
                                ""),
                            "")
                            =0),
                        0,
                        GEOMEAN(IF(
                            ISNUMBER(M93:V93),
                            IF(
                                M$5:V$5=2,
                                M93:V93,
                                ""),
                            "")))
                )
            )
        )
    )
)</f>
        <v>10</v>
      </c>
      <c r="J93" s="242">
        <v>45188</v>
      </c>
      <c r="K93" s="242">
        <v>45099</v>
      </c>
      <c r="L93" s="91" t="s">
        <v>146</v>
      </c>
      <c r="M93" s="192">
        <v>9</v>
      </c>
      <c r="N93" s="192" t="s">
        <v>409</v>
      </c>
      <c r="O93" s="192">
        <v>0</v>
      </c>
      <c r="P93" s="192">
        <v>10</v>
      </c>
      <c r="Q93" s="192">
        <v>0</v>
      </c>
      <c r="R93" s="192" t="s">
        <v>409</v>
      </c>
      <c r="S93" s="192">
        <v>6.4</v>
      </c>
      <c r="T93" s="192" t="s">
        <v>409</v>
      </c>
      <c r="U93" s="192">
        <v>0</v>
      </c>
      <c r="V93" s="192" t="s">
        <v>836</v>
      </c>
      <c r="W93" s="192">
        <v>0</v>
      </c>
      <c r="X93" s="192" t="s">
        <v>409</v>
      </c>
      <c r="Y93" s="192"/>
      <c r="Z93" s="192"/>
      <c r="AA93" s="80"/>
      <c r="AB93" s="80"/>
      <c r="AC93" s="80"/>
    </row>
    <row r="94" spans="1:29" x14ac:dyDescent="0.2">
      <c r="A94" s="84">
        <v>87</v>
      </c>
      <c r="B94" s="84" t="str">
        <f ca="1"/>
        <v>Hungary</v>
      </c>
      <c r="C94" s="84" t="str">
        <f ca="1"/>
        <v>HUN</v>
      </c>
      <c r="D94" s="219" t="str">
        <f ca="1"/>
        <v>ECS           Europe &amp; Central Asia</v>
      </c>
      <c r="E94" s="219" t="str">
        <f ca="1"/>
        <v>NA</v>
      </c>
      <c r="F94" s="190" t="str">
        <f t="shared" ca="1" si="4"/>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$M$4:$V$4,
                    (M94:V94),
                    "")),
            1,
            0))
        =0,
    NA(),
    IF(
        Parameters!$D$15=1,
        IF(
            SUM(--(ISNUMBER(IF($M$4:$V$4=1,(M94:V94),""))))&gt;0,
            MAX(IF(
                ISNUMBER(M94:V94),
                IF(
                    M$4:V$4=1,
                    M94:V94,
                    ""),
                "")),
            MAX(IF(
                ISNUMBER(M94:V94),
                IF(
                    M$4:V$4=2,
                    M94:V94,
                    ""),
                ""))
        ),
        IF(
            Parameters!$D$16=1,
            IFERROR(
                AVERAGE(IF(
                    ISNUMBER(M94:V94),
                    IF(
                        M$4:V$4=1,
                        M94:V94,
                        ""),
                    "")),
                AVERAGE(IF(
                    ISNUMBER(M94:V94),
                    IF(
                        M$4:V$4=2,
                        M94:V94,
                        ""),
                    ""))
            ),
            IF(
                Parameters!$D$17=1,
                IFERROR(
                    IF(
                        OR(
                            IF(
                                ISNUMBER(M94:V94),
                                IF(
                                    M$4:V$4=1,
                                    M94:V94,
                                    ""),
                                "")
                            =0),
                        0,
                        GEOMEAN(IF(
                            ISNUMBER(M94:V94),
                            IF(
                                M$4:V$4=1,
                                M94:V94,
                                ""),
                            ""))
                    ),
                    IF(
                        OR(IF(
                            ISNUMBER(M94:V94),
                            IF(
                                M$4:V$4=2,
                                M94:V94,
                                ""),
                            "")
                            =0),
                        0,
                        GEOMEAN(IF(
                            ISNUMBER(M94:V94),
                            IF(
                                M$4:V$4=2,
                                M94:V94,
                                ""),
                            "")))
                )
            )
        )
    )
)</f>
        <v>3.3333333333333299</v>
      </c>
      <c r="I94" s="191" cm="1">
        <f t="array" ref="I94">IF(
    SUM(IF(
            ISNUMBER(
                IF(
                    $M$5:$V$5,
                    (M94:V94),
                    "")),
            1,
            0))
        =0,
    NA(),
    IF(
        Parameters!$D$15=1,
        IF(
            SUM(--(ISNUMBER(IF($M$5:$V$5=1,(M94:V94),""))))&gt;0,
            MAX(IF(
                ISNUMBER(M94:V94),
                IF(
                    M$5:V$5=1,
                    M94:V94,
                    ""),
                "")),
            MAX(IF(
                ISNUMBER(M94:V94),
                IF(
                    M$5:V$5=2,
                    M94:V94,
                    ""),
                ""))
        ),
        IF(
            Parameters!$D$16=1,
            IFERROR(
                AVERAGE(IF(
                    ISNUMBER(M94:V94),
                    IF(
                        M$5:V$5=1,
                        M94:V94,
                        ""),
                    "")),
                AVERAGE(IF(
                    ISNUMBER(M94:V94),
                    IF(
                        M$5:V$5=2,
                        M94:V94,
                        ""),
                    ""))
            ),
            IF(
                Parameters!$D$17=1,
                IFERROR(
                    IF(
                        OR(
                            IF(
                                ISNUMBER(M94:V94),
                                IF(
                                    M$5:V$5=1,
                                    M94:V94,
                                    ""),
                                "")
                            =0),
                        0,
                        GEOMEAN(IF(
                            ISNUMBER(M94:V94),
                            IF(
                                M$5:V$5=1,
                                M94:V94,
                                ""),
                            ""))
                    ),
                    IF(
                        OR(IF(
                            ISNUMBER(M94:V94),
                            IF(
                                M$5:V$5=2,
                                M94:V94,
                                ""),
                            "")
                            =0),
                        0,
                        GEOMEAN(IF(
                            ISNUMBER(M94:V94),
                            IF(
                                M$5:V$5=2,
                                M94:V94,
                                ""),
                            "")))
                )
            )
        )
    )
)</f>
        <v>0</v>
      </c>
      <c r="J94" s="242">
        <v>45188</v>
      </c>
      <c r="K94" s="242">
        <v>45272</v>
      </c>
      <c r="L94" s="91" t="s">
        <v>148</v>
      </c>
      <c r="M94" s="192">
        <v>3.3333333333333299</v>
      </c>
      <c r="N94" s="192">
        <v>0</v>
      </c>
      <c r="O94" s="192">
        <v>0</v>
      </c>
      <c r="P94" s="192">
        <v>0</v>
      </c>
      <c r="Q94" s="192">
        <v>0</v>
      </c>
      <c r="R94" s="192" t="s">
        <v>409</v>
      </c>
      <c r="S94" s="192">
        <v>3</v>
      </c>
      <c r="T94" s="192" t="s">
        <v>934</v>
      </c>
      <c r="U94" s="192">
        <v>0</v>
      </c>
      <c r="V94" s="192" t="s">
        <v>409</v>
      </c>
      <c r="W94" s="192">
        <v>0</v>
      </c>
      <c r="X94" s="192" t="s">
        <v>409</v>
      </c>
      <c r="Y94" s="192"/>
      <c r="Z94" s="192"/>
      <c r="AA94" s="80"/>
      <c r="AB94" s="80"/>
      <c r="AC94" s="80"/>
    </row>
    <row r="95" spans="1:29" x14ac:dyDescent="0.2">
      <c r="A95" s="84">
        <v>88</v>
      </c>
      <c r="B95" s="84" t="str">
        <f ca="1"/>
        <v>Indonesia</v>
      </c>
      <c r="C95" s="84" t="str">
        <f ca="1"/>
        <v>IDN</v>
      </c>
      <c r="D95" s="219" t="str">
        <f ca="1"/>
        <v>EAS           East Asia &amp; Pacific</v>
      </c>
      <c r="E95" s="219" t="str">
        <f ca="1"/>
        <v>IBRD</v>
      </c>
      <c r="F95" s="190" t="str">
        <f t="shared" ca="1" si="4"/>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10</v>
      </c>
      <c r="H95" s="80" cm="1">
        <f t="array" ref="H95">IF(
    SUM(IF(
            ISNUMBER(
                IF(
                    $M$4:$V$4,
                    (M95:V95),
                    "")),
            1,
            0))
        =0,
    NA(),
    IF(
        Parameters!$D$15=1,
        IF(
            SUM(--(ISNUMBER(IF($M$4:$V$4=1,(M95:V95),""))))&gt;0,
            MAX(IF(
                ISNUMBER(M95:V95),
                IF(
                    M$4:V$4=1,
                    M95:V95,
                    ""),
                "")),
            MAX(IF(
                ISNUMBER(M95:V95),
                IF(
                    M$4:V$4=2,
                    M95:V95,
                    ""),
                ""))
        ),
        IF(
            Parameters!$D$16=1,
            IFERROR(
                AVERAGE(IF(
                    ISNUMBER(M95:V95),
                    IF(
                        M$4:V$4=1,
                        M95:V95,
                        ""),
                    "")),
                AVERAGE(IF(
                    ISNUMBER(M95:V95),
                    IF(
                        M$4:V$4=2,
                        M95:V95,
                        ""),
                    ""))
            ),
            IF(
                Parameters!$D$17=1,
                IFERROR(
                    IF(
                        OR(
                            IF(
                                ISNUMBER(M95:V95),
                                IF(
                                    M$4:V$4=1,
                                    M95:V95,
                                    ""),
                                "")
                            =0),
                        0,
                        GEOMEAN(IF(
                            ISNUMBER(M95:V95),
                            IF(
                                M$4:V$4=1,
                                M95:V95,
                                ""),
                            ""))
                    ),
                    IF(
                        OR(IF(
                            ISNUMBER(M95:V95),
                            IF(
                                M$4:V$4=2,
                                M95:V95,
                                ""),
                            "")
                            =0),
                        0,
                        GEOMEAN(IF(
                            ISNUMBER(M95:V95),
                            IF(
                                M$4:V$4=2,
                                M95:V95,
                                ""),
                            "")))
                )
            )
        )
    )
)</f>
        <v>10</v>
      </c>
      <c r="I95" s="191" cm="1">
        <f t="array" ref="I95">IF(
    SUM(IF(
            ISNUMBER(
                IF(
                    $M$5:$V$5,
                    (M95:V95),
                    "")),
            1,
            0))
        =0,
    NA(),
    IF(
        Parameters!$D$15=1,
        IF(
            SUM(--(ISNUMBER(IF($M$5:$V$5=1,(M95:V95),""))))&gt;0,
            MAX(IF(
                ISNUMBER(M95:V95),
                IF(
                    M$5:V$5=1,
                    M95:V95,
                    ""),
                "")),
            MAX(IF(
                ISNUMBER(M95:V95),
                IF(
                    M$5:V$5=2,
                    M95:V95,
                    ""),
                ""))
        ),
        IF(
            Parameters!$D$16=1,
            IFERROR(
                AVERAGE(IF(
                    ISNUMBER(M95:V95),
                    IF(
                        M$5:V$5=1,
                        M95:V95,
                        ""),
                    "")),
                AVERAGE(IF(
                    ISNUMBER(M95:V95),
                    IF(
                        M$5:V$5=2,
                        M95:V95,
                        ""),
                    ""))
            ),
            IF(
                Parameters!$D$17=1,
                IFERROR(
                    IF(
                        OR(
                            IF(
                                ISNUMBER(M95:V95),
                                IF(
                                    M$5:V$5=1,
                                    M95:V95,
                                    ""),
                                "")
                            =0),
                        0,
                        GEOMEAN(IF(
                            ISNUMBER(M95:V95),
                            IF(
                                M$5:V$5=1,
                                M95:V95,
                                ""),
                            ""))
                    ),
                    IF(
                        OR(IF(
                            ISNUMBER(M95:V95),
                            IF(
                                M$5:V$5=2,
                                M95:V95,
                                ""),
                            "")
                            =0),
                        0,
                        GEOMEAN(IF(
                            ISNUMBER(M95:V95),
                            IF(
                                M$5:V$5=2,
                                M95:V95,
                                ""),
                            "")))
                )
            )
        )
    )
)</f>
        <v>10</v>
      </c>
      <c r="J95" s="242">
        <v>45188</v>
      </c>
      <c r="K95" s="242">
        <v>45259</v>
      </c>
      <c r="L95" s="91" t="s">
        <v>150</v>
      </c>
      <c r="M95" s="192">
        <v>10</v>
      </c>
      <c r="N95" s="192">
        <v>0</v>
      </c>
      <c r="O95" s="192">
        <v>0</v>
      </c>
      <c r="P95" s="192">
        <v>0</v>
      </c>
      <c r="Q95" s="192">
        <v>10</v>
      </c>
      <c r="R95" s="192" t="s">
        <v>409</v>
      </c>
      <c r="S95" s="192">
        <v>7.3</v>
      </c>
      <c r="T95" s="192" t="s">
        <v>941</v>
      </c>
      <c r="U95" s="192">
        <v>0</v>
      </c>
      <c r="V95" s="192" t="s">
        <v>409</v>
      </c>
      <c r="W95" s="192">
        <v>0.484615384615384</v>
      </c>
      <c r="X95" s="192" t="s">
        <v>409</v>
      </c>
      <c r="Y95" s="192"/>
      <c r="Z95" s="192"/>
      <c r="AA95" s="80"/>
      <c r="AB95" s="80"/>
      <c r="AC95" s="80"/>
    </row>
    <row r="96" spans="1:29" x14ac:dyDescent="0.2">
      <c r="A96" s="84">
        <v>89</v>
      </c>
      <c r="B96" s="84" t="str">
        <f ca="1"/>
        <v>Isle of Man</v>
      </c>
      <c r="C96" s="84" t="str">
        <f ca="1"/>
        <v>IMN</v>
      </c>
      <c r="D96" s="219" t="str">
        <f ca="1"/>
        <v>ECS           Europe &amp; Central Asia</v>
      </c>
      <c r="E96" s="219" t="str">
        <f ca="1"/>
        <v>NA</v>
      </c>
      <c r="F96" s="190" t="str">
        <f t="shared" ca="1" si="4"/>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t="e" cm="1">
        <f t="array" ref="H96">IF(
    SUM(IF(
            ISNUMBER(
                IF(
                    $M$4:$V$4,
                    (M96:V96),
                    "")),
            1,
            0))
        =0,
    NA(),
    IF(
        Parameters!$D$15=1,
        IF(
            SUM(--(ISNUMBER(IF($M$4:$V$4=1,(M96:V96),""))))&gt;0,
            MAX(IF(
                ISNUMBER(M96:V96),
                IF(
                    M$4:V$4=1,
                    M96:V96,
                    ""),
                "")),
            MAX(IF(
                ISNUMBER(M96:V96),
                IF(
                    M$4:V$4=2,
                    M96:V96,
                    ""),
                ""))
        ),
        IF(
            Parameters!$D$16=1,
            IFERROR(
                AVERAGE(IF(
                    ISNUMBER(M96:V96),
                    IF(
                        M$4:V$4=1,
                        M96:V96,
                        ""),
                    "")),
                AVERAGE(IF(
                    ISNUMBER(M96:V96),
                    IF(
                        M$4:V$4=2,
                        M96:V96,
                        ""),
                    ""))
            ),
            IF(
                Parameters!$D$17=1,
                IFERROR(
                    IF(
                        OR(
                            IF(
                                ISNUMBER(M96:V96),
                                IF(
                                    M$4:V$4=1,
                                    M96:V96,
                                    ""),
                                "")
                            =0),
                        0,
                        GEOMEAN(IF(
                            ISNUMBER(M96:V96),
                            IF(
                                M$4:V$4=1,
                                M96:V96,
                                ""),
                            ""))
                    ),
                    IF(
                        OR(IF(
                            ISNUMBER(M96:V96),
                            IF(
                                M$4:V$4=2,
                                M96:V96,
                                ""),
                            "")
                            =0),
                        0,
                        GEOMEAN(IF(
                            ISNUMBER(M96:V96),
                            IF(
                                M$4:V$4=2,
                                M96:V96,
                                ""),
                            "")))
                )
            )
        )
    )
)</f>
        <v>#N/A</v>
      </c>
      <c r="I96" s="191" cm="1">
        <f t="array" ref="I96">IF(
    SUM(IF(
            ISNUMBER(
                IF(
                    $M$5:$V$5,
                    (M96:V96),
                    "")),
            1,
            0))
        =0,
    NA(),
    IF(
        Parameters!$D$15=1,
        IF(
            SUM(--(ISNUMBER(IF($M$5:$V$5=1,(M96:V96),""))))&gt;0,
            MAX(IF(
                ISNUMBER(M96:V96),
                IF(
                    M$5:V$5=1,
                    M96:V96,
                    ""),
                "")),
            MAX(IF(
                ISNUMBER(M96:V96),
                IF(
                    M$5:V$5=2,
                    M96:V96,
                    ""),
                ""))
        ),
        IF(
            Parameters!$D$16=1,
            IFERROR(
                AVERAGE(IF(
                    ISNUMBER(M96:V96),
                    IF(
                        M$5:V$5=1,
                        M96:V96,
                        ""),
                    "")),
                AVERAGE(IF(
                    ISNUMBER(M96:V96),
                    IF(
                        M$5:V$5=2,
                        M96:V96,
                        ""),
                    ""))
            ),
            IF(
                Parameters!$D$17=1,
                IFERROR(
                    IF(
                        OR(
                            IF(
                                ISNUMBER(M96:V96),
                                IF(
                                    M$5:V$5=1,
                                    M96:V96,
                                    ""),
                                "")
                            =0),
                        0,
                        GEOMEAN(IF(
                            ISNUMBER(M96:V96),
                            IF(
                                M$5:V$5=1,
                                M96:V96,
                                ""),
                            ""))
                    ),
                    IF(
                        OR(IF(
                            ISNUMBER(M96:V96),
                            IF(
                                M$5:V$5=2,
                                M96:V96,
                                ""),
                            "")
                            =0),
                        0,
                        GEOMEAN(IF(
                            ISNUMBER(M96:V96),
                            IF(
                                M$5:V$5=2,
                                M96:V96,
                                ""),
                            "")))
                )
            )
        )
    )
)</f>
        <v>0</v>
      </c>
      <c r="J96" s="242" t="s">
        <v>409</v>
      </c>
      <c r="K96" s="242">
        <v>45019</v>
      </c>
      <c r="L96" s="91" t="s">
        <v>706</v>
      </c>
      <c r="M96" s="192" t="s">
        <v>409</v>
      </c>
      <c r="N96" s="192" t="s">
        <v>409</v>
      </c>
      <c r="O96" s="192" t="s">
        <v>409</v>
      </c>
      <c r="P96" s="192">
        <v>0</v>
      </c>
      <c r="Q96" s="192">
        <v>0</v>
      </c>
      <c r="R96" s="192" t="s">
        <v>409</v>
      </c>
      <c r="S96" s="192" t="s">
        <v>409</v>
      </c>
      <c r="T96" s="192" t="s">
        <v>409</v>
      </c>
      <c r="U96" s="192" t="s">
        <v>409</v>
      </c>
      <c r="V96" s="192" t="s">
        <v>409</v>
      </c>
      <c r="W96" s="192">
        <v>0</v>
      </c>
      <c r="X96" s="192" t="s">
        <v>409</v>
      </c>
      <c r="Y96" s="192"/>
      <c r="Z96" s="192"/>
      <c r="AA96" s="80"/>
      <c r="AB96" s="80"/>
      <c r="AC96" s="80"/>
    </row>
    <row r="97" spans="1:29" x14ac:dyDescent="0.2">
      <c r="A97" s="84">
        <v>90</v>
      </c>
      <c r="B97" s="84" t="str">
        <f ca="1"/>
        <v>India</v>
      </c>
      <c r="C97" s="84" t="str">
        <f ca="1"/>
        <v>IND</v>
      </c>
      <c r="D97" s="219" t="str">
        <f ca="1"/>
        <v>SAS           South Asia</v>
      </c>
      <c r="E97" s="219" t="str">
        <f ca="1"/>
        <v>IBRD</v>
      </c>
      <c r="F97" s="190" t="str">
        <f t="shared" ca="1" si="4"/>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0</v>
      </c>
      <c r="H97" s="80" cm="1">
        <f t="array" ref="H97">IF(
    SUM(IF(
            ISNUMBER(
                IF(
                    $M$4:$V$4,
                    (M97:V97),
                    "")),
            1,
            0))
        =0,
    NA(),
    IF(
        Parameters!$D$15=1,
        IF(
            SUM(--(ISNUMBER(IF($M$4:$V$4=1,(M97:V97),""))))&gt;0,
            MAX(IF(
                ISNUMBER(M97:V97),
                IF(
                    M$4:V$4=1,
                    M97:V97,
                    ""),
                "")),
            MAX(IF(
                ISNUMBER(M97:V97),
                IF(
                    M$4:V$4=2,
                    M97:V97,
                    ""),
                ""))
        ),
        IF(
            Parameters!$D$16=1,
            IFERROR(
                AVERAGE(IF(
                    ISNUMBER(M97:V97),
                    IF(
                        M$4:V$4=1,
                        M97:V97,
                        ""),
                    "")),
                AVERAGE(IF(
                    ISNUMBER(M97:V97),
                    IF(
                        M$4:V$4=2,
                        M97:V97,
                        ""),
                    ""))
            ),
            IF(
                Parameters!$D$17=1,
                IFERROR(
                    IF(
                        OR(
                            IF(
                                ISNUMBER(M97:V97),
                                IF(
                                    M$4:V$4=1,
                                    M97:V97,
                                    ""),
                                "")
                            =0),
                        0,
                        GEOMEAN(IF(
                            ISNUMBER(M97:V97),
                            IF(
                                M$4:V$4=1,
                                M97:V97,
                                ""),
                            ""))
                    ),
                    IF(
                        OR(IF(
                            ISNUMBER(M97:V97),
                            IF(
                                M$4:V$4=2,
                                M97:V97,
                                ""),
                            "")
                            =0),
                        0,
                        GEOMEAN(IF(
                            ISNUMBER(M97:V97),
                            IF(
                                M$4:V$4=2,
                                M97:V97,
                                ""),
                            "")))
                )
            )
        )
    )
)</f>
        <v>10</v>
      </c>
      <c r="I97" s="191" cm="1">
        <f t="array" ref="I97">IF(
    SUM(IF(
            ISNUMBER(
                IF(
                    $M$5:$V$5,
                    (M97:V97),
                    "")),
            1,
            0))
        =0,
    NA(),
    IF(
        Parameters!$D$15=1,
        IF(
            SUM(--(ISNUMBER(IF($M$5:$V$5=1,(M97:V97),""))))&gt;0,
            MAX(IF(
                ISNUMBER(M97:V97),
                IF(
                    M$5:V$5=1,
                    M97:V97,
                    ""),
                "")),
            MAX(IF(
                ISNUMBER(M97:V97),
                IF(
                    M$5:V$5=2,
                    M97:V97,
                    ""),
                ""))
        ),
        IF(
            Parameters!$D$16=1,
            IFERROR(
                AVERAGE(IF(
                    ISNUMBER(M97:V97),
                    IF(
                        M$5:V$5=1,
                        M97:V97,
                        ""),
                    "")),
                AVERAGE(IF(
                    ISNUMBER(M97:V97),
                    IF(
                        M$5:V$5=2,
                        M97:V97,
                        ""),
                    ""))
            ),
            IF(
                Parameters!$D$17=1,
                IFERROR(
                    IF(
                        OR(
                            IF(
                                ISNUMBER(M97:V97),
                                IF(
                                    M$5:V$5=1,
                                    M97:V97,
                                    ""),
                                "")
                            =0),
                        0,
                        GEOMEAN(IF(
                            ISNUMBER(M97:V97),
                            IF(
                                M$5:V$5=1,
                                M97:V97,
                                ""),
                            ""))
                    ),
                    IF(
                        OR(IF(
                            ISNUMBER(M97:V97),
                            IF(
                                M$5:V$5=2,
                                M97:V97,
                                ""),
                            "")
                            =0),
                        0,
                        GEOMEAN(IF(
                            ISNUMBER(M97:V97),
                            IF(
                                M$5:V$5=2,
                                M97:V97,
                                ""),
                            "")))
                )
            )
        )
    )
)</f>
        <v>0</v>
      </c>
      <c r="J97" s="242">
        <v>45188</v>
      </c>
      <c r="K97" s="242">
        <v>45272</v>
      </c>
      <c r="L97" s="91" t="s">
        <v>152</v>
      </c>
      <c r="M97" s="192">
        <v>10</v>
      </c>
      <c r="N97" s="192">
        <v>0</v>
      </c>
      <c r="O97" s="192">
        <v>0</v>
      </c>
      <c r="P97" s="192">
        <v>0</v>
      </c>
      <c r="Q97" s="192">
        <v>0</v>
      </c>
      <c r="R97" s="192" t="s">
        <v>409</v>
      </c>
      <c r="S97" s="192">
        <v>7.7</v>
      </c>
      <c r="T97" s="192" t="s">
        <v>942</v>
      </c>
      <c r="U97" s="192">
        <v>0</v>
      </c>
      <c r="V97" s="192" t="s">
        <v>409</v>
      </c>
      <c r="W97" s="192">
        <v>0.20783132530120399</v>
      </c>
      <c r="X97" s="192" t="s">
        <v>409</v>
      </c>
      <c r="Y97" s="192"/>
      <c r="Z97" s="192"/>
      <c r="AA97" s="80"/>
      <c r="AB97" s="80"/>
      <c r="AC97" s="80"/>
    </row>
    <row r="98" spans="1:29" x14ac:dyDescent="0.2">
      <c r="A98" s="84">
        <v>91</v>
      </c>
      <c r="B98" s="84" t="str">
        <f ca="1"/>
        <v>Ireland</v>
      </c>
      <c r="C98" s="84" t="str">
        <f ca="1"/>
        <v>IRL</v>
      </c>
      <c r="D98" s="219" t="str">
        <f ca="1"/>
        <v>ECS           Europe &amp; Central Asia</v>
      </c>
      <c r="E98" s="219" t="str">
        <f ca="1"/>
        <v>NA</v>
      </c>
      <c r="F98" s="190" t="str">
        <f t="shared" ca="1" si="4"/>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$M$4:$V$4,
                    (M98:V98),
                    "")),
            1,
            0))
        =0,
    NA(),
    IF(
        Parameters!$D$15=1,
        IF(
            SUM(--(ISNUMBER(IF($M$4:$V$4=1,(M98:V98),""))))&gt;0,
            MAX(IF(
                ISNUMBER(M98:V98),
                IF(
                    M$4:V$4=1,
                    M98:V98,
                    ""),
                "")),
            MAX(IF(
                ISNUMBER(M98:V98),
                IF(
                    M$4:V$4=2,
                    M98:V98,
                    ""),
                ""))
        ),
        IF(
            Parameters!$D$16=1,
            IFERROR(
                AVERAGE(IF(
                    ISNUMBER(M98:V98),
                    IF(
                        M$4:V$4=1,
                        M98:V98,
                        ""),
                    "")),
                AVERAGE(IF(
                    ISNUMBER(M98:V98),
                    IF(
                        M$4:V$4=2,
                        M98:V98,
                        ""),
                    ""))
            ),
            IF(
                Parameters!$D$17=1,
                IFERROR(
                    IF(
                        OR(
                            IF(
                                ISNUMBER(M98:V98),
                                IF(
                                    M$4:V$4=1,
                                    M98:V98,
                                    ""),
                                "")
                            =0),
                        0,
                        GEOMEAN(IF(
                            ISNUMBER(M98:V98),
                            IF(
                                M$4:V$4=1,
                                M98:V98,
                                ""),
                            ""))
                    ),
                    IF(
                        OR(IF(
                            ISNUMBER(M98:V98),
                            IF(
                                M$4:V$4=2,
                                M98:V98,
                                ""),
                            "")
                            =0),
                        0,
                        GEOMEAN(IF(
                            ISNUMBER(M98:V98),
                            IF(
                                M$4:V$4=2,
                                M98:V98,
                                ""),
                            "")))
                )
            )
        )
    )
)</f>
        <v>2</v>
      </c>
      <c r="I98" s="191" cm="1">
        <f t="array" ref="I98">IF(
    SUM(IF(
            ISNUMBER(
                IF(
                    $M$5:$V$5,
                    (M98:V98),
                    "")),
            1,
            0))
        =0,
    NA(),
    IF(
        Parameters!$D$15=1,
        IF(
            SUM(--(ISNUMBER(IF($M$5:$V$5=1,(M98:V98),""))))&gt;0,
            MAX(IF(
                ISNUMBER(M98:V98),
                IF(
                    M$5:V$5=1,
                    M98:V98,
                    ""),
                "")),
            MAX(IF(
                ISNUMBER(M98:V98),
                IF(
                    M$5:V$5=2,
                    M98:V98,
                    ""),
                ""))
        ),
        IF(
            Parameters!$D$16=1,
            IFERROR(
                AVERAGE(IF(
                    ISNUMBER(M98:V98),
                    IF(
                        M$5:V$5=1,
                        M98:V98,
                        ""),
                    "")),
                AVERAGE(IF(
                    ISNUMBER(M98:V98),
                    IF(
                        M$5:V$5=2,
                        M98:V98,
                        ""),
                    ""))
            ),
            IF(
                Parameters!$D$17=1,
                IFERROR(
                    IF(
                        OR(
                            IF(
                                ISNUMBER(M98:V98),
                                IF(
                                    M$5:V$5=1,
                                    M98:V98,
                                    ""),
                                "")
                            =0),
                        0,
                        GEOMEAN(IF(
                            ISNUMBER(M98:V98),
                            IF(
                                M$5:V$5=1,
                                M98:V98,
                                ""),
                            ""))
                    ),
                    IF(
                        OR(IF(
                            ISNUMBER(M98:V98),
                            IF(
                                M$5:V$5=2,
                                M98:V98,
                                ""),
                            "")
                            =0),
                        0,
                        GEOMEAN(IF(
                            ISNUMBER(M98:V98),
                            IF(
                                M$5:V$5=2,
                                M98:V98,
                                ""),
                            "")))
                )
            )
        )
    )
)</f>
        <v>0</v>
      </c>
      <c r="J98" s="242">
        <v>45188</v>
      </c>
      <c r="K98" s="242">
        <v>44860</v>
      </c>
      <c r="L98" s="91" t="s">
        <v>154</v>
      </c>
      <c r="M98" s="192">
        <v>2</v>
      </c>
      <c r="N98" s="192" t="s">
        <v>409</v>
      </c>
      <c r="O98" s="192">
        <v>0</v>
      </c>
      <c r="P98" s="192">
        <v>0</v>
      </c>
      <c r="Q98" s="192">
        <v>0</v>
      </c>
      <c r="R98" s="192" t="s">
        <v>409</v>
      </c>
      <c r="S98" s="192">
        <v>2.2000000000000002</v>
      </c>
      <c r="T98" s="192" t="s">
        <v>409</v>
      </c>
      <c r="U98" s="192">
        <v>0</v>
      </c>
      <c r="V98" s="192" t="s">
        <v>409</v>
      </c>
      <c r="W98" s="192">
        <v>0</v>
      </c>
      <c r="X98" s="192" t="s">
        <v>409</v>
      </c>
      <c r="Y98" s="192"/>
      <c r="Z98" s="192"/>
      <c r="AA98" s="80"/>
      <c r="AB98" s="80"/>
      <c r="AC98" s="80"/>
    </row>
    <row r="99" spans="1:29" x14ac:dyDescent="0.2">
      <c r="A99" s="84">
        <v>92</v>
      </c>
      <c r="B99" s="84" t="str">
        <f ca="1"/>
        <v>Iran, Islamic Rep.</v>
      </c>
      <c r="C99" s="84" t="str">
        <f ca="1"/>
        <v>IRN</v>
      </c>
      <c r="D99" s="219" t="str">
        <f ca="1"/>
        <v>MEA           Middle East &amp; North Africa</v>
      </c>
      <c r="E99" s="219" t="str">
        <f ca="1"/>
        <v>IBRD</v>
      </c>
      <c r="F99" s="190" t="str">
        <f t="shared" ca="1" si="4"/>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$M$4:$V$4,
                    (M99:V99),
                    "")),
            1,
            0))
        =0,
    NA(),
    IF(
        Parameters!$D$15=1,
        IF(
            SUM(--(ISNUMBER(IF($M$4:$V$4=1,(M99:V99),""))))&gt;0,
            MAX(IF(
                ISNUMBER(M99:V99),
                IF(
                    M$4:V$4=1,
                    M99:V99,
                    ""),
                "")),
            MAX(IF(
                ISNUMBER(M99:V99),
                IF(
                    M$4:V$4=2,
                    M99:V99,
                    ""),
                ""))
        ),
        IF(
            Parameters!$D$16=1,
            IFERROR(
                AVERAGE(IF(
                    ISNUMBER(M99:V99),
                    IF(
                        M$4:V$4=1,
                        M99:V99,
                        ""),
                    "")),
                AVERAGE(IF(
                    ISNUMBER(M99:V99),
                    IF(
                        M$4:V$4=2,
                        M99:V99,
                        ""),
                    ""))
            ),
            IF(
                Parameters!$D$17=1,
                IFERROR(
                    IF(
                        OR(
                            IF(
                                ISNUMBER(M99:V99),
                                IF(
                                    M$4:V$4=1,
                                    M99:V99,
                                    ""),
                                "")
                            =0),
                        0,
                        GEOMEAN(IF(
                            ISNUMBER(M99:V99),
                            IF(
                                M$4:V$4=1,
                                M99:V99,
                                ""),
                            ""))
                    ),
                    IF(
                        OR(IF(
                            ISNUMBER(M99:V99),
                            IF(
                                M$4:V$4=2,
                                M99:V99,
                                ""),
                            "")
                            =0),
                        0,
                        GEOMEAN(IF(
                            ISNUMBER(M99:V99),
                            IF(
                                M$4:V$4=2,
                                M99:V99,
                                ""),
                            "")))
                )
            )
        )
    )
)</f>
        <v>9.3333333333333304</v>
      </c>
      <c r="I99" s="191" cm="1">
        <f t="array" ref="I99">IF(
    SUM(IF(
            ISNUMBER(
                IF(
                    $M$5:$V$5,
                    (M99:V99),
                    "")),
            1,
            0))
        =0,
    NA(),
    IF(
        Parameters!$D$15=1,
        IF(
            SUM(--(ISNUMBER(IF($M$5:$V$5=1,(M99:V99),""))))&gt;0,
            MAX(IF(
                ISNUMBER(M99:V99),
                IF(
                    M$5:V$5=1,
                    M99:V99,
                    ""),
                "")),
            MAX(IF(
                ISNUMBER(M99:V99),
                IF(
                    M$5:V$5=2,
                    M99:V99,
                    ""),
                ""))
        ),
        IF(
            Parameters!$D$16=1,
            IFERROR(
                AVERAGE(IF(
                    ISNUMBER(M99:V99),
                    IF(
                        M$5:V$5=1,
                        M99:V99,
                        ""),
                    "")),
                AVERAGE(IF(
                    ISNUMBER(M99:V99),
                    IF(
                        M$5:V$5=2,
                        M99:V99,
                        ""),
                    ""))
            ),
            IF(
                Parameters!$D$17=1,
                IFERROR(
                    IF(
                        OR(
                            IF(
                                ISNUMBER(M99:V99),
                                IF(
                                    M$5:V$5=1,
                                    M99:V99,
                                    ""),
                                "")
                            =0),
                        0,
                        GEOMEAN(IF(
                            ISNUMBER(M99:V99),
                            IF(
                                M$5:V$5=1,
                                M99:V99,
                                ""),
                            ""))
                    ),
                    IF(
                        OR(IF(
                            ISNUMBER(M99:V99),
                            IF(
                                M$5:V$5=2,
                                M99:V99,
                                ""),
                            "")
                            =0),
                        0,
                        GEOMEAN(IF(
                            ISNUMBER(M99:V99),
                            IF(
                                M$5:V$5=2,
                                M99:V99,
                                ""),
                            "")))
                )
            )
        )
    )
)</f>
        <v>0</v>
      </c>
      <c r="J99" s="242">
        <v>45188</v>
      </c>
      <c r="K99" s="242">
        <v>45259</v>
      </c>
      <c r="L99" s="91" t="s">
        <v>155</v>
      </c>
      <c r="M99" s="192">
        <v>9.3333333333333304</v>
      </c>
      <c r="N99" s="192" t="s">
        <v>409</v>
      </c>
      <c r="O99" s="192">
        <v>0</v>
      </c>
      <c r="P99" s="192">
        <v>0</v>
      </c>
      <c r="Q99" s="192">
        <v>0</v>
      </c>
      <c r="R99" s="192" t="s">
        <v>409</v>
      </c>
      <c r="S99" s="192">
        <v>6.6</v>
      </c>
      <c r="T99" s="192" t="s">
        <v>409</v>
      </c>
      <c r="U99" s="192">
        <v>0</v>
      </c>
      <c r="V99" s="192" t="s">
        <v>409</v>
      </c>
      <c r="W99" s="192">
        <v>0.114503816793893</v>
      </c>
      <c r="X99" s="192" t="s">
        <v>409</v>
      </c>
      <c r="Y99" s="192"/>
      <c r="Z99" s="192"/>
      <c r="AA99" s="80"/>
      <c r="AB99" s="80"/>
      <c r="AC99" s="80"/>
    </row>
    <row r="100" spans="1:29" x14ac:dyDescent="0.2">
      <c r="A100" s="84">
        <v>93</v>
      </c>
      <c r="B100" s="84" t="str">
        <f ca="1"/>
        <v>Iraq</v>
      </c>
      <c r="C100" s="84" t="str">
        <f ca="1"/>
        <v>IRQ</v>
      </c>
      <c r="D100" s="219" t="str">
        <f ca="1"/>
        <v>MEA           Middle East &amp; North Africa</v>
      </c>
      <c r="E100" s="219" t="str">
        <f ca="1"/>
        <v>IBRD</v>
      </c>
      <c r="F100" s="190" t="str">
        <f t="shared" ca="1" si="4"/>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$M$4:$V$4,
                    (M100:V100),
                    "")),
            1,
            0))
        =0,
    NA(),
    IF(
        Parameters!$D$15=1,
        IF(
            SUM(--(ISNUMBER(IF($M$4:$V$4=1,(M100:V100),""))))&gt;0,
            MAX(IF(
                ISNUMBER(M100:V100),
                IF(
                    M$4:V$4=1,
                    M100:V100,
                    ""),
                "")),
            MAX(IF(
                ISNUMBER(M100:V100),
                IF(
                    M$4:V$4=2,
                    M100:V100,
                    ""),
                ""))
        ),
        IF(
            Parameters!$D$16=1,
            IFERROR(
                AVERAGE(IF(
                    ISNUMBER(M100:V100),
                    IF(
                        M$4:V$4=1,
                        M100:V100,
                        ""),
                    "")),
                AVERAGE(IF(
                    ISNUMBER(M100:V100),
                    IF(
                        M$4:V$4=2,
                        M100:V100,
                        ""),
                    ""))
            ),
            IF(
                Parameters!$D$17=1,
                IFERROR(
                    IF(
                        OR(
                            IF(
                                ISNUMBER(M100:V100),
                                IF(
                                    M$4:V$4=1,
                                    M100:V100,
                                    ""),
                                "")
                            =0),
                        0,
                        GEOMEAN(IF(
                            ISNUMBER(M100:V100),
                            IF(
                                M$4:V$4=1,
                                M100:V100,
                                ""),
                            ""))
                    ),
                    IF(
                        OR(IF(
                            ISNUMBER(M100:V100),
                            IF(
                                M$4:V$4=2,
                                M100:V100,
                                ""),
                            "")
                            =0),
                        0,
                        GEOMEAN(IF(
                            ISNUMBER(M100:V100),
                            IF(
                                M$4:V$4=2,
                                M100:V100,
                                ""),
                            "")))
                )
            )
        )
    )
)</f>
        <v>7.6666666666666599</v>
      </c>
      <c r="I100" s="191" cm="1">
        <f t="array" ref="I100">IF(
    SUM(IF(
            ISNUMBER(
                IF(
                    $M$5:$V$5,
                    (M100:V100),
                    "")),
            1,
            0))
        =0,
    NA(),
    IF(
        Parameters!$D$15=1,
        IF(
            SUM(--(ISNUMBER(IF($M$5:$V$5=1,(M100:V100),""))))&gt;0,
            MAX(IF(
                ISNUMBER(M100:V100),
                IF(
                    M$5:V$5=1,
                    M100:V100,
                    ""),
                "")),
            MAX(IF(
                ISNUMBER(M100:V100),
                IF(
                    M$5:V$5=2,
                    M100:V100,
                    ""),
                ""))
        ),
        IF(
            Parameters!$D$16=1,
            IFERROR(
                AVERAGE(IF(
                    ISNUMBER(M100:V100),
                    IF(
                        M$5:V$5=1,
                        M100:V100,
                        ""),
                    "")),
                AVERAGE(IF(
                    ISNUMBER(M100:V100),
                    IF(
                        M$5:V$5=2,
                        M100:V100,
                        ""),
                    ""))
            ),
            IF(
                Parameters!$D$17=1,
                IFERROR(
                    IF(
                        OR(
                            IF(
                                ISNUMBER(M100:V100),
                                IF(
                                    M$5:V$5=1,
                                    M100:V100,
                                    ""),
                                "")
                            =0),
                        0,
                        GEOMEAN(IF(
                            ISNUMBER(M100:V100),
                            IF(
                                M$5:V$5=1,
                                M100:V100,
                                ""),
                            ""))
                    ),
                    IF(
                        OR(IF(
                            ISNUMBER(M100:V100),
                            IF(
                                M$5:V$5=2,
                                M100:V100,
                                ""),
                            "")
                            =0),
                        0,
                        GEOMEAN(IF(
                            ISNUMBER(M100:V100),
                            IF(
                                M$5:V$5=2,
                                M100:V100,
                                ""),
                            "")))
                )
            )
        )
    )
)</f>
        <v>0</v>
      </c>
      <c r="J100" s="242">
        <v>45188</v>
      </c>
      <c r="K100" s="242">
        <v>45259</v>
      </c>
      <c r="L100" s="91" t="s">
        <v>157</v>
      </c>
      <c r="M100" s="192">
        <v>7.6666666666666599</v>
      </c>
      <c r="N100" s="192" t="s">
        <v>409</v>
      </c>
      <c r="O100" s="192">
        <v>0</v>
      </c>
      <c r="P100" s="192">
        <v>0</v>
      </c>
      <c r="Q100" s="192">
        <v>0</v>
      </c>
      <c r="R100" s="192" t="s">
        <v>409</v>
      </c>
      <c r="S100" s="192">
        <v>5.6</v>
      </c>
      <c r="T100" s="192" t="s">
        <v>409</v>
      </c>
      <c r="U100" s="192">
        <v>0</v>
      </c>
      <c r="V100" s="192" t="s">
        <v>409</v>
      </c>
      <c r="W100" s="192">
        <v>2.6315789473684199E-2</v>
      </c>
      <c r="X100" s="192" t="s">
        <v>409</v>
      </c>
      <c r="Y100" s="192"/>
      <c r="Z100" s="192"/>
      <c r="AA100" s="80"/>
      <c r="AB100" s="80"/>
      <c r="AC100" s="80"/>
    </row>
    <row r="101" spans="1:29" x14ac:dyDescent="0.2">
      <c r="A101" s="84">
        <v>94</v>
      </c>
      <c r="B101" s="84" t="str">
        <f ca="1"/>
        <v>Iceland</v>
      </c>
      <c r="C101" s="84" t="str">
        <f ca="1"/>
        <v>ISL</v>
      </c>
      <c r="D101" s="219" t="str">
        <f ca="1"/>
        <v>ECS           Europe &amp; Central Asia</v>
      </c>
      <c r="E101" s="219" t="str">
        <f ca="1"/>
        <v>NA</v>
      </c>
      <c r="F101" s="190" t="str">
        <f t="shared" ca="1" si="4"/>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$M$4:$V$4,
                    (M101:V101),
                    "")),
            1,
            0))
        =0,
    NA(),
    IF(
        Parameters!$D$15=1,
        IF(
            SUM(--(ISNUMBER(IF($M$4:$V$4=1,(M101:V101),""))))&gt;0,
            MAX(IF(
                ISNUMBER(M101:V101),
                IF(
                    M$4:V$4=1,
                    M101:V101,
                    ""),
                "")),
            MAX(IF(
                ISNUMBER(M101:V101),
                IF(
                    M$4:V$4=2,
                    M101:V101,
                    ""),
                ""))
        ),
        IF(
            Parameters!$D$16=1,
            IFERROR(
                AVERAGE(IF(
                    ISNUMBER(M101:V101),
                    IF(
                        M$4:V$4=1,
                        M101:V101,
                        ""),
                    "")),
                AVERAGE(IF(
                    ISNUMBER(M101:V101),
                    IF(
                        M$4:V$4=2,
                        M101:V101,
                        ""),
                    ""))
            ),
            IF(
                Parameters!$D$17=1,
                IFERROR(
                    IF(
                        OR(
                            IF(
                                ISNUMBER(M101:V101),
                                IF(
                                    M$4:V$4=1,
                                    M101:V101,
                                    ""),
                                "")
                            =0),
                        0,
                        GEOMEAN(IF(
                            ISNUMBER(M101:V101),
                            IF(
                                M$4:V$4=1,
                                M101:V101,
                                ""),
                            ""))
                    ),
                    IF(
                        OR(IF(
                            ISNUMBER(M101:V101),
                            IF(
                                M$4:V$4=2,
                                M101:V101,
                                ""),
                            "")
                            =0),
                        0,
                        GEOMEAN(IF(
                            ISNUMBER(M101:V101),
                            IF(
                                M$4:V$4=2,
                                M101:V101,
                                ""),
                            "")))
                )
            )
        )
    )
)</f>
        <v>2.5</v>
      </c>
      <c r="I101" s="191" cm="1">
        <f t="array" ref="I101">IF(
    SUM(IF(
            ISNUMBER(
                IF(
                    $M$5:$V$5,
                    (M101:V101),
                    "")),
            1,
            0))
        =0,
    NA(),
    IF(
        Parameters!$D$15=1,
        IF(
            SUM(--(ISNUMBER(IF($M$5:$V$5=1,(M101:V101),""))))&gt;0,
            MAX(IF(
                ISNUMBER(M101:V101),
                IF(
                    M$5:V$5=1,
                    M101:V101,
                    ""),
                "")),
            MAX(IF(
                ISNUMBER(M101:V101),
                IF(
                    M$5:V$5=2,
                    M101:V101,
                    ""),
                ""))
        ),
        IF(
            Parameters!$D$16=1,
            IFERROR(
                AVERAGE(IF(
                    ISNUMBER(M101:V101),
                    IF(
                        M$5:V$5=1,
                        M101:V101,
                        ""),
                    "")),
                AVERAGE(IF(
                    ISNUMBER(M101:V101),
                    IF(
                        M$5:V$5=2,
                        M101:V101,
                        ""),
                    ""))
            ),
            IF(
                Parameters!$D$17=1,
                IFERROR(
                    IF(
                        OR(
                            IF(
                                ISNUMBER(M101:V101),
                                IF(
                                    M$5:V$5=1,
                                    M101:V101,
                                    ""),
                                "")
                            =0),
                        0,
                        GEOMEAN(IF(
                            ISNUMBER(M101:V101),
                            IF(
                                M$5:V$5=1,
                                M101:V101,
                                ""),
                            ""))
                    ),
                    IF(
                        OR(IF(
                            ISNUMBER(M101:V101),
                            IF(
                                M$5:V$5=2,
                                M101:V101,
                                ""),
                            "")
                            =0),
                        0,
                        GEOMEAN(IF(
                            ISNUMBER(M101:V101),
                            IF(
                                M$5:V$5=2,
                                M101:V101,
                                ""),
                            "")))
                )
            )
        )
    )
)</f>
        <v>0</v>
      </c>
      <c r="J101" s="242">
        <v>45188</v>
      </c>
      <c r="K101" s="242">
        <v>45259</v>
      </c>
      <c r="L101" s="91" t="s">
        <v>159</v>
      </c>
      <c r="M101" s="192">
        <v>2.5</v>
      </c>
      <c r="N101" s="192">
        <v>0</v>
      </c>
      <c r="O101" s="192">
        <v>0</v>
      </c>
      <c r="P101" s="192">
        <v>0</v>
      </c>
      <c r="Q101" s="192">
        <v>0</v>
      </c>
      <c r="R101" s="192" t="s">
        <v>409</v>
      </c>
      <c r="S101" s="192">
        <v>2.5</v>
      </c>
      <c r="T101" s="192" t="s">
        <v>898</v>
      </c>
      <c r="U101" s="192">
        <v>0</v>
      </c>
      <c r="V101" s="192" t="s">
        <v>409</v>
      </c>
      <c r="W101" s="192">
        <v>0</v>
      </c>
      <c r="X101" s="192" t="s">
        <v>409</v>
      </c>
      <c r="Y101" s="192"/>
      <c r="Z101" s="192"/>
      <c r="AA101" s="80"/>
      <c r="AB101" s="80"/>
      <c r="AC101" s="80"/>
    </row>
    <row r="102" spans="1:29" x14ac:dyDescent="0.2">
      <c r="A102" s="84">
        <v>95</v>
      </c>
      <c r="B102" s="84" t="str">
        <f ca="1"/>
        <v>Israel</v>
      </c>
      <c r="C102" s="84" t="str">
        <f ca="1"/>
        <v>ISR</v>
      </c>
      <c r="D102" s="219" t="str">
        <f ca="1"/>
        <v>MEA           Middle East &amp; North Africa</v>
      </c>
      <c r="E102" s="219" t="str">
        <f ca="1"/>
        <v>NA</v>
      </c>
      <c r="F102" s="190" t="str">
        <f t="shared" ca="1" si="4"/>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$M$4:$V$4,
                    (M102:V102),
                    "")),
            1,
            0))
        =0,
    NA(),
    IF(
        Parameters!$D$15=1,
        IF(
            SUM(--(ISNUMBER(IF($M$4:$V$4=1,(M102:V102),""))))&gt;0,
            MAX(IF(
                ISNUMBER(M102:V102),
                IF(
                    M$4:V$4=1,
                    M102:V102,
                    ""),
                "")),
            MAX(IF(
                ISNUMBER(M102:V102),
                IF(
                    M$4:V$4=2,
                    M102:V102,
                    ""),
                ""))
        ),
        IF(
            Parameters!$D$16=1,
            IFERROR(
                AVERAGE(IF(
                    ISNUMBER(M102:V102),
                    IF(
                        M$4:V$4=1,
                        M102:V102,
                        ""),
                    "")),
                AVERAGE(IF(
                    ISNUMBER(M102:V102),
                    IF(
                        M$4:V$4=2,
                        M102:V102,
                        ""),
                    ""))
            ),
            IF(
                Parameters!$D$17=1,
                IFERROR(
                    IF(
                        OR(
                            IF(
                                ISNUMBER(M102:V102),
                                IF(
                                    M$4:V$4=1,
                                    M102:V102,
                                    ""),
                                "")
                            =0),
                        0,
                        GEOMEAN(IF(
                            ISNUMBER(M102:V102),
                            IF(
                                M$4:V$4=1,
                                M102:V102,
                                ""),
                            ""))
                    ),
                    IF(
                        OR(IF(
                            ISNUMBER(M102:V102),
                            IF(
                                M$4:V$4=2,
                                M102:V102,
                                ""),
                            "")
                            =0),
                        0,
                        GEOMEAN(IF(
                            ISNUMBER(M102:V102),
                            IF(
                                M$4:V$4=2,
                                M102:V102,
                                ""),
                            "")))
                )
            )
        )
    )
)</f>
        <v>4.1666666666666599</v>
      </c>
      <c r="I102" s="191" cm="1">
        <f t="array" ref="I102">IF(
    SUM(IF(
            ISNUMBER(
                IF(
                    $M$5:$V$5,
                    (M102:V102),
                    "")),
            1,
            0))
        =0,
    NA(),
    IF(
        Parameters!$D$15=1,
        IF(
            SUM(--(ISNUMBER(IF($M$5:$V$5=1,(M102:V102),""))))&gt;0,
            MAX(IF(
                ISNUMBER(M102:V102),
                IF(
                    M$5:V$5=1,
                    M102:V102,
                    ""),
                "")),
            MAX(IF(
                ISNUMBER(M102:V102),
                IF(
                    M$5:V$5=2,
                    M102:V102,
                    ""),
                ""))
        ),
        IF(
            Parameters!$D$16=1,
            IFERROR(
                AVERAGE(IF(
                    ISNUMBER(M102:V102),
                    IF(
                        M$5:V$5=1,
                        M102:V102,
                        ""),
                    "")),
                AVERAGE(IF(
                    ISNUMBER(M102:V102),
                    IF(
                        M$5:V$5=2,
                        M102:V102,
                        ""),
                    ""))
            ),
            IF(
                Parameters!$D$17=1,
                IFERROR(
                    IF(
                        OR(
                            IF(
                                ISNUMBER(M102:V102),
                                IF(
                                    M$5:V$5=1,
                                    M102:V102,
                                    ""),
                                "")
                            =0),
                        0,
                        GEOMEAN(IF(
                            ISNUMBER(M102:V102),
                            IF(
                                M$5:V$5=1,
                                M102:V102,
                                ""),
                            ""))
                    ),
                    IF(
                        OR(IF(
                            ISNUMBER(M102:V102),
                            IF(
                                M$5:V$5=2,
                                M102:V102,
                                ""),
                            "")
                            =0),
                        0,
                        GEOMEAN(IF(
                            ISNUMBER(M102:V102),
                            IF(
                                M$5:V$5=2,
                                M102:V102,
                                ""),
                            "")))
                )
            )
        )
    )
)</f>
        <v>0</v>
      </c>
      <c r="J102" s="242">
        <v>45188</v>
      </c>
      <c r="K102" s="242">
        <v>45001</v>
      </c>
      <c r="L102" s="91" t="s">
        <v>161</v>
      </c>
      <c r="M102" s="192">
        <v>4.1666666666666599</v>
      </c>
      <c r="N102" s="192" t="s">
        <v>409</v>
      </c>
      <c r="O102" s="192">
        <v>0</v>
      </c>
      <c r="P102" s="192">
        <v>0</v>
      </c>
      <c r="Q102" s="192">
        <v>0</v>
      </c>
      <c r="R102" s="192" t="s">
        <v>409</v>
      </c>
      <c r="S102" s="192">
        <v>3.5</v>
      </c>
      <c r="T102" s="192" t="s">
        <v>409</v>
      </c>
      <c r="U102" s="192">
        <v>0</v>
      </c>
      <c r="V102" s="192" t="s">
        <v>409</v>
      </c>
      <c r="W102" s="192">
        <v>0</v>
      </c>
      <c r="X102" s="192" t="s">
        <v>409</v>
      </c>
      <c r="Y102" s="192"/>
      <c r="Z102" s="192"/>
      <c r="AA102" s="80"/>
      <c r="AB102" s="80"/>
      <c r="AC102" s="80"/>
    </row>
    <row r="103" spans="1:29" x14ac:dyDescent="0.2">
      <c r="A103" s="84">
        <v>96</v>
      </c>
      <c r="B103" s="84" t="str">
        <f ca="1"/>
        <v>Italy</v>
      </c>
      <c r="C103" s="84" t="str">
        <f ca="1"/>
        <v>ITA</v>
      </c>
      <c r="D103" s="219" t="str">
        <f ca="1"/>
        <v>ECS           Europe &amp; Central Asia</v>
      </c>
      <c r="E103" s="219" t="str">
        <f ca="1"/>
        <v>NA</v>
      </c>
      <c r="F103" s="190" t="str">
        <f t="shared" ca="1" si="4"/>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$M$4:$V$4,
                    (M103:V103),
                    "")),
            1,
            0))
        =0,
    NA(),
    IF(
        Parameters!$D$15=1,
        IF(
            SUM(--(ISNUMBER(IF($M$4:$V$4=1,(M103:V103),""))))&gt;0,
            MAX(IF(
                ISNUMBER(M103:V103),
                IF(
                    M$4:V$4=1,
                    M103:V103,
                    ""),
                "")),
            MAX(IF(
                ISNUMBER(M103:V103),
                IF(
                    M$4:V$4=2,
                    M103:V103,
                    ""),
                ""))
        ),
        IF(
            Parameters!$D$16=1,
            IFERROR(
                AVERAGE(IF(
                    ISNUMBER(M103:V103),
                    IF(
                        M$4:V$4=1,
                        M103:V103,
                        ""),
                    "")),
                AVERAGE(IF(
                    ISNUMBER(M103:V103),
                    IF(
                        M$4:V$4=2,
                        M103:V103,
                        ""),
                    ""))
            ),
            IF(
                Parameters!$D$17=1,
                IFERROR(
                    IF(
                        OR(
                            IF(
                                ISNUMBER(M103:V103),
                                IF(
                                    M$4:V$4=1,
                                    M103:V103,
                                    ""),
                                "")
                            =0),
                        0,
                        GEOMEAN(IF(
                            ISNUMBER(M103:V103),
                            IF(
                                M$4:V$4=1,
                                M103:V103,
                                ""),
                            ""))
                    ),
                    IF(
                        OR(IF(
                            ISNUMBER(M103:V103),
                            IF(
                                M$4:V$4=2,
                                M103:V103,
                                ""),
                            "")
                            =0),
                        0,
                        GEOMEAN(IF(
                            ISNUMBER(M103:V103),
                            IF(
                                M$4:V$4=2,
                                M103:V103,
                                ""),
                            "")))
                )
            )
        )
    )
)</f>
        <v>6.6666666666666599</v>
      </c>
      <c r="I103" s="191" cm="1">
        <f t="array" ref="I103">IF(
    SUM(IF(
            ISNUMBER(
                IF(
                    $M$5:$V$5,
                    (M103:V103),
                    "")),
            1,
            0))
        =0,
    NA(),
    IF(
        Parameters!$D$15=1,
        IF(
            SUM(--(ISNUMBER(IF($M$5:$V$5=1,(M103:V103),""))))&gt;0,
            MAX(IF(
                ISNUMBER(M103:V103),
                IF(
                    M$5:V$5=1,
                    M103:V103,
                    ""),
                "")),
            MAX(IF(
                ISNUMBER(M103:V103),
                IF(
                    M$5:V$5=2,
                    M103:V103,
                    ""),
                ""))
        ),
        IF(
            Parameters!$D$16=1,
            IFERROR(
                AVERAGE(IF(
                    ISNUMBER(M103:V103),
                    IF(
                        M$5:V$5=1,
                        M103:V103,
                        ""),
                    "")),
                AVERAGE(IF(
                    ISNUMBER(M103:V103),
                    IF(
                        M$5:V$5=2,
                        M103:V103,
                        ""),
                    ""))
            ),
            IF(
                Parameters!$D$17=1,
                IFERROR(
                    IF(
                        OR(
                            IF(
                                ISNUMBER(M103:V103),
                                IF(
                                    M$5:V$5=1,
                                    M103:V103,
                                    ""),
                                "")
                            =0),
                        0,
                        GEOMEAN(IF(
                            ISNUMBER(M103:V103),
                            IF(
                                M$5:V$5=1,
                                M103:V103,
                                ""),
                            ""))
                    ),
                    IF(
                        OR(IF(
                            ISNUMBER(M103:V103),
                            IF(
                                M$5:V$5=2,
                                M103:V103,
                                ""),
                            "")
                            =0),
                        0,
                        GEOMEAN(IF(
                            ISNUMBER(M103:V103),
                            IF(
                                M$5:V$5=2,
                                M103:V103,
                                ""),
                            "")))
                )
            )
        )
    )
)</f>
        <v>0</v>
      </c>
      <c r="J103" s="242">
        <v>45188</v>
      </c>
      <c r="K103" s="242">
        <v>45272</v>
      </c>
      <c r="L103" s="91" t="s">
        <v>163</v>
      </c>
      <c r="M103" s="192">
        <v>6.6666666666666599</v>
      </c>
      <c r="N103" s="192">
        <v>0</v>
      </c>
      <c r="O103" s="192">
        <v>0</v>
      </c>
      <c r="P103" s="192">
        <v>0</v>
      </c>
      <c r="Q103" s="192">
        <v>0</v>
      </c>
      <c r="R103" s="192" t="s">
        <v>409</v>
      </c>
      <c r="S103" s="192">
        <v>5</v>
      </c>
      <c r="T103" s="192" t="s">
        <v>943</v>
      </c>
      <c r="U103" s="192">
        <v>0</v>
      </c>
      <c r="V103" s="192" t="s">
        <v>409</v>
      </c>
      <c r="W103" s="192">
        <v>0</v>
      </c>
      <c r="X103" s="192" t="s">
        <v>409</v>
      </c>
      <c r="Y103" s="192"/>
      <c r="Z103" s="192"/>
      <c r="AA103" s="80"/>
      <c r="AB103" s="80"/>
      <c r="AC103" s="80"/>
    </row>
    <row r="104" spans="1:29" x14ac:dyDescent="0.2">
      <c r="A104" s="84">
        <v>97</v>
      </c>
      <c r="B104" s="84" t="str">
        <f ca="1"/>
        <v>Jamaica</v>
      </c>
      <c r="C104" s="84" t="str">
        <f ca="1"/>
        <v>JAM</v>
      </c>
      <c r="D104" s="219" t="str">
        <f ca="1"/>
        <v>LCN           Latin America &amp; Caribbean</v>
      </c>
      <c r="E104" s="219" t="str">
        <f ca="1"/>
        <v>IBRD</v>
      </c>
      <c r="F104" s="190" t="str">
        <f t="shared" ca="1" si="4"/>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v>
      </c>
      <c r="H104" s="80" cm="1">
        <f t="array" ref="H104">IF(
    SUM(IF(
            ISNUMBER(
                IF(
                    $M$4:$V$4,
                    (M104:V104),
                    "")),
            1,
            0))
        =0,
    NA(),
    IF(
        Parameters!$D$15=1,
        IF(
            SUM(--(ISNUMBER(IF($M$4:$V$4=1,(M104:V104),""))))&gt;0,
            MAX(IF(
                ISNUMBER(M104:V104),
                IF(
                    M$4:V$4=1,
                    M104:V104,
                    ""),
                "")),
            MAX(IF(
                ISNUMBER(M104:V104),
                IF(
                    M$4:V$4=2,
                    M104:V104,
                    ""),
                ""))
        ),
        IF(
            Parameters!$D$16=1,
            IFERROR(
                AVERAGE(IF(
                    ISNUMBER(M104:V104),
                    IF(
                        M$4:V$4=1,
                        M104:V104,
                        ""),
                    "")),
                AVERAGE(IF(
                    ISNUMBER(M104:V104),
                    IF(
                        M$4:V$4=2,
                        M104:V104,
                        ""),
                    ""))
            ),
            IF(
                Parameters!$D$17=1,
                IFERROR(
                    IF(
                        OR(
                            IF(
                                ISNUMBER(M104:V104),
                                IF(
                                    M$4:V$4=1,
                                    M104:V104,
                                    ""),
                                "")
                            =0),
                        0,
                        GEOMEAN(IF(
                            ISNUMBER(M104:V104),
                            IF(
                                M$4:V$4=1,
                                M104:V104,
                                ""),
                            ""))
                    ),
                    IF(
                        OR(IF(
                            ISNUMBER(M104:V104),
                            IF(
                                M$4:V$4=2,
                                M104:V104,
                                ""),
                            "")
                            =0),
                        0,
                        GEOMEAN(IF(
                            ISNUMBER(M104:V104),
                            IF(
                                M$4:V$4=2,
                                M104:V104,
                                ""),
                            "")))
                )
            )
        )
    )
)</f>
        <v>6.6666666666666599</v>
      </c>
      <c r="I104" s="191" cm="1">
        <f t="array" ref="I104">IF(
    SUM(IF(
            ISNUMBER(
                IF(
                    $M$5:$V$5,
                    (M104:V104),
                    "")),
            1,
            0))
        =0,
    NA(),
    IF(
        Parameters!$D$15=1,
        IF(
            SUM(--(ISNUMBER(IF($M$5:$V$5=1,(M104:V104),""))))&gt;0,
            MAX(IF(
                ISNUMBER(M104:V104),
                IF(
                    M$5:V$5=1,
                    M104:V104,
                    ""),
                "")),
            MAX(IF(
                ISNUMBER(M104:V104),
                IF(
                    M$5:V$5=2,
                    M104:V104,
                    ""),
                ""))
        ),
        IF(
            Parameters!$D$16=1,
            IFERROR(
                AVERAGE(IF(
                    ISNUMBER(M104:V104),
                    IF(
                        M$5:V$5=1,
                        M104:V104,
                        ""),
                    "")),
                AVERAGE(IF(
                    ISNUMBER(M104:V104),
                    IF(
                        M$5:V$5=2,
                        M104:V104,
                        ""),
                    ""))
            ),
            IF(
                Parameters!$D$17=1,
                IFERROR(
                    IF(
                        OR(
                            IF(
                                ISNUMBER(M104:V104),
                                IF(
                                    M$5:V$5=1,
                                    M104:V104,
                                    ""),
                                "")
                            =0),
                        0,
                        GEOMEAN(IF(
                            ISNUMBER(M104:V104),
                            IF(
                                M$5:V$5=1,
                                M104:V104,
                                ""),
                            ""))
                    ),
                    IF(
                        OR(IF(
                            ISNUMBER(M104:V104),
                            IF(
                                M$5:V$5=2,
                                M104:V104,
                                ""),
                            "")
                            =0),
                        0,
                        GEOMEAN(IF(
                            ISNUMBER(M104:V104),
                            IF(
                                M$5:V$5=2,
                                M104:V104,
                                ""),
                            "")))
                )
            )
        )
    )
)</f>
        <v>0</v>
      </c>
      <c r="J104" s="242">
        <v>45188</v>
      </c>
      <c r="K104" s="242">
        <v>45075</v>
      </c>
      <c r="L104" s="91" t="s">
        <v>165</v>
      </c>
      <c r="M104" s="192">
        <v>6.6666666666666599</v>
      </c>
      <c r="N104" s="192" t="s">
        <v>409</v>
      </c>
      <c r="O104" s="192">
        <v>0</v>
      </c>
      <c r="P104" s="192">
        <v>0</v>
      </c>
      <c r="Q104" s="192">
        <v>0</v>
      </c>
      <c r="R104" s="192" t="s">
        <v>409</v>
      </c>
      <c r="S104" s="192">
        <v>5</v>
      </c>
      <c r="T104" s="192" t="s">
        <v>409</v>
      </c>
      <c r="U104" s="192">
        <v>0</v>
      </c>
      <c r="V104" s="192" t="s">
        <v>409</v>
      </c>
      <c r="W104" s="192">
        <v>0</v>
      </c>
      <c r="X104" s="192" t="s">
        <v>409</v>
      </c>
      <c r="Y104" s="192"/>
      <c r="Z104" s="192"/>
      <c r="AA104" s="80"/>
      <c r="AB104" s="80"/>
      <c r="AC104" s="80"/>
    </row>
    <row r="105" spans="1:29" x14ac:dyDescent="0.2">
      <c r="A105" s="84">
        <v>98</v>
      </c>
      <c r="B105" s="84" t="str">
        <f ca="1"/>
        <v>Jordan</v>
      </c>
      <c r="C105" s="84" t="str">
        <f ca="1"/>
        <v>JOR</v>
      </c>
      <c r="D105" s="219" t="str">
        <f ca="1"/>
        <v>MEA           Middle East &amp; North Africa</v>
      </c>
      <c r="E105" s="219" t="str">
        <f ca="1"/>
        <v>IBRD</v>
      </c>
      <c r="F105" s="190" t="str">
        <f t="shared" ca="1" si="4"/>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$M$4:$V$4,
                    (M105:V105),
                    "")),
            1,
            0))
        =0,
    NA(),
    IF(
        Parameters!$D$15=1,
        IF(
            SUM(--(ISNUMBER(IF($M$4:$V$4=1,(M105:V105),""))))&gt;0,
            MAX(IF(
                ISNUMBER(M105:V105),
                IF(
                    M$4:V$4=1,
                    M105:V105,
                    ""),
                "")),
            MAX(IF(
                ISNUMBER(M105:V105),
                IF(
                    M$4:V$4=2,
                    M105:V105,
                    ""),
                ""))
        ),
        IF(
            Parameters!$D$16=1,
            IFERROR(
                AVERAGE(IF(
                    ISNUMBER(M105:V105),
                    IF(
                        M$4:V$4=1,
                        M105:V105,
                        ""),
                    "")),
                AVERAGE(IF(
                    ISNUMBER(M105:V105),
                    IF(
                        M$4:V$4=2,
                        M105:V105,
                        ""),
                    ""))
            ),
            IF(
                Parameters!$D$17=1,
                IFERROR(
                    IF(
                        OR(
                            IF(
                                ISNUMBER(M105:V105),
                                IF(
                                    M$4:V$4=1,
                                    M105:V105,
                                    ""),
                                "")
                            =0),
                        0,
                        GEOMEAN(IF(
                            ISNUMBER(M105:V105),
                            IF(
                                M$4:V$4=1,
                                M105:V105,
                                ""),
                            ""))
                    ),
                    IF(
                        OR(IF(
                            ISNUMBER(M105:V105),
                            IF(
                                M$4:V$4=2,
                                M105:V105,
                                ""),
                            "")
                            =0),
                        0,
                        GEOMEAN(IF(
                            ISNUMBER(M105:V105),
                            IF(
                                M$4:V$4=2,
                                M105:V105,
                                ""),
                            "")))
                )
            )
        )
    )
)</f>
        <v>3.8333333333333299</v>
      </c>
      <c r="I105" s="191" cm="1">
        <f t="array" ref="I105">IF(
    SUM(IF(
            ISNUMBER(
                IF(
                    $M$5:$V$5,
                    (M105:V105),
                    "")),
            1,
            0))
        =0,
    NA(),
    IF(
        Parameters!$D$15=1,
        IF(
            SUM(--(ISNUMBER(IF($M$5:$V$5=1,(M105:V105),""))))&gt;0,
            MAX(IF(
                ISNUMBER(M105:V105),
                IF(
                    M$5:V$5=1,
                    M105:V105,
                    ""),
                "")),
            MAX(IF(
                ISNUMBER(M105:V105),
                IF(
                    M$5:V$5=2,
                    M105:V105,
                    ""),
                ""))
        ),
        IF(
            Parameters!$D$16=1,
            IFERROR(
                AVERAGE(IF(
                    ISNUMBER(M105:V105),
                    IF(
                        M$5:V$5=1,
                        M105:V105,
                        ""),
                    "")),
                AVERAGE(IF(
                    ISNUMBER(M105:V105),
                    IF(
                        M$5:V$5=2,
                        M105:V105,
                        ""),
                    ""))
            ),
            IF(
                Parameters!$D$17=1,
                IFERROR(
                    IF(
                        OR(
                            IF(
                                ISNUMBER(M105:V105),
                                IF(
                                    M$5:V$5=1,
                                    M105:V105,
                                    ""),
                                "")
                            =0),
                        0,
                        GEOMEAN(IF(
                            ISNUMBER(M105:V105),
                            IF(
                                M$5:V$5=1,
                                M105:V105,
                                ""),
                            ""))
                    ),
                    IF(
                        OR(IF(
                            ISNUMBER(M105:V105),
                            IF(
                                M$5:V$5=2,
                                M105:V105,
                                ""),
                            "")
                            =0),
                        0,
                        GEOMEAN(IF(
                            ISNUMBER(M105:V105),
                            IF(
                                M$5:V$5=2,
                                M105:V105,
                                ""),
                            "")))
                )
            )
        )
    )
)</f>
        <v>0</v>
      </c>
      <c r="J105" s="242">
        <v>45188</v>
      </c>
      <c r="K105" s="242">
        <v>45188</v>
      </c>
      <c r="L105" s="91" t="s">
        <v>167</v>
      </c>
      <c r="M105" s="192">
        <v>3.8333333333333299</v>
      </c>
      <c r="N105" s="192" t="s">
        <v>409</v>
      </c>
      <c r="O105" s="192">
        <v>0</v>
      </c>
      <c r="P105" s="192">
        <v>0</v>
      </c>
      <c r="Q105" s="192">
        <v>0</v>
      </c>
      <c r="R105" s="192" t="s">
        <v>409</v>
      </c>
      <c r="S105" s="192">
        <v>3.3</v>
      </c>
      <c r="T105" s="192" t="s">
        <v>409</v>
      </c>
      <c r="U105" s="192">
        <v>0</v>
      </c>
      <c r="V105" s="192" t="s">
        <v>409</v>
      </c>
      <c r="W105" s="192">
        <v>0</v>
      </c>
      <c r="X105" s="192" t="s">
        <v>409</v>
      </c>
      <c r="Y105" s="192"/>
      <c r="Z105" s="192"/>
      <c r="AA105" s="80"/>
      <c r="AB105" s="80"/>
      <c r="AC105" s="80"/>
    </row>
    <row r="106" spans="1:29" x14ac:dyDescent="0.2">
      <c r="A106" s="84">
        <v>99</v>
      </c>
      <c r="B106" s="84" t="str">
        <f ca="1"/>
        <v>Japan</v>
      </c>
      <c r="C106" s="84" t="str">
        <f ca="1"/>
        <v>JPN</v>
      </c>
      <c r="D106" s="219" t="str">
        <f ca="1"/>
        <v>EAS           East Asia &amp; Pacific</v>
      </c>
      <c r="E106" s="219" t="str">
        <f ca="1"/>
        <v>NA</v>
      </c>
      <c r="F106" s="190" t="str">
        <f t="shared" ca="1" si="4"/>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$M$4:$V$4,
                    (M106:V106),
                    "")),
            1,
            0))
        =0,
    NA(),
    IF(
        Parameters!$D$15=1,
        IF(
            SUM(--(ISNUMBER(IF($M$4:$V$4=1,(M106:V106),""))))&gt;0,
            MAX(IF(
                ISNUMBER(M106:V106),
                IF(
                    M$4:V$4=1,
                    M106:V106,
                    ""),
                "")),
            MAX(IF(
                ISNUMBER(M106:V106),
                IF(
                    M$4:V$4=2,
                    M106:V106,
                    ""),
                ""))
        ),
        IF(
            Parameters!$D$16=1,
            IFERROR(
                AVERAGE(IF(
                    ISNUMBER(M106:V106),
                    IF(
                        M$4:V$4=1,
                        M106:V106,
                        ""),
                    "")),
                AVERAGE(IF(
                    ISNUMBER(M106:V106),
                    IF(
                        M$4:V$4=2,
                        M106:V106,
                        ""),
                    ""))
            ),
            IF(
                Parameters!$D$17=1,
                IFERROR(
                    IF(
                        OR(
                            IF(
                                ISNUMBER(M106:V106),
                                IF(
                                    M$4:V$4=1,
                                    M106:V106,
                                    ""),
                                "")
                            =0),
                        0,
                        GEOMEAN(IF(
                            ISNUMBER(M106:V106),
                            IF(
                                M$4:V$4=1,
                                M106:V106,
                                ""),
                            ""))
                    ),
                    IF(
                        OR(IF(
                            ISNUMBER(M106:V106),
                            IF(
                                M$4:V$4=2,
                                M106:V106,
                                ""),
                            "")
                            =0),
                        0,
                        GEOMEAN(IF(
                            ISNUMBER(M106:V106),
                            IF(
                                M$4:V$4=2,
                                M106:V106,
                                ""),
                            "")))
                )
            )
        )
    )
)</f>
        <v>10</v>
      </c>
      <c r="I106" s="191" cm="1">
        <f t="array" ref="I106">IF(
    SUM(IF(
            ISNUMBER(
                IF(
                    $M$5:$V$5,
                    (M106:V106),
                    "")),
            1,
            0))
        =0,
    NA(),
    IF(
        Parameters!$D$15=1,
        IF(
            SUM(--(ISNUMBER(IF($M$5:$V$5=1,(M106:V106),""))))&gt;0,
            MAX(IF(
                ISNUMBER(M106:V106),
                IF(
                    M$5:V$5=1,
                    M106:V106,
                    ""),
                "")),
            MAX(IF(
                ISNUMBER(M106:V106),
                IF(
                    M$5:V$5=2,
                    M106:V106,
                    ""),
                ""))
        ),
        IF(
            Parameters!$D$16=1,
            IFERROR(
                AVERAGE(IF(
                    ISNUMBER(M106:V106),
                    IF(
                        M$5:V$5=1,
                        M106:V106,
                        ""),
                    "")),
                AVERAGE(IF(
                    ISNUMBER(M106:V106),
                    IF(
                        M$5:V$5=2,
                        M106:V106,
                        ""),
                    ""))
            ),
            IF(
                Parameters!$D$17=1,
                IFERROR(
                    IF(
                        OR(
                            IF(
                                ISNUMBER(M106:V106),
                                IF(
                                    M$5:V$5=1,
                                    M106:V106,
                                    ""),
                                "")
                            =0),
                        0,
                        GEOMEAN(IF(
                            ISNUMBER(M106:V106),
                            IF(
                                M$5:V$5=1,
                                M106:V106,
                                ""),
                            ""))
                    ),
                    IF(
                        OR(IF(
                            ISNUMBER(M106:V106),
                            IF(
                                M$5:V$5=2,
                                M106:V106,
                                ""),
                            "")
                            =0),
                        0,
                        GEOMEAN(IF(
                            ISNUMBER(M106:V106),
                            IF(
                                M$5:V$5=2,
                                M106:V106,
                                ""),
                            "")))
                )
            )
        )
    )
)</f>
        <v>0</v>
      </c>
      <c r="J106" s="242">
        <v>45188</v>
      </c>
      <c r="K106" s="242">
        <v>45259</v>
      </c>
      <c r="L106" s="91" t="s">
        <v>169</v>
      </c>
      <c r="M106" s="192">
        <v>10</v>
      </c>
      <c r="N106" s="192" t="s">
        <v>409</v>
      </c>
      <c r="O106" s="192">
        <v>0</v>
      </c>
      <c r="P106" s="192">
        <v>0</v>
      </c>
      <c r="Q106" s="192">
        <v>0</v>
      </c>
      <c r="R106" s="192" t="s">
        <v>409</v>
      </c>
      <c r="S106" s="192">
        <v>8.3000000000000007</v>
      </c>
      <c r="T106" s="192" t="s">
        <v>409</v>
      </c>
      <c r="U106" s="192">
        <v>0</v>
      </c>
      <c r="V106" s="192" t="s">
        <v>409</v>
      </c>
      <c r="W106" s="192">
        <v>0</v>
      </c>
      <c r="X106" s="192" t="s">
        <v>409</v>
      </c>
      <c r="Y106" s="192"/>
      <c r="Z106" s="192"/>
      <c r="AA106" s="80"/>
      <c r="AB106" s="80"/>
      <c r="AC106" s="80"/>
    </row>
    <row r="107" spans="1:29" x14ac:dyDescent="0.2">
      <c r="A107" s="84">
        <v>100</v>
      </c>
      <c r="B107" s="84" t="str">
        <f ca="1"/>
        <v>Kazakhstan</v>
      </c>
      <c r="C107" s="84" t="str">
        <f ca="1"/>
        <v>KAZ</v>
      </c>
      <c r="D107" s="219" t="str">
        <f ca="1"/>
        <v>ECS           Europe &amp; Central Asia</v>
      </c>
      <c r="E107" s="219" t="str">
        <f ca="1"/>
        <v>IBRD</v>
      </c>
      <c r="F107" s="190" t="str">
        <f t="shared" ca="1" si="4"/>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$M$4:$V$4,
                    (M107:V107),
                    "")),
            1,
            0))
        =0,
    NA(),
    IF(
        Parameters!$D$15=1,
        IF(
            SUM(--(ISNUMBER(IF($M$4:$V$4=1,(M107:V107),""))))&gt;0,
            MAX(IF(
                ISNUMBER(M107:V107),
                IF(
                    M$4:V$4=1,
                    M107:V107,
                    ""),
                "")),
            MAX(IF(
                ISNUMBER(M107:V107),
                IF(
                    M$4:V$4=2,
                    M107:V107,
                    ""),
                ""))
        ),
        IF(
            Parameters!$D$16=1,
            IFERROR(
                AVERAGE(IF(
                    ISNUMBER(M107:V107),
                    IF(
                        M$4:V$4=1,
                        M107:V107,
                        ""),
                    "")),
                AVERAGE(IF(
                    ISNUMBER(M107:V107),
                    IF(
                        M$4:V$4=2,
                        M107:V107,
                        ""),
                    ""))
            ),
            IF(
                Parameters!$D$17=1,
                IFERROR(
                    IF(
                        OR(
                            IF(
                                ISNUMBER(M107:V107),
                                IF(
                                    M$4:V$4=1,
                                    M107:V107,
                                    ""),
                                "")
                            =0),
                        0,
                        GEOMEAN(IF(
                            ISNUMBER(M107:V107),
                            IF(
                                M$4:V$4=1,
                                M107:V107,
                                ""),
                            ""))
                    ),
                    IF(
                        OR(IF(
                            ISNUMBER(M107:V107),
                            IF(
                                M$4:V$4=2,
                                M107:V107,
                                ""),
                            "")
                            =0),
                        0,
                        GEOMEAN(IF(
                            ISNUMBER(M107:V107),
                            IF(
                                M$4:V$4=2,
                                M107:V107,
                                ""),
                            "")))
                )
            )
        )
    )
)</f>
        <v>5</v>
      </c>
      <c r="I107" s="191" cm="1">
        <f t="array" ref="I107">IF(
    SUM(IF(
            ISNUMBER(
                IF(
                    $M$5:$V$5,
                    (M107:V107),
                    "")),
            1,
            0))
        =0,
    NA(),
    IF(
        Parameters!$D$15=1,
        IF(
            SUM(--(ISNUMBER(IF($M$5:$V$5=1,(M107:V107),""))))&gt;0,
            MAX(IF(
                ISNUMBER(M107:V107),
                IF(
                    M$5:V$5=1,
                    M107:V107,
                    ""),
                "")),
            MAX(IF(
                ISNUMBER(M107:V107),
                IF(
                    M$5:V$5=2,
                    M107:V107,
                    ""),
                ""))
        ),
        IF(
            Parameters!$D$16=1,
            IFERROR(
                AVERAGE(IF(
                    ISNUMBER(M107:V107),
                    IF(
                        M$5:V$5=1,
                        M107:V107,
                        ""),
                    "")),
                AVERAGE(IF(
                    ISNUMBER(M107:V107),
                    IF(
                        M$5:V$5=2,
                        M107:V107,
                        ""),
                    ""))
            ),
            IF(
                Parameters!$D$17=1,
                IFERROR(
                    IF(
                        OR(
                            IF(
                                ISNUMBER(M107:V107),
                                IF(
                                    M$5:V$5=1,
                                    M107:V107,
                                    ""),
                                "")
                            =0),
                        0,
                        GEOMEAN(IF(
                            ISNUMBER(M107:V107),
                            IF(
                                M$5:V$5=1,
                                M107:V107,
                                ""),
                            ""))
                    ),
                    IF(
                        OR(IF(
                            ISNUMBER(M107:V107),
                            IF(
                                M$5:V$5=2,
                                M107:V107,
                                ""),
                            "")
                            =0),
                        0,
                        GEOMEAN(IF(
                            ISNUMBER(M107:V107),
                            IF(
                                M$5:V$5=2,
                                M107:V107,
                                ""),
                            "")))
                )
            )
        )
    )
)</f>
        <v>0</v>
      </c>
      <c r="J107" s="242">
        <v>45188</v>
      </c>
      <c r="K107" s="242">
        <v>45218</v>
      </c>
      <c r="L107" s="91" t="s">
        <v>171</v>
      </c>
      <c r="M107" s="192">
        <v>5</v>
      </c>
      <c r="N107" s="192" t="s">
        <v>409</v>
      </c>
      <c r="O107" s="192">
        <v>0</v>
      </c>
      <c r="P107" s="192">
        <v>0</v>
      </c>
      <c r="Q107" s="192">
        <v>0</v>
      </c>
      <c r="R107" s="192" t="s">
        <v>409</v>
      </c>
      <c r="S107" s="192">
        <v>4</v>
      </c>
      <c r="T107" s="192" t="s">
        <v>409</v>
      </c>
      <c r="U107" s="192">
        <v>0</v>
      </c>
      <c r="V107" s="192" t="s">
        <v>409</v>
      </c>
      <c r="W107" s="192">
        <v>8.5470085470085392E-3</v>
      </c>
      <c r="X107" s="192" t="s">
        <v>409</v>
      </c>
      <c r="Y107" s="192"/>
      <c r="Z107" s="192"/>
      <c r="AA107" s="80"/>
      <c r="AB107" s="80"/>
      <c r="AC107" s="80"/>
    </row>
    <row r="108" spans="1:29" x14ac:dyDescent="0.2">
      <c r="A108" s="84">
        <v>101</v>
      </c>
      <c r="B108" s="84" t="str">
        <f ca="1"/>
        <v>Kenya</v>
      </c>
      <c r="C108" s="84" t="str">
        <f ca="1"/>
        <v>KEN</v>
      </c>
      <c r="D108" s="219" t="str">
        <f ca="1"/>
        <v>SSF           Sub-Saharan Africa</v>
      </c>
      <c r="E108" s="219" t="str">
        <f ca="1"/>
        <v>Blend</v>
      </c>
      <c r="F108" s="190" t="str">
        <f t="shared" ca="1" si="4"/>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7.1879528842826037</v>
      </c>
      <c r="H108" s="80" cm="1">
        <f t="array" ref="H108">IF(
    SUM(IF(
            ISNUMBER(
                IF(
                    $M$4:$V$4,
                    (M108:V108),
                    "")),
            1,
            0))
        =0,
    NA(),
    IF(
        Parameters!$D$15=1,
        IF(
            SUM(--(ISNUMBER(IF($M$4:$V$4=1,(M108:V108),""))))&gt;0,
            MAX(IF(
                ISNUMBER(M108:V108),
                IF(
                    M$4:V$4=1,
                    M108:V108,
                    ""),
                "")),
            MAX(IF(
                ISNUMBER(M108:V108),
                IF(
                    M$4:V$4=2,
                    M108:V108,
                    ""),
                ""))
        ),
        IF(
            Parameters!$D$16=1,
            IFERROR(
                AVERAGE(IF(
                    ISNUMBER(M108:V108),
                    IF(
                        M$4:V$4=1,
                        M108:V108,
                        ""),
                    "")),
                AVERAGE(IF(
                    ISNUMBER(M108:V108),
                    IF(
                        M$4:V$4=2,
                        M108:V108,
                        ""),
                    ""))
            ),
            IF(
                Parameters!$D$17=1,
                IFERROR(
                    IF(
                        OR(
                            IF(
                                ISNUMBER(M108:V108),
                                IF(
                                    M$4:V$4=1,
                                    M108:V108,
                                    ""),
                                "")
                            =0),
                        0,
                        GEOMEAN(IF(
                            ISNUMBER(M108:V108),
                            IF(
                                M$4:V$4=1,
                                M108:V108,
                                ""),
                            ""))
                    ),
                    IF(
                        OR(IF(
                            ISNUMBER(M108:V108),
                            IF(
                                M$4:V$4=2,
                                M108:V108,
                                ""),
                            "")
                            =0),
                        0,
                        GEOMEAN(IF(
                            ISNUMBER(M108:V108),
                            IF(
                                M$4:V$4=2,
                                M108:V108,
                                ""),
                            "")))
                )
            )
        )
    )
)</f>
        <v>5.1666666666666599</v>
      </c>
      <c r="I108" s="191" cm="1">
        <f t="array" ref="I108">IF(
    SUM(IF(
            ISNUMBER(
                IF(
                    $M$5:$V$5,
                    (M108:V108),
                    "")),
            1,
            0))
        =0,
    NA(),
    IF(
        Parameters!$D$15=1,
        IF(
            SUM(--(ISNUMBER(IF($M$5:$V$5=1,(M108:V108),""))))&gt;0,
            MAX(IF(
                ISNUMBER(M108:V108),
                IF(
                    M$5:V$5=1,
                    M108:V108,
                    ""),
                "")),
            MAX(IF(
                ISNUMBER(M108:V108),
                IF(
                    M$5:V$5=2,
                    M108:V108,
                    ""),
                ""))
        ),
        IF(
            Parameters!$D$16=1,
            IFERROR(
                AVERAGE(IF(
                    ISNUMBER(M108:V108),
                    IF(
                        M$5:V$5=1,
                        M108:V108,
                        ""),
                    "")),
                AVERAGE(IF(
                    ISNUMBER(M108:V108),
                    IF(
                        M$5:V$5=2,
                        M108:V108,
                        ""),
                    ""))
            ),
            IF(
                Parameters!$D$17=1,
                IFERROR(
                    IF(
                        OR(
                            IF(
                                ISNUMBER(M108:V108),
                                IF(
                                    M$5:V$5=1,
                                    M108:V108,
                                    ""),
                                "")
                            =0),
                        0,
                        GEOMEAN(IF(
                            ISNUMBER(M108:V108),
                            IF(
                                M$5:V$5=1,
                                M108:V108,
                                ""),
                            ""))
                    ),
                    IF(
                        OR(IF(
                            ISNUMBER(M108:V108),
                            IF(
                                M$5:V$5=2,
                                M108:V108,
                                ""),
                            "")
                            =0),
                        0,
                        GEOMEAN(IF(
                            ISNUMBER(M108:V108),
                            IF(
                                M$5:V$5=2,
                                M108:V108,
                                ""),
                            "")))
                )
            )
        )
    )
)</f>
        <v>10</v>
      </c>
      <c r="J108" s="242">
        <v>45188</v>
      </c>
      <c r="K108" s="242">
        <v>45259</v>
      </c>
      <c r="L108" s="91" t="s">
        <v>173</v>
      </c>
      <c r="M108" s="192">
        <v>5.1666666666666599</v>
      </c>
      <c r="N108" s="192">
        <v>0</v>
      </c>
      <c r="O108" s="192">
        <v>0</v>
      </c>
      <c r="P108" s="192">
        <v>10</v>
      </c>
      <c r="Q108" s="192">
        <v>10</v>
      </c>
      <c r="R108" s="192" t="s">
        <v>409</v>
      </c>
      <c r="S108" s="192">
        <v>4.0999999999999996</v>
      </c>
      <c r="T108" s="192" t="s">
        <v>918</v>
      </c>
      <c r="U108" s="192">
        <v>0</v>
      </c>
      <c r="V108" s="192" t="s">
        <v>899</v>
      </c>
      <c r="W108" s="192">
        <v>1</v>
      </c>
      <c r="X108" s="192" t="s">
        <v>409</v>
      </c>
      <c r="Y108" s="192"/>
      <c r="Z108" s="192"/>
      <c r="AA108" s="80"/>
      <c r="AB108" s="80"/>
      <c r="AC108" s="80"/>
    </row>
    <row r="109" spans="1:29" x14ac:dyDescent="0.2">
      <c r="A109" s="84">
        <v>102</v>
      </c>
      <c r="B109" s="84" t="str">
        <f ca="1"/>
        <v>Kyrgyz Republic</v>
      </c>
      <c r="C109" s="84" t="str">
        <f ca="1"/>
        <v>KGZ</v>
      </c>
      <c r="D109" s="219" t="str">
        <f ca="1"/>
        <v>ECS           Europe &amp; Central Asia</v>
      </c>
      <c r="E109" s="219" t="str">
        <f ca="1"/>
        <v>IDA</v>
      </c>
      <c r="F109" s="190" t="str">
        <f t="shared" ca="1" si="4"/>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0</v>
      </c>
      <c r="H109" s="80" cm="1">
        <f t="array" ref="H109">IF(
    SUM(IF(
            ISNUMBER(
                IF(
                    $M$4:$V$4,
                    (M109:V109),
                    "")),
            1,
            0))
        =0,
    NA(),
    IF(
        Parameters!$D$15=1,
        IF(
            SUM(--(ISNUMBER(IF($M$4:$V$4=1,(M109:V109),""))))&gt;0,
            MAX(IF(
                ISNUMBER(M109:V109),
                IF(
                    M$4:V$4=1,
                    M109:V109,
                    ""),
                "")),
            MAX(IF(
                ISNUMBER(M109:V109),
                IF(
                    M$4:V$4=2,
                    M109:V109,
                    ""),
                ""))
        ),
        IF(
            Parameters!$D$16=1,
            IFERROR(
                AVERAGE(IF(
                    ISNUMBER(M109:V109),
                    IF(
                        M$4:V$4=1,
                        M109:V109,
                        ""),
                    "")),
                AVERAGE(IF(
                    ISNUMBER(M109:V109),
                    IF(
                        M$4:V$4=2,
                        M109:V109,
                        ""),
                    ""))
            ),
            IF(
                Parameters!$D$17=1,
                IFERROR(
                    IF(
                        OR(
                            IF(
                                ISNUMBER(M109:V109),
                                IF(
                                    M$4:V$4=1,
                                    M109:V109,
                                    ""),
                                "")
                            =0),
                        0,
                        GEOMEAN(IF(
                            ISNUMBER(M109:V109),
                            IF(
                                M$4:V$4=1,
                                M109:V109,
                                ""),
                            ""))
                    ),
                    IF(
                        OR(IF(
                            ISNUMBER(M109:V109),
                            IF(
                                M$4:V$4=2,
                                M109:V109,
                                ""),
                            "")
                            =0),
                        0,
                        GEOMEAN(IF(
                            ISNUMBER(M109:V109),
                            IF(
                                M$4:V$4=2,
                                M109:V109,
                                ""),
                            "")))
                )
            )
        )
    )
)</f>
        <v>4.8333333333333304</v>
      </c>
      <c r="I109" s="191" cm="1">
        <f t="array" ref="I109">IF(
    SUM(IF(
            ISNUMBER(
                IF(
                    $M$5:$V$5,
                    (M109:V109),
                    "")),
            1,
            0))
        =0,
    NA(),
    IF(
        Parameters!$D$15=1,
        IF(
            SUM(--(ISNUMBER(IF($M$5:$V$5=1,(M109:V109),""))))&gt;0,
            MAX(IF(
                ISNUMBER(M109:V109),
                IF(
                    M$5:V$5=1,
                    M109:V109,
                    ""),
                "")),
            MAX(IF(
                ISNUMBER(M109:V109),
                IF(
                    M$5:V$5=2,
                    M109:V109,
                    ""),
                ""))
        ),
        IF(
            Parameters!$D$16=1,
            IFERROR(
                AVERAGE(IF(
                    ISNUMBER(M109:V109),
                    IF(
                        M$5:V$5=1,
                        M109:V109,
                        ""),
                    "")),
                AVERAGE(IF(
                    ISNUMBER(M109:V109),
                    IF(
                        M$5:V$5=2,
                        M109:V109,
                        ""),
                    ""))
            ),
            IF(
                Parameters!$D$17=1,
                IFERROR(
                    IF(
                        OR(
                            IF(
                                ISNUMBER(M109:V109),
                                IF(
                                    M$5:V$5=1,
                                    M109:V109,
                                    ""),
                                "")
                            =0),
                        0,
                        GEOMEAN(IF(
                            ISNUMBER(M109:V109),
                            IF(
                                M$5:V$5=1,
                                M109:V109,
                                ""),
                            ""))
                    ),
                    IF(
                        OR(IF(
                            ISNUMBER(M109:V109),
                            IF(
                                M$5:V$5=2,
                                M109:V109,
                                ""),
                            "")
                            =0),
                        0,
                        GEOMEAN(IF(
                            ISNUMBER(M109:V109),
                            IF(
                                M$5:V$5=2,
                                M109:V109,
                                ""),
                            "")))
                )
            )
        )
    )
)</f>
        <v>0</v>
      </c>
      <c r="J109" s="242">
        <v>45188</v>
      </c>
      <c r="K109" s="242">
        <v>44929</v>
      </c>
      <c r="L109" s="91" t="s">
        <v>174</v>
      </c>
      <c r="M109" s="192">
        <v>4.8333333333333304</v>
      </c>
      <c r="N109" s="192" t="s">
        <v>409</v>
      </c>
      <c r="O109" s="192">
        <v>0</v>
      </c>
      <c r="P109" s="192">
        <v>0</v>
      </c>
      <c r="Q109" s="192">
        <v>0</v>
      </c>
      <c r="R109" s="192" t="s">
        <v>409</v>
      </c>
      <c r="S109" s="192">
        <v>3.9</v>
      </c>
      <c r="T109" s="192" t="s">
        <v>409</v>
      </c>
      <c r="U109" s="192">
        <v>0</v>
      </c>
      <c r="V109" s="192" t="s">
        <v>409</v>
      </c>
      <c r="W109" s="192">
        <v>0</v>
      </c>
      <c r="X109" s="192" t="s">
        <v>409</v>
      </c>
      <c r="Y109" s="192"/>
      <c r="Z109" s="192"/>
      <c r="AA109" s="80"/>
      <c r="AB109" s="80"/>
      <c r="AC109" s="80"/>
    </row>
    <row r="110" spans="1:29" x14ac:dyDescent="0.2">
      <c r="A110" s="84">
        <v>103</v>
      </c>
      <c r="B110" s="84" t="str">
        <f ca="1"/>
        <v>Cambodia</v>
      </c>
      <c r="C110" s="84" t="str">
        <f ca="1"/>
        <v>KHM</v>
      </c>
      <c r="D110" s="219" t="str">
        <f ca="1"/>
        <v>EAS           East Asia &amp; Pacific</v>
      </c>
      <c r="E110" s="219" t="str">
        <f ca="1"/>
        <v>IDA</v>
      </c>
      <c r="F110" s="190" t="str">
        <f t="shared" ca="1" si="4"/>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$M$4:$V$4,
                    (M110:V110),
                    "")),
            1,
            0))
        =0,
    NA(),
    IF(
        Parameters!$D$15=1,
        IF(
            SUM(--(ISNUMBER(IF($M$4:$V$4=1,(M110:V110),""))))&gt;0,
            MAX(IF(
                ISNUMBER(M110:V110),
                IF(
                    M$4:V$4=1,
                    M110:V110,
                    ""),
                "")),
            MAX(IF(
                ISNUMBER(M110:V110),
                IF(
                    M$4:V$4=2,
                    M110:V110,
                    ""),
                ""))
        ),
        IF(
            Parameters!$D$16=1,
            IFERROR(
                AVERAGE(IF(
                    ISNUMBER(M110:V110),
                    IF(
                        M$4:V$4=1,
                        M110:V110,
                        ""),
                    "")),
                AVERAGE(IF(
                    ISNUMBER(M110:V110),
                    IF(
                        M$4:V$4=2,
                        M110:V110,
                        ""),
                    ""))
            ),
            IF(
                Parameters!$D$17=1,
                IFERROR(
                    IF(
                        OR(
                            IF(
                                ISNUMBER(M110:V110),
                                IF(
                                    M$4:V$4=1,
                                    M110:V110,
                                    ""),
                                "")
                            =0),
                        0,
                        GEOMEAN(IF(
                            ISNUMBER(M110:V110),
                            IF(
                                M$4:V$4=1,
                                M110:V110,
                                ""),
                            ""))
                    ),
                    IF(
                        OR(IF(
                            ISNUMBER(M110:V110),
                            IF(
                                M$4:V$4=2,
                                M110:V110,
                                ""),
                            "")
                            =0),
                        0,
                        GEOMEAN(IF(
                            ISNUMBER(M110:V110),
                            IF(
                                M$4:V$4=2,
                                M110:V110,
                                ""),
                            "")))
                )
            )
        )
    )
)</f>
        <v>5.9999999999999902</v>
      </c>
      <c r="I110" s="191" cm="1">
        <f t="array" ref="I110">IF(
    SUM(IF(
            ISNUMBER(
                IF(
                    $M$5:$V$5,
                    (M110:V110),
                    "")),
            1,
            0))
        =0,
    NA(),
    IF(
        Parameters!$D$15=1,
        IF(
            SUM(--(ISNUMBER(IF($M$5:$V$5=1,(M110:V110),""))))&gt;0,
            MAX(IF(
                ISNUMBER(M110:V110),
                IF(
                    M$5:V$5=1,
                    M110:V110,
                    ""),
                "")),
            MAX(IF(
                ISNUMBER(M110:V110),
                IF(
                    M$5:V$5=2,
                    M110:V110,
                    ""),
                ""))
        ),
        IF(
            Parameters!$D$16=1,
            IFERROR(
                AVERAGE(IF(
                    ISNUMBER(M110:V110),
                    IF(
                        M$5:V$5=1,
                        M110:V110,
                        ""),
                    "")),
                AVERAGE(IF(
                    ISNUMBER(M110:V110),
                    IF(
                        M$5:V$5=2,
                        M110:V110,
                        ""),
                    ""))
            ),
            IF(
                Parameters!$D$17=1,
                IFERROR(
                    IF(
                        OR(
                            IF(
                                ISNUMBER(M110:V110),
                                IF(
                                    M$5:V$5=1,
                                    M110:V110,
                                    ""),
                                "")
                            =0),
                        0,
                        GEOMEAN(IF(
                            ISNUMBER(M110:V110),
                            IF(
                                M$5:V$5=1,
                                M110:V110,
                                ""),
                            ""))
                    ),
                    IF(
                        OR(IF(
                            ISNUMBER(M110:V110),
                            IF(
                                M$5:V$5=2,
                                M110:V110,
                                ""),
                            "")
                            =0),
                        0,
                        GEOMEAN(IF(
                            ISNUMBER(M110:V110),
                            IF(
                                M$5:V$5=2,
                                M110:V110,
                                ""),
                            "")))
                )
            )
        )
    )
)</f>
        <v>0</v>
      </c>
      <c r="J110" s="242">
        <v>45188</v>
      </c>
      <c r="K110" s="242">
        <v>45272</v>
      </c>
      <c r="L110" s="91" t="s">
        <v>176</v>
      </c>
      <c r="M110" s="192">
        <v>5.9999999999999902</v>
      </c>
      <c r="N110" s="192">
        <v>0</v>
      </c>
      <c r="O110" s="192">
        <v>0</v>
      </c>
      <c r="P110" s="192">
        <v>0</v>
      </c>
      <c r="Q110" s="192">
        <v>0</v>
      </c>
      <c r="R110" s="192" t="s">
        <v>409</v>
      </c>
      <c r="S110" s="192">
        <v>4.5999999999999996</v>
      </c>
      <c r="T110" s="192" t="s">
        <v>937</v>
      </c>
      <c r="U110" s="192">
        <v>0</v>
      </c>
      <c r="V110" s="192" t="s">
        <v>409</v>
      </c>
      <c r="W110" s="192">
        <v>0</v>
      </c>
      <c r="X110" s="192" t="s">
        <v>409</v>
      </c>
      <c r="Y110" s="192"/>
      <c r="Z110" s="192"/>
      <c r="AA110" s="80"/>
      <c r="AB110" s="80"/>
      <c r="AC110" s="80"/>
    </row>
    <row r="111" spans="1:29" x14ac:dyDescent="0.2">
      <c r="A111" s="84">
        <v>104</v>
      </c>
      <c r="B111" s="84" t="str">
        <f ca="1"/>
        <v>Kiribati</v>
      </c>
      <c r="C111" s="84" t="str">
        <f ca="1"/>
        <v>KIR</v>
      </c>
      <c r="D111" s="219" t="str">
        <f ca="1"/>
        <v>EAS           East Asia &amp; Pacific</v>
      </c>
      <c r="E111" s="219" t="str">
        <f ca="1"/>
        <v>IDA</v>
      </c>
      <c r="F111" s="190" t="str">
        <f t="shared" ca="1" si="4"/>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7.5277265270908051</v>
      </c>
      <c r="H111" s="80" cm="1">
        <f t="array" ref="H111">IF(
    SUM(IF(
            ISNUMBER(
                IF(
                    $M$4:$V$4,
                    (M111:V111),
                    "")),
            1,
            0))
        =0,
    NA(),
    IF(
        Parameters!$D$15=1,
        IF(
            SUM(--(ISNUMBER(IF($M$4:$V$4=1,(M111:V111),""))))&gt;0,
            MAX(IF(
                ISNUMBER(M111:V111),
                IF(
                    M$4:V$4=1,
                    M111:V111,
                    ""),
                "")),
            MAX(IF(
                ISNUMBER(M111:V111),
                IF(
                    M$4:V$4=2,
                    M111:V111,
                    ""),
                ""))
        ),
        IF(
            Parameters!$D$16=1,
            IFERROR(
                AVERAGE(IF(
                    ISNUMBER(M111:V111),
                    IF(
                        M$4:V$4=1,
                        M111:V111,
                        ""),
                    "")),
                AVERAGE(IF(
                    ISNUMBER(M111:V111),
                    IF(
                        M$4:V$4=2,
                        M111:V111,
                        ""),
                    ""))
            ),
            IF(
                Parameters!$D$17=1,
                IFERROR(
                    IF(
                        OR(
                            IF(
                                ISNUMBER(M111:V111),
                                IF(
                                    M$4:V$4=1,
                                    M111:V111,
                                    ""),
                                "")
                            =0),
                        0,
                        GEOMEAN(IF(
                            ISNUMBER(M111:V111),
                            IF(
                                M$4:V$4=1,
                                M111:V111,
                                ""),
                            ""))
                    ),
                    IF(
                        OR(IF(
                            ISNUMBER(M111:V111),
                            IF(
                                M$4:V$4=2,
                                M111:V111,
                                ""),
                            "")
                            =0),
                        0,
                        GEOMEAN(IF(
                            ISNUMBER(M111:V111),
                            IF(
                                M$4:V$4=2,
                                M111:V111,
                                ""),
                            "")))
                )
            )
        )
    )
)</f>
        <v>5.6666666666666599</v>
      </c>
      <c r="I111" s="191" cm="1">
        <f t="array" ref="I111">IF(
    SUM(IF(
            ISNUMBER(
                IF(
                    $M$5:$V$5,
                    (M111:V111),
                    "")),
            1,
            0))
        =0,
    NA(),
    IF(
        Parameters!$D$15=1,
        IF(
            SUM(--(ISNUMBER(IF($M$5:$V$5=1,(M111:V111),""))))&gt;0,
            MAX(IF(
                ISNUMBER(M111:V111),
                IF(
                    M$5:V$5=1,
                    M111:V111,
                    ""),
                "")),
            MAX(IF(
                ISNUMBER(M111:V111),
                IF(
                    M$5:V$5=2,
                    M111:V111,
                    ""),
                ""))
        ),
        IF(
            Parameters!$D$16=1,
            IFERROR(
                AVERAGE(IF(
                    ISNUMBER(M111:V111),
                    IF(
                        M$5:V$5=1,
                        M111:V111,
                        ""),
                    "")),
                AVERAGE(IF(
                    ISNUMBER(M111:V111),
                    IF(
                        M$5:V$5=2,
                        M111:V111,
                        ""),
                    ""))
            ),
            IF(
                Parameters!$D$17=1,
                IFERROR(
                    IF(
                        OR(
                            IF(
                                ISNUMBER(M111:V111),
                                IF(
                                    M$5:V$5=1,
                                    M111:V111,
                                    ""),
                                "")
                            =0),
                        0,
                        GEOMEAN(IF(
                            ISNUMBER(M111:V111),
                            IF(
                                M$5:V$5=1,
                                M111:V111,
                                ""),
                            ""))
                    ),
                    IF(
                        OR(IF(
                            ISNUMBER(M111:V111),
                            IF(
                                M$5:V$5=2,
                                M111:V111,
                                ""),
                            "")
                            =0),
                        0,
                        GEOMEAN(IF(
                            ISNUMBER(M111:V111),
                            IF(
                                M$5:V$5=2,
                                M111:V111,
                                ""),
                            "")))
                )
            )
        )
    )
)</f>
        <v>10</v>
      </c>
      <c r="J111" s="242">
        <v>45188</v>
      </c>
      <c r="K111" s="242">
        <v>45075</v>
      </c>
      <c r="L111" s="91" t="s">
        <v>178</v>
      </c>
      <c r="M111" s="192">
        <v>5.6666666666666599</v>
      </c>
      <c r="N111" s="192" t="s">
        <v>409</v>
      </c>
      <c r="O111" s="192">
        <v>0</v>
      </c>
      <c r="P111" s="192">
        <v>0</v>
      </c>
      <c r="Q111" s="192">
        <v>10</v>
      </c>
      <c r="R111" s="192" t="s">
        <v>409</v>
      </c>
      <c r="S111" s="192">
        <v>4.4000000000000004</v>
      </c>
      <c r="T111" s="192" t="s">
        <v>409</v>
      </c>
      <c r="U111" s="192">
        <v>0</v>
      </c>
      <c r="V111" s="192" t="s">
        <v>409</v>
      </c>
      <c r="W111" s="192">
        <v>1</v>
      </c>
      <c r="X111" s="192" t="s">
        <v>409</v>
      </c>
      <c r="Y111" s="192"/>
      <c r="Z111" s="192"/>
      <c r="AA111" s="80"/>
      <c r="AB111" s="80"/>
      <c r="AC111" s="80"/>
    </row>
    <row r="112" spans="1:29" x14ac:dyDescent="0.2">
      <c r="A112" s="84">
        <v>105</v>
      </c>
      <c r="B112" s="84" t="str">
        <f ca="1"/>
        <v>St. Kitts and Nevis</v>
      </c>
      <c r="C112" s="84" t="str">
        <f ca="1"/>
        <v>KNA</v>
      </c>
      <c r="D112" s="219" t="str">
        <f ca="1"/>
        <v>LCN           Latin America &amp; Caribbean</v>
      </c>
      <c r="E112" s="219" t="str">
        <f ca="1"/>
        <v>IBRD</v>
      </c>
      <c r="F112" s="190" t="str">
        <f t="shared" ca="1" si="4"/>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$M$4:$V$4,
                    (M112:V112),
                    "")),
            1,
            0))
        =0,
    NA(),
    IF(
        Parameters!$D$15=1,
        IF(
            SUM(--(ISNUMBER(IF($M$4:$V$4=1,(M112:V112),""))))&gt;0,
            MAX(IF(
                ISNUMBER(M112:V112),
                IF(
                    M$4:V$4=1,
                    M112:V112,
                    ""),
                "")),
            MAX(IF(
                ISNUMBER(M112:V112),
                IF(
                    M$4:V$4=2,
                    M112:V112,
                    ""),
                ""))
        ),
        IF(
            Parameters!$D$16=1,
            IFERROR(
                AVERAGE(IF(
                    ISNUMBER(M112:V112),
                    IF(
                        M$4:V$4=1,
                        M112:V112,
                        ""),
                    "")),
                AVERAGE(IF(
                    ISNUMBER(M112:V112),
                    IF(
                        M$4:V$4=2,
                        M112:V112,
                        ""),
                    ""))
            ),
            IF(
                Parameters!$D$17=1,
                IFERROR(
                    IF(
                        OR(
                            IF(
                                ISNUMBER(M112:V112),
                                IF(
                                    M$4:V$4=1,
                                    M112:V112,
                                    ""),
                                "")
                            =0),
                        0,
                        GEOMEAN(IF(
                            ISNUMBER(M112:V112),
                            IF(
                                M$4:V$4=1,
                                M112:V112,
                                ""),
                            ""))
                    ),
                    IF(
                        OR(IF(
                            ISNUMBER(M112:V112),
                            IF(
                                M$4:V$4=2,
                                M112:V112,
                                ""),
                            "")
                            =0),
                        0,
                        GEOMEAN(IF(
                            ISNUMBER(M112:V112),
                            IF(
                                M$4:V$4=2,
                                M112:V112,
                                ""),
                            "")))
                )
            )
        )
    )
)</f>
        <v>3.3333333333333299</v>
      </c>
      <c r="I112" s="191" cm="1">
        <f t="array" ref="I112">IF(
    SUM(IF(
            ISNUMBER(
                IF(
                    $M$5:$V$5,
                    (M112:V112),
                    "")),
            1,
            0))
        =0,
    NA(),
    IF(
        Parameters!$D$15=1,
        IF(
            SUM(--(ISNUMBER(IF($M$5:$V$5=1,(M112:V112),""))))&gt;0,
            MAX(IF(
                ISNUMBER(M112:V112),
                IF(
                    M$5:V$5=1,
                    M112:V112,
                    ""),
                "")),
            MAX(IF(
                ISNUMBER(M112:V112),
                IF(
                    M$5:V$5=2,
                    M112:V112,
                    ""),
                ""))
        ),
        IF(
            Parameters!$D$16=1,
            IFERROR(
                AVERAGE(IF(
                    ISNUMBER(M112:V112),
                    IF(
                        M$5:V$5=1,
                        M112:V112,
                        ""),
                    "")),
                AVERAGE(IF(
                    ISNUMBER(M112:V112),
                    IF(
                        M$5:V$5=2,
                        M112:V112,
                        ""),
                    ""))
            ),
            IF(
                Parameters!$D$17=1,
                IFERROR(
                    IF(
                        OR(
                            IF(
                                ISNUMBER(M112:V112),
                                IF(
                                    M$5:V$5=1,
                                    M112:V112,
                                    ""),
                                "")
                            =0),
                        0,
                        GEOMEAN(IF(
                            ISNUMBER(M112:V112),
                            IF(
                                M$5:V$5=1,
                                M112:V112,
                                ""),
                            ""))
                    ),
                    IF(
                        OR(IF(
                            ISNUMBER(M112:V112),
                            IF(
                                M$5:V$5=2,
                                M112:V112,
                                ""),
                            "")
                            =0),
                        0,
                        GEOMEAN(IF(
                            ISNUMBER(M112:V112),
                            IF(
                                M$5:V$5=2,
                                M112:V112,
                                ""),
                            "")))
                )
            )
        )
    )
)</f>
        <v>0</v>
      </c>
      <c r="J112" s="242">
        <v>45188</v>
      </c>
      <c r="K112" s="242">
        <v>44753</v>
      </c>
      <c r="L112" s="91" t="s">
        <v>179</v>
      </c>
      <c r="M112" s="192">
        <v>3.3333333333333299</v>
      </c>
      <c r="N112" s="192" t="s">
        <v>409</v>
      </c>
      <c r="O112" s="192">
        <v>0</v>
      </c>
      <c r="P112" s="192">
        <v>0</v>
      </c>
      <c r="Q112" s="192" t="s">
        <v>409</v>
      </c>
      <c r="R112" s="192" t="s">
        <v>409</v>
      </c>
      <c r="S112" s="192">
        <v>3</v>
      </c>
      <c r="T112" s="192" t="s">
        <v>409</v>
      </c>
      <c r="U112" s="192">
        <v>0</v>
      </c>
      <c r="V112" s="192" t="s">
        <v>409</v>
      </c>
      <c r="W112" s="192" t="s">
        <v>409</v>
      </c>
      <c r="X112" s="192" t="s">
        <v>409</v>
      </c>
      <c r="Y112" s="192"/>
      <c r="Z112" s="192"/>
      <c r="AA112" s="80"/>
      <c r="AB112" s="80"/>
      <c r="AC112" s="80"/>
    </row>
    <row r="113" spans="1:29" x14ac:dyDescent="0.2">
      <c r="A113" s="84">
        <v>106</v>
      </c>
      <c r="B113" s="84" t="str">
        <f ca="1"/>
        <v>Korea, Rep.</v>
      </c>
      <c r="C113" s="84" t="str">
        <f ca="1"/>
        <v>KOR</v>
      </c>
      <c r="D113" s="219" t="str">
        <f ca="1"/>
        <v>EAS           East Asia &amp; Pacific</v>
      </c>
      <c r="E113" s="219" t="str">
        <f ca="1"/>
        <v>NA</v>
      </c>
      <c r="F113" s="190" t="str">
        <f t="shared" ca="1" si="4"/>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$M$4:$V$4,
                    (M113:V113),
                    "")),
            1,
            0))
        =0,
    NA(),
    IF(
        Parameters!$D$15=1,
        IF(
            SUM(--(ISNUMBER(IF($M$4:$V$4=1,(M113:V113),""))))&gt;0,
            MAX(IF(
                ISNUMBER(M113:V113),
                IF(
                    M$4:V$4=1,
                    M113:V113,
                    ""),
                "")),
            MAX(IF(
                ISNUMBER(M113:V113),
                IF(
                    M$4:V$4=2,
                    M113:V113,
                    ""),
                ""))
        ),
        IF(
            Parameters!$D$16=1,
            IFERROR(
                AVERAGE(IF(
                    ISNUMBER(M113:V113),
                    IF(
                        M$4:V$4=1,
                        M113:V113,
                        ""),
                    "")),
                AVERAGE(IF(
                    ISNUMBER(M113:V113),
                    IF(
                        M$4:V$4=2,
                        M113:V113,
                        ""),
                    ""))
            ),
            IF(
                Parameters!$D$17=1,
                IFERROR(
                    IF(
                        OR(
                            IF(
                                ISNUMBER(M113:V113),
                                IF(
                                    M$4:V$4=1,
                                    M113:V113,
                                    ""),
                                "")
                            =0),
                        0,
                        GEOMEAN(IF(
                            ISNUMBER(M113:V113),
                            IF(
                                M$4:V$4=1,
                                M113:V113,
                                ""),
                            ""))
                    ),
                    IF(
                        OR(IF(
                            ISNUMBER(M113:V113),
                            IF(
                                M$4:V$4=2,
                                M113:V113,
                                ""),
                            "")
                            =0),
                        0,
                        GEOMEAN(IF(
                            ISNUMBER(M113:V113),
                            IF(
                                M$4:V$4=2,
                                M113:V113,
                                ""),
                            "")))
                )
            )
        )
    )
)</f>
        <v>8.3333333333333304</v>
      </c>
      <c r="I113" s="191" cm="1">
        <f t="array" ref="I113">IF(
    SUM(IF(
            ISNUMBER(
                IF(
                    $M$5:$V$5,
                    (M113:V113),
                    "")),
            1,
            0))
        =0,
    NA(),
    IF(
        Parameters!$D$15=1,
        IF(
            SUM(--(ISNUMBER(IF($M$5:$V$5=1,(M113:V113),""))))&gt;0,
            MAX(IF(
                ISNUMBER(M113:V113),
                IF(
                    M$5:V$5=1,
                    M113:V113,
                    ""),
                "")),
            MAX(IF(
                ISNUMBER(M113:V113),
                IF(
                    M$5:V$5=2,
                    M113:V113,
                    ""),
                ""))
        ),
        IF(
            Parameters!$D$16=1,
            IFERROR(
                AVERAGE(IF(
                    ISNUMBER(M113:V113),
                    IF(
                        M$5:V$5=1,
                        M113:V113,
                        ""),
                    "")),
                AVERAGE(IF(
                    ISNUMBER(M113:V113),
                    IF(
                        M$5:V$5=2,
                        M113:V113,
                        ""),
                    ""))
            ),
            IF(
                Parameters!$D$17=1,
                IFERROR(
                    IF(
                        OR(
                            IF(
                                ISNUMBER(M113:V113),
                                IF(
                                    M$5:V$5=1,
                                    M113:V113,
                                    ""),
                                "")
                            =0),
                        0,
                        GEOMEAN(IF(
                            ISNUMBER(M113:V113),
                            IF(
                                M$5:V$5=1,
                                M113:V113,
                                ""),
                            ""))
                    ),
                    IF(
                        OR(IF(
                            ISNUMBER(M113:V113),
                            IF(
                                M$5:V$5=2,
                                M113:V113,
                                ""),
                            "")
                            =0),
                        0,
                        GEOMEAN(IF(
                            ISNUMBER(M113:V113),
                            IF(
                                M$5:V$5=2,
                                M113:V113,
                                ""),
                            "")))
                )
            )
        )
    )
)</f>
        <v>0</v>
      </c>
      <c r="J113" s="242">
        <v>45188</v>
      </c>
      <c r="K113" s="242">
        <v>45259</v>
      </c>
      <c r="L113" s="91" t="s">
        <v>180</v>
      </c>
      <c r="M113" s="192">
        <v>8.3333333333333304</v>
      </c>
      <c r="N113" s="192" t="s">
        <v>409</v>
      </c>
      <c r="O113" s="192">
        <v>0</v>
      </c>
      <c r="P113" s="192">
        <v>0</v>
      </c>
      <c r="Q113" s="192">
        <v>0</v>
      </c>
      <c r="R113" s="192" t="s">
        <v>409</v>
      </c>
      <c r="S113" s="192">
        <v>6</v>
      </c>
      <c r="T113" s="192" t="s">
        <v>409</v>
      </c>
      <c r="U113" s="192">
        <v>0</v>
      </c>
      <c r="V113" s="192" t="s">
        <v>409</v>
      </c>
      <c r="W113" s="192">
        <v>0</v>
      </c>
      <c r="X113" s="192" t="s">
        <v>409</v>
      </c>
      <c r="Y113" s="192"/>
      <c r="Z113" s="192"/>
      <c r="AA113" s="80"/>
      <c r="AB113" s="80"/>
      <c r="AC113" s="80"/>
    </row>
    <row r="114" spans="1:29" x14ac:dyDescent="0.2">
      <c r="A114" s="84">
        <v>107</v>
      </c>
      <c r="B114" s="84" t="str">
        <f ca="1"/>
        <v>Kuwait</v>
      </c>
      <c r="C114" s="84" t="str">
        <f ca="1"/>
        <v>KWT</v>
      </c>
      <c r="D114" s="219" t="str">
        <f ca="1"/>
        <v>MEA           Middle East &amp; North Africa</v>
      </c>
      <c r="E114" s="219" t="str">
        <f ca="1"/>
        <v>NA</v>
      </c>
      <c r="F114" s="190" t="str">
        <f t="shared" ca="1" si="4"/>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$M$4:$V$4,
                    (M114:V114),
                    "")),
            1,
            0))
        =0,
    NA(),
    IF(
        Parameters!$D$15=1,
        IF(
            SUM(--(ISNUMBER(IF($M$4:$V$4=1,(M114:V114),""))))&gt;0,
            MAX(IF(
                ISNUMBER(M114:V114),
                IF(
                    M$4:V$4=1,
                    M114:V114,
                    ""),
                "")),
            MAX(IF(
                ISNUMBER(M114:V114),
                IF(
                    M$4:V$4=2,
                    M114:V114,
                    ""),
                ""))
        ),
        IF(
            Parameters!$D$16=1,
            IFERROR(
                AVERAGE(IF(
                    ISNUMBER(M114:V114),
                    IF(
                        M$4:V$4=1,
                        M114:V114,
                        ""),
                    "")),
                AVERAGE(IF(
                    ISNUMBER(M114:V114),
                    IF(
                        M$4:V$4=2,
                        M114:V114,
                        ""),
                    ""))
            ),
            IF(
                Parameters!$D$17=1,
                IFERROR(
                    IF(
                        OR(
                            IF(
                                ISNUMBER(M114:V114),
                                IF(
                                    M$4:V$4=1,
                                    M114:V114,
                                    ""),
                                "")
                            =0),
                        0,
                        GEOMEAN(IF(
                            ISNUMBER(M114:V114),
                            IF(
                                M$4:V$4=1,
                                M114:V114,
                                ""),
                            ""))
                    ),
                    IF(
                        OR(IF(
                            ISNUMBER(M114:V114),
                            IF(
                                M$4:V$4=2,
                                M114:V114,
                                ""),
                            "")
                            =0),
                        0,
                        GEOMEAN(IF(
                            ISNUMBER(M114:V114),
                            IF(
                                M$4:V$4=2,
                                M114:V114,
                                ""),
                            "")))
                )
            )
        )
    )
)</f>
        <v>2.1666666666666599</v>
      </c>
      <c r="I114" s="191" cm="1">
        <f t="array" ref="I114">IF(
    SUM(IF(
            ISNUMBER(
                IF(
                    $M$5:$V$5,
                    (M114:V114),
                    "")),
            1,
            0))
        =0,
    NA(),
    IF(
        Parameters!$D$15=1,
        IF(
            SUM(--(ISNUMBER(IF($M$5:$V$5=1,(M114:V114),""))))&gt;0,
            MAX(IF(
                ISNUMBER(M114:V114),
                IF(
                    M$5:V$5=1,
                    M114:V114,
                    ""),
                "")),
            MAX(IF(
                ISNUMBER(M114:V114),
                IF(
                    M$5:V$5=2,
                    M114:V114,
                    ""),
                ""))
        ),
        IF(
            Parameters!$D$16=1,
            IFERROR(
                AVERAGE(IF(
                    ISNUMBER(M114:V114),
                    IF(
                        M$5:V$5=1,
                        M114:V114,
                        ""),
                    "")),
                AVERAGE(IF(
                    ISNUMBER(M114:V114),
                    IF(
                        M$5:V$5=2,
                        M114:V114,
                        ""),
                    ""))
            ),
            IF(
                Parameters!$D$17=1,
                IFERROR(
                    IF(
                        OR(
                            IF(
                                ISNUMBER(M114:V114),
                                IF(
                                    M$5:V$5=1,
                                    M114:V114,
                                    ""),
                                "")
                            =0),
                        0,
                        GEOMEAN(IF(
                            ISNUMBER(M114:V114),
                            IF(
                                M$5:V$5=1,
                                M114:V114,
                                ""),
                            ""))
                    ),
                    IF(
                        OR(IF(
                            ISNUMBER(M114:V114),
                            IF(
                                M$5:V$5=2,
                                M114:V114,
                                ""),
                            "")
                            =0),
                        0,
                        GEOMEAN(IF(
                            ISNUMBER(M114:V114),
                            IF(
                                M$5:V$5=2,
                                M114:V114,
                                ""),
                            "")))
                )
            )
        )
    )
)</f>
        <v>0</v>
      </c>
      <c r="J114" s="242">
        <v>45188</v>
      </c>
      <c r="K114" s="242">
        <v>45259</v>
      </c>
      <c r="L114" s="91" t="s">
        <v>182</v>
      </c>
      <c r="M114" s="192">
        <v>2.1666666666666599</v>
      </c>
      <c r="N114" s="192" t="s">
        <v>409</v>
      </c>
      <c r="O114" s="192">
        <v>0</v>
      </c>
      <c r="P114" s="192">
        <v>0</v>
      </c>
      <c r="Q114" s="192">
        <v>0</v>
      </c>
      <c r="R114" s="192" t="s">
        <v>409</v>
      </c>
      <c r="S114" s="192">
        <v>2.2999999999999998</v>
      </c>
      <c r="T114" s="192" t="s">
        <v>409</v>
      </c>
      <c r="U114" s="192">
        <v>0</v>
      </c>
      <c r="V114" s="192" t="s">
        <v>409</v>
      </c>
      <c r="W114" s="192">
        <v>0</v>
      </c>
      <c r="X114" s="192" t="s">
        <v>409</v>
      </c>
      <c r="Y114" s="192"/>
      <c r="Z114" s="192"/>
      <c r="AA114" s="80"/>
      <c r="AB114" s="80"/>
      <c r="AC114" s="80"/>
    </row>
    <row r="115" spans="1:29" x14ac:dyDescent="0.2">
      <c r="A115" s="84">
        <v>108</v>
      </c>
      <c r="B115" s="84" t="str">
        <f ca="1"/>
        <v>Lao PDR</v>
      </c>
      <c r="C115" s="84" t="str">
        <f ca="1"/>
        <v>LAO</v>
      </c>
      <c r="D115" s="219" t="str">
        <f ca="1"/>
        <v>EAS           East Asia &amp; Pacific</v>
      </c>
      <c r="E115" s="219" t="str">
        <f ca="1"/>
        <v>IDA</v>
      </c>
      <c r="F115" s="190" t="str">
        <f t="shared" ca="1" si="4"/>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$M$4:$V$4,
                    (M115:V115),
                    "")),
            1,
            0))
        =0,
    NA(),
    IF(
        Parameters!$D$15=1,
        IF(
            SUM(--(ISNUMBER(IF($M$4:$V$4=1,(M115:V115),""))))&gt;0,
            MAX(IF(
                ISNUMBER(M115:V115),
                IF(
                    M$4:V$4=1,
                    M115:V115,
                    ""),
                "")),
            MAX(IF(
                ISNUMBER(M115:V115),
                IF(
                    M$4:V$4=2,
                    M115:V115,
                    ""),
                ""))
        ),
        IF(
            Parameters!$D$16=1,
            IFERROR(
                AVERAGE(IF(
                    ISNUMBER(M115:V115),
                    IF(
                        M$4:V$4=1,
                        M115:V115,
                        ""),
                    "")),
                AVERAGE(IF(
                    ISNUMBER(M115:V115),
                    IF(
                        M$4:V$4=2,
                        M115:V115,
                        ""),
                    ""))
            ),
            IF(
                Parameters!$D$17=1,
                IFERROR(
                    IF(
                        OR(
                            IF(
                                ISNUMBER(M115:V115),
                                IF(
                                    M$4:V$4=1,
                                    M115:V115,
                                    ""),
                                "")
                            =0),
                        0,
                        GEOMEAN(IF(
                            ISNUMBER(M115:V115),
                            IF(
                                M$4:V$4=1,
                                M115:V115,
                                ""),
                            ""))
                    ),
                    IF(
                        OR(IF(
                            ISNUMBER(M115:V115),
                            IF(
                                M$4:V$4=2,
                                M115:V115,
                                ""),
                            "")
                            =0),
                        0,
                        GEOMEAN(IF(
                            ISNUMBER(M115:V115),
                            IF(
                                M$4:V$4=2,
                                M115:V115,
                                ""),
                            "")))
                )
            )
        )
    )
)</f>
        <v>4.5</v>
      </c>
      <c r="I115" s="191" cm="1">
        <f t="array" ref="I115">IF(
    SUM(IF(
            ISNUMBER(
                IF(
                    $M$5:$V$5,
                    (M115:V115),
                    "")),
            1,
            0))
        =0,
    NA(),
    IF(
        Parameters!$D$15=1,
        IF(
            SUM(--(ISNUMBER(IF($M$5:$V$5=1,(M115:V115),""))))&gt;0,
            MAX(IF(
                ISNUMBER(M115:V115),
                IF(
                    M$5:V$5=1,
                    M115:V115,
                    ""),
                "")),
            MAX(IF(
                ISNUMBER(M115:V115),
                IF(
                    M$5:V$5=2,
                    M115:V115,
                    ""),
                ""))
        ),
        IF(
            Parameters!$D$16=1,
            IFERROR(
                AVERAGE(IF(
                    ISNUMBER(M115:V115),
                    IF(
                        M$5:V$5=1,
                        M115:V115,
                        ""),
                    "")),
                AVERAGE(IF(
                    ISNUMBER(M115:V115),
                    IF(
                        M$5:V$5=2,
                        M115:V115,
                        ""),
                    ""))
            ),
            IF(
                Parameters!$D$17=1,
                IFERROR(
                    IF(
                        OR(
                            IF(
                                ISNUMBER(M115:V115),
                                IF(
                                    M$5:V$5=1,
                                    M115:V115,
                                    ""),
                                "")
                            =0),
                        0,
                        GEOMEAN(IF(
                            ISNUMBER(M115:V115),
                            IF(
                                M$5:V$5=1,
                                M115:V115,
                                ""),
                            ""))
                    ),
                    IF(
                        OR(IF(
                            ISNUMBER(M115:V115),
                            IF(
                                M$5:V$5=2,
                                M115:V115,
                                ""),
                            "")
                            =0),
                        0,
                        GEOMEAN(IF(
                            ISNUMBER(M115:V115),
                            IF(
                                M$5:V$5=2,
                                M115:V115,
                                ""),
                            "")))
                )
            )
        )
    )
)</f>
        <v>0</v>
      </c>
      <c r="J115" s="242">
        <v>45188</v>
      </c>
      <c r="K115" s="242">
        <v>45272</v>
      </c>
      <c r="L115" s="91" t="s">
        <v>184</v>
      </c>
      <c r="M115" s="192">
        <v>4.5</v>
      </c>
      <c r="N115" s="192">
        <v>0</v>
      </c>
      <c r="O115" s="192">
        <v>0</v>
      </c>
      <c r="P115" s="192">
        <v>0</v>
      </c>
      <c r="Q115" s="192">
        <v>0</v>
      </c>
      <c r="R115" s="192" t="s">
        <v>409</v>
      </c>
      <c r="S115" s="192">
        <v>3.7</v>
      </c>
      <c r="T115" s="192" t="s">
        <v>937</v>
      </c>
      <c r="U115" s="192">
        <v>0</v>
      </c>
      <c r="V115" s="192" t="s">
        <v>409</v>
      </c>
      <c r="W115" s="192">
        <v>0</v>
      </c>
      <c r="X115" s="192" t="s">
        <v>409</v>
      </c>
      <c r="Y115" s="192"/>
      <c r="Z115" s="192"/>
      <c r="AA115" s="80"/>
      <c r="AB115" s="80"/>
      <c r="AC115" s="80"/>
    </row>
    <row r="116" spans="1:29" x14ac:dyDescent="0.2">
      <c r="A116" s="84">
        <v>109</v>
      </c>
      <c r="B116" s="84" t="str">
        <f ca="1"/>
        <v>Lebanon</v>
      </c>
      <c r="C116" s="84" t="str">
        <f ca="1"/>
        <v>LBN</v>
      </c>
      <c r="D116" s="219" t="str">
        <f ca="1"/>
        <v>MEA           Middle East &amp; North Africa</v>
      </c>
      <c r="E116" s="219" t="str">
        <f ca="1"/>
        <v>IBRD</v>
      </c>
      <c r="F116" s="190" t="str">
        <f t="shared" ca="1" si="4"/>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0</v>
      </c>
      <c r="H116" s="80" cm="1">
        <f t="array" ref="H116">IF(
    SUM(IF(
            ISNUMBER(
                IF(
                    $M$4:$V$4,
                    (M116:V116),
                    "")),
            1,
            0))
        =0,
    NA(),
    IF(
        Parameters!$D$15=1,
        IF(
            SUM(--(ISNUMBER(IF($M$4:$V$4=1,(M116:V116),""))))&gt;0,
            MAX(IF(
                ISNUMBER(M116:V116),
                IF(
                    M$4:V$4=1,
                    M116:V116,
                    ""),
                "")),
            MAX(IF(
                ISNUMBER(M116:V116),
                IF(
                    M$4:V$4=2,
                    M116:V116,
                    ""),
                ""))
        ),
        IF(
            Parameters!$D$16=1,
            IFERROR(
                AVERAGE(IF(
                    ISNUMBER(M116:V116),
                    IF(
                        M$4:V$4=1,
                        M116:V116,
                        ""),
                    "")),
                AVERAGE(IF(
                    ISNUMBER(M116:V116),
                    IF(
                        M$4:V$4=2,
                        M116:V116,
                        ""),
                    ""))
            ),
            IF(
                Parameters!$D$17=1,
                IFERROR(
                    IF(
                        OR(
                            IF(
                                ISNUMBER(M116:V116),
                                IF(
                                    M$4:V$4=1,
                                    M116:V116,
                                    ""),
                                "")
                            =0),
                        0,
                        GEOMEAN(IF(
                            ISNUMBER(M116:V116),
                            IF(
                                M$4:V$4=1,
                                M116:V116,
                                ""),
                            ""))
                    ),
                    IF(
                        OR(IF(
                            ISNUMBER(M116:V116),
                            IF(
                                M$4:V$4=2,
                                M116:V116,
                                ""),
                            "")
                            =0),
                        0,
                        GEOMEAN(IF(
                            ISNUMBER(M116:V116),
                            IF(
                                M$4:V$4=2,
                                M116:V116,
                                ""),
                            "")))
                )
            )
        )
    )
)</f>
        <v>4.1666666666666599</v>
      </c>
      <c r="I116" s="191" cm="1">
        <f t="array" ref="I116">IF(
    SUM(IF(
            ISNUMBER(
                IF(
                    $M$5:$V$5,
                    (M116:V116),
                    "")),
            1,
            0))
        =0,
    NA(),
    IF(
        Parameters!$D$15=1,
        IF(
            SUM(--(ISNUMBER(IF($M$5:$V$5=1,(M116:V116),""))))&gt;0,
            MAX(IF(
                ISNUMBER(M116:V116),
                IF(
                    M$5:V$5=1,
                    M116:V116,
                    ""),
                "")),
            MAX(IF(
                ISNUMBER(M116:V116),
                IF(
                    M$5:V$5=2,
                    M116:V116,
                    ""),
                ""))
        ),
        IF(
            Parameters!$D$16=1,
            IFERROR(
                AVERAGE(IF(
                    ISNUMBER(M116:V116),
                    IF(
                        M$5:V$5=1,
                        M116:V116,
                        ""),
                    "")),
                AVERAGE(IF(
                    ISNUMBER(M116:V116),
                    IF(
                        M$5:V$5=2,
                        M116:V116,
                        ""),
                    ""))
            ),
            IF(
                Parameters!$D$17=1,
                IFERROR(
                    IF(
                        OR(
                            IF(
                                ISNUMBER(M116:V116),
                                IF(
                                    M$5:V$5=1,
                                    M116:V116,
                                    ""),
                                "")
                            =0),
                        0,
                        GEOMEAN(IF(
                            ISNUMBER(M116:V116),
                            IF(
                                M$5:V$5=1,
                                M116:V116,
                                ""),
                            ""))
                    ),
                    IF(
                        OR(IF(
                            ISNUMBER(M116:V116),
                            IF(
                                M$5:V$5=2,
                                M116:V116,
                                ""),
                            "")
                            =0),
                        0,
                        GEOMEAN(IF(
                            ISNUMBER(M116:V116),
                            IF(
                                M$5:V$5=2,
                                M116:V116,
                                ""),
                            "")))
                )
            )
        )
    )
)</f>
        <v>0</v>
      </c>
      <c r="J116" s="242">
        <v>45188</v>
      </c>
      <c r="K116" s="242">
        <v>45001</v>
      </c>
      <c r="L116" s="91" t="s">
        <v>186</v>
      </c>
      <c r="M116" s="192">
        <v>4.1666666666666599</v>
      </c>
      <c r="N116" s="192" t="s">
        <v>409</v>
      </c>
      <c r="O116" s="192">
        <v>0</v>
      </c>
      <c r="P116" s="192">
        <v>0</v>
      </c>
      <c r="Q116" s="192">
        <v>0</v>
      </c>
      <c r="R116" s="192" t="s">
        <v>409</v>
      </c>
      <c r="S116" s="192">
        <v>3.5</v>
      </c>
      <c r="T116" s="192" t="s">
        <v>409</v>
      </c>
      <c r="U116" s="192">
        <v>0</v>
      </c>
      <c r="V116" s="192" t="s">
        <v>409</v>
      </c>
      <c r="W116" s="192">
        <v>0</v>
      </c>
      <c r="X116" s="192" t="s">
        <v>409</v>
      </c>
      <c r="Y116" s="192"/>
      <c r="Z116" s="192"/>
      <c r="AA116" s="80"/>
      <c r="AB116" s="80"/>
      <c r="AC116" s="80"/>
    </row>
    <row r="117" spans="1:29" x14ac:dyDescent="0.2">
      <c r="A117" s="84">
        <v>110</v>
      </c>
      <c r="B117" s="84" t="str">
        <f ca="1"/>
        <v>Liberia</v>
      </c>
      <c r="C117" s="84" t="str">
        <f ca="1"/>
        <v>LBR</v>
      </c>
      <c r="D117" s="219" t="str">
        <f ca="1"/>
        <v>SSF           Sub-Saharan Africa</v>
      </c>
      <c r="E117" s="219" t="str">
        <f ca="1"/>
        <v>IDA</v>
      </c>
      <c r="F117" s="190" t="str">
        <f t="shared" ca="1" si="4"/>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$M$4:$V$4,
                    (M117:V117),
                    "")),
            1,
            0))
        =0,
    NA(),
    IF(
        Parameters!$D$15=1,
        IF(
            SUM(--(ISNUMBER(IF($M$4:$V$4=1,(M117:V117),""))))&gt;0,
            MAX(IF(
                ISNUMBER(M117:V117),
                IF(
                    M$4:V$4=1,
                    M117:V117,
                    ""),
                "")),
            MAX(IF(
                ISNUMBER(M117:V117),
                IF(
                    M$4:V$4=2,
                    M117:V117,
                    ""),
                ""))
        ),
        IF(
            Parameters!$D$16=1,
            IFERROR(
                AVERAGE(IF(
                    ISNUMBER(M117:V117),
                    IF(
                        M$4:V$4=1,
                        M117:V117,
                        ""),
                    "")),
                AVERAGE(IF(
                    ISNUMBER(M117:V117),
                    IF(
                        M$4:V$4=2,
                        M117:V117,
                        ""),
                    ""))
            ),
            IF(
                Parameters!$D$17=1,
                IFERROR(
                    IF(
                        OR(
                            IF(
                                ISNUMBER(M117:V117),
                                IF(
                                    M$4:V$4=1,
                                    M117:V117,
                                    ""),
                                "")
                            =0),
                        0,
                        GEOMEAN(IF(
                            ISNUMBER(M117:V117),
                            IF(
                                M$4:V$4=1,
                                M117:V117,
                                ""),
                            ""))
                    ),
                    IF(
                        OR(IF(
                            ISNUMBER(M117:V117),
                            IF(
                                M$4:V$4=2,
                                M117:V117,
                                ""),
                            "")
                            =0),
                        0,
                        GEOMEAN(IF(
                            ISNUMBER(M117:V117),
                            IF(
                                M$4:V$4=2,
                                M117:V117,
                                ""),
                            "")))
                )
            )
        )
    )
)</f>
        <v>4.6666666666666599</v>
      </c>
      <c r="I117" s="191" cm="1">
        <f t="array" ref="I117">IF(
    SUM(IF(
            ISNUMBER(
                IF(
                    $M$5:$V$5,
                    (M117:V117),
                    "")),
            1,
            0))
        =0,
    NA(),
    IF(
        Parameters!$D$15=1,
        IF(
            SUM(--(ISNUMBER(IF($M$5:$V$5=1,(M117:V117),""))))&gt;0,
            MAX(IF(
                ISNUMBER(M117:V117),
                IF(
                    M$5:V$5=1,
                    M117:V117,
                    ""),
                "")),
            MAX(IF(
                ISNUMBER(M117:V117),
                IF(
                    M$5:V$5=2,
                    M117:V117,
                    ""),
                ""))
        ),
        IF(
            Parameters!$D$16=1,
            IFERROR(
                AVERAGE(IF(
                    ISNUMBER(M117:V117),
                    IF(
                        M$5:V$5=1,
                        M117:V117,
                        ""),
                    "")),
                AVERAGE(IF(
                    ISNUMBER(M117:V117),
                    IF(
                        M$5:V$5=2,
                        M117:V117,
                        ""),
                    ""))
            ),
            IF(
                Parameters!$D$17=1,
                IFERROR(
                    IF(
                        OR(
                            IF(
                                ISNUMBER(M117:V117),
                                IF(
                                    M$5:V$5=1,
                                    M117:V117,
                                    ""),
                                "")
                            =0),
                        0,
                        GEOMEAN(IF(
                            ISNUMBER(M117:V117),
                            IF(
                                M$5:V$5=1,
                                M117:V117,
                                ""),
                            ""))
                    ),
                    IF(
                        OR(IF(
                            ISNUMBER(M117:V117),
                            IF(
                                M$5:V$5=2,
                                M117:V117,
                                ""),
                            "")
                            =0),
                        0,
                        GEOMEAN(IF(
                            ISNUMBER(M117:V117),
                            IF(
                                M$5:V$5=2,
                                M117:V117,
                                ""),
                            "")))
                )
            )
        )
    )
)</f>
        <v>0</v>
      </c>
      <c r="J117" s="242">
        <v>45188</v>
      </c>
      <c r="K117" s="242">
        <v>44929</v>
      </c>
      <c r="L117" s="91" t="s">
        <v>188</v>
      </c>
      <c r="M117" s="192">
        <v>4.6666666666666599</v>
      </c>
      <c r="N117" s="192" t="s">
        <v>409</v>
      </c>
      <c r="O117" s="192">
        <v>0</v>
      </c>
      <c r="P117" s="192">
        <v>0</v>
      </c>
      <c r="Q117" s="192">
        <v>0</v>
      </c>
      <c r="R117" s="192" t="s">
        <v>409</v>
      </c>
      <c r="S117" s="192">
        <v>3.8</v>
      </c>
      <c r="T117" s="192" t="s">
        <v>409</v>
      </c>
      <c r="U117" s="192">
        <v>0</v>
      </c>
      <c r="V117" s="192" t="s">
        <v>409</v>
      </c>
      <c r="W117" s="192">
        <v>0</v>
      </c>
      <c r="X117" s="192" t="s">
        <v>409</v>
      </c>
      <c r="Y117" s="192"/>
      <c r="Z117" s="192"/>
      <c r="AA117" s="80"/>
      <c r="AB117" s="80"/>
      <c r="AC117" s="80"/>
    </row>
    <row r="118" spans="1:29" x14ac:dyDescent="0.2">
      <c r="A118" s="84">
        <v>111</v>
      </c>
      <c r="B118" s="84" t="str">
        <f ca="1"/>
        <v>Libya</v>
      </c>
      <c r="C118" s="84" t="str">
        <f ca="1"/>
        <v>LBY</v>
      </c>
      <c r="D118" s="219" t="str">
        <f ca="1"/>
        <v>MEA           Middle East &amp; North Africa</v>
      </c>
      <c r="E118" s="219" t="str">
        <f ca="1"/>
        <v>IBRD</v>
      </c>
      <c r="F118" s="190" t="str">
        <f t="shared" ca="1" si="4"/>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6.1913918736689002</v>
      </c>
      <c r="H118" s="80" cm="1">
        <f t="array" ref="H118">IF(
    SUM(IF(
            ISNUMBER(
                IF(
                    $M$4:$V$4,
                    (M118:V118),
                    "")),
            1,
            0))
        =0,
    NA(),
    IF(
        Parameters!$D$15=1,
        IF(
            SUM(--(ISNUMBER(IF($M$4:$V$4=1,(M118:V118),""))))&gt;0,
            MAX(IF(
                ISNUMBER(M118:V118),
                IF(
                    M$4:V$4=1,
                    M118:V118,
                    ""),
                "")),
            MAX(IF(
                ISNUMBER(M118:V118),
                IF(
                    M$4:V$4=2,
                    M118:V118,
                    ""),
                ""))
        ),
        IF(
            Parameters!$D$16=1,
            IFERROR(
                AVERAGE(IF(
                    ISNUMBER(M118:V118),
                    IF(
                        M$4:V$4=1,
                        M118:V118,
                        ""),
                    "")),
                AVERAGE(IF(
                    ISNUMBER(M118:V118),
                    IF(
                        M$4:V$4=2,
                        M118:V118,
                        ""),
                    ""))
            ),
            IF(
                Parameters!$D$17=1,
                IFERROR(
                    IF(
                        OR(
                            IF(
                                ISNUMBER(M118:V118),
                                IF(
                                    M$4:V$4=1,
                                    M118:V118,
                                    ""),
                                "")
                            =0),
                        0,
                        GEOMEAN(IF(
                            ISNUMBER(M118:V118),
                            IF(
                                M$4:V$4=1,
                                M118:V118,
                                ""),
                            ""))
                    ),
                    IF(
                        OR(IF(
                            ISNUMBER(M118:V118),
                            IF(
                                M$4:V$4=2,
                                M118:V118,
                                ""),
                            "")
                            =0),
                        0,
                        GEOMEAN(IF(
                            ISNUMBER(M118:V118),
                            IF(
                                M$4:V$4=2,
                                M118:V118,
                                ""),
                            "")))
                )
            )
        )
    )
)</f>
        <v>3.8333333333333299</v>
      </c>
      <c r="I118" s="191" cm="1">
        <f t="array" ref="I118">IF(
    SUM(IF(
            ISNUMBER(
                IF(
                    $M$5:$V$5,
                    (M118:V118),
                    "")),
            1,
            0))
        =0,
    NA(),
    IF(
        Parameters!$D$15=1,
        IF(
            SUM(--(ISNUMBER(IF($M$5:$V$5=1,(M118:V118),""))))&gt;0,
            MAX(IF(
                ISNUMBER(M118:V118),
                IF(
                    M$5:V$5=1,
                    M118:V118,
                    ""),
                "")),
            MAX(IF(
                ISNUMBER(M118:V118),
                IF(
                    M$5:V$5=2,
                    M118:V118,
                    ""),
                ""))
        ),
        IF(
            Parameters!$D$16=1,
            IFERROR(
                AVERAGE(IF(
                    ISNUMBER(M118:V118),
                    IF(
                        M$5:V$5=1,
                        M118:V118,
                        ""),
                    "")),
                AVERAGE(IF(
                    ISNUMBER(M118:V118),
                    IF(
                        M$5:V$5=2,
                        M118:V118,
                        ""),
                    ""))
            ),
            IF(
                Parameters!$D$17=1,
                IFERROR(
                    IF(
                        OR(
                            IF(
                                ISNUMBER(M118:V118),
                                IF(
                                    M$5:V$5=1,
                                    M118:V118,
                                    ""),
                                "")
                            =0),
                        0,
                        GEOMEAN(IF(
                            ISNUMBER(M118:V118),
                            IF(
                                M$5:V$5=1,
                                M118:V118,
                                ""),
                            ""))
                    ),
                    IF(
                        OR(IF(
                            ISNUMBER(M118:V118),
                            IF(
                                M$5:V$5=2,
                                M118:V118,
                                ""),
                            "")
                            =0),
                        0,
                        GEOMEAN(IF(
                            ISNUMBER(M118:V118),
                            IF(
                                M$5:V$5=2,
                                M118:V118,
                                ""),
                            "")))
                )
            )
        )
    )
)</f>
        <v>10</v>
      </c>
      <c r="J118" s="242">
        <v>45188</v>
      </c>
      <c r="K118" s="242">
        <v>45272</v>
      </c>
      <c r="L118" s="91" t="s">
        <v>190</v>
      </c>
      <c r="M118" s="192">
        <v>3.8333333333333299</v>
      </c>
      <c r="N118" s="192" t="s">
        <v>409</v>
      </c>
      <c r="O118" s="192">
        <v>0</v>
      </c>
      <c r="P118" s="192">
        <v>10</v>
      </c>
      <c r="Q118" s="192">
        <v>0</v>
      </c>
      <c r="R118" s="192">
        <v>10</v>
      </c>
      <c r="S118" s="192">
        <v>3.3</v>
      </c>
      <c r="T118" s="192" t="s">
        <v>409</v>
      </c>
      <c r="U118" s="192">
        <v>0</v>
      </c>
      <c r="V118" s="192" t="s">
        <v>879</v>
      </c>
      <c r="W118" s="192">
        <v>0</v>
      </c>
      <c r="X118" s="192" t="s">
        <v>900</v>
      </c>
      <c r="Y118" s="192"/>
      <c r="Z118" s="192"/>
      <c r="AA118" s="80"/>
      <c r="AB118" s="80"/>
      <c r="AC118" s="80"/>
    </row>
    <row r="119" spans="1:29" x14ac:dyDescent="0.2">
      <c r="A119" s="84">
        <v>112</v>
      </c>
      <c r="B119" s="84" t="str">
        <f ca="1"/>
        <v>St. Lucia</v>
      </c>
      <c r="C119" s="84" t="str">
        <f ca="1"/>
        <v>LCA</v>
      </c>
      <c r="D119" s="219" t="str">
        <f ca="1"/>
        <v>LCN           Latin America &amp; Caribbean</v>
      </c>
      <c r="E119" s="219" t="str">
        <f ca="1"/>
        <v>Blend</v>
      </c>
      <c r="F119" s="190" t="str">
        <f t="shared" ca="1" si="4"/>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$M$4:$V$4,
                    (M119:V119),
                    "")),
            1,
            0))
        =0,
    NA(),
    IF(
        Parameters!$D$15=1,
        IF(
            SUM(--(ISNUMBER(IF($M$4:$V$4=1,(M119:V119),""))))&gt;0,
            MAX(IF(
                ISNUMBER(M119:V119),
                IF(
                    M$4:V$4=1,
                    M119:V119,
                    ""),
                "")),
            MAX(IF(
                ISNUMBER(M119:V119),
                IF(
                    M$4:V$4=2,
                    M119:V119,
                    ""),
                ""))
        ),
        IF(
            Parameters!$D$16=1,
            IFERROR(
                AVERAGE(IF(
                    ISNUMBER(M119:V119),
                    IF(
                        M$4:V$4=1,
                        M119:V119,
                        ""),
                    "")),
                AVERAGE(IF(
                    ISNUMBER(M119:V119),
                    IF(
                        M$4:V$4=2,
                        M119:V119,
                        ""),
                    ""))
            ),
            IF(
                Parameters!$D$17=1,
                IFERROR(
                    IF(
                        OR(
                            IF(
                                ISNUMBER(M119:V119),
                                IF(
                                    M$4:V$4=1,
                                    M119:V119,
                                    ""),
                                "")
                            =0),
                        0,
                        GEOMEAN(IF(
                            ISNUMBER(M119:V119),
                            IF(
                                M$4:V$4=1,
                                M119:V119,
                                ""),
                            ""))
                    ),
                    IF(
                        OR(IF(
                            ISNUMBER(M119:V119),
                            IF(
                                M$4:V$4=2,
                                M119:V119,
                                ""),
                            "")
                            =0),
                        0,
                        GEOMEAN(IF(
                            ISNUMBER(M119:V119),
                            IF(
                                M$4:V$4=2,
                                M119:V119,
                                ""),
                            "")))
                )
            )
        )
    )
)</f>
        <v>4.1666666666666599</v>
      </c>
      <c r="I119" s="191" cm="1">
        <f t="array" ref="I119">IF(
    SUM(IF(
            ISNUMBER(
                IF(
                    $M$5:$V$5,
                    (M119:V119),
                    "")),
            1,
            0))
        =0,
    NA(),
    IF(
        Parameters!$D$15=1,
        IF(
            SUM(--(ISNUMBER(IF($M$5:$V$5=1,(M119:V119),""))))&gt;0,
            MAX(IF(
                ISNUMBER(M119:V119),
                IF(
                    M$5:V$5=1,
                    M119:V119,
                    ""),
                "")),
            MAX(IF(
                ISNUMBER(M119:V119),
                IF(
                    M$5:V$5=2,
                    M119:V119,
                    ""),
                ""))
        ),
        IF(
            Parameters!$D$16=1,
            IFERROR(
                AVERAGE(IF(
                    ISNUMBER(M119:V119),
                    IF(
                        M$5:V$5=1,
                        M119:V119,
                        ""),
                    "")),
                AVERAGE(IF(
                    ISNUMBER(M119:V119),
                    IF(
                        M$5:V$5=2,
                        M119:V119,
                        ""),
                    ""))
            ),
            IF(
                Parameters!$D$17=1,
                IFERROR(
                    IF(
                        OR(
                            IF(
                                ISNUMBER(M119:V119),
                                IF(
                                    M$5:V$5=1,
                                    M119:V119,
                                    ""),
                                "")
                            =0),
                        0,
                        GEOMEAN(IF(
                            ISNUMBER(M119:V119),
                            IF(
                                M$5:V$5=1,
                                M119:V119,
                                ""),
                            ""))
                    ),
                    IF(
                        OR(IF(
                            ISNUMBER(M119:V119),
                            IF(
                                M$5:V$5=2,
                                M119:V119,
                                ""),
                            "")
                            =0),
                        0,
                        GEOMEAN(IF(
                            ISNUMBER(M119:V119),
                            IF(
                                M$5:V$5=2,
                                M119:V119,
                                ""),
                            "")))
                )
            )
        )
    )
)</f>
        <v>0</v>
      </c>
      <c r="J119" s="242">
        <v>45188</v>
      </c>
      <c r="K119" s="242">
        <v>45259</v>
      </c>
      <c r="L119" s="91" t="s">
        <v>191</v>
      </c>
      <c r="M119" s="192">
        <v>4.1666666666666599</v>
      </c>
      <c r="N119" s="192" t="s">
        <v>409</v>
      </c>
      <c r="O119" s="192">
        <v>0</v>
      </c>
      <c r="P119" s="192">
        <v>0</v>
      </c>
      <c r="Q119" s="192">
        <v>0</v>
      </c>
      <c r="R119" s="192" t="s">
        <v>409</v>
      </c>
      <c r="S119" s="192">
        <v>3.5</v>
      </c>
      <c r="T119" s="192" t="s">
        <v>409</v>
      </c>
      <c r="U119" s="192">
        <v>0</v>
      </c>
      <c r="V119" s="192" t="s">
        <v>409</v>
      </c>
      <c r="W119" s="192">
        <v>0</v>
      </c>
      <c r="X119" s="192" t="s">
        <v>409</v>
      </c>
      <c r="Y119" s="192"/>
      <c r="Z119" s="192"/>
      <c r="AA119" s="80"/>
      <c r="AB119" s="80"/>
      <c r="AC119" s="80"/>
    </row>
    <row r="120" spans="1:29" x14ac:dyDescent="0.2">
      <c r="A120" s="84">
        <v>113</v>
      </c>
      <c r="B120" s="84" t="str">
        <f ca="1"/>
        <v>Liechtenstein</v>
      </c>
      <c r="C120" s="84" t="str">
        <f ca="1"/>
        <v>LIE</v>
      </c>
      <c r="D120" s="219" t="str">
        <f ca="1"/>
        <v>ECS           Europe &amp; Central Asia</v>
      </c>
      <c r="E120" s="219" t="str">
        <f ca="1"/>
        <v>NA</v>
      </c>
      <c r="F120" s="190" t="str">
        <f t="shared" ca="1" si="4"/>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$M$4:$V$4,
                    (M120:V120),
                    "")),
            1,
            0))
        =0,
    NA(),
    IF(
        Parameters!$D$15=1,
        IF(
            SUM(--(ISNUMBER(IF($M$4:$V$4=1,(M120:V120),""))))&gt;0,
            MAX(IF(
                ISNUMBER(M120:V120),
                IF(
                    M$4:V$4=1,
                    M120:V120,
                    ""),
                "")),
            MAX(IF(
                ISNUMBER(M120:V120),
                IF(
                    M$4:V$4=2,
                    M120:V120,
                    ""),
                ""))
        ),
        IF(
            Parameters!$D$16=1,
            IFERROR(
                AVERAGE(IF(
                    ISNUMBER(M120:V120),
                    IF(
                        M$4:V$4=1,
                        M120:V120,
                        ""),
                    "")),
                AVERAGE(IF(
                    ISNUMBER(M120:V120),
                    IF(
                        M$4:V$4=2,
                        M120:V120,
                        ""),
                    ""))
            ),
            IF(
                Parameters!$D$17=1,
                IFERROR(
                    IF(
                        OR(
                            IF(
                                ISNUMBER(M120:V120),
                                IF(
                                    M$4:V$4=1,
                                    M120:V120,
                                    ""),
                                "")
                            =0),
                        0,
                        GEOMEAN(IF(
                            ISNUMBER(M120:V120),
                            IF(
                                M$4:V$4=1,
                                M120:V120,
                                ""),
                            ""))
                    ),
                    IF(
                        OR(IF(
                            ISNUMBER(M120:V120),
                            IF(
                                M$4:V$4=2,
                                M120:V120,
                                ""),
                            "")
                            =0),
                        0,
                        GEOMEAN(IF(
                            ISNUMBER(M120:V120),
                            IF(
                                M$4:V$4=2,
                                M120:V120,
                                ""),
                            "")))
                )
            )
        )
    )
)</f>
        <v>1</v>
      </c>
      <c r="I120" s="191" cm="1">
        <f t="array" ref="I120">IF(
    SUM(IF(
            ISNUMBER(
                IF(
                    $M$5:$V$5,
                    (M120:V120),
                    "")),
            1,
            0))
        =0,
    NA(),
    IF(
        Parameters!$D$15=1,
        IF(
            SUM(--(ISNUMBER(IF($M$5:$V$5=1,(M120:V120),""))))&gt;0,
            MAX(IF(
                ISNUMBER(M120:V120),
                IF(
                    M$5:V$5=1,
                    M120:V120,
                    ""),
                "")),
            MAX(IF(
                ISNUMBER(M120:V120),
                IF(
                    M$5:V$5=2,
                    M120:V120,
                    ""),
                ""))
        ),
        IF(
            Parameters!$D$16=1,
            IFERROR(
                AVERAGE(IF(
                    ISNUMBER(M120:V120),
                    IF(
                        M$5:V$5=1,
                        M120:V120,
                        ""),
                    "")),
                AVERAGE(IF(
                    ISNUMBER(M120:V120),
                    IF(
                        M$5:V$5=2,
                        M120:V120,
                        ""),
                    ""))
            ),
            IF(
                Parameters!$D$17=1,
                IFERROR(
                    IF(
                        OR(
                            IF(
                                ISNUMBER(M120:V120),
                                IF(
                                    M$5:V$5=1,
                                    M120:V120,
                                    ""),
                                "")
                            =0),
                        0,
                        GEOMEAN(IF(
                            ISNUMBER(M120:V120),
                            IF(
                                M$5:V$5=1,
                                M120:V120,
                                ""),
                            ""))
                    ),
                    IF(
                        OR(IF(
                            ISNUMBER(M120:V120),
                            IF(
                                M$5:V$5=2,
                                M120:V120,
                                ""),
                            "")
                            =0),
                        0,
                        GEOMEAN(IF(
                            ISNUMBER(M120:V120),
                            IF(
                                M$5:V$5=2,
                                M120:V120,
                                ""),
                            "")))
                )
            )
        )
    )
)</f>
        <v>0</v>
      </c>
      <c r="J120" s="242">
        <v>45188</v>
      </c>
      <c r="K120" s="242">
        <v>44753</v>
      </c>
      <c r="L120" s="91" t="s">
        <v>193</v>
      </c>
      <c r="M120" s="192">
        <v>1</v>
      </c>
      <c r="N120" s="192" t="s">
        <v>409</v>
      </c>
      <c r="O120" s="192">
        <v>0</v>
      </c>
      <c r="P120" s="192">
        <v>0</v>
      </c>
      <c r="Q120" s="192">
        <v>0</v>
      </c>
      <c r="R120" s="192" t="s">
        <v>409</v>
      </c>
      <c r="S120" s="192">
        <v>1.6</v>
      </c>
      <c r="T120" s="192" t="s">
        <v>409</v>
      </c>
      <c r="U120" s="192">
        <v>0</v>
      </c>
      <c r="V120" s="192" t="s">
        <v>409</v>
      </c>
      <c r="W120" s="192">
        <v>0</v>
      </c>
      <c r="X120" s="192" t="s">
        <v>409</v>
      </c>
      <c r="Y120" s="192"/>
      <c r="Z120" s="192"/>
      <c r="AA120" s="80"/>
      <c r="AB120" s="80"/>
      <c r="AC120" s="80"/>
    </row>
    <row r="121" spans="1:29" x14ac:dyDescent="0.2">
      <c r="A121" s="84">
        <v>114</v>
      </c>
      <c r="B121" s="84" t="str">
        <f ca="1"/>
        <v>Sri Lanka</v>
      </c>
      <c r="C121" s="84" t="str">
        <f ca="1"/>
        <v>LKA</v>
      </c>
      <c r="D121" s="219" t="str">
        <f ca="1"/>
        <v>SAS           South Asia</v>
      </c>
      <c r="E121" s="219" t="str">
        <f ca="1"/>
        <v>IBRD</v>
      </c>
      <c r="F121" s="190" t="str">
        <f t="shared" ca="1" si="4"/>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0</v>
      </c>
      <c r="H121" s="80" cm="1">
        <f t="array" ref="H121">IF(
    SUM(IF(
            ISNUMBER(
                IF(
                    $M$4:$V$4,
                    (M121:V121),
                    "")),
            1,
            0))
        =0,
    NA(),
    IF(
        Parameters!$D$15=1,
        IF(
            SUM(--(ISNUMBER(IF($M$4:$V$4=1,(M121:V121),""))))&gt;0,
            MAX(IF(
                ISNUMBER(M121:V121),
                IF(
                    M$4:V$4=1,
                    M121:V121,
                    ""),
                "")),
            MAX(IF(
                ISNUMBER(M121:V121),
                IF(
                    M$4:V$4=2,
                    M121:V121,
                    ""),
                ""))
        ),
        IF(
            Parameters!$D$16=1,
            IFERROR(
                AVERAGE(IF(
                    ISNUMBER(M121:V121),
                    IF(
                        M$4:V$4=1,
                        M121:V121,
                        ""),
                    "")),
                AVERAGE(IF(
                    ISNUMBER(M121:V121),
                    IF(
                        M$4:V$4=2,
                        M121:V121,
                        ""),
                    ""))
            ),
            IF(
                Parameters!$D$17=1,
                IFERROR(
                    IF(
                        OR(
                            IF(
                                ISNUMBER(M121:V121),
                                IF(
                                    M$4:V$4=1,
                                    M121:V121,
                                    ""),
                                "")
                            =0),
                        0,
                        GEOMEAN(IF(
                            ISNUMBER(M121:V121),
                            IF(
                                M$4:V$4=1,
                                M121:V121,
                                ""),
                            ""))
                    ),
                    IF(
                        OR(IF(
                            ISNUMBER(M121:V121),
                            IF(
                                M$4:V$4=2,
                                M121:V121,
                                ""),
                            "")
                            =0),
                        0,
                        GEOMEAN(IF(
                            ISNUMBER(M121:V121),
                            IF(
                                M$4:V$4=2,
                                M121:V121,
                                ""),
                            "")))
                )
            )
        )
    )
)</f>
        <v>5</v>
      </c>
      <c r="I121" s="191" cm="1">
        <f t="array" ref="I121">IF(
    SUM(IF(
            ISNUMBER(
                IF(
                    $M$5:$V$5,
                    (M121:V121),
                    "")),
            1,
            0))
        =0,
    NA(),
    IF(
        Parameters!$D$15=1,
        IF(
            SUM(--(ISNUMBER(IF($M$5:$V$5=1,(M121:V121),""))))&gt;0,
            MAX(IF(
                ISNUMBER(M121:V121),
                IF(
                    M$5:V$5=1,
                    M121:V121,
                    ""),
                "")),
            MAX(IF(
                ISNUMBER(M121:V121),
                IF(
                    M$5:V$5=2,
                    M121:V121,
                    ""),
                ""))
        ),
        IF(
            Parameters!$D$16=1,
            IFERROR(
                AVERAGE(IF(
                    ISNUMBER(M121:V121),
                    IF(
                        M$5:V$5=1,
                        M121:V121,
                        ""),
                    "")),
                AVERAGE(IF(
                    ISNUMBER(M121:V121),
                    IF(
                        M$5:V$5=2,
                        M121:V121,
                        ""),
                    ""))
            ),
            IF(
                Parameters!$D$17=1,
                IFERROR(
                    IF(
                        OR(
                            IF(
                                ISNUMBER(M121:V121),
                                IF(
                                    M$5:V$5=1,
                                    M121:V121,
                                    ""),
                                "")
                            =0),
                        0,
                        GEOMEAN(IF(
                            ISNUMBER(M121:V121),
                            IF(
                                M$5:V$5=1,
                                M121:V121,
                                ""),
                            ""))
                    ),
                    IF(
                        OR(IF(
                            ISNUMBER(M121:V121),
                            IF(
                                M$5:V$5=2,
                                M121:V121,
                                ""),
                            "")
                            =0),
                        0,
                        GEOMEAN(IF(
                            ISNUMBER(M121:V121),
                            IF(
                                M$5:V$5=2,
                                M121:V121,
                                ""),
                            "")))
                )
            )
        )
    )
)</f>
        <v>0</v>
      </c>
      <c r="J121" s="242">
        <v>45188</v>
      </c>
      <c r="K121" s="242">
        <v>44753</v>
      </c>
      <c r="L121" s="91" t="s">
        <v>195</v>
      </c>
      <c r="M121" s="192">
        <v>5</v>
      </c>
      <c r="N121" s="192" t="s">
        <v>409</v>
      </c>
      <c r="O121" s="192">
        <v>0</v>
      </c>
      <c r="P121" s="192">
        <v>0</v>
      </c>
      <c r="Q121" s="192" t="s">
        <v>409</v>
      </c>
      <c r="R121" s="192" t="s">
        <v>409</v>
      </c>
      <c r="S121" s="192">
        <v>4</v>
      </c>
      <c r="T121" s="192" t="s">
        <v>409</v>
      </c>
      <c r="U121" s="192">
        <v>0</v>
      </c>
      <c r="V121" s="192" t="s">
        <v>409</v>
      </c>
      <c r="W121" s="192" t="s">
        <v>409</v>
      </c>
      <c r="X121" s="192" t="s">
        <v>409</v>
      </c>
      <c r="Y121" s="192"/>
      <c r="Z121" s="192"/>
      <c r="AA121" s="80"/>
      <c r="AB121" s="80"/>
      <c r="AC121" s="80"/>
    </row>
    <row r="122" spans="1:29" x14ac:dyDescent="0.2">
      <c r="A122" s="84">
        <v>115</v>
      </c>
      <c r="B122" s="84" t="str">
        <f ca="1"/>
        <v>Lesotho</v>
      </c>
      <c r="C122" s="84" t="str">
        <f ca="1"/>
        <v>LSO</v>
      </c>
      <c r="D122" s="219" t="str">
        <f ca="1"/>
        <v>SSF           Sub-Saharan Africa</v>
      </c>
      <c r="E122" s="219" t="str">
        <f ca="1"/>
        <v>IDA</v>
      </c>
      <c r="F122" s="190" t="str">
        <f t="shared" ca="1" si="4"/>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$M$4:$V$4,
                    (M122:V122),
                    "")),
            1,
            0))
        =0,
    NA(),
    IF(
        Parameters!$D$15=1,
        IF(
            SUM(--(ISNUMBER(IF($M$4:$V$4=1,(M122:V122),""))))&gt;0,
            MAX(IF(
                ISNUMBER(M122:V122),
                IF(
                    M$4:V$4=1,
                    M122:V122,
                    ""),
                "")),
            MAX(IF(
                ISNUMBER(M122:V122),
                IF(
                    M$4:V$4=2,
                    M122:V122,
                    ""),
                ""))
        ),
        IF(
            Parameters!$D$16=1,
            IFERROR(
                AVERAGE(IF(
                    ISNUMBER(M122:V122),
                    IF(
                        M$4:V$4=1,
                        M122:V122,
                        ""),
                    "")),
                AVERAGE(IF(
                    ISNUMBER(M122:V122),
                    IF(
                        M$4:V$4=2,
                        M122:V122,
                        ""),
                    ""))
            ),
            IF(
                Parameters!$D$17=1,
                IFERROR(
                    IF(
                        OR(
                            IF(
                                ISNUMBER(M122:V122),
                                IF(
                                    M$4:V$4=1,
                                    M122:V122,
                                    ""),
                                "")
                            =0),
                        0,
                        GEOMEAN(IF(
                            ISNUMBER(M122:V122),
                            IF(
                                M$4:V$4=1,
                                M122:V122,
                                ""),
                            ""))
                    ),
                    IF(
                        OR(IF(
                            ISNUMBER(M122:V122),
                            IF(
                                M$4:V$4=2,
                                M122:V122,
                                ""),
                            "")
                            =0),
                        0,
                        GEOMEAN(IF(
                            ISNUMBER(M122:V122),
                            IF(
                                M$4:V$4=2,
                                M122:V122,
                                ""),
                            "")))
                )
            )
        )
    )
)</f>
        <v>1.8333333333333299</v>
      </c>
      <c r="I122" s="191" cm="1">
        <f t="array" ref="I122">IF(
    SUM(IF(
            ISNUMBER(
                IF(
                    $M$5:$V$5,
                    (M122:V122),
                    "")),
            1,
            0))
        =0,
    NA(),
    IF(
        Parameters!$D$15=1,
        IF(
            SUM(--(ISNUMBER(IF($M$5:$V$5=1,(M122:V122),""))))&gt;0,
            MAX(IF(
                ISNUMBER(M122:V122),
                IF(
                    M$5:V$5=1,
                    M122:V122,
                    ""),
                "")),
            MAX(IF(
                ISNUMBER(M122:V122),
                IF(
                    M$5:V$5=2,
                    M122:V122,
                    ""),
                ""))
        ),
        IF(
            Parameters!$D$16=1,
            IFERROR(
                AVERAGE(IF(
                    ISNUMBER(M122:V122),
                    IF(
                        M$5:V$5=1,
                        M122:V122,
                        ""),
                    "")),
                AVERAGE(IF(
                    ISNUMBER(M122:V122),
                    IF(
                        M$5:V$5=2,
                        M122:V122,
                        ""),
                    ""))
            ),
            IF(
                Parameters!$D$17=1,
                IFERROR(
                    IF(
                        OR(
                            IF(
                                ISNUMBER(M122:V122),
                                IF(
                                    M$5:V$5=1,
                                    M122:V122,
                                    ""),
                                "")
                            =0),
                        0,
                        GEOMEAN(IF(
                            ISNUMBER(M122:V122),
                            IF(
                                M$5:V$5=1,
                                M122:V122,
                                ""),
                            ""))
                    ),
                    IF(
                        OR(IF(
                            ISNUMBER(M122:V122),
                            IF(
                                M$5:V$5=2,
                                M122:V122,
                                ""),
                            "")
                            =0),
                        0,
                        GEOMEAN(IF(
                            ISNUMBER(M122:V122),
                            IF(
                                M$5:V$5=2,
                                M122:V122,
                                ""),
                            "")))
                )
            )
        )
    )
)</f>
        <v>0</v>
      </c>
      <c r="J122" s="242">
        <v>45188</v>
      </c>
      <c r="K122" s="242">
        <v>45259</v>
      </c>
      <c r="L122" s="91" t="s">
        <v>197</v>
      </c>
      <c r="M122" s="192">
        <v>1.8333333333333299</v>
      </c>
      <c r="N122" s="192" t="s">
        <v>409</v>
      </c>
      <c r="O122" s="192">
        <v>0</v>
      </c>
      <c r="P122" s="192">
        <v>0</v>
      </c>
      <c r="Q122" s="192">
        <v>0</v>
      </c>
      <c r="R122" s="192" t="s">
        <v>409</v>
      </c>
      <c r="S122" s="192">
        <v>2.1</v>
      </c>
      <c r="T122" s="192" t="s">
        <v>409</v>
      </c>
      <c r="U122" s="192">
        <v>0</v>
      </c>
      <c r="V122" s="192" t="s">
        <v>409</v>
      </c>
      <c r="W122" s="192">
        <v>0.28571428571428498</v>
      </c>
      <c r="X122" s="192" t="s">
        <v>409</v>
      </c>
      <c r="Y122" s="192"/>
      <c r="Z122" s="192"/>
      <c r="AA122" s="80"/>
      <c r="AB122" s="80"/>
      <c r="AC122" s="80"/>
    </row>
    <row r="123" spans="1:29" x14ac:dyDescent="0.2">
      <c r="A123" s="84">
        <v>116</v>
      </c>
      <c r="B123" s="84" t="str">
        <f ca="1"/>
        <v>Lithuania</v>
      </c>
      <c r="C123" s="84" t="str">
        <f ca="1"/>
        <v>LTU</v>
      </c>
      <c r="D123" s="219" t="str">
        <f ca="1"/>
        <v>ECS           Europe &amp; Central Asia</v>
      </c>
      <c r="E123" s="219" t="str">
        <f ca="1"/>
        <v>NA</v>
      </c>
      <c r="F123" s="190" t="str">
        <f t="shared" ca="1" si="4"/>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$M$4:$V$4,
                    (M123:V123),
                    "")),
            1,
            0))
        =0,
    NA(),
    IF(
        Parameters!$D$15=1,
        IF(
            SUM(--(ISNUMBER(IF($M$4:$V$4=1,(M123:V123),""))))&gt;0,
            MAX(IF(
                ISNUMBER(M123:V123),
                IF(
                    M$4:V$4=1,
                    M123:V123,
                    ""),
                "")),
            MAX(IF(
                ISNUMBER(M123:V123),
                IF(
                    M$4:V$4=2,
                    M123:V123,
                    ""),
                ""))
        ),
        IF(
            Parameters!$D$16=1,
            IFERROR(
                AVERAGE(IF(
                    ISNUMBER(M123:V123),
                    IF(
                        M$4:V$4=1,
                        M123:V123,
                        ""),
                    "")),
                AVERAGE(IF(
                    ISNUMBER(M123:V123),
                    IF(
                        M$4:V$4=2,
                        M123:V123,
                        ""),
                    ""))
            ),
            IF(
                Parameters!$D$17=1,
                IFERROR(
                    IF(
                        OR(
                            IF(
                                ISNUMBER(M123:V123),
                                IF(
                                    M$4:V$4=1,
                                    M123:V123,
                                    ""),
                                "")
                            =0),
                        0,
                        GEOMEAN(IF(
                            ISNUMBER(M123:V123),
                            IF(
                                M$4:V$4=1,
                                M123:V123,
                                ""),
                            ""))
                    ),
                    IF(
                        OR(IF(
                            ISNUMBER(M123:V123),
                            IF(
                                M$4:V$4=2,
                                M123:V123,
                                ""),
                            "")
                            =0),
                        0,
                        GEOMEAN(IF(
                            ISNUMBER(M123:V123),
                            IF(
                                M$4:V$4=2,
                                M123:V123,
                                ""),
                            "")))
                )
            )
        )
    )
)</f>
        <v>2</v>
      </c>
      <c r="I123" s="191" cm="1">
        <f t="array" ref="I123">IF(
    SUM(IF(
            ISNUMBER(
                IF(
                    $M$5:$V$5,
                    (M123:V123),
                    "")),
            1,
            0))
        =0,
    NA(),
    IF(
        Parameters!$D$15=1,
        IF(
            SUM(--(ISNUMBER(IF($M$5:$V$5=1,(M123:V123),""))))&gt;0,
            MAX(IF(
                ISNUMBER(M123:V123),
                IF(
                    M$5:V$5=1,
                    M123:V123,
                    ""),
                "")),
            MAX(IF(
                ISNUMBER(M123:V123),
                IF(
                    M$5:V$5=2,
                    M123:V123,
                    ""),
                ""))
        ),
        IF(
            Parameters!$D$16=1,
            IFERROR(
                AVERAGE(IF(
                    ISNUMBER(M123:V123),
                    IF(
                        M$5:V$5=1,
                        M123:V123,
                        ""),
                    "")),
                AVERAGE(IF(
                    ISNUMBER(M123:V123),
                    IF(
                        M$5:V$5=2,
                        M123:V123,
                        ""),
                    ""))
            ),
            IF(
                Parameters!$D$17=1,
                IFERROR(
                    IF(
                        OR(
                            IF(
                                ISNUMBER(M123:V123),
                                IF(
                                    M$5:V$5=1,
                                    M123:V123,
                                    ""),
                                "")
                            =0),
                        0,
                        GEOMEAN(IF(
                            ISNUMBER(M123:V123),
                            IF(
                                M$5:V$5=1,
                                M123:V123,
                                ""),
                            ""))
                    ),
                    IF(
                        OR(IF(
                            ISNUMBER(M123:V123),
                            IF(
                                M$5:V$5=2,
                                M123:V123,
                                ""),
                            "")
                            =0),
                        0,
                        GEOMEAN(IF(
                            ISNUMBER(M123:V123),
                            IF(
                                M$5:V$5=2,
                                M123:V123,
                                ""),
                            "")))
                )
            )
        )
    )
)</f>
        <v>0</v>
      </c>
      <c r="J123" s="242">
        <v>45188</v>
      </c>
      <c r="K123" s="242">
        <v>45272</v>
      </c>
      <c r="L123" s="91" t="s">
        <v>199</v>
      </c>
      <c r="M123" s="192">
        <v>2</v>
      </c>
      <c r="N123" s="192">
        <v>0</v>
      </c>
      <c r="O123" s="192">
        <v>0</v>
      </c>
      <c r="P123" s="192">
        <v>0</v>
      </c>
      <c r="Q123" s="192">
        <v>0</v>
      </c>
      <c r="R123" s="192" t="s">
        <v>409</v>
      </c>
      <c r="S123" s="192">
        <v>2.2000000000000002</v>
      </c>
      <c r="T123" s="192" t="s">
        <v>934</v>
      </c>
      <c r="U123" s="192">
        <v>0</v>
      </c>
      <c r="V123" s="192" t="s">
        <v>409</v>
      </c>
      <c r="W123" s="192">
        <v>0</v>
      </c>
      <c r="X123" s="192" t="s">
        <v>409</v>
      </c>
      <c r="Y123" s="192"/>
      <c r="Z123" s="192"/>
      <c r="AA123" s="80"/>
      <c r="AB123" s="80"/>
      <c r="AC123" s="80"/>
    </row>
    <row r="124" spans="1:29" x14ac:dyDescent="0.2">
      <c r="A124" s="84">
        <v>117</v>
      </c>
      <c r="B124" s="84" t="str">
        <f ca="1"/>
        <v>Luxembourg</v>
      </c>
      <c r="C124" s="84" t="str">
        <f ca="1"/>
        <v>LUX</v>
      </c>
      <c r="D124" s="219" t="str">
        <f ca="1"/>
        <v>ECS           Europe &amp; Central Asia</v>
      </c>
      <c r="E124" s="219" t="str">
        <f ca="1"/>
        <v>NA</v>
      </c>
      <c r="F124" s="190" t="str">
        <f t="shared" ca="1" si="4"/>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$M$4:$V$4,
                    (M124:V124),
                    "")),
            1,
            0))
        =0,
    NA(),
    IF(
        Parameters!$D$15=1,
        IF(
            SUM(--(ISNUMBER(IF($M$4:$V$4=1,(M124:V124),""))))&gt;0,
            MAX(IF(
                ISNUMBER(M124:V124),
                IF(
                    M$4:V$4=1,
                    M124:V124,
                    ""),
                "")),
            MAX(IF(
                ISNUMBER(M124:V124),
                IF(
                    M$4:V$4=2,
                    M124:V124,
                    ""),
                ""))
        ),
        IF(
            Parameters!$D$16=1,
            IFERROR(
                AVERAGE(IF(
                    ISNUMBER(M124:V124),
                    IF(
                        M$4:V$4=1,
                        M124:V124,
                        ""),
                    "")),
                AVERAGE(IF(
                    ISNUMBER(M124:V124),
                    IF(
                        M$4:V$4=2,
                        M124:V124,
                        ""),
                    ""))
            ),
            IF(
                Parameters!$D$17=1,
                IFERROR(
                    IF(
                        OR(
                            IF(
                                ISNUMBER(M124:V124),
                                IF(
                                    M$4:V$4=1,
                                    M124:V124,
                                    ""),
                                "")
                            =0),
                        0,
                        GEOMEAN(IF(
                            ISNUMBER(M124:V124),
                            IF(
                                M$4:V$4=1,
                                M124:V124,
                                ""),
                            ""))
                    ),
                    IF(
                        OR(IF(
                            ISNUMBER(M124:V124),
                            IF(
                                M$4:V$4=2,
                                M124:V124,
                                ""),
                            "")
                            =0),
                        0,
                        GEOMEAN(IF(
                            ISNUMBER(M124:V124),
                            IF(
                                M$4:V$4=2,
                                M124:V124,
                                ""),
                            "")))
                )
            )
        )
    )
)</f>
        <v>0</v>
      </c>
      <c r="I124" s="191" cm="1">
        <f t="array" ref="I124">IF(
    SUM(IF(
            ISNUMBER(
                IF(
                    $M$5:$V$5,
                    (M124:V124),
                    "")),
            1,
            0))
        =0,
    NA(),
    IF(
        Parameters!$D$15=1,
        IF(
            SUM(--(ISNUMBER(IF($M$5:$V$5=1,(M124:V124),""))))&gt;0,
            MAX(IF(
                ISNUMBER(M124:V124),
                IF(
                    M$5:V$5=1,
                    M124:V124,
                    ""),
                "")),
            MAX(IF(
                ISNUMBER(M124:V124),
                IF(
                    M$5:V$5=2,
                    M124:V124,
                    ""),
                ""))
        ),
        IF(
            Parameters!$D$16=1,
            IFERROR(
                AVERAGE(IF(
                    ISNUMBER(M124:V124),
                    IF(
                        M$5:V$5=1,
                        M124:V124,
                        ""),
                    "")),
                AVERAGE(IF(
                    ISNUMBER(M124:V124),
                    IF(
                        M$5:V$5=2,
                        M124:V124,
                        ""),
                    ""))
            ),
            IF(
                Parameters!$D$17=1,
                IFERROR(
                    IF(
                        OR(
                            IF(
                                ISNUMBER(M124:V124),
                                IF(
                                    M$5:V$5=1,
                                    M124:V124,
                                    ""),
                                "")
                            =0),
                        0,
                        GEOMEAN(IF(
                            ISNUMBER(M124:V124),
                            IF(
                                M$5:V$5=1,
                                M124:V124,
                                ""),
                            ""))
                    ),
                    IF(
                        OR(IF(
                            ISNUMBER(M124:V124),
                            IF(
                                M$5:V$5=2,
                                M124:V124,
                                ""),
                            "")
                            =0),
                        0,
                        GEOMEAN(IF(
                            ISNUMBER(M124:V124),
                            IF(
                                M$5:V$5=2,
                                M124:V124,
                                ""),
                            "")))
                )
            )
        )
    )
)</f>
        <v>0</v>
      </c>
      <c r="J124" s="242">
        <v>45163</v>
      </c>
      <c r="K124" s="242">
        <v>44852</v>
      </c>
      <c r="L124" s="91" t="s">
        <v>201</v>
      </c>
      <c r="M124" s="192">
        <v>0</v>
      </c>
      <c r="N124" s="192" t="s">
        <v>409</v>
      </c>
      <c r="O124" s="192">
        <v>0</v>
      </c>
      <c r="P124" s="192">
        <v>0</v>
      </c>
      <c r="Q124" s="192">
        <v>0</v>
      </c>
      <c r="R124" s="192" t="s">
        <v>409</v>
      </c>
      <c r="S124" s="192">
        <v>1</v>
      </c>
      <c r="T124" s="192" t="s">
        <v>409</v>
      </c>
      <c r="U124" s="192">
        <v>0</v>
      </c>
      <c r="V124" s="192" t="s">
        <v>409</v>
      </c>
      <c r="W124" s="192">
        <v>0</v>
      </c>
      <c r="X124" s="192" t="s">
        <v>409</v>
      </c>
      <c r="Y124" s="192"/>
      <c r="Z124" s="192"/>
      <c r="AA124" s="80"/>
      <c r="AB124" s="80"/>
      <c r="AC124" s="80"/>
    </row>
    <row r="125" spans="1:29" x14ac:dyDescent="0.2">
      <c r="A125" s="84">
        <v>118</v>
      </c>
      <c r="B125" s="84" t="str">
        <f ca="1"/>
        <v>Latvia</v>
      </c>
      <c r="C125" s="84" t="str">
        <f ca="1"/>
        <v>LVA</v>
      </c>
      <c r="D125" s="219" t="str">
        <f ca="1"/>
        <v>ECS           Europe &amp; Central Asia</v>
      </c>
      <c r="E125" s="219" t="str">
        <f ca="1"/>
        <v>NA</v>
      </c>
      <c r="F125" s="190" t="str">
        <f t="shared" ca="1" si="4"/>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$M$4:$V$4,
                    (M125:V125),
                    "")),
            1,
            0))
        =0,
    NA(),
    IF(
        Parameters!$D$15=1,
        IF(
            SUM(--(ISNUMBER(IF($M$4:$V$4=1,(M125:V125),""))))&gt;0,
            MAX(IF(
                ISNUMBER(M125:V125),
                IF(
                    M$4:V$4=1,
                    M125:V125,
                    ""),
                "")),
            MAX(IF(
                ISNUMBER(M125:V125),
                IF(
                    M$4:V$4=2,
                    M125:V125,
                    ""),
                ""))
        ),
        IF(
            Parameters!$D$16=1,
            IFERROR(
                AVERAGE(IF(
                    ISNUMBER(M125:V125),
                    IF(
                        M$4:V$4=1,
                        M125:V125,
                        ""),
                    "")),
                AVERAGE(IF(
                    ISNUMBER(M125:V125),
                    IF(
                        M$4:V$4=2,
                        M125:V125,
                        ""),
                    ""))
            ),
            IF(
                Parameters!$D$17=1,
                IFERROR(
                    IF(
                        OR(
                            IF(
                                ISNUMBER(M125:V125),
                                IF(
                                    M$4:V$4=1,
                                    M125:V125,
                                    ""),
                                "")
                            =0),
                        0,
                        GEOMEAN(IF(
                            ISNUMBER(M125:V125),
                            IF(
                                M$4:V$4=1,
                                M125:V125,
                                ""),
                            ""))
                    ),
                    IF(
                        OR(IF(
                            ISNUMBER(M125:V125),
                            IF(
                                M$4:V$4=2,
                                M125:V125,
                                ""),
                            "")
                            =0),
                        0,
                        GEOMEAN(IF(
                            ISNUMBER(M125:V125),
                            IF(
                                M$4:V$4=2,
                                M125:V125,
                                ""),
                            "")))
                )
            )
        )
    )
)</f>
        <v>2.1666666666666599</v>
      </c>
      <c r="I125" s="191" cm="1">
        <f t="array" ref="I125">IF(
    SUM(IF(
            ISNUMBER(
                IF(
                    $M$5:$V$5,
                    (M125:V125),
                    "")),
            1,
            0))
        =0,
    NA(),
    IF(
        Parameters!$D$15=1,
        IF(
            SUM(--(ISNUMBER(IF($M$5:$V$5=1,(M125:V125),""))))&gt;0,
            MAX(IF(
                ISNUMBER(M125:V125),
                IF(
                    M$5:V$5=1,
                    M125:V125,
                    ""),
                "")),
            MAX(IF(
                ISNUMBER(M125:V125),
                IF(
                    M$5:V$5=2,
                    M125:V125,
                    ""),
                ""))
        ),
        IF(
            Parameters!$D$16=1,
            IFERROR(
                AVERAGE(IF(
                    ISNUMBER(M125:V125),
                    IF(
                        M$5:V$5=1,
                        M125:V125,
                        ""),
                    "")),
                AVERAGE(IF(
                    ISNUMBER(M125:V125),
                    IF(
                        M$5:V$5=2,
                        M125:V125,
                        ""),
                    ""))
            ),
            IF(
                Parameters!$D$17=1,
                IFERROR(
                    IF(
                        OR(
                            IF(
                                ISNUMBER(M125:V125),
                                IF(
                                    M$5:V$5=1,
                                    M125:V125,
                                    ""),
                                "")
                            =0),
                        0,
                        GEOMEAN(IF(
                            ISNUMBER(M125:V125),
                            IF(
                                M$5:V$5=1,
                                M125:V125,
                                ""),
                            ""))
                    ),
                    IF(
                        OR(IF(
                            ISNUMBER(M125:V125),
                            IF(
                                M$5:V$5=2,
                                M125:V125,
                                ""),
                            "")
                            =0),
                        0,
                        GEOMEAN(IF(
                            ISNUMBER(M125:V125),
                            IF(
                                M$5:V$5=2,
                                M125:V125,
                                ""),
                            "")))
                )
            )
        )
    )
)</f>
        <v>0</v>
      </c>
      <c r="J125" s="242">
        <v>45188</v>
      </c>
      <c r="K125" s="242">
        <v>45016</v>
      </c>
      <c r="L125" s="91" t="s">
        <v>203</v>
      </c>
      <c r="M125" s="192">
        <v>2.1666666666666599</v>
      </c>
      <c r="N125" s="192" t="s">
        <v>409</v>
      </c>
      <c r="O125" s="192">
        <v>0</v>
      </c>
      <c r="P125" s="192">
        <v>0</v>
      </c>
      <c r="Q125" s="192">
        <v>0</v>
      </c>
      <c r="R125" s="192" t="s">
        <v>409</v>
      </c>
      <c r="S125" s="192">
        <v>2.2999999999999998</v>
      </c>
      <c r="T125" s="192" t="s">
        <v>409</v>
      </c>
      <c r="U125" s="192">
        <v>0</v>
      </c>
      <c r="V125" s="192" t="s">
        <v>409</v>
      </c>
      <c r="W125" s="192">
        <v>0</v>
      </c>
      <c r="X125" s="192" t="s">
        <v>409</v>
      </c>
      <c r="Y125" s="192"/>
      <c r="Z125" s="192"/>
      <c r="AA125" s="80"/>
      <c r="AB125" s="80"/>
      <c r="AC125" s="80"/>
    </row>
    <row r="126" spans="1:29" x14ac:dyDescent="0.2">
      <c r="A126" s="84">
        <v>119</v>
      </c>
      <c r="B126" s="84" t="str">
        <f ca="1"/>
        <v>Macao SAR, China</v>
      </c>
      <c r="C126" s="84" t="str">
        <f ca="1"/>
        <v>MAC</v>
      </c>
      <c r="D126" s="219" t="str">
        <f ca="1"/>
        <v>EAS           East Asia &amp; Pacific</v>
      </c>
      <c r="E126" s="219" t="str">
        <f ca="1"/>
        <v>NA</v>
      </c>
      <c r="F126" s="190" t="str">
        <f t="shared" ca="1" si="4"/>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t="e" cm="1">
        <f t="array" ref="H126">IF(
    SUM(IF(
            ISNUMBER(
                IF(
                    $M$4:$V$4,
                    (M126:V126),
                    "")),
            1,
            0))
        =0,
    NA(),
    IF(
        Parameters!$D$15=1,
        IF(
            SUM(--(ISNUMBER(IF($M$4:$V$4=1,(M126:V126),""))))&gt;0,
            MAX(IF(
                ISNUMBER(M126:V126),
                IF(
                    M$4:V$4=1,
                    M126:V126,
                    ""),
                "")),
            MAX(IF(
                ISNUMBER(M126:V126),
                IF(
                    M$4:V$4=2,
                    M126:V126,
                    ""),
                ""))
        ),
        IF(
            Parameters!$D$16=1,
            IFERROR(
                AVERAGE(IF(
                    ISNUMBER(M126:V126),
                    IF(
                        M$4:V$4=1,
                        M126:V126,
                        ""),
                    "")),
                AVERAGE(IF(
                    ISNUMBER(M126:V126),
                    IF(
                        M$4:V$4=2,
                        M126:V126,
                        ""),
                    ""))
            ),
            IF(
                Parameters!$D$17=1,
                IFERROR(
                    IF(
                        OR(
                            IF(
                                ISNUMBER(M126:V126),
                                IF(
                                    M$4:V$4=1,
                                    M126:V126,
                                    ""),
                                "")
                            =0),
                        0,
                        GEOMEAN(IF(
                            ISNUMBER(M126:V126),
                            IF(
                                M$4:V$4=1,
                                M126:V126,
                                ""),
                            ""))
                    ),
                    IF(
                        OR(IF(
                            ISNUMBER(M126:V126),
                            IF(
                                M$4:V$4=2,
                                M126:V126,
                                ""),
                            "")
                            =0),
                        0,
                        GEOMEAN(IF(
                            ISNUMBER(M126:V126),
                            IF(
                                M$4:V$4=2,
                                M126:V126,
                                ""),
                            "")))
                )
            )
        )
    )
)</f>
        <v>#N/A</v>
      </c>
      <c r="I126" s="191" cm="1">
        <f t="array" ref="I126">IF(
    SUM(IF(
            ISNUMBER(
                IF(
                    $M$5:$V$5,
                    (M126:V126),
                    "")),
            1,
            0))
        =0,
    NA(),
    IF(
        Parameters!$D$15=1,
        IF(
            SUM(--(ISNUMBER(IF($M$5:$V$5=1,(M126:V126),""))))&gt;0,
            MAX(IF(
                ISNUMBER(M126:V126),
                IF(
                    M$5:V$5=1,
                    M126:V126,
                    ""),
                "")),
            MAX(IF(
                ISNUMBER(M126:V126),
                IF(
                    M$5:V$5=2,
                    M126:V126,
                    ""),
                ""))
        ),
        IF(
            Parameters!$D$16=1,
            IFERROR(
                AVERAGE(IF(
                    ISNUMBER(M126:V126),
                    IF(
                        M$5:V$5=1,
                        M126:V126,
                        ""),
                    "")),
                AVERAGE(IF(
                    ISNUMBER(M126:V126),
                    IF(
                        M$5:V$5=2,
                        M126:V126,
                        ""),
                    ""))
            ),
            IF(
                Parameters!$D$17=1,
                IFERROR(
                    IF(
                        OR(
                            IF(
                                ISNUMBER(M126:V126),
                                IF(
                                    M$5:V$5=1,
                                    M126:V126,
                                    ""),
                                "")
                            =0),
                        0,
                        GEOMEAN(IF(
                            ISNUMBER(M126:V126),
                            IF(
                                M$5:V$5=1,
                                M126:V126,
                                ""),
                            ""))
                    ),
                    IF(
                        OR(IF(
                            ISNUMBER(M126:V126),
                            IF(
                                M$5:V$5=2,
                                M126:V126,
                                ""),
                            "")
                            =0),
                        0,
                        GEOMEAN(IF(
                            ISNUMBER(M126:V126),
                            IF(
                                M$5:V$5=2,
                                M126:V126,
                                ""),
                            "")))
                )
            )
        )
    )
)</f>
        <v>0</v>
      </c>
      <c r="J126" s="242">
        <v>44887</v>
      </c>
      <c r="K126" s="242">
        <v>45218</v>
      </c>
      <c r="L126" s="91" t="s">
        <v>707</v>
      </c>
      <c r="M126" s="192" t="s">
        <v>409</v>
      </c>
      <c r="N126" s="192" t="s">
        <v>409</v>
      </c>
      <c r="O126" s="192" t="s">
        <v>409</v>
      </c>
      <c r="P126" s="192">
        <v>0</v>
      </c>
      <c r="Q126" s="192">
        <v>0</v>
      </c>
      <c r="R126" s="192" t="s">
        <v>409</v>
      </c>
      <c r="S126" s="192" t="s">
        <v>409</v>
      </c>
      <c r="T126" s="192" t="s">
        <v>409</v>
      </c>
      <c r="U126" s="192" t="s">
        <v>409</v>
      </c>
      <c r="V126" s="192" t="s">
        <v>409</v>
      </c>
      <c r="W126" s="192">
        <v>0</v>
      </c>
      <c r="X126" s="192" t="s">
        <v>409</v>
      </c>
      <c r="Y126" s="192"/>
      <c r="Z126" s="192"/>
      <c r="AA126" s="80"/>
      <c r="AB126" s="80"/>
      <c r="AC126" s="80"/>
    </row>
    <row r="127" spans="1:29" x14ac:dyDescent="0.2">
      <c r="A127" s="84">
        <v>120</v>
      </c>
      <c r="B127" s="84" t="str">
        <f ca="1"/>
        <v>St. Martin (French part)</v>
      </c>
      <c r="C127" s="84" t="str">
        <f ca="1"/>
        <v>MAF</v>
      </c>
      <c r="D127" s="219" t="str">
        <f ca="1"/>
        <v>LCN           Latin America &amp; Caribbean</v>
      </c>
      <c r="E127" s="219" t="str">
        <f ca="1"/>
        <v>NA</v>
      </c>
      <c r="F127" s="190" t="str">
        <f t="shared" ca="1" si="4"/>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t="e" cm="1">
        <f t="array" ref="H127">IF(
    SUM(IF(
            ISNUMBER(
                IF(
                    $M$4:$V$4,
                    (M127:V127),
                    "")),
            1,
            0))
        =0,
    NA(),
    IF(
        Parameters!$D$15=1,
        IF(
            SUM(--(ISNUMBER(IF($M$4:$V$4=1,(M127:V127),""))))&gt;0,
            MAX(IF(
                ISNUMBER(M127:V127),
                IF(
                    M$4:V$4=1,
                    M127:V127,
                    ""),
                "")),
            MAX(IF(
                ISNUMBER(M127:V127),
                IF(
                    M$4:V$4=2,
                    M127:V127,
                    ""),
                ""))
        ),
        IF(
            Parameters!$D$16=1,
            IFERROR(
                AVERAGE(IF(
                    ISNUMBER(M127:V127),
                    IF(
                        M$4:V$4=1,
                        M127:V127,
                        ""),
                    "")),
                AVERAGE(IF(
                    ISNUMBER(M127:V127),
                    IF(
                        M$4:V$4=2,
                        M127:V127,
                        ""),
                    ""))
            ),
            IF(
                Parameters!$D$17=1,
                IFERROR(
                    IF(
                        OR(
                            IF(
                                ISNUMBER(M127:V127),
                                IF(
                                    M$4:V$4=1,
                                    M127:V127,
                                    ""),
                                "")
                            =0),
                        0,
                        GEOMEAN(IF(
                            ISNUMBER(M127:V127),
                            IF(
                                M$4:V$4=1,
                                M127:V127,
                                ""),
                            ""))
                    ),
                    IF(
                        OR(IF(
                            ISNUMBER(M127:V127),
                            IF(
                                M$4:V$4=2,
                                M127:V127,
                                ""),
                            "")
                            =0),
                        0,
                        GEOMEAN(IF(
                            ISNUMBER(M127:V127),
                            IF(
                                M$4:V$4=2,
                                M127:V127,
                                ""),
                            "")))
                )
            )
        )
    )
)</f>
        <v>#N/A</v>
      </c>
      <c r="I127" s="191" cm="1">
        <f t="array" ref="I127">IF(
    SUM(IF(
            ISNUMBER(
                IF(
                    $M$5:$V$5,
                    (M127:V127),
                    "")),
            1,
            0))
        =0,
    NA(),
    IF(
        Parameters!$D$15=1,
        IF(
            SUM(--(ISNUMBER(IF($M$5:$V$5=1,(M127:V127),""))))&gt;0,
            MAX(IF(
                ISNUMBER(M127:V127),
                IF(
                    M$5:V$5=1,
                    M127:V127,
                    ""),
                "")),
            MAX(IF(
                ISNUMBER(M127:V127),
                IF(
                    M$5:V$5=2,
                    M127:V127,
                    ""),
                ""))
        ),
        IF(
            Parameters!$D$16=1,
            IFERROR(
                AVERAGE(IF(
                    ISNUMBER(M127:V127),
                    IF(
                        M$5:V$5=1,
                        M127:V127,
                        ""),
                    "")),
                AVERAGE(IF(
                    ISNUMBER(M127:V127),
                    IF(
                        M$5:V$5=2,
                        M127:V127,
                        ""),
                    ""))
            ),
            IF(
                Parameters!$D$17=1,
                IFERROR(
                    IF(
                        OR(
                            IF(
                                ISNUMBER(M127:V127),
                                IF(
                                    M$5:V$5=1,
                                    M127:V127,
                                    ""),
                                "")
                            =0),
                        0,
                        GEOMEAN(IF(
                            ISNUMBER(M127:V127),
                            IF(
                                M$5:V$5=1,
                                M127:V127,
                                ""),
                            ""))
                    ),
                    IF(
                        OR(IF(
                            ISNUMBER(M127:V127),
                            IF(
                                M$5:V$5=2,
                                M127:V127,
                                ""),
                            "")
                            =0),
                        0,
                        GEOMEAN(IF(
                            ISNUMBER(M127:V127),
                            IF(
                                M$5:V$5=2,
                                M127:V127,
                                ""),
                            "")))
                )
            )
        )
    )
)</f>
        <v>0</v>
      </c>
      <c r="J127" s="242" t="s">
        <v>409</v>
      </c>
      <c r="K127" s="242" t="s">
        <v>409</v>
      </c>
      <c r="L127" s="91" t="s">
        <v>708</v>
      </c>
      <c r="M127" s="192" t="s">
        <v>409</v>
      </c>
      <c r="N127" s="192" t="s">
        <v>409</v>
      </c>
      <c r="O127" s="192" t="s">
        <v>409</v>
      </c>
      <c r="P127" s="192">
        <v>0</v>
      </c>
      <c r="Q127" s="192" t="s">
        <v>409</v>
      </c>
      <c r="R127" s="192" t="s">
        <v>409</v>
      </c>
      <c r="S127" s="192" t="s">
        <v>409</v>
      </c>
      <c r="T127" s="192" t="s">
        <v>409</v>
      </c>
      <c r="U127" s="192" t="s">
        <v>409</v>
      </c>
      <c r="V127" s="192" t="s">
        <v>409</v>
      </c>
      <c r="W127" s="192" t="s">
        <v>409</v>
      </c>
      <c r="X127" s="192" t="s">
        <v>409</v>
      </c>
      <c r="Y127" s="192"/>
      <c r="Z127" s="192"/>
      <c r="AA127" s="80"/>
      <c r="AB127" s="80"/>
      <c r="AC127" s="80"/>
    </row>
    <row r="128" spans="1:29" x14ac:dyDescent="0.2">
      <c r="A128" s="84">
        <v>121</v>
      </c>
      <c r="B128" s="84" t="str">
        <f ca="1"/>
        <v>Morocco</v>
      </c>
      <c r="C128" s="84" t="str">
        <f ca="1"/>
        <v>MAR</v>
      </c>
      <c r="D128" s="219" t="str">
        <f ca="1"/>
        <v>MEA           Middle East &amp; North Africa</v>
      </c>
      <c r="E128" s="219" t="str">
        <f ca="1"/>
        <v>IBRD</v>
      </c>
      <c r="F128" s="190" t="str">
        <f t="shared" ca="1" si="4"/>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0</v>
      </c>
      <c r="H128" s="80" cm="1">
        <f t="array" ref="H128">IF(
    SUM(IF(
            ISNUMBER(
                IF(
                    $M$4:$V$4,
                    (M128:V128),
                    "")),
            1,
            0))
        =0,
    NA(),
    IF(
        Parameters!$D$15=1,
        IF(
            SUM(--(ISNUMBER(IF($M$4:$V$4=1,(M128:V128),""))))&gt;0,
            MAX(IF(
                ISNUMBER(M128:V128),
                IF(
                    M$4:V$4=1,
                    M128:V128,
                    ""),
                "")),
            MAX(IF(
                ISNUMBER(M128:V128),
                IF(
                    M$4:V$4=2,
                    M128:V128,
                    ""),
                ""))
        ),
        IF(
            Parameters!$D$16=1,
            IFERROR(
                AVERAGE(IF(
                    ISNUMBER(M128:V128),
                    IF(
                        M$4:V$4=1,
                        M128:V128,
                        ""),
                    "")),
                AVERAGE(IF(
                    ISNUMBER(M128:V128),
                    IF(
                        M$4:V$4=2,
                        M128:V128,
                        ""),
                    ""))
            ),
            IF(
                Parameters!$D$17=1,
                IFERROR(
                    IF(
                        OR(
                            IF(
                                ISNUMBER(M128:V128),
                                IF(
                                    M$4:V$4=1,
                                    M128:V128,
                                    ""),
                                "")
                            =0),
                        0,
                        GEOMEAN(IF(
                            ISNUMBER(M128:V128),
                            IF(
                                M$4:V$4=1,
                                M128:V128,
                                ""),
                            ""))
                    ),
                    IF(
                        OR(IF(
                            ISNUMBER(M128:V128),
                            IF(
                                M$4:V$4=2,
                                M128:V128,
                                ""),
                            "")
                            =0),
                        0,
                        GEOMEAN(IF(
                            ISNUMBER(M128:V128),
                            IF(
                                M$4:V$4=2,
                                M128:V128,
                                ""),
                            "")))
                )
            )
        )
    )
)</f>
        <v>5.5</v>
      </c>
      <c r="I128" s="191" cm="1">
        <f t="array" ref="I128">IF(
    SUM(IF(
            ISNUMBER(
                IF(
                    $M$5:$V$5,
                    (M128:V128),
                    "")),
            1,
            0))
        =0,
    NA(),
    IF(
        Parameters!$D$15=1,
        IF(
            SUM(--(ISNUMBER(IF($M$5:$V$5=1,(M128:V128),""))))&gt;0,
            MAX(IF(
                ISNUMBER(M128:V128),
                IF(
                    M$5:V$5=1,
                    M128:V128,
                    ""),
                "")),
            MAX(IF(
                ISNUMBER(M128:V128),
                IF(
                    M$5:V$5=2,
                    M128:V128,
                    ""),
                ""))
        ),
        IF(
            Parameters!$D$16=1,
            IFERROR(
                AVERAGE(IF(
                    ISNUMBER(M128:V128),
                    IF(
                        M$5:V$5=1,
                        M128:V128,
                        ""),
                    "")),
                AVERAGE(IF(
                    ISNUMBER(M128:V128),
                    IF(
                        M$5:V$5=2,
                        M128:V128,
                        ""),
                    ""))
            ),
            IF(
                Parameters!$D$17=1,
                IFERROR(
                    IF(
                        OR(
                            IF(
                                ISNUMBER(M128:V128),
                                IF(
                                    M$5:V$5=1,
                                    M128:V128,
                                    ""),
                                "")
                            =0),
                        0,
                        GEOMEAN(IF(
                            ISNUMBER(M128:V128),
                            IF(
                                M$5:V$5=1,
                                M128:V128,
                                ""),
                            ""))
                    ),
                    IF(
                        OR(IF(
                            ISNUMBER(M128:V128),
                            IF(
                                M$5:V$5=2,
                                M128:V128,
                                ""),
                            "")
                            =0),
                        0,
                        GEOMEAN(IF(
                            ISNUMBER(M128:V128),
                            IF(
                                M$5:V$5=2,
                                M128:V128,
                                ""),
                            "")))
                )
            )
        )
    )
)</f>
        <v>0</v>
      </c>
      <c r="J128" s="242">
        <v>45188</v>
      </c>
      <c r="K128" s="242">
        <v>45259</v>
      </c>
      <c r="L128" s="91" t="s">
        <v>205</v>
      </c>
      <c r="M128" s="192">
        <v>5.5</v>
      </c>
      <c r="N128" s="192" t="s">
        <v>409</v>
      </c>
      <c r="O128" s="192">
        <v>0</v>
      </c>
      <c r="P128" s="192">
        <v>0</v>
      </c>
      <c r="Q128" s="192">
        <v>0</v>
      </c>
      <c r="R128" s="192" t="s">
        <v>409</v>
      </c>
      <c r="S128" s="192">
        <v>4.3</v>
      </c>
      <c r="T128" s="192" t="s">
        <v>409</v>
      </c>
      <c r="U128" s="192">
        <v>0</v>
      </c>
      <c r="V128" s="192" t="s">
        <v>409</v>
      </c>
      <c r="W128" s="192">
        <v>0</v>
      </c>
      <c r="X128" s="192" t="s">
        <v>409</v>
      </c>
      <c r="Y128" s="192"/>
      <c r="Z128" s="192"/>
      <c r="AA128" s="80"/>
      <c r="AB128" s="80"/>
      <c r="AC128" s="80"/>
    </row>
    <row r="129" spans="1:29" x14ac:dyDescent="0.2">
      <c r="A129" s="84">
        <v>122</v>
      </c>
      <c r="B129" s="84" t="str">
        <f ca="1"/>
        <v>Monaco</v>
      </c>
      <c r="C129" s="84" t="str">
        <f ca="1"/>
        <v>MCO</v>
      </c>
      <c r="D129" s="219" t="str">
        <f ca="1"/>
        <v>ECS           Europe &amp; Central Asia</v>
      </c>
      <c r="E129" s="219" t="str">
        <f ca="1"/>
        <v>NA</v>
      </c>
      <c r="F129" s="190" t="str">
        <f t="shared" ca="1" si="4"/>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t="e" cm="1">
        <f t="array" ref="H129">IF(
    SUM(IF(
            ISNUMBER(
                IF(
                    $M$4:$V$4,
                    (M129:V129),
                    "")),
            1,
            0))
        =0,
    NA(),
    IF(
        Parameters!$D$15=1,
        IF(
            SUM(--(ISNUMBER(IF($M$4:$V$4=1,(M129:V129),""))))&gt;0,
            MAX(IF(
                ISNUMBER(M129:V129),
                IF(
                    M$4:V$4=1,
                    M129:V129,
                    ""),
                "")),
            MAX(IF(
                ISNUMBER(M129:V129),
                IF(
                    M$4:V$4=2,
                    M129:V129,
                    ""),
                ""))
        ),
        IF(
            Parameters!$D$16=1,
            IFERROR(
                AVERAGE(IF(
                    ISNUMBER(M129:V129),
                    IF(
                        M$4:V$4=1,
                        M129:V129,
                        ""),
                    "")),
                AVERAGE(IF(
                    ISNUMBER(M129:V129),
                    IF(
                        M$4:V$4=2,
                        M129:V129,
                        ""),
                    ""))
            ),
            IF(
                Parameters!$D$17=1,
                IFERROR(
                    IF(
                        OR(
                            IF(
                                ISNUMBER(M129:V129),
                                IF(
                                    M$4:V$4=1,
                                    M129:V129,
                                    ""),
                                "")
                            =0),
                        0,
                        GEOMEAN(IF(
                            ISNUMBER(M129:V129),
                            IF(
                                M$4:V$4=1,
                                M129:V129,
                                ""),
                            ""))
                    ),
                    IF(
                        OR(IF(
                            ISNUMBER(M129:V129),
                            IF(
                                M$4:V$4=2,
                                M129:V129,
                                ""),
                            "")
                            =0),
                        0,
                        GEOMEAN(IF(
                            ISNUMBER(M129:V129),
                            IF(
                                M$4:V$4=2,
                                M129:V129,
                                ""),
                            "")))
                )
            )
        )
    )
)</f>
        <v>#N/A</v>
      </c>
      <c r="I129" s="191" cm="1">
        <f t="array" ref="I129">IF(
    SUM(IF(
            ISNUMBER(
                IF(
                    $M$5:$V$5,
                    (M129:V129),
                    "")),
            1,
            0))
        =0,
    NA(),
    IF(
        Parameters!$D$15=1,
        IF(
            SUM(--(ISNUMBER(IF($M$5:$V$5=1,(M129:V129),""))))&gt;0,
            MAX(IF(
                ISNUMBER(M129:V129),
                IF(
                    M$5:V$5=1,
                    M129:V129,
                    ""),
                "")),
            MAX(IF(
                ISNUMBER(M129:V129),
                IF(
                    M$5:V$5=2,
                    M129:V129,
                    ""),
                ""))
        ),
        IF(
            Parameters!$D$16=1,
            IFERROR(
                AVERAGE(IF(
                    ISNUMBER(M129:V129),
                    IF(
                        M$5:V$5=1,
                        M129:V129,
                        ""),
                    "")),
                AVERAGE(IF(
                    ISNUMBER(M129:V129),
                    IF(
                        M$5:V$5=2,
                        M129:V129,
                        ""),
                    ""))
            ),
            IF(
                Parameters!$D$17=1,
                IFERROR(
                    IF(
                        OR(
                            IF(
                                ISNUMBER(M129:V129),
                                IF(
                                    M$5:V$5=1,
                                    M129:V129,
                                    ""),
                                "")
                            =0),
                        0,
                        GEOMEAN(IF(
                            ISNUMBER(M129:V129),
                            IF(
                                M$5:V$5=1,
                                M129:V129,
                                ""),
                            ""))
                    ),
                    IF(
                        OR(IF(
                            ISNUMBER(M129:V129),
                            IF(
                                M$5:V$5=2,
                                M129:V129,
                                ""),
                            "")
                            =0),
                        0,
                        GEOMEAN(IF(
                            ISNUMBER(M129:V129),
                            IF(
                                M$5:V$5=2,
                                M129:V129,
                                ""),
                            "")))
                )
            )
        )
    )
)</f>
        <v>0</v>
      </c>
      <c r="J129" s="242" t="s">
        <v>409</v>
      </c>
      <c r="K129" s="242">
        <v>44887</v>
      </c>
      <c r="L129" s="91" t="s">
        <v>709</v>
      </c>
      <c r="M129" s="192" t="s">
        <v>409</v>
      </c>
      <c r="N129" s="192" t="s">
        <v>409</v>
      </c>
      <c r="O129" s="192" t="s">
        <v>409</v>
      </c>
      <c r="P129" s="192">
        <v>0</v>
      </c>
      <c r="Q129" s="192">
        <v>0</v>
      </c>
      <c r="R129" s="192" t="s">
        <v>409</v>
      </c>
      <c r="S129" s="192" t="s">
        <v>409</v>
      </c>
      <c r="T129" s="192" t="s">
        <v>409</v>
      </c>
      <c r="U129" s="192" t="s">
        <v>409</v>
      </c>
      <c r="V129" s="192" t="s">
        <v>409</v>
      </c>
      <c r="W129" s="192">
        <v>0</v>
      </c>
      <c r="X129" s="192" t="s">
        <v>409</v>
      </c>
      <c r="Y129" s="192"/>
      <c r="Z129" s="192"/>
      <c r="AA129" s="80"/>
      <c r="AB129" s="80"/>
      <c r="AC129" s="80"/>
    </row>
    <row r="130" spans="1:29" x14ac:dyDescent="0.2">
      <c r="A130" s="84">
        <v>123</v>
      </c>
      <c r="B130" s="84" t="str">
        <f ca="1"/>
        <v>Moldova</v>
      </c>
      <c r="C130" s="84" t="str">
        <f ca="1"/>
        <v>MDA</v>
      </c>
      <c r="D130" s="219" t="str">
        <f ca="1"/>
        <v>ECS           Europe &amp; Central Asia</v>
      </c>
      <c r="E130" s="219" t="str">
        <f ca="1"/>
        <v>IBRD</v>
      </c>
      <c r="F130" s="190" t="str">
        <f t="shared" ca="1" si="4"/>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0</v>
      </c>
      <c r="H130" s="80" cm="1">
        <f t="array" ref="H130">IF(
    SUM(IF(
            ISNUMBER(
                IF(
                    $M$4:$V$4,
                    (M130:V130),
                    "")),
            1,
            0))
        =0,
    NA(),
    IF(
        Parameters!$D$15=1,
        IF(
            SUM(--(ISNUMBER(IF($M$4:$V$4=1,(M130:V130),""))))&gt;0,
            MAX(IF(
                ISNUMBER(M130:V130),
                IF(
                    M$4:V$4=1,
                    M130:V130,
                    ""),
                "")),
            MAX(IF(
                ISNUMBER(M130:V130),
                IF(
                    M$4:V$4=2,
                    M130:V130,
                    ""),
                ""))
        ),
        IF(
            Parameters!$D$16=1,
            IFERROR(
                AVERAGE(IF(
                    ISNUMBER(M130:V130),
                    IF(
                        M$4:V$4=1,
                        M130:V130,
                        ""),
                    "")),
                AVERAGE(IF(
                    ISNUMBER(M130:V130),
                    IF(
                        M$4:V$4=2,
                        M130:V130,
                        ""),
                    ""))
            ),
            IF(
                Parameters!$D$17=1,
                IFERROR(
                    IF(
                        OR(
                            IF(
                                ISNUMBER(M130:V130),
                                IF(
                                    M$4:V$4=1,
                                    M130:V130,
                                    ""),
                                "")
                            =0),
                        0,
                        GEOMEAN(IF(
                            ISNUMBER(M130:V130),
                            IF(
                                M$4:V$4=1,
                                M130:V130,
                                ""),
                            ""))
                    ),
                    IF(
                        OR(IF(
                            ISNUMBER(M130:V130),
                            IF(
                                M$4:V$4=2,
                                M130:V130,
                                ""),
                            "")
                            =0),
                        0,
                        GEOMEAN(IF(
                            ISNUMBER(M130:V130),
                            IF(
                                M$4:V$4=2,
                                M130:V130,
                                ""),
                            "")))
                )
            )
        )
    )
)</f>
        <v>3.6666666666666599</v>
      </c>
      <c r="I130" s="191" cm="1">
        <f t="array" ref="I130">IF(
    SUM(IF(
            ISNUMBER(
                IF(
                    $M$5:$V$5,
                    (M130:V130),
                    "")),
            1,
            0))
        =0,
    NA(),
    IF(
        Parameters!$D$15=1,
        IF(
            SUM(--(ISNUMBER(IF($M$5:$V$5=1,(M130:V130),""))))&gt;0,
            MAX(IF(
                ISNUMBER(M130:V130),
                IF(
                    M$5:V$5=1,
                    M130:V130,
                    ""),
                "")),
            MAX(IF(
                ISNUMBER(M130:V130),
                IF(
                    M$5:V$5=2,
                    M130:V130,
                    ""),
                ""))
        ),
        IF(
            Parameters!$D$16=1,
            IFERROR(
                AVERAGE(IF(
                    ISNUMBER(M130:V130),
                    IF(
                        M$5:V$5=1,
                        M130:V130,
                        ""),
                    "")),
                AVERAGE(IF(
                    ISNUMBER(M130:V130),
                    IF(
                        M$5:V$5=2,
                        M130:V130,
                        ""),
                    ""))
            ),
            IF(
                Parameters!$D$17=1,
                IFERROR(
                    IF(
                        OR(
                            IF(
                                ISNUMBER(M130:V130),
                                IF(
                                    M$5:V$5=1,
                                    M130:V130,
                                    ""),
                                "")
                            =0),
                        0,
                        GEOMEAN(IF(
                            ISNUMBER(M130:V130),
                            IF(
                                M$5:V$5=1,
                                M130:V130,
                                ""),
                            ""))
                    ),
                    IF(
                        OR(IF(
                            ISNUMBER(M130:V130),
                            IF(
                                M$5:V$5=2,
                                M130:V130,
                                ""),
                            "")
                            =0),
                        0,
                        GEOMEAN(IF(
                            ISNUMBER(M130:V130),
                            IF(
                                M$5:V$5=2,
                                M130:V130,
                                ""),
                            "")))
                )
            )
        )
    )
)</f>
        <v>0</v>
      </c>
      <c r="J130" s="242">
        <v>45188</v>
      </c>
      <c r="K130" s="242">
        <v>45272</v>
      </c>
      <c r="L130" s="91" t="s">
        <v>206</v>
      </c>
      <c r="M130" s="192">
        <v>3.6666666666666599</v>
      </c>
      <c r="N130" s="192">
        <v>0</v>
      </c>
      <c r="O130" s="192">
        <v>0</v>
      </c>
      <c r="P130" s="192">
        <v>0</v>
      </c>
      <c r="Q130" s="192">
        <v>0</v>
      </c>
      <c r="R130" s="192" t="s">
        <v>409</v>
      </c>
      <c r="S130" s="192">
        <v>3.2</v>
      </c>
      <c r="T130" s="192" t="s">
        <v>934</v>
      </c>
      <c r="U130" s="192">
        <v>0</v>
      </c>
      <c r="V130" s="192" t="s">
        <v>409</v>
      </c>
      <c r="W130" s="192">
        <v>0</v>
      </c>
      <c r="X130" s="192" t="s">
        <v>409</v>
      </c>
      <c r="Y130" s="192"/>
      <c r="Z130" s="192"/>
      <c r="AA130" s="80"/>
      <c r="AB130" s="80"/>
      <c r="AC130" s="80"/>
    </row>
    <row r="131" spans="1:29" x14ac:dyDescent="0.2">
      <c r="A131" s="84">
        <v>124</v>
      </c>
      <c r="B131" s="84" t="str">
        <f ca="1"/>
        <v>Madagascar</v>
      </c>
      <c r="C131" s="84" t="str">
        <f ca="1"/>
        <v>MDG</v>
      </c>
      <c r="D131" s="219" t="str">
        <f ca="1"/>
        <v>SSF           Sub-Saharan Africa</v>
      </c>
      <c r="E131" s="219" t="str">
        <f ca="1"/>
        <v>IDA</v>
      </c>
      <c r="F131" s="190" t="str">
        <f t="shared" ca="1" si="4"/>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0</v>
      </c>
      <c r="H131" s="80" cm="1">
        <f t="array" ref="H131">IF(
    SUM(IF(
            ISNUMBER(
                IF(
                    $M$4:$V$4,
                    (M131:V131),
                    "")),
            1,
            0))
        =0,
    NA(),
    IF(
        Parameters!$D$15=1,
        IF(
            SUM(--(ISNUMBER(IF($M$4:$V$4=1,(M131:V131),""))))&gt;0,
            MAX(IF(
                ISNUMBER(M131:V131),
                IF(
                    M$4:V$4=1,
                    M131:V131,
                    ""),
                "")),
            MAX(IF(
                ISNUMBER(M131:V131),
                IF(
                    M$4:V$4=2,
                    M131:V131,
                    ""),
                ""))
        ),
        IF(
            Parameters!$D$16=1,
            IFERROR(
                AVERAGE(IF(
                    ISNUMBER(M131:V131),
                    IF(
                        M$4:V$4=1,
                        M131:V131,
                        ""),
                    "")),
                AVERAGE(IF(
                    ISNUMBER(M131:V131),
                    IF(
                        M$4:V$4=2,
                        M131:V131,
                        ""),
                    ""))
            ),
            IF(
                Parameters!$D$17=1,
                IFERROR(
                    IF(
                        OR(
                            IF(
                                ISNUMBER(M131:V131),
                                IF(
                                    M$4:V$4=1,
                                    M131:V131,
                                    ""),
                                "")
                            =0),
                        0,
                        GEOMEAN(IF(
                            ISNUMBER(M131:V131),
                            IF(
                                M$4:V$4=1,
                                M131:V131,
                                ""),
                            ""))
                    ),
                    IF(
                        OR(IF(
                            ISNUMBER(M131:V131),
                            IF(
                                M$4:V$4=2,
                                M131:V131,
                                ""),
                            "")
                            =0),
                        0,
                        GEOMEAN(IF(
                            ISNUMBER(M131:V131),
                            IF(
                                M$4:V$4=2,
                                M131:V131,
                                ""),
                            "")))
                )
            )
        )
    )
)</f>
        <v>7.6666666666666599</v>
      </c>
      <c r="I131" s="191" cm="1">
        <f t="array" ref="I131">IF(
    SUM(IF(
            ISNUMBER(
                IF(
                    $M$5:$V$5,
                    (M131:V131),
                    "")),
            1,
            0))
        =0,
    NA(),
    IF(
        Parameters!$D$15=1,
        IF(
            SUM(--(ISNUMBER(IF($M$5:$V$5=1,(M131:V131),""))))&gt;0,
            MAX(IF(
                ISNUMBER(M131:V131),
                IF(
                    M$5:V$5=1,
                    M131:V131,
                    ""),
                "")),
            MAX(IF(
                ISNUMBER(M131:V131),
                IF(
                    M$5:V$5=2,
                    M131:V131,
                    ""),
                ""))
        ),
        IF(
            Parameters!$D$16=1,
            IFERROR(
                AVERAGE(IF(
                    ISNUMBER(M131:V131),
                    IF(
                        M$5:V$5=1,
                        M131:V131,
                        ""),
                    "")),
                AVERAGE(IF(
                    ISNUMBER(M131:V131),
                    IF(
                        M$5:V$5=2,
                        M131:V131,
                        ""),
                    ""))
            ),
            IF(
                Parameters!$D$17=1,
                IFERROR(
                    IF(
                        OR(
                            IF(
                                ISNUMBER(M131:V131),
                                IF(
                                    M$5:V$5=1,
                                    M131:V131,
                                    ""),
                                "")
                            =0),
                        0,
                        GEOMEAN(IF(
                            ISNUMBER(M131:V131),
                            IF(
                                M$5:V$5=1,
                                M131:V131,
                                ""),
                            ""))
                    ),
                    IF(
                        OR(IF(
                            ISNUMBER(M131:V131),
                            IF(
                                M$5:V$5=2,
                                M131:V131,
                                ""),
                            "")
                            =0),
                        0,
                        GEOMEAN(IF(
                            ISNUMBER(M131:V131),
                            IF(
                                M$5:V$5=2,
                                M131:V131,
                                ""),
                            "")))
                )
            )
        )
    )
)</f>
        <v>0</v>
      </c>
      <c r="J131" s="242">
        <v>45188</v>
      </c>
      <c r="K131" s="242">
        <v>45218</v>
      </c>
      <c r="L131" s="91" t="s">
        <v>208</v>
      </c>
      <c r="M131" s="192">
        <v>7.6666666666666599</v>
      </c>
      <c r="N131" s="192" t="s">
        <v>409</v>
      </c>
      <c r="O131" s="192">
        <v>0</v>
      </c>
      <c r="P131" s="192">
        <v>0</v>
      </c>
      <c r="Q131" s="192">
        <v>0</v>
      </c>
      <c r="R131" s="192" t="s">
        <v>409</v>
      </c>
      <c r="S131" s="192">
        <v>5.6</v>
      </c>
      <c r="T131" s="192" t="s">
        <v>409</v>
      </c>
      <c r="U131" s="192">
        <v>0</v>
      </c>
      <c r="V131" s="192" t="s">
        <v>409</v>
      </c>
      <c r="W131" s="192">
        <v>0</v>
      </c>
      <c r="X131" s="192" t="s">
        <v>409</v>
      </c>
      <c r="Y131" s="192"/>
      <c r="Z131" s="192"/>
      <c r="AA131" s="80"/>
      <c r="AB131" s="80"/>
      <c r="AC131" s="80"/>
    </row>
    <row r="132" spans="1:29" x14ac:dyDescent="0.2">
      <c r="A132" s="84">
        <v>125</v>
      </c>
      <c r="B132" s="84" t="str">
        <f ca="1"/>
        <v>Maldives</v>
      </c>
      <c r="C132" s="84" t="str">
        <f ca="1"/>
        <v>MDV</v>
      </c>
      <c r="D132" s="219" t="str">
        <f ca="1"/>
        <v>SAS           South Asia</v>
      </c>
      <c r="E132" s="219" t="str">
        <f ca="1"/>
        <v>IDA</v>
      </c>
      <c r="F132" s="190" t="str">
        <f t="shared" ca="1" si="4"/>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$M$4:$V$4,
                    (M132:V132),
                    "")),
            1,
            0))
        =0,
    NA(),
    IF(
        Parameters!$D$15=1,
        IF(
            SUM(--(ISNUMBER(IF($M$4:$V$4=1,(M132:V132),""))))&gt;0,
            MAX(IF(
                ISNUMBER(M132:V132),
                IF(
                    M$4:V$4=1,
                    M132:V132,
                    ""),
                "")),
            MAX(IF(
                ISNUMBER(M132:V132),
                IF(
                    M$4:V$4=2,
                    M132:V132,
                    ""),
                ""))
        ),
        IF(
            Parameters!$D$16=1,
            IFERROR(
                AVERAGE(IF(
                    ISNUMBER(M132:V132),
                    IF(
                        M$4:V$4=1,
                        M132:V132,
                        ""),
                    "")),
                AVERAGE(IF(
                    ISNUMBER(M132:V132),
                    IF(
                        M$4:V$4=2,
                        M132:V132,
                        ""),
                    ""))
            ),
            IF(
                Parameters!$D$17=1,
                IFERROR(
                    IF(
                        OR(
                            IF(
                                ISNUMBER(M132:V132),
                                IF(
                                    M$4:V$4=1,
                                    M132:V132,
                                    ""),
                                "")
                            =0),
                        0,
                        GEOMEAN(IF(
                            ISNUMBER(M132:V132),
                            IF(
                                M$4:V$4=1,
                                M132:V132,
                                ""),
                            ""))
                    ),
                    IF(
                        OR(IF(
                            ISNUMBER(M132:V132),
                            IF(
                                M$4:V$4=2,
                                M132:V132,
                                ""),
                            "")
                            =0),
                        0,
                        GEOMEAN(IF(
                            ISNUMBER(M132:V132),
                            IF(
                                M$4:V$4=2,
                                M132:V132,
                                ""),
                            "")))
                )
            )
        )
    )
)</f>
        <v>2.9999999999999898</v>
      </c>
      <c r="I132" s="191" cm="1">
        <f t="array" ref="I132">IF(
    SUM(IF(
            ISNUMBER(
                IF(
                    $M$5:$V$5,
                    (M132:V132),
                    "")),
            1,
            0))
        =0,
    NA(),
    IF(
        Parameters!$D$15=1,
        IF(
            SUM(--(ISNUMBER(IF($M$5:$V$5=1,(M132:V132),""))))&gt;0,
            MAX(IF(
                ISNUMBER(M132:V132),
                IF(
                    M$5:V$5=1,
                    M132:V132,
                    ""),
                "")),
            MAX(IF(
                ISNUMBER(M132:V132),
                IF(
                    M$5:V$5=2,
                    M132:V132,
                    ""),
                ""))
        ),
        IF(
            Parameters!$D$16=1,
            IFERROR(
                AVERAGE(IF(
                    ISNUMBER(M132:V132),
                    IF(
                        M$5:V$5=1,
                        M132:V132,
                        ""),
                    "")),
                AVERAGE(IF(
                    ISNUMBER(M132:V132),
                    IF(
                        M$5:V$5=2,
                        M132:V132,
                        ""),
                    ""))
            ),
            IF(
                Parameters!$D$17=1,
                IFERROR(
                    IF(
                        OR(
                            IF(
                                ISNUMBER(M132:V132),
                                IF(
                                    M$5:V$5=1,
                                    M132:V132,
                                    ""),
                                "")
                            =0),
                        0,
                        GEOMEAN(IF(
                            ISNUMBER(M132:V132),
                            IF(
                                M$5:V$5=1,
                                M132:V132,
                                ""),
                            ""))
                    ),
                    IF(
                        OR(IF(
                            ISNUMBER(M132:V132),
                            IF(
                                M$5:V$5=2,
                                M132:V132,
                                ""),
                            "")
                            =0),
                        0,
                        GEOMEAN(IF(
                            ISNUMBER(M132:V132),
                            IF(
                                M$5:V$5=2,
                                M132:V132,
                                ""),
                            "")))
                )
            )
        )
    )
)</f>
        <v>0</v>
      </c>
      <c r="J132" s="242">
        <v>45188</v>
      </c>
      <c r="K132" s="242">
        <v>45259</v>
      </c>
      <c r="L132" s="91" t="s">
        <v>210</v>
      </c>
      <c r="M132" s="192">
        <v>2.9999999999999898</v>
      </c>
      <c r="N132" s="192" t="s">
        <v>409</v>
      </c>
      <c r="O132" s="192">
        <v>0</v>
      </c>
      <c r="P132" s="192">
        <v>0</v>
      </c>
      <c r="Q132" s="192">
        <v>0</v>
      </c>
      <c r="R132" s="192" t="s">
        <v>409</v>
      </c>
      <c r="S132" s="192">
        <v>2.8</v>
      </c>
      <c r="T132" s="192" t="s">
        <v>409</v>
      </c>
      <c r="U132" s="192">
        <v>0</v>
      </c>
      <c r="V132" s="192" t="s">
        <v>409</v>
      </c>
      <c r="W132" s="192">
        <v>0.4</v>
      </c>
      <c r="X132" s="192" t="s">
        <v>409</v>
      </c>
      <c r="Y132" s="192"/>
      <c r="Z132" s="192"/>
      <c r="AA132" s="80"/>
      <c r="AB132" s="80"/>
      <c r="AC132" s="80"/>
    </row>
    <row r="133" spans="1:29" x14ac:dyDescent="0.2">
      <c r="A133" s="84">
        <v>126</v>
      </c>
      <c r="B133" s="84" t="str">
        <f ca="1"/>
        <v>Mexico</v>
      </c>
      <c r="C133" s="84" t="str">
        <f ca="1"/>
        <v>MEX</v>
      </c>
      <c r="D133" s="219" t="str">
        <f ca="1"/>
        <v>LCN           Latin America &amp; Caribbean</v>
      </c>
      <c r="E133" s="219" t="str">
        <f ca="1"/>
        <v>IBRD</v>
      </c>
      <c r="F133" s="190" t="str">
        <f t="shared" ca="1" si="4"/>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9.5742710775633775</v>
      </c>
      <c r="H133" s="80" cm="1">
        <f t="array" ref="H133">IF(
    SUM(IF(
            ISNUMBER(
                IF(
                    $M$4:$V$4,
                    (M133:V133),
                    "")),
            1,
            0))
        =0,
    NA(),
    IF(
        Parameters!$D$15=1,
        IF(
            SUM(--(ISNUMBER(IF($M$4:$V$4=1,(M133:V133),""))))&gt;0,
            MAX(IF(
                ISNUMBER(M133:V133),
                IF(
                    M$4:V$4=1,
                    M133:V133,
                    ""),
                "")),
            MAX(IF(
                ISNUMBER(M133:V133),
                IF(
                    M$4:V$4=2,
                    M133:V133,
                    ""),
                ""))
        ),
        IF(
            Parameters!$D$16=1,
            IFERROR(
                AVERAGE(IF(
                    ISNUMBER(M133:V133),
                    IF(
                        M$4:V$4=1,
                        M133:V133,
                        ""),
                    "")),
                AVERAGE(IF(
                    ISNUMBER(M133:V133),
                    IF(
                        M$4:V$4=2,
                        M133:V133,
                        ""),
                    ""))
            ),
            IF(
                Parameters!$D$17=1,
                IFERROR(
                    IF(
                        OR(
                            IF(
                                ISNUMBER(M133:V133),
                                IF(
                                    M$4:V$4=1,
                                    M133:V133,
                                    ""),
                                "")
                            =0),
                        0,
                        GEOMEAN(IF(
                            ISNUMBER(M133:V133),
                            IF(
                                M$4:V$4=1,
                                M133:V133,
                                ""),
                            ""))
                    ),
                    IF(
                        OR(IF(
                            ISNUMBER(M133:V133),
                            IF(
                                M$4:V$4=2,
                                M133:V133,
                                ""),
                            "")
                            =0),
                        0,
                        GEOMEAN(IF(
                            ISNUMBER(M133:V133),
                            IF(
                                M$4:V$4=2,
                                M133:V133,
                                ""),
                            "")))
                )
            )
        )
    )
)</f>
        <v>9.1666666666666607</v>
      </c>
      <c r="I133" s="191" cm="1">
        <f t="array" ref="I133">IF(
    SUM(IF(
            ISNUMBER(
                IF(
                    $M$5:$V$5,
                    (M133:V133),
                    "")),
            1,
            0))
        =0,
    NA(),
    IF(
        Parameters!$D$15=1,
        IF(
            SUM(--(ISNUMBER(IF($M$5:$V$5=1,(M133:V133),""))))&gt;0,
            MAX(IF(
                ISNUMBER(M133:V133),
                IF(
                    M$5:V$5=1,
                    M133:V133,
                    ""),
                "")),
            MAX(IF(
                ISNUMBER(M133:V133),
                IF(
                    M$5:V$5=2,
                    M133:V133,
                    ""),
                ""))
        ),
        IF(
            Parameters!$D$16=1,
            IFERROR(
                AVERAGE(IF(
                    ISNUMBER(M133:V133),
                    IF(
                        M$5:V$5=1,
                        M133:V133,
                        ""),
                    "")),
                AVERAGE(IF(
                    ISNUMBER(M133:V133),
                    IF(
                        M$5:V$5=2,
                        M133:V133,
                        ""),
                    ""))
            ),
            IF(
                Parameters!$D$17=1,
                IFERROR(
                    IF(
                        OR(
                            IF(
                                ISNUMBER(M133:V133),
                                IF(
                                    M$5:V$5=1,
                                    M133:V133,
                                    ""),
                                "")
                            =0),
                        0,
                        GEOMEAN(IF(
                            ISNUMBER(M133:V133),
                            IF(
                                M$5:V$5=1,
                                M133:V133,
                                ""),
                            ""))
                    ),
                    IF(
                        OR(IF(
                            ISNUMBER(M133:V133),
                            IF(
                                M$5:V$5=2,
                                M133:V133,
                                ""),
                            "")
                            =0),
                        0,
                        GEOMEAN(IF(
                            ISNUMBER(M133:V133),
                            IF(
                                M$5:V$5=2,
                                M133:V133,
                                ""),
                            "")))
                )
            )
        )
    )
)</f>
        <v>10</v>
      </c>
      <c r="J133" s="242">
        <v>45188</v>
      </c>
      <c r="K133" s="242">
        <v>45272</v>
      </c>
      <c r="L133" s="91" t="s">
        <v>212</v>
      </c>
      <c r="M133" s="192">
        <v>9.1666666666666607</v>
      </c>
      <c r="N133" s="192">
        <v>10</v>
      </c>
      <c r="O133" s="192">
        <v>0</v>
      </c>
      <c r="P133" s="192">
        <v>0</v>
      </c>
      <c r="Q133" s="192">
        <v>10</v>
      </c>
      <c r="R133" s="192" t="s">
        <v>409</v>
      </c>
      <c r="S133" s="192">
        <v>6.5</v>
      </c>
      <c r="T133" s="192" t="s">
        <v>944</v>
      </c>
      <c r="U133" s="192">
        <v>0</v>
      </c>
      <c r="V133" s="192" t="s">
        <v>409</v>
      </c>
      <c r="W133" s="192">
        <v>0.43292682926829201</v>
      </c>
      <c r="X133" s="192" t="s">
        <v>409</v>
      </c>
      <c r="Y133" s="192"/>
      <c r="Z133" s="192"/>
      <c r="AA133" s="80"/>
      <c r="AB133" s="80"/>
      <c r="AC133" s="80"/>
    </row>
    <row r="134" spans="1:29" x14ac:dyDescent="0.2">
      <c r="A134" s="84">
        <v>127</v>
      </c>
      <c r="B134" s="84" t="str">
        <f ca="1"/>
        <v>Marshall Islands</v>
      </c>
      <c r="C134" s="84" t="str">
        <f ca="1"/>
        <v>MHL</v>
      </c>
      <c r="D134" s="219" t="str">
        <f ca="1"/>
        <v>EAS           East Asia &amp; Pacific</v>
      </c>
      <c r="E134" s="219" t="str">
        <f ca="1"/>
        <v>IDA</v>
      </c>
      <c r="F134" s="190" t="str">
        <f t="shared" ca="1" si="4"/>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$M$4:$V$4,
                    (M134:V134),
                    "")),
            1,
            0))
        =0,
    NA(),
    IF(
        Parameters!$D$15=1,
        IF(
            SUM(--(ISNUMBER(IF($M$4:$V$4=1,(M134:V134),""))))&gt;0,
            MAX(IF(
                ISNUMBER(M134:V134),
                IF(
                    M$4:V$4=1,
                    M134:V134,
                    ""),
                "")),
            MAX(IF(
                ISNUMBER(M134:V134),
                IF(
                    M$4:V$4=2,
                    M134:V134,
                    ""),
                ""))
        ),
        IF(
            Parameters!$D$16=1,
            IFERROR(
                AVERAGE(IF(
                    ISNUMBER(M134:V134),
                    IF(
                        M$4:V$4=1,
                        M134:V134,
                        ""),
                    "")),
                AVERAGE(IF(
                    ISNUMBER(M134:V134),
                    IF(
                        M$4:V$4=2,
                        M134:V134,
                        ""),
                    ""))
            ),
            IF(
                Parameters!$D$17=1,
                IFERROR(
                    IF(
                        OR(
                            IF(
                                ISNUMBER(M134:V134),
                                IF(
                                    M$4:V$4=1,
                                    M134:V134,
                                    ""),
                                "")
                            =0),
                        0,
                        GEOMEAN(IF(
                            ISNUMBER(M134:V134),
                            IF(
                                M$4:V$4=1,
                                M134:V134,
                                ""),
                            ""))
                    ),
                    IF(
                        OR(IF(
                            ISNUMBER(M134:V134),
                            IF(
                                M$4:V$4=2,
                                M134:V134,
                                ""),
                            "")
                            =0),
                        0,
                        GEOMEAN(IF(
                            ISNUMBER(M134:V134),
                            IF(
                                M$4:V$4=2,
                                M134:V134,
                                ""),
                            "")))
                )
            )
        )
    )
)</f>
        <v>5.6666666666666599</v>
      </c>
      <c r="I134" s="191" cm="1">
        <f t="array" ref="I134">IF(
    SUM(IF(
            ISNUMBER(
                IF(
                    $M$5:$V$5,
                    (M134:V134),
                    "")),
            1,
            0))
        =0,
    NA(),
    IF(
        Parameters!$D$15=1,
        IF(
            SUM(--(ISNUMBER(IF($M$5:$V$5=1,(M134:V134),""))))&gt;0,
            MAX(IF(
                ISNUMBER(M134:V134),
                IF(
                    M$5:V$5=1,
                    M134:V134,
                    ""),
                "")),
            MAX(IF(
                ISNUMBER(M134:V134),
                IF(
                    M$5:V$5=2,
                    M134:V134,
                    ""),
                ""))
        ),
        IF(
            Parameters!$D$16=1,
            IFERROR(
                AVERAGE(IF(
                    ISNUMBER(M134:V134),
                    IF(
                        M$5:V$5=1,
                        M134:V134,
                        ""),
                    "")),
                AVERAGE(IF(
                    ISNUMBER(M134:V134),
                    IF(
                        M$5:V$5=2,
                        M134:V134,
                        ""),
                    ""))
            ),
            IF(
                Parameters!$D$17=1,
                IFERROR(
                    IF(
                        OR(
                            IF(
                                ISNUMBER(M134:V134),
                                IF(
                                    M$5:V$5=1,
                                    M134:V134,
                                    ""),
                                "")
                            =0),
                        0,
                        GEOMEAN(IF(
                            ISNUMBER(M134:V134),
                            IF(
                                M$5:V$5=1,
                                M134:V134,
                                ""),
                            ""))
                    ),
                    IF(
                        OR(IF(
                            ISNUMBER(M134:V134),
                            IF(
                                M$5:V$5=2,
                                M134:V134,
                                ""),
                            "")
                            =0),
                        0,
                        GEOMEAN(IF(
                            ISNUMBER(M134:V134),
                            IF(
                                M$5:V$5=2,
                                M134:V134,
                                ""),
                            "")))
                )
            )
        )
    )
)</f>
        <v>0</v>
      </c>
      <c r="J134" s="242">
        <v>45188</v>
      </c>
      <c r="K134" s="242">
        <v>45259</v>
      </c>
      <c r="L134" s="91" t="s">
        <v>214</v>
      </c>
      <c r="M134" s="192">
        <v>5.6666666666666599</v>
      </c>
      <c r="N134" s="192" t="s">
        <v>409</v>
      </c>
      <c r="O134" s="192">
        <v>0</v>
      </c>
      <c r="P134" s="192">
        <v>0</v>
      </c>
      <c r="Q134" s="192">
        <v>0</v>
      </c>
      <c r="R134" s="192" t="s">
        <v>409</v>
      </c>
      <c r="S134" s="192">
        <v>4.4000000000000004</v>
      </c>
      <c r="T134" s="192" t="s">
        <v>409</v>
      </c>
      <c r="U134" s="192">
        <v>0</v>
      </c>
      <c r="V134" s="192" t="s">
        <v>409</v>
      </c>
      <c r="W134" s="192">
        <v>0.375</v>
      </c>
      <c r="X134" s="192" t="s">
        <v>409</v>
      </c>
      <c r="Y134" s="192"/>
      <c r="Z134" s="192"/>
      <c r="AA134" s="80"/>
      <c r="AB134" s="80"/>
      <c r="AC134" s="80"/>
    </row>
    <row r="135" spans="1:29" x14ac:dyDescent="0.2">
      <c r="A135" s="84">
        <v>128</v>
      </c>
      <c r="B135" s="84" t="str">
        <f ca="1"/>
        <v>North Macedonia</v>
      </c>
      <c r="C135" s="84" t="str">
        <f ca="1"/>
        <v>MKD</v>
      </c>
      <c r="D135" s="219" t="str">
        <f ca="1"/>
        <v>ECS           Europe &amp; Central Asia</v>
      </c>
      <c r="E135" s="219" t="str">
        <f ca="1"/>
        <v>IBRD</v>
      </c>
      <c r="F135" s="190" t="str">
        <f t="shared" ca="1" si="4"/>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$M$4:$V$4,
                    (M135:V135),
                    "")),
            1,
            0))
        =0,
    NA(),
    IF(
        Parameters!$D$15=1,
        IF(
            SUM(--(ISNUMBER(IF($M$4:$V$4=1,(M135:V135),""))))&gt;0,
            MAX(IF(
                ISNUMBER(M135:V135),
                IF(
                    M$4:V$4=1,
                    M135:V135,
                    ""),
                "")),
            MAX(IF(
                ISNUMBER(M135:V135),
                IF(
                    M$4:V$4=2,
                    M135:V135,
                    ""),
                ""))
        ),
        IF(
            Parameters!$D$16=1,
            IFERROR(
                AVERAGE(IF(
                    ISNUMBER(M135:V135),
                    IF(
                        M$4:V$4=1,
                        M135:V135,
                        ""),
                    "")),
                AVERAGE(IF(
                    ISNUMBER(M135:V135),
                    IF(
                        M$4:V$4=2,
                        M135:V135,
                        ""),
                    ""))
            ),
            IF(
                Parameters!$D$17=1,
                IFERROR(
                    IF(
                        OR(
                            IF(
                                ISNUMBER(M135:V135),
                                IF(
                                    M$4:V$4=1,
                                    M135:V135,
                                    ""),
                                "")
                            =0),
                        0,
                        GEOMEAN(IF(
                            ISNUMBER(M135:V135),
                            IF(
                                M$4:V$4=1,
                                M135:V135,
                                ""),
                            ""))
                    ),
                    IF(
                        OR(IF(
                            ISNUMBER(M135:V135),
                            IF(
                                M$4:V$4=2,
                                M135:V135,
                                ""),
                            "")
                            =0),
                        0,
                        GEOMEAN(IF(
                            ISNUMBER(M135:V135),
                            IF(
                                M$4:V$4=2,
                                M135:V135,
                                ""),
                            "")))
                )
            )
        )
    )
)</f>
        <v>3.3333333333333299</v>
      </c>
      <c r="I135" s="191" cm="1">
        <f t="array" ref="I135">IF(
    SUM(IF(
            ISNUMBER(
                IF(
                    $M$5:$V$5,
                    (M135:V135),
                    "")),
            1,
            0))
        =0,
    NA(),
    IF(
        Parameters!$D$15=1,
        IF(
            SUM(--(ISNUMBER(IF($M$5:$V$5=1,(M135:V135),""))))&gt;0,
            MAX(IF(
                ISNUMBER(M135:V135),
                IF(
                    M$5:V$5=1,
                    M135:V135,
                    ""),
                "")),
            MAX(IF(
                ISNUMBER(M135:V135),
                IF(
                    M$5:V$5=2,
                    M135:V135,
                    ""),
                ""))
        ),
        IF(
            Parameters!$D$16=1,
            IFERROR(
                AVERAGE(IF(
                    ISNUMBER(M135:V135),
                    IF(
                        M$5:V$5=1,
                        M135:V135,
                        ""),
                    "")),
                AVERAGE(IF(
                    ISNUMBER(M135:V135),
                    IF(
                        M$5:V$5=2,
                        M135:V135,
                        ""),
                    ""))
            ),
            IF(
                Parameters!$D$17=1,
                IFERROR(
                    IF(
                        OR(
                            IF(
                                ISNUMBER(M135:V135),
                                IF(
                                    M$5:V$5=1,
                                    M135:V135,
                                    ""),
                                "")
                            =0),
                        0,
                        GEOMEAN(IF(
                            ISNUMBER(M135:V135),
                            IF(
                                M$5:V$5=1,
                                M135:V135,
                                ""),
                            ""))
                    ),
                    IF(
                        OR(IF(
                            ISNUMBER(M135:V135),
                            IF(
                                M$5:V$5=2,
                                M135:V135,
                                ""),
                            "")
                            =0),
                        0,
                        GEOMEAN(IF(
                            ISNUMBER(M135:V135),
                            IF(
                                M$5:V$5=2,
                                M135:V135,
                                ""),
                            "")))
                )
            )
        )
    )
)</f>
        <v>0</v>
      </c>
      <c r="J135" s="242">
        <v>45188</v>
      </c>
      <c r="K135" s="242">
        <v>44831</v>
      </c>
      <c r="L135" s="91" t="s">
        <v>216</v>
      </c>
      <c r="M135" s="192">
        <v>3.3333333333333299</v>
      </c>
      <c r="N135" s="192" t="s">
        <v>409</v>
      </c>
      <c r="O135" s="192">
        <v>0</v>
      </c>
      <c r="P135" s="192">
        <v>0</v>
      </c>
      <c r="Q135" s="192">
        <v>0</v>
      </c>
      <c r="R135" s="192" t="s">
        <v>409</v>
      </c>
      <c r="S135" s="192">
        <v>3</v>
      </c>
      <c r="T135" s="192" t="s">
        <v>409</v>
      </c>
      <c r="U135" s="192">
        <v>0</v>
      </c>
      <c r="V135" s="192" t="s">
        <v>409</v>
      </c>
      <c r="W135" s="192">
        <v>0</v>
      </c>
      <c r="X135" s="192" t="s">
        <v>409</v>
      </c>
      <c r="Y135" s="192"/>
      <c r="Z135" s="192"/>
      <c r="AA135" s="80"/>
      <c r="AB135" s="80"/>
      <c r="AC135" s="80"/>
    </row>
    <row r="136" spans="1:29" x14ac:dyDescent="0.2">
      <c r="A136" s="84">
        <v>129</v>
      </c>
      <c r="B136" s="84" t="str">
        <f ca="1"/>
        <v>Mali</v>
      </c>
      <c r="C136" s="84" t="str">
        <f ca="1"/>
        <v>MLI</v>
      </c>
      <c r="D136" s="219" t="str">
        <f ca="1"/>
        <v>SSF           Sub-Saharan Africa</v>
      </c>
      <c r="E136" s="219" t="str">
        <f ca="1"/>
        <v>IDA</v>
      </c>
      <c r="F136" s="190" t="str">
        <f t="shared" ca="1" si="4"/>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0</v>
      </c>
      <c r="H136" s="80" cm="1">
        <f t="array" ref="H136">IF(
    SUM(IF(
            ISNUMBER(
                IF(
                    $M$4:$V$4,
                    (M136:V136),
                    "")),
            1,
            0))
        =0,
    NA(),
    IF(
        Parameters!$D$15=1,
        IF(
            SUM(--(ISNUMBER(IF($M$4:$V$4=1,(M136:V136),""))))&gt;0,
            MAX(IF(
                ISNUMBER(M136:V136),
                IF(
                    M$4:V$4=1,
                    M136:V136,
                    ""),
                "")),
            MAX(IF(
                ISNUMBER(M136:V136),
                IF(
                    M$4:V$4=2,
                    M136:V136,
                    ""),
                ""))
        ),
        IF(
            Parameters!$D$16=1,
            IFERROR(
                AVERAGE(IF(
                    ISNUMBER(M136:V136),
                    IF(
                        M$4:V$4=1,
                        M136:V136,
                        ""),
                    "")),
                AVERAGE(IF(
                    ISNUMBER(M136:V136),
                    IF(
                        M$4:V$4=2,
                        M136:V136,
                        ""),
                    ""))
            ),
            IF(
                Parameters!$D$17=1,
                IFERROR(
                    IF(
                        OR(
                            IF(
                                ISNUMBER(M136:V136),
                                IF(
                                    M$4:V$4=1,
                                    M136:V136,
                                    ""),
                                "")
                            =0),
                        0,
                        GEOMEAN(IF(
                            ISNUMBER(M136:V136),
                            IF(
                                M$4:V$4=1,
                                M136:V136,
                                ""),
                            ""))
                    ),
                    IF(
                        OR(IF(
                            ISNUMBER(M136:V136),
                            IF(
                                M$4:V$4=2,
                                M136:V136,
                                ""),
                            "")
                            =0),
                        0,
                        GEOMEAN(IF(
                            ISNUMBER(M136:V136),
                            IF(
                                M$4:V$4=2,
                                M136:V136,
                                ""),
                            "")))
                )
            )
        )
    )
)</f>
        <v>4.6666666666666599</v>
      </c>
      <c r="I136" s="191" cm="1">
        <f t="array" ref="I136">IF(
    SUM(IF(
            ISNUMBER(
                IF(
                    $M$5:$V$5,
                    (M136:V136),
                    "")),
            1,
            0))
        =0,
    NA(),
    IF(
        Parameters!$D$15=1,
        IF(
            SUM(--(ISNUMBER(IF($M$5:$V$5=1,(M136:V136),""))))&gt;0,
            MAX(IF(
                ISNUMBER(M136:V136),
                IF(
                    M$5:V$5=1,
                    M136:V136,
                    ""),
                "")),
            MAX(IF(
                ISNUMBER(M136:V136),
                IF(
                    M$5:V$5=2,
                    M136:V136,
                    ""),
                ""))
        ),
        IF(
            Parameters!$D$16=1,
            IFERROR(
                AVERAGE(IF(
                    ISNUMBER(M136:V136),
                    IF(
                        M$5:V$5=1,
                        M136:V136,
                        ""),
                    "")),
                AVERAGE(IF(
                    ISNUMBER(M136:V136),
                    IF(
                        M$5:V$5=2,
                        M136:V136,
                        ""),
                    ""))
            ),
            IF(
                Parameters!$D$17=1,
                IFERROR(
                    IF(
                        OR(
                            IF(
                                ISNUMBER(M136:V136),
                                IF(
                                    M$5:V$5=1,
                                    M136:V136,
                                    ""),
                                "")
                            =0),
                        0,
                        GEOMEAN(IF(
                            ISNUMBER(M136:V136),
                            IF(
                                M$5:V$5=1,
                                M136:V136,
                                ""),
                            ""))
                    ),
                    IF(
                        OR(IF(
                            ISNUMBER(M136:V136),
                            IF(
                                M$5:V$5=2,
                                M136:V136,
                                ""),
                            "")
                            =0),
                        0,
                        GEOMEAN(IF(
                            ISNUMBER(M136:V136),
                            IF(
                                M$5:V$5=2,
                                M136:V136,
                                ""),
                            "")))
                )
            )
        )
    )
)</f>
        <v>0</v>
      </c>
      <c r="J136" s="242">
        <v>45188</v>
      </c>
      <c r="K136" s="242">
        <v>45259</v>
      </c>
      <c r="L136" s="91" t="s">
        <v>218</v>
      </c>
      <c r="M136" s="192">
        <v>4.6666666666666599</v>
      </c>
      <c r="N136" s="192" t="s">
        <v>409</v>
      </c>
      <c r="O136" s="192">
        <v>0</v>
      </c>
      <c r="P136" s="192">
        <v>0</v>
      </c>
      <c r="Q136" s="192">
        <v>0</v>
      </c>
      <c r="R136" s="192" t="s">
        <v>409</v>
      </c>
      <c r="S136" s="192">
        <v>3.8</v>
      </c>
      <c r="T136" s="192" t="s">
        <v>409</v>
      </c>
      <c r="U136" s="192">
        <v>0</v>
      </c>
      <c r="V136" s="192" t="s">
        <v>409</v>
      </c>
      <c r="W136" s="192">
        <v>0</v>
      </c>
      <c r="X136" s="192" t="s">
        <v>409</v>
      </c>
      <c r="Y136" s="192"/>
      <c r="Z136" s="192"/>
      <c r="AA136" s="80"/>
      <c r="AB136" s="80"/>
      <c r="AC136" s="80"/>
    </row>
    <row r="137" spans="1:29" x14ac:dyDescent="0.2">
      <c r="A137" s="84">
        <v>130</v>
      </c>
      <c r="B137" s="84" t="str">
        <f ca="1"/>
        <v>Malta</v>
      </c>
      <c r="C137" s="84" t="str">
        <f ca="1"/>
        <v>MLT</v>
      </c>
      <c r="D137" s="219" t="str">
        <f ca="1"/>
        <v>MEA           Middle East &amp; North Africa</v>
      </c>
      <c r="E137" s="219" t="str">
        <f ca="1"/>
        <v>NA</v>
      </c>
      <c r="F137" s="190" t="str">
        <f t="shared" ref="F137:F196" ca="1" si="5">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3.4156502553198562</v>
      </c>
      <c r="H137" s="80" cm="1">
        <f t="array" ref="H137">IF(
    SUM(IF(
            ISNUMBER(
                IF(
                    $M$4:$V$4,
                    (M137:V137),
                    "")),
            1,
            0))
        =0,
    NA(),
    IF(
        Parameters!$D$15=1,
        IF(
            SUM(--(ISNUMBER(IF($M$4:$V$4=1,(M137:V137),""))))&gt;0,
            MAX(IF(
                ISNUMBER(M137:V137),
                IF(
                    M$4:V$4=1,
                    M137:V137,
                    ""),
                "")),
            MAX(IF(
                ISNUMBER(M137:V137),
                IF(
                    M$4:V$4=2,
                    M137:V137,
                    ""),
                ""))
        ),
        IF(
            Parameters!$D$16=1,
            IFERROR(
                AVERAGE(IF(
                    ISNUMBER(M137:V137),
                    IF(
                        M$4:V$4=1,
                        M137:V137,
                        ""),
                    "")),
                AVERAGE(IF(
                    ISNUMBER(M137:V137),
                    IF(
                        M$4:V$4=2,
                        M137:V137,
                        ""),
                    ""))
            ),
            IF(
                Parameters!$D$17=1,
                IFERROR(
                    IF(
                        OR(
                            IF(
                                ISNUMBER(M137:V137),
                                IF(
                                    M$4:V$4=1,
                                    M137:V137,
                                    ""),
                                "")
                            =0),
                        0,
                        GEOMEAN(IF(
                            ISNUMBER(M137:V137),
                            IF(
                                M$4:V$4=1,
                                M137:V137,
                                ""),
                            ""))
                    ),
                    IF(
                        OR(IF(
                            ISNUMBER(M137:V137),
                            IF(
                                M$4:V$4=2,
                                M137:V137,
                                ""),
                            "")
                            =0),
                        0,
                        GEOMEAN(IF(
                            ISNUMBER(M137:V137),
                            IF(
                                M$4:V$4=2,
                                M137:V137,
                                ""),
                            "")))
                )
            )
        )
    )
)</f>
        <v>1.1666666666666601</v>
      </c>
      <c r="I137" s="191" cm="1">
        <f t="array" ref="I137">IF(
    SUM(IF(
            ISNUMBER(
                IF(
                    $M$5:$V$5,
                    (M137:V137),
                    "")),
            1,
            0))
        =0,
    NA(),
    IF(
        Parameters!$D$15=1,
        IF(
            SUM(--(ISNUMBER(IF($M$5:$V$5=1,(M137:V137),""))))&gt;0,
            MAX(IF(
                ISNUMBER(M137:V137),
                IF(
                    M$5:V$5=1,
                    M137:V137,
                    ""),
                "")),
            MAX(IF(
                ISNUMBER(M137:V137),
                IF(
                    M$5:V$5=2,
                    M137:V137,
                    ""),
                ""))
        ),
        IF(
            Parameters!$D$16=1,
            IFERROR(
                AVERAGE(IF(
                    ISNUMBER(M137:V137),
                    IF(
                        M$5:V$5=1,
                        M137:V137,
                        ""),
                    "")),
                AVERAGE(IF(
                    ISNUMBER(M137:V137),
                    IF(
                        M$5:V$5=2,
                        M137:V137,
                        ""),
                    ""))
            ),
            IF(
                Parameters!$D$17=1,
                IFERROR(
                    IF(
                        OR(
                            IF(
                                ISNUMBER(M137:V137),
                                IF(
                                    M$5:V$5=1,
                                    M137:V137,
                                    ""),
                                "")
                            =0),
                        0,
                        GEOMEAN(IF(
                            ISNUMBER(M137:V137),
                            IF(
                                M$5:V$5=1,
                                M137:V137,
                                ""),
                            ""))
                    ),
                    IF(
                        OR(IF(
                            ISNUMBER(M137:V137),
                            IF(
                                M$5:V$5=2,
                                M137:V137,
                                ""),
                            "")
                            =0),
                        0,
                        GEOMEAN(IF(
                            ISNUMBER(M137:V137),
                            IF(
                                M$5:V$5=2,
                                M137:V137,
                                ""),
                            "")))
                )
            )
        )
    )
)</f>
        <v>10</v>
      </c>
      <c r="J137" s="242">
        <v>45188</v>
      </c>
      <c r="K137" s="242">
        <v>45259</v>
      </c>
      <c r="L137" s="91" t="s">
        <v>220</v>
      </c>
      <c r="M137" s="192">
        <v>1.1666666666666601</v>
      </c>
      <c r="N137" s="192" t="s">
        <v>409</v>
      </c>
      <c r="O137" s="192">
        <v>0</v>
      </c>
      <c r="P137" s="192">
        <v>0</v>
      </c>
      <c r="Q137" s="192">
        <v>10</v>
      </c>
      <c r="R137" s="192" t="s">
        <v>409</v>
      </c>
      <c r="S137" s="192">
        <v>1.7</v>
      </c>
      <c r="T137" s="192" t="s">
        <v>409</v>
      </c>
      <c r="U137" s="192">
        <v>0</v>
      </c>
      <c r="V137" s="192" t="s">
        <v>409</v>
      </c>
      <c r="W137" s="192">
        <v>1</v>
      </c>
      <c r="X137" s="192" t="s">
        <v>409</v>
      </c>
      <c r="Y137" s="192"/>
      <c r="Z137" s="192"/>
      <c r="AA137" s="80"/>
      <c r="AB137" s="80"/>
      <c r="AC137" s="80"/>
    </row>
    <row r="138" spans="1:29" x14ac:dyDescent="0.2">
      <c r="A138" s="84">
        <v>131</v>
      </c>
      <c r="B138" s="84" t="str">
        <f ca="1"/>
        <v>Myanmar</v>
      </c>
      <c r="C138" s="84" t="str">
        <f ca="1"/>
        <v>MMR</v>
      </c>
      <c r="D138" s="219" t="str">
        <f ca="1"/>
        <v>EAS           East Asia &amp; Pacific</v>
      </c>
      <c r="E138" s="219" t="str">
        <f ca="1"/>
        <v>IDA</v>
      </c>
      <c r="F138" s="190" t="str">
        <f t="shared" ca="1" si="5"/>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0</v>
      </c>
      <c r="H138" s="80" cm="1">
        <f t="array" ref="H138">IF(
    SUM(IF(
            ISNUMBER(
                IF(
                    $M$4:$V$4,
                    (M138:V138),
                    "")),
            1,
            0))
        =0,
    NA(),
    IF(
        Parameters!$D$15=1,
        IF(
            SUM(--(ISNUMBER(IF($M$4:$V$4=1,(M138:V138),""))))&gt;0,
            MAX(IF(
                ISNUMBER(M138:V138),
                IF(
                    M$4:V$4=1,
                    M138:V138,
                    ""),
                "")),
            MAX(IF(
                ISNUMBER(M138:V138),
                IF(
                    M$4:V$4=2,
                    M138:V138,
                    ""),
                ""))
        ),
        IF(
            Parameters!$D$16=1,
            IFERROR(
                AVERAGE(IF(
                    ISNUMBER(M138:V138),
                    IF(
                        M$4:V$4=1,
                        M138:V138,
                        ""),
                    "")),
                AVERAGE(IF(
                    ISNUMBER(M138:V138),
                    IF(
                        M$4:V$4=2,
                        M138:V138,
                        ""),
                    ""))
            ),
            IF(
                Parameters!$D$17=1,
                IFERROR(
                    IF(
                        OR(
                            IF(
                                ISNUMBER(M138:V138),
                                IF(
                                    M$4:V$4=1,
                                    M138:V138,
                                    ""),
                                "")
                            =0),
                        0,
                        GEOMEAN(IF(
                            ISNUMBER(M138:V138),
                            IF(
                                M$4:V$4=1,
                                M138:V138,
                                ""),
                            ""))
                    ),
                    IF(
                        OR(IF(
                            ISNUMBER(M138:V138),
                            IF(
                                M$4:V$4=2,
                                M138:V138,
                                ""),
                            "")
                            =0),
                        0,
                        GEOMEAN(IF(
                            ISNUMBER(M138:V138),
                            IF(
                                M$4:V$4=2,
                                M138:V138,
                                ""),
                            "")))
                )
            )
        )
    )
)</f>
        <v>10</v>
      </c>
      <c r="I138" s="191" cm="1">
        <f t="array" ref="I138">IF(
    SUM(IF(
            ISNUMBER(
                IF(
                    $M$5:$V$5,
                    (M138:V138),
                    "")),
            1,
            0))
        =0,
    NA(),
    IF(
        Parameters!$D$15=1,
        IF(
            SUM(--(ISNUMBER(IF($M$5:$V$5=1,(M138:V138),""))))&gt;0,
            MAX(IF(
                ISNUMBER(M138:V138),
                IF(
                    M$5:V$5=1,
                    M138:V138,
                    ""),
                "")),
            MAX(IF(
                ISNUMBER(M138:V138),
                IF(
                    M$5:V$5=2,
                    M138:V138,
                    ""),
                ""))
        ),
        IF(
            Parameters!$D$16=1,
            IFERROR(
                AVERAGE(IF(
                    ISNUMBER(M138:V138),
                    IF(
                        M$5:V$5=1,
                        M138:V138,
                        ""),
                    "")),
                AVERAGE(IF(
                    ISNUMBER(M138:V138),
                    IF(
                        M$5:V$5=2,
                        M138:V138,
                        ""),
                    ""))
            ),
            IF(
                Parameters!$D$17=1,
                IFERROR(
                    IF(
                        OR(
                            IF(
                                ISNUMBER(M138:V138),
                                IF(
                                    M$5:V$5=1,
                                    M138:V138,
                                    ""),
                                "")
                            =0),
                        0,
                        GEOMEAN(IF(
                            ISNUMBER(M138:V138),
                            IF(
                                M$5:V$5=1,
                                M138:V138,
                                ""),
                            ""))
                    ),
                    IF(
                        OR(IF(
                            ISNUMBER(M138:V138),
                            IF(
                                M$5:V$5=2,
                                M138:V138,
                                ""),
                            "")
                            =0),
                        0,
                        GEOMEAN(IF(
                            ISNUMBER(M138:V138),
                            IF(
                                M$5:V$5=2,
                                M138:V138,
                                ""),
                            "")))
                )
            )
        )
    )
)</f>
        <v>0</v>
      </c>
      <c r="J138" s="242">
        <v>45188</v>
      </c>
      <c r="K138" s="242">
        <v>45272</v>
      </c>
      <c r="L138" s="91" t="s">
        <v>222</v>
      </c>
      <c r="M138" s="192">
        <v>10</v>
      </c>
      <c r="N138" s="192">
        <v>0</v>
      </c>
      <c r="O138" s="192">
        <v>0</v>
      </c>
      <c r="P138" s="192">
        <v>0</v>
      </c>
      <c r="Q138" s="192">
        <v>0</v>
      </c>
      <c r="R138" s="192" t="s">
        <v>409</v>
      </c>
      <c r="S138" s="192">
        <v>7.2</v>
      </c>
      <c r="T138" s="192" t="s">
        <v>945</v>
      </c>
      <c r="U138" s="192">
        <v>0</v>
      </c>
      <c r="V138" s="192" t="s">
        <v>409</v>
      </c>
      <c r="W138" s="192">
        <v>0</v>
      </c>
      <c r="X138" s="192" t="s">
        <v>409</v>
      </c>
      <c r="Y138" s="192"/>
      <c r="Z138" s="192"/>
      <c r="AA138" s="80"/>
      <c r="AB138" s="80"/>
      <c r="AC138" s="80"/>
    </row>
    <row r="139" spans="1:29" x14ac:dyDescent="0.2">
      <c r="A139" s="84">
        <v>132</v>
      </c>
      <c r="B139" s="84" t="str">
        <f ca="1"/>
        <v>Montenegro</v>
      </c>
      <c r="C139" s="84" t="str">
        <f ca="1"/>
        <v>MNE</v>
      </c>
      <c r="D139" s="219" t="str">
        <f ca="1"/>
        <v>ECS           Europe &amp; Central Asia</v>
      </c>
      <c r="E139" s="219" t="str">
        <f ca="1"/>
        <v>IBRD</v>
      </c>
      <c r="F139" s="190" t="str">
        <f t="shared" ca="1" si="5"/>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$M$4:$V$4,
                    (M139:V139),
                    "")),
            1,
            0))
        =0,
    NA(),
    IF(
        Parameters!$D$15=1,
        IF(
            SUM(--(ISNUMBER(IF($M$4:$V$4=1,(M139:V139),""))))&gt;0,
            MAX(IF(
                ISNUMBER(M139:V139),
                IF(
                    M$4:V$4=1,
                    M139:V139,
                    ""),
                "")),
            MAX(IF(
                ISNUMBER(M139:V139),
                IF(
                    M$4:V$4=2,
                    M139:V139,
                    ""),
                ""))
        ),
        IF(
            Parameters!$D$16=1,
            IFERROR(
                AVERAGE(IF(
                    ISNUMBER(M139:V139),
                    IF(
                        M$4:V$4=1,
                        M139:V139,
                        ""),
                    "")),
                AVERAGE(IF(
                    ISNUMBER(M139:V139),
                    IF(
                        M$4:V$4=2,
                        M139:V139,
                        ""),
                    ""))
            ),
            IF(
                Parameters!$D$17=1,
                IFERROR(
                    IF(
                        OR(
                            IF(
                                ISNUMBER(M139:V139),
                                IF(
                                    M$4:V$4=1,
                                    M139:V139,
                                    ""),
                                "")
                            =0),
                        0,
                        GEOMEAN(IF(
                            ISNUMBER(M139:V139),
                            IF(
                                M$4:V$4=1,
                                M139:V139,
                                ""),
                            ""))
                    ),
                    IF(
                        OR(IF(
                            ISNUMBER(M139:V139),
                            IF(
                                M$4:V$4=2,
                                M139:V139,
                                ""),
                            "")
                            =0),
                        0,
                        GEOMEAN(IF(
                            ISNUMBER(M139:V139),
                            IF(
                                M$4:V$4=2,
                                M139:V139,
                                ""),
                            "")))
                )
            )
        )
    )
)</f>
        <v>3.5</v>
      </c>
      <c r="I139" s="191" cm="1">
        <f t="array" ref="I139">IF(
    SUM(IF(
            ISNUMBER(
                IF(
                    $M$5:$V$5,
                    (M139:V139),
                    "")),
            1,
            0))
        =0,
    NA(),
    IF(
        Parameters!$D$15=1,
        IF(
            SUM(--(ISNUMBER(IF($M$5:$V$5=1,(M139:V139),""))))&gt;0,
            MAX(IF(
                ISNUMBER(M139:V139),
                IF(
                    M$5:V$5=1,
                    M139:V139,
                    ""),
                "")),
            MAX(IF(
                ISNUMBER(M139:V139),
                IF(
                    M$5:V$5=2,
                    M139:V139,
                    ""),
                ""))
        ),
        IF(
            Parameters!$D$16=1,
            IFERROR(
                AVERAGE(IF(
                    ISNUMBER(M139:V139),
                    IF(
                        M$5:V$5=1,
                        M139:V139,
                        ""),
                    "")),
                AVERAGE(IF(
                    ISNUMBER(M139:V139),
                    IF(
                        M$5:V$5=2,
                        M139:V139,
                        ""),
                    ""))
            ),
            IF(
                Parameters!$D$17=1,
                IFERROR(
                    IF(
                        OR(
                            IF(
                                ISNUMBER(M139:V139),
                                IF(
                                    M$5:V$5=1,
                                    M139:V139,
                                    ""),
                                "")
                            =0),
                        0,
                        GEOMEAN(IF(
                            ISNUMBER(M139:V139),
                            IF(
                                M$5:V$5=1,
                                M139:V139,
                                ""),
                            ""))
                    ),
                    IF(
                        OR(IF(
                            ISNUMBER(M139:V139),
                            IF(
                                M$5:V$5=2,
                                M139:V139,
                                ""),
                            "")
                            =0),
                        0,
                        GEOMEAN(IF(
                            ISNUMBER(M139:V139),
                            IF(
                                M$5:V$5=2,
                                M139:V139,
                                ""),
                            "")))
                )
            )
        )
    )
)</f>
        <v>0</v>
      </c>
      <c r="J139" s="242">
        <v>45188</v>
      </c>
      <c r="K139" s="242">
        <v>45272</v>
      </c>
      <c r="L139" s="91" t="s">
        <v>224</v>
      </c>
      <c r="M139" s="192">
        <v>3.5</v>
      </c>
      <c r="N139" s="192">
        <v>0</v>
      </c>
      <c r="O139" s="192">
        <v>0</v>
      </c>
      <c r="P139" s="192">
        <v>0</v>
      </c>
      <c r="Q139" s="192">
        <v>0</v>
      </c>
      <c r="R139" s="192" t="s">
        <v>409</v>
      </c>
      <c r="S139" s="192">
        <v>3.1</v>
      </c>
      <c r="T139" s="192" t="s">
        <v>934</v>
      </c>
      <c r="U139" s="192">
        <v>0</v>
      </c>
      <c r="V139" s="192" t="s">
        <v>409</v>
      </c>
      <c r="W139" s="192">
        <v>0</v>
      </c>
      <c r="X139" s="192" t="s">
        <v>409</v>
      </c>
      <c r="Y139" s="192"/>
      <c r="Z139" s="192"/>
      <c r="AA139" s="80"/>
      <c r="AB139" s="80"/>
      <c r="AC139" s="80"/>
    </row>
    <row r="140" spans="1:29" x14ac:dyDescent="0.2">
      <c r="A140" s="84">
        <v>133</v>
      </c>
      <c r="B140" s="84" t="str">
        <f ca="1"/>
        <v>Mongolia</v>
      </c>
      <c r="C140" s="84" t="str">
        <f ca="1"/>
        <v>MNG</v>
      </c>
      <c r="D140" s="219" t="str">
        <f ca="1"/>
        <v>EAS           East Asia &amp; Pacific</v>
      </c>
      <c r="E140" s="219" t="str">
        <f ca="1"/>
        <v>IBRD</v>
      </c>
      <c r="F140" s="190" t="str">
        <f t="shared" ca="1" si="5"/>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$M$4:$V$4,
                    (M140:V140),
                    "")),
            1,
            0))
        =0,
    NA(),
    IF(
        Parameters!$D$15=1,
        IF(
            SUM(--(ISNUMBER(IF($M$4:$V$4=1,(M140:V140),""))))&gt;0,
            MAX(IF(
                ISNUMBER(M140:V140),
                IF(
                    M$4:V$4=1,
                    M140:V140,
                    ""),
                "")),
            MAX(IF(
                ISNUMBER(M140:V140),
                IF(
                    M$4:V$4=2,
                    M140:V140,
                    ""),
                ""))
        ),
        IF(
            Parameters!$D$16=1,
            IFERROR(
                AVERAGE(IF(
                    ISNUMBER(M140:V140),
                    IF(
                        M$4:V$4=1,
                        M140:V140,
                        ""),
                    "")),
                AVERAGE(IF(
                    ISNUMBER(M140:V140),
                    IF(
                        M$4:V$4=2,
                        M140:V140,
                        ""),
                    ""))
            ),
            IF(
                Parameters!$D$17=1,
                IFERROR(
                    IF(
                        OR(
                            IF(
                                ISNUMBER(M140:V140),
                                IF(
                                    M$4:V$4=1,
                                    M140:V140,
                                    ""),
                                "")
                            =0),
                        0,
                        GEOMEAN(IF(
                            ISNUMBER(M140:V140),
                            IF(
                                M$4:V$4=1,
                                M140:V140,
                                ""),
                            ""))
                    ),
                    IF(
                        OR(IF(
                            ISNUMBER(M140:V140),
                            IF(
                                M$4:V$4=2,
                                M140:V140,
                                ""),
                            "")
                            =0),
                        0,
                        GEOMEAN(IF(
                            ISNUMBER(M140:V140),
                            IF(
                                M$4:V$4=2,
                                M140:V140,
                                ""),
                            "")))
                )
            )
        )
    )
)</f>
        <v>3.3333333333333299</v>
      </c>
      <c r="I140" s="191" cm="1">
        <f t="array" ref="I140">IF(
    SUM(IF(
            ISNUMBER(
                IF(
                    $M$5:$V$5,
                    (M140:V140),
                    "")),
            1,
            0))
        =0,
    NA(),
    IF(
        Parameters!$D$15=1,
        IF(
            SUM(--(ISNUMBER(IF($M$5:$V$5=1,(M140:V140),""))))&gt;0,
            MAX(IF(
                ISNUMBER(M140:V140),
                IF(
                    M$5:V$5=1,
                    M140:V140,
                    ""),
                "")),
            MAX(IF(
                ISNUMBER(M140:V140),
                IF(
                    M$5:V$5=2,
                    M140:V140,
                    ""),
                ""))
        ),
        IF(
            Parameters!$D$16=1,
            IFERROR(
                AVERAGE(IF(
                    ISNUMBER(M140:V140),
                    IF(
                        M$5:V$5=1,
                        M140:V140,
                        ""),
                    "")),
                AVERAGE(IF(
                    ISNUMBER(M140:V140),
                    IF(
                        M$5:V$5=2,
                        M140:V140,
                        ""),
                    ""))
            ),
            IF(
                Parameters!$D$17=1,
                IFERROR(
                    IF(
                        OR(
                            IF(
                                ISNUMBER(M140:V140),
                                IF(
                                    M$5:V$5=1,
                                    M140:V140,
                                    ""),
                                "")
                            =0),
                        0,
                        GEOMEAN(IF(
                            ISNUMBER(M140:V140),
                            IF(
                                M$5:V$5=1,
                                M140:V140,
                                ""),
                            ""))
                    ),
                    IF(
                        OR(IF(
                            ISNUMBER(M140:V140),
                            IF(
                                M$5:V$5=2,
                                M140:V140,
                                ""),
                            "")
                            =0),
                        0,
                        GEOMEAN(IF(
                            ISNUMBER(M140:V140),
                            IF(
                                M$5:V$5=2,
                                M140:V140,
                                ""),
                            "")))
                )
            )
        )
    )
)</f>
        <v>0</v>
      </c>
      <c r="J140" s="242">
        <v>45188</v>
      </c>
      <c r="K140" s="242">
        <v>45014</v>
      </c>
      <c r="L140" s="91" t="s">
        <v>226</v>
      </c>
      <c r="M140" s="192">
        <v>3.3333333333333299</v>
      </c>
      <c r="N140" s="192" t="s">
        <v>409</v>
      </c>
      <c r="O140" s="192">
        <v>0</v>
      </c>
      <c r="P140" s="192">
        <v>0</v>
      </c>
      <c r="Q140" s="192">
        <v>0</v>
      </c>
      <c r="R140" s="192" t="s">
        <v>409</v>
      </c>
      <c r="S140" s="192">
        <v>3</v>
      </c>
      <c r="T140" s="192" t="s">
        <v>409</v>
      </c>
      <c r="U140" s="192">
        <v>0</v>
      </c>
      <c r="V140" s="192" t="s">
        <v>409</v>
      </c>
      <c r="W140" s="192">
        <v>0</v>
      </c>
      <c r="X140" s="192" t="s">
        <v>409</v>
      </c>
      <c r="Y140" s="192"/>
      <c r="Z140" s="192"/>
      <c r="AA140" s="80"/>
      <c r="AB140" s="80"/>
      <c r="AC140" s="80"/>
    </row>
    <row r="141" spans="1:29" x14ac:dyDescent="0.2">
      <c r="A141" s="84">
        <v>134</v>
      </c>
      <c r="B141" s="84" t="str">
        <f ca="1"/>
        <v>Northern Mariana Islands</v>
      </c>
      <c r="C141" s="84" t="str">
        <f ca="1"/>
        <v>MNP</v>
      </c>
      <c r="D141" s="219" t="str">
        <f ca="1"/>
        <v>EAS           East Asia &amp; Pacific</v>
      </c>
      <c r="E141" s="219" t="str">
        <f ca="1"/>
        <v>NA</v>
      </c>
      <c r="F141" s="190" t="str">
        <f t="shared" ca="1" si="5"/>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t="e" cm="1">
        <f t="array" ref="H141">IF(
    SUM(IF(
            ISNUMBER(
                IF(
                    $M$4:$V$4,
                    (M141:V141),
                    "")),
            1,
            0))
        =0,
    NA(),
    IF(
        Parameters!$D$15=1,
        IF(
            SUM(--(ISNUMBER(IF($M$4:$V$4=1,(M141:V141),""))))&gt;0,
            MAX(IF(
                ISNUMBER(M141:V141),
                IF(
                    M$4:V$4=1,
                    M141:V141,
                    ""),
                "")),
            MAX(IF(
                ISNUMBER(M141:V141),
                IF(
                    M$4:V$4=2,
                    M141:V141,
                    ""),
                ""))
        ),
        IF(
            Parameters!$D$16=1,
            IFERROR(
                AVERAGE(IF(
                    ISNUMBER(M141:V141),
                    IF(
                        M$4:V$4=1,
                        M141:V141,
                        ""),
                    "")),
                AVERAGE(IF(
                    ISNUMBER(M141:V141),
                    IF(
                        M$4:V$4=2,
                        M141:V141,
                        ""),
                    ""))
            ),
            IF(
                Parameters!$D$17=1,
                IFERROR(
                    IF(
                        OR(
                            IF(
                                ISNUMBER(M141:V141),
                                IF(
                                    M$4:V$4=1,
                                    M141:V141,
                                    ""),
                                "")
                            =0),
                        0,
                        GEOMEAN(IF(
                            ISNUMBER(M141:V141),
                            IF(
                                M$4:V$4=1,
                                M141:V141,
                                ""),
                            ""))
                    ),
                    IF(
                        OR(IF(
                            ISNUMBER(M141:V141),
                            IF(
                                M$4:V$4=2,
                                M141:V141,
                                ""),
                            "")
                            =0),
                        0,
                        GEOMEAN(IF(
                            ISNUMBER(M141:V141),
                            IF(
                                M$4:V$4=2,
                                M141:V141,
                                ""),
                            "")))
                )
            )
        )
    )
)</f>
        <v>#N/A</v>
      </c>
      <c r="I141" s="191" cm="1">
        <f t="array" ref="I141">IF(
    SUM(IF(
            ISNUMBER(
                IF(
                    $M$5:$V$5,
                    (M141:V141),
                    "")),
            1,
            0))
        =0,
    NA(),
    IF(
        Parameters!$D$15=1,
        IF(
            SUM(--(ISNUMBER(IF($M$5:$V$5=1,(M141:V141),""))))&gt;0,
            MAX(IF(
                ISNUMBER(M141:V141),
                IF(
                    M$5:V$5=1,
                    M141:V141,
                    ""),
                "")),
            MAX(IF(
                ISNUMBER(M141:V141),
                IF(
                    M$5:V$5=2,
                    M141:V141,
                    ""),
                ""))
        ),
        IF(
            Parameters!$D$16=1,
            IFERROR(
                AVERAGE(IF(
                    ISNUMBER(M141:V141),
                    IF(
                        M$5:V$5=1,
                        M141:V141,
                        ""),
                    "")),
                AVERAGE(IF(
                    ISNUMBER(M141:V141),
                    IF(
                        M$5:V$5=2,
                        M141:V141,
                        ""),
                    ""))
            ),
            IF(
                Parameters!$D$17=1,
                IFERROR(
                    IF(
                        OR(
                            IF(
                                ISNUMBER(M141:V141),
                                IF(
                                    M$5:V$5=1,
                                    M141:V141,
                                    ""),
                                "")
                            =0),
                        0,
                        GEOMEAN(IF(
                            ISNUMBER(M141:V141),
                            IF(
                                M$5:V$5=1,
                                M141:V141,
                                ""),
                            ""))
                    ),
                    IF(
                        OR(IF(
                            ISNUMBER(M141:V141),
                            IF(
                                M$5:V$5=2,
                                M141:V141,
                                ""),
                            "")
                            =0),
                        0,
                        GEOMEAN(IF(
                            ISNUMBER(M141:V141),
                            IF(
                                M$5:V$5=2,
                                M141:V141,
                                ""),
                            "")))
                )
            )
        )
    )
)</f>
        <v>0</v>
      </c>
      <c r="J141" s="242" t="s">
        <v>409</v>
      </c>
      <c r="K141" s="242">
        <v>45218</v>
      </c>
      <c r="L141" s="91" t="s">
        <v>710</v>
      </c>
      <c r="M141" s="192" t="s">
        <v>409</v>
      </c>
      <c r="N141" s="192">
        <v>0</v>
      </c>
      <c r="O141" s="192" t="s">
        <v>409</v>
      </c>
      <c r="P141" s="192">
        <v>0</v>
      </c>
      <c r="Q141" s="192">
        <v>0</v>
      </c>
      <c r="R141" s="192" t="s">
        <v>409</v>
      </c>
      <c r="S141" s="192" t="s">
        <v>409</v>
      </c>
      <c r="T141" s="192" t="s">
        <v>878</v>
      </c>
      <c r="U141" s="192" t="s">
        <v>409</v>
      </c>
      <c r="V141" s="192" t="s">
        <v>409</v>
      </c>
      <c r="W141" s="192">
        <v>0</v>
      </c>
      <c r="X141" s="192" t="s">
        <v>409</v>
      </c>
      <c r="Y141" s="192"/>
      <c r="Z141" s="192"/>
      <c r="AA141" s="80"/>
      <c r="AB141" s="80"/>
      <c r="AC141" s="80"/>
    </row>
    <row r="142" spans="1:29" x14ac:dyDescent="0.2">
      <c r="A142" s="84">
        <v>135</v>
      </c>
      <c r="B142" s="84" t="str">
        <f ca="1"/>
        <v>Mozambique</v>
      </c>
      <c r="C142" s="84" t="str">
        <f ca="1"/>
        <v>MOZ</v>
      </c>
      <c r="D142" s="219" t="str">
        <f ca="1"/>
        <v>SSF           Sub-Saharan Africa</v>
      </c>
      <c r="E142" s="219" t="str">
        <f ca="1"/>
        <v>IDA</v>
      </c>
      <c r="F142" s="190" t="str">
        <f t="shared" ca="1" si="5"/>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$M$4:$V$4,
                    (M142:V142),
                    "")),
            1,
            0))
        =0,
    NA(),
    IF(
        Parameters!$D$15=1,
        IF(
            SUM(--(ISNUMBER(IF($M$4:$V$4=1,(M142:V142),""))))&gt;0,
            MAX(IF(
                ISNUMBER(M142:V142),
                IF(
                    M$4:V$4=1,
                    M142:V142,
                    ""),
                "")),
            MAX(IF(
                ISNUMBER(M142:V142),
                IF(
                    M$4:V$4=2,
                    M142:V142,
                    ""),
                ""))
        ),
        IF(
            Parameters!$D$16=1,
            IFERROR(
                AVERAGE(IF(
                    ISNUMBER(M142:V142),
                    IF(
                        M$4:V$4=1,
                        M142:V142,
                        ""),
                    "")),
                AVERAGE(IF(
                    ISNUMBER(M142:V142),
                    IF(
                        M$4:V$4=2,
                        M142:V142,
                        ""),
                    ""))
            ),
            IF(
                Parameters!$D$17=1,
                IFERROR(
                    IF(
                        OR(
                            IF(
                                ISNUMBER(M142:V142),
                                IF(
                                    M$4:V$4=1,
                                    M142:V142,
                                    ""),
                                "")
                            =0),
                        0,
                        GEOMEAN(IF(
                            ISNUMBER(M142:V142),
                            IF(
                                M$4:V$4=1,
                                M142:V142,
                                ""),
                            ""))
                    ),
                    IF(
                        OR(IF(
                            ISNUMBER(M142:V142),
                            IF(
                                M$4:V$4=2,
                                M142:V142,
                                ""),
                            "")
                            =0),
                        0,
                        GEOMEAN(IF(
                            ISNUMBER(M142:V142),
                            IF(
                                M$4:V$4=2,
                                M142:V142,
                                ""),
                            "")))
                )
            )
        )
    )
)</f>
        <v>6.6666666666666599</v>
      </c>
      <c r="I142" s="191" cm="1">
        <f t="array" ref="I142">IF(
    SUM(IF(
            ISNUMBER(
                IF(
                    $M$5:$V$5,
                    (M142:V142),
                    "")),
            1,
            0))
        =0,
    NA(),
    IF(
        Parameters!$D$15=1,
        IF(
            SUM(--(ISNUMBER(IF($M$5:$V$5=1,(M142:V142),""))))&gt;0,
            MAX(IF(
                ISNUMBER(M142:V142),
                IF(
                    M$5:V$5=1,
                    M142:V142,
                    ""),
                "")),
            MAX(IF(
                ISNUMBER(M142:V142),
                IF(
                    M$5:V$5=2,
                    M142:V142,
                    ""),
                ""))
        ),
        IF(
            Parameters!$D$16=1,
            IFERROR(
                AVERAGE(IF(
                    ISNUMBER(M142:V142),
                    IF(
                        M$5:V$5=1,
                        M142:V142,
                        ""),
                    "")),
                AVERAGE(IF(
                    ISNUMBER(M142:V142),
                    IF(
                        M$5:V$5=2,
                        M142:V142,
                        ""),
                    ""))
            ),
            IF(
                Parameters!$D$17=1,
                IFERROR(
                    IF(
                        OR(
                            IF(
                                ISNUMBER(M142:V142),
                                IF(
                                    M$5:V$5=1,
                                    M142:V142,
                                    ""),
                                "")
                            =0),
                        0,
                        GEOMEAN(IF(
                            ISNUMBER(M142:V142),
                            IF(
                                M$5:V$5=1,
                                M142:V142,
                                ""),
                            ""))
                    ),
                    IF(
                        OR(IF(
                            ISNUMBER(M142:V142),
                            IF(
                                M$5:V$5=2,
                                M142:V142,
                                ""),
                            "")
                            =0),
                        0,
                        GEOMEAN(IF(
                            ISNUMBER(M142:V142),
                            IF(
                                M$5:V$5=2,
                                M142:V142,
                                ""),
                            "")))
                )
            )
        )
    )
)</f>
        <v>0</v>
      </c>
      <c r="J142" s="242">
        <v>45188</v>
      </c>
      <c r="K142" s="242">
        <v>45259</v>
      </c>
      <c r="L142" s="91" t="s">
        <v>228</v>
      </c>
      <c r="M142" s="192">
        <v>6.6666666666666599</v>
      </c>
      <c r="N142" s="192" t="s">
        <v>409</v>
      </c>
      <c r="O142" s="192">
        <v>0</v>
      </c>
      <c r="P142" s="192">
        <v>0</v>
      </c>
      <c r="Q142" s="192">
        <v>0</v>
      </c>
      <c r="R142" s="192" t="s">
        <v>409</v>
      </c>
      <c r="S142" s="192">
        <v>5</v>
      </c>
      <c r="T142" s="192" t="s">
        <v>409</v>
      </c>
      <c r="U142" s="192">
        <v>0</v>
      </c>
      <c r="V142" s="192" t="s">
        <v>409</v>
      </c>
      <c r="W142" s="192">
        <v>0.132653061224489</v>
      </c>
      <c r="X142" s="192" t="s">
        <v>409</v>
      </c>
      <c r="Y142" s="192"/>
      <c r="Z142" s="192"/>
      <c r="AA142" s="80"/>
      <c r="AB142" s="80"/>
      <c r="AC142" s="80"/>
    </row>
    <row r="143" spans="1:29" x14ac:dyDescent="0.2">
      <c r="A143" s="84">
        <v>136</v>
      </c>
      <c r="B143" s="84" t="str">
        <f ca="1"/>
        <v>Mauritania</v>
      </c>
      <c r="C143" s="84" t="str">
        <f ca="1"/>
        <v>MRT</v>
      </c>
      <c r="D143" s="219" t="str">
        <f ca="1"/>
        <v>SSF           Sub-Saharan Africa</v>
      </c>
      <c r="E143" s="219" t="str">
        <f ca="1"/>
        <v>IDA</v>
      </c>
      <c r="F143" s="190" t="str">
        <f t="shared" ca="1" si="5"/>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$M$4:$V$4,
                    (M143:V143),
                    "")),
            1,
            0))
        =0,
    NA(),
    IF(
        Parameters!$D$15=1,
        IF(
            SUM(--(ISNUMBER(IF($M$4:$V$4=1,(M143:V143),""))))&gt;0,
            MAX(IF(
                ISNUMBER(M143:V143),
                IF(
                    M$4:V$4=1,
                    M143:V143,
                    ""),
                "")),
            MAX(IF(
                ISNUMBER(M143:V143),
                IF(
                    M$4:V$4=2,
                    M143:V143,
                    ""),
                ""))
        ),
        IF(
            Parameters!$D$16=1,
            IFERROR(
                AVERAGE(IF(
                    ISNUMBER(M143:V143),
                    IF(
                        M$4:V$4=1,
                        M143:V143,
                        ""),
                    "")),
                AVERAGE(IF(
                    ISNUMBER(M143:V143),
                    IF(
                        M$4:V$4=2,
                        M143:V143,
                        ""),
                    ""))
            ),
            IF(
                Parameters!$D$17=1,
                IFERROR(
                    IF(
                        OR(
                            IF(
                                ISNUMBER(M143:V143),
                                IF(
                                    M$4:V$4=1,
                                    M143:V143,
                                    ""),
                                "")
                            =0),
                        0,
                        GEOMEAN(IF(
                            ISNUMBER(M143:V143),
                            IF(
                                M$4:V$4=1,
                                M143:V143,
                                ""),
                            ""))
                    ),
                    IF(
                        OR(IF(
                            ISNUMBER(M143:V143),
                            IF(
                                M$4:V$4=2,
                                M143:V143,
                                ""),
                            "")
                            =0),
                        0,
                        GEOMEAN(IF(
                            ISNUMBER(M143:V143),
                            IF(
                                M$4:V$4=2,
                                M143:V143,
                                ""),
                            "")))
                )
            )
        )
    )
)</f>
        <v>5</v>
      </c>
      <c r="I143" s="191" cm="1">
        <f t="array" ref="I143">IF(
    SUM(IF(
            ISNUMBER(
                IF(
                    $M$5:$V$5,
                    (M143:V143),
                    "")),
            1,
            0))
        =0,
    NA(),
    IF(
        Parameters!$D$15=1,
        IF(
            SUM(--(ISNUMBER(IF($M$5:$V$5=1,(M143:V143),""))))&gt;0,
            MAX(IF(
                ISNUMBER(M143:V143),
                IF(
                    M$5:V$5=1,
                    M143:V143,
                    ""),
                "")),
            MAX(IF(
                ISNUMBER(M143:V143),
                IF(
                    M$5:V$5=2,
                    M143:V143,
                    ""),
                ""))
        ),
        IF(
            Parameters!$D$16=1,
            IFERROR(
                AVERAGE(IF(
                    ISNUMBER(M143:V143),
                    IF(
                        M$5:V$5=1,
                        M143:V143,
                        ""),
                    "")),
                AVERAGE(IF(
                    ISNUMBER(M143:V143),
                    IF(
                        M$5:V$5=2,
                        M143:V143,
                        ""),
                    ""))
            ),
            IF(
                Parameters!$D$17=1,
                IFERROR(
                    IF(
                        OR(
                            IF(
                                ISNUMBER(M143:V143),
                                IF(
                                    M$5:V$5=1,
                                    M143:V143,
                                    ""),
                                "")
                            =0),
                        0,
                        GEOMEAN(IF(
                            ISNUMBER(M143:V143),
                            IF(
                                M$5:V$5=1,
                                M143:V143,
                                ""),
                            ""))
                    ),
                    IF(
                        OR(IF(
                            ISNUMBER(M143:V143),
                            IF(
                                M$5:V$5=2,
                                M143:V143,
                                ""),
                            "")
                            =0),
                        0,
                        GEOMEAN(IF(
                            ISNUMBER(M143:V143),
                            IF(
                                M$5:V$5=2,
                                M143:V143,
                                ""),
                            "")))
                )
            )
        )
    )
)</f>
        <v>0</v>
      </c>
      <c r="J143" s="242">
        <v>45188</v>
      </c>
      <c r="K143" s="242">
        <v>45259</v>
      </c>
      <c r="L143" s="91" t="s">
        <v>230</v>
      </c>
      <c r="M143" s="192">
        <v>5</v>
      </c>
      <c r="N143" s="192" t="s">
        <v>409</v>
      </c>
      <c r="O143" s="192">
        <v>0</v>
      </c>
      <c r="P143" s="192">
        <v>0</v>
      </c>
      <c r="Q143" s="192">
        <v>0</v>
      </c>
      <c r="R143" s="192" t="s">
        <v>409</v>
      </c>
      <c r="S143" s="192">
        <v>4</v>
      </c>
      <c r="T143" s="192" t="s">
        <v>409</v>
      </c>
      <c r="U143" s="192">
        <v>0</v>
      </c>
      <c r="V143" s="192" t="s">
        <v>409</v>
      </c>
      <c r="W143" s="192">
        <v>0</v>
      </c>
      <c r="X143" s="192" t="s">
        <v>409</v>
      </c>
      <c r="Y143" s="192"/>
      <c r="Z143" s="192"/>
      <c r="AA143" s="80"/>
      <c r="AB143" s="80"/>
      <c r="AC143" s="80"/>
    </row>
    <row r="144" spans="1:29" x14ac:dyDescent="0.2">
      <c r="A144" s="84">
        <v>137</v>
      </c>
      <c r="B144" s="84" t="str">
        <f ca="1"/>
        <v>Mauritius</v>
      </c>
      <c r="C144" s="84" t="str">
        <f ca="1"/>
        <v>MUS</v>
      </c>
      <c r="D144" s="219" t="str">
        <f ca="1"/>
        <v>SSF           Sub-Saharan Africa</v>
      </c>
      <c r="E144" s="219" t="str">
        <f ca="1"/>
        <v>IBRD</v>
      </c>
      <c r="F144" s="190" t="str">
        <f t="shared" ca="1" si="5"/>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5.7735026918962546</v>
      </c>
      <c r="H144" s="80" cm="1">
        <f t="array" ref="H144">IF(
    SUM(IF(
            ISNUMBER(
                IF(
                    $M$4:$V$4,
                    (M144:V144),
                    "")),
            1,
            0))
        =0,
    NA(),
    IF(
        Parameters!$D$15=1,
        IF(
            SUM(--(ISNUMBER(IF($M$4:$V$4=1,(M144:V144),""))))&gt;0,
            MAX(IF(
                ISNUMBER(M144:V144),
                IF(
                    M$4:V$4=1,
                    M144:V144,
                    ""),
                "")),
            MAX(IF(
                ISNUMBER(M144:V144),
                IF(
                    M$4:V$4=2,
                    M144:V144,
                    ""),
                ""))
        ),
        IF(
            Parameters!$D$16=1,
            IFERROR(
                AVERAGE(IF(
                    ISNUMBER(M144:V144),
                    IF(
                        M$4:V$4=1,
                        M144:V144,
                        ""),
                    "")),
                AVERAGE(IF(
                    ISNUMBER(M144:V144),
                    IF(
                        M$4:V$4=2,
                        M144:V144,
                        ""),
                    ""))
            ),
            IF(
                Parameters!$D$17=1,
                IFERROR(
                    IF(
                        OR(
                            IF(
                                ISNUMBER(M144:V144),
                                IF(
                                    M$4:V$4=1,
                                    M144:V144,
                                    ""),
                                "")
                            =0),
                        0,
                        GEOMEAN(IF(
                            ISNUMBER(M144:V144),
                            IF(
                                M$4:V$4=1,
                                M144:V144,
                                ""),
                            ""))
                    ),
                    IF(
                        OR(IF(
                            ISNUMBER(M144:V144),
                            IF(
                                M$4:V$4=2,
                                M144:V144,
                                ""),
                            "")
                            =0),
                        0,
                        GEOMEAN(IF(
                            ISNUMBER(M144:V144),
                            IF(
                                M$4:V$4=2,
                                M144:V144,
                                ""),
                            "")))
                )
            )
        )
    )
)</f>
        <v>3.3333333333333299</v>
      </c>
      <c r="I144" s="191" cm="1">
        <f t="array" ref="I144">IF(
    SUM(IF(
            ISNUMBER(
                IF(
                    $M$5:$V$5,
                    (M144:V144),
                    "")),
            1,
            0))
        =0,
    NA(),
    IF(
        Parameters!$D$15=1,
        IF(
            SUM(--(ISNUMBER(IF($M$5:$V$5=1,(M144:V144),""))))&gt;0,
            MAX(IF(
                ISNUMBER(M144:V144),
                IF(
                    M$5:V$5=1,
                    M144:V144,
                    ""),
                "")),
            MAX(IF(
                ISNUMBER(M144:V144),
                IF(
                    M$5:V$5=2,
                    M144:V144,
                    ""),
                ""))
        ),
        IF(
            Parameters!$D$16=1,
            IFERROR(
                AVERAGE(IF(
                    ISNUMBER(M144:V144),
                    IF(
                        M$5:V$5=1,
                        M144:V144,
                        ""),
                    "")),
                AVERAGE(IF(
                    ISNUMBER(M144:V144),
                    IF(
                        M$5:V$5=2,
                        M144:V144,
                        ""),
                    ""))
            ),
            IF(
                Parameters!$D$17=1,
                IFERROR(
                    IF(
                        OR(
                            IF(
                                ISNUMBER(M144:V144),
                                IF(
                                    M$5:V$5=1,
                                    M144:V144,
                                    ""),
                                "")
                            =0),
                        0,
                        GEOMEAN(IF(
                            ISNUMBER(M144:V144),
                            IF(
                                M$5:V$5=1,
                                M144:V144,
                                ""),
                            ""))
                    ),
                    IF(
                        OR(IF(
                            ISNUMBER(M144:V144),
                            IF(
                                M$5:V$5=2,
                                M144:V144,
                                ""),
                            "")
                            =0),
                        0,
                        GEOMEAN(IF(
                            ISNUMBER(M144:V144),
                            IF(
                                M$5:V$5=2,
                                M144:V144,
                                ""),
                            "")))
                )
            )
        )
    )
)</f>
        <v>10</v>
      </c>
      <c r="J144" s="242">
        <v>45188</v>
      </c>
      <c r="K144" s="242">
        <v>45259</v>
      </c>
      <c r="L144" s="91" t="s">
        <v>232</v>
      </c>
      <c r="M144" s="192">
        <v>3.3333333333333299</v>
      </c>
      <c r="N144" s="192" t="s">
        <v>409</v>
      </c>
      <c r="O144" s="192">
        <v>0</v>
      </c>
      <c r="P144" s="192">
        <v>0</v>
      </c>
      <c r="Q144" s="192">
        <v>10</v>
      </c>
      <c r="R144" s="192" t="s">
        <v>409</v>
      </c>
      <c r="S144" s="192">
        <v>3</v>
      </c>
      <c r="T144" s="192" t="s">
        <v>409</v>
      </c>
      <c r="U144" s="192">
        <v>0</v>
      </c>
      <c r="V144" s="192" t="s">
        <v>409</v>
      </c>
      <c r="W144" s="192">
        <v>1</v>
      </c>
      <c r="X144" s="192" t="s">
        <v>409</v>
      </c>
      <c r="Y144" s="192"/>
      <c r="Z144" s="192"/>
      <c r="AA144" s="80"/>
      <c r="AB144" s="80"/>
      <c r="AC144" s="80"/>
    </row>
    <row r="145" spans="1:29" x14ac:dyDescent="0.2">
      <c r="A145" s="84">
        <v>138</v>
      </c>
      <c r="B145" s="84" t="str">
        <f ca="1"/>
        <v>Malawi</v>
      </c>
      <c r="C145" s="84" t="str">
        <f ca="1"/>
        <v>MWI</v>
      </c>
      <c r="D145" s="219" t="str">
        <f ca="1"/>
        <v>SSF           Sub-Saharan Africa</v>
      </c>
      <c r="E145" s="219" t="str">
        <f ca="1"/>
        <v>IDA</v>
      </c>
      <c r="F145" s="190" t="str">
        <f t="shared" ca="1" si="5"/>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6.9522178715380676</v>
      </c>
      <c r="H145" s="80" cm="1">
        <f t="array" ref="H145">IF(
    SUM(IF(
            ISNUMBER(
                IF(
                    $M$4:$V$4,
                    (M145:V145),
                    "")),
            1,
            0))
        =0,
    NA(),
    IF(
        Parameters!$D$15=1,
        IF(
            SUM(--(ISNUMBER(IF($M$4:$V$4=1,(M145:V145),""))))&gt;0,
            MAX(IF(
                ISNUMBER(M145:V145),
                IF(
                    M$4:V$4=1,
                    M145:V145,
                    ""),
                "")),
            MAX(IF(
                ISNUMBER(M145:V145),
                IF(
                    M$4:V$4=2,
                    M145:V145,
                    ""),
                ""))
        ),
        IF(
            Parameters!$D$16=1,
            IFERROR(
                AVERAGE(IF(
                    ISNUMBER(M145:V145),
                    IF(
                        M$4:V$4=1,
                        M145:V145,
                        ""),
                    "")),
                AVERAGE(IF(
                    ISNUMBER(M145:V145),
                    IF(
                        M$4:V$4=2,
                        M145:V145,
                        ""),
                    ""))
            ),
            IF(
                Parameters!$D$17=1,
                IFERROR(
                    IF(
                        OR(
                            IF(
                                ISNUMBER(M145:V145),
                                IF(
                                    M$4:V$4=1,
                                    M145:V145,
                                    ""),
                                "")
                            =0),
                        0,
                        GEOMEAN(IF(
                            ISNUMBER(M145:V145),
                            IF(
                                M$4:V$4=1,
                                M145:V145,
                                ""),
                            ""))
                    ),
                    IF(
                        OR(IF(
                            ISNUMBER(M145:V145),
                            IF(
                                M$4:V$4=2,
                                M145:V145,
                                ""),
                            "")
                            =0),
                        0,
                        GEOMEAN(IF(
                            ISNUMBER(M145:V145),
                            IF(
                                M$4:V$4=2,
                                M145:V145,
                                ""),
                            "")))
                )
            )
        )
    )
)</f>
        <v>4.8333333333333304</v>
      </c>
      <c r="I145" s="191" cm="1">
        <f t="array" ref="I145">IF(
    SUM(IF(
            ISNUMBER(
                IF(
                    $M$5:$V$5,
                    (M145:V145),
                    "")),
            1,
            0))
        =0,
    NA(),
    IF(
        Parameters!$D$15=1,
        IF(
            SUM(--(ISNUMBER(IF($M$5:$V$5=1,(M145:V145),""))))&gt;0,
            MAX(IF(
                ISNUMBER(M145:V145),
                IF(
                    M$5:V$5=1,
                    M145:V145,
                    ""),
                "")),
            MAX(IF(
                ISNUMBER(M145:V145),
                IF(
                    M$5:V$5=2,
                    M145:V145,
                    ""),
                ""))
        ),
        IF(
            Parameters!$D$16=1,
            IFERROR(
                AVERAGE(IF(
                    ISNUMBER(M145:V145),
                    IF(
                        M$5:V$5=1,
                        M145:V145,
                        ""),
                    "")),
                AVERAGE(IF(
                    ISNUMBER(M145:V145),
                    IF(
                        M$5:V$5=2,
                        M145:V145,
                        ""),
                    ""))
            ),
            IF(
                Parameters!$D$17=1,
                IFERROR(
                    IF(
                        OR(
                            IF(
                                ISNUMBER(M145:V145),
                                IF(
                                    M$5:V$5=1,
                                    M145:V145,
                                    ""),
                                "")
                            =0),
                        0,
                        GEOMEAN(IF(
                            ISNUMBER(M145:V145),
                            IF(
                                M$5:V$5=1,
                                M145:V145,
                                ""),
                            ""))
                    ),
                    IF(
                        OR(IF(
                            ISNUMBER(M145:V145),
                            IF(
                                M$5:V$5=2,
                                M145:V145,
                                ""),
                            "")
                            =0),
                        0,
                        GEOMEAN(IF(
                            ISNUMBER(M145:V145),
                            IF(
                                M$5:V$5=2,
                                M145:V145,
                                ""),
                            "")))
                )
            )
        )
    )
)</f>
        <v>10</v>
      </c>
      <c r="J145" s="242">
        <v>45188</v>
      </c>
      <c r="K145" s="242">
        <v>45259</v>
      </c>
      <c r="L145" s="91" t="s">
        <v>234</v>
      </c>
      <c r="M145" s="192">
        <v>4.8333333333333304</v>
      </c>
      <c r="N145" s="192" t="s">
        <v>409</v>
      </c>
      <c r="O145" s="192">
        <v>0</v>
      </c>
      <c r="P145" s="192">
        <v>10</v>
      </c>
      <c r="Q145" s="192">
        <v>0</v>
      </c>
      <c r="R145" s="192" t="s">
        <v>409</v>
      </c>
      <c r="S145" s="192">
        <v>3.9</v>
      </c>
      <c r="T145" s="192" t="s">
        <v>409</v>
      </c>
      <c r="U145" s="192">
        <v>0</v>
      </c>
      <c r="V145" s="192" t="s">
        <v>901</v>
      </c>
      <c r="W145" s="192">
        <v>0.16666666666666599</v>
      </c>
      <c r="X145" s="192" t="s">
        <v>409</v>
      </c>
      <c r="Y145" s="192"/>
      <c r="Z145" s="192"/>
      <c r="AA145" s="80"/>
      <c r="AB145" s="80"/>
      <c r="AC145" s="80"/>
    </row>
    <row r="146" spans="1:29" x14ac:dyDescent="0.2">
      <c r="A146" s="84">
        <v>139</v>
      </c>
      <c r="B146" s="84" t="str">
        <f ca="1"/>
        <v>Malaysia</v>
      </c>
      <c r="C146" s="84" t="str">
        <f ca="1"/>
        <v>MYS</v>
      </c>
      <c r="D146" s="219" t="str">
        <f ca="1"/>
        <v>EAS           East Asia &amp; Pacific</v>
      </c>
      <c r="E146" s="219" t="str">
        <f ca="1"/>
        <v>IBRD</v>
      </c>
      <c r="F146" s="190" t="str">
        <f t="shared" ca="1" si="5"/>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$M$4:$V$4,
                    (M146:V146),
                    "")),
            1,
            0))
        =0,
    NA(),
    IF(
        Parameters!$D$15=1,
        IF(
            SUM(--(ISNUMBER(IF($M$4:$V$4=1,(M146:V146),""))))&gt;0,
            MAX(IF(
                ISNUMBER(M146:V146),
                IF(
                    M$4:V$4=1,
                    M146:V146,
                    ""),
                "")),
            MAX(IF(
                ISNUMBER(M146:V146),
                IF(
                    M$4:V$4=2,
                    M146:V146,
                    ""),
                ""))
        ),
        IF(
            Parameters!$D$16=1,
            IFERROR(
                AVERAGE(IF(
                    ISNUMBER(M146:V146),
                    IF(
                        M$4:V$4=1,
                        M146:V146,
                        ""),
                    "")),
                AVERAGE(IF(
                    ISNUMBER(M146:V146),
                    IF(
                        M$4:V$4=2,
                        M146:V146,
                        ""),
                    ""))
            ),
            IF(
                Parameters!$D$17=1,
                IFERROR(
                    IF(
                        OR(
                            IF(
                                ISNUMBER(M146:V146),
                                IF(
                                    M$4:V$4=1,
                                    M146:V146,
                                    ""),
                                "")
                            =0),
                        0,
                        GEOMEAN(IF(
                            ISNUMBER(M146:V146),
                            IF(
                                M$4:V$4=1,
                                M146:V146,
                                ""),
                            ""))
                    ),
                    IF(
                        OR(IF(
                            ISNUMBER(M146:V146),
                            IF(
                                M$4:V$4=2,
                                M146:V146,
                                ""),
                            "")
                            =0),
                        0,
                        GEOMEAN(IF(
                            ISNUMBER(M146:V146),
                            IF(
                                M$4:V$4=2,
                                M146:V146,
                                ""),
                            "")))
                )
            )
        )
    )
)</f>
        <v>5.8333333333333304</v>
      </c>
      <c r="I146" s="191" cm="1">
        <f t="array" ref="I146">IF(
    SUM(IF(
            ISNUMBER(
                IF(
                    $M$5:$V$5,
                    (M146:V146),
                    "")),
            1,
            0))
        =0,
    NA(),
    IF(
        Parameters!$D$15=1,
        IF(
            SUM(--(ISNUMBER(IF($M$5:$V$5=1,(M146:V146),""))))&gt;0,
            MAX(IF(
                ISNUMBER(M146:V146),
                IF(
                    M$5:V$5=1,
                    M146:V146,
                    ""),
                "")),
            MAX(IF(
                ISNUMBER(M146:V146),
                IF(
                    M$5:V$5=2,
                    M146:V146,
                    ""),
                ""))
        ),
        IF(
            Parameters!$D$16=1,
            IFERROR(
                AVERAGE(IF(
                    ISNUMBER(M146:V146),
                    IF(
                        M$5:V$5=1,
                        M146:V146,
                        ""),
                    "")),
                AVERAGE(IF(
                    ISNUMBER(M146:V146),
                    IF(
                        M$5:V$5=2,
                        M146:V146,
                        ""),
                    ""))
            ),
            IF(
                Parameters!$D$17=1,
                IFERROR(
                    IF(
                        OR(
                            IF(
                                ISNUMBER(M146:V146),
                                IF(
                                    M$5:V$5=1,
                                    M146:V146,
                                    ""),
                                "")
                            =0),
                        0,
                        GEOMEAN(IF(
                            ISNUMBER(M146:V146),
                            IF(
                                M$5:V$5=1,
                                M146:V146,
                                ""),
                            ""))
                    ),
                    IF(
                        OR(IF(
                            ISNUMBER(M146:V146),
                            IF(
                                M$5:V$5=2,
                                M146:V146,
                                ""),
                            "")
                            =0),
                        0,
                        GEOMEAN(IF(
                            ISNUMBER(M146:V146),
                            IF(
                                M$5:V$5=2,
                                M146:V146,
                                ""),
                            "")))
                )
            )
        )
    )
)</f>
        <v>0</v>
      </c>
      <c r="J146" s="242">
        <v>45188</v>
      </c>
      <c r="K146" s="242">
        <v>45271</v>
      </c>
      <c r="L146" s="91" t="s">
        <v>236</v>
      </c>
      <c r="M146" s="192">
        <v>5.8333333333333304</v>
      </c>
      <c r="N146" s="192">
        <v>0</v>
      </c>
      <c r="O146" s="192">
        <v>0</v>
      </c>
      <c r="P146" s="192">
        <v>0</v>
      </c>
      <c r="Q146" s="192">
        <v>0</v>
      </c>
      <c r="R146" s="192" t="s">
        <v>409</v>
      </c>
      <c r="S146" s="192">
        <v>4.5</v>
      </c>
      <c r="T146" s="192" t="s">
        <v>919</v>
      </c>
      <c r="U146" s="192">
        <v>0</v>
      </c>
      <c r="V146" s="192" t="s">
        <v>409</v>
      </c>
      <c r="W146" s="192">
        <v>6.4516129032257993E-2</v>
      </c>
      <c r="X146" s="192" t="s">
        <v>409</v>
      </c>
      <c r="Y146" s="192"/>
      <c r="Z146" s="192"/>
      <c r="AA146" s="80"/>
      <c r="AB146" s="80"/>
      <c r="AC146" s="80"/>
    </row>
    <row r="147" spans="1:29" x14ac:dyDescent="0.2">
      <c r="A147" s="84">
        <v>140</v>
      </c>
      <c r="B147" s="84" t="str">
        <f ca="1"/>
        <v>Namibia</v>
      </c>
      <c r="C147" s="84" t="str">
        <f ca="1"/>
        <v>NAM</v>
      </c>
      <c r="D147" s="219" t="str">
        <f ca="1"/>
        <v>SSF           Sub-Saharan Africa</v>
      </c>
      <c r="E147" s="219" t="str">
        <f ca="1"/>
        <v>IBRD</v>
      </c>
      <c r="F147" s="190" t="str">
        <f t="shared" ca="1" si="5"/>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7.1879528842826037</v>
      </c>
      <c r="H147" s="80" cm="1">
        <f t="array" ref="H147">IF(
    SUM(IF(
            ISNUMBER(
                IF(
                    $M$4:$V$4,
                    (M147:V147),
                    "")),
            1,
            0))
        =0,
    NA(),
    IF(
        Parameters!$D$15=1,
        IF(
            SUM(--(ISNUMBER(IF($M$4:$V$4=1,(M147:V147),""))))&gt;0,
            MAX(IF(
                ISNUMBER(M147:V147),
                IF(
                    M$4:V$4=1,
                    M147:V147,
                    ""),
                "")),
            MAX(IF(
                ISNUMBER(M147:V147),
                IF(
                    M$4:V$4=2,
                    M147:V147,
                    ""),
                ""))
        ),
        IF(
            Parameters!$D$16=1,
            IFERROR(
                AVERAGE(IF(
                    ISNUMBER(M147:V147),
                    IF(
                        M$4:V$4=1,
                        M147:V147,
                        ""),
                    "")),
                AVERAGE(IF(
                    ISNUMBER(M147:V147),
                    IF(
                        M$4:V$4=2,
                        M147:V147,
                        ""),
                    ""))
            ),
            IF(
                Parameters!$D$17=1,
                IFERROR(
                    IF(
                        OR(
                            IF(
                                ISNUMBER(M147:V147),
                                IF(
                                    M$4:V$4=1,
                                    M147:V147,
                                    ""),
                                "")
                            =0),
                        0,
                        GEOMEAN(IF(
                            ISNUMBER(M147:V147),
                            IF(
                                M$4:V$4=1,
                                M147:V147,
                                ""),
                            ""))
                    ),
                    IF(
                        OR(IF(
                            ISNUMBER(M147:V147),
                            IF(
                                M$4:V$4=2,
                                M147:V147,
                                ""),
                            "")
                            =0),
                        0,
                        GEOMEAN(IF(
                            ISNUMBER(M147:V147),
                            IF(
                                M$4:V$4=2,
                                M147:V147,
                                ""),
                            "")))
                )
            )
        )
    )
)</f>
        <v>5.1666666666666599</v>
      </c>
      <c r="I147" s="191" cm="1">
        <f t="array" ref="I147">IF(
    SUM(IF(
            ISNUMBER(
                IF(
                    $M$5:$V$5,
                    (M147:V147),
                    "")),
            1,
            0))
        =0,
    NA(),
    IF(
        Parameters!$D$15=1,
        IF(
            SUM(--(ISNUMBER(IF($M$5:$V$5=1,(M147:V147),""))))&gt;0,
            MAX(IF(
                ISNUMBER(M147:V147),
                IF(
                    M$5:V$5=1,
                    M147:V147,
                    ""),
                "")),
            MAX(IF(
                ISNUMBER(M147:V147),
                IF(
                    M$5:V$5=2,
                    M147:V147,
                    ""),
                ""))
        ),
        IF(
            Parameters!$D$16=1,
            IFERROR(
                AVERAGE(IF(
                    ISNUMBER(M147:V147),
                    IF(
                        M$5:V$5=1,
                        M147:V147,
                        ""),
                    "")),
                AVERAGE(IF(
                    ISNUMBER(M147:V147),
                    IF(
                        M$5:V$5=2,
                        M147:V147,
                        ""),
                    ""))
            ),
            IF(
                Parameters!$D$17=1,
                IFERROR(
                    IF(
                        OR(
                            IF(
                                ISNUMBER(M147:V147),
                                IF(
                                    M$5:V$5=1,
                                    M147:V147,
                                    ""),
                                "")
                            =0),
                        0,
                        GEOMEAN(IF(
                            ISNUMBER(M147:V147),
                            IF(
                                M$5:V$5=1,
                                M147:V147,
                                ""),
                            ""))
                    ),
                    IF(
                        OR(IF(
                            ISNUMBER(M147:V147),
                            IF(
                                M$5:V$5=2,
                                M147:V147,
                                ""),
                            "")
                            =0),
                        0,
                        GEOMEAN(IF(
                            ISNUMBER(M147:V147),
                            IF(
                                M$5:V$5=2,
                                M147:V147,
                                ""),
                            "")))
                )
            )
        )
    )
)</f>
        <v>10</v>
      </c>
      <c r="J147" s="242">
        <v>45188</v>
      </c>
      <c r="K147" s="242">
        <v>45259</v>
      </c>
      <c r="L147" s="91" t="s">
        <v>238</v>
      </c>
      <c r="M147" s="192">
        <v>5.1666666666666599</v>
      </c>
      <c r="N147" s="192" t="s">
        <v>409</v>
      </c>
      <c r="O147" s="192">
        <v>0</v>
      </c>
      <c r="P147" s="192">
        <v>0</v>
      </c>
      <c r="Q147" s="192">
        <v>10</v>
      </c>
      <c r="R147" s="192" t="s">
        <v>409</v>
      </c>
      <c r="S147" s="192">
        <v>4.0999999999999996</v>
      </c>
      <c r="T147" s="192" t="s">
        <v>409</v>
      </c>
      <c r="U147" s="192">
        <v>0</v>
      </c>
      <c r="V147" s="192" t="s">
        <v>409</v>
      </c>
      <c r="W147" s="192">
        <v>0.34920634920634902</v>
      </c>
      <c r="X147" s="192" t="s">
        <v>409</v>
      </c>
      <c r="Y147" s="192"/>
      <c r="Z147" s="192"/>
      <c r="AA147" s="80"/>
      <c r="AB147" s="80"/>
      <c r="AC147" s="80"/>
    </row>
    <row r="148" spans="1:29" x14ac:dyDescent="0.2">
      <c r="A148" s="84">
        <v>141</v>
      </c>
      <c r="B148" s="84" t="str">
        <f ca="1"/>
        <v>New Caledonia</v>
      </c>
      <c r="C148" s="84" t="str">
        <f ca="1"/>
        <v>NCL</v>
      </c>
      <c r="D148" s="219" t="str">
        <f ca="1"/>
        <v>EAS           East Asia &amp; Pacific</v>
      </c>
      <c r="E148" s="219" t="str">
        <f ca="1"/>
        <v>NA</v>
      </c>
      <c r="F148" s="190" t="str">
        <f t="shared" ca="1" si="5"/>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10</v>
      </c>
      <c r="H148" s="80" t="e" cm="1">
        <f t="array" ref="H148">IF(
    SUM(IF(
            ISNUMBER(
                IF(
                    $M$4:$V$4,
                    (M148:V148),
                    "")),
            1,
            0))
        =0,
    NA(),
    IF(
        Parameters!$D$15=1,
        IF(
            SUM(--(ISNUMBER(IF($M$4:$V$4=1,(M148:V148),""))))&gt;0,
            MAX(IF(
                ISNUMBER(M148:V148),
                IF(
                    M$4:V$4=1,
                    M148:V148,
                    ""),
                "")),
            MAX(IF(
                ISNUMBER(M148:V148),
                IF(
                    M$4:V$4=2,
                    M148:V148,
                    ""),
                ""))
        ),
        IF(
            Parameters!$D$16=1,
            IFERROR(
                AVERAGE(IF(
                    ISNUMBER(M148:V148),
                    IF(
                        M$4:V$4=1,
                        M148:V148,
                        ""),
                    "")),
                AVERAGE(IF(
                    ISNUMBER(M148:V148),
                    IF(
                        M$4:V$4=2,
                        M148:V148,
                        ""),
                    ""))
            ),
            IF(
                Parameters!$D$17=1,
                IFERROR(
                    IF(
                        OR(
                            IF(
                                ISNUMBER(M148:V148),
                                IF(
                                    M$4:V$4=1,
                                    M148:V148,
                                    ""),
                                "")
                            =0),
                        0,
                        GEOMEAN(IF(
                            ISNUMBER(M148:V148),
                            IF(
                                M$4:V$4=1,
                                M148:V148,
                                ""),
                            ""))
                    ),
                    IF(
                        OR(IF(
                            ISNUMBER(M148:V148),
                            IF(
                                M$4:V$4=2,
                                M148:V148,
                                ""),
                            "")
                            =0),
                        0,
                        GEOMEAN(IF(
                            ISNUMBER(M148:V148),
                            IF(
                                M$4:V$4=2,
                                M148:V148,
                                ""),
                            "")))
                )
            )
        )
    )
)</f>
        <v>#N/A</v>
      </c>
      <c r="I148" s="191" cm="1">
        <f t="array" ref="I148">IF(
    SUM(IF(
            ISNUMBER(
                IF(
                    $M$5:$V$5,
                    (M148:V148),
                    "")),
            1,
            0))
        =0,
    NA(),
    IF(
        Parameters!$D$15=1,
        IF(
            SUM(--(ISNUMBER(IF($M$5:$V$5=1,(M148:V148),""))))&gt;0,
            MAX(IF(
                ISNUMBER(M148:V148),
                IF(
                    M$5:V$5=1,
                    M148:V148,
                    ""),
                "")),
            MAX(IF(
                ISNUMBER(M148:V148),
                IF(
                    M$5:V$5=2,
                    M148:V148,
                    ""),
                ""))
        ),
        IF(
            Parameters!$D$16=1,
            IFERROR(
                AVERAGE(IF(
                    ISNUMBER(M148:V148),
                    IF(
                        M$5:V$5=1,
                        M148:V148,
                        ""),
                    "")),
                AVERAGE(IF(
                    ISNUMBER(M148:V148),
                    IF(
                        M$5:V$5=2,
                        M148:V148,
                        ""),
                    ""))
            ),
            IF(
                Parameters!$D$17=1,
                IFERROR(
                    IF(
                        OR(
                            IF(
                                ISNUMBER(M148:V148),
                                IF(
                                    M$5:V$5=1,
                                    M148:V148,
                                    ""),
                                "")
                            =0),
                        0,
                        GEOMEAN(IF(
                            ISNUMBER(M148:V148),
                            IF(
                                M$5:V$5=1,
                                M148:V148,
                                ""),
                            ""))
                    ),
                    IF(
                        OR(IF(
                            ISNUMBER(M148:V148),
                            IF(
                                M$5:V$5=2,
                                M148:V148,
                                ""),
                            "")
                            =0),
                        0,
                        GEOMEAN(IF(
                            ISNUMBER(M148:V148),
                            IF(
                                M$5:V$5=2,
                                M148:V148,
                                ""),
                            "")))
                )
            )
        )
    )
)</f>
        <v>10</v>
      </c>
      <c r="J148" s="242" t="s">
        <v>409</v>
      </c>
      <c r="K148" s="242">
        <v>45188</v>
      </c>
      <c r="L148" s="91" t="s">
        <v>711</v>
      </c>
      <c r="M148" s="192" t="s">
        <v>409</v>
      </c>
      <c r="N148" s="192" t="s">
        <v>409</v>
      </c>
      <c r="O148" s="192" t="s">
        <v>409</v>
      </c>
      <c r="P148" s="192">
        <v>0</v>
      </c>
      <c r="Q148" s="192">
        <v>10</v>
      </c>
      <c r="R148" s="192" t="s">
        <v>409</v>
      </c>
      <c r="S148" s="192" t="s">
        <v>409</v>
      </c>
      <c r="T148" s="192" t="s">
        <v>409</v>
      </c>
      <c r="U148" s="192" t="s">
        <v>409</v>
      </c>
      <c r="V148" s="192" t="s">
        <v>409</v>
      </c>
      <c r="W148" s="192">
        <v>1</v>
      </c>
      <c r="X148" s="192" t="s">
        <v>409</v>
      </c>
      <c r="Y148" s="192"/>
      <c r="Z148" s="192"/>
      <c r="AA148" s="80"/>
      <c r="AB148" s="80"/>
      <c r="AC148" s="80"/>
    </row>
    <row r="149" spans="1:29" x14ac:dyDescent="0.2">
      <c r="A149" s="84">
        <v>142</v>
      </c>
      <c r="B149" s="84" t="str">
        <f ca="1"/>
        <v>Niger</v>
      </c>
      <c r="C149" s="84" t="str">
        <f ca="1"/>
        <v>NER</v>
      </c>
      <c r="D149" s="219" t="str">
        <f ca="1"/>
        <v>SSF           Sub-Saharan Africa</v>
      </c>
      <c r="E149" s="219" t="str">
        <f ca="1"/>
        <v>IDA</v>
      </c>
      <c r="F149" s="190" t="str">
        <f t="shared" ca="1" si="5"/>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0</v>
      </c>
      <c r="H149" s="80" cm="1">
        <f t="array" ref="H149">IF(
    SUM(IF(
            ISNUMBER(
                IF(
                    $M$4:$V$4,
                    (M149:V149),
                    "")),
            1,
            0))
        =0,
    NA(),
    IF(
        Parameters!$D$15=1,
        IF(
            SUM(--(ISNUMBER(IF($M$4:$V$4=1,(M149:V149),""))))&gt;0,
            MAX(IF(
                ISNUMBER(M149:V149),
                IF(
                    M$4:V$4=1,
                    M149:V149,
                    ""),
                "")),
            MAX(IF(
                ISNUMBER(M149:V149),
                IF(
                    M$4:V$4=2,
                    M149:V149,
                    ""),
                ""))
        ),
        IF(
            Parameters!$D$16=1,
            IFERROR(
                AVERAGE(IF(
                    ISNUMBER(M149:V149),
                    IF(
                        M$4:V$4=1,
                        M149:V149,
                        ""),
                    "")),
                AVERAGE(IF(
                    ISNUMBER(M149:V149),
                    IF(
                        M$4:V$4=2,
                        M149:V149,
                        ""),
                    ""))
            ),
            IF(
                Parameters!$D$17=1,
                IFERROR(
                    IF(
                        OR(
                            IF(
                                ISNUMBER(M149:V149),
                                IF(
                                    M$4:V$4=1,
                                    M149:V149,
                                    ""),
                                "")
                            =0),
                        0,
                        GEOMEAN(IF(
                            ISNUMBER(M149:V149),
                            IF(
                                M$4:V$4=1,
                                M149:V149,
                                ""),
                            ""))
                    ),
                    IF(
                        OR(IF(
                            ISNUMBER(M149:V149),
                            IF(
                                M$4:V$4=2,
                                M149:V149,
                                ""),
                            "")
                            =0),
                        0,
                        GEOMEAN(IF(
                            ISNUMBER(M149:V149),
                            IF(
                                M$4:V$4=2,
                                M149:V149,
                                ""),
                            "")))
                )
            )
        )
    )
)</f>
        <v>4</v>
      </c>
      <c r="I149" s="191" cm="1">
        <f t="array" ref="I149">IF(
    SUM(IF(
            ISNUMBER(
                IF(
                    $M$5:$V$5,
                    (M149:V149),
                    "")),
            1,
            0))
        =0,
    NA(),
    IF(
        Parameters!$D$15=1,
        IF(
            SUM(--(ISNUMBER(IF($M$5:$V$5=1,(M149:V149),""))))&gt;0,
            MAX(IF(
                ISNUMBER(M149:V149),
                IF(
                    M$5:V$5=1,
                    M149:V149,
                    ""),
                "")),
            MAX(IF(
                ISNUMBER(M149:V149),
                IF(
                    M$5:V$5=2,
                    M149:V149,
                    ""),
                ""))
        ),
        IF(
            Parameters!$D$16=1,
            IFERROR(
                AVERAGE(IF(
                    ISNUMBER(M149:V149),
                    IF(
                        M$5:V$5=1,
                        M149:V149,
                        ""),
                    "")),
                AVERAGE(IF(
                    ISNUMBER(M149:V149),
                    IF(
                        M$5:V$5=2,
                        M149:V149,
                        ""),
                    ""))
            ),
            IF(
                Parameters!$D$17=1,
                IFERROR(
                    IF(
                        OR(
                            IF(
                                ISNUMBER(M149:V149),
                                IF(
                                    M$5:V$5=1,
                                    M149:V149,
                                    ""),
                                "")
                            =0),
                        0,
                        GEOMEAN(IF(
                            ISNUMBER(M149:V149),
                            IF(
                                M$5:V$5=1,
                                M149:V149,
                                ""),
                            ""))
                    ),
                    IF(
                        OR(IF(
                            ISNUMBER(M149:V149),
                            IF(
                                M$5:V$5=2,
                                M149:V149,
                                ""),
                            "")
                            =0),
                        0,
                        GEOMEAN(IF(
                            ISNUMBER(M149:V149),
                            IF(
                                M$5:V$5=2,
                                M149:V149,
                                ""),
                            "")))
                )
            )
        )
    )
)</f>
        <v>0</v>
      </c>
      <c r="J149" s="242">
        <v>45188</v>
      </c>
      <c r="K149" s="242">
        <v>45218</v>
      </c>
      <c r="L149" s="91" t="s">
        <v>240</v>
      </c>
      <c r="M149" s="192">
        <v>4</v>
      </c>
      <c r="N149" s="192" t="s">
        <v>409</v>
      </c>
      <c r="O149" s="192">
        <v>0</v>
      </c>
      <c r="P149" s="192">
        <v>0</v>
      </c>
      <c r="Q149" s="192">
        <v>0</v>
      </c>
      <c r="R149" s="192" t="s">
        <v>409</v>
      </c>
      <c r="S149" s="192">
        <v>3.4</v>
      </c>
      <c r="T149" s="192" t="s">
        <v>409</v>
      </c>
      <c r="U149" s="192">
        <v>0</v>
      </c>
      <c r="V149" s="192" t="s">
        <v>409</v>
      </c>
      <c r="W149" s="192">
        <v>0</v>
      </c>
      <c r="X149" s="192" t="s">
        <v>409</v>
      </c>
      <c r="Y149" s="192"/>
      <c r="Z149" s="192"/>
      <c r="AA149" s="80"/>
      <c r="AB149" s="80"/>
      <c r="AC149" s="80"/>
    </row>
    <row r="150" spans="1:29" x14ac:dyDescent="0.2">
      <c r="A150" s="84">
        <v>143</v>
      </c>
      <c r="B150" s="84" t="str">
        <f ca="1"/>
        <v>Nigeria</v>
      </c>
      <c r="C150" s="84" t="str">
        <f ca="1"/>
        <v>NGA</v>
      </c>
      <c r="D150" s="219" t="str">
        <f ca="1"/>
        <v>SSF           Sub-Saharan Africa</v>
      </c>
      <c r="E150" s="219" t="str">
        <f ca="1"/>
        <v>Blend</v>
      </c>
      <c r="F150" s="190" t="str">
        <f t="shared" ca="1" si="5"/>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0</v>
      </c>
      <c r="H150" s="80" cm="1">
        <f t="array" ref="H150">IF(
    SUM(IF(
            ISNUMBER(
                IF(
                    $M$4:$V$4,
                    (M150:V150),
                    "")),
            1,
            0))
        =0,
    NA(),
    IF(
        Parameters!$D$15=1,
        IF(
            SUM(--(ISNUMBER(IF($M$4:$V$4=1,(M150:V150),""))))&gt;0,
            MAX(IF(
                ISNUMBER(M150:V150),
                IF(
                    M$4:V$4=1,
                    M150:V150,
                    ""),
                "")),
            MAX(IF(
                ISNUMBER(M150:V150),
                IF(
                    M$4:V$4=2,
                    M150:V150,
                    ""),
                ""))
        ),
        IF(
            Parameters!$D$16=1,
            IFERROR(
                AVERAGE(IF(
                    ISNUMBER(M150:V150),
                    IF(
                        M$4:V$4=1,
                        M150:V150,
                        ""),
                    "")),
                AVERAGE(IF(
                    ISNUMBER(M150:V150),
                    IF(
                        M$4:V$4=2,
                        M150:V150,
                        ""),
                    ""))
            ),
            IF(
                Parameters!$D$17=1,
                IFERROR(
                    IF(
                        OR(
                            IF(
                                ISNUMBER(M150:V150),
                                IF(
                                    M$4:V$4=1,
                                    M150:V150,
                                    ""),
                                "")
                            =0),
                        0,
                        GEOMEAN(IF(
                            ISNUMBER(M150:V150),
                            IF(
                                M$4:V$4=1,
                                M150:V150,
                                ""),
                            ""))
                    ),
                    IF(
                        OR(IF(
                            ISNUMBER(M150:V150),
                            IF(
                                M$4:V$4=2,
                                M150:V150,
                                ""),
                            "")
                            =0),
                        0,
                        GEOMEAN(IF(
                            ISNUMBER(M150:V150),
                            IF(
                                M$4:V$4=2,
                                M150:V150,
                                ""),
                            "")))
                )
            )
        )
    )
)</f>
        <v>5.9999999999999902</v>
      </c>
      <c r="I150" s="191" cm="1">
        <f t="array" ref="I150">IF(
    SUM(IF(
            ISNUMBER(
                IF(
                    $M$5:$V$5,
                    (M150:V150),
                    "")),
            1,
            0))
        =0,
    NA(),
    IF(
        Parameters!$D$15=1,
        IF(
            SUM(--(ISNUMBER(IF($M$5:$V$5=1,(M150:V150),""))))&gt;0,
            MAX(IF(
                ISNUMBER(M150:V150),
                IF(
                    M$5:V$5=1,
                    M150:V150,
                    ""),
                "")),
            MAX(IF(
                ISNUMBER(M150:V150),
                IF(
                    M$5:V$5=2,
                    M150:V150,
                    ""),
                ""))
        ),
        IF(
            Parameters!$D$16=1,
            IFERROR(
                AVERAGE(IF(
                    ISNUMBER(M150:V150),
                    IF(
                        M$5:V$5=1,
                        M150:V150,
                        ""),
                    "")),
                AVERAGE(IF(
                    ISNUMBER(M150:V150),
                    IF(
                        M$5:V$5=2,
                        M150:V150,
                        ""),
                    ""))
            ),
            IF(
                Parameters!$D$17=1,
                IFERROR(
                    IF(
                        OR(
                            IF(
                                ISNUMBER(M150:V150),
                                IF(
                                    M$5:V$5=1,
                                    M150:V150,
                                    ""),
                                "")
                            =0),
                        0,
                        GEOMEAN(IF(
                            ISNUMBER(M150:V150),
                            IF(
                                M$5:V$5=1,
                                M150:V150,
                                ""),
                            ""))
                    ),
                    IF(
                        OR(IF(
                            ISNUMBER(M150:V150),
                            IF(
                                M$5:V$5=2,
                                M150:V150,
                                ""),
                            "")
                            =0),
                        0,
                        GEOMEAN(IF(
                            ISNUMBER(M150:V150),
                            IF(
                                M$5:V$5=2,
                                M150:V150,
                                ""),
                            "")))
                )
            )
        )
    )
)</f>
        <v>0</v>
      </c>
      <c r="J150" s="242">
        <v>45188</v>
      </c>
      <c r="K150" s="242">
        <v>45272</v>
      </c>
      <c r="L150" s="91" t="s">
        <v>242</v>
      </c>
      <c r="M150" s="192">
        <v>5.9999999999999902</v>
      </c>
      <c r="N150" s="192">
        <v>0</v>
      </c>
      <c r="O150" s="192">
        <v>0</v>
      </c>
      <c r="P150" s="192">
        <v>0</v>
      </c>
      <c r="Q150" s="192">
        <v>0</v>
      </c>
      <c r="R150" s="192" t="s">
        <v>409</v>
      </c>
      <c r="S150" s="192">
        <v>4.5999999999999996</v>
      </c>
      <c r="T150" s="192" t="s">
        <v>934</v>
      </c>
      <c r="U150" s="192">
        <v>0</v>
      </c>
      <c r="V150" s="192" t="s">
        <v>409</v>
      </c>
      <c r="W150" s="192">
        <v>0</v>
      </c>
      <c r="X150" s="192" t="s">
        <v>409</v>
      </c>
      <c r="Y150" s="192"/>
      <c r="Z150" s="192"/>
      <c r="AA150" s="80"/>
      <c r="AB150" s="80"/>
      <c r="AC150" s="80"/>
    </row>
    <row r="151" spans="1:29" x14ac:dyDescent="0.2">
      <c r="A151" s="84">
        <v>144</v>
      </c>
      <c r="B151" s="84" t="str">
        <f ca="1"/>
        <v>Nicaragua</v>
      </c>
      <c r="C151" s="84" t="str">
        <f ca="1"/>
        <v>NIC</v>
      </c>
      <c r="D151" s="219" t="str">
        <f ca="1"/>
        <v>LCN           Latin America &amp; Caribbean</v>
      </c>
      <c r="E151" s="219" t="str">
        <f ca="1"/>
        <v>IDA</v>
      </c>
      <c r="F151" s="190" t="str">
        <f t="shared" ca="1" si="5"/>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$M$4:$V$4,
                    (M151:V151),
                    "")),
            1,
            0))
        =0,
    NA(),
    IF(
        Parameters!$D$15=1,
        IF(
            SUM(--(ISNUMBER(IF($M$4:$V$4=1,(M151:V151),""))))&gt;0,
            MAX(IF(
                ISNUMBER(M151:V151),
                IF(
                    M$4:V$4=1,
                    M151:V151,
                    ""),
                "")),
            MAX(IF(
                ISNUMBER(M151:V151),
                IF(
                    M$4:V$4=2,
                    M151:V151,
                    ""),
                ""))
        ),
        IF(
            Parameters!$D$16=1,
            IFERROR(
                AVERAGE(IF(
                    ISNUMBER(M151:V151),
                    IF(
                        M$4:V$4=1,
                        M151:V151,
                        ""),
                    "")),
                AVERAGE(IF(
                    ISNUMBER(M151:V151),
                    IF(
                        M$4:V$4=2,
                        M151:V151,
                        ""),
                    ""))
            ),
            IF(
                Parameters!$D$17=1,
                IFERROR(
                    IF(
                        OR(
                            IF(
                                ISNUMBER(M151:V151),
                                IF(
                                    M$4:V$4=1,
                                    M151:V151,
                                    ""),
                                "")
                            =0),
                        0,
                        GEOMEAN(IF(
                            ISNUMBER(M151:V151),
                            IF(
                                M$4:V$4=1,
                                M151:V151,
                                ""),
                            ""))
                    ),
                    IF(
                        OR(IF(
                            ISNUMBER(M151:V151),
                            IF(
                                M$4:V$4=2,
                                M151:V151,
                                ""),
                            "")
                            =0),
                        0,
                        GEOMEAN(IF(
                            ISNUMBER(M151:V151),
                            IF(
                                M$4:V$4=2,
                                M151:V151,
                                ""),
                            "")))
                )
            )
        )
    )
)</f>
        <v>8</v>
      </c>
      <c r="I151" s="191" cm="1">
        <f t="array" ref="I151">IF(
    SUM(IF(
            ISNUMBER(
                IF(
                    $M$5:$V$5,
                    (M151:V151),
                    "")),
            1,
            0))
        =0,
    NA(),
    IF(
        Parameters!$D$15=1,
        IF(
            SUM(--(ISNUMBER(IF($M$5:$V$5=1,(M151:V151),""))))&gt;0,
            MAX(IF(
                ISNUMBER(M151:V151),
                IF(
                    M$5:V$5=1,
                    M151:V151,
                    ""),
                "")),
            MAX(IF(
                ISNUMBER(M151:V151),
                IF(
                    M$5:V$5=2,
                    M151:V151,
                    ""),
                ""))
        ),
        IF(
            Parameters!$D$16=1,
            IFERROR(
                AVERAGE(IF(
                    ISNUMBER(M151:V151),
                    IF(
                        M$5:V$5=1,
                        M151:V151,
                        ""),
                    "")),
                AVERAGE(IF(
                    ISNUMBER(M151:V151),
                    IF(
                        M$5:V$5=2,
                        M151:V151,
                        ""),
                    ""))
            ),
            IF(
                Parameters!$D$17=1,
                IFERROR(
                    IF(
                        OR(
                            IF(
                                ISNUMBER(M151:V151),
                                IF(
                                    M$5:V$5=1,
                                    M151:V151,
                                    ""),
                                "")
                            =0),
                        0,
                        GEOMEAN(IF(
                            ISNUMBER(M151:V151),
                            IF(
                                M$5:V$5=1,
                                M151:V151,
                                ""),
                            ""))
                    ),
                    IF(
                        OR(IF(
                            ISNUMBER(M151:V151),
                            IF(
                                M$5:V$5=2,
                                M151:V151,
                                ""),
                            "")
                            =0),
                        0,
                        GEOMEAN(IF(
                            ISNUMBER(M151:V151),
                            IF(
                                M$5:V$5=2,
                                M151:V151,
                                ""),
                            "")))
                )
            )
        )
    )
)</f>
        <v>0</v>
      </c>
      <c r="J151" s="242">
        <v>45188</v>
      </c>
      <c r="K151" s="242">
        <v>45259</v>
      </c>
      <c r="L151" s="91" t="s">
        <v>244</v>
      </c>
      <c r="M151" s="192">
        <v>8</v>
      </c>
      <c r="N151" s="192">
        <v>0</v>
      </c>
      <c r="O151" s="192">
        <v>0</v>
      </c>
      <c r="P151" s="192">
        <v>0</v>
      </c>
      <c r="Q151" s="192">
        <v>0</v>
      </c>
      <c r="R151" s="192" t="s">
        <v>409</v>
      </c>
      <c r="S151" s="192">
        <v>5.8</v>
      </c>
      <c r="T151" s="192" t="s">
        <v>886</v>
      </c>
      <c r="U151" s="192">
        <v>0</v>
      </c>
      <c r="V151" s="192" t="s">
        <v>409</v>
      </c>
      <c r="W151" s="192">
        <v>0.3125</v>
      </c>
      <c r="X151" s="192" t="s">
        <v>409</v>
      </c>
      <c r="Y151" s="192"/>
      <c r="Z151" s="192"/>
      <c r="AA151" s="80"/>
      <c r="AB151" s="80"/>
      <c r="AC151" s="80"/>
    </row>
    <row r="152" spans="1:29" x14ac:dyDescent="0.2">
      <c r="A152" s="84">
        <v>145</v>
      </c>
      <c r="B152" s="84" t="str">
        <f ca="1"/>
        <v>Netherlands</v>
      </c>
      <c r="C152" s="84" t="str">
        <f ca="1"/>
        <v>NLD</v>
      </c>
      <c r="D152" s="219" t="str">
        <f ca="1"/>
        <v>ECS           Europe &amp; Central Asia</v>
      </c>
      <c r="E152" s="219" t="str">
        <f ca="1"/>
        <v>NA</v>
      </c>
      <c r="F152" s="190" t="str">
        <f t="shared" ca="1" si="5"/>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$M$4:$V$4,
                    (M152:V152),
                    "")),
            1,
            0))
        =0,
    NA(),
    IF(
        Parameters!$D$15=1,
        IF(
            SUM(--(ISNUMBER(IF($M$4:$V$4=1,(M152:V152),""))))&gt;0,
            MAX(IF(
                ISNUMBER(M152:V152),
                IF(
                    M$4:V$4=1,
                    M152:V152,
                    ""),
                "")),
            MAX(IF(
                ISNUMBER(M152:V152),
                IF(
                    M$4:V$4=2,
                    M152:V152,
                    ""),
                ""))
        ),
        IF(
            Parameters!$D$16=1,
            IFERROR(
                AVERAGE(IF(
                    ISNUMBER(M152:V152),
                    IF(
                        M$4:V$4=1,
                        M152:V152,
                        ""),
                    "")),
                AVERAGE(IF(
                    ISNUMBER(M152:V152),
                    IF(
                        M$4:V$4=2,
                        M152:V152,
                        ""),
                    ""))
            ),
            IF(
                Parameters!$D$17=1,
                IFERROR(
                    IF(
                        OR(
                            IF(
                                ISNUMBER(M152:V152),
                                IF(
                                    M$4:V$4=1,
                                    M152:V152,
                                    ""),
                                "")
                            =0),
                        0,
                        GEOMEAN(IF(
                            ISNUMBER(M152:V152),
                            IF(
                                M$4:V$4=1,
                                M152:V152,
                                ""),
                            ""))
                    ),
                    IF(
                        OR(IF(
                            ISNUMBER(M152:V152),
                            IF(
                                M$4:V$4=2,
                                M152:V152,
                                ""),
                            "")
                            =0),
                        0,
                        GEOMEAN(IF(
                            ISNUMBER(M152:V152),
                            IF(
                                M$4:V$4=2,
                                M152:V152,
                                ""),
                            "")))
                )
            )
        )
    )
)</f>
        <v>6.6666666666666599</v>
      </c>
      <c r="I152" s="191" cm="1">
        <f t="array" ref="I152">IF(
    SUM(IF(
            ISNUMBER(
                IF(
                    $M$5:$V$5,
                    (M152:V152),
                    "")),
            1,
            0))
        =0,
    NA(),
    IF(
        Parameters!$D$15=1,
        IF(
            SUM(--(ISNUMBER(IF($M$5:$V$5=1,(M152:V152),""))))&gt;0,
            MAX(IF(
                ISNUMBER(M152:V152),
                IF(
                    M$5:V$5=1,
                    M152:V152,
                    ""),
                "")),
            MAX(IF(
                ISNUMBER(M152:V152),
                IF(
                    M$5:V$5=2,
                    M152:V152,
                    ""),
                ""))
        ),
        IF(
            Parameters!$D$16=1,
            IFERROR(
                AVERAGE(IF(
                    ISNUMBER(M152:V152),
                    IF(
                        M$5:V$5=1,
                        M152:V152,
                        ""),
                    "")),
                AVERAGE(IF(
                    ISNUMBER(M152:V152),
                    IF(
                        M$5:V$5=2,
                        M152:V152,
                        ""),
                    ""))
            ),
            IF(
                Parameters!$D$17=1,
                IFERROR(
                    IF(
                        OR(
                            IF(
                                ISNUMBER(M152:V152),
                                IF(
                                    M$5:V$5=1,
                                    M152:V152,
                                    ""),
                                "")
                            =0),
                        0,
                        GEOMEAN(IF(
                            ISNUMBER(M152:V152),
                            IF(
                                M$5:V$5=1,
                                M152:V152,
                                ""),
                            ""))
                    ),
                    IF(
                        OR(IF(
                            ISNUMBER(M152:V152),
                            IF(
                                M$5:V$5=2,
                                M152:V152,
                                ""),
                            "")
                            =0),
                        0,
                        GEOMEAN(IF(
                            ISNUMBER(M152:V152),
                            IF(
                                M$5:V$5=2,
                                M152:V152,
                                ""),
                            "")))
                )
            )
        )
    )
)</f>
        <v>0</v>
      </c>
      <c r="J152" s="242">
        <v>45188</v>
      </c>
      <c r="K152" s="242">
        <v>44852</v>
      </c>
      <c r="L152" s="91" t="s">
        <v>246</v>
      </c>
      <c r="M152" s="192">
        <v>6.6666666666666599</v>
      </c>
      <c r="N152" s="192" t="s">
        <v>409</v>
      </c>
      <c r="O152" s="192">
        <v>0</v>
      </c>
      <c r="P152" s="192">
        <v>0</v>
      </c>
      <c r="Q152" s="192">
        <v>0</v>
      </c>
      <c r="R152" s="192" t="s">
        <v>409</v>
      </c>
      <c r="S152" s="192">
        <v>5</v>
      </c>
      <c r="T152" s="192" t="s">
        <v>409</v>
      </c>
      <c r="U152" s="192">
        <v>0</v>
      </c>
      <c r="V152" s="192" t="s">
        <v>409</v>
      </c>
      <c r="W152" s="192">
        <v>0</v>
      </c>
      <c r="X152" s="192" t="s">
        <v>409</v>
      </c>
      <c r="Y152" s="192"/>
      <c r="Z152" s="192"/>
      <c r="AA152" s="80"/>
      <c r="AB152" s="80"/>
      <c r="AC152" s="80"/>
    </row>
    <row r="153" spans="1:29" x14ac:dyDescent="0.2">
      <c r="A153" s="84">
        <v>146</v>
      </c>
      <c r="B153" s="84" t="str">
        <f ca="1"/>
        <v>Norway</v>
      </c>
      <c r="C153" s="84" t="str">
        <f ca="1"/>
        <v>NOR</v>
      </c>
      <c r="D153" s="219" t="str">
        <f ca="1"/>
        <v>ECS           Europe &amp; Central Asia</v>
      </c>
      <c r="E153" s="219" t="str">
        <f ca="1"/>
        <v>NA</v>
      </c>
      <c r="F153" s="190" t="str">
        <f t="shared" ca="1" si="5"/>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$M$4:$V$4,
                    (M153:V153),
                    "")),
            1,
            0))
        =0,
    NA(),
    IF(
        Parameters!$D$15=1,
        IF(
            SUM(--(ISNUMBER(IF($M$4:$V$4=1,(M153:V153),""))))&gt;0,
            MAX(IF(
                ISNUMBER(M153:V153),
                IF(
                    M$4:V$4=1,
                    M153:V153,
                    ""),
                "")),
            MAX(IF(
                ISNUMBER(M153:V153),
                IF(
                    M$4:V$4=2,
                    M153:V153,
                    ""),
                ""))
        ),
        IF(
            Parameters!$D$16=1,
            IFERROR(
                AVERAGE(IF(
                    ISNUMBER(M153:V153),
                    IF(
                        M$4:V$4=1,
                        M153:V153,
                        ""),
                    "")),
                AVERAGE(IF(
                    ISNUMBER(M153:V153),
                    IF(
                        M$4:V$4=2,
                        M153:V153,
                        ""),
                    ""))
            ),
            IF(
                Parameters!$D$17=1,
                IFERROR(
                    IF(
                        OR(
                            IF(
                                ISNUMBER(M153:V153),
                                IF(
                                    M$4:V$4=1,
                                    M153:V153,
                                    ""),
                                "")
                            =0),
                        0,
                        GEOMEAN(IF(
                            ISNUMBER(M153:V153),
                            IF(
                                M$4:V$4=1,
                                M153:V153,
                                ""),
                            ""))
                    ),
                    IF(
                        OR(IF(
                            ISNUMBER(M153:V153),
                            IF(
                                M$4:V$4=2,
                                M153:V153,
                                ""),
                            "")
                            =0),
                        0,
                        GEOMEAN(IF(
                            ISNUMBER(M153:V153),
                            IF(
                                M$4:V$4=2,
                                M153:V153,
                                ""),
                            "")))
                )
            )
        )
    )
)</f>
        <v>2.6666666666666599</v>
      </c>
      <c r="I153" s="191" cm="1">
        <f t="array" ref="I153">IF(
    SUM(IF(
            ISNUMBER(
                IF(
                    $M$5:$V$5,
                    (M153:V153),
                    "")),
            1,
            0))
        =0,
    NA(),
    IF(
        Parameters!$D$15=1,
        IF(
            SUM(--(ISNUMBER(IF($M$5:$V$5=1,(M153:V153),""))))&gt;0,
            MAX(IF(
                ISNUMBER(M153:V153),
                IF(
                    M$5:V$5=1,
                    M153:V153,
                    ""),
                "")),
            MAX(IF(
                ISNUMBER(M153:V153),
                IF(
                    M$5:V$5=2,
                    M153:V153,
                    ""),
                ""))
        ),
        IF(
            Parameters!$D$16=1,
            IFERROR(
                AVERAGE(IF(
                    ISNUMBER(M153:V153),
                    IF(
                        M$5:V$5=1,
                        M153:V153,
                        ""),
                    "")),
                AVERAGE(IF(
                    ISNUMBER(M153:V153),
                    IF(
                        M$5:V$5=2,
                        M153:V153,
                        ""),
                    ""))
            ),
            IF(
                Parameters!$D$17=1,
                IFERROR(
                    IF(
                        OR(
                            IF(
                                ISNUMBER(M153:V153),
                                IF(
                                    M$5:V$5=1,
                                    M153:V153,
                                    ""),
                                "")
                            =0),
                        0,
                        GEOMEAN(IF(
                            ISNUMBER(M153:V153),
                            IF(
                                M$5:V$5=1,
                                M153:V153,
                                ""),
                            ""))
                    ),
                    IF(
                        OR(IF(
                            ISNUMBER(M153:V153),
                            IF(
                                M$5:V$5=2,
                                M153:V153,
                                ""),
                            "")
                            =0),
                        0,
                        GEOMEAN(IF(
                            ISNUMBER(M153:V153),
                            IF(
                                M$5:V$5=2,
                                M153:V153,
                                ""),
                            "")))
                )
            )
        )
    )
)</f>
        <v>0</v>
      </c>
      <c r="J153" s="242">
        <v>45188</v>
      </c>
      <c r="K153" s="242">
        <v>45001</v>
      </c>
      <c r="L153" s="91" t="s">
        <v>248</v>
      </c>
      <c r="M153" s="192">
        <v>2.6666666666666599</v>
      </c>
      <c r="N153" s="192" t="s">
        <v>409</v>
      </c>
      <c r="O153" s="192">
        <v>0</v>
      </c>
      <c r="P153" s="192">
        <v>0</v>
      </c>
      <c r="Q153" s="192">
        <v>0</v>
      </c>
      <c r="R153" s="192" t="s">
        <v>409</v>
      </c>
      <c r="S153" s="192">
        <v>2.6</v>
      </c>
      <c r="T153" s="192" t="s">
        <v>409</v>
      </c>
      <c r="U153" s="192">
        <v>0</v>
      </c>
      <c r="V153" s="192" t="s">
        <v>409</v>
      </c>
      <c r="W153" s="192">
        <v>0</v>
      </c>
      <c r="X153" s="192" t="s">
        <v>409</v>
      </c>
      <c r="Y153" s="192"/>
      <c r="Z153" s="192"/>
      <c r="AA153" s="80"/>
      <c r="AB153" s="80"/>
      <c r="AC153" s="80"/>
    </row>
    <row r="154" spans="1:29" x14ac:dyDescent="0.2">
      <c r="A154" s="84">
        <v>147</v>
      </c>
      <c r="B154" s="84" t="str">
        <f ca="1"/>
        <v>Nepal</v>
      </c>
      <c r="C154" s="84" t="str">
        <f ca="1"/>
        <v>NPL</v>
      </c>
      <c r="D154" s="219" t="str">
        <f ca="1"/>
        <v>SAS           South Asia</v>
      </c>
      <c r="E154" s="219" t="str">
        <f ca="1"/>
        <v>IDA</v>
      </c>
      <c r="F154" s="190" t="str">
        <f t="shared" ca="1" si="5"/>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8.266397845091495</v>
      </c>
      <c r="H154" s="80" cm="1">
        <f t="array" ref="H154">IF(
    SUM(IF(
            ISNUMBER(
                IF(
                    $M$4:$V$4,
                    (M154:V154),
                    "")),
            1,
            0))
        =0,
    NA(),
    IF(
        Parameters!$D$15=1,
        IF(
            SUM(--(ISNUMBER(IF($M$4:$V$4=1,(M154:V154),""))))&gt;0,
            MAX(IF(
                ISNUMBER(M154:V154),
                IF(
                    M$4:V$4=1,
                    M154:V154,
                    ""),
                "")),
            MAX(IF(
                ISNUMBER(M154:V154),
                IF(
                    M$4:V$4=2,
                    M154:V154,
                    ""),
                ""))
        ),
        IF(
            Parameters!$D$16=1,
            IFERROR(
                AVERAGE(IF(
                    ISNUMBER(M154:V154),
                    IF(
                        M$4:V$4=1,
                        M154:V154,
                        ""),
                    "")),
                AVERAGE(IF(
                    ISNUMBER(M154:V154),
                    IF(
                        M$4:V$4=2,
                        M154:V154,
                        ""),
                    ""))
            ),
            IF(
                Parameters!$D$17=1,
                IFERROR(
                    IF(
                        OR(
                            IF(
                                ISNUMBER(M154:V154),
                                IF(
                                    M$4:V$4=1,
                                    M154:V154,
                                    ""),
                                "")
                            =0),
                        0,
                        GEOMEAN(IF(
                            ISNUMBER(M154:V154),
                            IF(
                                M$4:V$4=1,
                                M154:V154,
                                ""),
                            ""))
                    ),
                    IF(
                        OR(IF(
                            ISNUMBER(M154:V154),
                            IF(
                                M$4:V$4=2,
                                M154:V154,
                                ""),
                            "")
                            =0),
                        0,
                        GEOMEAN(IF(
                            ISNUMBER(M154:V154),
                            IF(
                                M$4:V$4=2,
                                M154:V154,
                                ""),
                            "")))
                )
            )
        )
    )
)</f>
        <v>6.8333333333333304</v>
      </c>
      <c r="I154" s="191" cm="1">
        <f t="array" ref="I154">IF(
    SUM(IF(
            ISNUMBER(
                IF(
                    $M$5:$V$5,
                    (M154:V154),
                    "")),
            1,
            0))
        =0,
    NA(),
    IF(
        Parameters!$D$15=1,
        IF(
            SUM(--(ISNUMBER(IF($M$5:$V$5=1,(M154:V154),""))))&gt;0,
            MAX(IF(
                ISNUMBER(M154:V154),
                IF(
                    M$5:V$5=1,
                    M154:V154,
                    ""),
                "")),
            MAX(IF(
                ISNUMBER(M154:V154),
                IF(
                    M$5:V$5=2,
                    M154:V154,
                    ""),
                ""))
        ),
        IF(
            Parameters!$D$16=1,
            IFERROR(
                AVERAGE(IF(
                    ISNUMBER(M154:V154),
                    IF(
                        M$5:V$5=1,
                        M154:V154,
                        ""),
                    "")),
                AVERAGE(IF(
                    ISNUMBER(M154:V154),
                    IF(
                        M$5:V$5=2,
                        M154:V154,
                        ""),
                    ""))
            ),
            IF(
                Parameters!$D$17=1,
                IFERROR(
                    IF(
                        OR(
                            IF(
                                ISNUMBER(M154:V154),
                                IF(
                                    M$5:V$5=1,
                                    M154:V154,
                                    ""),
                                "")
                            =0),
                        0,
                        GEOMEAN(IF(
                            ISNUMBER(M154:V154),
                            IF(
                                M$5:V$5=1,
                                M154:V154,
                                ""),
                            ""))
                    ),
                    IF(
                        OR(IF(
                            ISNUMBER(M154:V154),
                            IF(
                                M$5:V$5=2,
                                M154:V154,
                                ""),
                            "")
                            =0),
                        0,
                        GEOMEAN(IF(
                            ISNUMBER(M154:V154),
                            IF(
                                M$5:V$5=2,
                                M154:V154,
                                ""),
                            "")))
                )
            )
        )
    )
)</f>
        <v>10</v>
      </c>
      <c r="J154" s="242">
        <v>45188</v>
      </c>
      <c r="K154" s="242">
        <v>45259</v>
      </c>
      <c r="L154" s="91" t="s">
        <v>250</v>
      </c>
      <c r="M154" s="192">
        <v>6.8333333333333304</v>
      </c>
      <c r="N154" s="192" t="s">
        <v>409</v>
      </c>
      <c r="O154" s="192">
        <v>0</v>
      </c>
      <c r="P154" s="192">
        <v>0</v>
      </c>
      <c r="Q154" s="192">
        <v>10</v>
      </c>
      <c r="R154" s="192" t="s">
        <v>409</v>
      </c>
      <c r="S154" s="192">
        <v>5.0999999999999996</v>
      </c>
      <c r="T154" s="192" t="s">
        <v>409</v>
      </c>
      <c r="U154" s="192">
        <v>0</v>
      </c>
      <c r="V154" s="192" t="s">
        <v>409</v>
      </c>
      <c r="W154" s="192">
        <v>0.45</v>
      </c>
      <c r="X154" s="192" t="s">
        <v>409</v>
      </c>
      <c r="Y154" s="192"/>
      <c r="Z154" s="192"/>
      <c r="AA154" s="80"/>
      <c r="AB154" s="80"/>
      <c r="AC154" s="80"/>
    </row>
    <row r="155" spans="1:29" x14ac:dyDescent="0.2">
      <c r="A155" s="84">
        <v>148</v>
      </c>
      <c r="B155" s="84" t="str">
        <f ca="1"/>
        <v>Nauru</v>
      </c>
      <c r="C155" s="84" t="str">
        <f ca="1"/>
        <v>NRU</v>
      </c>
      <c r="D155" s="219" t="str">
        <f ca="1"/>
        <v>EAS           East Asia &amp; Pacific</v>
      </c>
      <c r="E155" s="219" t="str">
        <f ca="1"/>
        <v>IBRD</v>
      </c>
      <c r="F155" s="190" t="str">
        <f t="shared" ca="1" si="5"/>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3.872983346207417</v>
      </c>
      <c r="H155" s="80" cm="1">
        <f t="array" ref="H155">IF(
    SUM(IF(
            ISNUMBER(
                IF(
                    $M$4:$V$4,
                    (M155:V155),
                    "")),
            1,
            0))
        =0,
    NA(),
    IF(
        Parameters!$D$15=1,
        IF(
            SUM(--(ISNUMBER(IF($M$4:$V$4=1,(M155:V155),""))))&gt;0,
            MAX(IF(
                ISNUMBER(M155:V155),
                IF(
                    M$4:V$4=1,
                    M155:V155,
                    ""),
                "")),
            MAX(IF(
                ISNUMBER(M155:V155),
                IF(
                    M$4:V$4=2,
                    M155:V155,
                    ""),
                ""))
        ),
        IF(
            Parameters!$D$16=1,
            IFERROR(
                AVERAGE(IF(
                    ISNUMBER(M155:V155),
                    IF(
                        M$4:V$4=1,
                        M155:V155,
                        ""),
                    "")),
                AVERAGE(IF(
                    ISNUMBER(M155:V155),
                    IF(
                        M$4:V$4=2,
                        M155:V155,
                        ""),
                    ""))
            ),
            IF(
                Parameters!$D$17=1,
                IFERROR(
                    IF(
                        OR(
                            IF(
                                ISNUMBER(M155:V155),
                                IF(
                                    M$4:V$4=1,
                                    M155:V155,
                                    ""),
                                "")
                            =0),
                        0,
                        GEOMEAN(IF(
                            ISNUMBER(M155:V155),
                            IF(
                                M$4:V$4=1,
                                M155:V155,
                                ""),
                            ""))
                    ),
                    IF(
                        OR(IF(
                            ISNUMBER(M155:V155),
                            IF(
                                M$4:V$4=2,
                                M155:V155,
                                ""),
                            "")
                            =0),
                        0,
                        GEOMEAN(IF(
                            ISNUMBER(M155:V155),
                            IF(
                                M$4:V$4=2,
                                M155:V155,
                                ""),
                            "")))
                )
            )
        )
    )
)</f>
        <v>1.5</v>
      </c>
      <c r="I155" s="191" cm="1">
        <f t="array" ref="I155">IF(
    SUM(IF(
            ISNUMBER(
                IF(
                    $M$5:$V$5,
                    (M155:V155),
                    "")),
            1,
            0))
        =0,
    NA(),
    IF(
        Parameters!$D$15=1,
        IF(
            SUM(--(ISNUMBER(IF($M$5:$V$5=1,(M155:V155),""))))&gt;0,
            MAX(IF(
                ISNUMBER(M155:V155),
                IF(
                    M$5:V$5=1,
                    M155:V155,
                    ""),
                "")),
            MAX(IF(
                ISNUMBER(M155:V155),
                IF(
                    M$5:V$5=2,
                    M155:V155,
                    ""),
                ""))
        ),
        IF(
            Parameters!$D$16=1,
            IFERROR(
                AVERAGE(IF(
                    ISNUMBER(M155:V155),
                    IF(
                        M$5:V$5=1,
                        M155:V155,
                        ""),
                    "")),
                AVERAGE(IF(
                    ISNUMBER(M155:V155),
                    IF(
                        M$5:V$5=2,
                        M155:V155,
                        ""),
                    ""))
            ),
            IF(
                Parameters!$D$17=1,
                IFERROR(
                    IF(
                        OR(
                            IF(
                                ISNUMBER(M155:V155),
                                IF(
                                    M$5:V$5=1,
                                    M155:V155,
                                    ""),
                                "")
                            =0),
                        0,
                        GEOMEAN(IF(
                            ISNUMBER(M155:V155),
                            IF(
                                M$5:V$5=1,
                                M155:V155,
                                ""),
                            ""))
                    ),
                    IF(
                        OR(IF(
                            ISNUMBER(M155:V155),
                            IF(
                                M$5:V$5=2,
                                M155:V155,
                                ""),
                            "")
                            =0),
                        0,
                        GEOMEAN(IF(
                            ISNUMBER(M155:V155),
                            IF(
                                M$5:V$5=2,
                                M155:V155,
                                ""),
                            "")))
                )
            )
        )
    )
)</f>
        <v>10</v>
      </c>
      <c r="J155" s="242">
        <v>45188</v>
      </c>
      <c r="K155" s="242">
        <v>45075</v>
      </c>
      <c r="L155" s="91" t="s">
        <v>252</v>
      </c>
      <c r="M155" s="192">
        <v>1.5</v>
      </c>
      <c r="N155" s="192" t="s">
        <v>409</v>
      </c>
      <c r="O155" s="192">
        <v>0</v>
      </c>
      <c r="P155" s="192">
        <v>0</v>
      </c>
      <c r="Q155" s="192">
        <v>10</v>
      </c>
      <c r="R155" s="192" t="s">
        <v>409</v>
      </c>
      <c r="S155" s="192">
        <v>1.9</v>
      </c>
      <c r="T155" s="192" t="s">
        <v>409</v>
      </c>
      <c r="U155" s="192">
        <v>0</v>
      </c>
      <c r="V155" s="192" t="s">
        <v>409</v>
      </c>
      <c r="W155" s="192">
        <v>1</v>
      </c>
      <c r="X155" s="192" t="s">
        <v>409</v>
      </c>
      <c r="Y155" s="192"/>
      <c r="Z155" s="192"/>
      <c r="AA155" s="80"/>
      <c r="AB155" s="80"/>
      <c r="AC155" s="80"/>
    </row>
    <row r="156" spans="1:29" x14ac:dyDescent="0.2">
      <c r="A156" s="84">
        <v>149</v>
      </c>
      <c r="B156" s="84" t="str">
        <f ca="1"/>
        <v>New Zealand</v>
      </c>
      <c r="C156" s="84" t="str">
        <f ca="1"/>
        <v>NZL</v>
      </c>
      <c r="D156" s="219" t="str">
        <f ca="1"/>
        <v>EAS           East Asia &amp; Pacific</v>
      </c>
      <c r="E156" s="219" t="str">
        <f ca="1"/>
        <v>NA</v>
      </c>
      <c r="F156" s="190" t="str">
        <f t="shared" ca="1" si="5"/>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$M$4:$V$4,
                    (M156:V156),
                    "")),
            1,
            0))
        =0,
    NA(),
    IF(
        Parameters!$D$15=1,
        IF(
            SUM(--(ISNUMBER(IF($M$4:$V$4=1,(M156:V156),""))))&gt;0,
            MAX(IF(
                ISNUMBER(M156:V156),
                IF(
                    M$4:V$4=1,
                    M156:V156,
                    ""),
                "")),
            MAX(IF(
                ISNUMBER(M156:V156),
                IF(
                    M$4:V$4=2,
                    M156:V156,
                    ""),
                ""))
        ),
        IF(
            Parameters!$D$16=1,
            IFERROR(
                AVERAGE(IF(
                    ISNUMBER(M156:V156),
                    IF(
                        M$4:V$4=1,
                        M156:V156,
                        ""),
                    "")),
                AVERAGE(IF(
                    ISNUMBER(M156:V156),
                    IF(
                        M$4:V$4=2,
                        M156:V156,
                        ""),
                    ""))
            ),
            IF(
                Parameters!$D$17=1,
                IFERROR(
                    IF(
                        OR(
                            IF(
                                ISNUMBER(M156:V156),
                                IF(
                                    M$4:V$4=1,
                                    M156:V156,
                                    ""),
                                "")
                            =0),
                        0,
                        GEOMEAN(IF(
                            ISNUMBER(M156:V156),
                            IF(
                                M$4:V$4=1,
                                M156:V156,
                                ""),
                            ""))
                    ),
                    IF(
                        OR(IF(
                            ISNUMBER(M156:V156),
                            IF(
                                M$4:V$4=2,
                                M156:V156,
                                ""),
                            "")
                            =0),
                        0,
                        GEOMEAN(IF(
                            ISNUMBER(M156:V156),
                            IF(
                                M$4:V$4=2,
                                M156:V156,
                                ""),
                            "")))
                )
            )
        )
    )
)</f>
        <v>4.6666666666666599</v>
      </c>
      <c r="I156" s="191" cm="1">
        <f t="array" ref="I156">IF(
    SUM(IF(
            ISNUMBER(
                IF(
                    $M$5:$V$5,
                    (M156:V156),
                    "")),
            1,
            0))
        =0,
    NA(),
    IF(
        Parameters!$D$15=1,
        IF(
            SUM(--(ISNUMBER(IF($M$5:$V$5=1,(M156:V156),""))))&gt;0,
            MAX(IF(
                ISNUMBER(M156:V156),
                IF(
                    M$5:V$5=1,
                    M156:V156,
                    ""),
                "")),
            MAX(IF(
                ISNUMBER(M156:V156),
                IF(
                    M$5:V$5=2,
                    M156:V156,
                    ""),
                ""))
        ),
        IF(
            Parameters!$D$16=1,
            IFERROR(
                AVERAGE(IF(
                    ISNUMBER(M156:V156),
                    IF(
                        M$5:V$5=1,
                        M156:V156,
                        ""),
                    "")),
                AVERAGE(IF(
                    ISNUMBER(M156:V156),
                    IF(
                        M$5:V$5=2,
                        M156:V156,
                        ""),
                    ""))
            ),
            IF(
                Parameters!$D$17=1,
                IFERROR(
                    IF(
                        OR(
                            IF(
                                ISNUMBER(M156:V156),
                                IF(
                                    M$5:V$5=1,
                                    M156:V156,
                                    ""),
                                "")
                            =0),
                        0,
                        GEOMEAN(IF(
                            ISNUMBER(M156:V156),
                            IF(
                                M$5:V$5=1,
                                M156:V156,
                                ""),
                            ""))
                    ),
                    IF(
                        OR(IF(
                            ISNUMBER(M156:V156),
                            IF(
                                M$5:V$5=2,
                                M156:V156,
                                ""),
                            "")
                            =0),
                        0,
                        GEOMEAN(IF(
                            ISNUMBER(M156:V156),
                            IF(
                                M$5:V$5=2,
                                M156:V156,
                                ""),
                            "")))
                )
            )
        )
    )
)</f>
        <v>0</v>
      </c>
      <c r="J156" s="242">
        <v>45188</v>
      </c>
      <c r="K156" s="242">
        <v>44802</v>
      </c>
      <c r="L156" s="91" t="s">
        <v>254</v>
      </c>
      <c r="M156" s="192">
        <v>4.6666666666666599</v>
      </c>
      <c r="N156" s="192" t="s">
        <v>409</v>
      </c>
      <c r="O156" s="192">
        <v>0</v>
      </c>
      <c r="P156" s="192">
        <v>0</v>
      </c>
      <c r="Q156" s="192">
        <v>0</v>
      </c>
      <c r="R156" s="192" t="s">
        <v>409</v>
      </c>
      <c r="S156" s="192">
        <v>3.8</v>
      </c>
      <c r="T156" s="192" t="s">
        <v>409</v>
      </c>
      <c r="U156" s="192">
        <v>0</v>
      </c>
      <c r="V156" s="192" t="s">
        <v>409</v>
      </c>
      <c r="W156" s="192">
        <v>0</v>
      </c>
      <c r="X156" s="192" t="s">
        <v>409</v>
      </c>
      <c r="Y156" s="192"/>
      <c r="Z156" s="192"/>
      <c r="AA156" s="80"/>
      <c r="AB156" s="80"/>
      <c r="AC156" s="80"/>
    </row>
    <row r="157" spans="1:29" x14ac:dyDescent="0.2">
      <c r="A157" s="84">
        <v>150</v>
      </c>
      <c r="B157" s="84" t="str">
        <f ca="1"/>
        <v>Oman</v>
      </c>
      <c r="C157" s="84" t="str">
        <f ca="1"/>
        <v>OMN</v>
      </c>
      <c r="D157" s="219" t="str">
        <f ca="1"/>
        <v>MEA           Middle East &amp; North Africa</v>
      </c>
      <c r="E157" s="219" t="str">
        <f ca="1"/>
        <v>NA</v>
      </c>
      <c r="F157" s="190" t="str">
        <f t="shared" ca="1" si="5"/>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$M$4:$V$4,
                    (M157:V157),
                    "")),
            1,
            0))
        =0,
    NA(),
    IF(
        Parameters!$D$15=1,
        IF(
            SUM(--(ISNUMBER(IF($M$4:$V$4=1,(M157:V157),""))))&gt;0,
            MAX(IF(
                ISNUMBER(M157:V157),
                IF(
                    M$4:V$4=1,
                    M157:V157,
                    ""),
                "")),
            MAX(IF(
                ISNUMBER(M157:V157),
                IF(
                    M$4:V$4=2,
                    M157:V157,
                    ""),
                ""))
        ),
        IF(
            Parameters!$D$16=1,
            IFERROR(
                AVERAGE(IF(
                    ISNUMBER(M157:V157),
                    IF(
                        M$4:V$4=1,
                        M157:V157,
                        ""),
                    "")),
                AVERAGE(IF(
                    ISNUMBER(M157:V157),
                    IF(
                        M$4:V$4=2,
                        M157:V157,
                        ""),
                    ""))
            ),
            IF(
                Parameters!$D$17=1,
                IFERROR(
                    IF(
                        OR(
                            IF(
                                ISNUMBER(M157:V157),
                                IF(
                                    M$4:V$4=1,
                                    M157:V157,
                                    ""),
                                "")
                            =0),
                        0,
                        GEOMEAN(IF(
                            ISNUMBER(M157:V157),
                            IF(
                                M$4:V$4=1,
                                M157:V157,
                                ""),
                            ""))
                    ),
                    IF(
                        OR(IF(
                            ISNUMBER(M157:V157),
                            IF(
                                M$4:V$4=2,
                                M157:V157,
                                ""),
                            "")
                            =0),
                        0,
                        GEOMEAN(IF(
                            ISNUMBER(M157:V157),
                            IF(
                                M$4:V$4=2,
                                M157:V157,
                                ""),
                            "")))
                )
            )
        )
    )
)</f>
        <v>6.1666666666666599</v>
      </c>
      <c r="I157" s="191" cm="1">
        <f t="array" ref="I157">IF(
    SUM(IF(
            ISNUMBER(
                IF(
                    $M$5:$V$5,
                    (M157:V157),
                    "")),
            1,
            0))
        =0,
    NA(),
    IF(
        Parameters!$D$15=1,
        IF(
            SUM(--(ISNUMBER(IF($M$5:$V$5=1,(M157:V157),""))))&gt;0,
            MAX(IF(
                ISNUMBER(M157:V157),
                IF(
                    M$5:V$5=1,
                    M157:V157,
                    ""),
                "")),
            MAX(IF(
                ISNUMBER(M157:V157),
                IF(
                    M$5:V$5=2,
                    M157:V157,
                    ""),
                ""))
        ),
        IF(
            Parameters!$D$16=1,
            IFERROR(
                AVERAGE(IF(
                    ISNUMBER(M157:V157),
                    IF(
                        M$5:V$5=1,
                        M157:V157,
                        ""),
                    "")),
                AVERAGE(IF(
                    ISNUMBER(M157:V157),
                    IF(
                        M$5:V$5=2,
                        M157:V157,
                        ""),
                    ""))
            ),
            IF(
                Parameters!$D$17=1,
                IFERROR(
                    IF(
                        OR(
                            IF(
                                ISNUMBER(M157:V157),
                                IF(
                                    M$5:V$5=1,
                                    M157:V157,
                                    ""),
                                "")
                            =0),
                        0,
                        GEOMEAN(IF(
                            ISNUMBER(M157:V157),
                            IF(
                                M$5:V$5=1,
                                M157:V157,
                                ""),
                            ""))
                    ),
                    IF(
                        OR(IF(
                            ISNUMBER(M157:V157),
                            IF(
                                M$5:V$5=2,
                                M157:V157,
                                ""),
                            "")
                            =0),
                        0,
                        GEOMEAN(IF(
                            ISNUMBER(M157:V157),
                            IF(
                                M$5:V$5=2,
                                M157:V157,
                                ""),
                            "")))
                )
            )
        )
    )
)</f>
        <v>0</v>
      </c>
      <c r="J157" s="242">
        <v>45188</v>
      </c>
      <c r="K157" s="242">
        <v>45272</v>
      </c>
      <c r="L157" s="91" t="s">
        <v>256</v>
      </c>
      <c r="M157" s="192">
        <v>6.1666666666666599</v>
      </c>
      <c r="N157" s="192">
        <v>0</v>
      </c>
      <c r="O157" s="192">
        <v>0</v>
      </c>
      <c r="P157" s="192">
        <v>0</v>
      </c>
      <c r="Q157" s="192">
        <v>0</v>
      </c>
      <c r="R157" s="192" t="s">
        <v>409</v>
      </c>
      <c r="S157" s="192">
        <v>4.7</v>
      </c>
      <c r="T157" s="192" t="s">
        <v>934</v>
      </c>
      <c r="U157" s="192">
        <v>0</v>
      </c>
      <c r="V157" s="192" t="s">
        <v>409</v>
      </c>
      <c r="W157" s="192">
        <v>0</v>
      </c>
      <c r="X157" s="192" t="s">
        <v>409</v>
      </c>
      <c r="Y157" s="192"/>
      <c r="Z157" s="192"/>
      <c r="AA157" s="80"/>
      <c r="AB157" s="80"/>
      <c r="AC157" s="80"/>
    </row>
    <row r="158" spans="1:29" x14ac:dyDescent="0.2">
      <c r="A158" s="84">
        <v>151</v>
      </c>
      <c r="B158" s="84" t="str">
        <f ca="1"/>
        <v>Pakistan</v>
      </c>
      <c r="C158" s="84" t="str">
        <f ca="1"/>
        <v>PAK</v>
      </c>
      <c r="D158" s="219" t="str">
        <f ca="1"/>
        <v>SAS           South Asia</v>
      </c>
      <c r="E158" s="219" t="str">
        <f ca="1"/>
        <v>Blend</v>
      </c>
      <c r="F158" s="190" t="str">
        <f t="shared" ca="1" si="5"/>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0</v>
      </c>
      <c r="H158" s="80" cm="1">
        <f t="array" ref="H158">IF(
    SUM(IF(
            ISNUMBER(
                IF(
                    $M$4:$V$4,
                    (M158:V158),
                    "")),
            1,
            0))
        =0,
    NA(),
    IF(
        Parameters!$D$15=1,
        IF(
            SUM(--(ISNUMBER(IF($M$4:$V$4=1,(M158:V158),""))))&gt;0,
            MAX(IF(
                ISNUMBER(M158:V158),
                IF(
                    M$4:V$4=1,
                    M158:V158,
                    ""),
                "")),
            MAX(IF(
                ISNUMBER(M158:V158),
                IF(
                    M$4:V$4=2,
                    M158:V158,
                    ""),
                ""))
        ),
        IF(
            Parameters!$D$16=1,
            IFERROR(
                AVERAGE(IF(
                    ISNUMBER(M158:V158),
                    IF(
                        M$4:V$4=1,
                        M158:V158,
                        ""),
                    "")),
                AVERAGE(IF(
                    ISNUMBER(M158:V158),
                    IF(
                        M$4:V$4=2,
                        M158:V158,
                        ""),
                    ""))
            ),
            IF(
                Parameters!$D$17=1,
                IFERROR(
                    IF(
                        OR(
                            IF(
                                ISNUMBER(M158:V158),
                                IF(
                                    M$4:V$4=1,
                                    M158:V158,
                                    ""),
                                "")
                            =0),
                        0,
                        GEOMEAN(IF(
                            ISNUMBER(M158:V158),
                            IF(
                                M$4:V$4=1,
                                M158:V158,
                                ""),
                            ""))
                    ),
                    IF(
                        OR(IF(
                            ISNUMBER(M158:V158),
                            IF(
                                M$4:V$4=2,
                                M158:V158,
                                ""),
                            "")
                            =0),
                        0,
                        GEOMEAN(IF(
                            ISNUMBER(M158:V158),
                            IF(
                                M$4:V$4=2,
                                M158:V158,
                                ""),
                            "")))
                )
            )
        )
    )
)</f>
        <v>10</v>
      </c>
      <c r="I158" s="191" cm="1">
        <f t="array" ref="I158">IF(
    SUM(IF(
            ISNUMBER(
                IF(
                    $M$5:$V$5,
                    (M158:V158),
                    "")),
            1,
            0))
        =0,
    NA(),
    IF(
        Parameters!$D$15=1,
        IF(
            SUM(--(ISNUMBER(IF($M$5:$V$5=1,(M158:V158),""))))&gt;0,
            MAX(IF(
                ISNUMBER(M158:V158),
                IF(
                    M$5:V$5=1,
                    M158:V158,
                    ""),
                "")),
            MAX(IF(
                ISNUMBER(M158:V158),
                IF(
                    M$5:V$5=2,
                    M158:V158,
                    ""),
                ""))
        ),
        IF(
            Parameters!$D$16=1,
            IFERROR(
                AVERAGE(IF(
                    ISNUMBER(M158:V158),
                    IF(
                        M$5:V$5=1,
                        M158:V158,
                        ""),
                    "")),
                AVERAGE(IF(
                    ISNUMBER(M158:V158),
                    IF(
                        M$5:V$5=2,
                        M158:V158,
                        ""),
                    ""))
            ),
            IF(
                Parameters!$D$17=1,
                IFERROR(
                    IF(
                        OR(
                            IF(
                                ISNUMBER(M158:V158),
                                IF(
                                    M$5:V$5=1,
                                    M158:V158,
                                    ""),
                                "")
                            =0),
                        0,
                        GEOMEAN(IF(
                            ISNUMBER(M158:V158),
                            IF(
                                M$5:V$5=1,
                                M158:V158,
                                ""),
                            ""))
                    ),
                    IF(
                        OR(IF(
                            ISNUMBER(M158:V158),
                            IF(
                                M$5:V$5=2,
                                M158:V158,
                                ""),
                            "")
                            =0),
                        0,
                        GEOMEAN(IF(
                            ISNUMBER(M158:V158),
                            IF(
                                M$5:V$5=2,
                                M158:V158,
                                ""),
                            "")))
                )
            )
        )
    )
)</f>
        <v>0</v>
      </c>
      <c r="J158" s="242">
        <v>45163</v>
      </c>
      <c r="K158" s="242">
        <v>45272</v>
      </c>
      <c r="L158" s="91" t="s">
        <v>258</v>
      </c>
      <c r="M158" s="192">
        <v>10</v>
      </c>
      <c r="N158" s="192">
        <v>0</v>
      </c>
      <c r="O158" s="192">
        <v>0</v>
      </c>
      <c r="P158" s="192">
        <v>0</v>
      </c>
      <c r="Q158" s="192">
        <v>0</v>
      </c>
      <c r="R158" s="192" t="s">
        <v>409</v>
      </c>
      <c r="S158" s="192">
        <v>7.3</v>
      </c>
      <c r="T158" s="192" t="s">
        <v>930</v>
      </c>
      <c r="U158" s="192">
        <v>0</v>
      </c>
      <c r="V158" s="192" t="s">
        <v>409</v>
      </c>
      <c r="W158" s="192">
        <v>5.4054054054054002E-2</v>
      </c>
      <c r="X158" s="192" t="s">
        <v>409</v>
      </c>
      <c r="Y158" s="192"/>
      <c r="Z158" s="192"/>
      <c r="AA158" s="80"/>
      <c r="AB158" s="80"/>
      <c r="AC158" s="80"/>
    </row>
    <row r="159" spans="1:29" x14ac:dyDescent="0.2">
      <c r="A159" s="84">
        <v>152</v>
      </c>
      <c r="B159" s="84" t="str">
        <f ca="1"/>
        <v>Panama</v>
      </c>
      <c r="C159" s="84" t="str">
        <f ca="1"/>
        <v>PAN</v>
      </c>
      <c r="D159" s="219" t="str">
        <f ca="1"/>
        <v>LCN           Latin America &amp; Caribbean</v>
      </c>
      <c r="E159" s="219" t="str">
        <f ca="1"/>
        <v>IBRD</v>
      </c>
      <c r="F159" s="190" t="str">
        <f t="shared" ca="1" si="5"/>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$M$4:$V$4,
                    (M159:V159),
                    "")),
            1,
            0))
        =0,
    NA(),
    IF(
        Parameters!$D$15=1,
        IF(
            SUM(--(ISNUMBER(IF($M$4:$V$4=1,(M159:V159),""))))&gt;0,
            MAX(IF(
                ISNUMBER(M159:V159),
                IF(
                    M$4:V$4=1,
                    M159:V159,
                    ""),
                "")),
            MAX(IF(
                ISNUMBER(M159:V159),
                IF(
                    M$4:V$4=2,
                    M159:V159,
                    ""),
                ""))
        ),
        IF(
            Parameters!$D$16=1,
            IFERROR(
                AVERAGE(IF(
                    ISNUMBER(M159:V159),
                    IF(
                        M$4:V$4=1,
                        M159:V159,
                        ""),
                    "")),
                AVERAGE(IF(
                    ISNUMBER(M159:V159),
                    IF(
                        M$4:V$4=2,
                        M159:V159,
                        ""),
                    ""))
            ),
            IF(
                Parameters!$D$17=1,
                IFERROR(
                    IF(
                        OR(
                            IF(
                                ISNUMBER(M159:V159),
                                IF(
                                    M$4:V$4=1,
                                    M159:V159,
                                    ""),
                                "")
                            =0),
                        0,
                        GEOMEAN(IF(
                            ISNUMBER(M159:V159),
                            IF(
                                M$4:V$4=1,
                                M159:V159,
                                ""),
                            ""))
                    ),
                    IF(
                        OR(IF(
                            ISNUMBER(M159:V159),
                            IF(
                                M$4:V$4=2,
                                M159:V159,
                                ""),
                            "")
                            =0),
                        0,
                        GEOMEAN(IF(
                            ISNUMBER(M159:V159),
                            IF(
                                M$4:V$4=2,
                                M159:V159,
                                ""),
                            "")))
                )
            )
        )
    )
)</f>
        <v>6.6666666666666599</v>
      </c>
      <c r="I159" s="191" cm="1">
        <f t="array" ref="I159">IF(
    SUM(IF(
            ISNUMBER(
                IF(
                    $M$5:$V$5,
                    (M159:V159),
                    "")),
            1,
            0))
        =0,
    NA(),
    IF(
        Parameters!$D$15=1,
        IF(
            SUM(--(ISNUMBER(IF($M$5:$V$5=1,(M159:V159),""))))&gt;0,
            MAX(IF(
                ISNUMBER(M159:V159),
                IF(
                    M$5:V$5=1,
                    M159:V159,
                    ""),
                "")),
            MAX(IF(
                ISNUMBER(M159:V159),
                IF(
                    M$5:V$5=2,
                    M159:V159,
                    ""),
                ""))
        ),
        IF(
            Parameters!$D$16=1,
            IFERROR(
                AVERAGE(IF(
                    ISNUMBER(M159:V159),
                    IF(
                        M$5:V$5=1,
                        M159:V159,
                        ""),
                    "")),
                AVERAGE(IF(
                    ISNUMBER(M159:V159),
                    IF(
                        M$5:V$5=2,
                        M159:V159,
                        ""),
                    ""))
            ),
            IF(
                Parameters!$D$17=1,
                IFERROR(
                    IF(
                        OR(
                            IF(
                                ISNUMBER(M159:V159),
                                IF(
                                    M$5:V$5=1,
                                    M159:V159,
                                    ""),
                                "")
                            =0),
                        0,
                        GEOMEAN(IF(
                            ISNUMBER(M159:V159),
                            IF(
                                M$5:V$5=1,
                                M159:V159,
                                ""),
                            ""))
                    ),
                    IF(
                        OR(IF(
                            ISNUMBER(M159:V159),
                            IF(
                                M$5:V$5=2,
                                M159:V159,
                                ""),
                            "")
                            =0),
                        0,
                        GEOMEAN(IF(
                            ISNUMBER(M159:V159),
                            IF(
                                M$5:V$5=2,
                                M159:V159,
                                ""),
                            "")))
                )
            )
        )
    )
)</f>
        <v>0</v>
      </c>
      <c r="J159" s="242">
        <v>45188</v>
      </c>
      <c r="K159" s="242">
        <v>45218</v>
      </c>
      <c r="L159" s="91" t="s">
        <v>260</v>
      </c>
      <c r="M159" s="192">
        <v>6.6666666666666599</v>
      </c>
      <c r="N159" s="192" t="s">
        <v>409</v>
      </c>
      <c r="O159" s="192">
        <v>0</v>
      </c>
      <c r="P159" s="192">
        <v>0</v>
      </c>
      <c r="Q159" s="192">
        <v>0</v>
      </c>
      <c r="R159" s="192" t="s">
        <v>409</v>
      </c>
      <c r="S159" s="192">
        <v>5</v>
      </c>
      <c r="T159" s="192" t="s">
        <v>409</v>
      </c>
      <c r="U159" s="192">
        <v>0</v>
      </c>
      <c r="V159" s="192" t="s">
        <v>409</v>
      </c>
      <c r="W159" s="192">
        <v>0</v>
      </c>
      <c r="X159" s="192" t="s">
        <v>409</v>
      </c>
      <c r="Y159" s="192"/>
      <c r="Z159" s="192"/>
      <c r="AA159" s="80"/>
      <c r="AB159" s="80"/>
      <c r="AC159" s="80"/>
    </row>
    <row r="160" spans="1:29" x14ac:dyDescent="0.2">
      <c r="A160" s="84">
        <v>153</v>
      </c>
      <c r="B160" s="84" t="str">
        <f ca="1"/>
        <v>Peru</v>
      </c>
      <c r="C160" s="84" t="str">
        <f ca="1"/>
        <v>PER</v>
      </c>
      <c r="D160" s="219" t="str">
        <f ca="1"/>
        <v>LCN           Latin America &amp; Caribbean</v>
      </c>
      <c r="E160" s="219" t="str">
        <f ca="1"/>
        <v>IBRD</v>
      </c>
      <c r="F160" s="190" t="str">
        <f t="shared" ca="1" si="5"/>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9.4868329805051381</v>
      </c>
      <c r="H160" s="80" cm="1">
        <f t="array" ref="H160">IF(
    SUM(IF(
            ISNUMBER(
                IF(
                    $M$4:$V$4,
                    (M160:V160),
                    "")),
            1,
            0))
        =0,
    NA(),
    IF(
        Parameters!$D$15=1,
        IF(
            SUM(--(ISNUMBER(IF($M$4:$V$4=1,(M160:V160),""))))&gt;0,
            MAX(IF(
                ISNUMBER(M160:V160),
                IF(
                    M$4:V$4=1,
                    M160:V160,
                    ""),
                "")),
            MAX(IF(
                ISNUMBER(M160:V160),
                IF(
                    M$4:V$4=2,
                    M160:V160,
                    ""),
                ""))
        ),
        IF(
            Parameters!$D$16=1,
            IFERROR(
                AVERAGE(IF(
                    ISNUMBER(M160:V160),
                    IF(
                        M$4:V$4=1,
                        M160:V160,
                        ""),
                    "")),
                AVERAGE(IF(
                    ISNUMBER(M160:V160),
                    IF(
                        M$4:V$4=2,
                        M160:V160,
                        ""),
                    ""))
            ),
            IF(
                Parameters!$D$17=1,
                IFERROR(
                    IF(
                        OR(
                            IF(
                                ISNUMBER(M160:V160),
                                IF(
                                    M$4:V$4=1,
                                    M160:V160,
                                    ""),
                                "")
                            =0),
                        0,
                        GEOMEAN(IF(
                            ISNUMBER(M160:V160),
                            IF(
                                M$4:V$4=1,
                                M160:V160,
                                ""),
                            ""))
                    ),
                    IF(
                        OR(IF(
                            ISNUMBER(M160:V160),
                            IF(
                                M$4:V$4=2,
                                M160:V160,
                                ""),
                            "")
                            =0),
                        0,
                        GEOMEAN(IF(
                            ISNUMBER(M160:V160),
                            IF(
                                M$4:V$4=2,
                                M160:V160,
                                ""),
                            "")))
                )
            )
        )
    )
)</f>
        <v>9</v>
      </c>
      <c r="I160" s="191" cm="1">
        <f t="array" ref="I160">IF(
    SUM(IF(
            ISNUMBER(
                IF(
                    $M$5:$V$5,
                    (M160:V160),
                    "")),
            1,
            0))
        =0,
    NA(),
    IF(
        Parameters!$D$15=1,
        IF(
            SUM(--(ISNUMBER(IF($M$5:$V$5=1,(M160:V160),""))))&gt;0,
            MAX(IF(
                ISNUMBER(M160:V160),
                IF(
                    M$5:V$5=1,
                    M160:V160,
                    ""),
                "")),
            MAX(IF(
                ISNUMBER(M160:V160),
                IF(
                    M$5:V$5=2,
                    M160:V160,
                    ""),
                ""))
        ),
        IF(
            Parameters!$D$16=1,
            IFERROR(
                AVERAGE(IF(
                    ISNUMBER(M160:V160),
                    IF(
                        M$5:V$5=1,
                        M160:V160,
                        ""),
                    "")),
                AVERAGE(IF(
                    ISNUMBER(M160:V160),
                    IF(
                        M$5:V$5=2,
                        M160:V160,
                        ""),
                    ""))
            ),
            IF(
                Parameters!$D$17=1,
                IFERROR(
                    IF(
                        OR(
                            IF(
                                ISNUMBER(M160:V160),
                                IF(
                                    M$5:V$5=1,
                                    M160:V160,
                                    ""),
                                "")
                            =0),
                        0,
                        GEOMEAN(IF(
                            ISNUMBER(M160:V160),
                            IF(
                                M$5:V$5=1,
                                M160:V160,
                                ""),
                            ""))
                    ),
                    IF(
                        OR(IF(
                            ISNUMBER(M160:V160),
                            IF(
                                M$5:V$5=2,
                                M160:V160,
                                ""),
                            "")
                            =0),
                        0,
                        GEOMEAN(IF(
                            ISNUMBER(M160:V160),
                            IF(
                                M$5:V$5=2,
                                M160:V160,
                                ""),
                            "")))
                )
            )
        )
    )
)</f>
        <v>10</v>
      </c>
      <c r="J160" s="242">
        <v>45188</v>
      </c>
      <c r="K160" s="242">
        <v>45272</v>
      </c>
      <c r="L160" s="91" t="s">
        <v>262</v>
      </c>
      <c r="M160" s="192">
        <v>9</v>
      </c>
      <c r="N160" s="192">
        <v>10</v>
      </c>
      <c r="O160" s="192">
        <v>0</v>
      </c>
      <c r="P160" s="192">
        <v>0</v>
      </c>
      <c r="Q160" s="192">
        <v>0</v>
      </c>
      <c r="R160" s="192" t="s">
        <v>409</v>
      </c>
      <c r="S160" s="192">
        <v>6.4</v>
      </c>
      <c r="T160" s="192" t="s">
        <v>946</v>
      </c>
      <c r="U160" s="192">
        <v>0</v>
      </c>
      <c r="V160" s="192" t="s">
        <v>409</v>
      </c>
      <c r="W160" s="192">
        <v>0.04</v>
      </c>
      <c r="X160" s="192" t="s">
        <v>409</v>
      </c>
      <c r="Y160" s="192"/>
      <c r="Z160" s="192"/>
      <c r="AA160" s="80"/>
      <c r="AB160" s="80"/>
      <c r="AC160" s="80"/>
    </row>
    <row r="161" spans="1:29" x14ac:dyDescent="0.2">
      <c r="A161" s="84">
        <v>154</v>
      </c>
      <c r="B161" s="84" t="str">
        <f ca="1"/>
        <v>Philippines</v>
      </c>
      <c r="C161" s="84" t="str">
        <f ca="1"/>
        <v>PHL</v>
      </c>
      <c r="D161" s="219" t="str">
        <f ca="1"/>
        <v>EAS           East Asia &amp; Pacific</v>
      </c>
      <c r="E161" s="219" t="str">
        <f ca="1"/>
        <v>IBRD</v>
      </c>
      <c r="F161" s="190" t="str">
        <f t="shared" ca="1" si="5"/>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0</v>
      </c>
      <c r="H161" s="80" cm="1">
        <f t="array" ref="H161">IF(
    SUM(IF(
            ISNUMBER(
                IF(
                    $M$4:$V$4,
                    (M161:V161),
                    "")),
            1,
            0))
        =0,
    NA(),
    IF(
        Parameters!$D$15=1,
        IF(
            SUM(--(ISNUMBER(IF($M$4:$V$4=1,(M161:V161),""))))&gt;0,
            MAX(IF(
                ISNUMBER(M161:V161),
                IF(
                    M$4:V$4=1,
                    M161:V161,
                    ""),
                "")),
            MAX(IF(
                ISNUMBER(M161:V161),
                IF(
                    M$4:V$4=2,
                    M161:V161,
                    ""),
                ""))
        ),
        IF(
            Parameters!$D$16=1,
            IFERROR(
                AVERAGE(IF(
                    ISNUMBER(M161:V161),
                    IF(
                        M$4:V$4=1,
                        M161:V161,
                        ""),
                    "")),
                AVERAGE(IF(
                    ISNUMBER(M161:V161),
                    IF(
                        M$4:V$4=2,
                        M161:V161,
                        ""),
                    ""))
            ),
            IF(
                Parameters!$D$17=1,
                IFERROR(
                    IF(
                        OR(
                            IF(
                                ISNUMBER(M161:V161),
                                IF(
                                    M$4:V$4=1,
                                    M161:V161,
                                    ""),
                                "")
                            =0),
                        0,
                        GEOMEAN(IF(
                            ISNUMBER(M161:V161),
                            IF(
                                M$4:V$4=1,
                                M161:V161,
                                ""),
                            ""))
                    ),
                    IF(
                        OR(IF(
                            ISNUMBER(M161:V161),
                            IF(
                                M$4:V$4=2,
                                M161:V161,
                                ""),
                            "")
                            =0),
                        0,
                        GEOMEAN(IF(
                            ISNUMBER(M161:V161),
                            IF(
                                M$4:V$4=2,
                                M161:V161,
                                ""),
                            "")))
                )
            )
        )
    )
)</f>
        <v>10</v>
      </c>
      <c r="I161" s="191" cm="1">
        <f t="array" ref="I161">IF(
    SUM(IF(
            ISNUMBER(
                IF(
                    $M$5:$V$5,
                    (M161:V161),
                    "")),
            1,
            0))
        =0,
    NA(),
    IF(
        Parameters!$D$15=1,
        IF(
            SUM(--(ISNUMBER(IF($M$5:$V$5=1,(M161:V161),""))))&gt;0,
            MAX(IF(
                ISNUMBER(M161:V161),
                IF(
                    M$5:V$5=1,
                    M161:V161,
                    ""),
                "")),
            MAX(IF(
                ISNUMBER(M161:V161),
                IF(
                    M$5:V$5=2,
                    M161:V161,
                    ""),
                ""))
        ),
        IF(
            Parameters!$D$16=1,
            IFERROR(
                AVERAGE(IF(
                    ISNUMBER(M161:V161),
                    IF(
                        M$5:V$5=1,
                        M161:V161,
                        ""),
                    "")),
                AVERAGE(IF(
                    ISNUMBER(M161:V161),
                    IF(
                        M$5:V$5=2,
                        M161:V161,
                        ""),
                    ""))
            ),
            IF(
                Parameters!$D$17=1,
                IFERROR(
                    IF(
                        OR(
                            IF(
                                ISNUMBER(M161:V161),
                                IF(
                                    M$5:V$5=1,
                                    M161:V161,
                                    ""),
                                "")
                            =0),
                        0,
                        GEOMEAN(IF(
                            ISNUMBER(M161:V161),
                            IF(
                                M$5:V$5=1,
                                M161:V161,
                                ""),
                            ""))
                    ),
                    IF(
                        OR(IF(
                            ISNUMBER(M161:V161),
                            IF(
                                M$5:V$5=2,
                                M161:V161,
                                ""),
                            "")
                            =0),
                        0,
                        GEOMEAN(IF(
                            ISNUMBER(M161:V161),
                            IF(
                                M$5:V$5=2,
                                M161:V161,
                                ""),
                            "")))
                )
            )
        )
    )
)</f>
        <v>0</v>
      </c>
      <c r="J161" s="242">
        <v>45188</v>
      </c>
      <c r="K161" s="242">
        <v>45272</v>
      </c>
      <c r="L161" s="91" t="s">
        <v>264</v>
      </c>
      <c r="M161" s="192">
        <v>10</v>
      </c>
      <c r="N161" s="192">
        <v>0</v>
      </c>
      <c r="O161" s="192">
        <v>0</v>
      </c>
      <c r="P161" s="192">
        <v>0</v>
      </c>
      <c r="Q161" s="192">
        <v>0</v>
      </c>
      <c r="R161" s="192" t="s">
        <v>409</v>
      </c>
      <c r="S161" s="192">
        <v>8.1999999999999993</v>
      </c>
      <c r="T161" s="192" t="s">
        <v>947</v>
      </c>
      <c r="U161" s="192">
        <v>0</v>
      </c>
      <c r="V161" s="192" t="s">
        <v>409</v>
      </c>
      <c r="W161" s="192">
        <v>0.32500000000000001</v>
      </c>
      <c r="X161" s="192" t="s">
        <v>409</v>
      </c>
      <c r="Y161" s="192"/>
      <c r="Z161" s="192"/>
      <c r="AA161" s="80"/>
      <c r="AB161" s="80"/>
      <c r="AC161" s="80"/>
    </row>
    <row r="162" spans="1:29" x14ac:dyDescent="0.2">
      <c r="A162" s="84">
        <v>155</v>
      </c>
      <c r="B162" s="84" t="str">
        <f ca="1"/>
        <v>Palau</v>
      </c>
      <c r="C162" s="84" t="str">
        <f ca="1"/>
        <v>PLW</v>
      </c>
      <c r="D162" s="219" t="str">
        <f ca="1"/>
        <v>EAS           East Asia &amp; Pacific</v>
      </c>
      <c r="E162" s="219" t="str">
        <f ca="1"/>
        <v>IBRD</v>
      </c>
      <c r="F162" s="190" t="str">
        <f t="shared" ca="1" si="5"/>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4.8304589153964761</v>
      </c>
      <c r="H162" s="80" cm="1">
        <f t="array" ref="H162">IF(
    SUM(IF(
            ISNUMBER(
                IF(
                    $M$4:$V$4,
                    (M162:V162),
                    "")),
            1,
            0))
        =0,
    NA(),
    IF(
        Parameters!$D$15=1,
        IF(
            SUM(--(ISNUMBER(IF($M$4:$V$4=1,(M162:V162),""))))&gt;0,
            MAX(IF(
                ISNUMBER(M162:V162),
                IF(
                    M$4:V$4=1,
                    M162:V162,
                    ""),
                "")),
            MAX(IF(
                ISNUMBER(M162:V162),
                IF(
                    M$4:V$4=2,
                    M162:V162,
                    ""),
                ""))
        ),
        IF(
            Parameters!$D$16=1,
            IFERROR(
                AVERAGE(IF(
                    ISNUMBER(M162:V162),
                    IF(
                        M$4:V$4=1,
                        M162:V162,
                        ""),
                    "")),
                AVERAGE(IF(
                    ISNUMBER(M162:V162),
                    IF(
                        M$4:V$4=2,
                        M162:V162,
                        ""),
                    ""))
            ),
            IF(
                Parameters!$D$17=1,
                IFERROR(
                    IF(
                        OR(
                            IF(
                                ISNUMBER(M162:V162),
                                IF(
                                    M$4:V$4=1,
                                    M162:V162,
                                    ""),
                                "")
                            =0),
                        0,
                        GEOMEAN(IF(
                            ISNUMBER(M162:V162),
                            IF(
                                M$4:V$4=1,
                                M162:V162,
                                ""),
                            ""))
                    ),
                    IF(
                        OR(IF(
                            ISNUMBER(M162:V162),
                            IF(
                                M$4:V$4=2,
                                M162:V162,
                                ""),
                            "")
                            =0),
                        0,
                        GEOMEAN(IF(
                            ISNUMBER(M162:V162),
                            IF(
                                M$4:V$4=2,
                                M162:V162,
                                ""),
                            "")))
                )
            )
        )
    )
)</f>
        <v>2.3333333333333299</v>
      </c>
      <c r="I162" s="191" cm="1">
        <f t="array" ref="I162">IF(
    SUM(IF(
            ISNUMBER(
                IF(
                    $M$5:$V$5,
                    (M162:V162),
                    "")),
            1,
            0))
        =0,
    NA(),
    IF(
        Parameters!$D$15=1,
        IF(
            SUM(--(ISNUMBER(IF($M$5:$V$5=1,(M162:V162),""))))&gt;0,
            MAX(IF(
                ISNUMBER(M162:V162),
                IF(
                    M$5:V$5=1,
                    M162:V162,
                    ""),
                "")),
            MAX(IF(
                ISNUMBER(M162:V162),
                IF(
                    M$5:V$5=2,
                    M162:V162,
                    ""),
                ""))
        ),
        IF(
            Parameters!$D$16=1,
            IFERROR(
                AVERAGE(IF(
                    ISNUMBER(M162:V162),
                    IF(
                        M$5:V$5=1,
                        M162:V162,
                        ""),
                    "")),
                AVERAGE(IF(
                    ISNUMBER(M162:V162),
                    IF(
                        M$5:V$5=2,
                        M162:V162,
                        ""),
                    ""))
            ),
            IF(
                Parameters!$D$17=1,
                IFERROR(
                    IF(
                        OR(
                            IF(
                                ISNUMBER(M162:V162),
                                IF(
                                    M$5:V$5=1,
                                    M162:V162,
                                    ""),
                                "")
                            =0),
                        0,
                        GEOMEAN(IF(
                            ISNUMBER(M162:V162),
                            IF(
                                M$5:V$5=1,
                                M162:V162,
                                ""),
                            ""))
                    ),
                    IF(
                        OR(IF(
                            ISNUMBER(M162:V162),
                            IF(
                                M$5:V$5=2,
                                M162:V162,
                                ""),
                            "")
                            =0),
                        0,
                        GEOMEAN(IF(
                            ISNUMBER(M162:V162),
                            IF(
                                M$5:V$5=2,
                                M162:V162,
                                ""),
                            "")))
                )
            )
        )
    )
)</f>
        <v>10</v>
      </c>
      <c r="J162" s="242">
        <v>45188</v>
      </c>
      <c r="K162" s="242">
        <v>45259</v>
      </c>
      <c r="L162" s="91" t="s">
        <v>266</v>
      </c>
      <c r="M162" s="192">
        <v>2.3333333333333299</v>
      </c>
      <c r="N162" s="192" t="s">
        <v>409</v>
      </c>
      <c r="O162" s="192">
        <v>0</v>
      </c>
      <c r="P162" s="192">
        <v>0</v>
      </c>
      <c r="Q162" s="192">
        <v>10</v>
      </c>
      <c r="R162" s="192" t="s">
        <v>409</v>
      </c>
      <c r="S162" s="192">
        <v>2.4</v>
      </c>
      <c r="T162" s="192" t="s">
        <v>409</v>
      </c>
      <c r="U162" s="192">
        <v>0</v>
      </c>
      <c r="V162" s="192" t="s">
        <v>409</v>
      </c>
      <c r="W162" s="192">
        <v>1</v>
      </c>
      <c r="X162" s="192" t="s">
        <v>409</v>
      </c>
      <c r="Y162" s="192"/>
      <c r="Z162" s="192"/>
      <c r="AA162" s="80"/>
      <c r="AB162" s="80"/>
      <c r="AC162" s="80"/>
    </row>
    <row r="163" spans="1:29" x14ac:dyDescent="0.2">
      <c r="A163" s="84">
        <v>156</v>
      </c>
      <c r="B163" s="84" t="str">
        <f ca="1"/>
        <v>Papua New Guinea</v>
      </c>
      <c r="C163" s="84" t="str">
        <f ca="1"/>
        <v>PNG</v>
      </c>
      <c r="D163" s="219" t="str">
        <f ca="1"/>
        <v>EAS           East Asia &amp; Pacific</v>
      </c>
      <c r="E163" s="219" t="str">
        <f ca="1"/>
        <v>Blend</v>
      </c>
      <c r="F163" s="190" t="str">
        <f t="shared" ca="1" si="5"/>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0</v>
      </c>
      <c r="H163" s="80" cm="1">
        <f t="array" ref="H163">IF(
    SUM(IF(
            ISNUMBER(
                IF(
                    $M$4:$V$4,
                    (M163:V163),
                    "")),
            1,
            0))
        =0,
    NA(),
    IF(
        Parameters!$D$15=1,
        IF(
            SUM(--(ISNUMBER(IF($M$4:$V$4=1,(M163:V163),""))))&gt;0,
            MAX(IF(
                ISNUMBER(M163:V163),
                IF(
                    M$4:V$4=1,
                    M163:V163,
                    ""),
                "")),
            MAX(IF(
                ISNUMBER(M163:V163),
                IF(
                    M$4:V$4=2,
                    M163:V163,
                    ""),
                ""))
        ),
        IF(
            Parameters!$D$16=1,
            IFERROR(
                AVERAGE(IF(
                    ISNUMBER(M163:V163),
                    IF(
                        M$4:V$4=1,
                        M163:V163,
                        ""),
                    "")),
                AVERAGE(IF(
                    ISNUMBER(M163:V163),
                    IF(
                        M$4:V$4=2,
                        M163:V163,
                        ""),
                    ""))
            ),
            IF(
                Parameters!$D$17=1,
                IFERROR(
                    IF(
                        OR(
                            IF(
                                ISNUMBER(M163:V163),
                                IF(
                                    M$4:V$4=1,
                                    M163:V163,
                                    ""),
                                "")
                            =0),
                        0,
                        GEOMEAN(IF(
                            ISNUMBER(M163:V163),
                            IF(
                                M$4:V$4=1,
                                M163:V163,
                                ""),
                            ""))
                    ),
                    IF(
                        OR(IF(
                            ISNUMBER(M163:V163),
                            IF(
                                M$4:V$4=2,
                                M163:V163,
                                ""),
                            "")
                            =0),
                        0,
                        GEOMEAN(IF(
                            ISNUMBER(M163:V163),
                            IF(
                                M$4:V$4=2,
                                M163:V163,
                                ""),
                            "")))
                )
            )
        )
    )
)</f>
        <v>8.5</v>
      </c>
      <c r="I163" s="191" cm="1">
        <f t="array" ref="I163">IF(
    SUM(IF(
            ISNUMBER(
                IF(
                    $M$5:$V$5,
                    (M163:V163),
                    "")),
            1,
            0))
        =0,
    NA(),
    IF(
        Parameters!$D$15=1,
        IF(
            SUM(--(ISNUMBER(IF($M$5:$V$5=1,(M163:V163),""))))&gt;0,
            MAX(IF(
                ISNUMBER(M163:V163),
                IF(
                    M$5:V$5=1,
                    M163:V163,
                    ""),
                "")),
            MAX(IF(
                ISNUMBER(M163:V163),
                IF(
                    M$5:V$5=2,
                    M163:V163,
                    ""),
                ""))
        ),
        IF(
            Parameters!$D$16=1,
            IFERROR(
                AVERAGE(IF(
                    ISNUMBER(M163:V163),
                    IF(
                        M$5:V$5=1,
                        M163:V163,
                        ""),
                    "")),
                AVERAGE(IF(
                    ISNUMBER(M163:V163),
                    IF(
                        M$5:V$5=2,
                        M163:V163,
                        ""),
                    ""))
            ),
            IF(
                Parameters!$D$17=1,
                IFERROR(
                    IF(
                        OR(
                            IF(
                                ISNUMBER(M163:V163),
                                IF(
                                    M$5:V$5=1,
                                    M163:V163,
                                    ""),
                                "")
                            =0),
                        0,
                        GEOMEAN(IF(
                            ISNUMBER(M163:V163),
                            IF(
                                M$5:V$5=1,
                                M163:V163,
                                ""),
                            ""))
                    ),
                    IF(
                        OR(IF(
                            ISNUMBER(M163:V163),
                            IF(
                                M$5:V$5=2,
                                M163:V163,
                                ""),
                            "")
                            =0),
                        0,
                        GEOMEAN(IF(
                            ISNUMBER(M163:V163),
                            IF(
                                M$5:V$5=2,
                                M163:V163,
                                ""),
                            "")))
                )
            )
        )
    )
)</f>
        <v>0</v>
      </c>
      <c r="J163" s="242">
        <v>45188</v>
      </c>
      <c r="K163" s="242">
        <v>45272</v>
      </c>
      <c r="L163" s="91" t="s">
        <v>268</v>
      </c>
      <c r="M163" s="192">
        <v>8.5</v>
      </c>
      <c r="N163" s="192">
        <v>0</v>
      </c>
      <c r="O163" s="192">
        <v>0</v>
      </c>
      <c r="P163" s="192">
        <v>0</v>
      </c>
      <c r="Q163" s="192">
        <v>0</v>
      </c>
      <c r="R163" s="192" t="s">
        <v>409</v>
      </c>
      <c r="S163" s="192">
        <v>6.1</v>
      </c>
      <c r="T163" s="192" t="s">
        <v>948</v>
      </c>
      <c r="U163" s="192">
        <v>0</v>
      </c>
      <c r="V163" s="192" t="s">
        <v>409</v>
      </c>
      <c r="W163" s="192">
        <v>0</v>
      </c>
      <c r="X163" s="192" t="s">
        <v>409</v>
      </c>
      <c r="Y163" s="192"/>
      <c r="Z163" s="192"/>
      <c r="AA163" s="80"/>
      <c r="AB163" s="80"/>
      <c r="AC163" s="80"/>
    </row>
    <row r="164" spans="1:29" x14ac:dyDescent="0.2">
      <c r="A164" s="84">
        <v>157</v>
      </c>
      <c r="B164" s="84" t="str">
        <f ca="1"/>
        <v>Poland</v>
      </c>
      <c r="C164" s="84" t="str">
        <f ca="1"/>
        <v>POL</v>
      </c>
      <c r="D164" s="219" t="str">
        <f ca="1"/>
        <v>ECS           Europe &amp; Central Asia</v>
      </c>
      <c r="E164" s="219" t="str">
        <f ca="1"/>
        <v>IBRD</v>
      </c>
      <c r="F164" s="190" t="str">
        <f t="shared" ca="1" si="5"/>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$M$4:$V$4,
                    (M164:V164),
                    "")),
            1,
            0))
        =0,
    NA(),
    IF(
        Parameters!$D$15=1,
        IF(
            SUM(--(ISNUMBER(IF($M$4:$V$4=1,(M164:V164),""))))&gt;0,
            MAX(IF(
                ISNUMBER(M164:V164),
                IF(
                    M$4:V$4=1,
                    M164:V164,
                    ""),
                "")),
            MAX(IF(
                ISNUMBER(M164:V164),
                IF(
                    M$4:V$4=2,
                    M164:V164,
                    ""),
                ""))
        ),
        IF(
            Parameters!$D$16=1,
            IFERROR(
                AVERAGE(IF(
                    ISNUMBER(M164:V164),
                    IF(
                        M$4:V$4=1,
                        M164:V164,
                        ""),
                    "")),
                AVERAGE(IF(
                    ISNUMBER(M164:V164),
                    IF(
                        M$4:V$4=2,
                        M164:V164,
                        ""),
                    ""))
            ),
            IF(
                Parameters!$D$17=1,
                IFERROR(
                    IF(
                        OR(
                            IF(
                                ISNUMBER(M164:V164),
                                IF(
                                    M$4:V$4=1,
                                    M164:V164,
                                    ""),
                                "")
                            =0),
                        0,
                        GEOMEAN(IF(
                            ISNUMBER(M164:V164),
                            IF(
                                M$4:V$4=1,
                                M164:V164,
                                ""),
                            ""))
                    ),
                    IF(
                        OR(IF(
                            ISNUMBER(M164:V164),
                            IF(
                                M$4:V$4=2,
                                M164:V164,
                                ""),
                            "")
                            =0),
                        0,
                        GEOMEAN(IF(
                            ISNUMBER(M164:V164),
                            IF(
                                M$4:V$4=2,
                                M164:V164,
                                ""),
                            "")))
                )
            )
        )
    )
)</f>
        <v>2.9999999999999898</v>
      </c>
      <c r="I164" s="191" cm="1">
        <f t="array" ref="I164">IF(
    SUM(IF(
            ISNUMBER(
                IF(
                    $M$5:$V$5,
                    (M164:V164),
                    "")),
            1,
            0))
        =0,
    NA(),
    IF(
        Parameters!$D$15=1,
        IF(
            SUM(--(ISNUMBER(IF($M$5:$V$5=1,(M164:V164),""))))&gt;0,
            MAX(IF(
                ISNUMBER(M164:V164),
                IF(
                    M$5:V$5=1,
                    M164:V164,
                    ""),
                "")),
            MAX(IF(
                ISNUMBER(M164:V164),
                IF(
                    M$5:V$5=2,
                    M164:V164,
                    ""),
                ""))
        ),
        IF(
            Parameters!$D$16=1,
            IFERROR(
                AVERAGE(IF(
                    ISNUMBER(M164:V164),
                    IF(
                        M$5:V$5=1,
                        M164:V164,
                        ""),
                    "")),
                AVERAGE(IF(
                    ISNUMBER(M164:V164),
                    IF(
                        M$5:V$5=2,
                        M164:V164,
                        ""),
                    ""))
            ),
            IF(
                Parameters!$D$17=1,
                IFERROR(
                    IF(
                        OR(
                            IF(
                                ISNUMBER(M164:V164),
                                IF(
                                    M$5:V$5=1,
                                    M164:V164,
                                    ""),
                                "")
                            =0),
                        0,
                        GEOMEAN(IF(
                            ISNUMBER(M164:V164),
                            IF(
                                M$5:V$5=1,
                                M164:V164,
                                ""),
                            ""))
                    ),
                    IF(
                        OR(IF(
                            ISNUMBER(M164:V164),
                            IF(
                                M$5:V$5=2,
                                M164:V164,
                                ""),
                            "")
                            =0),
                        0,
                        GEOMEAN(IF(
                            ISNUMBER(M164:V164),
                            IF(
                                M$5:V$5=2,
                                M164:V164,
                                ""),
                            "")))
                )
            )
        )
    )
)</f>
        <v>0</v>
      </c>
      <c r="J164" s="242">
        <v>45188</v>
      </c>
      <c r="K164" s="242">
        <v>45272</v>
      </c>
      <c r="L164" s="91" t="s">
        <v>270</v>
      </c>
      <c r="M164" s="192">
        <v>2.9999999999999898</v>
      </c>
      <c r="N164" s="192">
        <v>0</v>
      </c>
      <c r="O164" s="192">
        <v>0</v>
      </c>
      <c r="P164" s="192">
        <v>0</v>
      </c>
      <c r="Q164" s="192">
        <v>0</v>
      </c>
      <c r="R164" s="192" t="s">
        <v>409</v>
      </c>
      <c r="S164" s="192">
        <v>2.8</v>
      </c>
      <c r="T164" s="192" t="s">
        <v>934</v>
      </c>
      <c r="U164" s="192">
        <v>0</v>
      </c>
      <c r="V164" s="192" t="s">
        <v>409</v>
      </c>
      <c r="W164" s="192">
        <v>0</v>
      </c>
      <c r="X164" s="192" t="s">
        <v>409</v>
      </c>
      <c r="Y164" s="192"/>
      <c r="Z164" s="192"/>
      <c r="AA164" s="80"/>
      <c r="AB164" s="80"/>
      <c r="AC164" s="80"/>
    </row>
    <row r="165" spans="1:29" x14ac:dyDescent="0.2">
      <c r="A165" s="84">
        <v>158</v>
      </c>
      <c r="B165" s="84" t="str">
        <f ca="1"/>
        <v>Puerto Rico</v>
      </c>
      <c r="C165" s="84" t="str">
        <f ca="1"/>
        <v>PRI</v>
      </c>
      <c r="D165" s="219" t="str">
        <f ca="1"/>
        <v>LCN           Latin America &amp; Caribbean</v>
      </c>
      <c r="E165" s="219" t="str">
        <f ca="1"/>
        <v>NA</v>
      </c>
      <c r="F165" s="190" t="str">
        <f t="shared" ca="1" si="5"/>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t="e" cm="1">
        <f t="array" ref="H165">IF(
    SUM(IF(
            ISNUMBER(
                IF(
                    $M$4:$V$4,
                    (M165:V165),
                    "")),
            1,
            0))
        =0,
    NA(),
    IF(
        Parameters!$D$15=1,
        IF(
            SUM(--(ISNUMBER(IF($M$4:$V$4=1,(M165:V165),""))))&gt;0,
            MAX(IF(
                ISNUMBER(M165:V165),
                IF(
                    M$4:V$4=1,
                    M165:V165,
                    ""),
                "")),
            MAX(IF(
                ISNUMBER(M165:V165),
                IF(
                    M$4:V$4=2,
                    M165:V165,
                    ""),
                ""))
        ),
        IF(
            Parameters!$D$16=1,
            IFERROR(
                AVERAGE(IF(
                    ISNUMBER(M165:V165),
                    IF(
                        M$4:V$4=1,
                        M165:V165,
                        ""),
                    "")),
                AVERAGE(IF(
                    ISNUMBER(M165:V165),
                    IF(
                        M$4:V$4=2,
                        M165:V165,
                        ""),
                    ""))
            ),
            IF(
                Parameters!$D$17=1,
                IFERROR(
                    IF(
                        OR(
                            IF(
                                ISNUMBER(M165:V165),
                                IF(
                                    M$4:V$4=1,
                                    M165:V165,
                                    ""),
                                "")
                            =0),
                        0,
                        GEOMEAN(IF(
                            ISNUMBER(M165:V165),
                            IF(
                                M$4:V$4=1,
                                M165:V165,
                                ""),
                            ""))
                    ),
                    IF(
                        OR(IF(
                            ISNUMBER(M165:V165),
                            IF(
                                M$4:V$4=2,
                                M165:V165,
                                ""),
                            "")
                            =0),
                        0,
                        GEOMEAN(IF(
                            ISNUMBER(M165:V165),
                            IF(
                                M$4:V$4=2,
                                M165:V165,
                                ""),
                            "")))
                )
            )
        )
    )
)</f>
        <v>#N/A</v>
      </c>
      <c r="I165" s="191" cm="1">
        <f t="array" ref="I165">IF(
    SUM(IF(
            ISNUMBER(
                IF(
                    $M$5:$V$5,
                    (M165:V165),
                    "")),
            1,
            0))
        =0,
    NA(),
    IF(
        Parameters!$D$15=1,
        IF(
            SUM(--(ISNUMBER(IF($M$5:$V$5=1,(M165:V165),""))))&gt;0,
            MAX(IF(
                ISNUMBER(M165:V165),
                IF(
                    M$5:V$5=1,
                    M165:V165,
                    ""),
                "")),
            MAX(IF(
                ISNUMBER(M165:V165),
                IF(
                    M$5:V$5=2,
                    M165:V165,
                    ""),
                ""))
        ),
        IF(
            Parameters!$D$16=1,
            IFERROR(
                AVERAGE(IF(
                    ISNUMBER(M165:V165),
                    IF(
                        M$5:V$5=1,
                        M165:V165,
                        ""),
                    "")),
                AVERAGE(IF(
                    ISNUMBER(M165:V165),
                    IF(
                        M$5:V$5=2,
                        M165:V165,
                        ""),
                    ""))
            ),
            IF(
                Parameters!$D$17=1,
                IFERROR(
                    IF(
                        OR(
                            IF(
                                ISNUMBER(M165:V165),
                                IF(
                                    M$5:V$5=1,
                                    M165:V165,
                                    ""),
                                "")
                            =0),
                        0,
                        GEOMEAN(IF(
                            ISNUMBER(M165:V165),
                            IF(
                                M$5:V$5=1,
                                M165:V165,
                                ""),
                            ""))
                    ),
                    IF(
                        OR(IF(
                            ISNUMBER(M165:V165),
                            IF(
                                M$5:V$5=2,
                                M165:V165,
                                ""),
                            "")
                            =0),
                        0,
                        GEOMEAN(IF(
                            ISNUMBER(M165:V165),
                            IF(
                                M$5:V$5=2,
                                M165:V165,
                                ""),
                            "")))
                )
            )
        )
    )
)</f>
        <v>0</v>
      </c>
      <c r="J165" s="242">
        <v>44887</v>
      </c>
      <c r="K165" s="242">
        <v>45142</v>
      </c>
      <c r="L165" s="91" t="s">
        <v>712</v>
      </c>
      <c r="M165" s="192" t="s">
        <v>409</v>
      </c>
      <c r="N165" s="192" t="s">
        <v>409</v>
      </c>
      <c r="O165" s="192" t="s">
        <v>409</v>
      </c>
      <c r="P165" s="192">
        <v>0</v>
      </c>
      <c r="Q165" s="192">
        <v>0</v>
      </c>
      <c r="R165" s="192" t="s">
        <v>409</v>
      </c>
      <c r="S165" s="192" t="s">
        <v>409</v>
      </c>
      <c r="T165" s="192" t="s">
        <v>409</v>
      </c>
      <c r="U165" s="192" t="s">
        <v>409</v>
      </c>
      <c r="V165" s="192" t="s">
        <v>409</v>
      </c>
      <c r="W165" s="192">
        <v>0</v>
      </c>
      <c r="X165" s="192" t="s">
        <v>409</v>
      </c>
      <c r="Y165" s="192"/>
      <c r="Z165" s="192"/>
      <c r="AA165" s="80"/>
      <c r="AB165" s="80"/>
      <c r="AC165" s="80"/>
    </row>
    <row r="166" spans="1:29" x14ac:dyDescent="0.2">
      <c r="A166" s="84">
        <v>159</v>
      </c>
      <c r="B166" s="84" t="str">
        <f ca="1"/>
        <v>Korea, Dem. People's Rep.</v>
      </c>
      <c r="C166" s="84" t="str">
        <f ca="1"/>
        <v>PRK</v>
      </c>
      <c r="D166" s="219" t="str">
        <f ca="1"/>
        <v>EAS           East Asia &amp; Pacific</v>
      </c>
      <c r="E166" s="219" t="str">
        <f ca="1"/>
        <v>NA</v>
      </c>
      <c r="F166" s="190" t="str">
        <f t="shared" ca="1" si="5"/>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7.6376261582597316</v>
      </c>
      <c r="H166" s="80" cm="1">
        <f t="array" ref="H166">IF(
    SUM(IF(
            ISNUMBER(
                IF(
                    $M$4:$V$4,
                    (M166:V166),
                    "")),
            1,
            0))
        =0,
    NA(),
    IF(
        Parameters!$D$15=1,
        IF(
            SUM(--(ISNUMBER(IF($M$4:$V$4=1,(M166:V166),""))))&gt;0,
            MAX(IF(
                ISNUMBER(M166:V166),
                IF(
                    M$4:V$4=1,
                    M166:V166,
                    ""),
                "")),
            MAX(IF(
                ISNUMBER(M166:V166),
                IF(
                    M$4:V$4=2,
                    M166:V166,
                    ""),
                ""))
        ),
        IF(
            Parameters!$D$16=1,
            IFERROR(
                AVERAGE(IF(
                    ISNUMBER(M166:V166),
                    IF(
                        M$4:V$4=1,
                        M166:V166,
                        ""),
                    "")),
                AVERAGE(IF(
                    ISNUMBER(M166:V166),
                    IF(
                        M$4:V$4=2,
                        M166:V166,
                        ""),
                    ""))
            ),
            IF(
                Parameters!$D$17=1,
                IFERROR(
                    IF(
                        OR(
                            IF(
                                ISNUMBER(M166:V166),
                                IF(
                                    M$4:V$4=1,
                                    M166:V166,
                                    ""),
                                "")
                            =0),
                        0,
                        GEOMEAN(IF(
                            ISNUMBER(M166:V166),
                            IF(
                                M$4:V$4=1,
                                M166:V166,
                                ""),
                            ""))
                    ),
                    IF(
                        OR(IF(
                            ISNUMBER(M166:V166),
                            IF(
                                M$4:V$4=2,
                                M166:V166,
                                ""),
                            "")
                            =0),
                        0,
                        GEOMEAN(IF(
                            ISNUMBER(M166:V166),
                            IF(
                                M$4:V$4=2,
                                M166:V166,
                                ""),
                            "")))
                )
            )
        )
    )
)</f>
        <v>5.8333333333333304</v>
      </c>
      <c r="I166" s="191" cm="1">
        <f t="array" ref="I166">IF(
    SUM(IF(
            ISNUMBER(
                IF(
                    $M$5:$V$5,
                    (M166:V166),
                    "")),
            1,
            0))
        =0,
    NA(),
    IF(
        Parameters!$D$15=1,
        IF(
            SUM(--(ISNUMBER(IF($M$5:$V$5=1,(M166:V166),""))))&gt;0,
            MAX(IF(
                ISNUMBER(M166:V166),
                IF(
                    M$5:V$5=1,
                    M166:V166,
                    ""),
                "")),
            MAX(IF(
                ISNUMBER(M166:V166),
                IF(
                    M$5:V$5=2,
                    M166:V166,
                    ""),
                ""))
        ),
        IF(
            Parameters!$D$16=1,
            IFERROR(
                AVERAGE(IF(
                    ISNUMBER(M166:V166),
                    IF(
                        M$5:V$5=1,
                        M166:V166,
                        ""),
                    "")),
                AVERAGE(IF(
                    ISNUMBER(M166:V166),
                    IF(
                        M$5:V$5=2,
                        M166:V166,
                        ""),
                    ""))
            ),
            IF(
                Parameters!$D$17=1,
                IFERROR(
                    IF(
                        OR(
                            IF(
                                ISNUMBER(M166:V166),
                                IF(
                                    M$5:V$5=1,
                                    M166:V166,
                                    ""),
                                "")
                            =0),
                        0,
                        GEOMEAN(IF(
                            ISNUMBER(M166:V166),
                            IF(
                                M$5:V$5=1,
                                M166:V166,
                                ""),
                            ""))
                    ),
                    IF(
                        OR(IF(
                            ISNUMBER(M166:V166),
                            IF(
                                M$5:V$5=2,
                                M166:V166,
                                ""),
                            "")
                            =0),
                        0,
                        GEOMEAN(IF(
                            ISNUMBER(M166:V166),
                            IF(
                                M$5:V$5=2,
                                M166:V166,
                                ""),
                            "")))
                )
            )
        )
    )
)</f>
        <v>10</v>
      </c>
      <c r="J166" s="242">
        <v>45188</v>
      </c>
      <c r="K166" s="242">
        <v>45099</v>
      </c>
      <c r="L166" s="91" t="s">
        <v>271</v>
      </c>
      <c r="M166" s="192">
        <v>5.8333333333333304</v>
      </c>
      <c r="N166" s="192" t="s">
        <v>409</v>
      </c>
      <c r="O166" s="192">
        <v>0</v>
      </c>
      <c r="P166" s="192">
        <v>10</v>
      </c>
      <c r="Q166" s="192">
        <v>0</v>
      </c>
      <c r="R166" s="192" t="s">
        <v>409</v>
      </c>
      <c r="S166" s="192">
        <v>4.5</v>
      </c>
      <c r="T166" s="192" t="s">
        <v>409</v>
      </c>
      <c r="U166" s="192">
        <v>0</v>
      </c>
      <c r="V166" s="192" t="s">
        <v>837</v>
      </c>
      <c r="W166" s="192">
        <v>0</v>
      </c>
      <c r="X166" s="192" t="s">
        <v>409</v>
      </c>
      <c r="Y166" s="192"/>
      <c r="Z166" s="192"/>
      <c r="AA166" s="80"/>
      <c r="AB166" s="80"/>
      <c r="AC166" s="80"/>
    </row>
    <row r="167" spans="1:29" x14ac:dyDescent="0.2">
      <c r="A167" s="84">
        <v>160</v>
      </c>
      <c r="B167" s="84" t="str">
        <f ca="1"/>
        <v>Portugal</v>
      </c>
      <c r="C167" s="84" t="str">
        <f ca="1"/>
        <v>PRT</v>
      </c>
      <c r="D167" s="219" t="str">
        <f ca="1"/>
        <v>ECS           Europe &amp; Central Asia</v>
      </c>
      <c r="E167" s="219" t="str">
        <f ca="1"/>
        <v>NA</v>
      </c>
      <c r="F167" s="190" t="str">
        <f t="shared" ca="1" si="5"/>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$M$4:$V$4,
                    (M167:V167),
                    "")),
            1,
            0))
        =0,
    NA(),
    IF(
        Parameters!$D$15=1,
        IF(
            SUM(--(ISNUMBER(IF($M$4:$V$4=1,(M167:V167),""))))&gt;0,
            MAX(IF(
                ISNUMBER(M167:V167),
                IF(
                    M$4:V$4=1,
                    M167:V167,
                    ""),
                "")),
            MAX(IF(
                ISNUMBER(M167:V167),
                IF(
                    M$4:V$4=2,
                    M167:V167,
                    ""),
                ""))
        ),
        IF(
            Parameters!$D$16=1,
            IFERROR(
                AVERAGE(IF(
                    ISNUMBER(M167:V167),
                    IF(
                        M$4:V$4=1,
                        M167:V167,
                        ""),
                    "")),
                AVERAGE(IF(
                    ISNUMBER(M167:V167),
                    IF(
                        M$4:V$4=2,
                        M167:V167,
                        ""),
                    ""))
            ),
            IF(
                Parameters!$D$17=1,
                IFERROR(
                    IF(
                        OR(
                            IF(
                                ISNUMBER(M167:V167),
                                IF(
                                    M$4:V$4=1,
                                    M167:V167,
                                    ""),
                                "")
                            =0),
                        0,
                        GEOMEAN(IF(
                            ISNUMBER(M167:V167),
                            IF(
                                M$4:V$4=1,
                                M167:V167,
                                ""),
                            ""))
                    ),
                    IF(
                        OR(IF(
                            ISNUMBER(M167:V167),
                            IF(
                                M$4:V$4=2,
                                M167:V167,
                                ""),
                            "")
                            =0),
                        0,
                        GEOMEAN(IF(
                            ISNUMBER(M167:V167),
                            IF(
                                M$4:V$4=2,
                                M167:V167,
                                ""),
                            "")))
                )
            )
        )
    )
)</f>
        <v>3.6666666666666599</v>
      </c>
      <c r="I167" s="191" cm="1">
        <f t="array" ref="I167">IF(
    SUM(IF(
            ISNUMBER(
                IF(
                    $M$5:$V$5,
                    (M167:V167),
                    "")),
            1,
            0))
        =0,
    NA(),
    IF(
        Parameters!$D$15=1,
        IF(
            SUM(--(ISNUMBER(IF($M$5:$V$5=1,(M167:V167),""))))&gt;0,
            MAX(IF(
                ISNUMBER(M167:V167),
                IF(
                    M$5:V$5=1,
                    M167:V167,
                    ""),
                "")),
            MAX(IF(
                ISNUMBER(M167:V167),
                IF(
                    M$5:V$5=2,
                    M167:V167,
                    ""),
                ""))
        ),
        IF(
            Parameters!$D$16=1,
            IFERROR(
                AVERAGE(IF(
                    ISNUMBER(M167:V167),
                    IF(
                        M$5:V$5=1,
                        M167:V167,
                        ""),
                    "")),
                AVERAGE(IF(
                    ISNUMBER(M167:V167),
                    IF(
                        M$5:V$5=2,
                        M167:V167,
                        ""),
                    ""))
            ),
            IF(
                Parameters!$D$17=1,
                IFERROR(
                    IF(
                        OR(
                            IF(
                                ISNUMBER(M167:V167),
                                IF(
                                    M$5:V$5=1,
                                    M167:V167,
                                    ""),
                                "")
                            =0),
                        0,
                        GEOMEAN(IF(
                            ISNUMBER(M167:V167),
                            IF(
                                M$5:V$5=1,
                                M167:V167,
                                ""),
                            ""))
                    ),
                    IF(
                        OR(IF(
                            ISNUMBER(M167:V167),
                            IF(
                                M$5:V$5=2,
                                M167:V167,
                                ""),
                            "")
                            =0),
                        0,
                        GEOMEAN(IF(
                            ISNUMBER(M167:V167),
                            IF(
                                M$5:V$5=2,
                                M167:V167,
                                ""),
                            "")))
                )
            )
        )
    )
)</f>
        <v>0</v>
      </c>
      <c r="J167" s="242">
        <v>45188</v>
      </c>
      <c r="K167" s="242">
        <v>45014</v>
      </c>
      <c r="L167" s="91" t="s">
        <v>273</v>
      </c>
      <c r="M167" s="192">
        <v>3.6666666666666599</v>
      </c>
      <c r="N167" s="192" t="s">
        <v>409</v>
      </c>
      <c r="O167" s="192">
        <v>0</v>
      </c>
      <c r="P167" s="192">
        <v>0</v>
      </c>
      <c r="Q167" s="192">
        <v>0</v>
      </c>
      <c r="R167" s="192" t="s">
        <v>409</v>
      </c>
      <c r="S167" s="192">
        <v>3.2</v>
      </c>
      <c r="T167" s="192" t="s">
        <v>409</v>
      </c>
      <c r="U167" s="192">
        <v>0</v>
      </c>
      <c r="V167" s="192" t="s">
        <v>409</v>
      </c>
      <c r="W167" s="192">
        <v>0</v>
      </c>
      <c r="X167" s="192" t="s">
        <v>409</v>
      </c>
      <c r="Y167" s="192"/>
      <c r="Z167" s="192"/>
      <c r="AA167" s="80"/>
      <c r="AB167" s="80"/>
      <c r="AC167" s="80"/>
    </row>
    <row r="168" spans="1:29" x14ac:dyDescent="0.2">
      <c r="A168" s="84">
        <v>161</v>
      </c>
      <c r="B168" s="84" t="str">
        <f ca="1"/>
        <v>Paraguay</v>
      </c>
      <c r="C168" s="84" t="str">
        <f ca="1"/>
        <v>PRY</v>
      </c>
      <c r="D168" s="219" t="str">
        <f ca="1"/>
        <v>LCN           Latin America &amp; Caribbean</v>
      </c>
      <c r="E168" s="219" t="str">
        <f ca="1"/>
        <v>IBRD</v>
      </c>
      <c r="F168" s="190" t="str">
        <f t="shared" ca="1" si="5"/>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5.1639777949432162</v>
      </c>
      <c r="H168" s="80" cm="1">
        <f t="array" ref="H168">IF(
    SUM(IF(
            ISNUMBER(
                IF(
                    $M$4:$V$4,
                    (M168:V168),
                    "")),
            1,
            0))
        =0,
    NA(),
    IF(
        Parameters!$D$15=1,
        IF(
            SUM(--(ISNUMBER(IF($M$4:$V$4=1,(M168:V168),""))))&gt;0,
            MAX(IF(
                ISNUMBER(M168:V168),
                IF(
                    M$4:V$4=1,
                    M168:V168,
                    ""),
                "")),
            MAX(IF(
                ISNUMBER(M168:V168),
                IF(
                    M$4:V$4=2,
                    M168:V168,
                    ""),
                ""))
        ),
        IF(
            Parameters!$D$16=1,
            IFERROR(
                AVERAGE(IF(
                    ISNUMBER(M168:V168),
                    IF(
                        M$4:V$4=1,
                        M168:V168,
                        ""),
                    "")),
                AVERAGE(IF(
                    ISNUMBER(M168:V168),
                    IF(
                        M$4:V$4=2,
                        M168:V168,
                        ""),
                    ""))
            ),
            IF(
                Parameters!$D$17=1,
                IFERROR(
                    IF(
                        OR(
                            IF(
                                ISNUMBER(M168:V168),
                                IF(
                                    M$4:V$4=1,
                                    M168:V168,
                                    ""),
                                "")
                            =0),
                        0,
                        GEOMEAN(IF(
                            ISNUMBER(M168:V168),
                            IF(
                                M$4:V$4=1,
                                M168:V168,
                                ""),
                            ""))
                    ),
                    IF(
                        OR(IF(
                            ISNUMBER(M168:V168),
                            IF(
                                M$4:V$4=2,
                                M168:V168,
                                ""),
                            "")
                            =0),
                        0,
                        GEOMEAN(IF(
                            ISNUMBER(M168:V168),
                            IF(
                                M$4:V$4=2,
                                M168:V168,
                                ""),
                            "")))
                )
            )
        )
    )
)</f>
        <v>2.6666666666666599</v>
      </c>
      <c r="I168" s="191" cm="1">
        <f t="array" ref="I168">IF(
    SUM(IF(
            ISNUMBER(
                IF(
                    $M$5:$V$5,
                    (M168:V168),
                    "")),
            1,
            0))
        =0,
    NA(),
    IF(
        Parameters!$D$15=1,
        IF(
            SUM(--(ISNUMBER(IF($M$5:$V$5=1,(M168:V168),""))))&gt;0,
            MAX(IF(
                ISNUMBER(M168:V168),
                IF(
                    M$5:V$5=1,
                    M168:V168,
                    ""),
                "")),
            MAX(IF(
                ISNUMBER(M168:V168),
                IF(
                    M$5:V$5=2,
                    M168:V168,
                    ""),
                ""))
        ),
        IF(
            Parameters!$D$16=1,
            IFERROR(
                AVERAGE(IF(
                    ISNUMBER(M168:V168),
                    IF(
                        M$5:V$5=1,
                        M168:V168,
                        ""),
                    "")),
                AVERAGE(IF(
                    ISNUMBER(M168:V168),
                    IF(
                        M$5:V$5=2,
                        M168:V168,
                        ""),
                    ""))
            ),
            IF(
                Parameters!$D$17=1,
                IFERROR(
                    IF(
                        OR(
                            IF(
                                ISNUMBER(M168:V168),
                                IF(
                                    M$5:V$5=1,
                                    M168:V168,
                                    ""),
                                "")
                            =0),
                        0,
                        GEOMEAN(IF(
                            ISNUMBER(M168:V168),
                            IF(
                                M$5:V$5=1,
                                M168:V168,
                                ""),
                            ""))
                    ),
                    IF(
                        OR(IF(
                            ISNUMBER(M168:V168),
                            IF(
                                M$5:V$5=2,
                                M168:V168,
                                ""),
                            "")
                            =0),
                        0,
                        GEOMEAN(IF(
                            ISNUMBER(M168:V168),
                            IF(
                                M$5:V$5=2,
                                M168:V168,
                                ""),
                            "")))
                )
            )
        )
    )
)</f>
        <v>10</v>
      </c>
      <c r="J168" s="242">
        <v>44753</v>
      </c>
      <c r="K168" s="242">
        <v>45272</v>
      </c>
      <c r="L168" s="91" t="s">
        <v>275</v>
      </c>
      <c r="M168" s="192">
        <v>2.6666666666666599</v>
      </c>
      <c r="N168" s="192">
        <v>10</v>
      </c>
      <c r="O168" s="192">
        <v>0</v>
      </c>
      <c r="P168" s="192">
        <v>0</v>
      </c>
      <c r="Q168" s="192">
        <v>0</v>
      </c>
      <c r="R168" s="192" t="s">
        <v>409</v>
      </c>
      <c r="S168" s="192">
        <v>2.6</v>
      </c>
      <c r="T168" s="192" t="s">
        <v>949</v>
      </c>
      <c r="U168" s="192">
        <v>0</v>
      </c>
      <c r="V168" s="192" t="s">
        <v>409</v>
      </c>
      <c r="W168" s="192">
        <v>0</v>
      </c>
      <c r="X168" s="192" t="s">
        <v>409</v>
      </c>
      <c r="Y168" s="192"/>
      <c r="Z168" s="192"/>
      <c r="AA168" s="80"/>
      <c r="AB168" s="80"/>
      <c r="AC168" s="80"/>
    </row>
    <row r="169" spans="1:29" x14ac:dyDescent="0.2">
      <c r="A169" s="84">
        <v>162</v>
      </c>
      <c r="B169" s="84" t="str">
        <f ca="1"/>
        <v>West Bank and Gaza</v>
      </c>
      <c r="C169" s="84" t="str">
        <f ca="1"/>
        <v>PSE</v>
      </c>
      <c r="D169" s="219" t="str">
        <f ca="1"/>
        <v>MEA           Middle East &amp; North Africa</v>
      </c>
      <c r="E169" s="219" t="str">
        <f ca="1"/>
        <v>NA</v>
      </c>
      <c r="F169" s="190" t="str">
        <f t="shared" ca="1" si="5"/>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0</v>
      </c>
      <c r="H169" s="80" cm="1">
        <f t="array" ref="H169">IF(
    SUM(IF(
            ISNUMBER(
                IF(
                    $M$4:$V$4,
                    (M169:V169),
                    "")),
            1,
            0))
        =0,
    NA(),
    IF(
        Parameters!$D$15=1,
        IF(
            SUM(--(ISNUMBER(IF($M$4:$V$4=1,(M169:V169),""))))&gt;0,
            MAX(IF(
                ISNUMBER(M169:V169),
                IF(
                    M$4:V$4=1,
                    M169:V169,
                    ""),
                "")),
            MAX(IF(
                ISNUMBER(M169:V169),
                IF(
                    M$4:V$4=2,
                    M169:V169,
                    ""),
                ""))
        ),
        IF(
            Parameters!$D$16=1,
            IFERROR(
                AVERAGE(IF(
                    ISNUMBER(M169:V169),
                    IF(
                        M$4:V$4=1,
                        M169:V169,
                        ""),
                    "")),
                AVERAGE(IF(
                    ISNUMBER(M169:V169),
                    IF(
                        M$4:V$4=2,
                        M169:V169,
                        ""),
                    ""))
            ),
            IF(
                Parameters!$D$17=1,
                IFERROR(
                    IF(
                        OR(
                            IF(
                                ISNUMBER(M169:V169),
                                IF(
                                    M$4:V$4=1,
                                    M169:V169,
                                    ""),
                                "")
                            =0),
                        0,
                        GEOMEAN(IF(
                            ISNUMBER(M169:V169),
                            IF(
                                M$4:V$4=1,
                                M169:V169,
                                ""),
                            ""))
                    ),
                    IF(
                        OR(IF(
                            ISNUMBER(M169:V169),
                            IF(
                                M$4:V$4=2,
                                M169:V169,
                                ""),
                            "")
                            =0),
                        0,
                        GEOMEAN(IF(
                            ISNUMBER(M169:V169),
                            IF(
                                M$4:V$4=2,
                                M169:V169,
                                ""),
                            "")))
                )
            )
        )
    )
)</f>
        <v>1.1666666666666601</v>
      </c>
      <c r="I169" s="191" cm="1">
        <f t="array" ref="I169">IF(
    SUM(IF(
            ISNUMBER(
                IF(
                    $M$5:$V$5,
                    (M169:V169),
                    "")),
            1,
            0))
        =0,
    NA(),
    IF(
        Parameters!$D$15=1,
        IF(
            SUM(--(ISNUMBER(IF($M$5:$V$5=1,(M169:V169),""))))&gt;0,
            MAX(IF(
                ISNUMBER(M169:V169),
                IF(
                    M$5:V$5=1,
                    M169:V169,
                    ""),
                "")),
            MAX(IF(
                ISNUMBER(M169:V169),
                IF(
                    M$5:V$5=2,
                    M169:V169,
                    ""),
                ""))
        ),
        IF(
            Parameters!$D$16=1,
            IFERROR(
                AVERAGE(IF(
                    ISNUMBER(M169:V169),
                    IF(
                        M$5:V$5=1,
                        M169:V169,
                        ""),
                    "")),
                AVERAGE(IF(
                    ISNUMBER(M169:V169),
                    IF(
                        M$5:V$5=2,
                        M169:V169,
                        ""),
                    ""))
            ),
            IF(
                Parameters!$D$17=1,
                IFERROR(
                    IF(
                        OR(
                            IF(
                                ISNUMBER(M169:V169),
                                IF(
                                    M$5:V$5=1,
                                    M169:V169,
                                    ""),
                                "")
                            =0),
                        0,
                        GEOMEAN(IF(
                            ISNUMBER(M169:V169),
                            IF(
                                M$5:V$5=1,
                                M169:V169,
                                ""),
                            ""))
                    ),
                    IF(
                        OR(IF(
                            ISNUMBER(M169:V169),
                            IF(
                                M$5:V$5=2,
                                M169:V169,
                                ""),
                            "")
                            =0),
                        0,
                        GEOMEAN(IF(
                            ISNUMBER(M169:V169),
                            IF(
                                M$5:V$5=2,
                                M169:V169,
                                ""),
                            "")))
                )
            )
        )
    )
)</f>
        <v>0</v>
      </c>
      <c r="J169" s="242">
        <v>45188</v>
      </c>
      <c r="K169" s="242">
        <v>44887</v>
      </c>
      <c r="L169" s="91" t="s">
        <v>713</v>
      </c>
      <c r="M169" s="192">
        <v>1.1666666666666601</v>
      </c>
      <c r="N169" s="192" t="s">
        <v>409</v>
      </c>
      <c r="O169" s="192" t="s">
        <v>409</v>
      </c>
      <c r="P169" s="192">
        <v>0</v>
      </c>
      <c r="Q169" s="192">
        <v>0</v>
      </c>
      <c r="R169" s="192" t="s">
        <v>409</v>
      </c>
      <c r="S169" s="192">
        <v>1.7</v>
      </c>
      <c r="T169" s="192" t="s">
        <v>409</v>
      </c>
      <c r="U169" s="192" t="s">
        <v>409</v>
      </c>
      <c r="V169" s="192" t="s">
        <v>409</v>
      </c>
      <c r="W169" s="192">
        <v>0</v>
      </c>
      <c r="X169" s="192" t="s">
        <v>409</v>
      </c>
      <c r="Y169" s="192"/>
      <c r="Z169" s="192"/>
      <c r="AA169" s="80"/>
      <c r="AB169" s="80"/>
      <c r="AC169" s="80"/>
    </row>
    <row r="170" spans="1:29" x14ac:dyDescent="0.2">
      <c r="A170" s="84">
        <v>163</v>
      </c>
      <c r="B170" s="84" t="str">
        <f ca="1"/>
        <v>French Polynesia</v>
      </c>
      <c r="C170" s="84" t="str">
        <f ca="1"/>
        <v>PYF</v>
      </c>
      <c r="D170" s="219" t="str">
        <f ca="1"/>
        <v>EAS           East Asia &amp; Pacific</v>
      </c>
      <c r="E170" s="219" t="str">
        <f ca="1"/>
        <v>NA</v>
      </c>
      <c r="F170" s="190" t="str">
        <f t="shared" ca="1" si="5"/>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t="e" cm="1">
        <f t="array" ref="H170">IF(
    SUM(IF(
            ISNUMBER(
                IF(
                    $M$4:$V$4,
                    (M170:V170),
                    "")),
            1,
            0))
        =0,
    NA(),
    IF(
        Parameters!$D$15=1,
        IF(
            SUM(--(ISNUMBER(IF($M$4:$V$4=1,(M170:V170),""))))&gt;0,
            MAX(IF(
                ISNUMBER(M170:V170),
                IF(
                    M$4:V$4=1,
                    M170:V170,
                    ""),
                "")),
            MAX(IF(
                ISNUMBER(M170:V170),
                IF(
                    M$4:V$4=2,
                    M170:V170,
                    ""),
                ""))
        ),
        IF(
            Parameters!$D$16=1,
            IFERROR(
                AVERAGE(IF(
                    ISNUMBER(M170:V170),
                    IF(
                        M$4:V$4=1,
                        M170:V170,
                        ""),
                    "")),
                AVERAGE(IF(
                    ISNUMBER(M170:V170),
                    IF(
                        M$4:V$4=2,
                        M170:V170,
                        ""),
                    ""))
            ),
            IF(
                Parameters!$D$17=1,
                IFERROR(
                    IF(
                        OR(
                            IF(
                                ISNUMBER(M170:V170),
                                IF(
                                    M$4:V$4=1,
                                    M170:V170,
                                    ""),
                                "")
                            =0),
                        0,
                        GEOMEAN(IF(
                            ISNUMBER(M170:V170),
                            IF(
                                M$4:V$4=1,
                                M170:V170,
                                ""),
                            ""))
                    ),
                    IF(
                        OR(IF(
                            ISNUMBER(M170:V170),
                            IF(
                                M$4:V$4=2,
                                M170:V170,
                                ""),
                            "")
                            =0),
                        0,
                        GEOMEAN(IF(
                            ISNUMBER(M170:V170),
                            IF(
                                M$4:V$4=2,
                                M170:V170,
                                ""),
                            "")))
                )
            )
        )
    )
)</f>
        <v>#N/A</v>
      </c>
      <c r="I170" s="191" cm="1">
        <f t="array" ref="I170">IF(
    SUM(IF(
            ISNUMBER(
                IF(
                    $M$5:$V$5,
                    (M170:V170),
                    "")),
            1,
            0))
        =0,
    NA(),
    IF(
        Parameters!$D$15=1,
        IF(
            SUM(--(ISNUMBER(IF($M$5:$V$5=1,(M170:V170),""))))&gt;0,
            MAX(IF(
                ISNUMBER(M170:V170),
                IF(
                    M$5:V$5=1,
                    M170:V170,
                    ""),
                "")),
            MAX(IF(
                ISNUMBER(M170:V170),
                IF(
                    M$5:V$5=2,
                    M170:V170,
                    ""),
                ""))
        ),
        IF(
            Parameters!$D$16=1,
            IFERROR(
                AVERAGE(IF(
                    ISNUMBER(M170:V170),
                    IF(
                        M$5:V$5=1,
                        M170:V170,
                        ""),
                    "")),
                AVERAGE(IF(
                    ISNUMBER(M170:V170),
                    IF(
                        M$5:V$5=2,
                        M170:V170,
                        ""),
                    ""))
            ),
            IF(
                Parameters!$D$17=1,
                IFERROR(
                    IF(
                        OR(
                            IF(
                                ISNUMBER(M170:V170),
                                IF(
                                    M$5:V$5=1,
                                    M170:V170,
                                    ""),
                                "")
                            =0),
                        0,
                        GEOMEAN(IF(
                            ISNUMBER(M170:V170),
                            IF(
                                M$5:V$5=1,
                                M170:V170,
                                ""),
                            ""))
                    ),
                    IF(
                        OR(IF(
                            ISNUMBER(M170:V170),
                            IF(
                                M$5:V$5=2,
                                M170:V170,
                                ""),
                            "")
                            =0),
                        0,
                        GEOMEAN(IF(
                            ISNUMBER(M170:V170),
                            IF(
                                M$5:V$5=2,
                                M170:V170,
                                ""),
                            "")))
                )
            )
        )
    )
)</f>
        <v>0</v>
      </c>
      <c r="J170" s="242" t="s">
        <v>409</v>
      </c>
      <c r="K170" s="242">
        <v>45218</v>
      </c>
      <c r="L170" s="91" t="s">
        <v>714</v>
      </c>
      <c r="M170" s="192" t="s">
        <v>409</v>
      </c>
      <c r="N170" s="192" t="s">
        <v>409</v>
      </c>
      <c r="O170" s="192" t="s">
        <v>409</v>
      </c>
      <c r="P170" s="192">
        <v>0</v>
      </c>
      <c r="Q170" s="192">
        <v>0</v>
      </c>
      <c r="R170" s="192" t="s">
        <v>409</v>
      </c>
      <c r="S170" s="192" t="s">
        <v>409</v>
      </c>
      <c r="T170" s="192" t="s">
        <v>409</v>
      </c>
      <c r="U170" s="192" t="s">
        <v>409</v>
      </c>
      <c r="V170" s="192" t="s">
        <v>409</v>
      </c>
      <c r="W170" s="192">
        <v>0</v>
      </c>
      <c r="X170" s="192" t="s">
        <v>409</v>
      </c>
      <c r="Y170" s="192"/>
      <c r="Z170" s="192"/>
      <c r="AA170" s="80"/>
      <c r="AB170" s="80"/>
      <c r="AC170" s="80"/>
    </row>
    <row r="171" spans="1:29" x14ac:dyDescent="0.2">
      <c r="A171" s="84">
        <v>164</v>
      </c>
      <c r="B171" s="84" t="str">
        <f ca="1"/>
        <v>Qatar</v>
      </c>
      <c r="C171" s="84" t="str">
        <f ca="1"/>
        <v>QAT</v>
      </c>
      <c r="D171" s="219" t="str">
        <f ca="1"/>
        <v>MEA           Middle East &amp; North Africa</v>
      </c>
      <c r="E171" s="219" t="str">
        <f ca="1"/>
        <v>NA</v>
      </c>
      <c r="F171" s="190" t="str">
        <f t="shared" ca="1" si="5"/>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$M$4:$V$4,
                    (M171:V171),
                    "")),
            1,
            0))
        =0,
    NA(),
    IF(
        Parameters!$D$15=1,
        IF(
            SUM(--(ISNUMBER(IF($M$4:$V$4=1,(M171:V171),""))))&gt;0,
            MAX(IF(
                ISNUMBER(M171:V171),
                IF(
                    M$4:V$4=1,
                    M171:V171,
                    ""),
                "")),
            MAX(IF(
                ISNUMBER(M171:V171),
                IF(
                    M$4:V$4=2,
                    M171:V171,
                    ""),
                ""))
        ),
        IF(
            Parameters!$D$16=1,
            IFERROR(
                AVERAGE(IF(
                    ISNUMBER(M171:V171),
                    IF(
                        M$4:V$4=1,
                        M171:V171,
                        ""),
                    "")),
                AVERAGE(IF(
                    ISNUMBER(M171:V171),
                    IF(
                        M$4:V$4=2,
                        M171:V171,
                        ""),
                    ""))
            ),
            IF(
                Parameters!$D$17=1,
                IFERROR(
                    IF(
                        OR(
                            IF(
                                ISNUMBER(M171:V171),
                                IF(
                                    M$4:V$4=1,
                                    M171:V171,
                                    ""),
                                "")
                            =0),
                        0,
                        GEOMEAN(IF(
                            ISNUMBER(M171:V171),
                            IF(
                                M$4:V$4=1,
                                M171:V171,
                                ""),
                            ""))
                    ),
                    IF(
                        OR(IF(
                            ISNUMBER(M171:V171),
                            IF(
                                M$4:V$4=2,
                                M171:V171,
                                ""),
                            "")
                            =0),
                        0,
                        GEOMEAN(IF(
                            ISNUMBER(M171:V171),
                            IF(
                                M$4:V$4=2,
                                M171:V171,
                                ""),
                            "")))
                )
            )
        )
    )
)</f>
        <v>1.1666666666666601</v>
      </c>
      <c r="I171" s="191" cm="1">
        <f t="array" ref="I171">IF(
    SUM(IF(
            ISNUMBER(
                IF(
                    $M$5:$V$5,
                    (M171:V171),
                    "")),
            1,
            0))
        =0,
    NA(),
    IF(
        Parameters!$D$15=1,
        IF(
            SUM(--(ISNUMBER(IF($M$5:$V$5=1,(M171:V171),""))))&gt;0,
            MAX(IF(
                ISNUMBER(M171:V171),
                IF(
                    M$5:V$5=1,
                    M171:V171,
                    ""),
                "")),
            MAX(IF(
                ISNUMBER(M171:V171),
                IF(
                    M$5:V$5=2,
                    M171:V171,
                    ""),
                ""))
        ),
        IF(
            Parameters!$D$16=1,
            IFERROR(
                AVERAGE(IF(
                    ISNUMBER(M171:V171),
                    IF(
                        M$5:V$5=1,
                        M171:V171,
                        ""),
                    "")),
                AVERAGE(IF(
                    ISNUMBER(M171:V171),
                    IF(
                        M$5:V$5=2,
                        M171:V171,
                        ""),
                    ""))
            ),
            IF(
                Parameters!$D$17=1,
                IFERROR(
                    IF(
                        OR(
                            IF(
                                ISNUMBER(M171:V171),
                                IF(
                                    M$5:V$5=1,
                                    M171:V171,
                                    ""),
                                "")
                            =0),
                        0,
                        GEOMEAN(IF(
                            ISNUMBER(M171:V171),
                            IF(
                                M$5:V$5=1,
                                M171:V171,
                                ""),
                            ""))
                    ),
                    IF(
                        OR(IF(
                            ISNUMBER(M171:V171),
                            IF(
                                M$5:V$5=2,
                                M171:V171,
                                ""),
                            "")
                            =0),
                        0,
                        GEOMEAN(IF(
                            ISNUMBER(M171:V171),
                            IF(
                                M$5:V$5=2,
                                M171:V171,
                                ""),
                            "")))
                )
            )
        )
    )
)</f>
        <v>0</v>
      </c>
      <c r="J171" s="242">
        <v>45188</v>
      </c>
      <c r="K171" s="242">
        <v>44753</v>
      </c>
      <c r="L171" s="91" t="s">
        <v>277</v>
      </c>
      <c r="M171" s="192">
        <v>1.1666666666666601</v>
      </c>
      <c r="N171" s="192" t="s">
        <v>409</v>
      </c>
      <c r="O171" s="192">
        <v>0</v>
      </c>
      <c r="P171" s="192">
        <v>0</v>
      </c>
      <c r="Q171" s="192">
        <v>0</v>
      </c>
      <c r="R171" s="192" t="s">
        <v>409</v>
      </c>
      <c r="S171" s="192">
        <v>1.7</v>
      </c>
      <c r="T171" s="192" t="s">
        <v>409</v>
      </c>
      <c r="U171" s="192">
        <v>0</v>
      </c>
      <c r="V171" s="192" t="s">
        <v>409</v>
      </c>
      <c r="W171" s="192">
        <v>0</v>
      </c>
      <c r="X171" s="192" t="s">
        <v>409</v>
      </c>
      <c r="Y171" s="192"/>
      <c r="Z171" s="192"/>
      <c r="AA171" s="80"/>
      <c r="AB171" s="80"/>
      <c r="AC171" s="80"/>
    </row>
    <row r="172" spans="1:29" x14ac:dyDescent="0.2">
      <c r="A172" s="84">
        <v>165</v>
      </c>
      <c r="B172" s="84" t="str">
        <f ca="1"/>
        <v>Romania</v>
      </c>
      <c r="C172" s="84" t="str">
        <f ca="1"/>
        <v>ROU</v>
      </c>
      <c r="D172" s="219" t="str">
        <f ca="1"/>
        <v>ECS           Europe &amp; Central Asia</v>
      </c>
      <c r="E172" s="219" t="str">
        <f ca="1"/>
        <v>IBRD</v>
      </c>
      <c r="F172" s="190" t="str">
        <f t="shared" ca="1" si="5"/>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$M$4:$V$4,
                    (M172:V172),
                    "")),
            1,
            0))
        =0,
    NA(),
    IF(
        Parameters!$D$15=1,
        IF(
            SUM(--(ISNUMBER(IF($M$4:$V$4=1,(M172:V172),""))))&gt;0,
            MAX(IF(
                ISNUMBER(M172:V172),
                IF(
                    M$4:V$4=1,
                    M172:V172,
                    ""),
                "")),
            MAX(IF(
                ISNUMBER(M172:V172),
                IF(
                    M$4:V$4=2,
                    M172:V172,
                    ""),
                ""))
        ),
        IF(
            Parameters!$D$16=1,
            IFERROR(
                AVERAGE(IF(
                    ISNUMBER(M172:V172),
                    IF(
                        M$4:V$4=1,
                        M172:V172,
                        ""),
                    "")),
                AVERAGE(IF(
                    ISNUMBER(M172:V172),
                    IF(
                        M$4:V$4=2,
                        M172:V172,
                        ""),
                    ""))
            ),
            IF(
                Parameters!$D$17=1,
                IFERROR(
                    IF(
                        OR(
                            IF(
                                ISNUMBER(M172:V172),
                                IF(
                                    M$4:V$4=1,
                                    M172:V172,
                                    ""),
                                "")
                            =0),
                        0,
                        GEOMEAN(IF(
                            ISNUMBER(M172:V172),
                            IF(
                                M$4:V$4=1,
                                M172:V172,
                                ""),
                            ""))
                    ),
                    IF(
                        OR(IF(
                            ISNUMBER(M172:V172),
                            IF(
                                M$4:V$4=2,
                                M172:V172,
                                ""),
                            "")
                            =0),
                        0,
                        GEOMEAN(IF(
                            ISNUMBER(M172:V172),
                            IF(
                                M$4:V$4=2,
                                M172:V172,
                                ""),
                            "")))
                )
            )
        )
    )
)</f>
        <v>4.1666666666666599</v>
      </c>
      <c r="I172" s="191" cm="1">
        <f t="array" ref="I172">IF(
    SUM(IF(
            ISNUMBER(
                IF(
                    $M$5:$V$5,
                    (M172:V172),
                    "")),
            1,
            0))
        =0,
    NA(),
    IF(
        Parameters!$D$15=1,
        IF(
            SUM(--(ISNUMBER(IF($M$5:$V$5=1,(M172:V172),""))))&gt;0,
            MAX(IF(
                ISNUMBER(M172:V172),
                IF(
                    M$5:V$5=1,
                    M172:V172,
                    ""),
                "")),
            MAX(IF(
                ISNUMBER(M172:V172),
                IF(
                    M$5:V$5=2,
                    M172:V172,
                    ""),
                ""))
        ),
        IF(
            Parameters!$D$16=1,
            IFERROR(
                AVERAGE(IF(
                    ISNUMBER(M172:V172),
                    IF(
                        M$5:V$5=1,
                        M172:V172,
                        ""),
                    "")),
                AVERAGE(IF(
                    ISNUMBER(M172:V172),
                    IF(
                        M$5:V$5=2,
                        M172:V172,
                        ""),
                    ""))
            ),
            IF(
                Parameters!$D$17=1,
                IFERROR(
                    IF(
                        OR(
                            IF(
                                ISNUMBER(M172:V172),
                                IF(
                                    M$5:V$5=1,
                                    M172:V172,
                                    ""),
                                "")
                            =0),
                        0,
                        GEOMEAN(IF(
                            ISNUMBER(M172:V172),
                            IF(
                                M$5:V$5=1,
                                M172:V172,
                                ""),
                            ""))
                    ),
                    IF(
                        OR(IF(
                            ISNUMBER(M172:V172),
                            IF(
                                M$5:V$5=2,
                                M172:V172,
                                ""),
                            "")
                            =0),
                        0,
                        GEOMEAN(IF(
                            ISNUMBER(M172:V172),
                            IF(
                                M$5:V$5=2,
                                M172:V172,
                                ""),
                            "")))
                )
            )
        )
    )
)</f>
        <v>0</v>
      </c>
      <c r="J172" s="242">
        <v>45188</v>
      </c>
      <c r="K172" s="242">
        <v>45272</v>
      </c>
      <c r="L172" s="91" t="s">
        <v>279</v>
      </c>
      <c r="M172" s="192">
        <v>4.1666666666666599</v>
      </c>
      <c r="N172" s="192">
        <v>0</v>
      </c>
      <c r="O172" s="192">
        <v>0</v>
      </c>
      <c r="P172" s="192">
        <v>0</v>
      </c>
      <c r="Q172" s="192">
        <v>0</v>
      </c>
      <c r="R172" s="192" t="s">
        <v>409</v>
      </c>
      <c r="S172" s="192">
        <v>3.5</v>
      </c>
      <c r="T172" s="192" t="s">
        <v>934</v>
      </c>
      <c r="U172" s="192">
        <v>0</v>
      </c>
      <c r="V172" s="192" t="s">
        <v>409</v>
      </c>
      <c r="W172" s="192">
        <v>0</v>
      </c>
      <c r="X172" s="192" t="s">
        <v>409</v>
      </c>
      <c r="Y172" s="192"/>
      <c r="Z172" s="192"/>
      <c r="AA172" s="80"/>
      <c r="AB172" s="80"/>
      <c r="AC172" s="80"/>
    </row>
    <row r="173" spans="1:29" x14ac:dyDescent="0.2">
      <c r="A173" s="84">
        <v>166</v>
      </c>
      <c r="B173" s="84" t="str">
        <f ca="1"/>
        <v>Russian Federation</v>
      </c>
      <c r="C173" s="84" t="str">
        <f ca="1"/>
        <v>RUS</v>
      </c>
      <c r="D173" s="219" t="str">
        <f ca="1"/>
        <v>ECS           Europe &amp; Central Asia</v>
      </c>
      <c r="E173" s="219" t="str">
        <f ca="1"/>
        <v>IBRD</v>
      </c>
      <c r="F173" s="190" t="str">
        <f t="shared" ca="1" si="5"/>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0</v>
      </c>
      <c r="H173" s="80" cm="1">
        <f t="array" ref="H173">IF(
    SUM(IF(
            ISNUMBER(
                IF(
                    $M$4:$V$4,
                    (M173:V173),
                    "")),
            1,
            0))
        =0,
    NA(),
    IF(
        Parameters!$D$15=1,
        IF(
            SUM(--(ISNUMBER(IF($M$4:$V$4=1,(M173:V173),""))))&gt;0,
            MAX(IF(
                ISNUMBER(M173:V173),
                IF(
                    M$4:V$4=1,
                    M173:V173,
                    ""),
                "")),
            MAX(IF(
                ISNUMBER(M173:V173),
                IF(
                    M$4:V$4=2,
                    M173:V173,
                    ""),
                ""))
        ),
        IF(
            Parameters!$D$16=1,
            IFERROR(
                AVERAGE(IF(
                    ISNUMBER(M173:V173),
                    IF(
                        M$4:V$4=1,
                        M173:V173,
                        ""),
                    "")),
                AVERAGE(IF(
                    ISNUMBER(M173:V173),
                    IF(
                        M$4:V$4=2,
                        M173:V173,
                        ""),
                    ""))
            ),
            IF(
                Parameters!$D$17=1,
                IFERROR(
                    IF(
                        OR(
                            IF(
                                ISNUMBER(M173:V173),
                                IF(
                                    M$4:V$4=1,
                                    M173:V173,
                                    ""),
                                "")
                            =0),
                        0,
                        GEOMEAN(IF(
                            ISNUMBER(M173:V173),
                            IF(
                                M$4:V$4=1,
                                M173:V173,
                                ""),
                            ""))
                    ),
                    IF(
                        OR(IF(
                            ISNUMBER(M173:V173),
                            IF(
                                M$4:V$4=2,
                                M173:V173,
                                ""),
                            "")
                            =0),
                        0,
                        GEOMEAN(IF(
                            ISNUMBER(M173:V173),
                            IF(
                                M$4:V$4=2,
                                M173:V173,
                                ""),
                            "")))
                )
            )
        )
    )
)</f>
        <v>6.8333333333333304</v>
      </c>
      <c r="I173" s="191" cm="1">
        <f t="array" ref="I173">IF(
    SUM(IF(
            ISNUMBER(
                IF(
                    $M$5:$V$5,
                    (M173:V173),
                    "")),
            1,
            0))
        =0,
    NA(),
    IF(
        Parameters!$D$15=1,
        IF(
            SUM(--(ISNUMBER(IF($M$5:$V$5=1,(M173:V173),""))))&gt;0,
            MAX(IF(
                ISNUMBER(M173:V173),
                IF(
                    M$5:V$5=1,
                    M173:V173,
                    ""),
                "")),
            MAX(IF(
                ISNUMBER(M173:V173),
                IF(
                    M$5:V$5=2,
                    M173:V173,
                    ""),
                ""))
        ),
        IF(
            Parameters!$D$16=1,
            IFERROR(
                AVERAGE(IF(
                    ISNUMBER(M173:V173),
                    IF(
                        M$5:V$5=1,
                        M173:V173,
                        ""),
                    "")),
                AVERAGE(IF(
                    ISNUMBER(M173:V173),
                    IF(
                        M$5:V$5=2,
                        M173:V173,
                        ""),
                    ""))
            ),
            IF(
                Parameters!$D$17=1,
                IFERROR(
                    IF(
                        OR(
                            IF(
                                ISNUMBER(M173:V173),
                                IF(
                                    M$5:V$5=1,
                                    M173:V173,
                                    ""),
                                "")
                            =0),
                        0,
                        GEOMEAN(IF(
                            ISNUMBER(M173:V173),
                            IF(
                                M$5:V$5=1,
                                M173:V173,
                                ""),
                            ""))
                    ),
                    IF(
                        OR(IF(
                            ISNUMBER(M173:V173),
                            IF(
                                M$5:V$5=2,
                                M173:V173,
                                ""),
                            "")
                            =0),
                        0,
                        GEOMEAN(IF(
                            ISNUMBER(M173:V173),
                            IF(
                                M$5:V$5=2,
                                M173:V173,
                                ""),
                            "")))
                )
            )
        )
    )
)</f>
        <v>0</v>
      </c>
      <c r="J173" s="242">
        <v>45188</v>
      </c>
      <c r="K173" s="242">
        <v>45272</v>
      </c>
      <c r="L173" s="91" t="s">
        <v>281</v>
      </c>
      <c r="M173" s="192">
        <v>6.8333333333333304</v>
      </c>
      <c r="N173" s="192">
        <v>0</v>
      </c>
      <c r="O173" s="192">
        <v>0</v>
      </c>
      <c r="P173" s="192">
        <v>0</v>
      </c>
      <c r="Q173" s="192">
        <v>0</v>
      </c>
      <c r="R173" s="192" t="s">
        <v>409</v>
      </c>
      <c r="S173" s="192">
        <v>5.0999999999999996</v>
      </c>
      <c r="T173" s="192" t="s">
        <v>950</v>
      </c>
      <c r="U173" s="192">
        <v>0</v>
      </c>
      <c r="V173" s="192" t="s">
        <v>409</v>
      </c>
      <c r="W173" s="192">
        <v>0</v>
      </c>
      <c r="X173" s="192" t="s">
        <v>409</v>
      </c>
      <c r="Y173" s="192"/>
      <c r="Z173" s="192"/>
      <c r="AA173" s="80"/>
      <c r="AB173" s="80"/>
      <c r="AC173" s="80"/>
    </row>
    <row r="174" spans="1:29" x14ac:dyDescent="0.2">
      <c r="A174" s="84">
        <v>167</v>
      </c>
      <c r="B174" s="84" t="str">
        <f ca="1"/>
        <v>Rwanda</v>
      </c>
      <c r="C174" s="84" t="str">
        <f ca="1"/>
        <v>RWA</v>
      </c>
      <c r="D174" s="219" t="str">
        <f ca="1"/>
        <v>SSF           Sub-Saharan Africa</v>
      </c>
      <c r="E174" s="219" t="str">
        <f ca="1"/>
        <v>IDA</v>
      </c>
      <c r="F174" s="190" t="str">
        <f t="shared" ca="1" si="5"/>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0</v>
      </c>
      <c r="H174" s="80" cm="1">
        <f t="array" ref="H174">IF(
    SUM(IF(
            ISNUMBER(
                IF(
                    $M$4:$V$4,
                    (M174:V174),
                    "")),
            1,
            0))
        =0,
    NA(),
    IF(
        Parameters!$D$15=1,
        IF(
            SUM(--(ISNUMBER(IF($M$4:$V$4=1,(M174:V174),""))))&gt;0,
            MAX(IF(
                ISNUMBER(M174:V174),
                IF(
                    M$4:V$4=1,
                    M174:V174,
                    ""),
                "")),
            MAX(IF(
                ISNUMBER(M174:V174),
                IF(
                    M$4:V$4=2,
                    M174:V174,
                    ""),
                ""))
        ),
        IF(
            Parameters!$D$16=1,
            IFERROR(
                AVERAGE(IF(
                    ISNUMBER(M174:V174),
                    IF(
                        M$4:V$4=1,
                        M174:V174,
                        ""),
                    "")),
                AVERAGE(IF(
                    ISNUMBER(M174:V174),
                    IF(
                        M$4:V$4=2,
                        M174:V174,
                        ""),
                    ""))
            ),
            IF(
                Parameters!$D$17=1,
                IFERROR(
                    IF(
                        OR(
                            IF(
                                ISNUMBER(M174:V174),
                                IF(
                                    M$4:V$4=1,
                                    M174:V174,
                                    ""),
                                "")
                            =0),
                        0,
                        GEOMEAN(IF(
                            ISNUMBER(M174:V174),
                            IF(
                                M$4:V$4=1,
                                M174:V174,
                                ""),
                            ""))
                    ),
                    IF(
                        OR(IF(
                            ISNUMBER(M174:V174),
                            IF(
                                M$4:V$4=2,
                                M174:V174,
                                ""),
                            "")
                            =0),
                        0,
                        GEOMEAN(IF(
                            ISNUMBER(M174:V174),
                            IF(
                                M$4:V$4=2,
                                M174:V174,
                                ""),
                            "")))
                )
            )
        )
    )
)</f>
        <v>2.9999999999999898</v>
      </c>
      <c r="I174" s="191" cm="1">
        <f t="array" ref="I174">IF(
    SUM(IF(
            ISNUMBER(
                IF(
                    $M$5:$V$5,
                    (M174:V174),
                    "")),
            1,
            0))
        =0,
    NA(),
    IF(
        Parameters!$D$15=1,
        IF(
            SUM(--(ISNUMBER(IF($M$5:$V$5=1,(M174:V174),""))))&gt;0,
            MAX(IF(
                ISNUMBER(M174:V174),
                IF(
                    M$5:V$5=1,
                    M174:V174,
                    ""),
                "")),
            MAX(IF(
                ISNUMBER(M174:V174),
                IF(
                    M$5:V$5=2,
                    M174:V174,
                    ""),
                ""))
        ),
        IF(
            Parameters!$D$16=1,
            IFERROR(
                AVERAGE(IF(
                    ISNUMBER(M174:V174),
                    IF(
                        M$5:V$5=1,
                        M174:V174,
                        ""),
                    "")),
                AVERAGE(IF(
                    ISNUMBER(M174:V174),
                    IF(
                        M$5:V$5=2,
                        M174:V174,
                        ""),
                    ""))
            ),
            IF(
                Parameters!$D$17=1,
                IFERROR(
                    IF(
                        OR(
                            IF(
                                ISNUMBER(M174:V174),
                                IF(
                                    M$5:V$5=1,
                                    M174:V174,
                                    ""),
                                "")
                            =0),
                        0,
                        GEOMEAN(IF(
                            ISNUMBER(M174:V174),
                            IF(
                                M$5:V$5=1,
                                M174:V174,
                                ""),
                            ""))
                    ),
                    IF(
                        OR(IF(
                            ISNUMBER(M174:V174),
                            IF(
                                M$5:V$5=2,
                                M174:V174,
                                ""),
                            "")
                            =0),
                        0,
                        GEOMEAN(IF(
                            ISNUMBER(M174:V174),
                            IF(
                                M$5:V$5=2,
                                M174:V174,
                                ""),
                            "")))
                )
            )
        )
    )
)</f>
        <v>0</v>
      </c>
      <c r="J174" s="242">
        <v>45188</v>
      </c>
      <c r="K174" s="242">
        <v>45259</v>
      </c>
      <c r="L174" s="91" t="s">
        <v>283</v>
      </c>
      <c r="M174" s="192">
        <v>2.9999999999999898</v>
      </c>
      <c r="N174" s="192" t="s">
        <v>409</v>
      </c>
      <c r="O174" s="192">
        <v>0</v>
      </c>
      <c r="P174" s="192">
        <v>0</v>
      </c>
      <c r="Q174" s="192">
        <v>0</v>
      </c>
      <c r="R174" s="192" t="s">
        <v>409</v>
      </c>
      <c r="S174" s="192">
        <v>2.8</v>
      </c>
      <c r="T174" s="192" t="s">
        <v>409</v>
      </c>
      <c r="U174" s="192">
        <v>0</v>
      </c>
      <c r="V174" s="192" t="s">
        <v>409</v>
      </c>
      <c r="W174" s="192">
        <v>0</v>
      </c>
      <c r="X174" s="192" t="s">
        <v>409</v>
      </c>
      <c r="Y174" s="192"/>
      <c r="Z174" s="192"/>
      <c r="AA174" s="80"/>
      <c r="AB174" s="80"/>
      <c r="AC174" s="80"/>
    </row>
    <row r="175" spans="1:29" x14ac:dyDescent="0.2">
      <c r="A175" s="84">
        <v>168</v>
      </c>
      <c r="B175" s="84" t="str">
        <f ca="1"/>
        <v>Saudi Arabia</v>
      </c>
      <c r="C175" s="84" t="str">
        <f ca="1"/>
        <v>SAU</v>
      </c>
      <c r="D175" s="219" t="str">
        <f ca="1"/>
        <v>MEA           Middle East &amp; North Africa</v>
      </c>
      <c r="E175" s="219" t="str">
        <f ca="1"/>
        <v>NA</v>
      </c>
      <c r="F175" s="190" t="str">
        <f t="shared" ca="1" si="5"/>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$M$4:$V$4,
                    (M175:V175),
                    "")),
            1,
            0))
        =0,
    NA(),
    IF(
        Parameters!$D$15=1,
        IF(
            SUM(--(ISNUMBER(IF($M$4:$V$4=1,(M175:V175),""))))&gt;0,
            MAX(IF(
                ISNUMBER(M175:V175),
                IF(
                    M$4:V$4=1,
                    M175:V175,
                    ""),
                "")),
            MAX(IF(
                ISNUMBER(M175:V175),
                IF(
                    M$4:V$4=2,
                    M175:V175,
                    ""),
                ""))
        ),
        IF(
            Parameters!$D$16=1,
            IFERROR(
                AVERAGE(IF(
                    ISNUMBER(M175:V175),
                    IF(
                        M$4:V$4=1,
                        M175:V175,
                        ""),
                    "")),
                AVERAGE(IF(
                    ISNUMBER(M175:V175),
                    IF(
                        M$4:V$4=2,
                        M175:V175,
                        ""),
                    ""))
            ),
            IF(
                Parameters!$D$17=1,
                IFERROR(
                    IF(
                        OR(
                            IF(
                                ISNUMBER(M175:V175),
                                IF(
                                    M$4:V$4=1,
                                    M175:V175,
                                    ""),
                                "")
                            =0),
                        0,
                        GEOMEAN(IF(
                            ISNUMBER(M175:V175),
                            IF(
                                M$4:V$4=1,
                                M175:V175,
                                ""),
                            ""))
                    ),
                    IF(
                        OR(IF(
                            ISNUMBER(M175:V175),
                            IF(
                                M$4:V$4=2,
                                M175:V175,
                                ""),
                            "")
                            =0),
                        0,
                        GEOMEAN(IF(
                            ISNUMBER(M175:V175),
                            IF(
                                M$4:V$4=2,
                                M175:V175,
                                ""),
                            "")))
                )
            )
        )
    )
)</f>
        <v>4</v>
      </c>
      <c r="I175" s="191" cm="1">
        <f t="array" ref="I175">IF(
    SUM(IF(
            ISNUMBER(
                IF(
                    $M$5:$V$5,
                    (M175:V175),
                    "")),
            1,
            0))
        =0,
    NA(),
    IF(
        Parameters!$D$15=1,
        IF(
            SUM(--(ISNUMBER(IF($M$5:$V$5=1,(M175:V175),""))))&gt;0,
            MAX(IF(
                ISNUMBER(M175:V175),
                IF(
                    M$5:V$5=1,
                    M175:V175,
                    ""),
                "")),
            MAX(IF(
                ISNUMBER(M175:V175),
                IF(
                    M$5:V$5=2,
                    M175:V175,
                    ""),
                ""))
        ),
        IF(
            Parameters!$D$16=1,
            IFERROR(
                AVERAGE(IF(
                    ISNUMBER(M175:V175),
                    IF(
                        M$5:V$5=1,
                        M175:V175,
                        ""),
                    "")),
                AVERAGE(IF(
                    ISNUMBER(M175:V175),
                    IF(
                        M$5:V$5=2,
                        M175:V175,
                        ""),
                    ""))
            ),
            IF(
                Parameters!$D$17=1,
                IFERROR(
                    IF(
                        OR(
                            IF(
                                ISNUMBER(M175:V175),
                                IF(
                                    M$5:V$5=1,
                                    M175:V175,
                                    ""),
                                "")
                            =0),
                        0,
                        GEOMEAN(IF(
                            ISNUMBER(M175:V175),
                            IF(
                                M$5:V$5=1,
                                M175:V175,
                                ""),
                            ""))
                    ),
                    IF(
                        OR(IF(
                            ISNUMBER(M175:V175),
                            IF(
                                M$5:V$5=2,
                                M175:V175,
                                ""),
                            "")
                            =0),
                        0,
                        GEOMEAN(IF(
                            ISNUMBER(M175:V175),
                            IF(
                                M$5:V$5=2,
                                M175:V175,
                                ""),
                            "")))
                )
            )
        )
    )
)</f>
        <v>0</v>
      </c>
      <c r="J175" s="242">
        <v>45188</v>
      </c>
      <c r="K175" s="242">
        <v>45259</v>
      </c>
      <c r="L175" s="91" t="s">
        <v>285</v>
      </c>
      <c r="M175" s="192">
        <v>4</v>
      </c>
      <c r="N175" s="192" t="s">
        <v>409</v>
      </c>
      <c r="O175" s="192">
        <v>0</v>
      </c>
      <c r="P175" s="192">
        <v>0</v>
      </c>
      <c r="Q175" s="192">
        <v>0</v>
      </c>
      <c r="R175" s="192" t="s">
        <v>409</v>
      </c>
      <c r="S175" s="192">
        <v>3.4</v>
      </c>
      <c r="T175" s="192" t="s">
        <v>409</v>
      </c>
      <c r="U175" s="192">
        <v>0</v>
      </c>
      <c r="V175" s="192" t="s">
        <v>409</v>
      </c>
      <c r="W175" s="192">
        <v>0</v>
      </c>
      <c r="X175" s="192" t="s">
        <v>409</v>
      </c>
      <c r="Y175" s="192"/>
      <c r="Z175" s="192"/>
      <c r="AA175" s="80"/>
      <c r="AB175" s="80"/>
      <c r="AC175" s="80"/>
    </row>
    <row r="176" spans="1:29" x14ac:dyDescent="0.2">
      <c r="A176" s="84">
        <v>169</v>
      </c>
      <c r="B176" s="84" t="str">
        <f ca="1"/>
        <v>Sudan</v>
      </c>
      <c r="C176" s="84" t="str">
        <f ca="1"/>
        <v>SDN</v>
      </c>
      <c r="D176" s="219" t="str">
        <f ca="1"/>
        <v>SSF           Sub-Saharan Africa</v>
      </c>
      <c r="E176" s="219" t="str">
        <f ca="1"/>
        <v>IDA</v>
      </c>
      <c r="F176" s="190" t="str">
        <f t="shared" ca="1" si="5"/>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6.8313005106397275</v>
      </c>
      <c r="H176" s="80" cm="1">
        <f t="array" ref="H176">IF(
    SUM(IF(
            ISNUMBER(
                IF(
                    $M$4:$V$4,
                    (M176:V176),
                    "")),
            1,
            0))
        =0,
    NA(),
    IF(
        Parameters!$D$15=1,
        IF(
            SUM(--(ISNUMBER(IF($M$4:$V$4=1,(M176:V176),""))))&gt;0,
            MAX(IF(
                ISNUMBER(M176:V176),
                IF(
                    M$4:V$4=1,
                    M176:V176,
                    ""),
                "")),
            MAX(IF(
                ISNUMBER(M176:V176),
                IF(
                    M$4:V$4=2,
                    M176:V176,
                    ""),
                ""))
        ),
        IF(
            Parameters!$D$16=1,
            IFERROR(
                AVERAGE(IF(
                    ISNUMBER(M176:V176),
                    IF(
                        M$4:V$4=1,
                        M176:V176,
                        ""),
                    "")),
                AVERAGE(IF(
                    ISNUMBER(M176:V176),
                    IF(
                        M$4:V$4=2,
                        M176:V176,
                        ""),
                    ""))
            ),
            IF(
                Parameters!$D$17=1,
                IFERROR(
                    IF(
                        OR(
                            IF(
                                ISNUMBER(M176:V176),
                                IF(
                                    M$4:V$4=1,
                                    M176:V176,
                                    ""),
                                "")
                            =0),
                        0,
                        GEOMEAN(IF(
                            ISNUMBER(M176:V176),
                            IF(
                                M$4:V$4=1,
                                M176:V176,
                                ""),
                            ""))
                    ),
                    IF(
                        OR(IF(
                            ISNUMBER(M176:V176),
                            IF(
                                M$4:V$4=2,
                                M176:V176,
                                ""),
                            "")
                            =0),
                        0,
                        GEOMEAN(IF(
                            ISNUMBER(M176:V176),
                            IF(
                                M$4:V$4=2,
                                M176:V176,
                                ""),
                            "")))
                )
            )
        )
    )
)</f>
        <v>4.6666666666666599</v>
      </c>
      <c r="I176" s="191" cm="1">
        <f t="array" ref="I176">IF(
    SUM(IF(
            ISNUMBER(
                IF(
                    $M$5:$V$5,
                    (M176:V176),
                    "")),
            1,
            0))
        =0,
    NA(),
    IF(
        Parameters!$D$15=1,
        IF(
            SUM(--(ISNUMBER(IF($M$5:$V$5=1,(M176:V176),""))))&gt;0,
            MAX(IF(
                ISNUMBER(M176:V176),
                IF(
                    M$5:V$5=1,
                    M176:V176,
                    ""),
                "")),
            MAX(IF(
                ISNUMBER(M176:V176),
                IF(
                    M$5:V$5=2,
                    M176:V176,
                    ""),
                ""))
        ),
        IF(
            Parameters!$D$16=1,
            IFERROR(
                AVERAGE(IF(
                    ISNUMBER(M176:V176),
                    IF(
                        M$5:V$5=1,
                        M176:V176,
                        ""),
                    "")),
                AVERAGE(IF(
                    ISNUMBER(M176:V176),
                    IF(
                        M$5:V$5=2,
                        M176:V176,
                        ""),
                    ""))
            ),
            IF(
                Parameters!$D$17=1,
                IFERROR(
                    IF(
                        OR(
                            IF(
                                ISNUMBER(M176:V176),
                                IF(
                                    M$5:V$5=1,
                                    M176:V176,
                                    ""),
                                "")
                            =0),
                        0,
                        GEOMEAN(IF(
                            ISNUMBER(M176:V176),
                            IF(
                                M$5:V$5=1,
                                M176:V176,
                                ""),
                            ""))
                    ),
                    IF(
                        OR(IF(
                            ISNUMBER(M176:V176),
                            IF(
                                M$5:V$5=2,
                                M176:V176,
                                ""),
                            "")
                            =0),
                        0,
                        GEOMEAN(IF(
                            ISNUMBER(M176:V176),
                            IF(
                                M$5:V$5=2,
                                M176:V176,
                                ""),
                            "")))
                )
            )
        )
    )
)</f>
        <v>10</v>
      </c>
      <c r="J176" s="242">
        <v>45188</v>
      </c>
      <c r="K176" s="242">
        <v>45259</v>
      </c>
      <c r="L176" s="91" t="s">
        <v>287</v>
      </c>
      <c r="M176" s="192">
        <v>4.6666666666666599</v>
      </c>
      <c r="N176" s="192" t="s">
        <v>409</v>
      </c>
      <c r="O176" s="192">
        <v>0</v>
      </c>
      <c r="P176" s="192">
        <v>10</v>
      </c>
      <c r="Q176" s="192">
        <v>10</v>
      </c>
      <c r="R176" s="192" t="s">
        <v>409</v>
      </c>
      <c r="S176" s="192">
        <v>3.8</v>
      </c>
      <c r="T176" s="192" t="s">
        <v>409</v>
      </c>
      <c r="U176" s="192">
        <v>0</v>
      </c>
      <c r="V176" s="192" t="s">
        <v>902</v>
      </c>
      <c r="W176" s="192">
        <v>0.45588235294117602</v>
      </c>
      <c r="X176" s="192" t="s">
        <v>409</v>
      </c>
      <c r="Y176" s="192"/>
      <c r="Z176" s="192"/>
      <c r="AA176" s="80"/>
      <c r="AB176" s="80"/>
      <c r="AC176" s="80"/>
    </row>
    <row r="177" spans="1:29" x14ac:dyDescent="0.2">
      <c r="A177" s="84">
        <v>170</v>
      </c>
      <c r="B177" s="84" t="str">
        <f ca="1"/>
        <v>Senegal</v>
      </c>
      <c r="C177" s="84" t="str">
        <f ca="1"/>
        <v>SEN</v>
      </c>
      <c r="D177" s="219" t="str">
        <f ca="1"/>
        <v>SSF           Sub-Saharan Africa</v>
      </c>
      <c r="E177" s="219" t="str">
        <f ca="1"/>
        <v>IDA</v>
      </c>
      <c r="F177" s="190" t="str">
        <f t="shared" ca="1" si="5"/>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$M$4:$V$4,
                    (M177:V177),
                    "")),
            1,
            0))
        =0,
    NA(),
    IF(
        Parameters!$D$15=1,
        IF(
            SUM(--(ISNUMBER(IF($M$4:$V$4=1,(M177:V177),""))))&gt;0,
            MAX(IF(
                ISNUMBER(M177:V177),
                IF(
                    M$4:V$4=1,
                    M177:V177,
                    ""),
                "")),
            MAX(IF(
                ISNUMBER(M177:V177),
                IF(
                    M$4:V$4=2,
                    M177:V177,
                    ""),
                ""))
        ),
        IF(
            Parameters!$D$16=1,
            IFERROR(
                AVERAGE(IF(
                    ISNUMBER(M177:V177),
                    IF(
                        M$4:V$4=1,
                        M177:V177,
                        ""),
                    "")),
                AVERAGE(IF(
                    ISNUMBER(M177:V177),
                    IF(
                        M$4:V$4=2,
                        M177:V177,
                        ""),
                    ""))
            ),
            IF(
                Parameters!$D$17=1,
                IFERROR(
                    IF(
                        OR(
                            IF(
                                ISNUMBER(M177:V177),
                                IF(
                                    M$4:V$4=1,
                                    M177:V177,
                                    ""),
                                "")
                            =0),
                        0,
                        GEOMEAN(IF(
                            ISNUMBER(M177:V177),
                            IF(
                                M$4:V$4=1,
                                M177:V177,
                                ""),
                            ""))
                    ),
                    IF(
                        OR(IF(
                            ISNUMBER(M177:V177),
                            IF(
                                M$4:V$4=2,
                                M177:V177,
                                ""),
                            "")
                            =0),
                        0,
                        GEOMEAN(IF(
                            ISNUMBER(M177:V177),
                            IF(
                                M$4:V$4=2,
                                M177:V177,
                                ""),
                            "")))
                )
            )
        )
    )
)</f>
        <v>5.1666666666666599</v>
      </c>
      <c r="I177" s="191" cm="1">
        <f t="array" ref="I177">IF(
    SUM(IF(
            ISNUMBER(
                IF(
                    $M$5:$V$5,
                    (M177:V177),
                    "")),
            1,
            0))
        =0,
    NA(),
    IF(
        Parameters!$D$15=1,
        IF(
            SUM(--(ISNUMBER(IF($M$5:$V$5=1,(M177:V177),""))))&gt;0,
            MAX(IF(
                ISNUMBER(M177:V177),
                IF(
                    M$5:V$5=1,
                    M177:V177,
                    ""),
                "")),
            MAX(IF(
                ISNUMBER(M177:V177),
                IF(
                    M$5:V$5=2,
                    M177:V177,
                    ""),
                ""))
        ),
        IF(
            Parameters!$D$16=1,
            IFERROR(
                AVERAGE(IF(
                    ISNUMBER(M177:V177),
                    IF(
                        M$5:V$5=1,
                        M177:V177,
                        ""),
                    "")),
                AVERAGE(IF(
                    ISNUMBER(M177:V177),
                    IF(
                        M$5:V$5=2,
                        M177:V177,
                        ""),
                    ""))
            ),
            IF(
                Parameters!$D$17=1,
                IFERROR(
                    IF(
                        OR(
                            IF(
                                ISNUMBER(M177:V177),
                                IF(
                                    M$5:V$5=1,
                                    M177:V177,
                                    ""),
                                "")
                            =0),
                        0,
                        GEOMEAN(IF(
                            ISNUMBER(M177:V177),
                            IF(
                                M$5:V$5=1,
                                M177:V177,
                                ""),
                            ""))
                    ),
                    IF(
                        OR(IF(
                            ISNUMBER(M177:V177),
                            IF(
                                M$5:V$5=2,
                                M177:V177,
                                ""),
                            "")
                            =0),
                        0,
                        GEOMEAN(IF(
                            ISNUMBER(M177:V177),
                            IF(
                                M$5:V$5=2,
                                M177:V177,
                                ""),
                            "")))
                )
            )
        )
    )
)</f>
        <v>0</v>
      </c>
      <c r="J177" s="242">
        <v>45188</v>
      </c>
      <c r="K177" s="242">
        <v>45154</v>
      </c>
      <c r="L177" s="91" t="s">
        <v>289</v>
      </c>
      <c r="M177" s="192">
        <v>5.1666666666666599</v>
      </c>
      <c r="N177" s="192" t="s">
        <v>409</v>
      </c>
      <c r="O177" s="192">
        <v>0</v>
      </c>
      <c r="P177" s="192">
        <v>0</v>
      </c>
      <c r="Q177" s="192">
        <v>0</v>
      </c>
      <c r="R177" s="192" t="s">
        <v>409</v>
      </c>
      <c r="S177" s="192">
        <v>4.0999999999999996</v>
      </c>
      <c r="T177" s="192" t="s">
        <v>409</v>
      </c>
      <c r="U177" s="192">
        <v>0</v>
      </c>
      <c r="V177" s="192" t="s">
        <v>409</v>
      </c>
      <c r="W177" s="192">
        <v>0</v>
      </c>
      <c r="X177" s="192" t="s">
        <v>409</v>
      </c>
      <c r="Y177" s="192"/>
      <c r="Z177" s="192"/>
      <c r="AA177" s="80"/>
      <c r="AB177" s="80"/>
      <c r="AC177" s="80"/>
    </row>
    <row r="178" spans="1:29" x14ac:dyDescent="0.2">
      <c r="A178" s="84">
        <v>171</v>
      </c>
      <c r="B178" s="84" t="str">
        <f ca="1"/>
        <v>Singapore</v>
      </c>
      <c r="C178" s="84" t="str">
        <f ca="1"/>
        <v>SGP</v>
      </c>
      <c r="D178" s="219" t="str">
        <f ca="1"/>
        <v>EAS           East Asia &amp; Pacific</v>
      </c>
      <c r="E178" s="219" t="str">
        <f ca="1"/>
        <v>NA</v>
      </c>
      <c r="F178" s="190" t="str">
        <f t="shared" ca="1" si="5"/>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1.2909944487358029</v>
      </c>
      <c r="H178" s="80" cm="1">
        <f t="array" ref="H178">IF(
    SUM(IF(
            ISNUMBER(
                IF(
                    $M$4:$V$4,
                    (M178:V178),
                    "")),
            1,
            0))
        =0,
    NA(),
    IF(
        Parameters!$D$15=1,
        IF(
            SUM(--(ISNUMBER(IF($M$4:$V$4=1,(M178:V178),""))))&gt;0,
            MAX(IF(
                ISNUMBER(M178:V178),
                IF(
                    M$4:V$4=1,
                    M178:V178,
                    ""),
                "")),
            MAX(IF(
                ISNUMBER(M178:V178),
                IF(
                    M$4:V$4=2,
                    M178:V178,
                    ""),
                ""))
        ),
        IF(
            Parameters!$D$16=1,
            IFERROR(
                AVERAGE(IF(
                    ISNUMBER(M178:V178),
                    IF(
                        M$4:V$4=1,
                        M178:V178,
                        ""),
                    "")),
                AVERAGE(IF(
                    ISNUMBER(M178:V178),
                    IF(
                        M$4:V$4=2,
                        M178:V178,
                        ""),
                    ""))
            ),
            IF(
                Parameters!$D$17=1,
                IFERROR(
                    IF(
                        OR(
                            IF(
                                ISNUMBER(M178:V178),
                                IF(
                                    M$4:V$4=1,
                                    M178:V178,
                                    ""),
                                "")
                            =0),
                        0,
                        GEOMEAN(IF(
                            ISNUMBER(M178:V178),
                            IF(
                                M$4:V$4=1,
                                M178:V178,
                                ""),
                            ""))
                    ),
                    IF(
                        OR(IF(
                            ISNUMBER(M178:V178),
                            IF(
                                M$4:V$4=2,
                                M178:V178,
                                ""),
                            "")
                            =0),
                        0,
                        GEOMEAN(IF(
                            ISNUMBER(M178:V178),
                            IF(
                                M$4:V$4=2,
                                M178:V178,
                                ""),
                            "")))
                )
            )
        )
    )
)</f>
        <v>0.16666666666666599</v>
      </c>
      <c r="I178" s="191" cm="1">
        <f t="array" ref="I178">IF(
    SUM(IF(
            ISNUMBER(
                IF(
                    $M$5:$V$5,
                    (M178:V178),
                    "")),
            1,
            0))
        =0,
    NA(),
    IF(
        Parameters!$D$15=1,
        IF(
            SUM(--(ISNUMBER(IF($M$5:$V$5=1,(M178:V178),""))))&gt;0,
            MAX(IF(
                ISNUMBER(M178:V178),
                IF(
                    M$5:V$5=1,
                    M178:V178,
                    ""),
                "")),
            MAX(IF(
                ISNUMBER(M178:V178),
                IF(
                    M$5:V$5=2,
                    M178:V178,
                    ""),
                ""))
        ),
        IF(
            Parameters!$D$16=1,
            IFERROR(
                AVERAGE(IF(
                    ISNUMBER(M178:V178),
                    IF(
                        M$5:V$5=1,
                        M178:V178,
                        ""),
                    "")),
                AVERAGE(IF(
                    ISNUMBER(M178:V178),
                    IF(
                        M$5:V$5=2,
                        M178:V178,
                        ""),
                    ""))
            ),
            IF(
                Parameters!$D$17=1,
                IFERROR(
                    IF(
                        OR(
                            IF(
                                ISNUMBER(M178:V178),
                                IF(
                                    M$5:V$5=1,
                                    M178:V178,
                                    ""),
                                "")
                            =0),
                        0,
                        GEOMEAN(IF(
                            ISNUMBER(M178:V178),
                            IF(
                                M$5:V$5=1,
                                M178:V178,
                                ""),
                            ""))
                    ),
                    IF(
                        OR(IF(
                            ISNUMBER(M178:V178),
                            IF(
                                M$5:V$5=2,
                                M178:V178,
                                ""),
                            "")
                            =0),
                        0,
                        GEOMEAN(IF(
                            ISNUMBER(M178:V178),
                            IF(
                                M$5:V$5=2,
                                M178:V178,
                                ""),
                            "")))
                )
            )
        )
    )
)</f>
        <v>10</v>
      </c>
      <c r="J178" s="242">
        <v>45188</v>
      </c>
      <c r="K178" s="242">
        <v>45259</v>
      </c>
      <c r="L178" s="91" t="s">
        <v>291</v>
      </c>
      <c r="M178" s="192">
        <v>0.16666666666666599</v>
      </c>
      <c r="N178" s="192" t="s">
        <v>409</v>
      </c>
      <c r="O178" s="192">
        <v>0</v>
      </c>
      <c r="P178" s="192">
        <v>0</v>
      </c>
      <c r="Q178" s="192">
        <v>10</v>
      </c>
      <c r="R178" s="192" t="s">
        <v>409</v>
      </c>
      <c r="S178" s="192">
        <v>1.1000000000000001</v>
      </c>
      <c r="T178" s="192" t="s">
        <v>409</v>
      </c>
      <c r="U178" s="192">
        <v>0</v>
      </c>
      <c r="V178" s="192" t="s">
        <v>409</v>
      </c>
      <c r="W178" s="192">
        <v>1</v>
      </c>
      <c r="X178" s="192" t="s">
        <v>409</v>
      </c>
      <c r="Y178" s="192"/>
      <c r="Z178" s="192"/>
      <c r="AA178" s="80"/>
      <c r="AB178" s="80"/>
      <c r="AC178" s="80"/>
    </row>
    <row r="179" spans="1:29" x14ac:dyDescent="0.2">
      <c r="A179" s="84">
        <v>172</v>
      </c>
      <c r="B179" s="84" t="str">
        <f ca="1"/>
        <v>Solomon Islands</v>
      </c>
      <c r="C179" s="84" t="str">
        <f ca="1"/>
        <v>SLB</v>
      </c>
      <c r="D179" s="219" t="str">
        <f ca="1"/>
        <v>EAS           East Asia &amp; Pacific</v>
      </c>
      <c r="E179" s="219" t="str">
        <f ca="1"/>
        <v>IDA</v>
      </c>
      <c r="F179" s="190" t="str">
        <f t="shared" ca="1" si="5"/>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$M$4:$V$4,
                    (M179:V179),
                    "")),
            1,
            0))
        =0,
    NA(),
    IF(
        Parameters!$D$15=1,
        IF(
            SUM(--(ISNUMBER(IF($M$4:$V$4=1,(M179:V179),""))))&gt;0,
            MAX(IF(
                ISNUMBER(M179:V179),
                IF(
                    M$4:V$4=1,
                    M179:V179,
                    ""),
                "")),
            MAX(IF(
                ISNUMBER(M179:V179),
                IF(
                    M$4:V$4=2,
                    M179:V179,
                    ""),
                ""))
        ),
        IF(
            Parameters!$D$16=1,
            IFERROR(
                AVERAGE(IF(
                    ISNUMBER(M179:V179),
                    IF(
                        M$4:V$4=1,
                        M179:V179,
                        ""),
                    "")),
                AVERAGE(IF(
                    ISNUMBER(M179:V179),
                    IF(
                        M$4:V$4=2,
                        M179:V179,
                        ""),
                    ""))
            ),
            IF(
                Parameters!$D$17=1,
                IFERROR(
                    IF(
                        OR(
                            IF(
                                ISNUMBER(M179:V179),
                                IF(
                                    M$4:V$4=1,
                                    M179:V179,
                                    ""),
                                "")
                            =0),
                        0,
                        GEOMEAN(IF(
                            ISNUMBER(M179:V179),
                            IF(
                                M$4:V$4=1,
                                M179:V179,
                                ""),
                            ""))
                    ),
                    IF(
                        OR(IF(
                            ISNUMBER(M179:V179),
                            IF(
                                M$4:V$4=2,
                                M179:V179,
                                ""),
                            "")
                            =0),
                        0,
                        GEOMEAN(IF(
                            ISNUMBER(M179:V179),
                            IF(
                                M$4:V$4=2,
                                M179:V179,
                                ""),
                            "")))
                )
            )
        )
    )
)</f>
        <v>7.3333333333333304</v>
      </c>
      <c r="I179" s="191" cm="1">
        <f t="array" ref="I179">IF(
    SUM(IF(
            ISNUMBER(
                IF(
                    $M$5:$V$5,
                    (M179:V179),
                    "")),
            1,
            0))
        =0,
    NA(),
    IF(
        Parameters!$D$15=1,
        IF(
            SUM(--(ISNUMBER(IF($M$5:$V$5=1,(M179:V179),""))))&gt;0,
            MAX(IF(
                ISNUMBER(M179:V179),
                IF(
                    M$5:V$5=1,
                    M179:V179,
                    ""),
                "")),
            MAX(IF(
                ISNUMBER(M179:V179),
                IF(
                    M$5:V$5=2,
                    M179:V179,
                    ""),
                ""))
        ),
        IF(
            Parameters!$D$16=1,
            IFERROR(
                AVERAGE(IF(
                    ISNUMBER(M179:V179),
                    IF(
                        M$5:V$5=1,
                        M179:V179,
                        ""),
                    "")),
                AVERAGE(IF(
                    ISNUMBER(M179:V179),
                    IF(
                        M$5:V$5=2,
                        M179:V179,
                        ""),
                    ""))
            ),
            IF(
                Parameters!$D$17=1,
                IFERROR(
                    IF(
                        OR(
                            IF(
                                ISNUMBER(M179:V179),
                                IF(
                                    M$5:V$5=1,
                                    M179:V179,
                                    ""),
                                "")
                            =0),
                        0,
                        GEOMEAN(IF(
                            ISNUMBER(M179:V179),
                            IF(
                                M$5:V$5=1,
                                M179:V179,
                                ""),
                            ""))
                    ),
                    IF(
                        OR(IF(
                            ISNUMBER(M179:V179),
                            IF(
                                M$5:V$5=2,
                                M179:V179,
                                ""),
                            "")
                            =0),
                        0,
                        GEOMEAN(IF(
                            ISNUMBER(M179:V179),
                            IF(
                                M$5:V$5=2,
                                M179:V179,
                                ""),
                            "")))
                )
            )
        )
    )
)</f>
        <v>0</v>
      </c>
      <c r="J179" s="242">
        <v>45188</v>
      </c>
      <c r="K179" s="242">
        <v>45272</v>
      </c>
      <c r="L179" s="91" t="s">
        <v>293</v>
      </c>
      <c r="M179" s="192">
        <v>7.3333333333333304</v>
      </c>
      <c r="N179" s="192">
        <v>0</v>
      </c>
      <c r="O179" s="192">
        <v>0</v>
      </c>
      <c r="P179" s="192">
        <v>0</v>
      </c>
      <c r="Q179" s="192">
        <v>0</v>
      </c>
      <c r="R179" s="192" t="s">
        <v>409</v>
      </c>
      <c r="S179" s="192">
        <v>5.4</v>
      </c>
      <c r="T179" s="192" t="s">
        <v>951</v>
      </c>
      <c r="U179" s="192">
        <v>0</v>
      </c>
      <c r="V179" s="192" t="s">
        <v>409</v>
      </c>
      <c r="W179" s="192">
        <v>0</v>
      </c>
      <c r="X179" s="192" t="s">
        <v>409</v>
      </c>
      <c r="Y179" s="192"/>
      <c r="Z179" s="192"/>
      <c r="AA179" s="80"/>
      <c r="AB179" s="80"/>
      <c r="AC179" s="80"/>
    </row>
    <row r="180" spans="1:29" x14ac:dyDescent="0.2">
      <c r="A180" s="84">
        <v>173</v>
      </c>
      <c r="B180" s="84" t="str">
        <f ca="1"/>
        <v>Sierra Leone</v>
      </c>
      <c r="C180" s="84" t="str">
        <f ca="1"/>
        <v>SLE</v>
      </c>
      <c r="D180" s="219" t="str">
        <f ca="1"/>
        <v>SSF           Sub-Saharan Africa</v>
      </c>
      <c r="E180" s="219" t="str">
        <f ca="1"/>
        <v>IDA</v>
      </c>
      <c r="F180" s="190" t="str">
        <f t="shared" ca="1" si="5"/>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0</v>
      </c>
      <c r="H180" s="80" cm="1">
        <f t="array" ref="H180">IF(
    SUM(IF(
            ISNUMBER(
                IF(
                    $M$4:$V$4,
                    (M180:V180),
                    "")),
            1,
            0))
        =0,
    NA(),
    IF(
        Parameters!$D$15=1,
        IF(
            SUM(--(ISNUMBER(IF($M$4:$V$4=1,(M180:V180),""))))&gt;0,
            MAX(IF(
                ISNUMBER(M180:V180),
                IF(
                    M$4:V$4=1,
                    M180:V180,
                    ""),
                "")),
            MAX(IF(
                ISNUMBER(M180:V180),
                IF(
                    M$4:V$4=2,
                    M180:V180,
                    ""),
                ""))
        ),
        IF(
            Parameters!$D$16=1,
            IFERROR(
                AVERAGE(IF(
                    ISNUMBER(M180:V180),
                    IF(
                        M$4:V$4=1,
                        M180:V180,
                        ""),
                    "")),
                AVERAGE(IF(
                    ISNUMBER(M180:V180),
                    IF(
                        M$4:V$4=2,
                        M180:V180,
                        ""),
                    ""))
            ),
            IF(
                Parameters!$D$17=1,
                IFERROR(
                    IF(
                        OR(
                            IF(
                                ISNUMBER(M180:V180),
                                IF(
                                    M$4:V$4=1,
                                    M180:V180,
                                    ""),
                                "")
                            =0),
                        0,
                        GEOMEAN(IF(
                            ISNUMBER(M180:V180),
                            IF(
                                M$4:V$4=1,
                                M180:V180,
                                ""),
                            ""))
                    ),
                    IF(
                        OR(IF(
                            ISNUMBER(M180:V180),
                            IF(
                                M$4:V$4=2,
                                M180:V180,
                                ""),
                            "")
                            =0),
                        0,
                        GEOMEAN(IF(
                            ISNUMBER(M180:V180),
                            IF(
                                M$4:V$4=2,
                                M180:V180,
                                ""),
                            "")))
                )
            )
        )
    )
)</f>
        <v>4.5</v>
      </c>
      <c r="I180" s="191" cm="1">
        <f t="array" ref="I180">IF(
    SUM(IF(
            ISNUMBER(
                IF(
                    $M$5:$V$5,
                    (M180:V180),
                    "")),
            1,
            0))
        =0,
    NA(),
    IF(
        Parameters!$D$15=1,
        IF(
            SUM(--(ISNUMBER(IF($M$5:$V$5=1,(M180:V180),""))))&gt;0,
            MAX(IF(
                ISNUMBER(M180:V180),
                IF(
                    M$5:V$5=1,
                    M180:V180,
                    ""),
                "")),
            MAX(IF(
                ISNUMBER(M180:V180),
                IF(
                    M$5:V$5=2,
                    M180:V180,
                    ""),
                ""))
        ),
        IF(
            Parameters!$D$16=1,
            IFERROR(
                AVERAGE(IF(
                    ISNUMBER(M180:V180),
                    IF(
                        M$5:V$5=1,
                        M180:V180,
                        ""),
                    "")),
                AVERAGE(IF(
                    ISNUMBER(M180:V180),
                    IF(
                        M$5:V$5=2,
                        M180:V180,
                        ""),
                    ""))
            ),
            IF(
                Parameters!$D$17=1,
                IFERROR(
                    IF(
                        OR(
                            IF(
                                ISNUMBER(M180:V180),
                                IF(
                                    M$5:V$5=1,
                                    M180:V180,
                                    ""),
                                "")
                            =0),
                        0,
                        GEOMEAN(IF(
                            ISNUMBER(M180:V180),
                            IF(
                                M$5:V$5=1,
                                M180:V180,
                                ""),
                            ""))
                    ),
                    IF(
                        OR(IF(
                            ISNUMBER(M180:V180),
                            IF(
                                M$5:V$5=2,
                                M180:V180,
                                ""),
                            "")
                            =0),
                        0,
                        GEOMEAN(IF(
                            ISNUMBER(M180:V180),
                            IF(
                                M$5:V$5=2,
                                M180:V180,
                                ""),
                            "")))
                )
            )
        )
    )
)</f>
        <v>0</v>
      </c>
      <c r="J180" s="242">
        <v>45188</v>
      </c>
      <c r="K180" s="242">
        <v>45259</v>
      </c>
      <c r="L180" s="91" t="s">
        <v>295</v>
      </c>
      <c r="M180" s="192">
        <v>4.5</v>
      </c>
      <c r="N180" s="192" t="s">
        <v>409</v>
      </c>
      <c r="O180" s="192">
        <v>0</v>
      </c>
      <c r="P180" s="192">
        <v>0</v>
      </c>
      <c r="Q180" s="192">
        <v>0</v>
      </c>
      <c r="R180" s="192" t="s">
        <v>409</v>
      </c>
      <c r="S180" s="192">
        <v>3.7</v>
      </c>
      <c r="T180" s="192" t="s">
        <v>409</v>
      </c>
      <c r="U180" s="192">
        <v>0</v>
      </c>
      <c r="V180" s="192" t="s">
        <v>409</v>
      </c>
      <c r="W180" s="192">
        <v>0</v>
      </c>
      <c r="X180" s="192" t="s">
        <v>409</v>
      </c>
      <c r="Y180" s="192"/>
      <c r="Z180" s="192"/>
      <c r="AA180" s="80"/>
      <c r="AB180" s="80"/>
      <c r="AC180" s="80"/>
    </row>
    <row r="181" spans="1:29" x14ac:dyDescent="0.2">
      <c r="A181" s="84">
        <v>174</v>
      </c>
      <c r="B181" s="84" t="str">
        <f ca="1"/>
        <v>El Salvador</v>
      </c>
      <c r="C181" s="84" t="str">
        <f ca="1"/>
        <v>SLV</v>
      </c>
      <c r="D181" s="219" t="str">
        <f ca="1"/>
        <v>LCN           Latin America &amp; Caribbean</v>
      </c>
      <c r="E181" s="219" t="str">
        <f ca="1"/>
        <v>IBRD</v>
      </c>
      <c r="F181" s="190" t="str">
        <f t="shared" ca="1" si="5"/>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8.7559503577091284</v>
      </c>
      <c r="H181" s="80" cm="1">
        <f t="array" ref="H181">IF(
    SUM(IF(
            ISNUMBER(
                IF(
                    $M$4:$V$4,
                    (M181:V181),
                    "")),
            1,
            0))
        =0,
    NA(),
    IF(
        Parameters!$D$15=1,
        IF(
            SUM(--(ISNUMBER(IF($M$4:$V$4=1,(M181:V181),""))))&gt;0,
            MAX(IF(
                ISNUMBER(M181:V181),
                IF(
                    M$4:V$4=1,
                    M181:V181,
                    ""),
                "")),
            MAX(IF(
                ISNUMBER(M181:V181),
                IF(
                    M$4:V$4=2,
                    M181:V181,
                    ""),
                ""))
        ),
        IF(
            Parameters!$D$16=1,
            IFERROR(
                AVERAGE(IF(
                    ISNUMBER(M181:V181),
                    IF(
                        M$4:V$4=1,
                        M181:V181,
                        ""),
                    "")),
                AVERAGE(IF(
                    ISNUMBER(M181:V181),
                    IF(
                        M$4:V$4=2,
                        M181:V181,
                        ""),
                    ""))
            ),
            IF(
                Parameters!$D$17=1,
                IFERROR(
                    IF(
                        OR(
                            IF(
                                ISNUMBER(M181:V181),
                                IF(
                                    M$4:V$4=1,
                                    M181:V181,
                                    ""),
                                "")
                            =0),
                        0,
                        GEOMEAN(IF(
                            ISNUMBER(M181:V181),
                            IF(
                                M$4:V$4=1,
                                M181:V181,
                                ""),
                            ""))
                    ),
                    IF(
                        OR(IF(
                            ISNUMBER(M181:V181),
                            IF(
                                M$4:V$4=2,
                                M181:V181,
                                ""),
                            "")
                            =0),
                        0,
                        GEOMEAN(IF(
                            ISNUMBER(M181:V181),
                            IF(
                                M$4:V$4=2,
                                M181:V181,
                                ""),
                            "")))
                )
            )
        )
    )
)</f>
        <v>7.6666666666666599</v>
      </c>
      <c r="I181" s="191" cm="1">
        <f t="array" ref="I181">IF(
    SUM(IF(
            ISNUMBER(
                IF(
                    $M$5:$V$5,
                    (M181:V181),
                    "")),
            1,
            0))
        =0,
    NA(),
    IF(
        Parameters!$D$15=1,
        IF(
            SUM(--(ISNUMBER(IF($M$5:$V$5=1,(M181:V181),""))))&gt;0,
            MAX(IF(
                ISNUMBER(M181:V181),
                IF(
                    M$5:V$5=1,
                    M181:V181,
                    ""),
                "")),
            MAX(IF(
                ISNUMBER(M181:V181),
                IF(
                    M$5:V$5=2,
                    M181:V181,
                    ""),
                ""))
        ),
        IF(
            Parameters!$D$16=1,
            IFERROR(
                AVERAGE(IF(
                    ISNUMBER(M181:V181),
                    IF(
                        M$5:V$5=1,
                        M181:V181,
                        ""),
                    "")),
                AVERAGE(IF(
                    ISNUMBER(M181:V181),
                    IF(
                        M$5:V$5=2,
                        M181:V181,
                        ""),
                    ""))
            ),
            IF(
                Parameters!$D$17=1,
                IFERROR(
                    IF(
                        OR(
                            IF(
                                ISNUMBER(M181:V181),
                                IF(
                                    M$5:V$5=1,
                                    M181:V181,
                                    ""),
                                "")
                            =0),
                        0,
                        GEOMEAN(IF(
                            ISNUMBER(M181:V181),
                            IF(
                                M$5:V$5=1,
                                M181:V181,
                                ""),
                            ""))
                    ),
                    IF(
                        OR(IF(
                            ISNUMBER(M181:V181),
                            IF(
                                M$5:V$5=2,
                                M181:V181,
                                ""),
                            "")
                            =0),
                        0,
                        GEOMEAN(IF(
                            ISNUMBER(M181:V181),
                            IF(
                                M$5:V$5=2,
                                M181:V181,
                                ""),
                            "")))
                )
            )
        )
    )
)</f>
        <v>10</v>
      </c>
      <c r="J181" s="242">
        <v>45188</v>
      </c>
      <c r="K181" s="242">
        <v>45259</v>
      </c>
      <c r="L181" s="91" t="s">
        <v>297</v>
      </c>
      <c r="M181" s="192">
        <v>7.6666666666666599</v>
      </c>
      <c r="N181" s="192" t="s">
        <v>409</v>
      </c>
      <c r="O181" s="192">
        <v>0</v>
      </c>
      <c r="P181" s="192">
        <v>10</v>
      </c>
      <c r="Q181" s="192">
        <v>10</v>
      </c>
      <c r="R181" s="192" t="s">
        <v>409</v>
      </c>
      <c r="S181" s="192">
        <v>5.6</v>
      </c>
      <c r="T181" s="192" t="s">
        <v>409</v>
      </c>
      <c r="U181" s="192">
        <v>0</v>
      </c>
      <c r="V181" s="192" t="s">
        <v>848</v>
      </c>
      <c r="W181" s="192">
        <v>1</v>
      </c>
      <c r="X181" s="192" t="s">
        <v>409</v>
      </c>
      <c r="Y181" s="192"/>
      <c r="Z181" s="192"/>
      <c r="AA181" s="80"/>
      <c r="AB181" s="80"/>
      <c r="AC181" s="80"/>
    </row>
    <row r="182" spans="1:29" x14ac:dyDescent="0.2">
      <c r="A182" s="84">
        <v>175</v>
      </c>
      <c r="B182" s="84" t="str">
        <f ca="1"/>
        <v>San Marino</v>
      </c>
      <c r="C182" s="84" t="str">
        <f ca="1"/>
        <v>SMR</v>
      </c>
      <c r="D182" s="219" t="str">
        <f ca="1"/>
        <v>ECS           Europe &amp; Central Asia</v>
      </c>
      <c r="E182" s="219" t="str">
        <f ca="1"/>
        <v>NA</v>
      </c>
      <c r="F182" s="190" t="str">
        <f t="shared" ca="1" si="5"/>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t="e" cm="1">
        <f t="array" ref="H182">IF(
    SUM(IF(
            ISNUMBER(
                IF(
                    $M$4:$V$4,
                    (M182:V182),
                    "")),
            1,
            0))
        =0,
    NA(),
    IF(
        Parameters!$D$15=1,
        IF(
            SUM(--(ISNUMBER(IF($M$4:$V$4=1,(M182:V182),""))))&gt;0,
            MAX(IF(
                ISNUMBER(M182:V182),
                IF(
                    M$4:V$4=1,
                    M182:V182,
                    ""),
                "")),
            MAX(IF(
                ISNUMBER(M182:V182),
                IF(
                    M$4:V$4=2,
                    M182:V182,
                    ""),
                ""))
        ),
        IF(
            Parameters!$D$16=1,
            IFERROR(
                AVERAGE(IF(
                    ISNUMBER(M182:V182),
                    IF(
                        M$4:V$4=1,
                        M182:V182,
                        ""),
                    "")),
                AVERAGE(IF(
                    ISNUMBER(M182:V182),
                    IF(
                        M$4:V$4=2,
                        M182:V182,
                        ""),
                    ""))
            ),
            IF(
                Parameters!$D$17=1,
                IFERROR(
                    IF(
                        OR(
                            IF(
                                ISNUMBER(M182:V182),
                                IF(
                                    M$4:V$4=1,
                                    M182:V182,
                                    ""),
                                "")
                            =0),
                        0,
                        GEOMEAN(IF(
                            ISNUMBER(M182:V182),
                            IF(
                                M$4:V$4=1,
                                M182:V182,
                                ""),
                            ""))
                    ),
                    IF(
                        OR(IF(
                            ISNUMBER(M182:V182),
                            IF(
                                M$4:V$4=2,
                                M182:V182,
                                ""),
                            "")
                            =0),
                        0,
                        GEOMEAN(IF(
                            ISNUMBER(M182:V182),
                            IF(
                                M$4:V$4=2,
                                M182:V182,
                                ""),
                            "")))
                )
            )
        )
    )
)</f>
        <v>#N/A</v>
      </c>
      <c r="I182" s="191" cm="1">
        <f t="array" ref="I182">IF(
    SUM(IF(
            ISNUMBER(
                IF(
                    $M$5:$V$5,
                    (M182:V182),
                    "")),
            1,
            0))
        =0,
    NA(),
    IF(
        Parameters!$D$15=1,
        IF(
            SUM(--(ISNUMBER(IF($M$5:$V$5=1,(M182:V182),""))))&gt;0,
            MAX(IF(
                ISNUMBER(M182:V182),
                IF(
                    M$5:V$5=1,
                    M182:V182,
                    ""),
                "")),
            MAX(IF(
                ISNUMBER(M182:V182),
                IF(
                    M$5:V$5=2,
                    M182:V182,
                    ""),
                ""))
        ),
        IF(
            Parameters!$D$16=1,
            IFERROR(
                AVERAGE(IF(
                    ISNUMBER(M182:V182),
                    IF(
                        M$5:V$5=1,
                        M182:V182,
                        ""),
                    "")),
                AVERAGE(IF(
                    ISNUMBER(M182:V182),
                    IF(
                        M$5:V$5=2,
                        M182:V182,
                        ""),
                    ""))
            ),
            IF(
                Parameters!$D$17=1,
                IFERROR(
                    IF(
                        OR(
                            IF(
                                ISNUMBER(M182:V182),
                                IF(
                                    M$5:V$5=1,
                                    M182:V182,
                                    ""),
                                "")
                            =0),
                        0,
                        GEOMEAN(IF(
                            ISNUMBER(M182:V182),
                            IF(
                                M$5:V$5=1,
                                M182:V182,
                                ""),
                            ""))
                    ),
                    IF(
                        OR(IF(
                            ISNUMBER(M182:V182),
                            IF(
                                M$5:V$5=2,
                                M182:V182,
                                ""),
                            "")
                            =0),
                        0,
                        GEOMEAN(IF(
                            ISNUMBER(M182:V182),
                            IF(
                                M$5:V$5=2,
                                M182:V182,
                                ""),
                            "")))
                )
            )
        )
    )
)</f>
        <v>0</v>
      </c>
      <c r="J182" s="242" t="s">
        <v>409</v>
      </c>
      <c r="K182" s="242">
        <v>44887</v>
      </c>
      <c r="L182" s="91" t="s">
        <v>715</v>
      </c>
      <c r="M182" s="192" t="s">
        <v>409</v>
      </c>
      <c r="N182" s="192" t="s">
        <v>409</v>
      </c>
      <c r="O182" s="192" t="s">
        <v>409</v>
      </c>
      <c r="P182" s="192">
        <v>0</v>
      </c>
      <c r="Q182" s="192">
        <v>0</v>
      </c>
      <c r="R182" s="192" t="s">
        <v>409</v>
      </c>
      <c r="S182" s="192" t="s">
        <v>409</v>
      </c>
      <c r="T182" s="192" t="s">
        <v>409</v>
      </c>
      <c r="U182" s="192" t="s">
        <v>409</v>
      </c>
      <c r="V182" s="192" t="s">
        <v>409</v>
      </c>
      <c r="W182" s="192">
        <v>0</v>
      </c>
      <c r="X182" s="192" t="s">
        <v>409</v>
      </c>
      <c r="Y182" s="192"/>
      <c r="Z182" s="192"/>
      <c r="AA182" s="80"/>
      <c r="AB182" s="80"/>
      <c r="AC182" s="80"/>
    </row>
    <row r="183" spans="1:29" x14ac:dyDescent="0.2">
      <c r="A183" s="84">
        <v>176</v>
      </c>
      <c r="B183" s="84" t="str">
        <f ca="1"/>
        <v>Somalia</v>
      </c>
      <c r="C183" s="84" t="str">
        <f ca="1"/>
        <v>SOM</v>
      </c>
      <c r="D183" s="219" t="str">
        <f ca="1"/>
        <v>SSF           Sub-Saharan Africa</v>
      </c>
      <c r="E183" s="219" t="str">
        <f ca="1"/>
        <v>IDA</v>
      </c>
      <c r="F183" s="190" t="str">
        <f t="shared" ca="1" si="5"/>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9.6609178307929575</v>
      </c>
      <c r="H183" s="80" cm="1">
        <f t="array" ref="H183">IF(
    SUM(IF(
            ISNUMBER(
                IF(
                    $M$4:$V$4,
                    (M183:V183),
                    "")),
            1,
            0))
        =0,
    NA(),
    IF(
        Parameters!$D$15=1,
        IF(
            SUM(--(ISNUMBER(IF($M$4:$V$4=1,(M183:V183),""))))&gt;0,
            MAX(IF(
                ISNUMBER(M183:V183),
                IF(
                    M$4:V$4=1,
                    M183:V183,
                    ""),
                "")),
            MAX(IF(
                ISNUMBER(M183:V183),
                IF(
                    M$4:V$4=2,
                    M183:V183,
                    ""),
                ""))
        ),
        IF(
            Parameters!$D$16=1,
            IFERROR(
                AVERAGE(IF(
                    ISNUMBER(M183:V183),
                    IF(
                        M$4:V$4=1,
                        M183:V183,
                        ""),
                    "")),
                AVERAGE(IF(
                    ISNUMBER(M183:V183),
                    IF(
                        M$4:V$4=2,
                        M183:V183,
                        ""),
                    ""))
            ),
            IF(
                Parameters!$D$17=1,
                IFERROR(
                    IF(
                        OR(
                            IF(
                                ISNUMBER(M183:V183),
                                IF(
                                    M$4:V$4=1,
                                    M183:V183,
                                    ""),
                                "")
                            =0),
                        0,
                        GEOMEAN(IF(
                            ISNUMBER(M183:V183),
                            IF(
                                M$4:V$4=1,
                                M183:V183,
                                ""),
                            ""))
                    ),
                    IF(
                        OR(IF(
                            ISNUMBER(M183:V183),
                            IF(
                                M$4:V$4=2,
                                M183:V183,
                                ""),
                            "")
                            =0),
                        0,
                        GEOMEAN(IF(
                            ISNUMBER(M183:V183),
                            IF(
                                M$4:V$4=2,
                                M183:V183,
                                ""),
                            "")))
                )
            )
        )
    )
)</f>
        <v>9.3333333333333304</v>
      </c>
      <c r="I183" s="191" cm="1">
        <f t="array" ref="I183">IF(
    SUM(IF(
            ISNUMBER(
                IF(
                    $M$5:$V$5,
                    (M183:V183),
                    "")),
            1,
            0))
        =0,
    NA(),
    IF(
        Parameters!$D$15=1,
        IF(
            SUM(--(ISNUMBER(IF($M$5:$V$5=1,(M183:V183),""))))&gt;0,
            MAX(IF(
                ISNUMBER(M183:V183),
                IF(
                    M$5:V$5=1,
                    M183:V183,
                    ""),
                "")),
            MAX(IF(
                ISNUMBER(M183:V183),
                IF(
                    M$5:V$5=2,
                    M183:V183,
                    ""),
                ""))
        ),
        IF(
            Parameters!$D$16=1,
            IFERROR(
                AVERAGE(IF(
                    ISNUMBER(M183:V183),
                    IF(
                        M$5:V$5=1,
                        M183:V183,
                        ""),
                    "")),
                AVERAGE(IF(
                    ISNUMBER(M183:V183),
                    IF(
                        M$5:V$5=2,
                        M183:V183,
                        ""),
                    ""))
            ),
            IF(
                Parameters!$D$17=1,
                IFERROR(
                    IF(
                        OR(
                            IF(
                                ISNUMBER(M183:V183),
                                IF(
                                    M$5:V$5=1,
                                    M183:V183,
                                    ""),
                                "")
                            =0),
                        0,
                        GEOMEAN(IF(
                            ISNUMBER(M183:V183),
                            IF(
                                M$5:V$5=1,
                                M183:V183,
                                ""),
                            ""))
                    ),
                    IF(
                        OR(IF(
                            ISNUMBER(M183:V183),
                            IF(
                                M$5:V$5=2,
                                M183:V183,
                                ""),
                            "")
                            =0),
                        0,
                        GEOMEAN(IF(
                            ISNUMBER(M183:V183),
                            IF(
                                M$5:V$5=2,
                                M183:V183,
                                ""),
                            "")))
                )
            )
        )
    )
)</f>
        <v>10</v>
      </c>
      <c r="J183" s="242">
        <v>45188</v>
      </c>
      <c r="K183" s="242">
        <v>45259</v>
      </c>
      <c r="L183" s="91" t="s">
        <v>299</v>
      </c>
      <c r="M183" s="192">
        <v>9.3333333333333304</v>
      </c>
      <c r="N183" s="192">
        <v>0</v>
      </c>
      <c r="O183" s="192">
        <v>0</v>
      </c>
      <c r="P183" s="192">
        <v>10</v>
      </c>
      <c r="Q183" s="192">
        <v>10</v>
      </c>
      <c r="R183" s="192" t="s">
        <v>409</v>
      </c>
      <c r="S183" s="192">
        <v>6.6</v>
      </c>
      <c r="T183" s="192" t="s">
        <v>918</v>
      </c>
      <c r="U183" s="192">
        <v>0</v>
      </c>
      <c r="V183" s="192" t="s">
        <v>838</v>
      </c>
      <c r="W183" s="192">
        <v>0.39682539682539603</v>
      </c>
      <c r="X183" s="192" t="s">
        <v>409</v>
      </c>
      <c r="Y183" s="192"/>
      <c r="Z183" s="192"/>
      <c r="AA183" s="80"/>
      <c r="AB183" s="80"/>
      <c r="AC183" s="80"/>
    </row>
    <row r="184" spans="1:29" x14ac:dyDescent="0.2">
      <c r="A184" s="84">
        <v>177</v>
      </c>
      <c r="B184" s="84" t="str">
        <f ca="1"/>
        <v>Serbia</v>
      </c>
      <c r="C184" s="84" t="str">
        <f ca="1"/>
        <v>SRB</v>
      </c>
      <c r="D184" s="219" t="str">
        <f ca="1"/>
        <v>ECS           Europe &amp; Central Asia</v>
      </c>
      <c r="E184" s="219" t="str">
        <f ca="1"/>
        <v>IBRD</v>
      </c>
      <c r="F184" s="190" t="str">
        <f t="shared" ca="1" si="5"/>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$M$4:$V$4,
                    (M184:V184),
                    "")),
            1,
            0))
        =0,
    NA(),
    IF(
        Parameters!$D$15=1,
        IF(
            SUM(--(ISNUMBER(IF($M$4:$V$4=1,(M184:V184),""))))&gt;0,
            MAX(IF(
                ISNUMBER(M184:V184),
                IF(
                    M$4:V$4=1,
                    M184:V184,
                    ""),
                "")),
            MAX(IF(
                ISNUMBER(M184:V184),
                IF(
                    M$4:V$4=2,
                    M184:V184,
                    ""),
                ""))
        ),
        IF(
            Parameters!$D$16=1,
            IFERROR(
                AVERAGE(IF(
                    ISNUMBER(M184:V184),
                    IF(
                        M$4:V$4=1,
                        M184:V184,
                        ""),
                    "")),
                AVERAGE(IF(
                    ISNUMBER(M184:V184),
                    IF(
                        M$4:V$4=2,
                        M184:V184,
                        ""),
                    ""))
            ),
            IF(
                Parameters!$D$17=1,
                IFERROR(
                    IF(
                        OR(
                            IF(
                                ISNUMBER(M184:V184),
                                IF(
                                    M$4:V$4=1,
                                    M184:V184,
                                    ""),
                                "")
                            =0),
                        0,
                        GEOMEAN(IF(
                            ISNUMBER(M184:V184),
                            IF(
                                M$4:V$4=1,
                                M184:V184,
                                ""),
                            ""))
                    ),
                    IF(
                        OR(IF(
                            ISNUMBER(M184:V184),
                            IF(
                                M$4:V$4=2,
                                M184:V184,
                                ""),
                            "")
                            =0),
                        0,
                        GEOMEAN(IF(
                            ISNUMBER(M184:V184),
                            IF(
                                M$4:V$4=2,
                                M184:V184,
                                ""),
                            "")))
                )
            )
        )
    )
)</f>
        <v>3.8333333333333299</v>
      </c>
      <c r="I184" s="191" cm="1">
        <f t="array" ref="I184">IF(
    SUM(IF(
            ISNUMBER(
                IF(
                    $M$5:$V$5,
                    (M184:V184),
                    "")),
            1,
            0))
        =0,
    NA(),
    IF(
        Parameters!$D$15=1,
        IF(
            SUM(--(ISNUMBER(IF($M$5:$V$5=1,(M184:V184),""))))&gt;0,
            MAX(IF(
                ISNUMBER(M184:V184),
                IF(
                    M$5:V$5=1,
                    M184:V184,
                    ""),
                "")),
            MAX(IF(
                ISNUMBER(M184:V184),
                IF(
                    M$5:V$5=2,
                    M184:V184,
                    ""),
                ""))
        ),
        IF(
            Parameters!$D$16=1,
            IFERROR(
                AVERAGE(IF(
                    ISNUMBER(M184:V184),
                    IF(
                        M$5:V$5=1,
                        M184:V184,
                        ""),
                    "")),
                AVERAGE(IF(
                    ISNUMBER(M184:V184),
                    IF(
                        M$5:V$5=2,
                        M184:V184,
                        ""),
                    ""))
            ),
            IF(
                Parameters!$D$17=1,
                IFERROR(
                    IF(
                        OR(
                            IF(
                                ISNUMBER(M184:V184),
                                IF(
                                    M$5:V$5=1,
                                    M184:V184,
                                    ""),
                                "")
                            =0),
                        0,
                        GEOMEAN(IF(
                            ISNUMBER(M184:V184),
                            IF(
                                M$5:V$5=1,
                                M184:V184,
                                ""),
                            ""))
                    ),
                    IF(
                        OR(IF(
                            ISNUMBER(M184:V184),
                            IF(
                                M$5:V$5=2,
                                M184:V184,
                                ""),
                            "")
                            =0),
                        0,
                        GEOMEAN(IF(
                            ISNUMBER(M184:V184),
                            IF(
                                M$5:V$5=2,
                                M184:V184,
                                ""),
                            "")))
                )
            )
        )
    )
)</f>
        <v>0</v>
      </c>
      <c r="J184" s="242">
        <v>45188</v>
      </c>
      <c r="K184" s="242">
        <v>45272</v>
      </c>
      <c r="L184" s="91" t="s">
        <v>301</v>
      </c>
      <c r="M184" s="192">
        <v>3.8333333333333299</v>
      </c>
      <c r="N184" s="192">
        <v>0</v>
      </c>
      <c r="O184" s="192">
        <v>0</v>
      </c>
      <c r="P184" s="192">
        <v>0</v>
      </c>
      <c r="Q184" s="192">
        <v>0</v>
      </c>
      <c r="R184" s="192" t="s">
        <v>409</v>
      </c>
      <c r="S184" s="192">
        <v>3.3</v>
      </c>
      <c r="T184" s="192" t="s">
        <v>934</v>
      </c>
      <c r="U184" s="192">
        <v>0</v>
      </c>
      <c r="V184" s="192" t="s">
        <v>409</v>
      </c>
      <c r="W184" s="192">
        <v>0</v>
      </c>
      <c r="X184" s="192" t="s">
        <v>409</v>
      </c>
      <c r="Y184" s="192"/>
      <c r="Z184" s="192"/>
      <c r="AA184" s="80"/>
      <c r="AB184" s="80"/>
      <c r="AC184" s="80"/>
    </row>
    <row r="185" spans="1:29" x14ac:dyDescent="0.2">
      <c r="A185" s="84">
        <v>178</v>
      </c>
      <c r="B185" s="84" t="str">
        <f ca="1"/>
        <v>South Sudan</v>
      </c>
      <c r="C185" s="84" t="str">
        <f ca="1"/>
        <v>SSD</v>
      </c>
      <c r="D185" s="219" t="str">
        <f ca="1"/>
        <v>SSF           Sub-Saharan Africa</v>
      </c>
      <c r="E185" s="219" t="str">
        <f ca="1"/>
        <v>IDA</v>
      </c>
      <c r="F185" s="190" t="str">
        <f t="shared" ca="1" si="5"/>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6.8313005106397275</v>
      </c>
      <c r="H185" s="80" cm="1">
        <f t="array" ref="H185">IF(
    SUM(IF(
            ISNUMBER(
                IF(
                    $M$4:$V$4,
                    (M185:V185),
                    "")),
            1,
            0))
        =0,
    NA(),
    IF(
        Parameters!$D$15=1,
        IF(
            SUM(--(ISNUMBER(IF($M$4:$V$4=1,(M185:V185),""))))&gt;0,
            MAX(IF(
                ISNUMBER(M185:V185),
                IF(
                    M$4:V$4=1,
                    M185:V185,
                    ""),
                "")),
            MAX(IF(
                ISNUMBER(M185:V185),
                IF(
                    M$4:V$4=2,
                    M185:V185,
                    ""),
                ""))
        ),
        IF(
            Parameters!$D$16=1,
            IFERROR(
                AVERAGE(IF(
                    ISNUMBER(M185:V185),
                    IF(
                        M$4:V$4=1,
                        M185:V185,
                        ""),
                    "")),
                AVERAGE(IF(
                    ISNUMBER(M185:V185),
                    IF(
                        M$4:V$4=2,
                        M185:V185,
                        ""),
                    ""))
            ),
            IF(
                Parameters!$D$17=1,
                IFERROR(
                    IF(
                        OR(
                            IF(
                                ISNUMBER(M185:V185),
                                IF(
                                    M$4:V$4=1,
                                    M185:V185,
                                    ""),
                                "")
                            =0),
                        0,
                        GEOMEAN(IF(
                            ISNUMBER(M185:V185),
                            IF(
                                M$4:V$4=1,
                                M185:V185,
                                ""),
                            ""))
                    ),
                    IF(
                        OR(IF(
                            ISNUMBER(M185:V185),
                            IF(
                                M$4:V$4=2,
                                M185:V185,
                                ""),
                            "")
                            =0),
                        0,
                        GEOMEAN(IF(
                            ISNUMBER(M185:V185),
                            IF(
                                M$4:V$4=2,
                                M185:V185,
                                ""),
                            "")))
                )
            )
        )
    )
)</f>
        <v>4.6666666666666599</v>
      </c>
      <c r="I185" s="191" cm="1">
        <f t="array" ref="I185">IF(
    SUM(IF(
            ISNUMBER(
                IF(
                    $M$5:$V$5,
                    (M185:V185),
                    "")),
            1,
            0))
        =0,
    NA(),
    IF(
        Parameters!$D$15=1,
        IF(
            SUM(--(ISNUMBER(IF($M$5:$V$5=1,(M185:V185),""))))&gt;0,
            MAX(IF(
                ISNUMBER(M185:V185),
                IF(
                    M$5:V$5=1,
                    M185:V185,
                    ""),
                "")),
            MAX(IF(
                ISNUMBER(M185:V185),
                IF(
                    M$5:V$5=2,
                    M185:V185,
                    ""),
                ""))
        ),
        IF(
            Parameters!$D$16=1,
            IFERROR(
                AVERAGE(IF(
                    ISNUMBER(M185:V185),
                    IF(
                        M$5:V$5=1,
                        M185:V185,
                        ""),
                    "")),
                AVERAGE(IF(
                    ISNUMBER(M185:V185),
                    IF(
                        M$5:V$5=2,
                        M185:V185,
                        ""),
                    ""))
            ),
            IF(
                Parameters!$D$17=1,
                IFERROR(
                    IF(
                        OR(
                            IF(
                                ISNUMBER(M185:V185),
                                IF(
                                    M$5:V$5=1,
                                    M185:V185,
                                    ""),
                                "")
                            =0),
                        0,
                        GEOMEAN(IF(
                            ISNUMBER(M185:V185),
                            IF(
                                M$5:V$5=1,
                                M185:V185,
                                ""),
                            ""))
                    ),
                    IF(
                        OR(IF(
                            ISNUMBER(M185:V185),
                            IF(
                                M$5:V$5=2,
                                M185:V185,
                                ""),
                            "")
                            =0),
                        0,
                        GEOMEAN(IF(
                            ISNUMBER(M185:V185),
                            IF(
                                M$5:V$5=2,
                                M185:V185,
                                ""),
                            "")))
                )
            )
        )
    )
)</f>
        <v>10</v>
      </c>
      <c r="J185" s="242">
        <v>45188</v>
      </c>
      <c r="K185" s="242">
        <v>45099</v>
      </c>
      <c r="L185" s="91" t="s">
        <v>303</v>
      </c>
      <c r="M185" s="192">
        <v>4.6666666666666599</v>
      </c>
      <c r="N185" s="192" t="s">
        <v>409</v>
      </c>
      <c r="O185" s="192">
        <v>0</v>
      </c>
      <c r="P185" s="192">
        <v>10</v>
      </c>
      <c r="Q185" s="192" t="s">
        <v>409</v>
      </c>
      <c r="R185" s="192" t="s">
        <v>409</v>
      </c>
      <c r="S185" s="192">
        <v>3.8</v>
      </c>
      <c r="T185" s="192" t="s">
        <v>409</v>
      </c>
      <c r="U185" s="192">
        <v>0</v>
      </c>
      <c r="V185" s="192" t="s">
        <v>839</v>
      </c>
      <c r="W185" s="192" t="s">
        <v>409</v>
      </c>
      <c r="X185" s="192" t="s">
        <v>409</v>
      </c>
      <c r="Y185" s="192"/>
      <c r="Z185" s="192"/>
      <c r="AA185" s="80"/>
      <c r="AB185" s="80"/>
      <c r="AC185" s="80"/>
    </row>
    <row r="186" spans="1:29" x14ac:dyDescent="0.2">
      <c r="A186" s="84">
        <v>179</v>
      </c>
      <c r="B186" s="84" t="str">
        <f ca="1"/>
        <v>São Tomé and Príncipe</v>
      </c>
      <c r="C186" s="84" t="str">
        <f ca="1"/>
        <v>STP</v>
      </c>
      <c r="D186" s="219" t="str">
        <f ca="1"/>
        <v>SSF           Sub-Saharan Africa</v>
      </c>
      <c r="E186" s="219" t="str">
        <f ca="1"/>
        <v>IDA</v>
      </c>
      <c r="F186" s="190" t="str">
        <f t="shared" ca="1" si="5"/>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$M$4:$V$4,
                    (M186:V186),
                    "")),
            1,
            0))
        =0,
    NA(),
    IF(
        Parameters!$D$15=1,
        IF(
            SUM(--(ISNUMBER(IF($M$4:$V$4=1,(M186:V186),""))))&gt;0,
            MAX(IF(
                ISNUMBER(M186:V186),
                IF(
                    M$4:V$4=1,
                    M186:V186,
                    ""),
                "")),
            MAX(IF(
                ISNUMBER(M186:V186),
                IF(
                    M$4:V$4=2,
                    M186:V186,
                    ""),
                ""))
        ),
        IF(
            Parameters!$D$16=1,
            IFERROR(
                AVERAGE(IF(
                    ISNUMBER(M186:V186),
                    IF(
                        M$4:V$4=1,
                        M186:V186,
                        ""),
                    "")),
                AVERAGE(IF(
                    ISNUMBER(M186:V186),
                    IF(
                        M$4:V$4=2,
                        M186:V186,
                        ""),
                    ""))
            ),
            IF(
                Parameters!$D$17=1,
                IFERROR(
                    IF(
                        OR(
                            IF(
                                ISNUMBER(M186:V186),
                                IF(
                                    M$4:V$4=1,
                                    M186:V186,
                                    ""),
                                "")
                            =0),
                        0,
                        GEOMEAN(IF(
                            ISNUMBER(M186:V186),
                            IF(
                                M$4:V$4=1,
                                M186:V186,
                                ""),
                            ""))
                    ),
                    IF(
                        OR(IF(
                            ISNUMBER(M186:V186),
                            IF(
                                M$4:V$4=2,
                                M186:V186,
                                ""),
                            "")
                            =0),
                        0,
                        GEOMEAN(IF(
                            ISNUMBER(M186:V186),
                            IF(
                                M$4:V$4=2,
                                M186:V186,
                                ""),
                            "")))
                )
            )
        )
    )
)</f>
        <v>0.66666666666666696</v>
      </c>
      <c r="I186" s="191" cm="1">
        <f t="array" ref="I186">IF(
    SUM(IF(
            ISNUMBER(
                IF(
                    $M$5:$V$5,
                    (M186:V186),
                    "")),
            1,
            0))
        =0,
    NA(),
    IF(
        Parameters!$D$15=1,
        IF(
            SUM(--(ISNUMBER(IF($M$5:$V$5=1,(M186:V186),""))))&gt;0,
            MAX(IF(
                ISNUMBER(M186:V186),
                IF(
                    M$5:V$5=1,
                    M186:V186,
                    ""),
                "")),
            MAX(IF(
                ISNUMBER(M186:V186),
                IF(
                    M$5:V$5=2,
                    M186:V186,
                    ""),
                ""))
        ),
        IF(
            Parameters!$D$16=1,
            IFERROR(
                AVERAGE(IF(
                    ISNUMBER(M186:V186),
                    IF(
                        M$5:V$5=1,
                        M186:V186,
                        ""),
                    "")),
                AVERAGE(IF(
                    ISNUMBER(M186:V186),
                    IF(
                        M$5:V$5=2,
                        M186:V186,
                        ""),
                    ""))
            ),
            IF(
                Parameters!$D$17=1,
                IFERROR(
                    IF(
                        OR(
                            IF(
                                ISNUMBER(M186:V186),
                                IF(
                                    M$5:V$5=1,
                                    M186:V186,
                                    ""),
                                "")
                            =0),
                        0,
                        GEOMEAN(IF(
                            ISNUMBER(M186:V186),
                            IF(
                                M$5:V$5=1,
                                M186:V186,
                                ""),
                            ""))
                    ),
                    IF(
                        OR(IF(
                            ISNUMBER(M186:V186),
                            IF(
                                M$5:V$5=2,
                                M186:V186,
                                ""),
                            "")
                            =0),
                        0,
                        GEOMEAN(IF(
                            ISNUMBER(M186:V186),
                            IF(
                                M$5:V$5=2,
                                M186:V186,
                                ""),
                            "")))
                )
            )
        )
    )
)</f>
        <v>0</v>
      </c>
      <c r="J186" s="242">
        <v>45188</v>
      </c>
      <c r="K186" s="242">
        <v>45154</v>
      </c>
      <c r="L186" s="91" t="s">
        <v>304</v>
      </c>
      <c r="M186" s="192">
        <v>0.66666666666666696</v>
      </c>
      <c r="N186" s="192" t="s">
        <v>409</v>
      </c>
      <c r="O186" s="192">
        <v>0</v>
      </c>
      <c r="P186" s="192">
        <v>0</v>
      </c>
      <c r="Q186" s="192">
        <v>0</v>
      </c>
      <c r="R186" s="192" t="s">
        <v>409</v>
      </c>
      <c r="S186" s="192">
        <v>1.4</v>
      </c>
      <c r="T186" s="192" t="s">
        <v>409</v>
      </c>
      <c r="U186" s="192">
        <v>0</v>
      </c>
      <c r="V186" s="192" t="s">
        <v>409</v>
      </c>
      <c r="W186" s="192">
        <v>0</v>
      </c>
      <c r="X186" s="192" t="s">
        <v>409</v>
      </c>
      <c r="Y186" s="192"/>
      <c r="Z186" s="192"/>
      <c r="AA186" s="80"/>
      <c r="AB186" s="80"/>
      <c r="AC186" s="80"/>
    </row>
    <row r="187" spans="1:29" x14ac:dyDescent="0.2">
      <c r="A187" s="84">
        <v>180</v>
      </c>
      <c r="B187" s="84" t="str">
        <f ca="1"/>
        <v>Suriname</v>
      </c>
      <c r="C187" s="84" t="str">
        <f ca="1"/>
        <v>SUR</v>
      </c>
      <c r="D187" s="219" t="str">
        <f ca="1"/>
        <v>LCN           Latin America &amp; Caribbean</v>
      </c>
      <c r="E187" s="219" t="str">
        <f ca="1"/>
        <v>IBRD</v>
      </c>
      <c r="F187" s="190" t="str">
        <f t="shared" ca="1" si="5"/>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6.1913918736689002</v>
      </c>
      <c r="H187" s="80" cm="1">
        <f t="array" ref="H187">IF(
    SUM(IF(
            ISNUMBER(
                IF(
                    $M$4:$V$4,
                    (M187:V187),
                    "")),
            1,
            0))
        =0,
    NA(),
    IF(
        Parameters!$D$15=1,
        IF(
            SUM(--(ISNUMBER(IF($M$4:$V$4=1,(M187:V187),""))))&gt;0,
            MAX(IF(
                ISNUMBER(M187:V187),
                IF(
                    M$4:V$4=1,
                    M187:V187,
                    ""),
                "")),
            MAX(IF(
                ISNUMBER(M187:V187),
                IF(
                    M$4:V$4=2,
                    M187:V187,
                    ""),
                ""))
        ),
        IF(
            Parameters!$D$16=1,
            IFERROR(
                AVERAGE(IF(
                    ISNUMBER(M187:V187),
                    IF(
                        M$4:V$4=1,
                        M187:V187,
                        ""),
                    "")),
                AVERAGE(IF(
                    ISNUMBER(M187:V187),
                    IF(
                        M$4:V$4=2,
                        M187:V187,
                        ""),
                    ""))
            ),
            IF(
                Parameters!$D$17=1,
                IFERROR(
                    IF(
                        OR(
                            IF(
                                ISNUMBER(M187:V187),
                                IF(
                                    M$4:V$4=1,
                                    M187:V187,
                                    ""),
                                "")
                            =0),
                        0,
                        GEOMEAN(IF(
                            ISNUMBER(M187:V187),
                            IF(
                                M$4:V$4=1,
                                M187:V187,
                                ""),
                            ""))
                    ),
                    IF(
                        OR(IF(
                            ISNUMBER(M187:V187),
                            IF(
                                M$4:V$4=2,
                                M187:V187,
                                ""),
                            "")
                            =0),
                        0,
                        GEOMEAN(IF(
                            ISNUMBER(M187:V187),
                            IF(
                                M$4:V$4=2,
                                M187:V187,
                                ""),
                            "")))
                )
            )
        )
    )
)</f>
        <v>3.8333333333333299</v>
      </c>
      <c r="I187" s="191" cm="1">
        <f t="array" ref="I187">IF(
    SUM(IF(
            ISNUMBER(
                IF(
                    $M$5:$V$5,
                    (M187:V187),
                    "")),
            1,
            0))
        =0,
    NA(),
    IF(
        Parameters!$D$15=1,
        IF(
            SUM(--(ISNUMBER(IF($M$5:$V$5=1,(M187:V187),""))))&gt;0,
            MAX(IF(
                ISNUMBER(M187:V187),
                IF(
                    M$5:V$5=1,
                    M187:V187,
                    ""),
                "")),
            MAX(IF(
                ISNUMBER(M187:V187),
                IF(
                    M$5:V$5=2,
                    M187:V187,
                    ""),
                ""))
        ),
        IF(
            Parameters!$D$16=1,
            IFERROR(
                AVERAGE(IF(
                    ISNUMBER(M187:V187),
                    IF(
                        M$5:V$5=1,
                        M187:V187,
                        ""),
                    "")),
                AVERAGE(IF(
                    ISNUMBER(M187:V187),
                    IF(
                        M$5:V$5=2,
                        M187:V187,
                        ""),
                    ""))
            ),
            IF(
                Parameters!$D$17=1,
                IFERROR(
                    IF(
                        OR(
                            IF(
                                ISNUMBER(M187:V187),
                                IF(
                                    M$5:V$5=1,
                                    M187:V187,
                                    ""),
                                "")
                            =0),
                        0,
                        GEOMEAN(IF(
                            ISNUMBER(M187:V187),
                            IF(
                                M$5:V$5=1,
                                M187:V187,
                                ""),
                            ""))
                    ),
                    IF(
                        OR(IF(
                            ISNUMBER(M187:V187),
                            IF(
                                M$5:V$5=2,
                                M187:V187,
                                ""),
                            "")
                            =0),
                        0,
                        GEOMEAN(IF(
                            ISNUMBER(M187:V187),
                            IF(
                                M$5:V$5=2,
                                M187:V187,
                                ""),
                            "")))
                )
            )
        )
    )
)</f>
        <v>10</v>
      </c>
      <c r="J187" s="242">
        <v>45188</v>
      </c>
      <c r="K187" s="242">
        <v>45272</v>
      </c>
      <c r="L187" s="91" t="s">
        <v>306</v>
      </c>
      <c r="M187" s="192">
        <v>3.8333333333333299</v>
      </c>
      <c r="N187" s="192">
        <v>10</v>
      </c>
      <c r="O187" s="192">
        <v>0</v>
      </c>
      <c r="P187" s="192">
        <v>0</v>
      </c>
      <c r="Q187" s="192">
        <v>10</v>
      </c>
      <c r="R187" s="192" t="s">
        <v>409</v>
      </c>
      <c r="S187" s="192">
        <v>3.3</v>
      </c>
      <c r="T187" s="192" t="s">
        <v>938</v>
      </c>
      <c r="U187" s="192">
        <v>0</v>
      </c>
      <c r="V187" s="192" t="s">
        <v>409</v>
      </c>
      <c r="W187" s="192">
        <v>1</v>
      </c>
      <c r="X187" s="192" t="s">
        <v>409</v>
      </c>
      <c r="Y187" s="192"/>
      <c r="Z187" s="192"/>
      <c r="AA187" s="80"/>
      <c r="AB187" s="80"/>
      <c r="AC187" s="80"/>
    </row>
    <row r="188" spans="1:29" x14ac:dyDescent="0.2">
      <c r="A188" s="84">
        <v>181</v>
      </c>
      <c r="B188" s="84" t="str">
        <f ca="1"/>
        <v>Slovak Republic</v>
      </c>
      <c r="C188" s="84" t="str">
        <f ca="1"/>
        <v>SVK</v>
      </c>
      <c r="D188" s="219" t="str">
        <f ca="1"/>
        <v>ECS           Europe &amp; Central Asia</v>
      </c>
      <c r="E188" s="219" t="str">
        <f ca="1"/>
        <v>NA</v>
      </c>
      <c r="F188" s="190" t="str">
        <f t="shared" ca="1" si="5"/>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$M$4:$V$4,
                    (M188:V188),
                    "")),
            1,
            0))
        =0,
    NA(),
    IF(
        Parameters!$D$15=1,
        IF(
            SUM(--(ISNUMBER(IF($M$4:$V$4=1,(M188:V188),""))))&gt;0,
            MAX(IF(
                ISNUMBER(M188:V188),
                IF(
                    M$4:V$4=1,
                    M188:V188,
                    ""),
                "")),
            MAX(IF(
                ISNUMBER(M188:V188),
                IF(
                    M$4:V$4=2,
                    M188:V188,
                    ""),
                ""))
        ),
        IF(
            Parameters!$D$16=1,
            IFERROR(
                AVERAGE(IF(
                    ISNUMBER(M188:V188),
                    IF(
                        M$4:V$4=1,
                        M188:V188,
                        ""),
                    "")),
                AVERAGE(IF(
                    ISNUMBER(M188:V188),
                    IF(
                        M$4:V$4=2,
                        M188:V188,
                        ""),
                    ""))
            ),
            IF(
                Parameters!$D$17=1,
                IFERROR(
                    IF(
                        OR(
                            IF(
                                ISNUMBER(M188:V188),
                                IF(
                                    M$4:V$4=1,
                                    M188:V188,
                                    ""),
                                "")
                            =0),
                        0,
                        GEOMEAN(IF(
                            ISNUMBER(M188:V188),
                            IF(
                                M$4:V$4=1,
                                M188:V188,
                                ""),
                            ""))
                    ),
                    IF(
                        OR(IF(
                            ISNUMBER(M188:V188),
                            IF(
                                M$4:V$4=2,
                                M188:V188,
                                ""),
                            "")
                            =0),
                        0,
                        GEOMEAN(IF(
                            ISNUMBER(M188:V188),
                            IF(
                                M$4:V$4=2,
                                M188:V188,
                                ""),
                            "")))
                )
            )
        )
    )
)</f>
        <v>2.3333333333333299</v>
      </c>
      <c r="I188" s="191" cm="1">
        <f t="array" ref="I188">IF(
    SUM(IF(
            ISNUMBER(
                IF(
                    $M$5:$V$5,
                    (M188:V188),
                    "")),
            1,
            0))
        =0,
    NA(),
    IF(
        Parameters!$D$15=1,
        IF(
            SUM(--(ISNUMBER(IF($M$5:$V$5=1,(M188:V188),""))))&gt;0,
            MAX(IF(
                ISNUMBER(M188:V188),
                IF(
                    M$5:V$5=1,
                    M188:V188,
                    ""),
                "")),
            MAX(IF(
                ISNUMBER(M188:V188),
                IF(
                    M$5:V$5=2,
                    M188:V188,
                    ""),
                ""))
        ),
        IF(
            Parameters!$D$16=1,
            IFERROR(
                AVERAGE(IF(
                    ISNUMBER(M188:V188),
                    IF(
                        M$5:V$5=1,
                        M188:V188,
                        ""),
                    "")),
                AVERAGE(IF(
                    ISNUMBER(M188:V188),
                    IF(
                        M$5:V$5=2,
                        M188:V188,
                        ""),
                    ""))
            ),
            IF(
                Parameters!$D$17=1,
                IFERROR(
                    IF(
                        OR(
                            IF(
                                ISNUMBER(M188:V188),
                                IF(
                                    M$5:V$5=1,
                                    M188:V188,
                                    ""),
                                "")
                            =0),
                        0,
                        GEOMEAN(IF(
                            ISNUMBER(M188:V188),
                            IF(
                                M$5:V$5=1,
                                M188:V188,
                                ""),
                            ""))
                    ),
                    IF(
                        OR(IF(
                            ISNUMBER(M188:V188),
                            IF(
                                M$5:V$5=2,
                                M188:V188,
                                ""),
                            "")
                            =0),
                        0,
                        GEOMEAN(IF(
                            ISNUMBER(M188:V188),
                            IF(
                                M$5:V$5=2,
                                M188:V188,
                                ""),
                            "")))
                )
            )
        )
    )
)</f>
        <v>0</v>
      </c>
      <c r="J188" s="242">
        <v>45188</v>
      </c>
      <c r="K188" s="242">
        <v>44852</v>
      </c>
      <c r="L188" s="91" t="s">
        <v>307</v>
      </c>
      <c r="M188" s="192">
        <v>2.3333333333333299</v>
      </c>
      <c r="N188" s="192" t="s">
        <v>409</v>
      </c>
      <c r="O188" s="192">
        <v>0</v>
      </c>
      <c r="P188" s="192">
        <v>0</v>
      </c>
      <c r="Q188" s="192">
        <v>0</v>
      </c>
      <c r="R188" s="192" t="s">
        <v>409</v>
      </c>
      <c r="S188" s="192">
        <v>2.4</v>
      </c>
      <c r="T188" s="192" t="s">
        <v>409</v>
      </c>
      <c r="U188" s="192">
        <v>0</v>
      </c>
      <c r="V188" s="192" t="s">
        <v>409</v>
      </c>
      <c r="W188" s="192">
        <v>0</v>
      </c>
      <c r="X188" s="192" t="s">
        <v>409</v>
      </c>
      <c r="Y188" s="192"/>
      <c r="Z188" s="192"/>
      <c r="AA188" s="80"/>
      <c r="AB188" s="80"/>
      <c r="AC188" s="80"/>
    </row>
    <row r="189" spans="1:29" x14ac:dyDescent="0.2">
      <c r="A189" s="84">
        <v>182</v>
      </c>
      <c r="B189" s="84" t="str">
        <f ca="1"/>
        <v>Slovenia</v>
      </c>
      <c r="C189" s="84" t="str">
        <f ca="1"/>
        <v>SVN</v>
      </c>
      <c r="D189" s="219" t="str">
        <f ca="1"/>
        <v>ECS           Europe &amp; Central Asia</v>
      </c>
      <c r="E189" s="219" t="str">
        <f ca="1"/>
        <v>NA</v>
      </c>
      <c r="F189" s="190" t="str">
        <f t="shared" ca="1" si="5"/>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$M$4:$V$4,
                    (M189:V189),
                    "")),
            1,
            0))
        =0,
    NA(),
    IF(
        Parameters!$D$15=1,
        IF(
            SUM(--(ISNUMBER(IF($M$4:$V$4=1,(M189:V189),""))))&gt;0,
            MAX(IF(
                ISNUMBER(M189:V189),
                IF(
                    M$4:V$4=1,
                    M189:V189,
                    ""),
                "")),
            MAX(IF(
                ISNUMBER(M189:V189),
                IF(
                    M$4:V$4=2,
                    M189:V189,
                    ""),
                ""))
        ),
        IF(
            Parameters!$D$16=1,
            IFERROR(
                AVERAGE(IF(
                    ISNUMBER(M189:V189),
                    IF(
                        M$4:V$4=1,
                        M189:V189,
                        ""),
                    "")),
                AVERAGE(IF(
                    ISNUMBER(M189:V189),
                    IF(
                        M$4:V$4=2,
                        M189:V189,
                        ""),
                    ""))
            ),
            IF(
                Parameters!$D$17=1,
                IFERROR(
                    IF(
                        OR(
                            IF(
                                ISNUMBER(M189:V189),
                                IF(
                                    M$4:V$4=1,
                                    M189:V189,
                                    ""),
                                "")
                            =0),
                        0,
                        GEOMEAN(IF(
                            ISNUMBER(M189:V189),
                            IF(
                                M$4:V$4=1,
                                M189:V189,
                                ""),
                            ""))
                    ),
                    IF(
                        OR(IF(
                            ISNUMBER(M189:V189),
                            IF(
                                M$4:V$4=2,
                                M189:V189,
                                ""),
                            "")
                            =0),
                        0,
                        GEOMEAN(IF(
                            ISNUMBER(M189:V189),
                            IF(
                                M$4:V$4=2,
                                M189:V189,
                                ""),
                            "")))
                )
            )
        )
    )
)</f>
        <v>3.6666666666666599</v>
      </c>
      <c r="I189" s="191" cm="1">
        <f t="array" ref="I189">IF(
    SUM(IF(
            ISNUMBER(
                IF(
                    $M$5:$V$5,
                    (M189:V189),
                    "")),
            1,
            0))
        =0,
    NA(),
    IF(
        Parameters!$D$15=1,
        IF(
            SUM(--(ISNUMBER(IF($M$5:$V$5=1,(M189:V189),""))))&gt;0,
            MAX(IF(
                ISNUMBER(M189:V189),
                IF(
                    M$5:V$5=1,
                    M189:V189,
                    ""),
                "")),
            MAX(IF(
                ISNUMBER(M189:V189),
                IF(
                    M$5:V$5=2,
                    M189:V189,
                    ""),
                ""))
        ),
        IF(
            Parameters!$D$16=1,
            IFERROR(
                AVERAGE(IF(
                    ISNUMBER(M189:V189),
                    IF(
                        M$5:V$5=1,
                        M189:V189,
                        ""),
                    "")),
                AVERAGE(IF(
                    ISNUMBER(M189:V189),
                    IF(
                        M$5:V$5=2,
                        M189:V189,
                        ""),
                    ""))
            ),
            IF(
                Parameters!$D$17=1,
                IFERROR(
                    IF(
                        OR(
                            IF(
                                ISNUMBER(M189:V189),
                                IF(
                                    M$5:V$5=1,
                                    M189:V189,
                                    ""),
                                "")
                            =0),
                        0,
                        GEOMEAN(IF(
                            ISNUMBER(M189:V189),
                            IF(
                                M$5:V$5=1,
                                M189:V189,
                                ""),
                            ""))
                    ),
                    IF(
                        OR(IF(
                            ISNUMBER(M189:V189),
                            IF(
                                M$5:V$5=2,
                                M189:V189,
                                ""),
                            "")
                            =0),
                        0,
                        GEOMEAN(IF(
                            ISNUMBER(M189:V189),
                            IF(
                                M$5:V$5=2,
                                M189:V189,
                                ""),
                            "")))
                )
            )
        )
    )
)</f>
        <v>0</v>
      </c>
      <c r="J189" s="242">
        <v>45188</v>
      </c>
      <c r="K189" s="242">
        <v>45154</v>
      </c>
      <c r="L189" s="91" t="s">
        <v>309</v>
      </c>
      <c r="M189" s="192">
        <v>3.6666666666666599</v>
      </c>
      <c r="N189" s="192" t="s">
        <v>409</v>
      </c>
      <c r="O189" s="192">
        <v>0</v>
      </c>
      <c r="P189" s="192">
        <v>0</v>
      </c>
      <c r="Q189" s="192">
        <v>0</v>
      </c>
      <c r="R189" s="192" t="s">
        <v>409</v>
      </c>
      <c r="S189" s="192">
        <v>3.2</v>
      </c>
      <c r="T189" s="192" t="s">
        <v>409</v>
      </c>
      <c r="U189" s="192">
        <v>0</v>
      </c>
      <c r="V189" s="192" t="s">
        <v>409</v>
      </c>
      <c r="W189" s="192">
        <v>0</v>
      </c>
      <c r="X189" s="192" t="s">
        <v>409</v>
      </c>
      <c r="Y189" s="192"/>
      <c r="Z189" s="192"/>
      <c r="AA189" s="80"/>
      <c r="AB189" s="80"/>
      <c r="AC189" s="80"/>
    </row>
    <row r="190" spans="1:29" x14ac:dyDescent="0.2">
      <c r="A190" s="84">
        <v>183</v>
      </c>
      <c r="B190" s="84" t="str">
        <f ca="1"/>
        <v>Sweden</v>
      </c>
      <c r="C190" s="84" t="str">
        <f ca="1"/>
        <v>SWE</v>
      </c>
      <c r="D190" s="219" t="str">
        <f ca="1"/>
        <v>ECS           Europe &amp; Central Asia</v>
      </c>
      <c r="E190" s="219" t="str">
        <f ca="1"/>
        <v>NA</v>
      </c>
      <c r="F190" s="190" t="str">
        <f t="shared" ca="1" si="5"/>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$M$4:$V$4,
                    (M190:V190),
                    "")),
            1,
            0))
        =0,
    NA(),
    IF(
        Parameters!$D$15=1,
        IF(
            SUM(--(ISNUMBER(IF($M$4:$V$4=1,(M190:V190),""))))&gt;0,
            MAX(IF(
                ISNUMBER(M190:V190),
                IF(
                    M$4:V$4=1,
                    M190:V190,
                    ""),
                "")),
            MAX(IF(
                ISNUMBER(M190:V190),
                IF(
                    M$4:V$4=2,
                    M190:V190,
                    ""),
                ""))
        ),
        IF(
            Parameters!$D$16=1,
            IFERROR(
                AVERAGE(IF(
                    ISNUMBER(M190:V190),
                    IF(
                        M$4:V$4=1,
                        M190:V190,
                        ""),
                    "")),
                AVERAGE(IF(
                    ISNUMBER(M190:V190),
                    IF(
                        M$4:V$4=2,
                        M190:V190,
                        ""),
                    ""))
            ),
            IF(
                Parameters!$D$17=1,
                IFERROR(
                    IF(
                        OR(
                            IF(
                                ISNUMBER(M190:V190),
                                IF(
                                    M$4:V$4=1,
                                    M190:V190,
                                    ""),
                                "")
                            =0),
                        0,
                        GEOMEAN(IF(
                            ISNUMBER(M190:V190),
                            IF(
                                M$4:V$4=1,
                                M190:V190,
                                ""),
                            ""))
                    ),
                    IF(
                        OR(IF(
                            ISNUMBER(M190:V190),
                            IF(
                                M$4:V$4=2,
                                M190:V190,
                                ""),
                            "")
                            =0),
                        0,
                        GEOMEAN(IF(
                            ISNUMBER(M190:V190),
                            IF(
                                M$4:V$4=2,
                                M190:V190,
                                ""),
                            "")))
                )
            )
        )
    )
)</f>
        <v>2.5</v>
      </c>
      <c r="I190" s="191" cm="1">
        <f t="array" ref="I190">IF(
    SUM(IF(
            ISNUMBER(
                IF(
                    $M$5:$V$5,
                    (M190:V190),
                    "")),
            1,
            0))
        =0,
    NA(),
    IF(
        Parameters!$D$15=1,
        IF(
            SUM(--(ISNUMBER(IF($M$5:$V$5=1,(M190:V190),""))))&gt;0,
            MAX(IF(
                ISNUMBER(M190:V190),
                IF(
                    M$5:V$5=1,
                    M190:V190,
                    ""),
                "")),
            MAX(IF(
                ISNUMBER(M190:V190),
                IF(
                    M$5:V$5=2,
                    M190:V190,
                    ""),
                ""))
        ),
        IF(
            Parameters!$D$16=1,
            IFERROR(
                AVERAGE(IF(
                    ISNUMBER(M190:V190),
                    IF(
                        M$5:V$5=1,
                        M190:V190,
                        ""),
                    "")),
                AVERAGE(IF(
                    ISNUMBER(M190:V190),
                    IF(
                        M$5:V$5=2,
                        M190:V190,
                        ""),
                    ""))
            ),
            IF(
                Parameters!$D$17=1,
                IFERROR(
                    IF(
                        OR(
                            IF(
                                ISNUMBER(M190:V190),
                                IF(
                                    M$5:V$5=1,
                                    M190:V190,
                                    ""),
                                "")
                            =0),
                        0,
                        GEOMEAN(IF(
                            ISNUMBER(M190:V190),
                            IF(
                                M$5:V$5=1,
                                M190:V190,
                                ""),
                            ""))
                    ),
                    IF(
                        OR(IF(
                            ISNUMBER(M190:V190),
                            IF(
                                M$5:V$5=2,
                                M190:V190,
                                ""),
                            "")
                            =0),
                        0,
                        GEOMEAN(IF(
                            ISNUMBER(M190:V190),
                            IF(
                                M$5:V$5=2,
                                M190:V190,
                                ""),
                            "")))
                )
            )
        )
    )
)</f>
        <v>0</v>
      </c>
      <c r="J190" s="242">
        <v>45188</v>
      </c>
      <c r="K190" s="242">
        <v>45154</v>
      </c>
      <c r="L190" s="91" t="s">
        <v>311</v>
      </c>
      <c r="M190" s="192">
        <v>2.5</v>
      </c>
      <c r="N190" s="192" t="s">
        <v>409</v>
      </c>
      <c r="O190" s="192">
        <v>0</v>
      </c>
      <c r="P190" s="192">
        <v>0</v>
      </c>
      <c r="Q190" s="192">
        <v>0</v>
      </c>
      <c r="R190" s="192" t="s">
        <v>409</v>
      </c>
      <c r="S190" s="192">
        <v>2.5</v>
      </c>
      <c r="T190" s="192" t="s">
        <v>409</v>
      </c>
      <c r="U190" s="192">
        <v>0</v>
      </c>
      <c r="V190" s="192" t="s">
        <v>409</v>
      </c>
      <c r="W190" s="192">
        <v>0</v>
      </c>
      <c r="X190" s="192" t="s">
        <v>409</v>
      </c>
      <c r="Y190" s="192"/>
      <c r="Z190" s="192"/>
      <c r="AA190" s="80"/>
      <c r="AB190" s="80"/>
      <c r="AC190" s="80"/>
    </row>
    <row r="191" spans="1:29" x14ac:dyDescent="0.2">
      <c r="A191" s="84">
        <v>184</v>
      </c>
      <c r="B191" s="84" t="str">
        <f ca="1"/>
        <v>Eswatini</v>
      </c>
      <c r="C191" s="84" t="str">
        <f ca="1"/>
        <v>SWZ</v>
      </c>
      <c r="D191" s="219" t="str">
        <f ca="1"/>
        <v>SSF           Sub-Saharan Africa</v>
      </c>
      <c r="E191" s="219" t="str">
        <f ca="1"/>
        <v>IBRD</v>
      </c>
      <c r="F191" s="190" t="str">
        <f t="shared" ca="1" si="5"/>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0</v>
      </c>
      <c r="H191" s="80" cm="1">
        <f t="array" ref="H191">IF(
    SUM(IF(
            ISNUMBER(
                IF(
                    $M$4:$V$4,
                    (M191:V191),
                    "")),
            1,
            0))
        =0,
    NA(),
    IF(
        Parameters!$D$15=1,
        IF(
            SUM(--(ISNUMBER(IF($M$4:$V$4=1,(M191:V191),""))))&gt;0,
            MAX(IF(
                ISNUMBER(M191:V191),
                IF(
                    M$4:V$4=1,
                    M191:V191,
                    ""),
                "")),
            MAX(IF(
                ISNUMBER(M191:V191),
                IF(
                    M$4:V$4=2,
                    M191:V191,
                    ""),
                ""))
        ),
        IF(
            Parameters!$D$16=1,
            IFERROR(
                AVERAGE(IF(
                    ISNUMBER(M191:V191),
                    IF(
                        M$4:V$4=1,
                        M191:V191,
                        ""),
                    "")),
                AVERAGE(IF(
                    ISNUMBER(M191:V191),
                    IF(
                        M$4:V$4=2,
                        M191:V191,
                        ""),
                    ""))
            ),
            IF(
                Parameters!$D$17=1,
                IFERROR(
                    IF(
                        OR(
                            IF(
                                ISNUMBER(M191:V191),
                                IF(
                                    M$4:V$4=1,
                                    M191:V191,
                                    ""),
                                "")
                            =0),
                        0,
                        GEOMEAN(IF(
                            ISNUMBER(M191:V191),
                            IF(
                                M$4:V$4=1,
                                M191:V191,
                                ""),
                            ""))
                    ),
                    IF(
                        OR(IF(
                            ISNUMBER(M191:V191),
                            IF(
                                M$4:V$4=2,
                                M191:V191,
                                ""),
                            "")
                            =0),
                        0,
                        GEOMEAN(IF(
                            ISNUMBER(M191:V191),
                            IF(
                                M$4:V$4=2,
                                M191:V191,
                                ""),
                            "")))
                )
            )
        )
    )
)</f>
        <v>1.3333333333333299</v>
      </c>
      <c r="I191" s="191" cm="1">
        <f t="array" ref="I191">IF(
    SUM(IF(
            ISNUMBER(
                IF(
                    $M$5:$V$5,
                    (M191:V191),
                    "")),
            1,
            0))
        =0,
    NA(),
    IF(
        Parameters!$D$15=1,
        IF(
            SUM(--(ISNUMBER(IF($M$5:$V$5=1,(M191:V191),""))))&gt;0,
            MAX(IF(
                ISNUMBER(M191:V191),
                IF(
                    M$5:V$5=1,
                    M191:V191,
                    ""),
                "")),
            MAX(IF(
                ISNUMBER(M191:V191),
                IF(
                    M$5:V$5=2,
                    M191:V191,
                    ""),
                ""))
        ),
        IF(
            Parameters!$D$16=1,
            IFERROR(
                AVERAGE(IF(
                    ISNUMBER(M191:V191),
                    IF(
                        M$5:V$5=1,
                        M191:V191,
                        ""),
                    "")),
                AVERAGE(IF(
                    ISNUMBER(M191:V191),
                    IF(
                        M$5:V$5=2,
                        M191:V191,
                        ""),
                    ""))
            ),
            IF(
                Parameters!$D$17=1,
                IFERROR(
                    IF(
                        OR(
                            IF(
                                ISNUMBER(M191:V191),
                                IF(
                                    M$5:V$5=1,
                                    M191:V191,
                                    ""),
                                "")
                            =0),
                        0,
                        GEOMEAN(IF(
                            ISNUMBER(M191:V191),
                            IF(
                                M$5:V$5=1,
                                M191:V191,
                                ""),
                            ""))
                    ),
                    IF(
                        OR(IF(
                            ISNUMBER(M191:V191),
                            IF(
                                M$5:V$5=2,
                                M191:V191,
                                ""),
                            "")
                            =0),
                        0,
                        GEOMEAN(IF(
                            ISNUMBER(M191:V191),
                            IF(
                                M$5:V$5=2,
                                M191:V191,
                                ""),
                            "")))
                )
            )
        )
    )
)</f>
        <v>0</v>
      </c>
      <c r="J191" s="242">
        <v>45188</v>
      </c>
      <c r="K191" s="242">
        <v>45001</v>
      </c>
      <c r="L191" s="91" t="s">
        <v>313</v>
      </c>
      <c r="M191" s="192">
        <v>1.3333333333333299</v>
      </c>
      <c r="N191" s="192" t="s">
        <v>409</v>
      </c>
      <c r="O191" s="192">
        <v>0</v>
      </c>
      <c r="P191" s="192">
        <v>0</v>
      </c>
      <c r="Q191" s="192">
        <v>0</v>
      </c>
      <c r="R191" s="192" t="s">
        <v>409</v>
      </c>
      <c r="S191" s="192">
        <v>1.8</v>
      </c>
      <c r="T191" s="192" t="s">
        <v>409</v>
      </c>
      <c r="U191" s="192">
        <v>0</v>
      </c>
      <c r="V191" s="192" t="s">
        <v>409</v>
      </c>
      <c r="W191" s="192">
        <v>0</v>
      </c>
      <c r="X191" s="192" t="s">
        <v>409</v>
      </c>
      <c r="Y191" s="192"/>
      <c r="Z191" s="192"/>
      <c r="AA191" s="80"/>
      <c r="AB191" s="80"/>
      <c r="AC191" s="80"/>
    </row>
    <row r="192" spans="1:29" x14ac:dyDescent="0.2">
      <c r="A192" s="84">
        <v>185</v>
      </c>
      <c r="B192" s="84" t="str">
        <f ca="1"/>
        <v>Sint Maarten (Dutch part)</v>
      </c>
      <c r="C192" s="84" t="str">
        <f ca="1"/>
        <v>SXM</v>
      </c>
      <c r="D192" s="219" t="str">
        <f ca="1"/>
        <v>LCN           Latin America &amp; Caribbean</v>
      </c>
      <c r="E192" s="219" t="str">
        <f ca="1"/>
        <v>NA</v>
      </c>
      <c r="F192" s="190" t="str">
        <f t="shared" ca="1" si="5"/>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t="e" cm="1">
        <f t="array" ref="H192">IF(
    SUM(IF(
            ISNUMBER(
                IF(
                    $M$4:$V$4,
                    (M192:V192),
                    "")),
            1,
            0))
        =0,
    NA(),
    IF(
        Parameters!$D$15=1,
        IF(
            SUM(--(ISNUMBER(IF($M$4:$V$4=1,(M192:V192),""))))&gt;0,
            MAX(IF(
                ISNUMBER(M192:V192),
                IF(
                    M$4:V$4=1,
                    M192:V192,
                    ""),
                "")),
            MAX(IF(
                ISNUMBER(M192:V192),
                IF(
                    M$4:V$4=2,
                    M192:V192,
                    ""),
                ""))
        ),
        IF(
            Parameters!$D$16=1,
            IFERROR(
                AVERAGE(IF(
                    ISNUMBER(M192:V192),
                    IF(
                        M$4:V$4=1,
                        M192:V192,
                        ""),
                    "")),
                AVERAGE(IF(
                    ISNUMBER(M192:V192),
                    IF(
                        M$4:V$4=2,
                        M192:V192,
                        ""),
                    ""))
            ),
            IF(
                Parameters!$D$17=1,
                IFERROR(
                    IF(
                        OR(
                            IF(
                                ISNUMBER(M192:V192),
                                IF(
                                    M$4:V$4=1,
                                    M192:V192,
                                    ""),
                                "")
                            =0),
                        0,
                        GEOMEAN(IF(
                            ISNUMBER(M192:V192),
                            IF(
                                M$4:V$4=1,
                                M192:V192,
                                ""),
                            ""))
                    ),
                    IF(
                        OR(IF(
                            ISNUMBER(M192:V192),
                            IF(
                                M$4:V$4=2,
                                M192:V192,
                                ""),
                            "")
                            =0),
                        0,
                        GEOMEAN(IF(
                            ISNUMBER(M192:V192),
                            IF(
                                M$4:V$4=2,
                                M192:V192,
                                ""),
                            "")))
                )
            )
        )
    )
)</f>
        <v>#N/A</v>
      </c>
      <c r="I192" s="191" cm="1">
        <f t="array" ref="I192">IF(
    SUM(IF(
            ISNUMBER(
                IF(
                    $M$5:$V$5,
                    (M192:V192),
                    "")),
            1,
            0))
        =0,
    NA(),
    IF(
        Parameters!$D$15=1,
        IF(
            SUM(--(ISNUMBER(IF($M$5:$V$5=1,(M192:V192),""))))&gt;0,
            MAX(IF(
                ISNUMBER(M192:V192),
                IF(
                    M$5:V$5=1,
                    M192:V192,
                    ""),
                "")),
            MAX(IF(
                ISNUMBER(M192:V192),
                IF(
                    M$5:V$5=2,
                    M192:V192,
                    ""),
                ""))
        ),
        IF(
            Parameters!$D$16=1,
            IFERROR(
                AVERAGE(IF(
                    ISNUMBER(M192:V192),
                    IF(
                        M$5:V$5=1,
                        M192:V192,
                        ""),
                    "")),
                AVERAGE(IF(
                    ISNUMBER(M192:V192),
                    IF(
                        M$5:V$5=2,
                        M192:V192,
                        ""),
                    ""))
            ),
            IF(
                Parameters!$D$17=1,
                IFERROR(
                    IF(
                        OR(
                            IF(
                                ISNUMBER(M192:V192),
                                IF(
                                    M$5:V$5=1,
                                    M192:V192,
                                    ""),
                                "")
                            =0),
                        0,
                        GEOMEAN(IF(
                            ISNUMBER(M192:V192),
                            IF(
                                M$5:V$5=1,
                                M192:V192,
                                ""),
                            ""))
                    ),
                    IF(
                        OR(IF(
                            ISNUMBER(M192:V192),
                            IF(
                                M$5:V$5=2,
                                M192:V192,
                                ""),
                            "")
                            =0),
                        0,
                        GEOMEAN(IF(
                            ISNUMBER(M192:V192),
                            IF(
                                M$5:V$5=2,
                                M192:V192,
                                ""),
                            "")))
                )
            )
        )
    )
)</f>
        <v>0</v>
      </c>
      <c r="J192" s="242" t="s">
        <v>409</v>
      </c>
      <c r="K192" s="242" t="s">
        <v>409</v>
      </c>
      <c r="L192" s="91" t="s">
        <v>716</v>
      </c>
      <c r="M192" s="192" t="s">
        <v>409</v>
      </c>
      <c r="N192" s="192" t="s">
        <v>409</v>
      </c>
      <c r="O192" s="192" t="s">
        <v>409</v>
      </c>
      <c r="P192" s="192">
        <v>0</v>
      </c>
      <c r="Q192" s="192" t="s">
        <v>409</v>
      </c>
      <c r="R192" s="192" t="s">
        <v>409</v>
      </c>
      <c r="S192" s="192" t="s">
        <v>409</v>
      </c>
      <c r="T192" s="192" t="s">
        <v>409</v>
      </c>
      <c r="U192" s="192" t="s">
        <v>409</v>
      </c>
      <c r="V192" s="192" t="s">
        <v>409</v>
      </c>
      <c r="W192" s="192" t="s">
        <v>409</v>
      </c>
      <c r="X192" s="192" t="s">
        <v>409</v>
      </c>
      <c r="Y192" s="192"/>
      <c r="Z192" s="192"/>
      <c r="AA192" s="80"/>
      <c r="AB192" s="80"/>
      <c r="AC192" s="80"/>
    </row>
    <row r="193" spans="1:40" x14ac:dyDescent="0.2">
      <c r="A193" s="84">
        <v>186</v>
      </c>
      <c r="B193" s="84" t="str">
        <f ca="1"/>
        <v>Seychelles</v>
      </c>
      <c r="C193" s="84" t="str">
        <f ca="1"/>
        <v>SYC</v>
      </c>
      <c r="D193" s="219" t="str">
        <f ca="1"/>
        <v>SSF           Sub-Saharan Africa</v>
      </c>
      <c r="E193" s="219" t="str">
        <f ca="1"/>
        <v>IBRD</v>
      </c>
      <c r="F193" s="190" t="str">
        <f t="shared" ca="1" si="5"/>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$M$4:$V$4,
                    (M193:V193),
                    "")),
            1,
            0))
        =0,
    NA(),
    IF(
        Parameters!$D$15=1,
        IF(
            SUM(--(ISNUMBER(IF($M$4:$V$4=1,(M193:V193),""))))&gt;0,
            MAX(IF(
                ISNUMBER(M193:V193),
                IF(
                    M$4:V$4=1,
                    M193:V193,
                    ""),
                "")),
            MAX(IF(
                ISNUMBER(M193:V193),
                IF(
                    M$4:V$4=2,
                    M193:V193,
                    ""),
                ""))
        ),
        IF(
            Parameters!$D$16=1,
            IFERROR(
                AVERAGE(IF(
                    ISNUMBER(M193:V193),
                    IF(
                        M$4:V$4=1,
                        M193:V193,
                        ""),
                    "")),
                AVERAGE(IF(
                    ISNUMBER(M193:V193),
                    IF(
                        M$4:V$4=2,
                        M193:V193,
                        ""),
                    ""))
            ),
            IF(
                Parameters!$D$17=1,
                IFERROR(
                    IF(
                        OR(
                            IF(
                                ISNUMBER(M193:V193),
                                IF(
                                    M$4:V$4=1,
                                    M193:V193,
                                    ""),
                                "")
                            =0),
                        0,
                        GEOMEAN(IF(
                            ISNUMBER(M193:V193),
                            IF(
                                M$4:V$4=1,
                                M193:V193,
                                ""),
                            ""))
                    ),
                    IF(
                        OR(IF(
                            ISNUMBER(M193:V193),
                            IF(
                                M$4:V$4=2,
                                M193:V193,
                                ""),
                            "")
                            =0),
                        0,
                        GEOMEAN(IF(
                            ISNUMBER(M193:V193),
                            IF(
                                M$4:V$4=2,
                                M193:V193,
                                ""),
                            "")))
                )
            )
        )
    )
)</f>
        <v>2</v>
      </c>
      <c r="I193" s="191" cm="1">
        <f t="array" ref="I193">IF(
    SUM(IF(
            ISNUMBER(
                IF(
                    $M$5:$V$5,
                    (M193:V193),
                    "")),
            1,
            0))
        =0,
    NA(),
    IF(
        Parameters!$D$15=1,
        IF(
            SUM(--(ISNUMBER(IF($M$5:$V$5=1,(M193:V193),""))))&gt;0,
            MAX(IF(
                ISNUMBER(M193:V193),
                IF(
                    M$5:V$5=1,
                    M193:V193,
                    ""),
                "")),
            MAX(IF(
                ISNUMBER(M193:V193),
                IF(
                    M$5:V$5=2,
                    M193:V193,
                    ""),
                ""))
        ),
        IF(
            Parameters!$D$16=1,
            IFERROR(
                AVERAGE(IF(
                    ISNUMBER(M193:V193),
                    IF(
                        M$5:V$5=1,
                        M193:V193,
                        ""),
                    "")),
                AVERAGE(IF(
                    ISNUMBER(M193:V193),
                    IF(
                        M$5:V$5=2,
                        M193:V193,
                        ""),
                    ""))
            ),
            IF(
                Parameters!$D$17=1,
                IFERROR(
                    IF(
                        OR(
                            IF(
                                ISNUMBER(M193:V193),
                                IF(
                                    M$5:V$5=1,
                                    M193:V193,
                                    ""),
                                "")
                            =0),
                        0,
                        GEOMEAN(IF(
                            ISNUMBER(M193:V193),
                            IF(
                                M$5:V$5=1,
                                M193:V193,
                                ""),
                            ""))
                    ),
                    IF(
                        OR(IF(
                            ISNUMBER(M193:V193),
                            IF(
                                M$5:V$5=2,
                                M193:V193,
                                ""),
                            "")
                            =0),
                        0,
                        GEOMEAN(IF(
                            ISNUMBER(M193:V193),
                            IF(
                                M$5:V$5=2,
                                M193:V193,
                                ""),
                            "")))
                )
            )
        )
    )
)</f>
        <v>0</v>
      </c>
      <c r="J193" s="242">
        <v>45188</v>
      </c>
      <c r="K193" s="242">
        <v>45271</v>
      </c>
      <c r="L193" s="91" t="s">
        <v>315</v>
      </c>
      <c r="M193" s="192">
        <v>2</v>
      </c>
      <c r="N193" s="192">
        <v>0</v>
      </c>
      <c r="O193" s="192">
        <v>0</v>
      </c>
      <c r="P193" s="192">
        <v>0</v>
      </c>
      <c r="Q193" s="192">
        <v>0</v>
      </c>
      <c r="R193" s="192" t="s">
        <v>409</v>
      </c>
      <c r="S193" s="192">
        <v>2.2000000000000002</v>
      </c>
      <c r="T193" s="192" t="s">
        <v>920</v>
      </c>
      <c r="U193" s="192">
        <v>0</v>
      </c>
      <c r="V193" s="192" t="s">
        <v>409</v>
      </c>
      <c r="W193" s="192">
        <v>0</v>
      </c>
      <c r="X193" s="192" t="s">
        <v>409</v>
      </c>
      <c r="Y193" s="192"/>
      <c r="Z193" s="192"/>
      <c r="AA193" s="80"/>
      <c r="AB193" s="80"/>
      <c r="AC193" s="80"/>
    </row>
    <row r="194" spans="1:40" x14ac:dyDescent="0.2">
      <c r="A194" s="84">
        <v>187</v>
      </c>
      <c r="B194" s="84" t="str">
        <f ca="1"/>
        <v>Syrian Arab Republic</v>
      </c>
      <c r="C194" s="84" t="str">
        <f ca="1"/>
        <v>SYR</v>
      </c>
      <c r="D194" s="219" t="str">
        <f ca="1"/>
        <v>MEA           Middle East &amp; North Africa</v>
      </c>
      <c r="E194" s="219" t="str">
        <f ca="1"/>
        <v>IDA</v>
      </c>
      <c r="F194" s="190" t="str">
        <f t="shared" ca="1" si="5"/>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8.266397845091495</v>
      </c>
      <c r="H194" s="80" cm="1">
        <f t="array" ref="H194">IF(
    SUM(IF(
            ISNUMBER(
                IF(
                    $M$4:$V$4,
                    (M194:V194),
                    "")),
            1,
            0))
        =0,
    NA(),
    IF(
        Parameters!$D$15=1,
        IF(
            SUM(--(ISNUMBER(IF($M$4:$V$4=1,(M194:V194),""))))&gt;0,
            MAX(IF(
                ISNUMBER(M194:V194),
                IF(
                    M$4:V$4=1,
                    M194:V194,
                    ""),
                "")),
            MAX(IF(
                ISNUMBER(M194:V194),
                IF(
                    M$4:V$4=2,
                    M194:V194,
                    ""),
                ""))
        ),
        IF(
            Parameters!$D$16=1,
            IFERROR(
                AVERAGE(IF(
                    ISNUMBER(M194:V194),
                    IF(
                        M$4:V$4=1,
                        M194:V194,
                        ""),
                    "")),
                AVERAGE(IF(
                    ISNUMBER(M194:V194),
                    IF(
                        M$4:V$4=2,
                        M194:V194,
                        ""),
                    ""))
            ),
            IF(
                Parameters!$D$17=1,
                IFERROR(
                    IF(
                        OR(
                            IF(
                                ISNUMBER(M194:V194),
                                IF(
                                    M$4:V$4=1,
                                    M194:V194,
                                    ""),
                                "")
                            =0),
                        0,
                        GEOMEAN(IF(
                            ISNUMBER(M194:V194),
                            IF(
                                M$4:V$4=1,
                                M194:V194,
                                ""),
                            ""))
                    ),
                    IF(
                        OR(IF(
                            ISNUMBER(M194:V194),
                            IF(
                                M$4:V$4=2,
                                M194:V194,
                                ""),
                            "")
                            =0),
                        0,
                        GEOMEAN(IF(
                            ISNUMBER(M194:V194),
                            IF(
                                M$4:V$4=2,
                                M194:V194,
                                ""),
                            "")))
                )
            )
        )
    )
)</f>
        <v>6.8333333333333304</v>
      </c>
      <c r="I194" s="191" cm="1">
        <f t="array" ref="I194">IF(
    SUM(IF(
            ISNUMBER(
                IF(
                    $M$5:$V$5,
                    (M194:V194),
                    "")),
            1,
            0))
        =0,
    NA(),
    IF(
        Parameters!$D$15=1,
        IF(
            SUM(--(ISNUMBER(IF($M$5:$V$5=1,(M194:V194),""))))&gt;0,
            MAX(IF(
                ISNUMBER(M194:V194),
                IF(
                    M$5:V$5=1,
                    M194:V194,
                    ""),
                "")),
            MAX(IF(
                ISNUMBER(M194:V194),
                IF(
                    M$5:V$5=2,
                    M194:V194,
                    ""),
                ""))
        ),
        IF(
            Parameters!$D$16=1,
            IFERROR(
                AVERAGE(IF(
                    ISNUMBER(M194:V194),
                    IF(
                        M$5:V$5=1,
                        M194:V194,
                        ""),
                    "")),
                AVERAGE(IF(
                    ISNUMBER(M194:V194),
                    IF(
                        M$5:V$5=2,
                        M194:V194,
                        ""),
                    ""))
            ),
            IF(
                Parameters!$D$17=1,
                IFERROR(
                    IF(
                        OR(
                            IF(
                                ISNUMBER(M194:V194),
                                IF(
                                    M$5:V$5=1,
                                    M194:V194,
                                    ""),
                                "")
                            =0),
                        0,
                        GEOMEAN(IF(
                            ISNUMBER(M194:V194),
                            IF(
                                M$5:V$5=1,
                                M194:V194,
                                ""),
                            ""))
                    ),
                    IF(
                        OR(IF(
                            ISNUMBER(M194:V194),
                            IF(
                                M$5:V$5=2,
                                M194:V194,
                                ""),
                            "")
                            =0),
                        0,
                        GEOMEAN(IF(
                            ISNUMBER(M194:V194),
                            IF(
                                M$5:V$5=2,
                                M194:V194,
                                ""),
                            "")))
                )
            )
        )
    )
)</f>
        <v>10</v>
      </c>
      <c r="J194" s="242">
        <v>45188</v>
      </c>
      <c r="K194" s="242">
        <v>45218</v>
      </c>
      <c r="L194" s="91" t="s">
        <v>316</v>
      </c>
      <c r="M194" s="192">
        <v>6.8333333333333304</v>
      </c>
      <c r="N194" s="192" t="s">
        <v>409</v>
      </c>
      <c r="O194" s="192">
        <v>0</v>
      </c>
      <c r="P194" s="192">
        <v>10</v>
      </c>
      <c r="Q194" s="192">
        <v>0</v>
      </c>
      <c r="R194" s="192" t="s">
        <v>409</v>
      </c>
      <c r="S194" s="192">
        <v>5.0999999999999996</v>
      </c>
      <c r="T194" s="192" t="s">
        <v>409</v>
      </c>
      <c r="U194" s="192">
        <v>0</v>
      </c>
      <c r="V194" s="192" t="s">
        <v>880</v>
      </c>
      <c r="W194" s="192">
        <v>0</v>
      </c>
      <c r="X194" s="192" t="s">
        <v>409</v>
      </c>
      <c r="Y194" s="192"/>
      <c r="Z194" s="192"/>
      <c r="AA194" s="80"/>
      <c r="AB194" s="80"/>
      <c r="AC194" s="80"/>
    </row>
    <row r="195" spans="1:40" x14ac:dyDescent="0.2">
      <c r="A195" s="84">
        <v>188</v>
      </c>
      <c r="B195" s="84" t="str">
        <f ca="1"/>
        <v>Turks and Caicos Islands</v>
      </c>
      <c r="C195" s="84" t="str">
        <f ca="1"/>
        <v>TCA</v>
      </c>
      <c r="D195" s="219" t="str">
        <f ca="1"/>
        <v>LCN           Latin America &amp; Caribbean</v>
      </c>
      <c r="E195" s="219" t="str">
        <f ca="1"/>
        <v>NA</v>
      </c>
      <c r="F195" s="190" t="str">
        <f t="shared" ca="1" si="5"/>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t="e" cm="1">
        <f t="array" ref="H195">IF(
    SUM(IF(
            ISNUMBER(
                IF(
                    $M$4:$V$4,
                    (M195:V195),
                    "")),
            1,
            0))
        =0,
    NA(),
    IF(
        Parameters!$D$15=1,
        IF(
            SUM(--(ISNUMBER(IF($M$4:$V$4=1,(M195:V195),""))))&gt;0,
            MAX(IF(
                ISNUMBER(M195:V195),
                IF(
                    M$4:V$4=1,
                    M195:V195,
                    ""),
                "")),
            MAX(IF(
                ISNUMBER(M195:V195),
                IF(
                    M$4:V$4=2,
                    M195:V195,
                    ""),
                ""))
        ),
        IF(
            Parameters!$D$16=1,
            IFERROR(
                AVERAGE(IF(
                    ISNUMBER(M195:V195),
                    IF(
                        M$4:V$4=1,
                        M195:V195,
                        ""),
                    "")),
                AVERAGE(IF(
                    ISNUMBER(M195:V195),
                    IF(
                        M$4:V$4=2,
                        M195:V195,
                        ""),
                    ""))
            ),
            IF(
                Parameters!$D$17=1,
                IFERROR(
                    IF(
                        OR(
                            IF(
                                ISNUMBER(M195:V195),
                                IF(
                                    M$4:V$4=1,
                                    M195:V195,
                                    ""),
                                "")
                            =0),
                        0,
                        GEOMEAN(IF(
                            ISNUMBER(M195:V195),
                            IF(
                                M$4:V$4=1,
                                M195:V195,
                                ""),
                            ""))
                    ),
                    IF(
                        OR(IF(
                            ISNUMBER(M195:V195),
                            IF(
                                M$4:V$4=2,
                                M195:V195,
                                ""),
                            "")
                            =0),
                        0,
                        GEOMEAN(IF(
                            ISNUMBER(M195:V195),
                            IF(
                                M$4:V$4=2,
                                M195:V195,
                                ""),
                            "")))
                )
            )
        )
    )
)</f>
        <v>#N/A</v>
      </c>
      <c r="I195" s="191" cm="1">
        <f t="array" ref="I195">IF(
    SUM(IF(
            ISNUMBER(
                IF(
                    $M$5:$V$5,
                    (M195:V195),
                    "")),
            1,
            0))
        =0,
    NA(),
    IF(
        Parameters!$D$15=1,
        IF(
            SUM(--(ISNUMBER(IF($M$5:$V$5=1,(M195:V195),""))))&gt;0,
            MAX(IF(
                ISNUMBER(M195:V195),
                IF(
                    M$5:V$5=1,
                    M195:V195,
                    ""),
                "")),
            MAX(IF(
                ISNUMBER(M195:V195),
                IF(
                    M$5:V$5=2,
                    M195:V195,
                    ""),
                ""))
        ),
        IF(
            Parameters!$D$16=1,
            IFERROR(
                AVERAGE(IF(
                    ISNUMBER(M195:V195),
                    IF(
                        M$5:V$5=1,
                        M195:V195,
                        ""),
                    "")),
                AVERAGE(IF(
                    ISNUMBER(M195:V195),
                    IF(
                        M$5:V$5=2,
                        M195:V195,
                        ""),
                    ""))
            ),
            IF(
                Parameters!$D$17=1,
                IFERROR(
                    IF(
                        OR(
                            IF(
                                ISNUMBER(M195:V195),
                                IF(
                                    M$5:V$5=1,
                                    M195:V195,
                                    ""),
                                "")
                            =0),
                        0,
                        GEOMEAN(IF(
                            ISNUMBER(M195:V195),
                            IF(
                                M$5:V$5=1,
                                M195:V195,
                                ""),
                            ""))
                    ),
                    IF(
                        OR(IF(
                            ISNUMBER(M195:V195),
                            IF(
                                M$5:V$5=2,
                                M195:V195,
                                ""),
                            "")
                            =0),
                        0,
                        GEOMEAN(IF(
                            ISNUMBER(M195:V195),
                            IF(
                                M$5:V$5=2,
                                M195:V195,
                                ""),
                            "")))
                )
            )
        )
    )
)</f>
        <v>0</v>
      </c>
      <c r="J195" s="242" t="s">
        <v>409</v>
      </c>
      <c r="K195" s="242">
        <v>45016</v>
      </c>
      <c r="L195" s="91" t="s">
        <v>717</v>
      </c>
      <c r="M195" s="192" t="s">
        <v>409</v>
      </c>
      <c r="N195" s="192" t="s">
        <v>409</v>
      </c>
      <c r="O195" s="192" t="s">
        <v>409</v>
      </c>
      <c r="P195" s="192">
        <v>0</v>
      </c>
      <c r="Q195" s="192">
        <v>0</v>
      </c>
      <c r="R195" s="192" t="s">
        <v>409</v>
      </c>
      <c r="S195" s="192" t="s">
        <v>409</v>
      </c>
      <c r="T195" s="192" t="s">
        <v>409</v>
      </c>
      <c r="U195" s="192" t="s">
        <v>409</v>
      </c>
      <c r="V195" s="192" t="s">
        <v>409</v>
      </c>
      <c r="W195" s="192">
        <v>0</v>
      </c>
      <c r="X195" s="192" t="s">
        <v>409</v>
      </c>
      <c r="Y195" s="192"/>
      <c r="Z195" s="192"/>
      <c r="AA195" s="80"/>
      <c r="AB195" s="80"/>
      <c r="AC195" s="80"/>
    </row>
    <row r="196" spans="1:40" x14ac:dyDescent="0.2">
      <c r="A196" s="84">
        <v>189</v>
      </c>
      <c r="B196" s="84" t="str">
        <f ca="1"/>
        <v>Chad</v>
      </c>
      <c r="C196" s="84" t="str">
        <f ca="1"/>
        <v>TCD</v>
      </c>
      <c r="D196" s="219" t="str">
        <f ca="1"/>
        <v>SSF           Sub-Saharan Africa</v>
      </c>
      <c r="E196" s="219" t="str">
        <f ca="1"/>
        <v>IDA</v>
      </c>
      <c r="F196" s="190" t="str">
        <f t="shared" ca="1" si="5"/>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0</v>
      </c>
      <c r="H196" s="80" cm="1">
        <f t="array" ref="H196">IF(
    SUM(IF(
            ISNUMBER(
                IF(
                    $M$4:$V$4,
                    (M196:V196),
                    "")),
            1,
            0))
        =0,
    NA(),
    IF(
        Parameters!$D$15=1,
        IF(
            SUM(--(ISNUMBER(IF($M$4:$V$4=1,(M196:V196),""))))&gt;0,
            MAX(IF(
                ISNUMBER(M196:V196),
                IF(
                    M$4:V$4=1,
                    M196:V196,
                    ""),
                "")),
            MAX(IF(
                ISNUMBER(M196:V196),
                IF(
                    M$4:V$4=2,
                    M196:V196,
                    ""),
                ""))
        ),
        IF(
            Parameters!$D$16=1,
            IFERROR(
                AVERAGE(IF(
                    ISNUMBER(M196:V196),
                    IF(
                        M$4:V$4=1,
                        M196:V196,
                        ""),
                    "")),
                AVERAGE(IF(
                    ISNUMBER(M196:V196),
                    IF(
                        M$4:V$4=2,
                        M196:V196,
                        ""),
                    ""))
            ),
            IF(
                Parameters!$D$17=1,
                IFERROR(
                    IF(
                        OR(
                            IF(
                                ISNUMBER(M196:V196),
                                IF(
                                    M$4:V$4=1,
                                    M196:V196,
                                    ""),
                                "")
                            =0),
                        0,
                        GEOMEAN(IF(
                            ISNUMBER(M196:V196),
                            IF(
                                M$4:V$4=1,
                                M196:V196,
                                ""),
                            ""))
                    ),
                    IF(
                        OR(IF(
                            ISNUMBER(M196:V196),
                            IF(
                                M$4:V$4=2,
                                M196:V196,
                                ""),
                            "")
                            =0),
                        0,
                        GEOMEAN(IF(
                            ISNUMBER(M196:V196),
                            IF(
                                M$4:V$4=2,
                                M196:V196,
                                ""),
                            "")))
                )
            )
        )
    )
)</f>
        <v>4.3333333333333304</v>
      </c>
      <c r="I196" s="191" cm="1">
        <f t="array" ref="I196">IF(
    SUM(IF(
            ISNUMBER(
                IF(
                    $M$5:$V$5,
                    (M196:V196),
                    "")),
            1,
            0))
        =0,
    NA(),
    IF(
        Parameters!$D$15=1,
        IF(
            SUM(--(ISNUMBER(IF($M$5:$V$5=1,(M196:V196),""))))&gt;0,
            MAX(IF(
                ISNUMBER(M196:V196),
                IF(
                    M$5:V$5=1,
                    M196:V196,
                    ""),
                "")),
            MAX(IF(
                ISNUMBER(M196:V196),
                IF(
                    M$5:V$5=2,
                    M196:V196,
                    ""),
                ""))
        ),
        IF(
            Parameters!$D$16=1,
            IFERROR(
                AVERAGE(IF(
                    ISNUMBER(M196:V196),
                    IF(
                        M$5:V$5=1,
                        M196:V196,
                        ""),
                    "")),
                AVERAGE(IF(
                    ISNUMBER(M196:V196),
                    IF(
                        M$5:V$5=2,
                        M196:V196,
                        ""),
                    ""))
            ),
            IF(
                Parameters!$D$17=1,
                IFERROR(
                    IF(
                        OR(
                            IF(
                                ISNUMBER(M196:V196),
                                IF(
                                    M$5:V$5=1,
                                    M196:V196,
                                    ""),
                                "")
                            =0),
                        0,
                        GEOMEAN(IF(
                            ISNUMBER(M196:V196),
                            IF(
                                M$5:V$5=1,
                                M196:V196,
                                ""),
                            ""))
                    ),
                    IF(
                        OR(IF(
                            ISNUMBER(M196:V196),
                            IF(
                                M$5:V$5=2,
                                M196:V196,
                                ""),
                            "")
                            =0),
                        0,
                        GEOMEAN(IF(
                            ISNUMBER(M196:V196),
                            IF(
                                M$5:V$5=2,
                                M196:V196,
                                ""),
                            "")))
                )
            )
        )
    )
)</f>
        <v>0</v>
      </c>
      <c r="J196" s="242">
        <v>45188</v>
      </c>
      <c r="K196" s="242">
        <v>45259</v>
      </c>
      <c r="L196" s="91" t="s">
        <v>318</v>
      </c>
      <c r="M196" s="192">
        <v>4.3333333333333304</v>
      </c>
      <c r="N196" s="192" t="s">
        <v>409</v>
      </c>
      <c r="O196" s="192">
        <v>0</v>
      </c>
      <c r="P196" s="192">
        <v>0</v>
      </c>
      <c r="Q196" s="192">
        <v>0</v>
      </c>
      <c r="R196" s="192" t="s">
        <v>409</v>
      </c>
      <c r="S196" s="192">
        <v>3.6</v>
      </c>
      <c r="T196" s="192" t="s">
        <v>409</v>
      </c>
      <c r="U196" s="192">
        <v>0</v>
      </c>
      <c r="V196" s="192" t="s">
        <v>409</v>
      </c>
      <c r="W196" s="192">
        <v>0</v>
      </c>
      <c r="X196" s="192" t="s">
        <v>409</v>
      </c>
      <c r="Y196" s="192"/>
      <c r="Z196" s="192"/>
      <c r="AA196" s="80"/>
      <c r="AB196" s="80"/>
      <c r="AC196" s="80"/>
    </row>
    <row r="197" spans="1:40" x14ac:dyDescent="0.2">
      <c r="A197" s="84">
        <v>190</v>
      </c>
      <c r="B197" s="84" t="str">
        <f ca="1"/>
        <v>Togo</v>
      </c>
      <c r="C197" s="84" t="str">
        <f ca="1"/>
        <v>TGO</v>
      </c>
      <c r="D197" s="219" t="str">
        <f ca="1"/>
        <v>SSF           Sub-Saharan Africa</v>
      </c>
      <c r="E197" s="219" t="str">
        <f ca="1"/>
        <v>IDA</v>
      </c>
      <c r="F197" s="190" t="str">
        <f t="shared" ref="F197:F225" ca="1" si="6">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0</v>
      </c>
      <c r="H197" s="80" cm="1">
        <f t="array" ref="H197">IF(
    SUM(IF(
            ISNUMBER(
                IF(
                    $M$4:$V$4,
                    (M197:V197),
                    "")),
            1,
            0))
        =0,
    NA(),
    IF(
        Parameters!$D$15=1,
        IF(
            SUM(--(ISNUMBER(IF($M$4:$V$4=1,(M197:V197),""))))&gt;0,
            MAX(IF(
                ISNUMBER(M197:V197),
                IF(
                    M$4:V$4=1,
                    M197:V197,
                    ""),
                "")),
            MAX(IF(
                ISNUMBER(M197:V197),
                IF(
                    M$4:V$4=2,
                    M197:V197,
                    ""),
                ""))
        ),
        IF(
            Parameters!$D$16=1,
            IFERROR(
                AVERAGE(IF(
                    ISNUMBER(M197:V197),
                    IF(
                        M$4:V$4=1,
                        M197:V197,
                        ""),
                    "")),
                AVERAGE(IF(
                    ISNUMBER(M197:V197),
                    IF(
                        M$4:V$4=2,
                        M197:V197,
                        ""),
                    ""))
            ),
            IF(
                Parameters!$D$17=1,
                IFERROR(
                    IF(
                        OR(
                            IF(
                                ISNUMBER(M197:V197),
                                IF(
                                    M$4:V$4=1,
                                    M197:V197,
                                    ""),
                                "")
                            =0),
                        0,
                        GEOMEAN(IF(
                            ISNUMBER(M197:V197),
                            IF(
                                M$4:V$4=1,
                                M197:V197,
                                ""),
                            ""))
                    ),
                    IF(
                        OR(IF(
                            ISNUMBER(M197:V197),
                            IF(
                                M$4:V$4=2,
                                M197:V197,
                                ""),
                            "")
                            =0),
                        0,
                        GEOMEAN(IF(
                            ISNUMBER(M197:V197),
                            IF(
                                M$4:V$4=2,
                                M197:V197,
                                ""),
                            "")))
                )
            )
        )
    )
)</f>
        <v>2.3333333333333299</v>
      </c>
      <c r="I197" s="191" cm="1">
        <f t="array" ref="I197">IF(
    SUM(IF(
            ISNUMBER(
                IF(
                    $M$5:$V$5,
                    (M197:V197),
                    "")),
            1,
            0))
        =0,
    NA(),
    IF(
        Parameters!$D$15=1,
        IF(
            SUM(--(ISNUMBER(IF($M$5:$V$5=1,(M197:V197),""))))&gt;0,
            MAX(IF(
                ISNUMBER(M197:V197),
                IF(
                    M$5:V$5=1,
                    M197:V197,
                    ""),
                "")),
            MAX(IF(
                ISNUMBER(M197:V197),
                IF(
                    M$5:V$5=2,
                    M197:V197,
                    ""),
                ""))
        ),
        IF(
            Parameters!$D$16=1,
            IFERROR(
                AVERAGE(IF(
                    ISNUMBER(M197:V197),
                    IF(
                        M$5:V$5=1,
                        M197:V197,
                        ""),
                    "")),
                AVERAGE(IF(
                    ISNUMBER(M197:V197),
                    IF(
                        M$5:V$5=2,
                        M197:V197,
                        ""),
                    ""))
            ),
            IF(
                Parameters!$D$17=1,
                IFERROR(
                    IF(
                        OR(
                            IF(
                                ISNUMBER(M197:V197),
                                IF(
                                    M$5:V$5=1,
                                    M197:V197,
                                    ""),
                                "")
                            =0),
                        0,
                        GEOMEAN(IF(
                            ISNUMBER(M197:V197),
                            IF(
                                M$5:V$5=1,
                                M197:V197,
                                ""),
                            ""))
                    ),
                    IF(
                        OR(IF(
                            ISNUMBER(M197:V197),
                            IF(
                                M$5:V$5=2,
                                M197:V197,
                                ""),
                            "")
                            =0),
                        0,
                        GEOMEAN(IF(
                            ISNUMBER(M197:V197),
                            IF(
                                M$5:V$5=2,
                                M197:V197,
                                ""),
                            "")))
                )
            )
        )
    )
)</f>
        <v>0</v>
      </c>
      <c r="J197" s="242">
        <v>45188</v>
      </c>
      <c r="K197" s="242">
        <v>45218</v>
      </c>
      <c r="L197" s="91" t="s">
        <v>320</v>
      </c>
      <c r="M197" s="192">
        <v>2.3333333333333299</v>
      </c>
      <c r="N197" s="192" t="s">
        <v>409</v>
      </c>
      <c r="O197" s="192">
        <v>0</v>
      </c>
      <c r="P197" s="192">
        <v>0</v>
      </c>
      <c r="Q197" s="192">
        <v>0</v>
      </c>
      <c r="R197" s="192" t="s">
        <v>409</v>
      </c>
      <c r="S197" s="192">
        <v>2.4</v>
      </c>
      <c r="T197" s="192" t="s">
        <v>409</v>
      </c>
      <c r="U197" s="192">
        <v>0</v>
      </c>
      <c r="V197" s="192" t="s">
        <v>409</v>
      </c>
      <c r="W197" s="192">
        <v>0</v>
      </c>
      <c r="X197" s="192" t="s">
        <v>409</v>
      </c>
      <c r="Y197" s="192"/>
      <c r="Z197" s="192"/>
      <c r="AA197" s="80"/>
      <c r="AB197" s="80"/>
      <c r="AC197" s="80"/>
    </row>
    <row r="198" spans="1:40" x14ac:dyDescent="0.2">
      <c r="A198" s="84">
        <v>191</v>
      </c>
      <c r="B198" s="84" t="str">
        <f ca="1"/>
        <v>Thailand</v>
      </c>
      <c r="C198" s="84" t="str">
        <f ca="1"/>
        <v>THA</v>
      </c>
      <c r="D198" s="84" t="str">
        <f ca="1"/>
        <v>EAS           East Asia &amp; Pacific</v>
      </c>
      <c r="E198" s="84" t="str">
        <f ca="1"/>
        <v>IBRD</v>
      </c>
      <c r="F198" s="190" t="str">
        <f t="shared" ca="1" si="6"/>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$M$4:$V$4,
                    (M198:V198),
                    "")),
            1,
            0))
        =0,
    NA(),
    IF(
        Parameters!$D$15=1,
        IF(
            SUM(--(ISNUMBER(IF($M$4:$V$4=1,(M198:V198),""))))&gt;0,
            MAX(IF(
                ISNUMBER(M198:V198),
                IF(
                    M$4:V$4=1,
                    M198:V198,
                    ""),
                "")),
            MAX(IF(
                ISNUMBER(M198:V198),
                IF(
                    M$4:V$4=2,
                    M198:V198,
                    ""),
                ""))
        ),
        IF(
            Parameters!$D$16=1,
            IFERROR(
                AVERAGE(IF(
                    ISNUMBER(M198:V198),
                    IF(
                        M$4:V$4=1,
                        M198:V198,
                        ""),
                    "")),
                AVERAGE(IF(
                    ISNUMBER(M198:V198),
                    IF(
                        M$4:V$4=2,
                        M198:V198,
                        ""),
                    ""))
            ),
            IF(
                Parameters!$D$17=1,
                IFERROR(
                    IF(
                        OR(
                            IF(
                                ISNUMBER(M198:V198),
                                IF(
                                    M$4:V$4=1,
                                    M198:V198,
                                    ""),
                                "")
                            =0),
                        0,
                        GEOMEAN(IF(
                            ISNUMBER(M198:V198),
                            IF(
                                M$4:V$4=1,
                                M198:V198,
                                ""),
                            ""))
                    ),
                    IF(
                        OR(IF(
                            ISNUMBER(M198:V198),
                            IF(
                                M$4:V$4=2,
                                M198:V198,
                                ""),
                            "")
                            =0),
                        0,
                        GEOMEAN(IF(
                            ISNUMBER(M198:V198),
                            IF(
                                M$4:V$4=2,
                                M198:V198,
                                ""),
                            "")))
                )
            )
        )
    )
)</f>
        <v>8</v>
      </c>
      <c r="I198" s="191" cm="1">
        <f t="array" ref="I198">IF(
    SUM(IF(
            ISNUMBER(
                IF(
                    $M$5:$V$5,
                    (M198:V198),
                    "")),
            1,
            0))
        =0,
    NA(),
    IF(
        Parameters!$D$15=1,
        IF(
            SUM(--(ISNUMBER(IF($M$5:$V$5=1,(M198:V198),""))))&gt;0,
            MAX(IF(
                ISNUMBER(M198:V198),
                IF(
                    M$5:V$5=1,
                    M198:V198,
                    ""),
                "")),
            MAX(IF(
                ISNUMBER(M198:V198),
                IF(
                    M$5:V$5=2,
                    M198:V198,
                    ""),
                ""))
        ),
        IF(
            Parameters!$D$16=1,
            IFERROR(
                AVERAGE(IF(
                    ISNUMBER(M198:V198),
                    IF(
                        M$5:V$5=1,
                        M198:V198,
                        ""),
                    "")),
                AVERAGE(IF(
                    ISNUMBER(M198:V198),
                    IF(
                        M$5:V$5=2,
                        M198:V198,
                        ""),
                    ""))
            ),
            IF(
                Parameters!$D$17=1,
                IFERROR(
                    IF(
                        OR(
                            IF(
                                ISNUMBER(M198:V198),
                                IF(
                                    M$5:V$5=1,
                                    M198:V198,
                                    ""),
                                "")
                            =0),
                        0,
                        GEOMEAN(IF(
                            ISNUMBER(M198:V198),
                            IF(
                                M$5:V$5=1,
                                M198:V198,
                                ""),
                            ""))
                    ),
                    IF(
                        OR(IF(
                            ISNUMBER(M198:V198),
                            IF(
                                M$5:V$5=2,
                                M198:V198,
                                ""),
                            "")
                            =0),
                        0,
                        GEOMEAN(IF(
                            ISNUMBER(M198:V198),
                            IF(
                                M$5:V$5=2,
                                M198:V198,
                                ""),
                            "")))
                )
            )
        )
    )
)</f>
        <v>0</v>
      </c>
      <c r="J198" s="242">
        <v>45188</v>
      </c>
      <c r="K198" s="242">
        <v>45272</v>
      </c>
      <c r="L198" s="91" t="s">
        <v>322</v>
      </c>
      <c r="M198" s="192">
        <v>8</v>
      </c>
      <c r="N198" s="192">
        <v>0</v>
      </c>
      <c r="O198" s="192">
        <v>0</v>
      </c>
      <c r="P198" s="192">
        <v>0</v>
      </c>
      <c r="Q198" s="192">
        <v>0</v>
      </c>
      <c r="R198" s="192" t="s">
        <v>409</v>
      </c>
      <c r="S198" s="192">
        <v>5.8</v>
      </c>
      <c r="T198" s="192" t="s">
        <v>937</v>
      </c>
      <c r="U198" s="192">
        <v>0</v>
      </c>
      <c r="V198" s="192" t="s">
        <v>409</v>
      </c>
      <c r="W198" s="192">
        <v>0</v>
      </c>
      <c r="X198" s="192" t="s">
        <v>409</v>
      </c>
      <c r="Y198" s="80"/>
      <c r="Z198" s="80"/>
      <c r="AA198" s="80"/>
      <c r="AB198" s="80"/>
      <c r="AC198" s="80"/>
      <c r="AD198" s="80"/>
      <c r="AE198" s="80"/>
    </row>
    <row r="199" spans="1:40" x14ac:dyDescent="0.2">
      <c r="A199" s="84">
        <v>192</v>
      </c>
      <c r="B199" s="84" t="str">
        <f ca="1"/>
        <v>Tajikistan</v>
      </c>
      <c r="C199" s="84" t="str">
        <f ca="1"/>
        <v>TJK</v>
      </c>
      <c r="D199" s="84" t="str">
        <f ca="1"/>
        <v>ECS           Europe &amp; Central Asia</v>
      </c>
      <c r="E199" s="84" t="str">
        <f ca="1"/>
        <v>IDA</v>
      </c>
      <c r="F199" s="190" t="str">
        <f t="shared" ca="1" si="6"/>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$M$4:$V$4,
                    (M199:V199),
                    "")),
            1,
            0))
        =0,
    NA(),
    IF(
        Parameters!$D$15=1,
        IF(
            SUM(--(ISNUMBER(IF($M$4:$V$4=1,(M199:V199),""))))&gt;0,
            MAX(IF(
                ISNUMBER(M199:V199),
                IF(
                    M$4:V$4=1,
                    M199:V199,
                    ""),
                "")),
            MAX(IF(
                ISNUMBER(M199:V199),
                IF(
                    M$4:V$4=2,
                    M199:V199,
                    ""),
                ""))
        ),
        IF(
            Parameters!$D$16=1,
            IFERROR(
                AVERAGE(IF(
                    ISNUMBER(M199:V199),
                    IF(
                        M$4:V$4=1,
                        M199:V199,
                        ""),
                    "")),
                AVERAGE(IF(
                    ISNUMBER(M199:V199),
                    IF(
                        M$4:V$4=2,
                        M199:V199,
                        ""),
                    ""))
            ),
            IF(
                Parameters!$D$17=1,
                IFERROR(
                    IF(
                        OR(
                            IF(
                                ISNUMBER(M199:V199),
                                IF(
                                    M$4:V$4=1,
                                    M199:V199,
                                    ""),
                                "")
                            =0),
                        0,
                        GEOMEAN(IF(
                            ISNUMBER(M199:V199),
                            IF(
                                M$4:V$4=1,
                                M199:V199,
                                ""),
                            ""))
                    ),
                    IF(
                        OR(IF(
                            ISNUMBER(M199:V199),
                            IF(
                                M$4:V$4=2,
                                M199:V199,
                                ""),
                            "")
                            =0),
                        0,
                        GEOMEAN(IF(
                            ISNUMBER(M199:V199),
                            IF(
                                M$4:V$4=2,
                                M199:V199,
                                ""),
                            "")))
                )
            )
        )
    )
)</f>
        <v>6.6666666666666599</v>
      </c>
      <c r="I199" s="191" cm="1">
        <f t="array" ref="I199">IF(
    SUM(IF(
            ISNUMBER(
                IF(
                    $M$5:$V$5,
                    (M199:V199),
                    "")),
            1,
            0))
        =0,
    NA(),
    IF(
        Parameters!$D$15=1,
        IF(
            SUM(--(ISNUMBER(IF($M$5:$V$5=1,(M199:V199),""))))&gt;0,
            MAX(IF(
                ISNUMBER(M199:V199),
                IF(
                    M$5:V$5=1,
                    M199:V199,
                    ""),
                "")),
            MAX(IF(
                ISNUMBER(M199:V199),
                IF(
                    M$5:V$5=2,
                    M199:V199,
                    ""),
                ""))
        ),
        IF(
            Parameters!$D$16=1,
            IFERROR(
                AVERAGE(IF(
                    ISNUMBER(M199:V199),
                    IF(
                        M$5:V$5=1,
                        M199:V199,
                        ""),
                    "")),
                AVERAGE(IF(
                    ISNUMBER(M199:V199),
                    IF(
                        M$5:V$5=2,
                        M199:V199,
                        ""),
                    ""))
            ),
            IF(
                Parameters!$D$17=1,
                IFERROR(
                    IF(
                        OR(
                            IF(
                                ISNUMBER(M199:V199),
                                IF(
                                    M$5:V$5=1,
                                    M199:V199,
                                    ""),
                                "")
                            =0),
                        0,
                        GEOMEAN(IF(
                            ISNUMBER(M199:V199),
                            IF(
                                M$5:V$5=1,
                                M199:V199,
                                ""),
                            ""))
                    ),
                    IF(
                        OR(IF(
                            ISNUMBER(M199:V199),
                            IF(
                                M$5:V$5=2,
                                M199:V199,
                                ""),
                            "")
                            =0),
                        0,
                        GEOMEAN(IF(
                            ISNUMBER(M199:V199),
                            IF(
                                M$5:V$5=2,
                                M199:V199,
                                ""),
                            "")))
                )
            )
        )
    )
)</f>
        <v>0</v>
      </c>
      <c r="J199" s="242">
        <v>45188</v>
      </c>
      <c r="K199" s="242">
        <v>45259</v>
      </c>
      <c r="L199" s="91" t="s">
        <v>324</v>
      </c>
      <c r="M199" s="192">
        <v>6.6666666666666599</v>
      </c>
      <c r="N199" s="192" t="s">
        <v>409</v>
      </c>
      <c r="O199" s="192">
        <v>0</v>
      </c>
      <c r="P199" s="192">
        <v>0</v>
      </c>
      <c r="Q199" s="192">
        <v>0</v>
      </c>
      <c r="R199" s="192" t="s">
        <v>409</v>
      </c>
      <c r="S199" s="192">
        <v>5</v>
      </c>
      <c r="T199" s="192" t="s">
        <v>409</v>
      </c>
      <c r="U199" s="192">
        <v>0</v>
      </c>
      <c r="V199" s="192" t="s">
        <v>409</v>
      </c>
      <c r="W199" s="192">
        <v>0.1</v>
      </c>
      <c r="X199" s="192" t="s">
        <v>409</v>
      </c>
      <c r="Y199" s="80"/>
      <c r="Z199" s="80"/>
      <c r="AA199" s="80"/>
      <c r="AB199" s="80"/>
      <c r="AC199" s="80"/>
      <c r="AD199" s="80"/>
      <c r="AE199" s="80"/>
      <c r="AF199" s="81"/>
      <c r="AG199" s="81"/>
      <c r="AH199" s="81"/>
      <c r="AI199" s="81"/>
      <c r="AJ199" s="81"/>
      <c r="AK199" s="81"/>
      <c r="AL199" s="81"/>
      <c r="AM199" s="81"/>
      <c r="AN199" s="81"/>
    </row>
    <row r="200" spans="1:40" x14ac:dyDescent="0.2">
      <c r="A200" s="84">
        <v>193</v>
      </c>
      <c r="B200" s="84" t="str">
        <f ca="1"/>
        <v>Turkmenistan</v>
      </c>
      <c r="C200" s="84" t="str">
        <f ca="1"/>
        <v>TKM</v>
      </c>
      <c r="D200" s="84" t="str">
        <f ca="1"/>
        <v>ECS           Europe &amp; Central Asia</v>
      </c>
      <c r="E200" s="84" t="str">
        <f ca="1"/>
        <v>IBRD</v>
      </c>
      <c r="F200" s="190" t="str">
        <f t="shared" ca="1" si="6"/>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7.1879528842826037</v>
      </c>
      <c r="H200" s="80" cm="1">
        <f t="array" ref="H200">IF(
    SUM(IF(
            ISNUMBER(
                IF(
                    $M$4:$V$4,
                    (M200:V200),
                    "")),
            1,
            0))
        =0,
    NA(),
    IF(
        Parameters!$D$15=1,
        IF(
            SUM(--(ISNUMBER(IF($M$4:$V$4=1,(M200:V200),""))))&gt;0,
            MAX(IF(
                ISNUMBER(M200:V200),
                IF(
                    M$4:V$4=1,
                    M200:V200,
                    ""),
                "")),
            MAX(IF(
                ISNUMBER(M200:V200),
                IF(
                    M$4:V$4=2,
                    M200:V200,
                    ""),
                ""))
        ),
        IF(
            Parameters!$D$16=1,
            IFERROR(
                AVERAGE(IF(
                    ISNUMBER(M200:V200),
                    IF(
                        M$4:V$4=1,
                        M200:V200,
                        ""),
                    "")),
                AVERAGE(IF(
                    ISNUMBER(M200:V200),
                    IF(
                        M$4:V$4=2,
                        M200:V200,
                        ""),
                    ""))
            ),
            IF(
                Parameters!$D$17=1,
                IFERROR(
                    IF(
                        OR(
                            IF(
                                ISNUMBER(M200:V200),
                                IF(
                                    M$4:V$4=1,
                                    M200:V200,
                                    ""),
                                "")
                            =0),
                        0,
                        GEOMEAN(IF(
                            ISNUMBER(M200:V200),
                            IF(
                                M$4:V$4=1,
                                M200:V200,
                                ""),
                            ""))
                    ),
                    IF(
                        OR(IF(
                            ISNUMBER(M200:V200),
                            IF(
                                M$4:V$4=2,
                                M200:V200,
                                ""),
                            "")
                            =0),
                        0,
                        GEOMEAN(IF(
                            ISNUMBER(M200:V200),
                            IF(
                                M$4:V$4=2,
                                M200:V200,
                                ""),
                            "")))
                )
            )
        )
    )
)</f>
        <v>5.1666666666666599</v>
      </c>
      <c r="I200" s="191" cm="1">
        <f t="array" ref="I200">IF(
    SUM(IF(
            ISNUMBER(
                IF(
                    $M$5:$V$5,
                    (M200:V200),
                    "")),
            1,
            0))
        =0,
    NA(),
    IF(
        Parameters!$D$15=1,
        IF(
            SUM(--(ISNUMBER(IF($M$5:$V$5=1,(M200:V200),""))))&gt;0,
            MAX(IF(
                ISNUMBER(M200:V200),
                IF(
                    M$5:V$5=1,
                    M200:V200,
                    ""),
                "")),
            MAX(IF(
                ISNUMBER(M200:V200),
                IF(
                    M$5:V$5=2,
                    M200:V200,
                    ""),
                ""))
        ),
        IF(
            Parameters!$D$16=1,
            IFERROR(
                AVERAGE(IF(
                    ISNUMBER(M200:V200),
                    IF(
                        M$5:V$5=1,
                        M200:V200,
                        ""),
                    "")),
                AVERAGE(IF(
                    ISNUMBER(M200:V200),
                    IF(
                        M$5:V$5=2,
                        M200:V200,
                        ""),
                    ""))
            ),
            IF(
                Parameters!$D$17=1,
                IFERROR(
                    IF(
                        OR(
                            IF(
                                ISNUMBER(M200:V200),
                                IF(
                                    M$5:V$5=1,
                                    M200:V200,
                                    ""),
                                "")
                            =0),
                        0,
                        GEOMEAN(IF(
                            ISNUMBER(M200:V200),
                            IF(
                                M$5:V$5=1,
                                M200:V200,
                                ""),
                            ""))
                    ),
                    IF(
                        OR(IF(
                            ISNUMBER(M200:V200),
                            IF(
                                M$5:V$5=2,
                                M200:V200,
                                ""),
                            "")
                            =0),
                        0,
                        GEOMEAN(IF(
                            ISNUMBER(M200:V200),
                            IF(
                                M$5:V$5=2,
                                M200:V200,
                                ""),
                            "")))
                )
            )
        )
    )
)</f>
        <v>10</v>
      </c>
      <c r="J200" s="242">
        <v>45188</v>
      </c>
      <c r="K200" s="242">
        <v>45259</v>
      </c>
      <c r="L200" s="91" t="s">
        <v>326</v>
      </c>
      <c r="M200" s="192">
        <v>5.1666666666666599</v>
      </c>
      <c r="N200" s="192" t="s">
        <v>409</v>
      </c>
      <c r="O200" s="192">
        <v>0</v>
      </c>
      <c r="P200" s="192">
        <v>0</v>
      </c>
      <c r="Q200" s="192">
        <v>10</v>
      </c>
      <c r="R200" s="192" t="s">
        <v>409</v>
      </c>
      <c r="S200" s="192">
        <v>4.0999999999999996</v>
      </c>
      <c r="T200" s="192" t="s">
        <v>409</v>
      </c>
      <c r="U200" s="192">
        <v>0</v>
      </c>
      <c r="V200" s="192" t="s">
        <v>409</v>
      </c>
      <c r="W200" s="192">
        <v>0.45161290322580599</v>
      </c>
      <c r="X200" s="192" t="s">
        <v>409</v>
      </c>
      <c r="Y200" s="80"/>
      <c r="Z200" s="80"/>
      <c r="AA200" s="80"/>
      <c r="AB200" s="80"/>
      <c r="AC200" s="80"/>
      <c r="AD200" s="80"/>
      <c r="AE200" s="80"/>
      <c r="AF200" s="81"/>
      <c r="AG200" s="81"/>
      <c r="AH200" s="81"/>
      <c r="AI200" s="81"/>
      <c r="AJ200" s="81"/>
      <c r="AK200" s="81"/>
      <c r="AL200" s="81"/>
      <c r="AM200" s="81"/>
      <c r="AN200" s="81"/>
    </row>
    <row r="201" spans="1:40" x14ac:dyDescent="0.2">
      <c r="A201" s="84">
        <v>194</v>
      </c>
      <c r="B201" s="84" t="str">
        <f ca="1"/>
        <v>Timor-Leste</v>
      </c>
      <c r="C201" s="84" t="str">
        <f ca="1"/>
        <v>TLS</v>
      </c>
      <c r="D201" s="84" t="str">
        <f ca="1"/>
        <v>EAS           East Asia &amp; Pacific</v>
      </c>
      <c r="E201" s="84" t="str">
        <f ca="1"/>
        <v>Blend</v>
      </c>
      <c r="F201" s="190" t="str">
        <f t="shared" ca="1" si="6"/>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6.0553007081949781</v>
      </c>
      <c r="H201" s="80" cm="1">
        <f t="array" ref="H201">IF(
    SUM(IF(
            ISNUMBER(
                IF(
                    $M$4:$V$4,
                    (M201:V201),
                    "")),
            1,
            0))
        =0,
    NA(),
    IF(
        Parameters!$D$15=1,
        IF(
            SUM(--(ISNUMBER(IF($M$4:$V$4=1,(M201:V201),""))))&gt;0,
            MAX(IF(
                ISNUMBER(M201:V201),
                IF(
                    M$4:V$4=1,
                    M201:V201,
                    ""),
                "")),
            MAX(IF(
                ISNUMBER(M201:V201),
                IF(
                    M$4:V$4=2,
                    M201:V201,
                    ""),
                ""))
        ),
        IF(
            Parameters!$D$16=1,
            IFERROR(
                AVERAGE(IF(
                    ISNUMBER(M201:V201),
                    IF(
                        M$4:V$4=1,
                        M201:V201,
                        ""),
                    "")),
                AVERAGE(IF(
                    ISNUMBER(M201:V201),
                    IF(
                        M$4:V$4=2,
                        M201:V201,
                        ""),
                    ""))
            ),
            IF(
                Parameters!$D$17=1,
                IFERROR(
                    IF(
                        OR(
                            IF(
                                ISNUMBER(M201:V201),
                                IF(
                                    M$4:V$4=1,
                                    M201:V201,
                                    ""),
                                "")
                            =0),
                        0,
                        GEOMEAN(IF(
                            ISNUMBER(M201:V201),
                            IF(
                                M$4:V$4=1,
                                M201:V201,
                                ""),
                            ""))
                    ),
                    IF(
                        OR(IF(
                            ISNUMBER(M201:V201),
                            IF(
                                M$4:V$4=2,
                                M201:V201,
                                ""),
                            "")
                            =0),
                        0,
                        GEOMEAN(IF(
                            ISNUMBER(M201:V201),
                            IF(
                                M$4:V$4=2,
                                M201:V201,
                                ""),
                            "")))
                )
            )
        )
    )
)</f>
        <v>3.6666666666666599</v>
      </c>
      <c r="I201" s="191" cm="1">
        <f t="array" ref="I201">IF(
    SUM(IF(
            ISNUMBER(
                IF(
                    $M$5:$V$5,
                    (M201:V201),
                    "")),
            1,
            0))
        =0,
    NA(),
    IF(
        Parameters!$D$15=1,
        IF(
            SUM(--(ISNUMBER(IF($M$5:$V$5=1,(M201:V201),""))))&gt;0,
            MAX(IF(
                ISNUMBER(M201:V201),
                IF(
                    M$5:V$5=1,
                    M201:V201,
                    ""),
                "")),
            MAX(IF(
                ISNUMBER(M201:V201),
                IF(
                    M$5:V$5=2,
                    M201:V201,
                    ""),
                ""))
        ),
        IF(
            Parameters!$D$16=1,
            IFERROR(
                AVERAGE(IF(
                    ISNUMBER(M201:V201),
                    IF(
                        M$5:V$5=1,
                        M201:V201,
                        ""),
                    "")),
                AVERAGE(IF(
                    ISNUMBER(M201:V201),
                    IF(
                        M$5:V$5=2,
                        M201:V201,
                        ""),
                    ""))
            ),
            IF(
                Parameters!$D$17=1,
                IFERROR(
                    IF(
                        OR(
                            IF(
                                ISNUMBER(M201:V201),
                                IF(
                                    M$5:V$5=1,
                                    M201:V201,
                                    ""),
                                "")
                            =0),
                        0,
                        GEOMEAN(IF(
                            ISNUMBER(M201:V201),
                            IF(
                                M$5:V$5=1,
                                M201:V201,
                                ""),
                            ""))
                    ),
                    IF(
                        OR(IF(
                            ISNUMBER(M201:V201),
                            IF(
                                M$5:V$5=2,
                                M201:V201,
                                ""),
                            "")
                            =0),
                        0,
                        GEOMEAN(IF(
                            ISNUMBER(M201:V201),
                            IF(
                                M$5:V$5=2,
                                M201:V201,
                                ""),
                            "")))
                )
            )
        )
    )
)</f>
        <v>10</v>
      </c>
      <c r="J201" s="242">
        <v>45188</v>
      </c>
      <c r="K201" s="242">
        <v>45272</v>
      </c>
      <c r="L201" s="91" t="s">
        <v>328</v>
      </c>
      <c r="M201" s="192">
        <v>3.6666666666666599</v>
      </c>
      <c r="N201" s="192" t="s">
        <v>409</v>
      </c>
      <c r="O201" s="192">
        <v>0</v>
      </c>
      <c r="P201" s="192">
        <v>0</v>
      </c>
      <c r="Q201" s="192">
        <v>10</v>
      </c>
      <c r="R201" s="192">
        <v>10</v>
      </c>
      <c r="S201" s="192">
        <v>3.2</v>
      </c>
      <c r="T201" s="192" t="s">
        <v>409</v>
      </c>
      <c r="U201" s="192">
        <v>0</v>
      </c>
      <c r="V201" s="192" t="s">
        <v>409</v>
      </c>
      <c r="W201" s="192">
        <v>1</v>
      </c>
      <c r="X201" s="192" t="s">
        <v>903</v>
      </c>
      <c r="Y201" s="181" t="str">
        <f>IFERROR(INDEX('Data Dictionary'!$I$8:$I$39,MATCH(Y7,'Data Dictionary'!$K$8:$K$39,0)),"")</f>
        <v/>
      </c>
      <c r="Z201" s="181" t="str">
        <f>IFERROR(INDEX('Data Dictionary'!$I$8:$I$39,MATCH(Z7,'Data Dictionary'!$K$8:$K$39,0)),"")</f>
        <v/>
      </c>
      <c r="AA201" s="80" t="str">
        <f>IFERROR(INDEX('Data Dictionary'!$I$8:$I$34,MATCH(AA7,'Data Dictionary'!$M$8:$M$34,0)),"")</f>
        <v/>
      </c>
      <c r="AB201" s="80" t="str">
        <f>IFERROR(INDEX('Data Dictionary'!$I$8:$I$34,MATCH(AB7,'Data Dictionary'!$M$8:$M$34,0)),"")</f>
        <v/>
      </c>
      <c r="AC201" s="80" t="str">
        <f>IFERROR(INDEX('Data Dictionary'!$I$8:$I$34,MATCH(AC7,'Data Dictionary'!$M$8:$M$34,0)),"")</f>
        <v/>
      </c>
      <c r="AD201" s="80" t="str">
        <f>IFERROR(INDEX('Data Dictionary'!$I$8:$I$34,MATCH(AD7,'Data Dictionary'!$M$8:$M$34,0)),"")</f>
        <v/>
      </c>
      <c r="AE201" s="80" t="str">
        <f>IFERROR(INDEX('Data Dictionary'!$I$8:$I$34,MATCH(AE7,'Data Dictionary'!$M$8:$M$34,0)),"")</f>
        <v/>
      </c>
      <c r="AF201" s="81"/>
      <c r="AG201" s="81"/>
      <c r="AH201" s="81"/>
      <c r="AI201" s="81"/>
      <c r="AJ201" s="81"/>
      <c r="AK201" s="81"/>
      <c r="AL201" s="81"/>
      <c r="AM201" s="81"/>
      <c r="AN201" s="81"/>
    </row>
    <row r="202" spans="1:40" x14ac:dyDescent="0.2">
      <c r="A202" s="84">
        <v>195</v>
      </c>
      <c r="B202" s="84" t="str">
        <f ca="1"/>
        <v>Tonga</v>
      </c>
      <c r="C202" s="84" t="str">
        <f ca="1"/>
        <v>TON</v>
      </c>
      <c r="D202" s="84" t="str">
        <f ca="1"/>
        <v>EAS           East Asia &amp; Pacific</v>
      </c>
      <c r="E202" s="84" t="str">
        <f ca="1"/>
        <v>IDA</v>
      </c>
      <c r="F202" s="190" t="str">
        <f t="shared" ca="1" si="6"/>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6.8313005106397275</v>
      </c>
      <c r="H202" s="80" cm="1">
        <f t="array" ref="H202">IF(
    SUM(IF(
            ISNUMBER(
                IF(
                    $M$4:$V$4,
                    (M202:V202),
                    "")),
            1,
            0))
        =0,
    NA(),
    IF(
        Parameters!$D$15=1,
        IF(
            SUM(--(ISNUMBER(IF($M$4:$V$4=1,(M202:V202),""))))&gt;0,
            MAX(IF(
                ISNUMBER(M202:V202),
                IF(
                    M$4:V$4=1,
                    M202:V202,
                    ""),
                "")),
            MAX(IF(
                ISNUMBER(M202:V202),
                IF(
                    M$4:V$4=2,
                    M202:V202,
                    ""),
                ""))
        ),
        IF(
            Parameters!$D$16=1,
            IFERROR(
                AVERAGE(IF(
                    ISNUMBER(M202:V202),
                    IF(
                        M$4:V$4=1,
                        M202:V202,
                        ""),
                    "")),
                AVERAGE(IF(
                    ISNUMBER(M202:V202),
                    IF(
                        M$4:V$4=2,
                        M202:V202,
                        ""),
                    ""))
            ),
            IF(
                Parameters!$D$17=1,
                IFERROR(
                    IF(
                        OR(
                            IF(
                                ISNUMBER(M202:V202),
                                IF(
                                    M$4:V$4=1,
                                    M202:V202,
                                    ""),
                                "")
                            =0),
                        0,
                        GEOMEAN(IF(
                            ISNUMBER(M202:V202),
                            IF(
                                M$4:V$4=1,
                                M202:V202,
                                ""),
                            ""))
                    ),
                    IF(
                        OR(IF(
                            ISNUMBER(M202:V202),
                            IF(
                                M$4:V$4=2,
                                M202:V202,
                                ""),
                            "")
                            =0),
                        0,
                        GEOMEAN(IF(
                            ISNUMBER(M202:V202),
                            IF(
                                M$4:V$4=2,
                                M202:V202,
                                ""),
                            "")))
                )
            )
        )
    )
)</f>
        <v>4.6666666666666599</v>
      </c>
      <c r="I202" s="191" cm="1">
        <f t="array" ref="I202">IF(
    SUM(IF(
            ISNUMBER(
                IF(
                    $M$5:$V$5,
                    (M202:V202),
                    "")),
            1,
            0))
        =0,
    NA(),
    IF(
        Parameters!$D$15=1,
        IF(
            SUM(--(ISNUMBER(IF($M$5:$V$5=1,(M202:V202),""))))&gt;0,
            MAX(IF(
                ISNUMBER(M202:V202),
                IF(
                    M$5:V$5=1,
                    M202:V202,
                    ""),
                "")),
            MAX(IF(
                ISNUMBER(M202:V202),
                IF(
                    M$5:V$5=2,
                    M202:V202,
                    ""),
                ""))
        ),
        IF(
            Parameters!$D$16=1,
            IFERROR(
                AVERAGE(IF(
                    ISNUMBER(M202:V202),
                    IF(
                        M$5:V$5=1,
                        M202:V202,
                        ""),
                    "")),
                AVERAGE(IF(
                    ISNUMBER(M202:V202),
                    IF(
                        M$5:V$5=2,
                        M202:V202,
                        ""),
                    ""))
            ),
            IF(
                Parameters!$D$17=1,
                IFERROR(
                    IF(
                        OR(
                            IF(
                                ISNUMBER(M202:V202),
                                IF(
                                    M$5:V$5=1,
                                    M202:V202,
                                    ""),
                                "")
                            =0),
                        0,
                        GEOMEAN(IF(
                            ISNUMBER(M202:V202),
                            IF(
                                M$5:V$5=1,
                                M202:V202,
                                ""),
                            ""))
                    ),
                    IF(
                        OR(IF(
                            ISNUMBER(M202:V202),
                            IF(
                                M$5:V$5=2,
                                M202:V202,
                                ""),
                            "")
                            =0),
                        0,
                        GEOMEAN(IF(
                            ISNUMBER(M202:V202),
                            IF(
                                M$5:V$5=2,
                                M202:V202,
                                ""),
                            "")))
                )
            )
        )
    )
)</f>
        <v>10</v>
      </c>
      <c r="J202" s="242">
        <v>45188</v>
      </c>
      <c r="K202" s="242">
        <v>45259</v>
      </c>
      <c r="L202" s="91" t="s">
        <v>330</v>
      </c>
      <c r="M202" s="192">
        <v>4.6666666666666599</v>
      </c>
      <c r="N202" s="192">
        <v>0</v>
      </c>
      <c r="O202" s="192">
        <v>0</v>
      </c>
      <c r="P202" s="192">
        <v>0</v>
      </c>
      <c r="Q202" s="192">
        <v>10</v>
      </c>
      <c r="R202" s="192" t="s">
        <v>409</v>
      </c>
      <c r="S202" s="192">
        <v>3.8</v>
      </c>
      <c r="T202" s="192" t="s">
        <v>952</v>
      </c>
      <c r="U202" s="192">
        <v>0</v>
      </c>
      <c r="V202" s="192" t="s">
        <v>409</v>
      </c>
      <c r="W202" s="192">
        <v>1</v>
      </c>
      <c r="X202" s="192" t="s">
        <v>409</v>
      </c>
      <c r="Y202" s="181" t="str">
        <f>IFERROR(INDEX('Data Dictionary'!$J$8:$J$39,MATCH(Y7,'Data Dictionary'!$K$8:$K$39,0)),"")</f>
        <v/>
      </c>
      <c r="Z202" s="181" t="str">
        <f>IFERROR(INDEX('Data Dictionary'!$J$8:$J$39,MATCH(Z7,'Data Dictionary'!$K$8:$K$39,0)),"")</f>
        <v/>
      </c>
      <c r="AA202" s="80" t="str">
        <f>IFERROR(INDEX('Data Dictionary'!$J$8:$J$34,MATCH(AA7,'Data Dictionary'!$M$8:$M$34,0)),"")</f>
        <v/>
      </c>
      <c r="AB202" s="80" t="str">
        <f>IFERROR(INDEX('Data Dictionary'!$J$8:$J$34,MATCH(AB7,'Data Dictionary'!$M$8:$M$34,0)),"")</f>
        <v/>
      </c>
      <c r="AC202" s="80" t="str">
        <f>IFERROR(INDEX('Data Dictionary'!$J$8:$J$34,MATCH(AC7,'Data Dictionary'!$M$8:$M$34,0)),"")</f>
        <v/>
      </c>
      <c r="AD202" s="80" t="str">
        <f>IFERROR(INDEX('Data Dictionary'!$J$8:$J$34,MATCH(AD7,'Data Dictionary'!$M$8:$M$34,0)),"")</f>
        <v/>
      </c>
      <c r="AE202" s="80" t="str">
        <f>IFERROR(INDEX('Data Dictionary'!$J$8:$J$34,MATCH(AE7,'Data Dictionary'!$M$8:$M$34,0)),"")</f>
        <v/>
      </c>
      <c r="AF202" s="81"/>
      <c r="AG202" s="81"/>
      <c r="AH202" s="81"/>
      <c r="AI202" s="81"/>
      <c r="AJ202" s="81"/>
      <c r="AK202" s="81"/>
      <c r="AL202" s="81"/>
      <c r="AM202" s="81"/>
      <c r="AN202" s="81"/>
    </row>
    <row r="203" spans="1:40" x14ac:dyDescent="0.2">
      <c r="A203" s="84">
        <v>196</v>
      </c>
      <c r="B203" s="84" t="str">
        <f ca="1"/>
        <v>Trinidad and Tobago</v>
      </c>
      <c r="C203" s="84" t="str">
        <f ca="1"/>
        <v>TTO</v>
      </c>
      <c r="D203" s="84" t="str">
        <f ca="1"/>
        <v>LCN           Latin America &amp; Caribbean</v>
      </c>
      <c r="E203" s="84" t="str">
        <f ca="1"/>
        <v>IBRD</v>
      </c>
      <c r="F203" s="190" t="str">
        <f t="shared" ca="1" si="6"/>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$M$4:$V$4,
                    (M203:V203),
                    "")),
            1,
            0))
        =0,
    NA(),
    IF(
        Parameters!$D$15=1,
        IF(
            SUM(--(ISNUMBER(IF($M$4:$V$4=1,(M203:V203),""))))&gt;0,
            MAX(IF(
                ISNUMBER(M203:V203),
                IF(
                    M$4:V$4=1,
                    M203:V203,
                    ""),
                "")),
            MAX(IF(
                ISNUMBER(M203:V203),
                IF(
                    M$4:V$4=2,
                    M203:V203,
                    ""),
                ""))
        ),
        IF(
            Parameters!$D$16=1,
            IFERROR(
                AVERAGE(IF(
                    ISNUMBER(M203:V203),
                    IF(
                        M$4:V$4=1,
                        M203:V203,
                        ""),
                    "")),
                AVERAGE(IF(
                    ISNUMBER(M203:V203),
                    IF(
                        M$4:V$4=2,
                        M203:V203,
                        ""),
                    ""))
            ),
            IF(
                Parameters!$D$17=1,
                IFERROR(
                    IF(
                        OR(
                            IF(
                                ISNUMBER(M203:V203),
                                IF(
                                    M$4:V$4=1,
                                    M203:V203,
                                    ""),
                                "")
                            =0),
                        0,
                        GEOMEAN(IF(
                            ISNUMBER(M203:V203),
                            IF(
                                M$4:V$4=1,
                                M203:V203,
                                ""),
                            ""))
                    ),
                    IF(
                        OR(IF(
                            ISNUMBER(M203:V203),
                            IF(
                                M$4:V$4=2,
                                M203:V203,
                                ""),
                            "")
                            =0),
                        0,
                        GEOMEAN(IF(
                            ISNUMBER(M203:V203),
                            IF(
                                M$4:V$4=2,
                                M203:V203,
                                ""),
                            "")))
                )
            )
        )
    )
)</f>
        <v>4.1666666666666599</v>
      </c>
      <c r="I203" s="191" cm="1">
        <f t="array" ref="I203">IF(
    SUM(IF(
            ISNUMBER(
                IF(
                    $M$5:$V$5,
                    (M203:V203),
                    "")),
            1,
            0))
        =0,
    NA(),
    IF(
        Parameters!$D$15=1,
        IF(
            SUM(--(ISNUMBER(IF($M$5:$V$5=1,(M203:V203),""))))&gt;0,
            MAX(IF(
                ISNUMBER(M203:V203),
                IF(
                    M$5:V$5=1,
                    M203:V203,
                    ""),
                "")),
            MAX(IF(
                ISNUMBER(M203:V203),
                IF(
                    M$5:V$5=2,
                    M203:V203,
                    ""),
                ""))
        ),
        IF(
            Parameters!$D$16=1,
            IFERROR(
                AVERAGE(IF(
                    ISNUMBER(M203:V203),
                    IF(
                        M$5:V$5=1,
                        M203:V203,
                        ""),
                    "")),
                AVERAGE(IF(
                    ISNUMBER(M203:V203),
                    IF(
                        M$5:V$5=2,
                        M203:V203,
                        ""),
                    ""))
            ),
            IF(
                Parameters!$D$17=1,
                IFERROR(
                    IF(
                        OR(
                            IF(
                                ISNUMBER(M203:V203),
                                IF(
                                    M$5:V$5=1,
                                    M203:V203,
                                    ""),
                                "")
                            =0),
                        0,
                        GEOMEAN(IF(
                            ISNUMBER(M203:V203),
                            IF(
                                M$5:V$5=1,
                                M203:V203,
                                ""),
                            ""))
                    ),
                    IF(
                        OR(IF(
                            ISNUMBER(M203:V203),
                            IF(
                                M$5:V$5=2,
                                M203:V203,
                                ""),
                            "")
                            =0),
                        0,
                        GEOMEAN(IF(
                            ISNUMBER(M203:V203),
                            IF(
                                M$5:V$5=2,
                                M203:V203,
                                ""),
                            "")))
                )
            )
        )
    )
)</f>
        <v>0</v>
      </c>
      <c r="J203" s="242">
        <v>45188</v>
      </c>
      <c r="K203" s="242">
        <v>45259</v>
      </c>
      <c r="L203" s="91" t="s">
        <v>332</v>
      </c>
      <c r="M203" s="192">
        <v>4.1666666666666599</v>
      </c>
      <c r="N203" s="192" t="s">
        <v>409</v>
      </c>
      <c r="O203" s="192">
        <v>0</v>
      </c>
      <c r="P203" s="192">
        <v>0</v>
      </c>
      <c r="Q203" s="192">
        <v>0</v>
      </c>
      <c r="R203" s="192" t="s">
        <v>409</v>
      </c>
      <c r="S203" s="192">
        <v>3.5</v>
      </c>
      <c r="T203" s="192" t="s">
        <v>409</v>
      </c>
      <c r="U203" s="192">
        <v>0</v>
      </c>
      <c r="V203" s="192" t="s">
        <v>409</v>
      </c>
      <c r="W203" s="192">
        <v>0.5</v>
      </c>
      <c r="X203" s="192" t="s">
        <v>409</v>
      </c>
      <c r="Y203" s="80"/>
      <c r="Z203" s="80"/>
      <c r="AA203" s="80"/>
      <c r="AB203" s="80"/>
      <c r="AC203" s="80"/>
      <c r="AD203" s="80"/>
      <c r="AE203" s="80"/>
      <c r="AF203" s="81"/>
      <c r="AG203" s="81"/>
      <c r="AH203" s="81"/>
      <c r="AI203" s="81"/>
      <c r="AJ203" s="81"/>
      <c r="AK203" s="81"/>
      <c r="AL203" s="81"/>
      <c r="AM203" s="81"/>
      <c r="AN203" s="81"/>
    </row>
    <row r="204" spans="1:40" x14ac:dyDescent="0.2">
      <c r="A204" s="84">
        <v>197</v>
      </c>
      <c r="B204" s="84" t="str">
        <f ca="1"/>
        <v>Tunisia</v>
      </c>
      <c r="C204" s="84" t="str">
        <f ca="1"/>
        <v>TUN</v>
      </c>
      <c r="D204" s="84" t="str">
        <f ca="1"/>
        <v>MEA           Middle East &amp; North Africa</v>
      </c>
      <c r="E204" s="84" t="str">
        <f ca="1"/>
        <v>IBRD</v>
      </c>
      <c r="F204" s="190" t="str">
        <f t="shared" ca="1" si="6"/>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7.1879528842826037</v>
      </c>
      <c r="H204" s="80" cm="1">
        <f t="array" ref="H204">IF(
    SUM(IF(
            ISNUMBER(
                IF(
                    $M$4:$V$4,
                    (M204:V204),
                    "")),
            1,
            0))
        =0,
    NA(),
    IF(
        Parameters!$D$15=1,
        IF(
            SUM(--(ISNUMBER(IF($M$4:$V$4=1,(M204:V204),""))))&gt;0,
            MAX(IF(
                ISNUMBER(M204:V204),
                IF(
                    M$4:V$4=1,
                    M204:V204,
                    ""),
                "")),
            MAX(IF(
                ISNUMBER(M204:V204),
                IF(
                    M$4:V$4=2,
                    M204:V204,
                    ""),
                ""))
        ),
        IF(
            Parameters!$D$16=1,
            IFERROR(
                AVERAGE(IF(
                    ISNUMBER(M204:V204),
                    IF(
                        M$4:V$4=1,
                        M204:V204,
                        ""),
                    "")),
                AVERAGE(IF(
                    ISNUMBER(M204:V204),
                    IF(
                        M$4:V$4=2,
                        M204:V204,
                        ""),
                    ""))
            ),
            IF(
                Parameters!$D$17=1,
                IFERROR(
                    IF(
                        OR(
                            IF(
                                ISNUMBER(M204:V204),
                                IF(
                                    M$4:V$4=1,
                                    M204:V204,
                                    ""),
                                "")
                            =0),
                        0,
                        GEOMEAN(IF(
                            ISNUMBER(M204:V204),
                            IF(
                                M$4:V$4=1,
                                M204:V204,
                                ""),
                            ""))
                    ),
                    IF(
                        OR(IF(
                            ISNUMBER(M204:V204),
                            IF(
                                M$4:V$4=2,
                                M204:V204,
                                ""),
                            "")
                            =0),
                        0,
                        GEOMEAN(IF(
                            ISNUMBER(M204:V204),
                            IF(
                                M$4:V$4=2,
                                M204:V204,
                                ""),
                            "")))
                )
            )
        )
    )
)</f>
        <v>5.1666666666666599</v>
      </c>
      <c r="I204" s="191" cm="1">
        <f t="array" ref="I204">IF(
    SUM(IF(
            ISNUMBER(
                IF(
                    $M$5:$V$5,
                    (M204:V204),
                    "")),
            1,
            0))
        =0,
    NA(),
    IF(
        Parameters!$D$15=1,
        IF(
            SUM(--(ISNUMBER(IF($M$5:$V$5=1,(M204:V204),""))))&gt;0,
            MAX(IF(
                ISNUMBER(M204:V204),
                IF(
                    M$5:V$5=1,
                    M204:V204,
                    ""),
                "")),
            MAX(IF(
                ISNUMBER(M204:V204),
                IF(
                    M$5:V$5=2,
                    M204:V204,
                    ""),
                ""))
        ),
        IF(
            Parameters!$D$16=1,
            IFERROR(
                AVERAGE(IF(
                    ISNUMBER(M204:V204),
                    IF(
                        M$5:V$5=1,
                        M204:V204,
                        ""),
                    "")),
                AVERAGE(IF(
                    ISNUMBER(M204:V204),
                    IF(
                        M$5:V$5=2,
                        M204:V204,
                        ""),
                    ""))
            ),
            IF(
                Parameters!$D$17=1,
                IFERROR(
                    IF(
                        OR(
                            IF(
                                ISNUMBER(M204:V204),
                                IF(
                                    M$5:V$5=1,
                                    M204:V204,
                                    ""),
                                "")
                            =0),
                        0,
                        GEOMEAN(IF(
                            ISNUMBER(M204:V204),
                            IF(
                                M$5:V$5=1,
                                M204:V204,
                                ""),
                            ""))
                    ),
                    IF(
                        OR(IF(
                            ISNUMBER(M204:V204),
                            IF(
                                M$5:V$5=2,
                                M204:V204,
                                ""),
                            "")
                            =0),
                        0,
                        GEOMEAN(IF(
                            ISNUMBER(M204:V204),
                            IF(
                                M$5:V$5=2,
                                M204:V204,
                                ""),
                            "")))
                )
            )
        )
    )
)</f>
        <v>10</v>
      </c>
      <c r="J204" s="242">
        <v>45188</v>
      </c>
      <c r="K204" s="242">
        <v>45259</v>
      </c>
      <c r="L204" s="91" t="s">
        <v>334</v>
      </c>
      <c r="M204" s="192">
        <v>5.1666666666666599</v>
      </c>
      <c r="N204" s="192">
        <v>0</v>
      </c>
      <c r="O204" s="192">
        <v>0</v>
      </c>
      <c r="P204" s="192">
        <v>0</v>
      </c>
      <c r="Q204" s="192">
        <v>10</v>
      </c>
      <c r="R204" s="192" t="s">
        <v>409</v>
      </c>
      <c r="S204" s="192">
        <v>4.0999999999999996</v>
      </c>
      <c r="T204" s="192" t="s">
        <v>953</v>
      </c>
      <c r="U204" s="192">
        <v>0</v>
      </c>
      <c r="V204" s="192" t="s">
        <v>409</v>
      </c>
      <c r="W204" s="192">
        <v>0.42105263157894701</v>
      </c>
      <c r="X204" s="192" t="s">
        <v>409</v>
      </c>
      <c r="Y204" s="80"/>
      <c r="Z204" s="80"/>
      <c r="AA204" s="80"/>
      <c r="AB204" s="80"/>
      <c r="AC204" s="80"/>
      <c r="AD204" s="80"/>
      <c r="AE204" s="80"/>
      <c r="AF204" s="81"/>
      <c r="AG204" s="81"/>
      <c r="AH204" s="81"/>
      <c r="AI204" s="81"/>
      <c r="AJ204" s="81"/>
      <c r="AK204" s="81"/>
      <c r="AL204" s="81"/>
      <c r="AM204" s="81"/>
      <c r="AN204" s="81"/>
    </row>
    <row r="205" spans="1:40" x14ac:dyDescent="0.2">
      <c r="A205" s="84">
        <v>198</v>
      </c>
      <c r="B205" s="84" t="str">
        <f ca="1"/>
        <v>Türkiye</v>
      </c>
      <c r="C205" s="84" t="str">
        <f ca="1"/>
        <v>TUR</v>
      </c>
      <c r="D205" s="84" t="str">
        <f ca="1"/>
        <v>ECS           Europe &amp; Central Asia</v>
      </c>
      <c r="E205" s="84" t="str">
        <f ca="1"/>
        <v>IBRD</v>
      </c>
      <c r="F205" s="190" t="str">
        <f t="shared" ca="1" si="6"/>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8.4656167328001928</v>
      </c>
      <c r="H205" s="80" cm="1">
        <f t="array" ref="H205">IF(
    SUM(IF(
            ISNUMBER(
                IF(
                    $M$4:$V$4,
                    (M205:V205),
                    "")),
            1,
            0))
        =0,
    NA(),
    IF(
        Parameters!$D$15=1,
        IF(
            SUM(--(ISNUMBER(IF($M$4:$V$4=1,(M205:V205),""))))&gt;0,
            MAX(IF(
                ISNUMBER(M205:V205),
                IF(
                    M$4:V$4=1,
                    M205:V205,
                    ""),
                "")),
            MAX(IF(
                ISNUMBER(M205:V205),
                IF(
                    M$4:V$4=2,
                    M205:V205,
                    ""),
                ""))
        ),
        IF(
            Parameters!$D$16=1,
            IFERROR(
                AVERAGE(IF(
                    ISNUMBER(M205:V205),
                    IF(
                        M$4:V$4=1,
                        M205:V205,
                        ""),
                    "")),
                AVERAGE(IF(
                    ISNUMBER(M205:V205),
                    IF(
                        M$4:V$4=2,
                        M205:V205,
                        ""),
                    ""))
            ),
            IF(
                Parameters!$D$17=1,
                IFERROR(
                    IF(
                        OR(
                            IF(
                                ISNUMBER(M205:V205),
                                IF(
                                    M$4:V$4=1,
                                    M205:V205,
                                    ""),
                                "")
                            =0),
                        0,
                        GEOMEAN(IF(
                            ISNUMBER(M205:V205),
                            IF(
                                M$4:V$4=1,
                                M205:V205,
                                ""),
                            ""))
                    ),
                    IF(
                        OR(IF(
                            ISNUMBER(M205:V205),
                            IF(
                                M$4:V$4=2,
                                M205:V205,
                                ""),
                            "")
                            =0),
                        0,
                        GEOMEAN(IF(
                            ISNUMBER(M205:V205),
                            IF(
                                M$4:V$4=2,
                                M205:V205,
                                ""),
                            "")))
                )
            )
        )
    )
)</f>
        <v>7.1666666666666599</v>
      </c>
      <c r="I205" s="191" cm="1">
        <f t="array" ref="I205">IF(
    SUM(IF(
            ISNUMBER(
                IF(
                    $M$5:$V$5,
                    (M205:V205),
                    "")),
            1,
            0))
        =0,
    NA(),
    IF(
        Parameters!$D$15=1,
        IF(
            SUM(--(ISNUMBER(IF($M$5:$V$5=1,(M205:V205),""))))&gt;0,
            MAX(IF(
                ISNUMBER(M205:V205),
                IF(
                    M$5:V$5=1,
                    M205:V205,
                    ""),
                "")),
            MAX(IF(
                ISNUMBER(M205:V205),
                IF(
                    M$5:V$5=2,
                    M205:V205,
                    ""),
                ""))
        ),
        IF(
            Parameters!$D$16=1,
            IFERROR(
                AVERAGE(IF(
                    ISNUMBER(M205:V205),
                    IF(
                        M$5:V$5=1,
                        M205:V205,
                        ""),
                    "")),
                AVERAGE(IF(
                    ISNUMBER(M205:V205),
                    IF(
                        M$5:V$5=2,
                        M205:V205,
                        ""),
                    ""))
            ),
            IF(
                Parameters!$D$17=1,
                IFERROR(
                    IF(
                        OR(
                            IF(
                                ISNUMBER(M205:V205),
                                IF(
                                    M$5:V$5=1,
                                    M205:V205,
                                    ""),
                                "")
                            =0),
                        0,
                        GEOMEAN(IF(
                            ISNUMBER(M205:V205),
                            IF(
                                M$5:V$5=1,
                                M205:V205,
                                ""),
                            ""))
                    ),
                    IF(
                        OR(IF(
                            ISNUMBER(M205:V205),
                            IF(
                                M$5:V$5=2,
                                M205:V205,
                                ""),
                            "")
                            =0),
                        0,
                        GEOMEAN(IF(
                            ISNUMBER(M205:V205),
                            IF(
                                M$5:V$5=2,
                                M205:V205,
                                ""),
                            "")))
                )
            )
        )
    )
)</f>
        <v>10</v>
      </c>
      <c r="J205" s="242">
        <v>45188</v>
      </c>
      <c r="K205" s="242">
        <v>45218</v>
      </c>
      <c r="L205" s="91" t="s">
        <v>335</v>
      </c>
      <c r="M205" s="192">
        <v>7.1666666666666599</v>
      </c>
      <c r="N205" s="192">
        <v>0</v>
      </c>
      <c r="O205" s="192">
        <v>0</v>
      </c>
      <c r="P205" s="192">
        <v>10</v>
      </c>
      <c r="Q205" s="192">
        <v>0</v>
      </c>
      <c r="R205" s="192" t="s">
        <v>409</v>
      </c>
      <c r="S205" s="192">
        <v>5.3</v>
      </c>
      <c r="T205" s="192" t="s">
        <v>954</v>
      </c>
      <c r="U205" s="192">
        <v>0</v>
      </c>
      <c r="V205" s="192" t="s">
        <v>881</v>
      </c>
      <c r="W205" s="192">
        <v>9.0090090090090003E-2</v>
      </c>
      <c r="X205" s="192" t="s">
        <v>409</v>
      </c>
      <c r="Y205" s="80"/>
      <c r="Z205" s="80"/>
      <c r="AA205" s="80"/>
      <c r="AB205" s="80"/>
      <c r="AC205" s="80"/>
      <c r="AD205" s="80"/>
      <c r="AE205" s="80"/>
      <c r="AF205" s="81"/>
      <c r="AG205" s="81"/>
      <c r="AH205" s="81"/>
      <c r="AI205" s="81"/>
      <c r="AJ205" s="81"/>
      <c r="AK205" s="81"/>
      <c r="AL205" s="81"/>
      <c r="AM205" s="81"/>
      <c r="AN205" s="81"/>
    </row>
    <row r="206" spans="1:40" x14ac:dyDescent="0.2">
      <c r="A206" s="84">
        <v>199</v>
      </c>
      <c r="B206" s="35" t="str">
        <f ca="1"/>
        <v>Tuvalu</v>
      </c>
      <c r="C206" s="35" t="str">
        <f ca="1"/>
        <v>TUV</v>
      </c>
      <c r="D206" s="35" t="str">
        <f ca="1"/>
        <v>EAS           East Asia &amp; Pacific</v>
      </c>
      <c r="E206" s="35" t="str">
        <f ca="1"/>
        <v>IDA</v>
      </c>
      <c r="F206" s="190" t="str">
        <f t="shared" ca="1" si="6"/>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$M$4:$V$4,
                    (M206:V206),
                    "")),
            1,
            0))
        =0,
    NA(),
    IF(
        Parameters!$D$15=1,
        IF(
            SUM(--(ISNUMBER(IF($M$4:$V$4=1,(M206:V206),""))))&gt;0,
            MAX(IF(
                ISNUMBER(M206:V206),
                IF(
                    M$4:V$4=1,
                    M206:V206,
                    ""),
                "")),
            MAX(IF(
                ISNUMBER(M206:V206),
                IF(
                    M$4:V$4=2,
                    M206:V206,
                    ""),
                ""))
        ),
        IF(
            Parameters!$D$16=1,
            IFERROR(
                AVERAGE(IF(
                    ISNUMBER(M206:V206),
                    IF(
                        M$4:V$4=1,
                        M206:V206,
                        ""),
                    "")),
                AVERAGE(IF(
                    ISNUMBER(M206:V206),
                    IF(
                        M$4:V$4=2,
                        M206:V206,
                        ""),
                    ""))
            ),
            IF(
                Parameters!$D$17=1,
                IFERROR(
                    IF(
                        OR(
                            IF(
                                ISNUMBER(M206:V206),
                                IF(
                                    M$4:V$4=1,
                                    M206:V206,
                                    ""),
                                "")
                            =0),
                        0,
                        GEOMEAN(IF(
                            ISNUMBER(M206:V206),
                            IF(
                                M$4:V$4=1,
                                M206:V206,
                                ""),
                            ""))
                    ),
                    IF(
                        OR(IF(
                            ISNUMBER(M206:V206),
                            IF(
                                M$4:V$4=2,
                                M206:V206,
                                ""),
                            "")
                            =0),
                        0,
                        GEOMEAN(IF(
                            ISNUMBER(M206:V206),
                            IF(
                                M$4:V$4=2,
                                M206:V206,
                                ""),
                            "")))
                )
            )
        )
    )
)</f>
        <v>2.3333333333333299</v>
      </c>
      <c r="I206" s="191" cm="1">
        <f t="array" ref="I206">IF(
    SUM(IF(
            ISNUMBER(
                IF(
                    $M$5:$V$5,
                    (M206:V206),
                    "")),
            1,
            0))
        =0,
    NA(),
    IF(
        Parameters!$D$15=1,
        IF(
            SUM(--(ISNUMBER(IF($M$5:$V$5=1,(M206:V206),""))))&gt;0,
            MAX(IF(
                ISNUMBER(M206:V206),
                IF(
                    M$5:V$5=1,
                    M206:V206,
                    ""),
                "")),
            MAX(IF(
                ISNUMBER(M206:V206),
                IF(
                    M$5:V$5=2,
                    M206:V206,
                    ""),
                ""))
        ),
        IF(
            Parameters!$D$16=1,
            IFERROR(
                AVERAGE(IF(
                    ISNUMBER(M206:V206),
                    IF(
                        M$5:V$5=1,
                        M206:V206,
                        ""),
                    "")),
                AVERAGE(IF(
                    ISNUMBER(M206:V206),
                    IF(
                        M$5:V$5=2,
                        M206:V206,
                        ""),
                    ""))
            ),
            IF(
                Parameters!$D$17=1,
                IFERROR(
                    IF(
                        OR(
                            IF(
                                ISNUMBER(M206:V206),
                                IF(
                                    M$5:V$5=1,
                                    M206:V206,
                                    ""),
                                "")
                            =0),
                        0,
                        GEOMEAN(IF(
                            ISNUMBER(M206:V206),
                            IF(
                                M$5:V$5=1,
                                M206:V206,
                                ""),
                            ""))
                    ),
                    IF(
                        OR(IF(
                            ISNUMBER(M206:V206),
                            IF(
                                M$5:V$5=2,
                                M206:V206,
                                ""),
                            "")
                            =0),
                        0,
                        GEOMEAN(IF(
                            ISNUMBER(M206:V206),
                            IF(
                                M$5:V$5=2,
                                M206:V206,
                                ""),
                            "")))
                )
            )
        )
    )
)</f>
        <v>0</v>
      </c>
      <c r="J206" s="242">
        <v>45188</v>
      </c>
      <c r="K206" s="242">
        <v>45188</v>
      </c>
      <c r="L206" s="91" t="s">
        <v>337</v>
      </c>
      <c r="M206" s="192">
        <v>2.3333333333333299</v>
      </c>
      <c r="N206" s="192" t="s">
        <v>409</v>
      </c>
      <c r="O206" s="192">
        <v>0</v>
      </c>
      <c r="P206" s="192">
        <v>0</v>
      </c>
      <c r="Q206" s="192">
        <v>0</v>
      </c>
      <c r="R206" s="192" t="s">
        <v>409</v>
      </c>
      <c r="S206" s="192">
        <v>2.4</v>
      </c>
      <c r="T206" s="192" t="s">
        <v>409</v>
      </c>
      <c r="U206" s="192">
        <v>0</v>
      </c>
      <c r="V206" s="192" t="s">
        <v>409</v>
      </c>
      <c r="W206" s="192">
        <v>0.6</v>
      </c>
      <c r="X206" s="192" t="s">
        <v>409</v>
      </c>
    </row>
    <row r="207" spans="1:40" x14ac:dyDescent="0.2">
      <c r="A207" s="84">
        <v>200</v>
      </c>
      <c r="B207" s="35" t="str">
        <f ca="1"/>
        <v>Taiwan, China</v>
      </c>
      <c r="C207" s="35" t="str">
        <f ca="1"/>
        <v>TWN</v>
      </c>
      <c r="D207" s="35" t="str">
        <f ca="1"/>
        <v>EAS           East Asia &amp; Pacific</v>
      </c>
      <c r="E207" s="35" t="str">
        <f ca="1"/>
        <v>NA</v>
      </c>
      <c r="F207" s="190" t="str">
        <f t="shared" ca="1" si="6"/>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t="e" cm="1">
        <f t="array" ref="H207">IF(
    SUM(IF(
            ISNUMBER(
                IF(
                    $M$4:$V$4,
                    (M207:V207),
                    "")),
            1,
            0))
        =0,
    NA(),
    IF(
        Parameters!$D$15=1,
        IF(
            SUM(--(ISNUMBER(IF($M$4:$V$4=1,(M207:V207),""))))&gt;0,
            MAX(IF(
                ISNUMBER(M207:V207),
                IF(
                    M$4:V$4=1,
                    M207:V207,
                    ""),
                "")),
            MAX(IF(
                ISNUMBER(M207:V207),
                IF(
                    M$4:V$4=2,
                    M207:V207,
                    ""),
                ""))
        ),
        IF(
            Parameters!$D$16=1,
            IFERROR(
                AVERAGE(IF(
                    ISNUMBER(M207:V207),
                    IF(
                        M$4:V$4=1,
                        M207:V207,
                        ""),
                    "")),
                AVERAGE(IF(
                    ISNUMBER(M207:V207),
                    IF(
                        M$4:V$4=2,
                        M207:V207,
                        ""),
                    ""))
            ),
            IF(
                Parameters!$D$17=1,
                IFERROR(
                    IF(
                        OR(
                            IF(
                                ISNUMBER(M207:V207),
                                IF(
                                    M$4:V$4=1,
                                    M207:V207,
                                    ""),
                                "")
                            =0),
                        0,
                        GEOMEAN(IF(
                            ISNUMBER(M207:V207),
                            IF(
                                M$4:V$4=1,
                                M207:V207,
                                ""),
                            ""))
                    ),
                    IF(
                        OR(IF(
                            ISNUMBER(M207:V207),
                            IF(
                                M$4:V$4=2,
                                M207:V207,
                                ""),
                            "")
                            =0),
                        0,
                        GEOMEAN(IF(
                            ISNUMBER(M207:V207),
                            IF(
                                M$4:V$4=2,
                                M207:V207,
                                ""),
                            "")))
                )
            )
        )
    )
)</f>
        <v>#N/A</v>
      </c>
      <c r="I207" s="191" cm="1">
        <f t="array" ref="I207">IF(
    SUM(IF(
            ISNUMBER(
                IF(
                    $M$5:$V$5,
                    (M207:V207),
                    "")),
            1,
            0))
        =0,
    NA(),
    IF(
        Parameters!$D$15=1,
        IF(
            SUM(--(ISNUMBER(IF($M$5:$V$5=1,(M207:V207),""))))&gt;0,
            MAX(IF(
                ISNUMBER(M207:V207),
                IF(
                    M$5:V$5=1,
                    M207:V207,
                    ""),
                "")),
            MAX(IF(
                ISNUMBER(M207:V207),
                IF(
                    M$5:V$5=2,
                    M207:V207,
                    ""),
                ""))
        ),
        IF(
            Parameters!$D$16=1,
            IFERROR(
                AVERAGE(IF(
                    ISNUMBER(M207:V207),
                    IF(
                        M$5:V$5=1,
                        M207:V207,
                        ""),
                    "")),
                AVERAGE(IF(
                    ISNUMBER(M207:V207),
                    IF(
                        M$5:V$5=2,
                        M207:V207,
                        ""),
                    ""))
            ),
            IF(
                Parameters!$D$17=1,
                IFERROR(
                    IF(
                        OR(
                            IF(
                                ISNUMBER(M207:V207),
                                IF(
                                    M$5:V$5=1,
                                    M207:V207,
                                    ""),
                                "")
                            =0),
                        0,
                        GEOMEAN(IF(
                            ISNUMBER(M207:V207),
                            IF(
                                M$5:V$5=1,
                                M207:V207,
                                ""),
                            ""))
                    ),
                    IF(
                        OR(IF(
                            ISNUMBER(M207:V207),
                            IF(
                                M$5:V$5=2,
                                M207:V207,
                                ""),
                            "")
                            =0),
                        0,
                        GEOMEAN(IF(
                            ISNUMBER(M207:V207),
                            IF(
                                M$5:V$5=2,
                                M207:V207,
                                ""),
                            "")))
                )
            )
        )
    )
)</f>
        <v>0</v>
      </c>
      <c r="J207" s="242">
        <v>44887</v>
      </c>
      <c r="K207" s="242">
        <v>45001</v>
      </c>
      <c r="L207" s="91" t="s">
        <v>718</v>
      </c>
      <c r="M207" s="192" t="s">
        <v>409</v>
      </c>
      <c r="N207" s="192" t="s">
        <v>409</v>
      </c>
      <c r="O207" s="192" t="s">
        <v>409</v>
      </c>
      <c r="P207" s="192">
        <v>0</v>
      </c>
      <c r="Q207" s="192">
        <v>0</v>
      </c>
      <c r="R207" s="192" t="s">
        <v>409</v>
      </c>
      <c r="S207" s="192" t="s">
        <v>409</v>
      </c>
      <c r="T207" s="192" t="s">
        <v>409</v>
      </c>
      <c r="U207" s="192" t="s">
        <v>409</v>
      </c>
      <c r="V207" s="192" t="s">
        <v>409</v>
      </c>
      <c r="W207" s="192">
        <v>0</v>
      </c>
      <c r="X207" s="192" t="s">
        <v>409</v>
      </c>
    </row>
    <row r="208" spans="1:40" x14ac:dyDescent="0.2">
      <c r="A208" s="84">
        <v>201</v>
      </c>
      <c r="B208" s="35" t="str">
        <f ca="1"/>
        <v>Tanzania</v>
      </c>
      <c r="C208" s="35" t="str">
        <f ca="1"/>
        <v>TZA</v>
      </c>
      <c r="D208" s="35" t="str">
        <f ca="1"/>
        <v>SSF           Sub-Saharan Africa</v>
      </c>
      <c r="E208" s="35" t="str">
        <f ca="1"/>
        <v>IDA</v>
      </c>
      <c r="F208" s="190" t="str">
        <f t="shared" ca="1" si="6"/>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7.416198487095663</v>
      </c>
      <c r="H208" s="80" cm="1">
        <f t="array" ref="H208">IF(
    SUM(IF(
            ISNUMBER(
                IF(
                    $M$4:$V$4,
                    (M208:V208),
                    "")),
            1,
            0))
        =0,
    NA(),
    IF(
        Parameters!$D$15=1,
        IF(
            SUM(--(ISNUMBER(IF($M$4:$V$4=1,(M208:V208),""))))&gt;0,
            MAX(IF(
                ISNUMBER(M208:V208),
                IF(
                    M$4:V$4=1,
                    M208:V208,
                    ""),
                "")),
            MAX(IF(
                ISNUMBER(M208:V208),
                IF(
                    M$4:V$4=2,
                    M208:V208,
                    ""),
                ""))
        ),
        IF(
            Parameters!$D$16=1,
            IFERROR(
                AVERAGE(IF(
                    ISNUMBER(M208:V208),
                    IF(
                        M$4:V$4=1,
                        M208:V208,
                        ""),
                    "")),
                AVERAGE(IF(
                    ISNUMBER(M208:V208),
                    IF(
                        M$4:V$4=2,
                        M208:V208,
                        ""),
                    ""))
            ),
            IF(
                Parameters!$D$17=1,
                IFERROR(
                    IF(
                        OR(
                            IF(
                                ISNUMBER(M208:V208),
                                IF(
                                    M$4:V$4=1,
                                    M208:V208,
                                    ""),
                                "")
                            =0),
                        0,
                        GEOMEAN(IF(
                            ISNUMBER(M208:V208),
                            IF(
                                M$4:V$4=1,
                                M208:V208,
                                ""),
                            ""))
                    ),
                    IF(
                        OR(IF(
                            ISNUMBER(M208:V208),
                            IF(
                                M$4:V$4=2,
                                M208:V208,
                                ""),
                            "")
                            =0),
                        0,
                        GEOMEAN(IF(
                            ISNUMBER(M208:V208),
                            IF(
                                M$4:V$4=2,
                                M208:V208,
                                ""),
                            "")))
                )
            )
        )
    )
)</f>
        <v>5.5</v>
      </c>
      <c r="I208" s="191" cm="1">
        <f t="array" ref="I208">IF(
    SUM(IF(
            ISNUMBER(
                IF(
                    $M$5:$V$5,
                    (M208:V208),
                    "")),
            1,
            0))
        =0,
    NA(),
    IF(
        Parameters!$D$15=1,
        IF(
            SUM(--(ISNUMBER(IF($M$5:$V$5=1,(M208:V208),""))))&gt;0,
            MAX(IF(
                ISNUMBER(M208:V208),
                IF(
                    M$5:V$5=1,
                    M208:V208,
                    ""),
                "")),
            MAX(IF(
                ISNUMBER(M208:V208),
                IF(
                    M$5:V$5=2,
                    M208:V208,
                    ""),
                ""))
        ),
        IF(
            Parameters!$D$16=1,
            IFERROR(
                AVERAGE(IF(
                    ISNUMBER(M208:V208),
                    IF(
                        M$5:V$5=1,
                        M208:V208,
                        ""),
                    "")),
                AVERAGE(IF(
                    ISNUMBER(M208:V208),
                    IF(
                        M$5:V$5=2,
                        M208:V208,
                        ""),
                    ""))
            ),
            IF(
                Parameters!$D$17=1,
                IFERROR(
                    IF(
                        OR(
                            IF(
                                ISNUMBER(M208:V208),
                                IF(
                                    M$5:V$5=1,
                                    M208:V208,
                                    ""),
                                "")
                            =0),
                        0,
                        GEOMEAN(IF(
                            ISNUMBER(M208:V208),
                            IF(
                                M$5:V$5=1,
                                M208:V208,
                                ""),
                            ""))
                    ),
                    IF(
                        OR(IF(
                            ISNUMBER(M208:V208),
                            IF(
                                M$5:V$5=2,
                                M208:V208,
                                ""),
                            "")
                            =0),
                        0,
                        GEOMEAN(IF(
                            ISNUMBER(M208:V208),
                            IF(
                                M$5:V$5=2,
                                M208:V208,
                                ""),
                            "")))
                )
            )
        )
    )
)</f>
        <v>10</v>
      </c>
      <c r="J208" s="242">
        <v>45188</v>
      </c>
      <c r="K208" s="242">
        <v>45259</v>
      </c>
      <c r="L208" s="91" t="s">
        <v>339</v>
      </c>
      <c r="M208" s="192">
        <v>5.5</v>
      </c>
      <c r="N208" s="192">
        <v>0</v>
      </c>
      <c r="O208" s="192">
        <v>0</v>
      </c>
      <c r="P208" s="192">
        <v>0</v>
      </c>
      <c r="Q208" s="192">
        <v>10</v>
      </c>
      <c r="R208" s="192" t="s">
        <v>409</v>
      </c>
      <c r="S208" s="192">
        <v>4.3</v>
      </c>
      <c r="T208" s="192" t="s">
        <v>921</v>
      </c>
      <c r="U208" s="192">
        <v>0</v>
      </c>
      <c r="V208" s="192" t="s">
        <v>409</v>
      </c>
      <c r="W208" s="192">
        <v>0.75510204081632604</v>
      </c>
      <c r="X208" s="192" t="s">
        <v>409</v>
      </c>
    </row>
    <row r="209" spans="1:24" x14ac:dyDescent="0.2">
      <c r="A209" s="84">
        <v>202</v>
      </c>
      <c r="B209" s="35" t="str">
        <f ca="1"/>
        <v>Uganda</v>
      </c>
      <c r="C209" s="35" t="str">
        <f ca="1"/>
        <v>UGA</v>
      </c>
      <c r="D209" s="35" t="str">
        <f ca="1"/>
        <v>SSF           Sub-Saharan Africa</v>
      </c>
      <c r="E209" s="35" t="str">
        <f ca="1"/>
        <v>IDA</v>
      </c>
      <c r="F209" s="190" t="str">
        <f t="shared" ca="1" si="6"/>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6.8313005106397275</v>
      </c>
      <c r="H209" s="80" cm="1">
        <f t="array" ref="H209">IF(
    SUM(IF(
            ISNUMBER(
                IF(
                    $M$4:$V$4,
                    (M209:V209),
                    "")),
            1,
            0))
        =0,
    NA(),
    IF(
        Parameters!$D$15=1,
        IF(
            SUM(--(ISNUMBER(IF($M$4:$V$4=1,(M209:V209),""))))&gt;0,
            MAX(IF(
                ISNUMBER(M209:V209),
                IF(
                    M$4:V$4=1,
                    M209:V209,
                    ""),
                "")),
            MAX(IF(
                ISNUMBER(M209:V209),
                IF(
                    M$4:V$4=2,
                    M209:V209,
                    ""),
                ""))
        ),
        IF(
            Parameters!$D$16=1,
            IFERROR(
                AVERAGE(IF(
                    ISNUMBER(M209:V209),
                    IF(
                        M$4:V$4=1,
                        M209:V209,
                        ""),
                    "")),
                AVERAGE(IF(
                    ISNUMBER(M209:V209),
                    IF(
                        M$4:V$4=2,
                        M209:V209,
                        ""),
                    ""))
            ),
            IF(
                Parameters!$D$17=1,
                IFERROR(
                    IF(
                        OR(
                            IF(
                                ISNUMBER(M209:V209),
                                IF(
                                    M$4:V$4=1,
                                    M209:V209,
                                    ""),
                                "")
                            =0),
                        0,
                        GEOMEAN(IF(
                            ISNUMBER(M209:V209),
                            IF(
                                M$4:V$4=1,
                                M209:V209,
                                ""),
                            ""))
                    ),
                    IF(
                        OR(IF(
                            ISNUMBER(M209:V209),
                            IF(
                                M$4:V$4=2,
                                M209:V209,
                                ""),
                            "")
                            =0),
                        0,
                        GEOMEAN(IF(
                            ISNUMBER(M209:V209),
                            IF(
                                M$4:V$4=2,
                                M209:V209,
                                ""),
                            "")))
                )
            )
        )
    )
)</f>
        <v>4.6666666666666599</v>
      </c>
      <c r="I209" s="191" cm="1">
        <f t="array" ref="I209">IF(
    SUM(IF(
            ISNUMBER(
                IF(
                    $M$5:$V$5,
                    (M209:V209),
                    "")),
            1,
            0))
        =0,
    NA(),
    IF(
        Parameters!$D$15=1,
        IF(
            SUM(--(ISNUMBER(IF($M$5:$V$5=1,(M209:V209),""))))&gt;0,
            MAX(IF(
                ISNUMBER(M209:V209),
                IF(
                    M$5:V$5=1,
                    M209:V209,
                    ""),
                "")),
            MAX(IF(
                ISNUMBER(M209:V209),
                IF(
                    M$5:V$5=2,
                    M209:V209,
                    ""),
                ""))
        ),
        IF(
            Parameters!$D$16=1,
            IFERROR(
                AVERAGE(IF(
                    ISNUMBER(M209:V209),
                    IF(
                        M$5:V$5=1,
                        M209:V209,
                        ""),
                    "")),
                AVERAGE(IF(
                    ISNUMBER(M209:V209),
                    IF(
                        M$5:V$5=2,
                        M209:V209,
                        ""),
                    ""))
            ),
            IF(
                Parameters!$D$17=1,
                IFERROR(
                    IF(
                        OR(
                            IF(
                                ISNUMBER(M209:V209),
                                IF(
                                    M$5:V$5=1,
                                    M209:V209,
                                    ""),
                                "")
                            =0),
                        0,
                        GEOMEAN(IF(
                            ISNUMBER(M209:V209),
                            IF(
                                M$5:V$5=1,
                                M209:V209,
                                ""),
                            ""))
                    ),
                    IF(
                        OR(IF(
                            ISNUMBER(M209:V209),
                            IF(
                                M$5:V$5=2,
                                M209:V209,
                                ""),
                            "")
                            =0),
                        0,
                        GEOMEAN(IF(
                            ISNUMBER(M209:V209),
                            IF(
                                M$5:V$5=2,
                                M209:V209,
                                ""),
                            "")))
                )
            )
        )
    )
)</f>
        <v>10</v>
      </c>
      <c r="J209" s="242">
        <v>45188</v>
      </c>
      <c r="K209" s="242">
        <v>45259</v>
      </c>
      <c r="L209" s="91" t="s">
        <v>341</v>
      </c>
      <c r="M209" s="192">
        <v>4.6666666666666599</v>
      </c>
      <c r="N209" s="192" t="s">
        <v>409</v>
      </c>
      <c r="O209" s="192">
        <v>0</v>
      </c>
      <c r="P209" s="192">
        <v>0</v>
      </c>
      <c r="Q209" s="192">
        <v>10</v>
      </c>
      <c r="R209" s="192" t="s">
        <v>409</v>
      </c>
      <c r="S209" s="192">
        <v>3.8</v>
      </c>
      <c r="T209" s="192" t="s">
        <v>409</v>
      </c>
      <c r="U209" s="192">
        <v>0</v>
      </c>
      <c r="V209" s="192" t="s">
        <v>409</v>
      </c>
      <c r="W209" s="192">
        <v>0.82758620689655105</v>
      </c>
      <c r="X209" s="192" t="s">
        <v>409</v>
      </c>
    </row>
    <row r="210" spans="1:24" x14ac:dyDescent="0.2">
      <c r="A210" s="84">
        <v>203</v>
      </c>
      <c r="B210" s="35" t="str">
        <f ca="1"/>
        <v>Ukraine</v>
      </c>
      <c r="C210" s="35" t="str">
        <f ca="1"/>
        <v>UKR</v>
      </c>
      <c r="D210" s="35" t="str">
        <f ca="1"/>
        <v>ECS           Europe &amp; Central Asia</v>
      </c>
      <c r="E210" s="35" t="str">
        <f ca="1"/>
        <v>IBRD</v>
      </c>
      <c r="F210" s="190" t="str">
        <f t="shared" ca="1" si="6"/>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4.9497474683058327</v>
      </c>
      <c r="H210" s="80" cm="1">
        <f t="array" ref="H210">IF(
    SUM(IF(
            ISNUMBER(
                IF(
                    $M$4:$V$4,
                    (M210:V210),
                    "")),
            1,
            0))
        =0,
    NA(),
    IF(
        Parameters!$D$15=1,
        IF(
            SUM(--(ISNUMBER(IF($M$4:$V$4=1,(M210:V210),""))))&gt;0,
            MAX(IF(
                ISNUMBER(M210:V210),
                IF(
                    M$4:V$4=1,
                    M210:V210,
                    ""),
                "")),
            MAX(IF(
                ISNUMBER(M210:V210),
                IF(
                    M$4:V$4=2,
                    M210:V210,
                    ""),
                ""))
        ),
        IF(
            Parameters!$D$16=1,
            IFERROR(
                AVERAGE(IF(
                    ISNUMBER(M210:V210),
                    IF(
                        M$4:V$4=1,
                        M210:V210,
                        ""),
                    "")),
                AVERAGE(IF(
                    ISNUMBER(M210:V210),
                    IF(
                        M$4:V$4=2,
                        M210:V210,
                        ""),
                    ""))
            ),
            IF(
                Parameters!$D$17=1,
                IFERROR(
                    IF(
                        OR(
                            IF(
                                ISNUMBER(M210:V210),
                                IF(
                                    M$4:V$4=1,
                                    M210:V210,
                                    ""),
                                "")
                            =0),
                        0,
                        GEOMEAN(IF(
                            ISNUMBER(M210:V210),
                            IF(
                                M$4:V$4=1,
                                M210:V210,
                                ""),
                            ""))
                    ),
                    IF(
                        OR(IF(
                            ISNUMBER(M210:V210),
                            IF(
                                M$4:V$4=2,
                                M210:V210,
                                ""),
                            "")
                            =0),
                        0,
                        GEOMEAN(IF(
                            ISNUMBER(M210:V210),
                            IF(
                                M$4:V$4=2,
                                M210:V210,
                                ""),
                            "")))
                )
            )
        )
    )
)</f>
        <v>3.5</v>
      </c>
      <c r="I210" s="191" cm="1">
        <f t="array" ref="I210">IF(
    SUM(IF(
            ISNUMBER(
                IF(
                    $M$5:$V$5,
                    (M210:V210),
                    "")),
            1,
            0))
        =0,
    NA(),
    IF(
        Parameters!$D$15=1,
        IF(
            SUM(--(ISNUMBER(IF($M$5:$V$5=1,(M210:V210),""))))&gt;0,
            MAX(IF(
                ISNUMBER(M210:V210),
                IF(
                    M$5:V$5=1,
                    M210:V210,
                    ""),
                "")),
            MAX(IF(
                ISNUMBER(M210:V210),
                IF(
                    M$5:V$5=2,
                    M210:V210,
                    ""),
                ""))
        ),
        IF(
            Parameters!$D$16=1,
            IFERROR(
                AVERAGE(IF(
                    ISNUMBER(M210:V210),
                    IF(
                        M$5:V$5=1,
                        M210:V210,
                        ""),
                    "")),
                AVERAGE(IF(
                    ISNUMBER(M210:V210),
                    IF(
                        M$5:V$5=2,
                        M210:V210,
                        ""),
                    ""))
            ),
            IF(
                Parameters!$D$17=1,
                IFERROR(
                    IF(
                        OR(
                            IF(
                                ISNUMBER(M210:V210),
                                IF(
                                    M$5:V$5=1,
                                    M210:V210,
                                    ""),
                                "")
                            =0),
                        0,
                        GEOMEAN(IF(
                            ISNUMBER(M210:V210),
                            IF(
                                M$5:V$5=1,
                                M210:V210,
                                ""),
                            ""))
                    ),
                    IF(
                        OR(IF(
                            ISNUMBER(M210:V210),
                            IF(
                                M$5:V$5=2,
                                M210:V210,
                                ""),
                            "")
                            =0),
                        0,
                        GEOMEAN(IF(
                            ISNUMBER(M210:V210),
                            IF(
                                M$5:V$5=2,
                                M210:V210,
                                ""),
                            "")))
                )
            )
        )
    )
)</f>
        <v>7</v>
      </c>
      <c r="J210" s="242">
        <v>45163</v>
      </c>
      <c r="K210" s="242">
        <v>45272</v>
      </c>
      <c r="L210" s="91" t="s">
        <v>343</v>
      </c>
      <c r="M210" s="192">
        <v>3.5</v>
      </c>
      <c r="N210" s="192">
        <v>0</v>
      </c>
      <c r="O210" s="192">
        <v>0</v>
      </c>
      <c r="P210" s="192">
        <v>0</v>
      </c>
      <c r="Q210" s="192">
        <v>0</v>
      </c>
      <c r="R210" s="192">
        <v>7</v>
      </c>
      <c r="S210" s="192">
        <v>3.1</v>
      </c>
      <c r="T210" s="192" t="s">
        <v>955</v>
      </c>
      <c r="U210" s="192">
        <v>0</v>
      </c>
      <c r="V210" s="192" t="s">
        <v>409</v>
      </c>
      <c r="W210" s="192">
        <v>0</v>
      </c>
      <c r="X210" s="192" t="s">
        <v>958</v>
      </c>
    </row>
    <row r="211" spans="1:24" x14ac:dyDescent="0.2">
      <c r="A211" s="84">
        <v>204</v>
      </c>
      <c r="B211" s="35" t="str">
        <f ca="1"/>
        <v>Uruguay</v>
      </c>
      <c r="C211" s="35" t="str">
        <f ca="1"/>
        <v>URY</v>
      </c>
      <c r="D211" s="35" t="str">
        <f ca="1"/>
        <v>LCN           Latin America &amp; Caribbean</v>
      </c>
      <c r="E211" s="35" t="str">
        <f ca="1"/>
        <v>IBRD</v>
      </c>
      <c r="F211" s="190" t="str">
        <f t="shared" ca="1" si="6"/>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4.2817441928883726</v>
      </c>
      <c r="H211" s="80" cm="1">
        <f t="array" ref="H211">IF(
    SUM(IF(
            ISNUMBER(
                IF(
                    $M$4:$V$4,
                    (M211:V211),
                    "")),
            1,
            0))
        =0,
    NA(),
    IF(
        Parameters!$D$15=1,
        IF(
            SUM(--(ISNUMBER(IF($M$4:$V$4=1,(M211:V211),""))))&gt;0,
            MAX(IF(
                ISNUMBER(M211:V211),
                IF(
                    M$4:V$4=1,
                    M211:V211,
                    ""),
                "")),
            MAX(IF(
                ISNUMBER(M211:V211),
                IF(
                    M$4:V$4=2,
                    M211:V211,
                    ""),
                ""))
        ),
        IF(
            Parameters!$D$16=1,
            IFERROR(
                AVERAGE(IF(
                    ISNUMBER(M211:V211),
                    IF(
                        M$4:V$4=1,
                        M211:V211,
                        ""),
                    "")),
                AVERAGE(IF(
                    ISNUMBER(M211:V211),
                    IF(
                        M$4:V$4=2,
                        M211:V211,
                        ""),
                    ""))
            ),
            IF(
                Parameters!$D$17=1,
                IFERROR(
                    IF(
                        OR(
                            IF(
                                ISNUMBER(M211:V211),
                                IF(
                                    M$4:V$4=1,
                                    M211:V211,
                                    ""),
                                "")
                            =0),
                        0,
                        GEOMEAN(IF(
                            ISNUMBER(M211:V211),
                            IF(
                                M$4:V$4=1,
                                M211:V211,
                                ""),
                            ""))
                    ),
                    IF(
                        OR(IF(
                            ISNUMBER(M211:V211),
                            IF(
                                M$4:V$4=2,
                                M211:V211,
                                ""),
                            "")
                            =0),
                        0,
                        GEOMEAN(IF(
                            ISNUMBER(M211:V211),
                            IF(
                                M$4:V$4=2,
                                M211:V211,
                                ""),
                            "")))
                )
            )
        )
    )
)</f>
        <v>1.8333333333333299</v>
      </c>
      <c r="I211" s="191" cm="1">
        <f t="array" ref="I211">IF(
    SUM(IF(
            ISNUMBER(
                IF(
                    $M$5:$V$5,
                    (M211:V211),
                    "")),
            1,
            0))
        =0,
    NA(),
    IF(
        Parameters!$D$15=1,
        IF(
            SUM(--(ISNUMBER(IF($M$5:$V$5=1,(M211:V211),""))))&gt;0,
            MAX(IF(
                ISNUMBER(M211:V211),
                IF(
                    M$5:V$5=1,
                    M211:V211,
                    ""),
                "")),
            MAX(IF(
                ISNUMBER(M211:V211),
                IF(
                    M$5:V$5=2,
                    M211:V211,
                    ""),
                ""))
        ),
        IF(
            Parameters!$D$16=1,
            IFERROR(
                AVERAGE(IF(
                    ISNUMBER(M211:V211),
                    IF(
                        M$5:V$5=1,
                        M211:V211,
                        ""),
                    "")),
                AVERAGE(IF(
                    ISNUMBER(M211:V211),
                    IF(
                        M$5:V$5=2,
                        M211:V211,
                        ""),
                    ""))
            ),
            IF(
                Parameters!$D$17=1,
                IFERROR(
                    IF(
                        OR(
                            IF(
                                ISNUMBER(M211:V211),
                                IF(
                                    M$5:V$5=1,
                                    M211:V211,
                                    ""),
                                "")
                            =0),
                        0,
                        GEOMEAN(IF(
                            ISNUMBER(M211:V211),
                            IF(
                                M$5:V$5=1,
                                M211:V211,
                                ""),
                            ""))
                    ),
                    IF(
                        OR(IF(
                            ISNUMBER(M211:V211),
                            IF(
                                M$5:V$5=2,
                                M211:V211,
                                ""),
                            "")
                            =0),
                        0,
                        GEOMEAN(IF(
                            ISNUMBER(M211:V211),
                            IF(
                                M$5:V$5=2,
                                M211:V211,
                                ""),
                            "")))
                )
            )
        )
    )
)</f>
        <v>10</v>
      </c>
      <c r="J211" s="242">
        <v>45188</v>
      </c>
      <c r="K211" s="242">
        <v>45259</v>
      </c>
      <c r="L211" s="91" t="s">
        <v>345</v>
      </c>
      <c r="M211" s="192">
        <v>1.8333333333333299</v>
      </c>
      <c r="N211" s="192" t="s">
        <v>409</v>
      </c>
      <c r="O211" s="192">
        <v>0</v>
      </c>
      <c r="P211" s="192">
        <v>0</v>
      </c>
      <c r="Q211" s="192">
        <v>10</v>
      </c>
      <c r="R211" s="192" t="s">
        <v>409</v>
      </c>
      <c r="S211" s="192">
        <v>2.1</v>
      </c>
      <c r="T211" s="192" t="s">
        <v>409</v>
      </c>
      <c r="U211" s="192">
        <v>0</v>
      </c>
      <c r="V211" s="192" t="s">
        <v>409</v>
      </c>
      <c r="W211" s="192">
        <v>0.48275862068965503</v>
      </c>
      <c r="X211" s="192" t="s">
        <v>409</v>
      </c>
    </row>
    <row r="212" spans="1:24" x14ac:dyDescent="0.2">
      <c r="A212" s="84">
        <v>205</v>
      </c>
      <c r="B212" s="35" t="str">
        <f ca="1"/>
        <v>United States</v>
      </c>
      <c r="C212" s="35" t="str">
        <f ca="1"/>
        <v>USA</v>
      </c>
      <c r="D212" s="35" t="str">
        <f ca="1"/>
        <v>NAC           North America</v>
      </c>
      <c r="E212" s="35" t="str">
        <f ca="1"/>
        <v>NA</v>
      </c>
      <c r="F212" s="190" t="str">
        <f t="shared" ca="1" si="6"/>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9.9163165204290102</v>
      </c>
      <c r="H212" s="80" cm="1">
        <f t="array" ref="H212">IF(
    SUM(IF(
            ISNUMBER(
                IF(
                    $M$4:$V$4,
                    (M212:V212),
                    "")),
            1,
            0))
        =0,
    NA(),
    IF(
        Parameters!$D$15=1,
        IF(
            SUM(--(ISNUMBER(IF($M$4:$V$4=1,(M212:V212),""))))&gt;0,
            MAX(IF(
                ISNUMBER(M212:V212),
                IF(
                    M$4:V$4=1,
                    M212:V212,
                    ""),
                "")),
            MAX(IF(
                ISNUMBER(M212:V212),
                IF(
                    M$4:V$4=2,
                    M212:V212,
                    ""),
                ""))
        ),
        IF(
            Parameters!$D$16=1,
            IFERROR(
                AVERAGE(IF(
                    ISNUMBER(M212:V212),
                    IF(
                        M$4:V$4=1,
                        M212:V212,
                        ""),
                    "")),
                AVERAGE(IF(
                    ISNUMBER(M212:V212),
                    IF(
                        M$4:V$4=2,
                        M212:V212,
                        ""),
                    ""))
            ),
            IF(
                Parameters!$D$17=1,
                IFERROR(
                    IF(
                        OR(
                            IF(
                                ISNUMBER(M212:V212),
                                IF(
                                    M$4:V$4=1,
                                    M212:V212,
                                    ""),
                                "")
                            =0),
                        0,
                        GEOMEAN(IF(
                            ISNUMBER(M212:V212),
                            IF(
                                M$4:V$4=1,
                                M212:V212,
                                ""),
                            ""))
                    ),
                    IF(
                        OR(IF(
                            ISNUMBER(M212:V212),
                            IF(
                                M$4:V$4=2,
                                M212:V212,
                                ""),
                            "")
                            =0),
                        0,
                        GEOMEAN(IF(
                            ISNUMBER(M212:V212),
                            IF(
                                M$4:V$4=2,
                                M212:V212,
                                ""),
                            "")))
                )
            )
        )
    )
)</f>
        <v>9.8333333333333304</v>
      </c>
      <c r="I212" s="191" cm="1">
        <f t="array" ref="I212">IF(
    SUM(IF(
            ISNUMBER(
                IF(
                    $M$5:$V$5,
                    (M212:V212),
                    "")),
            1,
            0))
        =0,
    NA(),
    IF(
        Parameters!$D$15=1,
        IF(
            SUM(--(ISNUMBER(IF($M$5:$V$5=1,(M212:V212),""))))&gt;0,
            MAX(IF(
                ISNUMBER(M212:V212),
                IF(
                    M$5:V$5=1,
                    M212:V212,
                    ""),
                "")),
            MAX(IF(
                ISNUMBER(M212:V212),
                IF(
                    M$5:V$5=2,
                    M212:V212,
                    ""),
                ""))
        ),
        IF(
            Parameters!$D$16=1,
            IFERROR(
                AVERAGE(IF(
                    ISNUMBER(M212:V212),
                    IF(
                        M$5:V$5=1,
                        M212:V212,
                        ""),
                    "")),
                AVERAGE(IF(
                    ISNUMBER(M212:V212),
                    IF(
                        M$5:V$5=2,
                        M212:V212,
                        ""),
                    ""))
            ),
            IF(
                Parameters!$D$17=1,
                IFERROR(
                    IF(
                        OR(
                            IF(
                                ISNUMBER(M212:V212),
                                IF(
                                    M$5:V$5=1,
                                    M212:V212,
                                    ""),
                                "")
                            =0),
                        0,
                        GEOMEAN(IF(
                            ISNUMBER(M212:V212),
                            IF(
                                M$5:V$5=1,
                                M212:V212,
                                ""),
                            ""))
                    ),
                    IF(
                        OR(IF(
                            ISNUMBER(M212:V212),
                            IF(
                                M$5:V$5=2,
                                M212:V212,
                                ""),
                            "")
                            =0),
                        0,
                        GEOMEAN(IF(
                            ISNUMBER(M212:V212),
                            IF(
                                M$5:V$5=2,
                                M212:V212,
                                ""),
                            "")))
                )
            )
        )
    )
)</f>
        <v>10</v>
      </c>
      <c r="J212" s="242">
        <v>45188</v>
      </c>
      <c r="K212" s="242">
        <v>45272</v>
      </c>
      <c r="L212" s="91" t="s">
        <v>346</v>
      </c>
      <c r="M212" s="192">
        <v>9.8333333333333304</v>
      </c>
      <c r="N212" s="192">
        <v>10</v>
      </c>
      <c r="O212" s="192">
        <v>0</v>
      </c>
      <c r="P212" s="192">
        <v>0</v>
      </c>
      <c r="Q212" s="192">
        <v>0</v>
      </c>
      <c r="R212" s="192" t="s">
        <v>409</v>
      </c>
      <c r="S212" s="192">
        <v>6.9</v>
      </c>
      <c r="T212" s="192" t="s">
        <v>956</v>
      </c>
      <c r="U212" s="192">
        <v>0</v>
      </c>
      <c r="V212" s="192" t="s">
        <v>409</v>
      </c>
      <c r="W212" s="192">
        <v>0.126644736842105</v>
      </c>
      <c r="X212" s="192" t="s">
        <v>409</v>
      </c>
    </row>
    <row r="213" spans="1:24" x14ac:dyDescent="0.2">
      <c r="A213" s="84">
        <v>206</v>
      </c>
      <c r="B213" s="35" t="str">
        <f ca="1"/>
        <v>Uzbekistan</v>
      </c>
      <c r="C213" s="35" t="str">
        <f ca="1"/>
        <v>UZB</v>
      </c>
      <c r="D213" s="35" t="str">
        <f ca="1"/>
        <v>ECS           Europe &amp; Central Asia</v>
      </c>
      <c r="E213" s="35" t="str">
        <f ca="1"/>
        <v>Blend</v>
      </c>
      <c r="F213" s="190" t="str">
        <f t="shared" ca="1" si="6"/>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$M$4:$V$4,
                    (M213:V213),
                    "")),
            1,
            0))
        =0,
    NA(),
    IF(
        Parameters!$D$15=1,
        IF(
            SUM(--(ISNUMBER(IF($M$4:$V$4=1,(M213:V213),""))))&gt;0,
            MAX(IF(
                ISNUMBER(M213:V213),
                IF(
                    M$4:V$4=1,
                    M213:V213,
                    ""),
                "")),
            MAX(IF(
                ISNUMBER(M213:V213),
                IF(
                    M$4:V$4=2,
                    M213:V213,
                    ""),
                ""))
        ),
        IF(
            Parameters!$D$16=1,
            IFERROR(
                AVERAGE(IF(
                    ISNUMBER(M213:V213),
                    IF(
                        M$4:V$4=1,
                        M213:V213,
                        ""),
                    "")),
                AVERAGE(IF(
                    ISNUMBER(M213:V213),
                    IF(
                        M$4:V$4=2,
                        M213:V213,
                        ""),
                    ""))
            ),
            IF(
                Parameters!$D$17=1,
                IFERROR(
                    IF(
                        OR(
                            IF(
                                ISNUMBER(M213:V213),
                                IF(
                                    M$4:V$4=1,
                                    M213:V213,
                                    ""),
                                "")
                            =0),
                        0,
                        GEOMEAN(IF(
                            ISNUMBER(M213:V213),
                            IF(
                                M$4:V$4=1,
                                M213:V213,
                                ""),
                            ""))
                    ),
                    IF(
                        OR(IF(
                            ISNUMBER(M213:V213),
                            IF(
                                M$4:V$4=2,
                                M213:V213,
                                ""),
                            "")
                            =0),
                        0,
                        GEOMEAN(IF(
                            ISNUMBER(M213:V213),
                            IF(
                                M$4:V$4=2,
                                M213:V213,
                                ""),
                            "")))
                )
            )
        )
    )
)</f>
        <v>6.5</v>
      </c>
      <c r="I213" s="191" cm="1">
        <f t="array" ref="I213">IF(
    SUM(IF(
            ISNUMBER(
                IF(
                    $M$5:$V$5,
                    (M213:V213),
                    "")),
            1,
            0))
        =0,
    NA(),
    IF(
        Parameters!$D$15=1,
        IF(
            SUM(--(ISNUMBER(IF($M$5:$V$5=1,(M213:V213),""))))&gt;0,
            MAX(IF(
                ISNUMBER(M213:V213),
                IF(
                    M$5:V$5=1,
                    M213:V213,
                    ""),
                "")),
            MAX(IF(
                ISNUMBER(M213:V213),
                IF(
                    M$5:V$5=2,
                    M213:V213,
                    ""),
                ""))
        ),
        IF(
            Parameters!$D$16=1,
            IFERROR(
                AVERAGE(IF(
                    ISNUMBER(M213:V213),
                    IF(
                        M$5:V$5=1,
                        M213:V213,
                        ""),
                    "")),
                AVERAGE(IF(
                    ISNUMBER(M213:V213),
                    IF(
                        M$5:V$5=2,
                        M213:V213,
                        ""),
                    ""))
            ),
            IF(
                Parameters!$D$17=1,
                IFERROR(
                    IF(
                        OR(
                            IF(
                                ISNUMBER(M213:V213),
                                IF(
                                    M$5:V$5=1,
                                    M213:V213,
                                    ""),
                                "")
                            =0),
                        0,
                        GEOMEAN(IF(
                            ISNUMBER(M213:V213),
                            IF(
                                M$5:V$5=1,
                                M213:V213,
                                ""),
                            ""))
                    ),
                    IF(
                        OR(IF(
                            ISNUMBER(M213:V213),
                            IF(
                                M$5:V$5=2,
                                M213:V213,
                                ""),
                            "")
                            =0),
                        0,
                        GEOMEAN(IF(
                            ISNUMBER(M213:V213),
                            IF(
                                M$5:V$5=2,
                                M213:V213,
                                ""),
                            "")))
                )
            )
        )
    )
)</f>
        <v>0</v>
      </c>
      <c r="J213" s="242">
        <v>45188</v>
      </c>
      <c r="K213" s="242">
        <v>45218</v>
      </c>
      <c r="L213" s="91" t="s">
        <v>348</v>
      </c>
      <c r="M213" s="192">
        <v>6.5</v>
      </c>
      <c r="N213" s="192" t="s">
        <v>409</v>
      </c>
      <c r="O213" s="192">
        <v>0</v>
      </c>
      <c r="P213" s="192">
        <v>0</v>
      </c>
      <c r="Q213" s="192">
        <v>0</v>
      </c>
      <c r="R213" s="192" t="s">
        <v>409</v>
      </c>
      <c r="S213" s="192">
        <v>4.9000000000000004</v>
      </c>
      <c r="T213" s="192" t="s">
        <v>409</v>
      </c>
      <c r="U213" s="192">
        <v>0</v>
      </c>
      <c r="V213" s="192" t="s">
        <v>409</v>
      </c>
      <c r="W213" s="192">
        <v>0.29032258064516098</v>
      </c>
      <c r="X213" s="192" t="s">
        <v>409</v>
      </c>
    </row>
    <row r="214" spans="1:24" x14ac:dyDescent="0.2">
      <c r="A214" s="84">
        <v>207</v>
      </c>
      <c r="B214" s="35" t="str">
        <f ca="1"/>
        <v>St. Vincent and the Grenadines</v>
      </c>
      <c r="C214" s="35" t="str">
        <f ca="1"/>
        <v>VCT</v>
      </c>
      <c r="D214" s="35" t="str">
        <f ca="1"/>
        <v>LCN           Latin America &amp; Caribbean</v>
      </c>
      <c r="E214" s="35" t="str">
        <f ca="1"/>
        <v>Blend</v>
      </c>
      <c r="F214" s="190" t="str">
        <f t="shared" ca="1" si="6"/>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$M$4:$V$4,
                    (M214:V214),
                    "")),
            1,
            0))
        =0,
    NA(),
    IF(
        Parameters!$D$15=1,
        IF(
            SUM(--(ISNUMBER(IF($M$4:$V$4=1,(M214:V214),""))))&gt;0,
            MAX(IF(
                ISNUMBER(M214:V214),
                IF(
                    M$4:V$4=1,
                    M214:V214,
                    ""),
                "")),
            MAX(IF(
                ISNUMBER(M214:V214),
                IF(
                    M$4:V$4=2,
                    M214:V214,
                    ""),
                ""))
        ),
        IF(
            Parameters!$D$16=1,
            IFERROR(
                AVERAGE(IF(
                    ISNUMBER(M214:V214),
                    IF(
                        M$4:V$4=1,
                        M214:V214,
                        ""),
                    "")),
                AVERAGE(IF(
                    ISNUMBER(M214:V214),
                    IF(
                        M$4:V$4=2,
                        M214:V214,
                        ""),
                    ""))
            ),
            IF(
                Parameters!$D$17=1,
                IFERROR(
                    IF(
                        OR(
                            IF(
                                ISNUMBER(M214:V214),
                                IF(
                                    M$4:V$4=1,
                                    M214:V214,
                                    ""),
                                "")
                            =0),
                        0,
                        GEOMEAN(IF(
                            ISNUMBER(M214:V214),
                            IF(
                                M$4:V$4=1,
                                M214:V214,
                                ""),
                            ""))
                    ),
                    IF(
                        OR(IF(
                            ISNUMBER(M214:V214),
                            IF(
                                M$4:V$4=2,
                                M214:V214,
                                ""),
                            "")
                            =0),
                        0,
                        GEOMEAN(IF(
                            ISNUMBER(M214:V214),
                            IF(
                                M$4:V$4=2,
                                M214:V214,
                                ""),
                            "")))
                )
            )
        )
    )
)</f>
        <v>3.8333333333333299</v>
      </c>
      <c r="I214" s="191" cm="1">
        <f t="array" ref="I214">IF(
    SUM(IF(
            ISNUMBER(
                IF(
                    $M$5:$V$5,
                    (M214:V214),
                    "")),
            1,
            0))
        =0,
    NA(),
    IF(
        Parameters!$D$15=1,
        IF(
            SUM(--(ISNUMBER(IF($M$5:$V$5=1,(M214:V214),""))))&gt;0,
            MAX(IF(
                ISNUMBER(M214:V214),
                IF(
                    M$5:V$5=1,
                    M214:V214,
                    ""),
                "")),
            MAX(IF(
                ISNUMBER(M214:V214),
                IF(
                    M$5:V$5=2,
                    M214:V214,
                    ""),
                ""))
        ),
        IF(
            Parameters!$D$16=1,
            IFERROR(
                AVERAGE(IF(
                    ISNUMBER(M214:V214),
                    IF(
                        M$5:V$5=1,
                        M214:V214,
                        ""),
                    "")),
                AVERAGE(IF(
                    ISNUMBER(M214:V214),
                    IF(
                        M$5:V$5=2,
                        M214:V214,
                        ""),
                    ""))
            ),
            IF(
                Parameters!$D$17=1,
                IFERROR(
                    IF(
                        OR(
                            IF(
                                ISNUMBER(M214:V214),
                                IF(
                                    M$5:V$5=1,
                                    M214:V214,
                                    ""),
                                "")
                            =0),
                        0,
                        GEOMEAN(IF(
                            ISNUMBER(M214:V214),
                            IF(
                                M$5:V$5=1,
                                M214:V214,
                                ""),
                            ""))
                    ),
                    IF(
                        OR(IF(
                            ISNUMBER(M214:V214),
                            IF(
                                M$5:V$5=2,
                                M214:V214,
                                ""),
                            "")
                            =0),
                        0,
                        GEOMEAN(IF(
                            ISNUMBER(M214:V214),
                            IF(
                                M$5:V$5=2,
                                M214:V214,
                                ""),
                            "")))
                )
            )
        )
    )
)</f>
        <v>0</v>
      </c>
      <c r="J214" s="242">
        <v>45188</v>
      </c>
      <c r="K214" s="242">
        <v>45259</v>
      </c>
      <c r="L214" s="91" t="s">
        <v>349</v>
      </c>
      <c r="M214" s="192">
        <v>3.8333333333333299</v>
      </c>
      <c r="N214" s="192" t="s">
        <v>409</v>
      </c>
      <c r="O214" s="192">
        <v>0</v>
      </c>
      <c r="P214" s="192">
        <v>0</v>
      </c>
      <c r="Q214" s="192">
        <v>0</v>
      </c>
      <c r="R214" s="192" t="s">
        <v>409</v>
      </c>
      <c r="S214" s="192">
        <v>3.3</v>
      </c>
      <c r="T214" s="192" t="s">
        <v>409</v>
      </c>
      <c r="U214" s="192">
        <v>0</v>
      </c>
      <c r="V214" s="192" t="s">
        <v>409</v>
      </c>
      <c r="W214" s="192">
        <v>0</v>
      </c>
      <c r="X214" s="192" t="s">
        <v>409</v>
      </c>
    </row>
    <row r="215" spans="1:24" x14ac:dyDescent="0.2">
      <c r="A215" s="84">
        <v>208</v>
      </c>
      <c r="B215" s="35" t="str">
        <f ca="1"/>
        <v>Venezuela, RB</v>
      </c>
      <c r="C215" s="35" t="str">
        <f ca="1"/>
        <v>VEN</v>
      </c>
      <c r="D215" s="35" t="str">
        <f ca="1"/>
        <v>LCN           Latin America &amp; Caribbean</v>
      </c>
      <c r="E215" s="35" t="str">
        <f ca="1"/>
        <v>IBRD</v>
      </c>
      <c r="F215" s="190" t="str">
        <f t="shared" ca="1" si="6"/>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9.0369611411506359</v>
      </c>
      <c r="H215" s="80" cm="1">
        <f t="array" ref="H215">IF(
    SUM(IF(
            ISNUMBER(
                IF(
                    $M$4:$V$4,
                    (M215:V215),
                    "")),
            1,
            0))
        =0,
    NA(),
    IF(
        Parameters!$D$15=1,
        IF(
            SUM(--(ISNUMBER(IF($M$4:$V$4=1,(M215:V215),""))))&gt;0,
            MAX(IF(
                ISNUMBER(M215:V215),
                IF(
                    M$4:V$4=1,
                    M215:V215,
                    ""),
                "")),
            MAX(IF(
                ISNUMBER(M215:V215),
                IF(
                    M$4:V$4=2,
                    M215:V215,
                    ""),
                ""))
        ),
        IF(
            Parameters!$D$16=1,
            IFERROR(
                AVERAGE(IF(
                    ISNUMBER(M215:V215),
                    IF(
                        M$4:V$4=1,
                        M215:V215,
                        ""),
                    "")),
                AVERAGE(IF(
                    ISNUMBER(M215:V215),
                    IF(
                        M$4:V$4=2,
                        M215:V215,
                        ""),
                    ""))
            ),
            IF(
                Parameters!$D$17=1,
                IFERROR(
                    IF(
                        OR(
                            IF(
                                ISNUMBER(M215:V215),
                                IF(
                                    M$4:V$4=1,
                                    M215:V215,
                                    ""),
                                "")
                            =0),
                        0,
                        GEOMEAN(IF(
                            ISNUMBER(M215:V215),
                            IF(
                                M$4:V$4=1,
                                M215:V215,
                                ""),
                            ""))
                    ),
                    IF(
                        OR(IF(
                            ISNUMBER(M215:V215),
                            IF(
                                M$4:V$4=2,
                                M215:V215,
                                ""),
                            "")
                            =0),
                        0,
                        GEOMEAN(IF(
                            ISNUMBER(M215:V215),
                            IF(
                                M$4:V$4=2,
                                M215:V215,
                                ""),
                            "")))
                )
            )
        )
    )
)</f>
        <v>8.1666666666666607</v>
      </c>
      <c r="I215" s="191" cm="1">
        <f t="array" ref="I215">IF(
    SUM(IF(
            ISNUMBER(
                IF(
                    $M$5:$V$5,
                    (M215:V215),
                    "")),
            1,
            0))
        =0,
    NA(),
    IF(
        Parameters!$D$15=1,
        IF(
            SUM(--(ISNUMBER(IF($M$5:$V$5=1,(M215:V215),""))))&gt;0,
            MAX(IF(
                ISNUMBER(M215:V215),
                IF(
                    M$5:V$5=1,
                    M215:V215,
                    ""),
                "")),
            MAX(IF(
                ISNUMBER(M215:V215),
                IF(
                    M$5:V$5=2,
                    M215:V215,
                    ""),
                ""))
        ),
        IF(
            Parameters!$D$16=1,
            IFERROR(
                AVERAGE(IF(
                    ISNUMBER(M215:V215),
                    IF(
                        M$5:V$5=1,
                        M215:V215,
                        ""),
                    "")),
                AVERAGE(IF(
                    ISNUMBER(M215:V215),
                    IF(
                        M$5:V$5=2,
                        M215:V215,
                        ""),
                    ""))
            ),
            IF(
                Parameters!$D$17=1,
                IFERROR(
                    IF(
                        OR(
                            IF(
                                ISNUMBER(M215:V215),
                                IF(
                                    M$5:V$5=1,
                                    M215:V215,
                                    ""),
                                "")
                            =0),
                        0,
                        GEOMEAN(IF(
                            ISNUMBER(M215:V215),
                            IF(
                                M$5:V$5=1,
                                M215:V215,
                                ""),
                            ""))
                    ),
                    IF(
                        OR(IF(
                            ISNUMBER(M215:V215),
                            IF(
                                M$5:V$5=2,
                                M215:V215,
                                ""),
                            "")
                            =0),
                        0,
                        GEOMEAN(IF(
                            ISNUMBER(M215:V215),
                            IF(
                                M$5:V$5=2,
                                M215:V215,
                                ""),
                            "")))
                )
            )
        )
    )
)</f>
        <v>10</v>
      </c>
      <c r="J215" s="242">
        <v>45188</v>
      </c>
      <c r="K215" s="242">
        <v>45272</v>
      </c>
      <c r="L215" s="91" t="s">
        <v>350</v>
      </c>
      <c r="M215" s="192">
        <v>8.1666666666666607</v>
      </c>
      <c r="N215" s="192">
        <v>10</v>
      </c>
      <c r="O215" s="192">
        <v>0</v>
      </c>
      <c r="P215" s="192">
        <v>10</v>
      </c>
      <c r="Q215" s="192">
        <v>10</v>
      </c>
      <c r="R215" s="192" t="s">
        <v>409</v>
      </c>
      <c r="S215" s="192">
        <v>5.9</v>
      </c>
      <c r="T215" s="192" t="s">
        <v>938</v>
      </c>
      <c r="U215" s="192">
        <v>0</v>
      </c>
      <c r="V215" s="192" t="s">
        <v>905</v>
      </c>
      <c r="W215" s="192">
        <v>0.55319148936170204</v>
      </c>
      <c r="X215" s="192" t="s">
        <v>409</v>
      </c>
    </row>
    <row r="216" spans="1:24" x14ac:dyDescent="0.2">
      <c r="A216" s="84">
        <v>209</v>
      </c>
      <c r="B216" s="35" t="str">
        <f ca="1"/>
        <v>British Virgin Islands</v>
      </c>
      <c r="C216" s="35" t="str">
        <f ca="1"/>
        <v>VGB</v>
      </c>
      <c r="D216" s="35" t="str">
        <f ca="1"/>
        <v>LCN           Latin America &amp; Caribbean</v>
      </c>
      <c r="E216" s="35" t="str">
        <f ca="1"/>
        <v>NA</v>
      </c>
      <c r="F216" s="190" t="str">
        <f t="shared" ca="1" si="6"/>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t="e" cm="1">
        <f t="array" ref="H216">IF(
    SUM(IF(
            ISNUMBER(
                IF(
                    $M$4:$V$4,
                    (M216:V216),
                    "")),
            1,
            0))
        =0,
    NA(),
    IF(
        Parameters!$D$15=1,
        IF(
            SUM(--(ISNUMBER(IF($M$4:$V$4=1,(M216:V216),""))))&gt;0,
            MAX(IF(
                ISNUMBER(M216:V216),
                IF(
                    M$4:V$4=1,
                    M216:V216,
                    ""),
                "")),
            MAX(IF(
                ISNUMBER(M216:V216),
                IF(
                    M$4:V$4=2,
                    M216:V216,
                    ""),
                ""))
        ),
        IF(
            Parameters!$D$16=1,
            IFERROR(
                AVERAGE(IF(
                    ISNUMBER(M216:V216),
                    IF(
                        M$4:V$4=1,
                        M216:V216,
                        ""),
                    "")),
                AVERAGE(IF(
                    ISNUMBER(M216:V216),
                    IF(
                        M$4:V$4=2,
                        M216:V216,
                        ""),
                    ""))
            ),
            IF(
                Parameters!$D$17=1,
                IFERROR(
                    IF(
                        OR(
                            IF(
                                ISNUMBER(M216:V216),
                                IF(
                                    M$4:V$4=1,
                                    M216:V216,
                                    ""),
                                "")
                            =0),
                        0,
                        GEOMEAN(IF(
                            ISNUMBER(M216:V216),
                            IF(
                                M$4:V$4=1,
                                M216:V216,
                                ""),
                            ""))
                    ),
                    IF(
                        OR(IF(
                            ISNUMBER(M216:V216),
                            IF(
                                M$4:V$4=2,
                                M216:V216,
                                ""),
                            "")
                            =0),
                        0,
                        GEOMEAN(IF(
                            ISNUMBER(M216:V216),
                            IF(
                                M$4:V$4=2,
                                M216:V216,
                                ""),
                            "")))
                )
            )
        )
    )
)</f>
        <v>#N/A</v>
      </c>
      <c r="I216" s="191" cm="1">
        <f t="array" ref="I216">IF(
    SUM(IF(
            ISNUMBER(
                IF(
                    $M$5:$V$5,
                    (M216:V216),
                    "")),
            1,
            0))
        =0,
    NA(),
    IF(
        Parameters!$D$15=1,
        IF(
            SUM(--(ISNUMBER(IF($M$5:$V$5=1,(M216:V216),""))))&gt;0,
            MAX(IF(
                ISNUMBER(M216:V216),
                IF(
                    M$5:V$5=1,
                    M216:V216,
                    ""),
                "")),
            MAX(IF(
                ISNUMBER(M216:V216),
                IF(
                    M$5:V$5=2,
                    M216:V216,
                    ""),
                ""))
        ),
        IF(
            Parameters!$D$16=1,
            IFERROR(
                AVERAGE(IF(
                    ISNUMBER(M216:V216),
                    IF(
                        M$5:V$5=1,
                        M216:V216,
                        ""),
                    "")),
                AVERAGE(IF(
                    ISNUMBER(M216:V216),
                    IF(
                        M$5:V$5=2,
                        M216:V216,
                        ""),
                    ""))
            ),
            IF(
                Parameters!$D$17=1,
                IFERROR(
                    IF(
                        OR(
                            IF(
                                ISNUMBER(M216:V216),
                                IF(
                                    M$5:V$5=1,
                                    M216:V216,
                                    ""),
                                "")
                            =0),
                        0,
                        GEOMEAN(IF(
                            ISNUMBER(M216:V216),
                            IF(
                                M$5:V$5=1,
                                M216:V216,
                                ""),
                            ""))
                    ),
                    IF(
                        OR(IF(
                            ISNUMBER(M216:V216),
                            IF(
                                M$5:V$5=2,
                                M216:V216,
                                ""),
                            "")
                            =0),
                        0,
                        GEOMEAN(IF(
                            ISNUMBER(M216:V216),
                            IF(
                                M$5:V$5=2,
                                M216:V216,
                                ""),
                            "")))
                )
            )
        )
    )
)</f>
        <v>0</v>
      </c>
      <c r="J216" s="242" t="s">
        <v>409</v>
      </c>
      <c r="K216" s="242">
        <v>45271</v>
      </c>
      <c r="L216" s="91" t="s">
        <v>719</v>
      </c>
      <c r="M216" s="192" t="s">
        <v>409</v>
      </c>
      <c r="N216" s="192">
        <v>0</v>
      </c>
      <c r="O216" s="192" t="s">
        <v>409</v>
      </c>
      <c r="P216" s="192">
        <v>0</v>
      </c>
      <c r="Q216" s="192">
        <v>0</v>
      </c>
      <c r="R216" s="192" t="s">
        <v>409</v>
      </c>
      <c r="S216" s="192" t="s">
        <v>409</v>
      </c>
      <c r="T216" s="192" t="s">
        <v>922</v>
      </c>
      <c r="U216" s="192" t="s">
        <v>409</v>
      </c>
      <c r="V216" s="192" t="s">
        <v>409</v>
      </c>
      <c r="W216" s="192">
        <v>0</v>
      </c>
      <c r="X216" s="192" t="s">
        <v>409</v>
      </c>
    </row>
    <row r="217" spans="1:24" x14ac:dyDescent="0.2">
      <c r="A217" s="84">
        <v>210</v>
      </c>
      <c r="B217" s="35" t="str">
        <f ca="1"/>
        <v>Virgin Islands (U.S.)</v>
      </c>
      <c r="C217" s="35" t="str">
        <f ca="1"/>
        <v>VIR</v>
      </c>
      <c r="D217" s="35" t="str">
        <f ca="1"/>
        <v>LCN           Latin America &amp; Caribbean</v>
      </c>
      <c r="E217" s="35" t="str">
        <f ca="1"/>
        <v>NA</v>
      </c>
      <c r="F217" s="190" t="str">
        <f t="shared" ca="1" si="6"/>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t="e" cm="1">
        <f t="array" ref="H217">IF(
    SUM(IF(
            ISNUMBER(
                IF(
                    $M$4:$V$4,
                    (M217:V217),
                    "")),
            1,
            0))
        =0,
    NA(),
    IF(
        Parameters!$D$15=1,
        IF(
            SUM(--(ISNUMBER(IF($M$4:$V$4=1,(M217:V217),""))))&gt;0,
            MAX(IF(
                ISNUMBER(M217:V217),
                IF(
                    M$4:V$4=1,
                    M217:V217,
                    ""),
                "")),
            MAX(IF(
                ISNUMBER(M217:V217),
                IF(
                    M$4:V$4=2,
                    M217:V217,
                    ""),
                ""))
        ),
        IF(
            Parameters!$D$16=1,
            IFERROR(
                AVERAGE(IF(
                    ISNUMBER(M217:V217),
                    IF(
                        M$4:V$4=1,
                        M217:V217,
                        ""),
                    "")),
                AVERAGE(IF(
                    ISNUMBER(M217:V217),
                    IF(
                        M$4:V$4=2,
                        M217:V217,
                        ""),
                    ""))
            ),
            IF(
                Parameters!$D$17=1,
                IFERROR(
                    IF(
                        OR(
                            IF(
                                ISNUMBER(M217:V217),
                                IF(
                                    M$4:V$4=1,
                                    M217:V217,
                                    ""),
                                "")
                            =0),
                        0,
                        GEOMEAN(IF(
                            ISNUMBER(M217:V217),
                            IF(
                                M$4:V$4=1,
                                M217:V217,
                                ""),
                            ""))
                    ),
                    IF(
                        OR(IF(
                            ISNUMBER(M217:V217),
                            IF(
                                M$4:V$4=2,
                                M217:V217,
                                ""),
                            "")
                            =0),
                        0,
                        GEOMEAN(IF(
                            ISNUMBER(M217:V217),
                            IF(
                                M$4:V$4=2,
                                M217:V217,
                                ""),
                            "")))
                )
            )
        )
    )
)</f>
        <v>#N/A</v>
      </c>
      <c r="I217" s="191" cm="1">
        <f t="array" ref="I217">IF(
    SUM(IF(
            ISNUMBER(
                IF(
                    $M$5:$V$5,
                    (M217:V217),
                    "")),
            1,
            0))
        =0,
    NA(),
    IF(
        Parameters!$D$15=1,
        IF(
            SUM(--(ISNUMBER(IF($M$5:$V$5=1,(M217:V217),""))))&gt;0,
            MAX(IF(
                ISNUMBER(M217:V217),
                IF(
                    M$5:V$5=1,
                    M217:V217,
                    ""),
                "")),
            MAX(IF(
                ISNUMBER(M217:V217),
                IF(
                    M$5:V$5=2,
                    M217:V217,
                    ""),
                ""))
        ),
        IF(
            Parameters!$D$16=1,
            IFERROR(
                AVERAGE(IF(
                    ISNUMBER(M217:V217),
                    IF(
                        M$5:V$5=1,
                        M217:V217,
                        ""),
                    "")),
                AVERAGE(IF(
                    ISNUMBER(M217:V217),
                    IF(
                        M$5:V$5=2,
                        M217:V217,
                        ""),
                    ""))
            ),
            IF(
                Parameters!$D$17=1,
                IFERROR(
                    IF(
                        OR(
                            IF(
                                ISNUMBER(M217:V217),
                                IF(
                                    M$5:V$5=1,
                                    M217:V217,
                                    ""),
                                "")
                            =0),
                        0,
                        GEOMEAN(IF(
                            ISNUMBER(M217:V217),
                            IF(
                                M$5:V$5=1,
                                M217:V217,
                                ""),
                            ""))
                    ),
                    IF(
                        OR(IF(
                            ISNUMBER(M217:V217),
                            IF(
                                M$5:V$5=2,
                                M217:V217,
                                ""),
                            "")
                            =0),
                        0,
                        GEOMEAN(IF(
                            ISNUMBER(M217:V217),
                            IF(
                                M$5:V$5=2,
                                M217:V217,
                                ""),
                            "")))
                )
            )
        )
    )
)</f>
        <v>0</v>
      </c>
      <c r="J217" s="242" t="s">
        <v>409</v>
      </c>
      <c r="K217" s="242">
        <v>45188</v>
      </c>
      <c r="L217" s="91" t="s">
        <v>720</v>
      </c>
      <c r="M217" s="192" t="s">
        <v>409</v>
      </c>
      <c r="N217" s="192" t="s">
        <v>409</v>
      </c>
      <c r="O217" s="192" t="s">
        <v>409</v>
      </c>
      <c r="P217" s="192">
        <v>0</v>
      </c>
      <c r="Q217" s="192">
        <v>0</v>
      </c>
      <c r="R217" s="192" t="s">
        <v>409</v>
      </c>
      <c r="S217" s="192" t="s">
        <v>409</v>
      </c>
      <c r="T217" s="192" t="s">
        <v>409</v>
      </c>
      <c r="U217" s="192" t="s">
        <v>409</v>
      </c>
      <c r="V217" s="192" t="s">
        <v>409</v>
      </c>
      <c r="W217" s="192">
        <v>0</v>
      </c>
      <c r="X217" s="192" t="s">
        <v>409</v>
      </c>
    </row>
    <row r="218" spans="1:24" x14ac:dyDescent="0.2">
      <c r="A218" s="84">
        <v>211</v>
      </c>
      <c r="B218" s="35" t="str">
        <f ca="1"/>
        <v>Vietnam</v>
      </c>
      <c r="C218" s="35" t="str">
        <f ca="1"/>
        <v>VNM</v>
      </c>
      <c r="D218" s="35" t="str">
        <f ca="1"/>
        <v>EAS           East Asia &amp; Pacific</v>
      </c>
      <c r="E218" s="35" t="str">
        <f ca="1"/>
        <v>IBRD</v>
      </c>
      <c r="F218" s="190" t="str">
        <f t="shared" ca="1" si="6"/>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$M$4:$V$4,
                    (M218:V218),
                    "")),
            1,
            0))
        =0,
    NA(),
    IF(
        Parameters!$D$15=1,
        IF(
            SUM(--(ISNUMBER(IF($M$4:$V$4=1,(M218:V218),""))))&gt;0,
            MAX(IF(
                ISNUMBER(M218:V218),
                IF(
                    M$4:V$4=1,
                    M218:V218,
                    ""),
                "")),
            MAX(IF(
                ISNUMBER(M218:V218),
                IF(
                    M$4:V$4=2,
                    M218:V218,
                    ""),
                ""))
        ),
        IF(
            Parameters!$D$16=1,
            IFERROR(
                AVERAGE(IF(
                    ISNUMBER(M218:V218),
                    IF(
                        M$4:V$4=1,
                        M218:V218,
                        ""),
                    "")),
                AVERAGE(IF(
                    ISNUMBER(M218:V218),
                    IF(
                        M$4:V$4=2,
                        M218:V218,
                        ""),
                    ""))
            ),
            IF(
                Parameters!$D$17=1,
                IFERROR(
                    IF(
                        OR(
                            IF(
                                ISNUMBER(M218:V218),
                                IF(
                                    M$4:V$4=1,
                                    M218:V218,
                                    ""),
                                "")
                            =0),
                        0,
                        GEOMEAN(IF(
                            ISNUMBER(M218:V218),
                            IF(
                                M$4:V$4=1,
                                M218:V218,
                                ""),
                            ""))
                    ),
                    IF(
                        OR(IF(
                            ISNUMBER(M218:V218),
                            IF(
                                M$4:V$4=2,
                                M218:V218,
                                ""),
                            "")
                            =0),
                        0,
                        GEOMEAN(IF(
                            ISNUMBER(M218:V218),
                            IF(
                                M$4:V$4=2,
                                M218:V218,
                                ""),
                            "")))
                )
            )
        )
    )
)</f>
        <v>10</v>
      </c>
      <c r="I218" s="191" cm="1">
        <f t="array" ref="I218">IF(
    SUM(IF(
            ISNUMBER(
                IF(
                    $M$5:$V$5,
                    (M218:V218),
                    "")),
            1,
            0))
        =0,
    NA(),
    IF(
        Parameters!$D$15=1,
        IF(
            SUM(--(ISNUMBER(IF($M$5:$V$5=1,(M218:V218),""))))&gt;0,
            MAX(IF(
                ISNUMBER(M218:V218),
                IF(
                    M$5:V$5=1,
                    M218:V218,
                    ""),
                "")),
            MAX(IF(
                ISNUMBER(M218:V218),
                IF(
                    M$5:V$5=2,
                    M218:V218,
                    ""),
                ""))
        ),
        IF(
            Parameters!$D$16=1,
            IFERROR(
                AVERAGE(IF(
                    ISNUMBER(M218:V218),
                    IF(
                        M$5:V$5=1,
                        M218:V218,
                        ""),
                    "")),
                AVERAGE(IF(
                    ISNUMBER(M218:V218),
                    IF(
                        M$5:V$5=2,
                        M218:V218,
                        ""),
                    ""))
            ),
            IF(
                Parameters!$D$17=1,
                IFERROR(
                    IF(
                        OR(
                            IF(
                                ISNUMBER(M218:V218),
                                IF(
                                    M$5:V$5=1,
                                    M218:V218,
                                    ""),
                                "")
                            =0),
                        0,
                        GEOMEAN(IF(
                            ISNUMBER(M218:V218),
                            IF(
                                M$5:V$5=1,
                                M218:V218,
                                ""),
                            ""))
                    ),
                    IF(
                        OR(IF(
                            ISNUMBER(M218:V218),
                            IF(
                                M$5:V$5=2,
                                M218:V218,
                                ""),
                            "")
                            =0),
                        0,
                        GEOMEAN(IF(
                            ISNUMBER(M218:V218),
                            IF(
                                M$5:V$5=2,
                                M218:V218,
                                ""),
                            "")))
                )
            )
        )
    )
)</f>
        <v>0</v>
      </c>
      <c r="J218" s="242">
        <v>45163</v>
      </c>
      <c r="K218" s="242">
        <v>45218</v>
      </c>
      <c r="L218" s="91" t="s">
        <v>351</v>
      </c>
      <c r="M218" s="192">
        <v>10</v>
      </c>
      <c r="N218" s="192" t="s">
        <v>409</v>
      </c>
      <c r="O218" s="192">
        <v>0</v>
      </c>
      <c r="P218" s="192">
        <v>0</v>
      </c>
      <c r="Q218" s="192">
        <v>0</v>
      </c>
      <c r="R218" s="192" t="s">
        <v>409</v>
      </c>
      <c r="S218" s="192">
        <v>7.3</v>
      </c>
      <c r="T218" s="192" t="s">
        <v>409</v>
      </c>
      <c r="U218" s="192">
        <v>0</v>
      </c>
      <c r="V218" s="192" t="s">
        <v>409</v>
      </c>
      <c r="W218" s="192">
        <v>0</v>
      </c>
      <c r="X218" s="192" t="s">
        <v>409</v>
      </c>
    </row>
    <row r="219" spans="1:24" x14ac:dyDescent="0.2">
      <c r="A219" s="84">
        <v>212</v>
      </c>
      <c r="B219" s="35" t="str">
        <f ca="1"/>
        <v>Vanuatu</v>
      </c>
      <c r="C219" s="35" t="str">
        <f ca="1"/>
        <v>VUT</v>
      </c>
      <c r="D219" s="35" t="str">
        <f ca="1"/>
        <v>EAS           East Asia &amp; Pacific</v>
      </c>
      <c r="E219" s="35" t="str">
        <f ca="1"/>
        <v>IDA</v>
      </c>
      <c r="F219" s="190" t="str">
        <f t="shared" ca="1" si="6"/>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$M$4:$V$4,
                    (M219:V219),
                    "")),
            1,
            0))
        =0,
    NA(),
    IF(
        Parameters!$D$15=1,
        IF(
            SUM(--(ISNUMBER(IF($M$4:$V$4=1,(M219:V219),""))))&gt;0,
            MAX(IF(
                ISNUMBER(M219:V219),
                IF(
                    M$4:V$4=1,
                    M219:V219,
                    ""),
                "")),
            MAX(IF(
                ISNUMBER(M219:V219),
                IF(
                    M$4:V$4=2,
                    M219:V219,
                    ""),
                ""))
        ),
        IF(
            Parameters!$D$16=1,
            IFERROR(
                AVERAGE(IF(
                    ISNUMBER(M219:V219),
                    IF(
                        M$4:V$4=1,
                        M219:V219,
                        ""),
                    "")),
                AVERAGE(IF(
                    ISNUMBER(M219:V219),
                    IF(
                        M$4:V$4=2,
                        M219:V219,
                        ""),
                    ""))
            ),
            IF(
                Parameters!$D$17=1,
                IFERROR(
                    IF(
                        OR(
                            IF(
                                ISNUMBER(M219:V219),
                                IF(
                                    M$4:V$4=1,
                                    M219:V219,
                                    ""),
                                "")
                            =0),
                        0,
                        GEOMEAN(IF(
                            ISNUMBER(M219:V219),
                            IF(
                                M$4:V$4=1,
                                M219:V219,
                                ""),
                            ""))
                    ),
                    IF(
                        OR(IF(
                            ISNUMBER(M219:V219),
                            IF(
                                M$4:V$4=2,
                                M219:V219,
                                ""),
                            "")
                            =0),
                        0,
                        GEOMEAN(IF(
                            ISNUMBER(M219:V219),
                            IF(
                                M$4:V$4=2,
                                M219:V219,
                                ""),
                            "")))
                )
            )
        )
    )
)</f>
        <v>6.6666666666666599</v>
      </c>
      <c r="I219" s="191" cm="1">
        <f t="array" ref="I219">IF(
    SUM(IF(
            ISNUMBER(
                IF(
                    $M$5:$V$5,
                    (M219:V219),
                    "")),
            1,
            0))
        =0,
    NA(),
    IF(
        Parameters!$D$15=1,
        IF(
            SUM(--(ISNUMBER(IF($M$5:$V$5=1,(M219:V219),""))))&gt;0,
            MAX(IF(
                ISNUMBER(M219:V219),
                IF(
                    M$5:V$5=1,
                    M219:V219,
                    ""),
                "")),
            MAX(IF(
                ISNUMBER(M219:V219),
                IF(
                    M$5:V$5=2,
                    M219:V219,
                    ""),
                ""))
        ),
        IF(
            Parameters!$D$16=1,
            IFERROR(
                AVERAGE(IF(
                    ISNUMBER(M219:V219),
                    IF(
                        M$5:V$5=1,
                        M219:V219,
                        ""),
                    "")),
                AVERAGE(IF(
                    ISNUMBER(M219:V219),
                    IF(
                        M$5:V$5=2,
                        M219:V219,
                        ""),
                    ""))
            ),
            IF(
                Parameters!$D$17=1,
                IFERROR(
                    IF(
                        OR(
                            IF(
                                ISNUMBER(M219:V219),
                                IF(
                                    M$5:V$5=1,
                                    M219:V219,
                                    ""),
                                "")
                            =0),
                        0,
                        GEOMEAN(IF(
                            ISNUMBER(M219:V219),
                            IF(
                                M$5:V$5=1,
                                M219:V219,
                                ""),
                            ""))
                    ),
                    IF(
                        OR(IF(
                            ISNUMBER(M219:V219),
                            IF(
                                M$5:V$5=2,
                                M219:V219,
                                ""),
                            "")
                            =0),
                        0,
                        GEOMEAN(IF(
                            ISNUMBER(M219:V219),
                            IF(
                                M$5:V$5=2,
                                M219:V219,
                                ""),
                            "")))
                )
            )
        )
    )
)</f>
        <v>0</v>
      </c>
      <c r="J219" s="242">
        <v>45188</v>
      </c>
      <c r="K219" s="242">
        <v>45271</v>
      </c>
      <c r="L219" s="91" t="s">
        <v>353</v>
      </c>
      <c r="M219" s="192">
        <v>6.6666666666666599</v>
      </c>
      <c r="N219" s="192">
        <v>0</v>
      </c>
      <c r="O219" s="192">
        <v>0</v>
      </c>
      <c r="P219" s="192">
        <v>0</v>
      </c>
      <c r="Q219" s="192">
        <v>0</v>
      </c>
      <c r="R219" s="192" t="s">
        <v>409</v>
      </c>
      <c r="S219" s="192">
        <v>5</v>
      </c>
      <c r="T219" s="192" t="s">
        <v>923</v>
      </c>
      <c r="U219" s="192">
        <v>0</v>
      </c>
      <c r="V219" s="192" t="s">
        <v>409</v>
      </c>
      <c r="W219" s="192">
        <v>0.42857142857142799</v>
      </c>
      <c r="X219" s="192" t="s">
        <v>409</v>
      </c>
    </row>
    <row r="220" spans="1:24" x14ac:dyDescent="0.2">
      <c r="A220" s="84">
        <v>213</v>
      </c>
      <c r="B220" s="35" t="str">
        <f ca="1"/>
        <v>Samoa</v>
      </c>
      <c r="C220" s="35" t="str">
        <f ca="1"/>
        <v>WSM</v>
      </c>
      <c r="D220" s="35" t="str">
        <f ca="1"/>
        <v>EAS           East Asia &amp; Pacific</v>
      </c>
      <c r="E220" s="35" t="str">
        <f ca="1"/>
        <v>IDA</v>
      </c>
      <c r="F220" s="190" t="str">
        <f t="shared" ca="1" si="6"/>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$M$4:$V$4,
                    (M220:V220),
                    "")),
            1,
            0))
        =0,
    NA(),
    IF(
        Parameters!$D$15=1,
        IF(
            SUM(--(ISNUMBER(IF($M$4:$V$4=1,(M220:V220),""))))&gt;0,
            MAX(IF(
                ISNUMBER(M220:V220),
                IF(
                    M$4:V$4=1,
                    M220:V220,
                    ""),
                "")),
            MAX(IF(
                ISNUMBER(M220:V220),
                IF(
                    M$4:V$4=2,
                    M220:V220,
                    ""),
                ""))
        ),
        IF(
            Parameters!$D$16=1,
            IFERROR(
                AVERAGE(IF(
                    ISNUMBER(M220:V220),
                    IF(
                        M$4:V$4=1,
                        M220:V220,
                        ""),
                    "")),
                AVERAGE(IF(
                    ISNUMBER(M220:V220),
                    IF(
                        M$4:V$4=2,
                        M220:V220,
                        ""),
                    ""))
            ),
            IF(
                Parameters!$D$17=1,
                IFERROR(
                    IF(
                        OR(
                            IF(
                                ISNUMBER(M220:V220),
                                IF(
                                    M$4:V$4=1,
                                    M220:V220,
                                    ""),
                                "")
                            =0),
                        0,
                        GEOMEAN(IF(
                            ISNUMBER(M220:V220),
                            IF(
                                M$4:V$4=1,
                                M220:V220,
                                ""),
                            ""))
                    ),
                    IF(
                        OR(IF(
                            ISNUMBER(M220:V220),
                            IF(
                                M$4:V$4=2,
                                M220:V220,
                                ""),
                            "")
                            =0),
                        0,
                        GEOMEAN(IF(
                            ISNUMBER(M220:V220),
                            IF(
                                M$4:V$4=2,
                                M220:V220,
                                ""),
                            "")))
                )
            )
        )
    )
)</f>
        <v>3.6666666666666599</v>
      </c>
      <c r="I220" s="191" cm="1">
        <f t="array" ref="I220">IF(
    SUM(IF(
            ISNUMBER(
                IF(
                    $M$5:$V$5,
                    (M220:V220),
                    "")),
            1,
            0))
        =0,
    NA(),
    IF(
        Parameters!$D$15=1,
        IF(
            SUM(--(ISNUMBER(IF($M$5:$V$5=1,(M220:V220),""))))&gt;0,
            MAX(IF(
                ISNUMBER(M220:V220),
                IF(
                    M$5:V$5=1,
                    M220:V220,
                    ""),
                "")),
            MAX(IF(
                ISNUMBER(M220:V220),
                IF(
                    M$5:V$5=2,
                    M220:V220,
                    ""),
                ""))
        ),
        IF(
            Parameters!$D$16=1,
            IFERROR(
                AVERAGE(IF(
                    ISNUMBER(M220:V220),
                    IF(
                        M$5:V$5=1,
                        M220:V220,
                        ""),
                    "")),
                AVERAGE(IF(
                    ISNUMBER(M220:V220),
                    IF(
                        M$5:V$5=2,
                        M220:V220,
                        ""),
                    ""))
            ),
            IF(
                Parameters!$D$17=1,
                IFERROR(
                    IF(
                        OR(
                            IF(
                                ISNUMBER(M220:V220),
                                IF(
                                    M$5:V$5=1,
                                    M220:V220,
                                    ""),
                                "")
                            =0),
                        0,
                        GEOMEAN(IF(
                            ISNUMBER(M220:V220),
                            IF(
                                M$5:V$5=1,
                                M220:V220,
                                ""),
                            ""))
                    ),
                    IF(
                        OR(IF(
                            ISNUMBER(M220:V220),
                            IF(
                                M$5:V$5=2,
                                M220:V220,
                                ""),
                            "")
                            =0),
                        0,
                        GEOMEAN(IF(
                            ISNUMBER(M220:V220),
                            IF(
                                M$5:V$5=2,
                                M220:V220,
                                ""),
                            "")))
                )
            )
        )
    )
)</f>
        <v>0</v>
      </c>
      <c r="J220" s="242">
        <v>45188</v>
      </c>
      <c r="K220" s="242">
        <v>45259</v>
      </c>
      <c r="L220" s="91" t="s">
        <v>355</v>
      </c>
      <c r="M220" s="192">
        <v>3.6666666666666599</v>
      </c>
      <c r="N220" s="192" t="s">
        <v>409</v>
      </c>
      <c r="O220" s="192">
        <v>0</v>
      </c>
      <c r="P220" s="192">
        <v>0</v>
      </c>
      <c r="Q220" s="192">
        <v>0</v>
      </c>
      <c r="R220" s="192" t="s">
        <v>409</v>
      </c>
      <c r="S220" s="192">
        <v>3.2</v>
      </c>
      <c r="T220" s="192" t="s">
        <v>409</v>
      </c>
      <c r="U220" s="192">
        <v>0</v>
      </c>
      <c r="V220" s="192" t="s">
        <v>409</v>
      </c>
      <c r="W220" s="192">
        <v>0.5</v>
      </c>
      <c r="X220" s="192" t="s">
        <v>409</v>
      </c>
    </row>
    <row r="221" spans="1:24" x14ac:dyDescent="0.2">
      <c r="A221" s="84">
        <v>214</v>
      </c>
      <c r="B221" s="35" t="str">
        <f ca="1"/>
        <v>Kosovo</v>
      </c>
      <c r="C221" s="35" t="str">
        <f ca="1"/>
        <v>XKX</v>
      </c>
      <c r="D221" s="35" t="str">
        <f ca="1"/>
        <v>ECS           Europe &amp; Central Asia</v>
      </c>
      <c r="E221" s="35" t="str">
        <f ca="1"/>
        <v>IDA</v>
      </c>
      <c r="F221" s="190" t="str">
        <f t="shared" ca="1" si="6"/>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0</v>
      </c>
      <c r="H221" s="80" t="e" cm="1">
        <f t="array" ref="H221">IF(
    SUM(IF(
            ISNUMBER(
                IF(
                    $M$4:$V$4,
                    (M221:V221),
                    "")),
            1,
            0))
        =0,
    NA(),
    IF(
        Parameters!$D$15=1,
        IF(
            SUM(--(ISNUMBER(IF($M$4:$V$4=1,(M221:V221),""))))&gt;0,
            MAX(IF(
                ISNUMBER(M221:V221),
                IF(
                    M$4:V$4=1,
                    M221:V221,
                    ""),
                "")),
            MAX(IF(
                ISNUMBER(M221:V221),
                IF(
                    M$4:V$4=2,
                    M221:V221,
                    ""),
                ""))
        ),
        IF(
            Parameters!$D$16=1,
            IFERROR(
                AVERAGE(IF(
                    ISNUMBER(M221:V221),
                    IF(
                        M$4:V$4=1,
                        M221:V221,
                        ""),
                    "")),
                AVERAGE(IF(
                    ISNUMBER(M221:V221),
                    IF(
                        M$4:V$4=2,
                        M221:V221,
                        ""),
                    ""))
            ),
            IF(
                Parameters!$D$17=1,
                IFERROR(
                    IF(
                        OR(
                            IF(
                                ISNUMBER(M221:V221),
                                IF(
                                    M$4:V$4=1,
                                    M221:V221,
                                    ""),
                                "")
                            =0),
                        0,
                        GEOMEAN(IF(
                            ISNUMBER(M221:V221),
                            IF(
                                M$4:V$4=1,
                                M221:V221,
                                ""),
                            ""))
                    ),
                    IF(
                        OR(IF(
                            ISNUMBER(M221:V221),
                            IF(
                                M$4:V$4=2,
                                M221:V221,
                                ""),
                            "")
                            =0),
                        0,
                        GEOMEAN(IF(
                            ISNUMBER(M221:V221),
                            IF(
                                M$4:V$4=2,
                                M221:V221,
                                ""),
                            "")))
                )
            )
        )
    )
)</f>
        <v>#N/A</v>
      </c>
      <c r="I221" s="191" cm="1">
        <f t="array" ref="I221">IF(
    SUM(IF(
            ISNUMBER(
                IF(
                    $M$5:$V$5,
                    (M221:V221),
                    "")),
            1,
            0))
        =0,
    NA(),
    IF(
        Parameters!$D$15=1,
        IF(
            SUM(--(ISNUMBER(IF($M$5:$V$5=1,(M221:V221),""))))&gt;0,
            MAX(IF(
                ISNUMBER(M221:V221),
                IF(
                    M$5:V$5=1,
                    M221:V221,
                    ""),
                "")),
            MAX(IF(
                ISNUMBER(M221:V221),
                IF(
                    M$5:V$5=2,
                    M221:V221,
                    ""),
                ""))
        ),
        IF(
            Parameters!$D$16=1,
            IFERROR(
                AVERAGE(IF(
                    ISNUMBER(M221:V221),
                    IF(
                        M$5:V$5=1,
                        M221:V221,
                        ""),
                    "")),
                AVERAGE(IF(
                    ISNUMBER(M221:V221),
                    IF(
                        M$5:V$5=2,
                        M221:V221,
                        ""),
                    ""))
            ),
            IF(
                Parameters!$D$17=1,
                IFERROR(
                    IF(
                        OR(
                            IF(
                                ISNUMBER(M221:V221),
                                IF(
                                    M$5:V$5=1,
                                    M221:V221,
                                    ""),
                                "")
                            =0),
                        0,
                        GEOMEAN(IF(
                            ISNUMBER(M221:V221),
                            IF(
                                M$5:V$5=1,
                                M221:V221,
                                ""),
                            ""))
                    ),
                    IF(
                        OR(IF(
                            ISNUMBER(M221:V221),
                            IF(
                                M$5:V$5=2,
                                M221:V221,
                                ""),
                            "")
                            =0),
                        0,
                        GEOMEAN(IF(
                            ISNUMBER(M221:V221),
                            IF(
                                M$5:V$5=2,
                                M221:V221,
                                ""),
                            "")))
                )
            )
        )
    )
)</f>
        <v>0</v>
      </c>
      <c r="J221" s="242">
        <v>44887</v>
      </c>
      <c r="K221" s="242">
        <v>44887</v>
      </c>
      <c r="L221" s="91" t="s">
        <v>721</v>
      </c>
      <c r="M221" s="192" t="s">
        <v>409</v>
      </c>
      <c r="N221" s="192" t="s">
        <v>409</v>
      </c>
      <c r="O221" s="192" t="s">
        <v>409</v>
      </c>
      <c r="P221" s="192">
        <v>0</v>
      </c>
      <c r="Q221" s="192" t="s">
        <v>409</v>
      </c>
      <c r="R221" s="192" t="s">
        <v>409</v>
      </c>
      <c r="S221" s="192" t="s">
        <v>409</v>
      </c>
      <c r="T221" s="192" t="s">
        <v>409</v>
      </c>
      <c r="U221" s="192" t="s">
        <v>409</v>
      </c>
      <c r="V221" s="192" t="s">
        <v>409</v>
      </c>
      <c r="W221" s="192" t="s">
        <v>409</v>
      </c>
      <c r="X221" s="192" t="s">
        <v>409</v>
      </c>
    </row>
    <row r="222" spans="1:24" x14ac:dyDescent="0.2">
      <c r="A222" s="84">
        <v>215</v>
      </c>
      <c r="B222" s="35" t="str">
        <f ca="1"/>
        <v>Yemen, Rep.</v>
      </c>
      <c r="C222" s="35" t="str">
        <f ca="1"/>
        <v>YEM</v>
      </c>
      <c r="D222" s="35" t="str">
        <f ca="1"/>
        <v>MEA           Middle East &amp; North Africa</v>
      </c>
      <c r="E222" s="35" t="str">
        <f ca="1"/>
        <v>IDA</v>
      </c>
      <c r="F222" s="190" t="str">
        <f t="shared" ca="1" si="6"/>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0</v>
      </c>
      <c r="H222" s="80" cm="1">
        <f t="array" ref="H222">IF(
    SUM(IF(
            ISNUMBER(
                IF(
                    $M$4:$V$4,
                    (M222:V222),
                    "")),
            1,
            0))
        =0,
    NA(),
    IF(
        Parameters!$D$15=1,
        IF(
            SUM(--(ISNUMBER(IF($M$4:$V$4=1,(M222:V222),""))))&gt;0,
            MAX(IF(
                ISNUMBER(M222:V222),
                IF(
                    M$4:V$4=1,
                    M222:V222,
                    ""),
                "")),
            MAX(IF(
                ISNUMBER(M222:V222),
                IF(
                    M$4:V$4=2,
                    M222:V222,
                    ""),
                ""))
        ),
        IF(
            Parameters!$D$16=1,
            IFERROR(
                AVERAGE(IF(
                    ISNUMBER(M222:V222),
                    IF(
                        M$4:V$4=1,
                        M222:V222,
                        ""),
                    "")),
                AVERAGE(IF(
                    ISNUMBER(M222:V222),
                    IF(
                        M$4:V$4=2,
                        M222:V222,
                        ""),
                    ""))
            ),
            IF(
                Parameters!$D$17=1,
                IFERROR(
                    IF(
                        OR(
                            IF(
                                ISNUMBER(M222:V222),
                                IF(
                                    M$4:V$4=1,
                                    M222:V222,
                                    ""),
                                "")
                            =0),
                        0,
                        GEOMEAN(IF(
                            ISNUMBER(M222:V222),
                            IF(
                                M$4:V$4=1,
                                M222:V222,
                                ""),
                            ""))
                    ),
                    IF(
                        OR(IF(
                            ISNUMBER(M222:V222),
                            IF(
                                M$4:V$4=2,
                                M222:V222,
                                ""),
                            "")
                            =0),
                        0,
                        GEOMEAN(IF(
                            ISNUMBER(M222:V222),
                            IF(
                                M$4:V$4=2,
                                M222:V222,
                                ""),
                            "")))
                )
            )
        )
    )
)</f>
        <v>5.5</v>
      </c>
      <c r="I222" s="191" cm="1">
        <f t="array" ref="I222">IF(
    SUM(IF(
            ISNUMBER(
                IF(
                    $M$5:$V$5,
                    (M222:V222),
                    "")),
            1,
            0))
        =0,
    NA(),
    IF(
        Parameters!$D$15=1,
        IF(
            SUM(--(ISNUMBER(IF($M$5:$V$5=1,(M222:V222),""))))&gt;0,
            MAX(IF(
                ISNUMBER(M222:V222),
                IF(
                    M$5:V$5=1,
                    M222:V222,
                    ""),
                "")),
            MAX(IF(
                ISNUMBER(M222:V222),
                IF(
                    M$5:V$5=2,
                    M222:V222,
                    ""),
                ""))
        ),
        IF(
            Parameters!$D$16=1,
            IFERROR(
                AVERAGE(IF(
                    ISNUMBER(M222:V222),
                    IF(
                        M$5:V$5=1,
                        M222:V222,
                        ""),
                    "")),
                AVERAGE(IF(
                    ISNUMBER(M222:V222),
                    IF(
                        M$5:V$5=2,
                        M222:V222,
                        ""),
                    ""))
            ),
            IF(
                Parameters!$D$17=1,
                IFERROR(
                    IF(
                        OR(
                            IF(
                                ISNUMBER(M222:V222),
                                IF(
                                    M$5:V$5=1,
                                    M222:V222,
                                    ""),
                                "")
                            =0),
                        0,
                        GEOMEAN(IF(
                            ISNUMBER(M222:V222),
                            IF(
                                M$5:V$5=1,
                                M222:V222,
                                ""),
                            ""))
                    ),
                    IF(
                        OR(IF(
                            ISNUMBER(M222:V222),
                            IF(
                                M$5:V$5=2,
                                M222:V222,
                                ""),
                            "")
                            =0),
                        0,
                        GEOMEAN(IF(
                            ISNUMBER(M222:V222),
                            IF(
                                M$5:V$5=2,
                                M222:V222,
                                ""),
                            "")))
                )
            )
        )
    )
)</f>
        <v>0</v>
      </c>
      <c r="J222" s="242">
        <v>45188</v>
      </c>
      <c r="K222" s="242">
        <v>45272</v>
      </c>
      <c r="L222" s="91" t="s">
        <v>356</v>
      </c>
      <c r="M222" s="192">
        <v>5.5</v>
      </c>
      <c r="N222" s="192">
        <v>0</v>
      </c>
      <c r="O222" s="192">
        <v>0</v>
      </c>
      <c r="P222" s="192">
        <v>0</v>
      </c>
      <c r="Q222" s="192">
        <v>0</v>
      </c>
      <c r="R222" s="192" t="s">
        <v>409</v>
      </c>
      <c r="S222" s="192">
        <v>4.3</v>
      </c>
      <c r="T222" s="192" t="s">
        <v>957</v>
      </c>
      <c r="U222" s="192">
        <v>0</v>
      </c>
      <c r="V222" s="192" t="s">
        <v>409</v>
      </c>
      <c r="W222" s="192">
        <v>0</v>
      </c>
      <c r="X222" s="192" t="s">
        <v>409</v>
      </c>
    </row>
    <row r="223" spans="1:24" x14ac:dyDescent="0.2">
      <c r="A223" s="84">
        <v>216</v>
      </c>
      <c r="B223" s="35" t="str">
        <f ca="1"/>
        <v>South Africa</v>
      </c>
      <c r="C223" s="35" t="str">
        <f ca="1"/>
        <v>ZAF</v>
      </c>
      <c r="D223" s="35" t="str">
        <f ca="1"/>
        <v>SSF           Sub-Saharan Africa</v>
      </c>
      <c r="E223" s="35" t="str">
        <f ca="1"/>
        <v>IBRD</v>
      </c>
      <c r="F223" s="190" t="str">
        <f t="shared" ca="1" si="6"/>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0</v>
      </c>
      <c r="H223" s="80" cm="1">
        <f t="array" ref="H223">IF(
    SUM(IF(
            ISNUMBER(
                IF(
                    $M$4:$V$4,
                    (M223:V223),
                    "")),
            1,
            0))
        =0,
    NA(),
    IF(
        Parameters!$D$15=1,
        IF(
            SUM(--(ISNUMBER(IF($M$4:$V$4=1,(M223:V223),""))))&gt;0,
            MAX(IF(
                ISNUMBER(M223:V223),
                IF(
                    M$4:V$4=1,
                    M223:V223,
                    ""),
                "")),
            MAX(IF(
                ISNUMBER(M223:V223),
                IF(
                    M$4:V$4=2,
                    M223:V223,
                    ""),
                ""))
        ),
        IF(
            Parameters!$D$16=1,
            IFERROR(
                AVERAGE(IF(
                    ISNUMBER(M223:V223),
                    IF(
                        M$4:V$4=1,
                        M223:V223,
                        ""),
                    "")),
                AVERAGE(IF(
                    ISNUMBER(M223:V223),
                    IF(
                        M$4:V$4=2,
                        M223:V223,
                        ""),
                    ""))
            ),
            IF(
                Parameters!$D$17=1,
                IFERROR(
                    IF(
                        OR(
                            IF(
                                ISNUMBER(M223:V223),
                                IF(
                                    M$4:V$4=1,
                                    M223:V223,
                                    ""),
                                "")
                            =0),
                        0,
                        GEOMEAN(IF(
                            ISNUMBER(M223:V223),
                            IF(
                                M$4:V$4=1,
                                M223:V223,
                                ""),
                            ""))
                    ),
                    IF(
                        OR(IF(
                            ISNUMBER(M223:V223),
                            IF(
                                M$4:V$4=2,
                                M223:V223,
                                ""),
                            "")
                            =0),
                        0,
                        GEOMEAN(IF(
                            ISNUMBER(M223:V223),
                            IF(
                                M$4:V$4=2,
                                M223:V223,
                                ""),
                            "")))
                )
            )
        )
    )
)</f>
        <v>5.3333333333333304</v>
      </c>
      <c r="I223" s="191" cm="1">
        <f t="array" ref="I223">IF(
    SUM(IF(
            ISNUMBER(
                IF(
                    $M$5:$V$5,
                    (M223:V223),
                    "")),
            1,
            0))
        =0,
    NA(),
    IF(
        Parameters!$D$15=1,
        IF(
            SUM(--(ISNUMBER(IF($M$5:$V$5=1,(M223:V223),""))))&gt;0,
            MAX(IF(
                ISNUMBER(M223:V223),
                IF(
                    M$5:V$5=1,
                    M223:V223,
                    ""),
                "")),
            MAX(IF(
                ISNUMBER(M223:V223),
                IF(
                    M$5:V$5=2,
                    M223:V223,
                    ""),
                ""))
        ),
        IF(
            Parameters!$D$16=1,
            IFERROR(
                AVERAGE(IF(
                    ISNUMBER(M223:V223),
                    IF(
                        M$5:V$5=1,
                        M223:V223,
                        ""),
                    "")),
                AVERAGE(IF(
                    ISNUMBER(M223:V223),
                    IF(
                        M$5:V$5=2,
                        M223:V223,
                        ""),
                    ""))
            ),
            IF(
                Parameters!$D$17=1,
                IFERROR(
                    IF(
                        OR(
                            IF(
                                ISNUMBER(M223:V223),
                                IF(
                                    M$5:V$5=1,
                                    M223:V223,
                                    ""),
                                "")
                            =0),
                        0,
                        GEOMEAN(IF(
                            ISNUMBER(M223:V223),
                            IF(
                                M$5:V$5=1,
                                M223:V223,
                                ""),
                            ""))
                    ),
                    IF(
                        OR(IF(
                            ISNUMBER(M223:V223),
                            IF(
                                M$5:V$5=2,
                                M223:V223,
                                ""),
                            "")
                            =0),
                        0,
                        GEOMEAN(IF(
                            ISNUMBER(M223:V223),
                            IF(
                                M$5:V$5=2,
                                M223:V223,
                                ""),
                            "")))
                )
            )
        )
    )
)</f>
        <v>0</v>
      </c>
      <c r="J223" s="242">
        <v>45188</v>
      </c>
      <c r="K223" s="242">
        <v>45259</v>
      </c>
      <c r="L223" s="91" t="s">
        <v>358</v>
      </c>
      <c r="M223" s="192">
        <v>5.3333333333333304</v>
      </c>
      <c r="N223" s="192" t="s">
        <v>409</v>
      </c>
      <c r="O223" s="192">
        <v>0</v>
      </c>
      <c r="P223" s="192">
        <v>0</v>
      </c>
      <c r="Q223" s="192">
        <v>0</v>
      </c>
      <c r="R223" s="192" t="s">
        <v>409</v>
      </c>
      <c r="S223" s="192">
        <v>4.2</v>
      </c>
      <c r="T223" s="192" t="s">
        <v>409</v>
      </c>
      <c r="U223" s="192">
        <v>0</v>
      </c>
      <c r="V223" s="192" t="s">
        <v>409</v>
      </c>
      <c r="W223" s="192">
        <v>0.29861111111111099</v>
      </c>
      <c r="X223" s="192" t="s">
        <v>409</v>
      </c>
    </row>
    <row r="224" spans="1:24" x14ac:dyDescent="0.2">
      <c r="A224" s="84">
        <v>217</v>
      </c>
      <c r="B224" s="35" t="str">
        <f ca="1"/>
        <v>Zambia</v>
      </c>
      <c r="C224" s="35" t="str">
        <f ca="1"/>
        <v>ZMB</v>
      </c>
      <c r="D224" s="35" t="str">
        <f ca="1"/>
        <v>SSF           Sub-Saharan Africa</v>
      </c>
      <c r="E224" s="35" t="str">
        <f ca="1"/>
        <v>IDA</v>
      </c>
      <c r="F224" s="190" t="str">
        <f t="shared" ca="1" si="6"/>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5.9160797830996161</v>
      </c>
      <c r="H224" s="80" cm="1">
        <f t="array" ref="H224">IF(
    SUM(IF(
            ISNUMBER(
                IF(
                    $M$4:$V$4,
                    (M224:V224),
                    "")),
            1,
            0))
        =0,
    NA(),
    IF(
        Parameters!$D$15=1,
        IF(
            SUM(--(ISNUMBER(IF($M$4:$V$4=1,(M224:V224),""))))&gt;0,
            MAX(IF(
                ISNUMBER(M224:V224),
                IF(
                    M$4:V$4=1,
                    M224:V224,
                    ""),
                "")),
            MAX(IF(
                ISNUMBER(M224:V224),
                IF(
                    M$4:V$4=2,
                    M224:V224,
                    ""),
                ""))
        ),
        IF(
            Parameters!$D$16=1,
            IFERROR(
                AVERAGE(IF(
                    ISNUMBER(M224:V224),
                    IF(
                        M$4:V$4=1,
                        M224:V224,
                        ""),
                    "")),
                AVERAGE(IF(
                    ISNUMBER(M224:V224),
                    IF(
                        M$4:V$4=2,
                        M224:V224,
                        ""),
                    ""))
            ),
            IF(
                Parameters!$D$17=1,
                IFERROR(
                    IF(
                        OR(
                            IF(
                                ISNUMBER(M224:V224),
                                IF(
                                    M$4:V$4=1,
                                    M224:V224,
                                    ""),
                                "")
                            =0),
                        0,
                        GEOMEAN(IF(
                            ISNUMBER(M224:V224),
                            IF(
                                M$4:V$4=1,
                                M224:V224,
                                ""),
                            ""))
                    ),
                    IF(
                        OR(IF(
                            ISNUMBER(M224:V224),
                            IF(
                                M$4:V$4=2,
                                M224:V224,
                                ""),
                            "")
                            =0),
                        0,
                        GEOMEAN(IF(
                            ISNUMBER(M224:V224),
                            IF(
                                M$4:V$4=2,
                                M224:V224,
                                ""),
                            "")))
                )
            )
        )
    )
)</f>
        <v>3.5</v>
      </c>
      <c r="I224" s="191" cm="1">
        <f t="array" ref="I224">IF(
    SUM(IF(
            ISNUMBER(
                IF(
                    $M$5:$V$5,
                    (M224:V224),
                    "")),
            1,
            0))
        =0,
    NA(),
    IF(
        Parameters!$D$15=1,
        IF(
            SUM(--(ISNUMBER(IF($M$5:$V$5=1,(M224:V224),""))))&gt;0,
            MAX(IF(
                ISNUMBER(M224:V224),
                IF(
                    M$5:V$5=1,
                    M224:V224,
                    ""),
                "")),
            MAX(IF(
                ISNUMBER(M224:V224),
                IF(
                    M$5:V$5=2,
                    M224:V224,
                    ""),
                ""))
        ),
        IF(
            Parameters!$D$16=1,
            IFERROR(
                AVERAGE(IF(
                    ISNUMBER(M224:V224),
                    IF(
                        M$5:V$5=1,
                        M224:V224,
                        ""),
                    "")),
                AVERAGE(IF(
                    ISNUMBER(M224:V224),
                    IF(
                        M$5:V$5=2,
                        M224:V224,
                        ""),
                    ""))
            ),
            IF(
                Parameters!$D$17=1,
                IFERROR(
                    IF(
                        OR(
                            IF(
                                ISNUMBER(M224:V224),
                                IF(
                                    M$5:V$5=1,
                                    M224:V224,
                                    ""),
                                "")
                            =0),
                        0,
                        GEOMEAN(IF(
                            ISNUMBER(M224:V224),
                            IF(
                                M$5:V$5=1,
                                M224:V224,
                                ""),
                            ""))
                    ),
                    IF(
                        OR(IF(
                            ISNUMBER(M224:V224),
                            IF(
                                M$5:V$5=2,
                                M224:V224,
                                ""),
                            "")
                            =0),
                        0,
                        GEOMEAN(IF(
                            ISNUMBER(M224:V224),
                            IF(
                                M$5:V$5=2,
                                M224:V224,
                                ""),
                            "")))
                )
            )
        )
    )
)</f>
        <v>10</v>
      </c>
      <c r="J224" s="242">
        <v>45188</v>
      </c>
      <c r="K224" s="242">
        <v>45099</v>
      </c>
      <c r="L224" s="91" t="s">
        <v>360</v>
      </c>
      <c r="M224" s="192">
        <v>3.5</v>
      </c>
      <c r="N224" s="192" t="s">
        <v>409</v>
      </c>
      <c r="O224" s="192">
        <v>0</v>
      </c>
      <c r="P224" s="192">
        <v>10</v>
      </c>
      <c r="Q224" s="192">
        <v>0</v>
      </c>
      <c r="R224" s="192" t="s">
        <v>409</v>
      </c>
      <c r="S224" s="192">
        <v>3.1</v>
      </c>
      <c r="T224" s="192" t="s">
        <v>409</v>
      </c>
      <c r="U224" s="192">
        <v>0</v>
      </c>
      <c r="V224" s="192" t="s">
        <v>840</v>
      </c>
      <c r="W224" s="192">
        <v>2.7027027027027001E-2</v>
      </c>
      <c r="X224" s="192" t="s">
        <v>409</v>
      </c>
    </row>
    <row r="225" spans="1:24" x14ac:dyDescent="0.2">
      <c r="A225" s="84">
        <v>218</v>
      </c>
      <c r="B225" s="35" t="str">
        <f ca="1"/>
        <v>Zimbabwe</v>
      </c>
      <c r="C225" s="35" t="str">
        <f ca="1"/>
        <v>ZWE</v>
      </c>
      <c r="D225" s="35" t="str">
        <f ca="1"/>
        <v>SSF           Sub-Saharan Africa</v>
      </c>
      <c r="E225" s="35" t="str">
        <f ca="1"/>
        <v>Blend</v>
      </c>
      <c r="F225" s="190" t="str">
        <f t="shared" ca="1" si="6"/>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6.9522178715380676</v>
      </c>
      <c r="H225" s="80" cm="1">
        <f t="array" ref="H225">IF(
    SUM(IF(
            ISNUMBER(
                IF(
                    $M$4:$V$4,
                    (M225:V225),
                    "")),
            1,
            0))
        =0,
    NA(),
    IF(
        Parameters!$D$15=1,
        IF(
            SUM(--(ISNUMBER(IF($M$4:$V$4=1,(M225:V225),""))))&gt;0,
            MAX(IF(
                ISNUMBER(M225:V225),
                IF(
                    M$4:V$4=1,
                    M225:V225,
                    ""),
                "")),
            MAX(IF(
                ISNUMBER(M225:V225),
                IF(
                    M$4:V$4=2,
                    M225:V225,
                    ""),
                ""))
        ),
        IF(
            Parameters!$D$16=1,
            IFERROR(
                AVERAGE(IF(
                    ISNUMBER(M225:V225),
                    IF(
                        M$4:V$4=1,
                        M225:V225,
                        ""),
                    "")),
                AVERAGE(IF(
                    ISNUMBER(M225:V225),
                    IF(
                        M$4:V$4=2,
                        M225:V225,
                        ""),
                    ""))
            ),
            IF(
                Parameters!$D$17=1,
                IFERROR(
                    IF(
                        OR(
                            IF(
                                ISNUMBER(M225:V225),
                                IF(
                                    M$4:V$4=1,
                                    M225:V225,
                                    ""),
                                "")
                            =0),
                        0,
                        GEOMEAN(IF(
                            ISNUMBER(M225:V225),
                            IF(
                                M$4:V$4=1,
                                M225:V225,
                                ""),
                            ""))
                    ),
                    IF(
                        OR(IF(
                            ISNUMBER(M225:V225),
                            IF(
                                M$4:V$4=2,
                                M225:V225,
                                ""),
                            "")
                            =0),
                        0,
                        GEOMEAN(IF(
                            ISNUMBER(M225:V225),
                            IF(
                                M$4:V$4=2,
                                M225:V225,
                                ""),
                            "")))
                )
            )
        )
    )
)</f>
        <v>4.8333333333333304</v>
      </c>
      <c r="I225" s="191" cm="1">
        <f t="array" ref="I225">IF(
    SUM(IF(
            ISNUMBER(
                IF(
                    $M$5:$V$5,
                    (M225:V225),
                    "")),
            1,
            0))
        =0,
    NA(),
    IF(
        Parameters!$D$15=1,
        IF(
            SUM(--(ISNUMBER(IF($M$5:$V$5=1,(M225:V225),""))))&gt;0,
            MAX(IF(
                ISNUMBER(M225:V225),
                IF(
                    M$5:V$5=1,
                    M225:V225,
                    ""),
                "")),
            MAX(IF(
                ISNUMBER(M225:V225),
                IF(
                    M$5:V$5=2,
                    M225:V225,
                    ""),
                ""))
        ),
        IF(
            Parameters!$D$16=1,
            IFERROR(
                AVERAGE(IF(
                    ISNUMBER(M225:V225),
                    IF(
                        M$5:V$5=1,
                        M225:V225,
                        ""),
                    "")),
                AVERAGE(IF(
                    ISNUMBER(M225:V225),
                    IF(
                        M$5:V$5=2,
                        M225:V225,
                        ""),
                    ""))
            ),
            IF(
                Parameters!$D$17=1,
                IFERROR(
                    IF(
                        OR(
                            IF(
                                ISNUMBER(M225:V225),
                                IF(
                                    M$5:V$5=1,
                                    M225:V225,
                                    ""),
                                "")
                            =0),
                        0,
                        GEOMEAN(IF(
                            ISNUMBER(M225:V225),
                            IF(
                                M$5:V$5=1,
                                M225:V225,
                                ""),
                            ""))
                    ),
                    IF(
                        OR(IF(
                            ISNUMBER(M225:V225),
                            IF(
                                M$5:V$5=2,
                                M225:V225,
                                ""),
                            "")
                            =0),
                        0,
                        GEOMEAN(IF(
                            ISNUMBER(M225:V225),
                            IF(
                                M$5:V$5=2,
                                M225:V225,
                                ""),
                            "")))
                )
            )
        )
    )
)</f>
        <v>10</v>
      </c>
      <c r="J225" s="242">
        <v>45188</v>
      </c>
      <c r="K225" s="242">
        <v>45099</v>
      </c>
      <c r="L225" s="91" t="s">
        <v>362</v>
      </c>
      <c r="M225" s="192">
        <v>4.8333333333333304</v>
      </c>
      <c r="N225" s="192" t="s">
        <v>409</v>
      </c>
      <c r="O225" s="192">
        <v>0</v>
      </c>
      <c r="P225" s="192">
        <v>10</v>
      </c>
      <c r="Q225" s="192">
        <v>0</v>
      </c>
      <c r="R225" s="192" t="s">
        <v>409</v>
      </c>
      <c r="S225" s="192">
        <v>3.9</v>
      </c>
      <c r="T225" s="192" t="s">
        <v>409</v>
      </c>
      <c r="U225" s="192">
        <v>0</v>
      </c>
      <c r="V225" s="192" t="s">
        <v>841</v>
      </c>
      <c r="W225" s="192">
        <v>0</v>
      </c>
      <c r="X225" s="192" t="s">
        <v>409</v>
      </c>
    </row>
    <row r="226" spans="1:24" x14ac:dyDescent="0.2">
      <c r="L226" s="79"/>
      <c r="M226" s="80"/>
      <c r="N226" s="80"/>
      <c r="O226" s="80"/>
      <c r="P226" s="80"/>
      <c r="Q226" s="80"/>
      <c r="R226" s="80"/>
      <c r="S226" s="80"/>
      <c r="T226" s="80"/>
      <c r="U226" s="80"/>
      <c r="V226" s="80"/>
      <c r="W226" s="80"/>
      <c r="X226" s="80"/>
    </row>
    <row r="227" spans="1:24" x14ac:dyDescent="0.2">
      <c r="L227" s="79"/>
      <c r="M227" s="80"/>
      <c r="N227" s="80"/>
      <c r="O227" s="80"/>
      <c r="P227" s="80"/>
      <c r="Q227" s="80"/>
      <c r="R227" s="80"/>
      <c r="S227" s="80"/>
      <c r="T227" s="80"/>
      <c r="U227" s="80"/>
      <c r="V227" s="80"/>
      <c r="W227" s="80"/>
      <c r="X227" s="80"/>
    </row>
    <row r="228" spans="1:24" x14ac:dyDescent="0.2">
      <c r="L228" s="79"/>
      <c r="M228" s="80"/>
      <c r="N228" s="80"/>
      <c r="O228" s="80"/>
      <c r="P228" s="80"/>
      <c r="Q228" s="80"/>
      <c r="R228" s="80"/>
      <c r="S228" s="80"/>
      <c r="T228" s="80"/>
      <c r="U228" s="80"/>
      <c r="V228" s="80"/>
      <c r="W228" s="80"/>
      <c r="X228" s="80"/>
    </row>
    <row r="229" spans="1:24" x14ac:dyDescent="0.2">
      <c r="L229" s="91"/>
      <c r="M229" s="181"/>
      <c r="N229" s="181"/>
      <c r="O229" s="181"/>
      <c r="P229" s="181"/>
      <c r="Q229" s="181"/>
      <c r="R229" s="181"/>
      <c r="S229" s="181"/>
      <c r="T229" s="181"/>
      <c r="U229" s="181"/>
      <c r="V229" s="181"/>
      <c r="W229" s="181"/>
      <c r="X229" s="181"/>
    </row>
    <row r="230" spans="1:24" x14ac:dyDescent="0.2">
      <c r="L230" s="91"/>
      <c r="M230" s="181"/>
      <c r="N230" s="181"/>
      <c r="O230" s="181"/>
      <c r="P230" s="181"/>
      <c r="Q230" s="181"/>
      <c r="R230" s="181"/>
      <c r="S230" s="181"/>
      <c r="T230" s="181"/>
      <c r="U230" s="181"/>
      <c r="V230" s="181"/>
      <c r="W230" s="181"/>
      <c r="X230" s="181"/>
    </row>
    <row r="231" spans="1:24" x14ac:dyDescent="0.2">
      <c r="L231" s="79"/>
      <c r="M231" s="80"/>
      <c r="N231" s="80"/>
      <c r="O231" s="80"/>
      <c r="P231" s="80"/>
      <c r="Q231" s="80"/>
      <c r="R231" s="80"/>
      <c r="S231" s="80"/>
      <c r="T231" s="80"/>
      <c r="U231" s="80"/>
      <c r="V231" s="80"/>
      <c r="W231" s="80"/>
      <c r="X231" s="80"/>
    </row>
    <row r="232" spans="1:24" x14ac:dyDescent="0.2">
      <c r="L232" s="79"/>
      <c r="M232" s="80"/>
      <c r="N232" s="80"/>
      <c r="O232" s="80"/>
      <c r="P232" s="80"/>
      <c r="Q232" s="80"/>
      <c r="R232" s="80"/>
      <c r="S232" s="80"/>
      <c r="T232" s="80"/>
      <c r="U232" s="80"/>
      <c r="V232" s="80"/>
      <c r="W232" s="80"/>
      <c r="X232" s="80"/>
    </row>
    <row r="233" spans="1:24" x14ac:dyDescent="0.2">
      <c r="L233" s="79"/>
      <c r="M233" s="80"/>
      <c r="N233" s="80"/>
      <c r="O233" s="80"/>
      <c r="P233" s="80"/>
      <c r="Q233" s="80"/>
      <c r="R233" s="80"/>
      <c r="S233" s="80"/>
      <c r="T233" s="80"/>
      <c r="U233" s="80"/>
      <c r="V233" s="80"/>
      <c r="W233" s="80"/>
      <c r="X233" s="80"/>
    </row>
  </sheetData>
  <conditionalFormatting sqref="G1:G5">
    <cfRule type="cellIs" dxfId="113" priority="25" stopIfTrue="1" operator="greaterThanOrEqual">
      <formula>0</formula>
    </cfRule>
  </conditionalFormatting>
  <conditionalFormatting sqref="G8:G225">
    <cfRule type="cellIs" dxfId="110" priority="4" stopIfTrue="1" operator="greaterThanOrEqual">
      <formula>0</formula>
    </cfRule>
  </conditionalFormatting>
  <conditionalFormatting sqref="G1:H5">
    <cfRule type="expression" dxfId="107" priority="11" stopIfTrue="1">
      <formula>G1=""</formula>
    </cfRule>
  </conditionalFormatting>
  <conditionalFormatting sqref="G8:H225">
    <cfRule type="expression" dxfId="106" priority="1" stopIfTrue="1">
      <formula>G8=""</formula>
    </cfRule>
  </conditionalFormatting>
  <conditionalFormatting sqref="H1:H5">
    <cfRule type="expression" dxfId="103" priority="18">
      <formula>H1=10</formula>
    </cfRule>
    <cfRule type="cellIs" dxfId="102" priority="17" operator="between">
      <formula>7</formula>
      <formula>9.99</formula>
    </cfRule>
    <cfRule type="cellIs" dxfId="101" priority="16" operator="between">
      <formula>0</formula>
      <formula>6.999</formula>
    </cfRule>
  </conditionalFormatting>
  <conditionalFormatting sqref="H8:H225">
    <cfRule type="expression" dxfId="99" priority="120">
      <formula>H8=10</formula>
    </cfRule>
    <cfRule type="cellIs" dxfId="98" priority="119" operator="between">
      <formula>7</formula>
      <formula>9.99</formula>
    </cfRule>
    <cfRule type="cellIs" dxfId="97" priority="118" operator="between">
      <formula>0</formula>
      <formula>6.999</formula>
    </cfRule>
  </conditionalFormatting>
  <conditionalFormatting sqref="I2:I3">
    <cfRule type="expression" dxfId="93" priority="29">
      <formula>I2=10</formula>
    </cfRule>
    <cfRule type="cellIs" dxfId="92" priority="28" operator="between">
      <formula>7</formula>
      <formula>9.99</formula>
    </cfRule>
    <cfRule type="cellIs" dxfId="91" priority="27" operator="between">
      <formula>0</formula>
      <formula>6.999</formula>
    </cfRule>
    <cfRule type="expression" dxfId="90" priority="26">
      <formula>I2=""</formula>
    </cfRule>
  </conditionalFormatting>
  <conditionalFormatting sqref="I2:I5">
    <cfRule type="expression" dxfId="89" priority="15">
      <formula>I2=10</formula>
    </cfRule>
    <cfRule type="cellIs" dxfId="88" priority="13" operator="between">
      <formula>0</formula>
      <formula>6.999</formula>
    </cfRule>
    <cfRule type="cellIs" dxfId="87" priority="14" operator="between">
      <formula>7</formula>
      <formula>9.99</formula>
    </cfRule>
    <cfRule type="expression" dxfId="86" priority="12">
      <formula>I2=""</formula>
    </cfRule>
  </conditionalFormatting>
  <conditionalFormatting sqref="I4:I5">
    <cfRule type="cellIs" dxfId="85" priority="9" operator="between">
      <formula>7</formula>
      <formula>9.99</formula>
    </cfRule>
    <cfRule type="cellIs" dxfId="84" priority="8" operator="between">
      <formula>0</formula>
      <formula>6.999</formula>
    </cfRule>
    <cfRule type="expression" dxfId="83" priority="10">
      <formula>I4=10</formula>
    </cfRule>
    <cfRule type="expression" dxfId="82" priority="7">
      <formula>I4=""</formula>
    </cfRule>
  </conditionalFormatting>
  <conditionalFormatting sqref="I8:I225">
    <cfRule type="cellIs" dxfId="80" priority="116" stopIfTrue="1" operator="greaterThanOrEqual">
      <formula>0</formula>
    </cfRule>
    <cfRule type="expression" dxfId="78" priority="113">
      <formula>I8=""</formula>
    </cfRule>
  </conditionalFormatting>
  <conditionalFormatting sqref="J8:K225">
    <cfRule type="colorScale" priority="881">
      <colorScale>
        <cfvo type="min"/>
        <cfvo type="max"/>
        <color rgb="FFFCDCDF"/>
        <color rgb="FFF2676B"/>
      </colorScale>
    </cfRule>
  </conditionalFormatting>
  <conditionalFormatting sqref="L8:L225">
    <cfRule type="expression" dxfId="77" priority="39">
      <formula>$L8&lt;&gt;$C8</formula>
    </cfRule>
  </conditionalFormatting>
  <conditionalFormatting sqref="M2:V3 W3:Z3">
    <cfRule type="expression" dxfId="76" priority="30">
      <formula>M2=L2</formula>
    </cfRule>
    <cfRule type="expression" dxfId="75" priority="31">
      <formula>M2&lt;&gt;L2</formula>
    </cfRule>
    <cfRule type="expression" dxfId="74" priority="32">
      <formula>M2=L2</formula>
    </cfRule>
  </conditionalFormatting>
  <conditionalFormatting sqref="M198:X225 M8:Z197">
    <cfRule type="colorScale" priority="38">
      <colorScale>
        <cfvo type="num" val="0"/>
        <cfvo type="num" val="10"/>
        <color rgb="FFFCFCFF"/>
        <color rgb="FFFFFF00"/>
      </colorScale>
    </cfRule>
  </conditionalFormatting>
  <conditionalFormatting sqref="M6:Z6">
    <cfRule type="expression" dxfId="73" priority="22">
      <formula>ISNUMBER(SEARCH("_raw",M$7))</formula>
    </cfRule>
  </conditionalFormatting>
  <conditionalFormatting sqref="M8:Z197 M198:X225">
    <cfRule type="expression" dxfId="72" priority="37" stopIfTrue="1">
      <formula>ISNUMBER(SEARCH("_raw",M$7))</formula>
    </cfRule>
  </conditionalFormatting>
  <conditionalFormatting sqref="W2:AD3">
    <cfRule type="expression" dxfId="71" priority="33">
      <formula>W2=R2</formula>
    </cfRule>
    <cfRule type="expression" dxfId="70" priority="34">
      <formula>W2&lt;&gt;R2</formula>
    </cfRule>
    <cfRule type="expression" dxfId="69" priority="35">
      <formula>W2=R2</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3" stopIfTrue="1" operator="greaterThanOrEqual" id="{ADE86766-86E7-B54F-BE7F-98D38EDD2D54}">
            <xm:f>Parameters!$D$37</xm:f>
            <x14:dxf>
              <font>
                <sz val="12"/>
                <color rgb="FF000000"/>
                <name val="Arial"/>
              </font>
              <fill>
                <patternFill patternType="solid">
                  <bgColor rgb="FFE35A3A"/>
                </patternFill>
              </fill>
            </x14:dxf>
          </x14:cfRule>
          <x14:cfRule type="cellIs" priority="24" stopIfTrue="1" operator="greaterThanOrEqual" id="{6968E436-B691-8541-87C7-344B49DBC83A}">
            <xm:f>Parameters!$D$38</xm:f>
            <x14:dxf>
              <font>
                <sz val="12"/>
                <color rgb="FF000000"/>
                <name val="Arial"/>
              </font>
              <fill>
                <patternFill patternType="solid">
                  <bgColor rgb="FFEE9F8F"/>
                </patternFill>
              </fill>
            </x14:dxf>
          </x14:cfRule>
          <xm:sqref>G1:G5</xm:sqref>
        </x14:conditionalFormatting>
        <x14:conditionalFormatting xmlns:xm="http://schemas.microsoft.com/office/excel/2006/main">
          <x14:cfRule type="cellIs" priority="3" stopIfTrue="1" operator="greaterThanOrEqual" id="{A25B7E8B-0382-984B-A610-991DE2318680}">
            <xm:f>Parameters!$D$38</xm:f>
            <x14:dxf>
              <font>
                <sz val="12"/>
                <color rgb="FF000000"/>
                <name val="Arial"/>
              </font>
              <fill>
                <patternFill patternType="solid">
                  <bgColor rgb="FFEE9F8F"/>
                </patternFill>
              </fill>
            </x14:dxf>
          </x14:cfRule>
          <x14:cfRule type="cellIs" priority="2" stopIfTrue="1" operator="greaterThanOrEqual" id="{B47FBF92-C5BE-234C-90B7-92691567A48B}">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19" stopIfTrue="1" operator="greaterThanOrEqual" id="{4244786C-0C18-E149-99A5-3DB628AC5E3B}">
            <xm:f>Parameters!$D$41</xm:f>
            <x14:dxf>
              <font>
                <sz val="12"/>
                <color rgb="FF000000"/>
                <name val="Arial"/>
              </font>
              <fill>
                <patternFill patternType="solid">
                  <bgColor rgb="FFF2676B"/>
                </patternFill>
              </fill>
            </x14:dxf>
          </x14:cfRule>
          <x14:cfRule type="cellIs" priority="21" stopIfTrue="1" operator="between" id="{643A0826-D306-E444-BF79-8FCBF966CCFA}">
            <xm:f>0</xm:f>
            <xm:f>Parameters!$D$42</xm:f>
            <x14:dxf>
              <font>
                <sz val="12"/>
                <color rgb="FF000000"/>
                <name val="Arial"/>
              </font>
              <fill>
                <patternFill patternType="solid">
                  <bgColor rgb="FFFCDCDF"/>
                </patternFill>
              </fill>
            </x14:dxf>
          </x14:cfRule>
          <x14:cfRule type="cellIs" priority="20" stopIfTrue="1" operator="greaterThanOrEqual" id="{9BCC53B6-8F66-6B40-BEDF-79258FCCC3C5}">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122" stopIfTrue="1" operator="greaterThanOrEqual" id="{5E686F7C-38DD-3049-9BB8-EFBC380BDC6B}">
            <xm:f>Parameters!$D$42</xm:f>
            <x14:dxf>
              <font>
                <sz val="12"/>
                <color rgb="FF000000"/>
                <name val="Arial"/>
              </font>
              <fill>
                <patternFill patternType="solid">
                  <bgColor rgb="FFF7A9AC"/>
                </patternFill>
              </fill>
            </x14:dxf>
          </x14:cfRule>
          <x14:cfRule type="cellIs" priority="123" stopIfTrue="1" operator="between" id="{12C92172-44DD-2F42-B3E9-197819313C94}">
            <xm:f>0</xm:f>
            <xm:f>Parameters!$D$42</xm:f>
            <x14:dxf>
              <font>
                <sz val="12"/>
                <color rgb="FF000000"/>
                <name val="Arial"/>
              </font>
              <fill>
                <patternFill patternType="solid">
                  <bgColor rgb="FFFCDCDF"/>
                </patternFill>
              </fill>
            </x14:dxf>
          </x14:cfRule>
          <x14:cfRule type="cellIs" priority="121" stopIfTrue="1" operator="greaterThanOrEqual" id="{65022C13-C2AC-6241-B270-E69152CE1918}">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114" stopIfTrue="1" operator="greaterThanOrEqual" id="{58298C33-4F21-2340-8EC6-4AF30FEE70C4}">
            <xm:f>Parameters!$D$37</xm:f>
            <x14:dxf>
              <font>
                <sz val="12"/>
                <color rgb="FF000000"/>
                <name val="Arial"/>
              </font>
              <fill>
                <patternFill patternType="solid">
                  <bgColor rgb="FFE06C25"/>
                </patternFill>
              </fill>
            </x14:dxf>
          </x14:cfRule>
          <x14:cfRule type="cellIs" priority="115" stopIfTrue="1" operator="greaterThanOrEqual" id="{B64B1B6B-C903-3340-ADBE-9CDC8155F804}">
            <xm:f>Parameters!$D$38</xm:f>
            <x14:dxf>
              <font>
                <sz val="12"/>
                <color rgb="FF000000"/>
                <name val="Arial"/>
              </font>
              <fill>
                <patternFill patternType="solid">
                  <bgColor rgb="FFF9BF8E"/>
                </patternFill>
              </fill>
            </x14:dxf>
          </x14:cfRule>
          <xm:sqref>I8:I225</xm:sqref>
        </x14:conditionalFormatting>
        <x14:conditionalFormatting xmlns:xm="http://schemas.microsoft.com/office/excel/2006/main">
          <x14:cfRule type="iconSet" priority="5" id="{81CB204E-153A-9C41-9045-DD9401D2DEBB}">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M3:Z3 M2:AD2</xm:sqref>
        </x14:conditionalFormatting>
        <x14:conditionalFormatting xmlns:xm="http://schemas.microsoft.com/office/excel/2006/main">
          <x14:cfRule type="iconSet" priority="6" id="{D2D15C3F-5243-6848-89CE-65EB9FE07761}">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AFBC5B-4381-0243-BA61-9309875BE0F8}">
  <dimension ref="A1:AR233"/>
  <sheetViews>
    <sheetView zoomScaleNormal="100" workbookViewId="0">
      <pane ySplit="6" topLeftCell="A7" activePane="bottomLeft" state="frozen"/>
      <selection pane="bottomLeft" activeCell="G153" sqref="G153"/>
    </sheetView>
  </sheetViews>
  <sheetFormatPr baseColWidth="10" defaultColWidth="8.7109375" defaultRowHeight="16" x14ac:dyDescent="0.2"/>
  <cols>
    <col min="1" max="1" width="5.28515625" style="35" customWidth="1"/>
    <col min="2" max="2" width="22.7109375" style="35" customWidth="1"/>
    <col min="3" max="5" width="8.7109375" style="35"/>
    <col min="6" max="6" width="6.42578125" style="35" customWidth="1"/>
    <col min="7" max="9" width="9.7109375" style="86" customWidth="1"/>
    <col min="10" max="10" width="23.140625" style="242" bestFit="1" customWidth="1"/>
    <col min="11" max="11" width="22.28515625" style="242" bestFit="1" customWidth="1"/>
    <col min="12" max="12" width="6.140625" style="44" bestFit="1" customWidth="1"/>
    <col min="13" max="13" width="14" style="86" bestFit="1" customWidth="1"/>
    <col min="14" max="14" width="9.5703125" style="86" bestFit="1" customWidth="1"/>
    <col min="15" max="15" width="14.28515625" style="86" bestFit="1" customWidth="1"/>
    <col min="16" max="16" width="16.5703125" style="86" bestFit="1" customWidth="1"/>
    <col min="17" max="17" width="14" style="86" bestFit="1" customWidth="1"/>
    <col min="18" max="19" width="10.28515625" style="86" bestFit="1" customWidth="1"/>
    <col min="20" max="20" width="24.5703125" style="86" bestFit="1" customWidth="1"/>
    <col min="21" max="21" width="8.5703125" style="86" bestFit="1" customWidth="1"/>
    <col min="22" max="22" width="10.7109375" style="86" bestFit="1" customWidth="1"/>
    <col min="23" max="23" width="24.5703125" style="86" bestFit="1" customWidth="1"/>
    <col min="24" max="24" width="80.5703125" style="86" bestFit="1" customWidth="1"/>
    <col min="25" max="25" width="16.28515625" style="86" bestFit="1" customWidth="1"/>
    <col min="26" max="26" width="17" style="86" bestFit="1" customWidth="1"/>
    <col min="27" max="27" width="9.7109375" style="86" bestFit="1" customWidth="1"/>
    <col min="28" max="28" width="10.140625" style="86" bestFit="1" customWidth="1"/>
    <col min="29" max="33" width="8.7109375" style="86" customWidth="1"/>
    <col min="34" max="34" width="8.5703125" style="86" bestFit="1" customWidth="1"/>
    <col min="35" max="16384" width="8.7109375" style="35"/>
  </cols>
  <sheetData>
    <row r="1" spans="1:38" x14ac:dyDescent="0.2">
      <c r="A1" s="81"/>
      <c r="B1" s="84"/>
      <c r="C1" s="84"/>
      <c r="D1" s="174"/>
      <c r="E1" s="174"/>
      <c r="F1" s="85"/>
      <c r="G1" s="80"/>
      <c r="H1" s="80"/>
      <c r="I1" s="87"/>
      <c r="L1" s="91"/>
      <c r="N1" s="87"/>
      <c r="O1" s="87"/>
      <c r="P1" s="87"/>
      <c r="Q1" s="87"/>
      <c r="R1" s="87"/>
      <c r="S1" s="87"/>
      <c r="T1" s="87"/>
      <c r="U1" s="87"/>
      <c r="V1" s="87"/>
      <c r="W1" s="87"/>
      <c r="X1" s="87"/>
      <c r="Y1" s="87"/>
      <c r="Z1" s="87"/>
      <c r="AA1" s="87"/>
      <c r="AB1" s="87"/>
      <c r="AC1" s="87"/>
      <c r="AD1" s="35"/>
      <c r="AE1" s="89"/>
      <c r="AF1" s="89"/>
      <c r="AG1" s="89"/>
      <c r="AH1" s="89"/>
      <c r="AI1" s="89"/>
      <c r="AJ1" s="89"/>
      <c r="AK1" s="89"/>
      <c r="AL1" s="196"/>
    </row>
    <row r="2" spans="1:38" x14ac:dyDescent="0.2">
      <c r="A2" s="93"/>
      <c r="B2" s="95" t="s">
        <v>423</v>
      </c>
      <c r="C2" s="88"/>
      <c r="D2" s="172"/>
      <c r="E2" s="172"/>
      <c r="F2" s="89"/>
      <c r="G2" s="90"/>
      <c r="H2" s="90"/>
      <c r="I2" s="90"/>
      <c r="L2" s="91"/>
      <c r="M2" s="177" t="str">
        <f>IF(SUM(M4:M5)&gt;0,"Norm. Values",IF(ISTEXT(M7),"Raw Values",""))</f>
        <v>Norm. Values</v>
      </c>
      <c r="N2" s="177" t="str">
        <f t="shared" ref="N2:S2" si="0">IF(SUM(N4:N5)&gt;0,"Norm. Values",IF(ISTEXT(N7),"Raw Values",""))</f>
        <v>Norm. Values</v>
      </c>
      <c r="O2" s="177" t="str">
        <f t="shared" si="0"/>
        <v>Norm. Values</v>
      </c>
      <c r="P2" s="177" t="str">
        <f t="shared" si="0"/>
        <v>Norm. Values</v>
      </c>
      <c r="Q2" s="177" t="str">
        <f t="shared" si="0"/>
        <v>Norm. Values</v>
      </c>
      <c r="R2" s="177" t="str">
        <f t="shared" si="0"/>
        <v>Norm. Values</v>
      </c>
      <c r="S2" s="177" t="str">
        <f t="shared" si="0"/>
        <v>Norm. Values</v>
      </c>
      <c r="T2" s="177" t="str">
        <f>IF(SUM(T4:T5)&gt;0,"Norm. Values",IF(ISTEXT(T7),"Raw Values",""))</f>
        <v>Raw Values</v>
      </c>
      <c r="U2" s="177" t="str">
        <f t="shared" ref="U2:Y2" si="1">IF(SUM(U4:U5)&gt;0,"Norm. Values",IF(ISTEXT(U7),"Raw Values",""))</f>
        <v>Raw Values</v>
      </c>
      <c r="V2" s="177" t="str">
        <f t="shared" si="1"/>
        <v>Raw Values</v>
      </c>
      <c r="W2" s="177" t="str">
        <f t="shared" si="1"/>
        <v>Raw Values</v>
      </c>
      <c r="X2" s="177" t="str">
        <f t="shared" si="1"/>
        <v>Raw Values</v>
      </c>
      <c r="Y2" s="177" t="str">
        <f t="shared" si="1"/>
        <v>Raw Values</v>
      </c>
      <c r="Z2" s="177" t="str">
        <f>IF(SUM(Z4:Z5)&gt;0,"Norm. Values",IF(ISTEXT(Z7),"Raw Values",""))</f>
        <v>Raw Values</v>
      </c>
      <c r="AA2" s="177" t="str">
        <f t="shared" ref="AA2:AC2" si="2">IF(SUM(AA4:AA5)&gt;0,"Norm. Values",IF(ISTEXT(AA7),"Raw Values",""))</f>
        <v/>
      </c>
      <c r="AB2" s="177" t="str">
        <f t="shared" si="2"/>
        <v/>
      </c>
      <c r="AC2" s="177" t="str">
        <f t="shared" si="2"/>
        <v/>
      </c>
      <c r="AD2" s="177" t="str">
        <f t="shared" ref="AD2:AJ2" si="3">IF(SUM(AD4:AD5)&gt;0,"Norm. Values",IF(ISTEXT(AD7),"Raw Values",""))</f>
        <v/>
      </c>
      <c r="AE2" s="89" t="str">
        <f t="shared" si="3"/>
        <v/>
      </c>
      <c r="AF2" s="89" t="str">
        <f t="shared" si="3"/>
        <v/>
      </c>
      <c r="AG2" s="89" t="str">
        <f t="shared" si="3"/>
        <v/>
      </c>
      <c r="AH2" s="89" t="str">
        <f t="shared" si="3"/>
        <v/>
      </c>
      <c r="AI2" s="89" t="str">
        <f t="shared" si="3"/>
        <v/>
      </c>
      <c r="AJ2" s="89" t="str">
        <f t="shared" si="3"/>
        <v/>
      </c>
      <c r="AK2" s="89"/>
      <c r="AL2" s="93"/>
    </row>
    <row r="3" spans="1:38" x14ac:dyDescent="0.2">
      <c r="A3" s="93"/>
      <c r="B3" s="95"/>
      <c r="C3" s="88"/>
      <c r="D3" s="172"/>
      <c r="E3" s="172"/>
      <c r="F3" s="89"/>
      <c r="G3" s="90"/>
      <c r="H3" s="90"/>
      <c r="I3" s="90"/>
      <c r="L3" s="91"/>
      <c r="M3" s="178" t="str">
        <f>IF(M4=1,"Underlying",IF(M5=1,"Emerging",""))</f>
        <v>Underlying</v>
      </c>
      <c r="N3" s="178" t="str">
        <f t="shared" ref="N3:S3" si="4">IF(N4=1,"Underlying",IF(N5=1,"Emerging",""))</f>
        <v>Underlying</v>
      </c>
      <c r="O3" s="178" t="str">
        <f t="shared" si="4"/>
        <v>Emerging</v>
      </c>
      <c r="P3" s="178" t="str">
        <f t="shared" si="4"/>
        <v>Emerging</v>
      </c>
      <c r="Q3" s="178" t="str">
        <f t="shared" si="4"/>
        <v>Emerging</v>
      </c>
      <c r="R3" s="178" t="str">
        <f t="shared" si="4"/>
        <v>Emerging</v>
      </c>
      <c r="S3" s="178" t="str">
        <f t="shared" si="4"/>
        <v>Emerging</v>
      </c>
      <c r="T3" s="178" t="str">
        <f>IF(T4=1,"Underlying",IF(T5=1,"Emerging",""))</f>
        <v/>
      </c>
      <c r="U3" s="178" t="str">
        <f t="shared" ref="U3" si="5">IF(U4=1,"Underlying",IF(U5=1,"Emerging",""))</f>
        <v/>
      </c>
      <c r="V3" s="178" t="str">
        <f t="shared" ref="V3" si="6">IF(V4=1,"Underlying",IF(V5=1,"Emerging",""))</f>
        <v/>
      </c>
      <c r="W3" s="178" t="str">
        <f t="shared" ref="W3" si="7">IF(W4=1,"Underlying",IF(W5=1,"Emerging",""))</f>
        <v/>
      </c>
      <c r="X3" s="178" t="str">
        <f t="shared" ref="X3" si="8">IF(X4=1,"Underlying",IF(X5=1,"Emerging",""))</f>
        <v/>
      </c>
      <c r="Y3" s="178" t="str">
        <f t="shared" ref="Y3" si="9">IF(Y4=1,"Underlying",IF(Y5=1,"Emerging",""))</f>
        <v/>
      </c>
      <c r="Z3" s="178" t="str">
        <f>IF(Z4=1,"Underlying",IF(Z5=1,"Emerging",""))</f>
        <v/>
      </c>
      <c r="AA3" s="179" t="str">
        <f t="shared" ref="AA3:AC3" si="10">IF(AA4=1,"Underlying",IF(AA5=1,"Emerging",""))</f>
        <v/>
      </c>
      <c r="AB3" s="179" t="str">
        <f t="shared" si="10"/>
        <v/>
      </c>
      <c r="AC3" s="179" t="str">
        <f t="shared" si="10"/>
        <v/>
      </c>
      <c r="AD3" s="179" t="str">
        <f>IF(AD4=1,"Underlying",IF(AD5=1,"Emerging",""))</f>
        <v/>
      </c>
      <c r="AE3" s="89" t="str">
        <f t="shared" ref="AE3:AF3" si="11">IF(AE4=1,"Underlying",IF(AE5=1,"Emerging",""))</f>
        <v/>
      </c>
      <c r="AF3" s="89" t="str">
        <f t="shared" si="11"/>
        <v/>
      </c>
      <c r="AG3" s="89"/>
      <c r="AH3" s="89"/>
      <c r="AI3" s="89"/>
      <c r="AJ3" s="89"/>
      <c r="AK3" s="89"/>
      <c r="AL3" s="93"/>
    </row>
    <row r="4" spans="1:38" hidden="1" x14ac:dyDescent="0.2">
      <c r="A4" s="93"/>
      <c r="B4" s="95"/>
      <c r="C4" s="88"/>
      <c r="D4" s="172"/>
      <c r="E4" s="172"/>
      <c r="F4" s="89"/>
      <c r="G4" s="90"/>
      <c r="H4" s="90"/>
      <c r="I4" s="80" t="s">
        <v>412</v>
      </c>
      <c r="L4" s="91"/>
      <c r="M4" s="180">
        <f>IFERROR(INDEX('Data Dictionary'!$I$8:$I$39,MATCH(M7,'Data Dictionary'!$K$8:$K$39,0)),"")</f>
        <v>1</v>
      </c>
      <c r="N4" s="180">
        <f>IFERROR(INDEX('Data Dictionary'!$I$8:$I$39,MATCH(N7,'Data Dictionary'!$K$8:$K$39,0)),"")</f>
        <v>1</v>
      </c>
      <c r="O4" s="180">
        <f>IFERROR(INDEX('Data Dictionary'!$I$8:$I$39,MATCH(O7,'Data Dictionary'!$K$8:$K$39,0)),"")</f>
        <v>0</v>
      </c>
      <c r="P4" s="180">
        <f>IFERROR(INDEX('Data Dictionary'!$I$8:$I$39,MATCH(P7,'Data Dictionary'!$K$8:$K$39,0)),"")</f>
        <v>0</v>
      </c>
      <c r="Q4" s="180">
        <f>IFERROR(INDEX('Data Dictionary'!$I$8:$I$39,MATCH(Q7,'Data Dictionary'!$K$8:$K$39,0)),"")</f>
        <v>0</v>
      </c>
      <c r="R4" s="180">
        <f>IFERROR(INDEX('Data Dictionary'!$I$8:$I$39,MATCH(R7,'Data Dictionary'!$K$8:$K$39,0)),"")</f>
        <v>0</v>
      </c>
      <c r="S4" s="180">
        <f>IFERROR(INDEX('Data Dictionary'!$I$8:$I$39,MATCH(S7,'Data Dictionary'!$K$8:$K$39,0)),"")</f>
        <v>0</v>
      </c>
      <c r="T4" s="180" t="str">
        <f>IFERROR(INDEX('Data Dictionary'!$I$8:$I$39,MATCH(T7,'Data Dictionary'!$K$8:$K$39,0)),"")</f>
        <v/>
      </c>
      <c r="U4" s="180" t="str">
        <f>IFERROR(INDEX('Data Dictionary'!$I$8:$I$39,MATCH(U7,'Data Dictionary'!$K$8:$K$39,0)),"")</f>
        <v/>
      </c>
      <c r="V4" s="180" t="str">
        <f>IFERROR(INDEX('Data Dictionary'!$I$8:$I$39,MATCH(V7,'Data Dictionary'!$K$8:$K$39,0)),"")</f>
        <v/>
      </c>
      <c r="W4" s="180" t="str">
        <f>IFERROR(INDEX('Data Dictionary'!$I$8:$I$39,MATCH(W7,'Data Dictionary'!$K$8:$K$39,0)),"")</f>
        <v/>
      </c>
      <c r="X4" s="180" t="str">
        <f>IFERROR(INDEX('Data Dictionary'!$I$8:$I$39,MATCH(X7,'Data Dictionary'!$K$8:$K$39,0)),"")</f>
        <v/>
      </c>
      <c r="Y4" s="180" t="str">
        <f>IFERROR(INDEX('Data Dictionary'!$I$8:$I$39,MATCH(Y7,'Data Dictionary'!$K$8:$K$39,0)),"")</f>
        <v/>
      </c>
      <c r="Z4" s="180" t="str">
        <f>IFERROR(INDEX('Data Dictionary'!$I$8:$I$39,MATCH(Z7,'Data Dictionary'!$K$8:$K$39,0)),"")</f>
        <v/>
      </c>
      <c r="AA4" s="92" t="str">
        <f>IFERROR(INDEX('Data Dictionary'!$I$8:$I$39,MATCH(AA7,'Data Dictionary'!$K$8:$K$39,0)),"")</f>
        <v/>
      </c>
      <c r="AB4" s="92"/>
      <c r="AC4" s="87"/>
      <c r="AD4" s="89"/>
      <c r="AE4" s="89"/>
      <c r="AF4" s="89"/>
      <c r="AG4" s="89"/>
      <c r="AH4" s="89"/>
      <c r="AI4" s="89"/>
      <c r="AJ4" s="89"/>
      <c r="AK4" s="89"/>
      <c r="AL4" s="93"/>
    </row>
    <row r="5" spans="1:38" hidden="1" x14ac:dyDescent="0.2">
      <c r="A5" s="93"/>
      <c r="B5" s="8"/>
      <c r="C5" s="88"/>
      <c r="D5" s="172"/>
      <c r="E5" s="172"/>
      <c r="F5" s="89"/>
      <c r="G5" s="90"/>
      <c r="H5" s="90"/>
      <c r="I5" s="80" t="s">
        <v>455</v>
      </c>
      <c r="L5" s="91"/>
      <c r="M5" s="181">
        <f>IFERROR(INDEX('Data Dictionary'!$J$8:$J$39,MATCH(M7,'Data Dictionary'!$K$8:$K$39,0)),"")</f>
        <v>0</v>
      </c>
      <c r="N5" s="181">
        <f>IFERROR(INDEX('Data Dictionary'!$J$8:$J$39,MATCH(N7,'Data Dictionary'!$K$8:$K$39,0)),"")</f>
        <v>0</v>
      </c>
      <c r="O5" s="181">
        <f>IFERROR(INDEX('Data Dictionary'!$J$8:$J$39,MATCH(O7,'Data Dictionary'!$K$8:$K$39,0)),"")</f>
        <v>1</v>
      </c>
      <c r="P5" s="181">
        <f>IFERROR(INDEX('Data Dictionary'!$J$8:$J$39,MATCH(P7,'Data Dictionary'!$K$8:$K$39,0)),"")</f>
        <v>1</v>
      </c>
      <c r="Q5" s="181">
        <f>IFERROR(INDEX('Data Dictionary'!$J$8:$J$39,MATCH(Q7,'Data Dictionary'!$K$8:$K$39,0)),"")</f>
        <v>1</v>
      </c>
      <c r="R5" s="181">
        <f>IFERROR(INDEX('Data Dictionary'!$J$8:$J$39,MATCH(R7,'Data Dictionary'!$K$8:$K$39,0)),"")</f>
        <v>1</v>
      </c>
      <c r="S5" s="181">
        <f>IFERROR(INDEX('Data Dictionary'!$J$8:$J$39,MATCH(S7,'Data Dictionary'!$K$8:$K$39,0)),"")</f>
        <v>1</v>
      </c>
      <c r="T5" s="181" t="str">
        <f>IFERROR(INDEX('Data Dictionary'!$J$8:$J$39,MATCH(T7,'Data Dictionary'!$K$8:$K$39,0)),"")</f>
        <v/>
      </c>
      <c r="U5" s="181" t="str">
        <f>IFERROR(INDEX('Data Dictionary'!$J$8:$J$39,MATCH(U7,'Data Dictionary'!$K$8:$K$39,0)),"")</f>
        <v/>
      </c>
      <c r="V5" s="181" t="str">
        <f>IFERROR(INDEX('Data Dictionary'!$J$8:$J$39,MATCH(V7,'Data Dictionary'!$K$8:$K$39,0)),"")</f>
        <v/>
      </c>
      <c r="W5" s="181" t="str">
        <f>IFERROR(INDEX('Data Dictionary'!$J$8:$J$39,MATCH(W7,'Data Dictionary'!$K$8:$K$39,0)),"")</f>
        <v/>
      </c>
      <c r="X5" s="181" t="str">
        <f>IFERROR(INDEX('Data Dictionary'!$J$8:$J$39,MATCH(X7,'Data Dictionary'!$K$8:$K$39,0)),"")</f>
        <v/>
      </c>
      <c r="Y5" s="181" t="str">
        <f>IFERROR(INDEX('Data Dictionary'!$J$8:$J$39,MATCH(Y7,'Data Dictionary'!$K$8:$K$39,0)),"")</f>
        <v/>
      </c>
      <c r="Z5" s="181" t="str">
        <f>IFERROR(INDEX('Data Dictionary'!$J$8:$J$39,MATCH(Z7,'Data Dictionary'!$K$8:$K$39,0)),"")</f>
        <v/>
      </c>
      <c r="AA5" s="92" t="str">
        <f>IFERROR(INDEX('Data Dictionary'!$J$8:$J$39,MATCH(AA7,'Data Dictionary'!$K$8:$K$39,0)),"")</f>
        <v/>
      </c>
      <c r="AB5" s="92"/>
      <c r="AC5" s="87"/>
      <c r="AD5" s="89"/>
      <c r="AE5" s="89"/>
      <c r="AF5" s="89"/>
      <c r="AG5" s="89"/>
      <c r="AH5" s="89"/>
      <c r="AI5" s="89"/>
      <c r="AJ5" s="89"/>
      <c r="AK5" s="89"/>
      <c r="AL5" s="93"/>
    </row>
    <row r="6" spans="1:38" ht="43" x14ac:dyDescent="0.2">
      <c r="A6" s="197" t="s">
        <v>0</v>
      </c>
      <c r="B6" s="182" t="s">
        <v>1</v>
      </c>
      <c r="C6" s="183" t="s">
        <v>2</v>
      </c>
      <c r="D6" s="182" t="s">
        <v>427</v>
      </c>
      <c r="E6" s="183" t="s">
        <v>428</v>
      </c>
      <c r="F6" s="101" t="s">
        <v>3</v>
      </c>
      <c r="G6" s="184" t="s">
        <v>4</v>
      </c>
      <c r="H6" s="185" t="s">
        <v>5</v>
      </c>
      <c r="I6" s="186" t="s">
        <v>441</v>
      </c>
      <c r="J6" s="240" t="s">
        <v>616</v>
      </c>
      <c r="K6" s="240" t="s">
        <v>617</v>
      </c>
      <c r="L6" s="203"/>
      <c r="M6" s="246" t="str">
        <f>IFERROR(INDEX('Data Dictionary'!$E$8:$E$39,MATCH(M7,'Data Dictionary'!$K$8:$K$39,0)),IFERROR(CONCATENATE(INDEX('Data Dictionary'!$E$8:$E$39,MATCH(LEFT(M7, SEARCH("_raw",M7,1)-1),'Data Dictionary'!$L$8:$L$39,0))," (Raw)"),""))</f>
        <v>FCS</v>
      </c>
      <c r="N6" s="246" t="str">
        <f>IFERROR(INDEX('Data Dictionary'!$E$8:$E$39,MATCH(N7,'Data Dictionary'!$K$8:$K$39,0)),IFERROR(CONCATENATE(INDEX('Data Dictionary'!$E$8:$E$39,MATCH(LEFT(N7, SEARCH("_raw",N7,1)-1),'Data Dictionary'!$L$8:$L$39,0))," (Raw)"),""))</f>
        <v>FSI</v>
      </c>
      <c r="O6" s="246" t="str">
        <f>IFERROR(INDEX('Data Dictionary'!$E$8:$E$39,MATCH(O7,'Data Dictionary'!$K$8:$K$39,0)),IFERROR(CONCATENATE(INDEX('Data Dictionary'!$E$8:$E$39,MATCH(LEFT(O7, SEARCH("_raw",O7,1)-1),'Data Dictionary'!$L$8:$L$39,0))," (Raw)"),""))</f>
        <v>Political Fatalities</v>
      </c>
      <c r="P6" s="246" t="str">
        <f>IFERROR(INDEX('Data Dictionary'!$E$8:$E$39,MATCH(P7,'Data Dictionary'!$K$8:$K$39,0)),IFERROR(CONCATENATE(INDEX('Data Dictionary'!$E$8:$E$39,MATCH(LEFT(P7, SEARCH("_raw",P7,1)-1),'Data Dictionary'!$L$8:$L$39,0))," (Raw)"),""))</f>
        <v>IFES Elections &amp; GIC Coups</v>
      </c>
      <c r="Q6" s="246" t="str">
        <f>IFERROR(INDEX('Data Dictionary'!$E$8:$E$39,MATCH(Q7,'Data Dictionary'!$K$8:$K$39,0)),IFERROR(CONCATENATE(INDEX('Data Dictionary'!$E$8:$E$39,MATCH(LEFT(Q7, SEARCH("_raw",Q7,1)-1),'Data Dictionary'!$L$8:$L$39,0))," (Raw)"),""))</f>
        <v>ACAPS Risk List (Conflict)</v>
      </c>
      <c r="R6" s="246" t="str">
        <f>IFERROR(INDEX('Data Dictionary'!$E$8:$E$39,MATCH(R7,'Data Dictionary'!$K$8:$K$39,0)),IFERROR(CONCATENATE(INDEX('Data Dictionary'!$E$8:$E$39,MATCH(LEFT(R7, SEARCH("_raw",R7,1)-1),'Data Dictionary'!$L$8:$L$39,0))," (Raw)"),""))</f>
        <v>EIU Security</v>
      </c>
      <c r="S6" s="246" t="str">
        <f>IFERROR(INDEX('Data Dictionary'!$E$8:$E$39,MATCH(S7,'Data Dictionary'!$K$8:$K$39,0)),IFERROR(CONCATENATE(INDEX('Data Dictionary'!$E$8:$E$39,MATCH(LEFT(S7, SEARCH("_raw",S7,1)-1),'Data Dictionary'!$L$8:$L$39,0))," (Raw)"),""))</f>
        <v>ACLED Events</v>
      </c>
      <c r="T6" s="246" t="str">
        <f>IFERROR(INDEX('Data Dictionary'!$E$8:$E$39,MATCH(T7,'Data Dictionary'!$K$8:$K$39,0)),IFERROR(CONCATENATE(INDEX('Data Dictionary'!$E$8:$E$39,MATCH(LEFT(T7, SEARCH("_raw",T7,1)-1),'Data Dictionary'!$L$8:$L$39,0))," (Raw)"),""))</f>
        <v>FCS (Raw)</v>
      </c>
      <c r="U6" s="246" t="str">
        <f>IFERROR(INDEX('Data Dictionary'!$E$8:$E$39,MATCH(U7,'Data Dictionary'!$K$8:$K$39,0)),IFERROR(CONCATENATE(INDEX('Data Dictionary'!$E$8:$E$39,MATCH(LEFT(U7, SEARCH("_raw",U7,1)-1),'Data Dictionary'!$L$8:$L$39,0))," (Raw)"),""))</f>
        <v>FSI (Raw)</v>
      </c>
      <c r="V6" s="246" t="str">
        <f>IFERROR(INDEX('Data Dictionary'!$E$8:$E$39,MATCH(V7,'Data Dictionary'!$K$8:$K$39,0)),IFERROR(CONCATENATE(INDEX('Data Dictionary'!$E$8:$E$39,MATCH(LEFT(V7, SEARCH("_raw",V7,1)-1),'Data Dictionary'!$L$8:$L$39,0))," (Raw)"),""))</f>
        <v>Political Fatalities (Raw)</v>
      </c>
      <c r="W6" s="246" t="str">
        <f>IFERROR(INDEX('Data Dictionary'!$E$8:$E$39,MATCH(W7,'Data Dictionary'!$K$8:$K$39,0)),IFERROR(CONCATENATE(INDEX('Data Dictionary'!$E$8:$E$39,MATCH(LEFT(W7, SEARCH("_raw",W7,1)-1),'Data Dictionary'!$L$8:$L$39,0))," (Raw)"),""))</f>
        <v>IFES Elections &amp; GIC Coups (Raw)</v>
      </c>
      <c r="X6" s="246" t="str">
        <f>IFERROR(INDEX('Data Dictionary'!$E$8:$E$39,MATCH(X7,'Data Dictionary'!$K$8:$K$39,0)),IFERROR(CONCATENATE(INDEX('Data Dictionary'!$E$8:$E$39,MATCH(LEFT(X7, SEARCH("_raw",X7,1)-1),'Data Dictionary'!$L$8:$L$39,0))," (Raw)"),""))</f>
        <v>ACAPS Risk List (Conflict) (Raw)</v>
      </c>
      <c r="Y6" s="246" t="str">
        <f>IFERROR(INDEX('Data Dictionary'!$E$8:$E$39,MATCH(Y7,'Data Dictionary'!$K$8:$K$39,0)),IFERROR(CONCATENATE(INDEX('Data Dictionary'!$E$8:$E$39,MATCH(LEFT(Y7, SEARCH("_raw",Y7,1)-1),'Data Dictionary'!$L$8:$L$39,0))," (Raw)"),""))</f>
        <v>EIU Security (Raw)</v>
      </c>
      <c r="Z6" s="246" t="str">
        <f>IFERROR(INDEX('Data Dictionary'!$E$8:$E$39,MATCH(Z7,'Data Dictionary'!$K$8:$K$39,0)),IFERROR(CONCATENATE(INDEX('Data Dictionary'!$E$8:$E$39,MATCH(LEFT(Z7, SEARCH("_raw",Z7,1)-1),'Data Dictionary'!$L$8:$L$39,0))," (Raw)"),""))</f>
        <v>ACLED Events (Raw)</v>
      </c>
      <c r="AA6" s="99" t="str">
        <f>IFERROR(INDEX('Data Dictionary'!$E$8:$E$39,MATCH(AA7,'Data Dictionary'!$K$8:$K$39,0)),IFERROR(CONCATENATE(INDEX('Data Dictionary'!$E$8:$E$39,MATCH(LEFT(AA7, SEARCH("_raw",AA7,1)-1),'Data Dictionary'!$L$8:$L$39,0))," (Raw)"),""))</f>
        <v/>
      </c>
      <c r="AB6" s="99" t="str">
        <f>IFERROR(INDEX('Data Dictionary'!$E$8:$E$39,MATCH(AB7,'Data Dictionary'!$K$8:$K$39,0)),IFERROR(CONCATENATE(INDEX('Data Dictionary'!$E$8:$E$39,MATCH(LEFT(AB7, SEARCH("_raw",AB7,1)-1),'Data Dictionary'!$L$8:$L$39,0))," (Raw)"),""))</f>
        <v/>
      </c>
      <c r="AC6" s="99"/>
      <c r="AD6" s="35"/>
      <c r="AE6" s="35"/>
      <c r="AF6" s="35"/>
      <c r="AG6" s="35"/>
      <c r="AH6" s="35"/>
    </row>
    <row r="7" spans="1:38" s="94" customFormat="1" ht="43" x14ac:dyDescent="0.2">
      <c r="A7" s="198"/>
      <c r="B7" s="188"/>
      <c r="C7" s="188"/>
      <c r="D7" s="218"/>
      <c r="E7" s="218"/>
      <c r="F7" s="102"/>
      <c r="G7" s="189"/>
      <c r="H7" s="189"/>
      <c r="I7" s="189"/>
      <c r="J7" s="243" t="s">
        <v>614</v>
      </c>
      <c r="K7" s="243" t="s">
        <v>615</v>
      </c>
      <c r="L7" s="244" t="s">
        <v>2</v>
      </c>
      <c r="M7" s="247" t="s">
        <v>506</v>
      </c>
      <c r="N7" s="247" t="s">
        <v>625</v>
      </c>
      <c r="O7" s="247" t="s">
        <v>413</v>
      </c>
      <c r="P7" s="247" t="s">
        <v>523</v>
      </c>
      <c r="Q7" s="247" t="s">
        <v>626</v>
      </c>
      <c r="R7" s="247" t="s">
        <v>842</v>
      </c>
      <c r="S7" s="247" t="s">
        <v>627</v>
      </c>
      <c r="T7" s="247" t="s">
        <v>472</v>
      </c>
      <c r="U7" s="247" t="s">
        <v>628</v>
      </c>
      <c r="V7" s="247" t="s">
        <v>529</v>
      </c>
      <c r="W7" s="247" t="s">
        <v>526</v>
      </c>
      <c r="X7" s="247" t="s">
        <v>791</v>
      </c>
      <c r="Y7" s="247" t="s">
        <v>843</v>
      </c>
      <c r="Z7" s="247" t="s">
        <v>629</v>
      </c>
      <c r="AA7" s="100"/>
      <c r="AB7" s="99"/>
      <c r="AC7" s="100"/>
      <c r="AD7" s="35"/>
    </row>
    <row r="8" spans="1:38" x14ac:dyDescent="0.2">
      <c r="A8" s="84">
        <v>1</v>
      </c>
      <c r="B8" s="84" t="str" cm="1">
        <f t="array" aca="1" ref="B8:B225" ca="1">INDEX(Lookup!A:A,MATCH(_xlfn.ANCHORARRAY(C8),Lookup!B:B))</f>
        <v>Aruba</v>
      </c>
      <c r="C8" s="84" t="str" cm="1">
        <f t="array" aca="1" ref="C8:C225" ca="1">OFFSET(L8,0,0,COUNTA(L7:L411)-1,1)</f>
        <v>ABW</v>
      </c>
      <c r="D8" s="84" t="str" cm="1">
        <f t="array" aca="1" ref="D8:D225" ca="1">INDEX(Lookup!C:C,MATCH(_xlfn.ANCHORARRAY(C8),Lookup!B:B))</f>
        <v>LCN           Latin America &amp; Caribbean</v>
      </c>
      <c r="E8" s="84" t="str" cm="1">
        <f t="array" aca="1" ref="E8:E225" ca="1">INDEX(Lookup!D:D,MATCH(_xlfn.ANCHORARRAY(C8),Lookup!B:B))</f>
        <v>NA</v>
      </c>
      <c r="F8" s="190" t="str">
        <f ca="1">IF(L8 &lt;&gt; C8, "Countries don't match", "")</f>
        <v/>
      </c>
      <c r="G8" s="80">
        <f>IF(Parameters!$D$21 = 1, MAX(H8, I8),
IF(Parameters!$D$22 = 1, AVERAGE(H8,I8),
IF(Parameters!$D$23 = 1, IF(ISERROR(H8), I8, IFERROR(GEOMEAN(H8, I8), 0)),
IF(Parameters!$D$24, IF(AND(H8=10,I8=10),10,0),
IF(Parameters!$D$25, IF(AND(H8&gt;=7,I8&gt;=7),10,0),
IF(Parameters!$D$26, IF(AND(H8&gt;=7,I8&gt;=7), 10, IF(OR(AND(H8&gt;=7,I8&gt;=5),AND(H8&gt;=5,I8&gt;=7)),6,0)),
IF(Parameters!$D$27, IF(AND(H8&gt;=10,I8&gt;=10), 10, IF(OR(AND(H8&gt;=10,I8&gt;=5),AND(H8&gt;=5,I8&gt;=10)),6,0)),"no method")))))))</f>
        <v>0</v>
      </c>
      <c r="H8" s="80" cm="1">
        <f t="array" ref="H8">IF(
    SUM(IF(
            ISNUMBER(
                IF(
                    $M$4:$AD$4,
                    (M8:AD8),
                    "")),
            1,
            0))
        =0,
    NA(),
    IF(
        Parameters!$D$15=1,
        IF(
            SUM(--(ISNUMBER(IF($M$4:$AD$4=1,(M8:AD8),""))))&gt;0,
            MAX(IF(
                ISNUMBER(M8:AD8),
                IF(
                    M$4:AD$4=1,
                    M8:AD8,
                    ""),
                "")),
            MAX(IF(
                ISNUMBER(M8:AD8),
                IF(
                    M$4:AD$4=2,
                    M8:AD8,
                    ""),
                ""))
        ),
        IF(
            Parameters!$D$16=1,
            IFERROR(
                AVERAGE(IF(
                    ISNUMBER(M8:AD8),
                    IF(
                        M$4:AD$4=1,
                        M8:AD8,
                        ""),
                    "")),
                AVERAGE(IF(
                    ISNUMBER(M8:AD8),
                    IF(
                        M$4:AD$4=2,
                        M8:AD8,
                        ""),
                    ""))
            ),
            IF(
                Parameters!$D$17=1,
                IFERROR(
                    IF(
                        OR(
                            IF(
                                ISNUMBER(M8:AD8),
                                IF(
                                    M$4:AD$4=1,
                                    M8:AD8,
                                    ""),
                                "")
                            =0),
                        0,
                        GEOMEAN(IF(
                            ISNUMBER(M8:AD8),
                            IF(
                                M$4:AD$4=1,
                                M8:AD8,
                                ""),
                            ""))
                    ),
                    IF(
                        OR(IF(
                            ISNUMBER(M8:AD8),
                            IF(
                                M$4:AD$4=2,
                                M8:AD8,
                                ""),
                            "")
                            =0),
                        0,
                        GEOMEAN(IF(
                            ISNUMBER(M8:AD8),
                            IF(
                                M$4:AD$4=2,
                                M8:AD8,
                                ""),
                            "")))
                )
            )
        )
    )
)</f>
        <v>0</v>
      </c>
      <c r="I8" s="191" cm="1">
        <f t="array" ref="I8">IF(
    SUM(IF(
            ISNUMBER(
                IF(
                    $M$5:$AD$5,
                    (M8:AD8),
                    "")),
            1,
            0))
        =0,
    NA(),
    IF(
        Parameters!$D$15=1,
        IF(
            SUM(--(ISNUMBER(IF($M$5:$AD$5=1,(M8:AD8),""))))&gt;0,
            MAX(IF(
                ISNUMBER(M8:AD8),
                IF(
                    M$5:AD$5=1,
                    M8:AD8,
                    ""),
                "")),
            MAX(IF(
                ISNUMBER(M8:AD8),
                IF(
                    M$5:AD$5=2,
                    M8:AD8,
                    ""),
                ""))
        ),
        IF(
            Parameters!$D$16=1,
            IFERROR(
                AVERAGE(IF(
                    ISNUMBER(M8:AD8),
                    IF(
                        M$5:AD$5=1,
                        M8:AD8,
                        ""),
                    "")),
                AVERAGE(IF(
                    ISNUMBER(M8:AD8),
                    IF(
                        M$5:AD$5=2,
                        M8:AD8,
                        ""),
                    ""))
            ),
            IF(
                Parameters!$D$17=1,
                IFERROR(
                    IF(
                        OR(
                            IF(
                                ISNUMBER(M8:AD8),
                                IF(
                                    M$5:AD$5=1,
                                    M8:AD8,
                                    ""),
                                "")
                            =0),
                        0,
                        GEOMEAN(IF(
                            ISNUMBER(M8:AD8),
                            IF(
                                M$5:AD$5=1,
                                M8:AD8,
                                ""),
                            ""))
                    ),
                    IF(
                        OR(IF(
                            ISNUMBER(M8:AD8),
                            IF(
                                M$5:AD$5=2,
                                M8:AD8,
                                ""),
                            "")
                            =0),
                        0,
                        GEOMEAN(IF(
                            ISNUMBER(M8:AD8),
                            IF(
                                M$5:AD$5=2,
                                M8:AD8,
                                ""),
                            "")))
                )
            )
        )
    )
)</f>
        <v>0</v>
      </c>
      <c r="J8" s="242" t="s">
        <v>409</v>
      </c>
      <c r="K8" s="242">
        <v>44887</v>
      </c>
      <c r="L8" s="91" t="s">
        <v>694</v>
      </c>
      <c r="M8" s="192">
        <v>0</v>
      </c>
      <c r="N8" s="192" t="s">
        <v>409</v>
      </c>
      <c r="O8" s="192" t="s">
        <v>409</v>
      </c>
      <c r="P8" s="192">
        <v>0</v>
      </c>
      <c r="Q8" s="192" t="s">
        <v>409</v>
      </c>
      <c r="R8" s="192">
        <v>0</v>
      </c>
      <c r="S8" s="192" t="s">
        <v>409</v>
      </c>
      <c r="T8" s="192" t="s">
        <v>409</v>
      </c>
      <c r="U8" s="192" t="s">
        <v>409</v>
      </c>
      <c r="V8" s="192" t="s">
        <v>409</v>
      </c>
      <c r="W8" s="192" t="s">
        <v>409</v>
      </c>
      <c r="X8" s="192" t="s">
        <v>409</v>
      </c>
      <c r="Y8" s="192">
        <v>0</v>
      </c>
      <c r="Z8" s="192" t="s">
        <v>409</v>
      </c>
      <c r="AA8" s="34"/>
      <c r="AB8" s="34"/>
      <c r="AC8" s="192"/>
      <c r="AD8" s="192"/>
      <c r="AE8" s="192"/>
      <c r="AF8" s="192"/>
      <c r="AG8" s="192"/>
      <c r="AH8" s="192"/>
    </row>
    <row r="9" spans="1:38" x14ac:dyDescent="0.2">
      <c r="A9" s="84">
        <v>2</v>
      </c>
      <c r="B9" s="84" t="str">
        <f ca="1"/>
        <v>Afghanistan</v>
      </c>
      <c r="C9" s="84" t="str">
        <f ca="1"/>
        <v>AFG</v>
      </c>
      <c r="D9" s="219" t="str">
        <f ca="1"/>
        <v>SAS           South Asia</v>
      </c>
      <c r="E9" s="219" t="str">
        <f ca="1"/>
        <v>IDA</v>
      </c>
      <c r="F9" s="190" t="str">
        <f t="shared" ref="F9:F72" ca="1" si="12">IF(L9 &lt;&gt; C9, "Countries don't match", "")</f>
        <v/>
      </c>
      <c r="G9" s="80">
        <f>IF(Parameters!$D$21 = 1, MAX(H9, I9),
IF(Parameters!$D$22 = 1, AVERAGE(H9,I9),
IF(Parameters!$D$23 = 1, IF(ISERROR(H9), I9, IFERROR(GEOMEAN(H9, I9), 0)),
IF(Parameters!$D$24, IF(AND(H9=10,I9=10),10,0),
IF(Parameters!$D$25, IF(AND(H9&gt;=7,I9&gt;=7),10,0),
IF(Parameters!$D$26, IF(AND(H9&gt;=7,I9&gt;=7), 10, IF(OR(AND(H9&gt;=7,I9&gt;=5),AND(H9&gt;=5,I9&gt;=7)),6,0)),
IF(Parameters!$D$27, IF(AND(H9&gt;=10,I9&gt;=10), 10, IF(OR(AND(H9&gt;=10,I9&gt;=5),AND(H9&gt;=5,I9&gt;=10)),6,0)),"no method")))))))</f>
        <v>0</v>
      </c>
      <c r="H9" s="80" cm="1">
        <f t="array" ref="H9">IF(
    SUM(IF(
            ISNUMBER(
                IF(
                    $M$4:$AD$4,
                    (M9:AD9),
                    "")),
            1,
            0))
        =0,
    NA(),
    IF(
        Parameters!$D$15=1,
        IF(
            SUM(--(ISNUMBER(IF($M$4:$AD$4=1,(M9:AD9),""))))&gt;0,
            MAX(IF(
                ISNUMBER(M9:AD9),
                IF(
                    M$4:AD$4=1,
                    M9:AD9,
                    ""),
                "")),
            MAX(IF(
                ISNUMBER(M9:AD9),
                IF(
                    M$4:AD$4=2,
                    M9:AD9,
                    ""),
                ""))
        ),
        IF(
            Parameters!$D$16=1,
            IFERROR(
                AVERAGE(IF(
                    ISNUMBER(M9:AD9),
                    IF(
                        M$4:AD$4=1,
                        M9:AD9,
                        ""),
                    "")),
                AVERAGE(IF(
                    ISNUMBER(M9:AD9),
                    IF(
                        M$4:AD$4=2,
                        M9:AD9,
                        ""),
                    ""))
            ),
            IF(
                Parameters!$D$17=1,
                IFERROR(
                    IF(
                        OR(
                            IF(
                                ISNUMBER(M9:AD9),
                                IF(
                                    M$4:AD$4=1,
                                    M9:AD9,
                                    ""),
                                "")
                            =0),
                        0,
                        GEOMEAN(IF(
                            ISNUMBER(M9:AD9),
                            IF(
                                M$4:AD$4=1,
                                M9:AD9,
                                ""),
                            ""))
                    ),
                    IF(
                        OR(IF(
                            ISNUMBER(M9:AD9),
                            IF(
                                M$4:AD$4=2,
                                M9:AD9,
                                ""),
                            "")
                            =0),
                        0,
                        GEOMEAN(IF(
                            ISNUMBER(M9:AD9),
                            IF(
                                M$4:AD$4=2,
                                M9:AD9,
                                ""),
                            "")))
                )
            )
        )
    )
)</f>
        <v>10</v>
      </c>
      <c r="I9" s="191" cm="1">
        <f t="array" ref="I9">IF(
    SUM(IF(
            ISNUMBER(
                IF(
                    $M$5:$AD$5,
                    (M9:AD9),
                    "")),
            1,
            0))
        =0,
    NA(),
    IF(
        Parameters!$D$15=1,
        IF(
            SUM(--(ISNUMBER(IF($M$5:$AD$5=1,(M9:AD9),""))))&gt;0,
            MAX(IF(
                ISNUMBER(M9:AD9),
                IF(
                    M$5:AD$5=1,
                    M9:AD9,
                    ""),
                "")),
            MAX(IF(
                ISNUMBER(M9:AD9),
                IF(
                    M$5:AD$5=2,
                    M9:AD9,
                    ""),
                ""))
        ),
        IF(
            Parameters!$D$16=1,
            IFERROR(
                AVERAGE(IF(
                    ISNUMBER(M9:AD9),
                    IF(
                        M$5:AD$5=1,
                        M9:AD9,
                        ""),
                    "")),
                AVERAGE(IF(
                    ISNUMBER(M9:AD9),
                    IF(
                        M$5:AD$5=2,
                        M9:AD9,
                        ""),
                    ""))
            ),
            IF(
                Parameters!$D$17=1,
                IFERROR(
                    IF(
                        OR(
                            IF(
                                ISNUMBER(M9:AD9),
                                IF(
                                    M$5:AD$5=1,
                                    M9:AD9,
                                    ""),
                                "")
                            =0),
                        0,
                        GEOMEAN(IF(
                            ISNUMBER(M9:AD9),
                            IF(
                                M$5:AD$5=1,
                                M9:AD9,
                                ""),
                            ""))
                    ),
                    IF(
                        OR(IF(
                            ISNUMBER(M9:AD9),
                            IF(
                                M$5:AD$5=2,
                                M9:AD9,
                                ""),
                            "")
                            =0),
                        0,
                        GEOMEAN(IF(
                            ISNUMBER(M9:AD9),
                            IF(
                                M$5:AD$5=2,
                                M9:AD9,
                                ""),
                            "")))
                )
            )
        )
    )
)</f>
        <v>0</v>
      </c>
      <c r="J9" s="242">
        <v>44778</v>
      </c>
      <c r="K9" s="242">
        <v>44753</v>
      </c>
      <c r="L9" s="91" t="s">
        <v>7</v>
      </c>
      <c r="M9" s="192">
        <v>10</v>
      </c>
      <c r="N9" s="192">
        <v>9.8826953607338108</v>
      </c>
      <c r="O9" s="192">
        <v>0</v>
      </c>
      <c r="P9" s="192">
        <v>0</v>
      </c>
      <c r="Q9" s="192" t="s">
        <v>409</v>
      </c>
      <c r="R9" s="192">
        <v>0</v>
      </c>
      <c r="S9" s="192">
        <v>0</v>
      </c>
      <c r="T9" s="192" t="s">
        <v>622</v>
      </c>
      <c r="U9" s="192">
        <v>106.6</v>
      </c>
      <c r="V9" s="192">
        <v>-1.12696352094492</v>
      </c>
      <c r="W9" s="192" t="s">
        <v>409</v>
      </c>
      <c r="X9" s="192" t="s">
        <v>409</v>
      </c>
      <c r="Y9" s="192">
        <v>-7.1428571428571105E-2</v>
      </c>
      <c r="Z9" s="192">
        <v>-6.6225165562913899</v>
      </c>
      <c r="AA9" s="34"/>
      <c r="AB9" s="34"/>
      <c r="AC9" s="192"/>
      <c r="AD9" s="192"/>
      <c r="AE9" s="192"/>
      <c r="AF9" s="192"/>
      <c r="AG9" s="192"/>
      <c r="AH9" s="192"/>
    </row>
    <row r="10" spans="1:38" x14ac:dyDescent="0.2">
      <c r="A10" s="84">
        <v>3</v>
      </c>
      <c r="B10" s="84" t="str">
        <f ca="1"/>
        <v>Angola</v>
      </c>
      <c r="C10" s="84" t="str">
        <f ca="1"/>
        <v>AGO</v>
      </c>
      <c r="D10" s="219" t="str">
        <f ca="1"/>
        <v>SSF           Sub-Saharan Africa</v>
      </c>
      <c r="E10" s="219" t="str">
        <f ca="1"/>
        <v>IBRD</v>
      </c>
      <c r="F10" s="190" t="str">
        <f t="shared" ca="1" si="12"/>
        <v/>
      </c>
      <c r="G10" s="80">
        <f>IF(Parameters!$D$21 = 1, MAX(H10, I10),
IF(Parameters!$D$22 = 1, AVERAGE(H10,I10),
IF(Parameters!$D$23 = 1, IF(ISERROR(H10), I10, IFERROR(GEOMEAN(H10, I10), 0)),
IF(Parameters!$D$24, IF(AND(H10=10,I10=10),10,0),
IF(Parameters!$D$25, IF(AND(H10&gt;=7,I10&gt;=7),10,0),
IF(Parameters!$D$26, IF(AND(H10&gt;=7,I10&gt;=7), 10, IF(OR(AND(H10&gt;=7,I10&gt;=5),AND(H10&gt;=5,I10&gt;=7)),6,0)),
IF(Parameters!$D$27, IF(AND(H10&gt;=10,I10&gt;=10), 10, IF(OR(AND(H10&gt;=10,I10&gt;=5),AND(H10&gt;=5,I10&gt;=10)),6,0)),"no method")))))))</f>
        <v>6.2267383309133173</v>
      </c>
      <c r="H10" s="80" cm="1">
        <f t="array" ref="H10">IF(
    SUM(IF(
            ISNUMBER(
                IF(
                    $M$4:$AD$4,
                    (M10:AD10),
                    "")),
            1,
            0))
        =0,
    NA(),
    IF(
        Parameters!$D$15=1,
        IF(
            SUM(--(ISNUMBER(IF($M$4:$AD$4=1,(M10:AD10),""))))&gt;0,
            MAX(IF(
                ISNUMBER(M10:AD10),
                IF(
                    M$4:AD$4=1,
                    M10:AD10,
                    ""),
                "")),
            MAX(IF(
                ISNUMBER(M10:AD10),
                IF(
                    M$4:AD$4=2,
                    M10:AD10,
                    ""),
                ""))
        ),
        IF(
            Parameters!$D$16=1,
            IFERROR(
                AVERAGE(IF(
                    ISNUMBER(M10:AD10),
                    IF(
                        M$4:AD$4=1,
                        M10:AD10,
                        ""),
                    "")),
                AVERAGE(IF(
                    ISNUMBER(M10:AD10),
                    IF(
                        M$4:AD$4=2,
                        M10:AD10,
                        ""),
                    ""))
            ),
            IF(
                Parameters!$D$17=1,
                IFERROR(
                    IF(
                        OR(
                            IF(
                                ISNUMBER(M10:AD10),
                                IF(
                                    M$4:AD$4=1,
                                    M10:AD10,
                                    ""),
                                "")
                            =0),
                        0,
                        GEOMEAN(IF(
                            ISNUMBER(M10:AD10),
                            IF(
                                M$4:AD$4=1,
                                M10:AD10,
                                ""),
                            ""))
                    ),
                    IF(
                        OR(IF(
                            ISNUMBER(M10:AD10),
                            IF(
                                M$4:AD$4=2,
                                M10:AD10,
                                ""),
                            "")
                            =0),
                        0,
                        GEOMEAN(IF(
                            ISNUMBER(M10:AD10),
                            IF(
                                M$4:AD$4=2,
                                M10:AD10,
                                ""),
                            "")))
                )
            )
        )
    )
)</f>
        <v>5.5388957488093098</v>
      </c>
      <c r="I10" s="191" cm="1">
        <f t="array" ref="I10">IF(
    SUM(IF(
            ISNUMBER(
                IF(
                    $M$5:$AD$5,
                    (M10:AD10),
                    "")),
            1,
            0))
        =0,
    NA(),
    IF(
        Parameters!$D$15=1,
        IF(
            SUM(--(ISNUMBER(IF($M$5:$AD$5=1,(M10:AD10),""))))&gt;0,
            MAX(IF(
                ISNUMBER(M10:AD10),
                IF(
                    M$5:AD$5=1,
                    M10:AD10,
                    ""),
                "")),
            MAX(IF(
                ISNUMBER(M10:AD10),
                IF(
                    M$5:AD$5=2,
                    M10:AD10,
                    ""),
                ""))
        ),
        IF(
            Parameters!$D$16=1,
            IFERROR(
                AVERAGE(IF(
                    ISNUMBER(M10:AD10),
                    IF(
                        M$5:AD$5=1,
                        M10:AD10,
                        ""),
                    "")),
                AVERAGE(IF(
                    ISNUMBER(M10:AD10),
                    IF(
                        M$5:AD$5=2,
                        M10:AD10,
                        ""),
                    ""))
            ),
            IF(
                Parameters!$D$17=1,
                IFERROR(
                    IF(
                        OR(
                            IF(
                                ISNUMBER(M10:AD10),
                                IF(
                                    M$5:AD$5=1,
                                    M10:AD10,
                                    ""),
                                "")
                            =0),
                        0,
                        GEOMEAN(IF(
                            ISNUMBER(M10:AD10),
                            IF(
                                M$5:AD$5=1,
                                M10:AD10,
                                ""),
                            ""))
                    ),
                    IF(
                        OR(IF(
                            ISNUMBER(M10:AD10),
                            IF(
                                M$5:AD$5=2,
                                M10:AD10,
                                ""),
                            "")
                            =0),
                        0,
                        GEOMEAN(IF(
                            ISNUMBER(M10:AD10),
                            IF(
                                M$5:AD$5=2,
                                M10:AD10,
                                ""),
                            "")))
                )
            )
        )
    )
)</f>
        <v>7</v>
      </c>
      <c r="J10" s="242">
        <v>45103</v>
      </c>
      <c r="K10" s="242">
        <v>44966</v>
      </c>
      <c r="L10" s="91" t="s">
        <v>9</v>
      </c>
      <c r="M10" s="192">
        <v>0</v>
      </c>
      <c r="N10" s="192">
        <v>5.5388957488093098</v>
      </c>
      <c r="O10" s="192">
        <v>0</v>
      </c>
      <c r="P10" s="192">
        <v>0</v>
      </c>
      <c r="Q10" s="192" t="s">
        <v>409</v>
      </c>
      <c r="R10" s="192">
        <v>7</v>
      </c>
      <c r="S10" s="192">
        <v>0</v>
      </c>
      <c r="T10" s="192" t="s">
        <v>409</v>
      </c>
      <c r="U10" s="192">
        <v>86.9</v>
      </c>
      <c r="V10" s="192">
        <v>2.42847667862761E-3</v>
      </c>
      <c r="W10" s="192" t="s">
        <v>409</v>
      </c>
      <c r="X10" s="192" t="s">
        <v>409</v>
      </c>
      <c r="Y10" s="192">
        <v>0.28571428571428498</v>
      </c>
      <c r="Z10" s="192">
        <v>-57.142857142857103</v>
      </c>
      <c r="AA10" s="34"/>
      <c r="AB10" s="34"/>
      <c r="AC10" s="192"/>
      <c r="AD10" s="192"/>
      <c r="AE10" s="192"/>
      <c r="AF10" s="192"/>
      <c r="AG10" s="192"/>
      <c r="AH10" s="192"/>
    </row>
    <row r="11" spans="1:38" x14ac:dyDescent="0.2">
      <c r="A11" s="84">
        <v>4</v>
      </c>
      <c r="B11" s="84" t="str">
        <f ca="1"/>
        <v>Albania</v>
      </c>
      <c r="C11" s="84" t="str">
        <f ca="1"/>
        <v>ALB</v>
      </c>
      <c r="D11" s="219" t="str">
        <f ca="1"/>
        <v>ECS           Europe &amp; Central Asia</v>
      </c>
      <c r="E11" s="219" t="str">
        <f ca="1"/>
        <v>IBRD</v>
      </c>
      <c r="F11" s="190" t="str">
        <f t="shared" ca="1" si="12"/>
        <v/>
      </c>
      <c r="G11" s="80">
        <f>IF(Parameters!$D$21 = 1, MAX(H11, I11),
IF(Parameters!$D$22 = 1, AVERAGE(H11,I11),
IF(Parameters!$D$23 = 1, IF(ISERROR(H11), I11, IFERROR(GEOMEAN(H11, I11), 0)),
IF(Parameters!$D$24, IF(AND(H11=10,I11=10),10,0),
IF(Parameters!$D$25, IF(AND(H11&gt;=7,I11&gt;=7),10,0),
IF(Parameters!$D$26, IF(AND(H11&gt;=7,I11&gt;=7), 10, IF(OR(AND(H11&gt;=7,I11&gt;=5),AND(H11&gt;=5,I11&gt;=7)),6,0)),
IF(Parameters!$D$27, IF(AND(H11&gt;=10,I11&gt;=10), 10, IF(OR(AND(H11&gt;=10,I11&gt;=5),AND(H11&gt;=5,I11&gt;=10)),6,0)),"no method")))))))</f>
        <v>0</v>
      </c>
      <c r="H11" s="80" cm="1">
        <f t="array" ref="H11">IF(
    SUM(IF(
            ISNUMBER(
                IF(
                    $M$4:$AD$4,
                    (M11:AD11),
                    "")),
            1,
            0))
        =0,
    NA(),
    IF(
        Parameters!$D$15=1,
        IF(
            SUM(--(ISNUMBER(IF($M$4:$AD$4=1,(M11:AD11),""))))&gt;0,
            MAX(IF(
                ISNUMBER(M11:AD11),
                IF(
                    M$4:AD$4=1,
                    M11:AD11,
                    ""),
                "")),
            MAX(IF(
                ISNUMBER(M11:AD11),
                IF(
                    M$4:AD$4=2,
                    M11:AD11,
                    ""),
                ""))
        ),
        IF(
            Parameters!$D$16=1,
            IFERROR(
                AVERAGE(IF(
                    ISNUMBER(M11:AD11),
                    IF(
                        M$4:AD$4=1,
                        M11:AD11,
                        ""),
                    "")),
                AVERAGE(IF(
                    ISNUMBER(M11:AD11),
                    IF(
                        M$4:AD$4=2,
                        M11:AD11,
                        ""),
                    ""))
            ),
            IF(
                Parameters!$D$17=1,
                IFERROR(
                    IF(
                        OR(
                            IF(
                                ISNUMBER(M11:AD11),
                                IF(
                                    M$4:AD$4=1,
                                    M11:AD11,
                                    ""),
                                "")
                            =0),
                        0,
                        GEOMEAN(IF(
                            ISNUMBER(M11:AD11),
                            IF(
                                M$4:AD$4=1,
                                M11:AD11,
                                ""),
                            ""))
                    ),
                    IF(
                        OR(IF(
                            ISNUMBER(M11:AD11),
                            IF(
                                M$4:AD$4=2,
                                M11:AD11,
                                ""),
                            "")
                            =0),
                        0,
                        GEOMEAN(IF(
                            ISNUMBER(M11:AD11),
                            IF(
                                M$4:AD$4=2,
                                M11:AD11,
                                ""),
                            "")))
                )
            )
        )
    )
)</f>
        <v>0</v>
      </c>
      <c r="I11" s="191" cm="1">
        <f t="array" ref="I11">IF(
    SUM(IF(
            ISNUMBER(
                IF(
                    $M$5:$AD$5,
                    (M11:AD11),
                    "")),
            1,
            0))
        =0,
    NA(),
    IF(
        Parameters!$D$15=1,
        IF(
            SUM(--(ISNUMBER(IF($M$5:$AD$5=1,(M11:AD11),""))))&gt;0,
            MAX(IF(
                ISNUMBER(M11:AD11),
                IF(
                    M$5:AD$5=1,
                    M11:AD11,
                    ""),
                "")),
            MAX(IF(
                ISNUMBER(M11:AD11),
                IF(
                    M$5:AD$5=2,
                    M11:AD11,
                    ""),
                ""))
        ),
        IF(
            Parameters!$D$16=1,
            IFERROR(
                AVERAGE(IF(
                    ISNUMBER(M11:AD11),
                    IF(
                        M$5:AD$5=1,
                        M11:AD11,
                        ""),
                    "")),
                AVERAGE(IF(
                    ISNUMBER(M11:AD11),
                    IF(
                        M$5:AD$5=2,
                        M11:AD11,
                        ""),
                    ""))
            ),
            IF(
                Parameters!$D$17=1,
                IFERROR(
                    IF(
                        OR(
                            IF(
                                ISNUMBER(M11:AD11),
                                IF(
                                    M$5:AD$5=1,
                                    M11:AD11,
                                    ""),
                                "")
                            =0),
                        0,
                        GEOMEAN(IF(
                            ISNUMBER(M11:AD11),
                            IF(
                                M$5:AD$5=1,
                                M11:AD11,
                                ""),
                            ""))
                    ),
                    IF(
                        OR(IF(
                            ISNUMBER(M11:AD11),
                            IF(
                                M$5:AD$5=2,
                                M11:AD11,
                                ""),
                            "")
                            =0),
                        0,
                        GEOMEAN(IF(
                            ISNUMBER(M11:AD11),
                            IF(
                                M$5:AD$5=2,
                                M11:AD11,
                                ""),
                            "")))
                )
            )
        )
    )
)</f>
        <v>0</v>
      </c>
      <c r="J11" s="242">
        <v>45103</v>
      </c>
      <c r="K11" s="242">
        <v>45142</v>
      </c>
      <c r="L11" s="91" t="s">
        <v>11</v>
      </c>
      <c r="M11" s="192">
        <v>0</v>
      </c>
      <c r="N11" s="192">
        <v>0</v>
      </c>
      <c r="O11" s="192" t="s">
        <v>409</v>
      </c>
      <c r="P11" s="192">
        <v>0</v>
      </c>
      <c r="Q11" s="192" t="s">
        <v>409</v>
      </c>
      <c r="R11" s="192">
        <v>0</v>
      </c>
      <c r="S11" s="192">
        <v>0</v>
      </c>
      <c r="T11" s="192" t="s">
        <v>409</v>
      </c>
      <c r="U11" s="192">
        <v>56.8</v>
      </c>
      <c r="V11" s="192" t="s">
        <v>409</v>
      </c>
      <c r="W11" s="192" t="s">
        <v>409</v>
      </c>
      <c r="X11" s="192" t="s">
        <v>409</v>
      </c>
      <c r="Y11" s="192">
        <v>-7.1428571428571397E-2</v>
      </c>
      <c r="Z11" s="192">
        <v>-100</v>
      </c>
      <c r="AA11" s="34"/>
      <c r="AB11" s="34"/>
      <c r="AC11" s="192"/>
      <c r="AD11" s="192"/>
      <c r="AE11" s="192"/>
      <c r="AF11" s="192"/>
      <c r="AG11" s="192"/>
      <c r="AH11" s="192"/>
    </row>
    <row r="12" spans="1:38" x14ac:dyDescent="0.2">
      <c r="A12" s="84">
        <v>5</v>
      </c>
      <c r="B12" s="84" t="str">
        <f ca="1"/>
        <v>Andorra</v>
      </c>
      <c r="C12" s="84" t="str">
        <f ca="1"/>
        <v>AND</v>
      </c>
      <c r="D12" s="219" t="str">
        <f ca="1"/>
        <v>ECS           Europe &amp; Central Asia</v>
      </c>
      <c r="E12" s="219" t="str">
        <f ca="1"/>
        <v>NA</v>
      </c>
      <c r="F12" s="190" t="str">
        <f t="shared" ca="1" si="12"/>
        <v/>
      </c>
      <c r="G12" s="80">
        <f>IF(Parameters!$D$21 = 1, MAX(H12, I12),
IF(Parameters!$D$22 = 1, AVERAGE(H12,I12),
IF(Parameters!$D$23 = 1, IF(ISERROR(H12), I12, IFERROR(GEOMEAN(H12, I12), 0)),
IF(Parameters!$D$24, IF(AND(H12=10,I12=10),10,0),
IF(Parameters!$D$25, IF(AND(H12&gt;=7,I12&gt;=7),10,0),
IF(Parameters!$D$26, IF(AND(H12&gt;=7,I12&gt;=7), 10, IF(OR(AND(H12&gt;=7,I12&gt;=5),AND(H12&gt;=5,I12&gt;=7)),6,0)),
IF(Parameters!$D$27, IF(AND(H12&gt;=10,I12&gt;=10), 10, IF(OR(AND(H12&gt;=10,I12&gt;=5),AND(H12&gt;=5,I12&gt;=10)),6,0)),"no method")))))))</f>
        <v>0</v>
      </c>
      <c r="H12" s="80" cm="1">
        <f t="array" ref="H12">IF(
    SUM(IF(
            ISNUMBER(
                IF(
                    $M$4:$AD$4,
                    (M12:AD12),
                    "")),
            1,
            0))
        =0,
    NA(),
    IF(
        Parameters!$D$15=1,
        IF(
            SUM(--(ISNUMBER(IF($M$4:$AD$4=1,(M12:AD12),""))))&gt;0,
            MAX(IF(
                ISNUMBER(M12:AD12),
                IF(
                    M$4:AD$4=1,
                    M12:AD12,
                    ""),
                "")),
            MAX(IF(
                ISNUMBER(M12:AD12),
                IF(
                    M$4:AD$4=2,
                    M12:AD12,
                    ""),
                ""))
        ),
        IF(
            Parameters!$D$16=1,
            IFERROR(
                AVERAGE(IF(
                    ISNUMBER(M12:AD12),
                    IF(
                        M$4:AD$4=1,
                        M12:AD12,
                        ""),
                    "")),
                AVERAGE(IF(
                    ISNUMBER(M12:AD12),
                    IF(
                        M$4:AD$4=2,
                        M12:AD12,
                        ""),
                    ""))
            ),
            IF(
                Parameters!$D$17=1,
                IFERROR(
                    IF(
                        OR(
                            IF(
                                ISNUMBER(M12:AD12),
                                IF(
                                    M$4:AD$4=1,
                                    M12:AD12,
                                    ""),
                                "")
                            =0),
                        0,
                        GEOMEAN(IF(
                            ISNUMBER(M12:AD12),
                            IF(
                                M$4:AD$4=1,
                                M12:AD12,
                                ""),
                            ""))
                    ),
                    IF(
                        OR(IF(
                            ISNUMBER(M12:AD12),
                            IF(
                                M$4:AD$4=2,
                                M12:AD12,
                                ""),
                            "")
                            =0),
                        0,
                        GEOMEAN(IF(
                            ISNUMBER(M12:AD12),
                            IF(
                                M$4:AD$4=2,
                                M12:AD12,
                                ""),
                            "")))
                )
            )
        )
    )
)</f>
        <v>0</v>
      </c>
      <c r="I12" s="191" cm="1">
        <f t="array" ref="I12">IF(
    SUM(IF(
            ISNUMBER(
                IF(
                    $M$5:$AD$5,
                    (M12:AD12),
                    "")),
            1,
            0))
        =0,
    NA(),
    IF(
        Parameters!$D$15=1,
        IF(
            SUM(--(ISNUMBER(IF($M$5:$AD$5=1,(M12:AD12),""))))&gt;0,
            MAX(IF(
                ISNUMBER(M12:AD12),
                IF(
                    M$5:AD$5=1,
                    M12:AD12,
                    ""),
                "")),
            MAX(IF(
                ISNUMBER(M12:AD12),
                IF(
                    M$5:AD$5=2,
                    M12:AD12,
                    ""),
                ""))
        ),
        IF(
            Parameters!$D$16=1,
            IFERROR(
                AVERAGE(IF(
                    ISNUMBER(M12:AD12),
                    IF(
                        M$5:AD$5=1,
                        M12:AD12,
                        ""),
                    "")),
                AVERAGE(IF(
                    ISNUMBER(M12:AD12),
                    IF(
                        M$5:AD$5=2,
                        M12:AD12,
                        ""),
                    ""))
            ),
            IF(
                Parameters!$D$17=1,
                IFERROR(
                    IF(
                        OR(
                            IF(
                                ISNUMBER(M12:AD12),
                                IF(
                                    M$5:AD$5=1,
                                    M12:AD12,
                                    ""),
                                "")
                            =0),
                        0,
                        GEOMEAN(IF(
                            ISNUMBER(M12:AD12),
                            IF(
                                M$5:AD$5=1,
                                M12:AD12,
                                ""),
                            ""))
                    ),
                    IF(
                        OR(IF(
                            ISNUMBER(M12:AD12),
                            IF(
                                M$5:AD$5=2,
                                M12:AD12,
                                ""),
                            "")
                            =0),
                        0,
                        GEOMEAN(IF(
                            ISNUMBER(M12:AD12),
                            IF(
                                M$5:AD$5=2,
                                M12:AD12,
                                ""),
                            "")))
                )
            )
        )
    )
)</f>
        <v>0</v>
      </c>
      <c r="J12" s="242" t="s">
        <v>409</v>
      </c>
      <c r="K12" s="242" t="s">
        <v>409</v>
      </c>
      <c r="L12" s="91" t="s">
        <v>695</v>
      </c>
      <c r="M12" s="192">
        <v>0</v>
      </c>
      <c r="N12" s="192" t="s">
        <v>409</v>
      </c>
      <c r="O12" s="192" t="s">
        <v>409</v>
      </c>
      <c r="P12" s="192">
        <v>0</v>
      </c>
      <c r="Q12" s="192" t="s">
        <v>409</v>
      </c>
      <c r="R12" s="192" t="s">
        <v>409</v>
      </c>
      <c r="S12" s="192" t="s">
        <v>409</v>
      </c>
      <c r="T12" s="192" t="s">
        <v>409</v>
      </c>
      <c r="U12" s="192" t="s">
        <v>409</v>
      </c>
      <c r="V12" s="192" t="s">
        <v>409</v>
      </c>
      <c r="W12" s="192" t="s">
        <v>409</v>
      </c>
      <c r="X12" s="192" t="s">
        <v>409</v>
      </c>
      <c r="Y12" s="192" t="s">
        <v>409</v>
      </c>
      <c r="Z12" s="192" t="s">
        <v>409</v>
      </c>
      <c r="AA12" s="34"/>
      <c r="AB12" s="34"/>
      <c r="AC12" s="192"/>
      <c r="AD12" s="192"/>
      <c r="AE12" s="192"/>
      <c r="AF12" s="192"/>
      <c r="AG12" s="192"/>
      <c r="AH12" s="192"/>
    </row>
    <row r="13" spans="1:38" x14ac:dyDescent="0.2">
      <c r="A13" s="84">
        <v>6</v>
      </c>
      <c r="B13" s="84" t="str">
        <f ca="1"/>
        <v>United Arab Emirates</v>
      </c>
      <c r="C13" s="84" t="str">
        <f ca="1"/>
        <v>ARE</v>
      </c>
      <c r="D13" s="219" t="str">
        <f ca="1"/>
        <v>MEA           Middle East &amp; North Africa</v>
      </c>
      <c r="E13" s="219" t="str">
        <f ca="1"/>
        <v>NA</v>
      </c>
      <c r="F13" s="190" t="str">
        <f t="shared" ca="1" si="12"/>
        <v/>
      </c>
      <c r="G13" s="80">
        <f>IF(Parameters!$D$21 = 1, MAX(H13, I13),
IF(Parameters!$D$22 = 1, AVERAGE(H13,I13),
IF(Parameters!$D$23 = 1, IF(ISERROR(H13), I13, IFERROR(GEOMEAN(H13, I13), 0)),
IF(Parameters!$D$24, IF(AND(H13=10,I13=10),10,0),
IF(Parameters!$D$25, IF(AND(H13&gt;=7,I13&gt;=7),10,0),
IF(Parameters!$D$26, IF(AND(H13&gt;=7,I13&gt;=7), 10, IF(OR(AND(H13&gt;=7,I13&gt;=5),AND(H13&gt;=5,I13&gt;=7)),6,0)),
IF(Parameters!$D$27, IF(AND(H13&gt;=10,I13&gt;=10), 10, IF(OR(AND(H13&gt;=10,I13&gt;=5),AND(H13&gt;=5,I13&gt;=10)),6,0)),"no method")))))))</f>
        <v>0</v>
      </c>
      <c r="H13" s="80" cm="1">
        <f t="array" ref="H13">IF(
    SUM(IF(
            ISNUMBER(
                IF(
                    $M$4:$AD$4,
                    (M13:AD13),
                    "")),
            1,
            0))
        =0,
    NA(),
    IF(
        Parameters!$D$15=1,
        IF(
            SUM(--(ISNUMBER(IF($M$4:$AD$4=1,(M13:AD13),""))))&gt;0,
            MAX(IF(
                ISNUMBER(M13:AD13),
                IF(
                    M$4:AD$4=1,
                    M13:AD13,
                    ""),
                "")),
            MAX(IF(
                ISNUMBER(M13:AD13),
                IF(
                    M$4:AD$4=2,
                    M13:AD13,
                    ""),
                ""))
        ),
        IF(
            Parameters!$D$16=1,
            IFERROR(
                AVERAGE(IF(
                    ISNUMBER(M13:AD13),
                    IF(
                        M$4:AD$4=1,
                        M13:AD13,
                        ""),
                    "")),
                AVERAGE(IF(
                    ISNUMBER(M13:AD13),
                    IF(
                        M$4:AD$4=2,
                        M13:AD13,
                        ""),
                    ""))
            ),
            IF(
                Parameters!$D$17=1,
                IFERROR(
                    IF(
                        OR(
                            IF(
                                ISNUMBER(M13:AD13),
                                IF(
                                    M$4:AD$4=1,
                                    M13:AD13,
                                    ""),
                                "")
                            =0),
                        0,
                        GEOMEAN(IF(
                            ISNUMBER(M13:AD13),
                            IF(
                                M$4:AD$4=1,
                                M13:AD13,
                                ""),
                            ""))
                    ),
                    IF(
                        OR(IF(
                            ISNUMBER(M13:AD13),
                            IF(
                                M$4:AD$4=2,
                                M13:AD13,
                                ""),
                            "")
                            =0),
                        0,
                        GEOMEAN(IF(
                            ISNUMBER(M13:AD13),
                            IF(
                                M$4:AD$4=2,
                                M13:AD13,
                                ""),
                            "")))
                )
            )
        )
    )
)</f>
        <v>0</v>
      </c>
      <c r="I13" s="191" cm="1">
        <f t="array" ref="I13">IF(
    SUM(IF(
            ISNUMBER(
                IF(
                    $M$5:$AD$5,
                    (M13:AD13),
                    "")),
            1,
            0))
        =0,
    NA(),
    IF(
        Parameters!$D$15=1,
        IF(
            SUM(--(ISNUMBER(IF($M$5:$AD$5=1,(M13:AD13),""))))&gt;0,
            MAX(IF(
                ISNUMBER(M13:AD13),
                IF(
                    M$5:AD$5=1,
                    M13:AD13,
                    ""),
                "")),
            MAX(IF(
                ISNUMBER(M13:AD13),
                IF(
                    M$5:AD$5=2,
                    M13:AD13,
                    ""),
                ""))
        ),
        IF(
            Parameters!$D$16=1,
            IFERROR(
                AVERAGE(IF(
                    ISNUMBER(M13:AD13),
                    IF(
                        M$5:AD$5=1,
                        M13:AD13,
                        ""),
                    "")),
                AVERAGE(IF(
                    ISNUMBER(M13:AD13),
                    IF(
                        M$5:AD$5=2,
                        M13:AD13,
                        ""),
                    ""))
            ),
            IF(
                Parameters!$D$17=1,
                IFERROR(
                    IF(
                        OR(
                            IF(
                                ISNUMBER(M13:AD13),
                                IF(
                                    M$5:AD$5=1,
                                    M13:AD13,
                                    ""),
                                "")
                            =0),
                        0,
                        GEOMEAN(IF(
                            ISNUMBER(M13:AD13),
                            IF(
                                M$5:AD$5=1,
                                M13:AD13,
                                ""),
                            ""))
                    ),
                    IF(
                        OR(IF(
                            ISNUMBER(M13:AD13),
                            IF(
                                M$5:AD$5=2,
                                M13:AD13,
                                ""),
                            "")
                            =0),
                        0,
                        GEOMEAN(IF(
                            ISNUMBER(M13:AD13),
                            IF(
                                M$5:AD$5=2,
                                M13:AD13,
                                ""),
                            "")))
                )
            )
        )
    )
)</f>
        <v>0</v>
      </c>
      <c r="J13" s="242">
        <v>45103</v>
      </c>
      <c r="K13" s="242">
        <v>44860</v>
      </c>
      <c r="L13" s="91" t="s">
        <v>13</v>
      </c>
      <c r="M13" s="192">
        <v>0</v>
      </c>
      <c r="N13" s="192">
        <v>0</v>
      </c>
      <c r="O13" s="192" t="s">
        <v>409</v>
      </c>
      <c r="P13" s="192">
        <v>0</v>
      </c>
      <c r="Q13" s="192" t="s">
        <v>409</v>
      </c>
      <c r="R13" s="192">
        <v>0</v>
      </c>
      <c r="S13" s="192" t="s">
        <v>409</v>
      </c>
      <c r="T13" s="192" t="s">
        <v>409</v>
      </c>
      <c r="U13" s="192">
        <v>37</v>
      </c>
      <c r="V13" s="192" t="s">
        <v>409</v>
      </c>
      <c r="W13" s="192" t="s">
        <v>409</v>
      </c>
      <c r="X13" s="192" t="s">
        <v>409</v>
      </c>
      <c r="Y13" s="192">
        <v>0</v>
      </c>
      <c r="Z13" s="192" t="s">
        <v>409</v>
      </c>
      <c r="AA13" s="34"/>
      <c r="AB13" s="34"/>
      <c r="AC13" s="192"/>
      <c r="AD13" s="192"/>
      <c r="AE13" s="192"/>
      <c r="AF13" s="192"/>
      <c r="AG13" s="192"/>
      <c r="AH13" s="192"/>
    </row>
    <row r="14" spans="1:38" x14ac:dyDescent="0.2">
      <c r="A14" s="84">
        <v>7</v>
      </c>
      <c r="B14" s="84" t="str">
        <f ca="1"/>
        <v>Argentina</v>
      </c>
      <c r="C14" s="84" t="str">
        <f ca="1"/>
        <v>ARG</v>
      </c>
      <c r="D14" s="219" t="str">
        <f ca="1"/>
        <v>LCN           Latin America &amp; Caribbean</v>
      </c>
      <c r="E14" s="219" t="str">
        <f ca="1"/>
        <v>IBRD</v>
      </c>
      <c r="F14" s="190" t="str">
        <f t="shared" ca="1" si="12"/>
        <v/>
      </c>
      <c r="G14" s="80">
        <f>IF(Parameters!$D$21 = 1, MAX(H14, I14),
IF(Parameters!$D$22 = 1, AVERAGE(H14,I14),
IF(Parameters!$D$23 = 1, IF(ISERROR(H14), I14, IFERROR(GEOMEAN(H14, I14), 0)),
IF(Parameters!$D$24, IF(AND(H14=10,I14=10),10,0),
IF(Parameters!$D$25, IF(AND(H14&gt;=7,I14&gt;=7),10,0),
IF(Parameters!$D$26, IF(AND(H14&gt;=7,I14&gt;=7), 10, IF(OR(AND(H14&gt;=7,I14&gt;=5),AND(H14&gt;=5,I14&gt;=7)),6,0)),
IF(Parameters!$D$27, IF(AND(H14&gt;=10,I14&gt;=10), 10, IF(OR(AND(H14&gt;=10,I14&gt;=5),AND(H14&gt;=5,I14&gt;=10)),6,0)),"no method")))))))</f>
        <v>0</v>
      </c>
      <c r="H14" s="80" cm="1">
        <f t="array" ref="H14">IF(
    SUM(IF(
            ISNUMBER(
                IF(
                    $M$4:$AD$4,
                    (M14:AD14),
                    "")),
            1,
            0))
        =0,
    NA(),
    IF(
        Parameters!$D$15=1,
        IF(
            SUM(--(ISNUMBER(IF($M$4:$AD$4=1,(M14:AD14),""))))&gt;0,
            MAX(IF(
                ISNUMBER(M14:AD14),
                IF(
                    M$4:AD$4=1,
                    M14:AD14,
                    ""),
                "")),
            MAX(IF(
                ISNUMBER(M14:AD14),
                IF(
                    M$4:AD$4=2,
                    M14:AD14,
                    ""),
                ""))
        ),
        IF(
            Parameters!$D$16=1,
            IFERROR(
                AVERAGE(IF(
                    ISNUMBER(M14:AD14),
                    IF(
                        M$4:AD$4=1,
                        M14:AD14,
                        ""),
                    "")),
                AVERAGE(IF(
                    ISNUMBER(M14:AD14),
                    IF(
                        M$4:AD$4=2,
                        M14:AD14,
                        ""),
                    ""))
            ),
            IF(
                Parameters!$D$17=1,
                IFERROR(
                    IF(
                        OR(
                            IF(
                                ISNUMBER(M14:AD14),
                                IF(
                                    M$4:AD$4=1,
                                    M14:AD14,
                                    ""),
                                "")
                            =0),
                        0,
                        GEOMEAN(IF(
                            ISNUMBER(M14:AD14),
                            IF(
                                M$4:AD$4=1,
                                M14:AD14,
                                ""),
                            ""))
                    ),
                    IF(
                        OR(IF(
                            ISNUMBER(M14:AD14),
                            IF(
                                M$4:AD$4=2,
                                M14:AD14,
                                ""),
                            "")
                            =0),
                        0,
                        GEOMEAN(IF(
                            ISNUMBER(M14:AD14),
                            IF(
                                M$4:AD$4=2,
                                M14:AD14,
                                ""),
                            "")))
                )
            )
        )
    )
)</f>
        <v>0</v>
      </c>
      <c r="I14" s="191" cm="1">
        <f t="array" ref="I14">IF(
    SUM(IF(
            ISNUMBER(
                IF(
                    $M$5:$AD$5,
                    (M14:AD14),
                    "")),
            1,
            0))
        =0,
    NA(),
    IF(
        Parameters!$D$15=1,
        IF(
            SUM(--(ISNUMBER(IF($M$5:$AD$5=1,(M14:AD14),""))))&gt;0,
            MAX(IF(
                ISNUMBER(M14:AD14),
                IF(
                    M$5:AD$5=1,
                    M14:AD14,
                    ""),
                "")),
            MAX(IF(
                ISNUMBER(M14:AD14),
                IF(
                    M$5:AD$5=2,
                    M14:AD14,
                    ""),
                ""))
        ),
        IF(
            Parameters!$D$16=1,
            IFERROR(
                AVERAGE(IF(
                    ISNUMBER(M14:AD14),
                    IF(
                        M$5:AD$5=1,
                        M14:AD14,
                        ""),
                    "")),
                AVERAGE(IF(
                    ISNUMBER(M14:AD14),
                    IF(
                        M$5:AD$5=2,
                        M14:AD14,
                        ""),
                    ""))
            ),
            IF(
                Parameters!$D$17=1,
                IFERROR(
                    IF(
                        OR(
                            IF(
                                ISNUMBER(M14:AD14),
                                IF(
                                    M$5:AD$5=1,
                                    M14:AD14,
                                    ""),
                                "")
                            =0),
                        0,
                        GEOMEAN(IF(
                            ISNUMBER(M14:AD14),
                            IF(
                                M$5:AD$5=1,
                                M14:AD14,
                                ""),
                            ""))
                    ),
                    IF(
                        OR(IF(
                            ISNUMBER(M14:AD14),
                            IF(
                                M$5:AD$5=2,
                                M14:AD14,
                                ""),
                            "")
                            =0),
                        0,
                        GEOMEAN(IF(
                            ISNUMBER(M14:AD14),
                            IF(
                                M$5:AD$5=2,
                                M14:AD14,
                                ""),
                            "")))
                )
            )
        )
    )
)</f>
        <v>7</v>
      </c>
      <c r="J14" s="242">
        <v>45103</v>
      </c>
      <c r="K14" s="242">
        <v>45272</v>
      </c>
      <c r="L14" s="91" t="s">
        <v>15</v>
      </c>
      <c r="M14" s="192">
        <v>0</v>
      </c>
      <c r="N14" s="192">
        <v>0</v>
      </c>
      <c r="O14" s="192" t="s">
        <v>409</v>
      </c>
      <c r="P14" s="192">
        <v>0</v>
      </c>
      <c r="Q14" s="192" t="s">
        <v>409</v>
      </c>
      <c r="R14" s="192">
        <v>7</v>
      </c>
      <c r="S14" s="192">
        <v>0</v>
      </c>
      <c r="T14" s="192" t="s">
        <v>409</v>
      </c>
      <c r="U14" s="192">
        <v>46.4</v>
      </c>
      <c r="V14" s="192" t="s">
        <v>409</v>
      </c>
      <c r="W14" s="192" t="s">
        <v>409</v>
      </c>
      <c r="X14" s="192" t="s">
        <v>409</v>
      </c>
      <c r="Y14" s="192">
        <v>0.14285714285714199</v>
      </c>
      <c r="Z14" s="192">
        <v>-100</v>
      </c>
      <c r="AA14" s="34"/>
      <c r="AB14" s="34"/>
      <c r="AC14" s="192"/>
      <c r="AD14" s="192"/>
      <c r="AE14" s="192"/>
      <c r="AF14" s="192"/>
      <c r="AG14" s="192"/>
      <c r="AH14" s="192"/>
    </row>
    <row r="15" spans="1:38" x14ac:dyDescent="0.2">
      <c r="A15" s="84">
        <v>8</v>
      </c>
      <c r="B15" s="84" t="str">
        <f ca="1"/>
        <v>Armenia</v>
      </c>
      <c r="C15" s="84" t="str">
        <f ca="1"/>
        <v>ARM</v>
      </c>
      <c r="D15" s="219" t="str">
        <f ca="1"/>
        <v>ECS           Europe &amp; Central Asia</v>
      </c>
      <c r="E15" s="219" t="str">
        <f ca="1"/>
        <v>IBRD</v>
      </c>
      <c r="F15" s="190" t="str">
        <f t="shared" ca="1" si="12"/>
        <v/>
      </c>
      <c r="G15" s="80">
        <f>IF(Parameters!$D$21 = 1, MAX(H15, I15),
IF(Parameters!$D$22 = 1, AVERAGE(H15,I15),
IF(Parameters!$D$23 = 1, IF(ISERROR(H15), I15, IFERROR(GEOMEAN(H15, I15), 0)),
IF(Parameters!$D$24, IF(AND(H15=10,I15=10),10,0),
IF(Parameters!$D$25, IF(AND(H15&gt;=7,I15&gt;=7),10,0),
IF(Parameters!$D$26, IF(AND(H15&gt;=7,I15&gt;=7), 10, IF(OR(AND(H15&gt;=7,I15&gt;=5),AND(H15&gt;=5,I15&gt;=7)),6,0)),
IF(Parameters!$D$27, IF(AND(H15&gt;=10,I15&gt;=10), 10, IF(OR(AND(H15&gt;=10,I15&gt;=5),AND(H15&gt;=5,I15&gt;=10)),6,0)),"no method")))))))</f>
        <v>2.971315800596761</v>
      </c>
      <c r="H15" s="80" cm="1">
        <f t="array" ref="H15">IF(
    SUM(IF(
            ISNUMBER(
                IF(
                    $M$4:$AD$4,
                    (M15:AD15),
                    "")),
            1,
            0))
        =0,
    NA(),
    IF(
        Parameters!$D$15=1,
        IF(
            SUM(--(ISNUMBER(IF($M$4:$AD$4=1,(M15:AD15),""))))&gt;0,
            MAX(IF(
                ISNUMBER(M15:AD15),
                IF(
                    M$4:AD$4=1,
                    M15:AD15,
                    ""),
                "")),
            MAX(IF(
                ISNUMBER(M15:AD15),
                IF(
                    M$4:AD$4=2,
                    M15:AD15,
                    ""),
                ""))
        ),
        IF(
            Parameters!$D$16=1,
            IFERROR(
                AVERAGE(IF(
                    ISNUMBER(M15:AD15),
                    IF(
                        M$4:AD$4=1,
                        M15:AD15,
                        ""),
                    "")),
                AVERAGE(IF(
                    ISNUMBER(M15:AD15),
                    IF(
                        M$4:AD$4=2,
                        M15:AD15,
                        ""),
                    ""))
            ),
            IF(
                Parameters!$D$17=1,
                IFERROR(
                    IF(
                        OR(
                            IF(
                                ISNUMBER(M15:AD15),
                                IF(
                                    M$4:AD$4=1,
                                    M15:AD15,
                                    ""),
                                "")
                            =0),
                        0,
                        GEOMEAN(IF(
                            ISNUMBER(M15:AD15),
                            IF(
                                M$4:AD$4=1,
                                M15:AD15,
                                ""),
                            ""))
                    ),
                    IF(
                        OR(IF(
                            ISNUMBER(M15:AD15),
                            IF(
                                M$4:AD$4=2,
                                M15:AD15,
                                ""),
                            "")
                            =0),
                        0,
                        GEOMEAN(IF(
                            ISNUMBER(M15:AD15),
                            IF(
                                M$4:AD$4=2,
                                M15:AD15,
                                ""),
                            "")))
                )
            )
        )
    )
)</f>
        <v>1.26124536955371</v>
      </c>
      <c r="I15" s="191" cm="1">
        <f t="array" ref="I15">IF(
    SUM(IF(
            ISNUMBER(
                IF(
                    $M$5:$AD$5,
                    (M15:AD15),
                    "")),
            1,
            0))
        =0,
    NA(),
    IF(
        Parameters!$D$15=1,
        IF(
            SUM(--(ISNUMBER(IF($M$5:$AD$5=1,(M15:AD15),""))))&gt;0,
            MAX(IF(
                ISNUMBER(M15:AD15),
                IF(
                    M$5:AD$5=1,
                    M15:AD15,
                    ""),
                "")),
            MAX(IF(
                ISNUMBER(M15:AD15),
                IF(
                    M$5:AD$5=2,
                    M15:AD15,
                    ""),
                ""))
        ),
        IF(
            Parameters!$D$16=1,
            IFERROR(
                AVERAGE(IF(
                    ISNUMBER(M15:AD15),
                    IF(
                        M$5:AD$5=1,
                        M15:AD15,
                        ""),
                    "")),
                AVERAGE(IF(
                    ISNUMBER(M15:AD15),
                    IF(
                        M$5:AD$5=2,
                        M15:AD15,
                        ""),
                    ""))
            ),
            IF(
                Parameters!$D$17=1,
                IFERROR(
                    IF(
                        OR(
                            IF(
                                ISNUMBER(M15:AD15),
                                IF(
                                    M$5:AD$5=1,
                                    M15:AD15,
                                    ""),
                                "")
                            =0),
                        0,
                        GEOMEAN(IF(
                            ISNUMBER(M15:AD15),
                            IF(
                                M$5:AD$5=1,
                                M15:AD15,
                                ""),
                            ""))
                    ),
                    IF(
                        OR(IF(
                            ISNUMBER(M15:AD15),
                            IF(
                                M$5:AD$5=2,
                                M15:AD15,
                                ""),
                            "")
                            =0),
                        0,
                        GEOMEAN(IF(
                            ISNUMBER(M15:AD15),
                            IF(
                                M$5:AD$5=2,
                                M15:AD15,
                                ""),
                            "")))
                )
            )
        )
    )
)</f>
        <v>7</v>
      </c>
      <c r="J15" s="242">
        <v>45103</v>
      </c>
      <c r="K15" s="242">
        <v>45259</v>
      </c>
      <c r="L15" s="91" t="s">
        <v>17</v>
      </c>
      <c r="M15" s="192">
        <v>0</v>
      </c>
      <c r="N15" s="192">
        <v>1.26124536955371</v>
      </c>
      <c r="O15" s="192">
        <v>0</v>
      </c>
      <c r="P15" s="192">
        <v>0</v>
      </c>
      <c r="Q15" s="192">
        <v>7</v>
      </c>
      <c r="R15" s="192">
        <v>3.5714285714285499</v>
      </c>
      <c r="S15" s="192">
        <v>0</v>
      </c>
      <c r="T15" s="192" t="s">
        <v>409</v>
      </c>
      <c r="U15" s="192">
        <v>67.5</v>
      </c>
      <c r="V15" s="192">
        <v>-0.69229686105647303</v>
      </c>
      <c r="W15" s="192" t="s">
        <v>409</v>
      </c>
      <c r="X15" s="192" t="s">
        <v>887</v>
      </c>
      <c r="Y15" s="192">
        <v>7.1428571428571105E-2</v>
      </c>
      <c r="Z15" s="192">
        <v>-100</v>
      </c>
      <c r="AA15" s="34"/>
      <c r="AB15" s="34"/>
      <c r="AC15" s="192"/>
      <c r="AD15" s="192"/>
      <c r="AE15" s="192"/>
      <c r="AF15" s="192"/>
      <c r="AG15" s="192"/>
      <c r="AH15" s="192"/>
    </row>
    <row r="16" spans="1:38" x14ac:dyDescent="0.2">
      <c r="A16" s="84">
        <v>9</v>
      </c>
      <c r="B16" s="84" t="str">
        <f ca="1"/>
        <v>American Samoa</v>
      </c>
      <c r="C16" s="84" t="str">
        <f ca="1"/>
        <v>ASM</v>
      </c>
      <c r="D16" s="219" t="str">
        <f ca="1"/>
        <v>EAS           East Asia &amp; Pacific</v>
      </c>
      <c r="E16" s="219" t="str">
        <f ca="1"/>
        <v>NA</v>
      </c>
      <c r="F16" s="190" t="str">
        <f t="shared" ca="1" si="12"/>
        <v/>
      </c>
      <c r="G16" s="80">
        <f>IF(Parameters!$D$21 = 1, MAX(H16, I16),
IF(Parameters!$D$22 = 1, AVERAGE(H16,I16),
IF(Parameters!$D$23 = 1, IF(ISERROR(H16), I16, IFERROR(GEOMEAN(H16, I16), 0)),
IF(Parameters!$D$24, IF(AND(H16=10,I16=10),10,0),
IF(Parameters!$D$25, IF(AND(H16&gt;=7,I16&gt;=7),10,0),
IF(Parameters!$D$26, IF(AND(H16&gt;=7,I16&gt;=7), 10, IF(OR(AND(H16&gt;=7,I16&gt;=5),AND(H16&gt;=5,I16&gt;=7)),6,0)),
IF(Parameters!$D$27, IF(AND(H16&gt;=10,I16&gt;=10), 10, IF(OR(AND(H16&gt;=10,I16&gt;=5),AND(H16&gt;=5,I16&gt;=10)),6,0)),"no method")))))))</f>
        <v>0</v>
      </c>
      <c r="H16" s="80" cm="1">
        <f t="array" ref="H16">IF(
    SUM(IF(
            ISNUMBER(
                IF(
                    $M$4:$AD$4,
                    (M16:AD16),
                    "")),
            1,
            0))
        =0,
    NA(),
    IF(
        Parameters!$D$15=1,
        IF(
            SUM(--(ISNUMBER(IF($M$4:$AD$4=1,(M16:AD16),""))))&gt;0,
            MAX(IF(
                ISNUMBER(M16:AD16),
                IF(
                    M$4:AD$4=1,
                    M16:AD16,
                    ""),
                "")),
            MAX(IF(
                ISNUMBER(M16:AD16),
                IF(
                    M$4:AD$4=2,
                    M16:AD16,
                    ""),
                ""))
        ),
        IF(
            Parameters!$D$16=1,
            IFERROR(
                AVERAGE(IF(
                    ISNUMBER(M16:AD16),
                    IF(
                        M$4:AD$4=1,
                        M16:AD16,
                        ""),
                    "")),
                AVERAGE(IF(
                    ISNUMBER(M16:AD16),
                    IF(
                        M$4:AD$4=2,
                        M16:AD16,
                        ""),
                    ""))
            ),
            IF(
                Parameters!$D$17=1,
                IFERROR(
                    IF(
                        OR(
                            IF(
                                ISNUMBER(M16:AD16),
                                IF(
                                    M$4:AD$4=1,
                                    M16:AD16,
                                    ""),
                                "")
                            =0),
                        0,
                        GEOMEAN(IF(
                            ISNUMBER(M16:AD16),
                            IF(
                                M$4:AD$4=1,
                                M16:AD16,
                                ""),
                            ""))
                    ),
                    IF(
                        OR(IF(
                            ISNUMBER(M16:AD16),
                            IF(
                                M$4:AD$4=2,
                                M16:AD16,
                                ""),
                            "")
                            =0),
                        0,
                        GEOMEAN(IF(
                            ISNUMBER(M16:AD16),
                            IF(
                                M$4:AD$4=2,
                                M16:AD16,
                                ""),
                            "")))
                )
            )
        )
    )
)</f>
        <v>0</v>
      </c>
      <c r="I16" s="191" cm="1">
        <f t="array" ref="I16">IF(
    SUM(IF(
            ISNUMBER(
                IF(
                    $M$5:$AD$5,
                    (M16:AD16),
                    "")),
            1,
            0))
        =0,
    NA(),
    IF(
        Parameters!$D$15=1,
        IF(
            SUM(--(ISNUMBER(IF($M$5:$AD$5=1,(M16:AD16),""))))&gt;0,
            MAX(IF(
                ISNUMBER(M16:AD16),
                IF(
                    M$5:AD$5=1,
                    M16:AD16,
                    ""),
                "")),
            MAX(IF(
                ISNUMBER(M16:AD16),
                IF(
                    M$5:AD$5=2,
                    M16:AD16,
                    ""),
                ""))
        ),
        IF(
            Parameters!$D$16=1,
            IFERROR(
                AVERAGE(IF(
                    ISNUMBER(M16:AD16),
                    IF(
                        M$5:AD$5=1,
                        M16:AD16,
                        ""),
                    "")),
                AVERAGE(IF(
                    ISNUMBER(M16:AD16),
                    IF(
                        M$5:AD$5=2,
                        M16:AD16,
                        ""),
                    ""))
            ),
            IF(
                Parameters!$D$17=1,
                IFERROR(
                    IF(
                        OR(
                            IF(
                                ISNUMBER(M16:AD16),
                                IF(
                                    M$5:AD$5=1,
                                    M16:AD16,
                                    ""),
                                "")
                            =0),
                        0,
                        GEOMEAN(IF(
                            ISNUMBER(M16:AD16),
                            IF(
                                M$5:AD$5=1,
                                M16:AD16,
                                ""),
                            ""))
                    ),
                    IF(
                        OR(IF(
                            ISNUMBER(M16:AD16),
                            IF(
                                M$5:AD$5=2,
                                M16:AD16,
                                ""),
                            "")
                            =0),
                        0,
                        GEOMEAN(IF(
                            ISNUMBER(M16:AD16),
                            IF(
                                M$5:AD$5=2,
                                M16:AD16,
                                ""),
                            "")))
                )
            )
        )
    )
)</f>
        <v>0</v>
      </c>
      <c r="J16" s="242" t="s">
        <v>409</v>
      </c>
      <c r="K16" s="242" t="s">
        <v>409</v>
      </c>
      <c r="L16" s="239" t="s">
        <v>696</v>
      </c>
      <c r="M16" s="193">
        <v>0</v>
      </c>
      <c r="N16" s="193" t="s">
        <v>409</v>
      </c>
      <c r="O16" s="193" t="s">
        <v>409</v>
      </c>
      <c r="P16" s="193">
        <v>0</v>
      </c>
      <c r="Q16" s="193" t="s">
        <v>409</v>
      </c>
      <c r="R16" s="193" t="s">
        <v>409</v>
      </c>
      <c r="S16" s="192" t="s">
        <v>409</v>
      </c>
      <c r="T16" s="192" t="s">
        <v>409</v>
      </c>
      <c r="U16" s="192" t="s">
        <v>409</v>
      </c>
      <c r="V16" s="192" t="s">
        <v>409</v>
      </c>
      <c r="W16" s="192" t="s">
        <v>409</v>
      </c>
      <c r="X16" s="192" t="s">
        <v>409</v>
      </c>
      <c r="Y16" s="192" t="s">
        <v>409</v>
      </c>
      <c r="Z16" s="192" t="s">
        <v>409</v>
      </c>
      <c r="AA16" s="34"/>
      <c r="AB16" s="34"/>
      <c r="AC16" s="192"/>
      <c r="AD16" s="192"/>
      <c r="AE16" s="192"/>
      <c r="AF16" s="192"/>
      <c r="AG16" s="192"/>
      <c r="AH16" s="192"/>
    </row>
    <row r="17" spans="1:34" x14ac:dyDescent="0.2">
      <c r="A17" s="84">
        <v>10</v>
      </c>
      <c r="B17" s="84" t="str">
        <f ca="1"/>
        <v>Antigua and Barbuda</v>
      </c>
      <c r="C17" s="84" t="str">
        <f ca="1"/>
        <v>ATG</v>
      </c>
      <c r="D17" s="219" t="str">
        <f ca="1"/>
        <v>LCN           Latin America &amp; Caribbean</v>
      </c>
      <c r="E17" s="219" t="str">
        <f ca="1"/>
        <v>IBRD</v>
      </c>
      <c r="F17" s="190" t="str">
        <f t="shared" ca="1" si="12"/>
        <v/>
      </c>
      <c r="G17" s="80">
        <f>IF(Parameters!$D$21 = 1, MAX(H17, I17),
IF(Parameters!$D$22 = 1, AVERAGE(H17,I17),
IF(Parameters!$D$23 = 1, IF(ISERROR(H17), I17, IFERROR(GEOMEAN(H17, I17), 0)),
IF(Parameters!$D$24, IF(AND(H17=10,I17=10),10,0),
IF(Parameters!$D$25, IF(AND(H17&gt;=7,I17&gt;=7),10,0),
IF(Parameters!$D$26, IF(AND(H17&gt;=7,I17&gt;=7), 10, IF(OR(AND(H17&gt;=7,I17&gt;=5),AND(H17&gt;=5,I17&gt;=7)),6,0)),
IF(Parameters!$D$27, IF(AND(H17&gt;=10,I17&gt;=10), 10, IF(OR(AND(H17&gt;=10,I17&gt;=5),AND(H17&gt;=5,I17&gt;=10)),6,0)),"no method")))))))</f>
        <v>0</v>
      </c>
      <c r="H17" s="80" cm="1">
        <f t="array" ref="H17">IF(
    SUM(IF(
            ISNUMBER(
                IF(
                    $M$4:$AD$4,
                    (M17:AD17),
                    "")),
            1,
            0))
        =0,
    NA(),
    IF(
        Parameters!$D$15=1,
        IF(
            SUM(--(ISNUMBER(IF($M$4:$AD$4=1,(M17:AD17),""))))&gt;0,
            MAX(IF(
                ISNUMBER(M17:AD17),
                IF(
                    M$4:AD$4=1,
                    M17:AD17,
                    ""),
                "")),
            MAX(IF(
                ISNUMBER(M17:AD17),
                IF(
                    M$4:AD$4=2,
                    M17:AD17,
                    ""),
                ""))
        ),
        IF(
            Parameters!$D$16=1,
            IFERROR(
                AVERAGE(IF(
                    ISNUMBER(M17:AD17),
                    IF(
                        M$4:AD$4=1,
                        M17:AD17,
                        ""),
                    "")),
                AVERAGE(IF(
                    ISNUMBER(M17:AD17),
                    IF(
                        M$4:AD$4=2,
                        M17:AD17,
                        ""),
                    ""))
            ),
            IF(
                Parameters!$D$17=1,
                IFERROR(
                    IF(
                        OR(
                            IF(
                                ISNUMBER(M17:AD17),
                                IF(
                                    M$4:AD$4=1,
                                    M17:AD17,
                                    ""),
                                "")
                            =0),
                        0,
                        GEOMEAN(IF(
                            ISNUMBER(M17:AD17),
                            IF(
                                M$4:AD$4=1,
                                M17:AD17,
                                ""),
                            ""))
                    ),
                    IF(
                        OR(IF(
                            ISNUMBER(M17:AD17),
                            IF(
                                M$4:AD$4=2,
                                M17:AD17,
                                ""),
                            "")
                            =0),
                        0,
                        GEOMEAN(IF(
                            ISNUMBER(M17:AD17),
                            IF(
                                M$4:AD$4=2,
                                M17:AD17,
                                ""),
                            "")))
                )
            )
        )
    )
)</f>
        <v>0</v>
      </c>
      <c r="I17" s="191" cm="1">
        <f t="array" ref="I17">IF(
    SUM(IF(
            ISNUMBER(
                IF(
                    $M$5:$AD$5,
                    (M17:AD17),
                    "")),
            1,
            0))
        =0,
    NA(),
    IF(
        Parameters!$D$15=1,
        IF(
            SUM(--(ISNUMBER(IF($M$5:$AD$5=1,(M17:AD17),""))))&gt;0,
            MAX(IF(
                ISNUMBER(M17:AD17),
                IF(
                    M$5:AD$5=1,
                    M17:AD17,
                    ""),
                "")),
            MAX(IF(
                ISNUMBER(M17:AD17),
                IF(
                    M$5:AD$5=2,
                    M17:AD17,
                    ""),
                ""))
        ),
        IF(
            Parameters!$D$16=1,
            IFERROR(
                AVERAGE(IF(
                    ISNUMBER(M17:AD17),
                    IF(
                        M$5:AD$5=1,
                        M17:AD17,
                        ""),
                    "")),
                AVERAGE(IF(
                    ISNUMBER(M17:AD17),
                    IF(
                        M$5:AD$5=2,
                        M17:AD17,
                        ""),
                    ""))
            ),
            IF(
                Parameters!$D$17=1,
                IFERROR(
                    IF(
                        OR(
                            IF(
                                ISNUMBER(M17:AD17),
                                IF(
                                    M$5:AD$5=1,
                                    M17:AD17,
                                    ""),
                                "")
                            =0),
                        0,
                        GEOMEAN(IF(
                            ISNUMBER(M17:AD17),
                            IF(
                                M$5:AD$5=1,
                                M17:AD17,
                                ""),
                            ""))
                    ),
                    IF(
                        OR(IF(
                            ISNUMBER(M17:AD17),
                            IF(
                                M$5:AD$5=2,
                                M17:AD17,
                                ""),
                            "")
                            =0),
                        0,
                        GEOMEAN(IF(
                            ISNUMBER(M17:AD17),
                            IF(
                                M$5:AD$5=2,
                                M17:AD17,
                                ""),
                            "")))
                )
            )
        )
    )
)</f>
        <v>0</v>
      </c>
      <c r="J17" s="242">
        <v>45103</v>
      </c>
      <c r="K17" s="242">
        <v>45180</v>
      </c>
      <c r="L17" s="91" t="s">
        <v>19</v>
      </c>
      <c r="M17" s="192">
        <v>0</v>
      </c>
      <c r="N17" s="192">
        <v>0</v>
      </c>
      <c r="O17" s="192" t="s">
        <v>409</v>
      </c>
      <c r="P17" s="192">
        <v>0</v>
      </c>
      <c r="Q17" s="192" t="s">
        <v>409</v>
      </c>
      <c r="R17" s="192" t="s">
        <v>409</v>
      </c>
      <c r="S17" s="192">
        <v>0</v>
      </c>
      <c r="T17" s="192" t="s">
        <v>409</v>
      </c>
      <c r="U17" s="192">
        <v>53.8</v>
      </c>
      <c r="V17" s="192" t="s">
        <v>409</v>
      </c>
      <c r="W17" s="192" t="s">
        <v>409</v>
      </c>
      <c r="X17" s="192" t="s">
        <v>409</v>
      </c>
      <c r="Y17" s="192" t="s">
        <v>409</v>
      </c>
      <c r="Z17" s="192">
        <v>-100</v>
      </c>
      <c r="AA17" s="34"/>
      <c r="AB17" s="34"/>
      <c r="AC17" s="192"/>
      <c r="AD17" s="192"/>
      <c r="AE17" s="192"/>
      <c r="AF17" s="192"/>
      <c r="AG17" s="192"/>
      <c r="AH17" s="192"/>
    </row>
    <row r="18" spans="1:34" x14ac:dyDescent="0.2">
      <c r="A18" s="84">
        <v>11</v>
      </c>
      <c r="B18" s="84" t="str">
        <f ca="1"/>
        <v>Australia</v>
      </c>
      <c r="C18" s="84" t="str">
        <f ca="1"/>
        <v>AUS</v>
      </c>
      <c r="D18" s="219" t="str">
        <f ca="1"/>
        <v>EAS           East Asia &amp; Pacific</v>
      </c>
      <c r="E18" s="219" t="str">
        <f ca="1"/>
        <v>NA</v>
      </c>
      <c r="F18" s="190" t="str">
        <f t="shared" ca="1" si="12"/>
        <v/>
      </c>
      <c r="G18" s="80">
        <f>IF(Parameters!$D$21 = 1, MAX(H18, I18),
IF(Parameters!$D$22 = 1, AVERAGE(H18,I18),
IF(Parameters!$D$23 = 1, IF(ISERROR(H18), I18, IFERROR(GEOMEAN(H18, I18), 0)),
IF(Parameters!$D$24, IF(AND(H18=10,I18=10),10,0),
IF(Parameters!$D$25, IF(AND(H18&gt;=7,I18&gt;=7),10,0),
IF(Parameters!$D$26, IF(AND(H18&gt;=7,I18&gt;=7), 10, IF(OR(AND(H18&gt;=7,I18&gt;=5),AND(H18&gt;=5,I18&gt;=7)),6,0)),
IF(Parameters!$D$27, IF(AND(H18&gt;=10,I18&gt;=10), 10, IF(OR(AND(H18&gt;=10,I18&gt;=5),AND(H18&gt;=5,I18&gt;=10)),6,0)),"no method")))))))</f>
        <v>0</v>
      </c>
      <c r="H18" s="80" cm="1">
        <f t="array" ref="H18">IF(
    SUM(IF(
            ISNUMBER(
                IF(
                    $M$4:$AD$4,
                    (M18:AD18),
                    "")),
            1,
            0))
        =0,
    NA(),
    IF(
        Parameters!$D$15=1,
        IF(
            SUM(--(ISNUMBER(IF($M$4:$AD$4=1,(M18:AD18),""))))&gt;0,
            MAX(IF(
                ISNUMBER(M18:AD18),
                IF(
                    M$4:AD$4=1,
                    M18:AD18,
                    ""),
                "")),
            MAX(IF(
                ISNUMBER(M18:AD18),
                IF(
                    M$4:AD$4=2,
                    M18:AD18,
                    ""),
                ""))
        ),
        IF(
            Parameters!$D$16=1,
            IFERROR(
                AVERAGE(IF(
                    ISNUMBER(M18:AD18),
                    IF(
                        M$4:AD$4=1,
                        M18:AD18,
                        ""),
                    "")),
                AVERAGE(IF(
                    ISNUMBER(M18:AD18),
                    IF(
                        M$4:AD$4=2,
                        M18:AD18,
                        ""),
                    ""))
            ),
            IF(
                Parameters!$D$17=1,
                IFERROR(
                    IF(
                        OR(
                            IF(
                                ISNUMBER(M18:AD18),
                                IF(
                                    M$4:AD$4=1,
                                    M18:AD18,
                                    ""),
                                "")
                            =0),
                        0,
                        GEOMEAN(IF(
                            ISNUMBER(M18:AD18),
                            IF(
                                M$4:AD$4=1,
                                M18:AD18,
                                ""),
                            ""))
                    ),
                    IF(
                        OR(IF(
                            ISNUMBER(M18:AD18),
                            IF(
                                M$4:AD$4=2,
                                M18:AD18,
                                ""),
                            "")
                            =0),
                        0,
                        GEOMEAN(IF(
                            ISNUMBER(M18:AD18),
                            IF(
                                M$4:AD$4=2,
                                M18:AD18,
                                ""),
                            "")))
                )
            )
        )
    )
)</f>
        <v>0</v>
      </c>
      <c r="I18" s="191" cm="1">
        <f t="array" ref="I18">IF(
    SUM(IF(
            ISNUMBER(
                IF(
                    $M$5:$AD$5,
                    (M18:AD18),
                    "")),
            1,
            0))
        =0,
    NA(),
    IF(
        Parameters!$D$15=1,
        IF(
            SUM(--(ISNUMBER(IF($M$5:$AD$5=1,(M18:AD18),""))))&gt;0,
            MAX(IF(
                ISNUMBER(M18:AD18),
                IF(
                    M$5:AD$5=1,
                    M18:AD18,
                    ""),
                "")),
            MAX(IF(
                ISNUMBER(M18:AD18),
                IF(
                    M$5:AD$5=2,
                    M18:AD18,
                    ""),
                ""))
        ),
        IF(
            Parameters!$D$16=1,
            IFERROR(
                AVERAGE(IF(
                    ISNUMBER(M18:AD18),
                    IF(
                        M$5:AD$5=1,
                        M18:AD18,
                        ""),
                    "")),
                AVERAGE(IF(
                    ISNUMBER(M18:AD18),
                    IF(
                        M$5:AD$5=2,
                        M18:AD18,
                        ""),
                    ""))
            ),
            IF(
                Parameters!$D$17=1,
                IFERROR(
                    IF(
                        OR(
                            IF(
                                ISNUMBER(M18:AD18),
                                IF(
                                    M$5:AD$5=1,
                                    M18:AD18,
                                    ""),
                                "")
                            =0),
                        0,
                        GEOMEAN(IF(
                            ISNUMBER(M18:AD18),
                            IF(
                                M$5:AD$5=1,
                                M18:AD18,
                                ""),
                            ""))
                    ),
                    IF(
                        OR(IF(
                            ISNUMBER(M18:AD18),
                            IF(
                                M$5:AD$5=2,
                                M18:AD18,
                                ""),
                            "")
                            =0),
                        0,
                        GEOMEAN(IF(
                            ISNUMBER(M18:AD18),
                            IF(
                                M$5:AD$5=2,
                                M18:AD18,
                                ""),
                            "")))
                )
            )
        )
    )
)</f>
        <v>0</v>
      </c>
      <c r="J18" s="242">
        <v>45103</v>
      </c>
      <c r="K18" s="242">
        <v>45218</v>
      </c>
      <c r="L18" s="91" t="s">
        <v>21</v>
      </c>
      <c r="M18" s="192">
        <v>0</v>
      </c>
      <c r="N18" s="192">
        <v>0</v>
      </c>
      <c r="O18" s="192" t="s">
        <v>409</v>
      </c>
      <c r="P18" s="192">
        <v>0</v>
      </c>
      <c r="Q18" s="192" t="s">
        <v>409</v>
      </c>
      <c r="R18" s="192">
        <v>0</v>
      </c>
      <c r="S18" s="192">
        <v>0</v>
      </c>
      <c r="T18" s="192" t="s">
        <v>409</v>
      </c>
      <c r="U18" s="192">
        <v>22</v>
      </c>
      <c r="V18" s="192" t="s">
        <v>409</v>
      </c>
      <c r="W18" s="192" t="s">
        <v>409</v>
      </c>
      <c r="X18" s="192" t="s">
        <v>409</v>
      </c>
      <c r="Y18" s="192">
        <v>-0.107142857142857</v>
      </c>
      <c r="Z18" s="192">
        <v>-100</v>
      </c>
      <c r="AA18" s="34"/>
      <c r="AB18" s="34"/>
      <c r="AC18" s="192"/>
      <c r="AD18" s="192"/>
      <c r="AE18" s="192"/>
      <c r="AF18" s="192"/>
      <c r="AG18" s="192"/>
      <c r="AH18" s="192"/>
    </row>
    <row r="19" spans="1:34" x14ac:dyDescent="0.2">
      <c r="A19" s="84">
        <v>12</v>
      </c>
      <c r="B19" s="84" t="str">
        <f ca="1"/>
        <v>Austria</v>
      </c>
      <c r="C19" s="84" t="str">
        <f ca="1"/>
        <v>AUT</v>
      </c>
      <c r="D19" s="219" t="str">
        <f ca="1"/>
        <v>ECS           Europe &amp; Central Asia</v>
      </c>
      <c r="E19" s="219" t="str">
        <f ca="1"/>
        <v>NA</v>
      </c>
      <c r="F19" s="190" t="str">
        <f t="shared" ca="1" si="12"/>
        <v/>
      </c>
      <c r="G19" s="80">
        <f>IF(Parameters!$D$21 = 1, MAX(H19, I19),
IF(Parameters!$D$22 = 1, AVERAGE(H19,I19),
IF(Parameters!$D$23 = 1, IF(ISERROR(H19), I19, IFERROR(GEOMEAN(H19, I19), 0)),
IF(Parameters!$D$24, IF(AND(H19=10,I19=10),10,0),
IF(Parameters!$D$25, IF(AND(H19&gt;=7,I19&gt;=7),10,0),
IF(Parameters!$D$26, IF(AND(H19&gt;=7,I19&gt;=7), 10, IF(OR(AND(H19&gt;=7,I19&gt;=5),AND(H19&gt;=5,I19&gt;=7)),6,0)),
IF(Parameters!$D$27, IF(AND(H19&gt;=10,I19&gt;=10), 10, IF(OR(AND(H19&gt;=10,I19&gt;=5),AND(H19&gt;=5,I19&gt;=10)),6,0)),"no method")))))))</f>
        <v>0</v>
      </c>
      <c r="H19" s="80" cm="1">
        <f t="array" ref="H19">IF(
    SUM(IF(
            ISNUMBER(
                IF(
                    $M$4:$AD$4,
                    (M19:AD19),
                    "")),
            1,
            0))
        =0,
    NA(),
    IF(
        Parameters!$D$15=1,
        IF(
            SUM(--(ISNUMBER(IF($M$4:$AD$4=1,(M19:AD19),""))))&gt;0,
            MAX(IF(
                ISNUMBER(M19:AD19),
                IF(
                    M$4:AD$4=1,
                    M19:AD19,
                    ""),
                "")),
            MAX(IF(
                ISNUMBER(M19:AD19),
                IF(
                    M$4:AD$4=2,
                    M19:AD19,
                    ""),
                ""))
        ),
        IF(
            Parameters!$D$16=1,
            IFERROR(
                AVERAGE(IF(
                    ISNUMBER(M19:AD19),
                    IF(
                        M$4:AD$4=1,
                        M19:AD19,
                        ""),
                    "")),
                AVERAGE(IF(
                    ISNUMBER(M19:AD19),
                    IF(
                        M$4:AD$4=2,
                        M19:AD19,
                        ""),
                    ""))
            ),
            IF(
                Parameters!$D$17=1,
                IFERROR(
                    IF(
                        OR(
                            IF(
                                ISNUMBER(M19:AD19),
                                IF(
                                    M$4:AD$4=1,
                                    M19:AD19,
                                    ""),
                                "")
                            =0),
                        0,
                        GEOMEAN(IF(
                            ISNUMBER(M19:AD19),
                            IF(
                                M$4:AD$4=1,
                                M19:AD19,
                                ""),
                            ""))
                    ),
                    IF(
                        OR(IF(
                            ISNUMBER(M19:AD19),
                            IF(
                                M$4:AD$4=2,
                                M19:AD19,
                                ""),
                            "")
                            =0),
                        0,
                        GEOMEAN(IF(
                            ISNUMBER(M19:AD19),
                            IF(
                                M$4:AD$4=2,
                                M19:AD19,
                                ""),
                            "")))
                )
            )
        )
    )
)</f>
        <v>0</v>
      </c>
      <c r="I19" s="191" cm="1">
        <f t="array" ref="I19">IF(
    SUM(IF(
            ISNUMBER(
                IF(
                    $M$5:$AD$5,
                    (M19:AD19),
                    "")),
            1,
            0))
        =0,
    NA(),
    IF(
        Parameters!$D$15=1,
        IF(
            SUM(--(ISNUMBER(IF($M$5:$AD$5=1,(M19:AD19),""))))&gt;0,
            MAX(IF(
                ISNUMBER(M19:AD19),
                IF(
                    M$5:AD$5=1,
                    M19:AD19,
                    ""),
                "")),
            MAX(IF(
                ISNUMBER(M19:AD19),
                IF(
                    M$5:AD$5=2,
                    M19:AD19,
                    ""),
                ""))
        ),
        IF(
            Parameters!$D$16=1,
            IFERROR(
                AVERAGE(IF(
                    ISNUMBER(M19:AD19),
                    IF(
                        M$5:AD$5=1,
                        M19:AD19,
                        ""),
                    "")),
                AVERAGE(IF(
                    ISNUMBER(M19:AD19),
                    IF(
                        M$5:AD$5=2,
                        M19:AD19,
                        ""),
                    ""))
            ),
            IF(
                Parameters!$D$17=1,
                IFERROR(
                    IF(
                        OR(
                            IF(
                                ISNUMBER(M19:AD19),
                                IF(
                                    M$5:AD$5=1,
                                    M19:AD19,
                                    ""),
                                "")
                            =0),
                        0,
                        GEOMEAN(IF(
                            ISNUMBER(M19:AD19),
                            IF(
                                M$5:AD$5=1,
                                M19:AD19,
                                ""),
                            ""))
                    ),
                    IF(
                        OR(IF(
                            ISNUMBER(M19:AD19),
                            IF(
                                M$5:AD$5=2,
                                M19:AD19,
                                ""),
                            "")
                            =0),
                        0,
                        GEOMEAN(IF(
                            ISNUMBER(M19:AD19),
                            IF(
                                M$5:AD$5=2,
                                M19:AD19,
                                ""),
                            "")))
                )
            )
        )
    )
)</f>
        <v>0</v>
      </c>
      <c r="J19" s="242">
        <v>45103</v>
      </c>
      <c r="K19" s="242">
        <v>44860</v>
      </c>
      <c r="L19" s="91" t="s">
        <v>23</v>
      </c>
      <c r="M19" s="192">
        <v>0</v>
      </c>
      <c r="N19" s="192">
        <v>0</v>
      </c>
      <c r="O19" s="192" t="s">
        <v>409</v>
      </c>
      <c r="P19" s="192">
        <v>0</v>
      </c>
      <c r="Q19" s="192" t="s">
        <v>409</v>
      </c>
      <c r="R19" s="192">
        <v>0</v>
      </c>
      <c r="S19" s="192" t="s">
        <v>409</v>
      </c>
      <c r="T19" s="192" t="s">
        <v>409</v>
      </c>
      <c r="U19" s="192">
        <v>24.4</v>
      </c>
      <c r="V19" s="192" t="s">
        <v>409</v>
      </c>
      <c r="W19" s="192" t="s">
        <v>409</v>
      </c>
      <c r="X19" s="192" t="s">
        <v>409</v>
      </c>
      <c r="Y19" s="192">
        <v>0</v>
      </c>
      <c r="Z19" s="192" t="s">
        <v>409</v>
      </c>
      <c r="AA19" s="34"/>
      <c r="AB19" s="34"/>
      <c r="AC19" s="192"/>
      <c r="AD19" s="192"/>
      <c r="AE19" s="192"/>
      <c r="AF19" s="192"/>
      <c r="AG19" s="192"/>
      <c r="AH19" s="192"/>
    </row>
    <row r="20" spans="1:34" x14ac:dyDescent="0.2">
      <c r="A20" s="84">
        <v>13</v>
      </c>
      <c r="B20" s="84" t="str">
        <f ca="1"/>
        <v>Azerbaijan</v>
      </c>
      <c r="C20" s="84" t="str">
        <f ca="1"/>
        <v>AZE</v>
      </c>
      <c r="D20" s="219" t="str">
        <f ca="1"/>
        <v>ECS           Europe &amp; Central Asia</v>
      </c>
      <c r="E20" s="219" t="str">
        <f ca="1"/>
        <v>IBRD</v>
      </c>
      <c r="F20" s="190" t="str">
        <f t="shared" ca="1" si="12"/>
        <v/>
      </c>
      <c r="G20" s="80">
        <f>IF(Parameters!$D$21 = 1, MAX(H20, I20),
IF(Parameters!$D$22 = 1, AVERAGE(H20,I20),
IF(Parameters!$D$23 = 1, IF(ISERROR(H20), I20, IFERROR(GEOMEAN(H20, I20), 0)),
IF(Parameters!$D$24, IF(AND(H20=10,I20=10),10,0),
IF(Parameters!$D$25, IF(AND(H20&gt;=7,I20&gt;=7),10,0),
IF(Parameters!$D$26, IF(AND(H20&gt;=7,I20&gt;=7), 10, IF(OR(AND(H20&gt;=7,I20&gt;=5),AND(H20&gt;=5,I20&gt;=7)),6,0)),
IF(Parameters!$D$27, IF(AND(H20&gt;=10,I20&gt;=10), 10, IF(OR(AND(H20&gt;=10,I20&gt;=5),AND(H20&gt;=5,I20&gt;=10)),6,0)),"no method")))))))</f>
        <v>4.9069665468066823</v>
      </c>
      <c r="H20" s="80" cm="1">
        <f t="array" ref="H20">IF(
    SUM(IF(
            ISNUMBER(
                IF(
                    $M$4:$AD$4,
                    (M20:AD20),
                    "")),
            1,
            0))
        =0,
    NA(),
    IF(
        Parameters!$D$15=1,
        IF(
            SUM(--(ISNUMBER(IF($M$4:$AD$4=1,(M20:AD20),""))))&gt;0,
            MAX(IF(
                ISNUMBER(M20:AD20),
                IF(
                    M$4:AD$4=1,
                    M20:AD20,
                    ""),
                "")),
            MAX(IF(
                ISNUMBER(M20:AD20),
                IF(
                    M$4:AD$4=2,
                    M20:AD20,
                    ""),
                ""))
        ),
        IF(
            Parameters!$D$16=1,
            IFERROR(
                AVERAGE(IF(
                    ISNUMBER(M20:AD20),
                    IF(
                        M$4:AD$4=1,
                        M20:AD20,
                        ""),
                    "")),
                AVERAGE(IF(
                    ISNUMBER(M20:AD20),
                    IF(
                        M$4:AD$4=2,
                        M20:AD20,
                        ""),
                    ""))
            ),
            IF(
                Parameters!$D$17=1,
                IFERROR(
                    IF(
                        OR(
                            IF(
                                ISNUMBER(M20:AD20),
                                IF(
                                    M$4:AD$4=1,
                                    M20:AD20,
                                    ""),
                                "")
                            =0),
                        0,
                        GEOMEAN(IF(
                            ISNUMBER(M20:AD20),
                            IF(
                                M$4:AD$4=1,
                                M20:AD20,
                                ""),
                            ""))
                    ),
                    IF(
                        OR(IF(
                            ISNUMBER(M20:AD20),
                            IF(
                                M$4:AD$4=2,
                                M20:AD20,
                                ""),
                            "")
                            =0),
                        0,
                        GEOMEAN(IF(
                            ISNUMBER(M20:AD20),
                            IF(
                                M$4:AD$4=2,
                                M20:AD20,
                                ""),
                            "")))
                )
            )
        )
    )
)</f>
        <v>2.40783206914799</v>
      </c>
      <c r="I20" s="191" cm="1">
        <f t="array" ref="I20">IF(
    SUM(IF(
            ISNUMBER(
                IF(
                    $M$5:$AD$5,
                    (M20:AD20),
                    "")),
            1,
            0))
        =0,
    NA(),
    IF(
        Parameters!$D$15=1,
        IF(
            SUM(--(ISNUMBER(IF($M$5:$AD$5=1,(M20:AD20),""))))&gt;0,
            MAX(IF(
                ISNUMBER(M20:AD20),
                IF(
                    M$5:AD$5=1,
                    M20:AD20,
                    ""),
                "")),
            MAX(IF(
                ISNUMBER(M20:AD20),
                IF(
                    M$5:AD$5=2,
                    M20:AD20,
                    ""),
                ""))
        ),
        IF(
            Parameters!$D$16=1,
            IFERROR(
                AVERAGE(IF(
                    ISNUMBER(M20:AD20),
                    IF(
                        M$5:AD$5=1,
                        M20:AD20,
                        ""),
                    "")),
                AVERAGE(IF(
                    ISNUMBER(M20:AD20),
                    IF(
                        M$5:AD$5=2,
                        M20:AD20,
                        ""),
                    ""))
            ),
            IF(
                Parameters!$D$17=1,
                IFERROR(
                    IF(
                        OR(
                            IF(
                                ISNUMBER(M20:AD20),
                                IF(
                                    M$5:AD$5=1,
                                    M20:AD20,
                                    ""),
                                "")
                            =0),
                        0,
                        GEOMEAN(IF(
                            ISNUMBER(M20:AD20),
                            IF(
                                M$5:AD$5=1,
                                M20:AD20,
                                ""),
                            ""))
                    ),
                    IF(
                        OR(IF(
                            ISNUMBER(M20:AD20),
                            IF(
                                M$5:AD$5=2,
                                M20:AD20,
                                ""),
                            "")
                            =0),
                        0,
                        GEOMEAN(IF(
                            ISNUMBER(M20:AD20),
                            IF(
                                M$5:AD$5=2,
                                M20:AD20,
                                ""),
                            "")))
                )
            )
        )
    )
)</f>
        <v>10</v>
      </c>
      <c r="J20" s="242">
        <v>45103</v>
      </c>
      <c r="K20" s="242">
        <v>45218</v>
      </c>
      <c r="L20" s="91" t="s">
        <v>25</v>
      </c>
      <c r="M20" s="192">
        <v>0</v>
      </c>
      <c r="N20" s="192">
        <v>2.40783206914799</v>
      </c>
      <c r="O20" s="192">
        <v>10</v>
      </c>
      <c r="P20" s="192">
        <v>0</v>
      </c>
      <c r="Q20" s="192">
        <v>7</v>
      </c>
      <c r="R20" s="192">
        <v>0</v>
      </c>
      <c r="S20" s="192">
        <v>0</v>
      </c>
      <c r="T20" s="192" t="s">
        <v>409</v>
      </c>
      <c r="U20" s="192">
        <v>72.7</v>
      </c>
      <c r="V20" s="192">
        <v>1.10059519996653</v>
      </c>
      <c r="W20" s="192" t="s">
        <v>409</v>
      </c>
      <c r="X20" s="192" t="s">
        <v>887</v>
      </c>
      <c r="Y20" s="192">
        <v>-0.14285714285714199</v>
      </c>
      <c r="Z20" s="192">
        <v>-100</v>
      </c>
      <c r="AA20" s="34"/>
      <c r="AB20" s="34"/>
      <c r="AC20" s="192"/>
      <c r="AD20" s="192"/>
      <c r="AE20" s="192"/>
      <c r="AF20" s="192"/>
      <c r="AG20" s="192"/>
      <c r="AH20" s="192"/>
    </row>
    <row r="21" spans="1:34" x14ac:dyDescent="0.2">
      <c r="A21" s="84">
        <v>14</v>
      </c>
      <c r="B21" s="84" t="str">
        <f ca="1"/>
        <v>Burundi</v>
      </c>
      <c r="C21" s="84" t="str">
        <f ca="1"/>
        <v>BDI</v>
      </c>
      <c r="D21" s="219" t="str">
        <f ca="1"/>
        <v>SSF           Sub-Saharan Africa</v>
      </c>
      <c r="E21" s="219" t="str">
        <f ca="1"/>
        <v>IDA</v>
      </c>
      <c r="F21" s="190" t="str">
        <f t="shared" ca="1" si="12"/>
        <v/>
      </c>
      <c r="G21" s="80">
        <f>IF(Parameters!$D$21 = 1, MAX(H21, I21),
IF(Parameters!$D$22 = 1, AVERAGE(H21,I21),
IF(Parameters!$D$23 = 1, IF(ISERROR(H21), I21, IFERROR(GEOMEAN(H21, I21), 0)),
IF(Parameters!$D$24, IF(AND(H21=10,I21=10),10,0),
IF(Parameters!$D$25, IF(AND(H21&gt;=7,I21&gt;=7),10,0),
IF(Parameters!$D$26, IF(AND(H21&gt;=7,I21&gt;=7), 10, IF(OR(AND(H21&gt;=7,I21&gt;=5),AND(H21&gt;=5,I21&gt;=7)),6,0)),
IF(Parameters!$D$27, IF(AND(H21&gt;=10,I21&gt;=10), 10, IF(OR(AND(H21&gt;=10,I21&gt;=5),AND(H21&gt;=5,I21&gt;=10)),6,0)),"no method")))))))</f>
        <v>0</v>
      </c>
      <c r="H21" s="80" cm="1">
        <f t="array" ref="H21">IF(
    SUM(IF(
            ISNUMBER(
                IF(
                    $M$4:$AD$4,
                    (M21:AD21),
                    "")),
            1,
            0))
        =0,
    NA(),
    IF(
        Parameters!$D$15=1,
        IF(
            SUM(--(ISNUMBER(IF($M$4:$AD$4=1,(M21:AD21),""))))&gt;0,
            MAX(IF(
                ISNUMBER(M21:AD21),
                IF(
                    M$4:AD$4=1,
                    M21:AD21,
                    ""),
                "")),
            MAX(IF(
                ISNUMBER(M21:AD21),
                IF(
                    M$4:AD$4=2,
                    M21:AD21,
                    ""),
                ""))
        ),
        IF(
            Parameters!$D$16=1,
            IFERROR(
                AVERAGE(IF(
                    ISNUMBER(M21:AD21),
                    IF(
                        M$4:AD$4=1,
                        M21:AD21,
                        ""),
                    "")),
                AVERAGE(IF(
                    ISNUMBER(M21:AD21),
                    IF(
                        M$4:AD$4=2,
                        M21:AD21,
                        ""),
                    ""))
            ),
            IF(
                Parameters!$D$17=1,
                IFERROR(
                    IF(
                        OR(
                            IF(
                                ISNUMBER(M21:AD21),
                                IF(
                                    M$4:AD$4=1,
                                    M21:AD21,
                                    ""),
                                "")
                            =0),
                        0,
                        GEOMEAN(IF(
                            ISNUMBER(M21:AD21),
                            IF(
                                M$4:AD$4=1,
                                M21:AD21,
                                ""),
                            ""))
                    ),
                    IF(
                        OR(IF(
                            ISNUMBER(M21:AD21),
                            IF(
                                M$4:AD$4=2,
                                M21:AD21,
                                ""),
                            "")
                            =0),
                        0,
                        GEOMEAN(IF(
                            ISNUMBER(M21:AD21),
                            IF(
                                M$4:AD$4=2,
                                M21:AD21,
                                ""),
                            "")))
                )
            )
        )
    )
)</f>
        <v>10</v>
      </c>
      <c r="I21" s="191" cm="1">
        <f t="array" ref="I21">IF(
    SUM(IF(
            ISNUMBER(
                IF(
                    $M$5:$AD$5,
                    (M21:AD21),
                    "")),
            1,
            0))
        =0,
    NA(),
    IF(
        Parameters!$D$15=1,
        IF(
            SUM(--(ISNUMBER(IF($M$5:$AD$5=1,(M21:AD21),""))))&gt;0,
            MAX(IF(
                ISNUMBER(M21:AD21),
                IF(
                    M$5:AD$5=1,
                    M21:AD21,
                    ""),
                "")),
            MAX(IF(
                ISNUMBER(M21:AD21),
                IF(
                    M$5:AD$5=2,
                    M21:AD21,
                    ""),
                ""))
        ),
        IF(
            Parameters!$D$16=1,
            IFERROR(
                AVERAGE(IF(
                    ISNUMBER(M21:AD21),
                    IF(
                        M$5:AD$5=1,
                        M21:AD21,
                        ""),
                    "")),
                AVERAGE(IF(
                    ISNUMBER(M21:AD21),
                    IF(
                        M$5:AD$5=2,
                        M21:AD21,
                        ""),
                    ""))
            ),
            IF(
                Parameters!$D$17=1,
                IFERROR(
                    IF(
                        OR(
                            IF(
                                ISNUMBER(M21:AD21),
                                IF(
                                    M$5:AD$5=1,
                                    M21:AD21,
                                    ""),
                                "")
                            =0),
                        0,
                        GEOMEAN(IF(
                            ISNUMBER(M21:AD21),
                            IF(
                                M$5:AD$5=1,
                                M21:AD21,
                                ""),
                            ""))
                    ),
                    IF(
                        OR(IF(
                            ISNUMBER(M21:AD21),
                            IF(
                                M$5:AD$5=2,
                                M21:AD21,
                                ""),
                            "")
                            =0),
                        0,
                        GEOMEAN(IF(
                            ISNUMBER(M21:AD21),
                            IF(
                                M$5:AD$5=2,
                                M21:AD21,
                                ""),
                            "")))
                )
            )
        )
    )
)</f>
        <v>0</v>
      </c>
      <c r="J21" s="242">
        <v>44778</v>
      </c>
      <c r="K21" s="242">
        <v>45271</v>
      </c>
      <c r="L21" s="91" t="s">
        <v>27</v>
      </c>
      <c r="M21" s="192">
        <v>10</v>
      </c>
      <c r="N21" s="192">
        <v>7.1485270770859</v>
      </c>
      <c r="O21" s="192">
        <v>0</v>
      </c>
      <c r="P21" s="192">
        <v>0</v>
      </c>
      <c r="Q21" s="192" t="s">
        <v>409</v>
      </c>
      <c r="R21" s="192">
        <v>0</v>
      </c>
      <c r="S21" s="192">
        <v>0</v>
      </c>
      <c r="T21" s="192" t="s">
        <v>623</v>
      </c>
      <c r="U21" s="192">
        <v>94.2</v>
      </c>
      <c r="V21" s="192">
        <v>-1.29723577605192</v>
      </c>
      <c r="W21" s="192" t="s">
        <v>409</v>
      </c>
      <c r="X21" s="192" t="s">
        <v>409</v>
      </c>
      <c r="Y21" s="192">
        <v>0</v>
      </c>
      <c r="Z21" s="192">
        <v>-32.075471698113198</v>
      </c>
      <c r="AA21" s="34"/>
      <c r="AB21" s="34"/>
      <c r="AC21" s="192"/>
      <c r="AD21" s="192"/>
      <c r="AE21" s="192"/>
      <c r="AF21" s="192"/>
      <c r="AG21" s="192"/>
      <c r="AH21" s="192"/>
    </row>
    <row r="22" spans="1:34" x14ac:dyDescent="0.2">
      <c r="A22" s="84">
        <v>15</v>
      </c>
      <c r="B22" s="84" t="str">
        <f ca="1"/>
        <v>Belgium</v>
      </c>
      <c r="C22" s="84" t="str">
        <f ca="1"/>
        <v>BEL</v>
      </c>
      <c r="D22" s="219" t="str">
        <f ca="1"/>
        <v>ECS           Europe &amp; Central Asia</v>
      </c>
      <c r="E22" s="219" t="str">
        <f ca="1"/>
        <v>NA</v>
      </c>
      <c r="F22" s="190" t="str">
        <f t="shared" ca="1" si="12"/>
        <v/>
      </c>
      <c r="G22" s="80">
        <f>IF(Parameters!$D$21 = 1, MAX(H22, I22),
IF(Parameters!$D$22 = 1, AVERAGE(H22,I22),
IF(Parameters!$D$23 = 1, IF(ISERROR(H22), I22, IFERROR(GEOMEAN(H22, I22), 0)),
IF(Parameters!$D$24, IF(AND(H22=10,I22=10),10,0),
IF(Parameters!$D$25, IF(AND(H22&gt;=7,I22&gt;=7),10,0),
IF(Parameters!$D$26, IF(AND(H22&gt;=7,I22&gt;=7), 10, IF(OR(AND(H22&gt;=7,I22&gt;=5),AND(H22&gt;=5,I22&gt;=7)),6,0)),
IF(Parameters!$D$27, IF(AND(H22&gt;=10,I22&gt;=10), 10, IF(OR(AND(H22&gt;=10,I22&gt;=5),AND(H22&gt;=5,I22&gt;=10)),6,0)),"no method")))))))</f>
        <v>0</v>
      </c>
      <c r="H22" s="80" cm="1">
        <f t="array" ref="H22">IF(
    SUM(IF(
            ISNUMBER(
                IF(
                    $M$4:$AD$4,
                    (M22:AD22),
                    "")),
            1,
            0))
        =0,
    NA(),
    IF(
        Parameters!$D$15=1,
        IF(
            SUM(--(ISNUMBER(IF($M$4:$AD$4=1,(M22:AD22),""))))&gt;0,
            MAX(IF(
                ISNUMBER(M22:AD22),
                IF(
                    M$4:AD$4=1,
                    M22:AD22,
                    ""),
                "")),
            MAX(IF(
                ISNUMBER(M22:AD22),
                IF(
                    M$4:AD$4=2,
                    M22:AD22,
                    ""),
                ""))
        ),
        IF(
            Parameters!$D$16=1,
            IFERROR(
                AVERAGE(IF(
                    ISNUMBER(M22:AD22),
                    IF(
                        M$4:AD$4=1,
                        M22:AD22,
                        ""),
                    "")),
                AVERAGE(IF(
                    ISNUMBER(M22:AD22),
                    IF(
                        M$4:AD$4=2,
                        M22:AD22,
                        ""),
                    ""))
            ),
            IF(
                Parameters!$D$17=1,
                IFERROR(
                    IF(
                        OR(
                            IF(
                                ISNUMBER(M22:AD22),
                                IF(
                                    M$4:AD$4=1,
                                    M22:AD22,
                                    ""),
                                "")
                            =0),
                        0,
                        GEOMEAN(IF(
                            ISNUMBER(M22:AD22),
                            IF(
                                M$4:AD$4=1,
                                M22:AD22,
                                ""),
                            ""))
                    ),
                    IF(
                        OR(IF(
                            ISNUMBER(M22:AD22),
                            IF(
                                M$4:AD$4=2,
                                M22:AD22,
                                ""),
                            "")
                            =0),
                        0,
                        GEOMEAN(IF(
                            ISNUMBER(M22:AD22),
                            IF(
                                M$4:AD$4=2,
                                M22:AD22,
                                ""),
                            "")))
                )
            )
        )
    )
)</f>
        <v>0</v>
      </c>
      <c r="I22" s="191" cm="1">
        <f t="array" ref="I22">IF(
    SUM(IF(
            ISNUMBER(
                IF(
                    $M$5:$AD$5,
                    (M22:AD22),
                    "")),
            1,
            0))
        =0,
    NA(),
    IF(
        Parameters!$D$15=1,
        IF(
            SUM(--(ISNUMBER(IF($M$5:$AD$5=1,(M22:AD22),""))))&gt;0,
            MAX(IF(
                ISNUMBER(M22:AD22),
                IF(
                    M$5:AD$5=1,
                    M22:AD22,
                    ""),
                "")),
            MAX(IF(
                ISNUMBER(M22:AD22),
                IF(
                    M$5:AD$5=2,
                    M22:AD22,
                    ""),
                ""))
        ),
        IF(
            Parameters!$D$16=1,
            IFERROR(
                AVERAGE(IF(
                    ISNUMBER(M22:AD22),
                    IF(
                        M$5:AD$5=1,
                        M22:AD22,
                        ""),
                    "")),
                AVERAGE(IF(
                    ISNUMBER(M22:AD22),
                    IF(
                        M$5:AD$5=2,
                        M22:AD22,
                        ""),
                    ""))
            ),
            IF(
                Parameters!$D$17=1,
                IFERROR(
                    IF(
                        OR(
                            IF(
                                ISNUMBER(M22:AD22),
                                IF(
                                    M$5:AD$5=1,
                                    M22:AD22,
                                    ""),
                                "")
                            =0),
                        0,
                        GEOMEAN(IF(
                            ISNUMBER(M22:AD22),
                            IF(
                                M$5:AD$5=1,
                                M22:AD22,
                                ""),
                            ""))
                    ),
                    IF(
                        OR(IF(
                            ISNUMBER(M22:AD22),
                            IF(
                                M$5:AD$5=2,
                                M22:AD22,
                                ""),
                            "")
                            =0),
                        0,
                        GEOMEAN(IF(
                            ISNUMBER(M22:AD22),
                            IF(
                                M$5:AD$5=2,
                                M22:AD22,
                                ""),
                            "")))
                )
            )
        )
    )
)</f>
        <v>0</v>
      </c>
      <c r="J22" s="242">
        <v>45103</v>
      </c>
      <c r="K22" s="242">
        <v>45259</v>
      </c>
      <c r="L22" s="91" t="s">
        <v>29</v>
      </c>
      <c r="M22" s="192">
        <v>0</v>
      </c>
      <c r="N22" s="192">
        <v>0</v>
      </c>
      <c r="O22" s="192">
        <v>0</v>
      </c>
      <c r="P22" s="192">
        <v>0</v>
      </c>
      <c r="Q22" s="192" t="s">
        <v>409</v>
      </c>
      <c r="R22" s="192">
        <v>0</v>
      </c>
      <c r="S22" s="192">
        <v>0</v>
      </c>
      <c r="T22" s="192" t="s">
        <v>409</v>
      </c>
      <c r="U22" s="192">
        <v>31.4</v>
      </c>
      <c r="V22" s="192">
        <v>1.1547005383792499</v>
      </c>
      <c r="W22" s="192" t="s">
        <v>409</v>
      </c>
      <c r="X22" s="192" t="s">
        <v>409</v>
      </c>
      <c r="Y22" s="192">
        <v>0</v>
      </c>
      <c r="Z22" s="192">
        <v>-100</v>
      </c>
      <c r="AA22" s="34"/>
      <c r="AB22" s="34"/>
      <c r="AC22" s="192"/>
      <c r="AD22" s="192"/>
      <c r="AE22" s="192"/>
      <c r="AF22" s="192"/>
      <c r="AG22" s="192"/>
      <c r="AH22" s="192"/>
    </row>
    <row r="23" spans="1:34" x14ac:dyDescent="0.2">
      <c r="A23" s="84">
        <v>16</v>
      </c>
      <c r="B23" s="84" t="str">
        <f ca="1"/>
        <v>Benin</v>
      </c>
      <c r="C23" s="84" t="str">
        <f ca="1"/>
        <v>BEN</v>
      </c>
      <c r="D23" s="219" t="str">
        <f ca="1"/>
        <v>SSF           Sub-Saharan Africa</v>
      </c>
      <c r="E23" s="219" t="str">
        <f ca="1"/>
        <v>IDA</v>
      </c>
      <c r="F23" s="190" t="str">
        <f t="shared" ca="1" si="12"/>
        <v/>
      </c>
      <c r="G23" s="80">
        <f>IF(Parameters!$D$21 = 1, MAX(H23, I23),
IF(Parameters!$D$22 = 1, AVERAGE(H23,I23),
IF(Parameters!$D$23 = 1, IF(ISERROR(H23), I23, IFERROR(GEOMEAN(H23, I23), 0)),
IF(Parameters!$D$24, IF(AND(H23=10,I23=10),10,0),
IF(Parameters!$D$25, IF(AND(H23&gt;=7,I23&gt;=7),10,0),
IF(Parameters!$D$26, IF(AND(H23&gt;=7,I23&gt;=7), 10, IF(OR(AND(H23&gt;=7,I23&gt;=5),AND(H23&gt;=5,I23&gt;=7)),6,0)),
IF(Parameters!$D$27, IF(AND(H23&gt;=10,I23&gt;=10), 10, IF(OR(AND(H23&gt;=10,I23&gt;=5),AND(H23&gt;=5,I23&gt;=10)),6,0)),"no method")))))))</f>
        <v>5.0399707682543058</v>
      </c>
      <c r="H23" s="80" cm="1">
        <f t="array" ref="H23">IF(
    SUM(IF(
            ISNUMBER(
                IF(
                    $M$4:$AD$4,
                    (M23:AD23),
                    "")),
            1,
            0))
        =0,
    NA(),
    IF(
        Parameters!$D$15=1,
        IF(
            SUM(--(ISNUMBER(IF($M$4:$AD$4=1,(M23:AD23),""))))&gt;0,
            MAX(IF(
                ISNUMBER(M23:AD23),
                IF(
                    M$4:AD$4=1,
                    M23:AD23,
                    ""),
                "")),
            MAX(IF(
                ISNUMBER(M23:AD23),
                IF(
                    M$4:AD$4=2,
                    M23:AD23,
                    ""),
                ""))
        ),
        IF(
            Parameters!$D$16=1,
            IFERROR(
                AVERAGE(IF(
                    ISNUMBER(M23:AD23),
                    IF(
                        M$4:AD$4=1,
                        M23:AD23,
                        ""),
                    "")),
                AVERAGE(IF(
                    ISNUMBER(M23:AD23),
                    IF(
                        M$4:AD$4=2,
                        M23:AD23,
                        ""),
                    ""))
            ),
            IF(
                Parameters!$D$17=1,
                IFERROR(
                    IF(
                        OR(
                            IF(
                                ISNUMBER(M23:AD23),
                                IF(
                                    M$4:AD$4=1,
                                    M23:AD23,
                                    ""),
                                "")
                            =0),
                        0,
                        GEOMEAN(IF(
                            ISNUMBER(M23:AD23),
                            IF(
                                M$4:AD$4=1,
                                M23:AD23,
                                ""),
                            ""))
                    ),
                    IF(
                        OR(IF(
                            ISNUMBER(M23:AD23),
                            IF(
                                M$4:AD$4=2,
                                M23:AD23,
                                ""),
                            "")
                            =0),
                        0,
                        GEOMEAN(IF(
                            ISNUMBER(M23:AD23),
                            IF(
                                M$4:AD$4=2,
                                M23:AD23,
                                ""),
                            "")))
                )
            )
        )
    )
)</f>
        <v>2.5401305344857898</v>
      </c>
      <c r="I23" s="191" cm="1">
        <f t="array" ref="I23">IF(
    SUM(IF(
            ISNUMBER(
                IF(
                    $M$5:$AD$5,
                    (M23:AD23),
                    "")),
            1,
            0))
        =0,
    NA(),
    IF(
        Parameters!$D$15=1,
        IF(
            SUM(--(ISNUMBER(IF($M$5:$AD$5=1,(M23:AD23),""))))&gt;0,
            MAX(IF(
                ISNUMBER(M23:AD23),
                IF(
                    M$5:AD$5=1,
                    M23:AD23,
                    ""),
                "")),
            MAX(IF(
                ISNUMBER(M23:AD23),
                IF(
                    M$5:AD$5=2,
                    M23:AD23,
                    ""),
                ""))
        ),
        IF(
            Parameters!$D$16=1,
            IFERROR(
                AVERAGE(IF(
                    ISNUMBER(M23:AD23),
                    IF(
                        M$5:AD$5=1,
                        M23:AD23,
                        ""),
                    "")),
                AVERAGE(IF(
                    ISNUMBER(M23:AD23),
                    IF(
                        M$5:AD$5=2,
                        M23:AD23,
                        ""),
                    ""))
            ),
            IF(
                Parameters!$D$17=1,
                IFERROR(
                    IF(
                        OR(
                            IF(
                                ISNUMBER(M23:AD23),
                                IF(
                                    M$5:AD$5=1,
                                    M23:AD23,
                                    ""),
                                "")
                            =0),
                        0,
                        GEOMEAN(IF(
                            ISNUMBER(M23:AD23),
                            IF(
                                M$5:AD$5=1,
                                M23:AD23,
                                ""),
                            ""))
                    ),
                    IF(
                        OR(IF(
                            ISNUMBER(M23:AD23),
                            IF(
                                M$5:AD$5=2,
                                M23:AD23,
                                ""),
                            "")
                            =0),
                        0,
                        GEOMEAN(IF(
                            ISNUMBER(M23:AD23),
                            IF(
                                M$5:AD$5=2,
                                M23:AD23,
                                ""),
                            "")))
                )
            )
        )
    )
)</f>
        <v>10</v>
      </c>
      <c r="J23" s="242">
        <v>45103</v>
      </c>
      <c r="K23" s="242">
        <v>45271</v>
      </c>
      <c r="L23" s="91" t="s">
        <v>31</v>
      </c>
      <c r="M23" s="192">
        <v>0</v>
      </c>
      <c r="N23" s="192">
        <v>2.5401305344857898</v>
      </c>
      <c r="O23" s="192">
        <v>8.5419678413931308</v>
      </c>
      <c r="P23" s="192">
        <v>0</v>
      </c>
      <c r="Q23" s="192" t="s">
        <v>409</v>
      </c>
      <c r="R23" s="192">
        <v>0</v>
      </c>
      <c r="S23" s="192">
        <v>10</v>
      </c>
      <c r="T23" s="192" t="s">
        <v>409</v>
      </c>
      <c r="U23" s="192">
        <v>73.3</v>
      </c>
      <c r="V23" s="192">
        <v>0.85419678413931299</v>
      </c>
      <c r="W23" s="192" t="s">
        <v>409</v>
      </c>
      <c r="X23" s="192" t="s">
        <v>409</v>
      </c>
      <c r="Y23" s="192">
        <v>0</v>
      </c>
      <c r="Z23" s="192">
        <v>36.585365853658502</v>
      </c>
      <c r="AA23" s="34"/>
      <c r="AB23" s="34"/>
      <c r="AC23" s="192"/>
      <c r="AD23" s="192"/>
      <c r="AE23" s="192"/>
      <c r="AF23" s="192"/>
      <c r="AG23" s="192"/>
      <c r="AH23" s="192"/>
    </row>
    <row r="24" spans="1:34" x14ac:dyDescent="0.2">
      <c r="A24" s="84">
        <v>17</v>
      </c>
      <c r="B24" s="84" t="str">
        <f ca="1"/>
        <v>Burkina Faso</v>
      </c>
      <c r="C24" s="84" t="str">
        <f ca="1"/>
        <v>BFA</v>
      </c>
      <c r="D24" s="219" t="str">
        <f ca="1"/>
        <v>SSF           Sub-Saharan Africa</v>
      </c>
      <c r="E24" s="219" t="str">
        <f ca="1"/>
        <v>IDA</v>
      </c>
      <c r="F24" s="190" t="str">
        <f t="shared" ca="1" si="12"/>
        <v/>
      </c>
      <c r="G24" s="80">
        <f>IF(Parameters!$D$21 = 1, MAX(H24, I24),
IF(Parameters!$D$22 = 1, AVERAGE(H24,I24),
IF(Parameters!$D$23 = 1, IF(ISERROR(H24), I24, IFERROR(GEOMEAN(H24, I24), 0)),
IF(Parameters!$D$24, IF(AND(H24=10,I24=10),10,0),
IF(Parameters!$D$25, IF(AND(H24&gt;=7,I24&gt;=7),10,0),
IF(Parameters!$D$26, IF(AND(H24&gt;=7,I24&gt;=7), 10, IF(OR(AND(H24&gt;=7,I24&gt;=5),AND(H24&gt;=5,I24&gt;=7)),6,0)),
IF(Parameters!$D$27, IF(AND(H24&gt;=10,I24&gt;=10), 10, IF(OR(AND(H24&gt;=10,I24&gt;=5),AND(H24&gt;=5,I24&gt;=10)),6,0)),"no method")))))))</f>
        <v>8.9746803744758896</v>
      </c>
      <c r="H24" s="80" cm="1">
        <f t="array" ref="H24">IF(
    SUM(IF(
            ISNUMBER(
                IF(
                    $M$4:$AD$4,
                    (M24:AD24),
                    "")),
            1,
            0))
        =0,
    NA(),
    IF(
        Parameters!$D$15=1,
        IF(
            SUM(--(ISNUMBER(IF($M$4:$AD$4=1,(M24:AD24),""))))&gt;0,
            MAX(IF(
                ISNUMBER(M24:AD24),
                IF(
                    M$4:AD$4=1,
                    M24:AD24,
                    ""),
                "")),
            MAX(IF(
                ISNUMBER(M24:AD24),
                IF(
                    M$4:AD$4=2,
                    M24:AD24,
                    ""),
                ""))
        ),
        IF(
            Parameters!$D$16=1,
            IFERROR(
                AVERAGE(IF(
                    ISNUMBER(M24:AD24),
                    IF(
                        M$4:AD$4=1,
                        M24:AD24,
                        ""),
                    "")),
                AVERAGE(IF(
                    ISNUMBER(M24:AD24),
                    IF(
                        M$4:AD$4=2,
                        M24:AD24,
                        ""),
                    ""))
            ),
            IF(
                Parameters!$D$17=1,
                IFERROR(
                    IF(
                        OR(
                            IF(
                                ISNUMBER(M24:AD24),
                                IF(
                                    M$4:AD$4=1,
                                    M24:AD24,
                                    ""),
                                "")
                            =0),
                        0,
                        GEOMEAN(IF(
                            ISNUMBER(M24:AD24),
                            IF(
                                M$4:AD$4=1,
                                M24:AD24,
                                ""),
                            ""))
                    ),
                    IF(
                        OR(IF(
                            ISNUMBER(M24:AD24),
                            IF(
                                M$4:AD$4=2,
                                M24:AD24,
                                ""),
                            "")
                            =0),
                        0,
                        GEOMEAN(IF(
                            ISNUMBER(M24:AD24),
                            IF(
                                M$4:AD$4=2,
                                M24:AD24,
                                ""),
                            "")))
                )
            )
        )
    )
)</f>
        <v>10</v>
      </c>
      <c r="I24" s="191" cm="1">
        <f t="array" ref="I24">IF(
    SUM(IF(
            ISNUMBER(
                IF(
                    $M$5:$AD$5,
                    (M24:AD24),
                    "")),
            1,
            0))
        =0,
    NA(),
    IF(
        Parameters!$D$15=1,
        IF(
            SUM(--(ISNUMBER(IF($M$5:$AD$5=1,(M24:AD24),""))))&gt;0,
            MAX(IF(
                ISNUMBER(M24:AD24),
                IF(
                    M$5:AD$5=1,
                    M24:AD24,
                    ""),
                "")),
            MAX(IF(
                ISNUMBER(M24:AD24),
                IF(
                    M$5:AD$5=2,
                    M24:AD24,
                    ""),
                ""))
        ),
        IF(
            Parameters!$D$16=1,
            IFERROR(
                AVERAGE(IF(
                    ISNUMBER(M24:AD24),
                    IF(
                        M$5:AD$5=1,
                        M24:AD24,
                        ""),
                    "")),
                AVERAGE(IF(
                    ISNUMBER(M24:AD24),
                    IF(
                        M$5:AD$5=2,
                        M24:AD24,
                        ""),
                    ""))
            ),
            IF(
                Parameters!$D$17=1,
                IFERROR(
                    IF(
                        OR(
                            IF(
                                ISNUMBER(M24:AD24),
                                IF(
                                    M$5:AD$5=1,
                                    M24:AD24,
                                    ""),
                                "")
                            =0),
                        0,
                        GEOMEAN(IF(
                            ISNUMBER(M24:AD24),
                            IF(
                                M$5:AD$5=1,
                                M24:AD24,
                                ""),
                            ""))
                    ),
                    IF(
                        OR(IF(
                            ISNUMBER(M24:AD24),
                            IF(
                                M$5:AD$5=2,
                                M24:AD24,
                                ""),
                            "")
                            =0),
                        0,
                        GEOMEAN(IF(
                            ISNUMBER(M24:AD24),
                            IF(
                                M$5:AD$5=2,
                                M24:AD24,
                                ""),
                            "")))
                )
            )
        )
    )
)</f>
        <v>8.05448878240027</v>
      </c>
      <c r="J24" s="242">
        <v>44778</v>
      </c>
      <c r="K24" s="242">
        <v>44753</v>
      </c>
      <c r="L24" s="91" t="s">
        <v>33</v>
      </c>
      <c r="M24" s="192">
        <v>10</v>
      </c>
      <c r="N24" s="192">
        <v>7.1044275886399699</v>
      </c>
      <c r="O24" s="192">
        <v>8.05448878240027</v>
      </c>
      <c r="P24" s="192">
        <v>0</v>
      </c>
      <c r="Q24" s="192" t="s">
        <v>409</v>
      </c>
      <c r="R24" s="192">
        <v>0</v>
      </c>
      <c r="S24" s="192">
        <v>1.98019801980198</v>
      </c>
      <c r="T24" s="192" t="s">
        <v>622</v>
      </c>
      <c r="U24" s="192">
        <v>94</v>
      </c>
      <c r="V24" s="192">
        <v>0.80544887824002698</v>
      </c>
      <c r="W24" s="192" t="s">
        <v>409</v>
      </c>
      <c r="X24" s="192" t="s">
        <v>409</v>
      </c>
      <c r="Y24" s="192">
        <v>0</v>
      </c>
      <c r="Z24" s="192">
        <v>4.9504950495049496</v>
      </c>
      <c r="AA24" s="34"/>
      <c r="AB24" s="34"/>
      <c r="AC24" s="192"/>
      <c r="AD24" s="192"/>
      <c r="AE24" s="192"/>
      <c r="AF24" s="192"/>
      <c r="AG24" s="192"/>
      <c r="AH24" s="192"/>
    </row>
    <row r="25" spans="1:34" x14ac:dyDescent="0.2">
      <c r="A25" s="84">
        <v>18</v>
      </c>
      <c r="B25" s="84" t="str">
        <f ca="1"/>
        <v>Bangladesh</v>
      </c>
      <c r="C25" s="84" t="str">
        <f ca="1"/>
        <v>BGD</v>
      </c>
      <c r="D25" s="219" t="str">
        <f ca="1"/>
        <v>SAS           South Asia</v>
      </c>
      <c r="E25" s="219" t="str">
        <f ca="1"/>
        <v>IDA</v>
      </c>
      <c r="F25" s="190" t="str">
        <f t="shared" ca="1" si="12"/>
        <v/>
      </c>
      <c r="G25" s="80">
        <f>IF(Parameters!$D$21 = 1, MAX(H25, I25),
IF(Parameters!$D$22 = 1, AVERAGE(H25,I25),
IF(Parameters!$D$23 = 1, IF(ISERROR(H25), I25, IFERROR(GEOMEAN(H25, I25), 0)),
IF(Parameters!$D$24, IF(AND(H25=10,I25=10),10,0),
IF(Parameters!$D$25, IF(AND(H25&gt;=7,I25&gt;=7),10,0),
IF(Parameters!$D$26, IF(AND(H25&gt;=7,I25&gt;=7), 10, IF(OR(AND(H25&gt;=7,I25&gt;=5),AND(H25&gt;=5,I25&gt;=7)),6,0)),
IF(Parameters!$D$27, IF(AND(H25&gt;=10,I25&gt;=10), 10, IF(OR(AND(H25&gt;=10,I25&gt;=5),AND(H25&gt;=5,I25&gt;=10)),6,0)),"no method")))))))</f>
        <v>3.072093016400582</v>
      </c>
      <c r="H25" s="80" cm="1">
        <f t="array" ref="H25">IF(
    SUM(IF(
            ISNUMBER(
                IF(
                    $M$4:$AD$4,
                    (M25:AD25),
                    "")),
            1,
            0))
        =0,
    NA(),
    IF(
        Parameters!$D$15=1,
        IF(
            SUM(--(ISNUMBER(IF($M$4:$AD$4=1,(M25:AD25),""))))&gt;0,
            MAX(IF(
                ISNUMBER(M25:AD25),
                IF(
                    M$4:AD$4=1,
                    M25:AD25,
                    ""),
                "")),
            MAX(IF(
                ISNUMBER(M25:AD25),
                IF(
                    M$4:AD$4=2,
                    M25:AD25,
                    ""),
                ""))
        ),
        IF(
            Parameters!$D$16=1,
            IFERROR(
                AVERAGE(IF(
                    ISNUMBER(M25:AD25),
                    IF(
                        M$4:AD$4=1,
                        M25:AD25,
                        ""),
                    "")),
                AVERAGE(IF(
                    ISNUMBER(M25:AD25),
                    IF(
                        M$4:AD$4=2,
                        M25:AD25,
                        ""),
                    ""))
            ),
            IF(
                Parameters!$D$17=1,
                IFERROR(
                    IF(
                        OR(
                            IF(
                                ISNUMBER(M25:AD25),
                                IF(
                                    M$4:AD$4=1,
                                    M25:AD25,
                                    ""),
                                "")
                            =0),
                        0,
                        GEOMEAN(IF(
                            ISNUMBER(M25:AD25),
                            IF(
                                M$4:AD$4=1,
                                M25:AD25,
                                ""),
                            ""))
                    ),
                    IF(
                        OR(IF(
                            ISNUMBER(M25:AD25),
                            IF(
                                M$4:AD$4=2,
                                M25:AD25,
                                ""),
                            "")
                            =0),
                        0,
                        GEOMEAN(IF(
                            ISNUMBER(M25:AD25),
                            IF(
                                M$4:AD$4=2,
                                M25:AD25,
                                ""),
                            "")))
                )
            )
        )
    )
)</f>
        <v>5.1640500970188699</v>
      </c>
      <c r="I25" s="191" cm="1">
        <f t="array" ref="I25">IF(
    SUM(IF(
            ISNUMBER(
                IF(
                    $M$5:$AD$5,
                    (M25:AD25),
                    "")),
            1,
            0))
        =0,
    NA(),
    IF(
        Parameters!$D$15=1,
        IF(
            SUM(--(ISNUMBER(IF($M$5:$AD$5=1,(M25:AD25),""))))&gt;0,
            MAX(IF(
                ISNUMBER(M25:AD25),
                IF(
                    M$5:AD$5=1,
                    M25:AD25,
                    ""),
                "")),
            MAX(IF(
                ISNUMBER(M25:AD25),
                IF(
                    M$5:AD$5=2,
                    M25:AD25,
                    ""),
                ""))
        ),
        IF(
            Parameters!$D$16=1,
            IFERROR(
                AVERAGE(IF(
                    ISNUMBER(M25:AD25),
                    IF(
                        M$5:AD$5=1,
                        M25:AD25,
                        ""),
                    "")),
                AVERAGE(IF(
                    ISNUMBER(M25:AD25),
                    IF(
                        M$5:AD$5=2,
                        M25:AD25,
                        ""),
                    ""))
            ),
            IF(
                Parameters!$D$17=1,
                IFERROR(
                    IF(
                        OR(
                            IF(
                                ISNUMBER(M25:AD25),
                                IF(
                                    M$5:AD$5=1,
                                    M25:AD25,
                                    ""),
                                "")
                            =0),
                        0,
                        GEOMEAN(IF(
                            ISNUMBER(M25:AD25),
                            IF(
                                M$5:AD$5=1,
                                M25:AD25,
                                ""),
                            ""))
                    ),
                    IF(
                        OR(IF(
                            ISNUMBER(M25:AD25),
                            IF(
                                M$5:AD$5=2,
                                M25:AD25,
                                ""),
                            "")
                            =0),
                        0,
                        GEOMEAN(IF(
                            ISNUMBER(M25:AD25),
                            IF(
                                M$5:AD$5=2,
                                M25:AD25,
                                ""),
                            "")))
                )
            )
        )
    )
)</f>
        <v>1.8275879056373801</v>
      </c>
      <c r="J25" s="242">
        <v>45103</v>
      </c>
      <c r="K25" s="242">
        <v>45218</v>
      </c>
      <c r="L25" s="91" t="s">
        <v>35</v>
      </c>
      <c r="M25" s="192">
        <v>0</v>
      </c>
      <c r="N25" s="192">
        <v>5.1640500970188699</v>
      </c>
      <c r="O25" s="192">
        <v>1.8275879056373801</v>
      </c>
      <c r="P25" s="192">
        <v>0</v>
      </c>
      <c r="Q25" s="192" t="s">
        <v>409</v>
      </c>
      <c r="R25" s="192">
        <v>0</v>
      </c>
      <c r="S25" s="192">
        <v>0.29197080291971</v>
      </c>
      <c r="T25" s="192" t="s">
        <v>409</v>
      </c>
      <c r="U25" s="192">
        <v>85.2</v>
      </c>
      <c r="V25" s="192">
        <v>0.18275879056373801</v>
      </c>
      <c r="W25" s="192" t="s">
        <v>409</v>
      </c>
      <c r="X25" s="192" t="s">
        <v>409</v>
      </c>
      <c r="Y25" s="192">
        <v>0</v>
      </c>
      <c r="Z25" s="192">
        <v>0.72992700729927495</v>
      </c>
      <c r="AA25" s="34"/>
      <c r="AB25" s="34"/>
      <c r="AC25" s="192"/>
      <c r="AD25" s="192"/>
      <c r="AE25" s="192"/>
      <c r="AF25" s="192"/>
      <c r="AG25" s="192"/>
      <c r="AH25" s="192"/>
    </row>
    <row r="26" spans="1:34" x14ac:dyDescent="0.2">
      <c r="A26" s="84">
        <v>19</v>
      </c>
      <c r="B26" s="84" t="str">
        <f ca="1"/>
        <v>Bulgaria</v>
      </c>
      <c r="C26" s="84" t="str">
        <f ca="1"/>
        <v>BGR</v>
      </c>
      <c r="D26" s="219" t="str">
        <f ca="1"/>
        <v>ECS           Europe &amp; Central Asia</v>
      </c>
      <c r="E26" s="219" t="str">
        <f ca="1"/>
        <v>IBRD</v>
      </c>
      <c r="F26" s="190" t="str">
        <f t="shared" ca="1" si="12"/>
        <v/>
      </c>
      <c r="G26" s="80">
        <f>IF(Parameters!$D$21 = 1, MAX(H26, I26),
IF(Parameters!$D$22 = 1, AVERAGE(H26,I26),
IF(Parameters!$D$23 = 1, IF(ISERROR(H26), I26, IFERROR(GEOMEAN(H26, I26), 0)),
IF(Parameters!$D$24, IF(AND(H26=10,I26=10),10,0),
IF(Parameters!$D$25, IF(AND(H26&gt;=7,I26&gt;=7),10,0),
IF(Parameters!$D$26, IF(AND(H26&gt;=7,I26&gt;=7), 10, IF(OR(AND(H26&gt;=7,I26&gt;=5),AND(H26&gt;=5,I26&gt;=7)),6,0)),
IF(Parameters!$D$27, IF(AND(H26&gt;=10,I26&gt;=10), 10, IF(OR(AND(H26&gt;=10,I26&gt;=5),AND(H26&gt;=5,I26&gt;=10)),6,0)),"no method")))))))</f>
        <v>0</v>
      </c>
      <c r="H26" s="80" cm="1">
        <f t="array" ref="H26">IF(
    SUM(IF(
            ISNUMBER(
                IF(
                    $M$4:$AD$4,
                    (M26:AD26),
                    "")),
            1,
            0))
        =0,
    NA(),
    IF(
        Parameters!$D$15=1,
        IF(
            SUM(--(ISNUMBER(IF($M$4:$AD$4=1,(M26:AD26),""))))&gt;0,
            MAX(IF(
                ISNUMBER(M26:AD26),
                IF(
                    M$4:AD$4=1,
                    M26:AD26,
                    ""),
                "")),
            MAX(IF(
                ISNUMBER(M26:AD26),
                IF(
                    M$4:AD$4=2,
                    M26:AD26,
                    ""),
                ""))
        ),
        IF(
            Parameters!$D$16=1,
            IFERROR(
                AVERAGE(IF(
                    ISNUMBER(M26:AD26),
                    IF(
                        M$4:AD$4=1,
                        M26:AD26,
                        ""),
                    "")),
                AVERAGE(IF(
                    ISNUMBER(M26:AD26),
                    IF(
                        M$4:AD$4=2,
                        M26:AD26,
                        ""),
                    ""))
            ),
            IF(
                Parameters!$D$17=1,
                IFERROR(
                    IF(
                        OR(
                            IF(
                                ISNUMBER(M26:AD26),
                                IF(
                                    M$4:AD$4=1,
                                    M26:AD26,
                                    ""),
                                "")
                            =0),
                        0,
                        GEOMEAN(IF(
                            ISNUMBER(M26:AD26),
                            IF(
                                M$4:AD$4=1,
                                M26:AD26,
                                ""),
                            ""))
                    ),
                    IF(
                        OR(IF(
                            ISNUMBER(M26:AD26),
                            IF(
                                M$4:AD$4=2,
                                M26:AD26,
                                ""),
                            "")
                            =0),
                        0,
                        GEOMEAN(IF(
                            ISNUMBER(M26:AD26),
                            IF(
                                M$4:AD$4=2,
                                M26:AD26,
                                ""),
                            "")))
                )
            )
        )
    )
)</f>
        <v>0</v>
      </c>
      <c r="I26" s="191" cm="1">
        <f t="array" ref="I26">IF(
    SUM(IF(
            ISNUMBER(
                IF(
                    $M$5:$AD$5,
                    (M26:AD26),
                    "")),
            1,
            0))
        =0,
    NA(),
    IF(
        Parameters!$D$15=1,
        IF(
            SUM(--(ISNUMBER(IF($M$5:$AD$5=1,(M26:AD26),""))))&gt;0,
            MAX(IF(
                ISNUMBER(M26:AD26),
                IF(
                    M$5:AD$5=1,
                    M26:AD26,
                    ""),
                "")),
            MAX(IF(
                ISNUMBER(M26:AD26),
                IF(
                    M$5:AD$5=2,
                    M26:AD26,
                    ""),
                ""))
        ),
        IF(
            Parameters!$D$16=1,
            IFERROR(
                AVERAGE(IF(
                    ISNUMBER(M26:AD26),
                    IF(
                        M$5:AD$5=1,
                        M26:AD26,
                        ""),
                    "")),
                AVERAGE(IF(
                    ISNUMBER(M26:AD26),
                    IF(
                        M$5:AD$5=2,
                        M26:AD26,
                        ""),
                    ""))
            ),
            IF(
                Parameters!$D$17=1,
                IFERROR(
                    IF(
                        OR(
                            IF(
                                ISNUMBER(M26:AD26),
                                IF(
                                    M$5:AD$5=1,
                                    M26:AD26,
                                    ""),
                                "")
                            =0),
                        0,
                        GEOMEAN(IF(
                            ISNUMBER(M26:AD26),
                            IF(
                                M$5:AD$5=1,
                                M26:AD26,
                                ""),
                            ""))
                    ),
                    IF(
                        OR(IF(
                            ISNUMBER(M26:AD26),
                            IF(
                                M$5:AD$5=2,
                                M26:AD26,
                                ""),
                            "")
                            =0),
                        0,
                        GEOMEAN(IF(
                            ISNUMBER(M26:AD26),
                            IF(
                                M$5:AD$5=2,
                                M26:AD26,
                                ""),
                            "")))
                )
            )
        )
    )
)</f>
        <v>3.5714285714285601</v>
      </c>
      <c r="J26" s="242">
        <v>45103</v>
      </c>
      <c r="K26" s="242">
        <v>45142</v>
      </c>
      <c r="L26" s="91" t="s">
        <v>37</v>
      </c>
      <c r="M26" s="192">
        <v>0</v>
      </c>
      <c r="N26" s="192">
        <v>0</v>
      </c>
      <c r="O26" s="192" t="s">
        <v>409</v>
      </c>
      <c r="P26" s="192">
        <v>0</v>
      </c>
      <c r="Q26" s="192" t="s">
        <v>409</v>
      </c>
      <c r="R26" s="192">
        <v>3.5714285714285601</v>
      </c>
      <c r="S26" s="192" t="s">
        <v>409</v>
      </c>
      <c r="T26" s="192" t="s">
        <v>409</v>
      </c>
      <c r="U26" s="192">
        <v>51.8</v>
      </c>
      <c r="V26" s="192" t="s">
        <v>409</v>
      </c>
      <c r="W26" s="192" t="s">
        <v>409</v>
      </c>
      <c r="X26" s="192" t="s">
        <v>409</v>
      </c>
      <c r="Y26" s="192">
        <v>7.1428571428571397E-2</v>
      </c>
      <c r="Z26" s="192" t="s">
        <v>409</v>
      </c>
      <c r="AA26" s="34"/>
      <c r="AB26" s="34"/>
      <c r="AC26" s="192"/>
      <c r="AD26" s="192"/>
      <c r="AE26" s="192"/>
      <c r="AF26" s="192"/>
      <c r="AG26" s="192"/>
      <c r="AH26" s="192"/>
    </row>
    <row r="27" spans="1:34" x14ac:dyDescent="0.2">
      <c r="A27" s="84">
        <v>20</v>
      </c>
      <c r="B27" s="84" t="str">
        <f ca="1"/>
        <v>Bahrain</v>
      </c>
      <c r="C27" s="84" t="str">
        <f ca="1"/>
        <v>BHR</v>
      </c>
      <c r="D27" s="219" t="str">
        <f ca="1"/>
        <v>MEA           Middle East &amp; North Africa</v>
      </c>
      <c r="E27" s="219" t="str">
        <f ca="1"/>
        <v>NA</v>
      </c>
      <c r="F27" s="190" t="str">
        <f t="shared" ca="1" si="12"/>
        <v/>
      </c>
      <c r="G27" s="80">
        <f>IF(Parameters!$D$21 = 1, MAX(H27, I27),
IF(Parameters!$D$22 = 1, AVERAGE(H27,I27),
IF(Parameters!$D$23 = 1, IF(ISERROR(H27), I27, IFERROR(GEOMEAN(H27, I27), 0)),
IF(Parameters!$D$24, IF(AND(H27=10,I27=10),10,0),
IF(Parameters!$D$25, IF(AND(H27&gt;=7,I27&gt;=7),10,0),
IF(Parameters!$D$26, IF(AND(H27&gt;=7,I27&gt;=7), 10, IF(OR(AND(H27&gt;=7,I27&gt;=5),AND(H27&gt;=5,I27&gt;=7)),6,0)),
IF(Parameters!$D$27, IF(AND(H27&gt;=10,I27&gt;=10), 10, IF(OR(AND(H27&gt;=10,I27&gt;=5),AND(H27&gt;=5,I27&gt;=10)),6,0)),"no method")))))))</f>
        <v>0</v>
      </c>
      <c r="H27" s="80" cm="1">
        <f t="array" ref="H27">IF(
    SUM(IF(
            ISNUMBER(
                IF(
                    $M$4:$AD$4,
                    (M27:AD27),
                    "")),
            1,
            0))
        =0,
    NA(),
    IF(
        Parameters!$D$15=1,
        IF(
            SUM(--(ISNUMBER(IF($M$4:$AD$4=1,(M27:AD27),""))))&gt;0,
            MAX(IF(
                ISNUMBER(M27:AD27),
                IF(
                    M$4:AD$4=1,
                    M27:AD27,
                    ""),
                "")),
            MAX(IF(
                ISNUMBER(M27:AD27),
                IF(
                    M$4:AD$4=2,
                    M27:AD27,
                    ""),
                ""))
        ),
        IF(
            Parameters!$D$16=1,
            IFERROR(
                AVERAGE(IF(
                    ISNUMBER(M27:AD27),
                    IF(
                        M$4:AD$4=1,
                        M27:AD27,
                        ""),
                    "")),
                AVERAGE(IF(
                    ISNUMBER(M27:AD27),
                    IF(
                        M$4:AD$4=2,
                        M27:AD27,
                        ""),
                    ""))
            ),
            IF(
                Parameters!$D$17=1,
                IFERROR(
                    IF(
                        OR(
                            IF(
                                ISNUMBER(M27:AD27),
                                IF(
                                    M$4:AD$4=1,
                                    M27:AD27,
                                    ""),
                                "")
                            =0),
                        0,
                        GEOMEAN(IF(
                            ISNUMBER(M27:AD27),
                            IF(
                                M$4:AD$4=1,
                                M27:AD27,
                                ""),
                            ""))
                    ),
                    IF(
                        OR(IF(
                            ISNUMBER(M27:AD27),
                            IF(
                                M$4:AD$4=2,
                                M27:AD27,
                                ""),
                            "")
                            =0),
                        0,
                        GEOMEAN(IF(
                            ISNUMBER(M27:AD27),
                            IF(
                                M$4:AD$4=2,
                                M27:AD27,
                                ""),
                            "")))
                )
            )
        )
    )
)</f>
        <v>0.73205150820250398</v>
      </c>
      <c r="I27" s="191" cm="1">
        <f t="array" ref="I27">IF(
    SUM(IF(
            ISNUMBER(
                IF(
                    $M$5:$AD$5,
                    (M27:AD27),
                    "")),
            1,
            0))
        =0,
    NA(),
    IF(
        Parameters!$D$15=1,
        IF(
            SUM(--(ISNUMBER(IF($M$5:$AD$5=1,(M27:AD27),""))))&gt;0,
            MAX(IF(
                ISNUMBER(M27:AD27),
                IF(
                    M$5:AD$5=1,
                    M27:AD27,
                    ""),
                "")),
            MAX(IF(
                ISNUMBER(M27:AD27),
                IF(
                    M$5:AD$5=2,
                    M27:AD27,
                    ""),
                ""))
        ),
        IF(
            Parameters!$D$16=1,
            IFERROR(
                AVERAGE(IF(
                    ISNUMBER(M27:AD27),
                    IF(
                        M$5:AD$5=1,
                        M27:AD27,
                        ""),
                    "")),
                AVERAGE(IF(
                    ISNUMBER(M27:AD27),
                    IF(
                        M$5:AD$5=2,
                        M27:AD27,
                        ""),
                    ""))
            ),
            IF(
                Parameters!$D$17=1,
                IFERROR(
                    IF(
                        OR(
                            IF(
                                ISNUMBER(M27:AD27),
                                IF(
                                    M$5:AD$5=1,
                                    M27:AD27,
                                    ""),
                                "")
                            =0),
                        0,
                        GEOMEAN(IF(
                            ISNUMBER(M27:AD27),
                            IF(
                                M$5:AD$5=1,
                                M27:AD27,
                                ""),
                            ""))
                    ),
                    IF(
                        OR(IF(
                            ISNUMBER(M27:AD27),
                            IF(
                                M$5:AD$5=2,
                                M27:AD27,
                                ""),
                            "")
                            =0),
                        0,
                        GEOMEAN(IF(
                            ISNUMBER(M27:AD27),
                            IF(
                                M$5:AD$5=2,
                                M27:AD27,
                                ""),
                            "")))
                )
            )
        )
    )
)</f>
        <v>0</v>
      </c>
      <c r="J27" s="242">
        <v>45103</v>
      </c>
      <c r="K27" s="242">
        <v>45142</v>
      </c>
      <c r="L27" s="91" t="s">
        <v>39</v>
      </c>
      <c r="M27" s="192">
        <v>0</v>
      </c>
      <c r="N27" s="192">
        <v>0.73205150820250398</v>
      </c>
      <c r="O27" s="192" t="s">
        <v>409</v>
      </c>
      <c r="P27" s="192">
        <v>0</v>
      </c>
      <c r="Q27" s="192" t="s">
        <v>409</v>
      </c>
      <c r="R27" s="192">
        <v>0</v>
      </c>
      <c r="S27" s="192" t="s">
        <v>409</v>
      </c>
      <c r="T27" s="192" t="s">
        <v>409</v>
      </c>
      <c r="U27" s="192">
        <v>65.099999999999994</v>
      </c>
      <c r="V27" s="192" t="s">
        <v>409</v>
      </c>
      <c r="W27" s="192" t="s">
        <v>409</v>
      </c>
      <c r="X27" s="192" t="s">
        <v>409</v>
      </c>
      <c r="Y27" s="192">
        <v>-7.1428571428571397E-2</v>
      </c>
      <c r="Z27" s="192" t="s">
        <v>409</v>
      </c>
      <c r="AA27" s="34"/>
      <c r="AB27" s="34"/>
      <c r="AC27" s="192"/>
      <c r="AD27" s="192"/>
      <c r="AE27" s="192"/>
      <c r="AF27" s="192"/>
      <c r="AG27" s="192"/>
      <c r="AH27" s="192"/>
    </row>
    <row r="28" spans="1:34" x14ac:dyDescent="0.2">
      <c r="A28" s="84">
        <v>21</v>
      </c>
      <c r="B28" s="84" t="str">
        <f ca="1"/>
        <v>Bahamas, The</v>
      </c>
      <c r="C28" s="84" t="str">
        <f ca="1"/>
        <v>BHS</v>
      </c>
      <c r="D28" s="219" t="str">
        <f ca="1"/>
        <v>LCN           Latin America &amp; Caribbean</v>
      </c>
      <c r="E28" s="219" t="str">
        <f ca="1"/>
        <v>NA</v>
      </c>
      <c r="F28" s="190" t="str">
        <f t="shared" ca="1" si="12"/>
        <v/>
      </c>
      <c r="G28" s="80">
        <f>IF(Parameters!$D$21 = 1, MAX(H28, I28),
IF(Parameters!$D$22 = 1, AVERAGE(H28,I28),
IF(Parameters!$D$23 = 1, IF(ISERROR(H28), I28, IFERROR(GEOMEAN(H28, I28), 0)),
IF(Parameters!$D$24, IF(AND(H28=10,I28=10),10,0),
IF(Parameters!$D$25, IF(AND(H28&gt;=7,I28&gt;=7),10,0),
IF(Parameters!$D$26, IF(AND(H28&gt;=7,I28&gt;=7), 10, IF(OR(AND(H28&gt;=7,I28&gt;=5),AND(H28&gt;=5,I28&gt;=7)),6,0)),
IF(Parameters!$D$27, IF(AND(H28&gt;=10,I28&gt;=10), 10, IF(OR(AND(H28&gt;=10,I28&gt;=5),AND(H28&gt;=5,I28&gt;=10)),6,0)),"no method")))))))</f>
        <v>0</v>
      </c>
      <c r="H28" s="80" cm="1">
        <f t="array" ref="H28">IF(
    SUM(IF(
            ISNUMBER(
                IF(
                    $M$4:$AD$4,
                    (M28:AD28),
                    "")),
            1,
            0))
        =0,
    NA(),
    IF(
        Parameters!$D$15=1,
        IF(
            SUM(--(ISNUMBER(IF($M$4:$AD$4=1,(M28:AD28),""))))&gt;0,
            MAX(IF(
                ISNUMBER(M28:AD28),
                IF(
                    M$4:AD$4=1,
                    M28:AD28,
                    ""),
                "")),
            MAX(IF(
                ISNUMBER(M28:AD28),
                IF(
                    M$4:AD$4=2,
                    M28:AD28,
                    ""),
                ""))
        ),
        IF(
            Parameters!$D$16=1,
            IFERROR(
                AVERAGE(IF(
                    ISNUMBER(M28:AD28),
                    IF(
                        M$4:AD$4=1,
                        M28:AD28,
                        ""),
                    "")),
                AVERAGE(IF(
                    ISNUMBER(M28:AD28),
                    IF(
                        M$4:AD$4=2,
                        M28:AD28,
                        ""),
                    ""))
            ),
            IF(
                Parameters!$D$17=1,
                IFERROR(
                    IF(
                        OR(
                            IF(
                                ISNUMBER(M28:AD28),
                                IF(
                                    M$4:AD$4=1,
                                    M28:AD28,
                                    ""),
                                "")
                            =0),
                        0,
                        GEOMEAN(IF(
                            ISNUMBER(M28:AD28),
                            IF(
                                M$4:AD$4=1,
                                M28:AD28,
                                ""),
                            ""))
                    ),
                    IF(
                        OR(IF(
                            ISNUMBER(M28:AD28),
                            IF(
                                M$4:AD$4=2,
                                M28:AD28,
                                ""),
                            "")
                            =0),
                        0,
                        GEOMEAN(IF(
                            ISNUMBER(M28:AD28),
                            IF(
                                M$4:AD$4=2,
                                M28:AD28,
                                ""),
                            "")))
                )
            )
        )
    )
)</f>
        <v>0</v>
      </c>
      <c r="I28" s="191" cm="1">
        <f t="array" ref="I28">IF(
    SUM(IF(
            ISNUMBER(
                IF(
                    $M$5:$AD$5,
                    (M28:AD28),
                    "")),
            1,
            0))
        =0,
    NA(),
    IF(
        Parameters!$D$15=1,
        IF(
            SUM(--(ISNUMBER(IF($M$5:$AD$5=1,(M28:AD28),""))))&gt;0,
            MAX(IF(
                ISNUMBER(M28:AD28),
                IF(
                    M$5:AD$5=1,
                    M28:AD28,
                    ""),
                "")),
            MAX(IF(
                ISNUMBER(M28:AD28),
                IF(
                    M$5:AD$5=2,
                    M28:AD28,
                    ""),
                ""))
        ),
        IF(
            Parameters!$D$16=1,
            IFERROR(
                AVERAGE(IF(
                    ISNUMBER(M28:AD28),
                    IF(
                        M$5:AD$5=1,
                        M28:AD28,
                        ""),
                    "")),
                AVERAGE(IF(
                    ISNUMBER(M28:AD28),
                    IF(
                        M$5:AD$5=2,
                        M28:AD28,
                        ""),
                    ""))
            ),
            IF(
                Parameters!$D$17=1,
                IFERROR(
                    IF(
                        OR(
                            IF(
                                ISNUMBER(M28:AD28),
                                IF(
                                    M$5:AD$5=1,
                                    M28:AD28,
                                    ""),
                                "")
                            =0),
                        0,
                        GEOMEAN(IF(
                            ISNUMBER(M28:AD28),
                            IF(
                                M$5:AD$5=1,
                                M28:AD28,
                                ""),
                            ""))
                    ),
                    IF(
                        OR(IF(
                            ISNUMBER(M28:AD28),
                            IF(
                                M$5:AD$5=2,
                                M28:AD28,
                                ""),
                            "")
                            =0),
                        0,
                        GEOMEAN(IF(
                            ISNUMBER(M28:AD28),
                            IF(
                                M$5:AD$5=2,
                                M28:AD28,
                                ""),
                            "")))
                )
            )
        )
    )
)</f>
        <v>0</v>
      </c>
      <c r="J28" s="242">
        <v>45103</v>
      </c>
      <c r="K28" s="242">
        <v>44860</v>
      </c>
      <c r="L28" s="91" t="s">
        <v>40</v>
      </c>
      <c r="M28" s="192">
        <v>0</v>
      </c>
      <c r="N28" s="192">
        <v>0</v>
      </c>
      <c r="O28" s="192" t="s">
        <v>409</v>
      </c>
      <c r="P28" s="192">
        <v>0</v>
      </c>
      <c r="Q28" s="192" t="s">
        <v>409</v>
      </c>
      <c r="R28" s="192">
        <v>0</v>
      </c>
      <c r="S28" s="192" t="s">
        <v>409</v>
      </c>
      <c r="T28" s="192" t="s">
        <v>409</v>
      </c>
      <c r="U28" s="192">
        <v>49.2</v>
      </c>
      <c r="V28" s="192" t="s">
        <v>409</v>
      </c>
      <c r="W28" s="192" t="s">
        <v>409</v>
      </c>
      <c r="X28" s="192" t="s">
        <v>409</v>
      </c>
      <c r="Y28" s="192">
        <v>0</v>
      </c>
      <c r="Z28" s="192" t="s">
        <v>409</v>
      </c>
      <c r="AA28" s="34"/>
      <c r="AB28" s="34"/>
      <c r="AC28" s="192"/>
      <c r="AD28" s="192"/>
      <c r="AE28" s="192"/>
      <c r="AF28" s="192"/>
      <c r="AG28" s="192"/>
      <c r="AH28" s="192"/>
    </row>
    <row r="29" spans="1:34" x14ac:dyDescent="0.2">
      <c r="A29" s="84">
        <v>22</v>
      </c>
      <c r="B29" s="84" t="str">
        <f ca="1"/>
        <v>Bosnia and Herzegovina</v>
      </c>
      <c r="C29" s="84" t="str">
        <f ca="1"/>
        <v>BIH</v>
      </c>
      <c r="D29" s="219" t="str">
        <f ca="1"/>
        <v>ECS           Europe &amp; Central Asia</v>
      </c>
      <c r="E29" s="219" t="str">
        <f ca="1"/>
        <v>IBRD</v>
      </c>
      <c r="F29" s="190" t="str">
        <f t="shared" ca="1" si="12"/>
        <v/>
      </c>
      <c r="G29" s="80">
        <f>IF(Parameters!$D$21 = 1, MAX(H29, I29),
IF(Parameters!$D$22 = 1, AVERAGE(H29,I29),
IF(Parameters!$D$23 = 1, IF(ISERROR(H29), I29, IFERROR(GEOMEAN(H29, I29), 0)),
IF(Parameters!$D$24, IF(AND(H29=10,I29=10),10,0),
IF(Parameters!$D$25, IF(AND(H29&gt;=7,I29&gt;=7),10,0),
IF(Parameters!$D$26, IF(AND(H29&gt;=7,I29&gt;=7), 10, IF(OR(AND(H29&gt;=7,I29&gt;=5),AND(H29&gt;=5,I29&gt;=7)),6,0)),
IF(Parameters!$D$27, IF(AND(H29&gt;=10,I29&gt;=10), 10, IF(OR(AND(H29&gt;=10,I29&gt;=5),AND(H29&gt;=5,I29&gt;=10)),6,0)),"no method")))))))</f>
        <v>0</v>
      </c>
      <c r="H29" s="80" cm="1">
        <f t="array" ref="H29">IF(
    SUM(IF(
            ISNUMBER(
                IF(
                    $M$4:$AD$4,
                    (M29:AD29),
                    "")),
            1,
            0))
        =0,
    NA(),
    IF(
        Parameters!$D$15=1,
        IF(
            SUM(--(ISNUMBER(IF($M$4:$AD$4=1,(M29:AD29),""))))&gt;0,
            MAX(IF(
                ISNUMBER(M29:AD29),
                IF(
                    M$4:AD$4=1,
                    M29:AD29,
                    ""),
                "")),
            MAX(IF(
                ISNUMBER(M29:AD29),
                IF(
                    M$4:AD$4=2,
                    M29:AD29,
                    ""),
                ""))
        ),
        IF(
            Parameters!$D$16=1,
            IFERROR(
                AVERAGE(IF(
                    ISNUMBER(M29:AD29),
                    IF(
                        M$4:AD$4=1,
                        M29:AD29,
                        ""),
                    "")),
                AVERAGE(IF(
                    ISNUMBER(M29:AD29),
                    IF(
                        M$4:AD$4=2,
                        M29:AD29,
                        ""),
                    ""))
            ),
            IF(
                Parameters!$D$17=1,
                IFERROR(
                    IF(
                        OR(
                            IF(
                                ISNUMBER(M29:AD29),
                                IF(
                                    M$4:AD$4=1,
                                    M29:AD29,
                                    ""),
                                "")
                            =0),
                        0,
                        GEOMEAN(IF(
                            ISNUMBER(M29:AD29),
                            IF(
                                M$4:AD$4=1,
                                M29:AD29,
                                ""),
                            ""))
                    ),
                    IF(
                        OR(IF(
                            ISNUMBER(M29:AD29),
                            IF(
                                M$4:AD$4=2,
                                M29:AD29,
                                ""),
                            "")
                            =0),
                        0,
                        GEOMEAN(IF(
                            ISNUMBER(M29:AD29),
                            IF(
                                M$4:AD$4=2,
                                M29:AD29,
                                ""),
                            "")))
                )
            )
        )
    )
)</f>
        <v>2.3196330922561201</v>
      </c>
      <c r="I29" s="191" cm="1">
        <f t="array" ref="I29">IF(
    SUM(IF(
            ISNUMBER(
                IF(
                    $M$5:$AD$5,
                    (M29:AD29),
                    "")),
            1,
            0))
        =0,
    NA(),
    IF(
        Parameters!$D$15=1,
        IF(
            SUM(--(ISNUMBER(IF($M$5:$AD$5=1,(M29:AD29),""))))&gt;0,
            MAX(IF(
                ISNUMBER(M29:AD29),
                IF(
                    M$5:AD$5=1,
                    M29:AD29,
                    ""),
                "")),
            MAX(IF(
                ISNUMBER(M29:AD29),
                IF(
                    M$5:AD$5=2,
                    M29:AD29,
                    ""),
                ""))
        ),
        IF(
            Parameters!$D$16=1,
            IFERROR(
                AVERAGE(IF(
                    ISNUMBER(M29:AD29),
                    IF(
                        M$5:AD$5=1,
                        M29:AD29,
                        ""),
                    "")),
                AVERAGE(IF(
                    ISNUMBER(M29:AD29),
                    IF(
                        M$5:AD$5=2,
                        M29:AD29,
                        ""),
                    ""))
            ),
            IF(
                Parameters!$D$17=1,
                IFERROR(
                    IF(
                        OR(
                            IF(
                                ISNUMBER(M29:AD29),
                                IF(
                                    M$5:AD$5=1,
                                    M29:AD29,
                                    ""),
                                "")
                            =0),
                        0,
                        GEOMEAN(IF(
                            ISNUMBER(M29:AD29),
                            IF(
                                M$5:AD$5=1,
                                M29:AD29,
                                ""),
                            ""))
                    ),
                    IF(
                        OR(IF(
                            ISNUMBER(M29:AD29),
                            IF(
                                M$5:AD$5=2,
                                M29:AD29,
                                ""),
                            "")
                            =0),
                        0,
                        GEOMEAN(IF(
                            ISNUMBER(M29:AD29),
                            IF(
                                M$5:AD$5=2,
                                M29:AD29,
                                ""),
                            "")))
                )
            )
        )
    )
)</f>
        <v>0</v>
      </c>
      <c r="J29" s="242">
        <v>45103</v>
      </c>
      <c r="K29" s="242">
        <v>45142</v>
      </c>
      <c r="L29" s="91" t="s">
        <v>42</v>
      </c>
      <c r="M29" s="192">
        <v>0</v>
      </c>
      <c r="N29" s="192">
        <v>2.3196330922561201</v>
      </c>
      <c r="O29" s="192" t="s">
        <v>409</v>
      </c>
      <c r="P29" s="192">
        <v>0</v>
      </c>
      <c r="Q29" s="192" t="s">
        <v>409</v>
      </c>
      <c r="R29" s="192">
        <v>0</v>
      </c>
      <c r="S29" s="192" t="s">
        <v>409</v>
      </c>
      <c r="T29" s="192" t="s">
        <v>409</v>
      </c>
      <c r="U29" s="192">
        <v>72.3</v>
      </c>
      <c r="V29" s="192" t="s">
        <v>409</v>
      </c>
      <c r="W29" s="192" t="s">
        <v>409</v>
      </c>
      <c r="X29" s="192" t="s">
        <v>409</v>
      </c>
      <c r="Y29" s="192">
        <v>0</v>
      </c>
      <c r="Z29" s="192" t="s">
        <v>409</v>
      </c>
      <c r="AA29" s="34"/>
      <c r="AB29" s="34"/>
      <c r="AC29" s="192"/>
      <c r="AD29" s="192"/>
      <c r="AE29" s="192"/>
      <c r="AF29" s="192"/>
      <c r="AG29" s="192"/>
      <c r="AH29" s="192"/>
    </row>
    <row r="30" spans="1:34" x14ac:dyDescent="0.2">
      <c r="A30" s="84">
        <v>23</v>
      </c>
      <c r="B30" s="84" t="str">
        <f ca="1"/>
        <v>Belarus</v>
      </c>
      <c r="C30" s="84" t="str">
        <f ca="1"/>
        <v>BLR</v>
      </c>
      <c r="D30" s="219" t="str">
        <f ca="1"/>
        <v>ECS           Europe &amp; Central Asia</v>
      </c>
      <c r="E30" s="219" t="str">
        <f ca="1"/>
        <v>IBRD</v>
      </c>
      <c r="F30" s="190" t="str">
        <f t="shared" ca="1" si="12"/>
        <v/>
      </c>
      <c r="G30" s="80">
        <f>IF(Parameters!$D$21 = 1, MAX(H30, I30),
IF(Parameters!$D$22 = 1, AVERAGE(H30,I30),
IF(Parameters!$D$23 = 1, IF(ISERROR(H30), I30, IFERROR(GEOMEAN(H30, I30), 0)),
IF(Parameters!$D$24, IF(AND(H30=10,I30=10),10,0),
IF(Parameters!$D$25, IF(AND(H30&gt;=7,I30&gt;=7),10,0),
IF(Parameters!$D$26, IF(AND(H30&gt;=7,I30&gt;=7), 10, IF(OR(AND(H30&gt;=7,I30&gt;=5),AND(H30&gt;=5,I30&gt;=7)),6,0)),
IF(Parameters!$D$27, IF(AND(H30&gt;=10,I30&gt;=10), 10, IF(OR(AND(H30&gt;=10,I30&gt;=5),AND(H30&gt;=5,I30&gt;=10)),6,0)),"no method")))))))</f>
        <v>0</v>
      </c>
      <c r="H30" s="80" cm="1">
        <f t="array" ref="H30">IF(
    SUM(IF(
            ISNUMBER(
                IF(
                    $M$4:$AD$4,
                    (M30:AD30),
                    "")),
            1,
            0))
        =0,
    NA(),
    IF(
        Parameters!$D$15=1,
        IF(
            SUM(--(ISNUMBER(IF($M$4:$AD$4=1,(M30:AD30),""))))&gt;0,
            MAX(IF(
                ISNUMBER(M30:AD30),
                IF(
                    M$4:AD$4=1,
                    M30:AD30,
                    ""),
                "")),
            MAX(IF(
                ISNUMBER(M30:AD30),
                IF(
                    M$4:AD$4=2,
                    M30:AD30,
                    ""),
                ""))
        ),
        IF(
            Parameters!$D$16=1,
            IFERROR(
                AVERAGE(IF(
                    ISNUMBER(M30:AD30),
                    IF(
                        M$4:AD$4=1,
                        M30:AD30,
                        ""),
                    "")),
                AVERAGE(IF(
                    ISNUMBER(M30:AD30),
                    IF(
                        M$4:AD$4=2,
                        M30:AD30,
                        ""),
                    ""))
            ),
            IF(
                Parameters!$D$17=1,
                IFERROR(
                    IF(
                        OR(
                            IF(
                                ISNUMBER(M30:AD30),
                                IF(
                                    M$4:AD$4=1,
                                    M30:AD30,
                                    ""),
                                "")
                            =0),
                        0,
                        GEOMEAN(IF(
                            ISNUMBER(M30:AD30),
                            IF(
                                M$4:AD$4=1,
                                M30:AD30,
                                ""),
                            ""))
                    ),
                    IF(
                        OR(IF(
                            ISNUMBER(M30:AD30),
                            IF(
                                M$4:AD$4=2,
                                M30:AD30,
                                ""),
                            "")
                            =0),
                        0,
                        GEOMEAN(IF(
                            ISNUMBER(M30:AD30),
                            IF(
                                M$4:AD$4=2,
                                M30:AD30,
                                ""),
                            "")))
                )
            )
        )
    )
)</f>
        <v>1.79043923090492</v>
      </c>
      <c r="I30" s="191" cm="1">
        <f t="array" ref="I30">IF(
    SUM(IF(
            ISNUMBER(
                IF(
                    $M$5:$AD$5,
                    (M30:AD30),
                    "")),
            1,
            0))
        =0,
    NA(),
    IF(
        Parameters!$D$15=1,
        IF(
            SUM(--(ISNUMBER(IF($M$5:$AD$5=1,(M30:AD30),""))))&gt;0,
            MAX(IF(
                ISNUMBER(M30:AD30),
                IF(
                    M$5:AD$5=1,
                    M30:AD30,
                    ""),
                "")),
            MAX(IF(
                ISNUMBER(M30:AD30),
                IF(
                    M$5:AD$5=2,
                    M30:AD30,
                    ""),
                ""))
        ),
        IF(
            Parameters!$D$16=1,
            IFERROR(
                AVERAGE(IF(
                    ISNUMBER(M30:AD30),
                    IF(
                        M$5:AD$5=1,
                        M30:AD30,
                        ""),
                    "")),
                AVERAGE(IF(
                    ISNUMBER(M30:AD30),
                    IF(
                        M$5:AD$5=2,
                        M30:AD30,
                        ""),
                    ""))
            ),
            IF(
                Parameters!$D$17=1,
                IFERROR(
                    IF(
                        OR(
                            IF(
                                ISNUMBER(M30:AD30),
                                IF(
                                    M$5:AD$5=1,
                                    M30:AD30,
                                    ""),
                                "")
                            =0),
                        0,
                        GEOMEAN(IF(
                            ISNUMBER(M30:AD30),
                            IF(
                                M$5:AD$5=1,
                                M30:AD30,
                                ""),
                            ""))
                    ),
                    IF(
                        OR(IF(
                            ISNUMBER(M30:AD30),
                            IF(
                                M$5:AD$5=2,
                                M30:AD30,
                                ""),
                            "")
                            =0),
                        0,
                        GEOMEAN(IF(
                            ISNUMBER(M30:AD30),
                            IF(
                                M$5:AD$5=2,
                                M30:AD30,
                                ""),
                            "")))
                )
            )
        )
    )
)</f>
        <v>0</v>
      </c>
      <c r="J30" s="242">
        <v>45103</v>
      </c>
      <c r="K30" s="242">
        <v>45218</v>
      </c>
      <c r="L30" s="91" t="s">
        <v>44</v>
      </c>
      <c r="M30" s="192">
        <v>0</v>
      </c>
      <c r="N30" s="192">
        <v>1.79043923090492</v>
      </c>
      <c r="O30" s="192" t="s">
        <v>409</v>
      </c>
      <c r="P30" s="192">
        <v>0</v>
      </c>
      <c r="Q30" s="192" t="s">
        <v>409</v>
      </c>
      <c r="R30" s="192">
        <v>0</v>
      </c>
      <c r="S30" s="192">
        <v>0</v>
      </c>
      <c r="T30" s="192" t="s">
        <v>409</v>
      </c>
      <c r="U30" s="192">
        <v>69.900000000000006</v>
      </c>
      <c r="V30" s="192" t="s">
        <v>409</v>
      </c>
      <c r="W30" s="192" t="s">
        <v>409</v>
      </c>
      <c r="X30" s="192" t="s">
        <v>409</v>
      </c>
      <c r="Y30" s="192">
        <v>0</v>
      </c>
      <c r="Z30" s="192">
        <v>-100</v>
      </c>
      <c r="AA30" s="34"/>
      <c r="AB30" s="34"/>
      <c r="AC30" s="192"/>
      <c r="AD30" s="192"/>
      <c r="AE30" s="192"/>
      <c r="AF30" s="192"/>
      <c r="AG30" s="192"/>
      <c r="AH30" s="192"/>
    </row>
    <row r="31" spans="1:34" x14ac:dyDescent="0.2">
      <c r="A31" s="84">
        <v>24</v>
      </c>
      <c r="B31" s="84" t="str">
        <f ca="1"/>
        <v>Belize</v>
      </c>
      <c r="C31" s="84" t="str">
        <f ca="1"/>
        <v>BLZ</v>
      </c>
      <c r="D31" s="219" t="str">
        <f ca="1"/>
        <v>LCN           Latin America &amp; Caribbean</v>
      </c>
      <c r="E31" s="219" t="str">
        <f ca="1"/>
        <v>IBRD</v>
      </c>
      <c r="F31" s="190" t="str">
        <f t="shared" ca="1" si="12"/>
        <v/>
      </c>
      <c r="G31" s="80">
        <f>IF(Parameters!$D$21 = 1, MAX(H31, I31),
IF(Parameters!$D$22 = 1, AVERAGE(H31,I31),
IF(Parameters!$D$23 = 1, IF(ISERROR(H31), I31, IFERROR(GEOMEAN(H31, I31), 0)),
IF(Parameters!$D$24, IF(AND(H31=10,I31=10),10,0),
IF(Parameters!$D$25, IF(AND(H31&gt;=7,I31&gt;=7),10,0),
IF(Parameters!$D$26, IF(AND(H31&gt;=7,I31&gt;=7), 10, IF(OR(AND(H31&gt;=7,I31&gt;=5),AND(H31&gt;=5,I31&gt;=7)),6,0)),
IF(Parameters!$D$27, IF(AND(H31&gt;=10,I31&gt;=10), 10, IF(OR(AND(H31&gt;=10,I31&gt;=5),AND(H31&gt;=5,I31&gt;=10)),6,0)),"no method")))))))</f>
        <v>0</v>
      </c>
      <c r="H31" s="80" cm="1">
        <f t="array" ref="H31">IF(
    SUM(IF(
            ISNUMBER(
                IF(
                    $M$4:$AD$4,
                    (M31:AD31),
                    "")),
            1,
            0))
        =0,
    NA(),
    IF(
        Parameters!$D$15=1,
        IF(
            SUM(--(ISNUMBER(IF($M$4:$AD$4=1,(M31:AD31),""))))&gt;0,
            MAX(IF(
                ISNUMBER(M31:AD31),
                IF(
                    M$4:AD$4=1,
                    M31:AD31,
                    ""),
                "")),
            MAX(IF(
                ISNUMBER(M31:AD31),
                IF(
                    M$4:AD$4=2,
                    M31:AD31,
                    ""),
                ""))
        ),
        IF(
            Parameters!$D$16=1,
            IFERROR(
                AVERAGE(IF(
                    ISNUMBER(M31:AD31),
                    IF(
                        M$4:AD$4=1,
                        M31:AD31,
                        ""),
                    "")),
                AVERAGE(IF(
                    ISNUMBER(M31:AD31),
                    IF(
                        M$4:AD$4=2,
                        M31:AD31,
                        ""),
                    ""))
            ),
            IF(
                Parameters!$D$17=1,
                IFERROR(
                    IF(
                        OR(
                            IF(
                                ISNUMBER(M31:AD31),
                                IF(
                                    M$4:AD$4=1,
                                    M31:AD31,
                                    ""),
                                "")
                            =0),
                        0,
                        GEOMEAN(IF(
                            ISNUMBER(M31:AD31),
                            IF(
                                M$4:AD$4=1,
                                M31:AD31,
                                ""),
                            ""))
                    ),
                    IF(
                        OR(IF(
                            ISNUMBER(M31:AD31),
                            IF(
                                M$4:AD$4=2,
                                M31:AD31,
                                ""),
                            "")
                            =0),
                        0,
                        GEOMEAN(IF(
                            ISNUMBER(M31:AD31),
                            IF(
                                M$4:AD$4=2,
                                M31:AD31,
                                ""),
                            "")))
                )
            )
        )
    )
)</f>
        <v>0</v>
      </c>
      <c r="I31" s="191" cm="1">
        <f t="array" ref="I31">IF(
    SUM(IF(
            ISNUMBER(
                IF(
                    $M$5:$AD$5,
                    (M31:AD31),
                    "")),
            1,
            0))
        =0,
    NA(),
    IF(
        Parameters!$D$15=1,
        IF(
            SUM(--(ISNUMBER(IF($M$5:$AD$5=1,(M31:AD31),""))))&gt;0,
            MAX(IF(
                ISNUMBER(M31:AD31),
                IF(
                    M$5:AD$5=1,
                    M31:AD31,
                    ""),
                "")),
            MAX(IF(
                ISNUMBER(M31:AD31),
                IF(
                    M$5:AD$5=2,
                    M31:AD31,
                    ""),
                ""))
        ),
        IF(
            Parameters!$D$16=1,
            IFERROR(
                AVERAGE(IF(
                    ISNUMBER(M31:AD31),
                    IF(
                        M$5:AD$5=1,
                        M31:AD31,
                        ""),
                    "")),
                AVERAGE(IF(
                    ISNUMBER(M31:AD31),
                    IF(
                        M$5:AD$5=2,
                        M31:AD31,
                        ""),
                    ""))
            ),
            IF(
                Parameters!$D$17=1,
                IFERROR(
                    IF(
                        OR(
                            IF(
                                ISNUMBER(M31:AD31),
                                IF(
                                    M$5:AD$5=1,
                                    M31:AD31,
                                    ""),
                                "")
                            =0),
                        0,
                        GEOMEAN(IF(
                            ISNUMBER(M31:AD31),
                            IF(
                                M$5:AD$5=1,
                                M31:AD31,
                                ""),
                            ""))
                    ),
                    IF(
                        OR(IF(
                            ISNUMBER(M31:AD31),
                            IF(
                                M$5:AD$5=2,
                                M31:AD31,
                                ""),
                            "")
                            =0),
                        0,
                        GEOMEAN(IF(
                            ISNUMBER(M31:AD31),
                            IF(
                                M$5:AD$5=2,
                                M31:AD31,
                                ""),
                            "")))
                )
            )
        )
    )
)</f>
        <v>0</v>
      </c>
      <c r="J31" s="242">
        <v>45103</v>
      </c>
      <c r="K31" s="242">
        <v>45271</v>
      </c>
      <c r="L31" s="91" t="s">
        <v>46</v>
      </c>
      <c r="M31" s="192">
        <v>0</v>
      </c>
      <c r="N31" s="192">
        <v>0</v>
      </c>
      <c r="O31" s="192">
        <v>0</v>
      </c>
      <c r="P31" s="192">
        <v>0</v>
      </c>
      <c r="Q31" s="192" t="s">
        <v>409</v>
      </c>
      <c r="R31" s="192">
        <v>0</v>
      </c>
      <c r="S31" s="192">
        <v>0</v>
      </c>
      <c r="T31" s="192" t="s">
        <v>409</v>
      </c>
      <c r="U31" s="192">
        <v>59.8</v>
      </c>
      <c r="V31" s="192">
        <v>-0.79321749629470095</v>
      </c>
      <c r="W31" s="192" t="s">
        <v>409</v>
      </c>
      <c r="X31" s="192" t="s">
        <v>409</v>
      </c>
      <c r="Y31" s="192">
        <v>-7.1428571428571397E-2</v>
      </c>
      <c r="Z31" s="192">
        <v>-66.6666666666666</v>
      </c>
      <c r="AA31" s="34"/>
      <c r="AB31" s="34"/>
      <c r="AC31" s="192"/>
      <c r="AD31" s="192"/>
      <c r="AE31" s="192"/>
      <c r="AF31" s="192"/>
      <c r="AG31" s="192"/>
      <c r="AH31" s="192"/>
    </row>
    <row r="32" spans="1:34" x14ac:dyDescent="0.2">
      <c r="A32" s="84">
        <v>25</v>
      </c>
      <c r="B32" s="84" t="str">
        <f ca="1"/>
        <v>Bermuda</v>
      </c>
      <c r="C32" s="84" t="str">
        <f ca="1"/>
        <v>BMU</v>
      </c>
      <c r="D32" s="219" t="str">
        <f ca="1"/>
        <v>NAC           North America</v>
      </c>
      <c r="E32" s="219" t="str">
        <f ca="1"/>
        <v>NA</v>
      </c>
      <c r="F32" s="190" t="str">
        <f t="shared" ca="1" si="12"/>
        <v/>
      </c>
      <c r="G32" s="80">
        <f>IF(Parameters!$D$21 = 1, MAX(H32, I32),
IF(Parameters!$D$22 = 1, AVERAGE(H32,I32),
IF(Parameters!$D$23 = 1, IF(ISERROR(H32), I32, IFERROR(GEOMEAN(H32, I32), 0)),
IF(Parameters!$D$24, IF(AND(H32=10,I32=10),10,0),
IF(Parameters!$D$25, IF(AND(H32&gt;=7,I32&gt;=7),10,0),
IF(Parameters!$D$26, IF(AND(H32&gt;=7,I32&gt;=7), 10, IF(OR(AND(H32&gt;=7,I32&gt;=5),AND(H32&gt;=5,I32&gt;=7)),6,0)),
IF(Parameters!$D$27, IF(AND(H32&gt;=10,I32&gt;=10), 10, IF(OR(AND(H32&gt;=10,I32&gt;=5),AND(H32&gt;=5,I32&gt;=10)),6,0)),"no method")))))))</f>
        <v>0</v>
      </c>
      <c r="H32" s="80" cm="1">
        <f t="array" ref="H32">IF(
    SUM(IF(
            ISNUMBER(
                IF(
                    $M$4:$AD$4,
                    (M32:AD32),
                    "")),
            1,
            0))
        =0,
    NA(),
    IF(
        Parameters!$D$15=1,
        IF(
            SUM(--(ISNUMBER(IF($M$4:$AD$4=1,(M32:AD32),""))))&gt;0,
            MAX(IF(
                ISNUMBER(M32:AD32),
                IF(
                    M$4:AD$4=1,
                    M32:AD32,
                    ""),
                "")),
            MAX(IF(
                ISNUMBER(M32:AD32),
                IF(
                    M$4:AD$4=2,
                    M32:AD32,
                    ""),
                ""))
        ),
        IF(
            Parameters!$D$16=1,
            IFERROR(
                AVERAGE(IF(
                    ISNUMBER(M32:AD32),
                    IF(
                        M$4:AD$4=1,
                        M32:AD32,
                        ""),
                    "")),
                AVERAGE(IF(
                    ISNUMBER(M32:AD32),
                    IF(
                        M$4:AD$4=2,
                        M32:AD32,
                        ""),
                    ""))
            ),
            IF(
                Parameters!$D$17=1,
                IFERROR(
                    IF(
                        OR(
                            IF(
                                ISNUMBER(M32:AD32),
                                IF(
                                    M$4:AD$4=1,
                                    M32:AD32,
                                    ""),
                                "")
                            =0),
                        0,
                        GEOMEAN(IF(
                            ISNUMBER(M32:AD32),
                            IF(
                                M$4:AD$4=1,
                                M32:AD32,
                                ""),
                            ""))
                    ),
                    IF(
                        OR(IF(
                            ISNUMBER(M32:AD32),
                            IF(
                                M$4:AD$4=2,
                                M32:AD32,
                                ""),
                            "")
                            =0),
                        0,
                        GEOMEAN(IF(
                            ISNUMBER(M32:AD32),
                            IF(
                                M$4:AD$4=2,
                                M32:AD32,
                                ""),
                            "")))
                )
            )
        )
    )
)</f>
        <v>0</v>
      </c>
      <c r="I32" s="191" cm="1">
        <f t="array" ref="I32">IF(
    SUM(IF(
            ISNUMBER(
                IF(
                    $M$5:$AD$5,
                    (M32:AD32),
                    "")),
            1,
            0))
        =0,
    NA(),
    IF(
        Parameters!$D$15=1,
        IF(
            SUM(--(ISNUMBER(IF($M$5:$AD$5=1,(M32:AD32),""))))&gt;0,
            MAX(IF(
                ISNUMBER(M32:AD32),
                IF(
                    M$5:AD$5=1,
                    M32:AD32,
                    ""),
                "")),
            MAX(IF(
                ISNUMBER(M32:AD32),
                IF(
                    M$5:AD$5=2,
                    M32:AD32,
                    ""),
                ""))
        ),
        IF(
            Parameters!$D$16=1,
            IFERROR(
                AVERAGE(IF(
                    ISNUMBER(M32:AD32),
                    IF(
                        M$5:AD$5=1,
                        M32:AD32,
                        ""),
                    "")),
                AVERAGE(IF(
                    ISNUMBER(M32:AD32),
                    IF(
                        M$5:AD$5=2,
                        M32:AD32,
                        ""),
                    ""))
            ),
            IF(
                Parameters!$D$17=1,
                IFERROR(
                    IF(
                        OR(
                            IF(
                                ISNUMBER(M32:AD32),
                                IF(
                                    M$5:AD$5=1,
                                    M32:AD32,
                                    ""),
                                "")
                            =0),
                        0,
                        GEOMEAN(IF(
                            ISNUMBER(M32:AD32),
                            IF(
                                M$5:AD$5=1,
                                M32:AD32,
                                ""),
                            ""))
                    ),
                    IF(
                        OR(IF(
                            ISNUMBER(M32:AD32),
                            IF(
                                M$5:AD$5=2,
                                M32:AD32,
                                ""),
                            "")
                            =0),
                        0,
                        GEOMEAN(IF(
                            ISNUMBER(M32:AD32),
                            IF(
                                M$5:AD$5=2,
                                M32:AD32,
                                ""),
                            "")))
                )
            )
        )
    )
)</f>
        <v>0</v>
      </c>
      <c r="J32" s="242" t="s">
        <v>409</v>
      </c>
      <c r="K32" s="242" t="s">
        <v>409</v>
      </c>
      <c r="L32" s="91" t="s">
        <v>697</v>
      </c>
      <c r="M32" s="192">
        <v>0</v>
      </c>
      <c r="N32" s="192" t="s">
        <v>409</v>
      </c>
      <c r="O32" s="192" t="s">
        <v>409</v>
      </c>
      <c r="P32" s="192">
        <v>0</v>
      </c>
      <c r="Q32" s="192" t="s">
        <v>409</v>
      </c>
      <c r="R32" s="192" t="s">
        <v>409</v>
      </c>
      <c r="S32" s="192" t="s">
        <v>409</v>
      </c>
      <c r="T32" s="192" t="s">
        <v>409</v>
      </c>
      <c r="U32" s="192" t="s">
        <v>409</v>
      </c>
      <c r="V32" s="192" t="s">
        <v>409</v>
      </c>
      <c r="W32" s="192" t="s">
        <v>409</v>
      </c>
      <c r="X32" s="192" t="s">
        <v>409</v>
      </c>
      <c r="Y32" s="192" t="s">
        <v>409</v>
      </c>
      <c r="Z32" s="192" t="s">
        <v>409</v>
      </c>
      <c r="AA32" s="34"/>
      <c r="AB32" s="34"/>
      <c r="AC32" s="192"/>
      <c r="AD32" s="192"/>
      <c r="AE32" s="192"/>
      <c r="AF32" s="192"/>
      <c r="AG32" s="192"/>
      <c r="AH32" s="192"/>
    </row>
    <row r="33" spans="1:34" x14ac:dyDescent="0.2">
      <c r="A33" s="84">
        <v>26</v>
      </c>
      <c r="B33" s="84" t="str">
        <f ca="1"/>
        <v>Bolivia</v>
      </c>
      <c r="C33" s="84" t="str">
        <f ca="1"/>
        <v>BOL</v>
      </c>
      <c r="D33" s="219" t="str">
        <f ca="1"/>
        <v>LCN           Latin America &amp; Caribbean</v>
      </c>
      <c r="E33" s="219" t="str">
        <f ca="1"/>
        <v>IBRD</v>
      </c>
      <c r="F33" s="190" t="str">
        <f t="shared" ca="1" si="12"/>
        <v/>
      </c>
      <c r="G33" s="80">
        <f>IF(Parameters!$D$21 = 1, MAX(H33, I33),
IF(Parameters!$D$22 = 1, AVERAGE(H33,I33),
IF(Parameters!$D$23 = 1, IF(ISERROR(H33), I33, IFERROR(GEOMEAN(H33, I33), 0)),
IF(Parameters!$D$24, IF(AND(H33=10,I33=10),10,0),
IF(Parameters!$D$25, IF(AND(H33&gt;=7,I33&gt;=7),10,0),
IF(Parameters!$D$26, IF(AND(H33&gt;=7,I33&gt;=7), 10, IF(OR(AND(H33&gt;=7,I33&gt;=5),AND(H33&gt;=5,I33&gt;=7)),6,0)),
IF(Parameters!$D$27, IF(AND(H33&gt;=10,I33&gt;=10), 10, IF(OR(AND(H33&gt;=10,I33&gt;=5),AND(H33&gt;=5,I33&gt;=10)),6,0)),"no method")))))))</f>
        <v>3.7105067434004955</v>
      </c>
      <c r="H33" s="80" cm="1">
        <f t="array" ref="H33">IF(
    SUM(IF(
            ISNUMBER(
                IF(
                    $M$4:$AD$4,
                    (M33:AD33),
                    "")),
            1,
            0))
        =0,
    NA(),
    IF(
        Parameters!$D$15=1,
        IF(
            SUM(--(ISNUMBER(IF($M$4:$AD$4=1,(M33:AD33),""))))&gt;0,
            MAX(IF(
                ISNUMBER(M33:AD33),
                IF(
                    M$4:AD$4=1,
                    M33:AD33,
                    ""),
                "")),
            MAX(IF(
                ISNUMBER(M33:AD33),
                IF(
                    M$4:AD$4=2,
                    M33:AD33,
                    ""),
                ""))
        ),
        IF(
            Parameters!$D$16=1,
            IFERROR(
                AVERAGE(IF(
                    ISNUMBER(M33:AD33),
                    IF(
                        M$4:AD$4=1,
                        M33:AD33,
                        ""),
                    "")),
                AVERAGE(IF(
                    ISNUMBER(M33:AD33),
                    IF(
                        M$4:AD$4=2,
                        M33:AD33,
                        ""),
                    ""))
            ),
            IF(
                Parameters!$D$17=1,
                IFERROR(
                    IF(
                        OR(
                            IF(
                                ISNUMBER(M33:AD33),
                                IF(
                                    M$4:AD$4=1,
                                    M33:AD33,
                                    ""),
                                "")
                            =0),
                        0,
                        GEOMEAN(IF(
                            ISNUMBER(M33:AD33),
                            IF(
                                M$4:AD$4=1,
                                M33:AD33,
                                ""),
                            ""))
                    ),
                    IF(
                        OR(IF(
                            ISNUMBER(M33:AD33),
                            IF(
                                M$4:AD$4=2,
                                M33:AD33,
                                ""),
                            "")
                            =0),
                        0,
                        GEOMEAN(IF(
                            ISNUMBER(M33:AD33),
                            IF(
                                M$4:AD$4=2,
                                M33:AD33,
                                ""),
                            "")))
                )
            )
        )
    )
)</f>
        <v>1.9668371846886501</v>
      </c>
      <c r="I33" s="191" cm="1">
        <f t="array" ref="I33">IF(
    SUM(IF(
            ISNUMBER(
                IF(
                    $M$5:$AD$5,
                    (M33:AD33),
                    "")),
            1,
            0))
        =0,
    NA(),
    IF(
        Parameters!$D$15=1,
        IF(
            SUM(--(ISNUMBER(IF($M$5:$AD$5=1,(M33:AD33),""))))&gt;0,
            MAX(IF(
                ISNUMBER(M33:AD33),
                IF(
                    M$5:AD$5=1,
                    M33:AD33,
                    ""),
                "")),
            MAX(IF(
                ISNUMBER(M33:AD33),
                IF(
                    M$5:AD$5=2,
                    M33:AD33,
                    ""),
                ""))
        ),
        IF(
            Parameters!$D$16=1,
            IFERROR(
                AVERAGE(IF(
                    ISNUMBER(M33:AD33),
                    IF(
                        M$5:AD$5=1,
                        M33:AD33,
                        ""),
                    "")),
                AVERAGE(IF(
                    ISNUMBER(M33:AD33),
                    IF(
                        M$5:AD$5=2,
                        M33:AD33,
                        ""),
                    ""))
            ),
            IF(
                Parameters!$D$17=1,
                IFERROR(
                    IF(
                        OR(
                            IF(
                                ISNUMBER(M33:AD33),
                                IF(
                                    M$5:AD$5=1,
                                    M33:AD33,
                                    ""),
                                "")
                            =0),
                        0,
                        GEOMEAN(IF(
                            ISNUMBER(M33:AD33),
                            IF(
                                M$5:AD$5=1,
                                M33:AD33,
                                ""),
                            ""))
                    ),
                    IF(
                        OR(IF(
                            ISNUMBER(M33:AD33),
                            IF(
                                M$5:AD$5=2,
                                M33:AD33,
                                ""),
                            "")
                            =0),
                        0,
                        GEOMEAN(IF(
                            ISNUMBER(M33:AD33),
                            IF(
                                M$5:AD$5=2,
                                M33:AD33,
                                ""),
                            "")))
                )
            )
        )
    )
)</f>
        <v>7</v>
      </c>
      <c r="J33" s="242">
        <v>45103</v>
      </c>
      <c r="K33" s="242">
        <v>45272</v>
      </c>
      <c r="L33" s="91" t="s">
        <v>48</v>
      </c>
      <c r="M33" s="192">
        <v>0</v>
      </c>
      <c r="N33" s="192">
        <v>1.9668371846886501</v>
      </c>
      <c r="O33" s="192">
        <v>0</v>
      </c>
      <c r="P33" s="192">
        <v>0</v>
      </c>
      <c r="Q33" s="192" t="s">
        <v>409</v>
      </c>
      <c r="R33" s="192">
        <v>7</v>
      </c>
      <c r="S33" s="192">
        <v>7</v>
      </c>
      <c r="T33" s="192" t="s">
        <v>409</v>
      </c>
      <c r="U33" s="192">
        <v>70.7</v>
      </c>
      <c r="V33" s="192">
        <v>0.37743410604722699</v>
      </c>
      <c r="W33" s="192" t="s">
        <v>409</v>
      </c>
      <c r="X33" s="192" t="s">
        <v>409</v>
      </c>
      <c r="Y33" s="192">
        <v>0.14285714285714199</v>
      </c>
      <c r="Z33" s="192">
        <v>71.428571428571402</v>
      </c>
      <c r="AA33" s="34"/>
      <c r="AB33" s="34"/>
      <c r="AC33" s="192"/>
      <c r="AD33" s="192"/>
      <c r="AE33" s="192"/>
      <c r="AF33" s="192"/>
      <c r="AG33" s="192"/>
      <c r="AH33" s="192"/>
    </row>
    <row r="34" spans="1:34" x14ac:dyDescent="0.2">
      <c r="A34" s="84">
        <v>27</v>
      </c>
      <c r="B34" s="84" t="str">
        <f ca="1"/>
        <v>Brazil</v>
      </c>
      <c r="C34" s="84" t="str">
        <f ca="1"/>
        <v>BRA</v>
      </c>
      <c r="D34" s="219" t="str">
        <f ca="1"/>
        <v>LCN           Latin America &amp; Caribbean</v>
      </c>
      <c r="E34" s="219" t="str">
        <f ca="1"/>
        <v>IBRD</v>
      </c>
      <c r="F34" s="190" t="str">
        <f t="shared" ca="1" si="12"/>
        <v/>
      </c>
      <c r="G34" s="80">
        <f>IF(Parameters!$D$21 = 1, MAX(H34, I34),
IF(Parameters!$D$22 = 1, AVERAGE(H34,I34),
IF(Parameters!$D$23 = 1, IF(ISERROR(H34), I34, IFERROR(GEOMEAN(H34, I34), 0)),
IF(Parameters!$D$24, IF(AND(H34=10,I34=10),10,0),
IF(Parameters!$D$25, IF(AND(H34&gt;=7,I34&gt;=7),10,0),
IF(Parameters!$D$26, IF(AND(H34&gt;=7,I34&gt;=7), 10, IF(OR(AND(H34&gt;=7,I34&gt;=5),AND(H34&gt;=5,I34&gt;=7)),6,0)),
IF(Parameters!$D$27, IF(AND(H34&gt;=10,I34&gt;=10), 10, IF(OR(AND(H34&gt;=10,I34&gt;=5),AND(H34&gt;=5,I34&gt;=10)),6,0)),"no method")))))))</f>
        <v>4.2992766120981685</v>
      </c>
      <c r="H34" s="80" cm="1">
        <f t="array" ref="H34">IF(
    SUM(IF(
            ISNUMBER(
                IF(
                    $M$4:$AD$4,
                    (M34:AD34),
                    "")),
            1,
            0))
        =0,
    NA(),
    IF(
        Parameters!$D$15=1,
        IF(
            SUM(--(ISNUMBER(IF($M$4:$AD$4=1,(M34:AD34),""))))&gt;0,
            MAX(IF(
                ISNUMBER(M34:AD34),
                IF(
                    M$4:AD$4=1,
                    M34:AD34,
                    ""),
                "")),
            MAX(IF(
                ISNUMBER(M34:AD34),
                IF(
                    M$4:AD$4=2,
                    M34:AD34,
                    ""),
                ""))
        ),
        IF(
            Parameters!$D$16=1,
            IFERROR(
                AVERAGE(IF(
                    ISNUMBER(M34:AD34),
                    IF(
                        M$4:AD$4=1,
                        M34:AD34,
                        ""),
                    "")),
                AVERAGE(IF(
                    ISNUMBER(M34:AD34),
                    IF(
                        M$4:AD$4=2,
                        M34:AD34,
                        ""),
                    ""))
            ),
            IF(
                Parameters!$D$17=1,
                IFERROR(
                    IF(
                        OR(
                            IF(
                                ISNUMBER(M34:AD34),
                                IF(
                                    M$4:AD$4=1,
                                    M34:AD34,
                                    ""),
                                "")
                            =0),
                        0,
                        GEOMEAN(IF(
                            ISNUMBER(M34:AD34),
                            IF(
                                M$4:AD$4=1,
                                M34:AD34,
                                ""),
                            ""))
                    ),
                    IF(
                        OR(IF(
                            ISNUMBER(M34:AD34),
                            IF(
                                M$4:AD$4=2,
                                M34:AD34,
                                ""),
                            "")
                            =0),
                        0,
                        GEOMEAN(IF(
                            ISNUMBER(M34:AD34),
                            IF(
                                M$4:AD$4=2,
                                M34:AD34,
                                ""),
                            "")))
                )
            )
        )
    )
)</f>
        <v>2.8047274651613998</v>
      </c>
      <c r="I34" s="191" cm="1">
        <f t="array" ref="I34">IF(
    SUM(IF(
            ISNUMBER(
                IF(
                    $M$5:$AD$5,
                    (M34:AD34),
                    "")),
            1,
            0))
        =0,
    NA(),
    IF(
        Parameters!$D$15=1,
        IF(
            SUM(--(ISNUMBER(IF($M$5:$AD$5=1,(M34:AD34),""))))&gt;0,
            MAX(IF(
                ISNUMBER(M34:AD34),
                IF(
                    M$5:AD$5=1,
                    M34:AD34,
                    ""),
                "")),
            MAX(IF(
                ISNUMBER(M34:AD34),
                IF(
                    M$5:AD$5=2,
                    M34:AD34,
                    ""),
                ""))
        ),
        IF(
            Parameters!$D$16=1,
            IFERROR(
                AVERAGE(IF(
                    ISNUMBER(M34:AD34),
                    IF(
                        M$5:AD$5=1,
                        M34:AD34,
                        ""),
                    "")),
                AVERAGE(IF(
                    ISNUMBER(M34:AD34),
                    IF(
                        M$5:AD$5=2,
                        M34:AD34,
                        ""),
                    ""))
            ),
            IF(
                Parameters!$D$17=1,
                IFERROR(
                    IF(
                        OR(
                            IF(
                                ISNUMBER(M34:AD34),
                                IF(
                                    M$5:AD$5=1,
                                    M34:AD34,
                                    ""),
                                "")
                            =0),
                        0,
                        GEOMEAN(IF(
                            ISNUMBER(M34:AD34),
                            IF(
                                M$5:AD$5=1,
                                M34:AD34,
                                ""),
                            ""))
                    ),
                    IF(
                        OR(IF(
                            ISNUMBER(M34:AD34),
                            IF(
                                M$5:AD$5=2,
                                M34:AD34,
                                ""),
                            "")
                            =0),
                        0,
                        GEOMEAN(IF(
                            ISNUMBER(M34:AD34),
                            IF(
                                M$5:AD$5=2,
                                M34:AD34,
                                ""),
                            "")))
                )
            )
        )
    )
)</f>
        <v>6.5902229777860599</v>
      </c>
      <c r="J34" s="242">
        <v>45103</v>
      </c>
      <c r="K34" s="242">
        <v>45271</v>
      </c>
      <c r="L34" s="91" t="s">
        <v>50</v>
      </c>
      <c r="M34" s="192">
        <v>0</v>
      </c>
      <c r="N34" s="192">
        <v>2.8047274651613998</v>
      </c>
      <c r="O34" s="192">
        <v>6.5902229777860599</v>
      </c>
      <c r="P34" s="192">
        <v>0</v>
      </c>
      <c r="Q34" s="192" t="s">
        <v>409</v>
      </c>
      <c r="R34" s="192">
        <v>0</v>
      </c>
      <c r="S34" s="192">
        <v>0</v>
      </c>
      <c r="T34" s="192" t="s">
        <v>409</v>
      </c>
      <c r="U34" s="192">
        <v>74.5</v>
      </c>
      <c r="V34" s="192">
        <v>0.65902229777860599</v>
      </c>
      <c r="W34" s="192" t="s">
        <v>409</v>
      </c>
      <c r="X34" s="192" t="s">
        <v>409</v>
      </c>
      <c r="Y34" s="192">
        <v>0</v>
      </c>
      <c r="Z34" s="192">
        <v>-17.0316742081448</v>
      </c>
      <c r="AA34" s="34"/>
      <c r="AB34" s="34"/>
      <c r="AC34" s="192"/>
      <c r="AD34" s="192"/>
      <c r="AE34" s="192"/>
      <c r="AF34" s="192"/>
      <c r="AG34" s="192"/>
      <c r="AH34" s="192"/>
    </row>
    <row r="35" spans="1:34" x14ac:dyDescent="0.2">
      <c r="A35" s="84">
        <v>28</v>
      </c>
      <c r="B35" s="84" t="str">
        <f ca="1"/>
        <v>Barbados</v>
      </c>
      <c r="C35" s="84" t="str">
        <f ca="1"/>
        <v>BRB</v>
      </c>
      <c r="D35" s="219" t="str">
        <f ca="1"/>
        <v>LCN           Latin America &amp; Caribbean</v>
      </c>
      <c r="E35" s="219" t="str">
        <f ca="1"/>
        <v>NA</v>
      </c>
      <c r="F35" s="190" t="str">
        <f t="shared" ca="1" si="12"/>
        <v/>
      </c>
      <c r="G35" s="80">
        <f>IF(Parameters!$D$21 = 1, MAX(H35, I35),
IF(Parameters!$D$22 = 1, AVERAGE(H35,I35),
IF(Parameters!$D$23 = 1, IF(ISERROR(H35), I35, IFERROR(GEOMEAN(H35, I35), 0)),
IF(Parameters!$D$24, IF(AND(H35=10,I35=10),10,0),
IF(Parameters!$D$25, IF(AND(H35&gt;=7,I35&gt;=7),10,0),
IF(Parameters!$D$26, IF(AND(H35&gt;=7,I35&gt;=7), 10, IF(OR(AND(H35&gt;=7,I35&gt;=5),AND(H35&gt;=5,I35&gt;=7)),6,0)),
IF(Parameters!$D$27, IF(AND(H35&gt;=10,I35&gt;=10), 10, IF(OR(AND(H35&gt;=10,I35&gt;=5),AND(H35&gt;=5,I35&gt;=10)),6,0)),"no method")))))))</f>
        <v>0</v>
      </c>
      <c r="H35" s="80" cm="1">
        <f t="array" ref="H35">IF(
    SUM(IF(
            ISNUMBER(
                IF(
                    $M$4:$AD$4,
                    (M35:AD35),
                    "")),
            1,
            0))
        =0,
    NA(),
    IF(
        Parameters!$D$15=1,
        IF(
            SUM(--(ISNUMBER(IF($M$4:$AD$4=1,(M35:AD35),""))))&gt;0,
            MAX(IF(
                ISNUMBER(M35:AD35),
                IF(
                    M$4:AD$4=1,
                    M35:AD35,
                    ""),
                "")),
            MAX(IF(
                ISNUMBER(M35:AD35),
                IF(
                    M$4:AD$4=2,
                    M35:AD35,
                    ""),
                ""))
        ),
        IF(
            Parameters!$D$16=1,
            IFERROR(
                AVERAGE(IF(
                    ISNUMBER(M35:AD35),
                    IF(
                        M$4:AD$4=1,
                        M35:AD35,
                        ""),
                    "")),
                AVERAGE(IF(
                    ISNUMBER(M35:AD35),
                    IF(
                        M$4:AD$4=2,
                        M35:AD35,
                        ""),
                    ""))
            ),
            IF(
                Parameters!$D$17=1,
                IFERROR(
                    IF(
                        OR(
                            IF(
                                ISNUMBER(M35:AD35),
                                IF(
                                    M$4:AD$4=1,
                                    M35:AD35,
                                    ""),
                                "")
                            =0),
                        0,
                        GEOMEAN(IF(
                            ISNUMBER(M35:AD35),
                            IF(
                                M$4:AD$4=1,
                                M35:AD35,
                                ""),
                            ""))
                    ),
                    IF(
                        OR(IF(
                            ISNUMBER(M35:AD35),
                            IF(
                                M$4:AD$4=2,
                                M35:AD35,
                                ""),
                            "")
                            =0),
                        0,
                        GEOMEAN(IF(
                            ISNUMBER(M35:AD35),
                            IF(
                                M$4:AD$4=2,
                                M35:AD35,
                                ""),
                            "")))
                )
            )
        )
    )
)</f>
        <v>0</v>
      </c>
      <c r="I35" s="191" cm="1">
        <f t="array" ref="I35">IF(
    SUM(IF(
            ISNUMBER(
                IF(
                    $M$5:$AD$5,
                    (M35:AD35),
                    "")),
            1,
            0))
        =0,
    NA(),
    IF(
        Parameters!$D$15=1,
        IF(
            SUM(--(ISNUMBER(IF($M$5:$AD$5=1,(M35:AD35),""))))&gt;0,
            MAX(IF(
                ISNUMBER(M35:AD35),
                IF(
                    M$5:AD$5=1,
                    M35:AD35,
                    ""),
                "")),
            MAX(IF(
                ISNUMBER(M35:AD35),
                IF(
                    M$5:AD$5=2,
                    M35:AD35,
                    ""),
                ""))
        ),
        IF(
            Parameters!$D$16=1,
            IFERROR(
                AVERAGE(IF(
                    ISNUMBER(M35:AD35),
                    IF(
                        M$5:AD$5=1,
                        M35:AD35,
                        ""),
                    "")),
                AVERAGE(IF(
                    ISNUMBER(M35:AD35),
                    IF(
                        M$5:AD$5=2,
                        M35:AD35,
                        ""),
                    ""))
            ),
            IF(
                Parameters!$D$17=1,
                IFERROR(
                    IF(
                        OR(
                            IF(
                                ISNUMBER(M35:AD35),
                                IF(
                                    M$5:AD$5=1,
                                    M35:AD35,
                                    ""),
                                "")
                            =0),
                        0,
                        GEOMEAN(IF(
                            ISNUMBER(M35:AD35),
                            IF(
                                M$5:AD$5=1,
                                M35:AD35,
                                ""),
                            ""))
                    ),
                    IF(
                        OR(IF(
                            ISNUMBER(M35:AD35),
                            IF(
                                M$5:AD$5=2,
                                M35:AD35,
                                ""),
                            "")
                            =0),
                        0,
                        GEOMEAN(IF(
                            ISNUMBER(M35:AD35),
                            IF(
                                M$5:AD$5=2,
                                M35:AD35,
                                ""),
                            "")))
                )
            )
        )
    )
)</f>
        <v>0</v>
      </c>
      <c r="J35" s="242">
        <v>45103</v>
      </c>
      <c r="K35" s="242">
        <v>44860</v>
      </c>
      <c r="L35" s="91" t="s">
        <v>52</v>
      </c>
      <c r="M35" s="192">
        <v>0</v>
      </c>
      <c r="N35" s="192">
        <v>0</v>
      </c>
      <c r="O35" s="192" t="s">
        <v>409</v>
      </c>
      <c r="P35" s="192">
        <v>0</v>
      </c>
      <c r="Q35" s="192" t="s">
        <v>409</v>
      </c>
      <c r="R35" s="192">
        <v>0</v>
      </c>
      <c r="S35" s="192" t="s">
        <v>409</v>
      </c>
      <c r="T35" s="192" t="s">
        <v>409</v>
      </c>
      <c r="U35" s="192">
        <v>45.4</v>
      </c>
      <c r="V35" s="192" t="s">
        <v>409</v>
      </c>
      <c r="W35" s="192" t="s">
        <v>409</v>
      </c>
      <c r="X35" s="192" t="s">
        <v>409</v>
      </c>
      <c r="Y35" s="192">
        <v>0</v>
      </c>
      <c r="Z35" s="192" t="s">
        <v>409</v>
      </c>
      <c r="AA35" s="34"/>
      <c r="AB35" s="34"/>
      <c r="AC35" s="192"/>
      <c r="AD35" s="192"/>
      <c r="AE35" s="192"/>
      <c r="AF35" s="192"/>
      <c r="AG35" s="192"/>
      <c r="AH35" s="192"/>
    </row>
    <row r="36" spans="1:34" x14ac:dyDescent="0.2">
      <c r="A36" s="84">
        <v>29</v>
      </c>
      <c r="B36" s="84" t="str">
        <f ca="1"/>
        <v>Brunei Darussalam</v>
      </c>
      <c r="C36" s="84" t="str">
        <f ca="1"/>
        <v>BRN</v>
      </c>
      <c r="D36" s="219" t="str">
        <f ca="1"/>
        <v>EAS           East Asia &amp; Pacific</v>
      </c>
      <c r="E36" s="219" t="str">
        <f ca="1"/>
        <v>NA</v>
      </c>
      <c r="F36" s="190" t="str">
        <f t="shared" ca="1" si="12"/>
        <v/>
      </c>
      <c r="G36" s="80">
        <f>IF(Parameters!$D$21 = 1, MAX(H36, I36),
IF(Parameters!$D$22 = 1, AVERAGE(H36,I36),
IF(Parameters!$D$23 = 1, IF(ISERROR(H36), I36, IFERROR(GEOMEAN(H36, I36), 0)),
IF(Parameters!$D$24, IF(AND(H36=10,I36=10),10,0),
IF(Parameters!$D$25, IF(AND(H36&gt;=7,I36&gt;=7),10,0),
IF(Parameters!$D$26, IF(AND(H36&gt;=7,I36&gt;=7), 10, IF(OR(AND(H36&gt;=7,I36&gt;=5),AND(H36&gt;=5,I36&gt;=7)),6,0)),
IF(Parameters!$D$27, IF(AND(H36&gt;=10,I36&gt;=10), 10, IF(OR(AND(H36&gt;=10,I36&gt;=5),AND(H36&gt;=5,I36&gt;=10)),6,0)),"no method")))))))</f>
        <v>0</v>
      </c>
      <c r="H36" s="80" cm="1">
        <f t="array" ref="H36">IF(
    SUM(IF(
            ISNUMBER(
                IF(
                    $M$4:$AD$4,
                    (M36:AD36),
                    "")),
            1,
            0))
        =0,
    NA(),
    IF(
        Parameters!$D$15=1,
        IF(
            SUM(--(ISNUMBER(IF($M$4:$AD$4=1,(M36:AD36),""))))&gt;0,
            MAX(IF(
                ISNUMBER(M36:AD36),
                IF(
                    M$4:AD$4=1,
                    M36:AD36,
                    ""),
                "")),
            MAX(IF(
                ISNUMBER(M36:AD36),
                IF(
                    M$4:AD$4=2,
                    M36:AD36,
                    ""),
                ""))
        ),
        IF(
            Parameters!$D$16=1,
            IFERROR(
                AVERAGE(IF(
                    ISNUMBER(M36:AD36),
                    IF(
                        M$4:AD$4=1,
                        M36:AD36,
                        ""),
                    "")),
                AVERAGE(IF(
                    ISNUMBER(M36:AD36),
                    IF(
                        M$4:AD$4=2,
                        M36:AD36,
                        ""),
                    ""))
            ),
            IF(
                Parameters!$D$17=1,
                IFERROR(
                    IF(
                        OR(
                            IF(
                                ISNUMBER(M36:AD36),
                                IF(
                                    M$4:AD$4=1,
                                    M36:AD36,
                                    ""),
                                "")
                            =0),
                        0,
                        GEOMEAN(IF(
                            ISNUMBER(M36:AD36),
                            IF(
                                M$4:AD$4=1,
                                M36:AD36,
                                ""),
                            ""))
                    ),
                    IF(
                        OR(IF(
                            ISNUMBER(M36:AD36),
                            IF(
                                M$4:AD$4=2,
                                M36:AD36,
                                ""),
                            "")
                            =0),
                        0,
                        GEOMEAN(IF(
                            ISNUMBER(M36:AD36),
                            IF(
                                M$4:AD$4=2,
                                M36:AD36,
                                ""),
                            "")))
                )
            )
        )
    )
)</f>
        <v>0</v>
      </c>
      <c r="I36" s="191" cm="1">
        <f t="array" ref="I36">IF(
    SUM(IF(
            ISNUMBER(
                IF(
                    $M$5:$AD$5,
                    (M36:AD36),
                    "")),
            1,
            0))
        =0,
    NA(),
    IF(
        Parameters!$D$15=1,
        IF(
            SUM(--(ISNUMBER(IF($M$5:$AD$5=1,(M36:AD36),""))))&gt;0,
            MAX(IF(
                ISNUMBER(M36:AD36),
                IF(
                    M$5:AD$5=1,
                    M36:AD36,
                    ""),
                "")),
            MAX(IF(
                ISNUMBER(M36:AD36),
                IF(
                    M$5:AD$5=2,
                    M36:AD36,
                    ""),
                ""))
        ),
        IF(
            Parameters!$D$16=1,
            IFERROR(
                AVERAGE(IF(
                    ISNUMBER(M36:AD36),
                    IF(
                        M$5:AD$5=1,
                        M36:AD36,
                        ""),
                    "")),
                AVERAGE(IF(
                    ISNUMBER(M36:AD36),
                    IF(
                        M$5:AD$5=2,
                        M36:AD36,
                        ""),
                    ""))
            ),
            IF(
                Parameters!$D$17=1,
                IFERROR(
                    IF(
                        OR(
                            IF(
                                ISNUMBER(M36:AD36),
                                IF(
                                    M$5:AD$5=1,
                                    M36:AD36,
                                    ""),
                                "")
                            =0),
                        0,
                        GEOMEAN(IF(
                            ISNUMBER(M36:AD36),
                            IF(
                                M$5:AD$5=1,
                                M36:AD36,
                                ""),
                            ""))
                    ),
                    IF(
                        OR(IF(
                            ISNUMBER(M36:AD36),
                            IF(
                                M$5:AD$5=2,
                                M36:AD36,
                                ""),
                            "")
                            =0),
                        0,
                        GEOMEAN(IF(
                            ISNUMBER(M36:AD36),
                            IF(
                                M$5:AD$5=2,
                                M36:AD36,
                                ""),
                            "")))
                )
            )
        )
    )
)</f>
        <v>0</v>
      </c>
      <c r="J36" s="242">
        <v>45103</v>
      </c>
      <c r="K36" s="242">
        <v>44860</v>
      </c>
      <c r="L36" s="91" t="s">
        <v>54</v>
      </c>
      <c r="M36" s="192">
        <v>0</v>
      </c>
      <c r="N36" s="192">
        <v>0</v>
      </c>
      <c r="O36" s="192" t="s">
        <v>409</v>
      </c>
      <c r="P36" s="192">
        <v>0</v>
      </c>
      <c r="Q36" s="192" t="s">
        <v>409</v>
      </c>
      <c r="R36" s="192">
        <v>0</v>
      </c>
      <c r="S36" s="192" t="s">
        <v>409</v>
      </c>
      <c r="T36" s="192" t="s">
        <v>409</v>
      </c>
      <c r="U36" s="192">
        <v>54.7</v>
      </c>
      <c r="V36" s="192" t="s">
        <v>409</v>
      </c>
      <c r="W36" s="192" t="s">
        <v>409</v>
      </c>
      <c r="X36" s="192" t="s">
        <v>409</v>
      </c>
      <c r="Y36" s="192">
        <v>0</v>
      </c>
      <c r="Z36" s="192" t="s">
        <v>409</v>
      </c>
      <c r="AA36" s="34"/>
      <c r="AB36" s="34"/>
      <c r="AC36" s="192"/>
      <c r="AD36" s="192"/>
      <c r="AE36" s="192"/>
      <c r="AF36" s="192"/>
      <c r="AG36" s="192"/>
      <c r="AH36" s="192"/>
    </row>
    <row r="37" spans="1:34" x14ac:dyDescent="0.2">
      <c r="A37" s="84">
        <v>30</v>
      </c>
      <c r="B37" s="84" t="str">
        <f ca="1"/>
        <v>Bhutan</v>
      </c>
      <c r="C37" s="84" t="str">
        <f ca="1"/>
        <v>BTN</v>
      </c>
      <c r="D37" s="219" t="str">
        <f ca="1"/>
        <v>SAS           South Asia</v>
      </c>
      <c r="E37" s="219" t="str">
        <f ca="1"/>
        <v>IDA</v>
      </c>
      <c r="F37" s="190" t="str">
        <f t="shared" ca="1" si="12"/>
        <v/>
      </c>
      <c r="G37" s="80">
        <f>IF(Parameters!$D$21 = 1, MAX(H37, I37),
IF(Parameters!$D$22 = 1, AVERAGE(H37,I37),
IF(Parameters!$D$23 = 1, IF(ISERROR(H37), I37, IFERROR(GEOMEAN(H37, I37), 0)),
IF(Parameters!$D$24, IF(AND(H37=10,I37=10),10,0),
IF(Parameters!$D$25, IF(AND(H37&gt;=7,I37&gt;=7),10,0),
IF(Parameters!$D$26, IF(AND(H37&gt;=7,I37&gt;=7), 10, IF(OR(AND(H37&gt;=7,I37&gt;=5),AND(H37&gt;=5,I37&gt;=7)),6,0)),
IF(Parameters!$D$27, IF(AND(H37&gt;=10,I37&gt;=10), 10, IF(OR(AND(H37&gt;=10,I37&gt;=5),AND(H37&gt;=5,I37&gt;=10)),6,0)),"no method")))))))</f>
        <v>0</v>
      </c>
      <c r="H37" s="80" cm="1">
        <f t="array" ref="H37">IF(
    SUM(IF(
            ISNUMBER(
                IF(
                    $M$4:$AD$4,
                    (M37:AD37),
                    "")),
            1,
            0))
        =0,
    NA(),
    IF(
        Parameters!$D$15=1,
        IF(
            SUM(--(ISNUMBER(IF($M$4:$AD$4=1,(M37:AD37),""))))&gt;0,
            MAX(IF(
                ISNUMBER(M37:AD37),
                IF(
                    M$4:AD$4=1,
                    M37:AD37,
                    ""),
                "")),
            MAX(IF(
                ISNUMBER(M37:AD37),
                IF(
                    M$4:AD$4=2,
                    M37:AD37,
                    ""),
                ""))
        ),
        IF(
            Parameters!$D$16=1,
            IFERROR(
                AVERAGE(IF(
                    ISNUMBER(M37:AD37),
                    IF(
                        M$4:AD$4=1,
                        M37:AD37,
                        ""),
                    "")),
                AVERAGE(IF(
                    ISNUMBER(M37:AD37),
                    IF(
                        M$4:AD$4=2,
                        M37:AD37,
                        ""),
                    ""))
            ),
            IF(
                Parameters!$D$17=1,
                IFERROR(
                    IF(
                        OR(
                            IF(
                                ISNUMBER(M37:AD37),
                                IF(
                                    M$4:AD$4=1,
                                    M37:AD37,
                                    ""),
                                "")
                            =0),
                        0,
                        GEOMEAN(IF(
                            ISNUMBER(M37:AD37),
                            IF(
                                M$4:AD$4=1,
                                M37:AD37,
                                ""),
                            ""))
                    ),
                    IF(
                        OR(IF(
                            ISNUMBER(M37:AD37),
                            IF(
                                M$4:AD$4=2,
                                M37:AD37,
                                ""),
                            "")
                            =0),
                        0,
                        GEOMEAN(IF(
                            ISNUMBER(M37:AD37),
                            IF(
                                M$4:AD$4=2,
                                M37:AD37,
                                ""),
                            "")))
                )
            )
        )
    )
)</f>
        <v>1.01869818310107</v>
      </c>
      <c r="I37" s="191" cm="1">
        <f t="array" ref="I37">IF(
    SUM(IF(
            ISNUMBER(
                IF(
                    $M$5:$AD$5,
                    (M37:AD37),
                    "")),
            1,
            0))
        =0,
    NA(),
    IF(
        Parameters!$D$15=1,
        IF(
            SUM(--(ISNUMBER(IF($M$5:$AD$5=1,(M37:AD37),""))))&gt;0,
            MAX(IF(
                ISNUMBER(M37:AD37),
                IF(
                    M$5:AD$5=1,
                    M37:AD37,
                    ""),
                "")),
            MAX(IF(
                ISNUMBER(M37:AD37),
                IF(
                    M$5:AD$5=2,
                    M37:AD37,
                    ""),
                ""))
        ),
        IF(
            Parameters!$D$16=1,
            IFERROR(
                AVERAGE(IF(
                    ISNUMBER(M37:AD37),
                    IF(
                        M$5:AD$5=1,
                        M37:AD37,
                        ""),
                    "")),
                AVERAGE(IF(
                    ISNUMBER(M37:AD37),
                    IF(
                        M$5:AD$5=2,
                        M37:AD37,
                        ""),
                    ""))
            ),
            IF(
                Parameters!$D$17=1,
                IFERROR(
                    IF(
                        OR(
                            IF(
                                ISNUMBER(M37:AD37),
                                IF(
                                    M$5:AD$5=1,
                                    M37:AD37,
                                    ""),
                                "")
                            =0),
                        0,
                        GEOMEAN(IF(
                            ISNUMBER(M37:AD37),
                            IF(
                                M$5:AD$5=1,
                                M37:AD37,
                                ""),
                            ""))
                    ),
                    IF(
                        OR(IF(
                            ISNUMBER(M37:AD37),
                            IF(
                                M$5:AD$5=2,
                                M37:AD37,
                                ""),
                            "")
                            =0),
                        0,
                        GEOMEAN(IF(
                            ISNUMBER(M37:AD37),
                            IF(
                                M$5:AD$5=2,
                                M37:AD37,
                                ""),
                            "")))
                )
            )
        )
    )
)</f>
        <v>0</v>
      </c>
      <c r="J37" s="242">
        <v>45103</v>
      </c>
      <c r="K37" s="242">
        <v>44860</v>
      </c>
      <c r="L37" s="91" t="s">
        <v>56</v>
      </c>
      <c r="M37" s="192">
        <v>0</v>
      </c>
      <c r="N37" s="192">
        <v>1.01869818310107</v>
      </c>
      <c r="O37" s="192" t="s">
        <v>409</v>
      </c>
      <c r="P37" s="192">
        <v>0</v>
      </c>
      <c r="Q37" s="192" t="s">
        <v>409</v>
      </c>
      <c r="R37" s="192">
        <v>0</v>
      </c>
      <c r="S37" s="192" t="s">
        <v>409</v>
      </c>
      <c r="T37" s="192" t="s">
        <v>409</v>
      </c>
      <c r="U37" s="192">
        <v>66.400000000000006</v>
      </c>
      <c r="V37" s="192" t="s">
        <v>409</v>
      </c>
      <c r="W37" s="192" t="s">
        <v>409</v>
      </c>
      <c r="X37" s="192" t="s">
        <v>409</v>
      </c>
      <c r="Y37" s="192">
        <v>0</v>
      </c>
      <c r="Z37" s="192" t="s">
        <v>409</v>
      </c>
      <c r="AA37" s="34"/>
      <c r="AB37" s="34"/>
      <c r="AC37" s="192"/>
      <c r="AD37" s="192"/>
      <c r="AE37" s="192"/>
      <c r="AF37" s="192"/>
      <c r="AG37" s="192"/>
      <c r="AH37" s="192"/>
    </row>
    <row r="38" spans="1:34" x14ac:dyDescent="0.2">
      <c r="A38" s="84">
        <v>31</v>
      </c>
      <c r="B38" s="84" t="str">
        <f ca="1"/>
        <v>Botswana</v>
      </c>
      <c r="C38" s="84" t="str">
        <f ca="1"/>
        <v>BWA</v>
      </c>
      <c r="D38" s="219" t="str">
        <f ca="1"/>
        <v>SSF           Sub-Saharan Africa</v>
      </c>
      <c r="E38" s="219" t="str">
        <f ca="1"/>
        <v>IBRD</v>
      </c>
      <c r="F38" s="190" t="str">
        <f t="shared" ca="1" si="12"/>
        <v/>
      </c>
      <c r="G38" s="80">
        <f>IF(Parameters!$D$21 = 1, MAX(H38, I38),
IF(Parameters!$D$22 = 1, AVERAGE(H38,I38),
IF(Parameters!$D$23 = 1, IF(ISERROR(H38), I38, IFERROR(GEOMEAN(H38, I38), 0)),
IF(Parameters!$D$24, IF(AND(H38=10,I38=10),10,0),
IF(Parameters!$D$25, IF(AND(H38&gt;=7,I38&gt;=7),10,0),
IF(Parameters!$D$26, IF(AND(H38&gt;=7,I38&gt;=7), 10, IF(OR(AND(H38&gt;=7,I38&gt;=5),AND(H38&gt;=5,I38&gt;=7)),6,0)),
IF(Parameters!$D$27, IF(AND(H38&gt;=10,I38&gt;=10), 10, IF(OR(AND(H38&gt;=10,I38&gt;=5),AND(H38&gt;=5,I38&gt;=10)),6,0)),"no method")))))))</f>
        <v>0</v>
      </c>
      <c r="H38" s="80" cm="1">
        <f t="array" ref="H38">IF(
    SUM(IF(
            ISNUMBER(
                IF(
                    $M$4:$AD$4,
                    (M38:AD38),
                    "")),
            1,
            0))
        =0,
    NA(),
    IF(
        Parameters!$D$15=1,
        IF(
            SUM(--(ISNUMBER(IF($M$4:$AD$4=1,(M38:AD38),""))))&gt;0,
            MAX(IF(
                ISNUMBER(M38:AD38),
                IF(
                    M$4:AD$4=1,
                    M38:AD38,
                    ""),
                "")),
            MAX(IF(
                ISNUMBER(M38:AD38),
                IF(
                    M$4:AD$4=2,
                    M38:AD38,
                    ""),
                ""))
        ),
        IF(
            Parameters!$D$16=1,
            IFERROR(
                AVERAGE(IF(
                    ISNUMBER(M38:AD38),
                    IF(
                        M$4:AD$4=1,
                        M38:AD38,
                        ""),
                    "")),
                AVERAGE(IF(
                    ISNUMBER(M38:AD38),
                    IF(
                        M$4:AD$4=2,
                        M38:AD38,
                        ""),
                    ""))
            ),
            IF(
                Parameters!$D$17=1,
                IFERROR(
                    IF(
                        OR(
                            IF(
                                ISNUMBER(M38:AD38),
                                IF(
                                    M$4:AD$4=1,
                                    M38:AD38,
                                    ""),
                                "")
                            =0),
                        0,
                        GEOMEAN(IF(
                            ISNUMBER(M38:AD38),
                            IF(
                                M$4:AD$4=1,
                                M38:AD38,
                                ""),
                            ""))
                    ),
                    IF(
                        OR(IF(
                            ISNUMBER(M38:AD38),
                            IF(
                                M$4:AD$4=2,
                                M38:AD38,
                                ""),
                            "")
                            =0),
                        0,
                        GEOMEAN(IF(
                            ISNUMBER(M38:AD38),
                            IF(
                                M$4:AD$4=2,
                                M38:AD38,
                                ""),
                            "")))
                )
            )
        )
    )
)</f>
        <v>0</v>
      </c>
      <c r="I38" s="191" cm="1">
        <f t="array" ref="I38">IF(
    SUM(IF(
            ISNUMBER(
                IF(
                    $M$5:$AD$5,
                    (M38:AD38),
                    "")),
            1,
            0))
        =0,
    NA(),
    IF(
        Parameters!$D$15=1,
        IF(
            SUM(--(ISNUMBER(IF($M$5:$AD$5=1,(M38:AD38),""))))&gt;0,
            MAX(IF(
                ISNUMBER(M38:AD38),
                IF(
                    M$5:AD$5=1,
                    M38:AD38,
                    ""),
                "")),
            MAX(IF(
                ISNUMBER(M38:AD38),
                IF(
                    M$5:AD$5=2,
                    M38:AD38,
                    ""),
                ""))
        ),
        IF(
            Parameters!$D$16=1,
            IFERROR(
                AVERAGE(IF(
                    ISNUMBER(M38:AD38),
                    IF(
                        M$5:AD$5=1,
                        M38:AD38,
                        ""),
                    "")),
                AVERAGE(IF(
                    ISNUMBER(M38:AD38),
                    IF(
                        M$5:AD$5=2,
                        M38:AD38,
                        ""),
                    ""))
            ),
            IF(
                Parameters!$D$17=1,
                IFERROR(
                    IF(
                        OR(
                            IF(
                                ISNUMBER(M38:AD38),
                                IF(
                                    M$5:AD$5=1,
                                    M38:AD38,
                                    ""),
                                "")
                            =0),
                        0,
                        GEOMEAN(IF(
                            ISNUMBER(M38:AD38),
                            IF(
                                M$5:AD$5=1,
                                M38:AD38,
                                ""),
                            ""))
                    ),
                    IF(
                        OR(IF(
                            ISNUMBER(M38:AD38),
                            IF(
                                M$5:AD$5=2,
                                M38:AD38,
                                ""),
                            "")
                            =0),
                        0,
                        GEOMEAN(IF(
                            ISNUMBER(M38:AD38),
                            IF(
                                M$5:AD$5=2,
                                M38:AD38,
                                ""),
                            "")))
                )
            )
        )
    )
)</f>
        <v>7</v>
      </c>
      <c r="J38" s="242">
        <v>45103</v>
      </c>
      <c r="K38" s="242">
        <v>45271</v>
      </c>
      <c r="L38" s="91" t="s">
        <v>58</v>
      </c>
      <c r="M38" s="192">
        <v>0</v>
      </c>
      <c r="N38" s="192">
        <v>0</v>
      </c>
      <c r="O38" s="192">
        <v>0</v>
      </c>
      <c r="P38" s="192">
        <v>0</v>
      </c>
      <c r="Q38" s="192" t="s">
        <v>409</v>
      </c>
      <c r="R38" s="192">
        <v>5.3571428571428497</v>
      </c>
      <c r="S38" s="192">
        <v>7</v>
      </c>
      <c r="T38" s="192" t="s">
        <v>409</v>
      </c>
      <c r="U38" s="192">
        <v>55.3</v>
      </c>
      <c r="V38" s="192">
        <v>0.115572017561417</v>
      </c>
      <c r="W38" s="192" t="s">
        <v>409</v>
      </c>
      <c r="X38" s="192" t="s">
        <v>409</v>
      </c>
      <c r="Y38" s="192">
        <v>0.107142857142857</v>
      </c>
      <c r="Z38" s="192">
        <v>242.85714285714201</v>
      </c>
      <c r="AA38" s="34"/>
      <c r="AB38" s="34"/>
      <c r="AC38" s="192"/>
      <c r="AD38" s="192"/>
      <c r="AE38" s="192"/>
      <c r="AF38" s="192"/>
      <c r="AG38" s="192"/>
      <c r="AH38" s="192"/>
    </row>
    <row r="39" spans="1:34" x14ac:dyDescent="0.2">
      <c r="A39" s="84">
        <v>32</v>
      </c>
      <c r="B39" s="84" t="str">
        <f ca="1"/>
        <v>Central African Republic</v>
      </c>
      <c r="C39" s="84" t="str">
        <f ca="1"/>
        <v>CAF</v>
      </c>
      <c r="D39" s="219" t="str">
        <f ca="1"/>
        <v>SSF           Sub-Saharan Africa</v>
      </c>
      <c r="E39" s="219" t="str">
        <f ca="1"/>
        <v>IDA</v>
      </c>
      <c r="F39" s="190" t="str">
        <f t="shared" ca="1" si="12"/>
        <v/>
      </c>
      <c r="G39" s="80">
        <f>IF(Parameters!$D$21 = 1, MAX(H39, I39),
IF(Parameters!$D$22 = 1, AVERAGE(H39,I39),
IF(Parameters!$D$23 = 1, IF(ISERROR(H39), I39, IFERROR(GEOMEAN(H39, I39), 0)),
IF(Parameters!$D$24, IF(AND(H39=10,I39=10),10,0),
IF(Parameters!$D$25, IF(AND(H39&gt;=7,I39&gt;=7),10,0),
IF(Parameters!$D$26, IF(AND(H39&gt;=7,I39&gt;=7), 10, IF(OR(AND(H39&gt;=7,I39&gt;=5),AND(H39&gt;=5,I39&gt;=7)),6,0)),
IF(Parameters!$D$27, IF(AND(H39&gt;=10,I39&gt;=10), 10, IF(OR(AND(H39&gt;=10,I39&gt;=5),AND(H39&gt;=5,I39&gt;=10)),6,0)),"no method")))))))</f>
        <v>0</v>
      </c>
      <c r="H39" s="80" cm="1">
        <f t="array" ref="H39">IF(
    SUM(IF(
            ISNUMBER(
                IF(
                    $M$4:$AD$4,
                    (M39:AD39),
                    "")),
            1,
            0))
        =0,
    NA(),
    IF(
        Parameters!$D$15=1,
        IF(
            SUM(--(ISNUMBER(IF($M$4:$AD$4=1,(M39:AD39),""))))&gt;0,
            MAX(IF(
                ISNUMBER(M39:AD39),
                IF(
                    M$4:AD$4=1,
                    M39:AD39,
                    ""),
                "")),
            MAX(IF(
                ISNUMBER(M39:AD39),
                IF(
                    M$4:AD$4=2,
                    M39:AD39,
                    ""),
                ""))
        ),
        IF(
            Parameters!$D$16=1,
            IFERROR(
                AVERAGE(IF(
                    ISNUMBER(M39:AD39),
                    IF(
                        M$4:AD$4=1,
                        M39:AD39,
                        ""),
                    "")),
                AVERAGE(IF(
                    ISNUMBER(M39:AD39),
                    IF(
                        M$4:AD$4=2,
                        M39:AD39,
                        ""),
                    ""))
            ),
            IF(
                Parameters!$D$17=1,
                IFERROR(
                    IF(
                        OR(
                            IF(
                                ISNUMBER(M39:AD39),
                                IF(
                                    M$4:AD$4=1,
                                    M39:AD39,
                                    ""),
                                "")
                            =0),
                        0,
                        GEOMEAN(IF(
                            ISNUMBER(M39:AD39),
                            IF(
                                M$4:AD$4=1,
                                M39:AD39,
                                ""),
                            ""))
                    ),
                    IF(
                        OR(IF(
                            ISNUMBER(M39:AD39),
                            IF(
                                M$4:AD$4=2,
                                M39:AD39,
                                ""),
                            "")
                            =0),
                        0,
                        GEOMEAN(IF(
                            ISNUMBER(M39:AD39),
                            IF(
                                M$4:AD$4=2,
                                M39:AD39,
                                ""),
                            "")))
                )
            )
        )
    )
)</f>
        <v>10</v>
      </c>
      <c r="I39" s="191" cm="1">
        <f t="array" ref="I39">IF(
    SUM(IF(
            ISNUMBER(
                IF(
                    $M$5:$AD$5,
                    (M39:AD39),
                    "")),
            1,
            0))
        =0,
    NA(),
    IF(
        Parameters!$D$15=1,
        IF(
            SUM(--(ISNUMBER(IF($M$5:$AD$5=1,(M39:AD39),""))))&gt;0,
            MAX(IF(
                ISNUMBER(M39:AD39),
                IF(
                    M$5:AD$5=1,
                    M39:AD39,
                    ""),
                "")),
            MAX(IF(
                ISNUMBER(M39:AD39),
                IF(
                    M$5:AD$5=2,
                    M39:AD39,
                    ""),
                ""))
        ),
        IF(
            Parameters!$D$16=1,
            IFERROR(
                AVERAGE(IF(
                    ISNUMBER(M39:AD39),
                    IF(
                        M$5:AD$5=1,
                        M39:AD39,
                        ""),
                    "")),
                AVERAGE(IF(
                    ISNUMBER(M39:AD39),
                    IF(
                        M$5:AD$5=2,
                        M39:AD39,
                        ""),
                    ""))
            ),
            IF(
                Parameters!$D$17=1,
                IFERROR(
                    IF(
                        OR(
                            IF(
                                ISNUMBER(M39:AD39),
                                IF(
                                    M$5:AD$5=1,
                                    M39:AD39,
                                    ""),
                                "")
                            =0),
                        0,
                        GEOMEAN(IF(
                            ISNUMBER(M39:AD39),
                            IF(
                                M$5:AD$5=1,
                                M39:AD39,
                                ""),
                            ""))
                    ),
                    IF(
                        OR(IF(
                            ISNUMBER(M39:AD39),
                            IF(
                                M$5:AD$5=2,
                                M39:AD39,
                                ""),
                            "")
                            =0),
                        0,
                        GEOMEAN(IF(
                            ISNUMBER(M39:AD39),
                            IF(
                                M$5:AD$5=2,
                                M39:AD39,
                                ""),
                            "")))
                )
            )
        )
    )
)</f>
        <v>0</v>
      </c>
      <c r="J39" s="242">
        <v>44778</v>
      </c>
      <c r="K39" s="242">
        <v>44753</v>
      </c>
      <c r="L39" s="91" t="s">
        <v>60</v>
      </c>
      <c r="M39" s="192">
        <v>10</v>
      </c>
      <c r="N39" s="192">
        <v>9.6842476627271097</v>
      </c>
      <c r="O39" s="192">
        <v>0</v>
      </c>
      <c r="P39" s="192">
        <v>0</v>
      </c>
      <c r="Q39" s="192" t="s">
        <v>409</v>
      </c>
      <c r="R39" s="192">
        <v>0</v>
      </c>
      <c r="S39" s="192">
        <v>0</v>
      </c>
      <c r="T39" s="192" t="s">
        <v>622</v>
      </c>
      <c r="U39" s="192">
        <v>105.7</v>
      </c>
      <c r="V39" s="192">
        <v>-0.27997883747251201</v>
      </c>
      <c r="W39" s="192" t="s">
        <v>409</v>
      </c>
      <c r="X39" s="192" t="s">
        <v>409</v>
      </c>
      <c r="Y39" s="192">
        <v>0</v>
      </c>
      <c r="Z39" s="192">
        <v>-52</v>
      </c>
      <c r="AA39" s="34"/>
      <c r="AB39" s="34"/>
      <c r="AC39" s="192"/>
      <c r="AD39" s="192"/>
      <c r="AE39" s="192"/>
      <c r="AF39" s="192"/>
      <c r="AG39" s="192"/>
      <c r="AH39" s="192"/>
    </row>
    <row r="40" spans="1:34" x14ac:dyDescent="0.2">
      <c r="A40" s="84">
        <v>33</v>
      </c>
      <c r="B40" s="84" t="str">
        <f ca="1"/>
        <v>Canada</v>
      </c>
      <c r="C40" s="84" t="str">
        <f ca="1"/>
        <v>CAN</v>
      </c>
      <c r="D40" s="219" t="str">
        <f ca="1"/>
        <v>NAC           North America</v>
      </c>
      <c r="E40" s="219" t="str">
        <f ca="1"/>
        <v>NA</v>
      </c>
      <c r="F40" s="190" t="str">
        <f t="shared" ca="1" si="12"/>
        <v/>
      </c>
      <c r="G40" s="80">
        <f>IF(Parameters!$D$21 = 1, MAX(H40, I40),
IF(Parameters!$D$22 = 1, AVERAGE(H40,I40),
IF(Parameters!$D$23 = 1, IF(ISERROR(H40), I40, IFERROR(GEOMEAN(H40, I40), 0)),
IF(Parameters!$D$24, IF(AND(H40=10,I40=10),10,0),
IF(Parameters!$D$25, IF(AND(H40&gt;=7,I40&gt;=7),10,0),
IF(Parameters!$D$26, IF(AND(H40&gt;=7,I40&gt;=7), 10, IF(OR(AND(H40&gt;=7,I40&gt;=5),AND(H40&gt;=5,I40&gt;=7)),6,0)),
IF(Parameters!$D$27, IF(AND(H40&gt;=10,I40&gt;=10), 10, IF(OR(AND(H40&gt;=10,I40&gt;=5),AND(H40&gt;=5,I40&gt;=10)),6,0)),"no method")))))))</f>
        <v>0</v>
      </c>
      <c r="H40" s="80" cm="1">
        <f t="array" ref="H40">IF(
    SUM(IF(
            ISNUMBER(
                IF(
                    $M$4:$AD$4,
                    (M40:AD40),
                    "")),
            1,
            0))
        =0,
    NA(),
    IF(
        Parameters!$D$15=1,
        IF(
            SUM(--(ISNUMBER(IF($M$4:$AD$4=1,(M40:AD40),""))))&gt;0,
            MAX(IF(
                ISNUMBER(M40:AD40),
                IF(
                    M$4:AD$4=1,
                    M40:AD40,
                    ""),
                "")),
            MAX(IF(
                ISNUMBER(M40:AD40),
                IF(
                    M$4:AD$4=2,
                    M40:AD40,
                    ""),
                ""))
        ),
        IF(
            Parameters!$D$16=1,
            IFERROR(
                AVERAGE(IF(
                    ISNUMBER(M40:AD40),
                    IF(
                        M$4:AD$4=1,
                        M40:AD40,
                        ""),
                    "")),
                AVERAGE(IF(
                    ISNUMBER(M40:AD40),
                    IF(
                        M$4:AD$4=2,
                        M40:AD40,
                        ""),
                    ""))
            ),
            IF(
                Parameters!$D$17=1,
                IFERROR(
                    IF(
                        OR(
                            IF(
                                ISNUMBER(M40:AD40),
                                IF(
                                    M$4:AD$4=1,
                                    M40:AD40,
                                    ""),
                                "")
                            =0),
                        0,
                        GEOMEAN(IF(
                            ISNUMBER(M40:AD40),
                            IF(
                                M$4:AD$4=1,
                                M40:AD40,
                                ""),
                            ""))
                    ),
                    IF(
                        OR(IF(
                            ISNUMBER(M40:AD40),
                            IF(
                                M$4:AD$4=2,
                                M40:AD40,
                                ""),
                            "")
                            =0),
                        0,
                        GEOMEAN(IF(
                            ISNUMBER(M40:AD40),
                            IF(
                                M$4:AD$4=2,
                                M40:AD40,
                                ""),
                            "")))
                )
            )
        )
    )
)</f>
        <v>0</v>
      </c>
      <c r="I40" s="191" cm="1">
        <f t="array" ref="I40">IF(
    SUM(IF(
            ISNUMBER(
                IF(
                    $M$5:$AD$5,
                    (M40:AD40),
                    "")),
            1,
            0))
        =0,
    NA(),
    IF(
        Parameters!$D$15=1,
        IF(
            SUM(--(ISNUMBER(IF($M$5:$AD$5=1,(M40:AD40),""))))&gt;0,
            MAX(IF(
                ISNUMBER(M40:AD40),
                IF(
                    M$5:AD$5=1,
                    M40:AD40,
                    ""),
                "")),
            MAX(IF(
                ISNUMBER(M40:AD40),
                IF(
                    M$5:AD$5=2,
                    M40:AD40,
                    ""),
                ""))
        ),
        IF(
            Parameters!$D$16=1,
            IFERROR(
                AVERAGE(IF(
                    ISNUMBER(M40:AD40),
                    IF(
                        M$5:AD$5=1,
                        M40:AD40,
                        ""),
                    "")),
                AVERAGE(IF(
                    ISNUMBER(M40:AD40),
                    IF(
                        M$5:AD$5=2,
                        M40:AD40,
                        ""),
                    ""))
            ),
            IF(
                Parameters!$D$17=1,
                IFERROR(
                    IF(
                        OR(
                            IF(
                                ISNUMBER(M40:AD40),
                                IF(
                                    M$5:AD$5=1,
                                    M40:AD40,
                                    ""),
                                "")
                            =0),
                        0,
                        GEOMEAN(IF(
                            ISNUMBER(M40:AD40),
                            IF(
                                M$5:AD$5=1,
                                M40:AD40,
                                ""),
                            ""))
                    ),
                    IF(
                        OR(IF(
                            ISNUMBER(M40:AD40),
                            IF(
                                M$5:AD$5=2,
                                M40:AD40,
                                ""),
                            "")
                            =0),
                        0,
                        GEOMEAN(IF(
                            ISNUMBER(M40:AD40),
                            IF(
                                M$5:AD$5=2,
                                M40:AD40,
                                ""),
                            "")))
                )
            )
        )
    )
)</f>
        <v>5.3571428571428399</v>
      </c>
      <c r="J40" s="242">
        <v>45103</v>
      </c>
      <c r="K40" s="242">
        <v>45142</v>
      </c>
      <c r="L40" s="91" t="s">
        <v>62</v>
      </c>
      <c r="M40" s="192">
        <v>0</v>
      </c>
      <c r="N40" s="192">
        <v>0</v>
      </c>
      <c r="O40" s="192" t="s">
        <v>409</v>
      </c>
      <c r="P40" s="192">
        <v>0</v>
      </c>
      <c r="Q40" s="192" t="s">
        <v>409</v>
      </c>
      <c r="R40" s="192">
        <v>5.3571428571428399</v>
      </c>
      <c r="S40" s="192">
        <v>0</v>
      </c>
      <c r="T40" s="192" t="s">
        <v>409</v>
      </c>
      <c r="U40" s="192">
        <v>18.899999999999999</v>
      </c>
      <c r="V40" s="192" t="s">
        <v>409</v>
      </c>
      <c r="W40" s="192" t="s">
        <v>409</v>
      </c>
      <c r="X40" s="192" t="s">
        <v>409</v>
      </c>
      <c r="Y40" s="192">
        <v>0.107142857142856</v>
      </c>
      <c r="Z40" s="192">
        <v>-100</v>
      </c>
      <c r="AA40" s="34"/>
      <c r="AB40" s="34"/>
      <c r="AC40" s="192"/>
      <c r="AD40" s="192"/>
      <c r="AE40" s="192"/>
      <c r="AF40" s="192"/>
      <c r="AG40" s="192"/>
      <c r="AH40" s="192"/>
    </row>
    <row r="41" spans="1:34" x14ac:dyDescent="0.2">
      <c r="A41" s="84">
        <v>34</v>
      </c>
      <c r="B41" s="84" t="str">
        <f ca="1"/>
        <v>Switzerland</v>
      </c>
      <c r="C41" s="84" t="str">
        <f ca="1"/>
        <v>CHE</v>
      </c>
      <c r="D41" s="219" t="str">
        <f ca="1"/>
        <v>ECS           Europe &amp; Central Asia</v>
      </c>
      <c r="E41" s="219" t="str">
        <f ca="1"/>
        <v>NA</v>
      </c>
      <c r="F41" s="190" t="str">
        <f t="shared" ca="1" si="12"/>
        <v/>
      </c>
      <c r="G41" s="80">
        <f>IF(Parameters!$D$21 = 1, MAX(H41, I41),
IF(Parameters!$D$22 = 1, AVERAGE(H41,I41),
IF(Parameters!$D$23 = 1, IF(ISERROR(H41), I41, IFERROR(GEOMEAN(H41, I41), 0)),
IF(Parameters!$D$24, IF(AND(H41=10,I41=10),10,0),
IF(Parameters!$D$25, IF(AND(H41&gt;=7,I41&gt;=7),10,0),
IF(Parameters!$D$26, IF(AND(H41&gt;=7,I41&gt;=7), 10, IF(OR(AND(H41&gt;=7,I41&gt;=5),AND(H41&gt;=5,I41&gt;=7)),6,0)),
IF(Parameters!$D$27, IF(AND(H41&gt;=10,I41&gt;=10), 10, IF(OR(AND(H41&gt;=10,I41&gt;=5),AND(H41&gt;=5,I41&gt;=10)),6,0)),"no method")))))))</f>
        <v>0</v>
      </c>
      <c r="H41" s="80" cm="1">
        <f t="array" ref="H41">IF(
    SUM(IF(
            ISNUMBER(
                IF(
                    $M$4:$AD$4,
                    (M41:AD41),
                    "")),
            1,
            0))
        =0,
    NA(),
    IF(
        Parameters!$D$15=1,
        IF(
            SUM(--(ISNUMBER(IF($M$4:$AD$4=1,(M41:AD41),""))))&gt;0,
            MAX(IF(
                ISNUMBER(M41:AD41),
                IF(
                    M$4:AD$4=1,
                    M41:AD41,
                    ""),
                "")),
            MAX(IF(
                ISNUMBER(M41:AD41),
                IF(
                    M$4:AD$4=2,
                    M41:AD41,
                    ""),
                ""))
        ),
        IF(
            Parameters!$D$16=1,
            IFERROR(
                AVERAGE(IF(
                    ISNUMBER(M41:AD41),
                    IF(
                        M$4:AD$4=1,
                        M41:AD41,
                        ""),
                    "")),
                AVERAGE(IF(
                    ISNUMBER(M41:AD41),
                    IF(
                        M$4:AD$4=2,
                        M41:AD41,
                        ""),
                    ""))
            ),
            IF(
                Parameters!$D$17=1,
                IFERROR(
                    IF(
                        OR(
                            IF(
                                ISNUMBER(M41:AD41),
                                IF(
                                    M$4:AD$4=1,
                                    M41:AD41,
                                    ""),
                                "")
                            =0),
                        0,
                        GEOMEAN(IF(
                            ISNUMBER(M41:AD41),
                            IF(
                                M$4:AD$4=1,
                                M41:AD41,
                                ""),
                            ""))
                    ),
                    IF(
                        OR(IF(
                            ISNUMBER(M41:AD41),
                            IF(
                                M$4:AD$4=2,
                                M41:AD41,
                                ""),
                            "")
                            =0),
                        0,
                        GEOMEAN(IF(
                            ISNUMBER(M41:AD41),
                            IF(
                                M$4:AD$4=2,
                                M41:AD41,
                                ""),
                            "")))
                )
            )
        )
    )
)</f>
        <v>0</v>
      </c>
      <c r="I41" s="191" cm="1">
        <f t="array" ref="I41">IF(
    SUM(IF(
            ISNUMBER(
                IF(
                    $M$5:$AD$5,
                    (M41:AD41),
                    "")),
            1,
            0))
        =0,
    NA(),
    IF(
        Parameters!$D$15=1,
        IF(
            SUM(--(ISNUMBER(IF($M$5:$AD$5=1,(M41:AD41),""))))&gt;0,
            MAX(IF(
                ISNUMBER(M41:AD41),
                IF(
                    M$5:AD$5=1,
                    M41:AD41,
                    ""),
                "")),
            MAX(IF(
                ISNUMBER(M41:AD41),
                IF(
                    M$5:AD$5=2,
                    M41:AD41,
                    ""),
                ""))
        ),
        IF(
            Parameters!$D$16=1,
            IFERROR(
                AVERAGE(IF(
                    ISNUMBER(M41:AD41),
                    IF(
                        M$5:AD$5=1,
                        M41:AD41,
                        ""),
                    "")),
                AVERAGE(IF(
                    ISNUMBER(M41:AD41),
                    IF(
                        M$5:AD$5=2,
                        M41:AD41,
                        ""),
                    ""))
            ),
            IF(
                Parameters!$D$17=1,
                IFERROR(
                    IF(
                        OR(
                            IF(
                                ISNUMBER(M41:AD41),
                                IF(
                                    M$5:AD$5=1,
                                    M41:AD41,
                                    ""),
                                "")
                            =0),
                        0,
                        GEOMEAN(IF(
                            ISNUMBER(M41:AD41),
                            IF(
                                M$5:AD$5=1,
                                M41:AD41,
                                ""),
                            ""))
                    ),
                    IF(
                        OR(IF(
                            ISNUMBER(M41:AD41),
                            IF(
                                M$5:AD$5=2,
                                M41:AD41,
                                ""),
                            "")
                            =0),
                        0,
                        GEOMEAN(IF(
                            ISNUMBER(M41:AD41),
                            IF(
                                M$5:AD$5=2,
                                M41:AD41,
                                ""),
                            "")))
                )
            )
        )
    )
)</f>
        <v>0</v>
      </c>
      <c r="J41" s="242">
        <v>45103</v>
      </c>
      <c r="K41" s="242">
        <v>44860</v>
      </c>
      <c r="L41" s="91" t="s">
        <v>64</v>
      </c>
      <c r="M41" s="192">
        <v>0</v>
      </c>
      <c r="N41" s="192">
        <v>0</v>
      </c>
      <c r="O41" s="192" t="s">
        <v>409</v>
      </c>
      <c r="P41" s="192">
        <v>0</v>
      </c>
      <c r="Q41" s="192" t="s">
        <v>409</v>
      </c>
      <c r="R41" s="192">
        <v>0</v>
      </c>
      <c r="S41" s="192" t="s">
        <v>409</v>
      </c>
      <c r="T41" s="192" t="s">
        <v>409</v>
      </c>
      <c r="U41" s="192">
        <v>17.8</v>
      </c>
      <c r="V41" s="192" t="s">
        <v>409</v>
      </c>
      <c r="W41" s="192" t="s">
        <v>409</v>
      </c>
      <c r="X41" s="192" t="s">
        <v>409</v>
      </c>
      <c r="Y41" s="192">
        <v>0</v>
      </c>
      <c r="Z41" s="192" t="s">
        <v>409</v>
      </c>
      <c r="AA41" s="34"/>
      <c r="AB41" s="34"/>
      <c r="AC41" s="192"/>
      <c r="AD41" s="192"/>
      <c r="AE41" s="192"/>
      <c r="AF41" s="192"/>
      <c r="AG41" s="192"/>
      <c r="AH41" s="192"/>
    </row>
    <row r="42" spans="1:34" x14ac:dyDescent="0.2">
      <c r="A42" s="84">
        <v>35</v>
      </c>
      <c r="B42" s="84" t="str">
        <f ca="1"/>
        <v>Channel Islands</v>
      </c>
      <c r="C42" s="84" t="str">
        <f ca="1"/>
        <v>CHI</v>
      </c>
      <c r="D42" s="219" t="str">
        <f ca="1"/>
        <v>ECS           Europe &amp; Central Asia</v>
      </c>
      <c r="E42" s="219" t="str">
        <f ca="1"/>
        <v>NA</v>
      </c>
      <c r="F42" s="190" t="str">
        <f t="shared" ca="1" si="12"/>
        <v/>
      </c>
      <c r="G42" s="80">
        <f>IF(Parameters!$D$21 = 1, MAX(H42, I42),
IF(Parameters!$D$22 = 1, AVERAGE(H42,I42),
IF(Parameters!$D$23 = 1, IF(ISERROR(H42), I42, IFERROR(GEOMEAN(H42, I42), 0)),
IF(Parameters!$D$24, IF(AND(H42=10,I42=10),10,0),
IF(Parameters!$D$25, IF(AND(H42&gt;=7,I42&gt;=7),10,0),
IF(Parameters!$D$26, IF(AND(H42&gt;=7,I42&gt;=7), 10, IF(OR(AND(H42&gt;=7,I42&gt;=5),AND(H42&gt;=5,I42&gt;=7)),6,0)),
IF(Parameters!$D$27, IF(AND(H42&gt;=10,I42&gt;=10), 10, IF(OR(AND(H42&gt;=10,I42&gt;=5),AND(H42&gt;=5,I42&gt;=10)),6,0)),"no method")))))))</f>
        <v>0</v>
      </c>
      <c r="H42" s="80" cm="1">
        <f t="array" ref="H42">IF(
    SUM(IF(
            ISNUMBER(
                IF(
                    $M$4:$AD$4,
                    (M42:AD42),
                    "")),
            1,
            0))
        =0,
    NA(),
    IF(
        Parameters!$D$15=1,
        IF(
            SUM(--(ISNUMBER(IF($M$4:$AD$4=1,(M42:AD42),""))))&gt;0,
            MAX(IF(
                ISNUMBER(M42:AD42),
                IF(
                    M$4:AD$4=1,
                    M42:AD42,
                    ""),
                "")),
            MAX(IF(
                ISNUMBER(M42:AD42),
                IF(
                    M$4:AD$4=2,
                    M42:AD42,
                    ""),
                ""))
        ),
        IF(
            Parameters!$D$16=1,
            IFERROR(
                AVERAGE(IF(
                    ISNUMBER(M42:AD42),
                    IF(
                        M$4:AD$4=1,
                        M42:AD42,
                        ""),
                    "")),
                AVERAGE(IF(
                    ISNUMBER(M42:AD42),
                    IF(
                        M$4:AD$4=2,
                        M42:AD42,
                        ""),
                    ""))
            ),
            IF(
                Parameters!$D$17=1,
                IFERROR(
                    IF(
                        OR(
                            IF(
                                ISNUMBER(M42:AD42),
                                IF(
                                    M$4:AD$4=1,
                                    M42:AD42,
                                    ""),
                                "")
                            =0),
                        0,
                        GEOMEAN(IF(
                            ISNUMBER(M42:AD42),
                            IF(
                                M$4:AD$4=1,
                                M42:AD42,
                                ""),
                            ""))
                    ),
                    IF(
                        OR(IF(
                            ISNUMBER(M42:AD42),
                            IF(
                                M$4:AD$4=2,
                                M42:AD42,
                                ""),
                            "")
                            =0),
                        0,
                        GEOMEAN(IF(
                            ISNUMBER(M42:AD42),
                            IF(
                                M$4:AD$4=2,
                                M42:AD42,
                                ""),
                            "")))
                )
            )
        )
    )
)</f>
        <v>0</v>
      </c>
      <c r="I42" s="191" cm="1">
        <f t="array" ref="I42">IF(
    SUM(IF(
            ISNUMBER(
                IF(
                    $M$5:$AD$5,
                    (M42:AD42),
                    "")),
            1,
            0))
        =0,
    NA(),
    IF(
        Parameters!$D$15=1,
        IF(
            SUM(--(ISNUMBER(IF($M$5:$AD$5=1,(M42:AD42),""))))&gt;0,
            MAX(IF(
                ISNUMBER(M42:AD42),
                IF(
                    M$5:AD$5=1,
                    M42:AD42,
                    ""),
                "")),
            MAX(IF(
                ISNUMBER(M42:AD42),
                IF(
                    M$5:AD$5=2,
                    M42:AD42,
                    ""),
                ""))
        ),
        IF(
            Parameters!$D$16=1,
            IFERROR(
                AVERAGE(IF(
                    ISNUMBER(M42:AD42),
                    IF(
                        M$5:AD$5=1,
                        M42:AD42,
                        ""),
                    "")),
                AVERAGE(IF(
                    ISNUMBER(M42:AD42),
                    IF(
                        M$5:AD$5=2,
                        M42:AD42,
                        ""),
                    ""))
            ),
            IF(
                Parameters!$D$17=1,
                IFERROR(
                    IF(
                        OR(
                            IF(
                                ISNUMBER(M42:AD42),
                                IF(
                                    M$5:AD$5=1,
                                    M42:AD42,
                                    ""),
                                "")
                            =0),
                        0,
                        GEOMEAN(IF(
                            ISNUMBER(M42:AD42),
                            IF(
                                M$5:AD$5=1,
                                M42:AD42,
                                ""),
                            ""))
                    ),
                    IF(
                        OR(IF(
                            ISNUMBER(M42:AD42),
                            IF(
                                M$5:AD$5=2,
                                M42:AD42,
                                ""),
                            "")
                            =0),
                        0,
                        GEOMEAN(IF(
                            ISNUMBER(M42:AD42),
                            IF(
                                M$5:AD$5=2,
                                M42:AD42,
                                ""),
                            "")))
                )
            )
        )
    )
)</f>
        <v>0</v>
      </c>
      <c r="J42" s="242" t="s">
        <v>409</v>
      </c>
      <c r="K42" s="242" t="s">
        <v>409</v>
      </c>
      <c r="L42" s="91" t="s">
        <v>698</v>
      </c>
      <c r="M42" s="192">
        <v>0</v>
      </c>
      <c r="N42" s="192" t="s">
        <v>409</v>
      </c>
      <c r="O42" s="192" t="s">
        <v>409</v>
      </c>
      <c r="P42" s="192">
        <v>0</v>
      </c>
      <c r="Q42" s="192" t="s">
        <v>409</v>
      </c>
      <c r="R42" s="192" t="s">
        <v>409</v>
      </c>
      <c r="S42" s="192" t="s">
        <v>409</v>
      </c>
      <c r="T42" s="192" t="s">
        <v>409</v>
      </c>
      <c r="U42" s="192" t="s">
        <v>409</v>
      </c>
      <c r="V42" s="192" t="s">
        <v>409</v>
      </c>
      <c r="W42" s="192" t="s">
        <v>409</v>
      </c>
      <c r="X42" s="192" t="s">
        <v>409</v>
      </c>
      <c r="Y42" s="192" t="s">
        <v>409</v>
      </c>
      <c r="Z42" s="192" t="s">
        <v>409</v>
      </c>
      <c r="AA42" s="34"/>
      <c r="AB42" s="34"/>
      <c r="AC42" s="192"/>
      <c r="AD42" s="192"/>
      <c r="AE42" s="192"/>
      <c r="AF42" s="192"/>
      <c r="AG42" s="192"/>
      <c r="AH42" s="192"/>
    </row>
    <row r="43" spans="1:34" x14ac:dyDescent="0.2">
      <c r="A43" s="84">
        <v>36</v>
      </c>
      <c r="B43" s="84" t="str">
        <f ca="1"/>
        <v>Chile</v>
      </c>
      <c r="C43" s="84" t="str">
        <f ca="1"/>
        <v>CHL</v>
      </c>
      <c r="D43" s="219" t="str">
        <f ca="1"/>
        <v>LCN           Latin America &amp; Caribbean</v>
      </c>
      <c r="E43" s="219" t="str">
        <f ca="1"/>
        <v>IBRD</v>
      </c>
      <c r="F43" s="190" t="str">
        <f t="shared" ca="1" si="12"/>
        <v/>
      </c>
      <c r="G43" s="80">
        <f>IF(Parameters!$D$21 = 1, MAX(H43, I43),
IF(Parameters!$D$22 = 1, AVERAGE(H43,I43),
IF(Parameters!$D$23 = 1, IF(ISERROR(H43), I43, IFERROR(GEOMEAN(H43, I43), 0)),
IF(Parameters!$D$24, IF(AND(H43=10,I43=10),10,0),
IF(Parameters!$D$25, IF(AND(H43&gt;=7,I43&gt;=7),10,0),
IF(Parameters!$D$26, IF(AND(H43&gt;=7,I43&gt;=7), 10, IF(OR(AND(H43&gt;=7,I43&gt;=5),AND(H43&gt;=5,I43&gt;=7)),6,0)),
IF(Parameters!$D$27, IF(AND(H43&gt;=10,I43&gt;=10), 10, IF(OR(AND(H43&gt;=10,I43&gt;=5),AND(H43&gt;=5,I43&gt;=10)),6,0)),"no method")))))))</f>
        <v>0</v>
      </c>
      <c r="H43" s="80" cm="1">
        <f t="array" ref="H43">IF(
    SUM(IF(
            ISNUMBER(
                IF(
                    $M$4:$AD$4,
                    (M43:AD43),
                    "")),
            1,
            0))
        =0,
    NA(),
    IF(
        Parameters!$D$15=1,
        IF(
            SUM(--(ISNUMBER(IF($M$4:$AD$4=1,(M43:AD43),""))))&gt;0,
            MAX(IF(
                ISNUMBER(M43:AD43),
                IF(
                    M$4:AD$4=1,
                    M43:AD43,
                    ""),
                "")),
            MAX(IF(
                ISNUMBER(M43:AD43),
                IF(
                    M$4:AD$4=2,
                    M43:AD43,
                    ""),
                ""))
        ),
        IF(
            Parameters!$D$16=1,
            IFERROR(
                AVERAGE(IF(
                    ISNUMBER(M43:AD43),
                    IF(
                        M$4:AD$4=1,
                        M43:AD43,
                        ""),
                    "")),
                AVERAGE(IF(
                    ISNUMBER(M43:AD43),
                    IF(
                        M$4:AD$4=2,
                        M43:AD43,
                        ""),
                    ""))
            ),
            IF(
                Parameters!$D$17=1,
                IFERROR(
                    IF(
                        OR(
                            IF(
                                ISNUMBER(M43:AD43),
                                IF(
                                    M$4:AD$4=1,
                                    M43:AD43,
                                    ""),
                                "")
                            =0),
                        0,
                        GEOMEAN(IF(
                            ISNUMBER(M43:AD43),
                            IF(
                                M$4:AD$4=1,
                                M43:AD43,
                                ""),
                            ""))
                    ),
                    IF(
                        OR(IF(
                            ISNUMBER(M43:AD43),
                            IF(
                                M$4:AD$4=2,
                                M43:AD43,
                                ""),
                            "")
                            =0),
                        0,
                        GEOMEAN(IF(
                            ISNUMBER(M43:AD43),
                            IF(
                                M$4:AD$4=2,
                                M43:AD43,
                                ""),
                            "")))
                )
            )
        )
    )
)</f>
        <v>0</v>
      </c>
      <c r="I43" s="191" cm="1">
        <f t="array" ref="I43">IF(
    SUM(IF(
            ISNUMBER(
                IF(
                    $M$5:$AD$5,
                    (M43:AD43),
                    "")),
            1,
            0))
        =0,
    NA(),
    IF(
        Parameters!$D$15=1,
        IF(
            SUM(--(ISNUMBER(IF($M$5:$AD$5=1,(M43:AD43),""))))&gt;0,
            MAX(IF(
                ISNUMBER(M43:AD43),
                IF(
                    M$5:AD$5=1,
                    M43:AD43,
                    ""),
                "")),
            MAX(IF(
                ISNUMBER(M43:AD43),
                IF(
                    M$5:AD$5=2,
                    M43:AD43,
                    ""),
                ""))
        ),
        IF(
            Parameters!$D$16=1,
            IFERROR(
                AVERAGE(IF(
                    ISNUMBER(M43:AD43),
                    IF(
                        M$5:AD$5=1,
                        M43:AD43,
                        ""),
                    "")),
                AVERAGE(IF(
                    ISNUMBER(M43:AD43),
                    IF(
                        M$5:AD$5=2,
                        M43:AD43,
                        ""),
                    ""))
            ),
            IF(
                Parameters!$D$17=1,
                IFERROR(
                    IF(
                        OR(
                            IF(
                                ISNUMBER(M43:AD43),
                                IF(
                                    M$5:AD$5=1,
                                    M43:AD43,
                                    ""),
                                "")
                            =0),
                        0,
                        GEOMEAN(IF(
                            ISNUMBER(M43:AD43),
                            IF(
                                M$5:AD$5=1,
                                M43:AD43,
                                ""),
                            ""))
                    ),
                    IF(
                        OR(IF(
                            ISNUMBER(M43:AD43),
                            IF(
                                M$5:AD$5=2,
                                M43:AD43,
                                ""),
                            "")
                            =0),
                        0,
                        GEOMEAN(IF(
                            ISNUMBER(M43:AD43),
                            IF(
                                M$5:AD$5=2,
                                M43:AD43,
                                ""),
                            "")))
                )
            )
        )
    )
)</f>
        <v>7</v>
      </c>
      <c r="J43" s="242">
        <v>45103</v>
      </c>
      <c r="K43" s="242">
        <v>45272</v>
      </c>
      <c r="L43" s="91" t="s">
        <v>66</v>
      </c>
      <c r="M43" s="192">
        <v>0</v>
      </c>
      <c r="N43" s="192">
        <v>0</v>
      </c>
      <c r="O43" s="192" t="s">
        <v>409</v>
      </c>
      <c r="P43" s="192">
        <v>0</v>
      </c>
      <c r="Q43" s="192" t="s">
        <v>409</v>
      </c>
      <c r="R43" s="192">
        <v>7</v>
      </c>
      <c r="S43" s="192">
        <v>7</v>
      </c>
      <c r="T43" s="192" t="s">
        <v>409</v>
      </c>
      <c r="U43" s="192">
        <v>42.2</v>
      </c>
      <c r="V43" s="192" t="s">
        <v>409</v>
      </c>
      <c r="W43" s="192" t="s">
        <v>409</v>
      </c>
      <c r="X43" s="192" t="s">
        <v>409</v>
      </c>
      <c r="Y43" s="192">
        <v>0.214285714285714</v>
      </c>
      <c r="Z43" s="192">
        <v>100</v>
      </c>
      <c r="AA43" s="34"/>
      <c r="AB43" s="34"/>
      <c r="AC43" s="192"/>
      <c r="AD43" s="192"/>
      <c r="AE43" s="192"/>
      <c r="AF43" s="192"/>
      <c r="AG43" s="192"/>
      <c r="AH43" s="192"/>
    </row>
    <row r="44" spans="1:34" x14ac:dyDescent="0.2">
      <c r="A44" s="84">
        <v>37</v>
      </c>
      <c r="B44" s="84" t="str">
        <f ca="1"/>
        <v>China</v>
      </c>
      <c r="C44" s="84" t="str">
        <f ca="1"/>
        <v>CHN</v>
      </c>
      <c r="D44" s="219" t="str">
        <f ca="1"/>
        <v>EAS           East Asia &amp; Pacific</v>
      </c>
      <c r="E44" s="219" t="str">
        <f ca="1"/>
        <v>IBRD</v>
      </c>
      <c r="F44" s="190" t="str">
        <f t="shared" ca="1" si="12"/>
        <v/>
      </c>
      <c r="G44" s="80">
        <f>IF(Parameters!$D$21 = 1, MAX(H44, I44),
IF(Parameters!$D$22 = 1, AVERAGE(H44,I44),
IF(Parameters!$D$23 = 1, IF(ISERROR(H44), I44, IFERROR(GEOMEAN(H44, I44), 0)),
IF(Parameters!$D$24, IF(AND(H44=10,I44=10),10,0),
IF(Parameters!$D$25, IF(AND(H44&gt;=7,I44&gt;=7),10,0),
IF(Parameters!$D$26, IF(AND(H44&gt;=7,I44&gt;=7), 10, IF(OR(AND(H44&gt;=7,I44&gt;=5),AND(H44&gt;=5,I44&gt;=7)),6,0)),
IF(Parameters!$D$27, IF(AND(H44&gt;=10,I44&gt;=10), 10, IF(OR(AND(H44&gt;=10,I44&gt;=5),AND(H44&gt;=5,I44&gt;=10)),6,0)),"no method")))))))</f>
        <v>2.263705050888372</v>
      </c>
      <c r="H44" s="80" cm="1">
        <f t="array" ref="H44">IF(
    SUM(IF(
            ISNUMBER(
                IF(
                    $M$4:$AD$4,
                    (M44:AD44),
                    "")),
            1,
            0))
        =0,
    NA(),
    IF(
        Parameters!$D$15=1,
        IF(
            SUM(--(ISNUMBER(IF($M$4:$AD$4=1,(M44:AD44),""))))&gt;0,
            MAX(IF(
                ISNUMBER(M44:AD44),
                IF(
                    M$4:AD$4=1,
                    M44:AD44,
                    ""),
                "")),
            MAX(IF(
                ISNUMBER(M44:AD44),
                IF(
                    M$4:AD$4=2,
                    M44:AD44,
                    ""),
                ""))
        ),
        IF(
            Parameters!$D$16=1,
            IFERROR(
                AVERAGE(IF(
                    ISNUMBER(M44:AD44),
                    IF(
                        M$4:AD$4=1,
                        M44:AD44,
                        ""),
                    "")),
                AVERAGE(IF(
                    ISNUMBER(M44:AD44),
                    IF(
                        M$4:AD$4=2,
                        M44:AD44,
                        ""),
                    ""))
            ),
            IF(
                Parameters!$D$17=1,
                IFERROR(
                    IF(
                        OR(
                            IF(
                                ISNUMBER(M44:AD44),
                                IF(
                                    M$4:AD$4=1,
                                    M44:AD44,
                                    ""),
                                "")
                            =0),
                        0,
                        GEOMEAN(IF(
                            ISNUMBER(M44:AD44),
                            IF(
                                M$4:AD$4=1,
                                M44:AD44,
                                ""),
                            ""))
                    ),
                    IF(
                        OR(IF(
                            ISNUMBER(M44:AD44),
                            IF(
                                M$4:AD$4=2,
                                M44:AD44,
                                ""),
                            "")
                            =0),
                        0,
                        GEOMEAN(IF(
                            ISNUMBER(M44:AD44),
                            IF(
                                M$4:AD$4=2,
                                M44:AD44,
                                ""),
                            "")))
                )
            )
        )
    )
)</f>
        <v>0.73205150820250398</v>
      </c>
      <c r="I44" s="191" cm="1">
        <f t="array" ref="I44">IF(
    SUM(IF(
            ISNUMBER(
                IF(
                    $M$5:$AD$5,
                    (M44:AD44),
                    "")),
            1,
            0))
        =0,
    NA(),
    IF(
        Parameters!$D$15=1,
        IF(
            SUM(--(ISNUMBER(IF($M$5:$AD$5=1,(M44:AD44),""))))&gt;0,
            MAX(IF(
                ISNUMBER(M44:AD44),
                IF(
                    M$5:AD$5=1,
                    M44:AD44,
                    ""),
                "")),
            MAX(IF(
                ISNUMBER(M44:AD44),
                IF(
                    M$5:AD$5=2,
                    M44:AD44,
                    ""),
                ""))
        ),
        IF(
            Parameters!$D$16=1,
            IFERROR(
                AVERAGE(IF(
                    ISNUMBER(M44:AD44),
                    IF(
                        M$5:AD$5=1,
                        M44:AD44,
                        ""),
                    "")),
                AVERAGE(IF(
                    ISNUMBER(M44:AD44),
                    IF(
                        M$5:AD$5=2,
                        M44:AD44,
                        ""),
                    ""))
            ),
            IF(
                Parameters!$D$17=1,
                IFERROR(
                    IF(
                        OR(
                            IF(
                                ISNUMBER(M44:AD44),
                                IF(
                                    M$5:AD$5=1,
                                    M44:AD44,
                                    ""),
                                "")
                            =0),
                        0,
                        GEOMEAN(IF(
                            ISNUMBER(M44:AD44),
                            IF(
                                M$5:AD$5=1,
                                M44:AD44,
                                ""),
                            ""))
                    ),
                    IF(
                        OR(IF(
                            ISNUMBER(M44:AD44),
                            IF(
                                M$5:AD$5=2,
                                M44:AD44,
                                ""),
                            "")
                            =0),
                        0,
                        GEOMEAN(IF(
                            ISNUMBER(M44:AD44),
                            IF(
                                M$5:AD$5=2,
                                M44:AD44,
                                ""),
                            "")))
                )
            )
        )
    )
)</f>
        <v>7</v>
      </c>
      <c r="J44" s="242">
        <v>45103</v>
      </c>
      <c r="K44" s="242">
        <v>45259</v>
      </c>
      <c r="L44" s="91" t="s">
        <v>68</v>
      </c>
      <c r="M44" s="192">
        <v>0</v>
      </c>
      <c r="N44" s="192">
        <v>0.73205150820250398</v>
      </c>
      <c r="O44" s="192" t="s">
        <v>409</v>
      </c>
      <c r="P44" s="192">
        <v>0</v>
      </c>
      <c r="Q44" s="192" t="s">
        <v>409</v>
      </c>
      <c r="R44" s="192">
        <v>0</v>
      </c>
      <c r="S44" s="192">
        <v>7</v>
      </c>
      <c r="T44" s="192" t="s">
        <v>409</v>
      </c>
      <c r="U44" s="192">
        <v>65.099999999999994</v>
      </c>
      <c r="V44" s="192" t="s">
        <v>409</v>
      </c>
      <c r="W44" s="192" t="s">
        <v>409</v>
      </c>
      <c r="X44" s="192" t="s">
        <v>409</v>
      </c>
      <c r="Y44" s="192">
        <v>0</v>
      </c>
      <c r="Z44" s="192">
        <v>300</v>
      </c>
      <c r="AA44" s="34"/>
      <c r="AB44" s="34"/>
      <c r="AC44" s="192"/>
      <c r="AD44" s="192"/>
      <c r="AE44" s="192"/>
      <c r="AF44" s="192"/>
      <c r="AG44" s="192"/>
      <c r="AH44" s="192"/>
    </row>
    <row r="45" spans="1:34" x14ac:dyDescent="0.2">
      <c r="A45" s="84">
        <v>38</v>
      </c>
      <c r="B45" s="84" t="str">
        <f ca="1"/>
        <v>Côte d’Ivoire</v>
      </c>
      <c r="C45" s="84" t="str">
        <f ca="1"/>
        <v>CIV</v>
      </c>
      <c r="D45" s="219" t="str">
        <f ca="1"/>
        <v>SSF           Sub-Saharan Africa</v>
      </c>
      <c r="E45" s="219" t="str">
        <f ca="1"/>
        <v>IDA</v>
      </c>
      <c r="F45" s="190" t="str">
        <f t="shared" ca="1" si="12"/>
        <v/>
      </c>
      <c r="G45" s="80">
        <f>IF(Parameters!$D$21 = 1, MAX(H45, I45),
IF(Parameters!$D$22 = 1, AVERAGE(H45,I45),
IF(Parameters!$D$23 = 1, IF(ISERROR(H45), I45, IFERROR(GEOMEAN(H45, I45), 0)),
IF(Parameters!$D$24, IF(AND(H45=10,I45=10),10,0),
IF(Parameters!$D$25, IF(AND(H45&gt;=7,I45&gt;=7),10,0),
IF(Parameters!$D$26, IF(AND(H45&gt;=7,I45&gt;=7), 10, IF(OR(AND(H45&gt;=7,I45&gt;=5),AND(H45&gt;=5,I45&gt;=7)),6,0)),
IF(Parameters!$D$27, IF(AND(H45&gt;=10,I45&gt;=10), 10, IF(OR(AND(H45&gt;=10,I45&gt;=5),AND(H45&gt;=5,I45&gt;=10)),6,0)),"no method")))))))</f>
        <v>6.2514771583032021</v>
      </c>
      <c r="H45" s="80" cm="1">
        <f t="array" ref="H45">IF(
    SUM(IF(
            ISNUMBER(
                IF(
                    $M$4:$AD$4,
                    (M45:AD45),
                    "")),
            1,
            0))
        =0,
    NA(),
    IF(
        Parameters!$D$15=1,
        IF(
            SUM(--(ISNUMBER(IF($M$4:$AD$4=1,(M45:AD45),""))))&gt;0,
            MAX(IF(
                ISNUMBER(M45:AD45),
                IF(
                    M$4:AD$4=1,
                    M45:AD45,
                    ""),
                "")),
            MAX(IF(
                ISNUMBER(M45:AD45),
                IF(
                    M$4:AD$4=2,
                    M45:AD45,
                    ""),
                ""))
        ),
        IF(
            Parameters!$D$16=1,
            IFERROR(
                AVERAGE(IF(
                    ISNUMBER(M45:AD45),
                    IF(
                        M$4:AD$4=1,
                        M45:AD45,
                        ""),
                    "")),
                AVERAGE(IF(
                    ISNUMBER(M45:AD45),
                    IF(
                        M$4:AD$4=2,
                        M45:AD45,
                        ""),
                    ""))
            ),
            IF(
                Parameters!$D$17=1,
                IFERROR(
                    IF(
                        OR(
                            IF(
                                ISNUMBER(M45:AD45),
                                IF(
                                    M$4:AD$4=1,
                                    M45:AD45,
                                    ""),
                                "")
                            =0),
                        0,
                        GEOMEAN(IF(
                            ISNUMBER(M45:AD45),
                            IF(
                                M$4:AD$4=1,
                                M45:AD45,
                                ""),
                            ""))
                    ),
                    IF(
                        OR(IF(
                            ISNUMBER(M45:AD45),
                            IF(
                                M$4:AD$4=2,
                                M45:AD45,
                                ""),
                            "")
                            =0),
                        0,
                        GEOMEAN(IF(
                            ISNUMBER(M45:AD45),
                            IF(
                                M$4:AD$4=2,
                                M45:AD45,
                                ""),
                            "")))
                )
            )
        )
    )
)</f>
        <v>5.5829952372552398</v>
      </c>
      <c r="I45" s="191" cm="1">
        <f t="array" ref="I45">IF(
    SUM(IF(
            ISNUMBER(
                IF(
                    $M$5:$AD$5,
                    (M45:AD45),
                    "")),
            1,
            0))
        =0,
    NA(),
    IF(
        Parameters!$D$15=1,
        IF(
            SUM(--(ISNUMBER(IF($M$5:$AD$5=1,(M45:AD45),""))))&gt;0,
            MAX(IF(
                ISNUMBER(M45:AD45),
                IF(
                    M$5:AD$5=1,
                    M45:AD45,
                    ""),
                "")),
            MAX(IF(
                ISNUMBER(M45:AD45),
                IF(
                    M$5:AD$5=2,
                    M45:AD45,
                    ""),
                ""))
        ),
        IF(
            Parameters!$D$16=1,
            IFERROR(
                AVERAGE(IF(
                    ISNUMBER(M45:AD45),
                    IF(
                        M$5:AD$5=1,
                        M45:AD45,
                        ""),
                    "")),
                AVERAGE(IF(
                    ISNUMBER(M45:AD45),
                    IF(
                        M$5:AD$5=2,
                        M45:AD45,
                        ""),
                    ""))
            ),
            IF(
                Parameters!$D$17=1,
                IFERROR(
                    IF(
                        OR(
                            IF(
                                ISNUMBER(M45:AD45),
                                IF(
                                    M$5:AD$5=1,
                                    M45:AD45,
                                    ""),
                                "")
                            =0),
                        0,
                        GEOMEAN(IF(
                            ISNUMBER(M45:AD45),
                            IF(
                                M$5:AD$5=1,
                                M45:AD45,
                                ""),
                            ""))
                    ),
                    IF(
                        OR(IF(
                            ISNUMBER(M45:AD45),
                            IF(
                                M$5:AD$5=2,
                                M45:AD45,
                                ""),
                            "")
                            =0),
                        0,
                        GEOMEAN(IF(
                            ISNUMBER(M45:AD45),
                            IF(
                                M$5:AD$5=2,
                                M45:AD45,
                                ""),
                            "")))
                )
            )
        )
    )
)</f>
        <v>7</v>
      </c>
      <c r="J45" s="242">
        <v>45103</v>
      </c>
      <c r="K45" s="242">
        <v>45271</v>
      </c>
      <c r="L45" s="91" t="s">
        <v>69</v>
      </c>
      <c r="M45" s="192">
        <v>0</v>
      </c>
      <c r="N45" s="192">
        <v>5.5829952372552398</v>
      </c>
      <c r="O45" s="192">
        <v>0</v>
      </c>
      <c r="P45" s="192">
        <v>0</v>
      </c>
      <c r="Q45" s="192" t="s">
        <v>409</v>
      </c>
      <c r="R45" s="192">
        <v>0</v>
      </c>
      <c r="S45" s="192">
        <v>7</v>
      </c>
      <c r="T45" s="192" t="s">
        <v>409</v>
      </c>
      <c r="U45" s="192">
        <v>87.1</v>
      </c>
      <c r="V45" s="192">
        <v>-1.549359009954</v>
      </c>
      <c r="W45" s="192" t="s">
        <v>409</v>
      </c>
      <c r="X45" s="192" t="s">
        <v>409</v>
      </c>
      <c r="Y45" s="192">
        <v>-0.107142857142856</v>
      </c>
      <c r="Z45" s="192">
        <v>50</v>
      </c>
      <c r="AA45" s="34"/>
      <c r="AB45" s="34"/>
      <c r="AC45" s="192"/>
      <c r="AD45" s="192"/>
      <c r="AE45" s="192"/>
      <c r="AF45" s="192"/>
      <c r="AG45" s="192"/>
      <c r="AH45" s="192"/>
    </row>
    <row r="46" spans="1:34" x14ac:dyDescent="0.2">
      <c r="A46" s="84">
        <v>39</v>
      </c>
      <c r="B46" s="84" t="str">
        <f ca="1"/>
        <v>Cameroon</v>
      </c>
      <c r="C46" s="84" t="str">
        <f ca="1"/>
        <v>CMR</v>
      </c>
      <c r="D46" s="219" t="str">
        <f ca="1"/>
        <v>SSF           Sub-Saharan Africa</v>
      </c>
      <c r="E46" s="219" t="str">
        <f ca="1"/>
        <v>Blend</v>
      </c>
      <c r="F46" s="190" t="str">
        <f t="shared" ca="1" si="12"/>
        <v/>
      </c>
      <c r="G46" s="80">
        <f>IF(Parameters!$D$21 = 1, MAX(H46, I46),
IF(Parameters!$D$22 = 1, AVERAGE(H46,I46),
IF(Parameters!$D$23 = 1, IF(ISERROR(H46), I46, IFERROR(GEOMEAN(H46, I46), 0)),
IF(Parameters!$D$24, IF(AND(H46=10,I46=10),10,0),
IF(Parameters!$D$25, IF(AND(H46&gt;=7,I46&gt;=7),10,0),
IF(Parameters!$D$26, IF(AND(H46&gt;=7,I46&gt;=7), 10, IF(OR(AND(H46&gt;=7,I46&gt;=5),AND(H46&gt;=5,I46&gt;=7)),6,0)),
IF(Parameters!$D$27, IF(AND(H46&gt;=10,I46&gt;=10), 10, IF(OR(AND(H46&gt;=10,I46&gt;=5),AND(H46&gt;=5,I46&gt;=10)),6,0)),"no method")))))))</f>
        <v>8.4016805041680556</v>
      </c>
      <c r="H46" s="80" cm="1">
        <f t="array" ref="H46">IF(
    SUM(IF(
            ISNUMBER(
                IF(
                    $M$4:$AD$4,
                    (M46:AD46),
                    "")),
            1,
            0))
        =0,
    NA(),
    IF(
        Parameters!$D$15=1,
        IF(
            SUM(--(ISNUMBER(IF($M$4:$AD$4=1,(M46:AD46),""))))&gt;0,
            MAX(IF(
                ISNUMBER(M46:AD46),
                IF(
                    M$4:AD$4=1,
                    M46:AD46,
                    ""),
                "")),
            MAX(IF(
                ISNUMBER(M46:AD46),
                IF(
                    M$4:AD$4=2,
                    M46:AD46,
                    ""),
                ""))
        ),
        IF(
            Parameters!$D$16=1,
            IFERROR(
                AVERAGE(IF(
                    ISNUMBER(M46:AD46),
                    IF(
                        M$4:AD$4=1,
                        M46:AD46,
                        ""),
                    "")),
                AVERAGE(IF(
                    ISNUMBER(M46:AD46),
                    IF(
                        M$4:AD$4=2,
                        M46:AD46,
                        ""),
                    ""))
            ),
            IF(
                Parameters!$D$17=1,
                IFERROR(
                    IF(
                        OR(
                            IF(
                                ISNUMBER(M46:AD46),
                                IF(
                                    M$4:AD$4=1,
                                    M46:AD46,
                                    ""),
                                "")
                            =0),
                        0,
                        GEOMEAN(IF(
                            ISNUMBER(M46:AD46),
                            IF(
                                M$4:AD$4=1,
                                M46:AD46,
                                ""),
                            ""))
                    ),
                    IF(
                        OR(IF(
                            ISNUMBER(M46:AD46),
                            IF(
                                M$4:AD$4=2,
                                M46:AD46,
                                ""),
                            "")
                            =0),
                        0,
                        GEOMEAN(IF(
                            ISNUMBER(M46:AD46),
                            IF(
                                M$4:AD$4=2,
                                M46:AD46,
                                ""),
                            "")))
                )
            )
        )
    )
)</f>
        <v>10</v>
      </c>
      <c r="I46" s="191" cm="1">
        <f t="array" ref="I46">IF(
    SUM(IF(
            ISNUMBER(
                IF(
                    $M$5:$AD$5,
                    (M46:AD46),
                    "")),
            1,
            0))
        =0,
    NA(),
    IF(
        Parameters!$D$15=1,
        IF(
            SUM(--(ISNUMBER(IF($M$5:$AD$5=1,(M46:AD46),""))))&gt;0,
            MAX(IF(
                ISNUMBER(M46:AD46),
                IF(
                    M$5:AD$5=1,
                    M46:AD46,
                    ""),
                "")),
            MAX(IF(
                ISNUMBER(M46:AD46),
                IF(
                    M$5:AD$5=2,
                    M46:AD46,
                    ""),
                ""))
        ),
        IF(
            Parameters!$D$16=1,
            IFERROR(
                AVERAGE(IF(
                    ISNUMBER(M46:AD46),
                    IF(
                        M$5:AD$5=1,
                        M46:AD46,
                        ""),
                    "")),
                AVERAGE(IF(
                    ISNUMBER(M46:AD46),
                    IF(
                        M$5:AD$5=2,
                        M46:AD46,
                        ""),
                    ""))
            ),
            IF(
                Parameters!$D$17=1,
                IFERROR(
                    IF(
                        OR(
                            IF(
                                ISNUMBER(M46:AD46),
                                IF(
                                    M$5:AD$5=1,
                                    M46:AD46,
                                    ""),
                                "")
                            =0),
                        0,
                        GEOMEAN(IF(
                            ISNUMBER(M46:AD46),
                            IF(
                                M$5:AD$5=1,
                                M46:AD46,
                                ""),
                            ""))
                    ),
                    IF(
                        OR(IF(
                            ISNUMBER(M46:AD46),
                            IF(
                                M$5:AD$5=2,
                                M46:AD46,
                                ""),
                            "")
                            =0),
                        0,
                        GEOMEAN(IF(
                            ISNUMBER(M46:AD46),
                            IF(
                                M$5:AD$5=2,
                                M46:AD46,
                                ""),
                            "")))
                )
            )
        )
    )
)</f>
        <v>7.0588235294117601</v>
      </c>
      <c r="J46" s="242">
        <v>44778</v>
      </c>
      <c r="K46" s="242">
        <v>45271</v>
      </c>
      <c r="L46" s="91" t="s">
        <v>71</v>
      </c>
      <c r="M46" s="192">
        <v>10</v>
      </c>
      <c r="N46" s="192">
        <v>7.1044275886399699</v>
      </c>
      <c r="O46" s="192">
        <v>0</v>
      </c>
      <c r="P46" s="192">
        <v>0</v>
      </c>
      <c r="Q46" s="192" t="s">
        <v>409</v>
      </c>
      <c r="R46" s="192">
        <v>0</v>
      </c>
      <c r="S46" s="192">
        <v>7.0588235294117601</v>
      </c>
      <c r="T46" s="192" t="s">
        <v>622</v>
      </c>
      <c r="U46" s="192">
        <v>94</v>
      </c>
      <c r="V46" s="192">
        <v>-0.51726701627618399</v>
      </c>
      <c r="W46" s="192" t="s">
        <v>409</v>
      </c>
      <c r="X46" s="192" t="s">
        <v>409</v>
      </c>
      <c r="Y46" s="192">
        <v>0</v>
      </c>
      <c r="Z46" s="192">
        <v>17.647058823529399</v>
      </c>
      <c r="AA46" s="34"/>
      <c r="AB46" s="34"/>
      <c r="AC46" s="192"/>
      <c r="AD46" s="192"/>
      <c r="AE46" s="192"/>
      <c r="AF46" s="192"/>
      <c r="AG46" s="192"/>
      <c r="AH46" s="192"/>
    </row>
    <row r="47" spans="1:34" x14ac:dyDescent="0.2">
      <c r="A47" s="84">
        <v>40</v>
      </c>
      <c r="B47" s="84" t="str">
        <f ca="1"/>
        <v>Congo, Dem. Rep.</v>
      </c>
      <c r="C47" s="84" t="str">
        <f ca="1"/>
        <v>COD</v>
      </c>
      <c r="D47" s="219" t="str">
        <f ca="1"/>
        <v>SSF           Sub-Saharan Africa</v>
      </c>
      <c r="E47" s="219" t="str">
        <f ca="1"/>
        <v>IDA</v>
      </c>
      <c r="F47" s="190" t="str">
        <f t="shared" ca="1" si="12"/>
        <v/>
      </c>
      <c r="G47" s="80">
        <f>IF(Parameters!$D$21 = 1, MAX(H47, I47),
IF(Parameters!$D$22 = 1, AVERAGE(H47,I47),
IF(Parameters!$D$23 = 1, IF(ISERROR(H47), I47, IFERROR(GEOMEAN(H47, I47), 0)),
IF(Parameters!$D$24, IF(AND(H47=10,I47=10),10,0),
IF(Parameters!$D$25, IF(AND(H47&gt;=7,I47&gt;=7),10,0),
IF(Parameters!$D$26, IF(AND(H47&gt;=7,I47&gt;=7), 10, IF(OR(AND(H47&gt;=7,I47&gt;=5),AND(H47&gt;=5,I47&gt;=7)),6,0)),
IF(Parameters!$D$27, IF(AND(H47&gt;=10,I47&gt;=10), 10, IF(OR(AND(H47&gt;=10,I47&gt;=5),AND(H47&gt;=5,I47&gt;=10)),6,0)),"no method")))))))</f>
        <v>0</v>
      </c>
      <c r="H47" s="80" cm="1">
        <f t="array" ref="H47">IF(
    SUM(IF(
            ISNUMBER(
                IF(
                    $M$4:$AD$4,
                    (M47:AD47),
                    "")),
            1,
            0))
        =0,
    NA(),
    IF(
        Parameters!$D$15=1,
        IF(
            SUM(--(ISNUMBER(IF($M$4:$AD$4=1,(M47:AD47),""))))&gt;0,
            MAX(IF(
                ISNUMBER(M47:AD47),
                IF(
                    M$4:AD$4=1,
                    M47:AD47,
                    ""),
                "")),
            MAX(IF(
                ISNUMBER(M47:AD47),
                IF(
                    M$4:AD$4=2,
                    M47:AD47,
                    ""),
                ""))
        ),
        IF(
            Parameters!$D$16=1,
            IFERROR(
                AVERAGE(IF(
                    ISNUMBER(M47:AD47),
                    IF(
                        M$4:AD$4=1,
                        M47:AD47,
                        ""),
                    "")),
                AVERAGE(IF(
                    ISNUMBER(M47:AD47),
                    IF(
                        M$4:AD$4=2,
                        M47:AD47,
                        ""),
                    ""))
            ),
            IF(
                Parameters!$D$17=1,
                IFERROR(
                    IF(
                        OR(
                            IF(
                                ISNUMBER(M47:AD47),
                                IF(
                                    M$4:AD$4=1,
                                    M47:AD47,
                                    ""),
                                "")
                            =0),
                        0,
                        GEOMEAN(IF(
                            ISNUMBER(M47:AD47),
                            IF(
                                M$4:AD$4=1,
                                M47:AD47,
                                ""),
                            ""))
                    ),
                    IF(
                        OR(IF(
                            ISNUMBER(M47:AD47),
                            IF(
                                M$4:AD$4=2,
                                M47:AD47,
                                ""),
                            "")
                            =0),
                        0,
                        GEOMEAN(IF(
                            ISNUMBER(M47:AD47),
                            IF(
                                M$4:AD$4=2,
                                M47:AD47,
                                ""),
                            "")))
                )
            )
        )
    )
)</f>
        <v>10</v>
      </c>
      <c r="I47" s="191" cm="1">
        <f t="array" ref="I47">IF(
    SUM(IF(
            ISNUMBER(
                IF(
                    $M$5:$AD$5,
                    (M47:AD47),
                    "")),
            1,
            0))
        =0,
    NA(),
    IF(
        Parameters!$D$15=1,
        IF(
            SUM(--(ISNUMBER(IF($M$5:$AD$5=1,(M47:AD47),""))))&gt;0,
            MAX(IF(
                ISNUMBER(M47:AD47),
                IF(
                    M$5:AD$5=1,
                    M47:AD47,
                    ""),
                "")),
            MAX(IF(
                ISNUMBER(M47:AD47),
                IF(
                    M$5:AD$5=2,
                    M47:AD47,
                    ""),
                ""))
        ),
        IF(
            Parameters!$D$16=1,
            IFERROR(
                AVERAGE(IF(
                    ISNUMBER(M47:AD47),
                    IF(
                        M$5:AD$5=1,
                        M47:AD47,
                        ""),
                    "")),
                AVERAGE(IF(
                    ISNUMBER(M47:AD47),
                    IF(
                        M$5:AD$5=2,
                        M47:AD47,
                        ""),
                    ""))
            ),
            IF(
                Parameters!$D$17=1,
                IFERROR(
                    IF(
                        OR(
                            IF(
                                ISNUMBER(M47:AD47),
                                IF(
                                    M$5:AD$5=1,
                                    M47:AD47,
                                    ""),
                                "")
                            =0),
                        0,
                        GEOMEAN(IF(
                            ISNUMBER(M47:AD47),
                            IF(
                                M$5:AD$5=1,
                                M47:AD47,
                                ""),
                            ""))
                    ),
                    IF(
                        OR(IF(
                            ISNUMBER(M47:AD47),
                            IF(
                                M$5:AD$5=2,
                                M47:AD47,
                                ""),
                            "")
                            =0),
                        0,
                        GEOMEAN(IF(
                            ISNUMBER(M47:AD47),
                            IF(
                                M$5:AD$5=2,
                                M47:AD47,
                                ""),
                            "")))
                )
            )
        )
    )
)</f>
        <v>0</v>
      </c>
      <c r="J47" s="242">
        <v>45103</v>
      </c>
      <c r="K47" s="242">
        <v>44753</v>
      </c>
      <c r="L47" s="91" t="s">
        <v>72</v>
      </c>
      <c r="M47" s="192">
        <v>10</v>
      </c>
      <c r="N47" s="192">
        <v>10</v>
      </c>
      <c r="O47" s="192">
        <v>0</v>
      </c>
      <c r="P47" s="192">
        <v>0</v>
      </c>
      <c r="Q47" s="192" t="s">
        <v>409</v>
      </c>
      <c r="R47" s="192">
        <v>0</v>
      </c>
      <c r="S47" s="192">
        <v>0</v>
      </c>
      <c r="T47" s="192" t="s">
        <v>622</v>
      </c>
      <c r="U47" s="192">
        <v>107.2</v>
      </c>
      <c r="V47" s="192">
        <v>-1.2397924247699601</v>
      </c>
      <c r="W47" s="192" t="s">
        <v>409</v>
      </c>
      <c r="X47" s="192" t="s">
        <v>409</v>
      </c>
      <c r="Y47" s="192">
        <v>0</v>
      </c>
      <c r="Z47" s="192">
        <v>-15.1051625239005</v>
      </c>
      <c r="AA47" s="34"/>
      <c r="AB47" s="34"/>
      <c r="AC47" s="192"/>
      <c r="AD47" s="192"/>
      <c r="AE47" s="192"/>
      <c r="AF47" s="192"/>
      <c r="AG47" s="192"/>
      <c r="AH47" s="192"/>
    </row>
    <row r="48" spans="1:34" x14ac:dyDescent="0.2">
      <c r="A48" s="84">
        <v>41</v>
      </c>
      <c r="B48" s="84" t="str">
        <f ca="1"/>
        <v>Congo, Rep.</v>
      </c>
      <c r="C48" s="84" t="str">
        <f ca="1"/>
        <v>COG</v>
      </c>
      <c r="D48" s="219" t="str">
        <f ca="1"/>
        <v>SSF           Sub-Saharan Africa</v>
      </c>
      <c r="E48" s="219" t="str">
        <f ca="1"/>
        <v>Blend</v>
      </c>
      <c r="F48" s="190" t="str">
        <f t="shared" ca="1" si="12"/>
        <v/>
      </c>
      <c r="G48" s="80">
        <f>IF(Parameters!$D$21 = 1, MAX(H48, I48),
IF(Parameters!$D$22 = 1, AVERAGE(H48,I48),
IF(Parameters!$D$23 = 1, IF(ISERROR(H48), I48, IFERROR(GEOMEAN(H48, I48), 0)),
IF(Parameters!$D$24, IF(AND(H48=10,I48=10),10,0),
IF(Parameters!$D$25, IF(AND(H48&gt;=7,I48&gt;=7),10,0),
IF(Parameters!$D$26, IF(AND(H48&gt;=7,I48&gt;=7), 10, IF(OR(AND(H48&gt;=7,I48&gt;=5),AND(H48&gt;=5,I48&gt;=7)),6,0)),
IF(Parameters!$D$27, IF(AND(H48&gt;=10,I48&gt;=10), 10, IF(OR(AND(H48&gt;=10,I48&gt;=5),AND(H48&gt;=5,I48&gt;=10)),6,0)),"no method")))))))</f>
        <v>0</v>
      </c>
      <c r="H48" s="80" cm="1">
        <f t="array" ref="H48">IF(
    SUM(IF(
            ISNUMBER(
                IF(
                    $M$4:$AD$4,
                    (M48:AD48),
                    "")),
            1,
            0))
        =0,
    NA(),
    IF(
        Parameters!$D$15=1,
        IF(
            SUM(--(ISNUMBER(IF($M$4:$AD$4=1,(M48:AD48),""))))&gt;0,
            MAX(IF(
                ISNUMBER(M48:AD48),
                IF(
                    M$4:AD$4=1,
                    M48:AD48,
                    ""),
                "")),
            MAX(IF(
                ISNUMBER(M48:AD48),
                IF(
                    M$4:AD$4=2,
                    M48:AD48,
                    ""),
                ""))
        ),
        IF(
            Parameters!$D$16=1,
            IFERROR(
                AVERAGE(IF(
                    ISNUMBER(M48:AD48),
                    IF(
                        M$4:AD$4=1,
                        M48:AD48,
                        ""),
                    "")),
                AVERAGE(IF(
                    ISNUMBER(M48:AD48),
                    IF(
                        M$4:AD$4=2,
                        M48:AD48,
                        ""),
                    ""))
            ),
            IF(
                Parameters!$D$17=1,
                IFERROR(
                    IF(
                        OR(
                            IF(
                                ISNUMBER(M48:AD48),
                                IF(
                                    M$4:AD$4=1,
                                    M48:AD48,
                                    ""),
                                "")
                            =0),
                        0,
                        GEOMEAN(IF(
                            ISNUMBER(M48:AD48),
                            IF(
                                M$4:AD$4=1,
                                M48:AD48,
                                ""),
                            ""))
                    ),
                    IF(
                        OR(IF(
                            ISNUMBER(M48:AD48),
                            IF(
                                M$4:AD$4=2,
                                M48:AD48,
                                ""),
                            "")
                            =0),
                        0,
                        GEOMEAN(IF(
                            ISNUMBER(M48:AD48),
                            IF(
                                M$4:AD$4=2,
                                M48:AD48,
                                ""),
                            "")))
                )
            )
        )
    )
)</f>
        <v>10</v>
      </c>
      <c r="I48" s="191" cm="1">
        <f t="array" ref="I48">IF(
    SUM(IF(
            ISNUMBER(
                IF(
                    $M$5:$AD$5,
                    (M48:AD48),
                    "")),
            1,
            0))
        =0,
    NA(),
    IF(
        Parameters!$D$15=1,
        IF(
            SUM(--(ISNUMBER(IF($M$5:$AD$5=1,(M48:AD48),""))))&gt;0,
            MAX(IF(
                ISNUMBER(M48:AD48),
                IF(
                    M$5:AD$5=1,
                    M48:AD48,
                    ""),
                "")),
            MAX(IF(
                ISNUMBER(M48:AD48),
                IF(
                    M$5:AD$5=2,
                    M48:AD48,
                    ""),
                ""))
        ),
        IF(
            Parameters!$D$16=1,
            IFERROR(
                AVERAGE(IF(
                    ISNUMBER(M48:AD48),
                    IF(
                        M$5:AD$5=1,
                        M48:AD48,
                        ""),
                    "")),
                AVERAGE(IF(
                    ISNUMBER(M48:AD48),
                    IF(
                        M$5:AD$5=2,
                        M48:AD48,
                        ""),
                    ""))
            ),
            IF(
                Parameters!$D$17=1,
                IFERROR(
                    IF(
                        OR(
                            IF(
                                ISNUMBER(M48:AD48),
                                IF(
                                    M$5:AD$5=1,
                                    M48:AD48,
                                    ""),
                                "")
                            =0),
                        0,
                        GEOMEAN(IF(
                            ISNUMBER(M48:AD48),
                            IF(
                                M$5:AD$5=1,
                                M48:AD48,
                                ""),
                            ""))
                    ),
                    IF(
                        OR(IF(
                            ISNUMBER(M48:AD48),
                            IF(
                                M$5:AD$5=2,
                                M48:AD48,
                                ""),
                            "")
                            =0),
                        0,
                        GEOMEAN(IF(
                            ISNUMBER(M48:AD48),
                            IF(
                                M$5:AD$5=2,
                                M48:AD48,
                                ""),
                            "")))
                )
            )
        )
    )
)</f>
        <v>0</v>
      </c>
      <c r="J48" s="242">
        <v>44778</v>
      </c>
      <c r="K48" s="242">
        <v>44753</v>
      </c>
      <c r="L48" s="91" t="s">
        <v>73</v>
      </c>
      <c r="M48" s="192">
        <v>10</v>
      </c>
      <c r="N48" s="192">
        <v>6.3767860292820604</v>
      </c>
      <c r="O48" s="192" t="s">
        <v>409</v>
      </c>
      <c r="P48" s="192">
        <v>0</v>
      </c>
      <c r="Q48" s="192" t="s">
        <v>409</v>
      </c>
      <c r="R48" s="192">
        <v>0</v>
      </c>
      <c r="S48" s="192">
        <v>0</v>
      </c>
      <c r="T48" s="192" t="s">
        <v>623</v>
      </c>
      <c r="U48" s="192">
        <v>90.7</v>
      </c>
      <c r="V48" s="192" t="s">
        <v>409</v>
      </c>
      <c r="W48" s="192" t="s">
        <v>409</v>
      </c>
      <c r="X48" s="192" t="s">
        <v>409</v>
      </c>
      <c r="Y48" s="192">
        <v>0</v>
      </c>
      <c r="Z48" s="192">
        <v>-100</v>
      </c>
      <c r="AA48" s="34"/>
      <c r="AB48" s="34"/>
      <c r="AC48" s="192"/>
      <c r="AD48" s="192"/>
      <c r="AE48" s="192"/>
      <c r="AF48" s="192"/>
      <c r="AG48" s="192"/>
      <c r="AH48" s="192"/>
    </row>
    <row r="49" spans="1:34" x14ac:dyDescent="0.2">
      <c r="A49" s="84">
        <v>42</v>
      </c>
      <c r="B49" s="84" t="str">
        <f ca="1"/>
        <v>Colombia</v>
      </c>
      <c r="C49" s="84" t="str">
        <f ca="1"/>
        <v>COL</v>
      </c>
      <c r="D49" s="219" t="str">
        <f ca="1"/>
        <v>LCN           Latin America &amp; Caribbean</v>
      </c>
      <c r="E49" s="219" t="str">
        <f ca="1"/>
        <v>IBRD</v>
      </c>
      <c r="F49" s="190" t="str">
        <f t="shared" ca="1" si="12"/>
        <v/>
      </c>
      <c r="G49" s="80">
        <f>IF(Parameters!$D$21 = 1, MAX(H49, I49),
IF(Parameters!$D$22 = 1, AVERAGE(H49,I49),
IF(Parameters!$D$23 = 1, IF(ISERROR(H49), I49, IFERROR(GEOMEAN(H49, I49), 0)),
IF(Parameters!$D$24, IF(AND(H49=10,I49=10),10,0),
IF(Parameters!$D$25, IF(AND(H49&gt;=7,I49&gt;=7),10,0),
IF(Parameters!$D$26, IF(AND(H49&gt;=7,I49&gt;=7), 10, IF(OR(AND(H49&gt;=7,I49&gt;=5),AND(H49&gt;=5,I49&gt;=7)),6,0)),
IF(Parameters!$D$27, IF(AND(H49&gt;=10,I49&gt;=10), 10, IF(OR(AND(H49&gt;=10,I49&gt;=5),AND(H49&gt;=5,I49&gt;=10)),6,0)),"no method")))))))</f>
        <v>4.0659068039445732</v>
      </c>
      <c r="H49" s="80" cm="1">
        <f t="array" ref="H49">IF(
    SUM(IF(
            ISNUMBER(
                IF(
                    $M$4:$AD$4,
                    (M49:AD49),
                    "")),
            1,
            0))
        =0,
    NA(),
    IF(
        Parameters!$D$15=1,
        IF(
            SUM(--(ISNUMBER(IF($M$4:$AD$4=1,(M49:AD49),""))))&gt;0,
            MAX(IF(
                ISNUMBER(M49:AD49),
                IF(
                    M$4:AD$4=1,
                    M49:AD49,
                    ""),
                "")),
            MAX(IF(
                ISNUMBER(M49:AD49),
                IF(
                    M$4:AD$4=2,
                    M49:AD49,
                    ""),
                ""))
        ),
        IF(
            Parameters!$D$16=1,
            IFERROR(
                AVERAGE(IF(
                    ISNUMBER(M49:AD49),
                    IF(
                        M$4:AD$4=1,
                        M49:AD49,
                        ""),
                    "")),
                AVERAGE(IF(
                    ISNUMBER(M49:AD49),
                    IF(
                        M$4:AD$4=2,
                        M49:AD49,
                        ""),
                    ""))
            ),
            IF(
                Parameters!$D$17=1,
                IFERROR(
                    IF(
                        OR(
                            IF(
                                ISNUMBER(M49:AD49),
                                IF(
                                    M$4:AD$4=1,
                                    M49:AD49,
                                    ""),
                                "")
                            =0),
                        0,
                        GEOMEAN(IF(
                            ISNUMBER(M49:AD49),
                            IF(
                                M$4:AD$4=1,
                                M49:AD49,
                                ""),
                            ""))
                    ),
                    IF(
                        OR(IF(
                            ISNUMBER(M49:AD49),
                            IF(
                                M$4:AD$4=2,
                                M49:AD49,
                                ""),
                            "")
                            =0),
                        0,
                        GEOMEAN(IF(
                            ISNUMBER(M49:AD49),
                            IF(
                                M$4:AD$4=2,
                                M49:AD49,
                                ""),
                            "")))
                )
            )
        )
    )
)</f>
        <v>3.5985182571882102</v>
      </c>
      <c r="I49" s="191" cm="1">
        <f t="array" ref="I49">IF(
    SUM(IF(
            ISNUMBER(
                IF(
                    $M$5:$AD$5,
                    (M49:AD49),
                    "")),
            1,
            0))
        =0,
    NA(),
    IF(
        Parameters!$D$15=1,
        IF(
            SUM(--(ISNUMBER(IF($M$5:$AD$5=1,(M49:AD49),""))))&gt;0,
            MAX(IF(
                ISNUMBER(M49:AD49),
                IF(
                    M$5:AD$5=1,
                    M49:AD49,
                    ""),
                "")),
            MAX(IF(
                ISNUMBER(M49:AD49),
                IF(
                    M$5:AD$5=2,
                    M49:AD49,
                    ""),
                ""))
        ),
        IF(
            Parameters!$D$16=1,
            IFERROR(
                AVERAGE(IF(
                    ISNUMBER(M49:AD49),
                    IF(
                        M$5:AD$5=1,
                        M49:AD49,
                        ""),
                    "")),
                AVERAGE(IF(
                    ISNUMBER(M49:AD49),
                    IF(
                        M$5:AD$5=2,
                        M49:AD49,
                        ""),
                    ""))
            ),
            IF(
                Parameters!$D$17=1,
                IFERROR(
                    IF(
                        OR(
                            IF(
                                ISNUMBER(M49:AD49),
                                IF(
                                    M$5:AD$5=1,
                                    M49:AD49,
                                    ""),
                                "")
                            =0),
                        0,
                        GEOMEAN(IF(
                            ISNUMBER(M49:AD49),
                            IF(
                                M$5:AD$5=1,
                                M49:AD49,
                                ""),
                            ""))
                    ),
                    IF(
                        OR(IF(
                            ISNUMBER(M49:AD49),
                            IF(
                                M$5:AD$5=2,
                                M49:AD49,
                                ""),
                            "")
                            =0),
                        0,
                        GEOMEAN(IF(
                            ISNUMBER(M49:AD49),
                            IF(
                                M$5:AD$5=2,
                                M49:AD49,
                                ""),
                            "")))
                )
            )
        )
    )
)</f>
        <v>4.5940014630577801</v>
      </c>
      <c r="J49" s="242">
        <v>45103</v>
      </c>
      <c r="K49" s="242">
        <v>45271</v>
      </c>
      <c r="L49" s="91" t="s">
        <v>75</v>
      </c>
      <c r="M49" s="192">
        <v>0</v>
      </c>
      <c r="N49" s="192">
        <v>3.5985182571882102</v>
      </c>
      <c r="O49" s="192">
        <v>0</v>
      </c>
      <c r="P49" s="192">
        <v>0</v>
      </c>
      <c r="Q49" s="192" t="s">
        <v>409</v>
      </c>
      <c r="R49" s="192">
        <v>0</v>
      </c>
      <c r="S49" s="192">
        <v>4.5940014630577801</v>
      </c>
      <c r="T49" s="192" t="s">
        <v>409</v>
      </c>
      <c r="U49" s="192">
        <v>78.099999999999994</v>
      </c>
      <c r="V49" s="192">
        <v>-1.1066691268639</v>
      </c>
      <c r="W49" s="192" t="s">
        <v>409</v>
      </c>
      <c r="X49" s="192" t="s">
        <v>409</v>
      </c>
      <c r="Y49" s="192">
        <v>0</v>
      </c>
      <c r="Z49" s="192">
        <v>11.4850036576444</v>
      </c>
      <c r="AA49" s="34"/>
      <c r="AB49" s="34"/>
      <c r="AC49" s="192"/>
      <c r="AD49" s="192"/>
      <c r="AE49" s="192"/>
      <c r="AF49" s="192"/>
      <c r="AG49" s="192"/>
      <c r="AH49" s="192"/>
    </row>
    <row r="50" spans="1:34" x14ac:dyDescent="0.2">
      <c r="A50" s="84">
        <v>43</v>
      </c>
      <c r="B50" s="84" t="str">
        <f ca="1"/>
        <v>Comoros</v>
      </c>
      <c r="C50" s="84" t="str">
        <f ca="1"/>
        <v>COM</v>
      </c>
      <c r="D50" s="219" t="str">
        <f ca="1"/>
        <v>SSF           Sub-Saharan Africa</v>
      </c>
      <c r="E50" s="219" t="str">
        <f ca="1"/>
        <v>IDA</v>
      </c>
      <c r="F50" s="190" t="str">
        <f t="shared" ca="1" si="12"/>
        <v/>
      </c>
      <c r="G50" s="80">
        <f>IF(Parameters!$D$21 = 1, MAX(H50, I50),
IF(Parameters!$D$22 = 1, AVERAGE(H50,I50),
IF(Parameters!$D$23 = 1, IF(ISERROR(H50), I50, IFERROR(GEOMEAN(H50, I50), 0)),
IF(Parameters!$D$24, IF(AND(H50=10,I50=10),10,0),
IF(Parameters!$D$25, IF(AND(H50&gt;=7,I50&gt;=7),10,0),
IF(Parameters!$D$26, IF(AND(H50&gt;=7,I50&gt;=7), 10, IF(OR(AND(H50&gt;=7,I50&gt;=5),AND(H50&gt;=5,I50&gt;=7)),6,0)),
IF(Parameters!$D$27, IF(AND(H50&gt;=10,I50&gt;=10), 10, IF(OR(AND(H50&gt;=10,I50&gt;=5),AND(H50&gt;=5,I50&gt;=10)),6,0)),"no method")))))))</f>
        <v>0</v>
      </c>
      <c r="H50" s="80" cm="1">
        <f t="array" ref="H50">IF(
    SUM(IF(
            ISNUMBER(
                IF(
                    $M$4:$AD$4,
                    (M50:AD50),
                    "")),
            1,
            0))
        =0,
    NA(),
    IF(
        Parameters!$D$15=1,
        IF(
            SUM(--(ISNUMBER(IF($M$4:$AD$4=1,(M50:AD50),""))))&gt;0,
            MAX(IF(
                ISNUMBER(M50:AD50),
                IF(
                    M$4:AD$4=1,
                    M50:AD50,
                    ""),
                "")),
            MAX(IF(
                ISNUMBER(M50:AD50),
                IF(
                    M$4:AD$4=2,
                    M50:AD50,
                    ""),
                ""))
        ),
        IF(
            Parameters!$D$16=1,
            IFERROR(
                AVERAGE(IF(
                    ISNUMBER(M50:AD50),
                    IF(
                        M$4:AD$4=1,
                        M50:AD50,
                        ""),
                    "")),
                AVERAGE(IF(
                    ISNUMBER(M50:AD50),
                    IF(
                        M$4:AD$4=2,
                        M50:AD50,
                        ""),
                    ""))
            ),
            IF(
                Parameters!$D$17=1,
                IFERROR(
                    IF(
                        OR(
                            IF(
                                ISNUMBER(M50:AD50),
                                IF(
                                    M$4:AD$4=1,
                                    M50:AD50,
                                    ""),
                                "")
                            =0),
                        0,
                        GEOMEAN(IF(
                            ISNUMBER(M50:AD50),
                            IF(
                                M$4:AD$4=1,
                                M50:AD50,
                                ""),
                            ""))
                    ),
                    IF(
                        OR(IF(
                            ISNUMBER(M50:AD50),
                            IF(
                                M$4:AD$4=2,
                                M50:AD50,
                                ""),
                            "")
                            =0),
                        0,
                        GEOMEAN(IF(
                            ISNUMBER(M50:AD50),
                            IF(
                                M$4:AD$4=2,
                                M50:AD50,
                                ""),
                            "")))
                )
            )
        )
    )
)</f>
        <v>10</v>
      </c>
      <c r="I50" s="191" cm="1">
        <f t="array" ref="I50">IF(
    SUM(IF(
            ISNUMBER(
                IF(
                    $M$5:$AD$5,
                    (M50:AD50),
                    "")),
            1,
            0))
        =0,
    NA(),
    IF(
        Parameters!$D$15=1,
        IF(
            SUM(--(ISNUMBER(IF($M$5:$AD$5=1,(M50:AD50),""))))&gt;0,
            MAX(IF(
                ISNUMBER(M50:AD50),
                IF(
                    M$5:AD$5=1,
                    M50:AD50,
                    ""),
                "")),
            MAX(IF(
                ISNUMBER(M50:AD50),
                IF(
                    M$5:AD$5=2,
                    M50:AD50,
                    ""),
                ""))
        ),
        IF(
            Parameters!$D$16=1,
            IFERROR(
                AVERAGE(IF(
                    ISNUMBER(M50:AD50),
                    IF(
                        M$5:AD$5=1,
                        M50:AD50,
                        ""),
                    "")),
                AVERAGE(IF(
                    ISNUMBER(M50:AD50),
                    IF(
                        M$5:AD$5=2,
                        M50:AD50,
                        ""),
                    ""))
            ),
            IF(
                Parameters!$D$17=1,
                IFERROR(
                    IF(
                        OR(
                            IF(
                                ISNUMBER(M50:AD50),
                                IF(
                                    M$5:AD$5=1,
                                    M50:AD50,
                                    ""),
                                "")
                            =0),
                        0,
                        GEOMEAN(IF(
                            ISNUMBER(M50:AD50),
                            IF(
                                M$5:AD$5=1,
                                M50:AD50,
                                ""),
                            ""))
                    ),
                    IF(
                        OR(IF(
                            ISNUMBER(M50:AD50),
                            IF(
                                M$5:AD$5=2,
                                M50:AD50,
                                ""),
                            "")
                            =0),
                        0,
                        GEOMEAN(IF(
                            ISNUMBER(M50:AD50),
                            IF(
                                M$5:AD$5=2,
                                M50:AD50,
                                ""),
                            "")))
                )
            )
        )
    )
)</f>
        <v>0</v>
      </c>
      <c r="J50" s="242">
        <v>44778</v>
      </c>
      <c r="K50" s="242">
        <v>45022</v>
      </c>
      <c r="L50" s="91" t="s">
        <v>77</v>
      </c>
      <c r="M50" s="192">
        <v>10</v>
      </c>
      <c r="N50" s="192">
        <v>4.5025577703298598</v>
      </c>
      <c r="O50" s="192" t="s">
        <v>409</v>
      </c>
      <c r="P50" s="192">
        <v>0</v>
      </c>
      <c r="Q50" s="192" t="s">
        <v>409</v>
      </c>
      <c r="R50" s="192" t="s">
        <v>409</v>
      </c>
      <c r="S50" s="192">
        <v>0</v>
      </c>
      <c r="T50" s="192" t="s">
        <v>623</v>
      </c>
      <c r="U50" s="192">
        <v>82.2</v>
      </c>
      <c r="V50" s="192" t="s">
        <v>409</v>
      </c>
      <c r="W50" s="192" t="s">
        <v>409</v>
      </c>
      <c r="X50" s="192" t="s">
        <v>409</v>
      </c>
      <c r="Y50" s="192" t="s">
        <v>409</v>
      </c>
      <c r="Z50" s="192">
        <v>-100</v>
      </c>
      <c r="AA50" s="34"/>
      <c r="AB50" s="34"/>
      <c r="AC50" s="192"/>
      <c r="AD50" s="192"/>
      <c r="AE50" s="192"/>
      <c r="AF50" s="192"/>
      <c r="AG50" s="192"/>
      <c r="AH50" s="192"/>
    </row>
    <row r="51" spans="1:34" x14ac:dyDescent="0.2">
      <c r="A51" s="84">
        <v>44</v>
      </c>
      <c r="B51" s="84" t="str">
        <f ca="1"/>
        <v>Cabo Verde</v>
      </c>
      <c r="C51" s="84" t="str">
        <f ca="1"/>
        <v>CPV</v>
      </c>
      <c r="D51" s="219" t="str">
        <f ca="1"/>
        <v>SSF           Sub-Saharan Africa</v>
      </c>
      <c r="E51" s="219" t="str">
        <f ca="1"/>
        <v>Blend</v>
      </c>
      <c r="F51" s="190" t="str">
        <f t="shared" ca="1" si="12"/>
        <v/>
      </c>
      <c r="G51" s="80">
        <f>IF(Parameters!$D$21 = 1, MAX(H51, I51),
IF(Parameters!$D$22 = 1, AVERAGE(H51,I51),
IF(Parameters!$D$23 = 1, IF(ISERROR(H51), I51, IFERROR(GEOMEAN(H51, I51), 0)),
IF(Parameters!$D$24, IF(AND(H51=10,I51=10),10,0),
IF(Parameters!$D$25, IF(AND(H51&gt;=7,I51&gt;=7),10,0),
IF(Parameters!$D$26, IF(AND(H51&gt;=7,I51&gt;=7), 10, IF(OR(AND(H51&gt;=7,I51&gt;=5),AND(H51&gt;=5,I51&gt;=7)),6,0)),
IF(Parameters!$D$27, IF(AND(H51&gt;=10,I51&gt;=10), 10, IF(OR(AND(H51&gt;=10,I51&gt;=5),AND(H51&gt;=5,I51&gt;=10)),6,0)),"no method")))))))</f>
        <v>0</v>
      </c>
      <c r="H51" s="80" cm="1">
        <f t="array" ref="H51">IF(
    SUM(IF(
            ISNUMBER(
                IF(
                    $M$4:$AD$4,
                    (M51:AD51),
                    "")),
            1,
            0))
        =0,
    NA(),
    IF(
        Parameters!$D$15=1,
        IF(
            SUM(--(ISNUMBER(IF($M$4:$AD$4=1,(M51:AD51),""))))&gt;0,
            MAX(IF(
                ISNUMBER(M51:AD51),
                IF(
                    M$4:AD$4=1,
                    M51:AD51,
                    ""),
                "")),
            MAX(IF(
                ISNUMBER(M51:AD51),
                IF(
                    M$4:AD$4=2,
                    M51:AD51,
                    ""),
                ""))
        ),
        IF(
            Parameters!$D$16=1,
            IFERROR(
                AVERAGE(IF(
                    ISNUMBER(M51:AD51),
                    IF(
                        M$4:AD$4=1,
                        M51:AD51,
                        ""),
                    "")),
                AVERAGE(IF(
                    ISNUMBER(M51:AD51),
                    IF(
                        M$4:AD$4=2,
                        M51:AD51,
                        ""),
                    ""))
            ),
            IF(
                Parameters!$D$17=1,
                IFERROR(
                    IF(
                        OR(
                            IF(
                                ISNUMBER(M51:AD51),
                                IF(
                                    M$4:AD$4=1,
                                    M51:AD51,
                                    ""),
                                "")
                            =0),
                        0,
                        GEOMEAN(IF(
                            ISNUMBER(M51:AD51),
                            IF(
                                M$4:AD$4=1,
                                M51:AD51,
                                ""),
                            ""))
                    ),
                    IF(
                        OR(IF(
                            ISNUMBER(M51:AD51),
                            IF(
                                M$4:AD$4=2,
                                M51:AD51,
                                ""),
                            "")
                            =0),
                        0,
                        GEOMEAN(IF(
                            ISNUMBER(M51:AD51),
                            IF(
                                M$4:AD$4=2,
                                M51:AD51,
                                ""),
                            "")))
                )
            )
        )
    )
)</f>
        <v>0</v>
      </c>
      <c r="I51" s="191" cm="1">
        <f t="array" ref="I51">IF(
    SUM(IF(
            ISNUMBER(
                IF(
                    $M$5:$AD$5,
                    (M51:AD51),
                    "")),
            1,
            0))
        =0,
    NA(),
    IF(
        Parameters!$D$15=1,
        IF(
            SUM(--(ISNUMBER(IF($M$5:$AD$5=1,(M51:AD51),""))))&gt;0,
            MAX(IF(
                ISNUMBER(M51:AD51),
                IF(
                    M$5:AD$5=1,
                    M51:AD51,
                    ""),
                "")),
            MAX(IF(
                ISNUMBER(M51:AD51),
                IF(
                    M$5:AD$5=2,
                    M51:AD51,
                    ""),
                ""))
        ),
        IF(
            Parameters!$D$16=1,
            IFERROR(
                AVERAGE(IF(
                    ISNUMBER(M51:AD51),
                    IF(
                        M$5:AD$5=1,
                        M51:AD51,
                        ""),
                    "")),
                AVERAGE(IF(
                    ISNUMBER(M51:AD51),
                    IF(
                        M$5:AD$5=2,
                        M51:AD51,
                        ""),
                    ""))
            ),
            IF(
                Parameters!$D$17=1,
                IFERROR(
                    IF(
                        OR(
                            IF(
                                ISNUMBER(M51:AD51),
                                IF(
                                    M$5:AD$5=1,
                                    M51:AD51,
                                    ""),
                                "")
                            =0),
                        0,
                        GEOMEAN(IF(
                            ISNUMBER(M51:AD51),
                            IF(
                                M$5:AD$5=1,
                                M51:AD51,
                                ""),
                            ""))
                    ),
                    IF(
                        OR(IF(
                            ISNUMBER(M51:AD51),
                            IF(
                                M$5:AD$5=2,
                                M51:AD51,
                                ""),
                            "")
                            =0),
                        0,
                        GEOMEAN(IF(
                            ISNUMBER(M51:AD51),
                            IF(
                                M$5:AD$5=2,
                                M51:AD51,
                                ""),
                            "")))
                )
            )
        )
    )
)</f>
        <v>0</v>
      </c>
      <c r="J51" s="242">
        <v>44860</v>
      </c>
      <c r="K51" s="242">
        <v>44860</v>
      </c>
      <c r="L51" s="91" t="s">
        <v>79</v>
      </c>
      <c r="M51" s="192">
        <v>0</v>
      </c>
      <c r="N51" s="192">
        <v>0</v>
      </c>
      <c r="O51" s="192" t="s">
        <v>409</v>
      </c>
      <c r="P51" s="192">
        <v>0</v>
      </c>
      <c r="Q51" s="192" t="s">
        <v>409</v>
      </c>
      <c r="R51" s="192">
        <v>0</v>
      </c>
      <c r="S51" s="192" t="s">
        <v>409</v>
      </c>
      <c r="T51" s="192" t="s">
        <v>409</v>
      </c>
      <c r="U51" s="192">
        <v>61.4</v>
      </c>
      <c r="V51" s="192" t="s">
        <v>409</v>
      </c>
      <c r="W51" s="192" t="s">
        <v>409</v>
      </c>
      <c r="X51" s="192" t="s">
        <v>409</v>
      </c>
      <c r="Y51" s="192">
        <v>0</v>
      </c>
      <c r="Z51" s="192" t="s">
        <v>409</v>
      </c>
      <c r="AA51" s="34"/>
      <c r="AB51" s="34"/>
      <c r="AC51" s="192"/>
      <c r="AD51" s="192"/>
      <c r="AE51" s="192"/>
      <c r="AF51" s="192"/>
      <c r="AG51" s="192"/>
      <c r="AH51" s="192"/>
    </row>
    <row r="52" spans="1:34" x14ac:dyDescent="0.2">
      <c r="A52" s="84">
        <v>45</v>
      </c>
      <c r="B52" s="84" t="str">
        <f ca="1"/>
        <v>Costa Rica</v>
      </c>
      <c r="C52" s="84" t="str">
        <f ca="1"/>
        <v>CRI</v>
      </c>
      <c r="D52" s="219" t="str">
        <f ca="1"/>
        <v>LCN           Latin America &amp; Caribbean</v>
      </c>
      <c r="E52" s="219" t="str">
        <f ca="1"/>
        <v>IBRD</v>
      </c>
      <c r="F52" s="190" t="str">
        <f t="shared" ca="1" si="12"/>
        <v/>
      </c>
      <c r="G52" s="80">
        <f>IF(Parameters!$D$21 = 1, MAX(H52, I52),
IF(Parameters!$D$22 = 1, AVERAGE(H52,I52),
IF(Parameters!$D$23 = 1, IF(ISERROR(H52), I52, IFERROR(GEOMEAN(H52, I52), 0)),
IF(Parameters!$D$24, IF(AND(H52=10,I52=10),10,0),
IF(Parameters!$D$25, IF(AND(H52&gt;=7,I52&gt;=7),10,0),
IF(Parameters!$D$26, IF(AND(H52&gt;=7,I52&gt;=7), 10, IF(OR(AND(H52&gt;=7,I52&gt;=5),AND(H52&gt;=5,I52&gt;=7)),6,0)),
IF(Parameters!$D$27, IF(AND(H52&gt;=10,I52&gt;=10), 10, IF(OR(AND(H52&gt;=10,I52&gt;=5),AND(H52&gt;=5,I52&gt;=10)),6,0)),"no method")))))))</f>
        <v>0</v>
      </c>
      <c r="H52" s="80" cm="1">
        <f t="array" ref="H52">IF(
    SUM(IF(
            ISNUMBER(
                IF(
                    $M$4:$AD$4,
                    (M52:AD52),
                    "")),
            1,
            0))
        =0,
    NA(),
    IF(
        Parameters!$D$15=1,
        IF(
            SUM(--(ISNUMBER(IF($M$4:$AD$4=1,(M52:AD52),""))))&gt;0,
            MAX(IF(
                ISNUMBER(M52:AD52),
                IF(
                    M$4:AD$4=1,
                    M52:AD52,
                    ""),
                "")),
            MAX(IF(
                ISNUMBER(M52:AD52),
                IF(
                    M$4:AD$4=2,
                    M52:AD52,
                    ""),
                ""))
        ),
        IF(
            Parameters!$D$16=1,
            IFERROR(
                AVERAGE(IF(
                    ISNUMBER(M52:AD52),
                    IF(
                        M$4:AD$4=1,
                        M52:AD52,
                        ""),
                    "")),
                AVERAGE(IF(
                    ISNUMBER(M52:AD52),
                    IF(
                        M$4:AD$4=2,
                        M52:AD52,
                        ""),
                    ""))
            ),
            IF(
                Parameters!$D$17=1,
                IFERROR(
                    IF(
                        OR(
                            IF(
                                ISNUMBER(M52:AD52),
                                IF(
                                    M$4:AD$4=1,
                                    M52:AD52,
                                    ""),
                                "")
                            =0),
                        0,
                        GEOMEAN(IF(
                            ISNUMBER(M52:AD52),
                            IF(
                                M$4:AD$4=1,
                                M52:AD52,
                                ""),
                            ""))
                    ),
                    IF(
                        OR(IF(
                            ISNUMBER(M52:AD52),
                            IF(
                                M$4:AD$4=2,
                                M52:AD52,
                                ""),
                            "")
                            =0),
                        0,
                        GEOMEAN(IF(
                            ISNUMBER(M52:AD52),
                            IF(
                                M$4:AD$4=2,
                                M52:AD52,
                                ""),
                            "")))
                )
            )
        )
    )
)</f>
        <v>0</v>
      </c>
      <c r="I52" s="191" cm="1">
        <f t="array" ref="I52">IF(
    SUM(IF(
            ISNUMBER(
                IF(
                    $M$5:$AD$5,
                    (M52:AD52),
                    "")),
            1,
            0))
        =0,
    NA(),
    IF(
        Parameters!$D$15=1,
        IF(
            SUM(--(ISNUMBER(IF($M$5:$AD$5=1,(M52:AD52),""))))&gt;0,
            MAX(IF(
                ISNUMBER(M52:AD52),
                IF(
                    M$5:AD$5=1,
                    M52:AD52,
                    ""),
                "")),
            MAX(IF(
                ISNUMBER(M52:AD52),
                IF(
                    M$5:AD$5=2,
                    M52:AD52,
                    ""),
                ""))
        ),
        IF(
            Parameters!$D$16=1,
            IFERROR(
                AVERAGE(IF(
                    ISNUMBER(M52:AD52),
                    IF(
                        M$5:AD$5=1,
                        M52:AD52,
                        ""),
                    "")),
                AVERAGE(IF(
                    ISNUMBER(M52:AD52),
                    IF(
                        M$5:AD$5=2,
                        M52:AD52,
                        ""),
                    ""))
            ),
            IF(
                Parameters!$D$17=1,
                IFERROR(
                    IF(
                        OR(
                            IF(
                                ISNUMBER(M52:AD52),
                                IF(
                                    M$5:AD$5=1,
                                    M52:AD52,
                                    ""),
                                "")
                            =0),
                        0,
                        GEOMEAN(IF(
                            ISNUMBER(M52:AD52),
                            IF(
                                M$5:AD$5=1,
                                M52:AD52,
                                ""),
                            ""))
                    ),
                    IF(
                        OR(IF(
                            ISNUMBER(M52:AD52),
                            IF(
                                M$5:AD$5=2,
                                M52:AD52,
                                ""),
                            "")
                            =0),
                        0,
                        GEOMEAN(IF(
                            ISNUMBER(M52:AD52),
                            IF(
                                M$5:AD$5=2,
                                M52:AD52,
                                ""),
                            "")))
                )
            )
        )
    )
)</f>
        <v>5.3571428571428497</v>
      </c>
      <c r="J52" s="242">
        <v>45103</v>
      </c>
      <c r="K52" s="242">
        <v>45218</v>
      </c>
      <c r="L52" s="91" t="s">
        <v>81</v>
      </c>
      <c r="M52" s="192">
        <v>0</v>
      </c>
      <c r="N52" s="192">
        <v>0</v>
      </c>
      <c r="O52" s="192" t="s">
        <v>409</v>
      </c>
      <c r="P52" s="192">
        <v>0</v>
      </c>
      <c r="Q52" s="192" t="s">
        <v>409</v>
      </c>
      <c r="R52" s="192">
        <v>5.3571428571428497</v>
      </c>
      <c r="S52" s="192">
        <v>0</v>
      </c>
      <c r="T52" s="192" t="s">
        <v>409</v>
      </c>
      <c r="U52" s="192">
        <v>40.4</v>
      </c>
      <c r="V52" s="192" t="s">
        <v>409</v>
      </c>
      <c r="W52" s="192" t="s">
        <v>409</v>
      </c>
      <c r="X52" s="192" t="s">
        <v>409</v>
      </c>
      <c r="Y52" s="192">
        <v>0.107142857142857</v>
      </c>
      <c r="Z52" s="192">
        <v>-100</v>
      </c>
      <c r="AA52" s="34"/>
      <c r="AB52" s="34"/>
      <c r="AC52" s="192"/>
      <c r="AD52" s="192"/>
      <c r="AE52" s="192"/>
      <c r="AF52" s="192"/>
      <c r="AG52" s="192"/>
      <c r="AH52" s="192"/>
    </row>
    <row r="53" spans="1:34" x14ac:dyDescent="0.2">
      <c r="A53" s="84">
        <v>46</v>
      </c>
      <c r="B53" s="84" t="str">
        <f ca="1"/>
        <v>Cuba</v>
      </c>
      <c r="C53" s="84" t="str">
        <f ca="1"/>
        <v>CUB</v>
      </c>
      <c r="D53" s="219" t="str">
        <f ca="1"/>
        <v>LCN           Latin America &amp; Caribbean</v>
      </c>
      <c r="E53" s="219" t="str">
        <f ca="1"/>
        <v>NA</v>
      </c>
      <c r="F53" s="190" t="str">
        <f t="shared" ca="1" si="12"/>
        <v/>
      </c>
      <c r="G53" s="80">
        <f>IF(Parameters!$D$21 = 1, MAX(H53, I53),
IF(Parameters!$D$22 = 1, AVERAGE(H53,I53),
IF(Parameters!$D$23 = 1, IF(ISERROR(H53), I53, IFERROR(GEOMEAN(H53, I53), 0)),
IF(Parameters!$D$24, IF(AND(H53=10,I53=10),10,0),
IF(Parameters!$D$25, IF(AND(H53&gt;=7,I53&gt;=7),10,0),
IF(Parameters!$D$26, IF(AND(H53&gt;=7,I53&gt;=7), 10, IF(OR(AND(H53&gt;=7,I53&gt;=5),AND(H53&gt;=5,I53&gt;=7)),6,0)),
IF(Parameters!$D$27, IF(AND(H53&gt;=10,I53&gt;=10), 10, IF(OR(AND(H53&gt;=10,I53&gt;=5),AND(H53&gt;=5,I53&gt;=10)),6,0)),"no method")))))))</f>
        <v>0</v>
      </c>
      <c r="H53" s="80" cm="1">
        <f t="array" ref="H53">IF(
    SUM(IF(
            ISNUMBER(
                IF(
                    $M$4:$AD$4,
                    (M53:AD53),
                    "")),
            1,
            0))
        =0,
    NA(),
    IF(
        Parameters!$D$15=1,
        IF(
            SUM(--(ISNUMBER(IF($M$4:$AD$4=1,(M53:AD53),""))))&gt;0,
            MAX(IF(
                ISNUMBER(M53:AD53),
                IF(
                    M$4:AD$4=1,
                    M53:AD53,
                    ""),
                "")),
            MAX(IF(
                ISNUMBER(M53:AD53),
                IF(
                    M$4:AD$4=2,
                    M53:AD53,
                    ""),
                ""))
        ),
        IF(
            Parameters!$D$16=1,
            IFERROR(
                AVERAGE(IF(
                    ISNUMBER(M53:AD53),
                    IF(
                        M$4:AD$4=1,
                        M53:AD53,
                        ""),
                    "")),
                AVERAGE(IF(
                    ISNUMBER(M53:AD53),
                    IF(
                        M$4:AD$4=2,
                        M53:AD53,
                        ""),
                    ""))
            ),
            IF(
                Parameters!$D$17=1,
                IFERROR(
                    IF(
                        OR(
                            IF(
                                ISNUMBER(M53:AD53),
                                IF(
                                    M$4:AD$4=1,
                                    M53:AD53,
                                    ""),
                                "")
                            =0),
                        0,
                        GEOMEAN(IF(
                            ISNUMBER(M53:AD53),
                            IF(
                                M$4:AD$4=1,
                                M53:AD53,
                                ""),
                            ""))
                    ),
                    IF(
                        OR(IF(
                            ISNUMBER(M53:AD53),
                            IF(
                                M$4:AD$4=2,
                                M53:AD53,
                                ""),
                            "")
                            =0),
                        0,
                        GEOMEAN(IF(
                            ISNUMBER(M53:AD53),
                            IF(
                                M$4:AD$4=2,
                                M53:AD53,
                                ""),
                            "")))
                )
            )
        )
    )
)</f>
        <v>0</v>
      </c>
      <c r="I53" s="191" cm="1">
        <f t="array" ref="I53">IF(
    SUM(IF(
            ISNUMBER(
                IF(
                    $M$5:$AD$5,
                    (M53:AD53),
                    "")),
            1,
            0))
        =0,
    NA(),
    IF(
        Parameters!$D$15=1,
        IF(
            SUM(--(ISNUMBER(IF($M$5:$AD$5=1,(M53:AD53),""))))&gt;0,
            MAX(IF(
                ISNUMBER(M53:AD53),
                IF(
                    M$5:AD$5=1,
                    M53:AD53,
                    ""),
                "")),
            MAX(IF(
                ISNUMBER(M53:AD53),
                IF(
                    M$5:AD$5=2,
                    M53:AD53,
                    ""),
                ""))
        ),
        IF(
            Parameters!$D$16=1,
            IFERROR(
                AVERAGE(IF(
                    ISNUMBER(M53:AD53),
                    IF(
                        M$5:AD$5=1,
                        M53:AD53,
                        ""),
                    "")),
                AVERAGE(IF(
                    ISNUMBER(M53:AD53),
                    IF(
                        M$5:AD$5=2,
                        M53:AD53,
                        ""),
                    ""))
            ),
            IF(
                Parameters!$D$17=1,
                IFERROR(
                    IF(
                        OR(
                            IF(
                                ISNUMBER(M53:AD53),
                                IF(
                                    M$5:AD$5=1,
                                    M53:AD53,
                                    ""),
                                "")
                            =0),
                        0,
                        GEOMEAN(IF(
                            ISNUMBER(M53:AD53),
                            IF(
                                M$5:AD$5=1,
                                M53:AD53,
                                ""),
                            ""))
                    ),
                    IF(
                        OR(IF(
                            ISNUMBER(M53:AD53),
                            IF(
                                M$5:AD$5=2,
                                M53:AD53,
                                ""),
                            "")
                            =0),
                        0,
                        GEOMEAN(IF(
                            ISNUMBER(M53:AD53),
                            IF(
                                M$5:AD$5=2,
                                M53:AD53,
                                ""),
                            "")))
                )
            )
        )
    )
)</f>
        <v>0</v>
      </c>
      <c r="J53" s="242">
        <v>45103</v>
      </c>
      <c r="K53" s="242">
        <v>45218</v>
      </c>
      <c r="L53" s="91" t="s">
        <v>83</v>
      </c>
      <c r="M53" s="192">
        <v>0</v>
      </c>
      <c r="N53" s="192">
        <v>0</v>
      </c>
      <c r="O53" s="192" t="s">
        <v>409</v>
      </c>
      <c r="P53" s="192">
        <v>0</v>
      </c>
      <c r="Q53" s="192" t="s">
        <v>409</v>
      </c>
      <c r="R53" s="192">
        <v>0</v>
      </c>
      <c r="S53" s="192">
        <v>0</v>
      </c>
      <c r="T53" s="192" t="s">
        <v>409</v>
      </c>
      <c r="U53" s="192">
        <v>59.5</v>
      </c>
      <c r="V53" s="192" t="s">
        <v>409</v>
      </c>
      <c r="W53" s="192" t="s">
        <v>409</v>
      </c>
      <c r="X53" s="192" t="s">
        <v>409</v>
      </c>
      <c r="Y53" s="192">
        <v>0</v>
      </c>
      <c r="Z53" s="192">
        <v>-100</v>
      </c>
      <c r="AA53" s="34"/>
      <c r="AB53" s="34"/>
      <c r="AC53" s="192"/>
      <c r="AD53" s="192"/>
      <c r="AE53" s="192"/>
      <c r="AF53" s="192"/>
      <c r="AG53" s="192"/>
      <c r="AH53" s="192"/>
    </row>
    <row r="54" spans="1:34" x14ac:dyDescent="0.2">
      <c r="A54" s="84">
        <v>47</v>
      </c>
      <c r="B54" s="84" t="str">
        <f ca="1"/>
        <v>Curaçao</v>
      </c>
      <c r="C54" s="84" t="str">
        <f ca="1"/>
        <v>CUW</v>
      </c>
      <c r="D54" s="219" t="str">
        <f ca="1"/>
        <v>LCN           Latin America &amp; Caribbean</v>
      </c>
      <c r="E54" s="219" t="str">
        <f ca="1"/>
        <v>NA</v>
      </c>
      <c r="F54" s="190" t="str">
        <f t="shared" ca="1" si="12"/>
        <v/>
      </c>
      <c r="G54" s="80">
        <f>IF(Parameters!$D$21 = 1, MAX(H54, I54),
IF(Parameters!$D$22 = 1, AVERAGE(H54,I54),
IF(Parameters!$D$23 = 1, IF(ISERROR(H54), I54, IFERROR(GEOMEAN(H54, I54), 0)),
IF(Parameters!$D$24, IF(AND(H54=10,I54=10),10,0),
IF(Parameters!$D$25, IF(AND(H54&gt;=7,I54&gt;=7),10,0),
IF(Parameters!$D$26, IF(AND(H54&gt;=7,I54&gt;=7), 10, IF(OR(AND(H54&gt;=7,I54&gt;=5),AND(H54&gt;=5,I54&gt;=7)),6,0)),
IF(Parameters!$D$27, IF(AND(H54&gt;=10,I54&gt;=10), 10, IF(OR(AND(H54&gt;=10,I54&gt;=5),AND(H54&gt;=5,I54&gt;=10)),6,0)),"no method")))))))</f>
        <v>0</v>
      </c>
      <c r="H54" s="80" cm="1">
        <f t="array" ref="H54">IF(
    SUM(IF(
            ISNUMBER(
                IF(
                    $M$4:$AD$4,
                    (M54:AD54),
                    "")),
            1,
            0))
        =0,
    NA(),
    IF(
        Parameters!$D$15=1,
        IF(
            SUM(--(ISNUMBER(IF($M$4:$AD$4=1,(M54:AD54),""))))&gt;0,
            MAX(IF(
                ISNUMBER(M54:AD54),
                IF(
                    M$4:AD$4=1,
                    M54:AD54,
                    ""),
                "")),
            MAX(IF(
                ISNUMBER(M54:AD54),
                IF(
                    M$4:AD$4=2,
                    M54:AD54,
                    ""),
                ""))
        ),
        IF(
            Parameters!$D$16=1,
            IFERROR(
                AVERAGE(IF(
                    ISNUMBER(M54:AD54),
                    IF(
                        M$4:AD$4=1,
                        M54:AD54,
                        ""),
                    "")),
                AVERAGE(IF(
                    ISNUMBER(M54:AD54),
                    IF(
                        M$4:AD$4=2,
                        M54:AD54,
                        ""),
                    ""))
            ),
            IF(
                Parameters!$D$17=1,
                IFERROR(
                    IF(
                        OR(
                            IF(
                                ISNUMBER(M54:AD54),
                                IF(
                                    M$4:AD$4=1,
                                    M54:AD54,
                                    ""),
                                "")
                            =0),
                        0,
                        GEOMEAN(IF(
                            ISNUMBER(M54:AD54),
                            IF(
                                M$4:AD$4=1,
                                M54:AD54,
                                ""),
                            ""))
                    ),
                    IF(
                        OR(IF(
                            ISNUMBER(M54:AD54),
                            IF(
                                M$4:AD$4=2,
                                M54:AD54,
                                ""),
                            "")
                            =0),
                        0,
                        GEOMEAN(IF(
                            ISNUMBER(M54:AD54),
                            IF(
                                M$4:AD$4=2,
                                M54:AD54,
                                ""),
                            "")))
                )
            )
        )
    )
)</f>
        <v>0</v>
      </c>
      <c r="I54" s="191" cm="1">
        <f t="array" ref="I54">IF(
    SUM(IF(
            ISNUMBER(
                IF(
                    $M$5:$AD$5,
                    (M54:AD54),
                    "")),
            1,
            0))
        =0,
    NA(),
    IF(
        Parameters!$D$15=1,
        IF(
            SUM(--(ISNUMBER(IF($M$5:$AD$5=1,(M54:AD54),""))))&gt;0,
            MAX(IF(
                ISNUMBER(M54:AD54),
                IF(
                    M$5:AD$5=1,
                    M54:AD54,
                    ""),
                "")),
            MAX(IF(
                ISNUMBER(M54:AD54),
                IF(
                    M$5:AD$5=2,
                    M54:AD54,
                    ""),
                ""))
        ),
        IF(
            Parameters!$D$16=1,
            IFERROR(
                AVERAGE(IF(
                    ISNUMBER(M54:AD54),
                    IF(
                        M$5:AD$5=1,
                        M54:AD54,
                        ""),
                    "")),
                AVERAGE(IF(
                    ISNUMBER(M54:AD54),
                    IF(
                        M$5:AD$5=2,
                        M54:AD54,
                        ""),
                    ""))
            ),
            IF(
                Parameters!$D$17=1,
                IFERROR(
                    IF(
                        OR(
                            IF(
                                ISNUMBER(M54:AD54),
                                IF(
                                    M$5:AD$5=1,
                                    M54:AD54,
                                    ""),
                                "")
                            =0),
                        0,
                        GEOMEAN(IF(
                            ISNUMBER(M54:AD54),
                            IF(
                                M$5:AD$5=1,
                                M54:AD54,
                                ""),
                            ""))
                    ),
                    IF(
                        OR(IF(
                            ISNUMBER(M54:AD54),
                            IF(
                                M$5:AD$5=2,
                                M54:AD54,
                                ""),
                            "")
                            =0),
                        0,
                        GEOMEAN(IF(
                            ISNUMBER(M54:AD54),
                            IF(
                                M$5:AD$5=2,
                                M54:AD54,
                                ""),
                            "")))
                )
            )
        )
    )
)</f>
        <v>0</v>
      </c>
      <c r="J54" s="242" t="s">
        <v>409</v>
      </c>
      <c r="K54" s="242" t="s">
        <v>409</v>
      </c>
      <c r="L54" s="91" t="s">
        <v>699</v>
      </c>
      <c r="M54" s="192">
        <v>0</v>
      </c>
      <c r="N54" s="192" t="s">
        <v>409</v>
      </c>
      <c r="O54" s="192" t="s">
        <v>409</v>
      </c>
      <c r="P54" s="192">
        <v>0</v>
      </c>
      <c r="Q54" s="192" t="s">
        <v>409</v>
      </c>
      <c r="R54" s="192" t="s">
        <v>409</v>
      </c>
      <c r="S54" s="192" t="s">
        <v>409</v>
      </c>
      <c r="T54" s="192" t="s">
        <v>409</v>
      </c>
      <c r="U54" s="192" t="s">
        <v>409</v>
      </c>
      <c r="V54" s="192" t="s">
        <v>409</v>
      </c>
      <c r="W54" s="192" t="s">
        <v>409</v>
      </c>
      <c r="X54" s="192" t="s">
        <v>409</v>
      </c>
      <c r="Y54" s="192" t="s">
        <v>409</v>
      </c>
      <c r="Z54" s="192" t="s">
        <v>409</v>
      </c>
      <c r="AA54" s="34"/>
      <c r="AB54" s="34"/>
      <c r="AC54" s="192"/>
      <c r="AD54" s="192"/>
      <c r="AE54" s="192"/>
      <c r="AF54" s="192"/>
      <c r="AG54" s="192"/>
      <c r="AH54" s="192"/>
    </row>
    <row r="55" spans="1:34" x14ac:dyDescent="0.2">
      <c r="A55" s="84">
        <v>48</v>
      </c>
      <c r="B55" s="84" t="str">
        <f ca="1"/>
        <v>Cayman Islands</v>
      </c>
      <c r="C55" s="84" t="str">
        <f ca="1"/>
        <v>CYM</v>
      </c>
      <c r="D55" s="219" t="str">
        <f ca="1"/>
        <v>LCN           Latin America &amp; Caribbean</v>
      </c>
      <c r="E55" s="219" t="str">
        <f ca="1"/>
        <v>NA</v>
      </c>
      <c r="F55" s="190" t="str">
        <f t="shared" ca="1" si="12"/>
        <v/>
      </c>
      <c r="G55" s="80">
        <f>IF(Parameters!$D$21 = 1, MAX(H55, I55),
IF(Parameters!$D$22 = 1, AVERAGE(H55,I55),
IF(Parameters!$D$23 = 1, IF(ISERROR(H55), I55, IFERROR(GEOMEAN(H55, I55), 0)),
IF(Parameters!$D$24, IF(AND(H55=10,I55=10),10,0),
IF(Parameters!$D$25, IF(AND(H55&gt;=7,I55&gt;=7),10,0),
IF(Parameters!$D$26, IF(AND(H55&gt;=7,I55&gt;=7), 10, IF(OR(AND(H55&gt;=7,I55&gt;=5),AND(H55&gt;=5,I55&gt;=7)),6,0)),
IF(Parameters!$D$27, IF(AND(H55&gt;=10,I55&gt;=10), 10, IF(OR(AND(H55&gt;=10,I55&gt;=5),AND(H55&gt;=5,I55&gt;=10)),6,0)),"no method")))))))</f>
        <v>0</v>
      </c>
      <c r="H55" s="80" cm="1">
        <f t="array" ref="H55">IF(
    SUM(IF(
            ISNUMBER(
                IF(
                    $M$4:$AD$4,
                    (M55:AD55),
                    "")),
            1,
            0))
        =0,
    NA(),
    IF(
        Parameters!$D$15=1,
        IF(
            SUM(--(ISNUMBER(IF($M$4:$AD$4=1,(M55:AD55),""))))&gt;0,
            MAX(IF(
                ISNUMBER(M55:AD55),
                IF(
                    M$4:AD$4=1,
                    M55:AD55,
                    ""),
                "")),
            MAX(IF(
                ISNUMBER(M55:AD55),
                IF(
                    M$4:AD$4=2,
                    M55:AD55,
                    ""),
                ""))
        ),
        IF(
            Parameters!$D$16=1,
            IFERROR(
                AVERAGE(IF(
                    ISNUMBER(M55:AD55),
                    IF(
                        M$4:AD$4=1,
                        M55:AD55,
                        ""),
                    "")),
                AVERAGE(IF(
                    ISNUMBER(M55:AD55),
                    IF(
                        M$4:AD$4=2,
                        M55:AD55,
                        ""),
                    ""))
            ),
            IF(
                Parameters!$D$17=1,
                IFERROR(
                    IF(
                        OR(
                            IF(
                                ISNUMBER(M55:AD55),
                                IF(
                                    M$4:AD$4=1,
                                    M55:AD55,
                                    ""),
                                "")
                            =0),
                        0,
                        GEOMEAN(IF(
                            ISNUMBER(M55:AD55),
                            IF(
                                M$4:AD$4=1,
                                M55:AD55,
                                ""),
                            ""))
                    ),
                    IF(
                        OR(IF(
                            ISNUMBER(M55:AD55),
                            IF(
                                M$4:AD$4=2,
                                M55:AD55,
                                ""),
                            "")
                            =0),
                        0,
                        GEOMEAN(IF(
                            ISNUMBER(M55:AD55),
                            IF(
                                M$4:AD$4=2,
                                M55:AD55,
                                ""),
                            "")))
                )
            )
        )
    )
)</f>
        <v>0</v>
      </c>
      <c r="I55" s="191" cm="1">
        <f t="array" ref="I55">IF(
    SUM(IF(
            ISNUMBER(
                IF(
                    $M$5:$AD$5,
                    (M55:AD55),
                    "")),
            1,
            0))
        =0,
    NA(),
    IF(
        Parameters!$D$15=1,
        IF(
            SUM(--(ISNUMBER(IF($M$5:$AD$5=1,(M55:AD55),""))))&gt;0,
            MAX(IF(
                ISNUMBER(M55:AD55),
                IF(
                    M$5:AD$5=1,
                    M55:AD55,
                    ""),
                "")),
            MAX(IF(
                ISNUMBER(M55:AD55),
                IF(
                    M$5:AD$5=2,
                    M55:AD55,
                    ""),
                ""))
        ),
        IF(
            Parameters!$D$16=1,
            IFERROR(
                AVERAGE(IF(
                    ISNUMBER(M55:AD55),
                    IF(
                        M$5:AD$5=1,
                        M55:AD55,
                        ""),
                    "")),
                AVERAGE(IF(
                    ISNUMBER(M55:AD55),
                    IF(
                        M$5:AD$5=2,
                        M55:AD55,
                        ""),
                    ""))
            ),
            IF(
                Parameters!$D$17=1,
                IFERROR(
                    IF(
                        OR(
                            IF(
                                ISNUMBER(M55:AD55),
                                IF(
                                    M$5:AD$5=1,
                                    M55:AD55,
                                    ""),
                                "")
                            =0),
                        0,
                        GEOMEAN(IF(
                            ISNUMBER(M55:AD55),
                            IF(
                                M$5:AD$5=1,
                                M55:AD55,
                                ""),
                            ""))
                    ),
                    IF(
                        OR(IF(
                            ISNUMBER(M55:AD55),
                            IF(
                                M$5:AD$5=2,
                                M55:AD55,
                                ""),
                            "")
                            =0),
                        0,
                        GEOMEAN(IF(
                            ISNUMBER(M55:AD55),
                            IF(
                                M$5:AD$5=2,
                                M55:AD55,
                                ""),
                            "")))
                )
            )
        )
    )
)</f>
        <v>0</v>
      </c>
      <c r="J55" s="242" t="s">
        <v>409</v>
      </c>
      <c r="K55" s="242">
        <v>44887</v>
      </c>
      <c r="L55" s="91" t="s">
        <v>700</v>
      </c>
      <c r="M55" s="192">
        <v>0</v>
      </c>
      <c r="N55" s="192" t="s">
        <v>409</v>
      </c>
      <c r="O55" s="192" t="s">
        <v>409</v>
      </c>
      <c r="P55" s="192">
        <v>0</v>
      </c>
      <c r="Q55" s="192" t="s">
        <v>409</v>
      </c>
      <c r="R55" s="192">
        <v>0</v>
      </c>
      <c r="S55" s="192" t="s">
        <v>409</v>
      </c>
      <c r="T55" s="192" t="s">
        <v>409</v>
      </c>
      <c r="U55" s="192" t="s">
        <v>409</v>
      </c>
      <c r="V55" s="192" t="s">
        <v>409</v>
      </c>
      <c r="W55" s="192" t="s">
        <v>409</v>
      </c>
      <c r="X55" s="192" t="s">
        <v>409</v>
      </c>
      <c r="Y55" s="192">
        <v>0</v>
      </c>
      <c r="Z55" s="192" t="s">
        <v>409</v>
      </c>
      <c r="AA55" s="34"/>
      <c r="AB55" s="34"/>
      <c r="AC55" s="192"/>
      <c r="AD55" s="192"/>
      <c r="AE55" s="192"/>
      <c r="AF55" s="192"/>
      <c r="AG55" s="192"/>
      <c r="AH55" s="192"/>
    </row>
    <row r="56" spans="1:34" x14ac:dyDescent="0.2">
      <c r="A56" s="84">
        <v>49</v>
      </c>
      <c r="B56" s="84" t="str">
        <f ca="1"/>
        <v>Cyprus</v>
      </c>
      <c r="C56" s="84" t="str">
        <f ca="1"/>
        <v>CYP</v>
      </c>
      <c r="D56" s="219" t="str">
        <f ca="1"/>
        <v>ECS           Europe &amp; Central Asia</v>
      </c>
      <c r="E56" s="219" t="str">
        <f ca="1"/>
        <v>NA</v>
      </c>
      <c r="F56" s="190" t="str">
        <f t="shared" ca="1" si="12"/>
        <v/>
      </c>
      <c r="G56" s="80">
        <f>IF(Parameters!$D$21 = 1, MAX(H56, I56),
IF(Parameters!$D$22 = 1, AVERAGE(H56,I56),
IF(Parameters!$D$23 = 1, IF(ISERROR(H56), I56, IFERROR(GEOMEAN(H56, I56), 0)),
IF(Parameters!$D$24, IF(AND(H56=10,I56=10),10,0),
IF(Parameters!$D$25, IF(AND(H56&gt;=7,I56&gt;=7),10,0),
IF(Parameters!$D$26, IF(AND(H56&gt;=7,I56&gt;=7), 10, IF(OR(AND(H56&gt;=7,I56&gt;=5),AND(H56&gt;=5,I56&gt;=7)),6,0)),
IF(Parameters!$D$27, IF(AND(H56&gt;=10,I56&gt;=10), 10, IF(OR(AND(H56&gt;=10,I56&gt;=5),AND(H56&gt;=5,I56&gt;=10)),6,0)),"no method")))))))</f>
        <v>0</v>
      </c>
      <c r="H56" s="80" cm="1">
        <f t="array" ref="H56">IF(
    SUM(IF(
            ISNUMBER(
                IF(
                    $M$4:$AD$4,
                    (M56:AD56),
                    "")),
            1,
            0))
        =0,
    NA(),
    IF(
        Parameters!$D$15=1,
        IF(
            SUM(--(ISNUMBER(IF($M$4:$AD$4=1,(M56:AD56),""))))&gt;0,
            MAX(IF(
                ISNUMBER(M56:AD56),
                IF(
                    M$4:AD$4=1,
                    M56:AD56,
                    ""),
                "")),
            MAX(IF(
                ISNUMBER(M56:AD56),
                IF(
                    M$4:AD$4=2,
                    M56:AD56,
                    ""),
                ""))
        ),
        IF(
            Parameters!$D$16=1,
            IFERROR(
                AVERAGE(IF(
                    ISNUMBER(M56:AD56),
                    IF(
                        M$4:AD$4=1,
                        M56:AD56,
                        ""),
                    "")),
                AVERAGE(IF(
                    ISNUMBER(M56:AD56),
                    IF(
                        M$4:AD$4=2,
                        M56:AD56,
                        ""),
                    ""))
            ),
            IF(
                Parameters!$D$17=1,
                IFERROR(
                    IF(
                        OR(
                            IF(
                                ISNUMBER(M56:AD56),
                                IF(
                                    M$4:AD$4=1,
                                    M56:AD56,
                                    ""),
                                "")
                            =0),
                        0,
                        GEOMEAN(IF(
                            ISNUMBER(M56:AD56),
                            IF(
                                M$4:AD$4=1,
                                M56:AD56,
                                ""),
                            ""))
                    ),
                    IF(
                        OR(IF(
                            ISNUMBER(M56:AD56),
                            IF(
                                M$4:AD$4=2,
                                M56:AD56,
                                ""),
                            "")
                            =0),
                        0,
                        GEOMEAN(IF(
                            ISNUMBER(M56:AD56),
                            IF(
                                M$4:AD$4=2,
                                M56:AD56,
                                ""),
                            "")))
                )
            )
        )
    )
)</f>
        <v>0</v>
      </c>
      <c r="I56" s="191" cm="1">
        <f t="array" ref="I56">IF(
    SUM(IF(
            ISNUMBER(
                IF(
                    $M$5:$AD$5,
                    (M56:AD56),
                    "")),
            1,
            0))
        =0,
    NA(),
    IF(
        Parameters!$D$15=1,
        IF(
            SUM(--(ISNUMBER(IF($M$5:$AD$5=1,(M56:AD56),""))))&gt;0,
            MAX(IF(
                ISNUMBER(M56:AD56),
                IF(
                    M$5:AD$5=1,
                    M56:AD56,
                    ""),
                "")),
            MAX(IF(
                ISNUMBER(M56:AD56),
                IF(
                    M$5:AD$5=2,
                    M56:AD56,
                    ""),
                ""))
        ),
        IF(
            Parameters!$D$16=1,
            IFERROR(
                AVERAGE(IF(
                    ISNUMBER(M56:AD56),
                    IF(
                        M$5:AD$5=1,
                        M56:AD56,
                        ""),
                    "")),
                AVERAGE(IF(
                    ISNUMBER(M56:AD56),
                    IF(
                        M$5:AD$5=2,
                        M56:AD56,
                        ""),
                    ""))
            ),
            IF(
                Parameters!$D$17=1,
                IFERROR(
                    IF(
                        OR(
                            IF(
                                ISNUMBER(M56:AD56),
                                IF(
                                    M$5:AD$5=1,
                                    M56:AD56,
                                    ""),
                                "")
                            =0),
                        0,
                        GEOMEAN(IF(
                            ISNUMBER(M56:AD56),
                            IF(
                                M$5:AD$5=1,
                                M56:AD56,
                                ""),
                            ""))
                    ),
                    IF(
                        OR(IF(
                            ISNUMBER(M56:AD56),
                            IF(
                                M$5:AD$5=2,
                                M56:AD56,
                                ""),
                            "")
                            =0),
                        0,
                        GEOMEAN(IF(
                            ISNUMBER(M56:AD56),
                            IF(
                                M$5:AD$5=2,
                                M56:AD56,
                                ""),
                            "")))
                )
            )
        )
    )
)</f>
        <v>7</v>
      </c>
      <c r="J56" s="242">
        <v>45103</v>
      </c>
      <c r="K56" s="242">
        <v>45259</v>
      </c>
      <c r="L56" s="91" t="s">
        <v>85</v>
      </c>
      <c r="M56" s="192">
        <v>0</v>
      </c>
      <c r="N56" s="192">
        <v>0</v>
      </c>
      <c r="O56" s="192" t="s">
        <v>409</v>
      </c>
      <c r="P56" s="192">
        <v>0</v>
      </c>
      <c r="Q56" s="192" t="s">
        <v>409</v>
      </c>
      <c r="R56" s="192">
        <v>0</v>
      </c>
      <c r="S56" s="192">
        <v>7</v>
      </c>
      <c r="T56" s="192" t="s">
        <v>409</v>
      </c>
      <c r="U56" s="192">
        <v>57</v>
      </c>
      <c r="V56" s="192" t="s">
        <v>409</v>
      </c>
      <c r="W56" s="192" t="s">
        <v>409</v>
      </c>
      <c r="X56" s="192" t="s">
        <v>409</v>
      </c>
      <c r="Y56" s="192">
        <v>0</v>
      </c>
      <c r="Z56" s="192">
        <v>1100</v>
      </c>
      <c r="AA56" s="34"/>
      <c r="AB56" s="34"/>
      <c r="AC56" s="192"/>
      <c r="AD56" s="192"/>
      <c r="AE56" s="192"/>
      <c r="AF56" s="192"/>
      <c r="AG56" s="192"/>
      <c r="AH56" s="192"/>
    </row>
    <row r="57" spans="1:34" x14ac:dyDescent="0.2">
      <c r="A57" s="84">
        <v>50</v>
      </c>
      <c r="B57" s="84" t="str">
        <f ca="1"/>
        <v>Czech Republic</v>
      </c>
      <c r="C57" s="84" t="str">
        <f ca="1"/>
        <v>CZE</v>
      </c>
      <c r="D57" s="219" t="str">
        <f ca="1"/>
        <v>ECS           Europe &amp; Central Asia</v>
      </c>
      <c r="E57" s="219" t="str">
        <f ca="1"/>
        <v>NA</v>
      </c>
      <c r="F57" s="190" t="str">
        <f t="shared" ca="1" si="12"/>
        <v/>
      </c>
      <c r="G57" s="80">
        <f>IF(Parameters!$D$21 = 1, MAX(H57, I57),
IF(Parameters!$D$22 = 1, AVERAGE(H57,I57),
IF(Parameters!$D$23 = 1, IF(ISERROR(H57), I57, IFERROR(GEOMEAN(H57, I57), 0)),
IF(Parameters!$D$24, IF(AND(H57=10,I57=10),10,0),
IF(Parameters!$D$25, IF(AND(H57&gt;=7,I57&gt;=7),10,0),
IF(Parameters!$D$26, IF(AND(H57&gt;=7,I57&gt;=7), 10, IF(OR(AND(H57&gt;=7,I57&gt;=5),AND(H57&gt;=5,I57&gt;=7)),6,0)),
IF(Parameters!$D$27, IF(AND(H57&gt;=10,I57&gt;=10), 10, IF(OR(AND(H57&gt;=10,I57&gt;=5),AND(H57&gt;=5,I57&gt;=10)),6,0)),"no method")))))))</f>
        <v>0</v>
      </c>
      <c r="H57" s="80" cm="1">
        <f t="array" ref="H57">IF(
    SUM(IF(
            ISNUMBER(
                IF(
                    $M$4:$AD$4,
                    (M57:AD57),
                    "")),
            1,
            0))
        =0,
    NA(),
    IF(
        Parameters!$D$15=1,
        IF(
            SUM(--(ISNUMBER(IF($M$4:$AD$4=1,(M57:AD57),""))))&gt;0,
            MAX(IF(
                ISNUMBER(M57:AD57),
                IF(
                    M$4:AD$4=1,
                    M57:AD57,
                    ""),
                "")),
            MAX(IF(
                ISNUMBER(M57:AD57),
                IF(
                    M$4:AD$4=2,
                    M57:AD57,
                    ""),
                ""))
        ),
        IF(
            Parameters!$D$16=1,
            IFERROR(
                AVERAGE(IF(
                    ISNUMBER(M57:AD57),
                    IF(
                        M$4:AD$4=1,
                        M57:AD57,
                        ""),
                    "")),
                AVERAGE(IF(
                    ISNUMBER(M57:AD57),
                    IF(
                        M$4:AD$4=2,
                        M57:AD57,
                        ""),
                    ""))
            ),
            IF(
                Parameters!$D$17=1,
                IFERROR(
                    IF(
                        OR(
                            IF(
                                ISNUMBER(M57:AD57),
                                IF(
                                    M$4:AD$4=1,
                                    M57:AD57,
                                    ""),
                                "")
                            =0),
                        0,
                        GEOMEAN(IF(
                            ISNUMBER(M57:AD57),
                            IF(
                                M$4:AD$4=1,
                                M57:AD57,
                                ""),
                            ""))
                    ),
                    IF(
                        OR(IF(
                            ISNUMBER(M57:AD57),
                            IF(
                                M$4:AD$4=2,
                                M57:AD57,
                                ""),
                            "")
                            =0),
                        0,
                        GEOMEAN(IF(
                            ISNUMBER(M57:AD57),
                            IF(
                                M$4:AD$4=2,
                                M57:AD57,
                                ""),
                            "")))
                )
            )
        )
    )
)</f>
        <v>0</v>
      </c>
      <c r="I57" s="191" cm="1">
        <f t="array" ref="I57">IF(
    SUM(IF(
            ISNUMBER(
                IF(
                    $M$5:$AD$5,
                    (M57:AD57),
                    "")),
            1,
            0))
        =0,
    NA(),
    IF(
        Parameters!$D$15=1,
        IF(
            SUM(--(ISNUMBER(IF($M$5:$AD$5=1,(M57:AD57),""))))&gt;0,
            MAX(IF(
                ISNUMBER(M57:AD57),
                IF(
                    M$5:AD$5=1,
                    M57:AD57,
                    ""),
                "")),
            MAX(IF(
                ISNUMBER(M57:AD57),
                IF(
                    M$5:AD$5=2,
                    M57:AD57,
                    ""),
                ""))
        ),
        IF(
            Parameters!$D$16=1,
            IFERROR(
                AVERAGE(IF(
                    ISNUMBER(M57:AD57),
                    IF(
                        M$5:AD$5=1,
                        M57:AD57,
                        ""),
                    "")),
                AVERAGE(IF(
                    ISNUMBER(M57:AD57),
                    IF(
                        M$5:AD$5=2,
                        M57:AD57,
                        ""),
                    ""))
            ),
            IF(
                Parameters!$D$17=1,
                IFERROR(
                    IF(
                        OR(
                            IF(
                                ISNUMBER(M57:AD57),
                                IF(
                                    M$5:AD$5=1,
                                    M57:AD57,
                                    ""),
                                "")
                            =0),
                        0,
                        GEOMEAN(IF(
                            ISNUMBER(M57:AD57),
                            IF(
                                M$5:AD$5=1,
                                M57:AD57,
                                ""),
                            ""))
                    ),
                    IF(
                        OR(IF(
                            ISNUMBER(M57:AD57),
                            IF(
                                M$5:AD$5=2,
                                M57:AD57,
                                ""),
                            "")
                            =0),
                        0,
                        GEOMEAN(IF(
                            ISNUMBER(M57:AD57),
                            IF(
                                M$5:AD$5=2,
                                M57:AD57,
                                ""),
                            "")))
                )
            )
        )
    )
)</f>
        <v>5.3571428571428497</v>
      </c>
      <c r="J57" s="242">
        <v>45103</v>
      </c>
      <c r="K57" s="242">
        <v>45142</v>
      </c>
      <c r="L57" s="91" t="s">
        <v>87</v>
      </c>
      <c r="M57" s="192">
        <v>0</v>
      </c>
      <c r="N57" s="192">
        <v>0</v>
      </c>
      <c r="O57" s="192" t="s">
        <v>409</v>
      </c>
      <c r="P57" s="192">
        <v>0</v>
      </c>
      <c r="Q57" s="192" t="s">
        <v>409</v>
      </c>
      <c r="R57" s="192">
        <v>5.3571428571428497</v>
      </c>
      <c r="S57" s="192" t="s">
        <v>409</v>
      </c>
      <c r="T57" s="192" t="s">
        <v>409</v>
      </c>
      <c r="U57" s="192">
        <v>40.200000000000003</v>
      </c>
      <c r="V57" s="192" t="s">
        <v>409</v>
      </c>
      <c r="W57" s="192" t="s">
        <v>409</v>
      </c>
      <c r="X57" s="192" t="s">
        <v>409</v>
      </c>
      <c r="Y57" s="192">
        <v>0.107142857142857</v>
      </c>
      <c r="Z57" s="192" t="s">
        <v>409</v>
      </c>
      <c r="AA57" s="34"/>
      <c r="AB57" s="34"/>
      <c r="AC57" s="192"/>
      <c r="AD57" s="192"/>
      <c r="AE57" s="192"/>
      <c r="AF57" s="192"/>
      <c r="AG57" s="192"/>
      <c r="AH57" s="192"/>
    </row>
    <row r="58" spans="1:34" x14ac:dyDescent="0.2">
      <c r="A58" s="84">
        <v>51</v>
      </c>
      <c r="B58" s="84" t="str">
        <f ca="1"/>
        <v>Germany</v>
      </c>
      <c r="C58" s="84" t="str">
        <f ca="1"/>
        <v>DEU</v>
      </c>
      <c r="D58" s="219" t="str">
        <f ca="1"/>
        <v>ECS           Europe &amp; Central Asia</v>
      </c>
      <c r="E58" s="219" t="str">
        <f ca="1"/>
        <v>NA</v>
      </c>
      <c r="F58" s="190" t="str">
        <f t="shared" ca="1" si="12"/>
        <v/>
      </c>
      <c r="G58" s="80">
        <f>IF(Parameters!$D$21 = 1, MAX(H58, I58),
IF(Parameters!$D$22 = 1, AVERAGE(H58,I58),
IF(Parameters!$D$23 = 1, IF(ISERROR(H58), I58, IFERROR(GEOMEAN(H58, I58), 0)),
IF(Parameters!$D$24, IF(AND(H58=10,I58=10),10,0),
IF(Parameters!$D$25, IF(AND(H58&gt;=7,I58&gt;=7),10,0),
IF(Parameters!$D$26, IF(AND(H58&gt;=7,I58&gt;=7), 10, IF(OR(AND(H58&gt;=7,I58&gt;=5),AND(H58&gt;=5,I58&gt;=7)),6,0)),
IF(Parameters!$D$27, IF(AND(H58&gt;=10,I58&gt;=10), 10, IF(OR(AND(H58&gt;=10,I58&gt;=5),AND(H58&gt;=5,I58&gt;=10)),6,0)),"no method")))))))</f>
        <v>0</v>
      </c>
      <c r="H58" s="80" cm="1">
        <f t="array" ref="H58">IF(
    SUM(IF(
            ISNUMBER(
                IF(
                    $M$4:$AD$4,
                    (M58:AD58),
                    "")),
            1,
            0))
        =0,
    NA(),
    IF(
        Parameters!$D$15=1,
        IF(
            SUM(--(ISNUMBER(IF($M$4:$AD$4=1,(M58:AD58),""))))&gt;0,
            MAX(IF(
                ISNUMBER(M58:AD58),
                IF(
                    M$4:AD$4=1,
                    M58:AD58,
                    ""),
                "")),
            MAX(IF(
                ISNUMBER(M58:AD58),
                IF(
                    M$4:AD$4=2,
                    M58:AD58,
                    ""),
                ""))
        ),
        IF(
            Parameters!$D$16=1,
            IFERROR(
                AVERAGE(IF(
                    ISNUMBER(M58:AD58),
                    IF(
                        M$4:AD$4=1,
                        M58:AD58,
                        ""),
                    "")),
                AVERAGE(IF(
                    ISNUMBER(M58:AD58),
                    IF(
                        M$4:AD$4=2,
                        M58:AD58,
                        ""),
                    ""))
            ),
            IF(
                Parameters!$D$17=1,
                IFERROR(
                    IF(
                        OR(
                            IF(
                                ISNUMBER(M58:AD58),
                                IF(
                                    M$4:AD$4=1,
                                    M58:AD58,
                                    ""),
                                "")
                            =0),
                        0,
                        GEOMEAN(IF(
                            ISNUMBER(M58:AD58),
                            IF(
                                M$4:AD$4=1,
                                M58:AD58,
                                ""),
                            ""))
                    ),
                    IF(
                        OR(IF(
                            ISNUMBER(M58:AD58),
                            IF(
                                M$4:AD$4=2,
                                M58:AD58,
                                ""),
                            "")
                            =0),
                        0,
                        GEOMEAN(IF(
                            ISNUMBER(M58:AD58),
                            IF(
                                M$4:AD$4=2,
                                M58:AD58,
                                ""),
                            "")))
                )
            )
        )
    )
)</f>
        <v>0</v>
      </c>
      <c r="I58" s="191" cm="1">
        <f t="array" ref="I58">IF(
    SUM(IF(
            ISNUMBER(
                IF(
                    $M$5:$AD$5,
                    (M58:AD58),
                    "")),
            1,
            0))
        =0,
    NA(),
    IF(
        Parameters!$D$15=1,
        IF(
            SUM(--(ISNUMBER(IF($M$5:$AD$5=1,(M58:AD58),""))))&gt;0,
            MAX(IF(
                ISNUMBER(M58:AD58),
                IF(
                    M$5:AD$5=1,
                    M58:AD58,
                    ""),
                "")),
            MAX(IF(
                ISNUMBER(M58:AD58),
                IF(
                    M$5:AD$5=2,
                    M58:AD58,
                    ""),
                ""))
        ),
        IF(
            Parameters!$D$16=1,
            IFERROR(
                AVERAGE(IF(
                    ISNUMBER(M58:AD58),
                    IF(
                        M$5:AD$5=1,
                        M58:AD58,
                        ""),
                    "")),
                AVERAGE(IF(
                    ISNUMBER(M58:AD58),
                    IF(
                        M$5:AD$5=2,
                        M58:AD58,
                        ""),
                    ""))
            ),
            IF(
                Parameters!$D$17=1,
                IFERROR(
                    IF(
                        OR(
                            IF(
                                ISNUMBER(M58:AD58),
                                IF(
                                    M$5:AD$5=1,
                                    M58:AD58,
                                    ""),
                                "")
                            =0),
                        0,
                        GEOMEAN(IF(
                            ISNUMBER(M58:AD58),
                            IF(
                                M$5:AD$5=1,
                                M58:AD58,
                                ""),
                            ""))
                    ),
                    IF(
                        OR(IF(
                            ISNUMBER(M58:AD58),
                            IF(
                                M$5:AD$5=2,
                                M58:AD58,
                                ""),
                            "")
                            =0),
                        0,
                        GEOMEAN(IF(
                            ISNUMBER(M58:AD58),
                            IF(
                                M$5:AD$5=2,
                                M58:AD58,
                                ""),
                            "")))
                )
            )
        )
    )
)</f>
        <v>0</v>
      </c>
      <c r="J58" s="242">
        <v>45103</v>
      </c>
      <c r="K58" s="242">
        <v>45035</v>
      </c>
      <c r="L58" s="91" t="s">
        <v>89</v>
      </c>
      <c r="M58" s="192">
        <v>0</v>
      </c>
      <c r="N58" s="192">
        <v>0</v>
      </c>
      <c r="O58" s="192" t="s">
        <v>409</v>
      </c>
      <c r="P58" s="192">
        <v>0</v>
      </c>
      <c r="Q58" s="192" t="s">
        <v>409</v>
      </c>
      <c r="R58" s="192">
        <v>0</v>
      </c>
      <c r="S58" s="192">
        <v>0</v>
      </c>
      <c r="T58" s="192" t="s">
        <v>409</v>
      </c>
      <c r="U58" s="192">
        <v>24.6</v>
      </c>
      <c r="V58" s="192" t="s">
        <v>409</v>
      </c>
      <c r="W58" s="192" t="s">
        <v>409</v>
      </c>
      <c r="X58" s="192" t="s">
        <v>409</v>
      </c>
      <c r="Y58" s="192">
        <v>0</v>
      </c>
      <c r="Z58" s="192">
        <v>-100</v>
      </c>
      <c r="AA58" s="34"/>
      <c r="AB58" s="34"/>
      <c r="AC58" s="192"/>
      <c r="AD58" s="192"/>
      <c r="AE58" s="192"/>
      <c r="AF58" s="192"/>
      <c r="AG58" s="192"/>
      <c r="AH58" s="192"/>
    </row>
    <row r="59" spans="1:34" x14ac:dyDescent="0.2">
      <c r="A59" s="84">
        <v>52</v>
      </c>
      <c r="B59" s="84" t="str">
        <f ca="1"/>
        <v>Djibouti</v>
      </c>
      <c r="C59" s="84" t="str">
        <f ca="1"/>
        <v>DJI</v>
      </c>
      <c r="D59" s="219" t="str">
        <f ca="1"/>
        <v>MEA           Middle East &amp; North Africa</v>
      </c>
      <c r="E59" s="219" t="str">
        <f ca="1"/>
        <v>IDA</v>
      </c>
      <c r="F59" s="190" t="str">
        <f t="shared" ca="1" si="12"/>
        <v/>
      </c>
      <c r="G59" s="80">
        <f>IF(Parameters!$D$21 = 1, MAX(H59, I59),
IF(Parameters!$D$22 = 1, AVERAGE(H59,I59),
IF(Parameters!$D$23 = 1, IF(ISERROR(H59), I59, IFERROR(GEOMEAN(H59, I59), 0)),
IF(Parameters!$D$24, IF(AND(H59=10,I59=10),10,0),
IF(Parameters!$D$25, IF(AND(H59&gt;=7,I59&gt;=7),10,0),
IF(Parameters!$D$26, IF(AND(H59&gt;=7,I59&gt;=7), 10, IF(OR(AND(H59&gt;=7,I59&gt;=5),AND(H59&gt;=5,I59&gt;=7)),6,0)),
IF(Parameters!$D$27, IF(AND(H59&gt;=10,I59&gt;=10), 10, IF(OR(AND(H59&gt;=10,I59&gt;=5),AND(H59&gt;=5,I59&gt;=10)),6,0)),"no method")))))))</f>
        <v>0</v>
      </c>
      <c r="H59" s="80" cm="1">
        <f t="array" ref="H59">IF(
    SUM(IF(
            ISNUMBER(
                IF(
                    $M$4:$AD$4,
                    (M59:AD59),
                    "")),
            1,
            0))
        =0,
    NA(),
    IF(
        Parameters!$D$15=1,
        IF(
            SUM(--(ISNUMBER(IF($M$4:$AD$4=1,(M59:AD59),""))))&gt;0,
            MAX(IF(
                ISNUMBER(M59:AD59),
                IF(
                    M$4:AD$4=1,
                    M59:AD59,
                    ""),
                "")),
            MAX(IF(
                ISNUMBER(M59:AD59),
                IF(
                    M$4:AD$4=2,
                    M59:AD59,
                    ""),
                ""))
        ),
        IF(
            Parameters!$D$16=1,
            IFERROR(
                AVERAGE(IF(
                    ISNUMBER(M59:AD59),
                    IF(
                        M$4:AD$4=1,
                        M59:AD59,
                        ""),
                    "")),
                AVERAGE(IF(
                    ISNUMBER(M59:AD59),
                    IF(
                        M$4:AD$4=2,
                        M59:AD59,
                        ""),
                    ""))
            ),
            IF(
                Parameters!$D$17=1,
                IFERROR(
                    IF(
                        OR(
                            IF(
                                ISNUMBER(M59:AD59),
                                IF(
                                    M$4:AD$4=1,
                                    M59:AD59,
                                    ""),
                                "")
                            =0),
                        0,
                        GEOMEAN(IF(
                            ISNUMBER(M59:AD59),
                            IF(
                                M$4:AD$4=1,
                                M59:AD59,
                                ""),
                            ""))
                    ),
                    IF(
                        OR(IF(
                            ISNUMBER(M59:AD59),
                            IF(
                                M$4:AD$4=2,
                                M59:AD59,
                                ""),
                            "")
                            =0),
                        0,
                        GEOMEAN(IF(
                            ISNUMBER(M59:AD59),
                            IF(
                                M$4:AD$4=2,
                                M59:AD59,
                                ""),
                            "")))
                )
            )
        )
    )
)</f>
        <v>4.5025577703298598</v>
      </c>
      <c r="I59" s="191" cm="1">
        <f t="array" ref="I59">IF(
    SUM(IF(
            ISNUMBER(
                IF(
                    $M$5:$AD$5,
                    (M59:AD59),
                    "")),
            1,
            0))
        =0,
    NA(),
    IF(
        Parameters!$D$15=1,
        IF(
            SUM(--(ISNUMBER(IF($M$5:$AD$5=1,(M59:AD59),""))))&gt;0,
            MAX(IF(
                ISNUMBER(M59:AD59),
                IF(
                    M$5:AD$5=1,
                    M59:AD59,
                    ""),
                "")),
            MAX(IF(
                ISNUMBER(M59:AD59),
                IF(
                    M$5:AD$5=2,
                    M59:AD59,
                    ""),
                ""))
        ),
        IF(
            Parameters!$D$16=1,
            IFERROR(
                AVERAGE(IF(
                    ISNUMBER(M59:AD59),
                    IF(
                        M$5:AD$5=1,
                        M59:AD59,
                        ""),
                    "")),
                AVERAGE(IF(
                    ISNUMBER(M59:AD59),
                    IF(
                        M$5:AD$5=2,
                        M59:AD59,
                        ""),
                    ""))
            ),
            IF(
                Parameters!$D$17=1,
                IFERROR(
                    IF(
                        OR(
                            IF(
                                ISNUMBER(M59:AD59),
                                IF(
                                    M$5:AD$5=1,
                                    M59:AD59,
                                    ""),
                                "")
                            =0),
                        0,
                        GEOMEAN(IF(
                            ISNUMBER(M59:AD59),
                            IF(
                                M$5:AD$5=1,
                                M59:AD59,
                                ""),
                            ""))
                    ),
                    IF(
                        OR(IF(
                            ISNUMBER(M59:AD59),
                            IF(
                                M$5:AD$5=2,
                                M59:AD59,
                                ""),
                            "")
                            =0),
                        0,
                        GEOMEAN(IF(
                            ISNUMBER(M59:AD59),
                            IF(
                                M$5:AD$5=2,
                                M59:AD59,
                                ""),
                            "")))
                )
            )
        )
    )
)</f>
        <v>0</v>
      </c>
      <c r="J59" s="242">
        <v>45103</v>
      </c>
      <c r="K59" s="242">
        <v>45091</v>
      </c>
      <c r="L59" s="91" t="s">
        <v>91</v>
      </c>
      <c r="M59" s="192">
        <v>0</v>
      </c>
      <c r="N59" s="192">
        <v>4.5025577703298598</v>
      </c>
      <c r="O59" s="192" t="s">
        <v>409</v>
      </c>
      <c r="P59" s="192">
        <v>0</v>
      </c>
      <c r="Q59" s="192" t="s">
        <v>409</v>
      </c>
      <c r="R59" s="192">
        <v>0</v>
      </c>
      <c r="S59" s="192">
        <v>0</v>
      </c>
      <c r="T59" s="192" t="s">
        <v>409</v>
      </c>
      <c r="U59" s="192">
        <v>82.2</v>
      </c>
      <c r="V59" s="192" t="s">
        <v>409</v>
      </c>
      <c r="W59" s="192" t="s">
        <v>409</v>
      </c>
      <c r="X59" s="192" t="s">
        <v>409</v>
      </c>
      <c r="Y59" s="192">
        <v>0</v>
      </c>
      <c r="Z59" s="192">
        <v>-100</v>
      </c>
      <c r="AA59" s="34"/>
      <c r="AB59" s="34"/>
      <c r="AC59" s="192"/>
      <c r="AD59" s="192"/>
      <c r="AE59" s="192"/>
      <c r="AF59" s="192"/>
      <c r="AG59" s="192"/>
      <c r="AH59" s="192"/>
    </row>
    <row r="60" spans="1:34" x14ac:dyDescent="0.2">
      <c r="A60" s="84">
        <v>53</v>
      </c>
      <c r="B60" s="84" t="str">
        <f ca="1"/>
        <v>Dominica</v>
      </c>
      <c r="C60" s="84" t="str">
        <f ca="1"/>
        <v>DMA</v>
      </c>
      <c r="D60" s="219" t="str">
        <f ca="1"/>
        <v>LCN           Latin America &amp; Caribbean</v>
      </c>
      <c r="E60" s="219" t="str">
        <f ca="1"/>
        <v>Blend</v>
      </c>
      <c r="F60" s="190" t="str">
        <f t="shared" ca="1" si="12"/>
        <v/>
      </c>
      <c r="G60" s="80">
        <f>IF(Parameters!$D$21 = 1, MAX(H60, I60),
IF(Parameters!$D$22 = 1, AVERAGE(H60,I60),
IF(Parameters!$D$23 = 1, IF(ISERROR(H60), I60, IFERROR(GEOMEAN(H60, I60), 0)),
IF(Parameters!$D$24, IF(AND(H60=10,I60=10),10,0),
IF(Parameters!$D$25, IF(AND(H60&gt;=7,I60&gt;=7),10,0),
IF(Parameters!$D$26, IF(AND(H60&gt;=7,I60&gt;=7), 10, IF(OR(AND(H60&gt;=7,I60&gt;=5),AND(H60&gt;=5,I60&gt;=7)),6,0)),
IF(Parameters!$D$27, IF(AND(H60&gt;=10,I60&gt;=10), 10, IF(OR(AND(H60&gt;=10,I60&gt;=5),AND(H60&gt;=5,I60&gt;=10)),6,0)),"no method")))))))</f>
        <v>0</v>
      </c>
      <c r="H60" s="80" cm="1">
        <f t="array" ref="H60">IF(
    SUM(IF(
            ISNUMBER(
                IF(
                    $M$4:$AD$4,
                    (M60:AD60),
                    "")),
            1,
            0))
        =0,
    NA(),
    IF(
        Parameters!$D$15=1,
        IF(
            SUM(--(ISNUMBER(IF($M$4:$AD$4=1,(M60:AD60),""))))&gt;0,
            MAX(IF(
                ISNUMBER(M60:AD60),
                IF(
                    M$4:AD$4=1,
                    M60:AD60,
                    ""),
                "")),
            MAX(IF(
                ISNUMBER(M60:AD60),
                IF(
                    M$4:AD$4=2,
                    M60:AD60,
                    ""),
                ""))
        ),
        IF(
            Parameters!$D$16=1,
            IFERROR(
                AVERAGE(IF(
                    ISNUMBER(M60:AD60),
                    IF(
                        M$4:AD$4=1,
                        M60:AD60,
                        ""),
                    "")),
                AVERAGE(IF(
                    ISNUMBER(M60:AD60),
                    IF(
                        M$4:AD$4=2,
                        M60:AD60,
                        ""),
                    ""))
            ),
            IF(
                Parameters!$D$17=1,
                IFERROR(
                    IF(
                        OR(
                            IF(
                                ISNUMBER(M60:AD60),
                                IF(
                                    M$4:AD$4=1,
                                    M60:AD60,
                                    ""),
                                "")
                            =0),
                        0,
                        GEOMEAN(IF(
                            ISNUMBER(M60:AD60),
                            IF(
                                M$4:AD$4=1,
                                M60:AD60,
                                ""),
                            ""))
                    ),
                    IF(
                        OR(IF(
                            ISNUMBER(M60:AD60),
                            IF(
                                M$4:AD$4=2,
                                M60:AD60,
                                ""),
                            "")
                            =0),
                        0,
                        GEOMEAN(IF(
                            ISNUMBER(M60:AD60),
                            IF(
                                M$4:AD$4=2,
                                M60:AD60,
                                ""),
                            "")))
                )
            )
        )
    )
)</f>
        <v>0</v>
      </c>
      <c r="I60" s="191" cm="1">
        <f t="array" ref="I60">IF(
    SUM(IF(
            ISNUMBER(
                IF(
                    $M$5:$AD$5,
                    (M60:AD60),
                    "")),
            1,
            0))
        =0,
    NA(),
    IF(
        Parameters!$D$15=1,
        IF(
            SUM(--(ISNUMBER(IF($M$5:$AD$5=1,(M60:AD60),""))))&gt;0,
            MAX(IF(
                ISNUMBER(M60:AD60),
                IF(
                    M$5:AD$5=1,
                    M60:AD60,
                    ""),
                "")),
            MAX(IF(
                ISNUMBER(M60:AD60),
                IF(
                    M$5:AD$5=2,
                    M60:AD60,
                    ""),
                ""))
        ),
        IF(
            Parameters!$D$16=1,
            IFERROR(
                AVERAGE(IF(
                    ISNUMBER(M60:AD60),
                    IF(
                        M$5:AD$5=1,
                        M60:AD60,
                        ""),
                    "")),
                AVERAGE(IF(
                    ISNUMBER(M60:AD60),
                    IF(
                        M$5:AD$5=2,
                        M60:AD60,
                        ""),
                    ""))
            ),
            IF(
                Parameters!$D$17=1,
                IFERROR(
                    IF(
                        OR(
                            IF(
                                ISNUMBER(M60:AD60),
                                IF(
                                    M$5:AD$5=1,
                                    M60:AD60,
                                    ""),
                                "")
                            =0),
                        0,
                        GEOMEAN(IF(
                            ISNUMBER(M60:AD60),
                            IF(
                                M$5:AD$5=1,
                                M60:AD60,
                                ""),
                            ""))
                    ),
                    IF(
                        OR(IF(
                            ISNUMBER(M60:AD60),
                            IF(
                                M$5:AD$5=2,
                                M60:AD60,
                                ""),
                            "")
                            =0),
                        0,
                        GEOMEAN(IF(
                            ISNUMBER(M60:AD60),
                            IF(
                                M$5:AD$5=2,
                                M60:AD60,
                                ""),
                            "")))
                )
            )
        )
    )
)</f>
        <v>0</v>
      </c>
      <c r="J60" s="242">
        <v>44753</v>
      </c>
      <c r="K60" s="242">
        <v>44753</v>
      </c>
      <c r="L60" s="91" t="s">
        <v>93</v>
      </c>
      <c r="M60" s="192">
        <v>0</v>
      </c>
      <c r="N60" s="192" t="s">
        <v>409</v>
      </c>
      <c r="O60" s="192" t="s">
        <v>409</v>
      </c>
      <c r="P60" s="192">
        <v>0</v>
      </c>
      <c r="Q60" s="192" t="s">
        <v>409</v>
      </c>
      <c r="R60" s="192" t="s">
        <v>409</v>
      </c>
      <c r="S60" s="192" t="s">
        <v>409</v>
      </c>
      <c r="T60" s="192" t="s">
        <v>409</v>
      </c>
      <c r="U60" s="192" t="s">
        <v>409</v>
      </c>
      <c r="V60" s="192" t="s">
        <v>409</v>
      </c>
      <c r="W60" s="192" t="s">
        <v>409</v>
      </c>
      <c r="X60" s="192" t="s">
        <v>409</v>
      </c>
      <c r="Y60" s="192" t="s">
        <v>409</v>
      </c>
      <c r="Z60" s="192" t="s">
        <v>409</v>
      </c>
      <c r="AA60" s="34"/>
      <c r="AB60" s="34"/>
      <c r="AC60" s="192"/>
      <c r="AD60" s="192"/>
      <c r="AE60" s="192"/>
      <c r="AF60" s="192"/>
      <c r="AG60" s="192"/>
      <c r="AH60" s="192"/>
    </row>
    <row r="61" spans="1:34" x14ac:dyDescent="0.2">
      <c r="A61" s="84">
        <v>54</v>
      </c>
      <c r="B61" s="84" t="str">
        <f ca="1"/>
        <v>Denmark</v>
      </c>
      <c r="C61" s="84" t="str">
        <f ca="1"/>
        <v>DNK</v>
      </c>
      <c r="D61" s="219" t="str">
        <f ca="1"/>
        <v>ECS           Europe &amp; Central Asia</v>
      </c>
      <c r="E61" s="219" t="str">
        <f ca="1"/>
        <v>NA</v>
      </c>
      <c r="F61" s="190" t="str">
        <f t="shared" ca="1" si="12"/>
        <v/>
      </c>
      <c r="G61" s="80">
        <f>IF(Parameters!$D$21 = 1, MAX(H61, I61),
IF(Parameters!$D$22 = 1, AVERAGE(H61,I61),
IF(Parameters!$D$23 = 1, IF(ISERROR(H61), I61, IFERROR(GEOMEAN(H61, I61), 0)),
IF(Parameters!$D$24, IF(AND(H61=10,I61=10),10,0),
IF(Parameters!$D$25, IF(AND(H61&gt;=7,I61&gt;=7),10,0),
IF(Parameters!$D$26, IF(AND(H61&gt;=7,I61&gt;=7), 10, IF(OR(AND(H61&gt;=7,I61&gt;=5),AND(H61&gt;=5,I61&gt;=7)),6,0)),
IF(Parameters!$D$27, IF(AND(H61&gt;=10,I61&gt;=10), 10, IF(OR(AND(H61&gt;=10,I61&gt;=5),AND(H61&gt;=5,I61&gt;=10)),6,0)),"no method")))))))</f>
        <v>0</v>
      </c>
      <c r="H61" s="80" cm="1">
        <f t="array" ref="H61">IF(
    SUM(IF(
            ISNUMBER(
                IF(
                    $M$4:$AD$4,
                    (M61:AD61),
                    "")),
            1,
            0))
        =0,
    NA(),
    IF(
        Parameters!$D$15=1,
        IF(
            SUM(--(ISNUMBER(IF($M$4:$AD$4=1,(M61:AD61),""))))&gt;0,
            MAX(IF(
                ISNUMBER(M61:AD61),
                IF(
                    M$4:AD$4=1,
                    M61:AD61,
                    ""),
                "")),
            MAX(IF(
                ISNUMBER(M61:AD61),
                IF(
                    M$4:AD$4=2,
                    M61:AD61,
                    ""),
                ""))
        ),
        IF(
            Parameters!$D$16=1,
            IFERROR(
                AVERAGE(IF(
                    ISNUMBER(M61:AD61),
                    IF(
                        M$4:AD$4=1,
                        M61:AD61,
                        ""),
                    "")),
                AVERAGE(IF(
                    ISNUMBER(M61:AD61),
                    IF(
                        M$4:AD$4=2,
                        M61:AD61,
                        ""),
                    ""))
            ),
            IF(
                Parameters!$D$17=1,
                IFERROR(
                    IF(
                        OR(
                            IF(
                                ISNUMBER(M61:AD61),
                                IF(
                                    M$4:AD$4=1,
                                    M61:AD61,
                                    ""),
                                "")
                            =0),
                        0,
                        GEOMEAN(IF(
                            ISNUMBER(M61:AD61),
                            IF(
                                M$4:AD$4=1,
                                M61:AD61,
                                ""),
                            ""))
                    ),
                    IF(
                        OR(IF(
                            ISNUMBER(M61:AD61),
                            IF(
                                M$4:AD$4=2,
                                M61:AD61,
                                ""),
                            "")
                            =0),
                        0,
                        GEOMEAN(IF(
                            ISNUMBER(M61:AD61),
                            IF(
                                M$4:AD$4=2,
                                M61:AD61,
                                ""),
                            "")))
                )
            )
        )
    )
)</f>
        <v>0</v>
      </c>
      <c r="I61" s="191" cm="1">
        <f t="array" ref="I61">IF(
    SUM(IF(
            ISNUMBER(
                IF(
                    $M$5:$AD$5,
                    (M61:AD61),
                    "")),
            1,
            0))
        =0,
    NA(),
    IF(
        Parameters!$D$15=1,
        IF(
            SUM(--(ISNUMBER(IF($M$5:$AD$5=1,(M61:AD61),""))))&gt;0,
            MAX(IF(
                ISNUMBER(M61:AD61),
                IF(
                    M$5:AD$5=1,
                    M61:AD61,
                    ""),
                "")),
            MAX(IF(
                ISNUMBER(M61:AD61),
                IF(
                    M$5:AD$5=2,
                    M61:AD61,
                    ""),
                ""))
        ),
        IF(
            Parameters!$D$16=1,
            IFERROR(
                AVERAGE(IF(
                    ISNUMBER(M61:AD61),
                    IF(
                        M$5:AD$5=1,
                        M61:AD61,
                        ""),
                    "")),
                AVERAGE(IF(
                    ISNUMBER(M61:AD61),
                    IF(
                        M$5:AD$5=2,
                        M61:AD61,
                        ""),
                    ""))
            ),
            IF(
                Parameters!$D$17=1,
                IFERROR(
                    IF(
                        OR(
                            IF(
                                ISNUMBER(M61:AD61),
                                IF(
                                    M$5:AD$5=1,
                                    M61:AD61,
                                    ""),
                                "")
                            =0),
                        0,
                        GEOMEAN(IF(
                            ISNUMBER(M61:AD61),
                            IF(
                                M$5:AD$5=1,
                                M61:AD61,
                                ""),
                            ""))
                    ),
                    IF(
                        OR(IF(
                            ISNUMBER(M61:AD61),
                            IF(
                                M$5:AD$5=2,
                                M61:AD61,
                                ""),
                            "")
                            =0),
                        0,
                        GEOMEAN(IF(
                            ISNUMBER(M61:AD61),
                            IF(
                                M$5:AD$5=2,
                                M61:AD61,
                                ""),
                            "")))
                )
            )
        )
    )
)</f>
        <v>0</v>
      </c>
      <c r="J61" s="242">
        <v>45103</v>
      </c>
      <c r="K61" s="242">
        <v>44860</v>
      </c>
      <c r="L61" s="91" t="s">
        <v>95</v>
      </c>
      <c r="M61" s="192">
        <v>0</v>
      </c>
      <c r="N61" s="192">
        <v>0</v>
      </c>
      <c r="O61" s="192" t="s">
        <v>409</v>
      </c>
      <c r="P61" s="192">
        <v>0</v>
      </c>
      <c r="Q61" s="192" t="s">
        <v>409</v>
      </c>
      <c r="R61" s="192">
        <v>0</v>
      </c>
      <c r="S61" s="192" t="s">
        <v>409</v>
      </c>
      <c r="T61" s="192" t="s">
        <v>409</v>
      </c>
      <c r="U61" s="192">
        <v>17.899999999999999</v>
      </c>
      <c r="V61" s="192" t="s">
        <v>409</v>
      </c>
      <c r="W61" s="192" t="s">
        <v>409</v>
      </c>
      <c r="X61" s="192" t="s">
        <v>409</v>
      </c>
      <c r="Y61" s="192">
        <v>0</v>
      </c>
      <c r="Z61" s="192" t="s">
        <v>409</v>
      </c>
      <c r="AA61" s="34"/>
      <c r="AB61" s="34"/>
      <c r="AC61" s="192"/>
      <c r="AD61" s="192"/>
      <c r="AE61" s="192"/>
      <c r="AF61" s="192"/>
      <c r="AG61" s="192"/>
      <c r="AH61" s="192"/>
    </row>
    <row r="62" spans="1:34" x14ac:dyDescent="0.2">
      <c r="A62" s="84">
        <v>55</v>
      </c>
      <c r="B62" s="84" t="str">
        <f ca="1"/>
        <v>Dominican Republic</v>
      </c>
      <c r="C62" s="84" t="str">
        <f ca="1"/>
        <v>DOM</v>
      </c>
      <c r="D62" s="219" t="str">
        <f ca="1"/>
        <v>LCN           Latin America &amp; Caribbean</v>
      </c>
      <c r="E62" s="219" t="str">
        <f ca="1"/>
        <v>IBRD</v>
      </c>
      <c r="F62" s="190" t="str">
        <f t="shared" ca="1" si="12"/>
        <v/>
      </c>
      <c r="G62" s="80">
        <f>IF(Parameters!$D$21 = 1, MAX(H62, I62),
IF(Parameters!$D$22 = 1, AVERAGE(H62,I62),
IF(Parameters!$D$23 = 1, IF(ISERROR(H62), I62, IFERROR(GEOMEAN(H62, I62), 0)),
IF(Parameters!$D$24, IF(AND(H62=10,I62=10),10,0),
IF(Parameters!$D$25, IF(AND(H62&gt;=7,I62&gt;=7),10,0),
IF(Parameters!$D$26, IF(AND(H62&gt;=7,I62&gt;=7), 10, IF(OR(AND(H62&gt;=7,I62&gt;=5),AND(H62&gt;=5,I62&gt;=7)),6,0)),
IF(Parameters!$D$27, IF(AND(H62&gt;=10,I62&gt;=10), 10, IF(OR(AND(H62&gt;=10,I62&gt;=5),AND(H62&gt;=5,I62&gt;=10)),6,0)),"no method")))))))</f>
        <v>0</v>
      </c>
      <c r="H62" s="80" cm="1">
        <f t="array" ref="H62">IF(
    SUM(IF(
            ISNUMBER(
                IF(
                    $M$4:$AD$4,
                    (M62:AD62),
                    "")),
            1,
            0))
        =0,
    NA(),
    IF(
        Parameters!$D$15=1,
        IF(
            SUM(--(ISNUMBER(IF($M$4:$AD$4=1,(M62:AD62),""))))&gt;0,
            MAX(IF(
                ISNUMBER(M62:AD62),
                IF(
                    M$4:AD$4=1,
                    M62:AD62,
                    ""),
                "")),
            MAX(IF(
                ISNUMBER(M62:AD62),
                IF(
                    M$4:AD$4=2,
                    M62:AD62,
                    ""),
                ""))
        ),
        IF(
            Parameters!$D$16=1,
            IFERROR(
                AVERAGE(IF(
                    ISNUMBER(M62:AD62),
                    IF(
                        M$4:AD$4=1,
                        M62:AD62,
                        ""),
                    "")),
                AVERAGE(IF(
                    ISNUMBER(M62:AD62),
                    IF(
                        M$4:AD$4=2,
                        M62:AD62,
                        ""),
                    ""))
            ),
            IF(
                Parameters!$D$17=1,
                IFERROR(
                    IF(
                        OR(
                            IF(
                                ISNUMBER(M62:AD62),
                                IF(
                                    M$4:AD$4=1,
                                    M62:AD62,
                                    ""),
                                "")
                            =0),
                        0,
                        GEOMEAN(IF(
                            ISNUMBER(M62:AD62),
                            IF(
                                M$4:AD$4=1,
                                M62:AD62,
                                ""),
                            ""))
                    ),
                    IF(
                        OR(IF(
                            ISNUMBER(M62:AD62),
                            IF(
                                M$4:AD$4=2,
                                M62:AD62,
                                ""),
                            "")
                            =0),
                        0,
                        GEOMEAN(IF(
                            ISNUMBER(M62:AD62),
                            IF(
                                M$4:AD$4=2,
                                M62:AD62,
                                ""),
                            "")))
                )
            )
        )
    )
)</f>
        <v>0</v>
      </c>
      <c r="I62" s="191" cm="1">
        <f t="array" ref="I62">IF(
    SUM(IF(
            ISNUMBER(
                IF(
                    $M$5:$AD$5,
                    (M62:AD62),
                    "")),
            1,
            0))
        =0,
    NA(),
    IF(
        Parameters!$D$15=1,
        IF(
            SUM(--(ISNUMBER(IF($M$5:$AD$5=1,(M62:AD62),""))))&gt;0,
            MAX(IF(
                ISNUMBER(M62:AD62),
                IF(
                    M$5:AD$5=1,
                    M62:AD62,
                    ""),
                "")),
            MAX(IF(
                ISNUMBER(M62:AD62),
                IF(
                    M$5:AD$5=2,
                    M62:AD62,
                    ""),
                ""))
        ),
        IF(
            Parameters!$D$16=1,
            IFERROR(
                AVERAGE(IF(
                    ISNUMBER(M62:AD62),
                    IF(
                        M$5:AD$5=1,
                        M62:AD62,
                        ""),
                    "")),
                AVERAGE(IF(
                    ISNUMBER(M62:AD62),
                    IF(
                        M$5:AD$5=2,
                        M62:AD62,
                        ""),
                    ""))
            ),
            IF(
                Parameters!$D$17=1,
                IFERROR(
                    IF(
                        OR(
                            IF(
                                ISNUMBER(M62:AD62),
                                IF(
                                    M$5:AD$5=1,
                                    M62:AD62,
                                    ""),
                                "")
                            =0),
                        0,
                        GEOMEAN(IF(
                            ISNUMBER(M62:AD62),
                            IF(
                                M$5:AD$5=1,
                                M62:AD62,
                                ""),
                            ""))
                    ),
                    IF(
                        OR(IF(
                            ISNUMBER(M62:AD62),
                            IF(
                                M$5:AD$5=2,
                                M62:AD62,
                                ""),
                            "")
                            =0),
                        0,
                        GEOMEAN(IF(
                            ISNUMBER(M62:AD62),
                            IF(
                                M$5:AD$5=2,
                                M62:AD62,
                                ""),
                            "")))
                )
            )
        )
    )
)</f>
        <v>0</v>
      </c>
      <c r="J62" s="242">
        <v>45103</v>
      </c>
      <c r="K62" s="242">
        <v>45259</v>
      </c>
      <c r="L62" s="91" t="s">
        <v>97</v>
      </c>
      <c r="M62" s="192">
        <v>0</v>
      </c>
      <c r="N62" s="192">
        <v>0</v>
      </c>
      <c r="O62" s="192">
        <v>0</v>
      </c>
      <c r="P62" s="192">
        <v>0</v>
      </c>
      <c r="Q62" s="192" t="s">
        <v>409</v>
      </c>
      <c r="R62" s="192">
        <v>0</v>
      </c>
      <c r="S62" s="192">
        <v>0</v>
      </c>
      <c r="T62" s="192" t="s">
        <v>409</v>
      </c>
      <c r="U62" s="192">
        <v>60.8</v>
      </c>
      <c r="V62" s="192">
        <v>-0.395726684454066</v>
      </c>
      <c r="W62" s="192" t="s">
        <v>409</v>
      </c>
      <c r="X62" s="192" t="s">
        <v>409</v>
      </c>
      <c r="Y62" s="192">
        <v>0</v>
      </c>
      <c r="Z62" s="192">
        <v>0</v>
      </c>
      <c r="AA62" s="34"/>
      <c r="AB62" s="34"/>
      <c r="AC62" s="192"/>
      <c r="AD62" s="192"/>
      <c r="AE62" s="192"/>
      <c r="AF62" s="192"/>
      <c r="AG62" s="192"/>
      <c r="AH62" s="192"/>
    </row>
    <row r="63" spans="1:34" x14ac:dyDescent="0.2">
      <c r="A63" s="84">
        <v>56</v>
      </c>
      <c r="B63" s="84" t="str">
        <f ca="1"/>
        <v>Algeria</v>
      </c>
      <c r="C63" s="84" t="str">
        <f ca="1"/>
        <v>DZA</v>
      </c>
      <c r="D63" s="219" t="str">
        <f ca="1"/>
        <v>MEA           Middle East &amp; North Africa</v>
      </c>
      <c r="E63" s="219" t="str">
        <f ca="1"/>
        <v>IBRD</v>
      </c>
      <c r="F63" s="190" t="str">
        <f t="shared" ca="1" si="12"/>
        <v/>
      </c>
      <c r="G63" s="80">
        <f>IF(Parameters!$D$21 = 1, MAX(H63, I63),
IF(Parameters!$D$22 = 1, AVERAGE(H63,I63),
IF(Parameters!$D$23 = 1, IF(ISERROR(H63), I63, IFERROR(GEOMEAN(H63, I63), 0)),
IF(Parameters!$D$24, IF(AND(H63=10,I63=10),10,0),
IF(Parameters!$D$25, IF(AND(H63&gt;=7,I63&gt;=7),10,0),
IF(Parameters!$D$26, IF(AND(H63&gt;=7,I63&gt;=7), 10, IF(OR(AND(H63&gt;=7,I63&gt;=5),AND(H63&gt;=5,I63&gt;=7)),6,0)),
IF(Parameters!$D$27, IF(AND(H63&gt;=10,I63&gt;=10), 10, IF(OR(AND(H63&gt;=10,I63&gt;=5),AND(H63&gt;=5,I63&gt;=10)),6,0)),"no method")))))))</f>
        <v>3.5619408790566922</v>
      </c>
      <c r="H63" s="80" cm="1">
        <f t="array" ref="H63">IF(
    SUM(IF(
            ISNUMBER(
                IF(
                    $M$4:$AD$4,
                    (M63:AD63),
                    "")),
            1,
            0))
        =0,
    NA(),
    IF(
        Parameters!$D$15=1,
        IF(
            SUM(--(ISNUMBER(IF($M$4:$AD$4=1,(M63:AD63),""))))&gt;0,
            MAX(IF(
                ISNUMBER(M63:AD63),
                IF(
                    M$4:AD$4=1,
                    M63:AD63,
                    ""),
                "")),
            MAX(IF(
                ISNUMBER(M63:AD63),
                IF(
                    M$4:AD$4=2,
                    M63:AD63,
                    ""),
                ""))
        ),
        IF(
            Parameters!$D$16=1,
            IFERROR(
                AVERAGE(IF(
                    ISNUMBER(M63:AD63),
                    IF(
                        M$4:AD$4=1,
                        M63:AD63,
                        ""),
                    "")),
                AVERAGE(IF(
                    ISNUMBER(M63:AD63),
                    IF(
                        M$4:AD$4=2,
                        M63:AD63,
                        ""),
                    ""))
            ),
            IF(
                Parameters!$D$17=1,
                IFERROR(
                    IF(
                        OR(
                            IF(
                                ISNUMBER(M63:AD63),
                                IF(
                                    M$4:AD$4=1,
                                    M63:AD63,
                                    ""),
                                "")
                            =0),
                        0,
                        GEOMEAN(IF(
                            ISNUMBER(M63:AD63),
                            IF(
                                M$4:AD$4=1,
                                M63:AD63,
                                ""),
                            ""))
                    ),
                    IF(
                        OR(IF(
                            ISNUMBER(M63:AD63),
                            IF(
                                M$4:AD$4=2,
                                M63:AD63,
                                ""),
                            "")
                            =0),
                        0,
                        GEOMEAN(IF(
                            ISNUMBER(M63:AD63),
                            IF(
                                M$4:AD$4=2,
                                M63:AD63,
                                ""),
                            "")))
                )
            )
        )
    )
)</f>
        <v>1.8124889751278801</v>
      </c>
      <c r="I63" s="191" cm="1">
        <f t="array" ref="I63">IF(
    SUM(IF(
            ISNUMBER(
                IF(
                    $M$5:$AD$5,
                    (M63:AD63),
                    "")),
            1,
            0))
        =0,
    NA(),
    IF(
        Parameters!$D$15=1,
        IF(
            SUM(--(ISNUMBER(IF($M$5:$AD$5=1,(M63:AD63),""))))&gt;0,
            MAX(IF(
                ISNUMBER(M63:AD63),
                IF(
                    M$5:AD$5=1,
                    M63:AD63,
                    ""),
                "")),
            MAX(IF(
                ISNUMBER(M63:AD63),
                IF(
                    M$5:AD$5=2,
                    M63:AD63,
                    ""),
                ""))
        ),
        IF(
            Parameters!$D$16=1,
            IFERROR(
                AVERAGE(IF(
                    ISNUMBER(M63:AD63),
                    IF(
                        M$5:AD$5=1,
                        M63:AD63,
                        ""),
                    "")),
                AVERAGE(IF(
                    ISNUMBER(M63:AD63),
                    IF(
                        M$5:AD$5=2,
                        M63:AD63,
                        ""),
                    ""))
            ),
            IF(
                Parameters!$D$17=1,
                IFERROR(
                    IF(
                        OR(
                            IF(
                                ISNUMBER(M63:AD63),
                                IF(
                                    M$5:AD$5=1,
                                    M63:AD63,
                                    ""),
                                "")
                            =0),
                        0,
                        GEOMEAN(IF(
                            ISNUMBER(M63:AD63),
                            IF(
                                M$5:AD$5=1,
                                M63:AD63,
                                ""),
                            ""))
                    ),
                    IF(
                        OR(IF(
                            ISNUMBER(M63:AD63),
                            IF(
                                M$5:AD$5=2,
                                M63:AD63,
                                ""),
                            "")
                            =0),
                        0,
                        GEOMEAN(IF(
                            ISNUMBER(M63:AD63),
                            IF(
                                M$5:AD$5=2,
                                M63:AD63,
                                ""),
                            "")))
                )
            )
        )
    )
)</f>
        <v>7</v>
      </c>
      <c r="J63" s="242">
        <v>45103</v>
      </c>
      <c r="K63" s="242">
        <v>45259</v>
      </c>
      <c r="L63" s="91" t="s">
        <v>99</v>
      </c>
      <c r="M63" s="192">
        <v>0</v>
      </c>
      <c r="N63" s="192">
        <v>1.8124889751278801</v>
      </c>
      <c r="O63" s="192">
        <v>0</v>
      </c>
      <c r="P63" s="192">
        <v>0</v>
      </c>
      <c r="Q63" s="192" t="s">
        <v>409</v>
      </c>
      <c r="R63" s="192">
        <v>0</v>
      </c>
      <c r="S63" s="192">
        <v>7</v>
      </c>
      <c r="T63" s="192" t="s">
        <v>409</v>
      </c>
      <c r="U63" s="192">
        <v>70</v>
      </c>
      <c r="V63" s="192">
        <v>-1.19675552480651</v>
      </c>
      <c r="W63" s="192" t="s">
        <v>409</v>
      </c>
      <c r="X63" s="192" t="s">
        <v>409</v>
      </c>
      <c r="Y63" s="192">
        <v>0</v>
      </c>
      <c r="Z63" s="192">
        <v>19.999999999999901</v>
      </c>
      <c r="AA63" s="34"/>
      <c r="AB63" s="34"/>
      <c r="AC63" s="192"/>
      <c r="AD63" s="192"/>
      <c r="AE63" s="192"/>
      <c r="AF63" s="192"/>
      <c r="AG63" s="192"/>
      <c r="AH63" s="192"/>
    </row>
    <row r="64" spans="1:34" x14ac:dyDescent="0.2">
      <c r="A64" s="84">
        <v>57</v>
      </c>
      <c r="B64" s="84" t="str">
        <f ca="1"/>
        <v>Ecuador</v>
      </c>
      <c r="C64" s="84" t="str">
        <f ca="1"/>
        <v>ECU</v>
      </c>
      <c r="D64" s="219" t="str">
        <f ca="1"/>
        <v>LCN           Latin America &amp; Caribbean</v>
      </c>
      <c r="E64" s="219" t="str">
        <f ca="1"/>
        <v>IBRD</v>
      </c>
      <c r="F64" s="190" t="str">
        <f t="shared" ca="1" si="12"/>
        <v/>
      </c>
      <c r="G64" s="80">
        <f>IF(Parameters!$D$21 = 1, MAX(H64, I64),
IF(Parameters!$D$22 = 1, AVERAGE(H64,I64),
IF(Parameters!$D$23 = 1, IF(ISERROR(H64), I64, IFERROR(GEOMEAN(H64, I64), 0)),
IF(Parameters!$D$24, IF(AND(H64=10,I64=10),10,0),
IF(Parameters!$D$25, IF(AND(H64&gt;=7,I64&gt;=7),10,0),
IF(Parameters!$D$26, IF(AND(H64&gt;=7,I64&gt;=7), 10, IF(OR(AND(H64&gt;=7,I64&gt;=5),AND(H64&gt;=5,I64&gt;=7)),6,0)),
IF(Parameters!$D$27, IF(AND(H64&gt;=10,I64&gt;=10), 10, IF(OR(AND(H64&gt;=10,I64&gt;=5),AND(H64&gt;=5,I64&gt;=10)),6,0)),"no method")))))))</f>
        <v>4.0990126979433477</v>
      </c>
      <c r="H64" s="80" cm="1">
        <f t="array" ref="H64">IF(
    SUM(IF(
            ISNUMBER(
                IF(
                    $M$4:$AD$4,
                    (M64:AD64),
                    "")),
            1,
            0))
        =0,
    NA(),
    IF(
        Parameters!$D$15=1,
        IF(
            SUM(--(ISNUMBER(IF($M$4:$AD$4=1,(M64:AD64),""))))&gt;0,
            MAX(IF(
                ISNUMBER(M64:AD64),
                IF(
                    M$4:AD$4=1,
                    M64:AD64,
                    ""),
                "")),
            MAX(IF(
                ISNUMBER(M64:AD64),
                IF(
                    M$4:AD$4=2,
                    M64:AD64,
                    ""),
                ""))
        ),
        IF(
            Parameters!$D$16=1,
            IFERROR(
                AVERAGE(IF(
                    ISNUMBER(M64:AD64),
                    IF(
                        M$4:AD$4=1,
                        M64:AD64,
                        ""),
                    "")),
                AVERAGE(IF(
                    ISNUMBER(M64:AD64),
                    IF(
                        M$4:AD$4=2,
                        M64:AD64,
                        ""),
                    ""))
            ),
            IF(
                Parameters!$D$17=1,
                IFERROR(
                    IF(
                        OR(
                            IF(
                                ISNUMBER(M64:AD64),
                                IF(
                                    M$4:AD$4=1,
                                    M64:AD64,
                                    ""),
                                "")
                            =0),
                        0,
                        GEOMEAN(IF(
                            ISNUMBER(M64:AD64),
                            IF(
                                M$4:AD$4=1,
                                M64:AD64,
                                ""),
                            ""))
                    ),
                    IF(
                        OR(IF(
                            ISNUMBER(M64:AD64),
                            IF(
                                M$4:AD$4=2,
                                M64:AD64,
                                ""),
                            "")
                            =0),
                        0,
                        GEOMEAN(IF(
                            ISNUMBER(M64:AD64),
                            IF(
                                M$4:AD$4=2,
                                M64:AD64,
                                ""),
                            "")))
                )
            )
        )
    )
)</f>
        <v>1.68019050979008</v>
      </c>
      <c r="I64" s="191" cm="1">
        <f t="array" ref="I64">IF(
    SUM(IF(
            ISNUMBER(
                IF(
                    $M$5:$AD$5,
                    (M64:AD64),
                    "")),
            1,
            0))
        =0,
    NA(),
    IF(
        Parameters!$D$15=1,
        IF(
            SUM(--(ISNUMBER(IF($M$5:$AD$5=1,(M64:AD64),""))))&gt;0,
            MAX(IF(
                ISNUMBER(M64:AD64),
                IF(
                    M$5:AD$5=1,
                    M64:AD64,
                    ""),
                "")),
            MAX(IF(
                ISNUMBER(M64:AD64),
                IF(
                    M$5:AD$5=2,
                    M64:AD64,
                    ""),
                ""))
        ),
        IF(
            Parameters!$D$16=1,
            IFERROR(
                AVERAGE(IF(
                    ISNUMBER(M64:AD64),
                    IF(
                        M$5:AD$5=1,
                        M64:AD64,
                        ""),
                    "")),
                AVERAGE(IF(
                    ISNUMBER(M64:AD64),
                    IF(
                        M$5:AD$5=2,
                        M64:AD64,
                        ""),
                    ""))
            ),
            IF(
                Parameters!$D$17=1,
                IFERROR(
                    IF(
                        OR(
                            IF(
                                ISNUMBER(M64:AD64),
                                IF(
                                    M$5:AD$5=1,
                                    M64:AD64,
                                    ""),
                                "")
                            =0),
                        0,
                        GEOMEAN(IF(
                            ISNUMBER(M64:AD64),
                            IF(
                                M$5:AD$5=1,
                                M64:AD64,
                                ""),
                            ""))
                    ),
                    IF(
                        OR(IF(
                            ISNUMBER(M64:AD64),
                            IF(
                                M$5:AD$5=2,
                                M64:AD64,
                                ""),
                            "")
                            =0),
                        0,
                        GEOMEAN(IF(
                            ISNUMBER(M64:AD64),
                            IF(
                                M$5:AD$5=2,
                                M64:AD64,
                                ""),
                            "")))
                )
            )
        )
    )
)</f>
        <v>10</v>
      </c>
      <c r="J64" s="242">
        <v>45103</v>
      </c>
      <c r="K64" s="242">
        <v>45259</v>
      </c>
      <c r="L64" s="91" t="s">
        <v>101</v>
      </c>
      <c r="M64" s="192">
        <v>0</v>
      </c>
      <c r="N64" s="192">
        <v>1.68019050979008</v>
      </c>
      <c r="O64" s="192">
        <v>10</v>
      </c>
      <c r="P64" s="192">
        <v>0</v>
      </c>
      <c r="Q64" s="192" t="s">
        <v>409</v>
      </c>
      <c r="R64" s="192">
        <v>10</v>
      </c>
      <c r="S64" s="192">
        <v>0</v>
      </c>
      <c r="T64" s="192" t="s">
        <v>409</v>
      </c>
      <c r="U64" s="192">
        <v>69.400000000000006</v>
      </c>
      <c r="V64" s="192">
        <v>1.99744744899001</v>
      </c>
      <c r="W64" s="192" t="s">
        <v>409</v>
      </c>
      <c r="X64" s="192" t="s">
        <v>409</v>
      </c>
      <c r="Y64" s="192">
        <v>0.25</v>
      </c>
      <c r="Z64" s="192">
        <v>-47.826086956521699</v>
      </c>
      <c r="AA64" s="34"/>
      <c r="AB64" s="34"/>
      <c r="AC64" s="192"/>
      <c r="AD64" s="192"/>
      <c r="AE64" s="192"/>
      <c r="AF64" s="192"/>
      <c r="AG64" s="192"/>
      <c r="AH64" s="192"/>
    </row>
    <row r="65" spans="1:34" x14ac:dyDescent="0.2">
      <c r="A65" s="84">
        <v>58</v>
      </c>
      <c r="B65" s="84" t="str">
        <f ca="1"/>
        <v>Egypt, Arab Rep.</v>
      </c>
      <c r="C65" s="84" t="str">
        <f ca="1"/>
        <v>EGY</v>
      </c>
      <c r="D65" s="219" t="str">
        <f ca="1"/>
        <v>MEA           Middle East &amp; North Africa</v>
      </c>
      <c r="E65" s="219" t="str">
        <f ca="1"/>
        <v>IBRD</v>
      </c>
      <c r="F65" s="190" t="str">
        <f t="shared" ca="1" si="12"/>
        <v/>
      </c>
      <c r="G65" s="80">
        <f>IF(Parameters!$D$21 = 1, MAX(H65, I65),
IF(Parameters!$D$22 = 1, AVERAGE(H65,I65),
IF(Parameters!$D$23 = 1, IF(ISERROR(H65), I65, IFERROR(GEOMEAN(H65, I65), 0)),
IF(Parameters!$D$24, IF(AND(H65=10,I65=10),10,0),
IF(Parameters!$D$25, IF(AND(H65&gt;=7,I65&gt;=7),10,0),
IF(Parameters!$D$26, IF(AND(H65&gt;=7,I65&gt;=7), 10, IF(OR(AND(H65&gt;=7,I65&gt;=5),AND(H65&gt;=5,I65&gt;=7)),6,0)),
IF(Parameters!$D$27, IF(AND(H65&gt;=10,I65&gt;=10), 10, IF(OR(AND(H65&gt;=10,I65&gt;=5),AND(H65&gt;=5,I65&gt;=10)),6,0)),"no method")))))))</f>
        <v>5.5309868138465506</v>
      </c>
      <c r="H65" s="80" cm="1">
        <f t="array" ref="H65">IF(
    SUM(IF(
            ISNUMBER(
                IF(
                    $M$4:$AD$4,
                    (M65:AD65),
                    "")),
            1,
            0))
        =0,
    NA(),
    IF(
        Parameters!$D$15=1,
        IF(
            SUM(--(ISNUMBER(IF($M$4:$AD$4=1,(M65:AD65),""))))&gt;0,
            MAX(IF(
                ISNUMBER(M65:AD65),
                IF(
                    M$4:AD$4=1,
                    M65:AD65,
                    ""),
                "")),
            MAX(IF(
                ISNUMBER(M65:AD65),
                IF(
                    M$4:AD$4=2,
                    M65:AD65,
                    ""),
                ""))
        ),
        IF(
            Parameters!$D$16=1,
            IFERROR(
                AVERAGE(IF(
                    ISNUMBER(M65:AD65),
                    IF(
                        M$4:AD$4=1,
                        M65:AD65,
                        ""),
                    "")),
                AVERAGE(IF(
                    ISNUMBER(M65:AD65),
                    IF(
                        M$4:AD$4=2,
                        M65:AD65,
                        ""),
                    ""))
            ),
            IF(
                Parameters!$D$17=1,
                IFERROR(
                    IF(
                        OR(
                            IF(
                                ISNUMBER(M65:AD65),
                                IF(
                                    M$4:AD$4=1,
                                    M65:AD65,
                                    ""),
                                "")
                            =0),
                        0,
                        GEOMEAN(IF(
                            ISNUMBER(M65:AD65),
                            IF(
                                M$4:AD$4=1,
                                M65:AD65,
                                ""),
                            ""))
                    ),
                    IF(
                        OR(IF(
                            ISNUMBER(M65:AD65),
                            IF(
                                M$4:AD$4=2,
                                M65:AD65,
                                ""),
                            "")
                            =0),
                        0,
                        GEOMEAN(IF(
                            ISNUMBER(M65:AD65),
                            IF(
                                M$4:AD$4=2,
                                M65:AD65,
                                ""),
                            "")))
                )
            )
        )
    )
)</f>
        <v>4.3702593049920599</v>
      </c>
      <c r="I65" s="191" cm="1">
        <f t="array" ref="I65">IF(
    SUM(IF(
            ISNUMBER(
                IF(
                    $M$5:$AD$5,
                    (M65:AD65),
                    "")),
            1,
            0))
        =0,
    NA(),
    IF(
        Parameters!$D$15=1,
        IF(
            SUM(--(ISNUMBER(IF($M$5:$AD$5=1,(M65:AD65),""))))&gt;0,
            MAX(IF(
                ISNUMBER(M65:AD65),
                IF(
                    M$5:AD$5=1,
                    M65:AD65,
                    ""),
                "")),
            MAX(IF(
                ISNUMBER(M65:AD65),
                IF(
                    M$5:AD$5=2,
                    M65:AD65,
                    ""),
                ""))
        ),
        IF(
            Parameters!$D$16=1,
            IFERROR(
                AVERAGE(IF(
                    ISNUMBER(M65:AD65),
                    IF(
                        M$5:AD$5=1,
                        M65:AD65,
                        ""),
                    "")),
                AVERAGE(IF(
                    ISNUMBER(M65:AD65),
                    IF(
                        M$5:AD$5=2,
                        M65:AD65,
                        ""),
                    ""))
            ),
            IF(
                Parameters!$D$17=1,
                IFERROR(
                    IF(
                        OR(
                            IF(
                                ISNUMBER(M65:AD65),
                                IF(
                                    M$5:AD$5=1,
                                    M65:AD65,
                                    ""),
                                "")
                            =0),
                        0,
                        GEOMEAN(IF(
                            ISNUMBER(M65:AD65),
                            IF(
                                M$5:AD$5=1,
                                M65:AD65,
                                ""),
                            ""))
                    ),
                    IF(
                        OR(IF(
                            ISNUMBER(M65:AD65),
                            IF(
                                M$5:AD$5=2,
                                M65:AD65,
                                ""),
                            "")
                            =0),
                        0,
                        GEOMEAN(IF(
                            ISNUMBER(M65:AD65),
                            IF(
                                M$5:AD$5=2,
                                M65:AD65,
                                ""),
                            "")))
                )
            )
        )
    )
)</f>
        <v>7</v>
      </c>
      <c r="J65" s="242">
        <v>45103</v>
      </c>
      <c r="K65" s="242">
        <v>45272</v>
      </c>
      <c r="L65" s="91" t="s">
        <v>102</v>
      </c>
      <c r="M65" s="192">
        <v>0</v>
      </c>
      <c r="N65" s="192">
        <v>4.3702593049920599</v>
      </c>
      <c r="O65" s="192">
        <v>0</v>
      </c>
      <c r="P65" s="192">
        <v>0</v>
      </c>
      <c r="Q65" s="192" t="s">
        <v>409</v>
      </c>
      <c r="R65" s="192">
        <v>7</v>
      </c>
      <c r="S65" s="192">
        <v>0</v>
      </c>
      <c r="T65" s="192" t="s">
        <v>409</v>
      </c>
      <c r="U65" s="192">
        <v>81.599999999999994</v>
      </c>
      <c r="V65" s="192">
        <v>-2.0159837831782799</v>
      </c>
      <c r="W65" s="192" t="s">
        <v>409</v>
      </c>
      <c r="X65" s="192" t="s">
        <v>409</v>
      </c>
      <c r="Y65" s="192">
        <v>0.14285714285714199</v>
      </c>
      <c r="Z65" s="192">
        <v>-100</v>
      </c>
      <c r="AA65" s="34"/>
      <c r="AB65" s="34"/>
      <c r="AC65" s="192"/>
      <c r="AD65" s="192"/>
      <c r="AE65" s="192"/>
      <c r="AF65" s="192"/>
      <c r="AG65" s="192"/>
      <c r="AH65" s="192"/>
    </row>
    <row r="66" spans="1:34" x14ac:dyDescent="0.2">
      <c r="A66" s="84">
        <v>59</v>
      </c>
      <c r="B66" s="84" t="str">
        <f ca="1"/>
        <v>Eritrea</v>
      </c>
      <c r="C66" s="84" t="str">
        <f ca="1"/>
        <v>ERI</v>
      </c>
      <c r="D66" s="219" t="str">
        <f ca="1"/>
        <v>SSF           Sub-Saharan Africa</v>
      </c>
      <c r="E66" s="219" t="str">
        <f ca="1"/>
        <v>IDA</v>
      </c>
      <c r="F66" s="190" t="str">
        <f t="shared" ca="1" si="12"/>
        <v/>
      </c>
      <c r="G66" s="80">
        <f>IF(Parameters!$D$21 = 1, MAX(H66, I66),
IF(Parameters!$D$22 = 1, AVERAGE(H66,I66),
IF(Parameters!$D$23 = 1, IF(ISERROR(H66), I66, IFERROR(GEOMEAN(H66, I66), 0)),
IF(Parameters!$D$24, IF(AND(H66=10,I66=10),10,0),
IF(Parameters!$D$25, IF(AND(H66&gt;=7,I66&gt;=7),10,0),
IF(Parameters!$D$26, IF(AND(H66&gt;=7,I66&gt;=7), 10, IF(OR(AND(H66&gt;=7,I66&gt;=5),AND(H66&gt;=5,I66&gt;=7)),6,0)),
IF(Parameters!$D$27, IF(AND(H66&gt;=10,I66&gt;=10), 10, IF(OR(AND(H66&gt;=10,I66&gt;=5),AND(H66&gt;=5,I66&gt;=10)),6,0)),"no method")))))))</f>
        <v>0</v>
      </c>
      <c r="H66" s="80" cm="1">
        <f t="array" ref="H66">IF(
    SUM(IF(
            ISNUMBER(
                IF(
                    $M$4:$AD$4,
                    (M66:AD66),
                    "")),
            1,
            0))
        =0,
    NA(),
    IF(
        Parameters!$D$15=1,
        IF(
            SUM(--(ISNUMBER(IF($M$4:$AD$4=1,(M66:AD66),""))))&gt;0,
            MAX(IF(
                ISNUMBER(M66:AD66),
                IF(
                    M$4:AD$4=1,
                    M66:AD66,
                    ""),
                "")),
            MAX(IF(
                ISNUMBER(M66:AD66),
                IF(
                    M$4:AD$4=2,
                    M66:AD66,
                    ""),
                ""))
        ),
        IF(
            Parameters!$D$16=1,
            IFERROR(
                AVERAGE(IF(
                    ISNUMBER(M66:AD66),
                    IF(
                        M$4:AD$4=1,
                        M66:AD66,
                        ""),
                    "")),
                AVERAGE(IF(
                    ISNUMBER(M66:AD66),
                    IF(
                        M$4:AD$4=2,
                        M66:AD66,
                        ""),
                    ""))
            ),
            IF(
                Parameters!$D$17=1,
                IFERROR(
                    IF(
                        OR(
                            IF(
                                ISNUMBER(M66:AD66),
                                IF(
                                    M$4:AD$4=1,
                                    M66:AD66,
                                    ""),
                                "")
                            =0),
                        0,
                        GEOMEAN(IF(
                            ISNUMBER(M66:AD66),
                            IF(
                                M$4:AD$4=1,
                                M66:AD66,
                                ""),
                            ""))
                    ),
                    IF(
                        OR(IF(
                            ISNUMBER(M66:AD66),
                            IF(
                                M$4:AD$4=2,
                                M66:AD66,
                                ""),
                            "")
                            =0),
                        0,
                        GEOMEAN(IF(
                            ISNUMBER(M66:AD66),
                            IF(
                                M$4:AD$4=2,
                                M66:AD66,
                                ""),
                            "")))
                )
            )
        )
    )
)</f>
        <v>10</v>
      </c>
      <c r="I66" s="191" cm="1">
        <f t="array" ref="I66">IF(
    SUM(IF(
            ISNUMBER(
                IF(
                    $M$5:$AD$5,
                    (M66:AD66),
                    "")),
            1,
            0))
        =0,
    NA(),
    IF(
        Parameters!$D$15=1,
        IF(
            SUM(--(ISNUMBER(IF($M$5:$AD$5=1,(M66:AD66),""))))&gt;0,
            MAX(IF(
                ISNUMBER(M66:AD66),
                IF(
                    M$5:AD$5=1,
                    M66:AD66,
                    ""),
                "")),
            MAX(IF(
                ISNUMBER(M66:AD66),
                IF(
                    M$5:AD$5=2,
                    M66:AD66,
                    ""),
                ""))
        ),
        IF(
            Parameters!$D$16=1,
            IFERROR(
                AVERAGE(IF(
                    ISNUMBER(M66:AD66),
                    IF(
                        M$5:AD$5=1,
                        M66:AD66,
                        ""),
                    "")),
                AVERAGE(IF(
                    ISNUMBER(M66:AD66),
                    IF(
                        M$5:AD$5=2,
                        M66:AD66,
                        ""),
                    ""))
            ),
            IF(
                Parameters!$D$17=1,
                IFERROR(
                    IF(
                        OR(
                            IF(
                                ISNUMBER(M66:AD66),
                                IF(
                                    M$5:AD$5=1,
                                    M66:AD66,
                                    ""),
                                "")
                            =0),
                        0,
                        GEOMEAN(IF(
                            ISNUMBER(M66:AD66),
                            IF(
                                M$5:AD$5=1,
                                M66:AD66,
                                ""),
                            ""))
                    ),
                    IF(
                        OR(IF(
                            ISNUMBER(M66:AD66),
                            IF(
                                M$5:AD$5=2,
                                M66:AD66,
                                ""),
                            "")
                            =0),
                        0,
                        GEOMEAN(IF(
                            ISNUMBER(M66:AD66),
                            IF(
                                M$5:AD$5=2,
                                M66:AD66,
                                ""),
                            "")))
                )
            )
        )
    )
)</f>
        <v>0</v>
      </c>
      <c r="J66" s="242">
        <v>44778</v>
      </c>
      <c r="K66" s="242">
        <v>45271</v>
      </c>
      <c r="L66" s="91" t="s">
        <v>104</v>
      </c>
      <c r="M66" s="192">
        <v>10</v>
      </c>
      <c r="N66" s="192">
        <v>7.2146763097548003</v>
      </c>
      <c r="O66" s="192" t="s">
        <v>409</v>
      </c>
      <c r="P66" s="192">
        <v>0</v>
      </c>
      <c r="Q66" s="192" t="s">
        <v>409</v>
      </c>
      <c r="R66" s="192">
        <v>0</v>
      </c>
      <c r="S66" s="192">
        <v>0</v>
      </c>
      <c r="T66" s="192" t="s">
        <v>623</v>
      </c>
      <c r="U66" s="192">
        <v>94.5</v>
      </c>
      <c r="V66" s="192" t="s">
        <v>409</v>
      </c>
      <c r="W66" s="192" t="s">
        <v>409</v>
      </c>
      <c r="X66" s="192" t="s">
        <v>409</v>
      </c>
      <c r="Y66" s="192">
        <v>-7.1428571428571397E-2</v>
      </c>
      <c r="Z66" s="192">
        <v>-100</v>
      </c>
      <c r="AA66" s="34"/>
      <c r="AB66" s="34"/>
      <c r="AC66" s="192"/>
      <c r="AD66" s="192"/>
      <c r="AE66" s="192"/>
      <c r="AF66" s="192"/>
      <c r="AG66" s="192"/>
      <c r="AH66" s="192"/>
    </row>
    <row r="67" spans="1:34" x14ac:dyDescent="0.2">
      <c r="A67" s="84">
        <v>60</v>
      </c>
      <c r="B67" s="84" t="str">
        <f ca="1"/>
        <v>Spain</v>
      </c>
      <c r="C67" s="84" t="str">
        <f ca="1"/>
        <v>ESP</v>
      </c>
      <c r="D67" s="219" t="str">
        <f ca="1"/>
        <v>ECS           Europe &amp; Central Asia</v>
      </c>
      <c r="E67" s="219" t="str">
        <f ca="1"/>
        <v>NA</v>
      </c>
      <c r="F67" s="190" t="str">
        <f t="shared" ca="1" si="12"/>
        <v/>
      </c>
      <c r="G67" s="80">
        <f>IF(Parameters!$D$21 = 1, MAX(H67, I67),
IF(Parameters!$D$22 = 1, AVERAGE(H67,I67),
IF(Parameters!$D$23 = 1, IF(ISERROR(H67), I67, IFERROR(GEOMEAN(H67, I67), 0)),
IF(Parameters!$D$24, IF(AND(H67=10,I67=10),10,0),
IF(Parameters!$D$25, IF(AND(H67&gt;=7,I67&gt;=7),10,0),
IF(Parameters!$D$26, IF(AND(H67&gt;=7,I67&gt;=7), 10, IF(OR(AND(H67&gt;=7,I67&gt;=5),AND(H67&gt;=5,I67&gt;=7)),6,0)),
IF(Parameters!$D$27, IF(AND(H67&gt;=10,I67&gt;=10), 10, IF(OR(AND(H67&gt;=10,I67&gt;=5),AND(H67&gt;=5,I67&gt;=10)),6,0)),"no method")))))))</f>
        <v>0</v>
      </c>
      <c r="H67" s="80" cm="1">
        <f t="array" ref="H67">IF(
    SUM(IF(
            ISNUMBER(
                IF(
                    $M$4:$AD$4,
                    (M67:AD67),
                    "")),
            1,
            0))
        =0,
    NA(),
    IF(
        Parameters!$D$15=1,
        IF(
            SUM(--(ISNUMBER(IF($M$4:$AD$4=1,(M67:AD67),""))))&gt;0,
            MAX(IF(
                ISNUMBER(M67:AD67),
                IF(
                    M$4:AD$4=1,
                    M67:AD67,
                    ""),
                "")),
            MAX(IF(
                ISNUMBER(M67:AD67),
                IF(
                    M$4:AD$4=2,
                    M67:AD67,
                    ""),
                ""))
        ),
        IF(
            Parameters!$D$16=1,
            IFERROR(
                AVERAGE(IF(
                    ISNUMBER(M67:AD67),
                    IF(
                        M$4:AD$4=1,
                        M67:AD67,
                        ""),
                    "")),
                AVERAGE(IF(
                    ISNUMBER(M67:AD67),
                    IF(
                        M$4:AD$4=2,
                        M67:AD67,
                        ""),
                    ""))
            ),
            IF(
                Parameters!$D$17=1,
                IFERROR(
                    IF(
                        OR(
                            IF(
                                ISNUMBER(M67:AD67),
                                IF(
                                    M$4:AD$4=1,
                                    M67:AD67,
                                    ""),
                                "")
                            =0),
                        0,
                        GEOMEAN(IF(
                            ISNUMBER(M67:AD67),
                            IF(
                                M$4:AD$4=1,
                                M67:AD67,
                                ""),
                            ""))
                    ),
                    IF(
                        OR(IF(
                            ISNUMBER(M67:AD67),
                            IF(
                                M$4:AD$4=2,
                                M67:AD67,
                                ""),
                            "")
                            =0),
                        0,
                        GEOMEAN(IF(
                            ISNUMBER(M67:AD67),
                            IF(
                                M$4:AD$4=2,
                                M67:AD67,
                                ""),
                            "")))
                )
            )
        )
    )
)</f>
        <v>0</v>
      </c>
      <c r="I67" s="191" cm="1">
        <f t="array" ref="I67">IF(
    SUM(IF(
            ISNUMBER(
                IF(
                    $M$5:$AD$5,
                    (M67:AD67),
                    "")),
            1,
            0))
        =0,
    NA(),
    IF(
        Parameters!$D$15=1,
        IF(
            SUM(--(ISNUMBER(IF($M$5:$AD$5=1,(M67:AD67),""))))&gt;0,
            MAX(IF(
                ISNUMBER(M67:AD67),
                IF(
                    M$5:AD$5=1,
                    M67:AD67,
                    ""),
                "")),
            MAX(IF(
                ISNUMBER(M67:AD67),
                IF(
                    M$5:AD$5=2,
                    M67:AD67,
                    ""),
                ""))
        ),
        IF(
            Parameters!$D$16=1,
            IFERROR(
                AVERAGE(IF(
                    ISNUMBER(M67:AD67),
                    IF(
                        M$5:AD$5=1,
                        M67:AD67,
                        ""),
                    "")),
                AVERAGE(IF(
                    ISNUMBER(M67:AD67),
                    IF(
                        M$5:AD$5=2,
                        M67:AD67,
                        ""),
                    ""))
            ),
            IF(
                Parameters!$D$17=1,
                IFERROR(
                    IF(
                        OR(
                            IF(
                                ISNUMBER(M67:AD67),
                                IF(
                                    M$5:AD$5=1,
                                    M67:AD67,
                                    ""),
                                "")
                            =0),
                        0,
                        GEOMEAN(IF(
                            ISNUMBER(M67:AD67),
                            IF(
                                M$5:AD$5=1,
                                M67:AD67,
                                ""),
                            ""))
                    ),
                    IF(
                        OR(IF(
                            ISNUMBER(M67:AD67),
                            IF(
                                M$5:AD$5=2,
                                M67:AD67,
                                ""),
                            "")
                            =0),
                        0,
                        GEOMEAN(IF(
                            ISNUMBER(M67:AD67),
                            IF(
                                M$5:AD$5=2,
                                M67:AD67,
                                ""),
                            "")))
                )
            )
        )
    )
)</f>
        <v>0</v>
      </c>
      <c r="J67" s="242">
        <v>45103</v>
      </c>
      <c r="K67" s="242">
        <v>44966</v>
      </c>
      <c r="L67" s="91" t="s">
        <v>106</v>
      </c>
      <c r="M67" s="192">
        <v>0</v>
      </c>
      <c r="N67" s="192">
        <v>0</v>
      </c>
      <c r="O67" s="192" t="s">
        <v>409</v>
      </c>
      <c r="P67" s="192">
        <v>0</v>
      </c>
      <c r="Q67" s="192" t="s">
        <v>409</v>
      </c>
      <c r="R67" s="192">
        <v>0</v>
      </c>
      <c r="S67" s="192" t="s">
        <v>409</v>
      </c>
      <c r="T67" s="192" t="s">
        <v>409</v>
      </c>
      <c r="U67" s="192">
        <v>43.5</v>
      </c>
      <c r="V67" s="192" t="s">
        <v>409</v>
      </c>
      <c r="W67" s="192" t="s">
        <v>409</v>
      </c>
      <c r="X67" s="192" t="s">
        <v>409</v>
      </c>
      <c r="Y67" s="192">
        <v>0</v>
      </c>
      <c r="Z67" s="192" t="s">
        <v>409</v>
      </c>
      <c r="AA67" s="34"/>
      <c r="AB67" s="34"/>
      <c r="AC67" s="192"/>
      <c r="AD67" s="192"/>
      <c r="AE67" s="192"/>
      <c r="AF67" s="192"/>
      <c r="AG67" s="192"/>
      <c r="AH67" s="192"/>
    </row>
    <row r="68" spans="1:34" x14ac:dyDescent="0.2">
      <c r="A68" s="84">
        <v>61</v>
      </c>
      <c r="B68" s="84" t="str">
        <f ca="1"/>
        <v>Estonia</v>
      </c>
      <c r="C68" s="84" t="str">
        <f ca="1"/>
        <v>EST</v>
      </c>
      <c r="D68" s="219" t="str">
        <f ca="1"/>
        <v>ECS           Europe &amp; Central Asia</v>
      </c>
      <c r="E68" s="219" t="str">
        <f ca="1"/>
        <v>NA</v>
      </c>
      <c r="F68" s="190" t="str">
        <f t="shared" ca="1" si="12"/>
        <v/>
      </c>
      <c r="G68" s="80">
        <f>IF(Parameters!$D$21 = 1, MAX(H68, I68),
IF(Parameters!$D$22 = 1, AVERAGE(H68,I68),
IF(Parameters!$D$23 = 1, IF(ISERROR(H68), I68, IFERROR(GEOMEAN(H68, I68), 0)),
IF(Parameters!$D$24, IF(AND(H68=10,I68=10),10,0),
IF(Parameters!$D$25, IF(AND(H68&gt;=7,I68&gt;=7),10,0),
IF(Parameters!$D$26, IF(AND(H68&gt;=7,I68&gt;=7), 10, IF(OR(AND(H68&gt;=7,I68&gt;=5),AND(H68&gt;=5,I68&gt;=7)),6,0)),
IF(Parameters!$D$27, IF(AND(H68&gt;=10,I68&gt;=10), 10, IF(OR(AND(H68&gt;=10,I68&gt;=5),AND(H68&gt;=5,I68&gt;=10)),6,0)),"no method")))))))</f>
        <v>0</v>
      </c>
      <c r="H68" s="80" cm="1">
        <f t="array" ref="H68">IF(
    SUM(IF(
            ISNUMBER(
                IF(
                    $M$4:$AD$4,
                    (M68:AD68),
                    "")),
            1,
            0))
        =0,
    NA(),
    IF(
        Parameters!$D$15=1,
        IF(
            SUM(--(ISNUMBER(IF($M$4:$AD$4=1,(M68:AD68),""))))&gt;0,
            MAX(IF(
                ISNUMBER(M68:AD68),
                IF(
                    M$4:AD$4=1,
                    M68:AD68,
                    ""),
                "")),
            MAX(IF(
                ISNUMBER(M68:AD68),
                IF(
                    M$4:AD$4=2,
                    M68:AD68,
                    ""),
                ""))
        ),
        IF(
            Parameters!$D$16=1,
            IFERROR(
                AVERAGE(IF(
                    ISNUMBER(M68:AD68),
                    IF(
                        M$4:AD$4=1,
                        M68:AD68,
                        ""),
                    "")),
                AVERAGE(IF(
                    ISNUMBER(M68:AD68),
                    IF(
                        M$4:AD$4=2,
                        M68:AD68,
                        ""),
                    ""))
            ),
            IF(
                Parameters!$D$17=1,
                IFERROR(
                    IF(
                        OR(
                            IF(
                                ISNUMBER(M68:AD68),
                                IF(
                                    M$4:AD$4=1,
                                    M68:AD68,
                                    ""),
                                "")
                            =0),
                        0,
                        GEOMEAN(IF(
                            ISNUMBER(M68:AD68),
                            IF(
                                M$4:AD$4=1,
                                M68:AD68,
                                ""),
                            ""))
                    ),
                    IF(
                        OR(IF(
                            ISNUMBER(M68:AD68),
                            IF(
                                M$4:AD$4=2,
                                M68:AD68,
                                ""),
                            "")
                            =0),
                        0,
                        GEOMEAN(IF(
                            ISNUMBER(M68:AD68),
                            IF(
                                M$4:AD$4=2,
                                M68:AD68,
                                ""),
                            "")))
                )
            )
        )
    )
)</f>
        <v>0</v>
      </c>
      <c r="I68" s="191" cm="1">
        <f t="array" ref="I68">IF(
    SUM(IF(
            ISNUMBER(
                IF(
                    $M$5:$AD$5,
                    (M68:AD68),
                    "")),
            1,
            0))
        =0,
    NA(),
    IF(
        Parameters!$D$15=1,
        IF(
            SUM(--(ISNUMBER(IF($M$5:$AD$5=1,(M68:AD68),""))))&gt;0,
            MAX(IF(
                ISNUMBER(M68:AD68),
                IF(
                    M$5:AD$5=1,
                    M68:AD68,
                    ""),
                "")),
            MAX(IF(
                ISNUMBER(M68:AD68),
                IF(
                    M$5:AD$5=2,
                    M68:AD68,
                    ""),
                ""))
        ),
        IF(
            Parameters!$D$16=1,
            IFERROR(
                AVERAGE(IF(
                    ISNUMBER(M68:AD68),
                    IF(
                        M$5:AD$5=1,
                        M68:AD68,
                        ""),
                    "")),
                AVERAGE(IF(
                    ISNUMBER(M68:AD68),
                    IF(
                        M$5:AD$5=2,
                        M68:AD68,
                        ""),
                    ""))
            ),
            IF(
                Parameters!$D$17=1,
                IFERROR(
                    IF(
                        OR(
                            IF(
                                ISNUMBER(M68:AD68),
                                IF(
                                    M$5:AD$5=1,
                                    M68:AD68,
                                    ""),
                                "")
                            =0),
                        0,
                        GEOMEAN(IF(
                            ISNUMBER(M68:AD68),
                            IF(
                                M$5:AD$5=1,
                                M68:AD68,
                                ""),
                            ""))
                    ),
                    IF(
                        OR(IF(
                            ISNUMBER(M68:AD68),
                            IF(
                                M$5:AD$5=2,
                                M68:AD68,
                                ""),
                            "")
                            =0),
                        0,
                        GEOMEAN(IF(
                            ISNUMBER(M68:AD68),
                            IF(
                                M$5:AD$5=2,
                                M68:AD68,
                                ""),
                            "")))
                )
            )
        )
    )
)</f>
        <v>0</v>
      </c>
      <c r="J68" s="242">
        <v>45103</v>
      </c>
      <c r="K68" s="242">
        <v>45142</v>
      </c>
      <c r="L68" s="91" t="s">
        <v>108</v>
      </c>
      <c r="M68" s="192">
        <v>0</v>
      </c>
      <c r="N68" s="192">
        <v>0</v>
      </c>
      <c r="O68" s="192" t="s">
        <v>409</v>
      </c>
      <c r="P68" s="192">
        <v>0</v>
      </c>
      <c r="Q68" s="192" t="s">
        <v>409</v>
      </c>
      <c r="R68" s="192">
        <v>0</v>
      </c>
      <c r="S68" s="192" t="s">
        <v>409</v>
      </c>
      <c r="T68" s="192" t="s">
        <v>409</v>
      </c>
      <c r="U68" s="192">
        <v>38.6</v>
      </c>
      <c r="V68" s="192" t="s">
        <v>409</v>
      </c>
      <c r="W68" s="192" t="s">
        <v>409</v>
      </c>
      <c r="X68" s="192" t="s">
        <v>409</v>
      </c>
      <c r="Y68" s="192">
        <v>0</v>
      </c>
      <c r="Z68" s="192" t="s">
        <v>409</v>
      </c>
      <c r="AA68" s="34"/>
      <c r="AB68" s="34"/>
      <c r="AC68" s="192"/>
      <c r="AD68" s="192"/>
      <c r="AE68" s="192"/>
      <c r="AF68" s="192"/>
      <c r="AG68" s="192"/>
      <c r="AH68" s="192"/>
    </row>
    <row r="69" spans="1:34" x14ac:dyDescent="0.2">
      <c r="A69" s="84">
        <v>62</v>
      </c>
      <c r="B69" s="84" t="str">
        <f ca="1"/>
        <v>Ethiopia</v>
      </c>
      <c r="C69" s="84" t="str">
        <f ca="1"/>
        <v>ETH</v>
      </c>
      <c r="D69" s="219" t="str">
        <f ca="1"/>
        <v>SSF           Sub-Saharan Africa</v>
      </c>
      <c r="E69" s="219" t="str">
        <f ca="1"/>
        <v>IDA</v>
      </c>
      <c r="F69" s="190" t="str">
        <f t="shared" ca="1" si="12"/>
        <v/>
      </c>
      <c r="G69" s="80">
        <f>IF(Parameters!$D$21 = 1, MAX(H69, I69),
IF(Parameters!$D$22 = 1, AVERAGE(H69,I69),
IF(Parameters!$D$23 = 1, IF(ISERROR(H69), I69, IFERROR(GEOMEAN(H69, I69), 0)),
IF(Parameters!$D$24, IF(AND(H69=10,I69=10),10,0),
IF(Parameters!$D$25, IF(AND(H69&gt;=7,I69&gt;=7),10,0),
IF(Parameters!$D$26, IF(AND(H69&gt;=7,I69&gt;=7), 10, IF(OR(AND(H69&gt;=7,I69&gt;=5),AND(H69&gt;=5,I69&gt;=7)),6,0)),
IF(Parameters!$D$27, IF(AND(H69&gt;=10,I69&gt;=10), 10, IF(OR(AND(H69&gt;=10,I69&gt;=5),AND(H69&gt;=5,I69&gt;=10)),6,0)),"no method")))))))</f>
        <v>10</v>
      </c>
      <c r="H69" s="80" cm="1">
        <f t="array" ref="H69">IF(
    SUM(IF(
            ISNUMBER(
                IF(
                    $M$4:$AD$4,
                    (M69:AD69),
                    "")),
            1,
            0))
        =0,
    NA(),
    IF(
        Parameters!$D$15=1,
        IF(
            SUM(--(ISNUMBER(IF($M$4:$AD$4=1,(M69:AD69),""))))&gt;0,
            MAX(IF(
                ISNUMBER(M69:AD69),
                IF(
                    M$4:AD$4=1,
                    M69:AD69,
                    ""),
                "")),
            MAX(IF(
                ISNUMBER(M69:AD69),
                IF(
                    M$4:AD$4=2,
                    M69:AD69,
                    ""),
                ""))
        ),
        IF(
            Parameters!$D$16=1,
            IFERROR(
                AVERAGE(IF(
                    ISNUMBER(M69:AD69),
                    IF(
                        M$4:AD$4=1,
                        M69:AD69,
                        ""),
                    "")),
                AVERAGE(IF(
                    ISNUMBER(M69:AD69),
                    IF(
                        M$4:AD$4=2,
                        M69:AD69,
                        ""),
                    ""))
            ),
            IF(
                Parameters!$D$17=1,
                IFERROR(
                    IF(
                        OR(
                            IF(
                                ISNUMBER(M69:AD69),
                                IF(
                                    M$4:AD$4=1,
                                    M69:AD69,
                                    ""),
                                "")
                            =0),
                        0,
                        GEOMEAN(IF(
                            ISNUMBER(M69:AD69),
                            IF(
                                M$4:AD$4=1,
                                M69:AD69,
                                ""),
                            ""))
                    ),
                    IF(
                        OR(IF(
                            ISNUMBER(M69:AD69),
                            IF(
                                M$4:AD$4=2,
                                M69:AD69,
                                ""),
                            "")
                            =0),
                        0,
                        GEOMEAN(IF(
                            ISNUMBER(M69:AD69),
                            IF(
                                M$4:AD$4=2,
                                M69:AD69,
                                ""),
                            "")))
                )
            )
        )
    )
)</f>
        <v>10</v>
      </c>
      <c r="I69" s="191" cm="1">
        <f t="array" ref="I69">IF(
    SUM(IF(
            ISNUMBER(
                IF(
                    $M$5:$AD$5,
                    (M69:AD69),
                    "")),
            1,
            0))
        =0,
    NA(),
    IF(
        Parameters!$D$15=1,
        IF(
            SUM(--(ISNUMBER(IF($M$5:$AD$5=1,(M69:AD69),""))))&gt;0,
            MAX(IF(
                ISNUMBER(M69:AD69),
                IF(
                    M$5:AD$5=1,
                    M69:AD69,
                    ""),
                "")),
            MAX(IF(
                ISNUMBER(M69:AD69),
                IF(
                    M$5:AD$5=2,
                    M69:AD69,
                    ""),
                ""))
        ),
        IF(
            Parameters!$D$16=1,
            IFERROR(
                AVERAGE(IF(
                    ISNUMBER(M69:AD69),
                    IF(
                        M$5:AD$5=1,
                        M69:AD69,
                        ""),
                    "")),
                AVERAGE(IF(
                    ISNUMBER(M69:AD69),
                    IF(
                        M$5:AD$5=2,
                        M69:AD69,
                        ""),
                    ""))
            ),
            IF(
                Parameters!$D$17=1,
                IFERROR(
                    IF(
                        OR(
                            IF(
                                ISNUMBER(M69:AD69),
                                IF(
                                    M$5:AD$5=1,
                                    M69:AD69,
                                    ""),
                                "")
                            =0),
                        0,
                        GEOMEAN(IF(
                            ISNUMBER(M69:AD69),
                            IF(
                                M$5:AD$5=1,
                                M69:AD69,
                                ""),
                            ""))
                    ),
                    IF(
                        OR(IF(
                            ISNUMBER(M69:AD69),
                            IF(
                                M$5:AD$5=2,
                                M69:AD69,
                                ""),
                            "")
                            =0),
                        0,
                        GEOMEAN(IF(
                            ISNUMBER(M69:AD69),
                            IF(
                                M$5:AD$5=2,
                                M69:AD69,
                                ""),
                            "")))
                )
            )
        )
    )
)</f>
        <v>10</v>
      </c>
      <c r="J69" s="242">
        <v>44778</v>
      </c>
      <c r="K69" s="242">
        <v>45271</v>
      </c>
      <c r="L69" s="91" t="s">
        <v>110</v>
      </c>
      <c r="M69" s="192">
        <v>10</v>
      </c>
      <c r="N69" s="192">
        <v>8.5156112189098607</v>
      </c>
      <c r="O69" s="192">
        <v>1.8977499718655</v>
      </c>
      <c r="P69" s="192">
        <v>0</v>
      </c>
      <c r="Q69" s="192" t="s">
        <v>409</v>
      </c>
      <c r="R69" s="192">
        <v>8.9285714285714395</v>
      </c>
      <c r="S69" s="192">
        <v>10</v>
      </c>
      <c r="T69" s="192" t="s">
        <v>622</v>
      </c>
      <c r="U69" s="192">
        <v>100.4</v>
      </c>
      <c r="V69" s="192">
        <v>0.18977499718655</v>
      </c>
      <c r="W69" s="192" t="s">
        <v>409</v>
      </c>
      <c r="X69" s="192" t="s">
        <v>409</v>
      </c>
      <c r="Y69" s="192">
        <v>0.17857142857142799</v>
      </c>
      <c r="Z69" s="192">
        <v>38.8963660834454</v>
      </c>
      <c r="AA69" s="34"/>
      <c r="AB69" s="34"/>
      <c r="AC69" s="192"/>
      <c r="AD69" s="192"/>
      <c r="AE69" s="192"/>
      <c r="AF69" s="192"/>
      <c r="AG69" s="192"/>
      <c r="AH69" s="192"/>
    </row>
    <row r="70" spans="1:34" x14ac:dyDescent="0.2">
      <c r="A70" s="84">
        <v>63</v>
      </c>
      <c r="B70" s="84" t="str">
        <f ca="1"/>
        <v>Finland</v>
      </c>
      <c r="C70" s="84" t="str">
        <f ca="1"/>
        <v>FIN</v>
      </c>
      <c r="D70" s="219" t="str">
        <f ca="1"/>
        <v>ECS           Europe &amp; Central Asia</v>
      </c>
      <c r="E70" s="219" t="str">
        <f ca="1"/>
        <v>NA</v>
      </c>
      <c r="F70" s="190" t="str">
        <f t="shared" ca="1" si="12"/>
        <v/>
      </c>
      <c r="G70" s="80">
        <f>IF(Parameters!$D$21 = 1, MAX(H70, I70),
IF(Parameters!$D$22 = 1, AVERAGE(H70,I70),
IF(Parameters!$D$23 = 1, IF(ISERROR(H70), I70, IFERROR(GEOMEAN(H70, I70), 0)),
IF(Parameters!$D$24, IF(AND(H70=10,I70=10),10,0),
IF(Parameters!$D$25, IF(AND(H70&gt;=7,I70&gt;=7),10,0),
IF(Parameters!$D$26, IF(AND(H70&gt;=7,I70&gt;=7), 10, IF(OR(AND(H70&gt;=7,I70&gt;=5),AND(H70&gt;=5,I70&gt;=7)),6,0)),
IF(Parameters!$D$27, IF(AND(H70&gt;=10,I70&gt;=10), 10, IF(OR(AND(H70&gt;=10,I70&gt;=5),AND(H70&gt;=5,I70&gt;=10)),6,0)),"no method")))))))</f>
        <v>0</v>
      </c>
      <c r="H70" s="80" cm="1">
        <f t="array" ref="H70">IF(
    SUM(IF(
            ISNUMBER(
                IF(
                    $M$4:$AD$4,
                    (M70:AD70),
                    "")),
            1,
            0))
        =0,
    NA(),
    IF(
        Parameters!$D$15=1,
        IF(
            SUM(--(ISNUMBER(IF($M$4:$AD$4=1,(M70:AD70),""))))&gt;0,
            MAX(IF(
                ISNUMBER(M70:AD70),
                IF(
                    M$4:AD$4=1,
                    M70:AD70,
                    ""),
                "")),
            MAX(IF(
                ISNUMBER(M70:AD70),
                IF(
                    M$4:AD$4=2,
                    M70:AD70,
                    ""),
                ""))
        ),
        IF(
            Parameters!$D$16=1,
            IFERROR(
                AVERAGE(IF(
                    ISNUMBER(M70:AD70),
                    IF(
                        M$4:AD$4=1,
                        M70:AD70,
                        ""),
                    "")),
                AVERAGE(IF(
                    ISNUMBER(M70:AD70),
                    IF(
                        M$4:AD$4=2,
                        M70:AD70,
                        ""),
                    ""))
            ),
            IF(
                Parameters!$D$17=1,
                IFERROR(
                    IF(
                        OR(
                            IF(
                                ISNUMBER(M70:AD70),
                                IF(
                                    M$4:AD$4=1,
                                    M70:AD70,
                                    ""),
                                "")
                            =0),
                        0,
                        GEOMEAN(IF(
                            ISNUMBER(M70:AD70),
                            IF(
                                M$4:AD$4=1,
                                M70:AD70,
                                ""),
                            ""))
                    ),
                    IF(
                        OR(IF(
                            ISNUMBER(M70:AD70),
                            IF(
                                M$4:AD$4=2,
                                M70:AD70,
                                ""),
                            "")
                            =0),
                        0,
                        GEOMEAN(IF(
                            ISNUMBER(M70:AD70),
                            IF(
                                M$4:AD$4=2,
                                M70:AD70,
                                ""),
                            "")))
                )
            )
        )
    )
)</f>
        <v>0</v>
      </c>
      <c r="I70" s="191" cm="1">
        <f t="array" ref="I70">IF(
    SUM(IF(
            ISNUMBER(
                IF(
                    $M$5:$AD$5,
                    (M70:AD70),
                    "")),
            1,
            0))
        =0,
    NA(),
    IF(
        Parameters!$D$15=1,
        IF(
            SUM(--(ISNUMBER(IF($M$5:$AD$5=1,(M70:AD70),""))))&gt;0,
            MAX(IF(
                ISNUMBER(M70:AD70),
                IF(
                    M$5:AD$5=1,
                    M70:AD70,
                    ""),
                "")),
            MAX(IF(
                ISNUMBER(M70:AD70),
                IF(
                    M$5:AD$5=2,
                    M70:AD70,
                    ""),
                ""))
        ),
        IF(
            Parameters!$D$16=1,
            IFERROR(
                AVERAGE(IF(
                    ISNUMBER(M70:AD70),
                    IF(
                        M$5:AD$5=1,
                        M70:AD70,
                        ""),
                    "")),
                AVERAGE(IF(
                    ISNUMBER(M70:AD70),
                    IF(
                        M$5:AD$5=2,
                        M70:AD70,
                        ""),
                    ""))
            ),
            IF(
                Parameters!$D$17=1,
                IFERROR(
                    IF(
                        OR(
                            IF(
                                ISNUMBER(M70:AD70),
                                IF(
                                    M$5:AD$5=1,
                                    M70:AD70,
                                    ""),
                                "")
                            =0),
                        0,
                        GEOMEAN(IF(
                            ISNUMBER(M70:AD70),
                            IF(
                                M$5:AD$5=1,
                                M70:AD70,
                                ""),
                            ""))
                    ),
                    IF(
                        OR(IF(
                            ISNUMBER(M70:AD70),
                            IF(
                                M$5:AD$5=2,
                                M70:AD70,
                                ""),
                            "")
                            =0),
                        0,
                        GEOMEAN(IF(
                            ISNUMBER(M70:AD70),
                            IF(
                                M$5:AD$5=2,
                                M70:AD70,
                                ""),
                            "")))
                )
            )
        )
    )
)</f>
        <v>1.78571428571428</v>
      </c>
      <c r="J70" s="242">
        <v>45103</v>
      </c>
      <c r="K70" s="242">
        <v>45218</v>
      </c>
      <c r="L70" s="91" t="s">
        <v>112</v>
      </c>
      <c r="M70" s="192">
        <v>0</v>
      </c>
      <c r="N70" s="192">
        <v>0</v>
      </c>
      <c r="O70" s="192" t="s">
        <v>409</v>
      </c>
      <c r="P70" s="192">
        <v>0</v>
      </c>
      <c r="Q70" s="192" t="s">
        <v>409</v>
      </c>
      <c r="R70" s="192">
        <v>1.78571428571428</v>
      </c>
      <c r="S70" s="192" t="s">
        <v>409</v>
      </c>
      <c r="T70" s="192" t="s">
        <v>409</v>
      </c>
      <c r="U70" s="192">
        <v>16</v>
      </c>
      <c r="V70" s="192" t="s">
        <v>409</v>
      </c>
      <c r="W70" s="192" t="s">
        <v>409</v>
      </c>
      <c r="X70" s="192" t="s">
        <v>409</v>
      </c>
      <c r="Y70" s="192">
        <v>3.5714285714285698E-2</v>
      </c>
      <c r="Z70" s="192" t="s">
        <v>409</v>
      </c>
      <c r="AA70" s="34"/>
      <c r="AB70" s="34"/>
      <c r="AC70" s="192"/>
      <c r="AD70" s="192"/>
      <c r="AE70" s="192"/>
      <c r="AF70" s="192"/>
      <c r="AG70" s="192"/>
      <c r="AH70" s="192"/>
    </row>
    <row r="71" spans="1:34" x14ac:dyDescent="0.2">
      <c r="A71" s="84">
        <v>64</v>
      </c>
      <c r="B71" s="84" t="str">
        <f ca="1"/>
        <v>Fiji</v>
      </c>
      <c r="C71" s="84" t="str">
        <f ca="1"/>
        <v>FJI</v>
      </c>
      <c r="D71" s="219" t="str">
        <f ca="1"/>
        <v>EAS           East Asia &amp; Pacific</v>
      </c>
      <c r="E71" s="219" t="str">
        <f ca="1"/>
        <v>Blend</v>
      </c>
      <c r="F71" s="190" t="str">
        <f t="shared" ca="1" si="12"/>
        <v/>
      </c>
      <c r="G71" s="80">
        <f>IF(Parameters!$D$21 = 1, MAX(H71, I71),
IF(Parameters!$D$22 = 1, AVERAGE(H71,I71),
IF(Parameters!$D$23 = 1, IF(ISERROR(H71), I71, IFERROR(GEOMEAN(H71, I71), 0)),
IF(Parameters!$D$24, IF(AND(H71=10,I71=10),10,0),
IF(Parameters!$D$25, IF(AND(H71&gt;=7,I71&gt;=7),10,0),
IF(Parameters!$D$26, IF(AND(H71&gt;=7,I71&gt;=7), 10, IF(OR(AND(H71&gt;=7,I71&gt;=5),AND(H71&gt;=5,I71&gt;=7)),6,0)),
IF(Parameters!$D$27, IF(AND(H71&gt;=10,I71&gt;=10), 10, IF(OR(AND(H71&gt;=10,I71&gt;=5),AND(H71&gt;=5,I71&gt;=10)),6,0)),"no method")))))))</f>
        <v>0</v>
      </c>
      <c r="H71" s="80" cm="1">
        <f t="array" ref="H71">IF(
    SUM(IF(
            ISNUMBER(
                IF(
                    $M$4:$AD$4,
                    (M71:AD71),
                    "")),
            1,
            0))
        =0,
    NA(),
    IF(
        Parameters!$D$15=1,
        IF(
            SUM(--(ISNUMBER(IF($M$4:$AD$4=1,(M71:AD71),""))))&gt;0,
            MAX(IF(
                ISNUMBER(M71:AD71),
                IF(
                    M$4:AD$4=1,
                    M71:AD71,
                    ""),
                "")),
            MAX(IF(
                ISNUMBER(M71:AD71),
                IF(
                    M$4:AD$4=2,
                    M71:AD71,
                    ""),
                ""))
        ),
        IF(
            Parameters!$D$16=1,
            IFERROR(
                AVERAGE(IF(
                    ISNUMBER(M71:AD71),
                    IF(
                        M$4:AD$4=1,
                        M71:AD71,
                        ""),
                    "")),
                AVERAGE(IF(
                    ISNUMBER(M71:AD71),
                    IF(
                        M$4:AD$4=2,
                        M71:AD71,
                        ""),
                    ""))
            ),
            IF(
                Parameters!$D$17=1,
                IFERROR(
                    IF(
                        OR(
                            IF(
                                ISNUMBER(M71:AD71),
                                IF(
                                    M$4:AD$4=1,
                                    M71:AD71,
                                    ""),
                                "")
                            =0),
                        0,
                        GEOMEAN(IF(
                            ISNUMBER(M71:AD71),
                            IF(
                                M$4:AD$4=1,
                                M71:AD71,
                                ""),
                            ""))
                    ),
                    IF(
                        OR(IF(
                            ISNUMBER(M71:AD71),
                            IF(
                                M$4:AD$4=2,
                                M71:AD71,
                                ""),
                            "")
                            =0),
                        0,
                        GEOMEAN(IF(
                            ISNUMBER(M71:AD71),
                            IF(
                                M$4:AD$4=2,
                                M71:AD71,
                                ""),
                            "")))
                )
            )
        )
    )
)</f>
        <v>1.8565884635738199</v>
      </c>
      <c r="I71" s="191" cm="1">
        <f t="array" ref="I71">IF(
    SUM(IF(
            ISNUMBER(
                IF(
                    $M$5:$AD$5,
                    (M71:AD71),
                    "")),
            1,
            0))
        =0,
    NA(),
    IF(
        Parameters!$D$15=1,
        IF(
            SUM(--(ISNUMBER(IF($M$5:$AD$5=1,(M71:AD71),""))))&gt;0,
            MAX(IF(
                ISNUMBER(M71:AD71),
                IF(
                    M$5:AD$5=1,
                    M71:AD71,
                    ""),
                "")),
            MAX(IF(
                ISNUMBER(M71:AD71),
                IF(
                    M$5:AD$5=2,
                    M71:AD71,
                    ""),
                ""))
        ),
        IF(
            Parameters!$D$16=1,
            IFERROR(
                AVERAGE(IF(
                    ISNUMBER(M71:AD71),
                    IF(
                        M$5:AD$5=1,
                        M71:AD71,
                        ""),
                    "")),
                AVERAGE(IF(
                    ISNUMBER(M71:AD71),
                    IF(
                        M$5:AD$5=2,
                        M71:AD71,
                        ""),
                    ""))
            ),
            IF(
                Parameters!$D$17=1,
                IFERROR(
                    IF(
                        OR(
                            IF(
                                ISNUMBER(M71:AD71),
                                IF(
                                    M$5:AD$5=1,
                                    M71:AD71,
                                    ""),
                                "")
                            =0),
                        0,
                        GEOMEAN(IF(
                            ISNUMBER(M71:AD71),
                            IF(
                                M$5:AD$5=1,
                                M71:AD71,
                                ""),
                            ""))
                    ),
                    IF(
                        OR(IF(
                            ISNUMBER(M71:AD71),
                            IF(
                                M$5:AD$5=2,
                                M71:AD71,
                                ""),
                            "")
                            =0),
                        0,
                        GEOMEAN(IF(
                            ISNUMBER(M71:AD71),
                            IF(
                                M$5:AD$5=2,
                                M71:AD71,
                                ""),
                            "")))
                )
            )
        )
    )
)</f>
        <v>0</v>
      </c>
      <c r="J71" s="242">
        <v>45103</v>
      </c>
      <c r="K71" s="242">
        <v>44753</v>
      </c>
      <c r="L71" s="91" t="s">
        <v>114</v>
      </c>
      <c r="M71" s="192">
        <v>0</v>
      </c>
      <c r="N71" s="192">
        <v>1.8565884635738199</v>
      </c>
      <c r="O71" s="192" t="s">
        <v>409</v>
      </c>
      <c r="P71" s="192">
        <v>0</v>
      </c>
      <c r="Q71" s="192" t="s">
        <v>409</v>
      </c>
      <c r="R71" s="192" t="s">
        <v>409</v>
      </c>
      <c r="S71" s="192" t="s">
        <v>409</v>
      </c>
      <c r="T71" s="192" t="s">
        <v>409</v>
      </c>
      <c r="U71" s="192">
        <v>70.2</v>
      </c>
      <c r="V71" s="192" t="s">
        <v>409</v>
      </c>
      <c r="W71" s="192" t="s">
        <v>409</v>
      </c>
      <c r="X71" s="192" t="s">
        <v>409</v>
      </c>
      <c r="Y71" s="192" t="s">
        <v>409</v>
      </c>
      <c r="Z71" s="192" t="s">
        <v>409</v>
      </c>
      <c r="AA71" s="34"/>
      <c r="AB71" s="34"/>
      <c r="AC71" s="192"/>
      <c r="AD71" s="192"/>
      <c r="AE71" s="192"/>
      <c r="AF71" s="192"/>
      <c r="AG71" s="192"/>
      <c r="AH71" s="192"/>
    </row>
    <row r="72" spans="1:34" x14ac:dyDescent="0.2">
      <c r="A72" s="84">
        <v>65</v>
      </c>
      <c r="B72" s="84" t="str">
        <f ca="1"/>
        <v>France</v>
      </c>
      <c r="C72" s="84" t="str">
        <f ca="1"/>
        <v>FRA</v>
      </c>
      <c r="D72" s="219" t="str">
        <f ca="1"/>
        <v>ECS           Europe &amp; Central Asia</v>
      </c>
      <c r="E72" s="219" t="str">
        <f ca="1"/>
        <v>NA</v>
      </c>
      <c r="F72" s="190" t="str">
        <f t="shared" ca="1" si="12"/>
        <v/>
      </c>
      <c r="G72" s="80">
        <f>IF(Parameters!$D$21 = 1, MAX(H72, I72),
IF(Parameters!$D$22 = 1, AVERAGE(H72,I72),
IF(Parameters!$D$23 = 1, IF(ISERROR(H72), I72, IFERROR(GEOMEAN(H72, I72), 0)),
IF(Parameters!$D$24, IF(AND(H72=10,I72=10),10,0),
IF(Parameters!$D$25, IF(AND(H72&gt;=7,I72&gt;=7),10,0),
IF(Parameters!$D$26, IF(AND(H72&gt;=7,I72&gt;=7), 10, IF(OR(AND(H72&gt;=7,I72&gt;=5),AND(H72&gt;=5,I72&gt;=7)),6,0)),
IF(Parameters!$D$27, IF(AND(H72&gt;=10,I72&gt;=10), 10, IF(OR(AND(H72&gt;=10,I72&gt;=5),AND(H72&gt;=5,I72&gt;=10)),6,0)),"no method")))))))</f>
        <v>0</v>
      </c>
      <c r="H72" s="80" cm="1">
        <f t="array" ref="H72">IF(
    SUM(IF(
            ISNUMBER(
                IF(
                    $M$4:$AD$4,
                    (M72:AD72),
                    "")),
            1,
            0))
        =0,
    NA(),
    IF(
        Parameters!$D$15=1,
        IF(
            SUM(--(ISNUMBER(IF($M$4:$AD$4=1,(M72:AD72),""))))&gt;0,
            MAX(IF(
                ISNUMBER(M72:AD72),
                IF(
                    M$4:AD$4=1,
                    M72:AD72,
                    ""),
                "")),
            MAX(IF(
                ISNUMBER(M72:AD72),
                IF(
                    M$4:AD$4=2,
                    M72:AD72,
                    ""),
                ""))
        ),
        IF(
            Parameters!$D$16=1,
            IFERROR(
                AVERAGE(IF(
                    ISNUMBER(M72:AD72),
                    IF(
                        M$4:AD$4=1,
                        M72:AD72,
                        ""),
                    "")),
                AVERAGE(IF(
                    ISNUMBER(M72:AD72),
                    IF(
                        M$4:AD$4=2,
                        M72:AD72,
                        ""),
                    ""))
            ),
            IF(
                Parameters!$D$17=1,
                IFERROR(
                    IF(
                        OR(
                            IF(
                                ISNUMBER(M72:AD72),
                                IF(
                                    M$4:AD$4=1,
                                    M72:AD72,
                                    ""),
                                "")
                            =0),
                        0,
                        GEOMEAN(IF(
                            ISNUMBER(M72:AD72),
                            IF(
                                M$4:AD$4=1,
                                M72:AD72,
                                ""),
                            ""))
                    ),
                    IF(
                        OR(IF(
                            ISNUMBER(M72:AD72),
                            IF(
                                M$4:AD$4=2,
                                M72:AD72,
                                ""),
                            "")
                            =0),
                        0,
                        GEOMEAN(IF(
                            ISNUMBER(M72:AD72),
                            IF(
                                M$4:AD$4=2,
                                M72:AD72,
                                ""),
                            "")))
                )
            )
        )
    )
)</f>
        <v>0</v>
      </c>
      <c r="I72" s="191" cm="1">
        <f t="array" ref="I72">IF(
    SUM(IF(
            ISNUMBER(
                IF(
                    $M$5:$AD$5,
                    (M72:AD72),
                    "")),
            1,
            0))
        =0,
    NA(),
    IF(
        Parameters!$D$15=1,
        IF(
            SUM(--(ISNUMBER(IF($M$5:$AD$5=1,(M72:AD72),""))))&gt;0,
            MAX(IF(
                ISNUMBER(M72:AD72),
                IF(
                    M$5:AD$5=1,
                    M72:AD72,
                    ""),
                "")),
            MAX(IF(
                ISNUMBER(M72:AD72),
                IF(
                    M$5:AD$5=2,
                    M72:AD72,
                    ""),
                ""))
        ),
        IF(
            Parameters!$D$16=1,
            IFERROR(
                AVERAGE(IF(
                    ISNUMBER(M72:AD72),
                    IF(
                        M$5:AD$5=1,
                        M72:AD72,
                        ""),
                    "")),
                AVERAGE(IF(
                    ISNUMBER(M72:AD72),
                    IF(
                        M$5:AD$5=2,
                        M72:AD72,
                        ""),
                    ""))
            ),
            IF(
                Parameters!$D$17=1,
                IFERROR(
                    IF(
                        OR(
                            IF(
                                ISNUMBER(M72:AD72),
                                IF(
                                    M$5:AD$5=1,
                                    M72:AD72,
                                    ""),
                                "")
                            =0),
                        0,
                        GEOMEAN(IF(
                            ISNUMBER(M72:AD72),
                            IF(
                                M$5:AD$5=1,
                                M72:AD72,
                                ""),
                            ""))
                    ),
                    IF(
                        OR(IF(
                            ISNUMBER(M72:AD72),
                            IF(
                                M$5:AD$5=2,
                                M72:AD72,
                                ""),
                            "")
                            =0),
                        0,
                        GEOMEAN(IF(
                            ISNUMBER(M72:AD72),
                            IF(
                                M$5:AD$5=2,
                                M72:AD72,
                                ""),
                            "")))
                )
            )
        )
    )
)</f>
        <v>0</v>
      </c>
      <c r="J72" s="242">
        <v>45103</v>
      </c>
      <c r="K72" s="242">
        <v>45271</v>
      </c>
      <c r="L72" s="91" t="s">
        <v>116</v>
      </c>
      <c r="M72" s="192">
        <v>0</v>
      </c>
      <c r="N72" s="192">
        <v>0</v>
      </c>
      <c r="O72" s="192">
        <v>0</v>
      </c>
      <c r="P72" s="192">
        <v>0</v>
      </c>
      <c r="Q72" s="192" t="s">
        <v>409</v>
      </c>
      <c r="R72" s="192">
        <v>0</v>
      </c>
      <c r="S72" s="192">
        <v>0</v>
      </c>
      <c r="T72" s="192" t="s">
        <v>409</v>
      </c>
      <c r="U72" s="192">
        <v>28.8</v>
      </c>
      <c r="V72" s="192">
        <v>-0.935888146760399</v>
      </c>
      <c r="W72" s="192" t="s">
        <v>409</v>
      </c>
      <c r="X72" s="192" t="s">
        <v>409</v>
      </c>
      <c r="Y72" s="192">
        <v>0</v>
      </c>
      <c r="Z72" s="192">
        <v>-100</v>
      </c>
      <c r="AA72" s="34"/>
      <c r="AB72" s="34"/>
      <c r="AC72" s="192"/>
      <c r="AD72" s="192"/>
      <c r="AE72" s="192"/>
      <c r="AF72" s="192"/>
      <c r="AG72" s="192"/>
      <c r="AH72" s="192"/>
    </row>
    <row r="73" spans="1:34" x14ac:dyDescent="0.2">
      <c r="A73" s="84">
        <v>66</v>
      </c>
      <c r="B73" s="84" t="str">
        <f ca="1"/>
        <v>Faroe Islands</v>
      </c>
      <c r="C73" s="84" t="str">
        <f ca="1"/>
        <v>FRO</v>
      </c>
      <c r="D73" s="219" t="str">
        <f ca="1"/>
        <v>ECS           Europe &amp; Central Asia</v>
      </c>
      <c r="E73" s="219" t="str">
        <f ca="1"/>
        <v>NA</v>
      </c>
      <c r="F73" s="190" t="str">
        <f t="shared" ref="F73:F136" ca="1" si="13">IF(L73 &lt;&gt; C73, "Countries don't match", "")</f>
        <v/>
      </c>
      <c r="G73" s="80">
        <f>IF(Parameters!$D$21 = 1, MAX(H73, I73),
IF(Parameters!$D$22 = 1, AVERAGE(H73,I73),
IF(Parameters!$D$23 = 1, IF(ISERROR(H73), I73, IFERROR(GEOMEAN(H73, I73), 0)),
IF(Parameters!$D$24, IF(AND(H73=10,I73=10),10,0),
IF(Parameters!$D$25, IF(AND(H73&gt;=7,I73&gt;=7),10,0),
IF(Parameters!$D$26, IF(AND(H73&gt;=7,I73&gt;=7), 10, IF(OR(AND(H73&gt;=7,I73&gt;=5),AND(H73&gt;=5,I73&gt;=7)),6,0)),
IF(Parameters!$D$27, IF(AND(H73&gt;=10,I73&gt;=10), 10, IF(OR(AND(H73&gt;=10,I73&gt;=5),AND(H73&gt;=5,I73&gt;=10)),6,0)),"no method")))))))</f>
        <v>0</v>
      </c>
      <c r="H73" s="80" cm="1">
        <f t="array" ref="H73">IF(
    SUM(IF(
            ISNUMBER(
                IF(
                    $M$4:$AD$4,
                    (M73:AD73),
                    "")),
            1,
            0))
        =0,
    NA(),
    IF(
        Parameters!$D$15=1,
        IF(
            SUM(--(ISNUMBER(IF($M$4:$AD$4=1,(M73:AD73),""))))&gt;0,
            MAX(IF(
                ISNUMBER(M73:AD73),
                IF(
                    M$4:AD$4=1,
                    M73:AD73,
                    ""),
                "")),
            MAX(IF(
                ISNUMBER(M73:AD73),
                IF(
                    M$4:AD$4=2,
                    M73:AD73,
                    ""),
                ""))
        ),
        IF(
            Parameters!$D$16=1,
            IFERROR(
                AVERAGE(IF(
                    ISNUMBER(M73:AD73),
                    IF(
                        M$4:AD$4=1,
                        M73:AD73,
                        ""),
                    "")),
                AVERAGE(IF(
                    ISNUMBER(M73:AD73),
                    IF(
                        M$4:AD$4=2,
                        M73:AD73,
                        ""),
                    ""))
            ),
            IF(
                Parameters!$D$17=1,
                IFERROR(
                    IF(
                        OR(
                            IF(
                                ISNUMBER(M73:AD73),
                                IF(
                                    M$4:AD$4=1,
                                    M73:AD73,
                                    ""),
                                "")
                            =0),
                        0,
                        GEOMEAN(IF(
                            ISNUMBER(M73:AD73),
                            IF(
                                M$4:AD$4=1,
                                M73:AD73,
                                ""),
                            ""))
                    ),
                    IF(
                        OR(IF(
                            ISNUMBER(M73:AD73),
                            IF(
                                M$4:AD$4=2,
                                M73:AD73,
                                ""),
                            "")
                            =0),
                        0,
                        GEOMEAN(IF(
                            ISNUMBER(M73:AD73),
                            IF(
                                M$4:AD$4=2,
                                M73:AD73,
                                ""),
                            "")))
                )
            )
        )
    )
)</f>
        <v>0</v>
      </c>
      <c r="I73" s="191" cm="1">
        <f t="array" ref="I73">IF(
    SUM(IF(
            ISNUMBER(
                IF(
                    $M$5:$AD$5,
                    (M73:AD73),
                    "")),
            1,
            0))
        =0,
    NA(),
    IF(
        Parameters!$D$15=1,
        IF(
            SUM(--(ISNUMBER(IF($M$5:$AD$5=1,(M73:AD73),""))))&gt;0,
            MAX(IF(
                ISNUMBER(M73:AD73),
                IF(
                    M$5:AD$5=1,
                    M73:AD73,
                    ""),
                "")),
            MAX(IF(
                ISNUMBER(M73:AD73),
                IF(
                    M$5:AD$5=2,
                    M73:AD73,
                    ""),
                ""))
        ),
        IF(
            Parameters!$D$16=1,
            IFERROR(
                AVERAGE(IF(
                    ISNUMBER(M73:AD73),
                    IF(
                        M$5:AD$5=1,
                        M73:AD73,
                        ""),
                    "")),
                AVERAGE(IF(
                    ISNUMBER(M73:AD73),
                    IF(
                        M$5:AD$5=2,
                        M73:AD73,
                        ""),
                    ""))
            ),
            IF(
                Parameters!$D$17=1,
                IFERROR(
                    IF(
                        OR(
                            IF(
                                ISNUMBER(M73:AD73),
                                IF(
                                    M$5:AD$5=1,
                                    M73:AD73,
                                    ""),
                                "")
                            =0),
                        0,
                        GEOMEAN(IF(
                            ISNUMBER(M73:AD73),
                            IF(
                                M$5:AD$5=1,
                                M73:AD73,
                                ""),
                            ""))
                    ),
                    IF(
                        OR(IF(
                            ISNUMBER(M73:AD73),
                            IF(
                                M$5:AD$5=2,
                                M73:AD73,
                                ""),
                            "")
                            =0),
                        0,
                        GEOMEAN(IF(
                            ISNUMBER(M73:AD73),
                            IF(
                                M$5:AD$5=2,
                                M73:AD73,
                                ""),
                            "")))
                )
            )
        )
    )
)</f>
        <v>0</v>
      </c>
      <c r="J73" s="242" t="s">
        <v>409</v>
      </c>
      <c r="K73" s="242" t="s">
        <v>409</v>
      </c>
      <c r="L73" s="91" t="s">
        <v>701</v>
      </c>
      <c r="M73" s="192">
        <v>0</v>
      </c>
      <c r="N73" s="192" t="s">
        <v>409</v>
      </c>
      <c r="O73" s="192" t="s">
        <v>409</v>
      </c>
      <c r="P73" s="192">
        <v>0</v>
      </c>
      <c r="Q73" s="192" t="s">
        <v>409</v>
      </c>
      <c r="R73" s="192" t="s">
        <v>409</v>
      </c>
      <c r="S73" s="192" t="s">
        <v>409</v>
      </c>
      <c r="T73" s="192" t="s">
        <v>409</v>
      </c>
      <c r="U73" s="192" t="s">
        <v>409</v>
      </c>
      <c r="V73" s="192" t="s">
        <v>409</v>
      </c>
      <c r="W73" s="192" t="s">
        <v>409</v>
      </c>
      <c r="X73" s="192" t="s">
        <v>409</v>
      </c>
      <c r="Y73" s="192" t="s">
        <v>409</v>
      </c>
      <c r="Z73" s="192" t="s">
        <v>409</v>
      </c>
      <c r="AA73" s="34"/>
      <c r="AB73" s="34"/>
      <c r="AC73" s="192"/>
      <c r="AD73" s="192"/>
      <c r="AE73" s="192"/>
      <c r="AF73" s="192"/>
      <c r="AG73" s="192"/>
      <c r="AH73" s="192"/>
    </row>
    <row r="74" spans="1:34" x14ac:dyDescent="0.2">
      <c r="A74" s="84">
        <v>67</v>
      </c>
      <c r="B74" s="84" t="str">
        <f ca="1"/>
        <v>Micronesia, Fed. Sts.</v>
      </c>
      <c r="C74" s="84" t="str">
        <f ca="1"/>
        <v>FSM</v>
      </c>
      <c r="D74" s="219" t="str">
        <f ca="1"/>
        <v>EAS           East Asia &amp; Pacific</v>
      </c>
      <c r="E74" s="219" t="str">
        <f ca="1"/>
        <v>IDA</v>
      </c>
      <c r="F74" s="190" t="str">
        <f t="shared" ca="1" si="13"/>
        <v/>
      </c>
      <c r="G74" s="80">
        <f>IF(Parameters!$D$21 = 1, MAX(H74, I74),
IF(Parameters!$D$22 = 1, AVERAGE(H74,I74),
IF(Parameters!$D$23 = 1, IF(ISERROR(H74), I74, IFERROR(GEOMEAN(H74, I74), 0)),
IF(Parameters!$D$24, IF(AND(H74=10,I74=10),10,0),
IF(Parameters!$D$25, IF(AND(H74&gt;=7,I74&gt;=7),10,0),
IF(Parameters!$D$26, IF(AND(H74&gt;=7,I74&gt;=7), 10, IF(OR(AND(H74&gt;=7,I74&gt;=5),AND(H74&gt;=5,I74&gt;=7)),6,0)),
IF(Parameters!$D$27, IF(AND(H74&gt;=10,I74&gt;=10), 10, IF(OR(AND(H74&gt;=10,I74&gt;=5),AND(H74&gt;=5,I74&gt;=10)),6,0)),"no method")))))))</f>
        <v>0</v>
      </c>
      <c r="H74" s="80" cm="1">
        <f t="array" ref="H74">IF(
    SUM(IF(
            ISNUMBER(
                IF(
                    $M$4:$AD$4,
                    (M74:AD74),
                    "")),
            1,
            0))
        =0,
    NA(),
    IF(
        Parameters!$D$15=1,
        IF(
            SUM(--(ISNUMBER(IF($M$4:$AD$4=1,(M74:AD74),""))))&gt;0,
            MAX(IF(
                ISNUMBER(M74:AD74),
                IF(
                    M$4:AD$4=1,
                    M74:AD74,
                    ""),
                "")),
            MAX(IF(
                ISNUMBER(M74:AD74),
                IF(
                    M$4:AD$4=2,
                    M74:AD74,
                    ""),
                ""))
        ),
        IF(
            Parameters!$D$16=1,
            IFERROR(
                AVERAGE(IF(
                    ISNUMBER(M74:AD74),
                    IF(
                        M$4:AD$4=1,
                        M74:AD74,
                        ""),
                    "")),
                AVERAGE(IF(
                    ISNUMBER(M74:AD74),
                    IF(
                        M$4:AD$4=2,
                        M74:AD74,
                        ""),
                    ""))
            ),
            IF(
                Parameters!$D$17=1,
                IFERROR(
                    IF(
                        OR(
                            IF(
                                ISNUMBER(M74:AD74),
                                IF(
                                    M$4:AD$4=1,
                                    M74:AD74,
                                    ""),
                                "")
                            =0),
                        0,
                        GEOMEAN(IF(
                            ISNUMBER(M74:AD74),
                            IF(
                                M$4:AD$4=1,
                                M74:AD74,
                                ""),
                            ""))
                    ),
                    IF(
                        OR(IF(
                            ISNUMBER(M74:AD74),
                            IF(
                                M$4:AD$4=2,
                                M74:AD74,
                                ""),
                            "")
                            =0),
                        0,
                        GEOMEAN(IF(
                            ISNUMBER(M74:AD74),
                            IF(
                                M$4:AD$4=2,
                                M74:AD74,
                                ""),
                            "")))
                )
            )
        )
    )
)</f>
        <v>10</v>
      </c>
      <c r="I74" s="191" cm="1">
        <f t="array" ref="I74">IF(
    SUM(IF(
            ISNUMBER(
                IF(
                    $M$5:$AD$5,
                    (M74:AD74),
                    "")),
            1,
            0))
        =0,
    NA(),
    IF(
        Parameters!$D$15=1,
        IF(
            SUM(--(ISNUMBER(IF($M$5:$AD$5=1,(M74:AD74),""))))&gt;0,
            MAX(IF(
                ISNUMBER(M74:AD74),
                IF(
                    M$5:AD$5=1,
                    M74:AD74,
                    ""),
                "")),
            MAX(IF(
                ISNUMBER(M74:AD74),
                IF(
                    M$5:AD$5=2,
                    M74:AD74,
                    ""),
                ""))
        ),
        IF(
            Parameters!$D$16=1,
            IFERROR(
                AVERAGE(IF(
                    ISNUMBER(M74:AD74),
                    IF(
                        M$5:AD$5=1,
                        M74:AD74,
                        ""),
                    "")),
                AVERAGE(IF(
                    ISNUMBER(M74:AD74),
                    IF(
                        M$5:AD$5=2,
                        M74:AD74,
                        ""),
                    ""))
            ),
            IF(
                Parameters!$D$17=1,
                IFERROR(
                    IF(
                        OR(
                            IF(
                                ISNUMBER(M74:AD74),
                                IF(
                                    M$5:AD$5=1,
                                    M74:AD74,
                                    ""),
                                "")
                            =0),
                        0,
                        GEOMEAN(IF(
                            ISNUMBER(M74:AD74),
                            IF(
                                M$5:AD$5=1,
                                M74:AD74,
                                ""),
                            ""))
                    ),
                    IF(
                        OR(IF(
                            ISNUMBER(M74:AD74),
                            IF(
                                M$5:AD$5=2,
                                M74:AD74,
                                ""),
                            "")
                            =0),
                        0,
                        GEOMEAN(IF(
                            ISNUMBER(M74:AD74),
                            IF(
                                M$5:AD$5=2,
                                M74:AD74,
                                ""),
                            "")))
                )
            )
        )
    )
)</f>
        <v>0</v>
      </c>
      <c r="J74" s="242">
        <v>44778</v>
      </c>
      <c r="K74" s="242" t="s">
        <v>409</v>
      </c>
      <c r="L74" s="91" t="s">
        <v>117</v>
      </c>
      <c r="M74" s="192">
        <v>10</v>
      </c>
      <c r="N74" s="192">
        <v>1.6581407655671101</v>
      </c>
      <c r="O74" s="192" t="s">
        <v>409</v>
      </c>
      <c r="P74" s="192">
        <v>0</v>
      </c>
      <c r="Q74" s="192" t="s">
        <v>409</v>
      </c>
      <c r="R74" s="192" t="s">
        <v>409</v>
      </c>
      <c r="S74" s="192" t="s">
        <v>409</v>
      </c>
      <c r="T74" s="192" t="s">
        <v>623</v>
      </c>
      <c r="U74" s="192">
        <v>69.3</v>
      </c>
      <c r="V74" s="192" t="s">
        <v>409</v>
      </c>
      <c r="W74" s="192" t="s">
        <v>409</v>
      </c>
      <c r="X74" s="192" t="s">
        <v>409</v>
      </c>
      <c r="Y74" s="192" t="s">
        <v>409</v>
      </c>
      <c r="Z74" s="192" t="s">
        <v>409</v>
      </c>
      <c r="AA74" s="34"/>
      <c r="AB74" s="34"/>
      <c r="AC74" s="192"/>
      <c r="AD74" s="192"/>
      <c r="AE74" s="192"/>
      <c r="AF74" s="192"/>
      <c r="AG74" s="192"/>
      <c r="AH74" s="192"/>
    </row>
    <row r="75" spans="1:34" x14ac:dyDescent="0.2">
      <c r="A75" s="84">
        <v>68</v>
      </c>
      <c r="B75" s="84" t="str">
        <f ca="1"/>
        <v>Gabon</v>
      </c>
      <c r="C75" s="84" t="str">
        <f ca="1"/>
        <v>GAB</v>
      </c>
      <c r="D75" s="219" t="str">
        <f ca="1"/>
        <v>SSF           Sub-Saharan Africa</v>
      </c>
      <c r="E75" s="219" t="str">
        <f ca="1"/>
        <v>IBRD</v>
      </c>
      <c r="F75" s="190" t="str">
        <f t="shared" ca="1" si="13"/>
        <v/>
      </c>
      <c r="G75" s="80">
        <f>IF(Parameters!$D$21 = 1, MAX(H75, I75),
IF(Parameters!$D$22 = 1, AVERAGE(H75,I75),
IF(Parameters!$D$23 = 1, IF(ISERROR(H75), I75, IFERROR(GEOMEAN(H75, I75), 0)),
IF(Parameters!$D$24, IF(AND(H75=10,I75=10),10,0),
IF(Parameters!$D$25, IF(AND(H75&gt;=7,I75&gt;=7),10,0),
IF(Parameters!$D$26, IF(AND(H75&gt;=7,I75&gt;=7), 10, IF(OR(AND(H75&gt;=7,I75&gt;=5),AND(H75&gt;=5,I75&gt;=7)),6,0)),
IF(Parameters!$D$27, IF(AND(H75&gt;=10,I75&gt;=10), 10, IF(OR(AND(H75&gt;=10,I75&gt;=5),AND(H75&gt;=5,I75&gt;=10)),6,0)),"no method")))))))</f>
        <v>2.8640015452062402</v>
      </c>
      <c r="H75" s="80" cm="1">
        <f t="array" ref="H75">IF(
    SUM(IF(
            ISNUMBER(
                IF(
                    $M$4:$AD$4,
                    (M75:AD75),
                    "")),
            1,
            0))
        =0,
    NA(),
    IF(
        Parameters!$D$15=1,
        IF(
            SUM(--(ISNUMBER(IF($M$4:$AD$4=1,(M75:AD75),""))))&gt;0,
            MAX(IF(
                ISNUMBER(M75:AD75),
                IF(
                    M$4:AD$4=1,
                    M75:AD75,
                    ""),
                "")),
            MAX(IF(
                ISNUMBER(M75:AD75),
                IF(
                    M$4:AD$4=2,
                    M75:AD75,
                    ""),
                ""))
        ),
        IF(
            Parameters!$D$16=1,
            IFERROR(
                AVERAGE(IF(
                    ISNUMBER(M75:AD75),
                    IF(
                        M$4:AD$4=1,
                        M75:AD75,
                        ""),
                    "")),
                AVERAGE(IF(
                    ISNUMBER(M75:AD75),
                    IF(
                        M$4:AD$4=2,
                        M75:AD75,
                        ""),
                    ""))
            ),
            IF(
                Parameters!$D$17=1,
                IFERROR(
                    IF(
                        OR(
                            IF(
                                ISNUMBER(M75:AD75),
                                IF(
                                    M$4:AD$4=1,
                                    M75:AD75,
                                    ""),
                                "")
                            =0),
                        0,
                        GEOMEAN(IF(
                            ISNUMBER(M75:AD75),
                            IF(
                                M$4:AD$4=1,
                                M75:AD75,
                                ""),
                            ""))
                    ),
                    IF(
                        OR(IF(
                            ISNUMBER(M75:AD75),
                            IF(
                                M$4:AD$4=2,
                                M75:AD75,
                                ""),
                            "")
                            =0),
                        0,
                        GEOMEAN(IF(
                            ISNUMBER(M75:AD75),
                            IF(
                                M$4:AD$4=2,
                                M75:AD75,
                                ""),
                            "")))
                )
            )
        )
    )
)</f>
        <v>0.82025048509437304</v>
      </c>
      <c r="I75" s="191" cm="1">
        <f t="array" ref="I75">IF(
    SUM(IF(
            ISNUMBER(
                IF(
                    $M$5:$AD$5,
                    (M75:AD75),
                    "")),
            1,
            0))
        =0,
    NA(),
    IF(
        Parameters!$D$15=1,
        IF(
            SUM(--(ISNUMBER(IF($M$5:$AD$5=1,(M75:AD75),""))))&gt;0,
            MAX(IF(
                ISNUMBER(M75:AD75),
                IF(
                    M$5:AD$5=1,
                    M75:AD75,
                    ""),
                "")),
            MAX(IF(
                ISNUMBER(M75:AD75),
                IF(
                    M$5:AD$5=2,
                    M75:AD75,
                    ""),
                ""))
        ),
        IF(
            Parameters!$D$16=1,
            IFERROR(
                AVERAGE(IF(
                    ISNUMBER(M75:AD75),
                    IF(
                        M$5:AD$5=1,
                        M75:AD75,
                        ""),
                    "")),
                AVERAGE(IF(
                    ISNUMBER(M75:AD75),
                    IF(
                        M$5:AD$5=2,
                        M75:AD75,
                        ""),
                    ""))
            ),
            IF(
                Parameters!$D$17=1,
                IFERROR(
                    IF(
                        OR(
                            IF(
                                ISNUMBER(M75:AD75),
                                IF(
                                    M$5:AD$5=1,
                                    M75:AD75,
                                    ""),
                                "")
                            =0),
                        0,
                        GEOMEAN(IF(
                            ISNUMBER(M75:AD75),
                            IF(
                                M$5:AD$5=1,
                                M75:AD75,
                                ""),
                            ""))
                    ),
                    IF(
                        OR(IF(
                            ISNUMBER(M75:AD75),
                            IF(
                                M$5:AD$5=2,
                                M75:AD75,
                                ""),
                            "")
                            =0),
                        0,
                        GEOMEAN(IF(
                            ISNUMBER(M75:AD75),
                            IF(
                                M$5:AD$5=2,
                                M75:AD75,
                                ""),
                            "")))
                )
            )
        )
    )
)</f>
        <v>10</v>
      </c>
      <c r="J75" s="242">
        <v>45103</v>
      </c>
      <c r="K75" s="242">
        <v>45272</v>
      </c>
      <c r="L75" s="91" t="s">
        <v>119</v>
      </c>
      <c r="M75" s="192">
        <v>0</v>
      </c>
      <c r="N75" s="192">
        <v>0.82025048509437304</v>
      </c>
      <c r="O75" s="192" t="s">
        <v>409</v>
      </c>
      <c r="P75" s="192">
        <v>10</v>
      </c>
      <c r="Q75" s="192" t="s">
        <v>409</v>
      </c>
      <c r="R75" s="192">
        <v>0</v>
      </c>
      <c r="S75" s="192">
        <v>0</v>
      </c>
      <c r="T75" s="192" t="s">
        <v>409</v>
      </c>
      <c r="U75" s="192">
        <v>65.5</v>
      </c>
      <c r="V75" s="192" t="s">
        <v>409</v>
      </c>
      <c r="W75" s="192" t="s">
        <v>855</v>
      </c>
      <c r="X75" s="192" t="s">
        <v>409</v>
      </c>
      <c r="Y75" s="192">
        <v>0</v>
      </c>
      <c r="Z75" s="192">
        <v>-100</v>
      </c>
      <c r="AA75" s="34"/>
      <c r="AB75" s="34"/>
      <c r="AC75" s="192"/>
      <c r="AD75" s="192"/>
      <c r="AE75" s="192"/>
      <c r="AF75" s="192"/>
      <c r="AG75" s="192"/>
      <c r="AH75" s="192"/>
    </row>
    <row r="76" spans="1:34" x14ac:dyDescent="0.2">
      <c r="A76" s="84">
        <v>69</v>
      </c>
      <c r="B76" s="84" t="str">
        <f ca="1"/>
        <v>United Kingdom</v>
      </c>
      <c r="C76" s="84" t="str">
        <f ca="1"/>
        <v>GBR</v>
      </c>
      <c r="D76" s="219" t="str">
        <f ca="1"/>
        <v>ECS           Europe &amp; Central Asia</v>
      </c>
      <c r="E76" s="219" t="str">
        <f ca="1"/>
        <v>NA</v>
      </c>
      <c r="F76" s="190" t="str">
        <f t="shared" ca="1" si="13"/>
        <v/>
      </c>
      <c r="G76" s="80">
        <f>IF(Parameters!$D$21 = 1, MAX(H76, I76),
IF(Parameters!$D$22 = 1, AVERAGE(H76,I76),
IF(Parameters!$D$23 = 1, IF(ISERROR(H76), I76, IFERROR(GEOMEAN(H76, I76), 0)),
IF(Parameters!$D$24, IF(AND(H76=10,I76=10),10,0),
IF(Parameters!$D$25, IF(AND(H76&gt;=7,I76&gt;=7),10,0),
IF(Parameters!$D$26, IF(AND(H76&gt;=7,I76&gt;=7), 10, IF(OR(AND(H76&gt;=7,I76&gt;=5),AND(H76&gt;=5,I76&gt;=7)),6,0)),
IF(Parameters!$D$27, IF(AND(H76&gt;=10,I76&gt;=10), 10, IF(OR(AND(H76&gt;=10,I76&gt;=5),AND(H76&gt;=5,I76&gt;=10)),6,0)),"no method")))))))</f>
        <v>0</v>
      </c>
      <c r="H76" s="80" cm="1">
        <f t="array" ref="H76">IF(
    SUM(IF(
            ISNUMBER(
                IF(
                    $M$4:$AD$4,
                    (M76:AD76),
                    "")),
            1,
            0))
        =0,
    NA(),
    IF(
        Parameters!$D$15=1,
        IF(
            SUM(--(ISNUMBER(IF($M$4:$AD$4=1,(M76:AD76),""))))&gt;0,
            MAX(IF(
                ISNUMBER(M76:AD76),
                IF(
                    M$4:AD$4=1,
                    M76:AD76,
                    ""),
                "")),
            MAX(IF(
                ISNUMBER(M76:AD76),
                IF(
                    M$4:AD$4=2,
                    M76:AD76,
                    ""),
                ""))
        ),
        IF(
            Parameters!$D$16=1,
            IFERROR(
                AVERAGE(IF(
                    ISNUMBER(M76:AD76),
                    IF(
                        M$4:AD$4=1,
                        M76:AD76,
                        ""),
                    "")),
                AVERAGE(IF(
                    ISNUMBER(M76:AD76),
                    IF(
                        M$4:AD$4=2,
                        M76:AD76,
                        ""),
                    ""))
            ),
            IF(
                Parameters!$D$17=1,
                IFERROR(
                    IF(
                        OR(
                            IF(
                                ISNUMBER(M76:AD76),
                                IF(
                                    M$4:AD$4=1,
                                    M76:AD76,
                                    ""),
                                "")
                            =0),
                        0,
                        GEOMEAN(IF(
                            ISNUMBER(M76:AD76),
                            IF(
                                M$4:AD$4=1,
                                M76:AD76,
                                ""),
                            ""))
                    ),
                    IF(
                        OR(IF(
                            ISNUMBER(M76:AD76),
                            IF(
                                M$4:AD$4=2,
                                M76:AD76,
                                ""),
                            "")
                            =0),
                        0,
                        GEOMEAN(IF(
                            ISNUMBER(M76:AD76),
                            IF(
                                M$4:AD$4=2,
                                M76:AD76,
                                ""),
                            "")))
                )
            )
        )
    )
)</f>
        <v>0</v>
      </c>
      <c r="I76" s="191" cm="1">
        <f t="array" ref="I76">IF(
    SUM(IF(
            ISNUMBER(
                IF(
                    $M$5:$AD$5,
                    (M76:AD76),
                    "")),
            1,
            0))
        =0,
    NA(),
    IF(
        Parameters!$D$15=1,
        IF(
            SUM(--(ISNUMBER(IF($M$5:$AD$5=1,(M76:AD76),""))))&gt;0,
            MAX(IF(
                ISNUMBER(M76:AD76),
                IF(
                    M$5:AD$5=1,
                    M76:AD76,
                    ""),
                "")),
            MAX(IF(
                ISNUMBER(M76:AD76),
                IF(
                    M$5:AD$5=2,
                    M76:AD76,
                    ""),
                ""))
        ),
        IF(
            Parameters!$D$16=1,
            IFERROR(
                AVERAGE(IF(
                    ISNUMBER(M76:AD76),
                    IF(
                        M$5:AD$5=1,
                        M76:AD76,
                        ""),
                    "")),
                AVERAGE(IF(
                    ISNUMBER(M76:AD76),
                    IF(
                        M$5:AD$5=2,
                        M76:AD76,
                        ""),
                    ""))
            ),
            IF(
                Parameters!$D$17=1,
                IFERROR(
                    IF(
                        OR(
                            IF(
                                ISNUMBER(M76:AD76),
                                IF(
                                    M$5:AD$5=1,
                                    M76:AD76,
                                    ""),
                                "")
                            =0),
                        0,
                        GEOMEAN(IF(
                            ISNUMBER(M76:AD76),
                            IF(
                                M$5:AD$5=1,
                                M76:AD76,
                                ""),
                            ""))
                    ),
                    IF(
                        OR(IF(
                            ISNUMBER(M76:AD76),
                            IF(
                                M$5:AD$5=2,
                                M76:AD76,
                                ""),
                            "")
                            =0),
                        0,
                        GEOMEAN(IF(
                            ISNUMBER(M76:AD76),
                            IF(
                                M$5:AD$5=2,
                                M76:AD76,
                                ""),
                            "")))
                )
            )
        )
    )
)</f>
        <v>0</v>
      </c>
      <c r="J76" s="242">
        <v>45103</v>
      </c>
      <c r="K76" s="242">
        <v>45218</v>
      </c>
      <c r="L76" s="91" t="s">
        <v>121</v>
      </c>
      <c r="M76" s="192">
        <v>0</v>
      </c>
      <c r="N76" s="192">
        <v>0</v>
      </c>
      <c r="O76" s="192" t="s">
        <v>409</v>
      </c>
      <c r="P76" s="192">
        <v>0</v>
      </c>
      <c r="Q76" s="192" t="s">
        <v>409</v>
      </c>
      <c r="R76" s="192">
        <v>0</v>
      </c>
      <c r="S76" s="192">
        <v>0</v>
      </c>
      <c r="T76" s="192" t="s">
        <v>409</v>
      </c>
      <c r="U76" s="192">
        <v>41.9</v>
      </c>
      <c r="V76" s="192" t="s">
        <v>409</v>
      </c>
      <c r="W76" s="192" t="s">
        <v>409</v>
      </c>
      <c r="X76" s="192" t="s">
        <v>409</v>
      </c>
      <c r="Y76" s="192">
        <v>-3.5714285714285803E-2</v>
      </c>
      <c r="Z76" s="192">
        <v>-100</v>
      </c>
      <c r="AA76" s="34"/>
      <c r="AB76" s="34"/>
      <c r="AC76" s="192"/>
      <c r="AD76" s="192"/>
      <c r="AE76" s="192"/>
      <c r="AF76" s="192"/>
      <c r="AG76" s="192"/>
      <c r="AH76" s="192"/>
    </row>
    <row r="77" spans="1:34" x14ac:dyDescent="0.2">
      <c r="A77" s="84">
        <v>70</v>
      </c>
      <c r="B77" s="84" t="str">
        <f ca="1"/>
        <v>Georgia</v>
      </c>
      <c r="C77" s="84" t="str">
        <f ca="1"/>
        <v>GEO</v>
      </c>
      <c r="D77" s="219" t="str">
        <f ca="1"/>
        <v>ECS           Europe &amp; Central Asia</v>
      </c>
      <c r="E77" s="219" t="str">
        <f ca="1"/>
        <v>IBRD</v>
      </c>
      <c r="F77" s="190" t="str">
        <f t="shared" ca="1" si="13"/>
        <v/>
      </c>
      <c r="G77" s="80">
        <f>IF(Parameters!$D$21 = 1, MAX(H77, I77),
IF(Parameters!$D$22 = 1, AVERAGE(H77,I77),
IF(Parameters!$D$23 = 1, IF(ISERROR(H77), I77, IFERROR(GEOMEAN(H77, I77), 0)),
IF(Parameters!$D$24, IF(AND(H77=10,I77=10),10,0),
IF(Parameters!$D$25, IF(AND(H77&gt;=7,I77&gt;=7),10,0),
IF(Parameters!$D$26, IF(AND(H77&gt;=7,I77&gt;=7), 10, IF(OR(AND(H77&gt;=7,I77&gt;=5),AND(H77&gt;=5,I77&gt;=7)),6,0)),
IF(Parameters!$D$27, IF(AND(H77&gt;=10,I77&gt;=10), 10, IF(OR(AND(H77&gt;=10,I77&gt;=5),AND(H77&gt;=5,I77&gt;=10)),6,0)),"no method")))))))</f>
        <v>3.9522194786663634</v>
      </c>
      <c r="H77" s="80" cm="1">
        <f t="array" ref="H77">IF(
    SUM(IF(
            ISNUMBER(
                IF(
                    $M$4:$AD$4,
                    (M77:AD77),
                    "")),
            1,
            0))
        =0,
    NA(),
    IF(
        Parameters!$D$15=1,
        IF(
            SUM(--(ISNUMBER(IF($M$4:$AD$4=1,(M77:AD77),""))))&gt;0,
            MAX(IF(
                ISNUMBER(M77:AD77),
                IF(
                    M$4:AD$4=1,
                    M77:AD77,
                    ""),
                "")),
            MAX(IF(
                ISNUMBER(M77:AD77),
                IF(
                    M$4:AD$4=2,
                    M77:AD77,
                    ""),
                ""))
        ),
        IF(
            Parameters!$D$16=1,
            IFERROR(
                AVERAGE(IF(
                    ISNUMBER(M77:AD77),
                    IF(
                        M$4:AD$4=1,
                        M77:AD77,
                        ""),
                    "")),
                AVERAGE(IF(
                    ISNUMBER(M77:AD77),
                    IF(
                        M$4:AD$4=2,
                        M77:AD77,
                        ""),
                    ""))
            ),
            IF(
                Parameters!$D$17=1,
                IFERROR(
                    IF(
                        OR(
                            IF(
                                ISNUMBER(M77:AD77),
                                IF(
                                    M$4:AD$4=1,
                                    M77:AD77,
                                    ""),
                                "")
                            =0),
                        0,
                        GEOMEAN(IF(
                            ISNUMBER(M77:AD77),
                            IF(
                                M$4:AD$4=1,
                                M77:AD77,
                                ""),
                            ""))
                    ),
                    IF(
                        OR(IF(
                            ISNUMBER(M77:AD77),
                            IF(
                                M$4:AD$4=2,
                                M77:AD77,
                                ""),
                            "")
                            =0),
                        0,
                        GEOMEAN(IF(
                            ISNUMBER(M77:AD77),
                            IF(
                                M$4:AD$4=2,
                                M77:AD77,
                                ""),
                            "")))
                )
            )
        )
    )
)</f>
        <v>2.2314341153642601</v>
      </c>
      <c r="I77" s="191" cm="1">
        <f t="array" ref="I77">IF(
    SUM(IF(
            ISNUMBER(
                IF(
                    $M$5:$AD$5,
                    (M77:AD77),
                    "")),
            1,
            0))
        =0,
    NA(),
    IF(
        Parameters!$D$15=1,
        IF(
            SUM(--(ISNUMBER(IF($M$5:$AD$5=1,(M77:AD77),""))))&gt;0,
            MAX(IF(
                ISNUMBER(M77:AD77),
                IF(
                    M$5:AD$5=1,
                    M77:AD77,
                    ""),
                "")),
            MAX(IF(
                ISNUMBER(M77:AD77),
                IF(
                    M$5:AD$5=2,
                    M77:AD77,
                    ""),
                ""))
        ),
        IF(
            Parameters!$D$16=1,
            IFERROR(
                AVERAGE(IF(
                    ISNUMBER(M77:AD77),
                    IF(
                        M$5:AD$5=1,
                        M77:AD77,
                        ""),
                    "")),
                AVERAGE(IF(
                    ISNUMBER(M77:AD77),
                    IF(
                        M$5:AD$5=2,
                        M77:AD77,
                        ""),
                    ""))
            ),
            IF(
                Parameters!$D$17=1,
                IFERROR(
                    IF(
                        OR(
                            IF(
                                ISNUMBER(M77:AD77),
                                IF(
                                    M$5:AD$5=1,
                                    M77:AD77,
                                    ""),
                                "")
                            =0),
                        0,
                        GEOMEAN(IF(
                            ISNUMBER(M77:AD77),
                            IF(
                                M$5:AD$5=1,
                                M77:AD77,
                                ""),
                            ""))
                    ),
                    IF(
                        OR(IF(
                            ISNUMBER(M77:AD77),
                            IF(
                                M$5:AD$5=2,
                                M77:AD77,
                                ""),
                            "")
                            =0),
                        0,
                        GEOMEAN(IF(
                            ISNUMBER(M77:AD77),
                            IF(
                                M$5:AD$5=2,
                                M77:AD77,
                                ""),
                            "")))
                )
            )
        )
    )
)</f>
        <v>7</v>
      </c>
      <c r="J77" s="242">
        <v>45103</v>
      </c>
      <c r="K77" s="242">
        <v>44753</v>
      </c>
      <c r="L77" s="91" t="s">
        <v>123</v>
      </c>
      <c r="M77" s="192">
        <v>0</v>
      </c>
      <c r="N77" s="192">
        <v>2.2314341153642601</v>
      </c>
      <c r="O77" s="192" t="s">
        <v>409</v>
      </c>
      <c r="P77" s="192">
        <v>0</v>
      </c>
      <c r="Q77" s="192" t="s">
        <v>409</v>
      </c>
      <c r="R77" s="192">
        <v>0</v>
      </c>
      <c r="S77" s="192">
        <v>7</v>
      </c>
      <c r="T77" s="192" t="s">
        <v>409</v>
      </c>
      <c r="U77" s="192">
        <v>71.900000000000006</v>
      </c>
      <c r="V77" s="192" t="s">
        <v>409</v>
      </c>
      <c r="W77" s="192" t="s">
        <v>409</v>
      </c>
      <c r="X77" s="192" t="s">
        <v>409</v>
      </c>
      <c r="Y77" s="192">
        <v>-0.14285714285714299</v>
      </c>
      <c r="Z77" s="192">
        <v>1100</v>
      </c>
      <c r="AA77" s="34"/>
      <c r="AB77" s="34"/>
      <c r="AC77" s="192"/>
      <c r="AD77" s="192"/>
      <c r="AE77" s="192"/>
      <c r="AF77" s="192"/>
      <c r="AG77" s="192"/>
      <c r="AH77" s="192"/>
    </row>
    <row r="78" spans="1:34" x14ac:dyDescent="0.2">
      <c r="A78" s="84">
        <v>71</v>
      </c>
      <c r="B78" s="84" t="str">
        <f ca="1"/>
        <v>Ghana</v>
      </c>
      <c r="C78" s="84" t="str">
        <f ca="1"/>
        <v>GHA</v>
      </c>
      <c r="D78" s="219" t="str">
        <f ca="1"/>
        <v>SSF           Sub-Saharan Africa</v>
      </c>
      <c r="E78" s="219" t="str">
        <f ca="1"/>
        <v>IDA</v>
      </c>
      <c r="F78" s="190" t="str">
        <f t="shared" ca="1" si="13"/>
        <v/>
      </c>
      <c r="G78" s="80">
        <f>IF(Parameters!$D$21 = 1, MAX(H78, I78),
IF(Parameters!$D$22 = 1, AVERAGE(H78,I78),
IF(Parameters!$D$23 = 1, IF(ISERROR(H78), I78, IFERROR(GEOMEAN(H78, I78), 0)),
IF(Parameters!$D$24, IF(AND(H78=10,I78=10),10,0),
IF(Parameters!$D$25, IF(AND(H78&gt;=7,I78&gt;=7),10,0),
IF(Parameters!$D$26, IF(AND(H78&gt;=7,I78&gt;=7), 10, IF(OR(AND(H78&gt;=7,I78&gt;=5),AND(H78&gt;=5,I78&gt;=7)),6,0)),
IF(Parameters!$D$27, IF(AND(H78&gt;=10,I78&gt;=10), 10, IF(OR(AND(H78&gt;=10,I78&gt;=5),AND(H78&gt;=5,I78&gt;=10)),6,0)),"no method")))))))</f>
        <v>1.0707878873027374</v>
      </c>
      <c r="H78" s="80" cm="1">
        <f t="array" ref="H78">IF(
    SUM(IF(
            ISNUMBER(
                IF(
                    $M$4:$AD$4,
                    (M78:AD78),
                    "")),
            1,
            0))
        =0,
    NA(),
    IF(
        Parameters!$D$15=1,
        IF(
            SUM(--(ISNUMBER(IF($M$4:$AD$4=1,(M78:AD78),""))))&gt;0,
            MAX(IF(
                ISNUMBER(M78:AD78),
                IF(
                    M$4:AD$4=1,
                    M78:AD78,
                    ""),
                "")),
            MAX(IF(
                ISNUMBER(M78:AD78),
                IF(
                    M$4:AD$4=2,
                    M78:AD78,
                    ""),
                ""))
        ),
        IF(
            Parameters!$D$16=1,
            IFERROR(
                AVERAGE(IF(
                    ISNUMBER(M78:AD78),
                    IF(
                        M$4:AD$4=1,
                        M78:AD78,
                        ""),
                    "")),
                AVERAGE(IF(
                    ISNUMBER(M78:AD78),
                    IF(
                        M$4:AD$4=2,
                        M78:AD78,
                        ""),
                    ""))
            ),
            IF(
                Parameters!$D$17=1,
                IFERROR(
                    IF(
                        OR(
                            IF(
                                ISNUMBER(M78:AD78),
                                IF(
                                    M$4:AD$4=1,
                                    M78:AD78,
                                    ""),
                                "")
                            =0),
                        0,
                        GEOMEAN(IF(
                            ISNUMBER(M78:AD78),
                            IF(
                                M$4:AD$4=1,
                                M78:AD78,
                                ""),
                            ""))
                    ),
                    IF(
                        OR(IF(
                            ISNUMBER(M78:AD78),
                            IF(
                                M$4:AD$4=2,
                                M78:AD78,
                                ""),
                            "")
                            =0),
                        0,
                        GEOMEAN(IF(
                            ISNUMBER(M78:AD78),
                            IF(
                                M$4:AD$4=2,
                                M78:AD78,
                                ""),
                            "")))
                )
            )
        )
    )
)</f>
        <v>0.114658669959426</v>
      </c>
      <c r="I78" s="191" cm="1">
        <f t="array" ref="I78">IF(
    SUM(IF(
            ISNUMBER(
                IF(
                    $M$5:$AD$5,
                    (M78:AD78),
                    "")),
            1,
            0))
        =0,
    NA(),
    IF(
        Parameters!$D$15=1,
        IF(
            SUM(--(ISNUMBER(IF($M$5:$AD$5=1,(M78:AD78),""))))&gt;0,
            MAX(IF(
                ISNUMBER(M78:AD78),
                IF(
                    M$5:AD$5=1,
                    M78:AD78,
                    ""),
                "")),
            MAX(IF(
                ISNUMBER(M78:AD78),
                IF(
                    M$5:AD$5=2,
                    M78:AD78,
                    ""),
                ""))
        ),
        IF(
            Parameters!$D$16=1,
            IFERROR(
                AVERAGE(IF(
                    ISNUMBER(M78:AD78),
                    IF(
                        M$5:AD$5=1,
                        M78:AD78,
                        ""),
                    "")),
                AVERAGE(IF(
                    ISNUMBER(M78:AD78),
                    IF(
                        M$5:AD$5=2,
                        M78:AD78,
                        ""),
                    ""))
            ),
            IF(
                Parameters!$D$17=1,
                IFERROR(
                    IF(
                        OR(
                            IF(
                                ISNUMBER(M78:AD78),
                                IF(
                                    M$5:AD$5=1,
                                    M78:AD78,
                                    ""),
                                "")
                            =0),
                        0,
                        GEOMEAN(IF(
                            ISNUMBER(M78:AD78),
                            IF(
                                M$5:AD$5=1,
                                M78:AD78,
                                ""),
                            ""))
                    ),
                    IF(
                        OR(IF(
                            ISNUMBER(M78:AD78),
                            IF(
                                M$5:AD$5=2,
                                M78:AD78,
                                ""),
                            "")
                            =0),
                        0,
                        GEOMEAN(IF(
                            ISNUMBER(M78:AD78),
                            IF(
                                M$5:AD$5=2,
                                M78:AD78,
                                ""),
                            "")))
                )
            )
        )
    )
)</f>
        <v>10</v>
      </c>
      <c r="J78" s="242">
        <v>45103</v>
      </c>
      <c r="K78" s="242">
        <v>45271</v>
      </c>
      <c r="L78" s="91" t="s">
        <v>125</v>
      </c>
      <c r="M78" s="192">
        <v>0</v>
      </c>
      <c r="N78" s="192">
        <v>0.114658669959426</v>
      </c>
      <c r="O78" s="192">
        <v>5.4909439712563799</v>
      </c>
      <c r="P78" s="192">
        <v>0</v>
      </c>
      <c r="Q78" s="192" t="s">
        <v>409</v>
      </c>
      <c r="R78" s="192">
        <v>0</v>
      </c>
      <c r="S78" s="192">
        <v>10</v>
      </c>
      <c r="T78" s="192" t="s">
        <v>409</v>
      </c>
      <c r="U78" s="192">
        <v>62.3</v>
      </c>
      <c r="V78" s="192">
        <v>0.54909439712563801</v>
      </c>
      <c r="W78" s="192" t="s">
        <v>409</v>
      </c>
      <c r="X78" s="192" t="s">
        <v>409</v>
      </c>
      <c r="Y78" s="192">
        <v>0</v>
      </c>
      <c r="Z78" s="192">
        <v>33.3333333333333</v>
      </c>
      <c r="AA78" s="34"/>
      <c r="AB78" s="34"/>
      <c r="AC78" s="192"/>
      <c r="AD78" s="192"/>
      <c r="AE78" s="192"/>
      <c r="AF78" s="192"/>
      <c r="AG78" s="192"/>
      <c r="AH78" s="192"/>
    </row>
    <row r="79" spans="1:34" x14ac:dyDescent="0.2">
      <c r="A79" s="84">
        <v>72</v>
      </c>
      <c r="B79" s="84" t="str">
        <f ca="1"/>
        <v>Gibraltar</v>
      </c>
      <c r="C79" s="84" t="str">
        <f ca="1"/>
        <v>GIB</v>
      </c>
      <c r="D79" s="219" t="str">
        <f ca="1"/>
        <v>ECS           Europe &amp; Central Asia</v>
      </c>
      <c r="E79" s="219" t="str">
        <f ca="1"/>
        <v>NA</v>
      </c>
      <c r="F79" s="190" t="str">
        <f t="shared" ca="1" si="13"/>
        <v/>
      </c>
      <c r="G79" s="80">
        <f>IF(Parameters!$D$21 = 1, MAX(H79, I79),
IF(Parameters!$D$22 = 1, AVERAGE(H79,I79),
IF(Parameters!$D$23 = 1, IF(ISERROR(H79), I79, IFERROR(GEOMEAN(H79, I79), 0)),
IF(Parameters!$D$24, IF(AND(H79=10,I79=10),10,0),
IF(Parameters!$D$25, IF(AND(H79&gt;=7,I79&gt;=7),10,0),
IF(Parameters!$D$26, IF(AND(H79&gt;=7,I79&gt;=7), 10, IF(OR(AND(H79&gt;=7,I79&gt;=5),AND(H79&gt;=5,I79&gt;=7)),6,0)),
IF(Parameters!$D$27, IF(AND(H79&gt;=10,I79&gt;=10), 10, IF(OR(AND(H79&gt;=10,I79&gt;=5),AND(H79&gt;=5,I79&gt;=10)),6,0)),"no method")))))))</f>
        <v>0</v>
      </c>
      <c r="H79" s="80" cm="1">
        <f t="array" ref="H79">IF(
    SUM(IF(
            ISNUMBER(
                IF(
                    $M$4:$AD$4,
                    (M79:AD79),
                    "")),
            1,
            0))
        =0,
    NA(),
    IF(
        Parameters!$D$15=1,
        IF(
            SUM(--(ISNUMBER(IF($M$4:$AD$4=1,(M79:AD79),""))))&gt;0,
            MAX(IF(
                ISNUMBER(M79:AD79),
                IF(
                    M$4:AD$4=1,
                    M79:AD79,
                    ""),
                "")),
            MAX(IF(
                ISNUMBER(M79:AD79),
                IF(
                    M$4:AD$4=2,
                    M79:AD79,
                    ""),
                ""))
        ),
        IF(
            Parameters!$D$16=1,
            IFERROR(
                AVERAGE(IF(
                    ISNUMBER(M79:AD79),
                    IF(
                        M$4:AD$4=1,
                        M79:AD79,
                        ""),
                    "")),
                AVERAGE(IF(
                    ISNUMBER(M79:AD79),
                    IF(
                        M$4:AD$4=2,
                        M79:AD79,
                        ""),
                    ""))
            ),
            IF(
                Parameters!$D$17=1,
                IFERROR(
                    IF(
                        OR(
                            IF(
                                ISNUMBER(M79:AD79),
                                IF(
                                    M$4:AD$4=1,
                                    M79:AD79,
                                    ""),
                                "")
                            =0),
                        0,
                        GEOMEAN(IF(
                            ISNUMBER(M79:AD79),
                            IF(
                                M$4:AD$4=1,
                                M79:AD79,
                                ""),
                            ""))
                    ),
                    IF(
                        OR(IF(
                            ISNUMBER(M79:AD79),
                            IF(
                                M$4:AD$4=2,
                                M79:AD79,
                                ""),
                            "")
                            =0),
                        0,
                        GEOMEAN(IF(
                            ISNUMBER(M79:AD79),
                            IF(
                                M$4:AD$4=2,
                                M79:AD79,
                                ""),
                            "")))
                )
            )
        )
    )
)</f>
        <v>0</v>
      </c>
      <c r="I79" s="191" cm="1">
        <f t="array" ref="I79">IF(
    SUM(IF(
            ISNUMBER(
                IF(
                    $M$5:$AD$5,
                    (M79:AD79),
                    "")),
            1,
            0))
        =0,
    NA(),
    IF(
        Parameters!$D$15=1,
        IF(
            SUM(--(ISNUMBER(IF($M$5:$AD$5=1,(M79:AD79),""))))&gt;0,
            MAX(IF(
                ISNUMBER(M79:AD79),
                IF(
                    M$5:AD$5=1,
                    M79:AD79,
                    ""),
                "")),
            MAX(IF(
                ISNUMBER(M79:AD79),
                IF(
                    M$5:AD$5=2,
                    M79:AD79,
                    ""),
                ""))
        ),
        IF(
            Parameters!$D$16=1,
            IFERROR(
                AVERAGE(IF(
                    ISNUMBER(M79:AD79),
                    IF(
                        M$5:AD$5=1,
                        M79:AD79,
                        ""),
                    "")),
                AVERAGE(IF(
                    ISNUMBER(M79:AD79),
                    IF(
                        M$5:AD$5=2,
                        M79:AD79,
                        ""),
                    ""))
            ),
            IF(
                Parameters!$D$17=1,
                IFERROR(
                    IF(
                        OR(
                            IF(
                                ISNUMBER(M79:AD79),
                                IF(
                                    M$5:AD$5=1,
                                    M79:AD79,
                                    ""),
                                "")
                            =0),
                        0,
                        GEOMEAN(IF(
                            ISNUMBER(M79:AD79),
                            IF(
                                M$5:AD$5=1,
                                M79:AD79,
                                ""),
                            ""))
                    ),
                    IF(
                        OR(IF(
                            ISNUMBER(M79:AD79),
                            IF(
                                M$5:AD$5=2,
                                M79:AD79,
                                ""),
                            "")
                            =0),
                        0,
                        GEOMEAN(IF(
                            ISNUMBER(M79:AD79),
                            IF(
                                M$5:AD$5=2,
                                M79:AD79,
                                ""),
                            "")))
                )
            )
        )
    )
)</f>
        <v>0</v>
      </c>
      <c r="J79" s="242" t="s">
        <v>409</v>
      </c>
      <c r="K79" s="242" t="s">
        <v>409</v>
      </c>
      <c r="L79" s="91" t="s">
        <v>702</v>
      </c>
      <c r="M79" s="192">
        <v>0</v>
      </c>
      <c r="N79" s="192" t="s">
        <v>409</v>
      </c>
      <c r="O79" s="192" t="s">
        <v>409</v>
      </c>
      <c r="P79" s="192">
        <v>0</v>
      </c>
      <c r="Q79" s="192" t="s">
        <v>409</v>
      </c>
      <c r="R79" s="192" t="s">
        <v>409</v>
      </c>
      <c r="S79" s="192" t="s">
        <v>409</v>
      </c>
      <c r="T79" s="192" t="s">
        <v>409</v>
      </c>
      <c r="U79" s="192" t="s">
        <v>409</v>
      </c>
      <c r="V79" s="192" t="s">
        <v>409</v>
      </c>
      <c r="W79" s="192" t="s">
        <v>409</v>
      </c>
      <c r="X79" s="192" t="s">
        <v>409</v>
      </c>
      <c r="Y79" s="192" t="s">
        <v>409</v>
      </c>
      <c r="Z79" s="192" t="s">
        <v>409</v>
      </c>
      <c r="AA79" s="34"/>
      <c r="AB79" s="34"/>
      <c r="AC79" s="192"/>
      <c r="AD79" s="192"/>
      <c r="AE79" s="192"/>
      <c r="AF79" s="192"/>
      <c r="AG79" s="192"/>
      <c r="AH79" s="192"/>
    </row>
    <row r="80" spans="1:34" x14ac:dyDescent="0.2">
      <c r="A80" s="84">
        <v>73</v>
      </c>
      <c r="B80" s="84" t="str">
        <f ca="1"/>
        <v>Guinea</v>
      </c>
      <c r="C80" s="84" t="str">
        <f ca="1"/>
        <v>GIN</v>
      </c>
      <c r="D80" s="219" t="str">
        <f ca="1"/>
        <v>SSF           Sub-Saharan Africa</v>
      </c>
      <c r="E80" s="219" t="str">
        <f ca="1"/>
        <v>IDA</v>
      </c>
      <c r="F80" s="190" t="str">
        <f t="shared" ca="1" si="13"/>
        <v/>
      </c>
      <c r="G80" s="80">
        <f>IF(Parameters!$D$21 = 1, MAX(H80, I80),
IF(Parameters!$D$22 = 1, AVERAGE(H80,I80),
IF(Parameters!$D$23 = 1, IF(ISERROR(H80), I80, IFERROR(GEOMEAN(H80, I80), 0)),
IF(Parameters!$D$24, IF(AND(H80=10,I80=10),10,0),
IF(Parameters!$D$25, IF(AND(H80&gt;=7,I80&gt;=7),10,0),
IF(Parameters!$D$26, IF(AND(H80&gt;=7,I80&gt;=7), 10, IF(OR(AND(H80&gt;=7,I80&gt;=5),AND(H80&gt;=5,I80&gt;=7)),6,0)),
IF(Parameters!$D$27, IF(AND(H80&gt;=10,I80&gt;=10), 10, IF(OR(AND(H80&gt;=10,I80&gt;=5),AND(H80&gt;=5,I80&gt;=10)),6,0)),"no method")))))))</f>
        <v>7.5283904355920832</v>
      </c>
      <c r="H80" s="80" cm="1">
        <f t="array" ref="H80">IF(
    SUM(IF(
            ISNUMBER(
                IF(
                    $M$4:$AD$4,
                    (M80:AD80),
                    "")),
            1,
            0))
        =0,
    NA(),
    IF(
        Parameters!$D$15=1,
        IF(
            SUM(--(ISNUMBER(IF($M$4:$AD$4=1,(M80:AD80),""))))&gt;0,
            MAX(IF(
                ISNUMBER(M80:AD80),
                IF(
                    M$4:AD$4=1,
                    M80:AD80,
                    ""),
                "")),
            MAX(IF(
                ISNUMBER(M80:AD80),
                IF(
                    M$4:AD$4=2,
                    M80:AD80,
                    ""),
                ""))
        ),
        IF(
            Parameters!$D$16=1,
            IFERROR(
                AVERAGE(IF(
                    ISNUMBER(M80:AD80),
                    IF(
                        M$4:AD$4=1,
                        M80:AD80,
                        ""),
                    "")),
                AVERAGE(IF(
                    ISNUMBER(M80:AD80),
                    IF(
                        M$4:AD$4=2,
                        M80:AD80,
                        ""),
                    ""))
            ),
            IF(
                Parameters!$D$17=1,
                IFERROR(
                    IF(
                        OR(
                            IF(
                                ISNUMBER(M80:AD80),
                                IF(
                                    M$4:AD$4=1,
                                    M80:AD80,
                                    ""),
                                "")
                            =0),
                        0,
                        GEOMEAN(IF(
                            ISNUMBER(M80:AD80),
                            IF(
                                M$4:AD$4=1,
                                M80:AD80,
                                ""),
                            ""))
                    ),
                    IF(
                        OR(IF(
                            ISNUMBER(M80:AD80),
                            IF(
                                M$4:AD$4=2,
                                M80:AD80,
                                ""),
                            "")
                            =0),
                        0,
                        GEOMEAN(IF(
                            ISNUMBER(M80:AD80),
                            IF(
                                M$4:AD$4=2,
                                M80:AD80,
                                ""),
                            "")))
                )
            )
        )
    )
)</f>
        <v>8.0966660786734792</v>
      </c>
      <c r="I80" s="191" cm="1">
        <f t="array" ref="I80">IF(
    SUM(IF(
            ISNUMBER(
                IF(
                    $M$5:$AD$5,
                    (M80:AD80),
                    "")),
            1,
            0))
        =0,
    NA(),
    IF(
        Parameters!$D$15=1,
        IF(
            SUM(--(ISNUMBER(IF($M$5:$AD$5=1,(M80:AD80),""))))&gt;0,
            MAX(IF(
                ISNUMBER(M80:AD80),
                IF(
                    M$5:AD$5=1,
                    M80:AD80,
                    ""),
                "")),
            MAX(IF(
                ISNUMBER(M80:AD80),
                IF(
                    M$5:AD$5=2,
                    M80:AD80,
                    ""),
                ""))
        ),
        IF(
            Parameters!$D$16=1,
            IFERROR(
                AVERAGE(IF(
                    ISNUMBER(M80:AD80),
                    IF(
                        M$5:AD$5=1,
                        M80:AD80,
                        ""),
                    "")),
                AVERAGE(IF(
                    ISNUMBER(M80:AD80),
                    IF(
                        M$5:AD$5=2,
                        M80:AD80,
                        ""),
                    ""))
            ),
            IF(
                Parameters!$D$17=1,
                IFERROR(
                    IF(
                        OR(
                            IF(
                                ISNUMBER(M80:AD80),
                                IF(
                                    M$5:AD$5=1,
                                    M80:AD80,
                                    ""),
                                "")
                            =0),
                        0,
                        GEOMEAN(IF(
                            ISNUMBER(M80:AD80),
                            IF(
                                M$5:AD$5=1,
                                M80:AD80,
                                ""),
                            ""))
                    ),
                    IF(
                        OR(IF(
                            ISNUMBER(M80:AD80),
                            IF(
                                M$5:AD$5=2,
                                M80:AD80,
                                ""),
                            "")
                            =0),
                        0,
                        GEOMEAN(IF(
                            ISNUMBER(M80:AD80),
                            IF(
                                M$5:AD$5=2,
                                M80:AD80,
                                ""),
                            "")))
                )
            )
        )
    )
)</f>
        <v>7</v>
      </c>
      <c r="J80" s="242">
        <v>45103</v>
      </c>
      <c r="K80" s="242">
        <v>45271</v>
      </c>
      <c r="L80" s="91" t="s">
        <v>127</v>
      </c>
      <c r="M80" s="192">
        <v>0</v>
      </c>
      <c r="N80" s="192">
        <v>8.0966660786734792</v>
      </c>
      <c r="O80" s="192" t="s">
        <v>409</v>
      </c>
      <c r="P80" s="192">
        <v>0</v>
      </c>
      <c r="Q80" s="192" t="s">
        <v>409</v>
      </c>
      <c r="R80" s="192">
        <v>0</v>
      </c>
      <c r="S80" s="192">
        <v>7</v>
      </c>
      <c r="T80" s="192" t="s">
        <v>409</v>
      </c>
      <c r="U80" s="192">
        <v>98.5</v>
      </c>
      <c r="V80" s="192" t="s">
        <v>409</v>
      </c>
      <c r="W80" s="192" t="s">
        <v>409</v>
      </c>
      <c r="X80" s="192" t="s">
        <v>409</v>
      </c>
      <c r="Y80" s="192">
        <v>0</v>
      </c>
      <c r="Z80" s="192">
        <v>57.894736842105203</v>
      </c>
      <c r="AA80" s="34"/>
      <c r="AB80" s="34"/>
      <c r="AC80" s="192"/>
      <c r="AD80" s="192"/>
      <c r="AE80" s="192"/>
      <c r="AF80" s="192"/>
      <c r="AG80" s="192"/>
      <c r="AH80" s="192"/>
    </row>
    <row r="81" spans="1:34" x14ac:dyDescent="0.2">
      <c r="A81" s="84">
        <v>74</v>
      </c>
      <c r="B81" s="84" t="str">
        <f ca="1"/>
        <v>Gambia, The</v>
      </c>
      <c r="C81" s="84" t="str">
        <f ca="1"/>
        <v>GMB</v>
      </c>
      <c r="D81" s="219" t="str">
        <f ca="1"/>
        <v>SSF           Sub-Saharan Africa</v>
      </c>
      <c r="E81" s="219" t="str">
        <f ca="1"/>
        <v>IDA</v>
      </c>
      <c r="F81" s="190" t="str">
        <f t="shared" ca="1" si="13"/>
        <v/>
      </c>
      <c r="G81" s="80">
        <f>IF(Parameters!$D$21 = 1, MAX(H81, I81),
IF(Parameters!$D$22 = 1, AVERAGE(H81,I81),
IF(Parameters!$D$23 = 1, IF(ISERROR(H81), I81, IFERROR(GEOMEAN(H81, I81), 0)),
IF(Parameters!$D$24, IF(AND(H81=10,I81=10),10,0),
IF(Parameters!$D$25, IF(AND(H81&gt;=7,I81&gt;=7),10,0),
IF(Parameters!$D$26, IF(AND(H81&gt;=7,I81&gt;=7), 10, IF(OR(AND(H81&gt;=7,I81&gt;=5),AND(H81&gt;=5,I81&gt;=7)),6,0)),
IF(Parameters!$D$27, IF(AND(H81&gt;=10,I81&gt;=10), 10, IF(OR(AND(H81&gt;=10,I81&gt;=5),AND(H81&gt;=5,I81&gt;=10)),6,0)),"no method")))))))</f>
        <v>2.3745388171513739</v>
      </c>
      <c r="H81" s="80" cm="1">
        <f t="array" ref="H81">IF(
    SUM(IF(
            ISNUMBER(
                IF(
                    $M$4:$AD$4,
                    (M81:AD81),
                    "")),
            1,
            0))
        =0,
    NA(),
    IF(
        Parameters!$D$15=1,
        IF(
            SUM(--(ISNUMBER(IF($M$4:$AD$4=1,(M81:AD81),""))))&gt;0,
            MAX(IF(
                ISNUMBER(M81:AD81),
                IF(
                    M$4:AD$4=1,
                    M81:AD81,
                    ""),
                "")),
            MAX(IF(
                ISNUMBER(M81:AD81),
                IF(
                    M$4:AD$4=2,
                    M81:AD81,
                    ""),
                ""))
        ),
        IF(
            Parameters!$D$16=1,
            IFERROR(
                AVERAGE(IF(
                    ISNUMBER(M81:AD81),
                    IF(
                        M$4:AD$4=1,
                        M81:AD81,
                        ""),
                    "")),
                AVERAGE(IF(
                    ISNUMBER(M81:AD81),
                    IF(
                        M$4:AD$4=2,
                        M81:AD81,
                        ""),
                    ""))
            ),
            IF(
                Parameters!$D$17=1,
                IFERROR(
                    IF(
                        OR(
                            IF(
                                ISNUMBER(M81:AD81),
                                IF(
                                    M$4:AD$4=1,
                                    M81:AD81,
                                    ""),
                                "")
                            =0),
                        0,
                        GEOMEAN(IF(
                            ISNUMBER(M81:AD81),
                            IF(
                                M$4:AD$4=1,
                                M81:AD81,
                                ""),
                            ""))
                    ),
                    IF(
                        OR(IF(
                            ISNUMBER(M81:AD81),
                            IF(
                                M$4:AD$4=2,
                                M81:AD81,
                                ""),
                            "")
                            =0),
                        0,
                        GEOMEAN(IF(
                            ISNUMBER(M81:AD81),
                            IF(
                                M$4:AD$4=2,
                                M81:AD81,
                                ""),
                            "")))
                )
            )
        )
    )
)</f>
        <v>3.1575233727288698</v>
      </c>
      <c r="I81" s="191" cm="1">
        <f t="array" ref="I81">IF(
    SUM(IF(
            ISNUMBER(
                IF(
                    $M$5:$AD$5,
                    (M81:AD81),
                    "")),
            1,
            0))
        =0,
    NA(),
    IF(
        Parameters!$D$15=1,
        IF(
            SUM(--(ISNUMBER(IF($M$5:$AD$5=1,(M81:AD81),""))))&gt;0,
            MAX(IF(
                ISNUMBER(M81:AD81),
                IF(
                    M$5:AD$5=1,
                    M81:AD81,
                    ""),
                "")),
            MAX(IF(
                ISNUMBER(M81:AD81),
                IF(
                    M$5:AD$5=2,
                    M81:AD81,
                    ""),
                ""))
        ),
        IF(
            Parameters!$D$16=1,
            IFERROR(
                AVERAGE(IF(
                    ISNUMBER(M81:AD81),
                    IF(
                        M$5:AD$5=1,
                        M81:AD81,
                        ""),
                    "")),
                AVERAGE(IF(
                    ISNUMBER(M81:AD81),
                    IF(
                        M$5:AD$5=2,
                        M81:AD81,
                        ""),
                    ""))
            ),
            IF(
                Parameters!$D$17=1,
                IFERROR(
                    IF(
                        OR(
                            IF(
                                ISNUMBER(M81:AD81),
                                IF(
                                    M$5:AD$5=1,
                                    M81:AD81,
                                    ""),
                                "")
                            =0),
                        0,
                        GEOMEAN(IF(
                            ISNUMBER(M81:AD81),
                            IF(
                                M$5:AD$5=1,
                                M81:AD81,
                                ""),
                            ""))
                    ),
                    IF(
                        OR(IF(
                            ISNUMBER(M81:AD81),
                            IF(
                                M$5:AD$5=2,
                                M81:AD81,
                                ""),
                            "")
                            =0),
                        0,
                        GEOMEAN(IF(
                            ISNUMBER(M81:AD81),
                            IF(
                                M$5:AD$5=2,
                                M81:AD81,
                                ""),
                            "")))
                )
            )
        )
    )
)</f>
        <v>1.78571428571427</v>
      </c>
      <c r="J81" s="242">
        <v>45103</v>
      </c>
      <c r="K81" s="242">
        <v>45272</v>
      </c>
      <c r="L81" s="91" t="s">
        <v>128</v>
      </c>
      <c r="M81" s="192">
        <v>0</v>
      </c>
      <c r="N81" s="192">
        <v>3.1575233727288698</v>
      </c>
      <c r="O81" s="192" t="s">
        <v>409</v>
      </c>
      <c r="P81" s="192">
        <v>0</v>
      </c>
      <c r="Q81" s="192" t="s">
        <v>409</v>
      </c>
      <c r="R81" s="192">
        <v>1.78571428571427</v>
      </c>
      <c r="S81" s="192">
        <v>0</v>
      </c>
      <c r="T81" s="192" t="s">
        <v>409</v>
      </c>
      <c r="U81" s="192">
        <v>76.099999999999994</v>
      </c>
      <c r="V81" s="192" t="s">
        <v>409</v>
      </c>
      <c r="W81" s="192" t="s">
        <v>409</v>
      </c>
      <c r="X81" s="192" t="s">
        <v>409</v>
      </c>
      <c r="Y81" s="192">
        <v>3.5714285714285497E-2</v>
      </c>
      <c r="Z81" s="192">
        <v>-100</v>
      </c>
      <c r="AA81" s="34"/>
      <c r="AB81" s="34"/>
      <c r="AC81" s="192"/>
      <c r="AD81" s="192"/>
      <c r="AE81" s="192"/>
      <c r="AF81" s="192"/>
      <c r="AG81" s="192"/>
      <c r="AH81" s="192"/>
    </row>
    <row r="82" spans="1:34" x14ac:dyDescent="0.2">
      <c r="A82" s="84">
        <v>75</v>
      </c>
      <c r="B82" s="84" t="str">
        <f ca="1"/>
        <v>Guinea-Bissau</v>
      </c>
      <c r="C82" s="84" t="str">
        <f ca="1"/>
        <v>GNB</v>
      </c>
      <c r="D82" s="219" t="str">
        <f ca="1"/>
        <v>SSF           Sub-Saharan Africa</v>
      </c>
      <c r="E82" s="219" t="str">
        <f ca="1"/>
        <v>IDA</v>
      </c>
      <c r="F82" s="190" t="str">
        <f t="shared" ca="1" si="13"/>
        <v/>
      </c>
      <c r="G82" s="80">
        <f>IF(Parameters!$D$21 = 1, MAX(H82, I82),
IF(Parameters!$D$22 = 1, AVERAGE(H82,I82),
IF(Parameters!$D$23 = 1, IF(ISERROR(H82), I82, IFERROR(GEOMEAN(H82, I82), 0)),
IF(Parameters!$D$24, IF(AND(H82=10,I82=10),10,0),
IF(Parameters!$D$25, IF(AND(H82&gt;=7,I82&gt;=7),10,0),
IF(Parameters!$D$26, IF(AND(H82&gt;=7,I82&gt;=7), 10, IF(OR(AND(H82&gt;=7,I82&gt;=5),AND(H82&gt;=5,I82&gt;=7)),6,0)),
IF(Parameters!$D$27, IF(AND(H82&gt;=10,I82&gt;=10), 10, IF(OR(AND(H82&gt;=10,I82&gt;=5),AND(H82&gt;=5,I82&gt;=10)),6,0)),"no method")))))))</f>
        <v>8.3666002653407556</v>
      </c>
      <c r="H82" s="80" cm="1">
        <f t="array" ref="H82">IF(
    SUM(IF(
            ISNUMBER(
                IF(
                    $M$4:$AD$4,
                    (M82:AD82),
                    "")),
            1,
            0))
        =0,
    NA(),
    IF(
        Parameters!$D$15=1,
        IF(
            SUM(--(ISNUMBER(IF($M$4:$AD$4=1,(M82:AD82),""))))&gt;0,
            MAX(IF(
                ISNUMBER(M82:AD82),
                IF(
                    M$4:AD$4=1,
                    M82:AD82,
                    ""),
                "")),
            MAX(IF(
                ISNUMBER(M82:AD82),
                IF(
                    M$4:AD$4=2,
                    M82:AD82,
                    ""),
                ""))
        ),
        IF(
            Parameters!$D$16=1,
            IFERROR(
                AVERAGE(IF(
                    ISNUMBER(M82:AD82),
                    IF(
                        M$4:AD$4=1,
                        M82:AD82,
                        ""),
                    "")),
                AVERAGE(IF(
                    ISNUMBER(M82:AD82),
                    IF(
                        M$4:AD$4=2,
                        M82:AD82,
                        ""),
                    ""))
            ),
            IF(
                Parameters!$D$17=1,
                IFERROR(
                    IF(
                        OR(
                            IF(
                                ISNUMBER(M82:AD82),
                                IF(
                                    M$4:AD$4=1,
                                    M82:AD82,
                                    ""),
                                "")
                            =0),
                        0,
                        GEOMEAN(IF(
                            ISNUMBER(M82:AD82),
                            IF(
                                M$4:AD$4=1,
                                M82:AD82,
                                ""),
                            ""))
                    ),
                    IF(
                        OR(IF(
                            ISNUMBER(M82:AD82),
                            IF(
                                M$4:AD$4=2,
                                M82:AD82,
                                ""),
                            "")
                            =0),
                        0,
                        GEOMEAN(IF(
                            ISNUMBER(M82:AD82),
                            IF(
                                M$4:AD$4=2,
                                M82:AD82,
                                ""),
                            "")))
                )
            )
        )
    )
)</f>
        <v>10</v>
      </c>
      <c r="I82" s="191" cm="1">
        <f t="array" ref="I82">IF(
    SUM(IF(
            ISNUMBER(
                IF(
                    $M$5:$AD$5,
                    (M82:AD82),
                    "")),
            1,
            0))
        =0,
    NA(),
    IF(
        Parameters!$D$15=1,
        IF(
            SUM(--(ISNUMBER(IF($M$5:$AD$5=1,(M82:AD82),""))))&gt;0,
            MAX(IF(
                ISNUMBER(M82:AD82),
                IF(
                    M$5:AD$5=1,
                    M82:AD82,
                    ""),
                "")),
            MAX(IF(
                ISNUMBER(M82:AD82),
                IF(
                    M$5:AD$5=2,
                    M82:AD82,
                    ""),
                ""))
        ),
        IF(
            Parameters!$D$16=1,
            IFERROR(
                AVERAGE(IF(
                    ISNUMBER(M82:AD82),
                    IF(
                        M$5:AD$5=1,
                        M82:AD82,
                        ""),
                    "")),
                AVERAGE(IF(
                    ISNUMBER(M82:AD82),
                    IF(
                        M$5:AD$5=2,
                        M82:AD82,
                        ""),
                    ""))
            ),
            IF(
                Parameters!$D$17=1,
                IFERROR(
                    IF(
                        OR(
                            IF(
                                ISNUMBER(M82:AD82),
                                IF(
                                    M$5:AD$5=1,
                                    M82:AD82,
                                    ""),
                                "")
                            =0),
                        0,
                        GEOMEAN(IF(
                            ISNUMBER(M82:AD82),
                            IF(
                                M$5:AD$5=1,
                                M82:AD82,
                                ""),
                            ""))
                    ),
                    IF(
                        OR(IF(
                            ISNUMBER(M82:AD82),
                            IF(
                                M$5:AD$5=2,
                                M82:AD82,
                                ""),
                            "")
                            =0),
                        0,
                        GEOMEAN(IF(
                            ISNUMBER(M82:AD82),
                            IF(
                                M$5:AD$5=2,
                                M82:AD82,
                                ""),
                            "")))
                )
            )
        )
    )
)</f>
        <v>7</v>
      </c>
      <c r="J82" s="242">
        <v>44778</v>
      </c>
      <c r="K82" s="242">
        <v>45271</v>
      </c>
      <c r="L82" s="91" t="s">
        <v>130</v>
      </c>
      <c r="M82" s="192">
        <v>10</v>
      </c>
      <c r="N82" s="192">
        <v>6.2003880754983198</v>
      </c>
      <c r="O82" s="192" t="s">
        <v>409</v>
      </c>
      <c r="P82" s="192">
        <v>0</v>
      </c>
      <c r="Q82" s="192" t="s">
        <v>409</v>
      </c>
      <c r="R82" s="192" t="s">
        <v>409</v>
      </c>
      <c r="S82" s="192">
        <v>7</v>
      </c>
      <c r="T82" s="192" t="s">
        <v>623</v>
      </c>
      <c r="U82" s="192">
        <v>89.9</v>
      </c>
      <c r="V82" s="192" t="s">
        <v>409</v>
      </c>
      <c r="W82" s="192" t="s">
        <v>409</v>
      </c>
      <c r="X82" s="192" t="s">
        <v>409</v>
      </c>
      <c r="Y82" s="192" t="s">
        <v>409</v>
      </c>
      <c r="Z82" s="192">
        <v>200</v>
      </c>
      <c r="AA82" s="34"/>
      <c r="AB82" s="34"/>
      <c r="AC82" s="192"/>
      <c r="AD82" s="192"/>
      <c r="AE82" s="192"/>
      <c r="AF82" s="192"/>
      <c r="AG82" s="192"/>
      <c r="AH82" s="192"/>
    </row>
    <row r="83" spans="1:34" x14ac:dyDescent="0.2">
      <c r="A83" s="84">
        <v>76</v>
      </c>
      <c r="B83" s="84" t="str">
        <f ca="1"/>
        <v>Equatorial Guinea</v>
      </c>
      <c r="C83" s="84" t="str">
        <f ca="1"/>
        <v>GNQ</v>
      </c>
      <c r="D83" s="219" t="str">
        <f ca="1"/>
        <v>SSF           Sub-Saharan Africa</v>
      </c>
      <c r="E83" s="219" t="str">
        <f ca="1"/>
        <v>IBRD</v>
      </c>
      <c r="F83" s="190" t="str">
        <f t="shared" ca="1" si="13"/>
        <v/>
      </c>
      <c r="G83" s="80">
        <f>IF(Parameters!$D$21 = 1, MAX(H83, I83),
IF(Parameters!$D$22 = 1, AVERAGE(H83,I83),
IF(Parameters!$D$23 = 1, IF(ISERROR(H83), I83, IFERROR(GEOMEAN(H83, I83), 0)),
IF(Parameters!$D$24, IF(AND(H83=10,I83=10),10,0),
IF(Parameters!$D$25, IF(AND(H83&gt;=7,I83&gt;=7),10,0),
IF(Parameters!$D$26, IF(AND(H83&gt;=7,I83&gt;=7), 10, IF(OR(AND(H83&gt;=7,I83&gt;=5),AND(H83&gt;=5,I83&gt;=7)),6,0)),
IF(Parameters!$D$27, IF(AND(H83&gt;=10,I83&gt;=10), 10, IF(OR(AND(H83&gt;=10,I83&gt;=5),AND(H83&gt;=5,I83&gt;=10)),6,0)),"no method")))))))</f>
        <v>0</v>
      </c>
      <c r="H83" s="80" cm="1">
        <f t="array" ref="H83">IF(
    SUM(IF(
            ISNUMBER(
                IF(
                    $M$4:$AD$4,
                    (M83:AD83),
                    "")),
            1,
            0))
        =0,
    NA(),
    IF(
        Parameters!$D$15=1,
        IF(
            SUM(--(ISNUMBER(IF($M$4:$AD$4=1,(M83:AD83),""))))&gt;0,
            MAX(IF(
                ISNUMBER(M83:AD83),
                IF(
                    M$4:AD$4=1,
                    M83:AD83,
                    ""),
                "")),
            MAX(IF(
                ISNUMBER(M83:AD83),
                IF(
                    M$4:AD$4=2,
                    M83:AD83,
                    ""),
                ""))
        ),
        IF(
            Parameters!$D$16=1,
            IFERROR(
                AVERAGE(IF(
                    ISNUMBER(M83:AD83),
                    IF(
                        M$4:AD$4=1,
                        M83:AD83,
                        ""),
                    "")),
                AVERAGE(IF(
                    ISNUMBER(M83:AD83),
                    IF(
                        M$4:AD$4=2,
                        M83:AD83,
                        ""),
                    ""))
            ),
            IF(
                Parameters!$D$17=1,
                IFERROR(
                    IF(
                        OR(
                            IF(
                                ISNUMBER(M83:AD83),
                                IF(
                                    M$4:AD$4=1,
                                    M83:AD83,
                                    ""),
                                "")
                            =0),
                        0,
                        GEOMEAN(IF(
                            ISNUMBER(M83:AD83),
                            IF(
                                M$4:AD$4=1,
                                M83:AD83,
                                ""),
                            ""))
                    ),
                    IF(
                        OR(IF(
                            ISNUMBER(M83:AD83),
                            IF(
                                M$4:AD$4=2,
                                M83:AD83,
                                ""),
                            "")
                            =0),
                        0,
                        GEOMEAN(IF(
                            ISNUMBER(M83:AD83),
                            IF(
                                M$4:AD$4=2,
                                M83:AD83,
                                ""),
                            "")))
                )
            )
        )
    )
)</f>
        <v>4.9876521432351399</v>
      </c>
      <c r="I83" s="191" cm="1">
        <f t="array" ref="I83">IF(
    SUM(IF(
            ISNUMBER(
                IF(
                    $M$5:$AD$5,
                    (M83:AD83),
                    "")),
            1,
            0))
        =0,
    NA(),
    IF(
        Parameters!$D$15=1,
        IF(
            SUM(--(ISNUMBER(IF($M$5:$AD$5=1,(M83:AD83),""))))&gt;0,
            MAX(IF(
                ISNUMBER(M83:AD83),
                IF(
                    M$5:AD$5=1,
                    M83:AD83,
                    ""),
                "")),
            MAX(IF(
                ISNUMBER(M83:AD83),
                IF(
                    M$5:AD$5=2,
                    M83:AD83,
                    ""),
                ""))
        ),
        IF(
            Parameters!$D$16=1,
            IFERROR(
                AVERAGE(IF(
                    ISNUMBER(M83:AD83),
                    IF(
                        M$5:AD$5=1,
                        M83:AD83,
                        ""),
                    "")),
                AVERAGE(IF(
                    ISNUMBER(M83:AD83),
                    IF(
                        M$5:AD$5=2,
                        M83:AD83,
                        ""),
                    ""))
            ),
            IF(
                Parameters!$D$17=1,
                IFERROR(
                    IF(
                        OR(
                            IF(
                                ISNUMBER(M83:AD83),
                                IF(
                                    M$5:AD$5=1,
                                    M83:AD83,
                                    ""),
                                "")
                            =0),
                        0,
                        GEOMEAN(IF(
                            ISNUMBER(M83:AD83),
                            IF(
                                M$5:AD$5=1,
                                M83:AD83,
                                ""),
                            ""))
                    ),
                    IF(
                        OR(IF(
                            ISNUMBER(M83:AD83),
                            IF(
                                M$5:AD$5=2,
                                M83:AD83,
                                ""),
                            "")
                            =0),
                        0,
                        GEOMEAN(IF(
                            ISNUMBER(M83:AD83),
                            IF(
                                M$5:AD$5=2,
                                M83:AD83,
                                ""),
                            "")))
                )
            )
        )
    )
)</f>
        <v>0</v>
      </c>
      <c r="J83" s="242">
        <v>45103</v>
      </c>
      <c r="K83" s="242">
        <v>44900</v>
      </c>
      <c r="L83" s="91" t="s">
        <v>132</v>
      </c>
      <c r="M83" s="192">
        <v>0</v>
      </c>
      <c r="N83" s="192">
        <v>4.9876521432351399</v>
      </c>
      <c r="O83" s="192" t="s">
        <v>409</v>
      </c>
      <c r="P83" s="192">
        <v>0</v>
      </c>
      <c r="Q83" s="192" t="s">
        <v>409</v>
      </c>
      <c r="R83" s="192">
        <v>0</v>
      </c>
      <c r="S83" s="192" t="s">
        <v>409</v>
      </c>
      <c r="T83" s="192" t="s">
        <v>409</v>
      </c>
      <c r="U83" s="192">
        <v>84.4</v>
      </c>
      <c r="V83" s="192" t="s">
        <v>409</v>
      </c>
      <c r="W83" s="192" t="s">
        <v>409</v>
      </c>
      <c r="X83" s="192" t="s">
        <v>409</v>
      </c>
      <c r="Y83" s="192">
        <v>0</v>
      </c>
      <c r="Z83" s="192" t="s">
        <v>409</v>
      </c>
      <c r="AA83" s="34"/>
      <c r="AB83" s="34"/>
      <c r="AC83" s="192"/>
      <c r="AD83" s="192"/>
      <c r="AE83" s="192"/>
      <c r="AF83" s="192"/>
      <c r="AG83" s="192"/>
      <c r="AH83" s="192"/>
    </row>
    <row r="84" spans="1:34" x14ac:dyDescent="0.2">
      <c r="A84" s="84">
        <v>77</v>
      </c>
      <c r="B84" s="84" t="str">
        <f ca="1"/>
        <v>Greece</v>
      </c>
      <c r="C84" s="84" t="str">
        <f ca="1"/>
        <v>GRC</v>
      </c>
      <c r="D84" s="219" t="str">
        <f ca="1"/>
        <v>ECS           Europe &amp; Central Asia</v>
      </c>
      <c r="E84" s="219" t="str">
        <f ca="1"/>
        <v>NA</v>
      </c>
      <c r="F84" s="190" t="str">
        <f t="shared" ca="1" si="13"/>
        <v/>
      </c>
      <c r="G84" s="80">
        <f>IF(Parameters!$D$21 = 1, MAX(H84, I84),
IF(Parameters!$D$22 = 1, AVERAGE(H84,I84),
IF(Parameters!$D$23 = 1, IF(ISERROR(H84), I84, IFERROR(GEOMEAN(H84, I84), 0)),
IF(Parameters!$D$24, IF(AND(H84=10,I84=10),10,0),
IF(Parameters!$D$25, IF(AND(H84&gt;=7,I84&gt;=7),10,0),
IF(Parameters!$D$26, IF(AND(H84&gt;=7,I84&gt;=7), 10, IF(OR(AND(H84&gt;=7,I84&gt;=5),AND(H84&gt;=5,I84&gt;=7)),6,0)),
IF(Parameters!$D$27, IF(AND(H84&gt;=10,I84&gt;=10), 10, IF(OR(AND(H84&gt;=10,I84&gt;=5),AND(H84&gt;=5,I84&gt;=10)),6,0)),"no method")))))))</f>
        <v>0</v>
      </c>
      <c r="H84" s="80" cm="1">
        <f t="array" ref="H84">IF(
    SUM(IF(
            ISNUMBER(
                IF(
                    $M$4:$AD$4,
                    (M84:AD84),
                    "")),
            1,
            0))
        =0,
    NA(),
    IF(
        Parameters!$D$15=1,
        IF(
            SUM(--(ISNUMBER(IF($M$4:$AD$4=1,(M84:AD84),""))))&gt;0,
            MAX(IF(
                ISNUMBER(M84:AD84),
                IF(
                    M$4:AD$4=1,
                    M84:AD84,
                    ""),
                "")),
            MAX(IF(
                ISNUMBER(M84:AD84),
                IF(
                    M$4:AD$4=2,
                    M84:AD84,
                    ""),
                ""))
        ),
        IF(
            Parameters!$D$16=1,
            IFERROR(
                AVERAGE(IF(
                    ISNUMBER(M84:AD84),
                    IF(
                        M$4:AD$4=1,
                        M84:AD84,
                        ""),
                    "")),
                AVERAGE(IF(
                    ISNUMBER(M84:AD84),
                    IF(
                        M$4:AD$4=2,
                        M84:AD84,
                        ""),
                    ""))
            ),
            IF(
                Parameters!$D$17=1,
                IFERROR(
                    IF(
                        OR(
                            IF(
                                ISNUMBER(M84:AD84),
                                IF(
                                    M$4:AD$4=1,
                                    M84:AD84,
                                    ""),
                                "")
                            =0),
                        0,
                        GEOMEAN(IF(
                            ISNUMBER(M84:AD84),
                            IF(
                                M$4:AD$4=1,
                                M84:AD84,
                                ""),
                            ""))
                    ),
                    IF(
                        OR(IF(
                            ISNUMBER(M84:AD84),
                            IF(
                                M$4:AD$4=2,
                                M84:AD84,
                                ""),
                            "")
                            =0),
                        0,
                        GEOMEAN(IF(
                            ISNUMBER(M84:AD84),
                            IF(
                                M$4:AD$4=2,
                                M84:AD84,
                                ""),
                            "")))
                )
            )
        )
    )
)</f>
        <v>0</v>
      </c>
      <c r="I84" s="191" cm="1">
        <f t="array" ref="I84">IF(
    SUM(IF(
            ISNUMBER(
                IF(
                    $M$5:$AD$5,
                    (M84:AD84),
                    "")),
            1,
            0))
        =0,
    NA(),
    IF(
        Parameters!$D$15=1,
        IF(
            SUM(--(ISNUMBER(IF($M$5:$AD$5=1,(M84:AD84),""))))&gt;0,
            MAX(IF(
                ISNUMBER(M84:AD84),
                IF(
                    M$5:AD$5=1,
                    M84:AD84,
                    ""),
                "")),
            MAX(IF(
                ISNUMBER(M84:AD84),
                IF(
                    M$5:AD$5=2,
                    M84:AD84,
                    ""),
                ""))
        ),
        IF(
            Parameters!$D$16=1,
            IFERROR(
                AVERAGE(IF(
                    ISNUMBER(M84:AD84),
                    IF(
                        M$5:AD$5=1,
                        M84:AD84,
                        ""),
                    "")),
                AVERAGE(IF(
                    ISNUMBER(M84:AD84),
                    IF(
                        M$5:AD$5=2,
                        M84:AD84,
                        ""),
                    ""))
            ),
            IF(
                Parameters!$D$17=1,
                IFERROR(
                    IF(
                        OR(
                            IF(
                                ISNUMBER(M84:AD84),
                                IF(
                                    M$5:AD$5=1,
                                    M84:AD84,
                                    ""),
                                "")
                            =0),
                        0,
                        GEOMEAN(IF(
                            ISNUMBER(M84:AD84),
                            IF(
                                M$5:AD$5=1,
                                M84:AD84,
                                ""),
                            ""))
                    ),
                    IF(
                        OR(IF(
                            ISNUMBER(M84:AD84),
                            IF(
                                M$5:AD$5=2,
                                M84:AD84,
                                ""),
                            "")
                            =0),
                        0,
                        GEOMEAN(IF(
                            ISNUMBER(M84:AD84),
                            IF(
                                M$5:AD$5=2,
                                M84:AD84,
                                ""),
                            "")))
                )
            )
        )
    )
)</f>
        <v>7</v>
      </c>
      <c r="J84" s="242">
        <v>45103</v>
      </c>
      <c r="K84" s="242">
        <v>45271</v>
      </c>
      <c r="L84" s="91" t="s">
        <v>134</v>
      </c>
      <c r="M84" s="192">
        <v>0</v>
      </c>
      <c r="N84" s="192">
        <v>0</v>
      </c>
      <c r="O84" s="192" t="s">
        <v>409</v>
      </c>
      <c r="P84" s="192">
        <v>0</v>
      </c>
      <c r="Q84" s="192" t="s">
        <v>409</v>
      </c>
      <c r="R84" s="192">
        <v>0</v>
      </c>
      <c r="S84" s="192">
        <v>7</v>
      </c>
      <c r="T84" s="192" t="s">
        <v>409</v>
      </c>
      <c r="U84" s="192">
        <v>55.1</v>
      </c>
      <c r="V84" s="192" t="s">
        <v>409</v>
      </c>
      <c r="W84" s="192" t="s">
        <v>409</v>
      </c>
      <c r="X84" s="192" t="s">
        <v>409</v>
      </c>
      <c r="Y84" s="192">
        <v>0</v>
      </c>
      <c r="Z84" s="192">
        <v>63.636363636363598</v>
      </c>
      <c r="AA84" s="34"/>
      <c r="AB84" s="34"/>
      <c r="AC84" s="192"/>
      <c r="AD84" s="192"/>
      <c r="AE84" s="192"/>
      <c r="AF84" s="192"/>
      <c r="AG84" s="192"/>
      <c r="AH84" s="192"/>
    </row>
    <row r="85" spans="1:34" x14ac:dyDescent="0.2">
      <c r="A85" s="84">
        <v>78</v>
      </c>
      <c r="B85" s="84" t="str">
        <f ca="1"/>
        <v>Grenada</v>
      </c>
      <c r="C85" s="84" t="str">
        <f ca="1"/>
        <v>GRD</v>
      </c>
      <c r="D85" s="219" t="str">
        <f ca="1"/>
        <v>LCN           Latin America &amp; Caribbean</v>
      </c>
      <c r="E85" s="219" t="str">
        <f ca="1"/>
        <v>Blend</v>
      </c>
      <c r="F85" s="190" t="str">
        <f t="shared" ca="1" si="13"/>
        <v/>
      </c>
      <c r="G85" s="80">
        <f>IF(Parameters!$D$21 = 1, MAX(H85, I85),
IF(Parameters!$D$22 = 1, AVERAGE(H85,I85),
IF(Parameters!$D$23 = 1, IF(ISERROR(H85), I85, IFERROR(GEOMEAN(H85, I85), 0)),
IF(Parameters!$D$24, IF(AND(H85=10,I85=10),10,0),
IF(Parameters!$D$25, IF(AND(H85&gt;=7,I85&gt;=7),10,0),
IF(Parameters!$D$26, IF(AND(H85&gt;=7,I85&gt;=7), 10, IF(OR(AND(H85&gt;=7,I85&gt;=5),AND(H85&gt;=5,I85&gt;=7)),6,0)),
IF(Parameters!$D$27, IF(AND(H85&gt;=10,I85&gt;=10), 10, IF(OR(AND(H85&gt;=10,I85&gt;=5),AND(H85&gt;=5,I85&gt;=10)),6,0)),"no method")))))))</f>
        <v>0</v>
      </c>
      <c r="H85" s="80" cm="1">
        <f t="array" ref="H85">IF(
    SUM(IF(
            ISNUMBER(
                IF(
                    $M$4:$AD$4,
                    (M85:AD85),
                    "")),
            1,
            0))
        =0,
    NA(),
    IF(
        Parameters!$D$15=1,
        IF(
            SUM(--(ISNUMBER(IF($M$4:$AD$4=1,(M85:AD85),""))))&gt;0,
            MAX(IF(
                ISNUMBER(M85:AD85),
                IF(
                    M$4:AD$4=1,
                    M85:AD85,
                    ""),
                "")),
            MAX(IF(
                ISNUMBER(M85:AD85),
                IF(
                    M$4:AD$4=2,
                    M85:AD85,
                    ""),
                ""))
        ),
        IF(
            Parameters!$D$16=1,
            IFERROR(
                AVERAGE(IF(
                    ISNUMBER(M85:AD85),
                    IF(
                        M$4:AD$4=1,
                        M85:AD85,
                        ""),
                    "")),
                AVERAGE(IF(
                    ISNUMBER(M85:AD85),
                    IF(
                        M$4:AD$4=2,
                        M85:AD85,
                        ""),
                    ""))
            ),
            IF(
                Parameters!$D$17=1,
                IFERROR(
                    IF(
                        OR(
                            IF(
                                ISNUMBER(M85:AD85),
                                IF(
                                    M$4:AD$4=1,
                                    M85:AD85,
                                    ""),
                                "")
                            =0),
                        0,
                        GEOMEAN(IF(
                            ISNUMBER(M85:AD85),
                            IF(
                                M$4:AD$4=1,
                                M85:AD85,
                                ""),
                            ""))
                    ),
                    IF(
                        OR(IF(
                            ISNUMBER(M85:AD85),
                            IF(
                                M$4:AD$4=2,
                                M85:AD85,
                                ""),
                            "")
                            =0),
                        0,
                        GEOMEAN(IF(
                            ISNUMBER(M85:AD85),
                            IF(
                                M$4:AD$4=2,
                                M85:AD85,
                                ""),
                            "")))
                )
            )
        )
    )
)</f>
        <v>0</v>
      </c>
      <c r="I85" s="191" cm="1">
        <f t="array" ref="I85">IF(
    SUM(IF(
            ISNUMBER(
                IF(
                    $M$5:$AD$5,
                    (M85:AD85),
                    "")),
            1,
            0))
        =0,
    NA(),
    IF(
        Parameters!$D$15=1,
        IF(
            SUM(--(ISNUMBER(IF($M$5:$AD$5=1,(M85:AD85),""))))&gt;0,
            MAX(IF(
                ISNUMBER(M85:AD85),
                IF(
                    M$5:AD$5=1,
                    M85:AD85,
                    ""),
                "")),
            MAX(IF(
                ISNUMBER(M85:AD85),
                IF(
                    M$5:AD$5=2,
                    M85:AD85,
                    ""),
                ""))
        ),
        IF(
            Parameters!$D$16=1,
            IFERROR(
                AVERAGE(IF(
                    ISNUMBER(M85:AD85),
                    IF(
                        M$5:AD$5=1,
                        M85:AD85,
                        ""),
                    "")),
                AVERAGE(IF(
                    ISNUMBER(M85:AD85),
                    IF(
                        M$5:AD$5=2,
                        M85:AD85,
                        ""),
                    ""))
            ),
            IF(
                Parameters!$D$17=1,
                IFERROR(
                    IF(
                        OR(
                            IF(
                                ISNUMBER(M85:AD85),
                                IF(
                                    M$5:AD$5=1,
                                    M85:AD85,
                                    ""),
                                "")
                            =0),
                        0,
                        GEOMEAN(IF(
                            ISNUMBER(M85:AD85),
                            IF(
                                M$5:AD$5=1,
                                M85:AD85,
                                ""),
                            ""))
                    ),
                    IF(
                        OR(IF(
                            ISNUMBER(M85:AD85),
                            IF(
                                M$5:AD$5=2,
                                M85:AD85,
                                ""),
                            "")
                            =0),
                        0,
                        GEOMEAN(IF(
                            ISNUMBER(M85:AD85),
                            IF(
                                M$5:AD$5=2,
                                M85:AD85,
                                ""),
                            "")))
                )
            )
        )
    )
)</f>
        <v>0</v>
      </c>
      <c r="J85" s="242">
        <v>45103</v>
      </c>
      <c r="K85" s="242">
        <v>44753</v>
      </c>
      <c r="L85" s="91" t="s">
        <v>136</v>
      </c>
      <c r="M85" s="192">
        <v>0</v>
      </c>
      <c r="N85" s="192">
        <v>0</v>
      </c>
      <c r="O85" s="192" t="s">
        <v>409</v>
      </c>
      <c r="P85" s="192">
        <v>0</v>
      </c>
      <c r="Q85" s="192" t="s">
        <v>409</v>
      </c>
      <c r="R85" s="192" t="s">
        <v>409</v>
      </c>
      <c r="S85" s="192" t="s">
        <v>409</v>
      </c>
      <c r="T85" s="192" t="s">
        <v>409</v>
      </c>
      <c r="U85" s="192">
        <v>53.7</v>
      </c>
      <c r="V85" s="192" t="s">
        <v>409</v>
      </c>
      <c r="W85" s="192" t="s">
        <v>409</v>
      </c>
      <c r="X85" s="192" t="s">
        <v>409</v>
      </c>
      <c r="Y85" s="192" t="s">
        <v>409</v>
      </c>
      <c r="Z85" s="192" t="s">
        <v>409</v>
      </c>
      <c r="AA85" s="34"/>
      <c r="AB85" s="34"/>
      <c r="AC85" s="192"/>
      <c r="AD85" s="192"/>
      <c r="AE85" s="192"/>
      <c r="AF85" s="192"/>
      <c r="AG85" s="192"/>
      <c r="AH85" s="192"/>
    </row>
    <row r="86" spans="1:34" x14ac:dyDescent="0.2">
      <c r="A86" s="84">
        <v>79</v>
      </c>
      <c r="B86" s="84" t="str">
        <f ca="1"/>
        <v>Greenland</v>
      </c>
      <c r="C86" s="84" t="str">
        <f ca="1"/>
        <v>GRL</v>
      </c>
      <c r="D86" s="219" t="str">
        <f ca="1"/>
        <v>ECS           Europe &amp; Central Asia</v>
      </c>
      <c r="E86" s="219" t="str">
        <f ca="1"/>
        <v>NA</v>
      </c>
      <c r="F86" s="190" t="str">
        <f t="shared" ca="1" si="13"/>
        <v/>
      </c>
      <c r="G86" s="80">
        <f>IF(Parameters!$D$21 = 1, MAX(H86, I86),
IF(Parameters!$D$22 = 1, AVERAGE(H86,I86),
IF(Parameters!$D$23 = 1, IF(ISERROR(H86), I86, IFERROR(GEOMEAN(H86, I86), 0)),
IF(Parameters!$D$24, IF(AND(H86=10,I86=10),10,0),
IF(Parameters!$D$25, IF(AND(H86&gt;=7,I86&gt;=7),10,0),
IF(Parameters!$D$26, IF(AND(H86&gt;=7,I86&gt;=7), 10, IF(OR(AND(H86&gt;=7,I86&gt;=5),AND(H86&gt;=5,I86&gt;=7)),6,0)),
IF(Parameters!$D$27, IF(AND(H86&gt;=10,I86&gt;=10), 10, IF(OR(AND(H86&gt;=10,I86&gt;=5),AND(H86&gt;=5,I86&gt;=10)),6,0)),"no method")))))))</f>
        <v>0</v>
      </c>
      <c r="H86" s="80" cm="1">
        <f t="array" ref="H86">IF(
    SUM(IF(
            ISNUMBER(
                IF(
                    $M$4:$AD$4,
                    (M86:AD86),
                    "")),
            1,
            0))
        =0,
    NA(),
    IF(
        Parameters!$D$15=1,
        IF(
            SUM(--(ISNUMBER(IF($M$4:$AD$4=1,(M86:AD86),""))))&gt;0,
            MAX(IF(
                ISNUMBER(M86:AD86),
                IF(
                    M$4:AD$4=1,
                    M86:AD86,
                    ""),
                "")),
            MAX(IF(
                ISNUMBER(M86:AD86),
                IF(
                    M$4:AD$4=2,
                    M86:AD86,
                    ""),
                ""))
        ),
        IF(
            Parameters!$D$16=1,
            IFERROR(
                AVERAGE(IF(
                    ISNUMBER(M86:AD86),
                    IF(
                        M$4:AD$4=1,
                        M86:AD86,
                        ""),
                    "")),
                AVERAGE(IF(
                    ISNUMBER(M86:AD86),
                    IF(
                        M$4:AD$4=2,
                        M86:AD86,
                        ""),
                    ""))
            ),
            IF(
                Parameters!$D$17=1,
                IFERROR(
                    IF(
                        OR(
                            IF(
                                ISNUMBER(M86:AD86),
                                IF(
                                    M$4:AD$4=1,
                                    M86:AD86,
                                    ""),
                                "")
                            =0),
                        0,
                        GEOMEAN(IF(
                            ISNUMBER(M86:AD86),
                            IF(
                                M$4:AD$4=1,
                                M86:AD86,
                                ""),
                            ""))
                    ),
                    IF(
                        OR(IF(
                            ISNUMBER(M86:AD86),
                            IF(
                                M$4:AD$4=2,
                                M86:AD86,
                                ""),
                            "")
                            =0),
                        0,
                        GEOMEAN(IF(
                            ISNUMBER(M86:AD86),
                            IF(
                                M$4:AD$4=2,
                                M86:AD86,
                                ""),
                            "")))
                )
            )
        )
    )
)</f>
        <v>0</v>
      </c>
      <c r="I86" s="191" cm="1">
        <f t="array" ref="I86">IF(
    SUM(IF(
            ISNUMBER(
                IF(
                    $M$5:$AD$5,
                    (M86:AD86),
                    "")),
            1,
            0))
        =0,
    NA(),
    IF(
        Parameters!$D$15=1,
        IF(
            SUM(--(ISNUMBER(IF($M$5:$AD$5=1,(M86:AD86),""))))&gt;0,
            MAX(IF(
                ISNUMBER(M86:AD86),
                IF(
                    M$5:AD$5=1,
                    M86:AD86,
                    ""),
                "")),
            MAX(IF(
                ISNUMBER(M86:AD86),
                IF(
                    M$5:AD$5=2,
                    M86:AD86,
                    ""),
                ""))
        ),
        IF(
            Parameters!$D$16=1,
            IFERROR(
                AVERAGE(IF(
                    ISNUMBER(M86:AD86),
                    IF(
                        M$5:AD$5=1,
                        M86:AD86,
                        ""),
                    "")),
                AVERAGE(IF(
                    ISNUMBER(M86:AD86),
                    IF(
                        M$5:AD$5=2,
                        M86:AD86,
                        ""),
                    ""))
            ),
            IF(
                Parameters!$D$17=1,
                IFERROR(
                    IF(
                        OR(
                            IF(
                                ISNUMBER(M86:AD86),
                                IF(
                                    M$5:AD$5=1,
                                    M86:AD86,
                                    ""),
                                "")
                            =0),
                        0,
                        GEOMEAN(IF(
                            ISNUMBER(M86:AD86),
                            IF(
                                M$5:AD$5=1,
                                M86:AD86,
                                ""),
                            ""))
                    ),
                    IF(
                        OR(IF(
                            ISNUMBER(M86:AD86),
                            IF(
                                M$5:AD$5=2,
                                M86:AD86,
                                ""),
                            "")
                            =0),
                        0,
                        GEOMEAN(IF(
                            ISNUMBER(M86:AD86),
                            IF(
                                M$5:AD$5=2,
                                M86:AD86,
                                ""),
                            "")))
                )
            )
        )
    )
)</f>
        <v>7</v>
      </c>
      <c r="J86" s="242" t="s">
        <v>409</v>
      </c>
      <c r="K86" s="242">
        <v>45218</v>
      </c>
      <c r="L86" s="91" t="s">
        <v>703</v>
      </c>
      <c r="M86" s="192">
        <v>0</v>
      </c>
      <c r="N86" s="192" t="s">
        <v>409</v>
      </c>
      <c r="O86" s="192" t="s">
        <v>409</v>
      </c>
      <c r="P86" s="192">
        <v>0</v>
      </c>
      <c r="Q86" s="192" t="s">
        <v>409</v>
      </c>
      <c r="R86" s="192">
        <v>7</v>
      </c>
      <c r="S86" s="192" t="s">
        <v>409</v>
      </c>
      <c r="T86" s="192" t="s">
        <v>409</v>
      </c>
      <c r="U86" s="192" t="s">
        <v>409</v>
      </c>
      <c r="V86" s="192" t="s">
        <v>409</v>
      </c>
      <c r="W86" s="192" t="s">
        <v>409</v>
      </c>
      <c r="X86" s="192" t="s">
        <v>409</v>
      </c>
      <c r="Y86" s="192">
        <v>0.214285714285714</v>
      </c>
      <c r="Z86" s="192" t="s">
        <v>409</v>
      </c>
      <c r="AA86" s="34"/>
      <c r="AB86" s="34"/>
      <c r="AC86" s="192"/>
      <c r="AD86" s="192"/>
      <c r="AE86" s="192"/>
      <c r="AF86" s="192"/>
      <c r="AG86" s="192"/>
      <c r="AH86" s="192"/>
    </row>
    <row r="87" spans="1:34" x14ac:dyDescent="0.2">
      <c r="A87" s="84">
        <v>80</v>
      </c>
      <c r="B87" s="84" t="str">
        <f ca="1"/>
        <v>Guatemala</v>
      </c>
      <c r="C87" s="84" t="str">
        <f ca="1"/>
        <v>GTM</v>
      </c>
      <c r="D87" s="219" t="str">
        <f ca="1"/>
        <v>LCN           Latin America &amp; Caribbean</v>
      </c>
      <c r="E87" s="219" t="str">
        <f ca="1"/>
        <v>IBRD</v>
      </c>
      <c r="F87" s="190" t="str">
        <f t="shared" ca="1" si="13"/>
        <v/>
      </c>
      <c r="G87" s="80">
        <f>IF(Parameters!$D$21 = 1, MAX(H87, I87),
IF(Parameters!$D$22 = 1, AVERAGE(H87,I87),
IF(Parameters!$D$23 = 1, IF(ISERROR(H87), I87, IFERROR(GEOMEAN(H87, I87), 0)),
IF(Parameters!$D$24, IF(AND(H87=10,I87=10),10,0),
IF(Parameters!$D$25, IF(AND(H87&gt;=7,I87&gt;=7),10,0),
IF(Parameters!$D$26, IF(AND(H87&gt;=7,I87&gt;=7), 10, IF(OR(AND(H87&gt;=7,I87&gt;=5),AND(H87&gt;=5,I87&gt;=7)),6,0)),
IF(Parameters!$D$27, IF(AND(H87&gt;=10,I87&gt;=10), 10, IF(OR(AND(H87&gt;=10,I87&gt;=5),AND(H87&gt;=5,I87&gt;=10)),6,0)),"no method")))))))</f>
        <v>0</v>
      </c>
      <c r="H87" s="80" cm="1">
        <f t="array" ref="H87">IF(
    SUM(IF(
            ISNUMBER(
                IF(
                    $M$4:$AD$4,
                    (M87:AD87),
                    "")),
            1,
            0))
        =0,
    NA(),
    IF(
        Parameters!$D$15=1,
        IF(
            SUM(--(ISNUMBER(IF($M$4:$AD$4=1,(M87:AD87),""))))&gt;0,
            MAX(IF(
                ISNUMBER(M87:AD87),
                IF(
                    M$4:AD$4=1,
                    M87:AD87,
                    ""),
                "")),
            MAX(IF(
                ISNUMBER(M87:AD87),
                IF(
                    M$4:AD$4=2,
                    M87:AD87,
                    ""),
                ""))
        ),
        IF(
            Parameters!$D$16=1,
            IFERROR(
                AVERAGE(IF(
                    ISNUMBER(M87:AD87),
                    IF(
                        M$4:AD$4=1,
                        M87:AD87,
                        ""),
                    "")),
                AVERAGE(IF(
                    ISNUMBER(M87:AD87),
                    IF(
                        M$4:AD$4=2,
                        M87:AD87,
                        ""),
                    ""))
            ),
            IF(
                Parameters!$D$17=1,
                IFERROR(
                    IF(
                        OR(
                            IF(
                                ISNUMBER(M87:AD87),
                                IF(
                                    M$4:AD$4=1,
                                    M87:AD87,
                                    ""),
                                "")
                            =0),
                        0,
                        GEOMEAN(IF(
                            ISNUMBER(M87:AD87),
                            IF(
                                M$4:AD$4=1,
                                M87:AD87,
                                ""),
                            ""))
                    ),
                    IF(
                        OR(IF(
                            ISNUMBER(M87:AD87),
                            IF(
                                M$4:AD$4=2,
                                M87:AD87,
                                ""),
                            "")
                            =0),
                        0,
                        GEOMEAN(IF(
                            ISNUMBER(M87:AD87),
                            IF(
                                M$4:AD$4=2,
                                M87:AD87,
                                ""),
                            "")))
                )
            )
        )
    )
)</f>
        <v>3.42212030340447</v>
      </c>
      <c r="I87" s="191" cm="1">
        <f t="array" ref="I87">IF(
    SUM(IF(
            ISNUMBER(
                IF(
                    $M$5:$AD$5,
                    (M87:AD87),
                    "")),
            1,
            0))
        =0,
    NA(),
    IF(
        Parameters!$D$15=1,
        IF(
            SUM(--(ISNUMBER(IF($M$5:$AD$5=1,(M87:AD87),""))))&gt;0,
            MAX(IF(
                ISNUMBER(M87:AD87),
                IF(
                    M$5:AD$5=1,
                    M87:AD87,
                    ""),
                "")),
            MAX(IF(
                ISNUMBER(M87:AD87),
                IF(
                    M$5:AD$5=2,
                    M87:AD87,
                    ""),
                ""))
        ),
        IF(
            Parameters!$D$16=1,
            IFERROR(
                AVERAGE(IF(
                    ISNUMBER(M87:AD87),
                    IF(
                        M$5:AD$5=1,
                        M87:AD87,
                        ""),
                    "")),
                AVERAGE(IF(
                    ISNUMBER(M87:AD87),
                    IF(
                        M$5:AD$5=2,
                        M87:AD87,
                        ""),
                    ""))
            ),
            IF(
                Parameters!$D$17=1,
                IFERROR(
                    IF(
                        OR(
                            IF(
                                ISNUMBER(M87:AD87),
                                IF(
                                    M$5:AD$5=1,
                                    M87:AD87,
                                    ""),
                                "")
                            =0),
                        0,
                        GEOMEAN(IF(
                            ISNUMBER(M87:AD87),
                            IF(
                                M$5:AD$5=1,
                                M87:AD87,
                                ""),
                            ""))
                    ),
                    IF(
                        OR(IF(
                            ISNUMBER(M87:AD87),
                            IF(
                                M$5:AD$5=2,
                                M87:AD87,
                                ""),
                            "")
                            =0),
                        0,
                        GEOMEAN(IF(
                            ISNUMBER(M87:AD87),
                            IF(
                                M$5:AD$5=2,
                                M87:AD87,
                                ""),
                            "")))
                )
            )
        )
    )
)</f>
        <v>0</v>
      </c>
      <c r="J87" s="242">
        <v>45103</v>
      </c>
      <c r="K87" s="242">
        <v>45271</v>
      </c>
      <c r="L87" s="91" t="s">
        <v>138</v>
      </c>
      <c r="M87" s="192">
        <v>0</v>
      </c>
      <c r="N87" s="192">
        <v>3.42212030340447</v>
      </c>
      <c r="O87" s="192">
        <v>0</v>
      </c>
      <c r="P87" s="192">
        <v>0</v>
      </c>
      <c r="Q87" s="192" t="s">
        <v>409</v>
      </c>
      <c r="R87" s="192">
        <v>0</v>
      </c>
      <c r="S87" s="192">
        <v>0</v>
      </c>
      <c r="T87" s="192" t="s">
        <v>409</v>
      </c>
      <c r="U87" s="192">
        <v>77.3</v>
      </c>
      <c r="V87" s="192">
        <v>-2.6023799325790402</v>
      </c>
      <c r="W87" s="192" t="s">
        <v>409</v>
      </c>
      <c r="X87" s="192" t="s">
        <v>409</v>
      </c>
      <c r="Y87" s="192">
        <v>0</v>
      </c>
      <c r="Z87" s="192">
        <v>-70.967741935483801</v>
      </c>
      <c r="AA87" s="34"/>
      <c r="AB87" s="34"/>
      <c r="AC87" s="192"/>
      <c r="AD87" s="192"/>
      <c r="AE87" s="192"/>
      <c r="AF87" s="192"/>
      <c r="AG87" s="192"/>
      <c r="AH87" s="192"/>
    </row>
    <row r="88" spans="1:34" x14ac:dyDescent="0.2">
      <c r="A88" s="84">
        <v>81</v>
      </c>
      <c r="B88" s="84" t="str">
        <f ca="1"/>
        <v>Guam</v>
      </c>
      <c r="C88" s="84" t="str">
        <f ca="1"/>
        <v>GUM</v>
      </c>
      <c r="D88" s="219" t="str">
        <f ca="1"/>
        <v>EAS           East Asia &amp; Pacific</v>
      </c>
      <c r="E88" s="219" t="str">
        <f ca="1"/>
        <v>NA</v>
      </c>
      <c r="F88" s="190" t="str">
        <f t="shared" ca="1" si="13"/>
        <v/>
      </c>
      <c r="G88" s="80">
        <f>IF(Parameters!$D$21 = 1, MAX(H88, I88),
IF(Parameters!$D$22 = 1, AVERAGE(H88,I88),
IF(Parameters!$D$23 = 1, IF(ISERROR(H88), I88, IFERROR(GEOMEAN(H88, I88), 0)),
IF(Parameters!$D$24, IF(AND(H88=10,I88=10),10,0),
IF(Parameters!$D$25, IF(AND(H88&gt;=7,I88&gt;=7),10,0),
IF(Parameters!$D$26, IF(AND(H88&gt;=7,I88&gt;=7), 10, IF(OR(AND(H88&gt;=7,I88&gt;=5),AND(H88&gt;=5,I88&gt;=7)),6,0)),
IF(Parameters!$D$27, IF(AND(H88&gt;=10,I88&gt;=10), 10, IF(OR(AND(H88&gt;=10,I88&gt;=5),AND(H88&gt;=5,I88&gt;=10)),6,0)),"no method")))))))</f>
        <v>0</v>
      </c>
      <c r="H88" s="80" cm="1">
        <f t="array" ref="H88">IF(
    SUM(IF(
            ISNUMBER(
                IF(
                    $M$4:$AD$4,
                    (M88:AD88),
                    "")),
            1,
            0))
        =0,
    NA(),
    IF(
        Parameters!$D$15=1,
        IF(
            SUM(--(ISNUMBER(IF($M$4:$AD$4=1,(M88:AD88),""))))&gt;0,
            MAX(IF(
                ISNUMBER(M88:AD88),
                IF(
                    M$4:AD$4=1,
                    M88:AD88,
                    ""),
                "")),
            MAX(IF(
                ISNUMBER(M88:AD88),
                IF(
                    M$4:AD$4=2,
                    M88:AD88,
                    ""),
                ""))
        ),
        IF(
            Parameters!$D$16=1,
            IFERROR(
                AVERAGE(IF(
                    ISNUMBER(M88:AD88),
                    IF(
                        M$4:AD$4=1,
                        M88:AD88,
                        ""),
                    "")),
                AVERAGE(IF(
                    ISNUMBER(M88:AD88),
                    IF(
                        M$4:AD$4=2,
                        M88:AD88,
                        ""),
                    ""))
            ),
            IF(
                Parameters!$D$17=1,
                IFERROR(
                    IF(
                        OR(
                            IF(
                                ISNUMBER(M88:AD88),
                                IF(
                                    M$4:AD$4=1,
                                    M88:AD88,
                                    ""),
                                "")
                            =0),
                        0,
                        GEOMEAN(IF(
                            ISNUMBER(M88:AD88),
                            IF(
                                M$4:AD$4=1,
                                M88:AD88,
                                ""),
                            ""))
                    ),
                    IF(
                        OR(IF(
                            ISNUMBER(M88:AD88),
                            IF(
                                M$4:AD$4=2,
                                M88:AD88,
                                ""),
                            "")
                            =0),
                        0,
                        GEOMEAN(IF(
                            ISNUMBER(M88:AD88),
                            IF(
                                M$4:AD$4=2,
                                M88:AD88,
                                ""),
                            "")))
                )
            )
        )
    )
)</f>
        <v>0</v>
      </c>
      <c r="I88" s="191" cm="1">
        <f t="array" ref="I88">IF(
    SUM(IF(
            ISNUMBER(
                IF(
                    $M$5:$AD$5,
                    (M88:AD88),
                    "")),
            1,
            0))
        =0,
    NA(),
    IF(
        Parameters!$D$15=1,
        IF(
            SUM(--(ISNUMBER(IF($M$5:$AD$5=1,(M88:AD88),""))))&gt;0,
            MAX(IF(
                ISNUMBER(M88:AD88),
                IF(
                    M$5:AD$5=1,
                    M88:AD88,
                    ""),
                "")),
            MAX(IF(
                ISNUMBER(M88:AD88),
                IF(
                    M$5:AD$5=2,
                    M88:AD88,
                    ""),
                ""))
        ),
        IF(
            Parameters!$D$16=1,
            IFERROR(
                AVERAGE(IF(
                    ISNUMBER(M88:AD88),
                    IF(
                        M$5:AD$5=1,
                        M88:AD88,
                        ""),
                    "")),
                AVERAGE(IF(
                    ISNUMBER(M88:AD88),
                    IF(
                        M$5:AD$5=2,
                        M88:AD88,
                        ""),
                    ""))
            ),
            IF(
                Parameters!$D$17=1,
                IFERROR(
                    IF(
                        OR(
                            IF(
                                ISNUMBER(M88:AD88),
                                IF(
                                    M$5:AD$5=1,
                                    M88:AD88,
                                    ""),
                                "")
                            =0),
                        0,
                        GEOMEAN(IF(
                            ISNUMBER(M88:AD88),
                            IF(
                                M$5:AD$5=1,
                                M88:AD88,
                                ""),
                            ""))
                    ),
                    IF(
                        OR(IF(
                            ISNUMBER(M88:AD88),
                            IF(
                                M$5:AD$5=2,
                                M88:AD88,
                                ""),
                            "")
                            =0),
                        0,
                        GEOMEAN(IF(
                            ISNUMBER(M88:AD88),
                            IF(
                                M$5:AD$5=2,
                                M88:AD88,
                                ""),
                            "")))
                )
            )
        )
    )
)</f>
        <v>0</v>
      </c>
      <c r="J88" s="242" t="s">
        <v>409</v>
      </c>
      <c r="K88" s="242" t="s">
        <v>409</v>
      </c>
      <c r="L88" s="91" t="s">
        <v>704</v>
      </c>
      <c r="M88" s="192">
        <v>0</v>
      </c>
      <c r="N88" s="192" t="s">
        <v>409</v>
      </c>
      <c r="O88" s="192" t="s">
        <v>409</v>
      </c>
      <c r="P88" s="192">
        <v>0</v>
      </c>
      <c r="Q88" s="192" t="s">
        <v>409</v>
      </c>
      <c r="R88" s="192" t="s">
        <v>409</v>
      </c>
      <c r="S88" s="192" t="s">
        <v>409</v>
      </c>
      <c r="T88" s="192" t="s">
        <v>409</v>
      </c>
      <c r="U88" s="192" t="s">
        <v>409</v>
      </c>
      <c r="V88" s="192" t="s">
        <v>409</v>
      </c>
      <c r="W88" s="192" t="s">
        <v>409</v>
      </c>
      <c r="X88" s="192" t="s">
        <v>409</v>
      </c>
      <c r="Y88" s="192" t="s">
        <v>409</v>
      </c>
      <c r="Z88" s="192" t="s">
        <v>409</v>
      </c>
      <c r="AA88" s="34"/>
      <c r="AB88" s="34"/>
      <c r="AC88" s="192"/>
      <c r="AD88" s="192"/>
      <c r="AE88" s="192"/>
      <c r="AF88" s="192"/>
      <c r="AG88" s="192"/>
      <c r="AH88" s="192"/>
    </row>
    <row r="89" spans="1:34" x14ac:dyDescent="0.2">
      <c r="A89" s="84">
        <v>82</v>
      </c>
      <c r="B89" s="84" t="str">
        <f ca="1"/>
        <v>Guyana</v>
      </c>
      <c r="C89" s="84" t="str">
        <f ca="1"/>
        <v>GUY</v>
      </c>
      <c r="D89" s="219" t="str">
        <f ca="1"/>
        <v>LCN           Latin America &amp; Caribbean</v>
      </c>
      <c r="E89" s="219" t="str">
        <f ca="1"/>
        <v>IDA</v>
      </c>
      <c r="F89" s="190" t="str">
        <f t="shared" ca="1" si="13"/>
        <v/>
      </c>
      <c r="G89" s="80">
        <f>IF(Parameters!$D$21 = 1, MAX(H89, I89),
IF(Parameters!$D$22 = 1, AVERAGE(H89,I89),
IF(Parameters!$D$23 = 1, IF(ISERROR(H89), I89, IFERROR(GEOMEAN(H89, I89), 0)),
IF(Parameters!$D$24, IF(AND(H89=10,I89=10),10,0),
IF(Parameters!$D$25, IF(AND(H89&gt;=7,I89&gt;=7),10,0),
IF(Parameters!$D$26, IF(AND(H89&gt;=7,I89&gt;=7), 10, IF(OR(AND(H89&gt;=7,I89&gt;=5),AND(H89&gt;=5,I89&gt;=7)),6,0)),
IF(Parameters!$D$27, IF(AND(H89&gt;=10,I89&gt;=10), 10, IF(OR(AND(H89&gt;=10,I89&gt;=5),AND(H89&gt;=5,I89&gt;=10)),6,0)),"no method")))))))</f>
        <v>0</v>
      </c>
      <c r="H89" s="80" cm="1">
        <f t="array" ref="H89">IF(
    SUM(IF(
            ISNUMBER(
                IF(
                    $M$4:$AD$4,
                    (M89:AD89),
                    "")),
            1,
            0))
        =0,
    NA(),
    IF(
        Parameters!$D$15=1,
        IF(
            SUM(--(ISNUMBER(IF($M$4:$AD$4=1,(M89:AD89),""))))&gt;0,
            MAX(IF(
                ISNUMBER(M89:AD89),
                IF(
                    M$4:AD$4=1,
                    M89:AD89,
                    ""),
                "")),
            MAX(IF(
                ISNUMBER(M89:AD89),
                IF(
                    M$4:AD$4=2,
                    M89:AD89,
                    ""),
                ""))
        ),
        IF(
            Parameters!$D$16=1,
            IFERROR(
                AVERAGE(IF(
                    ISNUMBER(M89:AD89),
                    IF(
                        M$4:AD$4=1,
                        M89:AD89,
                        ""),
                    "")),
                AVERAGE(IF(
                    ISNUMBER(M89:AD89),
                    IF(
                        M$4:AD$4=2,
                        M89:AD89,
                        ""),
                    ""))
            ),
            IF(
                Parameters!$D$17=1,
                IFERROR(
                    IF(
                        OR(
                            IF(
                                ISNUMBER(M89:AD89),
                                IF(
                                    M$4:AD$4=1,
                                    M89:AD89,
                                    ""),
                                "")
                            =0),
                        0,
                        GEOMEAN(IF(
                            ISNUMBER(M89:AD89),
                            IF(
                                M$4:AD$4=1,
                                M89:AD89,
                                ""),
                            ""))
                    ),
                    IF(
                        OR(IF(
                            ISNUMBER(M89:AD89),
                            IF(
                                M$4:AD$4=2,
                                M89:AD89,
                                ""),
                            "")
                            =0),
                        0,
                        GEOMEAN(IF(
                            ISNUMBER(M89:AD89),
                            IF(
                                M$4:AD$4=2,
                                M89:AD89,
                                ""),
                            "")))
                )
            )
        )
    )
)</f>
        <v>0</v>
      </c>
      <c r="I89" s="191" cm="1">
        <f t="array" ref="I89">IF(
    SUM(IF(
            ISNUMBER(
                IF(
                    $M$5:$AD$5,
                    (M89:AD89),
                    "")),
            1,
            0))
        =0,
    NA(),
    IF(
        Parameters!$D$15=1,
        IF(
            SUM(--(ISNUMBER(IF($M$5:$AD$5=1,(M89:AD89),""))))&gt;0,
            MAX(IF(
                ISNUMBER(M89:AD89),
                IF(
                    M$5:AD$5=1,
                    M89:AD89,
                    ""),
                "")),
            MAX(IF(
                ISNUMBER(M89:AD89),
                IF(
                    M$5:AD$5=2,
                    M89:AD89,
                    ""),
                ""))
        ),
        IF(
            Parameters!$D$16=1,
            IFERROR(
                AVERAGE(IF(
                    ISNUMBER(M89:AD89),
                    IF(
                        M$5:AD$5=1,
                        M89:AD89,
                        ""),
                    "")),
                AVERAGE(IF(
                    ISNUMBER(M89:AD89),
                    IF(
                        M$5:AD$5=2,
                        M89:AD89,
                        ""),
                    ""))
            ),
            IF(
                Parameters!$D$17=1,
                IFERROR(
                    IF(
                        OR(
                            IF(
                                ISNUMBER(M89:AD89),
                                IF(
                                    M$5:AD$5=1,
                                    M89:AD89,
                                    ""),
                                "")
                            =0),
                        0,
                        GEOMEAN(IF(
                            ISNUMBER(M89:AD89),
                            IF(
                                M$5:AD$5=1,
                                M89:AD89,
                                ""),
                            ""))
                    ),
                    IF(
                        OR(IF(
                            ISNUMBER(M89:AD89),
                            IF(
                                M$5:AD$5=2,
                                M89:AD89,
                                ""),
                            "")
                            =0),
                        0,
                        GEOMEAN(IF(
                            ISNUMBER(M89:AD89),
                            IF(
                                M$5:AD$5=2,
                                M89:AD89,
                                ""),
                            "")))
                )
            )
        )
    )
)</f>
        <v>0</v>
      </c>
      <c r="J89" s="242">
        <v>45103</v>
      </c>
      <c r="K89" s="242">
        <v>44966</v>
      </c>
      <c r="L89" s="91" t="s">
        <v>140</v>
      </c>
      <c r="M89" s="192">
        <v>0</v>
      </c>
      <c r="N89" s="192">
        <v>0</v>
      </c>
      <c r="O89" s="192" t="s">
        <v>409</v>
      </c>
      <c r="P89" s="192">
        <v>0</v>
      </c>
      <c r="Q89" s="192" t="s">
        <v>409</v>
      </c>
      <c r="R89" s="192">
        <v>0</v>
      </c>
      <c r="S89" s="192">
        <v>0</v>
      </c>
      <c r="T89" s="192" t="s">
        <v>409</v>
      </c>
      <c r="U89" s="192">
        <v>61.6</v>
      </c>
      <c r="V89" s="192" t="s">
        <v>409</v>
      </c>
      <c r="W89" s="192" t="s">
        <v>409</v>
      </c>
      <c r="X89" s="192" t="s">
        <v>409</v>
      </c>
      <c r="Y89" s="192">
        <v>0</v>
      </c>
      <c r="Z89" s="192">
        <v>-100</v>
      </c>
      <c r="AA89" s="34"/>
      <c r="AB89" s="34"/>
      <c r="AC89" s="192"/>
      <c r="AD89" s="192"/>
      <c r="AE89" s="192"/>
      <c r="AF89" s="192"/>
      <c r="AG89" s="192"/>
      <c r="AH89" s="192"/>
    </row>
    <row r="90" spans="1:34" x14ac:dyDescent="0.2">
      <c r="A90" s="84">
        <v>83</v>
      </c>
      <c r="B90" s="84" t="str">
        <f ca="1"/>
        <v>Hong Kong SAR, China</v>
      </c>
      <c r="C90" s="84" t="str">
        <f ca="1"/>
        <v>HKG</v>
      </c>
      <c r="D90" s="219" t="str">
        <f ca="1"/>
        <v>EAS           East Asia &amp; Pacific</v>
      </c>
      <c r="E90" s="219" t="str">
        <f ca="1"/>
        <v>NA</v>
      </c>
      <c r="F90" s="190" t="str">
        <f t="shared" ca="1" si="13"/>
        <v/>
      </c>
      <c r="G90" s="80">
        <f>IF(Parameters!$D$21 = 1, MAX(H90, I90),
IF(Parameters!$D$22 = 1, AVERAGE(H90,I90),
IF(Parameters!$D$23 = 1, IF(ISERROR(H90), I90, IFERROR(GEOMEAN(H90, I90), 0)),
IF(Parameters!$D$24, IF(AND(H90=10,I90=10),10,0),
IF(Parameters!$D$25, IF(AND(H90&gt;=7,I90&gt;=7),10,0),
IF(Parameters!$D$26, IF(AND(H90&gt;=7,I90&gt;=7), 10, IF(OR(AND(H90&gt;=7,I90&gt;=5),AND(H90&gt;=5,I90&gt;=7)),6,0)),
IF(Parameters!$D$27, IF(AND(H90&gt;=10,I90&gt;=10), 10, IF(OR(AND(H90&gt;=10,I90&gt;=5),AND(H90&gt;=5,I90&gt;=10)),6,0)),"no method")))))))</f>
        <v>0</v>
      </c>
      <c r="H90" s="80" cm="1">
        <f t="array" ref="H90">IF(
    SUM(IF(
            ISNUMBER(
                IF(
                    $M$4:$AD$4,
                    (M90:AD90),
                    "")),
            1,
            0))
        =0,
    NA(),
    IF(
        Parameters!$D$15=1,
        IF(
            SUM(--(ISNUMBER(IF($M$4:$AD$4=1,(M90:AD90),""))))&gt;0,
            MAX(IF(
                ISNUMBER(M90:AD90),
                IF(
                    M$4:AD$4=1,
                    M90:AD90,
                    ""),
                "")),
            MAX(IF(
                ISNUMBER(M90:AD90),
                IF(
                    M$4:AD$4=2,
                    M90:AD90,
                    ""),
                ""))
        ),
        IF(
            Parameters!$D$16=1,
            IFERROR(
                AVERAGE(IF(
                    ISNUMBER(M90:AD90),
                    IF(
                        M$4:AD$4=1,
                        M90:AD90,
                        ""),
                    "")),
                AVERAGE(IF(
                    ISNUMBER(M90:AD90),
                    IF(
                        M$4:AD$4=2,
                        M90:AD90,
                        ""),
                    ""))
            ),
            IF(
                Parameters!$D$17=1,
                IFERROR(
                    IF(
                        OR(
                            IF(
                                ISNUMBER(M90:AD90),
                                IF(
                                    M$4:AD$4=1,
                                    M90:AD90,
                                    ""),
                                "")
                            =0),
                        0,
                        GEOMEAN(IF(
                            ISNUMBER(M90:AD90),
                            IF(
                                M$4:AD$4=1,
                                M90:AD90,
                                ""),
                            ""))
                    ),
                    IF(
                        OR(IF(
                            ISNUMBER(M90:AD90),
                            IF(
                                M$4:AD$4=2,
                                M90:AD90,
                                ""),
                            "")
                            =0),
                        0,
                        GEOMEAN(IF(
                            ISNUMBER(M90:AD90),
                            IF(
                                M$4:AD$4=2,
                                M90:AD90,
                                ""),
                            "")))
                )
            )
        )
    )
)</f>
        <v>0</v>
      </c>
      <c r="I90" s="191" cm="1">
        <f t="array" ref="I90">IF(
    SUM(IF(
            ISNUMBER(
                IF(
                    $M$5:$AD$5,
                    (M90:AD90),
                    "")),
            1,
            0))
        =0,
    NA(),
    IF(
        Parameters!$D$15=1,
        IF(
            SUM(--(ISNUMBER(IF($M$5:$AD$5=1,(M90:AD90),""))))&gt;0,
            MAX(IF(
                ISNUMBER(M90:AD90),
                IF(
                    M$5:AD$5=1,
                    M90:AD90,
                    ""),
                "")),
            MAX(IF(
                ISNUMBER(M90:AD90),
                IF(
                    M$5:AD$5=2,
                    M90:AD90,
                    ""),
                ""))
        ),
        IF(
            Parameters!$D$16=1,
            IFERROR(
                AVERAGE(IF(
                    ISNUMBER(M90:AD90),
                    IF(
                        M$5:AD$5=1,
                        M90:AD90,
                        ""),
                    "")),
                AVERAGE(IF(
                    ISNUMBER(M90:AD90),
                    IF(
                        M$5:AD$5=2,
                        M90:AD90,
                        ""),
                    ""))
            ),
            IF(
                Parameters!$D$17=1,
                IFERROR(
                    IF(
                        OR(
                            IF(
                                ISNUMBER(M90:AD90),
                                IF(
                                    M$5:AD$5=1,
                                    M90:AD90,
                                    ""),
                                "")
                            =0),
                        0,
                        GEOMEAN(IF(
                            ISNUMBER(M90:AD90),
                            IF(
                                M$5:AD$5=1,
                                M90:AD90,
                                ""),
                            ""))
                    ),
                    IF(
                        OR(IF(
                            ISNUMBER(M90:AD90),
                            IF(
                                M$5:AD$5=2,
                                M90:AD90,
                                ""),
                            "")
                            =0),
                        0,
                        GEOMEAN(IF(
                            ISNUMBER(M90:AD90),
                            IF(
                                M$5:AD$5=2,
                                M90:AD90,
                                ""),
                            "")))
                )
            )
        )
    )
)</f>
        <v>0</v>
      </c>
      <c r="J90" s="242">
        <v>44887</v>
      </c>
      <c r="K90" s="242">
        <v>45218</v>
      </c>
      <c r="L90" s="91" t="s">
        <v>705</v>
      </c>
      <c r="M90" s="192">
        <v>0</v>
      </c>
      <c r="N90" s="192" t="s">
        <v>409</v>
      </c>
      <c r="O90" s="192" t="s">
        <v>409</v>
      </c>
      <c r="P90" s="192">
        <v>0</v>
      </c>
      <c r="Q90" s="192" t="s">
        <v>409</v>
      </c>
      <c r="R90" s="192">
        <v>0</v>
      </c>
      <c r="S90" s="192" t="s">
        <v>409</v>
      </c>
      <c r="T90" s="192" t="s">
        <v>409</v>
      </c>
      <c r="U90" s="192" t="s">
        <v>409</v>
      </c>
      <c r="V90" s="192" t="s">
        <v>409</v>
      </c>
      <c r="W90" s="192" t="s">
        <v>409</v>
      </c>
      <c r="X90" s="192" t="s">
        <v>409</v>
      </c>
      <c r="Y90" s="192">
        <v>-0.107142857142857</v>
      </c>
      <c r="Z90" s="192" t="s">
        <v>409</v>
      </c>
      <c r="AA90" s="34"/>
      <c r="AB90" s="34"/>
      <c r="AC90" s="192"/>
      <c r="AD90" s="192"/>
      <c r="AE90" s="192"/>
      <c r="AF90" s="192"/>
      <c r="AG90" s="192"/>
      <c r="AH90" s="192"/>
    </row>
    <row r="91" spans="1:34" x14ac:dyDescent="0.2">
      <c r="A91" s="84">
        <v>84</v>
      </c>
      <c r="B91" s="84" t="str">
        <f ca="1"/>
        <v>Honduras</v>
      </c>
      <c r="C91" s="84" t="str">
        <f ca="1"/>
        <v>HND</v>
      </c>
      <c r="D91" s="219" t="str">
        <f ca="1"/>
        <v>LCN           Latin America &amp; Caribbean</v>
      </c>
      <c r="E91" s="219" t="str">
        <f ca="1"/>
        <v>IDA</v>
      </c>
      <c r="F91" s="190" t="str">
        <f t="shared" ca="1" si="13"/>
        <v/>
      </c>
      <c r="G91" s="80">
        <f>IF(Parameters!$D$21 = 1, MAX(H91, I91),
IF(Parameters!$D$22 = 1, AVERAGE(H91,I91),
IF(Parameters!$D$23 = 1, IF(ISERROR(H91), I91, IFERROR(GEOMEAN(H91, I91), 0)),
IF(Parameters!$D$24, IF(AND(H91=10,I91=10),10,0),
IF(Parameters!$D$25, IF(AND(H91&gt;=7,I91&gt;=7),10,0),
IF(Parameters!$D$26, IF(AND(H91&gt;=7,I91&gt;=7), 10, IF(OR(AND(H91&gt;=7,I91&gt;=5),AND(H91&gt;=5,I91&gt;=7)),6,0)),
IF(Parameters!$D$27, IF(AND(H91&gt;=10,I91&gt;=10), 10, IF(OR(AND(H91&gt;=10,I91&gt;=5),AND(H91&gt;=5,I91&gt;=10)),6,0)),"no method")))))))</f>
        <v>0</v>
      </c>
      <c r="H91" s="80" cm="1">
        <f t="array" ref="H91">IF(
    SUM(IF(
            ISNUMBER(
                IF(
                    $M$4:$AD$4,
                    (M91:AD91),
                    "")),
            1,
            0))
        =0,
    NA(),
    IF(
        Parameters!$D$15=1,
        IF(
            SUM(--(ISNUMBER(IF($M$4:$AD$4=1,(M91:AD91),""))))&gt;0,
            MAX(IF(
                ISNUMBER(M91:AD91),
                IF(
                    M$4:AD$4=1,
                    M91:AD91,
                    ""),
                "")),
            MAX(IF(
                ISNUMBER(M91:AD91),
                IF(
                    M$4:AD$4=2,
                    M91:AD91,
                    ""),
                ""))
        ),
        IF(
            Parameters!$D$16=1,
            IFERROR(
                AVERAGE(IF(
                    ISNUMBER(M91:AD91),
                    IF(
                        M$4:AD$4=1,
                        M91:AD91,
                        ""),
                    "")),
                AVERAGE(IF(
                    ISNUMBER(M91:AD91),
                    IF(
                        M$4:AD$4=2,
                        M91:AD91,
                        ""),
                    ""))
            ),
            IF(
                Parameters!$D$17=1,
                IFERROR(
                    IF(
                        OR(
                            IF(
                                ISNUMBER(M91:AD91),
                                IF(
                                    M$4:AD$4=1,
                                    M91:AD91,
                                    ""),
                                "")
                            =0),
                        0,
                        GEOMEAN(IF(
                            ISNUMBER(M91:AD91),
                            IF(
                                M$4:AD$4=1,
                                M91:AD91,
                                ""),
                            ""))
                    ),
                    IF(
                        OR(IF(
                            ISNUMBER(M91:AD91),
                            IF(
                                M$4:AD$4=2,
                                M91:AD91,
                                ""),
                            "")
                            =0),
                        0,
                        GEOMEAN(IF(
                            ISNUMBER(M91:AD91),
                            IF(
                                M$4:AD$4=2,
                                M91:AD91,
                                ""),
                            "")))
                )
            )
        )
    )
)</f>
        <v>3.9292644205327099</v>
      </c>
      <c r="I91" s="191" cm="1">
        <f t="array" ref="I91">IF(
    SUM(IF(
            ISNUMBER(
                IF(
                    $M$5:$AD$5,
                    (M91:AD91),
                    "")),
            1,
            0))
        =0,
    NA(),
    IF(
        Parameters!$D$15=1,
        IF(
            SUM(--(ISNUMBER(IF($M$5:$AD$5=1,(M91:AD91),""))))&gt;0,
            MAX(IF(
                ISNUMBER(M91:AD91),
                IF(
                    M$5:AD$5=1,
                    M91:AD91,
                    ""),
                "")),
            MAX(IF(
                ISNUMBER(M91:AD91),
                IF(
                    M$5:AD$5=2,
                    M91:AD91,
                    ""),
                ""))
        ),
        IF(
            Parameters!$D$16=1,
            IFERROR(
                AVERAGE(IF(
                    ISNUMBER(M91:AD91),
                    IF(
                        M$5:AD$5=1,
                        M91:AD91,
                        ""),
                    "")),
                AVERAGE(IF(
                    ISNUMBER(M91:AD91),
                    IF(
                        M$5:AD$5=2,
                        M91:AD91,
                        ""),
                    ""))
            ),
            IF(
                Parameters!$D$17=1,
                IFERROR(
                    IF(
                        OR(
                            IF(
                                ISNUMBER(M91:AD91),
                                IF(
                                    M$5:AD$5=1,
                                    M91:AD91,
                                    ""),
                                "")
                            =0),
                        0,
                        GEOMEAN(IF(
                            ISNUMBER(M91:AD91),
                            IF(
                                M$5:AD$5=1,
                                M91:AD91,
                                ""),
                            ""))
                    ),
                    IF(
                        OR(IF(
                            ISNUMBER(M91:AD91),
                            IF(
                                M$5:AD$5=2,
                                M91:AD91,
                                ""),
                            "")
                            =0),
                        0,
                        GEOMEAN(IF(
                            ISNUMBER(M91:AD91),
                            IF(
                                M$5:AD$5=2,
                                M91:AD91,
                                ""),
                            "")))
                )
            )
        )
    )
)</f>
        <v>0</v>
      </c>
      <c r="J91" s="242">
        <v>45103</v>
      </c>
      <c r="K91" s="242">
        <v>44753</v>
      </c>
      <c r="L91" s="91" t="s">
        <v>142</v>
      </c>
      <c r="M91" s="192">
        <v>0</v>
      </c>
      <c r="N91" s="192">
        <v>3.9292644205327099</v>
      </c>
      <c r="O91" s="192">
        <v>0</v>
      </c>
      <c r="P91" s="192">
        <v>0</v>
      </c>
      <c r="Q91" s="192" t="s">
        <v>409</v>
      </c>
      <c r="R91" s="192">
        <v>0</v>
      </c>
      <c r="S91" s="192">
        <v>0</v>
      </c>
      <c r="T91" s="192" t="s">
        <v>409</v>
      </c>
      <c r="U91" s="192">
        <v>79.599999999999994</v>
      </c>
      <c r="V91" s="192">
        <v>-2.7279860447445801</v>
      </c>
      <c r="W91" s="192" t="s">
        <v>409</v>
      </c>
      <c r="X91" s="192" t="s">
        <v>409</v>
      </c>
      <c r="Y91" s="192">
        <v>-0.107142857142857</v>
      </c>
      <c r="Z91" s="192">
        <v>-32.584269662921301</v>
      </c>
      <c r="AA91" s="34"/>
      <c r="AB91" s="34"/>
      <c r="AC91" s="192"/>
      <c r="AD91" s="192"/>
      <c r="AE91" s="192"/>
      <c r="AF91" s="192"/>
      <c r="AG91" s="192"/>
      <c r="AH91" s="192"/>
    </row>
    <row r="92" spans="1:34" x14ac:dyDescent="0.2">
      <c r="A92" s="84">
        <v>85</v>
      </c>
      <c r="B92" s="84" t="str">
        <f ca="1"/>
        <v>Croatia</v>
      </c>
      <c r="C92" s="84" t="str">
        <f ca="1"/>
        <v>HRV</v>
      </c>
      <c r="D92" s="219" t="str">
        <f ca="1"/>
        <v>ECS           Europe &amp; Central Asia</v>
      </c>
      <c r="E92" s="219" t="str">
        <f ca="1"/>
        <v>IBRD</v>
      </c>
      <c r="F92" s="190" t="str">
        <f t="shared" ca="1" si="13"/>
        <v/>
      </c>
      <c r="G92" s="80">
        <f>IF(Parameters!$D$21 = 1, MAX(H92, I92),
IF(Parameters!$D$22 = 1, AVERAGE(H92,I92),
IF(Parameters!$D$23 = 1, IF(ISERROR(H92), I92, IFERROR(GEOMEAN(H92, I92), 0)),
IF(Parameters!$D$24, IF(AND(H92=10,I92=10),10,0),
IF(Parameters!$D$25, IF(AND(H92&gt;=7,I92&gt;=7),10,0),
IF(Parameters!$D$26, IF(AND(H92&gt;=7,I92&gt;=7), 10, IF(OR(AND(H92&gt;=7,I92&gt;=5),AND(H92&gt;=5,I92&gt;=7)),6,0)),
IF(Parameters!$D$27, IF(AND(H92&gt;=10,I92&gt;=10), 10, IF(OR(AND(H92&gt;=10,I92&gt;=5),AND(H92&gt;=5,I92&gt;=10)),6,0)),"no method")))))))</f>
        <v>0</v>
      </c>
      <c r="H92" s="80" cm="1">
        <f t="array" ref="H92">IF(
    SUM(IF(
            ISNUMBER(
                IF(
                    $M$4:$AD$4,
                    (M92:AD92),
                    "")),
            1,
            0))
        =0,
    NA(),
    IF(
        Parameters!$D$15=1,
        IF(
            SUM(--(ISNUMBER(IF($M$4:$AD$4=1,(M92:AD92),""))))&gt;0,
            MAX(IF(
                ISNUMBER(M92:AD92),
                IF(
                    M$4:AD$4=1,
                    M92:AD92,
                    ""),
                "")),
            MAX(IF(
                ISNUMBER(M92:AD92),
                IF(
                    M$4:AD$4=2,
                    M92:AD92,
                    ""),
                ""))
        ),
        IF(
            Parameters!$D$16=1,
            IFERROR(
                AVERAGE(IF(
                    ISNUMBER(M92:AD92),
                    IF(
                        M$4:AD$4=1,
                        M92:AD92,
                        ""),
                    "")),
                AVERAGE(IF(
                    ISNUMBER(M92:AD92),
                    IF(
                        M$4:AD$4=2,
                        M92:AD92,
                        ""),
                    ""))
            ),
            IF(
                Parameters!$D$17=1,
                IFERROR(
                    IF(
                        OR(
                            IF(
                                ISNUMBER(M92:AD92),
                                IF(
                                    M$4:AD$4=1,
                                    M92:AD92,
                                    ""),
                                "")
                            =0),
                        0,
                        GEOMEAN(IF(
                            ISNUMBER(M92:AD92),
                            IF(
                                M$4:AD$4=1,
                                M92:AD92,
                                ""),
                            ""))
                    ),
                    IF(
                        OR(IF(
                            ISNUMBER(M92:AD92),
                            IF(
                                M$4:AD$4=2,
                                M92:AD92,
                                ""),
                            "")
                            =0),
                        0,
                        GEOMEAN(IF(
                            ISNUMBER(M92:AD92),
                            IF(
                                M$4:AD$4=2,
                                M92:AD92,
                                ""),
                            "")))
                )
            )
        )
    )
)</f>
        <v>0</v>
      </c>
      <c r="I92" s="191" cm="1">
        <f t="array" ref="I92">IF(
    SUM(IF(
            ISNUMBER(
                IF(
                    $M$5:$AD$5,
                    (M92:AD92),
                    "")),
            1,
            0))
        =0,
    NA(),
    IF(
        Parameters!$D$15=1,
        IF(
            SUM(--(ISNUMBER(IF($M$5:$AD$5=1,(M92:AD92),""))))&gt;0,
            MAX(IF(
                ISNUMBER(M92:AD92),
                IF(
                    M$5:AD$5=1,
                    M92:AD92,
                    ""),
                "")),
            MAX(IF(
                ISNUMBER(M92:AD92),
                IF(
                    M$5:AD$5=2,
                    M92:AD92,
                    ""),
                ""))
        ),
        IF(
            Parameters!$D$16=1,
            IFERROR(
                AVERAGE(IF(
                    ISNUMBER(M92:AD92),
                    IF(
                        M$5:AD$5=1,
                        M92:AD92,
                        ""),
                    "")),
                AVERAGE(IF(
                    ISNUMBER(M92:AD92),
                    IF(
                        M$5:AD$5=2,
                        M92:AD92,
                        ""),
                    ""))
            ),
            IF(
                Parameters!$D$17=1,
                IFERROR(
                    IF(
                        OR(
                            IF(
                                ISNUMBER(M92:AD92),
                                IF(
                                    M$5:AD$5=1,
                                    M92:AD92,
                                    ""),
                                "")
                            =0),
                        0,
                        GEOMEAN(IF(
                            ISNUMBER(M92:AD92),
                            IF(
                                M$5:AD$5=1,
                                M92:AD92,
                                ""),
                            ""))
                    ),
                    IF(
                        OR(IF(
                            ISNUMBER(M92:AD92),
                            IF(
                                M$5:AD$5=2,
                                M92:AD92,
                                ""),
                            "")
                            =0),
                        0,
                        GEOMEAN(IF(
                            ISNUMBER(M92:AD92),
                            IF(
                                M$5:AD$5=2,
                                M92:AD92,
                                ""),
                            "")))
                )
            )
        )
    )
)</f>
        <v>1.78571428571427</v>
      </c>
      <c r="J92" s="242">
        <v>45103</v>
      </c>
      <c r="K92" s="242">
        <v>45272</v>
      </c>
      <c r="L92" s="91" t="s">
        <v>144</v>
      </c>
      <c r="M92" s="192">
        <v>0</v>
      </c>
      <c r="N92" s="192">
        <v>0</v>
      </c>
      <c r="O92" s="192" t="s">
        <v>409</v>
      </c>
      <c r="P92" s="192">
        <v>0</v>
      </c>
      <c r="Q92" s="192" t="s">
        <v>409</v>
      </c>
      <c r="R92" s="192">
        <v>1.78571428571427</v>
      </c>
      <c r="S92" s="192" t="s">
        <v>409</v>
      </c>
      <c r="T92" s="192" t="s">
        <v>409</v>
      </c>
      <c r="U92" s="192">
        <v>48.7</v>
      </c>
      <c r="V92" s="192" t="s">
        <v>409</v>
      </c>
      <c r="W92" s="192" t="s">
        <v>409</v>
      </c>
      <c r="X92" s="192" t="s">
        <v>409</v>
      </c>
      <c r="Y92" s="192">
        <v>3.5714285714285497E-2</v>
      </c>
      <c r="Z92" s="192" t="s">
        <v>409</v>
      </c>
      <c r="AA92" s="34"/>
      <c r="AB92" s="34"/>
      <c r="AC92" s="192"/>
      <c r="AD92" s="192"/>
      <c r="AE92" s="192"/>
      <c r="AF92" s="192"/>
      <c r="AG92" s="192"/>
      <c r="AH92" s="192"/>
    </row>
    <row r="93" spans="1:34" x14ac:dyDescent="0.2">
      <c r="A93" s="84">
        <v>86</v>
      </c>
      <c r="B93" s="84" t="str">
        <f ca="1"/>
        <v>Haiti</v>
      </c>
      <c r="C93" s="84" t="str">
        <f ca="1"/>
        <v>HTI</v>
      </c>
      <c r="D93" s="219" t="str">
        <f ca="1"/>
        <v>LCN           Latin America &amp; Caribbean</v>
      </c>
      <c r="E93" s="219" t="str">
        <f ca="1"/>
        <v>IDA</v>
      </c>
      <c r="F93" s="190" t="str">
        <f t="shared" ca="1" si="13"/>
        <v/>
      </c>
      <c r="G93" s="80">
        <f>IF(Parameters!$D$21 = 1, MAX(H93, I93),
IF(Parameters!$D$22 = 1, AVERAGE(H93,I93),
IF(Parameters!$D$23 = 1, IF(ISERROR(H93), I93, IFERROR(GEOMEAN(H93, I93), 0)),
IF(Parameters!$D$24, IF(AND(H93=10,I93=10),10,0),
IF(Parameters!$D$25, IF(AND(H93&gt;=7,I93&gt;=7),10,0),
IF(Parameters!$D$26, IF(AND(H93&gt;=7,I93&gt;=7), 10, IF(OR(AND(H93&gt;=7,I93&gt;=5),AND(H93&gt;=5,I93&gt;=7)),6,0)),
IF(Parameters!$D$27, IF(AND(H93&gt;=10,I93&gt;=10), 10, IF(OR(AND(H93&gt;=10,I93&gt;=5),AND(H93&gt;=5,I93&gt;=10)),6,0)),"no method")))))))</f>
        <v>6.4617253796243537</v>
      </c>
      <c r="H93" s="80" cm="1">
        <f t="array" ref="H93">IF(
    SUM(IF(
            ISNUMBER(
                IF(
                    $M$4:$AD$4,
                    (M93:AD93),
                    "")),
            1,
            0))
        =0,
    NA(),
    IF(
        Parameters!$D$15=1,
        IF(
            SUM(--(ISNUMBER(IF($M$4:$AD$4=1,(M93:AD93),""))))&gt;0,
            MAX(IF(
                ISNUMBER(M93:AD93),
                IF(
                    M$4:AD$4=1,
                    M93:AD93,
                    ""),
                "")),
            MAX(IF(
                ISNUMBER(M93:AD93),
                IF(
                    M$4:AD$4=2,
                    M93:AD93,
                    ""),
                ""))
        ),
        IF(
            Parameters!$D$16=1,
            IFERROR(
                AVERAGE(IF(
                    ISNUMBER(M93:AD93),
                    IF(
                        M$4:AD$4=1,
                        M93:AD93,
                        ""),
                    "")),
                AVERAGE(IF(
                    ISNUMBER(M93:AD93),
                    IF(
                        M$4:AD$4=2,
                        M93:AD93,
                        ""),
                    ""))
            ),
            IF(
                Parameters!$D$17=1,
                IFERROR(
                    IF(
                        OR(
                            IF(
                                ISNUMBER(M93:AD93),
                                IF(
                                    M$4:AD$4=1,
                                    M93:AD93,
                                    ""),
                                "")
                            =0),
                        0,
                        GEOMEAN(IF(
                            ISNUMBER(M93:AD93),
                            IF(
                                M$4:AD$4=1,
                                M93:AD93,
                                ""),
                            ""))
                    ),
                    IF(
                        OR(IF(
                            ISNUMBER(M93:AD93),
                            IF(
                                M$4:AD$4=2,
                                M93:AD93,
                                ""),
                            "")
                            =0),
                        0,
                        GEOMEAN(IF(
                            ISNUMBER(M93:AD93),
                            IF(
                                M$4:AD$4=2,
                                M93:AD93,
                                ""),
                            "")))
                )
            )
        )
    )
)</f>
        <v>10</v>
      </c>
      <c r="I93" s="191" cm="1">
        <f t="array" ref="I93">IF(
    SUM(IF(
            ISNUMBER(
                IF(
                    $M$5:$AD$5,
                    (M93:AD93),
                    "")),
            1,
            0))
        =0,
    NA(),
    IF(
        Parameters!$D$15=1,
        IF(
            SUM(--(ISNUMBER(IF($M$5:$AD$5=1,(M93:AD93),""))))&gt;0,
            MAX(IF(
                ISNUMBER(M93:AD93),
                IF(
                    M$5:AD$5=1,
                    M93:AD93,
                    ""),
                "")),
            MAX(IF(
                ISNUMBER(M93:AD93),
                IF(
                    M$5:AD$5=2,
                    M93:AD93,
                    ""),
                ""))
        ),
        IF(
            Parameters!$D$16=1,
            IFERROR(
                AVERAGE(IF(
                    ISNUMBER(M93:AD93),
                    IF(
                        M$5:AD$5=1,
                        M93:AD93,
                        ""),
                    "")),
                AVERAGE(IF(
                    ISNUMBER(M93:AD93),
                    IF(
                        M$5:AD$5=2,
                        M93:AD93,
                        ""),
                    ""))
            ),
            IF(
                Parameters!$D$17=1,
                IFERROR(
                    IF(
                        OR(
                            IF(
                                ISNUMBER(M93:AD93),
                                IF(
                                    M$5:AD$5=1,
                                    M93:AD93,
                                    ""),
                                "")
                            =0),
                        0,
                        GEOMEAN(IF(
                            ISNUMBER(M93:AD93),
                            IF(
                                M$5:AD$5=1,
                                M93:AD93,
                                ""),
                            ""))
                    ),
                    IF(
                        OR(IF(
                            ISNUMBER(M93:AD93),
                            IF(
                                M$5:AD$5=2,
                                M93:AD93,
                                ""),
                            "")
                            =0),
                        0,
                        GEOMEAN(IF(
                            ISNUMBER(M93:AD93),
                            IF(
                                M$5:AD$5=2,
                                M93:AD93,
                                ""),
                            "")))
                )
            )
        )
    )
)</f>
        <v>4.1753894881681504</v>
      </c>
      <c r="J93" s="242">
        <v>44778</v>
      </c>
      <c r="K93" s="242">
        <v>45142</v>
      </c>
      <c r="L93" s="91" t="s">
        <v>146</v>
      </c>
      <c r="M93" s="192">
        <v>10</v>
      </c>
      <c r="N93" s="192">
        <v>9.0668548244840306</v>
      </c>
      <c r="O93" s="192">
        <v>4.1753894881681504</v>
      </c>
      <c r="P93" s="192">
        <v>0</v>
      </c>
      <c r="Q93" s="192" t="s">
        <v>409</v>
      </c>
      <c r="R93" s="192">
        <v>3.5714285714285499</v>
      </c>
      <c r="S93" s="192">
        <v>0</v>
      </c>
      <c r="T93" s="192" t="s">
        <v>623</v>
      </c>
      <c r="U93" s="192">
        <v>102.9</v>
      </c>
      <c r="V93" s="192">
        <v>0.41753894881681503</v>
      </c>
      <c r="W93" s="192" t="s">
        <v>409</v>
      </c>
      <c r="X93" s="192" t="s">
        <v>409</v>
      </c>
      <c r="Y93" s="192">
        <v>7.1428571428571105E-2</v>
      </c>
      <c r="Z93" s="192">
        <v>-25.896414342629399</v>
      </c>
      <c r="AA93" s="34"/>
      <c r="AB93" s="34"/>
      <c r="AC93" s="192"/>
      <c r="AD93" s="192"/>
      <c r="AE93" s="192"/>
      <c r="AF93" s="192"/>
      <c r="AG93" s="192"/>
      <c r="AH93" s="192"/>
    </row>
    <row r="94" spans="1:34" x14ac:dyDescent="0.2">
      <c r="A94" s="84">
        <v>87</v>
      </c>
      <c r="B94" s="84" t="str">
        <f ca="1"/>
        <v>Hungary</v>
      </c>
      <c r="C94" s="84" t="str">
        <f ca="1"/>
        <v>HUN</v>
      </c>
      <c r="D94" s="219" t="str">
        <f ca="1"/>
        <v>ECS           Europe &amp; Central Asia</v>
      </c>
      <c r="E94" s="219" t="str">
        <f ca="1"/>
        <v>NA</v>
      </c>
      <c r="F94" s="190" t="str">
        <f t="shared" ca="1" si="13"/>
        <v/>
      </c>
      <c r="G94" s="80">
        <f>IF(Parameters!$D$21 = 1, MAX(H94, I94),
IF(Parameters!$D$22 = 1, AVERAGE(H94,I94),
IF(Parameters!$D$23 = 1, IF(ISERROR(H94), I94, IFERROR(GEOMEAN(H94, I94), 0)),
IF(Parameters!$D$24, IF(AND(H94=10,I94=10),10,0),
IF(Parameters!$D$25, IF(AND(H94&gt;=7,I94&gt;=7),10,0),
IF(Parameters!$D$26, IF(AND(H94&gt;=7,I94&gt;=7), 10, IF(OR(AND(H94&gt;=7,I94&gt;=5),AND(H94&gt;=5,I94&gt;=7)),6,0)),
IF(Parameters!$D$27, IF(AND(H94&gt;=10,I94&gt;=10), 10, IF(OR(AND(H94&gt;=10,I94&gt;=5),AND(H94&gt;=5,I94&gt;=10)),6,0)),"no method")))))))</f>
        <v>0</v>
      </c>
      <c r="H94" s="80" cm="1">
        <f t="array" ref="H94">IF(
    SUM(IF(
            ISNUMBER(
                IF(
                    $M$4:$AD$4,
                    (M94:AD94),
                    "")),
            1,
            0))
        =0,
    NA(),
    IF(
        Parameters!$D$15=1,
        IF(
            SUM(--(ISNUMBER(IF($M$4:$AD$4=1,(M94:AD94),""))))&gt;0,
            MAX(IF(
                ISNUMBER(M94:AD94),
                IF(
                    M$4:AD$4=1,
                    M94:AD94,
                    ""),
                "")),
            MAX(IF(
                ISNUMBER(M94:AD94),
                IF(
                    M$4:AD$4=2,
                    M94:AD94,
                    ""),
                ""))
        ),
        IF(
            Parameters!$D$16=1,
            IFERROR(
                AVERAGE(IF(
                    ISNUMBER(M94:AD94),
                    IF(
                        M$4:AD$4=1,
                        M94:AD94,
                        ""),
                    "")),
                AVERAGE(IF(
                    ISNUMBER(M94:AD94),
                    IF(
                        M$4:AD$4=2,
                        M94:AD94,
                        ""),
                    ""))
            ),
            IF(
                Parameters!$D$17=1,
                IFERROR(
                    IF(
                        OR(
                            IF(
                                ISNUMBER(M94:AD94),
                                IF(
                                    M$4:AD$4=1,
                                    M94:AD94,
                                    ""),
                                "")
                            =0),
                        0,
                        GEOMEAN(IF(
                            ISNUMBER(M94:AD94),
                            IF(
                                M$4:AD$4=1,
                                M94:AD94,
                                ""),
                            ""))
                    ),
                    IF(
                        OR(IF(
                            ISNUMBER(M94:AD94),
                            IF(
                                M$4:AD$4=2,
                                M94:AD94,
                                ""),
                            "")
                            =0),
                        0,
                        GEOMEAN(IF(
                            ISNUMBER(M94:AD94),
                            IF(
                                M$4:AD$4=2,
                                M94:AD94,
                                ""),
                            "")))
                )
            )
        )
    )
)</f>
        <v>0</v>
      </c>
      <c r="I94" s="191" cm="1">
        <f t="array" ref="I94">IF(
    SUM(IF(
            ISNUMBER(
                IF(
                    $M$5:$AD$5,
                    (M94:AD94),
                    "")),
            1,
            0))
        =0,
    NA(),
    IF(
        Parameters!$D$15=1,
        IF(
            SUM(--(ISNUMBER(IF($M$5:$AD$5=1,(M94:AD94),""))))&gt;0,
            MAX(IF(
                ISNUMBER(M94:AD94),
                IF(
                    M$5:AD$5=1,
                    M94:AD94,
                    ""),
                "")),
            MAX(IF(
                ISNUMBER(M94:AD94),
                IF(
                    M$5:AD$5=2,
                    M94:AD94,
                    ""),
                ""))
        ),
        IF(
            Parameters!$D$16=1,
            IFERROR(
                AVERAGE(IF(
                    ISNUMBER(M94:AD94),
                    IF(
                        M$5:AD$5=1,
                        M94:AD94,
                        ""),
                    "")),
                AVERAGE(IF(
                    ISNUMBER(M94:AD94),
                    IF(
                        M$5:AD$5=2,
                        M94:AD94,
                        ""),
                    ""))
            ),
            IF(
                Parameters!$D$17=1,
                IFERROR(
                    IF(
                        OR(
                            IF(
                                ISNUMBER(M94:AD94),
                                IF(
                                    M$5:AD$5=1,
                                    M94:AD94,
                                    ""),
                                "")
                            =0),
                        0,
                        GEOMEAN(IF(
                            ISNUMBER(M94:AD94),
                            IF(
                                M$5:AD$5=1,
                                M94:AD94,
                                ""),
                            ""))
                    ),
                    IF(
                        OR(IF(
                            ISNUMBER(M94:AD94),
                            IF(
                                M$5:AD$5=2,
                                M94:AD94,
                                ""),
                            "")
                            =0),
                        0,
                        GEOMEAN(IF(
                            ISNUMBER(M94:AD94),
                            IF(
                                M$5:AD$5=2,
                                M94:AD94,
                                ""),
                            "")))
                )
            )
        )
    )
)</f>
        <v>0</v>
      </c>
      <c r="J94" s="242">
        <v>45103</v>
      </c>
      <c r="K94" s="242">
        <v>44900</v>
      </c>
      <c r="L94" s="91" t="s">
        <v>148</v>
      </c>
      <c r="M94" s="192">
        <v>0</v>
      </c>
      <c r="N94" s="192">
        <v>0</v>
      </c>
      <c r="O94" s="192" t="s">
        <v>409</v>
      </c>
      <c r="P94" s="192">
        <v>0</v>
      </c>
      <c r="Q94" s="192" t="s">
        <v>409</v>
      </c>
      <c r="R94" s="192">
        <v>0</v>
      </c>
      <c r="S94" s="192" t="s">
        <v>409</v>
      </c>
      <c r="T94" s="192" t="s">
        <v>409</v>
      </c>
      <c r="U94" s="192">
        <v>48.8</v>
      </c>
      <c r="V94" s="192" t="s">
        <v>409</v>
      </c>
      <c r="W94" s="192" t="s">
        <v>409</v>
      </c>
      <c r="X94" s="192" t="s">
        <v>409</v>
      </c>
      <c r="Y94" s="192">
        <v>0</v>
      </c>
      <c r="Z94" s="192" t="s">
        <v>409</v>
      </c>
      <c r="AA94" s="34"/>
      <c r="AB94" s="34"/>
      <c r="AC94" s="192"/>
      <c r="AD94" s="192"/>
      <c r="AE94" s="192"/>
      <c r="AF94" s="192"/>
      <c r="AG94" s="192"/>
      <c r="AH94" s="192"/>
    </row>
    <row r="95" spans="1:34" x14ac:dyDescent="0.2">
      <c r="A95" s="84">
        <v>88</v>
      </c>
      <c r="B95" s="84" t="str">
        <f ca="1"/>
        <v>Indonesia</v>
      </c>
      <c r="C95" s="84" t="str">
        <f ca="1"/>
        <v>IDN</v>
      </c>
      <c r="D95" s="219" t="str">
        <f ca="1"/>
        <v>EAS           East Asia &amp; Pacific</v>
      </c>
      <c r="E95" s="219" t="str">
        <f ca="1"/>
        <v>IBRD</v>
      </c>
      <c r="F95" s="190" t="str">
        <f t="shared" ca="1" si="13"/>
        <v/>
      </c>
      <c r="G95" s="80">
        <f>IF(Parameters!$D$21 = 1, MAX(H95, I95),
IF(Parameters!$D$22 = 1, AVERAGE(H95,I95),
IF(Parameters!$D$23 = 1, IF(ISERROR(H95), I95, IFERROR(GEOMEAN(H95, I95), 0)),
IF(Parameters!$D$24, IF(AND(H95=10,I95=10),10,0),
IF(Parameters!$D$25, IF(AND(H95&gt;=7,I95&gt;=7),10,0),
IF(Parameters!$D$26, IF(AND(H95&gt;=7,I95&gt;=7), 10, IF(OR(AND(H95&gt;=7,I95&gt;=5),AND(H95&gt;=5,I95&gt;=7)),6,0)),
IF(Parameters!$D$27, IF(AND(H95&gt;=10,I95&gt;=10), 10, IF(OR(AND(H95&gt;=10,I95&gt;=5),AND(H95&gt;=5,I95&gt;=10)),6,0)),"no method")))))))</f>
        <v>2.8801724703248457</v>
      </c>
      <c r="H95" s="80" cm="1">
        <f t="array" ref="H95">IF(
    SUM(IF(
            ISNUMBER(
                IF(
                    $M$4:$AD$4,
                    (M95:AD95),
                    "")),
            1,
            0))
        =0,
    NA(),
    IF(
        Parameters!$D$15=1,
        IF(
            SUM(--(ISNUMBER(IF($M$4:$AD$4=1,(M95:AD95),""))))&gt;0,
            MAX(IF(
                ISNUMBER(M95:AD95),
                IF(
                    M$4:AD$4=1,
                    M95:AD95,
                    ""),
                "")),
            MAX(IF(
                ISNUMBER(M95:AD95),
                IF(
                    M$4:AD$4=2,
                    M95:AD95,
                    ""),
                ""))
        ),
        IF(
            Parameters!$D$16=1,
            IFERROR(
                AVERAGE(IF(
                    ISNUMBER(M95:AD95),
                    IF(
                        M$4:AD$4=1,
                        M95:AD95,
                        ""),
                    "")),
                AVERAGE(IF(
                    ISNUMBER(M95:AD95),
                    IF(
                        M$4:AD$4=2,
                        M95:AD95,
                        ""),
                    ""))
            ),
            IF(
                Parameters!$D$17=1,
                IFERROR(
                    IF(
                        OR(
                            IF(
                                ISNUMBER(M95:AD95),
                                IF(
                                    M$4:AD$4=1,
                                    M95:AD95,
                                    ""),
                                "")
                            =0),
                        0,
                        GEOMEAN(IF(
                            ISNUMBER(M95:AD95),
                            IF(
                                M$4:AD$4=1,
                                M95:AD95,
                                ""),
                            ""))
                    ),
                    IF(
                        OR(IF(
                            ISNUMBER(M95:AD95),
                            IF(
                                M$4:AD$4=2,
                                M95:AD95,
                                ""),
                            "")
                            =0),
                        0,
                        GEOMEAN(IF(
                            ISNUMBER(M95:AD95),
                            IF(
                                M$4:AD$4=2,
                                M95:AD95,
                                ""),
                            "")))
                )
            )
        )
    )
)</f>
        <v>0.84230022931733795</v>
      </c>
      <c r="I95" s="191" cm="1">
        <f t="array" ref="I95">IF(
    SUM(IF(
            ISNUMBER(
                IF(
                    $M$5:$AD$5,
                    (M95:AD95),
                    "")),
            1,
            0))
        =0,
    NA(),
    IF(
        Parameters!$D$15=1,
        IF(
            SUM(--(ISNUMBER(IF($M$5:$AD$5=1,(M95:AD95),""))))&gt;0,
            MAX(IF(
                ISNUMBER(M95:AD95),
                IF(
                    M$5:AD$5=1,
                    M95:AD95,
                    ""),
                "")),
            MAX(IF(
                ISNUMBER(M95:AD95),
                IF(
                    M$5:AD$5=2,
                    M95:AD95,
                    ""),
                ""))
        ),
        IF(
            Parameters!$D$16=1,
            IFERROR(
                AVERAGE(IF(
                    ISNUMBER(M95:AD95),
                    IF(
                        M$5:AD$5=1,
                        M95:AD95,
                        ""),
                    "")),
                AVERAGE(IF(
                    ISNUMBER(M95:AD95),
                    IF(
                        M$5:AD$5=2,
                        M95:AD95,
                        ""),
                    ""))
            ),
            IF(
                Parameters!$D$17=1,
                IFERROR(
                    IF(
                        OR(
                            IF(
                                ISNUMBER(M95:AD95),
                                IF(
                                    M$5:AD$5=1,
                                    M95:AD95,
                                    ""),
                                "")
                            =0),
                        0,
                        GEOMEAN(IF(
                            ISNUMBER(M95:AD95),
                            IF(
                                M$5:AD$5=1,
                                M95:AD95,
                                ""),
                            ""))
                    ),
                    IF(
                        OR(IF(
                            ISNUMBER(M95:AD95),
                            IF(
                                M$5:AD$5=2,
                                M95:AD95,
                                ""),
                            "")
                            =0),
                        0,
                        GEOMEAN(IF(
                            ISNUMBER(M95:AD95),
                            IF(
                                M$5:AD$5=2,
                                M95:AD95,
                                ""),
                            "")))
                )
            )
        )
    )
)</f>
        <v>9.8484995849286694</v>
      </c>
      <c r="J95" s="242">
        <v>45103</v>
      </c>
      <c r="K95" s="242">
        <v>45259</v>
      </c>
      <c r="L95" s="91" t="s">
        <v>150</v>
      </c>
      <c r="M95" s="192">
        <v>0</v>
      </c>
      <c r="N95" s="192">
        <v>0.84230022931733795</v>
      </c>
      <c r="O95" s="192">
        <v>9.8484995849286694</v>
      </c>
      <c r="P95" s="192">
        <v>0</v>
      </c>
      <c r="Q95" s="192" t="s">
        <v>409</v>
      </c>
      <c r="R95" s="192">
        <v>0</v>
      </c>
      <c r="S95" s="192">
        <v>0</v>
      </c>
      <c r="T95" s="192" t="s">
        <v>409</v>
      </c>
      <c r="U95" s="192">
        <v>65.599999999999994</v>
      </c>
      <c r="V95" s="192">
        <v>0.98484995849286705</v>
      </c>
      <c r="W95" s="192" t="s">
        <v>409</v>
      </c>
      <c r="X95" s="192" t="s">
        <v>409</v>
      </c>
      <c r="Y95" s="192">
        <v>0</v>
      </c>
      <c r="Z95" s="192">
        <v>-4</v>
      </c>
      <c r="AA95" s="34"/>
      <c r="AB95" s="34"/>
      <c r="AC95" s="192"/>
      <c r="AD95" s="192"/>
      <c r="AE95" s="192"/>
      <c r="AF95" s="192"/>
      <c r="AG95" s="192"/>
      <c r="AH95" s="192"/>
    </row>
    <row r="96" spans="1:34" x14ac:dyDescent="0.2">
      <c r="A96" s="84">
        <v>89</v>
      </c>
      <c r="B96" s="84" t="str">
        <f ca="1"/>
        <v>Isle of Man</v>
      </c>
      <c r="C96" s="84" t="str">
        <f ca="1"/>
        <v>IMN</v>
      </c>
      <c r="D96" s="219" t="str">
        <f ca="1"/>
        <v>ECS           Europe &amp; Central Asia</v>
      </c>
      <c r="E96" s="219" t="str">
        <f ca="1"/>
        <v>NA</v>
      </c>
      <c r="F96" s="190" t="str">
        <f t="shared" ca="1" si="13"/>
        <v/>
      </c>
      <c r="G96" s="80">
        <f>IF(Parameters!$D$21 = 1, MAX(H96, I96),
IF(Parameters!$D$22 = 1, AVERAGE(H96,I96),
IF(Parameters!$D$23 = 1, IF(ISERROR(H96), I96, IFERROR(GEOMEAN(H96, I96), 0)),
IF(Parameters!$D$24, IF(AND(H96=10,I96=10),10,0),
IF(Parameters!$D$25, IF(AND(H96&gt;=7,I96&gt;=7),10,0),
IF(Parameters!$D$26, IF(AND(H96&gt;=7,I96&gt;=7), 10, IF(OR(AND(H96&gt;=7,I96&gt;=5),AND(H96&gt;=5,I96&gt;=7)),6,0)),
IF(Parameters!$D$27, IF(AND(H96&gt;=10,I96&gt;=10), 10, IF(OR(AND(H96&gt;=10,I96&gt;=5),AND(H96&gt;=5,I96&gt;=10)),6,0)),"no method")))))))</f>
        <v>0</v>
      </c>
      <c r="H96" s="80" cm="1">
        <f t="array" ref="H96">IF(
    SUM(IF(
            ISNUMBER(
                IF(
                    $M$4:$AD$4,
                    (M96:AD96),
                    "")),
            1,
            0))
        =0,
    NA(),
    IF(
        Parameters!$D$15=1,
        IF(
            SUM(--(ISNUMBER(IF($M$4:$AD$4=1,(M96:AD96),""))))&gt;0,
            MAX(IF(
                ISNUMBER(M96:AD96),
                IF(
                    M$4:AD$4=1,
                    M96:AD96,
                    ""),
                "")),
            MAX(IF(
                ISNUMBER(M96:AD96),
                IF(
                    M$4:AD$4=2,
                    M96:AD96,
                    ""),
                ""))
        ),
        IF(
            Parameters!$D$16=1,
            IFERROR(
                AVERAGE(IF(
                    ISNUMBER(M96:AD96),
                    IF(
                        M$4:AD$4=1,
                        M96:AD96,
                        ""),
                    "")),
                AVERAGE(IF(
                    ISNUMBER(M96:AD96),
                    IF(
                        M$4:AD$4=2,
                        M96:AD96,
                        ""),
                    ""))
            ),
            IF(
                Parameters!$D$17=1,
                IFERROR(
                    IF(
                        OR(
                            IF(
                                ISNUMBER(M96:AD96),
                                IF(
                                    M$4:AD$4=1,
                                    M96:AD96,
                                    ""),
                                "")
                            =0),
                        0,
                        GEOMEAN(IF(
                            ISNUMBER(M96:AD96),
                            IF(
                                M$4:AD$4=1,
                                M96:AD96,
                                ""),
                            ""))
                    ),
                    IF(
                        OR(IF(
                            ISNUMBER(M96:AD96),
                            IF(
                                M$4:AD$4=2,
                                M96:AD96,
                                ""),
                            "")
                            =0),
                        0,
                        GEOMEAN(IF(
                            ISNUMBER(M96:AD96),
                            IF(
                                M$4:AD$4=2,
                                M96:AD96,
                                ""),
                            "")))
                )
            )
        )
    )
)</f>
        <v>0</v>
      </c>
      <c r="I96" s="191" cm="1">
        <f t="array" ref="I96">IF(
    SUM(IF(
            ISNUMBER(
                IF(
                    $M$5:$AD$5,
                    (M96:AD96),
                    "")),
            1,
            0))
        =0,
    NA(),
    IF(
        Parameters!$D$15=1,
        IF(
            SUM(--(ISNUMBER(IF($M$5:$AD$5=1,(M96:AD96),""))))&gt;0,
            MAX(IF(
                ISNUMBER(M96:AD96),
                IF(
                    M$5:AD$5=1,
                    M96:AD96,
                    ""),
                "")),
            MAX(IF(
                ISNUMBER(M96:AD96),
                IF(
                    M$5:AD$5=2,
                    M96:AD96,
                    ""),
                ""))
        ),
        IF(
            Parameters!$D$16=1,
            IFERROR(
                AVERAGE(IF(
                    ISNUMBER(M96:AD96),
                    IF(
                        M$5:AD$5=1,
                        M96:AD96,
                        ""),
                    "")),
                AVERAGE(IF(
                    ISNUMBER(M96:AD96),
                    IF(
                        M$5:AD$5=2,
                        M96:AD96,
                        ""),
                    ""))
            ),
            IF(
                Parameters!$D$17=1,
                IFERROR(
                    IF(
                        OR(
                            IF(
                                ISNUMBER(M96:AD96),
                                IF(
                                    M$5:AD$5=1,
                                    M96:AD96,
                                    ""),
                                "")
                            =0),
                        0,
                        GEOMEAN(IF(
                            ISNUMBER(M96:AD96),
                            IF(
                                M$5:AD$5=1,
                                M96:AD96,
                                ""),
                            ""))
                    ),
                    IF(
                        OR(IF(
                            ISNUMBER(M96:AD96),
                            IF(
                                M$5:AD$5=2,
                                M96:AD96,
                                ""),
                            "")
                            =0),
                        0,
                        GEOMEAN(IF(
                            ISNUMBER(M96:AD96),
                            IF(
                                M$5:AD$5=2,
                                M96:AD96,
                                ""),
                            "")))
                )
            )
        )
    )
)</f>
        <v>0</v>
      </c>
      <c r="J96" s="242" t="s">
        <v>409</v>
      </c>
      <c r="K96" s="242" t="s">
        <v>409</v>
      </c>
      <c r="L96" s="91" t="s">
        <v>706</v>
      </c>
      <c r="M96" s="192">
        <v>0</v>
      </c>
      <c r="N96" s="192" t="s">
        <v>409</v>
      </c>
      <c r="O96" s="192" t="s">
        <v>409</v>
      </c>
      <c r="P96" s="192">
        <v>0</v>
      </c>
      <c r="Q96" s="192" t="s">
        <v>409</v>
      </c>
      <c r="R96" s="192" t="s">
        <v>409</v>
      </c>
      <c r="S96" s="192" t="s">
        <v>409</v>
      </c>
      <c r="T96" s="192" t="s">
        <v>409</v>
      </c>
      <c r="U96" s="192" t="s">
        <v>409</v>
      </c>
      <c r="V96" s="192" t="s">
        <v>409</v>
      </c>
      <c r="W96" s="192" t="s">
        <v>409</v>
      </c>
      <c r="X96" s="192" t="s">
        <v>409</v>
      </c>
      <c r="Y96" s="192" t="s">
        <v>409</v>
      </c>
      <c r="Z96" s="192" t="s">
        <v>409</v>
      </c>
      <c r="AA96" s="34"/>
      <c r="AB96" s="34"/>
      <c r="AC96" s="192"/>
      <c r="AD96" s="192"/>
      <c r="AE96" s="192"/>
      <c r="AF96" s="192"/>
      <c r="AG96" s="192"/>
      <c r="AH96" s="192"/>
    </row>
    <row r="97" spans="1:34" x14ac:dyDescent="0.2">
      <c r="A97" s="84">
        <v>90</v>
      </c>
      <c r="B97" s="84" t="str">
        <f ca="1"/>
        <v>India</v>
      </c>
      <c r="C97" s="84" t="str">
        <f ca="1"/>
        <v>IND</v>
      </c>
      <c r="D97" s="219" t="str">
        <f ca="1"/>
        <v>SAS           South Asia</v>
      </c>
      <c r="E97" s="219" t="str">
        <f ca="1"/>
        <v>IBRD</v>
      </c>
      <c r="F97" s="190" t="str">
        <f t="shared" ca="1" si="13"/>
        <v/>
      </c>
      <c r="G97" s="80">
        <f>IF(Parameters!$D$21 = 1, MAX(H97, I97),
IF(Parameters!$D$22 = 1, AVERAGE(H97,I97),
IF(Parameters!$D$23 = 1, IF(ISERROR(H97), I97, IFERROR(GEOMEAN(H97, I97), 0)),
IF(Parameters!$D$24, IF(AND(H97=10,I97=10),10,0),
IF(Parameters!$D$25, IF(AND(H97&gt;=7,I97&gt;=7),10,0),
IF(Parameters!$D$26, IF(AND(H97&gt;=7,I97&gt;=7), 10, IF(OR(AND(H97&gt;=7,I97&gt;=5),AND(H97&gt;=5,I97&gt;=7)),6,0)),
IF(Parameters!$D$27, IF(AND(H97&gt;=10,I97&gt;=10), 10, IF(OR(AND(H97&gt;=10,I97&gt;=5),AND(H97&gt;=5,I97&gt;=10)),6,0)),"no method")))))))</f>
        <v>3.1147852988778268</v>
      </c>
      <c r="H97" s="80" cm="1">
        <f t="array" ref="H97">IF(
    SUM(IF(
            ISNUMBER(
                IF(
                    $M$4:$AD$4,
                    (M97:AD97),
                    "")),
            1,
            0))
        =0,
    NA(),
    IF(
        Parameters!$D$15=1,
        IF(
            SUM(--(ISNUMBER(IF($M$4:$AD$4=1,(M97:AD97),""))))&gt;0,
            MAX(IF(
                ISNUMBER(M97:AD97),
                IF(
                    M$4:AD$4=1,
                    M97:AD97,
                    ""),
                "")),
            MAX(IF(
                ISNUMBER(M97:AD97),
                IF(
                    M$4:AD$4=2,
                    M97:AD97,
                    ""),
                ""))
        ),
        IF(
            Parameters!$D$16=1,
            IFERROR(
                AVERAGE(IF(
                    ISNUMBER(M97:AD97),
                    IF(
                        M$4:AD$4=1,
                        M97:AD97,
                        ""),
                    "")),
                AVERAGE(IF(
                    ISNUMBER(M97:AD97),
                    IF(
                        M$4:AD$4=2,
                        M97:AD97,
                        ""),
                    ""))
            ),
            IF(
                Parameters!$D$17=1,
                IFERROR(
                    IF(
                        OR(
                            IF(
                                ISNUMBER(M97:AD97),
                                IF(
                                    M$4:AD$4=1,
                                    M97:AD97,
                                    ""),
                                "")
                            =0),
                        0,
                        GEOMEAN(IF(
                            ISNUMBER(M97:AD97),
                            IF(
                                M$4:AD$4=1,
                                M97:AD97,
                                ""),
                            ""))
                    ),
                    IF(
                        OR(IF(
                            ISNUMBER(M97:AD97),
                            IF(
                                M$4:AD$4=2,
                                M97:AD97,
                                ""),
                            "")
                            =0),
                        0,
                        GEOMEAN(IF(
                            ISNUMBER(M97:AD97),
                            IF(
                                M$4:AD$4=2,
                                M97:AD97,
                                ""),
                            "")))
                )
            )
        )
    )
)</f>
        <v>2.71652848826953</v>
      </c>
      <c r="I97" s="191" cm="1">
        <f t="array" ref="I97">IF(
    SUM(IF(
            ISNUMBER(
                IF(
                    $M$5:$AD$5,
                    (M97:AD97),
                    "")),
            1,
            0))
        =0,
    NA(),
    IF(
        Parameters!$D$15=1,
        IF(
            SUM(--(ISNUMBER(IF($M$5:$AD$5=1,(M97:AD97),""))))&gt;0,
            MAX(IF(
                ISNUMBER(M97:AD97),
                IF(
                    M$5:AD$5=1,
                    M97:AD97,
                    ""),
                "")),
            MAX(IF(
                ISNUMBER(M97:AD97),
                IF(
                    M$5:AD$5=2,
                    M97:AD97,
                    ""),
                ""))
        ),
        IF(
            Parameters!$D$16=1,
            IFERROR(
                AVERAGE(IF(
                    ISNUMBER(M97:AD97),
                    IF(
                        M$5:AD$5=1,
                        M97:AD97,
                        ""),
                    "")),
                AVERAGE(IF(
                    ISNUMBER(M97:AD97),
                    IF(
                        M$5:AD$5=2,
                        M97:AD97,
                        ""),
                    ""))
            ),
            IF(
                Parameters!$D$17=1,
                IFERROR(
                    IF(
                        OR(
                            IF(
                                ISNUMBER(M97:AD97),
                                IF(
                                    M$5:AD$5=1,
                                    M97:AD97,
                                    ""),
                                "")
                            =0),
                        0,
                        GEOMEAN(IF(
                            ISNUMBER(M97:AD97),
                            IF(
                                M$5:AD$5=1,
                                M97:AD97,
                                ""),
                            ""))
                    ),
                    IF(
                        OR(IF(
                            ISNUMBER(M97:AD97),
                            IF(
                                M$5:AD$5=2,
                                M97:AD97,
                                ""),
                            "")
                            =0),
                        0,
                        GEOMEAN(IF(
                            ISNUMBER(M97:AD97),
                            IF(
                                M$5:AD$5=2,
                                M97:AD97,
                                ""),
                            "")))
                )
            )
        )
    )
)</f>
        <v>3.5714285714285601</v>
      </c>
      <c r="J97" s="242">
        <v>45103</v>
      </c>
      <c r="K97" s="242">
        <v>45218</v>
      </c>
      <c r="L97" s="91" t="s">
        <v>152</v>
      </c>
      <c r="M97" s="192">
        <v>0</v>
      </c>
      <c r="N97" s="192">
        <v>2.71652848826953</v>
      </c>
      <c r="O97" s="192">
        <v>3.2830893515831399</v>
      </c>
      <c r="P97" s="192">
        <v>0</v>
      </c>
      <c r="Q97" s="192" t="s">
        <v>409</v>
      </c>
      <c r="R97" s="192">
        <v>3.5714285714285601</v>
      </c>
      <c r="S97" s="192">
        <v>2.4408468244084598</v>
      </c>
      <c r="T97" s="192" t="s">
        <v>409</v>
      </c>
      <c r="U97" s="192">
        <v>74.099999999999994</v>
      </c>
      <c r="V97" s="192">
        <v>0.328308935158314</v>
      </c>
      <c r="W97" s="192" t="s">
        <v>409</v>
      </c>
      <c r="X97" s="192" t="s">
        <v>409</v>
      </c>
      <c r="Y97" s="192">
        <v>7.1428571428571397E-2</v>
      </c>
      <c r="Z97" s="192">
        <v>6.1021170610211604</v>
      </c>
      <c r="AA97" s="34"/>
      <c r="AB97" s="34"/>
      <c r="AC97" s="192"/>
      <c r="AD97" s="192"/>
      <c r="AE97" s="192"/>
      <c r="AF97" s="192"/>
      <c r="AG97" s="192"/>
      <c r="AH97" s="192"/>
    </row>
    <row r="98" spans="1:34" x14ac:dyDescent="0.2">
      <c r="A98" s="84">
        <v>91</v>
      </c>
      <c r="B98" s="84" t="str">
        <f ca="1"/>
        <v>Ireland</v>
      </c>
      <c r="C98" s="84" t="str">
        <f ca="1"/>
        <v>IRL</v>
      </c>
      <c r="D98" s="219" t="str">
        <f ca="1"/>
        <v>ECS           Europe &amp; Central Asia</v>
      </c>
      <c r="E98" s="219" t="str">
        <f ca="1"/>
        <v>NA</v>
      </c>
      <c r="F98" s="190" t="str">
        <f t="shared" ca="1" si="13"/>
        <v/>
      </c>
      <c r="G98" s="80">
        <f>IF(Parameters!$D$21 = 1, MAX(H98, I98),
IF(Parameters!$D$22 = 1, AVERAGE(H98,I98),
IF(Parameters!$D$23 = 1, IF(ISERROR(H98), I98, IFERROR(GEOMEAN(H98, I98), 0)),
IF(Parameters!$D$24, IF(AND(H98=10,I98=10),10,0),
IF(Parameters!$D$25, IF(AND(H98&gt;=7,I98&gt;=7),10,0),
IF(Parameters!$D$26, IF(AND(H98&gt;=7,I98&gt;=7), 10, IF(OR(AND(H98&gt;=7,I98&gt;=5),AND(H98&gt;=5,I98&gt;=7)),6,0)),
IF(Parameters!$D$27, IF(AND(H98&gt;=10,I98&gt;=10), 10, IF(OR(AND(H98&gt;=10,I98&gt;=5),AND(H98&gt;=5,I98&gt;=10)),6,0)),"no method")))))))</f>
        <v>0</v>
      </c>
      <c r="H98" s="80" cm="1">
        <f t="array" ref="H98">IF(
    SUM(IF(
            ISNUMBER(
                IF(
                    $M$4:$AD$4,
                    (M98:AD98),
                    "")),
            1,
            0))
        =0,
    NA(),
    IF(
        Parameters!$D$15=1,
        IF(
            SUM(--(ISNUMBER(IF($M$4:$AD$4=1,(M98:AD98),""))))&gt;0,
            MAX(IF(
                ISNUMBER(M98:AD98),
                IF(
                    M$4:AD$4=1,
                    M98:AD98,
                    ""),
                "")),
            MAX(IF(
                ISNUMBER(M98:AD98),
                IF(
                    M$4:AD$4=2,
                    M98:AD98,
                    ""),
                ""))
        ),
        IF(
            Parameters!$D$16=1,
            IFERROR(
                AVERAGE(IF(
                    ISNUMBER(M98:AD98),
                    IF(
                        M$4:AD$4=1,
                        M98:AD98,
                        ""),
                    "")),
                AVERAGE(IF(
                    ISNUMBER(M98:AD98),
                    IF(
                        M$4:AD$4=2,
                        M98:AD98,
                        ""),
                    ""))
            ),
            IF(
                Parameters!$D$17=1,
                IFERROR(
                    IF(
                        OR(
                            IF(
                                ISNUMBER(M98:AD98),
                                IF(
                                    M$4:AD$4=1,
                                    M98:AD98,
                                    ""),
                                "")
                            =0),
                        0,
                        GEOMEAN(IF(
                            ISNUMBER(M98:AD98),
                            IF(
                                M$4:AD$4=1,
                                M98:AD98,
                                ""),
                            ""))
                    ),
                    IF(
                        OR(IF(
                            ISNUMBER(M98:AD98),
                            IF(
                                M$4:AD$4=2,
                                M98:AD98,
                                ""),
                            "")
                            =0),
                        0,
                        GEOMEAN(IF(
                            ISNUMBER(M98:AD98),
                            IF(
                                M$4:AD$4=2,
                                M98:AD98,
                                ""),
                            "")))
                )
            )
        )
    )
)</f>
        <v>0</v>
      </c>
      <c r="I98" s="191" cm="1">
        <f t="array" ref="I98">IF(
    SUM(IF(
            ISNUMBER(
                IF(
                    $M$5:$AD$5,
                    (M98:AD98),
                    "")),
            1,
            0))
        =0,
    NA(),
    IF(
        Parameters!$D$15=1,
        IF(
            SUM(--(ISNUMBER(IF($M$5:$AD$5=1,(M98:AD98),""))))&gt;0,
            MAX(IF(
                ISNUMBER(M98:AD98),
                IF(
                    M$5:AD$5=1,
                    M98:AD98,
                    ""),
                "")),
            MAX(IF(
                ISNUMBER(M98:AD98),
                IF(
                    M$5:AD$5=2,
                    M98:AD98,
                    ""),
                ""))
        ),
        IF(
            Parameters!$D$16=1,
            IFERROR(
                AVERAGE(IF(
                    ISNUMBER(M98:AD98),
                    IF(
                        M$5:AD$5=1,
                        M98:AD98,
                        ""),
                    "")),
                AVERAGE(IF(
                    ISNUMBER(M98:AD98),
                    IF(
                        M$5:AD$5=2,
                        M98:AD98,
                        ""),
                    ""))
            ),
            IF(
                Parameters!$D$17=1,
                IFERROR(
                    IF(
                        OR(
                            IF(
                                ISNUMBER(M98:AD98),
                                IF(
                                    M$5:AD$5=1,
                                    M98:AD98,
                                    ""),
                                "")
                            =0),
                        0,
                        GEOMEAN(IF(
                            ISNUMBER(M98:AD98),
                            IF(
                                M$5:AD$5=1,
                                M98:AD98,
                                ""),
                            ""))
                    ),
                    IF(
                        OR(IF(
                            ISNUMBER(M98:AD98),
                            IF(
                                M$5:AD$5=2,
                                M98:AD98,
                                ""),
                            "")
                            =0),
                        0,
                        GEOMEAN(IF(
                            ISNUMBER(M98:AD98),
                            IF(
                                M$5:AD$5=2,
                                M98:AD98,
                                ""),
                            "")))
                )
            )
        )
    )
)</f>
        <v>0</v>
      </c>
      <c r="J98" s="242">
        <v>45103</v>
      </c>
      <c r="K98" s="242">
        <v>45142</v>
      </c>
      <c r="L98" s="91" t="s">
        <v>154</v>
      </c>
      <c r="M98" s="192">
        <v>0</v>
      </c>
      <c r="N98" s="192">
        <v>0</v>
      </c>
      <c r="O98" s="192" t="s">
        <v>409</v>
      </c>
      <c r="P98" s="192">
        <v>0</v>
      </c>
      <c r="Q98" s="192" t="s">
        <v>409</v>
      </c>
      <c r="R98" s="192">
        <v>0</v>
      </c>
      <c r="S98" s="192" t="s">
        <v>409</v>
      </c>
      <c r="T98" s="192" t="s">
        <v>409</v>
      </c>
      <c r="U98" s="192">
        <v>19.5</v>
      </c>
      <c r="V98" s="192" t="s">
        <v>409</v>
      </c>
      <c r="W98" s="192" t="s">
        <v>409</v>
      </c>
      <c r="X98" s="192" t="s">
        <v>409</v>
      </c>
      <c r="Y98" s="192">
        <v>-7.1428571428571397E-2</v>
      </c>
      <c r="Z98" s="192" t="s">
        <v>409</v>
      </c>
      <c r="AA98" s="34"/>
      <c r="AB98" s="34"/>
      <c r="AC98" s="192"/>
      <c r="AD98" s="192"/>
      <c r="AE98" s="192"/>
      <c r="AF98" s="192"/>
      <c r="AG98" s="192"/>
      <c r="AH98" s="192"/>
    </row>
    <row r="99" spans="1:34" x14ac:dyDescent="0.2">
      <c r="A99" s="84">
        <v>92</v>
      </c>
      <c r="B99" s="84" t="str">
        <f ca="1"/>
        <v>Iran, Islamic Rep.</v>
      </c>
      <c r="C99" s="84" t="str">
        <f ca="1"/>
        <v>IRN</v>
      </c>
      <c r="D99" s="219" t="str">
        <f ca="1"/>
        <v>MEA           Middle East &amp; North Africa</v>
      </c>
      <c r="E99" s="219" t="str">
        <f ca="1"/>
        <v>IBRD</v>
      </c>
      <c r="F99" s="190" t="str">
        <f t="shared" ca="1" si="13"/>
        <v/>
      </c>
      <c r="G99" s="80">
        <f>IF(Parameters!$D$21 = 1, MAX(H99, I99),
IF(Parameters!$D$22 = 1, AVERAGE(H99,I99),
IF(Parameters!$D$23 = 1, IF(ISERROR(H99), I99, IFERROR(GEOMEAN(H99, I99), 0)),
IF(Parameters!$D$24, IF(AND(H99=10,I99=10),10,0),
IF(Parameters!$D$25, IF(AND(H99&gt;=7,I99&gt;=7),10,0),
IF(Parameters!$D$26, IF(AND(H99&gt;=7,I99&gt;=7), 10, IF(OR(AND(H99&gt;=7,I99&gt;=5),AND(H99&gt;=5,I99&gt;=7)),6,0)),
IF(Parameters!$D$27, IF(AND(H99&gt;=10,I99&gt;=10), 10, IF(OR(AND(H99&gt;=10,I99&gt;=5),AND(H99&gt;=5,I99&gt;=10)),6,0)),"no method")))))))</f>
        <v>0</v>
      </c>
      <c r="H99" s="80" cm="1">
        <f t="array" ref="H99">IF(
    SUM(IF(
            ISNUMBER(
                IF(
                    $M$4:$AD$4,
                    (M99:AD99),
                    "")),
            1,
            0))
        =0,
    NA(),
    IF(
        Parameters!$D$15=1,
        IF(
            SUM(--(ISNUMBER(IF($M$4:$AD$4=1,(M99:AD99),""))))&gt;0,
            MAX(IF(
                ISNUMBER(M99:AD99),
                IF(
                    M$4:AD$4=1,
                    M99:AD99,
                    ""),
                "")),
            MAX(IF(
                ISNUMBER(M99:AD99),
                IF(
                    M$4:AD$4=2,
                    M99:AD99,
                    ""),
                ""))
        ),
        IF(
            Parameters!$D$16=1,
            IFERROR(
                AVERAGE(IF(
                    ISNUMBER(M99:AD99),
                    IF(
                        M$4:AD$4=1,
                        M99:AD99,
                        ""),
                    "")),
                AVERAGE(IF(
                    ISNUMBER(M99:AD99),
                    IF(
                        M$4:AD$4=2,
                        M99:AD99,
                        ""),
                    ""))
            ),
            IF(
                Parameters!$D$17=1,
                IFERROR(
                    IF(
                        OR(
                            IF(
                                ISNUMBER(M99:AD99),
                                IF(
                                    M$4:AD$4=1,
                                    M99:AD99,
                                    ""),
                                "")
                            =0),
                        0,
                        GEOMEAN(IF(
                            ISNUMBER(M99:AD99),
                            IF(
                                M$4:AD$4=1,
                                M99:AD99,
                                ""),
                            ""))
                    ),
                    IF(
                        OR(IF(
                            ISNUMBER(M99:AD99),
                            IF(
                                M$4:AD$4=2,
                                M99:AD99,
                                ""),
                            "")
                            =0),
                        0,
                        GEOMEAN(IF(
                            ISNUMBER(M99:AD99),
                            IF(
                                M$4:AD$4=2,
                                M99:AD99,
                                ""),
                            "")))
                )
            )
        )
    )
)</f>
        <v>5.2081495854647999</v>
      </c>
      <c r="I99" s="191" cm="1">
        <f t="array" ref="I99">IF(
    SUM(IF(
            ISNUMBER(
                IF(
                    $M$5:$AD$5,
                    (M99:AD99),
                    "")),
            1,
            0))
        =0,
    NA(),
    IF(
        Parameters!$D$15=1,
        IF(
            SUM(--(ISNUMBER(IF($M$5:$AD$5=1,(M99:AD99),""))))&gt;0,
            MAX(IF(
                ISNUMBER(M99:AD99),
                IF(
                    M$5:AD$5=1,
                    M99:AD99,
                    ""),
                "")),
            MAX(IF(
                ISNUMBER(M99:AD99),
                IF(
                    M$5:AD$5=2,
                    M99:AD99,
                    ""),
                ""))
        ),
        IF(
            Parameters!$D$16=1,
            IFERROR(
                AVERAGE(IF(
                    ISNUMBER(M99:AD99),
                    IF(
                        M$5:AD$5=1,
                        M99:AD99,
                        ""),
                    "")),
                AVERAGE(IF(
                    ISNUMBER(M99:AD99),
                    IF(
                        M$5:AD$5=2,
                        M99:AD99,
                        ""),
                    ""))
            ),
            IF(
                Parameters!$D$17=1,
                IFERROR(
                    IF(
                        OR(
                            IF(
                                ISNUMBER(M99:AD99),
                                IF(
                                    M$5:AD$5=1,
                                    M99:AD99,
                                    ""),
                                "")
                            =0),
                        0,
                        GEOMEAN(IF(
                            ISNUMBER(M99:AD99),
                            IF(
                                M$5:AD$5=1,
                                M99:AD99,
                                ""),
                            ""))
                    ),
                    IF(
                        OR(IF(
                            ISNUMBER(M99:AD99),
                            IF(
                                M$5:AD$5=2,
                                M99:AD99,
                                ""),
                            "")
                            =0),
                        0,
                        GEOMEAN(IF(
                            ISNUMBER(M99:AD99),
                            IF(
                                M$5:AD$5=2,
                                M99:AD99,
                                ""),
                            "")))
                )
            )
        )
    )
)</f>
        <v>0</v>
      </c>
      <c r="J99" s="242">
        <v>45103</v>
      </c>
      <c r="K99" s="242">
        <v>45271</v>
      </c>
      <c r="L99" s="91" t="s">
        <v>155</v>
      </c>
      <c r="M99" s="192">
        <v>0</v>
      </c>
      <c r="N99" s="192">
        <v>5.2081495854647999</v>
      </c>
      <c r="O99" s="192">
        <v>0</v>
      </c>
      <c r="P99" s="192">
        <v>0</v>
      </c>
      <c r="Q99" s="192" t="s">
        <v>409</v>
      </c>
      <c r="R99" s="192">
        <v>0</v>
      </c>
      <c r="S99" s="192">
        <v>0</v>
      </c>
      <c r="T99" s="192" t="s">
        <v>409</v>
      </c>
      <c r="U99" s="192">
        <v>85.4</v>
      </c>
      <c r="V99" s="192">
        <v>-0.59824182583285801</v>
      </c>
      <c r="W99" s="192" t="s">
        <v>409</v>
      </c>
      <c r="X99" s="192" t="s">
        <v>409</v>
      </c>
      <c r="Y99" s="192">
        <v>0</v>
      </c>
      <c r="Z99" s="192">
        <v>-10.4477611940298</v>
      </c>
      <c r="AA99" s="34"/>
      <c r="AB99" s="34"/>
      <c r="AC99" s="192"/>
      <c r="AD99" s="192"/>
      <c r="AE99" s="192"/>
      <c r="AF99" s="192"/>
      <c r="AG99" s="192"/>
      <c r="AH99" s="192"/>
    </row>
    <row r="100" spans="1:34" x14ac:dyDescent="0.2">
      <c r="A100" s="84">
        <v>93</v>
      </c>
      <c r="B100" s="84" t="str">
        <f ca="1"/>
        <v>Iraq</v>
      </c>
      <c r="C100" s="84" t="str">
        <f ca="1"/>
        <v>IRQ</v>
      </c>
      <c r="D100" s="219" t="str">
        <f ca="1"/>
        <v>MEA           Middle East &amp; North Africa</v>
      </c>
      <c r="E100" s="219" t="str">
        <f ca="1"/>
        <v>IBRD</v>
      </c>
      <c r="F100" s="190" t="str">
        <f t="shared" ca="1" si="13"/>
        <v/>
      </c>
      <c r="G100" s="80">
        <f>IF(Parameters!$D$21 = 1, MAX(H100, I100),
IF(Parameters!$D$22 = 1, AVERAGE(H100,I100),
IF(Parameters!$D$23 = 1, IF(ISERROR(H100), I100, IFERROR(GEOMEAN(H100, I100), 0)),
IF(Parameters!$D$24, IF(AND(H100=10,I100=10),10,0),
IF(Parameters!$D$25, IF(AND(H100&gt;=7,I100&gt;=7),10,0),
IF(Parameters!$D$26, IF(AND(H100&gt;=7,I100&gt;=7), 10, IF(OR(AND(H100&gt;=7,I100&gt;=5),AND(H100&gt;=5,I100&gt;=7)),6,0)),
IF(Parameters!$D$27, IF(AND(H100&gt;=10,I100&gt;=10), 10, IF(OR(AND(H100&gt;=10,I100&gt;=5),AND(H100&gt;=5,I100&gt;=10)),6,0)),"no method")))))))</f>
        <v>0</v>
      </c>
      <c r="H100" s="80" cm="1">
        <f t="array" ref="H100">IF(
    SUM(IF(
            ISNUMBER(
                IF(
                    $M$4:$AD$4,
                    (M100:AD100),
                    "")),
            1,
            0))
        =0,
    NA(),
    IF(
        Parameters!$D$15=1,
        IF(
            SUM(--(ISNUMBER(IF($M$4:$AD$4=1,(M100:AD100),""))))&gt;0,
            MAX(IF(
                ISNUMBER(M100:AD100),
                IF(
                    M$4:AD$4=1,
                    M100:AD100,
                    ""),
                "")),
            MAX(IF(
                ISNUMBER(M100:AD100),
                IF(
                    M$4:AD$4=2,
                    M100:AD100,
                    ""),
                ""))
        ),
        IF(
            Parameters!$D$16=1,
            IFERROR(
                AVERAGE(IF(
                    ISNUMBER(M100:AD100),
                    IF(
                        M$4:AD$4=1,
                        M100:AD100,
                        ""),
                    "")),
                AVERAGE(IF(
                    ISNUMBER(M100:AD100),
                    IF(
                        M$4:AD$4=2,
                        M100:AD100,
                        ""),
                    ""))
            ),
            IF(
                Parameters!$D$17=1,
                IFERROR(
                    IF(
                        OR(
                            IF(
                                ISNUMBER(M100:AD100),
                                IF(
                                    M$4:AD$4=1,
                                    M100:AD100,
                                    ""),
                                "")
                            =0),
                        0,
                        GEOMEAN(IF(
                            ISNUMBER(M100:AD100),
                            IF(
                                M$4:AD$4=1,
                                M100:AD100,
                                ""),
                            ""))
                    ),
                    IF(
                        OR(IF(
                            ISNUMBER(M100:AD100),
                            IF(
                                M$4:AD$4=2,
                                M100:AD100,
                                ""),
                            "")
                            =0),
                        0,
                        GEOMEAN(IF(
                            ISNUMBER(M100:AD100),
                            IF(
                                M$4:AD$4=2,
                                M100:AD100,
                                ""),
                            "")))
                )
            )
        )
    )
)</f>
        <v>10</v>
      </c>
      <c r="I100" s="191" cm="1">
        <f t="array" ref="I100">IF(
    SUM(IF(
            ISNUMBER(
                IF(
                    $M$5:$AD$5,
                    (M100:AD100),
                    "")),
            1,
            0))
        =0,
    NA(),
    IF(
        Parameters!$D$15=1,
        IF(
            SUM(--(ISNUMBER(IF($M$5:$AD$5=1,(M100:AD100),""))))&gt;0,
            MAX(IF(
                ISNUMBER(M100:AD100),
                IF(
                    M$5:AD$5=1,
                    M100:AD100,
                    ""),
                "")),
            MAX(IF(
                ISNUMBER(M100:AD100),
                IF(
                    M$5:AD$5=2,
                    M100:AD100,
                    ""),
                ""))
        ),
        IF(
            Parameters!$D$16=1,
            IFERROR(
                AVERAGE(IF(
                    ISNUMBER(M100:AD100),
                    IF(
                        M$5:AD$5=1,
                        M100:AD100,
                        ""),
                    "")),
                AVERAGE(IF(
                    ISNUMBER(M100:AD100),
                    IF(
                        M$5:AD$5=2,
                        M100:AD100,
                        ""),
                    ""))
            ),
            IF(
                Parameters!$D$17=1,
                IFERROR(
                    IF(
                        OR(
                            IF(
                                ISNUMBER(M100:AD100),
                                IF(
                                    M$5:AD$5=1,
                                    M100:AD100,
                                    ""),
                                "")
                            =0),
                        0,
                        GEOMEAN(IF(
                            ISNUMBER(M100:AD100),
                            IF(
                                M$5:AD$5=1,
                                M100:AD100,
                                ""),
                            ""))
                    ),
                    IF(
                        OR(IF(
                            ISNUMBER(M100:AD100),
                            IF(
                                M$5:AD$5=2,
                                M100:AD100,
                                ""),
                            "")
                            =0),
                        0,
                        GEOMEAN(IF(
                            ISNUMBER(M100:AD100),
                            IF(
                                M$5:AD$5=2,
                                M100:AD100,
                                ""),
                            "")))
                )
            )
        )
    )
)</f>
        <v>0</v>
      </c>
      <c r="J100" s="242">
        <v>44778</v>
      </c>
      <c r="K100" s="242">
        <v>45271</v>
      </c>
      <c r="L100" s="91" t="s">
        <v>157</v>
      </c>
      <c r="M100" s="192">
        <v>10</v>
      </c>
      <c r="N100" s="192">
        <v>6.5311342388428297</v>
      </c>
      <c r="O100" s="192">
        <v>0</v>
      </c>
      <c r="P100" s="192">
        <v>0</v>
      </c>
      <c r="Q100" s="192" t="s">
        <v>409</v>
      </c>
      <c r="R100" s="192">
        <v>0</v>
      </c>
      <c r="S100" s="192">
        <v>0</v>
      </c>
      <c r="T100" s="192" t="s">
        <v>622</v>
      </c>
      <c r="U100" s="192">
        <v>91.4</v>
      </c>
      <c r="V100" s="192">
        <v>-1.67529463686511</v>
      </c>
      <c r="W100" s="192" t="s">
        <v>409</v>
      </c>
      <c r="X100" s="192" t="s">
        <v>409</v>
      </c>
      <c r="Y100" s="192">
        <v>0</v>
      </c>
      <c r="Z100" s="192">
        <v>-15.659679408138</v>
      </c>
      <c r="AA100" s="34"/>
      <c r="AB100" s="34"/>
      <c r="AC100" s="192"/>
      <c r="AD100" s="192"/>
      <c r="AE100" s="192"/>
      <c r="AF100" s="192"/>
      <c r="AG100" s="192"/>
      <c r="AH100" s="192"/>
    </row>
    <row r="101" spans="1:34" x14ac:dyDescent="0.2">
      <c r="A101" s="84">
        <v>94</v>
      </c>
      <c r="B101" s="84" t="str">
        <f ca="1"/>
        <v>Iceland</v>
      </c>
      <c r="C101" s="84" t="str">
        <f ca="1"/>
        <v>ISL</v>
      </c>
      <c r="D101" s="219" t="str">
        <f ca="1"/>
        <v>ECS           Europe &amp; Central Asia</v>
      </c>
      <c r="E101" s="219" t="str">
        <f ca="1"/>
        <v>NA</v>
      </c>
      <c r="F101" s="190" t="str">
        <f t="shared" ca="1" si="13"/>
        <v/>
      </c>
      <c r="G101" s="80">
        <f>IF(Parameters!$D$21 = 1, MAX(H101, I101),
IF(Parameters!$D$22 = 1, AVERAGE(H101,I101),
IF(Parameters!$D$23 = 1, IF(ISERROR(H101), I101, IFERROR(GEOMEAN(H101, I101), 0)),
IF(Parameters!$D$24, IF(AND(H101=10,I101=10),10,0),
IF(Parameters!$D$25, IF(AND(H101&gt;=7,I101&gt;=7),10,0),
IF(Parameters!$D$26, IF(AND(H101&gt;=7,I101&gt;=7), 10, IF(OR(AND(H101&gt;=7,I101&gt;=5),AND(H101&gt;=5,I101&gt;=7)),6,0)),
IF(Parameters!$D$27, IF(AND(H101&gt;=10,I101&gt;=10), 10, IF(OR(AND(H101&gt;=10,I101&gt;=5),AND(H101&gt;=5,I101&gt;=10)),6,0)),"no method")))))))</f>
        <v>0</v>
      </c>
      <c r="H101" s="80" cm="1">
        <f t="array" ref="H101">IF(
    SUM(IF(
            ISNUMBER(
                IF(
                    $M$4:$AD$4,
                    (M101:AD101),
                    "")),
            1,
            0))
        =0,
    NA(),
    IF(
        Parameters!$D$15=1,
        IF(
            SUM(--(ISNUMBER(IF($M$4:$AD$4=1,(M101:AD101),""))))&gt;0,
            MAX(IF(
                ISNUMBER(M101:AD101),
                IF(
                    M$4:AD$4=1,
                    M101:AD101,
                    ""),
                "")),
            MAX(IF(
                ISNUMBER(M101:AD101),
                IF(
                    M$4:AD$4=2,
                    M101:AD101,
                    ""),
                ""))
        ),
        IF(
            Parameters!$D$16=1,
            IFERROR(
                AVERAGE(IF(
                    ISNUMBER(M101:AD101),
                    IF(
                        M$4:AD$4=1,
                        M101:AD101,
                        ""),
                    "")),
                AVERAGE(IF(
                    ISNUMBER(M101:AD101),
                    IF(
                        M$4:AD$4=2,
                        M101:AD101,
                        ""),
                    ""))
            ),
            IF(
                Parameters!$D$17=1,
                IFERROR(
                    IF(
                        OR(
                            IF(
                                ISNUMBER(M101:AD101),
                                IF(
                                    M$4:AD$4=1,
                                    M101:AD101,
                                    ""),
                                "")
                            =0),
                        0,
                        GEOMEAN(IF(
                            ISNUMBER(M101:AD101),
                            IF(
                                M$4:AD$4=1,
                                M101:AD101,
                                ""),
                            ""))
                    ),
                    IF(
                        OR(IF(
                            ISNUMBER(M101:AD101),
                            IF(
                                M$4:AD$4=2,
                                M101:AD101,
                                ""),
                            "")
                            =0),
                        0,
                        GEOMEAN(IF(
                            ISNUMBER(M101:AD101),
                            IF(
                                M$4:AD$4=2,
                                M101:AD101,
                                ""),
                            "")))
                )
            )
        )
    )
)</f>
        <v>0</v>
      </c>
      <c r="I101" s="191" cm="1">
        <f t="array" ref="I101">IF(
    SUM(IF(
            ISNUMBER(
                IF(
                    $M$5:$AD$5,
                    (M101:AD101),
                    "")),
            1,
            0))
        =0,
    NA(),
    IF(
        Parameters!$D$15=1,
        IF(
            SUM(--(ISNUMBER(IF($M$5:$AD$5=1,(M101:AD101),""))))&gt;0,
            MAX(IF(
                ISNUMBER(M101:AD101),
                IF(
                    M$5:AD$5=1,
                    M101:AD101,
                    ""),
                "")),
            MAX(IF(
                ISNUMBER(M101:AD101),
                IF(
                    M$5:AD$5=2,
                    M101:AD101,
                    ""),
                ""))
        ),
        IF(
            Parameters!$D$16=1,
            IFERROR(
                AVERAGE(IF(
                    ISNUMBER(M101:AD101),
                    IF(
                        M$5:AD$5=1,
                        M101:AD101,
                        ""),
                    "")),
                AVERAGE(IF(
                    ISNUMBER(M101:AD101),
                    IF(
                        M$5:AD$5=2,
                        M101:AD101,
                        ""),
                    ""))
            ),
            IF(
                Parameters!$D$17=1,
                IFERROR(
                    IF(
                        OR(
                            IF(
                                ISNUMBER(M101:AD101),
                                IF(
                                    M$5:AD$5=1,
                                    M101:AD101,
                                    ""),
                                "")
                            =0),
                        0,
                        GEOMEAN(IF(
                            ISNUMBER(M101:AD101),
                            IF(
                                M$5:AD$5=1,
                                M101:AD101,
                                ""),
                            ""))
                    ),
                    IF(
                        OR(IF(
                            ISNUMBER(M101:AD101),
                            IF(
                                M$5:AD$5=2,
                                M101:AD101,
                                ""),
                            "")
                            =0),
                        0,
                        GEOMEAN(IF(
                            ISNUMBER(M101:AD101),
                            IF(
                                M$5:AD$5=2,
                                M101:AD101,
                                ""),
                            "")))
                )
            )
        )
    )
)</f>
        <v>0</v>
      </c>
      <c r="J101" s="242">
        <v>45103</v>
      </c>
      <c r="K101" s="242">
        <v>45142</v>
      </c>
      <c r="L101" s="91" t="s">
        <v>159</v>
      </c>
      <c r="M101" s="192">
        <v>0</v>
      </c>
      <c r="N101" s="192">
        <v>0</v>
      </c>
      <c r="O101" s="192" t="s">
        <v>409</v>
      </c>
      <c r="P101" s="192">
        <v>0</v>
      </c>
      <c r="Q101" s="192" t="s">
        <v>409</v>
      </c>
      <c r="R101" s="192">
        <v>0</v>
      </c>
      <c r="S101" s="192" t="s">
        <v>409</v>
      </c>
      <c r="T101" s="192" t="s">
        <v>409</v>
      </c>
      <c r="U101" s="192">
        <v>15.7</v>
      </c>
      <c r="V101" s="192" t="s">
        <v>409</v>
      </c>
      <c r="W101" s="192" t="s">
        <v>409</v>
      </c>
      <c r="X101" s="192" t="s">
        <v>409</v>
      </c>
      <c r="Y101" s="192">
        <v>-0.107142857142857</v>
      </c>
      <c r="Z101" s="192" t="s">
        <v>409</v>
      </c>
      <c r="AA101" s="34"/>
      <c r="AB101" s="34"/>
      <c r="AC101" s="192"/>
      <c r="AD101" s="192"/>
      <c r="AE101" s="192"/>
      <c r="AF101" s="192"/>
      <c r="AG101" s="192"/>
      <c r="AH101" s="192"/>
    </row>
    <row r="102" spans="1:34" x14ac:dyDescent="0.2">
      <c r="A102" s="84">
        <v>95</v>
      </c>
      <c r="B102" s="84" t="str">
        <f ca="1"/>
        <v>Israel</v>
      </c>
      <c r="C102" s="84" t="str">
        <f ca="1"/>
        <v>ISR</v>
      </c>
      <c r="D102" s="219" t="str">
        <f ca="1"/>
        <v>MEA           Middle East &amp; North Africa</v>
      </c>
      <c r="E102" s="219" t="str">
        <f ca="1"/>
        <v>NA</v>
      </c>
      <c r="F102" s="190" t="str">
        <f t="shared" ca="1" si="13"/>
        <v/>
      </c>
      <c r="G102" s="80">
        <f>IF(Parameters!$D$21 = 1, MAX(H102, I102),
IF(Parameters!$D$22 = 1, AVERAGE(H102,I102),
IF(Parameters!$D$23 = 1, IF(ISERROR(H102), I102, IFERROR(GEOMEAN(H102, I102), 0)),
IF(Parameters!$D$24, IF(AND(H102=10,I102=10),10,0),
IF(Parameters!$D$25, IF(AND(H102&gt;=7,I102&gt;=7),10,0),
IF(Parameters!$D$26, IF(AND(H102&gt;=7,I102&gt;=7), 10, IF(OR(AND(H102&gt;=7,I102&gt;=5),AND(H102&gt;=5,I102&gt;=7)),6,0)),
IF(Parameters!$D$27, IF(AND(H102&gt;=10,I102&gt;=10), 10, IF(OR(AND(H102&gt;=10,I102&gt;=5),AND(H102&gt;=5,I102&gt;=10)),6,0)),"no method")))))))</f>
        <v>0</v>
      </c>
      <c r="H102" s="80" cm="1">
        <f t="array" ref="H102">IF(
    SUM(IF(
            ISNUMBER(
                IF(
                    $M$4:$AD$4,
                    (M102:AD102),
                    "")),
            1,
            0))
        =0,
    NA(),
    IF(
        Parameters!$D$15=1,
        IF(
            SUM(--(ISNUMBER(IF($M$4:$AD$4=1,(M102:AD102),""))))&gt;0,
            MAX(IF(
                ISNUMBER(M102:AD102),
                IF(
                    M$4:AD$4=1,
                    M102:AD102,
                    ""),
                "")),
            MAX(IF(
                ISNUMBER(M102:AD102),
                IF(
                    M$4:AD$4=2,
                    M102:AD102,
                    ""),
                ""))
        ),
        IF(
            Parameters!$D$16=1,
            IFERROR(
                AVERAGE(IF(
                    ISNUMBER(M102:AD102),
                    IF(
                        M$4:AD$4=1,
                        M102:AD102,
                        ""),
                    "")),
                AVERAGE(IF(
                    ISNUMBER(M102:AD102),
                    IF(
                        M$4:AD$4=2,
                        M102:AD102,
                        ""),
                    ""))
            ),
            IF(
                Parameters!$D$17=1,
                IFERROR(
                    IF(
                        OR(
                            IF(
                                ISNUMBER(M102:AD102),
                                IF(
                                    M$4:AD$4=1,
                                    M102:AD102,
                                    ""),
                                "")
                            =0),
                        0,
                        GEOMEAN(IF(
                            ISNUMBER(M102:AD102),
                            IF(
                                M$4:AD$4=1,
                                M102:AD102,
                                ""),
                            ""))
                    ),
                    IF(
                        OR(IF(
                            ISNUMBER(M102:AD102),
                            IF(
                                M$4:AD$4=2,
                                M102:AD102,
                                ""),
                            "")
                            =0),
                        0,
                        GEOMEAN(IF(
                            ISNUMBER(M102:AD102),
                            IF(
                                M$4:AD$4=2,
                                M102:AD102,
                                ""),
                            "")))
                )
            )
        )
    )
)</f>
        <v>0</v>
      </c>
      <c r="I102" s="191" cm="1">
        <f t="array" ref="I102">IF(
    SUM(IF(
            ISNUMBER(
                IF(
                    $M$5:$AD$5,
                    (M102:AD102),
                    "")),
            1,
            0))
        =0,
    NA(),
    IF(
        Parameters!$D$15=1,
        IF(
            SUM(--(ISNUMBER(IF($M$5:$AD$5=1,(M102:AD102),""))))&gt;0,
            MAX(IF(
                ISNUMBER(M102:AD102),
                IF(
                    M$5:AD$5=1,
                    M102:AD102,
                    ""),
                "")),
            MAX(IF(
                ISNUMBER(M102:AD102),
                IF(
                    M$5:AD$5=2,
                    M102:AD102,
                    ""),
                ""))
        ),
        IF(
            Parameters!$D$16=1,
            IFERROR(
                AVERAGE(IF(
                    ISNUMBER(M102:AD102),
                    IF(
                        M$5:AD$5=1,
                        M102:AD102,
                        ""),
                    "")),
                AVERAGE(IF(
                    ISNUMBER(M102:AD102),
                    IF(
                        M$5:AD$5=2,
                        M102:AD102,
                        ""),
                    ""))
            ),
            IF(
                Parameters!$D$17=1,
                IFERROR(
                    IF(
                        OR(
                            IF(
                                ISNUMBER(M102:AD102),
                                IF(
                                    M$5:AD$5=1,
                                    M102:AD102,
                                    ""),
                                "")
                            =0),
                        0,
                        GEOMEAN(IF(
                            ISNUMBER(M102:AD102),
                            IF(
                                M$5:AD$5=1,
                                M102:AD102,
                                ""),
                            ""))
                    ),
                    IF(
                        OR(IF(
                            ISNUMBER(M102:AD102),
                            IF(
                                M$5:AD$5=2,
                                M102:AD102,
                                ""),
                            "")
                            =0),
                        0,
                        GEOMEAN(IF(
                            ISNUMBER(M102:AD102),
                            IF(
                                M$5:AD$5=2,
                                M102:AD102,
                                ""),
                            "")))
                )
            )
        )
    )
)</f>
        <v>10</v>
      </c>
      <c r="J102" s="242">
        <v>45103</v>
      </c>
      <c r="K102" s="242">
        <v>45272</v>
      </c>
      <c r="L102" s="91" t="s">
        <v>161</v>
      </c>
      <c r="M102" s="192">
        <v>0</v>
      </c>
      <c r="N102" s="192">
        <v>0</v>
      </c>
      <c r="O102" s="192">
        <v>10</v>
      </c>
      <c r="P102" s="192">
        <v>0</v>
      </c>
      <c r="Q102" s="192" t="s">
        <v>409</v>
      </c>
      <c r="R102" s="192">
        <v>10</v>
      </c>
      <c r="S102" s="192">
        <v>0</v>
      </c>
      <c r="T102" s="192" t="s">
        <v>409</v>
      </c>
      <c r="U102" s="192">
        <v>44.1</v>
      </c>
      <c r="V102" s="192">
        <v>3.7949243211154902</v>
      </c>
      <c r="W102" s="192" t="s">
        <v>409</v>
      </c>
      <c r="X102" s="192" t="s">
        <v>409</v>
      </c>
      <c r="Y102" s="192">
        <v>0.71428571428571397</v>
      </c>
      <c r="Z102" s="192">
        <v>-49.650349650349597</v>
      </c>
      <c r="AA102" s="34"/>
      <c r="AB102" s="34"/>
      <c r="AC102" s="192"/>
      <c r="AD102" s="192"/>
      <c r="AE102" s="192"/>
      <c r="AF102" s="192"/>
      <c r="AG102" s="192"/>
      <c r="AH102" s="192"/>
    </row>
    <row r="103" spans="1:34" x14ac:dyDescent="0.2">
      <c r="A103" s="84">
        <v>96</v>
      </c>
      <c r="B103" s="84" t="str">
        <f ca="1"/>
        <v>Italy</v>
      </c>
      <c r="C103" s="84" t="str">
        <f ca="1"/>
        <v>ITA</v>
      </c>
      <c r="D103" s="219" t="str">
        <f ca="1"/>
        <v>ECS           Europe &amp; Central Asia</v>
      </c>
      <c r="E103" s="219" t="str">
        <f ca="1"/>
        <v>NA</v>
      </c>
      <c r="F103" s="190" t="str">
        <f t="shared" ca="1" si="13"/>
        <v/>
      </c>
      <c r="G103" s="80">
        <f>IF(Parameters!$D$21 = 1, MAX(H103, I103),
IF(Parameters!$D$22 = 1, AVERAGE(H103,I103),
IF(Parameters!$D$23 = 1, IF(ISERROR(H103), I103, IFERROR(GEOMEAN(H103, I103), 0)),
IF(Parameters!$D$24, IF(AND(H103=10,I103=10),10,0),
IF(Parameters!$D$25, IF(AND(H103&gt;=7,I103&gt;=7),10,0),
IF(Parameters!$D$26, IF(AND(H103&gt;=7,I103&gt;=7), 10, IF(OR(AND(H103&gt;=7,I103&gt;=5),AND(H103&gt;=5,I103&gt;=7)),6,0)),
IF(Parameters!$D$27, IF(AND(H103&gt;=10,I103&gt;=10), 10, IF(OR(AND(H103&gt;=10,I103&gt;=5),AND(H103&gt;=5,I103&gt;=10)),6,0)),"no method")))))))</f>
        <v>0</v>
      </c>
      <c r="H103" s="80" cm="1">
        <f t="array" ref="H103">IF(
    SUM(IF(
            ISNUMBER(
                IF(
                    $M$4:$AD$4,
                    (M103:AD103),
                    "")),
            1,
            0))
        =0,
    NA(),
    IF(
        Parameters!$D$15=1,
        IF(
            SUM(--(ISNUMBER(IF($M$4:$AD$4=1,(M103:AD103),""))))&gt;0,
            MAX(IF(
                ISNUMBER(M103:AD103),
                IF(
                    M$4:AD$4=1,
                    M103:AD103,
                    ""),
                "")),
            MAX(IF(
                ISNUMBER(M103:AD103),
                IF(
                    M$4:AD$4=2,
                    M103:AD103,
                    ""),
                ""))
        ),
        IF(
            Parameters!$D$16=1,
            IFERROR(
                AVERAGE(IF(
                    ISNUMBER(M103:AD103),
                    IF(
                        M$4:AD$4=1,
                        M103:AD103,
                        ""),
                    "")),
                AVERAGE(IF(
                    ISNUMBER(M103:AD103),
                    IF(
                        M$4:AD$4=2,
                        M103:AD103,
                        ""),
                    ""))
            ),
            IF(
                Parameters!$D$17=1,
                IFERROR(
                    IF(
                        OR(
                            IF(
                                ISNUMBER(M103:AD103),
                                IF(
                                    M$4:AD$4=1,
                                    M103:AD103,
                                    ""),
                                "")
                            =0),
                        0,
                        GEOMEAN(IF(
                            ISNUMBER(M103:AD103),
                            IF(
                                M$4:AD$4=1,
                                M103:AD103,
                                ""),
                            ""))
                    ),
                    IF(
                        OR(IF(
                            ISNUMBER(M103:AD103),
                            IF(
                                M$4:AD$4=2,
                                M103:AD103,
                                ""),
                            "")
                            =0),
                        0,
                        GEOMEAN(IF(
                            ISNUMBER(M103:AD103),
                            IF(
                                M$4:AD$4=2,
                                M103:AD103,
                                ""),
                            "")))
                )
            )
        )
    )
)</f>
        <v>0</v>
      </c>
      <c r="I103" s="191" cm="1">
        <f t="array" ref="I103">IF(
    SUM(IF(
            ISNUMBER(
                IF(
                    $M$5:$AD$5,
                    (M103:AD103),
                    "")),
            1,
            0))
        =0,
    NA(),
    IF(
        Parameters!$D$15=1,
        IF(
            SUM(--(ISNUMBER(IF($M$5:$AD$5=1,(M103:AD103),""))))&gt;0,
            MAX(IF(
                ISNUMBER(M103:AD103),
                IF(
                    M$5:AD$5=1,
                    M103:AD103,
                    ""),
                "")),
            MAX(IF(
                ISNUMBER(M103:AD103),
                IF(
                    M$5:AD$5=2,
                    M103:AD103,
                    ""),
                ""))
        ),
        IF(
            Parameters!$D$16=1,
            IFERROR(
                AVERAGE(IF(
                    ISNUMBER(M103:AD103),
                    IF(
                        M$5:AD$5=1,
                        M103:AD103,
                        ""),
                    "")),
                AVERAGE(IF(
                    ISNUMBER(M103:AD103),
                    IF(
                        M$5:AD$5=2,
                        M103:AD103,
                        ""),
                    ""))
            ),
            IF(
                Parameters!$D$17=1,
                IFERROR(
                    IF(
                        OR(
                            IF(
                                ISNUMBER(M103:AD103),
                                IF(
                                    M$5:AD$5=1,
                                    M103:AD103,
                                    ""),
                                "")
                            =0),
                        0,
                        GEOMEAN(IF(
                            ISNUMBER(M103:AD103),
                            IF(
                                M$5:AD$5=1,
                                M103:AD103,
                                ""),
                            ""))
                    ),
                    IF(
                        OR(IF(
                            ISNUMBER(M103:AD103),
                            IF(
                                M$5:AD$5=2,
                                M103:AD103,
                                ""),
                            "")
                            =0),
                        0,
                        GEOMEAN(IF(
                            ISNUMBER(M103:AD103),
                            IF(
                                M$5:AD$5=2,
                                M103:AD103,
                                ""),
                            "")))
                )
            )
        )
    )
)</f>
        <v>0</v>
      </c>
      <c r="J103" s="242">
        <v>45103</v>
      </c>
      <c r="K103" s="242">
        <v>45218</v>
      </c>
      <c r="L103" s="91" t="s">
        <v>163</v>
      </c>
      <c r="M103" s="192">
        <v>0</v>
      </c>
      <c r="N103" s="192">
        <v>0</v>
      </c>
      <c r="O103" s="192" t="s">
        <v>409</v>
      </c>
      <c r="P103" s="192">
        <v>0</v>
      </c>
      <c r="Q103" s="192" t="s">
        <v>409</v>
      </c>
      <c r="R103" s="192">
        <v>0</v>
      </c>
      <c r="S103" s="192">
        <v>0</v>
      </c>
      <c r="T103" s="192" t="s">
        <v>409</v>
      </c>
      <c r="U103" s="192">
        <v>42.6</v>
      </c>
      <c r="V103" s="192" t="s">
        <v>409</v>
      </c>
      <c r="W103" s="192" t="s">
        <v>409</v>
      </c>
      <c r="X103" s="192" t="s">
        <v>409</v>
      </c>
      <c r="Y103" s="192">
        <v>-0.14285714285714199</v>
      </c>
      <c r="Z103" s="192">
        <v>-100</v>
      </c>
      <c r="AA103" s="34"/>
      <c r="AB103" s="34"/>
      <c r="AC103" s="192"/>
      <c r="AD103" s="192"/>
      <c r="AE103" s="192"/>
      <c r="AF103" s="192"/>
      <c r="AG103" s="192"/>
      <c r="AH103" s="192"/>
    </row>
    <row r="104" spans="1:34" x14ac:dyDescent="0.2">
      <c r="A104" s="84">
        <v>97</v>
      </c>
      <c r="B104" s="84" t="str">
        <f ca="1"/>
        <v>Jamaica</v>
      </c>
      <c r="C104" s="84" t="str">
        <f ca="1"/>
        <v>JAM</v>
      </c>
      <c r="D104" s="219" t="str">
        <f ca="1"/>
        <v>LCN           Latin America &amp; Caribbean</v>
      </c>
      <c r="E104" s="219" t="str">
        <f ca="1"/>
        <v>IBRD</v>
      </c>
      <c r="F104" s="190" t="str">
        <f t="shared" ca="1" si="13"/>
        <v/>
      </c>
      <c r="G104" s="80">
        <f>IF(Parameters!$D$21 = 1, MAX(H104, I104),
IF(Parameters!$D$22 = 1, AVERAGE(H104,I104),
IF(Parameters!$D$23 = 1, IF(ISERROR(H104), I104, IFERROR(GEOMEAN(H104, I104), 0)),
IF(Parameters!$D$24, IF(AND(H104=10,I104=10),10,0),
IF(Parameters!$D$25, IF(AND(H104&gt;=7,I104&gt;=7),10,0),
IF(Parameters!$D$26, IF(AND(H104&gt;=7,I104&gt;=7), 10, IF(OR(AND(H104&gt;=7,I104&gt;=5),AND(H104&gt;=5,I104&gt;=7)),6,0)),
IF(Parameters!$D$27, IF(AND(H104&gt;=10,I104&gt;=10), 10, IF(OR(AND(H104&gt;=10,I104&gt;=5),AND(H104&gt;=5,I104&gt;=10)),6,0)),"no method")))))))</f>
        <v>0.51438986253190977</v>
      </c>
      <c r="H104" s="80" cm="1">
        <f t="array" ref="H104">IF(
    SUM(IF(
            ISNUMBER(
                IF(
                    $M$4:$AD$4,
                    (M104:AD104),
                    "")),
            1,
            0))
        =0,
    NA(),
    IF(
        Parameters!$D$15=1,
        IF(
            SUM(--(ISNUMBER(IF($M$4:$AD$4=1,(M104:AD104),""))))&gt;0,
            MAX(IF(
                ISNUMBER(M104:AD104),
                IF(
                    M$4:AD$4=1,
                    M104:AD104,
                    ""),
                "")),
            MAX(IF(
                ISNUMBER(M104:AD104),
                IF(
                    M$4:AD$4=2,
                    M104:AD104,
                    ""),
                ""))
        ),
        IF(
            Parameters!$D$16=1,
            IFERROR(
                AVERAGE(IF(
                    ISNUMBER(M104:AD104),
                    IF(
                        M$4:AD$4=1,
                        M104:AD104,
                        ""),
                    "")),
                AVERAGE(IF(
                    ISNUMBER(M104:AD104),
                    IF(
                        M$4:AD$4=2,
                        M104:AD104,
                        ""),
                    ""))
            ),
            IF(
                Parameters!$D$17=1,
                IFERROR(
                    IF(
                        OR(
                            IF(
                                ISNUMBER(M104:AD104),
                                IF(
                                    M$4:AD$4=1,
                                    M104:AD104,
                                    ""),
                                "")
                            =0),
                        0,
                        GEOMEAN(IF(
                            ISNUMBER(M104:AD104),
                            IF(
                                M$4:AD$4=1,
                                M104:AD104,
                                ""),
                            ""))
                    ),
                    IF(
                        OR(IF(
                            ISNUMBER(M104:AD104),
                            IF(
                                M$4:AD$4=2,
                                M104:AD104,
                                ""),
                            "")
                            =0),
                        0,
                        GEOMEAN(IF(
                            ISNUMBER(M104:AD104),
                            IF(
                                M$4:AD$4=2,
                                M104:AD104,
                                ""),
                            "")))
                )
            )
        )
    )
)</f>
        <v>2.64596930675597E-2</v>
      </c>
      <c r="I104" s="191" cm="1">
        <f t="array" ref="I104">IF(
    SUM(IF(
            ISNUMBER(
                IF(
                    $M$5:$AD$5,
                    (M104:AD104),
                    "")),
            1,
            0))
        =0,
    NA(),
    IF(
        Parameters!$D$15=1,
        IF(
            SUM(--(ISNUMBER(IF($M$5:$AD$5=1,(M104:AD104),""))))&gt;0,
            MAX(IF(
                ISNUMBER(M104:AD104),
                IF(
                    M$5:AD$5=1,
                    M104:AD104,
                    ""),
                "")),
            MAX(IF(
                ISNUMBER(M104:AD104),
                IF(
                    M$5:AD$5=2,
                    M104:AD104,
                    ""),
                ""))
        ),
        IF(
            Parameters!$D$16=1,
            IFERROR(
                AVERAGE(IF(
                    ISNUMBER(M104:AD104),
                    IF(
                        M$5:AD$5=1,
                        M104:AD104,
                        ""),
                    "")),
                AVERAGE(IF(
                    ISNUMBER(M104:AD104),
                    IF(
                        M$5:AD$5=2,
                        M104:AD104,
                        ""),
                    ""))
            ),
            IF(
                Parameters!$D$17=1,
                IFERROR(
                    IF(
                        OR(
                            IF(
                                ISNUMBER(M104:AD104),
                                IF(
                                    M$5:AD$5=1,
                                    M104:AD104,
                                    ""),
                                "")
                            =0),
                        0,
                        GEOMEAN(IF(
                            ISNUMBER(M104:AD104),
                            IF(
                                M$5:AD$5=1,
                                M104:AD104,
                                ""),
                            ""))
                    ),
                    IF(
                        OR(IF(
                            ISNUMBER(M104:AD104),
                            IF(
                                M$5:AD$5=2,
                                M104:AD104,
                                ""),
                            "")
                            =0),
                        0,
                        GEOMEAN(IF(
                            ISNUMBER(M104:AD104),
                            IF(
                                M$5:AD$5=2,
                                M104:AD104,
                                ""),
                            "")))
                )
            )
        )
    )
)</f>
        <v>10</v>
      </c>
      <c r="J104" s="242">
        <v>45103</v>
      </c>
      <c r="K104" s="242">
        <v>45259</v>
      </c>
      <c r="L104" s="91" t="s">
        <v>165</v>
      </c>
      <c r="M104" s="192">
        <v>0</v>
      </c>
      <c r="N104" s="192">
        <v>2.64596930675597E-2</v>
      </c>
      <c r="O104" s="192">
        <v>10</v>
      </c>
      <c r="P104" s="192">
        <v>0</v>
      </c>
      <c r="Q104" s="192" t="s">
        <v>409</v>
      </c>
      <c r="R104" s="192">
        <v>0</v>
      </c>
      <c r="S104" s="192">
        <v>0</v>
      </c>
      <c r="T104" s="192" t="s">
        <v>409</v>
      </c>
      <c r="U104" s="192">
        <v>61.9</v>
      </c>
      <c r="V104" s="192">
        <v>1.4072755228593801</v>
      </c>
      <c r="W104" s="192" t="s">
        <v>409</v>
      </c>
      <c r="X104" s="192" t="s">
        <v>409</v>
      </c>
      <c r="Y104" s="192">
        <v>0</v>
      </c>
      <c r="Z104" s="192">
        <v>-21.379310344827498</v>
      </c>
      <c r="AA104" s="34"/>
      <c r="AB104" s="34"/>
      <c r="AC104" s="192"/>
      <c r="AD104" s="192"/>
      <c r="AE104" s="192"/>
      <c r="AF104" s="192"/>
      <c r="AG104" s="192"/>
      <c r="AH104" s="192"/>
    </row>
    <row r="105" spans="1:34" x14ac:dyDescent="0.2">
      <c r="A105" s="84">
        <v>98</v>
      </c>
      <c r="B105" s="84" t="str">
        <f ca="1"/>
        <v>Jordan</v>
      </c>
      <c r="C105" s="84" t="str">
        <f ca="1"/>
        <v>JOR</v>
      </c>
      <c r="D105" s="219" t="str">
        <f ca="1"/>
        <v>MEA           Middle East &amp; North Africa</v>
      </c>
      <c r="E105" s="219" t="str">
        <f ca="1"/>
        <v>IBRD</v>
      </c>
      <c r="F105" s="190" t="str">
        <f t="shared" ca="1" si="13"/>
        <v/>
      </c>
      <c r="G105" s="80">
        <f>IF(Parameters!$D$21 = 1, MAX(H105, I105),
IF(Parameters!$D$22 = 1, AVERAGE(H105,I105),
IF(Parameters!$D$23 = 1, IF(ISERROR(H105), I105, IFERROR(GEOMEAN(H105, I105), 0)),
IF(Parameters!$D$24, IF(AND(H105=10,I105=10),10,0),
IF(Parameters!$D$25, IF(AND(H105&gt;=7,I105&gt;=7),10,0),
IF(Parameters!$D$26, IF(AND(H105&gt;=7,I105&gt;=7), 10, IF(OR(AND(H105&gt;=7,I105&gt;=5),AND(H105&gt;=5,I105&gt;=7)),6,0)),
IF(Parameters!$D$27, IF(AND(H105&gt;=10,I105&gt;=10), 10, IF(OR(AND(H105&gt;=10,I105&gt;=5),AND(H105&gt;=5,I105&gt;=10)),6,0)),"no method")))))))</f>
        <v>0</v>
      </c>
      <c r="H105" s="80" cm="1">
        <f t="array" ref="H105">IF(
    SUM(IF(
            ISNUMBER(
                IF(
                    $M$4:$AD$4,
                    (M105:AD105),
                    "")),
            1,
            0))
        =0,
    NA(),
    IF(
        Parameters!$D$15=1,
        IF(
            SUM(--(ISNUMBER(IF($M$4:$AD$4=1,(M105:AD105),""))))&gt;0,
            MAX(IF(
                ISNUMBER(M105:AD105),
                IF(
                    M$4:AD$4=1,
                    M105:AD105,
                    ""),
                "")),
            MAX(IF(
                ISNUMBER(M105:AD105),
                IF(
                    M$4:AD$4=2,
                    M105:AD105,
                    ""),
                ""))
        ),
        IF(
            Parameters!$D$16=1,
            IFERROR(
                AVERAGE(IF(
                    ISNUMBER(M105:AD105),
                    IF(
                        M$4:AD$4=1,
                        M105:AD105,
                        ""),
                    "")),
                AVERAGE(IF(
                    ISNUMBER(M105:AD105),
                    IF(
                        M$4:AD$4=2,
                        M105:AD105,
                        ""),
                    ""))
            ),
            IF(
                Parameters!$D$17=1,
                IFERROR(
                    IF(
                        OR(
                            IF(
                                ISNUMBER(M105:AD105),
                                IF(
                                    M$4:AD$4=1,
                                    M105:AD105,
                                    ""),
                                "")
                            =0),
                        0,
                        GEOMEAN(IF(
                            ISNUMBER(M105:AD105),
                            IF(
                                M$4:AD$4=1,
                                M105:AD105,
                                ""),
                            ""))
                    ),
                    IF(
                        OR(IF(
                            ISNUMBER(M105:AD105),
                            IF(
                                M$4:AD$4=2,
                                M105:AD105,
                                ""),
                            "")
                            =0),
                        0,
                        GEOMEAN(IF(
                            ISNUMBER(M105:AD105),
                            IF(
                                M$4:AD$4=2,
                                M105:AD105,
                                ""),
                            "")))
                )
            )
        )
    )
)</f>
        <v>3.069324395837</v>
      </c>
      <c r="I105" s="191" cm="1">
        <f t="array" ref="I105">IF(
    SUM(IF(
            ISNUMBER(
                IF(
                    $M$5:$AD$5,
                    (M105:AD105),
                    "")),
            1,
            0))
        =0,
    NA(),
    IF(
        Parameters!$D$15=1,
        IF(
            SUM(--(ISNUMBER(IF($M$5:$AD$5=1,(M105:AD105),""))))&gt;0,
            MAX(IF(
                ISNUMBER(M105:AD105),
                IF(
                    M$5:AD$5=1,
                    M105:AD105,
                    ""),
                "")),
            MAX(IF(
                ISNUMBER(M105:AD105),
                IF(
                    M$5:AD$5=2,
                    M105:AD105,
                    ""),
                ""))
        ),
        IF(
            Parameters!$D$16=1,
            IFERROR(
                AVERAGE(IF(
                    ISNUMBER(M105:AD105),
                    IF(
                        M$5:AD$5=1,
                        M105:AD105,
                        ""),
                    "")),
                AVERAGE(IF(
                    ISNUMBER(M105:AD105),
                    IF(
                        M$5:AD$5=2,
                        M105:AD105,
                        ""),
                    ""))
            ),
            IF(
                Parameters!$D$17=1,
                IFERROR(
                    IF(
                        OR(
                            IF(
                                ISNUMBER(M105:AD105),
                                IF(
                                    M$5:AD$5=1,
                                    M105:AD105,
                                    ""),
                                "")
                            =0),
                        0,
                        GEOMEAN(IF(
                            ISNUMBER(M105:AD105),
                            IF(
                                M$5:AD$5=1,
                                M105:AD105,
                                ""),
                            ""))
                    ),
                    IF(
                        OR(IF(
                            ISNUMBER(M105:AD105),
                            IF(
                                M$5:AD$5=2,
                                M105:AD105,
                                ""),
                            "")
                            =0),
                        0,
                        GEOMEAN(IF(
                            ISNUMBER(M105:AD105),
                            IF(
                                M$5:AD$5=2,
                                M105:AD105,
                                ""),
                            "")))
                )
            )
        )
    )
)</f>
        <v>0</v>
      </c>
      <c r="J105" s="242">
        <v>45103</v>
      </c>
      <c r="K105" s="242">
        <v>45169</v>
      </c>
      <c r="L105" s="91" t="s">
        <v>167</v>
      </c>
      <c r="M105" s="192">
        <v>0</v>
      </c>
      <c r="N105" s="192">
        <v>3.069324395837</v>
      </c>
      <c r="O105" s="192" t="s">
        <v>409</v>
      </c>
      <c r="P105" s="192">
        <v>0</v>
      </c>
      <c r="Q105" s="192" t="s">
        <v>409</v>
      </c>
      <c r="R105" s="192">
        <v>0</v>
      </c>
      <c r="S105" s="192">
        <v>0</v>
      </c>
      <c r="T105" s="192" t="s">
        <v>409</v>
      </c>
      <c r="U105" s="192">
        <v>75.7</v>
      </c>
      <c r="V105" s="192" t="s">
        <v>409</v>
      </c>
      <c r="W105" s="192" t="s">
        <v>409</v>
      </c>
      <c r="X105" s="192" t="s">
        <v>409</v>
      </c>
      <c r="Y105" s="192">
        <v>0</v>
      </c>
      <c r="Z105" s="192">
        <v>-100</v>
      </c>
      <c r="AA105" s="34"/>
      <c r="AB105" s="34"/>
      <c r="AC105" s="192"/>
      <c r="AD105" s="192"/>
      <c r="AE105" s="192"/>
      <c r="AF105" s="192"/>
      <c r="AG105" s="192"/>
      <c r="AH105" s="192"/>
    </row>
    <row r="106" spans="1:34" x14ac:dyDescent="0.2">
      <c r="A106" s="84">
        <v>99</v>
      </c>
      <c r="B106" s="84" t="str">
        <f ca="1"/>
        <v>Japan</v>
      </c>
      <c r="C106" s="84" t="str">
        <f ca="1"/>
        <v>JPN</v>
      </c>
      <c r="D106" s="219" t="str">
        <f ca="1"/>
        <v>EAS           East Asia &amp; Pacific</v>
      </c>
      <c r="E106" s="219" t="str">
        <f ca="1"/>
        <v>NA</v>
      </c>
      <c r="F106" s="190" t="str">
        <f t="shared" ca="1" si="13"/>
        <v/>
      </c>
      <c r="G106" s="80">
        <f>IF(Parameters!$D$21 = 1, MAX(H106, I106),
IF(Parameters!$D$22 = 1, AVERAGE(H106,I106),
IF(Parameters!$D$23 = 1, IF(ISERROR(H106), I106, IFERROR(GEOMEAN(H106, I106), 0)),
IF(Parameters!$D$24, IF(AND(H106=10,I106=10),10,0),
IF(Parameters!$D$25, IF(AND(H106&gt;=7,I106&gt;=7),10,0),
IF(Parameters!$D$26, IF(AND(H106&gt;=7,I106&gt;=7), 10, IF(OR(AND(H106&gt;=7,I106&gt;=5),AND(H106&gt;=5,I106&gt;=7)),6,0)),
IF(Parameters!$D$27, IF(AND(H106&gt;=10,I106&gt;=10), 10, IF(OR(AND(H106&gt;=10,I106&gt;=5),AND(H106&gt;=5,I106&gt;=10)),6,0)),"no method")))))))</f>
        <v>0</v>
      </c>
      <c r="H106" s="80" cm="1">
        <f t="array" ref="H106">IF(
    SUM(IF(
            ISNUMBER(
                IF(
                    $M$4:$AD$4,
                    (M106:AD106),
                    "")),
            1,
            0))
        =0,
    NA(),
    IF(
        Parameters!$D$15=1,
        IF(
            SUM(--(ISNUMBER(IF($M$4:$AD$4=1,(M106:AD106),""))))&gt;0,
            MAX(IF(
                ISNUMBER(M106:AD106),
                IF(
                    M$4:AD$4=1,
                    M106:AD106,
                    ""),
                "")),
            MAX(IF(
                ISNUMBER(M106:AD106),
                IF(
                    M$4:AD$4=2,
                    M106:AD106,
                    ""),
                ""))
        ),
        IF(
            Parameters!$D$16=1,
            IFERROR(
                AVERAGE(IF(
                    ISNUMBER(M106:AD106),
                    IF(
                        M$4:AD$4=1,
                        M106:AD106,
                        ""),
                    "")),
                AVERAGE(IF(
                    ISNUMBER(M106:AD106),
                    IF(
                        M$4:AD$4=2,
                        M106:AD106,
                        ""),
                    ""))
            ),
            IF(
                Parameters!$D$17=1,
                IFERROR(
                    IF(
                        OR(
                            IF(
                                ISNUMBER(M106:AD106),
                                IF(
                                    M$4:AD$4=1,
                                    M106:AD106,
                                    ""),
                                "")
                            =0),
                        0,
                        GEOMEAN(IF(
                            ISNUMBER(M106:AD106),
                            IF(
                                M$4:AD$4=1,
                                M106:AD106,
                                ""),
                            ""))
                    ),
                    IF(
                        OR(IF(
                            ISNUMBER(M106:AD106),
                            IF(
                                M$4:AD$4=2,
                                M106:AD106,
                                ""),
                            "")
                            =0),
                        0,
                        GEOMEAN(IF(
                            ISNUMBER(M106:AD106),
                            IF(
                                M$4:AD$4=2,
                                M106:AD106,
                                ""),
                            "")))
                )
            )
        )
    )
)</f>
        <v>0</v>
      </c>
      <c r="I106" s="191" cm="1">
        <f t="array" ref="I106">IF(
    SUM(IF(
            ISNUMBER(
                IF(
                    $M$5:$AD$5,
                    (M106:AD106),
                    "")),
            1,
            0))
        =0,
    NA(),
    IF(
        Parameters!$D$15=1,
        IF(
            SUM(--(ISNUMBER(IF($M$5:$AD$5=1,(M106:AD106),""))))&gt;0,
            MAX(IF(
                ISNUMBER(M106:AD106),
                IF(
                    M$5:AD$5=1,
                    M106:AD106,
                    ""),
                "")),
            MAX(IF(
                ISNUMBER(M106:AD106),
                IF(
                    M$5:AD$5=2,
                    M106:AD106,
                    ""),
                ""))
        ),
        IF(
            Parameters!$D$16=1,
            IFERROR(
                AVERAGE(IF(
                    ISNUMBER(M106:AD106),
                    IF(
                        M$5:AD$5=1,
                        M106:AD106,
                        ""),
                    "")),
                AVERAGE(IF(
                    ISNUMBER(M106:AD106),
                    IF(
                        M$5:AD$5=2,
                        M106:AD106,
                        ""),
                    ""))
            ),
            IF(
                Parameters!$D$17=1,
                IFERROR(
                    IF(
                        OR(
                            IF(
                                ISNUMBER(M106:AD106),
                                IF(
                                    M$5:AD$5=1,
                                    M106:AD106,
                                    ""),
                                "")
                            =0),
                        0,
                        GEOMEAN(IF(
                            ISNUMBER(M106:AD106),
                            IF(
                                M$5:AD$5=1,
                                M106:AD106,
                                ""),
                            ""))
                    ),
                    IF(
                        OR(IF(
                            ISNUMBER(M106:AD106),
                            IF(
                                M$5:AD$5=2,
                                M106:AD106,
                                ""),
                            "")
                            =0),
                        0,
                        GEOMEAN(IF(
                            ISNUMBER(M106:AD106),
                            IF(
                                M$5:AD$5=2,
                                M106:AD106,
                                ""),
                            "")))
                )
            )
        )
    )
)</f>
        <v>0</v>
      </c>
      <c r="J106" s="242">
        <v>45103</v>
      </c>
      <c r="K106" s="242">
        <v>44860</v>
      </c>
      <c r="L106" s="91" t="s">
        <v>169</v>
      </c>
      <c r="M106" s="192">
        <v>0</v>
      </c>
      <c r="N106" s="192">
        <v>0</v>
      </c>
      <c r="O106" s="192" t="s">
        <v>409</v>
      </c>
      <c r="P106" s="192">
        <v>0</v>
      </c>
      <c r="Q106" s="192" t="s">
        <v>409</v>
      </c>
      <c r="R106" s="192">
        <v>0</v>
      </c>
      <c r="S106" s="192" t="s">
        <v>409</v>
      </c>
      <c r="T106" s="192" t="s">
        <v>409</v>
      </c>
      <c r="U106" s="192">
        <v>30.5</v>
      </c>
      <c r="V106" s="192" t="s">
        <v>409</v>
      </c>
      <c r="W106" s="192" t="s">
        <v>409</v>
      </c>
      <c r="X106" s="192" t="s">
        <v>409</v>
      </c>
      <c r="Y106" s="192">
        <v>0</v>
      </c>
      <c r="Z106" s="192" t="s">
        <v>409</v>
      </c>
      <c r="AA106" s="34"/>
      <c r="AB106" s="34"/>
      <c r="AC106" s="192"/>
      <c r="AD106" s="192"/>
      <c r="AE106" s="192"/>
      <c r="AF106" s="192"/>
      <c r="AG106" s="192"/>
      <c r="AH106" s="192"/>
    </row>
    <row r="107" spans="1:34" x14ac:dyDescent="0.2">
      <c r="A107" s="84">
        <v>100</v>
      </c>
      <c r="B107" s="84" t="str">
        <f ca="1"/>
        <v>Kazakhstan</v>
      </c>
      <c r="C107" s="84" t="str">
        <f ca="1"/>
        <v>KAZ</v>
      </c>
      <c r="D107" s="219" t="str">
        <f ca="1"/>
        <v>ECS           Europe &amp; Central Asia</v>
      </c>
      <c r="E107" s="219" t="str">
        <f ca="1"/>
        <v>IBRD</v>
      </c>
      <c r="F107" s="190" t="str">
        <f t="shared" ca="1" si="13"/>
        <v/>
      </c>
      <c r="G107" s="80">
        <f>IF(Parameters!$D$21 = 1, MAX(H107, I107),
IF(Parameters!$D$22 = 1, AVERAGE(H107,I107),
IF(Parameters!$D$23 = 1, IF(ISERROR(H107), I107, IFERROR(GEOMEAN(H107, I107), 0)),
IF(Parameters!$D$24, IF(AND(H107=10,I107=10),10,0),
IF(Parameters!$D$25, IF(AND(H107&gt;=7,I107&gt;=7),10,0),
IF(Parameters!$D$26, IF(AND(H107&gt;=7,I107&gt;=7), 10, IF(OR(AND(H107&gt;=7,I107&gt;=5),AND(H107&gt;=5,I107&gt;=7)),6,0)),
IF(Parameters!$D$27, IF(AND(H107&gt;=10,I107&gt;=10), 10, IF(OR(AND(H107&gt;=10,I107&gt;=5),AND(H107&gt;=5,I107&gt;=10)),6,0)),"no method")))))))</f>
        <v>0</v>
      </c>
      <c r="H107" s="80" cm="1">
        <f t="array" ref="H107">IF(
    SUM(IF(
            ISNUMBER(
                IF(
                    $M$4:$AD$4,
                    (M107:AD107),
                    "")),
            1,
            0))
        =0,
    NA(),
    IF(
        Parameters!$D$15=1,
        IF(
            SUM(--(ISNUMBER(IF($M$4:$AD$4=1,(M107:AD107),""))))&gt;0,
            MAX(IF(
                ISNUMBER(M107:AD107),
                IF(
                    M$4:AD$4=1,
                    M107:AD107,
                    ""),
                "")),
            MAX(IF(
                ISNUMBER(M107:AD107),
                IF(
                    M$4:AD$4=2,
                    M107:AD107,
                    ""),
                ""))
        ),
        IF(
            Parameters!$D$16=1,
            IFERROR(
                AVERAGE(IF(
                    ISNUMBER(M107:AD107),
                    IF(
                        M$4:AD$4=1,
                        M107:AD107,
                        ""),
                    "")),
                AVERAGE(IF(
                    ISNUMBER(M107:AD107),
                    IF(
                        M$4:AD$4=2,
                        M107:AD107,
                        ""),
                    ""))
            ),
            IF(
                Parameters!$D$17=1,
                IFERROR(
                    IF(
                        OR(
                            IF(
                                ISNUMBER(M107:AD107),
                                IF(
                                    M$4:AD$4=1,
                                    M107:AD107,
                                    ""),
                                "")
                            =0),
                        0,
                        GEOMEAN(IF(
                            ISNUMBER(M107:AD107),
                            IF(
                                M$4:AD$4=1,
                                M107:AD107,
                                ""),
                            ""))
                    ),
                    IF(
                        OR(IF(
                            ISNUMBER(M107:AD107),
                            IF(
                                M$4:AD$4=2,
                                M107:AD107,
                                ""),
                            "")
                            =0),
                        0,
                        GEOMEAN(IF(
                            ISNUMBER(M107:AD107),
                            IF(
                                M$4:AD$4=2,
                                M107:AD107,
                                ""),
                            "")))
                )
            )
        )
    )
)</f>
        <v>0</v>
      </c>
      <c r="I107" s="191" cm="1">
        <f t="array" ref="I107">IF(
    SUM(IF(
            ISNUMBER(
                IF(
                    $M$5:$AD$5,
                    (M107:AD107),
                    "")),
            1,
            0))
        =0,
    NA(),
    IF(
        Parameters!$D$15=1,
        IF(
            SUM(--(ISNUMBER(IF($M$5:$AD$5=1,(M107:AD107),""))))&gt;0,
            MAX(IF(
                ISNUMBER(M107:AD107),
                IF(
                    M$5:AD$5=1,
                    M107:AD107,
                    ""),
                "")),
            MAX(IF(
                ISNUMBER(M107:AD107),
                IF(
                    M$5:AD$5=2,
                    M107:AD107,
                    ""),
                ""))
        ),
        IF(
            Parameters!$D$16=1,
            IFERROR(
                AVERAGE(IF(
                    ISNUMBER(M107:AD107),
                    IF(
                        M$5:AD$5=1,
                        M107:AD107,
                        ""),
                    "")),
                AVERAGE(IF(
                    ISNUMBER(M107:AD107),
                    IF(
                        M$5:AD$5=2,
                        M107:AD107,
                        ""),
                    ""))
            ),
            IF(
                Parameters!$D$17=1,
                IFERROR(
                    IF(
                        OR(
                            IF(
                                ISNUMBER(M107:AD107),
                                IF(
                                    M$5:AD$5=1,
                                    M107:AD107,
                                    ""),
                                "")
                            =0),
                        0,
                        GEOMEAN(IF(
                            ISNUMBER(M107:AD107),
                            IF(
                                M$5:AD$5=1,
                                M107:AD107,
                                ""),
                            ""))
                    ),
                    IF(
                        OR(IF(
                            ISNUMBER(M107:AD107),
                            IF(
                                M$5:AD$5=2,
                                M107:AD107,
                                ""),
                            "")
                            =0),
                        0,
                        GEOMEAN(IF(
                            ISNUMBER(M107:AD107),
                            IF(
                                M$5:AD$5=2,
                                M107:AD107,
                                ""),
                            "")))
                )
            )
        )
    )
)</f>
        <v>7</v>
      </c>
      <c r="J107" s="242">
        <v>45103</v>
      </c>
      <c r="K107" s="242">
        <v>45271</v>
      </c>
      <c r="L107" s="91" t="s">
        <v>171</v>
      </c>
      <c r="M107" s="192">
        <v>0</v>
      </c>
      <c r="N107" s="192">
        <v>0</v>
      </c>
      <c r="O107" s="192" t="s">
        <v>409</v>
      </c>
      <c r="P107" s="192">
        <v>0</v>
      </c>
      <c r="Q107" s="192" t="s">
        <v>409</v>
      </c>
      <c r="R107" s="192">
        <v>0</v>
      </c>
      <c r="S107" s="192">
        <v>7</v>
      </c>
      <c r="T107" s="192" t="s">
        <v>409</v>
      </c>
      <c r="U107" s="192">
        <v>60.6</v>
      </c>
      <c r="V107" s="192" t="s">
        <v>409</v>
      </c>
      <c r="W107" s="192" t="s">
        <v>409</v>
      </c>
      <c r="X107" s="192" t="s">
        <v>409</v>
      </c>
      <c r="Y107" s="192">
        <v>0</v>
      </c>
      <c r="Z107" s="192">
        <v>500</v>
      </c>
      <c r="AA107" s="34"/>
      <c r="AB107" s="34"/>
      <c r="AC107" s="192"/>
      <c r="AD107" s="192"/>
      <c r="AE107" s="192"/>
      <c r="AF107" s="192"/>
      <c r="AG107" s="192"/>
      <c r="AH107" s="192"/>
    </row>
    <row r="108" spans="1:34" x14ac:dyDescent="0.2">
      <c r="A108" s="84">
        <v>101</v>
      </c>
      <c r="B108" s="84" t="str">
        <f ca="1"/>
        <v>Kenya</v>
      </c>
      <c r="C108" s="84" t="str">
        <f ca="1"/>
        <v>KEN</v>
      </c>
      <c r="D108" s="219" t="str">
        <f ca="1"/>
        <v>SSF           Sub-Saharan Africa</v>
      </c>
      <c r="E108" s="219" t="str">
        <f ca="1"/>
        <v>Blend</v>
      </c>
      <c r="F108" s="190" t="str">
        <f t="shared" ca="1" si="13"/>
        <v/>
      </c>
      <c r="G108" s="80">
        <f>IF(Parameters!$D$21 = 1, MAX(H108, I108),
IF(Parameters!$D$22 = 1, AVERAGE(H108,I108),
IF(Parameters!$D$23 = 1, IF(ISERROR(H108), I108, IFERROR(GEOMEAN(H108, I108), 0)),
IF(Parameters!$D$24, IF(AND(H108=10,I108=10),10,0),
IF(Parameters!$D$25, IF(AND(H108&gt;=7,I108&gt;=7),10,0),
IF(Parameters!$D$26, IF(AND(H108&gt;=7,I108&gt;=7), 10, IF(OR(AND(H108&gt;=7,I108&gt;=5),AND(H108&gt;=5,I108&gt;=7)),6,0)),
IF(Parameters!$D$27, IF(AND(H108&gt;=10,I108&gt;=10), 10, IF(OR(AND(H108&gt;=10,I108&gt;=5),AND(H108&gt;=5,I108&gt;=10)),6,0)),"no method")))))))</f>
        <v>7.5745253625662974</v>
      </c>
      <c r="H108" s="80" cm="1">
        <f t="array" ref="H108">IF(
    SUM(IF(
            ISNUMBER(
                IF(
                    $M$4:$AD$4,
                    (M108:AD108),
                    "")),
            1,
            0))
        =0,
    NA(),
    IF(
        Parameters!$D$15=1,
        IF(
            SUM(--(ISNUMBER(IF($M$4:$AD$4=1,(M108:AD108),""))))&gt;0,
            MAX(IF(
                ISNUMBER(M108:AD108),
                IF(
                    M$4:AD$4=1,
                    M108:AD108,
                    ""),
                "")),
            MAX(IF(
                ISNUMBER(M108:AD108),
                IF(
                    M$4:AD$4=2,
                    M108:AD108,
                    ""),
                ""))
        ),
        IF(
            Parameters!$D$16=1,
            IFERROR(
                AVERAGE(IF(
                    ISNUMBER(M108:AD108),
                    IF(
                        M$4:AD$4=1,
                        M108:AD108,
                        ""),
                    "")),
                AVERAGE(IF(
                    ISNUMBER(M108:AD108),
                    IF(
                        M$4:AD$4=2,
                        M108:AD108,
                        ""),
                    ""))
            ),
            IF(
                Parameters!$D$17=1,
                IFERROR(
                    IF(
                        OR(
                            IF(
                                ISNUMBER(M108:AD108),
                                IF(
                                    M$4:AD$4=1,
                                    M108:AD108,
                                    ""),
                                "")
                            =0),
                        0,
                        GEOMEAN(IF(
                            ISNUMBER(M108:AD108),
                            IF(
                                M$4:AD$4=1,
                                M108:AD108,
                                ""),
                            ""))
                    ),
                    IF(
                        OR(IF(
                            ISNUMBER(M108:AD108),
                            IF(
                                M$4:AD$4=2,
                                M108:AD108,
                                ""),
                            "")
                            =0),
                        0,
                        GEOMEAN(IF(
                            ISNUMBER(M108:AD108),
                            IF(
                                M$4:AD$4=2,
                                M108:AD108,
                                ""),
                            "")))
                )
            )
        )
    )
)</f>
        <v>5.7373434468160101</v>
      </c>
      <c r="I108" s="191" cm="1">
        <f t="array" ref="I108">IF(
    SUM(IF(
            ISNUMBER(
                IF(
                    $M$5:$AD$5,
                    (M108:AD108),
                    "")),
            1,
            0))
        =0,
    NA(),
    IF(
        Parameters!$D$15=1,
        IF(
            SUM(--(ISNUMBER(IF($M$5:$AD$5=1,(M108:AD108),""))))&gt;0,
            MAX(IF(
                ISNUMBER(M108:AD108),
                IF(
                    M$5:AD$5=1,
                    M108:AD108,
                    ""),
                "")),
            MAX(IF(
                ISNUMBER(M108:AD108),
                IF(
                    M$5:AD$5=2,
                    M108:AD108,
                    ""),
                ""))
        ),
        IF(
            Parameters!$D$16=1,
            IFERROR(
                AVERAGE(IF(
                    ISNUMBER(M108:AD108),
                    IF(
                        M$5:AD$5=1,
                        M108:AD108,
                        ""),
                    "")),
                AVERAGE(IF(
                    ISNUMBER(M108:AD108),
                    IF(
                        M$5:AD$5=2,
                        M108:AD108,
                        ""),
                    ""))
            ),
            IF(
                Parameters!$D$17=1,
                IFERROR(
                    IF(
                        OR(
                            IF(
                                ISNUMBER(M108:AD108),
                                IF(
                                    M$5:AD$5=1,
                                    M108:AD108,
                                    ""),
                                "")
                            =0),
                        0,
                        GEOMEAN(IF(
                            ISNUMBER(M108:AD108),
                            IF(
                                M$5:AD$5=1,
                                M108:AD108,
                                ""),
                            ""))
                    ),
                    IF(
                        OR(IF(
                            ISNUMBER(M108:AD108),
                            IF(
                                M$5:AD$5=2,
                                M108:AD108,
                                ""),
                            "")
                            =0),
                        0,
                        GEOMEAN(IF(
                            ISNUMBER(M108:AD108),
                            IF(
                                M$5:AD$5=2,
                                M108:AD108,
                                ""),
                            "")))
                )
            )
        )
    )
)</f>
        <v>10</v>
      </c>
      <c r="J108" s="242">
        <v>45103</v>
      </c>
      <c r="K108" s="242">
        <v>45259</v>
      </c>
      <c r="L108" s="91" t="s">
        <v>173</v>
      </c>
      <c r="M108" s="192">
        <v>0</v>
      </c>
      <c r="N108" s="192">
        <v>5.7373434468160101</v>
      </c>
      <c r="O108" s="192">
        <v>10</v>
      </c>
      <c r="P108" s="192">
        <v>0</v>
      </c>
      <c r="Q108" s="192" t="s">
        <v>409</v>
      </c>
      <c r="R108" s="192">
        <v>0</v>
      </c>
      <c r="S108" s="192">
        <v>0</v>
      </c>
      <c r="T108" s="192" t="s">
        <v>409</v>
      </c>
      <c r="U108" s="192">
        <v>87.8</v>
      </c>
      <c r="V108" s="192">
        <v>1.12527338459945</v>
      </c>
      <c r="W108" s="192" t="s">
        <v>409</v>
      </c>
      <c r="X108" s="192" t="s">
        <v>409</v>
      </c>
      <c r="Y108" s="192">
        <v>0</v>
      </c>
      <c r="Z108" s="192">
        <v>-27.954971857410801</v>
      </c>
      <c r="AA108" s="34"/>
      <c r="AB108" s="34"/>
      <c r="AC108" s="192"/>
      <c r="AD108" s="192"/>
      <c r="AE108" s="192"/>
      <c r="AF108" s="192"/>
      <c r="AG108" s="192"/>
      <c r="AH108" s="192"/>
    </row>
    <row r="109" spans="1:34" x14ac:dyDescent="0.2">
      <c r="A109" s="84">
        <v>102</v>
      </c>
      <c r="B109" s="84" t="str">
        <f ca="1"/>
        <v>Kyrgyz Republic</v>
      </c>
      <c r="C109" s="84" t="str">
        <f ca="1"/>
        <v>KGZ</v>
      </c>
      <c r="D109" s="219" t="str">
        <f ca="1"/>
        <v>ECS           Europe &amp; Central Asia</v>
      </c>
      <c r="E109" s="219" t="str">
        <f ca="1"/>
        <v>IDA</v>
      </c>
      <c r="F109" s="190" t="str">
        <f t="shared" ca="1" si="13"/>
        <v/>
      </c>
      <c r="G109" s="80">
        <f>IF(Parameters!$D$21 = 1, MAX(H109, I109),
IF(Parameters!$D$22 = 1, AVERAGE(H109,I109),
IF(Parameters!$D$23 = 1, IF(ISERROR(H109), I109, IFERROR(GEOMEAN(H109, I109), 0)),
IF(Parameters!$D$24, IF(AND(H109=10,I109=10),10,0),
IF(Parameters!$D$25, IF(AND(H109&gt;=7,I109&gt;=7),10,0),
IF(Parameters!$D$26, IF(AND(H109&gt;=7,I109&gt;=7), 10, IF(OR(AND(H109&gt;=7,I109&gt;=5),AND(H109&gt;=5,I109&gt;=7)),6,0)),
IF(Parameters!$D$27, IF(AND(H109&gt;=10,I109&gt;=10), 10, IF(OR(AND(H109&gt;=10,I109&gt;=5),AND(H109&gt;=5,I109&gt;=10)),6,0)),"no method")))))))</f>
        <v>4.8322591248464777</v>
      </c>
      <c r="H109" s="80" cm="1">
        <f t="array" ref="H109">IF(
    SUM(IF(
            ISNUMBER(
                IF(
                    $M$4:$AD$4,
                    (M109:AD109),
                    "")),
            1,
            0))
        =0,
    NA(),
    IF(
        Parameters!$D$15=1,
        IF(
            SUM(--(ISNUMBER(IF($M$4:$AD$4=1,(M109:AD109),""))))&gt;0,
            MAX(IF(
                ISNUMBER(M109:AD109),
                IF(
                    M$4:AD$4=1,
                    M109:AD109,
                    ""),
                "")),
            MAX(IF(
                ISNUMBER(M109:AD109),
                IF(
                    M$4:AD$4=2,
                    M109:AD109,
                    ""),
                ""))
        ),
        IF(
            Parameters!$D$16=1,
            IFERROR(
                AVERAGE(IF(
                    ISNUMBER(M109:AD109),
                    IF(
                        M$4:AD$4=1,
                        M109:AD109,
                        ""),
                    "")),
                AVERAGE(IF(
                    ISNUMBER(M109:AD109),
                    IF(
                        M$4:AD$4=2,
                        M109:AD109,
                        ""),
                    ""))
            ),
            IF(
                Parameters!$D$17=1,
                IFERROR(
                    IF(
                        OR(
                            IF(
                                ISNUMBER(M109:AD109),
                                IF(
                                    M$4:AD$4=1,
                                    M109:AD109,
                                    ""),
                                "")
                            =0),
                        0,
                        GEOMEAN(IF(
                            ISNUMBER(M109:AD109),
                            IF(
                                M$4:AD$4=1,
                                M109:AD109,
                                ""),
                            ""))
                    ),
                    IF(
                        OR(IF(
                            ISNUMBER(M109:AD109),
                            IF(
                                M$4:AD$4=2,
                                M109:AD109,
                                ""),
                            "")
                            =0),
                        0,
                        GEOMEAN(IF(
                            ISNUMBER(M109:AD109),
                            IF(
                                M$4:AD$4=2,
                                M109:AD109,
                                ""),
                            "")))
                )
            )
        )
    )
)</f>
        <v>3.0472746516140301</v>
      </c>
      <c r="I109" s="191" cm="1">
        <f t="array" ref="I109">IF(
    SUM(IF(
            ISNUMBER(
                IF(
                    $M$5:$AD$5,
                    (M109:AD109),
                    "")),
            1,
            0))
        =0,
    NA(),
    IF(
        Parameters!$D$15=1,
        IF(
            SUM(--(ISNUMBER(IF($M$5:$AD$5=1,(M109:AD109),""))))&gt;0,
            MAX(IF(
                ISNUMBER(M109:AD109),
                IF(
                    M$5:AD$5=1,
                    M109:AD109,
                    ""),
                "")),
            MAX(IF(
                ISNUMBER(M109:AD109),
                IF(
                    M$5:AD$5=2,
                    M109:AD109,
                    ""),
                ""))
        ),
        IF(
            Parameters!$D$16=1,
            IFERROR(
                AVERAGE(IF(
                    ISNUMBER(M109:AD109),
                    IF(
                        M$5:AD$5=1,
                        M109:AD109,
                        ""),
                    "")),
                AVERAGE(IF(
                    ISNUMBER(M109:AD109),
                    IF(
                        M$5:AD$5=2,
                        M109:AD109,
                        ""),
                    ""))
            ),
            IF(
                Parameters!$D$17=1,
                IFERROR(
                    IF(
                        OR(
                            IF(
                                ISNUMBER(M109:AD109),
                                IF(
                                    M$5:AD$5=1,
                                    M109:AD109,
                                    ""),
                                "")
                            =0),
                        0,
                        GEOMEAN(IF(
                            ISNUMBER(M109:AD109),
                            IF(
                                M$5:AD$5=1,
                                M109:AD109,
                                ""),
                            ""))
                    ),
                    IF(
                        OR(IF(
                            ISNUMBER(M109:AD109),
                            IF(
                                M$5:AD$5=2,
                                M109:AD109,
                                ""),
                            "")
                            =0),
                        0,
                        GEOMEAN(IF(
                            ISNUMBER(M109:AD109),
                            IF(
                                M$5:AD$5=2,
                                M109:AD109,
                                ""),
                            "")))
                )
            )
        )
    )
)</f>
        <v>7.6628236438399204</v>
      </c>
      <c r="J109" s="242">
        <v>45103</v>
      </c>
      <c r="K109" s="242">
        <v>45259</v>
      </c>
      <c r="L109" s="91" t="s">
        <v>174</v>
      </c>
      <c r="M109" s="192">
        <v>0</v>
      </c>
      <c r="N109" s="192">
        <v>3.0472746516140301</v>
      </c>
      <c r="O109" s="192">
        <v>7.6628236438399204</v>
      </c>
      <c r="P109" s="192">
        <v>0</v>
      </c>
      <c r="Q109" s="192" t="s">
        <v>409</v>
      </c>
      <c r="R109" s="192">
        <v>0</v>
      </c>
      <c r="S109" s="192">
        <v>0</v>
      </c>
      <c r="T109" s="192" t="s">
        <v>409</v>
      </c>
      <c r="U109" s="192">
        <v>75.599999999999994</v>
      </c>
      <c r="V109" s="192">
        <v>0.766282364383992</v>
      </c>
      <c r="W109" s="192" t="s">
        <v>409</v>
      </c>
      <c r="X109" s="192" t="s">
        <v>409</v>
      </c>
      <c r="Y109" s="192">
        <v>0</v>
      </c>
      <c r="Z109" s="192">
        <v>-100</v>
      </c>
      <c r="AA109" s="34"/>
      <c r="AB109" s="34"/>
      <c r="AC109" s="192"/>
      <c r="AD109" s="192"/>
      <c r="AE109" s="192"/>
      <c r="AF109" s="192"/>
      <c r="AG109" s="192"/>
      <c r="AH109" s="192"/>
    </row>
    <row r="110" spans="1:34" x14ac:dyDescent="0.2">
      <c r="A110" s="84">
        <v>103</v>
      </c>
      <c r="B110" s="84" t="str">
        <f ca="1"/>
        <v>Cambodia</v>
      </c>
      <c r="C110" s="84" t="str">
        <f ca="1"/>
        <v>KHM</v>
      </c>
      <c r="D110" s="219" t="str">
        <f ca="1"/>
        <v>EAS           East Asia &amp; Pacific</v>
      </c>
      <c r="E110" s="219" t="str">
        <f ca="1"/>
        <v>IDA</v>
      </c>
      <c r="F110" s="190" t="str">
        <f t="shared" ca="1" si="13"/>
        <v/>
      </c>
      <c r="G110" s="80">
        <f>IF(Parameters!$D$21 = 1, MAX(H110, I110),
IF(Parameters!$D$22 = 1, AVERAGE(H110,I110),
IF(Parameters!$D$23 = 1, IF(ISERROR(H110), I110, IFERROR(GEOMEAN(H110, I110), 0)),
IF(Parameters!$D$24, IF(AND(H110=10,I110=10),10,0),
IF(Parameters!$D$25, IF(AND(H110&gt;=7,I110&gt;=7),10,0),
IF(Parameters!$D$26, IF(AND(H110&gt;=7,I110&gt;=7), 10, IF(OR(AND(H110&gt;=7,I110&gt;=5),AND(H110&gt;=5,I110&gt;=7)),6,0)),
IF(Parameters!$D$27, IF(AND(H110&gt;=10,I110&gt;=10), 10, IF(OR(AND(H110&gt;=10,I110&gt;=5),AND(H110&gt;=5,I110&gt;=10)),6,0)),"no method")))))))</f>
        <v>0</v>
      </c>
      <c r="H110" s="80" cm="1">
        <f t="array" ref="H110">IF(
    SUM(IF(
            ISNUMBER(
                IF(
                    $M$4:$AD$4,
                    (M110:AD110),
                    "")),
            1,
            0))
        =0,
    NA(),
    IF(
        Parameters!$D$15=1,
        IF(
            SUM(--(ISNUMBER(IF($M$4:$AD$4=1,(M110:AD110),""))))&gt;0,
            MAX(IF(
                ISNUMBER(M110:AD110),
                IF(
                    M$4:AD$4=1,
                    M110:AD110,
                    ""),
                "")),
            MAX(IF(
                ISNUMBER(M110:AD110),
                IF(
                    M$4:AD$4=2,
                    M110:AD110,
                    ""),
                ""))
        ),
        IF(
            Parameters!$D$16=1,
            IFERROR(
                AVERAGE(IF(
                    ISNUMBER(M110:AD110),
                    IF(
                        M$4:AD$4=1,
                        M110:AD110,
                        ""),
                    "")),
                AVERAGE(IF(
                    ISNUMBER(M110:AD110),
                    IF(
                        M$4:AD$4=2,
                        M110:AD110,
                        ""),
                    ""))
            ),
            IF(
                Parameters!$D$17=1,
                IFERROR(
                    IF(
                        OR(
                            IF(
                                ISNUMBER(M110:AD110),
                                IF(
                                    M$4:AD$4=1,
                                    M110:AD110,
                                    ""),
                                "")
                            =0),
                        0,
                        GEOMEAN(IF(
                            ISNUMBER(M110:AD110),
                            IF(
                                M$4:AD$4=1,
                                M110:AD110,
                                ""),
                            ""))
                    ),
                    IF(
                        OR(IF(
                            ISNUMBER(M110:AD110),
                            IF(
                                M$4:AD$4=2,
                                M110:AD110,
                                ""),
                            "")
                            =0),
                        0,
                        GEOMEAN(IF(
                            ISNUMBER(M110:AD110),
                            IF(
                                M$4:AD$4=2,
                                M110:AD110,
                                ""),
                            "")))
                )
            )
        )
    )
)</f>
        <v>4.0836126300934801</v>
      </c>
      <c r="I110" s="191" cm="1">
        <f t="array" ref="I110">IF(
    SUM(IF(
            ISNUMBER(
                IF(
                    $M$5:$AD$5,
                    (M110:AD110),
                    "")),
            1,
            0))
        =0,
    NA(),
    IF(
        Parameters!$D$15=1,
        IF(
            SUM(--(ISNUMBER(IF($M$5:$AD$5=1,(M110:AD110),""))))&gt;0,
            MAX(IF(
                ISNUMBER(M110:AD110),
                IF(
                    M$5:AD$5=1,
                    M110:AD110,
                    ""),
                "")),
            MAX(IF(
                ISNUMBER(M110:AD110),
                IF(
                    M$5:AD$5=2,
                    M110:AD110,
                    ""),
                ""))
        ),
        IF(
            Parameters!$D$16=1,
            IFERROR(
                AVERAGE(IF(
                    ISNUMBER(M110:AD110),
                    IF(
                        M$5:AD$5=1,
                        M110:AD110,
                        ""),
                    "")),
                AVERAGE(IF(
                    ISNUMBER(M110:AD110),
                    IF(
                        M$5:AD$5=2,
                        M110:AD110,
                        ""),
                    ""))
            ),
            IF(
                Parameters!$D$17=1,
                IFERROR(
                    IF(
                        OR(
                            IF(
                                ISNUMBER(M110:AD110),
                                IF(
                                    M$5:AD$5=1,
                                    M110:AD110,
                                    ""),
                                "")
                            =0),
                        0,
                        GEOMEAN(IF(
                            ISNUMBER(M110:AD110),
                            IF(
                                M$5:AD$5=1,
                                M110:AD110,
                                ""),
                            ""))
                    ),
                    IF(
                        OR(IF(
                            ISNUMBER(M110:AD110),
                            IF(
                                M$5:AD$5=2,
                                M110:AD110,
                                ""),
                            "")
                            =0),
                        0,
                        GEOMEAN(IF(
                            ISNUMBER(M110:AD110),
                            IF(
                                M$5:AD$5=2,
                                M110:AD110,
                                ""),
                            "")))
                )
            )
        )
    )
)</f>
        <v>0</v>
      </c>
      <c r="J110" s="242">
        <v>45103</v>
      </c>
      <c r="K110" s="242">
        <v>44860</v>
      </c>
      <c r="L110" s="91" t="s">
        <v>176</v>
      </c>
      <c r="M110" s="192">
        <v>0</v>
      </c>
      <c r="N110" s="192">
        <v>4.0836126300934801</v>
      </c>
      <c r="O110" s="192" t="s">
        <v>409</v>
      </c>
      <c r="P110" s="192">
        <v>0</v>
      </c>
      <c r="Q110" s="192" t="s">
        <v>409</v>
      </c>
      <c r="R110" s="192">
        <v>0</v>
      </c>
      <c r="S110" s="192" t="s">
        <v>409</v>
      </c>
      <c r="T110" s="192" t="s">
        <v>409</v>
      </c>
      <c r="U110" s="192">
        <v>80.3</v>
      </c>
      <c r="V110" s="192" t="s">
        <v>409</v>
      </c>
      <c r="W110" s="192" t="s">
        <v>409</v>
      </c>
      <c r="X110" s="192" t="s">
        <v>409</v>
      </c>
      <c r="Y110" s="192">
        <v>0</v>
      </c>
      <c r="Z110" s="192" t="s">
        <v>409</v>
      </c>
      <c r="AA110" s="34"/>
      <c r="AB110" s="34"/>
      <c r="AC110" s="192"/>
      <c r="AD110" s="192"/>
      <c r="AE110" s="192"/>
      <c r="AF110" s="192"/>
      <c r="AG110" s="192"/>
      <c r="AH110" s="192"/>
    </row>
    <row r="111" spans="1:34" x14ac:dyDescent="0.2">
      <c r="A111" s="84">
        <v>104</v>
      </c>
      <c r="B111" s="84" t="str">
        <f ca="1"/>
        <v>Kiribati</v>
      </c>
      <c r="C111" s="84" t="str">
        <f ca="1"/>
        <v>KIR</v>
      </c>
      <c r="D111" s="219" t="str">
        <f ca="1"/>
        <v>EAS           East Asia &amp; Pacific</v>
      </c>
      <c r="E111" s="219" t="str">
        <f ca="1"/>
        <v>IDA</v>
      </c>
      <c r="F111" s="190" t="str">
        <f t="shared" ca="1" si="13"/>
        <v/>
      </c>
      <c r="G111" s="80">
        <f>IF(Parameters!$D$21 = 1, MAX(H111, I111),
IF(Parameters!$D$22 = 1, AVERAGE(H111,I111),
IF(Parameters!$D$23 = 1, IF(ISERROR(H111), I111, IFERROR(GEOMEAN(H111, I111), 0)),
IF(Parameters!$D$24, IF(AND(H111=10,I111=10),10,0),
IF(Parameters!$D$25, IF(AND(H111&gt;=7,I111&gt;=7),10,0),
IF(Parameters!$D$26, IF(AND(H111&gt;=7,I111&gt;=7), 10, IF(OR(AND(H111&gt;=7,I111&gt;=5),AND(H111&gt;=5,I111&gt;=7)),6,0)),
IF(Parameters!$D$27, IF(AND(H111&gt;=10,I111&gt;=10), 10, IF(OR(AND(H111&gt;=10,I111&gt;=5),AND(H111&gt;=5,I111&gt;=10)),6,0)),"no method")))))))</f>
        <v>0</v>
      </c>
      <c r="H111" s="80" cm="1">
        <f t="array" ref="H111">IF(
    SUM(IF(
            ISNUMBER(
                IF(
                    $M$4:$AD$4,
                    (M111:AD111),
                    "")),
            1,
            0))
        =0,
    NA(),
    IF(
        Parameters!$D$15=1,
        IF(
            SUM(--(ISNUMBER(IF($M$4:$AD$4=1,(M111:AD111),""))))&gt;0,
            MAX(IF(
                ISNUMBER(M111:AD111),
                IF(
                    M$4:AD$4=1,
                    M111:AD111,
                    ""),
                "")),
            MAX(IF(
                ISNUMBER(M111:AD111),
                IF(
                    M$4:AD$4=2,
                    M111:AD111,
                    ""),
                ""))
        ),
        IF(
            Parameters!$D$16=1,
            IFERROR(
                AVERAGE(IF(
                    ISNUMBER(M111:AD111),
                    IF(
                        M$4:AD$4=1,
                        M111:AD111,
                        ""),
                    "")),
                AVERAGE(IF(
                    ISNUMBER(M111:AD111),
                    IF(
                        M$4:AD$4=2,
                        M111:AD111,
                        ""),
                    ""))
            ),
            IF(
                Parameters!$D$17=1,
                IFERROR(
                    IF(
                        OR(
                            IF(
                                ISNUMBER(M111:AD111),
                                IF(
                                    M$4:AD$4=1,
                                    M111:AD111,
                                    ""),
                                "")
                            =0),
                        0,
                        GEOMEAN(IF(
                            ISNUMBER(M111:AD111),
                            IF(
                                M$4:AD$4=1,
                                M111:AD111,
                                ""),
                            ""))
                    ),
                    IF(
                        OR(IF(
                            ISNUMBER(M111:AD111),
                            IF(
                                M$4:AD$4=2,
                                M111:AD111,
                                ""),
                            "")
                            =0),
                        0,
                        GEOMEAN(IF(
                            ISNUMBER(M111:AD111),
                            IF(
                                M$4:AD$4=2,
                                M111:AD111,
                                ""),
                            "")))
                )
            )
        )
    )
)</f>
        <v>10</v>
      </c>
      <c r="I111" s="191" cm="1">
        <f t="array" ref="I111">IF(
    SUM(IF(
            ISNUMBER(
                IF(
                    $M$5:$AD$5,
                    (M111:AD111),
                    "")),
            1,
            0))
        =0,
    NA(),
    IF(
        Parameters!$D$15=1,
        IF(
            SUM(--(ISNUMBER(IF($M$5:$AD$5=1,(M111:AD111),""))))&gt;0,
            MAX(IF(
                ISNUMBER(M111:AD111),
                IF(
                    M$5:AD$5=1,
                    M111:AD111,
                    ""),
                "")),
            MAX(IF(
                ISNUMBER(M111:AD111),
                IF(
                    M$5:AD$5=2,
                    M111:AD111,
                    ""),
                ""))
        ),
        IF(
            Parameters!$D$16=1,
            IFERROR(
                AVERAGE(IF(
                    ISNUMBER(M111:AD111),
                    IF(
                        M$5:AD$5=1,
                        M111:AD111,
                        ""),
                    "")),
                AVERAGE(IF(
                    ISNUMBER(M111:AD111),
                    IF(
                        M$5:AD$5=2,
                        M111:AD111,
                        ""),
                    ""))
            ),
            IF(
                Parameters!$D$17=1,
                IFERROR(
                    IF(
                        OR(
                            IF(
                                ISNUMBER(M111:AD111),
                                IF(
                                    M$5:AD$5=1,
                                    M111:AD111,
                                    ""),
                                "")
                            =0),
                        0,
                        GEOMEAN(IF(
                            ISNUMBER(M111:AD111),
                            IF(
                                M$5:AD$5=1,
                                M111:AD111,
                                ""),
                            ""))
                    ),
                    IF(
                        OR(IF(
                            ISNUMBER(M111:AD111),
                            IF(
                                M$5:AD$5=2,
                                M111:AD111,
                                ""),
                            "")
                            =0),
                        0,
                        GEOMEAN(IF(
                            ISNUMBER(M111:AD111),
                            IF(
                                M$5:AD$5=2,
                                M111:AD111,
                                ""),
                            "")))
                )
            )
        )
    )
)</f>
        <v>0</v>
      </c>
      <c r="J111" s="242">
        <v>45145</v>
      </c>
      <c r="K111" s="242" t="s">
        <v>409</v>
      </c>
      <c r="L111" s="91" t="s">
        <v>178</v>
      </c>
      <c r="M111" s="192">
        <v>10</v>
      </c>
      <c r="N111" s="192" t="s">
        <v>409</v>
      </c>
      <c r="O111" s="192" t="s">
        <v>409</v>
      </c>
      <c r="P111" s="192">
        <v>0</v>
      </c>
      <c r="Q111" s="192" t="s">
        <v>409</v>
      </c>
      <c r="R111" s="192" t="s">
        <v>409</v>
      </c>
      <c r="S111" s="192" t="s">
        <v>409</v>
      </c>
      <c r="T111" s="192" t="s">
        <v>623</v>
      </c>
      <c r="U111" s="192" t="s">
        <v>409</v>
      </c>
      <c r="V111" s="192" t="s">
        <v>409</v>
      </c>
      <c r="W111" s="192" t="s">
        <v>409</v>
      </c>
      <c r="X111" s="192" t="s">
        <v>409</v>
      </c>
      <c r="Y111" s="192" t="s">
        <v>409</v>
      </c>
      <c r="Z111" s="192" t="s">
        <v>409</v>
      </c>
      <c r="AA111" s="34"/>
      <c r="AB111" s="34"/>
      <c r="AC111" s="192"/>
      <c r="AD111" s="192"/>
      <c r="AE111" s="192"/>
      <c r="AF111" s="192"/>
      <c r="AG111" s="192"/>
      <c r="AH111" s="192"/>
    </row>
    <row r="112" spans="1:34" x14ac:dyDescent="0.2">
      <c r="A112" s="84">
        <v>105</v>
      </c>
      <c r="B112" s="84" t="str">
        <f ca="1"/>
        <v>St. Kitts and Nevis</v>
      </c>
      <c r="C112" s="84" t="str">
        <f ca="1"/>
        <v>KNA</v>
      </c>
      <c r="D112" s="219" t="str">
        <f ca="1"/>
        <v>LCN           Latin America &amp; Caribbean</v>
      </c>
      <c r="E112" s="219" t="str">
        <f ca="1"/>
        <v>IBRD</v>
      </c>
      <c r="F112" s="190" t="str">
        <f t="shared" ca="1" si="13"/>
        <v/>
      </c>
      <c r="G112" s="80">
        <f>IF(Parameters!$D$21 = 1, MAX(H112, I112),
IF(Parameters!$D$22 = 1, AVERAGE(H112,I112),
IF(Parameters!$D$23 = 1, IF(ISERROR(H112), I112, IFERROR(GEOMEAN(H112, I112), 0)),
IF(Parameters!$D$24, IF(AND(H112=10,I112=10),10,0),
IF(Parameters!$D$25, IF(AND(H112&gt;=7,I112&gt;=7),10,0),
IF(Parameters!$D$26, IF(AND(H112&gt;=7,I112&gt;=7), 10, IF(OR(AND(H112&gt;=7,I112&gt;=5),AND(H112&gt;=5,I112&gt;=7)),6,0)),
IF(Parameters!$D$27, IF(AND(H112&gt;=10,I112&gt;=10), 10, IF(OR(AND(H112&gt;=10,I112&gt;=5),AND(H112&gt;=5,I112&gt;=10)),6,0)),"no method")))))))</f>
        <v>0</v>
      </c>
      <c r="H112" s="80" cm="1">
        <f t="array" ref="H112">IF(
    SUM(IF(
            ISNUMBER(
                IF(
                    $M$4:$AD$4,
                    (M112:AD112),
                    "")),
            1,
            0))
        =0,
    NA(),
    IF(
        Parameters!$D$15=1,
        IF(
            SUM(--(ISNUMBER(IF($M$4:$AD$4=1,(M112:AD112),""))))&gt;0,
            MAX(IF(
                ISNUMBER(M112:AD112),
                IF(
                    M$4:AD$4=1,
                    M112:AD112,
                    ""),
                "")),
            MAX(IF(
                ISNUMBER(M112:AD112),
                IF(
                    M$4:AD$4=2,
                    M112:AD112,
                    ""),
                ""))
        ),
        IF(
            Parameters!$D$16=1,
            IFERROR(
                AVERAGE(IF(
                    ISNUMBER(M112:AD112),
                    IF(
                        M$4:AD$4=1,
                        M112:AD112,
                        ""),
                    "")),
                AVERAGE(IF(
                    ISNUMBER(M112:AD112),
                    IF(
                        M$4:AD$4=2,
                        M112:AD112,
                        ""),
                    ""))
            ),
            IF(
                Parameters!$D$17=1,
                IFERROR(
                    IF(
                        OR(
                            IF(
                                ISNUMBER(M112:AD112),
                                IF(
                                    M$4:AD$4=1,
                                    M112:AD112,
                                    ""),
                                "")
                            =0),
                        0,
                        GEOMEAN(IF(
                            ISNUMBER(M112:AD112),
                            IF(
                                M$4:AD$4=1,
                                M112:AD112,
                                ""),
                            ""))
                    ),
                    IF(
                        OR(IF(
                            ISNUMBER(M112:AD112),
                            IF(
                                M$4:AD$4=2,
                                M112:AD112,
                                ""),
                            "")
                            =0),
                        0,
                        GEOMEAN(IF(
                            ISNUMBER(M112:AD112),
                            IF(
                                M$4:AD$4=2,
                                M112:AD112,
                                ""),
                            "")))
                )
            )
        )
    )
)</f>
        <v>0</v>
      </c>
      <c r="I112" s="191" cm="1">
        <f t="array" ref="I112">IF(
    SUM(IF(
            ISNUMBER(
                IF(
                    $M$5:$AD$5,
                    (M112:AD112),
                    "")),
            1,
            0))
        =0,
    NA(),
    IF(
        Parameters!$D$15=1,
        IF(
            SUM(--(ISNUMBER(IF($M$5:$AD$5=1,(M112:AD112),""))))&gt;0,
            MAX(IF(
                ISNUMBER(M112:AD112),
                IF(
                    M$5:AD$5=1,
                    M112:AD112,
                    ""),
                "")),
            MAX(IF(
                ISNUMBER(M112:AD112),
                IF(
                    M$5:AD$5=2,
                    M112:AD112,
                    ""),
                ""))
        ),
        IF(
            Parameters!$D$16=1,
            IFERROR(
                AVERAGE(IF(
                    ISNUMBER(M112:AD112),
                    IF(
                        M$5:AD$5=1,
                        M112:AD112,
                        ""),
                    "")),
                AVERAGE(IF(
                    ISNUMBER(M112:AD112),
                    IF(
                        M$5:AD$5=2,
                        M112:AD112,
                        ""),
                    ""))
            ),
            IF(
                Parameters!$D$17=1,
                IFERROR(
                    IF(
                        OR(
                            IF(
                                ISNUMBER(M112:AD112),
                                IF(
                                    M$5:AD$5=1,
                                    M112:AD112,
                                    ""),
                                "")
                            =0),
                        0,
                        GEOMEAN(IF(
                            ISNUMBER(M112:AD112),
                            IF(
                                M$5:AD$5=1,
                                M112:AD112,
                                ""),
                            ""))
                    ),
                    IF(
                        OR(IF(
                            ISNUMBER(M112:AD112),
                            IF(
                                M$5:AD$5=2,
                                M112:AD112,
                                ""),
                            "")
                            =0),
                        0,
                        GEOMEAN(IF(
                            ISNUMBER(M112:AD112),
                            IF(
                                M$5:AD$5=2,
                                M112:AD112,
                                ""),
                            "")))
                )
            )
        )
    )
)</f>
        <v>0</v>
      </c>
      <c r="J112" s="242">
        <v>44753</v>
      </c>
      <c r="K112" s="242">
        <v>44753</v>
      </c>
      <c r="L112" s="91" t="s">
        <v>179</v>
      </c>
      <c r="M112" s="192">
        <v>0</v>
      </c>
      <c r="N112" s="192" t="s">
        <v>409</v>
      </c>
      <c r="O112" s="192" t="s">
        <v>409</v>
      </c>
      <c r="P112" s="192">
        <v>0</v>
      </c>
      <c r="Q112" s="192" t="s">
        <v>409</v>
      </c>
      <c r="R112" s="192" t="s">
        <v>409</v>
      </c>
      <c r="S112" s="192" t="s">
        <v>409</v>
      </c>
      <c r="T112" s="192" t="s">
        <v>409</v>
      </c>
      <c r="U112" s="192" t="s">
        <v>409</v>
      </c>
      <c r="V112" s="192" t="s">
        <v>409</v>
      </c>
      <c r="W112" s="192" t="s">
        <v>409</v>
      </c>
      <c r="X112" s="192" t="s">
        <v>409</v>
      </c>
      <c r="Y112" s="192" t="s">
        <v>409</v>
      </c>
      <c r="Z112" s="192" t="s">
        <v>409</v>
      </c>
      <c r="AA112" s="34"/>
      <c r="AB112" s="34"/>
      <c r="AC112" s="192"/>
      <c r="AD112" s="192"/>
      <c r="AE112" s="192"/>
      <c r="AF112" s="192"/>
      <c r="AG112" s="192"/>
      <c r="AH112" s="192"/>
    </row>
    <row r="113" spans="1:34" x14ac:dyDescent="0.2">
      <c r="A113" s="84">
        <v>106</v>
      </c>
      <c r="B113" s="84" t="str">
        <f ca="1"/>
        <v>Korea, Rep.</v>
      </c>
      <c r="C113" s="84" t="str">
        <f ca="1"/>
        <v>KOR</v>
      </c>
      <c r="D113" s="219" t="str">
        <f ca="1"/>
        <v>EAS           East Asia &amp; Pacific</v>
      </c>
      <c r="E113" s="219" t="str">
        <f ca="1"/>
        <v>NA</v>
      </c>
      <c r="F113" s="190" t="str">
        <f t="shared" ca="1" si="13"/>
        <v/>
      </c>
      <c r="G113" s="80">
        <f>IF(Parameters!$D$21 = 1, MAX(H113, I113),
IF(Parameters!$D$22 = 1, AVERAGE(H113,I113),
IF(Parameters!$D$23 = 1, IF(ISERROR(H113), I113, IFERROR(GEOMEAN(H113, I113), 0)),
IF(Parameters!$D$24, IF(AND(H113=10,I113=10),10,0),
IF(Parameters!$D$25, IF(AND(H113&gt;=7,I113&gt;=7),10,0),
IF(Parameters!$D$26, IF(AND(H113&gt;=7,I113&gt;=7), 10, IF(OR(AND(H113&gt;=7,I113&gt;=5),AND(H113&gt;=5,I113&gt;=7)),6,0)),
IF(Parameters!$D$27, IF(AND(H113&gt;=10,I113&gt;=10), 10, IF(OR(AND(H113&gt;=10,I113&gt;=5),AND(H113&gt;=5,I113&gt;=10)),6,0)),"no method")))))))</f>
        <v>0</v>
      </c>
      <c r="H113" s="80" cm="1">
        <f t="array" ref="H113">IF(
    SUM(IF(
            ISNUMBER(
                IF(
                    $M$4:$AD$4,
                    (M113:AD113),
                    "")),
            1,
            0))
        =0,
    NA(),
    IF(
        Parameters!$D$15=1,
        IF(
            SUM(--(ISNUMBER(IF($M$4:$AD$4=1,(M113:AD113),""))))&gt;0,
            MAX(IF(
                ISNUMBER(M113:AD113),
                IF(
                    M$4:AD$4=1,
                    M113:AD113,
                    ""),
                "")),
            MAX(IF(
                ISNUMBER(M113:AD113),
                IF(
                    M$4:AD$4=2,
                    M113:AD113,
                    ""),
                ""))
        ),
        IF(
            Parameters!$D$16=1,
            IFERROR(
                AVERAGE(IF(
                    ISNUMBER(M113:AD113),
                    IF(
                        M$4:AD$4=1,
                        M113:AD113,
                        ""),
                    "")),
                AVERAGE(IF(
                    ISNUMBER(M113:AD113),
                    IF(
                        M$4:AD$4=2,
                        M113:AD113,
                        ""),
                    ""))
            ),
            IF(
                Parameters!$D$17=1,
                IFERROR(
                    IF(
                        OR(
                            IF(
                                ISNUMBER(M113:AD113),
                                IF(
                                    M$4:AD$4=1,
                                    M113:AD113,
                                    ""),
                                "")
                            =0),
                        0,
                        GEOMEAN(IF(
                            ISNUMBER(M113:AD113),
                            IF(
                                M$4:AD$4=1,
                                M113:AD113,
                                ""),
                            ""))
                    ),
                    IF(
                        OR(IF(
                            ISNUMBER(M113:AD113),
                            IF(
                                M$4:AD$4=2,
                                M113:AD113,
                                ""),
                            "")
                            =0),
                        0,
                        GEOMEAN(IF(
                            ISNUMBER(M113:AD113),
                            IF(
                                M$4:AD$4=2,
                                M113:AD113,
                                ""),
                            "")))
                )
            )
        )
    )
)</f>
        <v>0</v>
      </c>
      <c r="I113" s="191" cm="1">
        <f t="array" ref="I113">IF(
    SUM(IF(
            ISNUMBER(
                IF(
                    $M$5:$AD$5,
                    (M113:AD113),
                    "")),
            1,
            0))
        =0,
    NA(),
    IF(
        Parameters!$D$15=1,
        IF(
            SUM(--(ISNUMBER(IF($M$5:$AD$5=1,(M113:AD113),""))))&gt;0,
            MAX(IF(
                ISNUMBER(M113:AD113),
                IF(
                    M$5:AD$5=1,
                    M113:AD113,
                    ""),
                "")),
            MAX(IF(
                ISNUMBER(M113:AD113),
                IF(
                    M$5:AD$5=2,
                    M113:AD113,
                    ""),
                ""))
        ),
        IF(
            Parameters!$D$16=1,
            IFERROR(
                AVERAGE(IF(
                    ISNUMBER(M113:AD113),
                    IF(
                        M$5:AD$5=1,
                        M113:AD113,
                        ""),
                    "")),
                AVERAGE(IF(
                    ISNUMBER(M113:AD113),
                    IF(
                        M$5:AD$5=2,
                        M113:AD113,
                        ""),
                    ""))
            ),
            IF(
                Parameters!$D$17=1,
                IFERROR(
                    IF(
                        OR(
                            IF(
                                ISNUMBER(M113:AD113),
                                IF(
                                    M$5:AD$5=1,
                                    M113:AD113,
                                    ""),
                                "")
                            =0),
                        0,
                        GEOMEAN(IF(
                            ISNUMBER(M113:AD113),
                            IF(
                                M$5:AD$5=1,
                                M113:AD113,
                                ""),
                            ""))
                    ),
                    IF(
                        OR(IF(
                            ISNUMBER(M113:AD113),
                            IF(
                                M$5:AD$5=2,
                                M113:AD113,
                                ""),
                            "")
                            =0),
                        0,
                        GEOMEAN(IF(
                            ISNUMBER(M113:AD113),
                            IF(
                                M$5:AD$5=2,
                                M113:AD113,
                                ""),
                            "")))
                )
            )
        )
    )
)</f>
        <v>0</v>
      </c>
      <c r="J113" s="242">
        <v>45103</v>
      </c>
      <c r="K113" s="242">
        <v>45272</v>
      </c>
      <c r="L113" s="91" t="s">
        <v>180</v>
      </c>
      <c r="M113" s="192">
        <v>0</v>
      </c>
      <c r="N113" s="192">
        <v>0</v>
      </c>
      <c r="O113" s="192" t="s">
        <v>409</v>
      </c>
      <c r="P113" s="192">
        <v>0</v>
      </c>
      <c r="Q113" s="192" t="s">
        <v>409</v>
      </c>
      <c r="R113" s="192">
        <v>0</v>
      </c>
      <c r="S113" s="192" t="s">
        <v>409</v>
      </c>
      <c r="T113" s="192" t="s">
        <v>409</v>
      </c>
      <c r="U113" s="192">
        <v>31.5</v>
      </c>
      <c r="V113" s="192" t="s">
        <v>409</v>
      </c>
      <c r="W113" s="192" t="s">
        <v>409</v>
      </c>
      <c r="X113" s="192" t="s">
        <v>409</v>
      </c>
      <c r="Y113" s="192">
        <v>-3.5714285714285803E-2</v>
      </c>
      <c r="Z113" s="192" t="s">
        <v>409</v>
      </c>
      <c r="AA113" s="34"/>
      <c r="AB113" s="34"/>
      <c r="AC113" s="192"/>
      <c r="AD113" s="192"/>
      <c r="AE113" s="192"/>
      <c r="AF113" s="192"/>
      <c r="AG113" s="192"/>
      <c r="AH113" s="192"/>
    </row>
    <row r="114" spans="1:34" x14ac:dyDescent="0.2">
      <c r="A114" s="84">
        <v>107</v>
      </c>
      <c r="B114" s="84" t="str">
        <f ca="1"/>
        <v>Kuwait</v>
      </c>
      <c r="C114" s="84" t="str">
        <f ca="1"/>
        <v>KWT</v>
      </c>
      <c r="D114" s="219" t="str">
        <f ca="1"/>
        <v>MEA           Middle East &amp; North Africa</v>
      </c>
      <c r="E114" s="219" t="str">
        <f ca="1"/>
        <v>NA</v>
      </c>
      <c r="F114" s="190" t="str">
        <f t="shared" ca="1" si="13"/>
        <v/>
      </c>
      <c r="G114" s="80">
        <f>IF(Parameters!$D$21 = 1, MAX(H114, I114),
IF(Parameters!$D$22 = 1, AVERAGE(H114,I114),
IF(Parameters!$D$23 = 1, IF(ISERROR(H114), I114, IFERROR(GEOMEAN(H114, I114), 0)),
IF(Parameters!$D$24, IF(AND(H114=10,I114=10),10,0),
IF(Parameters!$D$25, IF(AND(H114&gt;=7,I114&gt;=7),10,0),
IF(Parameters!$D$26, IF(AND(H114&gt;=7,I114&gt;=7), 10, IF(OR(AND(H114&gt;=7,I114&gt;=5),AND(H114&gt;=5,I114&gt;=7)),6,0)),
IF(Parameters!$D$27, IF(AND(H114&gt;=10,I114&gt;=10), 10, IF(OR(AND(H114&gt;=10,I114&gt;=5),AND(H114&gt;=5,I114&gt;=10)),6,0)),"no method")))))))</f>
        <v>0</v>
      </c>
      <c r="H114" s="80" cm="1">
        <f t="array" ref="H114">IF(
    SUM(IF(
            ISNUMBER(
                IF(
                    $M$4:$AD$4,
                    (M114:AD114),
                    "")),
            1,
            0))
        =0,
    NA(),
    IF(
        Parameters!$D$15=1,
        IF(
            SUM(--(ISNUMBER(IF($M$4:$AD$4=1,(M114:AD114),""))))&gt;0,
            MAX(IF(
                ISNUMBER(M114:AD114),
                IF(
                    M$4:AD$4=1,
                    M114:AD114,
                    ""),
                "")),
            MAX(IF(
                ISNUMBER(M114:AD114),
                IF(
                    M$4:AD$4=2,
                    M114:AD114,
                    ""),
                ""))
        ),
        IF(
            Parameters!$D$16=1,
            IFERROR(
                AVERAGE(IF(
                    ISNUMBER(M114:AD114),
                    IF(
                        M$4:AD$4=1,
                        M114:AD114,
                        ""),
                    "")),
                AVERAGE(IF(
                    ISNUMBER(M114:AD114),
                    IF(
                        M$4:AD$4=2,
                        M114:AD114,
                        ""),
                    ""))
            ),
            IF(
                Parameters!$D$17=1,
                IFERROR(
                    IF(
                        OR(
                            IF(
                                ISNUMBER(M114:AD114),
                                IF(
                                    M$4:AD$4=1,
                                    M114:AD114,
                                    ""),
                                "")
                            =0),
                        0,
                        GEOMEAN(IF(
                            ISNUMBER(M114:AD114),
                            IF(
                                M$4:AD$4=1,
                                M114:AD114,
                                ""),
                            ""))
                    ),
                    IF(
                        OR(IF(
                            ISNUMBER(M114:AD114),
                            IF(
                                M$4:AD$4=2,
                                M114:AD114,
                                ""),
                            "")
                            =0),
                        0,
                        GEOMEAN(IF(
                            ISNUMBER(M114:AD114),
                            IF(
                                M$4:AD$4=2,
                                M114:AD114,
                                ""),
                            "")))
                )
            )
        )
    )
)</f>
        <v>0</v>
      </c>
      <c r="I114" s="191" cm="1">
        <f t="array" ref="I114">IF(
    SUM(IF(
            ISNUMBER(
                IF(
                    $M$5:$AD$5,
                    (M114:AD114),
                    "")),
            1,
            0))
        =0,
    NA(),
    IF(
        Parameters!$D$15=1,
        IF(
            SUM(--(ISNUMBER(IF($M$5:$AD$5=1,(M114:AD114),""))))&gt;0,
            MAX(IF(
                ISNUMBER(M114:AD114),
                IF(
                    M$5:AD$5=1,
                    M114:AD114,
                    ""),
                "")),
            MAX(IF(
                ISNUMBER(M114:AD114),
                IF(
                    M$5:AD$5=2,
                    M114:AD114,
                    ""),
                ""))
        ),
        IF(
            Parameters!$D$16=1,
            IFERROR(
                AVERAGE(IF(
                    ISNUMBER(M114:AD114),
                    IF(
                        M$5:AD$5=1,
                        M114:AD114,
                        ""),
                    "")),
                AVERAGE(IF(
                    ISNUMBER(M114:AD114),
                    IF(
                        M$5:AD$5=2,
                        M114:AD114,
                        ""),
                    ""))
            ),
            IF(
                Parameters!$D$17=1,
                IFERROR(
                    IF(
                        OR(
                            IF(
                                ISNUMBER(M114:AD114),
                                IF(
                                    M$5:AD$5=1,
                                    M114:AD114,
                                    ""),
                                "")
                            =0),
                        0,
                        GEOMEAN(IF(
                            ISNUMBER(M114:AD114),
                            IF(
                                M$5:AD$5=1,
                                M114:AD114,
                                ""),
                            ""))
                    ),
                    IF(
                        OR(IF(
                            ISNUMBER(M114:AD114),
                            IF(
                                M$5:AD$5=2,
                                M114:AD114,
                                ""),
                            "")
                            =0),
                        0,
                        GEOMEAN(IF(
                            ISNUMBER(M114:AD114),
                            IF(
                                M$5:AD$5=2,
                                M114:AD114,
                                ""),
                            "")))
                )
            )
        )
    )
)</f>
        <v>0</v>
      </c>
      <c r="J114" s="242">
        <v>45103</v>
      </c>
      <c r="K114" s="242">
        <v>45142</v>
      </c>
      <c r="L114" s="91" t="s">
        <v>182</v>
      </c>
      <c r="M114" s="192">
        <v>0</v>
      </c>
      <c r="N114" s="192">
        <v>0</v>
      </c>
      <c r="O114" s="192" t="s">
        <v>409</v>
      </c>
      <c r="P114" s="192">
        <v>0</v>
      </c>
      <c r="Q114" s="192" t="s">
        <v>409</v>
      </c>
      <c r="R114" s="192">
        <v>0</v>
      </c>
      <c r="S114" s="192" t="s">
        <v>409</v>
      </c>
      <c r="T114" s="192" t="s">
        <v>409</v>
      </c>
      <c r="U114" s="192">
        <v>51.2</v>
      </c>
      <c r="V114" s="192" t="s">
        <v>409</v>
      </c>
      <c r="W114" s="192" t="s">
        <v>409</v>
      </c>
      <c r="X114" s="192" t="s">
        <v>409</v>
      </c>
      <c r="Y114" s="192">
        <v>0</v>
      </c>
      <c r="Z114" s="192" t="s">
        <v>409</v>
      </c>
      <c r="AA114" s="34"/>
      <c r="AB114" s="34"/>
      <c r="AC114" s="192"/>
      <c r="AD114" s="192"/>
      <c r="AE114" s="192"/>
      <c r="AF114" s="192"/>
      <c r="AG114" s="192"/>
      <c r="AH114" s="192"/>
    </row>
    <row r="115" spans="1:34" x14ac:dyDescent="0.2">
      <c r="A115" s="84">
        <v>108</v>
      </c>
      <c r="B115" s="84" t="str">
        <f ca="1"/>
        <v>Lao PDR</v>
      </c>
      <c r="C115" s="84" t="str">
        <f ca="1"/>
        <v>LAO</v>
      </c>
      <c r="D115" s="219" t="str">
        <f ca="1"/>
        <v>EAS           East Asia &amp; Pacific</v>
      </c>
      <c r="E115" s="219" t="str">
        <f ca="1"/>
        <v>IDA</v>
      </c>
      <c r="F115" s="190" t="str">
        <f t="shared" ca="1" si="13"/>
        <v/>
      </c>
      <c r="G115" s="80">
        <f>IF(Parameters!$D$21 = 1, MAX(H115, I115),
IF(Parameters!$D$22 = 1, AVERAGE(H115,I115),
IF(Parameters!$D$23 = 1, IF(ISERROR(H115), I115, IFERROR(GEOMEAN(H115, I115), 0)),
IF(Parameters!$D$24, IF(AND(H115=10,I115=10),10,0),
IF(Parameters!$D$25, IF(AND(H115&gt;=7,I115&gt;=7),10,0),
IF(Parameters!$D$26, IF(AND(H115&gt;=7,I115&gt;=7), 10, IF(OR(AND(H115&gt;=7,I115&gt;=5),AND(H115&gt;=5,I115&gt;=7)),6,0)),
IF(Parameters!$D$27, IF(AND(H115&gt;=10,I115&gt;=10), 10, IF(OR(AND(H115&gt;=10,I115&gt;=5),AND(H115&gt;=5,I115&gt;=10)),6,0)),"no method")))))))</f>
        <v>0</v>
      </c>
      <c r="H115" s="80" cm="1">
        <f t="array" ref="H115">IF(
    SUM(IF(
            ISNUMBER(
                IF(
                    $M$4:$AD$4,
                    (M115:AD115),
                    "")),
            1,
            0))
        =0,
    NA(),
    IF(
        Parameters!$D$15=1,
        IF(
            SUM(--(ISNUMBER(IF($M$4:$AD$4=1,(M115:AD115),""))))&gt;0,
            MAX(IF(
                ISNUMBER(M115:AD115),
                IF(
                    M$4:AD$4=1,
                    M115:AD115,
                    ""),
                "")),
            MAX(IF(
                ISNUMBER(M115:AD115),
                IF(
                    M$4:AD$4=2,
                    M115:AD115,
                    ""),
                ""))
        ),
        IF(
            Parameters!$D$16=1,
            IFERROR(
                AVERAGE(IF(
                    ISNUMBER(M115:AD115),
                    IF(
                        M$4:AD$4=1,
                        M115:AD115,
                        ""),
                    "")),
                AVERAGE(IF(
                    ISNUMBER(M115:AD115),
                    IF(
                        M$4:AD$4=2,
                        M115:AD115,
                        ""),
                    ""))
            ),
            IF(
                Parameters!$D$17=1,
                IFERROR(
                    IF(
                        OR(
                            IF(
                                ISNUMBER(M115:AD115),
                                IF(
                                    M$4:AD$4=1,
                                    M115:AD115,
                                    ""),
                                "")
                            =0),
                        0,
                        GEOMEAN(IF(
                            ISNUMBER(M115:AD115),
                            IF(
                                M$4:AD$4=1,
                                M115:AD115,
                                ""),
                            ""))
                    ),
                    IF(
                        OR(IF(
                            ISNUMBER(M115:AD115),
                            IF(
                                M$4:AD$4=2,
                                M115:AD115,
                                ""),
                            "")
                            =0),
                        0,
                        GEOMEAN(IF(
                            ISNUMBER(M115:AD115),
                            IF(
                                M$4:AD$4=2,
                                M115:AD115,
                                ""),
                            "")))
                )
            )
        )
    )
)</f>
        <v>2.8488269536073298</v>
      </c>
      <c r="I115" s="191" cm="1">
        <f t="array" ref="I115">IF(
    SUM(IF(
            ISNUMBER(
                IF(
                    $M$5:$AD$5,
                    (M115:AD115),
                    "")),
            1,
            0))
        =0,
    NA(),
    IF(
        Parameters!$D$15=1,
        IF(
            SUM(--(ISNUMBER(IF($M$5:$AD$5=1,(M115:AD115),""))))&gt;0,
            MAX(IF(
                ISNUMBER(M115:AD115),
                IF(
                    M$5:AD$5=1,
                    M115:AD115,
                    ""),
                "")),
            MAX(IF(
                ISNUMBER(M115:AD115),
                IF(
                    M$5:AD$5=2,
                    M115:AD115,
                    ""),
                ""))
        ),
        IF(
            Parameters!$D$16=1,
            IFERROR(
                AVERAGE(IF(
                    ISNUMBER(M115:AD115),
                    IF(
                        M$5:AD$5=1,
                        M115:AD115,
                        ""),
                    "")),
                AVERAGE(IF(
                    ISNUMBER(M115:AD115),
                    IF(
                        M$5:AD$5=2,
                        M115:AD115,
                        ""),
                    ""))
            ),
            IF(
                Parameters!$D$17=1,
                IFERROR(
                    IF(
                        OR(
                            IF(
                                ISNUMBER(M115:AD115),
                                IF(
                                    M$5:AD$5=1,
                                    M115:AD115,
                                    ""),
                                "")
                            =0),
                        0,
                        GEOMEAN(IF(
                            ISNUMBER(M115:AD115),
                            IF(
                                M$5:AD$5=1,
                                M115:AD115,
                                ""),
                            ""))
                    ),
                    IF(
                        OR(IF(
                            ISNUMBER(M115:AD115),
                            IF(
                                M$5:AD$5=2,
                                M115:AD115,
                                ""),
                            "")
                            =0),
                        0,
                        GEOMEAN(IF(
                            ISNUMBER(M115:AD115),
                            IF(
                                M$5:AD$5=2,
                                M115:AD115,
                                ""),
                            "")))
                )
            )
        )
    )
)</f>
        <v>0</v>
      </c>
      <c r="J115" s="242">
        <v>45103</v>
      </c>
      <c r="K115" s="242">
        <v>45272</v>
      </c>
      <c r="L115" s="91" t="s">
        <v>184</v>
      </c>
      <c r="M115" s="192">
        <v>0</v>
      </c>
      <c r="N115" s="192">
        <v>2.8488269536073298</v>
      </c>
      <c r="O115" s="192" t="s">
        <v>409</v>
      </c>
      <c r="P115" s="192">
        <v>0</v>
      </c>
      <c r="Q115" s="192" t="s">
        <v>409</v>
      </c>
      <c r="R115" s="192">
        <v>0</v>
      </c>
      <c r="S115" s="192" t="s">
        <v>409</v>
      </c>
      <c r="T115" s="192" t="s">
        <v>409</v>
      </c>
      <c r="U115" s="192">
        <v>74.7</v>
      </c>
      <c r="V115" s="192" t="s">
        <v>409</v>
      </c>
      <c r="W115" s="192" t="s">
        <v>409</v>
      </c>
      <c r="X115" s="192" t="s">
        <v>409</v>
      </c>
      <c r="Y115" s="192">
        <v>0</v>
      </c>
      <c r="Z115" s="192" t="s">
        <v>409</v>
      </c>
      <c r="AA115" s="34"/>
      <c r="AB115" s="34"/>
      <c r="AC115" s="192"/>
      <c r="AD115" s="192"/>
      <c r="AE115" s="192"/>
      <c r="AF115" s="192"/>
      <c r="AG115" s="192"/>
      <c r="AH115" s="192"/>
    </row>
    <row r="116" spans="1:34" x14ac:dyDescent="0.2">
      <c r="A116" s="84">
        <v>109</v>
      </c>
      <c r="B116" s="84" t="str">
        <f ca="1"/>
        <v>Lebanon</v>
      </c>
      <c r="C116" s="84" t="str">
        <f ca="1"/>
        <v>LBN</v>
      </c>
      <c r="D116" s="219" t="str">
        <f ca="1"/>
        <v>MEA           Middle East &amp; North Africa</v>
      </c>
      <c r="E116" s="219" t="str">
        <f ca="1"/>
        <v>IBRD</v>
      </c>
      <c r="F116" s="190" t="str">
        <f t="shared" ca="1" si="13"/>
        <v/>
      </c>
      <c r="G116" s="80">
        <f>IF(Parameters!$D$21 = 1, MAX(H116, I116),
IF(Parameters!$D$22 = 1, AVERAGE(H116,I116),
IF(Parameters!$D$23 = 1, IF(ISERROR(H116), I116, IFERROR(GEOMEAN(H116, I116), 0)),
IF(Parameters!$D$24, IF(AND(H116=10,I116=10),10,0),
IF(Parameters!$D$25, IF(AND(H116&gt;=7,I116&gt;=7),10,0),
IF(Parameters!$D$26, IF(AND(H116&gt;=7,I116&gt;=7), 10, IF(OR(AND(H116&gt;=7,I116&gt;=5),AND(H116&gt;=5,I116&gt;=7)),6,0)),
IF(Parameters!$D$27, IF(AND(H116&gt;=10,I116&gt;=10), 10, IF(OR(AND(H116&gt;=10,I116&gt;=5),AND(H116&gt;=5,I116&gt;=10)),6,0)),"no method")))))))</f>
        <v>10</v>
      </c>
      <c r="H116" s="80" cm="1">
        <f t="array" ref="H116">IF(
    SUM(IF(
            ISNUMBER(
                IF(
                    $M$4:$AD$4,
                    (M116:AD116),
                    "")),
            1,
            0))
        =0,
    NA(),
    IF(
        Parameters!$D$15=1,
        IF(
            SUM(--(ISNUMBER(IF($M$4:$AD$4=1,(M116:AD116),""))))&gt;0,
            MAX(IF(
                ISNUMBER(M116:AD116),
                IF(
                    M$4:AD$4=1,
                    M116:AD116,
                    ""),
                "")),
            MAX(IF(
                ISNUMBER(M116:AD116),
                IF(
                    M$4:AD$4=2,
                    M116:AD116,
                    ""),
                ""))
        ),
        IF(
            Parameters!$D$16=1,
            IFERROR(
                AVERAGE(IF(
                    ISNUMBER(M116:AD116),
                    IF(
                        M$4:AD$4=1,
                        M116:AD116,
                        ""),
                    "")),
                AVERAGE(IF(
                    ISNUMBER(M116:AD116),
                    IF(
                        M$4:AD$4=2,
                        M116:AD116,
                        ""),
                    ""))
            ),
            IF(
                Parameters!$D$17=1,
                IFERROR(
                    IF(
                        OR(
                            IF(
                                ISNUMBER(M116:AD116),
                                IF(
                                    M$4:AD$4=1,
                                    M116:AD116,
                                    ""),
                                "")
                            =0),
                        0,
                        GEOMEAN(IF(
                            ISNUMBER(M116:AD116),
                            IF(
                                M$4:AD$4=1,
                                M116:AD116,
                                ""),
                            ""))
                    ),
                    IF(
                        OR(IF(
                            ISNUMBER(M116:AD116),
                            IF(
                                M$4:AD$4=2,
                                M116:AD116,
                                ""),
                            "")
                            =0),
                        0,
                        GEOMEAN(IF(
                            ISNUMBER(M116:AD116),
                            IF(
                                M$4:AD$4=2,
                                M116:AD116,
                                ""),
                            "")))
                )
            )
        )
    )
)</f>
        <v>10</v>
      </c>
      <c r="I116" s="191" cm="1">
        <f t="array" ref="I116">IF(
    SUM(IF(
            ISNUMBER(
                IF(
                    $M$5:$AD$5,
                    (M116:AD116),
                    "")),
            1,
            0))
        =0,
    NA(),
    IF(
        Parameters!$D$15=1,
        IF(
            SUM(--(ISNUMBER(IF($M$5:$AD$5=1,(M116:AD116),""))))&gt;0,
            MAX(IF(
                ISNUMBER(M116:AD116),
                IF(
                    M$5:AD$5=1,
                    M116:AD116,
                    ""),
                "")),
            MAX(IF(
                ISNUMBER(M116:AD116),
                IF(
                    M$5:AD$5=2,
                    M116:AD116,
                    ""),
                ""))
        ),
        IF(
            Parameters!$D$16=1,
            IFERROR(
                AVERAGE(IF(
                    ISNUMBER(M116:AD116),
                    IF(
                        M$5:AD$5=1,
                        M116:AD116,
                        ""),
                    "")),
                AVERAGE(IF(
                    ISNUMBER(M116:AD116),
                    IF(
                        M$5:AD$5=2,
                        M116:AD116,
                        ""),
                    ""))
            ),
            IF(
                Parameters!$D$17=1,
                IFERROR(
                    IF(
                        OR(
                            IF(
                                ISNUMBER(M116:AD116),
                                IF(
                                    M$5:AD$5=1,
                                    M116:AD116,
                                    ""),
                                "")
                            =0),
                        0,
                        GEOMEAN(IF(
                            ISNUMBER(M116:AD116),
                            IF(
                                M$5:AD$5=1,
                                M116:AD116,
                                ""),
                            ""))
                    ),
                    IF(
                        OR(IF(
                            ISNUMBER(M116:AD116),
                            IF(
                                M$5:AD$5=2,
                                M116:AD116,
                                ""),
                            "")
                            =0),
                        0,
                        GEOMEAN(IF(
                            ISNUMBER(M116:AD116),
                            IF(
                                M$5:AD$5=2,
                                M116:AD116,
                                ""),
                            "")))
                )
            )
        )
    )
)</f>
        <v>10</v>
      </c>
      <c r="J116" s="242">
        <v>44778</v>
      </c>
      <c r="K116" s="242">
        <v>45271</v>
      </c>
      <c r="L116" s="91" t="s">
        <v>186</v>
      </c>
      <c r="M116" s="192">
        <v>10</v>
      </c>
      <c r="N116" s="192">
        <v>6.6193332157346898</v>
      </c>
      <c r="O116" s="192">
        <v>10</v>
      </c>
      <c r="P116" s="192">
        <v>0</v>
      </c>
      <c r="Q116" s="192">
        <v>10</v>
      </c>
      <c r="R116" s="192">
        <v>5.3571428571428497</v>
      </c>
      <c r="S116" s="192">
        <v>10</v>
      </c>
      <c r="T116" s="192" t="s">
        <v>623</v>
      </c>
      <c r="U116" s="192">
        <v>91.8</v>
      </c>
      <c r="V116" s="192">
        <v>3.1965994932415001</v>
      </c>
      <c r="W116" s="192" t="s">
        <v>409</v>
      </c>
      <c r="X116" s="192" t="s">
        <v>888</v>
      </c>
      <c r="Y116" s="192">
        <v>0.107142857142857</v>
      </c>
      <c r="Z116" s="192">
        <v>234.61538461538399</v>
      </c>
      <c r="AA116" s="34"/>
      <c r="AB116" s="34"/>
      <c r="AC116" s="192"/>
      <c r="AD116" s="192"/>
      <c r="AE116" s="192"/>
      <c r="AF116" s="192"/>
      <c r="AG116" s="192"/>
      <c r="AH116" s="192"/>
    </row>
    <row r="117" spans="1:34" x14ac:dyDescent="0.2">
      <c r="A117" s="84">
        <v>110</v>
      </c>
      <c r="B117" s="84" t="str">
        <f ca="1"/>
        <v>Liberia</v>
      </c>
      <c r="C117" s="84" t="str">
        <f ca="1"/>
        <v>LBR</v>
      </c>
      <c r="D117" s="219" t="str">
        <f ca="1"/>
        <v>SSF           Sub-Saharan Africa</v>
      </c>
      <c r="E117" s="219" t="str">
        <f ca="1"/>
        <v>IDA</v>
      </c>
      <c r="F117" s="190" t="str">
        <f t="shared" ca="1" si="13"/>
        <v/>
      </c>
      <c r="G117" s="80">
        <f>IF(Parameters!$D$21 = 1, MAX(H117, I117),
IF(Parameters!$D$22 = 1, AVERAGE(H117,I117),
IF(Parameters!$D$23 = 1, IF(ISERROR(H117), I117, IFERROR(GEOMEAN(H117, I117), 0)),
IF(Parameters!$D$24, IF(AND(H117=10,I117=10),10,0),
IF(Parameters!$D$25, IF(AND(H117&gt;=7,I117&gt;=7),10,0),
IF(Parameters!$D$26, IF(AND(H117&gt;=7,I117&gt;=7), 10, IF(OR(AND(H117&gt;=7,I117&gt;=5),AND(H117&gt;=5,I117&gt;=7)),6,0)),
IF(Parameters!$D$27, IF(AND(H117&gt;=10,I117&gt;=10), 10, IF(OR(AND(H117&gt;=10,I117&gt;=5),AND(H117&gt;=5,I117&gt;=10)),6,0)),"no method")))))))</f>
        <v>0</v>
      </c>
      <c r="H117" s="80" cm="1">
        <f t="array" ref="H117">IF(
    SUM(IF(
            ISNUMBER(
                IF(
                    $M$4:$AD$4,
                    (M117:AD117),
                    "")),
            1,
            0))
        =0,
    NA(),
    IF(
        Parameters!$D$15=1,
        IF(
            SUM(--(ISNUMBER(IF($M$4:$AD$4=1,(M117:AD117),""))))&gt;0,
            MAX(IF(
                ISNUMBER(M117:AD117),
                IF(
                    M$4:AD$4=1,
                    M117:AD117,
                    ""),
                "")),
            MAX(IF(
                ISNUMBER(M117:AD117),
                IF(
                    M$4:AD$4=2,
                    M117:AD117,
                    ""),
                ""))
        ),
        IF(
            Parameters!$D$16=1,
            IFERROR(
                AVERAGE(IF(
                    ISNUMBER(M117:AD117),
                    IF(
                        M$4:AD$4=1,
                        M117:AD117,
                        ""),
                    "")),
                AVERAGE(IF(
                    ISNUMBER(M117:AD117),
                    IF(
                        M$4:AD$4=2,
                        M117:AD117,
                        ""),
                    ""))
            ),
            IF(
                Parameters!$D$17=1,
                IFERROR(
                    IF(
                        OR(
                            IF(
                                ISNUMBER(M117:AD117),
                                IF(
                                    M$4:AD$4=1,
                                    M117:AD117,
                                    ""),
                                "")
                            =0),
                        0,
                        GEOMEAN(IF(
                            ISNUMBER(M117:AD117),
                            IF(
                                M$4:AD$4=1,
                                M117:AD117,
                                ""),
                            ""))
                    ),
                    IF(
                        OR(IF(
                            ISNUMBER(M117:AD117),
                            IF(
                                M$4:AD$4=2,
                                M117:AD117,
                                ""),
                            "")
                            =0),
                        0,
                        GEOMEAN(IF(
                            ISNUMBER(M117:AD117),
                            IF(
                                M$4:AD$4=2,
                                M117:AD117,
                                ""),
                            "")))
                )
            )
        )
    )
)</f>
        <v>5.9798906332686501</v>
      </c>
      <c r="I117" s="191" cm="1">
        <f t="array" ref="I117">IF(
    SUM(IF(
            ISNUMBER(
                IF(
                    $M$5:$AD$5,
                    (M117:AD117),
                    "")),
            1,
            0))
        =0,
    NA(),
    IF(
        Parameters!$D$15=1,
        IF(
            SUM(--(ISNUMBER(IF($M$5:$AD$5=1,(M117:AD117),""))))&gt;0,
            MAX(IF(
                ISNUMBER(M117:AD117),
                IF(
                    M$5:AD$5=1,
                    M117:AD117,
                    ""),
                "")),
            MAX(IF(
                ISNUMBER(M117:AD117),
                IF(
                    M$5:AD$5=2,
                    M117:AD117,
                    ""),
                ""))
        ),
        IF(
            Parameters!$D$16=1,
            IFERROR(
                AVERAGE(IF(
                    ISNUMBER(M117:AD117),
                    IF(
                        M$5:AD$5=1,
                        M117:AD117,
                        ""),
                    "")),
                AVERAGE(IF(
                    ISNUMBER(M117:AD117),
                    IF(
                        M$5:AD$5=2,
                        M117:AD117,
                        ""),
                    ""))
            ),
            IF(
                Parameters!$D$17=1,
                IFERROR(
                    IF(
                        OR(
                            IF(
                                ISNUMBER(M117:AD117),
                                IF(
                                    M$5:AD$5=1,
                                    M117:AD117,
                                    ""),
                                "")
                            =0),
                        0,
                        GEOMEAN(IF(
                            ISNUMBER(M117:AD117),
                            IF(
                                M$5:AD$5=1,
                                M117:AD117,
                                ""),
                            ""))
                    ),
                    IF(
                        OR(IF(
                            ISNUMBER(M117:AD117),
                            IF(
                                M$5:AD$5=2,
                                M117:AD117,
                                ""),
                            "")
                            =0),
                        0,
                        GEOMEAN(IF(
                            ISNUMBER(M117:AD117),
                            IF(
                                M$5:AD$5=2,
                                M117:AD117,
                                ""),
                            "")))
                )
            )
        )
    )
)</f>
        <v>0</v>
      </c>
      <c r="J117" s="242">
        <v>45103</v>
      </c>
      <c r="K117" s="242">
        <v>45259</v>
      </c>
      <c r="L117" s="91" t="s">
        <v>188</v>
      </c>
      <c r="M117" s="192">
        <v>0</v>
      </c>
      <c r="N117" s="192">
        <v>5.9798906332686501</v>
      </c>
      <c r="O117" s="192">
        <v>0</v>
      </c>
      <c r="P117" s="192">
        <v>0</v>
      </c>
      <c r="Q117" s="192" t="s">
        <v>409</v>
      </c>
      <c r="R117" s="192">
        <v>0</v>
      </c>
      <c r="S117" s="192">
        <v>0</v>
      </c>
      <c r="T117" s="192" t="s">
        <v>409</v>
      </c>
      <c r="U117" s="192">
        <v>88.9</v>
      </c>
      <c r="V117" s="192">
        <v>1.3350066711540001</v>
      </c>
      <c r="W117" s="192" t="s">
        <v>409</v>
      </c>
      <c r="X117" s="192" t="s">
        <v>409</v>
      </c>
      <c r="Y117" s="192">
        <v>0</v>
      </c>
      <c r="Z117" s="192">
        <v>-100</v>
      </c>
      <c r="AA117" s="34"/>
      <c r="AB117" s="34"/>
      <c r="AC117" s="192"/>
      <c r="AD117" s="192"/>
      <c r="AE117" s="192"/>
      <c r="AF117" s="192"/>
      <c r="AG117" s="192"/>
      <c r="AH117" s="192"/>
    </row>
    <row r="118" spans="1:34" x14ac:dyDescent="0.2">
      <c r="A118" s="84">
        <v>111</v>
      </c>
      <c r="B118" s="84" t="str">
        <f ca="1"/>
        <v>Libya</v>
      </c>
      <c r="C118" s="84" t="str">
        <f ca="1"/>
        <v>LBY</v>
      </c>
      <c r="D118" s="219" t="str">
        <f ca="1"/>
        <v>MEA           Middle East &amp; North Africa</v>
      </c>
      <c r="E118" s="219" t="str">
        <f ca="1"/>
        <v>IBRD</v>
      </c>
      <c r="F118" s="190" t="str">
        <f t="shared" ca="1" si="13"/>
        <v/>
      </c>
      <c r="G118" s="80">
        <f>IF(Parameters!$D$21 = 1, MAX(H118, I118),
IF(Parameters!$D$22 = 1, AVERAGE(H118,I118),
IF(Parameters!$D$23 = 1, IF(ISERROR(H118), I118, IFERROR(GEOMEAN(H118, I118), 0)),
IF(Parameters!$D$24, IF(AND(H118=10,I118=10),10,0),
IF(Parameters!$D$25, IF(AND(H118&gt;=7,I118&gt;=7),10,0),
IF(Parameters!$D$26, IF(AND(H118&gt;=7,I118&gt;=7), 10, IF(OR(AND(H118&gt;=7,I118&gt;=5),AND(H118&gt;=5,I118&gt;=7)),6,0)),
IF(Parameters!$D$27, IF(AND(H118&gt;=10,I118&gt;=10), 10, IF(OR(AND(H118&gt;=10,I118&gt;=5),AND(H118&gt;=5,I118&gt;=10)),6,0)),"no method")))))))</f>
        <v>10</v>
      </c>
      <c r="H118" s="80" cm="1">
        <f t="array" ref="H118">IF(
    SUM(IF(
            ISNUMBER(
                IF(
                    $M$4:$AD$4,
                    (M118:AD118),
                    "")),
            1,
            0))
        =0,
    NA(),
    IF(
        Parameters!$D$15=1,
        IF(
            SUM(--(ISNUMBER(IF($M$4:$AD$4=1,(M118:AD118),""))))&gt;0,
            MAX(IF(
                ISNUMBER(M118:AD118),
                IF(
                    M$4:AD$4=1,
                    M118:AD118,
                    ""),
                "")),
            MAX(IF(
                ISNUMBER(M118:AD118),
                IF(
                    M$4:AD$4=2,
                    M118:AD118,
                    ""),
                ""))
        ),
        IF(
            Parameters!$D$16=1,
            IFERROR(
                AVERAGE(IF(
                    ISNUMBER(M118:AD118),
                    IF(
                        M$4:AD$4=1,
                        M118:AD118,
                        ""),
                    "")),
                AVERAGE(IF(
                    ISNUMBER(M118:AD118),
                    IF(
                        M$4:AD$4=2,
                        M118:AD118,
                        ""),
                    ""))
            ),
            IF(
                Parameters!$D$17=1,
                IFERROR(
                    IF(
                        OR(
                            IF(
                                ISNUMBER(M118:AD118),
                                IF(
                                    M$4:AD$4=1,
                                    M118:AD118,
                                    ""),
                                "")
                            =0),
                        0,
                        GEOMEAN(IF(
                            ISNUMBER(M118:AD118),
                            IF(
                                M$4:AD$4=1,
                                M118:AD118,
                                ""),
                            ""))
                    ),
                    IF(
                        OR(IF(
                            ISNUMBER(M118:AD118),
                            IF(
                                M$4:AD$4=2,
                                M118:AD118,
                                ""),
                            "")
                            =0),
                        0,
                        GEOMEAN(IF(
                            ISNUMBER(M118:AD118),
                            IF(
                                M$4:AD$4=2,
                                M118:AD118,
                                ""),
                            "")))
                )
            )
        )
    )
)</f>
        <v>10</v>
      </c>
      <c r="I118" s="191" cm="1">
        <f t="array" ref="I118">IF(
    SUM(IF(
            ISNUMBER(
                IF(
                    $M$5:$AD$5,
                    (M118:AD118),
                    "")),
            1,
            0))
        =0,
    NA(),
    IF(
        Parameters!$D$15=1,
        IF(
            SUM(--(ISNUMBER(IF($M$5:$AD$5=1,(M118:AD118),""))))&gt;0,
            MAX(IF(
                ISNUMBER(M118:AD118),
                IF(
                    M$5:AD$5=1,
                    M118:AD118,
                    ""),
                "")),
            MAX(IF(
                ISNUMBER(M118:AD118),
                IF(
                    M$5:AD$5=2,
                    M118:AD118,
                    ""),
                ""))
        ),
        IF(
            Parameters!$D$16=1,
            IFERROR(
                AVERAGE(IF(
                    ISNUMBER(M118:AD118),
                    IF(
                        M$5:AD$5=1,
                        M118:AD118,
                        ""),
                    "")),
                AVERAGE(IF(
                    ISNUMBER(M118:AD118),
                    IF(
                        M$5:AD$5=2,
                        M118:AD118,
                        ""),
                    ""))
            ),
            IF(
                Parameters!$D$17=1,
                IFERROR(
                    IF(
                        OR(
                            IF(
                                ISNUMBER(M118:AD118),
                                IF(
                                    M$5:AD$5=1,
                                    M118:AD118,
                                    ""),
                                "")
                            =0),
                        0,
                        GEOMEAN(IF(
                            ISNUMBER(M118:AD118),
                            IF(
                                M$5:AD$5=1,
                                M118:AD118,
                                ""),
                            ""))
                    ),
                    IF(
                        OR(IF(
                            ISNUMBER(M118:AD118),
                            IF(
                                M$5:AD$5=2,
                                M118:AD118,
                                ""),
                            "")
                            =0),
                        0,
                        GEOMEAN(IF(
                            ISNUMBER(M118:AD118),
                            IF(
                                M$5:AD$5=2,
                                M118:AD118,
                                ""),
                            "")))
                )
            )
        )
    )
)</f>
        <v>10</v>
      </c>
      <c r="J118" s="242">
        <v>44778</v>
      </c>
      <c r="K118" s="242">
        <v>45259</v>
      </c>
      <c r="L118" s="91" t="s">
        <v>190</v>
      </c>
      <c r="M118" s="192">
        <v>10</v>
      </c>
      <c r="N118" s="192">
        <v>7.5674722173222699</v>
      </c>
      <c r="O118" s="192">
        <v>10</v>
      </c>
      <c r="P118" s="192">
        <v>0</v>
      </c>
      <c r="Q118" s="192" t="s">
        <v>409</v>
      </c>
      <c r="R118" s="192">
        <v>0</v>
      </c>
      <c r="S118" s="192">
        <v>0</v>
      </c>
      <c r="T118" s="192" t="s">
        <v>623</v>
      </c>
      <c r="U118" s="192">
        <v>96.1</v>
      </c>
      <c r="V118" s="192">
        <v>1.2751278078388699</v>
      </c>
      <c r="W118" s="192" t="s">
        <v>409</v>
      </c>
      <c r="X118" s="192" t="s">
        <v>409</v>
      </c>
      <c r="Y118" s="192">
        <v>0</v>
      </c>
      <c r="Z118" s="192">
        <v>-100</v>
      </c>
      <c r="AA118" s="34"/>
      <c r="AB118" s="34"/>
      <c r="AC118" s="192"/>
      <c r="AD118" s="192"/>
      <c r="AE118" s="192"/>
      <c r="AF118" s="192"/>
      <c r="AG118" s="192"/>
      <c r="AH118" s="192"/>
    </row>
    <row r="119" spans="1:34" x14ac:dyDescent="0.2">
      <c r="A119" s="84">
        <v>112</v>
      </c>
      <c r="B119" s="84" t="str">
        <f ca="1"/>
        <v>St. Lucia</v>
      </c>
      <c r="C119" s="84" t="str">
        <f ca="1"/>
        <v>LCA</v>
      </c>
      <c r="D119" s="219" t="str">
        <f ca="1"/>
        <v>LCN           Latin America &amp; Caribbean</v>
      </c>
      <c r="E119" s="219" t="str">
        <f ca="1"/>
        <v>Blend</v>
      </c>
      <c r="F119" s="190" t="str">
        <f t="shared" ca="1" si="13"/>
        <v/>
      </c>
      <c r="G119" s="80">
        <f>IF(Parameters!$D$21 = 1, MAX(H119, I119),
IF(Parameters!$D$22 = 1, AVERAGE(H119,I119),
IF(Parameters!$D$23 = 1, IF(ISERROR(H119), I119, IFERROR(GEOMEAN(H119, I119), 0)),
IF(Parameters!$D$24, IF(AND(H119=10,I119=10),10,0),
IF(Parameters!$D$25, IF(AND(H119&gt;=7,I119&gt;=7),10,0),
IF(Parameters!$D$26, IF(AND(H119&gt;=7,I119&gt;=7), 10, IF(OR(AND(H119&gt;=7,I119&gt;=5),AND(H119&gt;=5,I119&gt;=7)),6,0)),
IF(Parameters!$D$27, IF(AND(H119&gt;=10,I119&gt;=10), 10, IF(OR(AND(H119&gt;=10,I119&gt;=5),AND(H119&gt;=5,I119&gt;=10)),6,0)),"no method")))))))</f>
        <v>0</v>
      </c>
      <c r="H119" s="80" cm="1">
        <f t="array" ref="H119">IF(
    SUM(IF(
            ISNUMBER(
                IF(
                    $M$4:$AD$4,
                    (M119:AD119),
                    "")),
            1,
            0))
        =0,
    NA(),
    IF(
        Parameters!$D$15=1,
        IF(
            SUM(--(ISNUMBER(IF($M$4:$AD$4=1,(M119:AD119),""))))&gt;0,
            MAX(IF(
                ISNUMBER(M119:AD119),
                IF(
                    M$4:AD$4=1,
                    M119:AD119,
                    ""),
                "")),
            MAX(IF(
                ISNUMBER(M119:AD119),
                IF(
                    M$4:AD$4=2,
                    M119:AD119,
                    ""),
                ""))
        ),
        IF(
            Parameters!$D$16=1,
            IFERROR(
                AVERAGE(IF(
                    ISNUMBER(M119:AD119),
                    IF(
                        M$4:AD$4=1,
                        M119:AD119,
                        ""),
                    "")),
                AVERAGE(IF(
                    ISNUMBER(M119:AD119),
                    IF(
                        M$4:AD$4=2,
                        M119:AD119,
                        ""),
                    ""))
            ),
            IF(
                Parameters!$D$17=1,
                IFERROR(
                    IF(
                        OR(
                            IF(
                                ISNUMBER(M119:AD119),
                                IF(
                                    M$4:AD$4=1,
                                    M119:AD119,
                                    ""),
                                "")
                            =0),
                        0,
                        GEOMEAN(IF(
                            ISNUMBER(M119:AD119),
                            IF(
                                M$4:AD$4=1,
                                M119:AD119,
                                ""),
                            ""))
                    ),
                    IF(
                        OR(IF(
                            ISNUMBER(M119:AD119),
                            IF(
                                M$4:AD$4=2,
                                M119:AD119,
                                ""),
                            "")
                            =0),
                        0,
                        GEOMEAN(IF(
                            ISNUMBER(M119:AD119),
                            IF(
                                M$4:AD$4=2,
                                M119:AD119,
                                ""),
                            "")))
                )
            )
        )
    )
)</f>
        <v>0</v>
      </c>
      <c r="I119" s="191" cm="1">
        <f t="array" ref="I119">IF(
    SUM(IF(
            ISNUMBER(
                IF(
                    $M$5:$AD$5,
                    (M119:AD119),
                    "")),
            1,
            0))
        =0,
    NA(),
    IF(
        Parameters!$D$15=1,
        IF(
            SUM(--(ISNUMBER(IF($M$5:$AD$5=1,(M119:AD119),""))))&gt;0,
            MAX(IF(
                ISNUMBER(M119:AD119),
                IF(
                    M$5:AD$5=1,
                    M119:AD119,
                    ""),
                "")),
            MAX(IF(
                ISNUMBER(M119:AD119),
                IF(
                    M$5:AD$5=2,
                    M119:AD119,
                    ""),
                ""))
        ),
        IF(
            Parameters!$D$16=1,
            IFERROR(
                AVERAGE(IF(
                    ISNUMBER(M119:AD119),
                    IF(
                        M$5:AD$5=1,
                        M119:AD119,
                        ""),
                    "")),
                AVERAGE(IF(
                    ISNUMBER(M119:AD119),
                    IF(
                        M$5:AD$5=2,
                        M119:AD119,
                        ""),
                    ""))
            ),
            IF(
                Parameters!$D$17=1,
                IFERROR(
                    IF(
                        OR(
                            IF(
                                ISNUMBER(M119:AD119),
                                IF(
                                    M$5:AD$5=1,
                                    M119:AD119,
                                    ""),
                                "")
                            =0),
                        0,
                        GEOMEAN(IF(
                            ISNUMBER(M119:AD119),
                            IF(
                                M$5:AD$5=1,
                                M119:AD119,
                                ""),
                            ""))
                    ),
                    IF(
                        OR(IF(
                            ISNUMBER(M119:AD119),
                            IF(
                                M$5:AD$5=2,
                                M119:AD119,
                                ""),
                            "")
                            =0),
                        0,
                        GEOMEAN(IF(
                            ISNUMBER(M119:AD119),
                            IF(
                                M$5:AD$5=2,
                                M119:AD119,
                                ""),
                            "")))
                )
            )
        )
    )
)</f>
        <v>0</v>
      </c>
      <c r="J119" s="242" t="s">
        <v>409</v>
      </c>
      <c r="K119" s="242">
        <v>44753</v>
      </c>
      <c r="L119" s="91" t="s">
        <v>191</v>
      </c>
      <c r="M119" s="192">
        <v>0</v>
      </c>
      <c r="N119" s="192" t="s">
        <v>409</v>
      </c>
      <c r="O119" s="192" t="s">
        <v>409</v>
      </c>
      <c r="P119" s="192">
        <v>0</v>
      </c>
      <c r="Q119" s="192" t="s">
        <v>409</v>
      </c>
      <c r="R119" s="192" t="s">
        <v>409</v>
      </c>
      <c r="S119" s="192" t="s">
        <v>409</v>
      </c>
      <c r="T119" s="192" t="s">
        <v>409</v>
      </c>
      <c r="U119" s="192" t="s">
        <v>409</v>
      </c>
      <c r="V119" s="192" t="s">
        <v>409</v>
      </c>
      <c r="W119" s="192" t="s">
        <v>409</v>
      </c>
      <c r="X119" s="192" t="s">
        <v>409</v>
      </c>
      <c r="Y119" s="192" t="s">
        <v>409</v>
      </c>
      <c r="Z119" s="192" t="s">
        <v>409</v>
      </c>
      <c r="AA119" s="34"/>
      <c r="AB119" s="34"/>
      <c r="AC119" s="192"/>
      <c r="AD119" s="192"/>
      <c r="AE119" s="192"/>
      <c r="AF119" s="192"/>
      <c r="AG119" s="192"/>
      <c r="AH119" s="192"/>
    </row>
    <row r="120" spans="1:34" x14ac:dyDescent="0.2">
      <c r="A120" s="84">
        <v>113</v>
      </c>
      <c r="B120" s="84" t="str">
        <f ca="1"/>
        <v>Liechtenstein</v>
      </c>
      <c r="C120" s="84" t="str">
        <f ca="1"/>
        <v>LIE</v>
      </c>
      <c r="D120" s="219" t="str">
        <f ca="1"/>
        <v>ECS           Europe &amp; Central Asia</v>
      </c>
      <c r="E120" s="219" t="str">
        <f ca="1"/>
        <v>NA</v>
      </c>
      <c r="F120" s="190" t="str">
        <f t="shared" ca="1" si="13"/>
        <v/>
      </c>
      <c r="G120" s="80">
        <f>IF(Parameters!$D$21 = 1, MAX(H120, I120),
IF(Parameters!$D$22 = 1, AVERAGE(H120,I120),
IF(Parameters!$D$23 = 1, IF(ISERROR(H120), I120, IFERROR(GEOMEAN(H120, I120), 0)),
IF(Parameters!$D$24, IF(AND(H120=10,I120=10),10,0),
IF(Parameters!$D$25, IF(AND(H120&gt;=7,I120&gt;=7),10,0),
IF(Parameters!$D$26, IF(AND(H120&gt;=7,I120&gt;=7), 10, IF(OR(AND(H120&gt;=7,I120&gt;=5),AND(H120&gt;=5,I120&gt;=7)),6,0)),
IF(Parameters!$D$27, IF(AND(H120&gt;=10,I120&gt;=10), 10, IF(OR(AND(H120&gt;=10,I120&gt;=5),AND(H120&gt;=5,I120&gt;=10)),6,0)),"no method")))))))</f>
        <v>0</v>
      </c>
      <c r="H120" s="80" cm="1">
        <f t="array" ref="H120">IF(
    SUM(IF(
            ISNUMBER(
                IF(
                    $M$4:$AD$4,
                    (M120:AD120),
                    "")),
            1,
            0))
        =0,
    NA(),
    IF(
        Parameters!$D$15=1,
        IF(
            SUM(--(ISNUMBER(IF($M$4:$AD$4=1,(M120:AD120),""))))&gt;0,
            MAX(IF(
                ISNUMBER(M120:AD120),
                IF(
                    M$4:AD$4=1,
                    M120:AD120,
                    ""),
                "")),
            MAX(IF(
                ISNUMBER(M120:AD120),
                IF(
                    M$4:AD$4=2,
                    M120:AD120,
                    ""),
                ""))
        ),
        IF(
            Parameters!$D$16=1,
            IFERROR(
                AVERAGE(IF(
                    ISNUMBER(M120:AD120),
                    IF(
                        M$4:AD$4=1,
                        M120:AD120,
                        ""),
                    "")),
                AVERAGE(IF(
                    ISNUMBER(M120:AD120),
                    IF(
                        M$4:AD$4=2,
                        M120:AD120,
                        ""),
                    ""))
            ),
            IF(
                Parameters!$D$17=1,
                IFERROR(
                    IF(
                        OR(
                            IF(
                                ISNUMBER(M120:AD120),
                                IF(
                                    M$4:AD$4=1,
                                    M120:AD120,
                                    ""),
                                "")
                            =0),
                        0,
                        GEOMEAN(IF(
                            ISNUMBER(M120:AD120),
                            IF(
                                M$4:AD$4=1,
                                M120:AD120,
                                ""),
                            ""))
                    ),
                    IF(
                        OR(IF(
                            ISNUMBER(M120:AD120),
                            IF(
                                M$4:AD$4=2,
                                M120:AD120,
                                ""),
                            "")
                            =0),
                        0,
                        GEOMEAN(IF(
                            ISNUMBER(M120:AD120),
                            IF(
                                M$4:AD$4=2,
                                M120:AD120,
                                ""),
                            "")))
                )
            )
        )
    )
)</f>
        <v>0</v>
      </c>
      <c r="I120" s="191" cm="1">
        <f t="array" ref="I120">IF(
    SUM(IF(
            ISNUMBER(
                IF(
                    $M$5:$AD$5,
                    (M120:AD120),
                    "")),
            1,
            0))
        =0,
    NA(),
    IF(
        Parameters!$D$15=1,
        IF(
            SUM(--(ISNUMBER(IF($M$5:$AD$5=1,(M120:AD120),""))))&gt;0,
            MAX(IF(
                ISNUMBER(M120:AD120),
                IF(
                    M$5:AD$5=1,
                    M120:AD120,
                    ""),
                "")),
            MAX(IF(
                ISNUMBER(M120:AD120),
                IF(
                    M$5:AD$5=2,
                    M120:AD120,
                    ""),
                ""))
        ),
        IF(
            Parameters!$D$16=1,
            IFERROR(
                AVERAGE(IF(
                    ISNUMBER(M120:AD120),
                    IF(
                        M$5:AD$5=1,
                        M120:AD120,
                        ""),
                    "")),
                AVERAGE(IF(
                    ISNUMBER(M120:AD120),
                    IF(
                        M$5:AD$5=2,
                        M120:AD120,
                        ""),
                    ""))
            ),
            IF(
                Parameters!$D$17=1,
                IFERROR(
                    IF(
                        OR(
                            IF(
                                ISNUMBER(M120:AD120),
                                IF(
                                    M$5:AD$5=1,
                                    M120:AD120,
                                    ""),
                                "")
                            =0),
                        0,
                        GEOMEAN(IF(
                            ISNUMBER(M120:AD120),
                            IF(
                                M$5:AD$5=1,
                                M120:AD120,
                                ""),
                            ""))
                    ),
                    IF(
                        OR(IF(
                            ISNUMBER(M120:AD120),
                            IF(
                                M$5:AD$5=2,
                                M120:AD120,
                                ""),
                            "")
                            =0),
                        0,
                        GEOMEAN(IF(
                            ISNUMBER(M120:AD120),
                            IF(
                                M$5:AD$5=2,
                                M120:AD120,
                                ""),
                            "")))
                )
            )
        )
    )
)</f>
        <v>0</v>
      </c>
      <c r="J120" s="242" t="s">
        <v>409</v>
      </c>
      <c r="K120" s="242">
        <v>44860</v>
      </c>
      <c r="L120" s="91" t="s">
        <v>193</v>
      </c>
      <c r="M120" s="192">
        <v>0</v>
      </c>
      <c r="N120" s="192" t="s">
        <v>409</v>
      </c>
      <c r="O120" s="192" t="s">
        <v>409</v>
      </c>
      <c r="P120" s="192">
        <v>0</v>
      </c>
      <c r="Q120" s="192" t="s">
        <v>409</v>
      </c>
      <c r="R120" s="192">
        <v>0</v>
      </c>
      <c r="S120" s="192" t="s">
        <v>409</v>
      </c>
      <c r="T120" s="192" t="s">
        <v>409</v>
      </c>
      <c r="U120" s="192" t="s">
        <v>409</v>
      </c>
      <c r="V120" s="192" t="s">
        <v>409</v>
      </c>
      <c r="W120" s="192" t="s">
        <v>409</v>
      </c>
      <c r="X120" s="192" t="s">
        <v>409</v>
      </c>
      <c r="Y120" s="192">
        <v>0</v>
      </c>
      <c r="Z120" s="192" t="s">
        <v>409</v>
      </c>
      <c r="AA120" s="34"/>
      <c r="AB120" s="34"/>
      <c r="AC120" s="192"/>
      <c r="AD120" s="192"/>
      <c r="AE120" s="192"/>
      <c r="AF120" s="192"/>
      <c r="AG120" s="192"/>
      <c r="AH120" s="192"/>
    </row>
    <row r="121" spans="1:34" x14ac:dyDescent="0.2">
      <c r="A121" s="84">
        <v>114</v>
      </c>
      <c r="B121" s="84" t="str">
        <f ca="1"/>
        <v>Sri Lanka</v>
      </c>
      <c r="C121" s="84" t="str">
        <f ca="1"/>
        <v>LKA</v>
      </c>
      <c r="D121" s="219" t="str">
        <f ca="1"/>
        <v>SAS           South Asia</v>
      </c>
      <c r="E121" s="219" t="str">
        <f ca="1"/>
        <v>IBRD</v>
      </c>
      <c r="F121" s="190" t="str">
        <f t="shared" ca="1" si="13"/>
        <v/>
      </c>
      <c r="G121" s="80">
        <f>IF(Parameters!$D$21 = 1, MAX(H121, I121),
IF(Parameters!$D$22 = 1, AVERAGE(H121,I121),
IF(Parameters!$D$23 = 1, IF(ISERROR(H121), I121, IFERROR(GEOMEAN(H121, I121), 0)),
IF(Parameters!$D$24, IF(AND(H121=10,I121=10),10,0),
IF(Parameters!$D$25, IF(AND(H121&gt;=7,I121&gt;=7),10,0),
IF(Parameters!$D$26, IF(AND(H121&gt;=7,I121&gt;=7), 10, IF(OR(AND(H121&gt;=7,I121&gt;=5),AND(H121&gt;=5,I121&gt;=7)),6,0)),
IF(Parameters!$D$27, IF(AND(H121&gt;=10,I121&gt;=10), 10, IF(OR(AND(H121&gt;=10,I121&gt;=5),AND(H121&gt;=5,I121&gt;=10)),6,0)),"no method")))))))</f>
        <v>6.6347652081088233</v>
      </c>
      <c r="H121" s="80" cm="1">
        <f t="array" ref="H121">IF(
    SUM(IF(
            ISNUMBER(
                IF(
                    $M$4:$AD$4,
                    (M121:AD121),
                    "")),
            1,
            0))
        =0,
    NA(),
    IF(
        Parameters!$D$15=1,
        IF(
            SUM(--(ISNUMBER(IF($M$4:$AD$4=1,(M121:AD121),""))))&gt;0,
            MAX(IF(
                ISNUMBER(M121:AD121),
                IF(
                    M$4:AD$4=1,
                    M121:AD121,
                    ""),
                "")),
            MAX(IF(
                ISNUMBER(M121:AD121),
                IF(
                    M$4:AD$4=2,
                    M121:AD121,
                    ""),
                ""))
        ),
        IF(
            Parameters!$D$16=1,
            IFERROR(
                AVERAGE(IF(
                    ISNUMBER(M121:AD121),
                    IF(
                        M$4:AD$4=1,
                        M121:AD121,
                        ""),
                    "")),
                AVERAGE(IF(
                    ISNUMBER(M121:AD121),
                    IF(
                        M$4:AD$4=2,
                        M121:AD121,
                        ""),
                    ""))
            ),
            IF(
                Parameters!$D$17=1,
                IFERROR(
                    IF(
                        OR(
                            IF(
                                ISNUMBER(M121:AD121),
                                IF(
                                    M$4:AD$4=1,
                                    M121:AD121,
                                    ""),
                                "")
                            =0),
                        0,
                        GEOMEAN(IF(
                            ISNUMBER(M121:AD121),
                            IF(
                                M$4:AD$4=1,
                                M121:AD121,
                                ""),
                            ""))
                    ),
                    IF(
                        OR(IF(
                            ISNUMBER(M121:AD121),
                            IF(
                                M$4:AD$4=2,
                                M121:AD121,
                                ""),
                            "")
                            =0),
                        0,
                        GEOMEAN(IF(
                            ISNUMBER(M121:AD121),
                            IF(
                                M$4:AD$4=2,
                                M121:AD121,
                                ""),
                            "")))
                )
            )
        )
    )
)</f>
        <v>6.2885870523901897</v>
      </c>
      <c r="I121" s="191" cm="1">
        <f t="array" ref="I121">IF(
    SUM(IF(
            ISNUMBER(
                IF(
                    $M$5:$AD$5,
                    (M121:AD121),
                    "")),
            1,
            0))
        =0,
    NA(),
    IF(
        Parameters!$D$15=1,
        IF(
            SUM(--(ISNUMBER(IF($M$5:$AD$5=1,(M121:AD121),""))))&gt;0,
            MAX(IF(
                ISNUMBER(M121:AD121),
                IF(
                    M$5:AD$5=1,
                    M121:AD121,
                    ""),
                "")),
            MAX(IF(
                ISNUMBER(M121:AD121),
                IF(
                    M$5:AD$5=2,
                    M121:AD121,
                    ""),
                ""))
        ),
        IF(
            Parameters!$D$16=1,
            IFERROR(
                AVERAGE(IF(
                    ISNUMBER(M121:AD121),
                    IF(
                        M$5:AD$5=1,
                        M121:AD121,
                        ""),
                    "")),
                AVERAGE(IF(
                    ISNUMBER(M121:AD121),
                    IF(
                        M$5:AD$5=2,
                        M121:AD121,
                        ""),
                    ""))
            ),
            IF(
                Parameters!$D$17=1,
                IFERROR(
                    IF(
                        OR(
                            IF(
                                ISNUMBER(M121:AD121),
                                IF(
                                    M$5:AD$5=1,
                                    M121:AD121,
                                    ""),
                                "")
                            =0),
                        0,
                        GEOMEAN(IF(
                            ISNUMBER(M121:AD121),
                            IF(
                                M$5:AD$5=1,
                                M121:AD121,
                                ""),
                            ""))
                    ),
                    IF(
                        OR(IF(
                            ISNUMBER(M121:AD121),
                            IF(
                                M$5:AD$5=2,
                                M121:AD121,
                                ""),
                            "")
                            =0),
                        0,
                        GEOMEAN(IF(
                            ISNUMBER(M121:AD121),
                            IF(
                                M$5:AD$5=2,
                                M121:AD121,
                                ""),
                            "")))
                )
            )
        )
    )
)</f>
        <v>7</v>
      </c>
      <c r="J121" s="242">
        <v>45103</v>
      </c>
      <c r="K121" s="242">
        <v>45271</v>
      </c>
      <c r="L121" s="91" t="s">
        <v>195</v>
      </c>
      <c r="M121" s="192">
        <v>0</v>
      </c>
      <c r="N121" s="192">
        <v>6.2885870523901897</v>
      </c>
      <c r="O121" s="192" t="s">
        <v>409</v>
      </c>
      <c r="P121" s="192">
        <v>0</v>
      </c>
      <c r="Q121" s="192" t="s">
        <v>409</v>
      </c>
      <c r="R121" s="192">
        <v>0</v>
      </c>
      <c r="S121" s="192">
        <v>7</v>
      </c>
      <c r="T121" s="192" t="s">
        <v>409</v>
      </c>
      <c r="U121" s="192">
        <v>90.3</v>
      </c>
      <c r="V121" s="192" t="s">
        <v>409</v>
      </c>
      <c r="W121" s="192" t="s">
        <v>409</v>
      </c>
      <c r="X121" s="192" t="s">
        <v>409</v>
      </c>
      <c r="Y121" s="192">
        <v>0</v>
      </c>
      <c r="Z121" s="192">
        <v>500</v>
      </c>
      <c r="AA121" s="34"/>
      <c r="AB121" s="34"/>
      <c r="AC121" s="192"/>
      <c r="AD121" s="192"/>
      <c r="AE121" s="192"/>
      <c r="AF121" s="192"/>
      <c r="AG121" s="192"/>
      <c r="AH121" s="192"/>
    </row>
    <row r="122" spans="1:34" x14ac:dyDescent="0.2">
      <c r="A122" s="84">
        <v>115</v>
      </c>
      <c r="B122" s="84" t="str">
        <f ca="1"/>
        <v>Lesotho</v>
      </c>
      <c r="C122" s="84" t="str">
        <f ca="1"/>
        <v>LSO</v>
      </c>
      <c r="D122" s="219" t="str">
        <f ca="1"/>
        <v>SSF           Sub-Saharan Africa</v>
      </c>
      <c r="E122" s="219" t="str">
        <f ca="1"/>
        <v>IDA</v>
      </c>
      <c r="F122" s="190" t="str">
        <f t="shared" ca="1" si="13"/>
        <v/>
      </c>
      <c r="G122" s="80">
        <f>IF(Parameters!$D$21 = 1, MAX(H122, I122),
IF(Parameters!$D$22 = 1, AVERAGE(H122,I122),
IF(Parameters!$D$23 = 1, IF(ISERROR(H122), I122, IFERROR(GEOMEAN(H122, I122), 0)),
IF(Parameters!$D$24, IF(AND(H122=10,I122=10),10,0),
IF(Parameters!$D$25, IF(AND(H122&gt;=7,I122&gt;=7),10,0),
IF(Parameters!$D$26, IF(AND(H122&gt;=7,I122&gt;=7), 10, IF(OR(AND(H122&gt;=7,I122&gt;=5),AND(H122&gt;=5,I122&gt;=7)),6,0)),
IF(Parameters!$D$27, IF(AND(H122&gt;=10,I122&gt;=10), 10, IF(OR(AND(H122&gt;=10,I122&gt;=5),AND(H122&gt;=5,I122&gt;=10)),6,0)),"no method")))))))</f>
        <v>0</v>
      </c>
      <c r="H122" s="80" cm="1">
        <f t="array" ref="H122">IF(
    SUM(IF(
            ISNUMBER(
                IF(
                    $M$4:$AD$4,
                    (M122:AD122),
                    "")),
            1,
            0))
        =0,
    NA(),
    IF(
        Parameters!$D$15=1,
        IF(
            SUM(--(ISNUMBER(IF($M$4:$AD$4=1,(M122:AD122),""))))&gt;0,
            MAX(IF(
                ISNUMBER(M122:AD122),
                IF(
                    M$4:AD$4=1,
                    M122:AD122,
                    ""),
                "")),
            MAX(IF(
                ISNUMBER(M122:AD122),
                IF(
                    M$4:AD$4=2,
                    M122:AD122,
                    ""),
                ""))
        ),
        IF(
            Parameters!$D$16=1,
            IFERROR(
                AVERAGE(IF(
                    ISNUMBER(M122:AD122),
                    IF(
                        M$4:AD$4=1,
                        M122:AD122,
                        ""),
                    "")),
                AVERAGE(IF(
                    ISNUMBER(M122:AD122),
                    IF(
                        M$4:AD$4=2,
                        M122:AD122,
                        ""),
                    ""))
            ),
            IF(
                Parameters!$D$17=1,
                IFERROR(
                    IF(
                        OR(
                            IF(
                                ISNUMBER(M122:AD122),
                                IF(
                                    M$4:AD$4=1,
                                    M122:AD122,
                                    ""),
                                "")
                            =0),
                        0,
                        GEOMEAN(IF(
                            ISNUMBER(M122:AD122),
                            IF(
                                M$4:AD$4=1,
                                M122:AD122,
                                ""),
                            ""))
                    ),
                    IF(
                        OR(IF(
                            ISNUMBER(M122:AD122),
                            IF(
                                M$4:AD$4=2,
                                M122:AD122,
                                ""),
                            "")
                            =0),
                        0,
                        GEOMEAN(IF(
                            ISNUMBER(M122:AD122),
                            IF(
                                M$4:AD$4=2,
                                M122:AD122,
                                ""),
                            "")))
                )
            )
        )
    )
)</f>
        <v>3.2016228611747999</v>
      </c>
      <c r="I122" s="191" cm="1">
        <f t="array" ref="I122">IF(
    SUM(IF(
            ISNUMBER(
                IF(
                    $M$5:$AD$5,
                    (M122:AD122),
                    "")),
            1,
            0))
        =0,
    NA(),
    IF(
        Parameters!$D$15=1,
        IF(
            SUM(--(ISNUMBER(IF($M$5:$AD$5=1,(M122:AD122),""))))&gt;0,
            MAX(IF(
                ISNUMBER(M122:AD122),
                IF(
                    M$5:AD$5=1,
                    M122:AD122,
                    ""),
                "")),
            MAX(IF(
                ISNUMBER(M122:AD122),
                IF(
                    M$5:AD$5=2,
                    M122:AD122,
                    ""),
                ""))
        ),
        IF(
            Parameters!$D$16=1,
            IFERROR(
                AVERAGE(IF(
                    ISNUMBER(M122:AD122),
                    IF(
                        M$5:AD$5=1,
                        M122:AD122,
                        ""),
                    "")),
                AVERAGE(IF(
                    ISNUMBER(M122:AD122),
                    IF(
                        M$5:AD$5=2,
                        M122:AD122,
                        ""),
                    ""))
            ),
            IF(
                Parameters!$D$17=1,
                IFERROR(
                    IF(
                        OR(
                            IF(
                                ISNUMBER(M122:AD122),
                                IF(
                                    M$5:AD$5=1,
                                    M122:AD122,
                                    ""),
                                "")
                            =0),
                        0,
                        GEOMEAN(IF(
                            ISNUMBER(M122:AD122),
                            IF(
                                M$5:AD$5=1,
                                M122:AD122,
                                ""),
                            ""))
                    ),
                    IF(
                        OR(IF(
                            ISNUMBER(M122:AD122),
                            IF(
                                M$5:AD$5=2,
                                M122:AD122,
                                ""),
                            "")
                            =0),
                        0,
                        GEOMEAN(IF(
                            ISNUMBER(M122:AD122),
                            IF(
                                M$5:AD$5=2,
                                M122:AD122,
                                ""),
                            "")))
                )
            )
        )
    )
)</f>
        <v>0</v>
      </c>
      <c r="J122" s="242">
        <v>45103</v>
      </c>
      <c r="K122" s="242">
        <v>45271</v>
      </c>
      <c r="L122" s="91" t="s">
        <v>197</v>
      </c>
      <c r="M122" s="192">
        <v>0</v>
      </c>
      <c r="N122" s="192">
        <v>3.2016228611747999</v>
      </c>
      <c r="O122" s="192">
        <v>0</v>
      </c>
      <c r="P122" s="192">
        <v>0</v>
      </c>
      <c r="Q122" s="192" t="s">
        <v>409</v>
      </c>
      <c r="R122" s="192">
        <v>0</v>
      </c>
      <c r="S122" s="192">
        <v>0</v>
      </c>
      <c r="T122" s="192" t="s">
        <v>409</v>
      </c>
      <c r="U122" s="192">
        <v>76.3</v>
      </c>
      <c r="V122" s="192">
        <v>0.23690138447804601</v>
      </c>
      <c r="W122" s="192" t="s">
        <v>409</v>
      </c>
      <c r="X122" s="192" t="s">
        <v>409</v>
      </c>
      <c r="Y122" s="192">
        <v>0</v>
      </c>
      <c r="Z122" s="192">
        <v>-100</v>
      </c>
      <c r="AA122" s="34"/>
      <c r="AB122" s="34"/>
      <c r="AC122" s="192"/>
      <c r="AD122" s="192"/>
      <c r="AE122" s="192"/>
      <c r="AF122" s="192"/>
      <c r="AG122" s="192"/>
      <c r="AH122" s="192"/>
    </row>
    <row r="123" spans="1:34" x14ac:dyDescent="0.2">
      <c r="A123" s="84">
        <v>116</v>
      </c>
      <c r="B123" s="84" t="str">
        <f ca="1"/>
        <v>Lithuania</v>
      </c>
      <c r="C123" s="84" t="str">
        <f ca="1"/>
        <v>LTU</v>
      </c>
      <c r="D123" s="219" t="str">
        <f ca="1"/>
        <v>ECS           Europe &amp; Central Asia</v>
      </c>
      <c r="E123" s="219" t="str">
        <f ca="1"/>
        <v>NA</v>
      </c>
      <c r="F123" s="190" t="str">
        <f t="shared" ca="1" si="13"/>
        <v/>
      </c>
      <c r="G123" s="80">
        <f>IF(Parameters!$D$21 = 1, MAX(H123, I123),
IF(Parameters!$D$22 = 1, AVERAGE(H123,I123),
IF(Parameters!$D$23 = 1, IF(ISERROR(H123), I123, IFERROR(GEOMEAN(H123, I123), 0)),
IF(Parameters!$D$24, IF(AND(H123=10,I123=10),10,0),
IF(Parameters!$D$25, IF(AND(H123&gt;=7,I123&gt;=7),10,0),
IF(Parameters!$D$26, IF(AND(H123&gt;=7,I123&gt;=7), 10, IF(OR(AND(H123&gt;=7,I123&gt;=5),AND(H123&gt;=5,I123&gt;=7)),6,0)),
IF(Parameters!$D$27, IF(AND(H123&gt;=10,I123&gt;=10), 10, IF(OR(AND(H123&gt;=10,I123&gt;=5),AND(H123&gt;=5,I123&gt;=10)),6,0)),"no method")))))))</f>
        <v>0</v>
      </c>
      <c r="H123" s="80" cm="1">
        <f t="array" ref="H123">IF(
    SUM(IF(
            ISNUMBER(
                IF(
                    $M$4:$AD$4,
                    (M123:AD123),
                    "")),
            1,
            0))
        =0,
    NA(),
    IF(
        Parameters!$D$15=1,
        IF(
            SUM(--(ISNUMBER(IF($M$4:$AD$4=1,(M123:AD123),""))))&gt;0,
            MAX(IF(
                ISNUMBER(M123:AD123),
                IF(
                    M$4:AD$4=1,
                    M123:AD123,
                    ""),
                "")),
            MAX(IF(
                ISNUMBER(M123:AD123),
                IF(
                    M$4:AD$4=2,
                    M123:AD123,
                    ""),
                ""))
        ),
        IF(
            Parameters!$D$16=1,
            IFERROR(
                AVERAGE(IF(
                    ISNUMBER(M123:AD123),
                    IF(
                        M$4:AD$4=1,
                        M123:AD123,
                        ""),
                    "")),
                AVERAGE(IF(
                    ISNUMBER(M123:AD123),
                    IF(
                        M$4:AD$4=2,
                        M123:AD123,
                        ""),
                    ""))
            ),
            IF(
                Parameters!$D$17=1,
                IFERROR(
                    IF(
                        OR(
                            IF(
                                ISNUMBER(M123:AD123),
                                IF(
                                    M$4:AD$4=1,
                                    M123:AD123,
                                    ""),
                                "")
                            =0),
                        0,
                        GEOMEAN(IF(
                            ISNUMBER(M123:AD123),
                            IF(
                                M$4:AD$4=1,
                                M123:AD123,
                                ""),
                            ""))
                    ),
                    IF(
                        OR(IF(
                            ISNUMBER(M123:AD123),
                            IF(
                                M$4:AD$4=2,
                                M123:AD123,
                                ""),
                            "")
                            =0),
                        0,
                        GEOMEAN(IF(
                            ISNUMBER(M123:AD123),
                            IF(
                                M$4:AD$4=2,
                                M123:AD123,
                                ""),
                            "")))
                )
            )
        )
    )
)</f>
        <v>0</v>
      </c>
      <c r="I123" s="191" cm="1">
        <f t="array" ref="I123">IF(
    SUM(IF(
            ISNUMBER(
                IF(
                    $M$5:$AD$5,
                    (M123:AD123),
                    "")),
            1,
            0))
        =0,
    NA(),
    IF(
        Parameters!$D$15=1,
        IF(
            SUM(--(ISNUMBER(IF($M$5:$AD$5=1,(M123:AD123),""))))&gt;0,
            MAX(IF(
                ISNUMBER(M123:AD123),
                IF(
                    M$5:AD$5=1,
                    M123:AD123,
                    ""),
                "")),
            MAX(IF(
                ISNUMBER(M123:AD123),
                IF(
                    M$5:AD$5=2,
                    M123:AD123,
                    ""),
                ""))
        ),
        IF(
            Parameters!$D$16=1,
            IFERROR(
                AVERAGE(IF(
                    ISNUMBER(M123:AD123),
                    IF(
                        M$5:AD$5=1,
                        M123:AD123,
                        ""),
                    "")),
                AVERAGE(IF(
                    ISNUMBER(M123:AD123),
                    IF(
                        M$5:AD$5=2,
                        M123:AD123,
                        ""),
                    ""))
            ),
            IF(
                Parameters!$D$17=1,
                IFERROR(
                    IF(
                        OR(
                            IF(
                                ISNUMBER(M123:AD123),
                                IF(
                                    M$5:AD$5=1,
                                    M123:AD123,
                                    ""),
                                "")
                            =0),
                        0,
                        GEOMEAN(IF(
                            ISNUMBER(M123:AD123),
                            IF(
                                M$5:AD$5=1,
                                M123:AD123,
                                ""),
                            ""))
                    ),
                    IF(
                        OR(IF(
                            ISNUMBER(M123:AD123),
                            IF(
                                M$5:AD$5=2,
                                M123:AD123,
                                ""),
                            "")
                            =0),
                        0,
                        GEOMEAN(IF(
                            ISNUMBER(M123:AD123),
                            IF(
                                M$5:AD$5=2,
                                M123:AD123,
                                ""),
                            "")))
                )
            )
        )
    )
)</f>
        <v>0</v>
      </c>
      <c r="J123" s="242">
        <v>45103</v>
      </c>
      <c r="K123" s="242">
        <v>45218</v>
      </c>
      <c r="L123" s="91" t="s">
        <v>199</v>
      </c>
      <c r="M123" s="192">
        <v>0</v>
      </c>
      <c r="N123" s="192">
        <v>0</v>
      </c>
      <c r="O123" s="192" t="s">
        <v>409</v>
      </c>
      <c r="P123" s="192">
        <v>0</v>
      </c>
      <c r="Q123" s="192" t="s">
        <v>409</v>
      </c>
      <c r="R123" s="192">
        <v>0</v>
      </c>
      <c r="S123" s="192" t="s">
        <v>409</v>
      </c>
      <c r="T123" s="192" t="s">
        <v>409</v>
      </c>
      <c r="U123" s="192">
        <v>39.4</v>
      </c>
      <c r="V123" s="192" t="s">
        <v>409</v>
      </c>
      <c r="W123" s="192" t="s">
        <v>409</v>
      </c>
      <c r="X123" s="192" t="s">
        <v>409</v>
      </c>
      <c r="Y123" s="192">
        <v>-0.46428571428571402</v>
      </c>
      <c r="Z123" s="192" t="s">
        <v>409</v>
      </c>
      <c r="AA123" s="34"/>
      <c r="AB123" s="34"/>
      <c r="AC123" s="192"/>
      <c r="AD123" s="192"/>
      <c r="AE123" s="192"/>
      <c r="AF123" s="192"/>
      <c r="AG123" s="192"/>
      <c r="AH123" s="192"/>
    </row>
    <row r="124" spans="1:34" x14ac:dyDescent="0.2">
      <c r="A124" s="84">
        <v>117</v>
      </c>
      <c r="B124" s="84" t="str">
        <f ca="1"/>
        <v>Luxembourg</v>
      </c>
      <c r="C124" s="84" t="str">
        <f ca="1"/>
        <v>LUX</v>
      </c>
      <c r="D124" s="219" t="str">
        <f ca="1"/>
        <v>ECS           Europe &amp; Central Asia</v>
      </c>
      <c r="E124" s="219" t="str">
        <f ca="1"/>
        <v>NA</v>
      </c>
      <c r="F124" s="190" t="str">
        <f t="shared" ca="1" si="13"/>
        <v/>
      </c>
      <c r="G124" s="80">
        <f>IF(Parameters!$D$21 = 1, MAX(H124, I124),
IF(Parameters!$D$22 = 1, AVERAGE(H124,I124),
IF(Parameters!$D$23 = 1, IF(ISERROR(H124), I124, IFERROR(GEOMEAN(H124, I124), 0)),
IF(Parameters!$D$24, IF(AND(H124=10,I124=10),10,0),
IF(Parameters!$D$25, IF(AND(H124&gt;=7,I124&gt;=7),10,0),
IF(Parameters!$D$26, IF(AND(H124&gt;=7,I124&gt;=7), 10, IF(OR(AND(H124&gt;=7,I124&gt;=5),AND(H124&gt;=5,I124&gt;=7)),6,0)),
IF(Parameters!$D$27, IF(AND(H124&gt;=10,I124&gt;=10), 10, IF(OR(AND(H124&gt;=10,I124&gt;=5),AND(H124&gt;=5,I124&gt;=10)),6,0)),"no method")))))))</f>
        <v>0</v>
      </c>
      <c r="H124" s="80" cm="1">
        <f t="array" ref="H124">IF(
    SUM(IF(
            ISNUMBER(
                IF(
                    $M$4:$AD$4,
                    (M124:AD124),
                    "")),
            1,
            0))
        =0,
    NA(),
    IF(
        Parameters!$D$15=1,
        IF(
            SUM(--(ISNUMBER(IF($M$4:$AD$4=1,(M124:AD124),""))))&gt;0,
            MAX(IF(
                ISNUMBER(M124:AD124),
                IF(
                    M$4:AD$4=1,
                    M124:AD124,
                    ""),
                "")),
            MAX(IF(
                ISNUMBER(M124:AD124),
                IF(
                    M$4:AD$4=2,
                    M124:AD124,
                    ""),
                ""))
        ),
        IF(
            Parameters!$D$16=1,
            IFERROR(
                AVERAGE(IF(
                    ISNUMBER(M124:AD124),
                    IF(
                        M$4:AD$4=1,
                        M124:AD124,
                        ""),
                    "")),
                AVERAGE(IF(
                    ISNUMBER(M124:AD124),
                    IF(
                        M$4:AD$4=2,
                        M124:AD124,
                        ""),
                    ""))
            ),
            IF(
                Parameters!$D$17=1,
                IFERROR(
                    IF(
                        OR(
                            IF(
                                ISNUMBER(M124:AD124),
                                IF(
                                    M$4:AD$4=1,
                                    M124:AD124,
                                    ""),
                                "")
                            =0),
                        0,
                        GEOMEAN(IF(
                            ISNUMBER(M124:AD124),
                            IF(
                                M$4:AD$4=1,
                                M124:AD124,
                                ""),
                            ""))
                    ),
                    IF(
                        OR(IF(
                            ISNUMBER(M124:AD124),
                            IF(
                                M$4:AD$4=2,
                                M124:AD124,
                                ""),
                            "")
                            =0),
                        0,
                        GEOMEAN(IF(
                            ISNUMBER(M124:AD124),
                            IF(
                                M$4:AD$4=2,
                                M124:AD124,
                                ""),
                            "")))
                )
            )
        )
    )
)</f>
        <v>0</v>
      </c>
      <c r="I124" s="191" cm="1">
        <f t="array" ref="I124">IF(
    SUM(IF(
            ISNUMBER(
                IF(
                    $M$5:$AD$5,
                    (M124:AD124),
                    "")),
            1,
            0))
        =0,
    NA(),
    IF(
        Parameters!$D$15=1,
        IF(
            SUM(--(ISNUMBER(IF($M$5:$AD$5=1,(M124:AD124),""))))&gt;0,
            MAX(IF(
                ISNUMBER(M124:AD124),
                IF(
                    M$5:AD$5=1,
                    M124:AD124,
                    ""),
                "")),
            MAX(IF(
                ISNUMBER(M124:AD124),
                IF(
                    M$5:AD$5=2,
                    M124:AD124,
                    ""),
                ""))
        ),
        IF(
            Parameters!$D$16=1,
            IFERROR(
                AVERAGE(IF(
                    ISNUMBER(M124:AD124),
                    IF(
                        M$5:AD$5=1,
                        M124:AD124,
                        ""),
                    "")),
                AVERAGE(IF(
                    ISNUMBER(M124:AD124),
                    IF(
                        M$5:AD$5=2,
                        M124:AD124,
                        ""),
                    ""))
            ),
            IF(
                Parameters!$D$17=1,
                IFERROR(
                    IF(
                        OR(
                            IF(
                                ISNUMBER(M124:AD124),
                                IF(
                                    M$5:AD$5=1,
                                    M124:AD124,
                                    ""),
                                "")
                            =0),
                        0,
                        GEOMEAN(IF(
                            ISNUMBER(M124:AD124),
                            IF(
                                M$5:AD$5=1,
                                M124:AD124,
                                ""),
                            ""))
                    ),
                    IF(
                        OR(IF(
                            ISNUMBER(M124:AD124),
                            IF(
                                M$5:AD$5=2,
                                M124:AD124,
                                ""),
                            "")
                            =0),
                        0,
                        GEOMEAN(IF(
                            ISNUMBER(M124:AD124),
                            IF(
                                M$5:AD$5=2,
                                M124:AD124,
                                ""),
                            "")))
                )
            )
        )
    )
)</f>
        <v>0</v>
      </c>
      <c r="J124" s="242">
        <v>45103</v>
      </c>
      <c r="K124" s="242">
        <v>45142</v>
      </c>
      <c r="L124" s="91" t="s">
        <v>201</v>
      </c>
      <c r="M124" s="192">
        <v>0</v>
      </c>
      <c r="N124" s="192">
        <v>0</v>
      </c>
      <c r="O124" s="192" t="s">
        <v>409</v>
      </c>
      <c r="P124" s="192">
        <v>0</v>
      </c>
      <c r="Q124" s="192" t="s">
        <v>409</v>
      </c>
      <c r="R124" s="192">
        <v>0</v>
      </c>
      <c r="S124" s="192" t="s">
        <v>409</v>
      </c>
      <c r="T124" s="192" t="s">
        <v>409</v>
      </c>
      <c r="U124" s="192">
        <v>19.5</v>
      </c>
      <c r="V124" s="192" t="s">
        <v>409</v>
      </c>
      <c r="W124" s="192" t="s">
        <v>409</v>
      </c>
      <c r="X124" s="192" t="s">
        <v>409</v>
      </c>
      <c r="Y124" s="192">
        <v>-0.107142857142857</v>
      </c>
      <c r="Z124" s="192" t="s">
        <v>409</v>
      </c>
      <c r="AA124" s="34"/>
      <c r="AB124" s="34"/>
      <c r="AC124" s="192"/>
      <c r="AD124" s="192"/>
      <c r="AE124" s="192"/>
      <c r="AF124" s="192"/>
      <c r="AG124" s="192"/>
      <c r="AH124" s="192"/>
    </row>
    <row r="125" spans="1:34" x14ac:dyDescent="0.2">
      <c r="A125" s="84">
        <v>118</v>
      </c>
      <c r="B125" s="84" t="str">
        <f ca="1"/>
        <v>Latvia</v>
      </c>
      <c r="C125" s="84" t="str">
        <f ca="1"/>
        <v>LVA</v>
      </c>
      <c r="D125" s="219" t="str">
        <f ca="1"/>
        <v>ECS           Europe &amp; Central Asia</v>
      </c>
      <c r="E125" s="219" t="str">
        <f ca="1"/>
        <v>NA</v>
      </c>
      <c r="F125" s="190" t="str">
        <f t="shared" ca="1" si="13"/>
        <v/>
      </c>
      <c r="G125" s="80">
        <f>IF(Parameters!$D$21 = 1, MAX(H125, I125),
IF(Parameters!$D$22 = 1, AVERAGE(H125,I125),
IF(Parameters!$D$23 = 1, IF(ISERROR(H125), I125, IFERROR(GEOMEAN(H125, I125), 0)),
IF(Parameters!$D$24, IF(AND(H125=10,I125=10),10,0),
IF(Parameters!$D$25, IF(AND(H125&gt;=7,I125&gt;=7),10,0),
IF(Parameters!$D$26, IF(AND(H125&gt;=7,I125&gt;=7), 10, IF(OR(AND(H125&gt;=7,I125&gt;=5),AND(H125&gt;=5,I125&gt;=7)),6,0)),
IF(Parameters!$D$27, IF(AND(H125&gt;=10,I125&gt;=10), 10, IF(OR(AND(H125&gt;=10,I125&gt;=5),AND(H125&gt;=5,I125&gt;=10)),6,0)),"no method")))))))</f>
        <v>0</v>
      </c>
      <c r="H125" s="80" cm="1">
        <f t="array" ref="H125">IF(
    SUM(IF(
            ISNUMBER(
                IF(
                    $M$4:$AD$4,
                    (M125:AD125),
                    "")),
            1,
            0))
        =0,
    NA(),
    IF(
        Parameters!$D$15=1,
        IF(
            SUM(--(ISNUMBER(IF($M$4:$AD$4=1,(M125:AD125),""))))&gt;0,
            MAX(IF(
                ISNUMBER(M125:AD125),
                IF(
                    M$4:AD$4=1,
                    M125:AD125,
                    ""),
                "")),
            MAX(IF(
                ISNUMBER(M125:AD125),
                IF(
                    M$4:AD$4=2,
                    M125:AD125,
                    ""),
                ""))
        ),
        IF(
            Parameters!$D$16=1,
            IFERROR(
                AVERAGE(IF(
                    ISNUMBER(M125:AD125),
                    IF(
                        M$4:AD$4=1,
                        M125:AD125,
                        ""),
                    "")),
                AVERAGE(IF(
                    ISNUMBER(M125:AD125),
                    IF(
                        M$4:AD$4=2,
                        M125:AD125,
                        ""),
                    ""))
            ),
            IF(
                Parameters!$D$17=1,
                IFERROR(
                    IF(
                        OR(
                            IF(
                                ISNUMBER(M125:AD125),
                                IF(
                                    M$4:AD$4=1,
                                    M125:AD125,
                                    ""),
                                "")
                            =0),
                        0,
                        GEOMEAN(IF(
                            ISNUMBER(M125:AD125),
                            IF(
                                M$4:AD$4=1,
                                M125:AD125,
                                ""),
                            ""))
                    ),
                    IF(
                        OR(IF(
                            ISNUMBER(M125:AD125),
                            IF(
                                M$4:AD$4=2,
                                M125:AD125,
                                ""),
                            "")
                            =0),
                        0,
                        GEOMEAN(IF(
                            ISNUMBER(M125:AD125),
                            IF(
                                M$4:AD$4=2,
                                M125:AD125,
                                ""),
                            "")))
                )
            )
        )
    )
)</f>
        <v>0</v>
      </c>
      <c r="I125" s="191" cm="1">
        <f t="array" ref="I125">IF(
    SUM(IF(
            ISNUMBER(
                IF(
                    $M$5:$AD$5,
                    (M125:AD125),
                    "")),
            1,
            0))
        =0,
    NA(),
    IF(
        Parameters!$D$15=1,
        IF(
            SUM(--(ISNUMBER(IF($M$5:$AD$5=1,(M125:AD125),""))))&gt;0,
            MAX(IF(
                ISNUMBER(M125:AD125),
                IF(
                    M$5:AD$5=1,
                    M125:AD125,
                    ""),
                "")),
            MAX(IF(
                ISNUMBER(M125:AD125),
                IF(
                    M$5:AD$5=2,
                    M125:AD125,
                    ""),
                ""))
        ),
        IF(
            Parameters!$D$16=1,
            IFERROR(
                AVERAGE(IF(
                    ISNUMBER(M125:AD125),
                    IF(
                        M$5:AD$5=1,
                        M125:AD125,
                        ""),
                    "")),
                AVERAGE(IF(
                    ISNUMBER(M125:AD125),
                    IF(
                        M$5:AD$5=2,
                        M125:AD125,
                        ""),
                    ""))
            ),
            IF(
                Parameters!$D$17=1,
                IFERROR(
                    IF(
                        OR(
                            IF(
                                ISNUMBER(M125:AD125),
                                IF(
                                    M$5:AD$5=1,
                                    M125:AD125,
                                    ""),
                                "")
                            =0),
                        0,
                        GEOMEAN(IF(
                            ISNUMBER(M125:AD125),
                            IF(
                                M$5:AD$5=1,
                                M125:AD125,
                                ""),
                            ""))
                    ),
                    IF(
                        OR(IF(
                            ISNUMBER(M125:AD125),
                            IF(
                                M$5:AD$5=2,
                                M125:AD125,
                                ""),
                            "")
                            =0),
                        0,
                        GEOMEAN(IF(
                            ISNUMBER(M125:AD125),
                            IF(
                                M$5:AD$5=2,
                                M125:AD125,
                                ""),
                            "")))
                )
            )
        )
    )
)</f>
        <v>0</v>
      </c>
      <c r="J125" s="242">
        <v>45103</v>
      </c>
      <c r="K125" s="242">
        <v>45218</v>
      </c>
      <c r="L125" s="91" t="s">
        <v>203</v>
      </c>
      <c r="M125" s="192">
        <v>0</v>
      </c>
      <c r="N125" s="192">
        <v>0</v>
      </c>
      <c r="O125" s="192" t="s">
        <v>409</v>
      </c>
      <c r="P125" s="192">
        <v>0</v>
      </c>
      <c r="Q125" s="192" t="s">
        <v>409</v>
      </c>
      <c r="R125" s="192">
        <v>0</v>
      </c>
      <c r="S125" s="192" t="s">
        <v>409</v>
      </c>
      <c r="T125" s="192" t="s">
        <v>409</v>
      </c>
      <c r="U125" s="192">
        <v>43.3</v>
      </c>
      <c r="V125" s="192" t="s">
        <v>409</v>
      </c>
      <c r="W125" s="192" t="s">
        <v>409</v>
      </c>
      <c r="X125" s="192" t="s">
        <v>409</v>
      </c>
      <c r="Y125" s="192">
        <v>-7.1428571428571397E-2</v>
      </c>
      <c r="Z125" s="192" t="s">
        <v>409</v>
      </c>
      <c r="AA125" s="34"/>
      <c r="AB125" s="34"/>
      <c r="AC125" s="192"/>
      <c r="AD125" s="192"/>
      <c r="AE125" s="192"/>
      <c r="AF125" s="192"/>
      <c r="AG125" s="192"/>
      <c r="AH125" s="192"/>
    </row>
    <row r="126" spans="1:34" x14ac:dyDescent="0.2">
      <c r="A126" s="84">
        <v>119</v>
      </c>
      <c r="B126" s="84" t="str">
        <f ca="1"/>
        <v>Macao SAR, China</v>
      </c>
      <c r="C126" s="84" t="str">
        <f ca="1"/>
        <v>MAC</v>
      </c>
      <c r="D126" s="219" t="str">
        <f ca="1"/>
        <v>EAS           East Asia &amp; Pacific</v>
      </c>
      <c r="E126" s="219" t="str">
        <f ca="1"/>
        <v>NA</v>
      </c>
      <c r="F126" s="190" t="str">
        <f t="shared" ca="1" si="13"/>
        <v/>
      </c>
      <c r="G126" s="80">
        <f>IF(Parameters!$D$21 = 1, MAX(H126, I126),
IF(Parameters!$D$22 = 1, AVERAGE(H126,I126),
IF(Parameters!$D$23 = 1, IF(ISERROR(H126), I126, IFERROR(GEOMEAN(H126, I126), 0)),
IF(Parameters!$D$24, IF(AND(H126=10,I126=10),10,0),
IF(Parameters!$D$25, IF(AND(H126&gt;=7,I126&gt;=7),10,0),
IF(Parameters!$D$26, IF(AND(H126&gt;=7,I126&gt;=7), 10, IF(OR(AND(H126&gt;=7,I126&gt;=5),AND(H126&gt;=5,I126&gt;=7)),6,0)),
IF(Parameters!$D$27, IF(AND(H126&gt;=10,I126&gt;=10), 10, IF(OR(AND(H126&gt;=10,I126&gt;=5),AND(H126&gt;=5,I126&gt;=10)),6,0)),"no method")))))))</f>
        <v>0</v>
      </c>
      <c r="H126" s="80" cm="1">
        <f t="array" ref="H126">IF(
    SUM(IF(
            ISNUMBER(
                IF(
                    $M$4:$AD$4,
                    (M126:AD126),
                    "")),
            1,
            0))
        =0,
    NA(),
    IF(
        Parameters!$D$15=1,
        IF(
            SUM(--(ISNUMBER(IF($M$4:$AD$4=1,(M126:AD126),""))))&gt;0,
            MAX(IF(
                ISNUMBER(M126:AD126),
                IF(
                    M$4:AD$4=1,
                    M126:AD126,
                    ""),
                "")),
            MAX(IF(
                ISNUMBER(M126:AD126),
                IF(
                    M$4:AD$4=2,
                    M126:AD126,
                    ""),
                ""))
        ),
        IF(
            Parameters!$D$16=1,
            IFERROR(
                AVERAGE(IF(
                    ISNUMBER(M126:AD126),
                    IF(
                        M$4:AD$4=1,
                        M126:AD126,
                        ""),
                    "")),
                AVERAGE(IF(
                    ISNUMBER(M126:AD126),
                    IF(
                        M$4:AD$4=2,
                        M126:AD126,
                        ""),
                    ""))
            ),
            IF(
                Parameters!$D$17=1,
                IFERROR(
                    IF(
                        OR(
                            IF(
                                ISNUMBER(M126:AD126),
                                IF(
                                    M$4:AD$4=1,
                                    M126:AD126,
                                    ""),
                                "")
                            =0),
                        0,
                        GEOMEAN(IF(
                            ISNUMBER(M126:AD126),
                            IF(
                                M$4:AD$4=1,
                                M126:AD126,
                                ""),
                            ""))
                    ),
                    IF(
                        OR(IF(
                            ISNUMBER(M126:AD126),
                            IF(
                                M$4:AD$4=2,
                                M126:AD126,
                                ""),
                            "")
                            =0),
                        0,
                        GEOMEAN(IF(
                            ISNUMBER(M126:AD126),
                            IF(
                                M$4:AD$4=2,
                                M126:AD126,
                                ""),
                            "")))
                )
            )
        )
    )
)</f>
        <v>0</v>
      </c>
      <c r="I126" s="191" cm="1">
        <f t="array" ref="I126">IF(
    SUM(IF(
            ISNUMBER(
                IF(
                    $M$5:$AD$5,
                    (M126:AD126),
                    "")),
            1,
            0))
        =0,
    NA(),
    IF(
        Parameters!$D$15=1,
        IF(
            SUM(--(ISNUMBER(IF($M$5:$AD$5=1,(M126:AD126),""))))&gt;0,
            MAX(IF(
                ISNUMBER(M126:AD126),
                IF(
                    M$5:AD$5=1,
                    M126:AD126,
                    ""),
                "")),
            MAX(IF(
                ISNUMBER(M126:AD126),
                IF(
                    M$5:AD$5=2,
                    M126:AD126,
                    ""),
                ""))
        ),
        IF(
            Parameters!$D$16=1,
            IFERROR(
                AVERAGE(IF(
                    ISNUMBER(M126:AD126),
                    IF(
                        M$5:AD$5=1,
                        M126:AD126,
                        ""),
                    "")),
                AVERAGE(IF(
                    ISNUMBER(M126:AD126),
                    IF(
                        M$5:AD$5=2,
                        M126:AD126,
                        ""),
                    ""))
            ),
            IF(
                Parameters!$D$17=1,
                IFERROR(
                    IF(
                        OR(
                            IF(
                                ISNUMBER(M126:AD126),
                                IF(
                                    M$5:AD$5=1,
                                    M126:AD126,
                                    ""),
                                "")
                            =0),
                        0,
                        GEOMEAN(IF(
                            ISNUMBER(M126:AD126),
                            IF(
                                M$5:AD$5=1,
                                M126:AD126,
                                ""),
                            ""))
                    ),
                    IF(
                        OR(IF(
                            ISNUMBER(M126:AD126),
                            IF(
                                M$5:AD$5=2,
                                M126:AD126,
                                ""),
                            "")
                            =0),
                        0,
                        GEOMEAN(IF(
                            ISNUMBER(M126:AD126),
                            IF(
                                M$5:AD$5=2,
                                M126:AD126,
                                ""),
                            "")))
                )
            )
        )
    )
)</f>
        <v>0</v>
      </c>
      <c r="J126" s="242">
        <v>44887</v>
      </c>
      <c r="K126" s="242">
        <v>44887</v>
      </c>
      <c r="L126" s="91" t="s">
        <v>707</v>
      </c>
      <c r="M126" s="192">
        <v>0</v>
      </c>
      <c r="N126" s="192" t="s">
        <v>409</v>
      </c>
      <c r="O126" s="192" t="s">
        <v>409</v>
      </c>
      <c r="P126" s="192">
        <v>0</v>
      </c>
      <c r="Q126" s="192" t="s">
        <v>409</v>
      </c>
      <c r="R126" s="192">
        <v>0</v>
      </c>
      <c r="S126" s="192" t="s">
        <v>409</v>
      </c>
      <c r="T126" s="192" t="s">
        <v>409</v>
      </c>
      <c r="U126" s="192" t="s">
        <v>409</v>
      </c>
      <c r="V126" s="192" t="s">
        <v>409</v>
      </c>
      <c r="W126" s="192" t="s">
        <v>409</v>
      </c>
      <c r="X126" s="192" t="s">
        <v>409</v>
      </c>
      <c r="Y126" s="192">
        <v>0</v>
      </c>
      <c r="Z126" s="192" t="s">
        <v>409</v>
      </c>
      <c r="AA126" s="34"/>
      <c r="AB126" s="34"/>
      <c r="AC126" s="192"/>
      <c r="AD126" s="192"/>
      <c r="AE126" s="192"/>
      <c r="AF126" s="192"/>
      <c r="AG126" s="192"/>
      <c r="AH126" s="192"/>
    </row>
    <row r="127" spans="1:34" x14ac:dyDescent="0.2">
      <c r="A127" s="84">
        <v>120</v>
      </c>
      <c r="B127" s="84" t="str">
        <f ca="1"/>
        <v>St. Martin (French part)</v>
      </c>
      <c r="C127" s="84" t="str">
        <f ca="1"/>
        <v>MAF</v>
      </c>
      <c r="D127" s="219" t="str">
        <f ca="1"/>
        <v>LCN           Latin America &amp; Caribbean</v>
      </c>
      <c r="E127" s="219" t="str">
        <f ca="1"/>
        <v>NA</v>
      </c>
      <c r="F127" s="190" t="str">
        <f t="shared" ca="1" si="13"/>
        <v/>
      </c>
      <c r="G127" s="80">
        <f>IF(Parameters!$D$21 = 1, MAX(H127, I127),
IF(Parameters!$D$22 = 1, AVERAGE(H127,I127),
IF(Parameters!$D$23 = 1, IF(ISERROR(H127), I127, IFERROR(GEOMEAN(H127, I127), 0)),
IF(Parameters!$D$24, IF(AND(H127=10,I127=10),10,0),
IF(Parameters!$D$25, IF(AND(H127&gt;=7,I127&gt;=7),10,0),
IF(Parameters!$D$26, IF(AND(H127&gt;=7,I127&gt;=7), 10, IF(OR(AND(H127&gt;=7,I127&gt;=5),AND(H127&gt;=5,I127&gt;=7)),6,0)),
IF(Parameters!$D$27, IF(AND(H127&gt;=10,I127&gt;=10), 10, IF(OR(AND(H127&gt;=10,I127&gt;=5),AND(H127&gt;=5,I127&gt;=10)),6,0)),"no method")))))))</f>
        <v>0</v>
      </c>
      <c r="H127" s="80" cm="1">
        <f t="array" ref="H127">IF(
    SUM(IF(
            ISNUMBER(
                IF(
                    $M$4:$AD$4,
                    (M127:AD127),
                    "")),
            1,
            0))
        =0,
    NA(),
    IF(
        Parameters!$D$15=1,
        IF(
            SUM(--(ISNUMBER(IF($M$4:$AD$4=1,(M127:AD127),""))))&gt;0,
            MAX(IF(
                ISNUMBER(M127:AD127),
                IF(
                    M$4:AD$4=1,
                    M127:AD127,
                    ""),
                "")),
            MAX(IF(
                ISNUMBER(M127:AD127),
                IF(
                    M$4:AD$4=2,
                    M127:AD127,
                    ""),
                ""))
        ),
        IF(
            Parameters!$D$16=1,
            IFERROR(
                AVERAGE(IF(
                    ISNUMBER(M127:AD127),
                    IF(
                        M$4:AD$4=1,
                        M127:AD127,
                        ""),
                    "")),
                AVERAGE(IF(
                    ISNUMBER(M127:AD127),
                    IF(
                        M$4:AD$4=2,
                        M127:AD127,
                        ""),
                    ""))
            ),
            IF(
                Parameters!$D$17=1,
                IFERROR(
                    IF(
                        OR(
                            IF(
                                ISNUMBER(M127:AD127),
                                IF(
                                    M$4:AD$4=1,
                                    M127:AD127,
                                    ""),
                                "")
                            =0),
                        0,
                        GEOMEAN(IF(
                            ISNUMBER(M127:AD127),
                            IF(
                                M$4:AD$4=1,
                                M127:AD127,
                                ""),
                            ""))
                    ),
                    IF(
                        OR(IF(
                            ISNUMBER(M127:AD127),
                            IF(
                                M$4:AD$4=2,
                                M127:AD127,
                                ""),
                            "")
                            =0),
                        0,
                        GEOMEAN(IF(
                            ISNUMBER(M127:AD127),
                            IF(
                                M$4:AD$4=2,
                                M127:AD127,
                                ""),
                            "")))
                )
            )
        )
    )
)</f>
        <v>0</v>
      </c>
      <c r="I127" s="191" cm="1">
        <f t="array" ref="I127">IF(
    SUM(IF(
            ISNUMBER(
                IF(
                    $M$5:$AD$5,
                    (M127:AD127),
                    "")),
            1,
            0))
        =0,
    NA(),
    IF(
        Parameters!$D$15=1,
        IF(
            SUM(--(ISNUMBER(IF($M$5:$AD$5=1,(M127:AD127),""))))&gt;0,
            MAX(IF(
                ISNUMBER(M127:AD127),
                IF(
                    M$5:AD$5=1,
                    M127:AD127,
                    ""),
                "")),
            MAX(IF(
                ISNUMBER(M127:AD127),
                IF(
                    M$5:AD$5=2,
                    M127:AD127,
                    ""),
                ""))
        ),
        IF(
            Parameters!$D$16=1,
            IFERROR(
                AVERAGE(IF(
                    ISNUMBER(M127:AD127),
                    IF(
                        M$5:AD$5=1,
                        M127:AD127,
                        ""),
                    "")),
                AVERAGE(IF(
                    ISNUMBER(M127:AD127),
                    IF(
                        M$5:AD$5=2,
                        M127:AD127,
                        ""),
                    ""))
            ),
            IF(
                Parameters!$D$17=1,
                IFERROR(
                    IF(
                        OR(
                            IF(
                                ISNUMBER(M127:AD127),
                                IF(
                                    M$5:AD$5=1,
                                    M127:AD127,
                                    ""),
                                "")
                            =0),
                        0,
                        GEOMEAN(IF(
                            ISNUMBER(M127:AD127),
                            IF(
                                M$5:AD$5=1,
                                M127:AD127,
                                ""),
                            ""))
                    ),
                    IF(
                        OR(IF(
                            ISNUMBER(M127:AD127),
                            IF(
                                M$5:AD$5=2,
                                M127:AD127,
                                ""),
                            "")
                            =0),
                        0,
                        GEOMEAN(IF(
                            ISNUMBER(M127:AD127),
                            IF(
                                M$5:AD$5=2,
                                M127:AD127,
                                ""),
                            "")))
                )
            )
        )
    )
)</f>
        <v>0</v>
      </c>
      <c r="J127" s="242" t="s">
        <v>409</v>
      </c>
      <c r="K127" s="242" t="s">
        <v>409</v>
      </c>
      <c r="L127" s="91" t="s">
        <v>708</v>
      </c>
      <c r="M127" s="192">
        <v>0</v>
      </c>
      <c r="N127" s="192" t="s">
        <v>409</v>
      </c>
      <c r="O127" s="192" t="s">
        <v>409</v>
      </c>
      <c r="P127" s="192">
        <v>0</v>
      </c>
      <c r="Q127" s="192" t="s">
        <v>409</v>
      </c>
      <c r="R127" s="192" t="s">
        <v>409</v>
      </c>
      <c r="S127" s="192" t="s">
        <v>409</v>
      </c>
      <c r="T127" s="192" t="s">
        <v>409</v>
      </c>
      <c r="U127" s="192" t="s">
        <v>409</v>
      </c>
      <c r="V127" s="192" t="s">
        <v>409</v>
      </c>
      <c r="W127" s="192" t="s">
        <v>409</v>
      </c>
      <c r="X127" s="192" t="s">
        <v>409</v>
      </c>
      <c r="Y127" s="192" t="s">
        <v>409</v>
      </c>
      <c r="Z127" s="192" t="s">
        <v>409</v>
      </c>
      <c r="AA127" s="34"/>
      <c r="AB127" s="34"/>
      <c r="AC127" s="192"/>
      <c r="AD127" s="192"/>
      <c r="AE127" s="192"/>
      <c r="AF127" s="192"/>
      <c r="AG127" s="192"/>
      <c r="AH127" s="192"/>
    </row>
    <row r="128" spans="1:34" x14ac:dyDescent="0.2">
      <c r="A128" s="84">
        <v>121</v>
      </c>
      <c r="B128" s="84" t="str">
        <f ca="1"/>
        <v>Morocco</v>
      </c>
      <c r="C128" s="84" t="str">
        <f ca="1"/>
        <v>MAR</v>
      </c>
      <c r="D128" s="219" t="str">
        <f ca="1"/>
        <v>MEA           Middle East &amp; North Africa</v>
      </c>
      <c r="E128" s="219" t="str">
        <f ca="1"/>
        <v>IBRD</v>
      </c>
      <c r="F128" s="190" t="str">
        <f t="shared" ca="1" si="13"/>
        <v/>
      </c>
      <c r="G128" s="80">
        <f>IF(Parameters!$D$21 = 1, MAX(H128, I128),
IF(Parameters!$D$22 = 1, AVERAGE(H128,I128),
IF(Parameters!$D$23 = 1, IF(ISERROR(H128), I128, IFERROR(GEOMEAN(H128, I128), 0)),
IF(Parameters!$D$24, IF(AND(H128=10,I128=10),10,0),
IF(Parameters!$D$25, IF(AND(H128&gt;=7,I128&gt;=7),10,0),
IF(Parameters!$D$26, IF(AND(H128&gt;=7,I128&gt;=7), 10, IF(OR(AND(H128&gt;=7,I128&gt;=5),AND(H128&gt;=5,I128&gt;=7)),6,0)),
IF(Parameters!$D$27, IF(AND(H128&gt;=10,I128&gt;=10), 10, IF(OR(AND(H128&gt;=10,I128&gt;=5),AND(H128&gt;=5,I128&gt;=10)),6,0)),"no method")))))))</f>
        <v>3.1478810418758458</v>
      </c>
      <c r="H128" s="80" cm="1">
        <f t="array" ref="H128">IF(
    SUM(IF(
            ISNUMBER(
                IF(
                    $M$4:$AD$4,
                    (M128:AD128),
                    "")),
            1,
            0))
        =0,
    NA(),
    IF(
        Parameters!$D$15=1,
        IF(
            SUM(--(ISNUMBER(IF($M$4:$AD$4=1,(M128:AD128),""))))&gt;0,
            MAX(IF(
                ISNUMBER(M128:AD128),
                IF(
                    M$4:AD$4=1,
                    M128:AD128,
                    ""),
                "")),
            MAX(IF(
                ISNUMBER(M128:AD128),
                IF(
                    M$4:AD$4=2,
                    M128:AD128,
                    ""),
                ""))
        ),
        IF(
            Parameters!$D$16=1,
            IFERROR(
                AVERAGE(IF(
                    ISNUMBER(M128:AD128),
                    IF(
                        M$4:AD$4=1,
                        M128:AD128,
                        ""),
                    "")),
                AVERAGE(IF(
                    ISNUMBER(M128:AD128),
                    IF(
                        M$4:AD$4=2,
                        M128:AD128,
                        ""),
                    ""))
            ),
            IF(
                Parameters!$D$17=1,
                IFERROR(
                    IF(
                        OR(
                            IF(
                                ISNUMBER(M128:AD128),
                                IF(
                                    M$4:AD$4=1,
                                    M128:AD128,
                                    ""),
                                "")
                            =0),
                        0,
                        GEOMEAN(IF(
                            ISNUMBER(M128:AD128),
                            IF(
                                M$4:AD$4=1,
                                M128:AD128,
                                ""),
                            ""))
                    ),
                    IF(
                        OR(IF(
                            ISNUMBER(M128:AD128),
                            IF(
                                M$4:AD$4=2,
                                M128:AD128,
                                ""),
                            "")
                            =0),
                        0,
                        GEOMEAN(IF(
                            ISNUMBER(M128:AD128),
                            IF(
                                M$4:AD$4=2,
                                M128:AD128,
                                ""),
                            "")))
                )
            )
        )
    )
)</f>
        <v>1.41559357911448</v>
      </c>
      <c r="I128" s="191" cm="1">
        <f t="array" ref="I128">IF(
    SUM(IF(
            ISNUMBER(
                IF(
                    $M$5:$AD$5,
                    (M128:AD128),
                    "")),
            1,
            0))
        =0,
    NA(),
    IF(
        Parameters!$D$15=1,
        IF(
            SUM(--(ISNUMBER(IF($M$5:$AD$5=1,(M128:AD128),""))))&gt;0,
            MAX(IF(
                ISNUMBER(M128:AD128),
                IF(
                    M$5:AD$5=1,
                    M128:AD128,
                    ""),
                "")),
            MAX(IF(
                ISNUMBER(M128:AD128),
                IF(
                    M$5:AD$5=2,
                    M128:AD128,
                    ""),
                ""))
        ),
        IF(
            Parameters!$D$16=1,
            IFERROR(
                AVERAGE(IF(
                    ISNUMBER(M128:AD128),
                    IF(
                        M$5:AD$5=1,
                        M128:AD128,
                        ""),
                    "")),
                AVERAGE(IF(
                    ISNUMBER(M128:AD128),
                    IF(
                        M$5:AD$5=2,
                        M128:AD128,
                        ""),
                    ""))
            ),
            IF(
                Parameters!$D$17=1,
                IFERROR(
                    IF(
                        OR(
                            IF(
                                ISNUMBER(M128:AD128),
                                IF(
                                    M$5:AD$5=1,
                                    M128:AD128,
                                    ""),
                                "")
                            =0),
                        0,
                        GEOMEAN(IF(
                            ISNUMBER(M128:AD128),
                            IF(
                                M$5:AD$5=1,
                                M128:AD128,
                                ""),
                            ""))
                    ),
                    IF(
                        OR(IF(
                            ISNUMBER(M128:AD128),
                            IF(
                                M$5:AD$5=2,
                                M128:AD128,
                                ""),
                            "")
                            =0),
                        0,
                        GEOMEAN(IF(
                            ISNUMBER(M128:AD128),
                            IF(
                                M$5:AD$5=2,
                                M128:AD128,
                                ""),
                            "")))
                )
            )
        )
    )
)</f>
        <v>7</v>
      </c>
      <c r="J128" s="242">
        <v>45103</v>
      </c>
      <c r="K128" s="242">
        <v>45271</v>
      </c>
      <c r="L128" s="91" t="s">
        <v>205</v>
      </c>
      <c r="M128" s="192">
        <v>0</v>
      </c>
      <c r="N128" s="192">
        <v>1.41559357911448</v>
      </c>
      <c r="O128" s="192">
        <v>0</v>
      </c>
      <c r="P128" s="192">
        <v>0</v>
      </c>
      <c r="Q128" s="192" t="s">
        <v>409</v>
      </c>
      <c r="R128" s="192">
        <v>0</v>
      </c>
      <c r="S128" s="192">
        <v>7</v>
      </c>
      <c r="T128" s="192" t="s">
        <v>409</v>
      </c>
      <c r="U128" s="192">
        <v>68.2</v>
      </c>
      <c r="V128" s="192">
        <v>-0.403227937884587</v>
      </c>
      <c r="W128" s="192" t="s">
        <v>409</v>
      </c>
      <c r="X128" s="192" t="s">
        <v>409</v>
      </c>
      <c r="Y128" s="192">
        <v>-7.1428571428571397E-2</v>
      </c>
      <c r="Z128" s="192">
        <v>157.142857142857</v>
      </c>
      <c r="AA128" s="34"/>
      <c r="AB128" s="34"/>
      <c r="AC128" s="192"/>
      <c r="AD128" s="192"/>
      <c r="AE128" s="192"/>
      <c r="AF128" s="192"/>
      <c r="AG128" s="192"/>
      <c r="AH128" s="192"/>
    </row>
    <row r="129" spans="1:34" x14ac:dyDescent="0.2">
      <c r="A129" s="84">
        <v>122</v>
      </c>
      <c r="B129" s="84" t="str">
        <f ca="1"/>
        <v>Monaco</v>
      </c>
      <c r="C129" s="84" t="str">
        <f ca="1"/>
        <v>MCO</v>
      </c>
      <c r="D129" s="219" t="str">
        <f ca="1"/>
        <v>ECS           Europe &amp; Central Asia</v>
      </c>
      <c r="E129" s="219" t="str">
        <f ca="1"/>
        <v>NA</v>
      </c>
      <c r="F129" s="190" t="str">
        <f t="shared" ca="1" si="13"/>
        <v/>
      </c>
      <c r="G129" s="80">
        <f>IF(Parameters!$D$21 = 1, MAX(H129, I129),
IF(Parameters!$D$22 = 1, AVERAGE(H129,I129),
IF(Parameters!$D$23 = 1, IF(ISERROR(H129), I129, IFERROR(GEOMEAN(H129, I129), 0)),
IF(Parameters!$D$24, IF(AND(H129=10,I129=10),10,0),
IF(Parameters!$D$25, IF(AND(H129&gt;=7,I129&gt;=7),10,0),
IF(Parameters!$D$26, IF(AND(H129&gt;=7,I129&gt;=7), 10, IF(OR(AND(H129&gt;=7,I129&gt;=5),AND(H129&gt;=5,I129&gt;=7)),6,0)),
IF(Parameters!$D$27, IF(AND(H129&gt;=10,I129&gt;=10), 10, IF(OR(AND(H129&gt;=10,I129&gt;=5),AND(H129&gt;=5,I129&gt;=10)),6,0)),"no method")))))))</f>
        <v>0</v>
      </c>
      <c r="H129" s="80" cm="1">
        <f t="array" ref="H129">IF(
    SUM(IF(
            ISNUMBER(
                IF(
                    $M$4:$AD$4,
                    (M129:AD129),
                    "")),
            1,
            0))
        =0,
    NA(),
    IF(
        Parameters!$D$15=1,
        IF(
            SUM(--(ISNUMBER(IF($M$4:$AD$4=1,(M129:AD129),""))))&gt;0,
            MAX(IF(
                ISNUMBER(M129:AD129),
                IF(
                    M$4:AD$4=1,
                    M129:AD129,
                    ""),
                "")),
            MAX(IF(
                ISNUMBER(M129:AD129),
                IF(
                    M$4:AD$4=2,
                    M129:AD129,
                    ""),
                ""))
        ),
        IF(
            Parameters!$D$16=1,
            IFERROR(
                AVERAGE(IF(
                    ISNUMBER(M129:AD129),
                    IF(
                        M$4:AD$4=1,
                        M129:AD129,
                        ""),
                    "")),
                AVERAGE(IF(
                    ISNUMBER(M129:AD129),
                    IF(
                        M$4:AD$4=2,
                        M129:AD129,
                        ""),
                    ""))
            ),
            IF(
                Parameters!$D$17=1,
                IFERROR(
                    IF(
                        OR(
                            IF(
                                ISNUMBER(M129:AD129),
                                IF(
                                    M$4:AD$4=1,
                                    M129:AD129,
                                    ""),
                                "")
                            =0),
                        0,
                        GEOMEAN(IF(
                            ISNUMBER(M129:AD129),
                            IF(
                                M$4:AD$4=1,
                                M129:AD129,
                                ""),
                            ""))
                    ),
                    IF(
                        OR(IF(
                            ISNUMBER(M129:AD129),
                            IF(
                                M$4:AD$4=2,
                                M129:AD129,
                                ""),
                            "")
                            =0),
                        0,
                        GEOMEAN(IF(
                            ISNUMBER(M129:AD129),
                            IF(
                                M$4:AD$4=2,
                                M129:AD129,
                                ""),
                            "")))
                )
            )
        )
    )
)</f>
        <v>0</v>
      </c>
      <c r="I129" s="191" cm="1">
        <f t="array" ref="I129">IF(
    SUM(IF(
            ISNUMBER(
                IF(
                    $M$5:$AD$5,
                    (M129:AD129),
                    "")),
            1,
            0))
        =0,
    NA(),
    IF(
        Parameters!$D$15=1,
        IF(
            SUM(--(ISNUMBER(IF($M$5:$AD$5=1,(M129:AD129),""))))&gt;0,
            MAX(IF(
                ISNUMBER(M129:AD129),
                IF(
                    M$5:AD$5=1,
                    M129:AD129,
                    ""),
                "")),
            MAX(IF(
                ISNUMBER(M129:AD129),
                IF(
                    M$5:AD$5=2,
                    M129:AD129,
                    ""),
                ""))
        ),
        IF(
            Parameters!$D$16=1,
            IFERROR(
                AVERAGE(IF(
                    ISNUMBER(M129:AD129),
                    IF(
                        M$5:AD$5=1,
                        M129:AD129,
                        ""),
                    "")),
                AVERAGE(IF(
                    ISNUMBER(M129:AD129),
                    IF(
                        M$5:AD$5=2,
                        M129:AD129,
                        ""),
                    ""))
            ),
            IF(
                Parameters!$D$17=1,
                IFERROR(
                    IF(
                        OR(
                            IF(
                                ISNUMBER(M129:AD129),
                                IF(
                                    M$5:AD$5=1,
                                    M129:AD129,
                                    ""),
                                "")
                            =0),
                        0,
                        GEOMEAN(IF(
                            ISNUMBER(M129:AD129),
                            IF(
                                M$5:AD$5=1,
                                M129:AD129,
                                ""),
                            ""))
                    ),
                    IF(
                        OR(IF(
                            ISNUMBER(M129:AD129),
                            IF(
                                M$5:AD$5=2,
                                M129:AD129,
                                ""),
                            "")
                            =0),
                        0,
                        GEOMEAN(IF(
                            ISNUMBER(M129:AD129),
                            IF(
                                M$5:AD$5=2,
                                M129:AD129,
                                ""),
                            "")))
                )
            )
        )
    )
)</f>
        <v>0</v>
      </c>
      <c r="J129" s="242" t="s">
        <v>409</v>
      </c>
      <c r="K129" s="242" t="s">
        <v>409</v>
      </c>
      <c r="L129" s="91" t="s">
        <v>709</v>
      </c>
      <c r="M129" s="192">
        <v>0</v>
      </c>
      <c r="N129" s="192" t="s">
        <v>409</v>
      </c>
      <c r="O129" s="192" t="s">
        <v>409</v>
      </c>
      <c r="P129" s="192">
        <v>0</v>
      </c>
      <c r="Q129" s="192" t="s">
        <v>409</v>
      </c>
      <c r="R129" s="192" t="s">
        <v>409</v>
      </c>
      <c r="S129" s="192" t="s">
        <v>409</v>
      </c>
      <c r="T129" s="192" t="s">
        <v>409</v>
      </c>
      <c r="U129" s="192" t="s">
        <v>409</v>
      </c>
      <c r="V129" s="192" t="s">
        <v>409</v>
      </c>
      <c r="W129" s="192" t="s">
        <v>409</v>
      </c>
      <c r="X129" s="192" t="s">
        <v>409</v>
      </c>
      <c r="Y129" s="192" t="s">
        <v>409</v>
      </c>
      <c r="Z129" s="192" t="s">
        <v>409</v>
      </c>
      <c r="AA129" s="34"/>
      <c r="AB129" s="34"/>
      <c r="AC129" s="192"/>
      <c r="AD129" s="192"/>
      <c r="AE129" s="192"/>
      <c r="AF129" s="192"/>
      <c r="AG129" s="192"/>
      <c r="AH129" s="192"/>
    </row>
    <row r="130" spans="1:34" x14ac:dyDescent="0.2">
      <c r="A130" s="84">
        <v>123</v>
      </c>
      <c r="B130" s="84" t="str">
        <f ca="1"/>
        <v>Moldova</v>
      </c>
      <c r="C130" s="84" t="str">
        <f ca="1"/>
        <v>MDA</v>
      </c>
      <c r="D130" s="219" t="str">
        <f ca="1"/>
        <v>ECS           Europe &amp; Central Asia</v>
      </c>
      <c r="E130" s="219" t="str">
        <f ca="1"/>
        <v>IBRD</v>
      </c>
      <c r="F130" s="190" t="str">
        <f t="shared" ca="1" si="13"/>
        <v/>
      </c>
      <c r="G130" s="80">
        <f>IF(Parameters!$D$21 = 1, MAX(H130, I130),
IF(Parameters!$D$22 = 1, AVERAGE(H130,I130),
IF(Parameters!$D$23 = 1, IF(ISERROR(H130), I130, IFERROR(GEOMEAN(H130, I130), 0)),
IF(Parameters!$D$24, IF(AND(H130=10,I130=10),10,0),
IF(Parameters!$D$25, IF(AND(H130&gt;=7,I130&gt;=7),10,0),
IF(Parameters!$D$26, IF(AND(H130&gt;=7,I130&gt;=7), 10, IF(OR(AND(H130&gt;=7,I130&gt;=5),AND(H130&gt;=5,I130&gt;=7)),6,0)),
IF(Parameters!$D$27, IF(AND(H130&gt;=10,I130&gt;=10), 10, IF(OR(AND(H130&gt;=10,I130&gt;=5),AND(H130&gt;=5,I130&gt;=10)),6,0)),"no method")))))))</f>
        <v>1.4875648997431188</v>
      </c>
      <c r="H130" s="80" cm="1">
        <f t="array" ref="H130">IF(
    SUM(IF(
            ISNUMBER(
                IF(
                    $M$4:$AD$4,
                    (M130:AD130),
                    "")),
            1,
            0))
        =0,
    NA(),
    IF(
        Parameters!$D$15=1,
        IF(
            SUM(--(ISNUMBER(IF($M$4:$AD$4=1,(M130:AD130),""))))&gt;0,
            MAX(IF(
                ISNUMBER(M130:AD130),
                IF(
                    M$4:AD$4=1,
                    M130:AD130,
                    ""),
                "")),
            MAX(IF(
                ISNUMBER(M130:AD130),
                IF(
                    M$4:AD$4=2,
                    M130:AD130,
                    ""),
                ""))
        ),
        IF(
            Parameters!$D$16=1,
            IFERROR(
                AVERAGE(IF(
                    ISNUMBER(M130:AD130),
                    IF(
                        M$4:AD$4=1,
                        M130:AD130,
                        ""),
                    "")),
                AVERAGE(IF(
                    ISNUMBER(M130:AD130),
                    IF(
                        M$4:AD$4=2,
                        M130:AD130,
                        ""),
                    ""))
            ),
            IF(
                Parameters!$D$17=1,
                IFERROR(
                    IF(
                        OR(
                            IF(
                                ISNUMBER(M130:AD130),
                                IF(
                                    M$4:AD$4=1,
                                    M130:AD130,
                                    ""),
                                "")
                            =0),
                        0,
                        GEOMEAN(IF(
                            ISNUMBER(M130:AD130),
                            IF(
                                M$4:AD$4=1,
                                M130:AD130,
                                ""),
                            ""))
                    ),
                    IF(
                        OR(IF(
                            ISNUMBER(M130:AD130),
                            IF(
                                M$4:AD$4=2,
                                M130:AD130,
                                ""),
                            "")
                            =0),
                        0,
                        GEOMEAN(IF(
                            ISNUMBER(M130:AD130),
                            IF(
                                M$4:AD$4=2,
                                M130:AD130,
                                ""),
                            "")))
                )
            )
        )
    )
)</f>
        <v>1.2391956253307399</v>
      </c>
      <c r="I130" s="191" cm="1">
        <f t="array" ref="I130">IF(
    SUM(IF(
            ISNUMBER(
                IF(
                    $M$5:$AD$5,
                    (M130:AD130),
                    "")),
            1,
            0))
        =0,
    NA(),
    IF(
        Parameters!$D$15=1,
        IF(
            SUM(--(ISNUMBER(IF($M$5:$AD$5=1,(M130:AD130),""))))&gt;0,
            MAX(IF(
                ISNUMBER(M130:AD130),
                IF(
                    M$5:AD$5=1,
                    M130:AD130,
                    ""),
                "")),
            MAX(IF(
                ISNUMBER(M130:AD130),
                IF(
                    M$5:AD$5=2,
                    M130:AD130,
                    ""),
                ""))
        ),
        IF(
            Parameters!$D$16=1,
            IFERROR(
                AVERAGE(IF(
                    ISNUMBER(M130:AD130),
                    IF(
                        M$5:AD$5=1,
                        M130:AD130,
                        ""),
                    "")),
                AVERAGE(IF(
                    ISNUMBER(M130:AD130),
                    IF(
                        M$5:AD$5=2,
                        M130:AD130,
                        ""),
                    ""))
            ),
            IF(
                Parameters!$D$17=1,
                IFERROR(
                    IF(
                        OR(
                            IF(
                                ISNUMBER(M130:AD130),
                                IF(
                                    M$5:AD$5=1,
                                    M130:AD130,
                                    ""),
                                "")
                            =0),
                        0,
                        GEOMEAN(IF(
                            ISNUMBER(M130:AD130),
                            IF(
                                M$5:AD$5=1,
                                M130:AD130,
                                ""),
                            ""))
                    ),
                    IF(
                        OR(IF(
                            ISNUMBER(M130:AD130),
                            IF(
                                M$5:AD$5=2,
                                M130:AD130,
                                ""),
                            "")
                            =0),
                        0,
                        GEOMEAN(IF(
                            ISNUMBER(M130:AD130),
                            IF(
                                M$5:AD$5=2,
                                M130:AD130,
                                ""),
                            "")))
                )
            )
        )
    )
)</f>
        <v>1.78571428571429</v>
      </c>
      <c r="J130" s="242">
        <v>45103</v>
      </c>
      <c r="K130" s="242">
        <v>45272</v>
      </c>
      <c r="L130" s="91" t="s">
        <v>206</v>
      </c>
      <c r="M130" s="192">
        <v>0</v>
      </c>
      <c r="N130" s="192">
        <v>1.2391956253307399</v>
      </c>
      <c r="O130" s="192" t="s">
        <v>409</v>
      </c>
      <c r="P130" s="192">
        <v>0</v>
      </c>
      <c r="Q130" s="192" t="s">
        <v>409</v>
      </c>
      <c r="R130" s="192">
        <v>1.78571428571429</v>
      </c>
      <c r="S130" s="192">
        <v>0</v>
      </c>
      <c r="T130" s="192" t="s">
        <v>409</v>
      </c>
      <c r="U130" s="192">
        <v>67.400000000000006</v>
      </c>
      <c r="V130" s="192" t="s">
        <v>409</v>
      </c>
      <c r="W130" s="192" t="s">
        <v>409</v>
      </c>
      <c r="X130" s="192" t="s">
        <v>409</v>
      </c>
      <c r="Y130" s="192">
        <v>3.5714285714285803E-2</v>
      </c>
      <c r="Z130" s="192">
        <v>-100</v>
      </c>
      <c r="AA130" s="34"/>
      <c r="AB130" s="34"/>
      <c r="AC130" s="192"/>
      <c r="AD130" s="192"/>
      <c r="AE130" s="192"/>
      <c r="AF130" s="192"/>
      <c r="AG130" s="192"/>
      <c r="AH130" s="192"/>
    </row>
    <row r="131" spans="1:34" x14ac:dyDescent="0.2">
      <c r="A131" s="84">
        <v>124</v>
      </c>
      <c r="B131" s="84" t="str">
        <f ca="1"/>
        <v>Madagascar</v>
      </c>
      <c r="C131" s="84" t="str">
        <f ca="1"/>
        <v>MDG</v>
      </c>
      <c r="D131" s="219" t="str">
        <f ca="1"/>
        <v>SSF           Sub-Saharan Africa</v>
      </c>
      <c r="E131" s="219" t="str">
        <f ca="1"/>
        <v>IDA</v>
      </c>
      <c r="F131" s="190" t="str">
        <f t="shared" ca="1" si="13"/>
        <v/>
      </c>
      <c r="G131" s="80">
        <f>IF(Parameters!$D$21 = 1, MAX(H131, I131),
IF(Parameters!$D$22 = 1, AVERAGE(H131,I131),
IF(Parameters!$D$23 = 1, IF(ISERROR(H131), I131, IFERROR(GEOMEAN(H131, I131), 0)),
IF(Parameters!$D$24, IF(AND(H131=10,I131=10),10,0),
IF(Parameters!$D$25, IF(AND(H131&gt;=7,I131&gt;=7),10,0),
IF(Parameters!$D$26, IF(AND(H131&gt;=7,I131&gt;=7), 10, IF(OR(AND(H131&gt;=7,I131&gt;=5),AND(H131&gt;=5,I131&gt;=7)),6,0)),
IF(Parameters!$D$27, IF(AND(H131&gt;=10,I131&gt;=10), 10, IF(OR(AND(H131&gt;=10,I131&gt;=5),AND(H131&gt;=5,I131&gt;=10)),6,0)),"no method")))))))</f>
        <v>6.6274497728877728</v>
      </c>
      <c r="H131" s="80" cm="1">
        <f t="array" ref="H131">IF(
    SUM(IF(
            ISNUMBER(
                IF(
                    $M$4:$AD$4,
                    (M131:AD131),
                    "")),
            1,
            0))
        =0,
    NA(),
    IF(
        Parameters!$D$15=1,
        IF(
            SUM(--(ISNUMBER(IF($M$4:$AD$4=1,(M131:AD131),""))))&gt;0,
            MAX(IF(
                ISNUMBER(M131:AD131),
                IF(
                    M$4:AD$4=1,
                    M131:AD131,
                    ""),
                "")),
            MAX(IF(
                ISNUMBER(M131:AD131),
                IF(
                    M$4:AD$4=2,
                    M131:AD131,
                    ""),
                ""))
        ),
        IF(
            Parameters!$D$16=1,
            IFERROR(
                AVERAGE(IF(
                    ISNUMBER(M131:AD131),
                    IF(
                        M$4:AD$4=1,
                        M131:AD131,
                        ""),
                    "")),
                AVERAGE(IF(
                    ISNUMBER(M131:AD131),
                    IF(
                        M$4:AD$4=2,
                        M131:AD131,
                        ""),
                    ""))
            ),
            IF(
                Parameters!$D$17=1,
                IFERROR(
                    IF(
                        OR(
                            IF(
                                ISNUMBER(M131:AD131),
                                IF(
                                    M$4:AD$4=1,
                                    M131:AD131,
                                    ""),
                                "")
                            =0),
                        0,
                        GEOMEAN(IF(
                            ISNUMBER(M131:AD131),
                            IF(
                                M$4:AD$4=1,
                                M131:AD131,
                                ""),
                            ""))
                    ),
                    IF(
                        OR(IF(
                            ISNUMBER(M131:AD131),
                            IF(
                                M$4:AD$4=2,
                                M131:AD131,
                                ""),
                            "")
                            =0),
                        0,
                        GEOMEAN(IF(
                            ISNUMBER(M131:AD131),
                            IF(
                                M$4:AD$4=2,
                                M131:AD131,
                                ""),
                            "")))
                )
            )
        )
    )
)</f>
        <v>4.3923090492150196</v>
      </c>
      <c r="I131" s="191" cm="1">
        <f t="array" ref="I131">IF(
    SUM(IF(
            ISNUMBER(
                IF(
                    $M$5:$AD$5,
                    (M131:AD131),
                    "")),
            1,
            0))
        =0,
    NA(),
    IF(
        Parameters!$D$15=1,
        IF(
            SUM(--(ISNUMBER(IF($M$5:$AD$5=1,(M131:AD131),""))))&gt;0,
            MAX(IF(
                ISNUMBER(M131:AD131),
                IF(
                    M$5:AD$5=1,
                    M131:AD131,
                    ""),
                "")),
            MAX(IF(
                ISNUMBER(M131:AD131),
                IF(
                    M$5:AD$5=2,
                    M131:AD131,
                    ""),
                ""))
        ),
        IF(
            Parameters!$D$16=1,
            IFERROR(
                AVERAGE(IF(
                    ISNUMBER(M131:AD131),
                    IF(
                        M$5:AD$5=1,
                        M131:AD131,
                        ""),
                    "")),
                AVERAGE(IF(
                    ISNUMBER(M131:AD131),
                    IF(
                        M$5:AD$5=2,
                        M131:AD131,
                        ""),
                    ""))
            ),
            IF(
                Parameters!$D$17=1,
                IFERROR(
                    IF(
                        OR(
                            IF(
                                ISNUMBER(M131:AD131),
                                IF(
                                    M$5:AD$5=1,
                                    M131:AD131,
                                    ""),
                                "")
                            =0),
                        0,
                        GEOMEAN(IF(
                            ISNUMBER(M131:AD131),
                            IF(
                                M$5:AD$5=1,
                                M131:AD131,
                                ""),
                            ""))
                    ),
                    IF(
                        OR(IF(
                            ISNUMBER(M131:AD131),
                            IF(
                                M$5:AD$5=2,
                                M131:AD131,
                                ""),
                            "")
                            =0),
                        0,
                        GEOMEAN(IF(
                            ISNUMBER(M131:AD131),
                            IF(
                                M$5:AD$5=2,
                                M131:AD131,
                                ""),
                            "")))
                )
            )
        )
    )
)</f>
        <v>10</v>
      </c>
      <c r="J131" s="242">
        <v>45103</v>
      </c>
      <c r="K131" s="242">
        <v>45271</v>
      </c>
      <c r="L131" s="91" t="s">
        <v>208</v>
      </c>
      <c r="M131" s="192">
        <v>0</v>
      </c>
      <c r="N131" s="192">
        <v>4.3923090492150196</v>
      </c>
      <c r="O131" s="192">
        <v>10</v>
      </c>
      <c r="P131" s="192">
        <v>0</v>
      </c>
      <c r="Q131" s="192" t="s">
        <v>409</v>
      </c>
      <c r="R131" s="192">
        <v>0</v>
      </c>
      <c r="S131" s="192">
        <v>0</v>
      </c>
      <c r="T131" s="192" t="s">
        <v>409</v>
      </c>
      <c r="U131" s="192">
        <v>81.7</v>
      </c>
      <c r="V131" s="192">
        <v>1.3218483081913199</v>
      </c>
      <c r="W131" s="192" t="s">
        <v>409</v>
      </c>
      <c r="X131" s="192" t="s">
        <v>409</v>
      </c>
      <c r="Y131" s="192">
        <v>0</v>
      </c>
      <c r="Z131" s="192">
        <v>-2.9411764705882399</v>
      </c>
      <c r="AA131" s="34"/>
      <c r="AB131" s="34"/>
      <c r="AC131" s="192"/>
      <c r="AD131" s="192"/>
      <c r="AE131" s="192"/>
      <c r="AF131" s="192"/>
      <c r="AG131" s="192"/>
      <c r="AH131" s="192"/>
    </row>
    <row r="132" spans="1:34" x14ac:dyDescent="0.2">
      <c r="A132" s="84">
        <v>125</v>
      </c>
      <c r="B132" s="84" t="str">
        <f ca="1"/>
        <v>Maldives</v>
      </c>
      <c r="C132" s="84" t="str">
        <f ca="1"/>
        <v>MDV</v>
      </c>
      <c r="D132" s="219" t="str">
        <f ca="1"/>
        <v>SAS           South Asia</v>
      </c>
      <c r="E132" s="219" t="str">
        <f ca="1"/>
        <v>IDA</v>
      </c>
      <c r="F132" s="190" t="str">
        <f t="shared" ca="1" si="13"/>
        <v/>
      </c>
      <c r="G132" s="80">
        <f>IF(Parameters!$D$21 = 1, MAX(H132, I132),
IF(Parameters!$D$22 = 1, AVERAGE(H132,I132),
IF(Parameters!$D$23 = 1, IF(ISERROR(H132), I132, IFERROR(GEOMEAN(H132, I132), 0)),
IF(Parameters!$D$24, IF(AND(H132=10,I132=10),10,0),
IF(Parameters!$D$25, IF(AND(H132&gt;=7,I132&gt;=7),10,0),
IF(Parameters!$D$26, IF(AND(H132&gt;=7,I132&gt;=7), 10, IF(OR(AND(H132&gt;=7,I132&gt;=5),AND(H132&gt;=5,I132&gt;=7)),6,0)),
IF(Parameters!$D$27, IF(AND(H132&gt;=10,I132&gt;=10), 10, IF(OR(AND(H132&gt;=10,I132&gt;=5),AND(H132&gt;=5,I132&gt;=10)),6,0)),"no method")))))))</f>
        <v>0</v>
      </c>
      <c r="H132" s="80" cm="1">
        <f t="array" ref="H132">IF(
    SUM(IF(
            ISNUMBER(
                IF(
                    $M$4:$AD$4,
                    (M132:AD132),
                    "")),
            1,
            0))
        =0,
    NA(),
    IF(
        Parameters!$D$15=1,
        IF(
            SUM(--(ISNUMBER(IF($M$4:$AD$4=1,(M132:AD132),""))))&gt;0,
            MAX(IF(
                ISNUMBER(M132:AD132),
                IF(
                    M$4:AD$4=1,
                    M132:AD132,
                    ""),
                "")),
            MAX(IF(
                ISNUMBER(M132:AD132),
                IF(
                    M$4:AD$4=2,
                    M132:AD132,
                    ""),
                ""))
        ),
        IF(
            Parameters!$D$16=1,
            IFERROR(
                AVERAGE(IF(
                    ISNUMBER(M132:AD132),
                    IF(
                        M$4:AD$4=1,
                        M132:AD132,
                        ""),
                    "")),
                AVERAGE(IF(
                    ISNUMBER(M132:AD132),
                    IF(
                        M$4:AD$4=2,
                        M132:AD132,
                        ""),
                    ""))
            ),
            IF(
                Parameters!$D$17=1,
                IFERROR(
                    IF(
                        OR(
                            IF(
                                ISNUMBER(M132:AD132),
                                IF(
                                    M$4:AD$4=1,
                                    M132:AD132,
                                    ""),
                                "")
                            =0),
                        0,
                        GEOMEAN(IF(
                            ISNUMBER(M132:AD132),
                            IF(
                                M$4:AD$4=1,
                                M132:AD132,
                                ""),
                            ""))
                    ),
                    IF(
                        OR(IF(
                            ISNUMBER(M132:AD132),
                            IF(
                                M$4:AD$4=2,
                                M132:AD132,
                                ""),
                            "")
                            =0),
                        0,
                        GEOMEAN(IF(
                            ISNUMBER(M132:AD132),
                            IF(
                                M$4:AD$4=2,
                                M132:AD132,
                                ""),
                            "")))
                )
            )
        )
    )
)</f>
        <v>0.24695713529722901</v>
      </c>
      <c r="I132" s="191" cm="1">
        <f t="array" ref="I132">IF(
    SUM(IF(
            ISNUMBER(
                IF(
                    $M$5:$AD$5,
                    (M132:AD132),
                    "")),
            1,
            0))
        =0,
    NA(),
    IF(
        Parameters!$D$15=1,
        IF(
            SUM(--(ISNUMBER(IF($M$5:$AD$5=1,(M132:AD132),""))))&gt;0,
            MAX(IF(
                ISNUMBER(M132:AD132),
                IF(
                    M$5:AD$5=1,
                    M132:AD132,
                    ""),
                "")),
            MAX(IF(
                ISNUMBER(M132:AD132),
                IF(
                    M$5:AD$5=2,
                    M132:AD132,
                    ""),
                ""))
        ),
        IF(
            Parameters!$D$16=1,
            IFERROR(
                AVERAGE(IF(
                    ISNUMBER(M132:AD132),
                    IF(
                        M$5:AD$5=1,
                        M132:AD132,
                        ""),
                    "")),
                AVERAGE(IF(
                    ISNUMBER(M132:AD132),
                    IF(
                        M$5:AD$5=2,
                        M132:AD132,
                        ""),
                    ""))
            ),
            IF(
                Parameters!$D$17=1,
                IFERROR(
                    IF(
                        OR(
                            IF(
                                ISNUMBER(M132:AD132),
                                IF(
                                    M$5:AD$5=1,
                                    M132:AD132,
                                    ""),
                                "")
                            =0),
                        0,
                        GEOMEAN(IF(
                            ISNUMBER(M132:AD132),
                            IF(
                                M$5:AD$5=1,
                                M132:AD132,
                                ""),
                            ""))
                    ),
                    IF(
                        OR(IF(
                            ISNUMBER(M132:AD132),
                            IF(
                                M$5:AD$5=2,
                                M132:AD132,
                                ""),
                            "")
                            =0),
                        0,
                        GEOMEAN(IF(
                            ISNUMBER(M132:AD132),
                            IF(
                                M$5:AD$5=2,
                                M132:AD132,
                                ""),
                            "")))
                )
            )
        )
    )
)</f>
        <v>0</v>
      </c>
      <c r="J132" s="242">
        <v>45103</v>
      </c>
      <c r="K132" s="242">
        <v>44753</v>
      </c>
      <c r="L132" s="91" t="s">
        <v>210</v>
      </c>
      <c r="M132" s="192">
        <v>0</v>
      </c>
      <c r="N132" s="192">
        <v>0.24695713529722901</v>
      </c>
      <c r="O132" s="192" t="s">
        <v>409</v>
      </c>
      <c r="P132" s="192">
        <v>0</v>
      </c>
      <c r="Q132" s="192" t="s">
        <v>409</v>
      </c>
      <c r="R132" s="192" t="s">
        <v>409</v>
      </c>
      <c r="S132" s="192" t="s">
        <v>409</v>
      </c>
      <c r="T132" s="192" t="s">
        <v>409</v>
      </c>
      <c r="U132" s="192">
        <v>62.9</v>
      </c>
      <c r="V132" s="192" t="s">
        <v>409</v>
      </c>
      <c r="W132" s="192" t="s">
        <v>409</v>
      </c>
      <c r="X132" s="192" t="s">
        <v>409</v>
      </c>
      <c r="Y132" s="192" t="s">
        <v>409</v>
      </c>
      <c r="Z132" s="192" t="s">
        <v>409</v>
      </c>
      <c r="AA132" s="34"/>
      <c r="AB132" s="34"/>
      <c r="AC132" s="192"/>
      <c r="AD132" s="192"/>
      <c r="AE132" s="192"/>
      <c r="AF132" s="192"/>
      <c r="AG132" s="192"/>
      <c r="AH132" s="192"/>
    </row>
    <row r="133" spans="1:34" x14ac:dyDescent="0.2">
      <c r="A133" s="84">
        <v>126</v>
      </c>
      <c r="B133" s="84" t="str">
        <f ca="1"/>
        <v>Mexico</v>
      </c>
      <c r="C133" s="84" t="str">
        <f ca="1"/>
        <v>MEX</v>
      </c>
      <c r="D133" s="219" t="str">
        <f ca="1"/>
        <v>LCN           Latin America &amp; Caribbean</v>
      </c>
      <c r="E133" s="219" t="str">
        <f ca="1"/>
        <v>IBRD</v>
      </c>
      <c r="F133" s="190" t="str">
        <f t="shared" ca="1" si="13"/>
        <v/>
      </c>
      <c r="G133" s="80">
        <f>IF(Parameters!$D$21 = 1, MAX(H133, I133),
IF(Parameters!$D$22 = 1, AVERAGE(H133,I133),
IF(Parameters!$D$23 = 1, IF(ISERROR(H133), I133, IFERROR(GEOMEAN(H133, I133), 0)),
IF(Parameters!$D$24, IF(AND(H133=10,I133=10),10,0),
IF(Parameters!$D$25, IF(AND(H133&gt;=7,I133&gt;=7),10,0),
IF(Parameters!$D$26, IF(AND(H133&gt;=7,I133&gt;=7), 10, IF(OR(AND(H133&gt;=7,I133&gt;=5),AND(H133&gt;=5,I133&gt;=7)),6,0)),
IF(Parameters!$D$27, IF(AND(H133&gt;=10,I133&gt;=10), 10, IF(OR(AND(H133&gt;=10,I133&gt;=5),AND(H133&gt;=5,I133&gt;=10)),6,0)),"no method")))))))</f>
        <v>0</v>
      </c>
      <c r="H133" s="80" cm="1">
        <f t="array" ref="H133">IF(
    SUM(IF(
            ISNUMBER(
                IF(
                    $M$4:$AD$4,
                    (M133:AD133),
                    "")),
            1,
            0))
        =0,
    NA(),
    IF(
        Parameters!$D$15=1,
        IF(
            SUM(--(ISNUMBER(IF($M$4:$AD$4=1,(M133:AD133),""))))&gt;0,
            MAX(IF(
                ISNUMBER(M133:AD133),
                IF(
                    M$4:AD$4=1,
                    M133:AD133,
                    ""),
                "")),
            MAX(IF(
                ISNUMBER(M133:AD133),
                IF(
                    M$4:AD$4=2,
                    M133:AD133,
                    ""),
                ""))
        ),
        IF(
            Parameters!$D$16=1,
            IFERROR(
                AVERAGE(IF(
                    ISNUMBER(M133:AD133),
                    IF(
                        M$4:AD$4=1,
                        M133:AD133,
                        ""),
                    "")),
                AVERAGE(IF(
                    ISNUMBER(M133:AD133),
                    IF(
                        M$4:AD$4=2,
                        M133:AD133,
                        ""),
                    ""))
            ),
            IF(
                Parameters!$D$17=1,
                IFERROR(
                    IF(
                        OR(
                            IF(
                                ISNUMBER(M133:AD133),
                                IF(
                                    M$4:AD$4=1,
                                    M133:AD133,
                                    ""),
                                "")
                            =0),
                        0,
                        GEOMEAN(IF(
                            ISNUMBER(M133:AD133),
                            IF(
                                M$4:AD$4=1,
                                M133:AD133,
                                ""),
                            ""))
                    ),
                    IF(
                        OR(IF(
                            ISNUMBER(M133:AD133),
                            IF(
                                M$4:AD$4=2,
                                M133:AD133,
                                ""),
                            "")
                            =0),
                        0,
                        GEOMEAN(IF(
                            ISNUMBER(M133:AD133),
                            IF(
                                M$4:AD$4=2,
                                M133:AD133,
                                ""),
                            "")))
                )
            )
        )
    )
)</f>
        <v>1.7683894866819501</v>
      </c>
      <c r="I133" s="191" cm="1">
        <f t="array" ref="I133">IF(
    SUM(IF(
            ISNUMBER(
                IF(
                    $M$5:$AD$5,
                    (M133:AD133),
                    "")),
            1,
            0))
        =0,
    NA(),
    IF(
        Parameters!$D$15=1,
        IF(
            SUM(--(ISNUMBER(IF($M$5:$AD$5=1,(M133:AD133),""))))&gt;0,
            MAX(IF(
                ISNUMBER(M133:AD133),
                IF(
                    M$5:AD$5=1,
                    M133:AD133,
                    ""),
                "")),
            MAX(IF(
                ISNUMBER(M133:AD133),
                IF(
                    M$5:AD$5=2,
                    M133:AD133,
                    ""),
                ""))
        ),
        IF(
            Parameters!$D$16=1,
            IFERROR(
                AVERAGE(IF(
                    ISNUMBER(M133:AD133),
                    IF(
                        M$5:AD$5=1,
                        M133:AD133,
                        ""),
                    "")),
                AVERAGE(IF(
                    ISNUMBER(M133:AD133),
                    IF(
                        M$5:AD$5=2,
                        M133:AD133,
                        ""),
                    ""))
            ),
            IF(
                Parameters!$D$17=1,
                IFERROR(
                    IF(
                        OR(
                            IF(
                                ISNUMBER(M133:AD133),
                                IF(
                                    M$5:AD$5=1,
                                    M133:AD133,
                                    ""),
                                "")
                            =0),
                        0,
                        GEOMEAN(IF(
                            ISNUMBER(M133:AD133),
                            IF(
                                M$5:AD$5=1,
                                M133:AD133,
                                ""),
                            ""))
                    ),
                    IF(
                        OR(IF(
                            ISNUMBER(M133:AD133),
                            IF(
                                M$5:AD$5=2,
                                M133:AD133,
                                ""),
                            "")
                            =0),
                        0,
                        GEOMEAN(IF(
                            ISNUMBER(M133:AD133),
                            IF(
                                M$5:AD$5=2,
                                M133:AD133,
                                ""),
                            "")))
                )
            )
        )
    )
)</f>
        <v>0</v>
      </c>
      <c r="J133" s="242">
        <v>45103</v>
      </c>
      <c r="K133" s="242">
        <v>45271</v>
      </c>
      <c r="L133" s="91" t="s">
        <v>212</v>
      </c>
      <c r="M133" s="192">
        <v>0</v>
      </c>
      <c r="N133" s="192">
        <v>1.7683894866819501</v>
      </c>
      <c r="O133" s="192">
        <v>0</v>
      </c>
      <c r="P133" s="192">
        <v>0</v>
      </c>
      <c r="Q133" s="192" t="s">
        <v>409</v>
      </c>
      <c r="R133" s="192">
        <v>0</v>
      </c>
      <c r="S133" s="192">
        <v>0</v>
      </c>
      <c r="T133" s="192" t="s">
        <v>409</v>
      </c>
      <c r="U133" s="192">
        <v>69.8</v>
      </c>
      <c r="V133" s="192">
        <v>-1.3646036278478</v>
      </c>
      <c r="W133" s="192" t="s">
        <v>409</v>
      </c>
      <c r="X133" s="192" t="s">
        <v>409</v>
      </c>
      <c r="Y133" s="192">
        <v>0</v>
      </c>
      <c r="Z133" s="192">
        <v>-17.413972888425398</v>
      </c>
      <c r="AA133" s="34"/>
      <c r="AB133" s="34"/>
      <c r="AC133" s="192"/>
      <c r="AD133" s="192"/>
      <c r="AE133" s="192"/>
      <c r="AF133" s="192"/>
      <c r="AG133" s="192"/>
      <c r="AH133" s="192"/>
    </row>
    <row r="134" spans="1:34" x14ac:dyDescent="0.2">
      <c r="A134" s="84">
        <v>127</v>
      </c>
      <c r="B134" s="84" t="str">
        <f ca="1"/>
        <v>Marshall Islands</v>
      </c>
      <c r="C134" s="84" t="str">
        <f ca="1"/>
        <v>MHL</v>
      </c>
      <c r="D134" s="219" t="str">
        <f ca="1"/>
        <v>EAS           East Asia &amp; Pacific</v>
      </c>
      <c r="E134" s="219" t="str">
        <f ca="1"/>
        <v>IDA</v>
      </c>
      <c r="F134" s="190" t="str">
        <f t="shared" ca="1" si="13"/>
        <v/>
      </c>
      <c r="G134" s="80">
        <f>IF(Parameters!$D$21 = 1, MAX(H134, I134),
IF(Parameters!$D$22 = 1, AVERAGE(H134,I134),
IF(Parameters!$D$23 = 1, IF(ISERROR(H134), I134, IFERROR(GEOMEAN(H134, I134), 0)),
IF(Parameters!$D$24, IF(AND(H134=10,I134=10),10,0),
IF(Parameters!$D$25, IF(AND(H134&gt;=7,I134&gt;=7),10,0),
IF(Parameters!$D$26, IF(AND(H134&gt;=7,I134&gt;=7), 10, IF(OR(AND(H134&gt;=7,I134&gt;=5),AND(H134&gt;=5,I134&gt;=7)),6,0)),
IF(Parameters!$D$27, IF(AND(H134&gt;=10,I134&gt;=10), 10, IF(OR(AND(H134&gt;=10,I134&gt;=5),AND(H134&gt;=5,I134&gt;=10)),6,0)),"no method")))))))</f>
        <v>0</v>
      </c>
      <c r="H134" s="80" cm="1">
        <f t="array" ref="H134">IF(
    SUM(IF(
            ISNUMBER(
                IF(
                    $M$4:$AD$4,
                    (M134:AD134),
                    "")),
            1,
            0))
        =0,
    NA(),
    IF(
        Parameters!$D$15=1,
        IF(
            SUM(--(ISNUMBER(IF($M$4:$AD$4=1,(M134:AD134),""))))&gt;0,
            MAX(IF(
                ISNUMBER(M134:AD134),
                IF(
                    M$4:AD$4=1,
                    M134:AD134,
                    ""),
                "")),
            MAX(IF(
                ISNUMBER(M134:AD134),
                IF(
                    M$4:AD$4=2,
                    M134:AD134,
                    ""),
                ""))
        ),
        IF(
            Parameters!$D$16=1,
            IFERROR(
                AVERAGE(IF(
                    ISNUMBER(M134:AD134),
                    IF(
                        M$4:AD$4=1,
                        M134:AD134,
                        ""),
                    "")),
                AVERAGE(IF(
                    ISNUMBER(M134:AD134),
                    IF(
                        M$4:AD$4=2,
                        M134:AD134,
                        ""),
                    ""))
            ),
            IF(
                Parameters!$D$17=1,
                IFERROR(
                    IF(
                        OR(
                            IF(
                                ISNUMBER(M134:AD134),
                                IF(
                                    M$4:AD$4=1,
                                    M134:AD134,
                                    ""),
                                "")
                            =0),
                        0,
                        GEOMEAN(IF(
                            ISNUMBER(M134:AD134),
                            IF(
                                M$4:AD$4=1,
                                M134:AD134,
                                ""),
                            ""))
                    ),
                    IF(
                        OR(IF(
                            ISNUMBER(M134:AD134),
                            IF(
                                M$4:AD$4=2,
                                M134:AD134,
                                ""),
                            "")
                            =0),
                        0,
                        GEOMEAN(IF(
                            ISNUMBER(M134:AD134),
                            IF(
                                M$4:AD$4=2,
                                M134:AD134,
                                ""),
                            "")))
                )
            )
        )
    )
)</f>
        <v>10</v>
      </c>
      <c r="I134" s="191" cm="1">
        <f t="array" ref="I134">IF(
    SUM(IF(
            ISNUMBER(
                IF(
                    $M$5:$AD$5,
                    (M134:AD134),
                    "")),
            1,
            0))
        =0,
    NA(),
    IF(
        Parameters!$D$15=1,
        IF(
            SUM(--(ISNUMBER(IF($M$5:$AD$5=1,(M134:AD134),""))))&gt;0,
            MAX(IF(
                ISNUMBER(M134:AD134),
                IF(
                    M$5:AD$5=1,
                    M134:AD134,
                    ""),
                "")),
            MAX(IF(
                ISNUMBER(M134:AD134),
                IF(
                    M$5:AD$5=2,
                    M134:AD134,
                    ""),
                ""))
        ),
        IF(
            Parameters!$D$16=1,
            IFERROR(
                AVERAGE(IF(
                    ISNUMBER(M134:AD134),
                    IF(
                        M$5:AD$5=1,
                        M134:AD134,
                        ""),
                    "")),
                AVERAGE(IF(
                    ISNUMBER(M134:AD134),
                    IF(
                        M$5:AD$5=2,
                        M134:AD134,
                        ""),
                    ""))
            ),
            IF(
                Parameters!$D$17=1,
                IFERROR(
                    IF(
                        OR(
                            IF(
                                ISNUMBER(M134:AD134),
                                IF(
                                    M$5:AD$5=1,
                                    M134:AD134,
                                    ""),
                                "")
                            =0),
                        0,
                        GEOMEAN(IF(
                            ISNUMBER(M134:AD134),
                            IF(
                                M$5:AD$5=1,
                                M134:AD134,
                                ""),
                            ""))
                    ),
                    IF(
                        OR(IF(
                            ISNUMBER(M134:AD134),
                            IF(
                                M$5:AD$5=2,
                                M134:AD134,
                                ""),
                            "")
                            =0),
                        0,
                        GEOMEAN(IF(
                            ISNUMBER(M134:AD134),
                            IF(
                                M$5:AD$5=2,
                                M134:AD134,
                                ""),
                            "")))
                )
            )
        )
    )
)</f>
        <v>0</v>
      </c>
      <c r="J134" s="242">
        <v>44778</v>
      </c>
      <c r="K134" s="242">
        <v>44753</v>
      </c>
      <c r="L134" s="91" t="s">
        <v>214</v>
      </c>
      <c r="M134" s="192">
        <v>10</v>
      </c>
      <c r="N134" s="192" t="s">
        <v>409</v>
      </c>
      <c r="O134" s="192" t="s">
        <v>409</v>
      </c>
      <c r="P134" s="192">
        <v>0</v>
      </c>
      <c r="Q134" s="192" t="s">
        <v>409</v>
      </c>
      <c r="R134" s="192" t="s">
        <v>409</v>
      </c>
      <c r="S134" s="192" t="s">
        <v>409</v>
      </c>
      <c r="T134" s="192" t="s">
        <v>623</v>
      </c>
      <c r="U134" s="192" t="s">
        <v>409</v>
      </c>
      <c r="V134" s="192" t="s">
        <v>409</v>
      </c>
      <c r="W134" s="192" t="s">
        <v>409</v>
      </c>
      <c r="X134" s="192" t="s">
        <v>409</v>
      </c>
      <c r="Y134" s="192" t="s">
        <v>409</v>
      </c>
      <c r="Z134" s="192" t="s">
        <v>409</v>
      </c>
      <c r="AA134" s="34"/>
      <c r="AB134" s="34"/>
      <c r="AC134" s="192"/>
      <c r="AD134" s="192"/>
      <c r="AE134" s="192"/>
      <c r="AF134" s="192"/>
      <c r="AG134" s="192"/>
      <c r="AH134" s="192"/>
    </row>
    <row r="135" spans="1:34" x14ac:dyDescent="0.2">
      <c r="A135" s="84">
        <v>128</v>
      </c>
      <c r="B135" s="84" t="str">
        <f ca="1"/>
        <v>North Macedonia</v>
      </c>
      <c r="C135" s="84" t="str">
        <f ca="1"/>
        <v>MKD</v>
      </c>
      <c r="D135" s="219" t="str">
        <f ca="1"/>
        <v>ECS           Europe &amp; Central Asia</v>
      </c>
      <c r="E135" s="219" t="str">
        <f ca="1"/>
        <v>IBRD</v>
      </c>
      <c r="F135" s="190" t="str">
        <f t="shared" ca="1" si="13"/>
        <v/>
      </c>
      <c r="G135" s="80">
        <f>IF(Parameters!$D$21 = 1, MAX(H135, I135),
IF(Parameters!$D$22 = 1, AVERAGE(H135,I135),
IF(Parameters!$D$23 = 1, IF(ISERROR(H135), I135, IFERROR(GEOMEAN(H135, I135), 0)),
IF(Parameters!$D$24, IF(AND(H135=10,I135=10),10,0),
IF(Parameters!$D$25, IF(AND(H135&gt;=7,I135&gt;=7),10,0),
IF(Parameters!$D$26, IF(AND(H135&gt;=7,I135&gt;=7), 10, IF(OR(AND(H135&gt;=7,I135&gt;=5),AND(H135&gt;=5,I135&gt;=7)),6,0)),
IF(Parameters!$D$27, IF(AND(H135&gt;=10,I135&gt;=10), 10, IF(OR(AND(H135&gt;=10,I135&gt;=5),AND(H135&gt;=5,I135&gt;=10)),6,0)),"no method")))))))</f>
        <v>0</v>
      </c>
      <c r="H135" s="80" cm="1">
        <f t="array" ref="H135">IF(
    SUM(IF(
            ISNUMBER(
                IF(
                    $M$4:$AD$4,
                    (M135:AD135),
                    "")),
            1,
            0))
        =0,
    NA(),
    IF(
        Parameters!$D$15=1,
        IF(
            SUM(--(ISNUMBER(IF($M$4:$AD$4=1,(M135:AD135),""))))&gt;0,
            MAX(IF(
                ISNUMBER(M135:AD135),
                IF(
                    M$4:AD$4=1,
                    M135:AD135,
                    ""),
                "")),
            MAX(IF(
                ISNUMBER(M135:AD135),
                IF(
                    M$4:AD$4=2,
                    M135:AD135,
                    ""),
                ""))
        ),
        IF(
            Parameters!$D$16=1,
            IFERROR(
                AVERAGE(IF(
                    ISNUMBER(M135:AD135),
                    IF(
                        M$4:AD$4=1,
                        M135:AD135,
                        ""),
                    "")),
                AVERAGE(IF(
                    ISNUMBER(M135:AD135),
                    IF(
                        M$4:AD$4=2,
                        M135:AD135,
                        ""),
                    ""))
            ),
            IF(
                Parameters!$D$17=1,
                IFERROR(
                    IF(
                        OR(
                            IF(
                                ISNUMBER(M135:AD135),
                                IF(
                                    M$4:AD$4=1,
                                    M135:AD135,
                                    ""),
                                "")
                            =0),
                        0,
                        GEOMEAN(IF(
                            ISNUMBER(M135:AD135),
                            IF(
                                M$4:AD$4=1,
                                M135:AD135,
                                ""),
                            ""))
                    ),
                    IF(
                        OR(IF(
                            ISNUMBER(M135:AD135),
                            IF(
                                M$4:AD$4=2,
                                M135:AD135,
                                ""),
                            "")
                            =0),
                        0,
                        GEOMEAN(IF(
                            ISNUMBER(M135:AD135),
                            IF(
                                M$4:AD$4=2,
                                M135:AD135,
                                ""),
                            "")))
                )
            )
        )
    )
)</f>
        <v>0</v>
      </c>
      <c r="I135" s="191" cm="1">
        <f t="array" ref="I135">IF(
    SUM(IF(
            ISNUMBER(
                IF(
                    $M$5:$AD$5,
                    (M135:AD135),
                    "")),
            1,
            0))
        =0,
    NA(),
    IF(
        Parameters!$D$15=1,
        IF(
            SUM(--(ISNUMBER(IF($M$5:$AD$5=1,(M135:AD135),""))))&gt;0,
            MAX(IF(
                ISNUMBER(M135:AD135),
                IF(
                    M$5:AD$5=1,
                    M135:AD135,
                    ""),
                "")),
            MAX(IF(
                ISNUMBER(M135:AD135),
                IF(
                    M$5:AD$5=2,
                    M135:AD135,
                    ""),
                ""))
        ),
        IF(
            Parameters!$D$16=1,
            IFERROR(
                AVERAGE(IF(
                    ISNUMBER(M135:AD135),
                    IF(
                        M$5:AD$5=1,
                        M135:AD135,
                        ""),
                    "")),
                AVERAGE(IF(
                    ISNUMBER(M135:AD135),
                    IF(
                        M$5:AD$5=2,
                        M135:AD135,
                        ""),
                    ""))
            ),
            IF(
                Parameters!$D$17=1,
                IFERROR(
                    IF(
                        OR(
                            IF(
                                ISNUMBER(M135:AD135),
                                IF(
                                    M$5:AD$5=1,
                                    M135:AD135,
                                    ""),
                                "")
                            =0),
                        0,
                        GEOMEAN(IF(
                            ISNUMBER(M135:AD135),
                            IF(
                                M$5:AD$5=1,
                                M135:AD135,
                                ""),
                            ""))
                    ),
                    IF(
                        OR(IF(
                            ISNUMBER(M135:AD135),
                            IF(
                                M$5:AD$5=2,
                                M135:AD135,
                                ""),
                            "")
                            =0),
                        0,
                        GEOMEAN(IF(
                            ISNUMBER(M135:AD135),
                            IF(
                                M$5:AD$5=2,
                                M135:AD135,
                                ""),
                            "")))
                )
            )
        )
    )
)</f>
        <v>0</v>
      </c>
      <c r="J135" s="242">
        <v>45103</v>
      </c>
      <c r="K135" s="242">
        <v>44753</v>
      </c>
      <c r="L135" s="91" t="s">
        <v>216</v>
      </c>
      <c r="M135" s="192">
        <v>0</v>
      </c>
      <c r="N135" s="192">
        <v>0</v>
      </c>
      <c r="O135" s="192" t="s">
        <v>409</v>
      </c>
      <c r="P135" s="192">
        <v>0</v>
      </c>
      <c r="Q135" s="192" t="s">
        <v>409</v>
      </c>
      <c r="R135" s="192">
        <v>0</v>
      </c>
      <c r="S135" s="192" t="s">
        <v>409</v>
      </c>
      <c r="T135" s="192" t="s">
        <v>409</v>
      </c>
      <c r="U135" s="192">
        <v>60.3</v>
      </c>
      <c r="V135" s="192" t="s">
        <v>409</v>
      </c>
      <c r="W135" s="192" t="s">
        <v>409</v>
      </c>
      <c r="X135" s="192" t="s">
        <v>409</v>
      </c>
      <c r="Y135" s="192">
        <v>0</v>
      </c>
      <c r="Z135" s="192" t="s">
        <v>409</v>
      </c>
      <c r="AA135" s="34"/>
      <c r="AB135" s="34"/>
      <c r="AC135" s="192"/>
      <c r="AD135" s="192"/>
      <c r="AE135" s="192"/>
      <c r="AF135" s="192"/>
      <c r="AG135" s="192"/>
      <c r="AH135" s="192"/>
    </row>
    <row r="136" spans="1:34" x14ac:dyDescent="0.2">
      <c r="A136" s="84">
        <v>129</v>
      </c>
      <c r="B136" s="84" t="str">
        <f ca="1"/>
        <v>Mali</v>
      </c>
      <c r="C136" s="84" t="str">
        <f ca="1"/>
        <v>MLI</v>
      </c>
      <c r="D136" s="219" t="str">
        <f ca="1"/>
        <v>SSF           Sub-Saharan Africa</v>
      </c>
      <c r="E136" s="219" t="str">
        <f ca="1"/>
        <v>IDA</v>
      </c>
      <c r="F136" s="190" t="str">
        <f t="shared" ca="1" si="13"/>
        <v/>
      </c>
      <c r="G136" s="80">
        <f>IF(Parameters!$D$21 = 1, MAX(H136, I136),
IF(Parameters!$D$22 = 1, AVERAGE(H136,I136),
IF(Parameters!$D$23 = 1, IF(ISERROR(H136), I136, IFERROR(GEOMEAN(H136, I136), 0)),
IF(Parameters!$D$24, IF(AND(H136=10,I136=10),10,0),
IF(Parameters!$D$25, IF(AND(H136&gt;=7,I136&gt;=7),10,0),
IF(Parameters!$D$26, IF(AND(H136&gt;=7,I136&gt;=7), 10, IF(OR(AND(H136&gt;=7,I136&gt;=5),AND(H136&gt;=5,I136&gt;=7)),6,0)),
IF(Parameters!$D$27, IF(AND(H136&gt;=10,I136&gt;=10), 10, IF(OR(AND(H136&gt;=10,I136&gt;=5),AND(H136&gt;=5,I136&gt;=10)),6,0)),"no method")))))))</f>
        <v>10</v>
      </c>
      <c r="H136" s="80" cm="1">
        <f t="array" ref="H136">IF(
    SUM(IF(
            ISNUMBER(
                IF(
                    $M$4:$AD$4,
                    (M136:AD136),
                    "")),
            1,
            0))
        =0,
    NA(),
    IF(
        Parameters!$D$15=1,
        IF(
            SUM(--(ISNUMBER(IF($M$4:$AD$4=1,(M136:AD136),""))))&gt;0,
            MAX(IF(
                ISNUMBER(M136:AD136),
                IF(
                    M$4:AD$4=1,
                    M136:AD136,
                    ""),
                "")),
            MAX(IF(
                ISNUMBER(M136:AD136),
                IF(
                    M$4:AD$4=2,
                    M136:AD136,
                    ""),
                ""))
        ),
        IF(
            Parameters!$D$16=1,
            IFERROR(
                AVERAGE(IF(
                    ISNUMBER(M136:AD136),
                    IF(
                        M$4:AD$4=1,
                        M136:AD136,
                        ""),
                    "")),
                AVERAGE(IF(
                    ISNUMBER(M136:AD136),
                    IF(
                        M$4:AD$4=2,
                        M136:AD136,
                        ""),
                    ""))
            ),
            IF(
                Parameters!$D$17=1,
                IFERROR(
                    IF(
                        OR(
                            IF(
                                ISNUMBER(M136:AD136),
                                IF(
                                    M$4:AD$4=1,
                                    M136:AD136,
                                    ""),
                                "")
                            =0),
                        0,
                        GEOMEAN(IF(
                            ISNUMBER(M136:AD136),
                            IF(
                                M$4:AD$4=1,
                                M136:AD136,
                                ""),
                            ""))
                    ),
                    IF(
                        OR(IF(
                            ISNUMBER(M136:AD136),
                            IF(
                                M$4:AD$4=2,
                                M136:AD136,
                                ""),
                            "")
                            =0),
                        0,
                        GEOMEAN(IF(
                            ISNUMBER(M136:AD136),
                            IF(
                                M$4:AD$4=2,
                                M136:AD136,
                                ""),
                            "")))
                )
            )
        )
    )
)</f>
        <v>10</v>
      </c>
      <c r="I136" s="191" cm="1">
        <f t="array" ref="I136">IF(
    SUM(IF(
            ISNUMBER(
                IF(
                    $M$5:$AD$5,
                    (M136:AD136),
                    "")),
            1,
            0))
        =0,
    NA(),
    IF(
        Parameters!$D$15=1,
        IF(
            SUM(--(ISNUMBER(IF($M$5:$AD$5=1,(M136:AD136),""))))&gt;0,
            MAX(IF(
                ISNUMBER(M136:AD136),
                IF(
                    M$5:AD$5=1,
                    M136:AD136,
                    ""),
                "")),
            MAX(IF(
                ISNUMBER(M136:AD136),
                IF(
                    M$5:AD$5=2,
                    M136:AD136,
                    ""),
                ""))
        ),
        IF(
            Parameters!$D$16=1,
            IFERROR(
                AVERAGE(IF(
                    ISNUMBER(M136:AD136),
                    IF(
                        M$5:AD$5=1,
                        M136:AD136,
                        ""),
                    "")),
                AVERAGE(IF(
                    ISNUMBER(M136:AD136),
                    IF(
                        M$5:AD$5=2,
                        M136:AD136,
                        ""),
                    ""))
            ),
            IF(
                Parameters!$D$17=1,
                IFERROR(
                    IF(
                        OR(
                            IF(
                                ISNUMBER(M136:AD136),
                                IF(
                                    M$5:AD$5=1,
                                    M136:AD136,
                                    ""),
                                "")
                            =0),
                        0,
                        GEOMEAN(IF(
                            ISNUMBER(M136:AD136),
                            IF(
                                M$5:AD$5=1,
                                M136:AD136,
                                ""),
                            ""))
                    ),
                    IF(
                        OR(IF(
                            ISNUMBER(M136:AD136),
                            IF(
                                M$5:AD$5=2,
                                M136:AD136,
                                ""),
                            "")
                            =0),
                        0,
                        GEOMEAN(IF(
                            ISNUMBER(M136:AD136),
                            IF(
                                M$5:AD$5=2,
                                M136:AD136,
                                ""),
                            "")))
                )
            )
        )
    )
)</f>
        <v>10</v>
      </c>
      <c r="J136" s="242">
        <v>44778</v>
      </c>
      <c r="K136" s="242">
        <v>45218</v>
      </c>
      <c r="L136" s="91" t="s">
        <v>218</v>
      </c>
      <c r="M136" s="192">
        <v>10</v>
      </c>
      <c r="N136" s="192">
        <v>8.3171635209031507</v>
      </c>
      <c r="O136" s="192">
        <v>10</v>
      </c>
      <c r="P136" s="192">
        <v>0</v>
      </c>
      <c r="Q136" s="192" t="s">
        <v>409</v>
      </c>
      <c r="R136" s="192">
        <v>7.1428571428571299</v>
      </c>
      <c r="S136" s="192">
        <v>6.4328899637242998</v>
      </c>
      <c r="T136" s="192" t="s">
        <v>622</v>
      </c>
      <c r="U136" s="192">
        <v>99.5</v>
      </c>
      <c r="V136" s="192">
        <v>1.2428333573859101</v>
      </c>
      <c r="W136" s="192" t="s">
        <v>409</v>
      </c>
      <c r="X136" s="192" t="s">
        <v>409</v>
      </c>
      <c r="Y136" s="192">
        <v>0.14285714285714199</v>
      </c>
      <c r="Z136" s="192">
        <v>16.0822249093107</v>
      </c>
      <c r="AA136" s="34"/>
      <c r="AB136" s="34"/>
      <c r="AC136" s="192"/>
      <c r="AD136" s="192"/>
      <c r="AE136" s="192"/>
      <c r="AF136" s="192"/>
      <c r="AG136" s="192"/>
      <c r="AH136" s="192"/>
    </row>
    <row r="137" spans="1:34" x14ac:dyDescent="0.2">
      <c r="A137" s="84">
        <v>130</v>
      </c>
      <c r="B137" s="84" t="str">
        <f ca="1"/>
        <v>Malta</v>
      </c>
      <c r="C137" s="84" t="str">
        <f ca="1"/>
        <v>MLT</v>
      </c>
      <c r="D137" s="219" t="str">
        <f ca="1"/>
        <v>MEA           Middle East &amp; North Africa</v>
      </c>
      <c r="E137" s="219" t="str">
        <f ca="1"/>
        <v>NA</v>
      </c>
      <c r="F137" s="190" t="str">
        <f t="shared" ref="F137:F196" ca="1" si="14">IF(L137 &lt;&gt; C137, "Countries don't match", "")</f>
        <v/>
      </c>
      <c r="G137" s="80">
        <f>IF(Parameters!$D$21 = 1, MAX(H137, I137),
IF(Parameters!$D$22 = 1, AVERAGE(H137,I137),
IF(Parameters!$D$23 = 1, IF(ISERROR(H137), I137, IFERROR(GEOMEAN(H137, I137), 0)),
IF(Parameters!$D$24, IF(AND(H137=10,I137=10),10,0),
IF(Parameters!$D$25, IF(AND(H137&gt;=7,I137&gt;=7),10,0),
IF(Parameters!$D$26, IF(AND(H137&gt;=7,I137&gt;=7), 10, IF(OR(AND(H137&gt;=7,I137&gt;=5),AND(H137&gt;=5,I137&gt;=7)),6,0)),
IF(Parameters!$D$27, IF(AND(H137&gt;=10,I137&gt;=10), 10, IF(OR(AND(H137&gt;=10,I137&gt;=5),AND(H137&gt;=5,I137&gt;=10)),6,0)),"no method")))))))</f>
        <v>0</v>
      </c>
      <c r="H137" s="80" cm="1">
        <f t="array" ref="H137">IF(
    SUM(IF(
            ISNUMBER(
                IF(
                    $M$4:$AD$4,
                    (M137:AD137),
                    "")),
            1,
            0))
        =0,
    NA(),
    IF(
        Parameters!$D$15=1,
        IF(
            SUM(--(ISNUMBER(IF($M$4:$AD$4=1,(M137:AD137),""))))&gt;0,
            MAX(IF(
                ISNUMBER(M137:AD137),
                IF(
                    M$4:AD$4=1,
                    M137:AD137,
                    ""),
                "")),
            MAX(IF(
                ISNUMBER(M137:AD137),
                IF(
                    M$4:AD$4=2,
                    M137:AD137,
                    ""),
                ""))
        ),
        IF(
            Parameters!$D$16=1,
            IFERROR(
                AVERAGE(IF(
                    ISNUMBER(M137:AD137),
                    IF(
                        M$4:AD$4=1,
                        M137:AD137,
                        ""),
                    "")),
                AVERAGE(IF(
                    ISNUMBER(M137:AD137),
                    IF(
                        M$4:AD$4=2,
                        M137:AD137,
                        ""),
                    ""))
            ),
            IF(
                Parameters!$D$17=1,
                IFERROR(
                    IF(
                        OR(
                            IF(
                                ISNUMBER(M137:AD137),
                                IF(
                                    M$4:AD$4=1,
                                    M137:AD137,
                                    ""),
                                "")
                            =0),
                        0,
                        GEOMEAN(IF(
                            ISNUMBER(M137:AD137),
                            IF(
                                M$4:AD$4=1,
                                M137:AD137,
                                ""),
                            ""))
                    ),
                    IF(
                        OR(IF(
                            ISNUMBER(M137:AD137),
                            IF(
                                M$4:AD$4=2,
                                M137:AD137,
                                ""),
                            "")
                            =0),
                        0,
                        GEOMEAN(IF(
                            ISNUMBER(M137:AD137),
                            IF(
                                M$4:AD$4=2,
                                M137:AD137,
                                ""),
                            "")))
                )
            )
        )
    )
)</f>
        <v>0</v>
      </c>
      <c r="I137" s="191" cm="1">
        <f t="array" ref="I137">IF(
    SUM(IF(
            ISNUMBER(
                IF(
                    $M$5:$AD$5,
                    (M137:AD137),
                    "")),
            1,
            0))
        =0,
    NA(),
    IF(
        Parameters!$D$15=1,
        IF(
            SUM(--(ISNUMBER(IF($M$5:$AD$5=1,(M137:AD137),""))))&gt;0,
            MAX(IF(
                ISNUMBER(M137:AD137),
                IF(
                    M$5:AD$5=1,
                    M137:AD137,
                    ""),
                "")),
            MAX(IF(
                ISNUMBER(M137:AD137),
                IF(
                    M$5:AD$5=2,
                    M137:AD137,
                    ""),
                ""))
        ),
        IF(
            Parameters!$D$16=1,
            IFERROR(
                AVERAGE(IF(
                    ISNUMBER(M137:AD137),
                    IF(
                        M$5:AD$5=1,
                        M137:AD137,
                        ""),
                    "")),
                AVERAGE(IF(
                    ISNUMBER(M137:AD137),
                    IF(
                        M$5:AD$5=2,
                        M137:AD137,
                        ""),
                    ""))
            ),
            IF(
                Parameters!$D$17=1,
                IFERROR(
                    IF(
                        OR(
                            IF(
                                ISNUMBER(M137:AD137),
                                IF(
                                    M$5:AD$5=1,
                                    M137:AD137,
                                    ""),
                                "")
                            =0),
                        0,
                        GEOMEAN(IF(
                            ISNUMBER(M137:AD137),
                            IF(
                                M$5:AD$5=1,
                                M137:AD137,
                                ""),
                            ""))
                    ),
                    IF(
                        OR(IF(
                            ISNUMBER(M137:AD137),
                            IF(
                                M$5:AD$5=2,
                                M137:AD137,
                                ""),
                            "")
                            =0),
                        0,
                        GEOMEAN(IF(
                            ISNUMBER(M137:AD137),
                            IF(
                                M$5:AD$5=2,
                                M137:AD137,
                                ""),
                            "")))
                )
            )
        )
    )
)</f>
        <v>0</v>
      </c>
      <c r="J137" s="242">
        <v>45103</v>
      </c>
      <c r="K137" s="242">
        <v>44860</v>
      </c>
      <c r="L137" s="91" t="s">
        <v>220</v>
      </c>
      <c r="M137" s="192">
        <v>0</v>
      </c>
      <c r="N137" s="192">
        <v>0</v>
      </c>
      <c r="O137" s="192" t="s">
        <v>409</v>
      </c>
      <c r="P137" s="192">
        <v>0</v>
      </c>
      <c r="Q137" s="192" t="s">
        <v>409</v>
      </c>
      <c r="R137" s="192">
        <v>0</v>
      </c>
      <c r="S137" s="192" t="s">
        <v>409</v>
      </c>
      <c r="T137" s="192" t="s">
        <v>409</v>
      </c>
      <c r="U137" s="192">
        <v>33</v>
      </c>
      <c r="V137" s="192" t="s">
        <v>409</v>
      </c>
      <c r="W137" s="192" t="s">
        <v>409</v>
      </c>
      <c r="X137" s="192" t="s">
        <v>409</v>
      </c>
      <c r="Y137" s="192">
        <v>0</v>
      </c>
      <c r="Z137" s="192" t="s">
        <v>409</v>
      </c>
      <c r="AA137" s="34"/>
      <c r="AB137" s="34"/>
      <c r="AC137" s="192"/>
      <c r="AD137" s="192"/>
      <c r="AE137" s="192"/>
      <c r="AF137" s="192"/>
      <c r="AG137" s="192"/>
      <c r="AH137" s="192"/>
    </row>
    <row r="138" spans="1:34" x14ac:dyDescent="0.2">
      <c r="A138" s="84">
        <v>131</v>
      </c>
      <c r="B138" s="84" t="str">
        <f ca="1"/>
        <v>Myanmar</v>
      </c>
      <c r="C138" s="84" t="str">
        <f ca="1"/>
        <v>MMR</v>
      </c>
      <c r="D138" s="219" t="str">
        <f ca="1"/>
        <v>EAS           East Asia &amp; Pacific</v>
      </c>
      <c r="E138" s="219" t="str">
        <f ca="1"/>
        <v>IDA</v>
      </c>
      <c r="F138" s="190" t="str">
        <f t="shared" ca="1" si="14"/>
        <v/>
      </c>
      <c r="G138" s="80">
        <f>IF(Parameters!$D$21 = 1, MAX(H138, I138),
IF(Parameters!$D$22 = 1, AVERAGE(H138,I138),
IF(Parameters!$D$23 = 1, IF(ISERROR(H138), I138, IFERROR(GEOMEAN(H138, I138), 0)),
IF(Parameters!$D$24, IF(AND(H138=10,I138=10),10,0),
IF(Parameters!$D$25, IF(AND(H138&gt;=7,I138&gt;=7),10,0),
IF(Parameters!$D$26, IF(AND(H138&gt;=7,I138&gt;=7), 10, IF(OR(AND(H138&gt;=7,I138&gt;=5),AND(H138&gt;=5,I138&gt;=7)),6,0)),
IF(Parameters!$D$27, IF(AND(H138&gt;=10,I138&gt;=10), 10, IF(OR(AND(H138&gt;=10,I138&gt;=5),AND(H138&gt;=5,I138&gt;=10)),6,0)),"no method")))))))</f>
        <v>10</v>
      </c>
      <c r="H138" s="80" cm="1">
        <f t="array" ref="H138">IF(
    SUM(IF(
            ISNUMBER(
                IF(
                    $M$4:$AD$4,
                    (M138:AD138),
                    "")),
            1,
            0))
        =0,
    NA(),
    IF(
        Parameters!$D$15=1,
        IF(
            SUM(--(ISNUMBER(IF($M$4:$AD$4=1,(M138:AD138),""))))&gt;0,
            MAX(IF(
                ISNUMBER(M138:AD138),
                IF(
                    M$4:AD$4=1,
                    M138:AD138,
                    ""),
                "")),
            MAX(IF(
                ISNUMBER(M138:AD138),
                IF(
                    M$4:AD$4=2,
                    M138:AD138,
                    ""),
                ""))
        ),
        IF(
            Parameters!$D$16=1,
            IFERROR(
                AVERAGE(IF(
                    ISNUMBER(M138:AD138),
                    IF(
                        M$4:AD$4=1,
                        M138:AD138,
                        ""),
                    "")),
                AVERAGE(IF(
                    ISNUMBER(M138:AD138),
                    IF(
                        M$4:AD$4=2,
                        M138:AD138,
                        ""),
                    ""))
            ),
            IF(
                Parameters!$D$17=1,
                IFERROR(
                    IF(
                        OR(
                            IF(
                                ISNUMBER(M138:AD138),
                                IF(
                                    M$4:AD$4=1,
                                    M138:AD138,
                                    ""),
                                "")
                            =0),
                        0,
                        GEOMEAN(IF(
                            ISNUMBER(M138:AD138),
                            IF(
                                M$4:AD$4=1,
                                M138:AD138,
                                ""),
                            ""))
                    ),
                    IF(
                        OR(IF(
                            ISNUMBER(M138:AD138),
                            IF(
                                M$4:AD$4=2,
                                M138:AD138,
                                ""),
                            "")
                            =0),
                        0,
                        GEOMEAN(IF(
                            ISNUMBER(M138:AD138),
                            IF(
                                M$4:AD$4=2,
                                M138:AD138,
                                ""),
                            "")))
                )
            )
        )
    )
)</f>
        <v>10</v>
      </c>
      <c r="I138" s="191" cm="1">
        <f t="array" ref="I138">IF(
    SUM(IF(
            ISNUMBER(
                IF(
                    $M$5:$AD$5,
                    (M138:AD138),
                    "")),
            1,
            0))
        =0,
    NA(),
    IF(
        Parameters!$D$15=1,
        IF(
            SUM(--(ISNUMBER(IF($M$5:$AD$5=1,(M138:AD138),""))))&gt;0,
            MAX(IF(
                ISNUMBER(M138:AD138),
                IF(
                    M$5:AD$5=1,
                    M138:AD138,
                    ""),
                "")),
            MAX(IF(
                ISNUMBER(M138:AD138),
                IF(
                    M$5:AD$5=2,
                    M138:AD138,
                    ""),
                ""))
        ),
        IF(
            Parameters!$D$16=1,
            IFERROR(
                AVERAGE(IF(
                    ISNUMBER(M138:AD138),
                    IF(
                        M$5:AD$5=1,
                        M138:AD138,
                        ""),
                    "")),
                AVERAGE(IF(
                    ISNUMBER(M138:AD138),
                    IF(
                        M$5:AD$5=2,
                        M138:AD138,
                        ""),
                    ""))
            ),
            IF(
                Parameters!$D$17=1,
                IFERROR(
                    IF(
                        OR(
                            IF(
                                ISNUMBER(M138:AD138),
                                IF(
                                    M$5:AD$5=1,
                                    M138:AD138,
                                    ""),
                                "")
                            =0),
                        0,
                        GEOMEAN(IF(
                            ISNUMBER(M138:AD138),
                            IF(
                                M$5:AD$5=1,
                                M138:AD138,
                                ""),
                            ""))
                    ),
                    IF(
                        OR(IF(
                            ISNUMBER(M138:AD138),
                            IF(
                                M$5:AD$5=2,
                                M138:AD138,
                                ""),
                            "")
                            =0),
                        0,
                        GEOMEAN(IF(
                            ISNUMBER(M138:AD138),
                            IF(
                                M$5:AD$5=2,
                                M138:AD138,
                                ""),
                            "")))
                )
            )
        )
    )
)</f>
        <v>10</v>
      </c>
      <c r="J138" s="242">
        <v>44778</v>
      </c>
      <c r="K138" s="242">
        <v>45271</v>
      </c>
      <c r="L138" s="91" t="s">
        <v>222</v>
      </c>
      <c r="M138" s="192">
        <v>10</v>
      </c>
      <c r="N138" s="192">
        <v>8.47151173046392</v>
      </c>
      <c r="O138" s="192">
        <v>4.0282324879049503</v>
      </c>
      <c r="P138" s="192">
        <v>0</v>
      </c>
      <c r="Q138" s="192">
        <v>10</v>
      </c>
      <c r="R138" s="192">
        <v>0</v>
      </c>
      <c r="S138" s="192">
        <v>10</v>
      </c>
      <c r="T138" s="192" t="s">
        <v>622</v>
      </c>
      <c r="U138" s="192">
        <v>100.2</v>
      </c>
      <c r="V138" s="192">
        <v>0.40282324879049503</v>
      </c>
      <c r="W138" s="192" t="s">
        <v>409</v>
      </c>
      <c r="X138" s="192" t="s">
        <v>889</v>
      </c>
      <c r="Y138" s="192">
        <v>-7.1428571428571105E-2</v>
      </c>
      <c r="Z138" s="192">
        <v>27.101854203708399</v>
      </c>
      <c r="AA138" s="34"/>
      <c r="AB138" s="34"/>
      <c r="AC138" s="192"/>
      <c r="AD138" s="192"/>
      <c r="AE138" s="192"/>
      <c r="AF138" s="192"/>
      <c r="AG138" s="192"/>
      <c r="AH138" s="192"/>
    </row>
    <row r="139" spans="1:34" x14ac:dyDescent="0.2">
      <c r="A139" s="84">
        <v>132</v>
      </c>
      <c r="B139" s="84" t="str">
        <f ca="1"/>
        <v>Montenegro</v>
      </c>
      <c r="C139" s="84" t="str">
        <f ca="1"/>
        <v>MNE</v>
      </c>
      <c r="D139" s="219" t="str">
        <f ca="1"/>
        <v>ECS           Europe &amp; Central Asia</v>
      </c>
      <c r="E139" s="219" t="str">
        <f ca="1"/>
        <v>IBRD</v>
      </c>
      <c r="F139" s="190" t="str">
        <f t="shared" ca="1" si="14"/>
        <v/>
      </c>
      <c r="G139" s="80">
        <f>IF(Parameters!$D$21 = 1, MAX(H139, I139),
IF(Parameters!$D$22 = 1, AVERAGE(H139,I139),
IF(Parameters!$D$23 = 1, IF(ISERROR(H139), I139, IFERROR(GEOMEAN(H139, I139), 0)),
IF(Parameters!$D$24, IF(AND(H139=10,I139=10),10,0),
IF(Parameters!$D$25, IF(AND(H139&gt;=7,I139&gt;=7),10,0),
IF(Parameters!$D$26, IF(AND(H139&gt;=7,I139&gt;=7), 10, IF(OR(AND(H139&gt;=7,I139&gt;=5),AND(H139&gt;=5,I139&gt;=7)),6,0)),
IF(Parameters!$D$27, IF(AND(H139&gt;=10,I139&gt;=10), 10, IF(OR(AND(H139&gt;=10,I139&gt;=5),AND(H139&gt;=5,I139&gt;=10)),6,0)),"no method")))))))</f>
        <v>0</v>
      </c>
      <c r="H139" s="80" cm="1">
        <f t="array" ref="H139">IF(
    SUM(IF(
            ISNUMBER(
                IF(
                    $M$4:$AD$4,
                    (M139:AD139),
                    "")),
            1,
            0))
        =0,
    NA(),
    IF(
        Parameters!$D$15=1,
        IF(
            SUM(--(ISNUMBER(IF($M$4:$AD$4=1,(M139:AD139),""))))&gt;0,
            MAX(IF(
                ISNUMBER(M139:AD139),
                IF(
                    M$4:AD$4=1,
                    M139:AD139,
                    ""),
                "")),
            MAX(IF(
                ISNUMBER(M139:AD139),
                IF(
                    M$4:AD$4=2,
                    M139:AD139,
                    ""),
                ""))
        ),
        IF(
            Parameters!$D$16=1,
            IFERROR(
                AVERAGE(IF(
                    ISNUMBER(M139:AD139),
                    IF(
                        M$4:AD$4=1,
                        M139:AD139,
                        ""),
                    "")),
                AVERAGE(IF(
                    ISNUMBER(M139:AD139),
                    IF(
                        M$4:AD$4=2,
                        M139:AD139,
                        ""),
                    ""))
            ),
            IF(
                Parameters!$D$17=1,
                IFERROR(
                    IF(
                        OR(
                            IF(
                                ISNUMBER(M139:AD139),
                                IF(
                                    M$4:AD$4=1,
                                    M139:AD139,
                                    ""),
                                "")
                            =0),
                        0,
                        GEOMEAN(IF(
                            ISNUMBER(M139:AD139),
                            IF(
                                M$4:AD$4=1,
                                M139:AD139,
                                ""),
                            ""))
                    ),
                    IF(
                        OR(IF(
                            ISNUMBER(M139:AD139),
                            IF(
                                M$4:AD$4=2,
                                M139:AD139,
                                ""),
                            "")
                            =0),
                        0,
                        GEOMEAN(IF(
                            ISNUMBER(M139:AD139),
                            IF(
                                M$4:AD$4=2,
                                M139:AD139,
                                ""),
                            "")))
                )
            )
        )
    )
)</f>
        <v>0</v>
      </c>
      <c r="I139" s="191" cm="1">
        <f t="array" ref="I139">IF(
    SUM(IF(
            ISNUMBER(
                IF(
                    $M$5:$AD$5,
                    (M139:AD139),
                    "")),
            1,
            0))
        =0,
    NA(),
    IF(
        Parameters!$D$15=1,
        IF(
            SUM(--(ISNUMBER(IF($M$5:$AD$5=1,(M139:AD139),""))))&gt;0,
            MAX(IF(
                ISNUMBER(M139:AD139),
                IF(
                    M$5:AD$5=1,
                    M139:AD139,
                    ""),
                "")),
            MAX(IF(
                ISNUMBER(M139:AD139),
                IF(
                    M$5:AD$5=2,
                    M139:AD139,
                    ""),
                ""))
        ),
        IF(
            Parameters!$D$16=1,
            IFERROR(
                AVERAGE(IF(
                    ISNUMBER(M139:AD139),
                    IF(
                        M$5:AD$5=1,
                        M139:AD139,
                        ""),
                    "")),
                AVERAGE(IF(
                    ISNUMBER(M139:AD139),
                    IF(
                        M$5:AD$5=2,
                        M139:AD139,
                        ""),
                    ""))
            ),
            IF(
                Parameters!$D$17=1,
                IFERROR(
                    IF(
                        OR(
                            IF(
                                ISNUMBER(M139:AD139),
                                IF(
                                    M$5:AD$5=1,
                                    M139:AD139,
                                    ""),
                                "")
                            =0),
                        0,
                        GEOMEAN(IF(
                            ISNUMBER(M139:AD139),
                            IF(
                                M$5:AD$5=1,
                                M139:AD139,
                                ""),
                            ""))
                    ),
                    IF(
                        OR(IF(
                            ISNUMBER(M139:AD139),
                            IF(
                                M$5:AD$5=2,
                                M139:AD139,
                                ""),
                            "")
                            =0),
                        0,
                        GEOMEAN(IF(
                            ISNUMBER(M139:AD139),
                            IF(
                                M$5:AD$5=2,
                                M139:AD139,
                                ""),
                            "")))
                )
            )
        )
    )
)</f>
        <v>0</v>
      </c>
      <c r="J139" s="242">
        <v>45103</v>
      </c>
      <c r="K139" s="242">
        <v>45075</v>
      </c>
      <c r="L139" s="91" t="s">
        <v>224</v>
      </c>
      <c r="M139" s="192">
        <v>0</v>
      </c>
      <c r="N139" s="192">
        <v>0</v>
      </c>
      <c r="O139" s="192" t="s">
        <v>409</v>
      </c>
      <c r="P139" s="192">
        <v>0</v>
      </c>
      <c r="Q139" s="192" t="s">
        <v>409</v>
      </c>
      <c r="R139" s="192">
        <v>0</v>
      </c>
      <c r="S139" s="192">
        <v>0</v>
      </c>
      <c r="T139" s="192" t="s">
        <v>409</v>
      </c>
      <c r="U139" s="192">
        <v>58</v>
      </c>
      <c r="V139" s="192" t="s">
        <v>409</v>
      </c>
      <c r="W139" s="192" t="s">
        <v>409</v>
      </c>
      <c r="X139" s="192" t="s">
        <v>409</v>
      </c>
      <c r="Y139" s="192">
        <v>0</v>
      </c>
      <c r="Z139" s="192">
        <v>-100</v>
      </c>
      <c r="AA139" s="34"/>
      <c r="AB139" s="34"/>
      <c r="AC139" s="192"/>
      <c r="AD139" s="192"/>
      <c r="AE139" s="192"/>
      <c r="AF139" s="192"/>
      <c r="AG139" s="192"/>
      <c r="AH139" s="192"/>
    </row>
    <row r="140" spans="1:34" x14ac:dyDescent="0.2">
      <c r="A140" s="84">
        <v>133</v>
      </c>
      <c r="B140" s="84" t="str">
        <f ca="1"/>
        <v>Mongolia</v>
      </c>
      <c r="C140" s="84" t="str">
        <f ca="1"/>
        <v>MNG</v>
      </c>
      <c r="D140" s="219" t="str">
        <f ca="1"/>
        <v>EAS           East Asia &amp; Pacific</v>
      </c>
      <c r="E140" s="219" t="str">
        <f ca="1"/>
        <v>IBRD</v>
      </c>
      <c r="F140" s="190" t="str">
        <f t="shared" ca="1" si="14"/>
        <v/>
      </c>
      <c r="G140" s="80">
        <f>IF(Parameters!$D$21 = 1, MAX(H140, I140),
IF(Parameters!$D$22 = 1, AVERAGE(H140,I140),
IF(Parameters!$D$23 = 1, IF(ISERROR(H140), I140, IFERROR(GEOMEAN(H140, I140), 0)),
IF(Parameters!$D$24, IF(AND(H140=10,I140=10),10,0),
IF(Parameters!$D$25, IF(AND(H140&gt;=7,I140&gt;=7),10,0),
IF(Parameters!$D$26, IF(AND(H140&gt;=7,I140&gt;=7), 10, IF(OR(AND(H140&gt;=7,I140&gt;=5),AND(H140&gt;=5,I140&gt;=7)),6,0)),
IF(Parameters!$D$27, IF(AND(H140&gt;=10,I140&gt;=10), 10, IF(OR(AND(H140&gt;=10,I140&gt;=5),AND(H140&gt;=5,I140&gt;=10)),6,0)),"no method")))))))</f>
        <v>0</v>
      </c>
      <c r="H140" s="80" cm="1">
        <f t="array" ref="H140">IF(
    SUM(IF(
            ISNUMBER(
                IF(
                    $M$4:$AD$4,
                    (M140:AD140),
                    "")),
            1,
            0))
        =0,
    NA(),
    IF(
        Parameters!$D$15=1,
        IF(
            SUM(--(ISNUMBER(IF($M$4:$AD$4=1,(M140:AD140),""))))&gt;0,
            MAX(IF(
                ISNUMBER(M140:AD140),
                IF(
                    M$4:AD$4=1,
                    M140:AD140,
                    ""),
                "")),
            MAX(IF(
                ISNUMBER(M140:AD140),
                IF(
                    M$4:AD$4=2,
                    M140:AD140,
                    ""),
                ""))
        ),
        IF(
            Parameters!$D$16=1,
            IFERROR(
                AVERAGE(IF(
                    ISNUMBER(M140:AD140),
                    IF(
                        M$4:AD$4=1,
                        M140:AD140,
                        ""),
                    "")),
                AVERAGE(IF(
                    ISNUMBER(M140:AD140),
                    IF(
                        M$4:AD$4=2,
                        M140:AD140,
                        ""),
                    ""))
            ),
            IF(
                Parameters!$D$17=1,
                IFERROR(
                    IF(
                        OR(
                            IF(
                                ISNUMBER(M140:AD140),
                                IF(
                                    M$4:AD$4=1,
                                    M140:AD140,
                                    ""),
                                "")
                            =0),
                        0,
                        GEOMEAN(IF(
                            ISNUMBER(M140:AD140),
                            IF(
                                M$4:AD$4=1,
                                M140:AD140,
                                ""),
                            ""))
                    ),
                    IF(
                        OR(IF(
                            ISNUMBER(M140:AD140),
                            IF(
                                M$4:AD$4=2,
                                M140:AD140,
                                ""),
                            "")
                            =0),
                        0,
                        GEOMEAN(IF(
                            ISNUMBER(M140:AD140),
                            IF(
                                M$4:AD$4=2,
                                M140:AD140,
                                ""),
                            "")))
                )
            )
        )
    )
)</f>
        <v>0</v>
      </c>
      <c r="I140" s="191" cm="1">
        <f t="array" ref="I140">IF(
    SUM(IF(
            ISNUMBER(
                IF(
                    $M$5:$AD$5,
                    (M140:AD140),
                    "")),
            1,
            0))
        =0,
    NA(),
    IF(
        Parameters!$D$15=1,
        IF(
            SUM(--(ISNUMBER(IF($M$5:$AD$5=1,(M140:AD140),""))))&gt;0,
            MAX(IF(
                ISNUMBER(M140:AD140),
                IF(
                    M$5:AD$5=1,
                    M140:AD140,
                    ""),
                "")),
            MAX(IF(
                ISNUMBER(M140:AD140),
                IF(
                    M$5:AD$5=2,
                    M140:AD140,
                    ""),
                ""))
        ),
        IF(
            Parameters!$D$16=1,
            IFERROR(
                AVERAGE(IF(
                    ISNUMBER(M140:AD140),
                    IF(
                        M$5:AD$5=1,
                        M140:AD140,
                        ""),
                    "")),
                AVERAGE(IF(
                    ISNUMBER(M140:AD140),
                    IF(
                        M$5:AD$5=2,
                        M140:AD140,
                        ""),
                    ""))
            ),
            IF(
                Parameters!$D$17=1,
                IFERROR(
                    IF(
                        OR(
                            IF(
                                ISNUMBER(M140:AD140),
                                IF(
                                    M$5:AD$5=1,
                                    M140:AD140,
                                    ""),
                                "")
                            =0),
                        0,
                        GEOMEAN(IF(
                            ISNUMBER(M140:AD140),
                            IF(
                                M$5:AD$5=1,
                                M140:AD140,
                                ""),
                            ""))
                    ),
                    IF(
                        OR(IF(
                            ISNUMBER(M140:AD140),
                            IF(
                                M$5:AD$5=2,
                                M140:AD140,
                                ""),
                            "")
                            =0),
                        0,
                        GEOMEAN(IF(
                            ISNUMBER(M140:AD140),
                            IF(
                                M$5:AD$5=2,
                                M140:AD140,
                                ""),
                            "")))
                )
            )
        )
    )
)</f>
        <v>0</v>
      </c>
      <c r="J140" s="242">
        <v>45103</v>
      </c>
      <c r="K140" s="242">
        <v>45272</v>
      </c>
      <c r="L140" s="91" t="s">
        <v>226</v>
      </c>
      <c r="M140" s="192">
        <v>0</v>
      </c>
      <c r="N140" s="192">
        <v>0</v>
      </c>
      <c r="O140" s="192" t="s">
        <v>409</v>
      </c>
      <c r="P140" s="192">
        <v>0</v>
      </c>
      <c r="Q140" s="192" t="s">
        <v>409</v>
      </c>
      <c r="R140" s="192">
        <v>0</v>
      </c>
      <c r="S140" s="192" t="s">
        <v>409</v>
      </c>
      <c r="T140" s="192" t="s">
        <v>409</v>
      </c>
      <c r="U140" s="192">
        <v>51.3</v>
      </c>
      <c r="V140" s="192" t="s">
        <v>409</v>
      </c>
      <c r="W140" s="192" t="s">
        <v>409</v>
      </c>
      <c r="X140" s="192" t="s">
        <v>409</v>
      </c>
      <c r="Y140" s="192">
        <v>-0.14285714285714199</v>
      </c>
      <c r="Z140" s="192" t="s">
        <v>409</v>
      </c>
      <c r="AA140" s="34"/>
      <c r="AB140" s="34"/>
      <c r="AC140" s="192"/>
      <c r="AD140" s="192"/>
      <c r="AE140" s="192"/>
      <c r="AF140" s="192"/>
      <c r="AG140" s="192"/>
      <c r="AH140" s="192"/>
    </row>
    <row r="141" spans="1:34" x14ac:dyDescent="0.2">
      <c r="A141" s="84">
        <v>134</v>
      </c>
      <c r="B141" s="84" t="str">
        <f ca="1"/>
        <v>Northern Mariana Islands</v>
      </c>
      <c r="C141" s="84" t="str">
        <f ca="1"/>
        <v>MNP</v>
      </c>
      <c r="D141" s="219" t="str">
        <f ca="1"/>
        <v>EAS           East Asia &amp; Pacific</v>
      </c>
      <c r="E141" s="219" t="str">
        <f ca="1"/>
        <v>NA</v>
      </c>
      <c r="F141" s="190" t="str">
        <f t="shared" ca="1" si="14"/>
        <v/>
      </c>
      <c r="G141" s="80">
        <f>IF(Parameters!$D$21 = 1, MAX(H141, I141),
IF(Parameters!$D$22 = 1, AVERAGE(H141,I141),
IF(Parameters!$D$23 = 1, IF(ISERROR(H141), I141, IFERROR(GEOMEAN(H141, I141), 0)),
IF(Parameters!$D$24, IF(AND(H141=10,I141=10),10,0),
IF(Parameters!$D$25, IF(AND(H141&gt;=7,I141&gt;=7),10,0),
IF(Parameters!$D$26, IF(AND(H141&gt;=7,I141&gt;=7), 10, IF(OR(AND(H141&gt;=7,I141&gt;=5),AND(H141&gt;=5,I141&gt;=7)),6,0)),
IF(Parameters!$D$27, IF(AND(H141&gt;=10,I141&gt;=10), 10, IF(OR(AND(H141&gt;=10,I141&gt;=5),AND(H141&gt;=5,I141&gt;=10)),6,0)),"no method")))))))</f>
        <v>0</v>
      </c>
      <c r="H141" s="80" cm="1">
        <f t="array" ref="H141">IF(
    SUM(IF(
            ISNUMBER(
                IF(
                    $M$4:$AD$4,
                    (M141:AD141),
                    "")),
            1,
            0))
        =0,
    NA(),
    IF(
        Parameters!$D$15=1,
        IF(
            SUM(--(ISNUMBER(IF($M$4:$AD$4=1,(M141:AD141),""))))&gt;0,
            MAX(IF(
                ISNUMBER(M141:AD141),
                IF(
                    M$4:AD$4=1,
                    M141:AD141,
                    ""),
                "")),
            MAX(IF(
                ISNUMBER(M141:AD141),
                IF(
                    M$4:AD$4=2,
                    M141:AD141,
                    ""),
                ""))
        ),
        IF(
            Parameters!$D$16=1,
            IFERROR(
                AVERAGE(IF(
                    ISNUMBER(M141:AD141),
                    IF(
                        M$4:AD$4=1,
                        M141:AD141,
                        ""),
                    "")),
                AVERAGE(IF(
                    ISNUMBER(M141:AD141),
                    IF(
                        M$4:AD$4=2,
                        M141:AD141,
                        ""),
                    ""))
            ),
            IF(
                Parameters!$D$17=1,
                IFERROR(
                    IF(
                        OR(
                            IF(
                                ISNUMBER(M141:AD141),
                                IF(
                                    M$4:AD$4=1,
                                    M141:AD141,
                                    ""),
                                "")
                            =0),
                        0,
                        GEOMEAN(IF(
                            ISNUMBER(M141:AD141),
                            IF(
                                M$4:AD$4=1,
                                M141:AD141,
                                ""),
                            ""))
                    ),
                    IF(
                        OR(IF(
                            ISNUMBER(M141:AD141),
                            IF(
                                M$4:AD$4=2,
                                M141:AD141,
                                ""),
                            "")
                            =0),
                        0,
                        GEOMEAN(IF(
                            ISNUMBER(M141:AD141),
                            IF(
                                M$4:AD$4=2,
                                M141:AD141,
                                ""),
                            "")))
                )
            )
        )
    )
)</f>
        <v>0</v>
      </c>
      <c r="I141" s="191" cm="1">
        <f t="array" ref="I141">IF(
    SUM(IF(
            ISNUMBER(
                IF(
                    $M$5:$AD$5,
                    (M141:AD141),
                    "")),
            1,
            0))
        =0,
    NA(),
    IF(
        Parameters!$D$15=1,
        IF(
            SUM(--(ISNUMBER(IF($M$5:$AD$5=1,(M141:AD141),""))))&gt;0,
            MAX(IF(
                ISNUMBER(M141:AD141),
                IF(
                    M$5:AD$5=1,
                    M141:AD141,
                    ""),
                "")),
            MAX(IF(
                ISNUMBER(M141:AD141),
                IF(
                    M$5:AD$5=2,
                    M141:AD141,
                    ""),
                ""))
        ),
        IF(
            Parameters!$D$16=1,
            IFERROR(
                AVERAGE(IF(
                    ISNUMBER(M141:AD141),
                    IF(
                        M$5:AD$5=1,
                        M141:AD141,
                        ""),
                    "")),
                AVERAGE(IF(
                    ISNUMBER(M141:AD141),
                    IF(
                        M$5:AD$5=2,
                        M141:AD141,
                        ""),
                    ""))
            ),
            IF(
                Parameters!$D$17=1,
                IFERROR(
                    IF(
                        OR(
                            IF(
                                ISNUMBER(M141:AD141),
                                IF(
                                    M$5:AD$5=1,
                                    M141:AD141,
                                    ""),
                                "")
                            =0),
                        0,
                        GEOMEAN(IF(
                            ISNUMBER(M141:AD141),
                            IF(
                                M$5:AD$5=1,
                                M141:AD141,
                                ""),
                            ""))
                    ),
                    IF(
                        OR(IF(
                            ISNUMBER(M141:AD141),
                            IF(
                                M$5:AD$5=2,
                                M141:AD141,
                                ""),
                            "")
                            =0),
                        0,
                        GEOMEAN(IF(
                            ISNUMBER(M141:AD141),
                            IF(
                                M$5:AD$5=2,
                                M141:AD141,
                                ""),
                            "")))
                )
            )
        )
    )
)</f>
        <v>0</v>
      </c>
      <c r="J141" s="242" t="s">
        <v>409</v>
      </c>
      <c r="K141" s="242" t="s">
        <v>409</v>
      </c>
      <c r="L141" s="91" t="s">
        <v>710</v>
      </c>
      <c r="M141" s="192">
        <v>0</v>
      </c>
      <c r="N141" s="192" t="s">
        <v>409</v>
      </c>
      <c r="O141" s="192" t="s">
        <v>409</v>
      </c>
      <c r="P141" s="192">
        <v>0</v>
      </c>
      <c r="Q141" s="192" t="s">
        <v>409</v>
      </c>
      <c r="R141" s="192" t="s">
        <v>409</v>
      </c>
      <c r="S141" s="192" t="s">
        <v>409</v>
      </c>
      <c r="T141" s="192" t="s">
        <v>409</v>
      </c>
      <c r="U141" s="192" t="s">
        <v>409</v>
      </c>
      <c r="V141" s="192" t="s">
        <v>409</v>
      </c>
      <c r="W141" s="192" t="s">
        <v>409</v>
      </c>
      <c r="X141" s="192" t="s">
        <v>409</v>
      </c>
      <c r="Y141" s="192" t="s">
        <v>409</v>
      </c>
      <c r="Z141" s="192" t="s">
        <v>409</v>
      </c>
      <c r="AA141" s="34"/>
      <c r="AB141" s="34"/>
      <c r="AC141" s="192"/>
      <c r="AD141" s="192"/>
      <c r="AE141" s="192"/>
      <c r="AF141" s="192"/>
      <c r="AG141" s="192"/>
      <c r="AH141" s="192"/>
    </row>
    <row r="142" spans="1:34" x14ac:dyDescent="0.2">
      <c r="A142" s="84">
        <v>135</v>
      </c>
      <c r="B142" s="84" t="str">
        <f ca="1"/>
        <v>Mozambique</v>
      </c>
      <c r="C142" s="84" t="str">
        <f ca="1"/>
        <v>MOZ</v>
      </c>
      <c r="D142" s="219" t="str">
        <f ca="1"/>
        <v>SSF           Sub-Saharan Africa</v>
      </c>
      <c r="E142" s="219" t="str">
        <f ca="1"/>
        <v>IDA</v>
      </c>
      <c r="F142" s="190" t="str">
        <f t="shared" ca="1" si="14"/>
        <v/>
      </c>
      <c r="G142" s="80">
        <f>IF(Parameters!$D$21 = 1, MAX(H142, I142),
IF(Parameters!$D$22 = 1, AVERAGE(H142,I142),
IF(Parameters!$D$23 = 1, IF(ISERROR(H142), I142, IFERROR(GEOMEAN(H142, I142), 0)),
IF(Parameters!$D$24, IF(AND(H142=10,I142=10),10,0),
IF(Parameters!$D$25, IF(AND(H142&gt;=7,I142&gt;=7),10,0),
IF(Parameters!$D$26, IF(AND(H142&gt;=7,I142&gt;=7), 10, IF(OR(AND(H142&gt;=7,I142&gt;=5),AND(H142&gt;=5,I142&gt;=7)),6,0)),
IF(Parameters!$D$27, IF(AND(H142&gt;=10,I142&gt;=10), 10, IF(OR(AND(H142&gt;=10,I142&gt;=5),AND(H142&gt;=5,I142&gt;=10)),6,0)),"no method")))))))</f>
        <v>0</v>
      </c>
      <c r="H142" s="80" cm="1">
        <f t="array" ref="H142">IF(
    SUM(IF(
            ISNUMBER(
                IF(
                    $M$4:$AD$4,
                    (M142:AD142),
                    "")),
            1,
            0))
        =0,
    NA(),
    IF(
        Parameters!$D$15=1,
        IF(
            SUM(--(ISNUMBER(IF($M$4:$AD$4=1,(M142:AD142),""))))&gt;0,
            MAX(IF(
                ISNUMBER(M142:AD142),
                IF(
                    M$4:AD$4=1,
                    M142:AD142,
                    ""),
                "")),
            MAX(IF(
                ISNUMBER(M142:AD142),
                IF(
                    M$4:AD$4=2,
                    M142:AD142,
                    ""),
                ""))
        ),
        IF(
            Parameters!$D$16=1,
            IFERROR(
                AVERAGE(IF(
                    ISNUMBER(M142:AD142),
                    IF(
                        M$4:AD$4=1,
                        M142:AD142,
                        ""),
                    "")),
                AVERAGE(IF(
                    ISNUMBER(M142:AD142),
                    IF(
                        M$4:AD$4=2,
                        M142:AD142,
                        ""),
                    ""))
            ),
            IF(
                Parameters!$D$17=1,
                IFERROR(
                    IF(
                        OR(
                            IF(
                                ISNUMBER(M142:AD142),
                                IF(
                                    M$4:AD$4=1,
                                    M142:AD142,
                                    ""),
                                "")
                            =0),
                        0,
                        GEOMEAN(IF(
                            ISNUMBER(M142:AD142),
                            IF(
                                M$4:AD$4=1,
                                M142:AD142,
                                ""),
                            ""))
                    ),
                    IF(
                        OR(IF(
                            ISNUMBER(M142:AD142),
                            IF(
                                M$4:AD$4=2,
                                M142:AD142,
                                ""),
                            "")
                            =0),
                        0,
                        GEOMEAN(IF(
                            ISNUMBER(M142:AD142),
                            IF(
                                M$4:AD$4=2,
                                M142:AD142,
                                ""),
                            "")))
                )
            )
        )
    )
)</f>
        <v>10</v>
      </c>
      <c r="I142" s="191" cm="1">
        <f t="array" ref="I142">IF(
    SUM(IF(
            ISNUMBER(
                IF(
                    $M$5:$AD$5,
                    (M142:AD142),
                    "")),
            1,
            0))
        =0,
    NA(),
    IF(
        Parameters!$D$15=1,
        IF(
            SUM(--(ISNUMBER(IF($M$5:$AD$5=1,(M142:AD142),""))))&gt;0,
            MAX(IF(
                ISNUMBER(M142:AD142),
                IF(
                    M$5:AD$5=1,
                    M142:AD142,
                    ""),
                "")),
            MAX(IF(
                ISNUMBER(M142:AD142),
                IF(
                    M$5:AD$5=2,
                    M142:AD142,
                    ""),
                ""))
        ),
        IF(
            Parameters!$D$16=1,
            IFERROR(
                AVERAGE(IF(
                    ISNUMBER(M142:AD142),
                    IF(
                        M$5:AD$5=1,
                        M142:AD142,
                        ""),
                    "")),
                AVERAGE(IF(
                    ISNUMBER(M142:AD142),
                    IF(
                        M$5:AD$5=2,
                        M142:AD142,
                        ""),
                    ""))
            ),
            IF(
                Parameters!$D$17=1,
                IFERROR(
                    IF(
                        OR(
                            IF(
                                ISNUMBER(M142:AD142),
                                IF(
                                    M$5:AD$5=1,
                                    M142:AD142,
                                    ""),
                                "")
                            =0),
                        0,
                        GEOMEAN(IF(
                            ISNUMBER(M142:AD142),
                            IF(
                                M$5:AD$5=1,
                                M142:AD142,
                                ""),
                            ""))
                    ),
                    IF(
                        OR(IF(
                            ISNUMBER(M142:AD142),
                            IF(
                                M$5:AD$5=2,
                                M142:AD142,
                                ""),
                            "")
                            =0),
                        0,
                        GEOMEAN(IF(
                            ISNUMBER(M142:AD142),
                            IF(
                                M$5:AD$5=2,
                                M142:AD142,
                                ""),
                            "")))
                )
            )
        )
    )
)</f>
        <v>0</v>
      </c>
      <c r="J142" s="242">
        <v>44778</v>
      </c>
      <c r="K142" s="242">
        <v>44753</v>
      </c>
      <c r="L142" s="91" t="s">
        <v>228</v>
      </c>
      <c r="M142" s="192">
        <v>10</v>
      </c>
      <c r="N142" s="192">
        <v>7.1044275886399699</v>
      </c>
      <c r="O142" s="192">
        <v>0</v>
      </c>
      <c r="P142" s="192">
        <v>0</v>
      </c>
      <c r="Q142" s="192" t="s">
        <v>409</v>
      </c>
      <c r="R142" s="192">
        <v>0</v>
      </c>
      <c r="S142" s="192">
        <v>0</v>
      </c>
      <c r="T142" s="192" t="s">
        <v>622</v>
      </c>
      <c r="U142" s="192">
        <v>94</v>
      </c>
      <c r="V142" s="192">
        <v>-1.7307479543862001</v>
      </c>
      <c r="W142" s="192" t="s">
        <v>409</v>
      </c>
      <c r="X142" s="192" t="s">
        <v>409</v>
      </c>
      <c r="Y142" s="192">
        <v>0</v>
      </c>
      <c r="Z142" s="192">
        <v>-14.285714285714199</v>
      </c>
      <c r="AA142" s="34"/>
      <c r="AB142" s="34"/>
      <c r="AC142" s="192"/>
      <c r="AD142" s="192"/>
      <c r="AE142" s="192"/>
      <c r="AF142" s="192"/>
      <c r="AG142" s="192"/>
      <c r="AH142" s="192"/>
    </row>
    <row r="143" spans="1:34" x14ac:dyDescent="0.2">
      <c r="A143" s="84">
        <v>136</v>
      </c>
      <c r="B143" s="84" t="str">
        <f ca="1"/>
        <v>Mauritania</v>
      </c>
      <c r="C143" s="84" t="str">
        <f ca="1"/>
        <v>MRT</v>
      </c>
      <c r="D143" s="219" t="str">
        <f ca="1"/>
        <v>SSF           Sub-Saharan Africa</v>
      </c>
      <c r="E143" s="219" t="str">
        <f ca="1"/>
        <v>IDA</v>
      </c>
      <c r="F143" s="190" t="str">
        <f t="shared" ca="1" si="14"/>
        <v/>
      </c>
      <c r="G143" s="80">
        <f>IF(Parameters!$D$21 = 1, MAX(H143, I143),
IF(Parameters!$D$22 = 1, AVERAGE(H143,I143),
IF(Parameters!$D$23 = 1, IF(ISERROR(H143), I143, IFERROR(GEOMEAN(H143, I143), 0)),
IF(Parameters!$D$24, IF(AND(H143=10,I143=10),10,0),
IF(Parameters!$D$25, IF(AND(H143&gt;=7,I143&gt;=7),10,0),
IF(Parameters!$D$26, IF(AND(H143&gt;=7,I143&gt;=7), 10, IF(OR(AND(H143&gt;=7,I143&gt;=5),AND(H143&gt;=5,I143&gt;=7)),6,0)),
IF(Parameters!$D$27, IF(AND(H143&gt;=10,I143&gt;=10), 10, IF(OR(AND(H143&gt;=10,I143&gt;=5),AND(H143&gt;=5,I143&gt;=10)),6,0)),"no method")))))))</f>
        <v>0</v>
      </c>
      <c r="H143" s="80" cm="1">
        <f t="array" ref="H143">IF(
    SUM(IF(
            ISNUMBER(
                IF(
                    $M$4:$AD$4,
                    (M143:AD143),
                    "")),
            1,
            0))
        =0,
    NA(),
    IF(
        Parameters!$D$15=1,
        IF(
            SUM(--(ISNUMBER(IF($M$4:$AD$4=1,(M143:AD143),""))))&gt;0,
            MAX(IF(
                ISNUMBER(M143:AD143),
                IF(
                    M$4:AD$4=1,
                    M143:AD143,
                    ""),
                "")),
            MAX(IF(
                ISNUMBER(M143:AD143),
                IF(
                    M$4:AD$4=2,
                    M143:AD143,
                    ""),
                ""))
        ),
        IF(
            Parameters!$D$16=1,
            IFERROR(
                AVERAGE(IF(
                    ISNUMBER(M143:AD143),
                    IF(
                        M$4:AD$4=1,
                        M143:AD143,
                        ""),
                    "")),
                AVERAGE(IF(
                    ISNUMBER(M143:AD143),
                    IF(
                        M$4:AD$4=2,
                        M143:AD143,
                        ""),
                    ""))
            ),
            IF(
                Parameters!$D$17=1,
                IFERROR(
                    IF(
                        OR(
                            IF(
                                ISNUMBER(M143:AD143),
                                IF(
                                    M$4:AD$4=1,
                                    M143:AD143,
                                    ""),
                                "")
                            =0),
                        0,
                        GEOMEAN(IF(
                            ISNUMBER(M143:AD143),
                            IF(
                                M$4:AD$4=1,
                                M143:AD143,
                                ""),
                            ""))
                    ),
                    IF(
                        OR(IF(
                            ISNUMBER(M143:AD143),
                            IF(
                                M$4:AD$4=2,
                                M143:AD143,
                                ""),
                            "")
                            =0),
                        0,
                        GEOMEAN(IF(
                            ISNUMBER(M143:AD143),
                            IF(
                                M$4:AD$4=2,
                                M143:AD143,
                                ""),
                            "")))
                )
            )
        )
    )
)</f>
        <v>5.5609454930322801</v>
      </c>
      <c r="I143" s="191" cm="1">
        <f t="array" ref="I143">IF(
    SUM(IF(
            ISNUMBER(
                IF(
                    $M$5:$AD$5,
                    (M143:AD143),
                    "")),
            1,
            0))
        =0,
    NA(),
    IF(
        Parameters!$D$15=1,
        IF(
            SUM(--(ISNUMBER(IF($M$5:$AD$5=1,(M143:AD143),""))))&gt;0,
            MAX(IF(
                ISNUMBER(M143:AD143),
                IF(
                    M$5:AD$5=1,
                    M143:AD143,
                    ""),
                "")),
            MAX(IF(
                ISNUMBER(M143:AD143),
                IF(
                    M$5:AD$5=2,
                    M143:AD143,
                    ""),
                ""))
        ),
        IF(
            Parameters!$D$16=1,
            IFERROR(
                AVERAGE(IF(
                    ISNUMBER(M143:AD143),
                    IF(
                        M$5:AD$5=1,
                        M143:AD143,
                        ""),
                    "")),
                AVERAGE(IF(
                    ISNUMBER(M143:AD143),
                    IF(
                        M$5:AD$5=2,
                        M143:AD143,
                        ""),
                    ""))
            ),
            IF(
                Parameters!$D$17=1,
                IFERROR(
                    IF(
                        OR(
                            IF(
                                ISNUMBER(M143:AD143),
                                IF(
                                    M$5:AD$5=1,
                                    M143:AD143,
                                    ""),
                                "")
                            =0),
                        0,
                        GEOMEAN(IF(
                            ISNUMBER(M143:AD143),
                            IF(
                                M$5:AD$5=1,
                                M143:AD143,
                                ""),
                            ""))
                    ),
                    IF(
                        OR(IF(
                            ISNUMBER(M143:AD143),
                            IF(
                                M$5:AD$5=2,
                                M143:AD143,
                                ""),
                            "")
                            =0),
                        0,
                        GEOMEAN(IF(
                            ISNUMBER(M143:AD143),
                            IF(
                                M$5:AD$5=2,
                                M143:AD143,
                                ""),
                            "")))
                )
            )
        )
    )
)</f>
        <v>0</v>
      </c>
      <c r="J143" s="242">
        <v>45103</v>
      </c>
      <c r="K143" s="242">
        <v>45272</v>
      </c>
      <c r="L143" s="91" t="s">
        <v>230</v>
      </c>
      <c r="M143" s="192">
        <v>0</v>
      </c>
      <c r="N143" s="192">
        <v>5.5609454930322801</v>
      </c>
      <c r="O143" s="192" t="s">
        <v>409</v>
      </c>
      <c r="P143" s="192">
        <v>0</v>
      </c>
      <c r="Q143" s="192" t="s">
        <v>409</v>
      </c>
      <c r="R143" s="192" t="s">
        <v>409</v>
      </c>
      <c r="S143" s="192">
        <v>0</v>
      </c>
      <c r="T143" s="192" t="s">
        <v>409</v>
      </c>
      <c r="U143" s="192">
        <v>87</v>
      </c>
      <c r="V143" s="192" t="s">
        <v>409</v>
      </c>
      <c r="W143" s="192" t="s">
        <v>409</v>
      </c>
      <c r="X143" s="192" t="s">
        <v>409</v>
      </c>
      <c r="Y143" s="192" t="s">
        <v>409</v>
      </c>
      <c r="Z143" s="192">
        <v>-100</v>
      </c>
      <c r="AA143" s="34"/>
      <c r="AB143" s="34"/>
      <c r="AC143" s="192"/>
      <c r="AD143" s="192"/>
      <c r="AE143" s="192"/>
      <c r="AF143" s="192"/>
      <c r="AG143" s="192"/>
      <c r="AH143" s="192"/>
    </row>
    <row r="144" spans="1:34" x14ac:dyDescent="0.2">
      <c r="A144" s="84">
        <v>137</v>
      </c>
      <c r="B144" s="84" t="str">
        <f ca="1"/>
        <v>Mauritius</v>
      </c>
      <c r="C144" s="84" t="str">
        <f ca="1"/>
        <v>MUS</v>
      </c>
      <c r="D144" s="219" t="str">
        <f ca="1"/>
        <v>SSF           Sub-Saharan Africa</v>
      </c>
      <c r="E144" s="219" t="str">
        <f ca="1"/>
        <v>IBRD</v>
      </c>
      <c r="F144" s="190" t="str">
        <f t="shared" ca="1" si="14"/>
        <v/>
      </c>
      <c r="G144" s="80">
        <f>IF(Parameters!$D$21 = 1, MAX(H144, I144),
IF(Parameters!$D$22 = 1, AVERAGE(H144,I144),
IF(Parameters!$D$23 = 1, IF(ISERROR(H144), I144, IFERROR(GEOMEAN(H144, I144), 0)),
IF(Parameters!$D$24, IF(AND(H144=10,I144=10),10,0),
IF(Parameters!$D$25, IF(AND(H144&gt;=7,I144&gt;=7),10,0),
IF(Parameters!$D$26, IF(AND(H144&gt;=7,I144&gt;=7), 10, IF(OR(AND(H144&gt;=7,I144&gt;=5),AND(H144&gt;=5,I144&gt;=7)),6,0)),
IF(Parameters!$D$27, IF(AND(H144&gt;=10,I144&gt;=10), 10, IF(OR(AND(H144&gt;=10,I144&gt;=5),AND(H144&gt;=5,I144&gt;=10)),6,0)),"no method")))))))</f>
        <v>0</v>
      </c>
      <c r="H144" s="80" cm="1">
        <f t="array" ref="H144">IF(
    SUM(IF(
            ISNUMBER(
                IF(
                    $M$4:$AD$4,
                    (M144:AD144),
                    "")),
            1,
            0))
        =0,
    NA(),
    IF(
        Parameters!$D$15=1,
        IF(
            SUM(--(ISNUMBER(IF($M$4:$AD$4=1,(M144:AD144),""))))&gt;0,
            MAX(IF(
                ISNUMBER(M144:AD144),
                IF(
                    M$4:AD$4=1,
                    M144:AD144,
                    ""),
                "")),
            MAX(IF(
                ISNUMBER(M144:AD144),
                IF(
                    M$4:AD$4=2,
                    M144:AD144,
                    ""),
                ""))
        ),
        IF(
            Parameters!$D$16=1,
            IFERROR(
                AVERAGE(IF(
                    ISNUMBER(M144:AD144),
                    IF(
                        M$4:AD$4=1,
                        M144:AD144,
                        ""),
                    "")),
                AVERAGE(IF(
                    ISNUMBER(M144:AD144),
                    IF(
                        M$4:AD$4=2,
                        M144:AD144,
                        ""),
                    ""))
            ),
            IF(
                Parameters!$D$17=1,
                IFERROR(
                    IF(
                        OR(
                            IF(
                                ISNUMBER(M144:AD144),
                                IF(
                                    M$4:AD$4=1,
                                    M144:AD144,
                                    ""),
                                "")
                            =0),
                        0,
                        GEOMEAN(IF(
                            ISNUMBER(M144:AD144),
                            IF(
                                M$4:AD$4=1,
                                M144:AD144,
                                ""),
                            ""))
                    ),
                    IF(
                        OR(IF(
                            ISNUMBER(M144:AD144),
                            IF(
                                M$4:AD$4=2,
                                M144:AD144,
                                ""),
                            "")
                            =0),
                        0,
                        GEOMEAN(IF(
                            ISNUMBER(M144:AD144),
                            IF(
                                M$4:AD$4=2,
                                M144:AD144,
                                ""),
                            "")))
                )
            )
        )
    )
)</f>
        <v>0</v>
      </c>
      <c r="I144" s="191" cm="1">
        <f t="array" ref="I144">IF(
    SUM(IF(
            ISNUMBER(
                IF(
                    $M$5:$AD$5,
                    (M144:AD144),
                    "")),
            1,
            0))
        =0,
    NA(),
    IF(
        Parameters!$D$15=1,
        IF(
            SUM(--(ISNUMBER(IF($M$5:$AD$5=1,(M144:AD144),""))))&gt;0,
            MAX(IF(
                ISNUMBER(M144:AD144),
                IF(
                    M$5:AD$5=1,
                    M144:AD144,
                    ""),
                "")),
            MAX(IF(
                ISNUMBER(M144:AD144),
                IF(
                    M$5:AD$5=2,
                    M144:AD144,
                    ""),
                ""))
        ),
        IF(
            Parameters!$D$16=1,
            IFERROR(
                AVERAGE(IF(
                    ISNUMBER(M144:AD144),
                    IF(
                        M$5:AD$5=1,
                        M144:AD144,
                        ""),
                    "")),
                AVERAGE(IF(
                    ISNUMBER(M144:AD144),
                    IF(
                        M$5:AD$5=2,
                        M144:AD144,
                        ""),
                    ""))
            ),
            IF(
                Parameters!$D$17=1,
                IFERROR(
                    IF(
                        OR(
                            IF(
                                ISNUMBER(M144:AD144),
                                IF(
                                    M$5:AD$5=1,
                                    M144:AD144,
                                    ""),
                                "")
                            =0),
                        0,
                        GEOMEAN(IF(
                            ISNUMBER(M144:AD144),
                            IF(
                                M$5:AD$5=1,
                                M144:AD144,
                                ""),
                            ""))
                    ),
                    IF(
                        OR(IF(
                            ISNUMBER(M144:AD144),
                            IF(
                                M$5:AD$5=2,
                                M144:AD144,
                                ""),
                            "")
                            =0),
                        0,
                        GEOMEAN(IF(
                            ISNUMBER(M144:AD144),
                            IF(
                                M$5:AD$5=2,
                                M144:AD144,
                                ""),
                            "")))
                )
            )
        )
    )
)</f>
        <v>0</v>
      </c>
      <c r="J144" s="242">
        <v>45103</v>
      </c>
      <c r="K144" s="242">
        <v>45091</v>
      </c>
      <c r="L144" s="91" t="s">
        <v>232</v>
      </c>
      <c r="M144" s="192">
        <v>0</v>
      </c>
      <c r="N144" s="192">
        <v>0</v>
      </c>
      <c r="O144" s="192" t="s">
        <v>409</v>
      </c>
      <c r="P144" s="192">
        <v>0</v>
      </c>
      <c r="Q144" s="192" t="s">
        <v>409</v>
      </c>
      <c r="R144" s="192">
        <v>0</v>
      </c>
      <c r="S144" s="192">
        <v>0</v>
      </c>
      <c r="T144" s="192" t="s">
        <v>409</v>
      </c>
      <c r="U144" s="192">
        <v>38</v>
      </c>
      <c r="V144" s="192" t="s">
        <v>409</v>
      </c>
      <c r="W144" s="192" t="s">
        <v>409</v>
      </c>
      <c r="X144" s="192" t="s">
        <v>409</v>
      </c>
      <c r="Y144" s="192">
        <v>0</v>
      </c>
      <c r="Z144" s="192">
        <v>-100</v>
      </c>
      <c r="AA144" s="34"/>
      <c r="AB144" s="34"/>
      <c r="AC144" s="192"/>
      <c r="AD144" s="192"/>
      <c r="AE144" s="192"/>
      <c r="AF144" s="192"/>
      <c r="AG144" s="192"/>
      <c r="AH144" s="192"/>
    </row>
    <row r="145" spans="1:34" x14ac:dyDescent="0.2">
      <c r="A145" s="84">
        <v>138</v>
      </c>
      <c r="B145" s="84" t="str">
        <f ca="1"/>
        <v>Malawi</v>
      </c>
      <c r="C145" s="84" t="str">
        <f ca="1"/>
        <v>MWI</v>
      </c>
      <c r="D145" s="219" t="str">
        <f ca="1"/>
        <v>SSF           Sub-Saharan Africa</v>
      </c>
      <c r="E145" s="219" t="str">
        <f ca="1"/>
        <v>IDA</v>
      </c>
      <c r="F145" s="190" t="str">
        <f t="shared" ca="1" si="14"/>
        <v/>
      </c>
      <c r="G145" s="80">
        <f>IF(Parameters!$D$21 = 1, MAX(H145, I145),
IF(Parameters!$D$22 = 1, AVERAGE(H145,I145),
IF(Parameters!$D$23 = 1, IF(ISERROR(H145), I145, IFERROR(GEOMEAN(H145, I145), 0)),
IF(Parameters!$D$24, IF(AND(H145=10,I145=10),10,0),
IF(Parameters!$D$25, IF(AND(H145&gt;=7,I145&gt;=7),10,0),
IF(Parameters!$D$26, IF(AND(H145&gt;=7,I145&gt;=7), 10, IF(OR(AND(H145&gt;=7,I145&gt;=5),AND(H145&gt;=5,I145&gt;=7)),6,0)),
IF(Parameters!$D$27, IF(AND(H145&gt;=10,I145&gt;=10), 10, IF(OR(AND(H145&gt;=10,I145&gt;=5),AND(H145&gt;=5,I145&gt;=10)),6,0)),"no method")))))))</f>
        <v>0</v>
      </c>
      <c r="H145" s="80" cm="1">
        <f t="array" ref="H145">IF(
    SUM(IF(
            ISNUMBER(
                IF(
                    $M$4:$AD$4,
                    (M145:AD145),
                    "")),
            1,
            0))
        =0,
    NA(),
    IF(
        Parameters!$D$15=1,
        IF(
            SUM(--(ISNUMBER(IF($M$4:$AD$4=1,(M145:AD145),""))))&gt;0,
            MAX(IF(
                ISNUMBER(M145:AD145),
                IF(
                    M$4:AD$4=1,
                    M145:AD145,
                    ""),
                "")),
            MAX(IF(
                ISNUMBER(M145:AD145),
                IF(
                    M$4:AD$4=2,
                    M145:AD145,
                    ""),
                ""))
        ),
        IF(
            Parameters!$D$16=1,
            IFERROR(
                AVERAGE(IF(
                    ISNUMBER(M145:AD145),
                    IF(
                        M$4:AD$4=1,
                        M145:AD145,
                        ""),
                    "")),
                AVERAGE(IF(
                    ISNUMBER(M145:AD145),
                    IF(
                        M$4:AD$4=2,
                        M145:AD145,
                        ""),
                    ""))
            ),
            IF(
                Parameters!$D$17=1,
                IFERROR(
                    IF(
                        OR(
                            IF(
                                ISNUMBER(M145:AD145),
                                IF(
                                    M$4:AD$4=1,
                                    M145:AD145,
                                    ""),
                                "")
                            =0),
                        0,
                        GEOMEAN(IF(
                            ISNUMBER(M145:AD145),
                            IF(
                                M$4:AD$4=1,
                                M145:AD145,
                                ""),
                            ""))
                    ),
                    IF(
                        OR(IF(
                            ISNUMBER(M145:AD145),
                            IF(
                                M$4:AD$4=2,
                                M145:AD145,
                                ""),
                            "")
                            =0),
                        0,
                        GEOMEAN(IF(
                            ISNUMBER(M145:AD145),
                            IF(
                                M$4:AD$4=2,
                                M145:AD145,
                                ""),
                            "")))
                )
            )
        )
    )
)</f>
        <v>4.7230552125595304</v>
      </c>
      <c r="I145" s="191" cm="1">
        <f t="array" ref="I145">IF(
    SUM(IF(
            ISNUMBER(
                IF(
                    $M$5:$AD$5,
                    (M145:AD145),
                    "")),
            1,
            0))
        =0,
    NA(),
    IF(
        Parameters!$D$15=1,
        IF(
            SUM(--(ISNUMBER(IF($M$5:$AD$5=1,(M145:AD145),""))))&gt;0,
            MAX(IF(
                ISNUMBER(M145:AD145),
                IF(
                    M$5:AD$5=1,
                    M145:AD145,
                    ""),
                "")),
            MAX(IF(
                ISNUMBER(M145:AD145),
                IF(
                    M$5:AD$5=2,
                    M145:AD145,
                    ""),
                ""))
        ),
        IF(
            Parameters!$D$16=1,
            IFERROR(
                AVERAGE(IF(
                    ISNUMBER(M145:AD145),
                    IF(
                        M$5:AD$5=1,
                        M145:AD145,
                        ""),
                    "")),
                AVERAGE(IF(
                    ISNUMBER(M145:AD145),
                    IF(
                        M$5:AD$5=2,
                        M145:AD145,
                        ""),
                    ""))
            ),
            IF(
                Parameters!$D$17=1,
                IFERROR(
                    IF(
                        OR(
                            IF(
                                ISNUMBER(M145:AD145),
                                IF(
                                    M$5:AD$5=1,
                                    M145:AD145,
                                    ""),
                                "")
                            =0),
                        0,
                        GEOMEAN(IF(
                            ISNUMBER(M145:AD145),
                            IF(
                                M$5:AD$5=1,
                                M145:AD145,
                                ""),
                            ""))
                    ),
                    IF(
                        OR(IF(
                            ISNUMBER(M145:AD145),
                            IF(
                                M$5:AD$5=2,
                                M145:AD145,
                                ""),
                            "")
                            =0),
                        0,
                        GEOMEAN(IF(
                            ISNUMBER(M145:AD145),
                            IF(
                                M$5:AD$5=2,
                                M145:AD145,
                                ""),
                            "")))
                )
            )
        )
    )
)</f>
        <v>0</v>
      </c>
      <c r="J145" s="242">
        <v>45103</v>
      </c>
      <c r="K145" s="242">
        <v>45271</v>
      </c>
      <c r="L145" s="91" t="s">
        <v>234</v>
      </c>
      <c r="M145" s="192">
        <v>0</v>
      </c>
      <c r="N145" s="192">
        <v>4.7230552125595304</v>
      </c>
      <c r="O145" s="192">
        <v>0</v>
      </c>
      <c r="P145" s="192">
        <v>0</v>
      </c>
      <c r="Q145" s="192" t="s">
        <v>409</v>
      </c>
      <c r="R145" s="192">
        <v>0</v>
      </c>
      <c r="S145" s="192">
        <v>0</v>
      </c>
      <c r="T145" s="192" t="s">
        <v>409</v>
      </c>
      <c r="U145" s="192">
        <v>83.2</v>
      </c>
      <c r="V145" s="192">
        <v>-0.86238019605870297</v>
      </c>
      <c r="W145" s="192" t="s">
        <v>409</v>
      </c>
      <c r="X145" s="192" t="s">
        <v>409</v>
      </c>
      <c r="Y145" s="192">
        <v>0</v>
      </c>
      <c r="Z145" s="192">
        <v>-40</v>
      </c>
      <c r="AA145" s="34"/>
      <c r="AB145" s="34"/>
      <c r="AC145" s="192"/>
      <c r="AD145" s="192"/>
      <c r="AE145" s="192"/>
      <c r="AF145" s="192"/>
      <c r="AG145" s="192"/>
      <c r="AH145" s="192"/>
    </row>
    <row r="146" spans="1:34" x14ac:dyDescent="0.2">
      <c r="A146" s="84">
        <v>139</v>
      </c>
      <c r="B146" s="84" t="str">
        <f ca="1"/>
        <v>Malaysia</v>
      </c>
      <c r="C146" s="84" t="str">
        <f ca="1"/>
        <v>MYS</v>
      </c>
      <c r="D146" s="219" t="str">
        <f ca="1"/>
        <v>EAS           East Asia &amp; Pacific</v>
      </c>
      <c r="E146" s="219" t="str">
        <f ca="1"/>
        <v>IBRD</v>
      </c>
      <c r="F146" s="190" t="str">
        <f t="shared" ca="1" si="14"/>
        <v/>
      </c>
      <c r="G146" s="80">
        <f>IF(Parameters!$D$21 = 1, MAX(H146, I146),
IF(Parameters!$D$22 = 1, AVERAGE(H146,I146),
IF(Parameters!$D$23 = 1, IF(ISERROR(H146), I146, IFERROR(GEOMEAN(H146, I146), 0)),
IF(Parameters!$D$24, IF(AND(H146=10,I146=10),10,0),
IF(Parameters!$D$25, IF(AND(H146&gt;=7,I146&gt;=7),10,0),
IF(Parameters!$D$26, IF(AND(H146&gt;=7,I146&gt;=7), 10, IF(OR(AND(H146&gt;=7,I146&gt;=5),AND(H146&gt;=5,I146&gt;=7)),6,0)),
IF(Parameters!$D$27, IF(AND(H146&gt;=10,I146&gt;=10), 10, IF(OR(AND(H146&gt;=10,I146&gt;=5),AND(H146&gt;=5,I146&gt;=10)),6,0)),"no method")))))))</f>
        <v>0</v>
      </c>
      <c r="H146" s="80" cm="1">
        <f t="array" ref="H146">IF(
    SUM(IF(
            ISNUMBER(
                IF(
                    $M$4:$AD$4,
                    (M146:AD146),
                    "")),
            1,
            0))
        =0,
    NA(),
    IF(
        Parameters!$D$15=1,
        IF(
            SUM(--(ISNUMBER(IF($M$4:$AD$4=1,(M146:AD146),""))))&gt;0,
            MAX(IF(
                ISNUMBER(M146:AD146),
                IF(
                    M$4:AD$4=1,
                    M146:AD146,
                    ""),
                "")),
            MAX(IF(
                ISNUMBER(M146:AD146),
                IF(
                    M$4:AD$4=2,
                    M146:AD146,
                    ""),
                ""))
        ),
        IF(
            Parameters!$D$16=1,
            IFERROR(
                AVERAGE(IF(
                    ISNUMBER(M146:AD146),
                    IF(
                        M$4:AD$4=1,
                        M146:AD146,
                        ""),
                    "")),
                AVERAGE(IF(
                    ISNUMBER(M146:AD146),
                    IF(
                        M$4:AD$4=2,
                        M146:AD146,
                        ""),
                    ""))
            ),
            IF(
                Parameters!$D$17=1,
                IFERROR(
                    IF(
                        OR(
                            IF(
                                ISNUMBER(M146:AD146),
                                IF(
                                    M$4:AD$4=1,
                                    M146:AD146,
                                    ""),
                                "")
                            =0),
                        0,
                        GEOMEAN(IF(
                            ISNUMBER(M146:AD146),
                            IF(
                                M$4:AD$4=1,
                                M146:AD146,
                                ""),
                            ""))
                    ),
                    IF(
                        OR(IF(
                            ISNUMBER(M146:AD146),
                            IF(
                                M$4:AD$4=2,
                                M146:AD146,
                                ""),
                            "")
                            =0),
                        0,
                        GEOMEAN(IF(
                            ISNUMBER(M146:AD146),
                            IF(
                                M$4:AD$4=2,
                                M146:AD146,
                                ""),
                            "")))
                )
            )
        )
    )
)</f>
        <v>0</v>
      </c>
      <c r="I146" s="191" cm="1">
        <f t="array" ref="I146">IF(
    SUM(IF(
            ISNUMBER(
                IF(
                    $M$5:$AD$5,
                    (M146:AD146),
                    "")),
            1,
            0))
        =0,
    NA(),
    IF(
        Parameters!$D$15=1,
        IF(
            SUM(--(ISNUMBER(IF($M$5:$AD$5=1,(M146:AD146),""))))&gt;0,
            MAX(IF(
                ISNUMBER(M146:AD146),
                IF(
                    M$5:AD$5=1,
                    M146:AD146,
                    ""),
                "")),
            MAX(IF(
                ISNUMBER(M146:AD146),
                IF(
                    M$5:AD$5=2,
                    M146:AD146,
                    ""),
                ""))
        ),
        IF(
            Parameters!$D$16=1,
            IFERROR(
                AVERAGE(IF(
                    ISNUMBER(M146:AD146),
                    IF(
                        M$5:AD$5=1,
                        M146:AD146,
                        ""),
                    "")),
                AVERAGE(IF(
                    ISNUMBER(M146:AD146),
                    IF(
                        M$5:AD$5=2,
                        M146:AD146,
                        ""),
                    ""))
            ),
            IF(
                Parameters!$D$17=1,
                IFERROR(
                    IF(
                        OR(
                            IF(
                                ISNUMBER(M146:AD146),
                                IF(
                                    M$5:AD$5=1,
                                    M146:AD146,
                                    ""),
                                "")
                            =0),
                        0,
                        GEOMEAN(IF(
                            ISNUMBER(M146:AD146),
                            IF(
                                M$5:AD$5=1,
                                M146:AD146,
                                ""),
                            ""))
                    ),
                    IF(
                        OR(IF(
                            ISNUMBER(M146:AD146),
                            IF(
                                M$5:AD$5=2,
                                M146:AD146,
                                ""),
                            "")
                            =0),
                        0,
                        GEOMEAN(IF(
                            ISNUMBER(M146:AD146),
                            IF(
                                M$5:AD$5=2,
                                M146:AD146,
                                ""),
                            "")))
                )
            )
        )
    )
)</f>
        <v>0</v>
      </c>
      <c r="J146" s="242">
        <v>45103</v>
      </c>
      <c r="K146" s="242">
        <v>44860</v>
      </c>
      <c r="L146" s="91" t="s">
        <v>236</v>
      </c>
      <c r="M146" s="192">
        <v>0</v>
      </c>
      <c r="N146" s="192">
        <v>0</v>
      </c>
      <c r="O146" s="192" t="s">
        <v>409</v>
      </c>
      <c r="P146" s="192">
        <v>0</v>
      </c>
      <c r="Q146" s="192" t="s">
        <v>409</v>
      </c>
      <c r="R146" s="192">
        <v>0</v>
      </c>
      <c r="S146" s="192" t="s">
        <v>409</v>
      </c>
      <c r="T146" s="192" t="s">
        <v>409</v>
      </c>
      <c r="U146" s="192">
        <v>55</v>
      </c>
      <c r="V146" s="192" t="s">
        <v>409</v>
      </c>
      <c r="W146" s="192" t="s">
        <v>409</v>
      </c>
      <c r="X146" s="192" t="s">
        <v>409</v>
      </c>
      <c r="Y146" s="192">
        <v>0</v>
      </c>
      <c r="Z146" s="192" t="s">
        <v>409</v>
      </c>
      <c r="AA146" s="34"/>
      <c r="AB146" s="34"/>
      <c r="AC146" s="192"/>
      <c r="AD146" s="192"/>
      <c r="AE146" s="192"/>
      <c r="AF146" s="192"/>
      <c r="AG146" s="192"/>
      <c r="AH146" s="192"/>
    </row>
    <row r="147" spans="1:34" x14ac:dyDescent="0.2">
      <c r="A147" s="84">
        <v>140</v>
      </c>
      <c r="B147" s="84" t="str">
        <f ca="1"/>
        <v>Namibia</v>
      </c>
      <c r="C147" s="84" t="str">
        <f ca="1"/>
        <v>NAM</v>
      </c>
      <c r="D147" s="219" t="str">
        <f ca="1"/>
        <v>SSF           Sub-Saharan Africa</v>
      </c>
      <c r="E147" s="219" t="str">
        <f ca="1"/>
        <v>IBRD</v>
      </c>
      <c r="F147" s="190" t="str">
        <f t="shared" ca="1" si="14"/>
        <v/>
      </c>
      <c r="G147" s="80">
        <f>IF(Parameters!$D$21 = 1, MAX(H147, I147),
IF(Parameters!$D$22 = 1, AVERAGE(H147,I147),
IF(Parameters!$D$23 = 1, IF(ISERROR(H147), I147, IFERROR(GEOMEAN(H147, I147), 0)),
IF(Parameters!$D$24, IF(AND(H147=10,I147=10),10,0),
IF(Parameters!$D$25, IF(AND(H147&gt;=7,I147&gt;=7),10,0),
IF(Parameters!$D$26, IF(AND(H147&gt;=7,I147&gt;=7), 10, IF(OR(AND(H147&gt;=7,I147&gt;=5),AND(H147&gt;=5,I147&gt;=7)),6,0)),
IF(Parameters!$D$27, IF(AND(H147&gt;=10,I147&gt;=10), 10, IF(OR(AND(H147&gt;=10,I147&gt;=5),AND(H147&gt;=5,I147&gt;=10)),6,0)),"no method")))))))</f>
        <v>0</v>
      </c>
      <c r="H147" s="80" cm="1">
        <f t="array" ref="H147">IF(
    SUM(IF(
            ISNUMBER(
                IF(
                    $M$4:$AD$4,
                    (M147:AD147),
                    "")),
            1,
            0))
        =0,
    NA(),
    IF(
        Parameters!$D$15=1,
        IF(
            SUM(--(ISNUMBER(IF($M$4:$AD$4=1,(M147:AD147),""))))&gt;0,
            MAX(IF(
                ISNUMBER(M147:AD147),
                IF(
                    M$4:AD$4=1,
                    M147:AD147,
                    ""),
                "")),
            MAX(IF(
                ISNUMBER(M147:AD147),
                IF(
                    M$4:AD$4=2,
                    M147:AD147,
                    ""),
                ""))
        ),
        IF(
            Parameters!$D$16=1,
            IFERROR(
                AVERAGE(IF(
                    ISNUMBER(M147:AD147),
                    IF(
                        M$4:AD$4=1,
                        M147:AD147,
                        ""),
                    "")),
                AVERAGE(IF(
                    ISNUMBER(M147:AD147),
                    IF(
                        M$4:AD$4=2,
                        M147:AD147,
                        ""),
                    ""))
            ),
            IF(
                Parameters!$D$17=1,
                IFERROR(
                    IF(
                        OR(
                            IF(
                                ISNUMBER(M147:AD147),
                                IF(
                                    M$4:AD$4=1,
                                    M147:AD147,
                                    ""),
                                "")
                            =0),
                        0,
                        GEOMEAN(IF(
                            ISNUMBER(M147:AD147),
                            IF(
                                M$4:AD$4=1,
                                M147:AD147,
                                ""),
                            ""))
                    ),
                    IF(
                        OR(IF(
                            ISNUMBER(M147:AD147),
                            IF(
                                M$4:AD$4=2,
                                M147:AD147,
                                ""),
                            "")
                            =0),
                        0,
                        GEOMEAN(IF(
                            ISNUMBER(M147:AD147),
                            IF(
                                M$4:AD$4=2,
                                M147:AD147,
                                ""),
                            "")))
                )
            )
        )
    )
)</f>
        <v>0</v>
      </c>
      <c r="I147" s="191" cm="1">
        <f t="array" ref="I147">IF(
    SUM(IF(
            ISNUMBER(
                IF(
                    $M$5:$AD$5,
                    (M147:AD147),
                    "")),
            1,
            0))
        =0,
    NA(),
    IF(
        Parameters!$D$15=1,
        IF(
            SUM(--(ISNUMBER(IF($M$5:$AD$5=1,(M147:AD147),""))))&gt;0,
            MAX(IF(
                ISNUMBER(M147:AD147),
                IF(
                    M$5:AD$5=1,
                    M147:AD147,
                    ""),
                "")),
            MAX(IF(
                ISNUMBER(M147:AD147),
                IF(
                    M$5:AD$5=2,
                    M147:AD147,
                    ""),
                ""))
        ),
        IF(
            Parameters!$D$16=1,
            IFERROR(
                AVERAGE(IF(
                    ISNUMBER(M147:AD147),
                    IF(
                        M$5:AD$5=1,
                        M147:AD147,
                        ""),
                    "")),
                AVERAGE(IF(
                    ISNUMBER(M147:AD147),
                    IF(
                        M$5:AD$5=2,
                        M147:AD147,
                        ""),
                    ""))
            ),
            IF(
                Parameters!$D$17=1,
                IFERROR(
                    IF(
                        OR(
                            IF(
                                ISNUMBER(M147:AD147),
                                IF(
                                    M$5:AD$5=1,
                                    M147:AD147,
                                    ""),
                                "")
                            =0),
                        0,
                        GEOMEAN(IF(
                            ISNUMBER(M147:AD147),
                            IF(
                                M$5:AD$5=1,
                                M147:AD147,
                                ""),
                            ""))
                    ),
                    IF(
                        OR(IF(
                            ISNUMBER(M147:AD147),
                            IF(
                                M$5:AD$5=2,
                                M147:AD147,
                                ""),
                            "")
                            =0),
                        0,
                        GEOMEAN(IF(
                            ISNUMBER(M147:AD147),
                            IF(
                                M$5:AD$5=2,
                                M147:AD147,
                                ""),
                            "")))
                )
            )
        )
    )
)</f>
        <v>0</v>
      </c>
      <c r="J147" s="242">
        <v>45103</v>
      </c>
      <c r="K147" s="242">
        <v>45034</v>
      </c>
      <c r="L147" s="91" t="s">
        <v>238</v>
      </c>
      <c r="M147" s="192">
        <v>0</v>
      </c>
      <c r="N147" s="192">
        <v>0</v>
      </c>
      <c r="O147" s="192" t="s">
        <v>409</v>
      </c>
      <c r="P147" s="192">
        <v>0</v>
      </c>
      <c r="Q147" s="192" t="s">
        <v>409</v>
      </c>
      <c r="R147" s="192">
        <v>0</v>
      </c>
      <c r="S147" s="192">
        <v>0</v>
      </c>
      <c r="T147" s="192" t="s">
        <v>409</v>
      </c>
      <c r="U147" s="192">
        <v>60.3</v>
      </c>
      <c r="V147" s="192" t="s">
        <v>409</v>
      </c>
      <c r="W147" s="192" t="s">
        <v>409</v>
      </c>
      <c r="X147" s="192" t="s">
        <v>409</v>
      </c>
      <c r="Y147" s="192">
        <v>0</v>
      </c>
      <c r="Z147" s="192">
        <v>-100</v>
      </c>
      <c r="AA147" s="34"/>
      <c r="AB147" s="34"/>
      <c r="AC147" s="192"/>
      <c r="AD147" s="192"/>
      <c r="AE147" s="192"/>
      <c r="AF147" s="192"/>
      <c r="AG147" s="192"/>
      <c r="AH147" s="192"/>
    </row>
    <row r="148" spans="1:34" x14ac:dyDescent="0.2">
      <c r="A148" s="84">
        <v>141</v>
      </c>
      <c r="B148" s="84" t="str">
        <f ca="1"/>
        <v>New Caledonia</v>
      </c>
      <c r="C148" s="84" t="str">
        <f ca="1"/>
        <v>NCL</v>
      </c>
      <c r="D148" s="219" t="str">
        <f ca="1"/>
        <v>EAS           East Asia &amp; Pacific</v>
      </c>
      <c r="E148" s="219" t="str">
        <f ca="1"/>
        <v>NA</v>
      </c>
      <c r="F148" s="190" t="str">
        <f t="shared" ca="1" si="14"/>
        <v/>
      </c>
      <c r="G148" s="80">
        <f>IF(Parameters!$D$21 = 1, MAX(H148, I148),
IF(Parameters!$D$22 = 1, AVERAGE(H148,I148),
IF(Parameters!$D$23 = 1, IF(ISERROR(H148), I148, IFERROR(GEOMEAN(H148, I148), 0)),
IF(Parameters!$D$24, IF(AND(H148=10,I148=10),10,0),
IF(Parameters!$D$25, IF(AND(H148&gt;=7,I148&gt;=7),10,0),
IF(Parameters!$D$26, IF(AND(H148&gt;=7,I148&gt;=7), 10, IF(OR(AND(H148&gt;=7,I148&gt;=5),AND(H148&gt;=5,I148&gt;=7)),6,0)),
IF(Parameters!$D$27, IF(AND(H148&gt;=10,I148&gt;=10), 10, IF(OR(AND(H148&gt;=10,I148&gt;=5),AND(H148&gt;=5,I148&gt;=10)),6,0)),"no method")))))))</f>
        <v>0</v>
      </c>
      <c r="H148" s="80" cm="1">
        <f t="array" ref="H148">IF(
    SUM(IF(
            ISNUMBER(
                IF(
                    $M$4:$AD$4,
                    (M148:AD148),
                    "")),
            1,
            0))
        =0,
    NA(),
    IF(
        Parameters!$D$15=1,
        IF(
            SUM(--(ISNUMBER(IF($M$4:$AD$4=1,(M148:AD148),""))))&gt;0,
            MAX(IF(
                ISNUMBER(M148:AD148),
                IF(
                    M$4:AD$4=1,
                    M148:AD148,
                    ""),
                "")),
            MAX(IF(
                ISNUMBER(M148:AD148),
                IF(
                    M$4:AD$4=2,
                    M148:AD148,
                    ""),
                ""))
        ),
        IF(
            Parameters!$D$16=1,
            IFERROR(
                AVERAGE(IF(
                    ISNUMBER(M148:AD148),
                    IF(
                        M$4:AD$4=1,
                        M148:AD148,
                        ""),
                    "")),
                AVERAGE(IF(
                    ISNUMBER(M148:AD148),
                    IF(
                        M$4:AD$4=2,
                        M148:AD148,
                        ""),
                    ""))
            ),
            IF(
                Parameters!$D$17=1,
                IFERROR(
                    IF(
                        OR(
                            IF(
                                ISNUMBER(M148:AD148),
                                IF(
                                    M$4:AD$4=1,
                                    M148:AD148,
                                    ""),
                                "")
                            =0),
                        0,
                        GEOMEAN(IF(
                            ISNUMBER(M148:AD148),
                            IF(
                                M$4:AD$4=1,
                                M148:AD148,
                                ""),
                            ""))
                    ),
                    IF(
                        OR(IF(
                            ISNUMBER(M148:AD148),
                            IF(
                                M$4:AD$4=2,
                                M148:AD148,
                                ""),
                            "")
                            =0),
                        0,
                        GEOMEAN(IF(
                            ISNUMBER(M148:AD148),
                            IF(
                                M$4:AD$4=2,
                                M148:AD148,
                                ""),
                            "")))
                )
            )
        )
    )
)</f>
        <v>0</v>
      </c>
      <c r="I148" s="191" cm="1">
        <f t="array" ref="I148">IF(
    SUM(IF(
            ISNUMBER(
                IF(
                    $M$5:$AD$5,
                    (M148:AD148),
                    "")),
            1,
            0))
        =0,
    NA(),
    IF(
        Parameters!$D$15=1,
        IF(
            SUM(--(ISNUMBER(IF($M$5:$AD$5=1,(M148:AD148),""))))&gt;0,
            MAX(IF(
                ISNUMBER(M148:AD148),
                IF(
                    M$5:AD$5=1,
                    M148:AD148,
                    ""),
                "")),
            MAX(IF(
                ISNUMBER(M148:AD148),
                IF(
                    M$5:AD$5=2,
                    M148:AD148,
                    ""),
                ""))
        ),
        IF(
            Parameters!$D$16=1,
            IFERROR(
                AVERAGE(IF(
                    ISNUMBER(M148:AD148),
                    IF(
                        M$5:AD$5=1,
                        M148:AD148,
                        ""),
                    "")),
                AVERAGE(IF(
                    ISNUMBER(M148:AD148),
                    IF(
                        M$5:AD$5=2,
                        M148:AD148,
                        ""),
                    ""))
            ),
            IF(
                Parameters!$D$17=1,
                IFERROR(
                    IF(
                        OR(
                            IF(
                                ISNUMBER(M148:AD148),
                                IF(
                                    M$5:AD$5=1,
                                    M148:AD148,
                                    ""),
                                "")
                            =0),
                        0,
                        GEOMEAN(IF(
                            ISNUMBER(M148:AD148),
                            IF(
                                M$5:AD$5=1,
                                M148:AD148,
                                ""),
                            ""))
                    ),
                    IF(
                        OR(IF(
                            ISNUMBER(M148:AD148),
                            IF(
                                M$5:AD$5=2,
                                M148:AD148,
                                ""),
                            "")
                            =0),
                        0,
                        GEOMEAN(IF(
                            ISNUMBER(M148:AD148),
                            IF(
                                M$5:AD$5=2,
                                M148:AD148,
                                ""),
                            "")))
                )
            )
        )
    )
)</f>
        <v>0</v>
      </c>
      <c r="J148" s="242" t="s">
        <v>409</v>
      </c>
      <c r="K148" s="242" t="s">
        <v>409</v>
      </c>
      <c r="L148" s="91" t="s">
        <v>711</v>
      </c>
      <c r="M148" s="192">
        <v>0</v>
      </c>
      <c r="N148" s="192" t="s">
        <v>409</v>
      </c>
      <c r="O148" s="192" t="s">
        <v>409</v>
      </c>
      <c r="P148" s="192">
        <v>0</v>
      </c>
      <c r="Q148" s="192" t="s">
        <v>409</v>
      </c>
      <c r="R148" s="192" t="s">
        <v>409</v>
      </c>
      <c r="S148" s="192" t="s">
        <v>409</v>
      </c>
      <c r="T148" s="192" t="s">
        <v>409</v>
      </c>
      <c r="U148" s="192" t="s">
        <v>409</v>
      </c>
      <c r="V148" s="192" t="s">
        <v>409</v>
      </c>
      <c r="W148" s="192" t="s">
        <v>409</v>
      </c>
      <c r="X148" s="192" t="s">
        <v>409</v>
      </c>
      <c r="Y148" s="192" t="s">
        <v>409</v>
      </c>
      <c r="Z148" s="192" t="s">
        <v>409</v>
      </c>
      <c r="AA148" s="34"/>
      <c r="AB148" s="34"/>
      <c r="AC148" s="192"/>
      <c r="AD148" s="192"/>
      <c r="AE148" s="192"/>
      <c r="AF148" s="192"/>
      <c r="AG148" s="192"/>
      <c r="AH148" s="192"/>
    </row>
    <row r="149" spans="1:34" x14ac:dyDescent="0.2">
      <c r="A149" s="84">
        <v>142</v>
      </c>
      <c r="B149" s="84" t="str">
        <f ca="1"/>
        <v>Niger</v>
      </c>
      <c r="C149" s="84" t="str">
        <f ca="1"/>
        <v>NER</v>
      </c>
      <c r="D149" s="219" t="str">
        <f ca="1"/>
        <v>SSF           Sub-Saharan Africa</v>
      </c>
      <c r="E149" s="219" t="str">
        <f ca="1"/>
        <v>IDA</v>
      </c>
      <c r="F149" s="190" t="str">
        <f t="shared" ca="1" si="14"/>
        <v/>
      </c>
      <c r="G149" s="80">
        <f>IF(Parameters!$D$21 = 1, MAX(H149, I149),
IF(Parameters!$D$22 = 1, AVERAGE(H149,I149),
IF(Parameters!$D$23 = 1, IF(ISERROR(H149), I149, IFERROR(GEOMEAN(H149, I149), 0)),
IF(Parameters!$D$24, IF(AND(H149=10,I149=10),10,0),
IF(Parameters!$D$25, IF(AND(H149&gt;=7,I149&gt;=7),10,0),
IF(Parameters!$D$26, IF(AND(H149&gt;=7,I149&gt;=7), 10, IF(OR(AND(H149&gt;=7,I149&gt;=5),AND(H149&gt;=5,I149&gt;=7)),6,0)),
IF(Parameters!$D$27, IF(AND(H149&gt;=10,I149&gt;=10), 10, IF(OR(AND(H149&gt;=10,I149&gt;=5),AND(H149&gt;=5,I149&gt;=10)),6,0)),"no method")))))))</f>
        <v>10</v>
      </c>
      <c r="H149" s="80" cm="1">
        <f t="array" ref="H149">IF(
    SUM(IF(
            ISNUMBER(
                IF(
                    $M$4:$AD$4,
                    (M149:AD149),
                    "")),
            1,
            0))
        =0,
    NA(),
    IF(
        Parameters!$D$15=1,
        IF(
            SUM(--(ISNUMBER(IF($M$4:$AD$4=1,(M149:AD149),""))))&gt;0,
            MAX(IF(
                ISNUMBER(M149:AD149),
                IF(
                    M$4:AD$4=1,
                    M149:AD149,
                    ""),
                "")),
            MAX(IF(
                ISNUMBER(M149:AD149),
                IF(
                    M$4:AD$4=2,
                    M149:AD149,
                    ""),
                ""))
        ),
        IF(
            Parameters!$D$16=1,
            IFERROR(
                AVERAGE(IF(
                    ISNUMBER(M149:AD149),
                    IF(
                        M$4:AD$4=1,
                        M149:AD149,
                        ""),
                    "")),
                AVERAGE(IF(
                    ISNUMBER(M149:AD149),
                    IF(
                        M$4:AD$4=2,
                        M149:AD149,
                        ""),
                    ""))
            ),
            IF(
                Parameters!$D$17=1,
                IFERROR(
                    IF(
                        OR(
                            IF(
                                ISNUMBER(M149:AD149),
                                IF(
                                    M$4:AD$4=1,
                                    M149:AD149,
                                    ""),
                                "")
                            =0),
                        0,
                        GEOMEAN(IF(
                            ISNUMBER(M149:AD149),
                            IF(
                                M$4:AD$4=1,
                                M149:AD149,
                                ""),
                            ""))
                    ),
                    IF(
                        OR(IF(
                            ISNUMBER(M149:AD149),
                            IF(
                                M$4:AD$4=2,
                                M149:AD149,
                                ""),
                            "")
                            =0),
                        0,
                        GEOMEAN(IF(
                            ISNUMBER(M149:AD149),
                            IF(
                                M$4:AD$4=2,
                                M149:AD149,
                                ""),
                            "")))
                )
            )
        )
    )
)</f>
        <v>10</v>
      </c>
      <c r="I149" s="191" cm="1">
        <f t="array" ref="I149">IF(
    SUM(IF(
            ISNUMBER(
                IF(
                    $M$5:$AD$5,
                    (M149:AD149),
                    "")),
            1,
            0))
        =0,
    NA(),
    IF(
        Parameters!$D$15=1,
        IF(
            SUM(--(ISNUMBER(IF($M$5:$AD$5=1,(M149:AD149),""))))&gt;0,
            MAX(IF(
                ISNUMBER(M149:AD149),
                IF(
                    M$5:AD$5=1,
                    M149:AD149,
                    ""),
                "")),
            MAX(IF(
                ISNUMBER(M149:AD149),
                IF(
                    M$5:AD$5=2,
                    M149:AD149,
                    ""),
                ""))
        ),
        IF(
            Parameters!$D$16=1,
            IFERROR(
                AVERAGE(IF(
                    ISNUMBER(M149:AD149),
                    IF(
                        M$5:AD$5=1,
                        M149:AD149,
                        ""),
                    "")),
                AVERAGE(IF(
                    ISNUMBER(M149:AD149),
                    IF(
                        M$5:AD$5=2,
                        M149:AD149,
                        ""),
                    ""))
            ),
            IF(
                Parameters!$D$17=1,
                IFERROR(
                    IF(
                        OR(
                            IF(
                                ISNUMBER(M149:AD149),
                                IF(
                                    M$5:AD$5=1,
                                    M149:AD149,
                                    ""),
                                "")
                            =0),
                        0,
                        GEOMEAN(IF(
                            ISNUMBER(M149:AD149),
                            IF(
                                M$5:AD$5=1,
                                M149:AD149,
                                ""),
                            ""))
                    ),
                    IF(
                        OR(IF(
                            ISNUMBER(M149:AD149),
                            IF(
                                M$5:AD$5=2,
                                M149:AD149,
                                ""),
                            "")
                            =0),
                        0,
                        GEOMEAN(IF(
                            ISNUMBER(M149:AD149),
                            IF(
                                M$5:AD$5=2,
                                M149:AD149,
                                ""),
                            "")))
                )
            )
        )
    )
)</f>
        <v>10</v>
      </c>
      <c r="J149" s="242">
        <v>44778</v>
      </c>
      <c r="K149" s="242">
        <v>45272</v>
      </c>
      <c r="L149" s="91" t="s">
        <v>240</v>
      </c>
      <c r="M149" s="192">
        <v>10</v>
      </c>
      <c r="N149" s="192">
        <v>6.9721291233021701</v>
      </c>
      <c r="O149" s="192">
        <v>10</v>
      </c>
      <c r="P149" s="192">
        <v>10</v>
      </c>
      <c r="Q149" s="192" t="s">
        <v>409</v>
      </c>
      <c r="R149" s="192">
        <v>1.78571428571427</v>
      </c>
      <c r="S149" s="192">
        <v>0</v>
      </c>
      <c r="T149" s="192" t="s">
        <v>622</v>
      </c>
      <c r="U149" s="192">
        <v>93.4</v>
      </c>
      <c r="V149" s="192">
        <v>1.08761723478351</v>
      </c>
      <c r="W149" s="192" t="s">
        <v>853</v>
      </c>
      <c r="X149" s="192" t="s">
        <v>409</v>
      </c>
      <c r="Y149" s="192">
        <v>3.5714285714285497E-2</v>
      </c>
      <c r="Z149" s="192">
        <v>-19.6652719665272</v>
      </c>
      <c r="AA149" s="34"/>
      <c r="AB149" s="34"/>
      <c r="AC149" s="192"/>
      <c r="AD149" s="192"/>
      <c r="AE149" s="192"/>
      <c r="AF149" s="192"/>
      <c r="AG149" s="192"/>
      <c r="AH149" s="192"/>
    </row>
    <row r="150" spans="1:34" x14ac:dyDescent="0.2">
      <c r="A150" s="84">
        <v>143</v>
      </c>
      <c r="B150" s="84" t="str">
        <f ca="1"/>
        <v>Nigeria</v>
      </c>
      <c r="C150" s="84" t="str">
        <f ca="1"/>
        <v>NGA</v>
      </c>
      <c r="D150" s="219" t="str">
        <f ca="1"/>
        <v>SSF           Sub-Saharan Africa</v>
      </c>
      <c r="E150" s="219" t="str">
        <f ca="1"/>
        <v>Blend</v>
      </c>
      <c r="F150" s="190" t="str">
        <f t="shared" ca="1" si="14"/>
        <v/>
      </c>
      <c r="G150" s="80">
        <f>IF(Parameters!$D$21 = 1, MAX(H150, I150),
IF(Parameters!$D$22 = 1, AVERAGE(H150,I150),
IF(Parameters!$D$23 = 1, IF(ISERROR(H150), I150, IFERROR(GEOMEAN(H150, I150), 0)),
IF(Parameters!$D$24, IF(AND(H150=10,I150=10),10,0),
IF(Parameters!$D$25, IF(AND(H150&gt;=7,I150&gt;=7),10,0),
IF(Parameters!$D$26, IF(AND(H150&gt;=7,I150&gt;=7), 10, IF(OR(AND(H150&gt;=7,I150&gt;=5),AND(H150&gt;=5,I150&gt;=7)),6,0)),
IF(Parameters!$D$27, IF(AND(H150&gt;=10,I150&gt;=10), 10, IF(OR(AND(H150&gt;=10,I150&gt;=5),AND(H150&gt;=5,I150&gt;=10)),6,0)),"no method")))))))</f>
        <v>2.734689106155753</v>
      </c>
      <c r="H150" s="80" cm="1">
        <f t="array" ref="H150">IF(
    SUM(IF(
            ISNUMBER(
                IF(
                    $M$4:$AD$4,
                    (M150:AD150),
                    "")),
            1,
            0))
        =0,
    NA(),
    IF(
        Parameters!$D$15=1,
        IF(
            SUM(--(ISNUMBER(IF($M$4:$AD$4=1,(M150:AD150),""))))&gt;0,
            MAX(IF(
                ISNUMBER(M150:AD150),
                IF(
                    M$4:AD$4=1,
                    M150:AD150,
                    ""),
                "")),
            MAX(IF(
                ISNUMBER(M150:AD150),
                IF(
                    M$4:AD$4=2,
                    M150:AD150,
                    ""),
                ""))
        ),
        IF(
            Parameters!$D$16=1,
            IFERROR(
                AVERAGE(IF(
                    ISNUMBER(M150:AD150),
                    IF(
                        M$4:AD$4=1,
                        M150:AD150,
                        ""),
                    "")),
                AVERAGE(IF(
                    ISNUMBER(M150:AD150),
                    IF(
                        M$4:AD$4=2,
                        M150:AD150,
                        ""),
                    ""))
            ),
            IF(
                Parameters!$D$17=1,
                IFERROR(
                    IF(
                        OR(
                            IF(
                                ISNUMBER(M150:AD150),
                                IF(
                                    M$4:AD$4=1,
                                    M150:AD150,
                                    ""),
                                "")
                            =0),
                        0,
                        GEOMEAN(IF(
                            ISNUMBER(M150:AD150),
                            IF(
                                M$4:AD$4=1,
                                M150:AD150,
                                ""),
                            ""))
                    ),
                    IF(
                        OR(IF(
                            ISNUMBER(M150:AD150),
                            IF(
                                M$4:AD$4=2,
                                M150:AD150,
                                ""),
                            "")
                            =0),
                        0,
                        GEOMEAN(IF(
                            ISNUMBER(M150:AD150),
                            IF(
                                M$4:AD$4=2,
                                M150:AD150,
                                ""),
                            "")))
                )
            )
        )
    )
)</f>
        <v>10</v>
      </c>
      <c r="I150" s="191" cm="1">
        <f t="array" ref="I150">IF(
    SUM(IF(
            ISNUMBER(
                IF(
                    $M$5:$AD$5,
                    (M150:AD150),
                    "")),
            1,
            0))
        =0,
    NA(),
    IF(
        Parameters!$D$15=1,
        IF(
            SUM(--(ISNUMBER(IF($M$5:$AD$5=1,(M150:AD150),""))))&gt;0,
            MAX(IF(
                ISNUMBER(M150:AD150),
                IF(
                    M$5:AD$5=1,
                    M150:AD150,
                    ""),
                "")),
            MAX(IF(
                ISNUMBER(M150:AD150),
                IF(
                    M$5:AD$5=2,
                    M150:AD150,
                    ""),
                ""))
        ),
        IF(
            Parameters!$D$16=1,
            IFERROR(
                AVERAGE(IF(
                    ISNUMBER(M150:AD150),
                    IF(
                        M$5:AD$5=1,
                        M150:AD150,
                        ""),
                    "")),
                AVERAGE(IF(
                    ISNUMBER(M150:AD150),
                    IF(
                        M$5:AD$5=2,
                        M150:AD150,
                        ""),
                    ""))
            ),
            IF(
                Parameters!$D$17=1,
                IFERROR(
                    IF(
                        OR(
                            IF(
                                ISNUMBER(M150:AD150),
                                IF(
                                    M$5:AD$5=1,
                                    M150:AD150,
                                    ""),
                                "")
                            =0),
                        0,
                        GEOMEAN(IF(
                            ISNUMBER(M150:AD150),
                            IF(
                                M$5:AD$5=1,
                                M150:AD150,
                                ""),
                            ""))
                    ),
                    IF(
                        OR(IF(
                            ISNUMBER(M150:AD150),
                            IF(
                                M$5:AD$5=2,
                                M150:AD150,
                                ""),
                            "")
                            =0),
                        0,
                        GEOMEAN(IF(
                            ISNUMBER(M150:AD150),
                            IF(
                                M$5:AD$5=2,
                                M150:AD150,
                                ""),
                            "")))
                )
            )
        )
    )
)</f>
        <v>0.74785245073269502</v>
      </c>
      <c r="J150" s="242">
        <v>44778</v>
      </c>
      <c r="K150" s="242">
        <v>44753</v>
      </c>
      <c r="L150" s="91" t="s">
        <v>242</v>
      </c>
      <c r="M150" s="192">
        <v>10</v>
      </c>
      <c r="N150" s="192">
        <v>7.9864173575586497</v>
      </c>
      <c r="O150" s="192">
        <v>0</v>
      </c>
      <c r="P150" s="192">
        <v>0</v>
      </c>
      <c r="Q150" s="192" t="s">
        <v>409</v>
      </c>
      <c r="R150" s="192">
        <v>0</v>
      </c>
      <c r="S150" s="192">
        <v>0.74785245073269502</v>
      </c>
      <c r="T150" s="192" t="s">
        <v>622</v>
      </c>
      <c r="U150" s="192">
        <v>98</v>
      </c>
      <c r="V150" s="192">
        <v>-1.5137918525282601</v>
      </c>
      <c r="W150" s="192" t="s">
        <v>409</v>
      </c>
      <c r="X150" s="192" t="s">
        <v>409</v>
      </c>
      <c r="Y150" s="192">
        <v>0</v>
      </c>
      <c r="Z150" s="192">
        <v>1.8696311268317301</v>
      </c>
      <c r="AA150" s="34"/>
      <c r="AB150" s="34"/>
      <c r="AC150" s="192"/>
      <c r="AD150" s="192"/>
      <c r="AE150" s="192"/>
      <c r="AF150" s="192"/>
      <c r="AG150" s="192"/>
      <c r="AH150" s="192"/>
    </row>
    <row r="151" spans="1:34" x14ac:dyDescent="0.2">
      <c r="A151" s="84">
        <v>144</v>
      </c>
      <c r="B151" s="84" t="str">
        <f ca="1"/>
        <v>Nicaragua</v>
      </c>
      <c r="C151" s="84" t="str">
        <f ca="1"/>
        <v>NIC</v>
      </c>
      <c r="D151" s="219" t="str">
        <f ca="1"/>
        <v>LCN           Latin America &amp; Caribbean</v>
      </c>
      <c r="E151" s="219" t="str">
        <f ca="1"/>
        <v>IDA</v>
      </c>
      <c r="F151" s="190" t="str">
        <f t="shared" ca="1" si="14"/>
        <v/>
      </c>
      <c r="G151" s="80">
        <f>IF(Parameters!$D$21 = 1, MAX(H151, I151),
IF(Parameters!$D$22 = 1, AVERAGE(H151,I151),
IF(Parameters!$D$23 = 1, IF(ISERROR(H151), I151, IFERROR(GEOMEAN(H151, I151), 0)),
IF(Parameters!$D$24, IF(AND(H151=10,I151=10),10,0),
IF(Parameters!$D$25, IF(AND(H151&gt;=7,I151&gt;=7),10,0),
IF(Parameters!$D$26, IF(AND(H151&gt;=7,I151&gt;=7), 10, IF(OR(AND(H151&gt;=7,I151&gt;=5),AND(H151&gt;=5,I151&gt;=7)),6,0)),
IF(Parameters!$D$27, IF(AND(H151&gt;=10,I151&gt;=10), 10, IF(OR(AND(H151&gt;=10,I151&gt;=5),AND(H151&gt;=5,I151&gt;=10)),6,0)),"no method")))))))</f>
        <v>0</v>
      </c>
      <c r="H151" s="80" cm="1">
        <f t="array" ref="H151">IF(
    SUM(IF(
            ISNUMBER(
                IF(
                    $M$4:$AD$4,
                    (M151:AD151),
                    "")),
            1,
            0))
        =0,
    NA(),
    IF(
        Parameters!$D$15=1,
        IF(
            SUM(--(ISNUMBER(IF($M$4:$AD$4=1,(M151:AD151),""))))&gt;0,
            MAX(IF(
                ISNUMBER(M151:AD151),
                IF(
                    M$4:AD$4=1,
                    M151:AD151,
                    ""),
                "")),
            MAX(IF(
                ISNUMBER(M151:AD151),
                IF(
                    M$4:AD$4=2,
                    M151:AD151,
                    ""),
                ""))
        ),
        IF(
            Parameters!$D$16=1,
            IFERROR(
                AVERAGE(IF(
                    ISNUMBER(M151:AD151),
                    IF(
                        M$4:AD$4=1,
                        M151:AD151,
                        ""),
                    "")),
                AVERAGE(IF(
                    ISNUMBER(M151:AD151),
                    IF(
                        M$4:AD$4=2,
                        M151:AD151,
                        ""),
                    ""))
            ),
            IF(
                Parameters!$D$17=1,
                IFERROR(
                    IF(
                        OR(
                            IF(
                                ISNUMBER(M151:AD151),
                                IF(
                                    M$4:AD$4=1,
                                    M151:AD151,
                                    ""),
                                "")
                            =0),
                        0,
                        GEOMEAN(IF(
                            ISNUMBER(M151:AD151),
                            IF(
                                M$4:AD$4=1,
                                M151:AD151,
                                ""),
                            ""))
                    ),
                    IF(
                        OR(IF(
                            ISNUMBER(M151:AD151),
                            IF(
                                M$4:AD$4=2,
                                M151:AD151,
                                ""),
                            "")
                            =0),
                        0,
                        GEOMEAN(IF(
                            ISNUMBER(M151:AD151),
                            IF(
                                M$4:AD$4=2,
                                M151:AD151,
                                ""),
                            "")))
                )
            )
        )
    )
)</f>
        <v>3.5103192802963399</v>
      </c>
      <c r="I151" s="191" cm="1">
        <f t="array" ref="I151">IF(
    SUM(IF(
            ISNUMBER(
                IF(
                    $M$5:$AD$5,
                    (M151:AD151),
                    "")),
            1,
            0))
        =0,
    NA(),
    IF(
        Parameters!$D$15=1,
        IF(
            SUM(--(ISNUMBER(IF($M$5:$AD$5=1,(M151:AD151),""))))&gt;0,
            MAX(IF(
                ISNUMBER(M151:AD151),
                IF(
                    M$5:AD$5=1,
                    M151:AD151,
                    ""),
                "")),
            MAX(IF(
                ISNUMBER(M151:AD151),
                IF(
                    M$5:AD$5=2,
                    M151:AD151,
                    ""),
                ""))
        ),
        IF(
            Parameters!$D$16=1,
            IFERROR(
                AVERAGE(IF(
                    ISNUMBER(M151:AD151),
                    IF(
                        M$5:AD$5=1,
                        M151:AD151,
                        ""),
                    "")),
                AVERAGE(IF(
                    ISNUMBER(M151:AD151),
                    IF(
                        M$5:AD$5=2,
                        M151:AD151,
                        ""),
                    ""))
            ),
            IF(
                Parameters!$D$17=1,
                IFERROR(
                    IF(
                        OR(
                            IF(
                                ISNUMBER(M151:AD151),
                                IF(
                                    M$5:AD$5=1,
                                    M151:AD151,
                                    ""),
                                "")
                            =0),
                        0,
                        GEOMEAN(IF(
                            ISNUMBER(M151:AD151),
                            IF(
                                M$5:AD$5=1,
                                M151:AD151,
                                ""),
                            ""))
                    ),
                    IF(
                        OR(IF(
                            ISNUMBER(M151:AD151),
                            IF(
                                M$5:AD$5=2,
                                M151:AD151,
                                ""),
                            "")
                            =0),
                        0,
                        GEOMEAN(IF(
                            ISNUMBER(M151:AD151),
                            IF(
                                M$5:AD$5=2,
                                M151:AD151,
                                ""),
                            "")))
                )
            )
        )
    )
)</f>
        <v>0</v>
      </c>
      <c r="J151" s="242">
        <v>44860</v>
      </c>
      <c r="K151" s="242">
        <v>45218</v>
      </c>
      <c r="L151" s="91" t="s">
        <v>244</v>
      </c>
      <c r="M151" s="192">
        <v>0</v>
      </c>
      <c r="N151" s="192">
        <v>3.5103192802963399</v>
      </c>
      <c r="O151" s="192" t="s">
        <v>409</v>
      </c>
      <c r="P151" s="192">
        <v>0</v>
      </c>
      <c r="Q151" s="192" t="s">
        <v>409</v>
      </c>
      <c r="R151" s="192">
        <v>0</v>
      </c>
      <c r="S151" s="192">
        <v>0</v>
      </c>
      <c r="T151" s="192" t="s">
        <v>409</v>
      </c>
      <c r="U151" s="192">
        <v>77.7</v>
      </c>
      <c r="V151" s="192" t="s">
        <v>409</v>
      </c>
      <c r="W151" s="192" t="s">
        <v>409</v>
      </c>
      <c r="X151" s="192" t="s">
        <v>409</v>
      </c>
      <c r="Y151" s="192">
        <v>-0.25</v>
      </c>
      <c r="Z151" s="192">
        <v>-100</v>
      </c>
      <c r="AA151" s="34"/>
      <c r="AB151" s="34"/>
      <c r="AC151" s="192"/>
      <c r="AD151" s="192"/>
      <c r="AE151" s="192"/>
      <c r="AF151" s="192"/>
      <c r="AG151" s="192"/>
      <c r="AH151" s="192"/>
    </row>
    <row r="152" spans="1:34" x14ac:dyDescent="0.2">
      <c r="A152" s="84">
        <v>145</v>
      </c>
      <c r="B152" s="84" t="str">
        <f ca="1"/>
        <v>Netherlands</v>
      </c>
      <c r="C152" s="84" t="str">
        <f ca="1"/>
        <v>NLD</v>
      </c>
      <c r="D152" s="219" t="str">
        <f ca="1"/>
        <v>ECS           Europe &amp; Central Asia</v>
      </c>
      <c r="E152" s="219" t="str">
        <f ca="1"/>
        <v>NA</v>
      </c>
      <c r="F152" s="190" t="str">
        <f t="shared" ca="1" si="14"/>
        <v/>
      </c>
      <c r="G152" s="80">
        <f>IF(Parameters!$D$21 = 1, MAX(H152, I152),
IF(Parameters!$D$22 = 1, AVERAGE(H152,I152),
IF(Parameters!$D$23 = 1, IF(ISERROR(H152), I152, IFERROR(GEOMEAN(H152, I152), 0)),
IF(Parameters!$D$24, IF(AND(H152=10,I152=10),10,0),
IF(Parameters!$D$25, IF(AND(H152&gt;=7,I152&gt;=7),10,0),
IF(Parameters!$D$26, IF(AND(H152&gt;=7,I152&gt;=7), 10, IF(OR(AND(H152&gt;=7,I152&gt;=5),AND(H152&gt;=5,I152&gt;=7)),6,0)),
IF(Parameters!$D$27, IF(AND(H152&gt;=10,I152&gt;=10), 10, IF(OR(AND(H152&gt;=10,I152&gt;=5),AND(H152&gt;=5,I152&gt;=10)),6,0)),"no method")))))))</f>
        <v>0</v>
      </c>
      <c r="H152" s="80" cm="1">
        <f t="array" ref="H152">IF(
    SUM(IF(
            ISNUMBER(
                IF(
                    $M$4:$AD$4,
                    (M152:AD152),
                    "")),
            1,
            0))
        =0,
    NA(),
    IF(
        Parameters!$D$15=1,
        IF(
            SUM(--(ISNUMBER(IF($M$4:$AD$4=1,(M152:AD152),""))))&gt;0,
            MAX(IF(
                ISNUMBER(M152:AD152),
                IF(
                    M$4:AD$4=1,
                    M152:AD152,
                    ""),
                "")),
            MAX(IF(
                ISNUMBER(M152:AD152),
                IF(
                    M$4:AD$4=2,
                    M152:AD152,
                    ""),
                ""))
        ),
        IF(
            Parameters!$D$16=1,
            IFERROR(
                AVERAGE(IF(
                    ISNUMBER(M152:AD152),
                    IF(
                        M$4:AD$4=1,
                        M152:AD152,
                        ""),
                    "")),
                AVERAGE(IF(
                    ISNUMBER(M152:AD152),
                    IF(
                        M$4:AD$4=2,
                        M152:AD152,
                        ""),
                    ""))
            ),
            IF(
                Parameters!$D$17=1,
                IFERROR(
                    IF(
                        OR(
                            IF(
                                ISNUMBER(M152:AD152),
                                IF(
                                    M$4:AD$4=1,
                                    M152:AD152,
                                    ""),
                                "")
                            =0),
                        0,
                        GEOMEAN(IF(
                            ISNUMBER(M152:AD152),
                            IF(
                                M$4:AD$4=1,
                                M152:AD152,
                                ""),
                            ""))
                    ),
                    IF(
                        OR(IF(
                            ISNUMBER(M152:AD152),
                            IF(
                                M$4:AD$4=2,
                                M152:AD152,
                                ""),
                            "")
                            =0),
                        0,
                        GEOMEAN(IF(
                            ISNUMBER(M152:AD152),
                            IF(
                                M$4:AD$4=2,
                                M152:AD152,
                                ""),
                            "")))
                )
            )
        )
    )
)</f>
        <v>0</v>
      </c>
      <c r="I152" s="191" cm="1">
        <f t="array" ref="I152">IF(
    SUM(IF(
            ISNUMBER(
                IF(
                    $M$5:$AD$5,
                    (M152:AD152),
                    "")),
            1,
            0))
        =0,
    NA(),
    IF(
        Parameters!$D$15=1,
        IF(
            SUM(--(ISNUMBER(IF($M$5:$AD$5=1,(M152:AD152),""))))&gt;0,
            MAX(IF(
                ISNUMBER(M152:AD152),
                IF(
                    M$5:AD$5=1,
                    M152:AD152,
                    ""),
                "")),
            MAX(IF(
                ISNUMBER(M152:AD152),
                IF(
                    M$5:AD$5=2,
                    M152:AD152,
                    ""),
                ""))
        ),
        IF(
            Parameters!$D$16=1,
            IFERROR(
                AVERAGE(IF(
                    ISNUMBER(M152:AD152),
                    IF(
                        M$5:AD$5=1,
                        M152:AD152,
                        ""),
                    "")),
                AVERAGE(IF(
                    ISNUMBER(M152:AD152),
                    IF(
                        M$5:AD$5=2,
                        M152:AD152,
                        ""),
                    ""))
            ),
            IF(
                Parameters!$D$17=1,
                IFERROR(
                    IF(
                        OR(
                            IF(
                                ISNUMBER(M152:AD152),
                                IF(
                                    M$5:AD$5=1,
                                    M152:AD152,
                                    ""),
                                "")
                            =0),
                        0,
                        GEOMEAN(IF(
                            ISNUMBER(M152:AD152),
                            IF(
                                M$5:AD$5=1,
                                M152:AD152,
                                ""),
                            ""))
                    ),
                    IF(
                        OR(IF(
                            ISNUMBER(M152:AD152),
                            IF(
                                M$5:AD$5=2,
                                M152:AD152,
                                ""),
                            "")
                            =0),
                        0,
                        GEOMEAN(IF(
                            ISNUMBER(M152:AD152),
                            IF(
                                M$5:AD$5=2,
                                M152:AD152,
                                ""),
                            "")))
                )
            )
        )
    )
)</f>
        <v>0</v>
      </c>
      <c r="J152" s="242">
        <v>45103</v>
      </c>
      <c r="K152" s="242">
        <v>44860</v>
      </c>
      <c r="L152" s="91" t="s">
        <v>246</v>
      </c>
      <c r="M152" s="192">
        <v>0</v>
      </c>
      <c r="N152" s="192">
        <v>0</v>
      </c>
      <c r="O152" s="192" t="s">
        <v>409</v>
      </c>
      <c r="P152" s="192">
        <v>0</v>
      </c>
      <c r="Q152" s="192" t="s">
        <v>409</v>
      </c>
      <c r="R152" s="192">
        <v>0</v>
      </c>
      <c r="S152" s="192" t="s">
        <v>409</v>
      </c>
      <c r="T152" s="192" t="s">
        <v>409</v>
      </c>
      <c r="U152" s="192">
        <v>21</v>
      </c>
      <c r="V152" s="192" t="s">
        <v>409</v>
      </c>
      <c r="W152" s="192" t="s">
        <v>409</v>
      </c>
      <c r="X152" s="192" t="s">
        <v>409</v>
      </c>
      <c r="Y152" s="192">
        <v>0</v>
      </c>
      <c r="Z152" s="192" t="s">
        <v>409</v>
      </c>
      <c r="AA152" s="34"/>
      <c r="AB152" s="34"/>
      <c r="AC152" s="192"/>
      <c r="AD152" s="192"/>
      <c r="AE152" s="192"/>
      <c r="AF152" s="192"/>
      <c r="AG152" s="192"/>
      <c r="AH152" s="192"/>
    </row>
    <row r="153" spans="1:34" x14ac:dyDescent="0.2">
      <c r="A153" s="84">
        <v>146</v>
      </c>
      <c r="B153" s="84" t="str">
        <f ca="1"/>
        <v>Norway</v>
      </c>
      <c r="C153" s="84" t="str">
        <f ca="1"/>
        <v>NOR</v>
      </c>
      <c r="D153" s="219" t="str">
        <f ca="1"/>
        <v>ECS           Europe &amp; Central Asia</v>
      </c>
      <c r="E153" s="219" t="str">
        <f ca="1"/>
        <v>NA</v>
      </c>
      <c r="F153" s="190" t="str">
        <f t="shared" ca="1" si="14"/>
        <v/>
      </c>
      <c r="G153" s="80">
        <f>IF(Parameters!$D$21 = 1, MAX(H153, I153),
IF(Parameters!$D$22 = 1, AVERAGE(H153,I153),
IF(Parameters!$D$23 = 1, IF(ISERROR(H153), I153, IFERROR(GEOMEAN(H153, I153), 0)),
IF(Parameters!$D$24, IF(AND(H153=10,I153=10),10,0),
IF(Parameters!$D$25, IF(AND(H153&gt;=7,I153&gt;=7),10,0),
IF(Parameters!$D$26, IF(AND(H153&gt;=7,I153&gt;=7), 10, IF(OR(AND(H153&gt;=7,I153&gt;=5),AND(H153&gt;=5,I153&gt;=7)),6,0)),
IF(Parameters!$D$27, IF(AND(H153&gt;=10,I153&gt;=10), 10, IF(OR(AND(H153&gt;=10,I153&gt;=5),AND(H153&gt;=5,I153&gt;=10)),6,0)),"no method")))))))</f>
        <v>0</v>
      </c>
      <c r="H153" s="80" cm="1">
        <f t="array" ref="H153">IF(
    SUM(IF(
            ISNUMBER(
                IF(
                    $M$4:$AD$4,
                    (M153:AD153),
                    "")),
            1,
            0))
        =0,
    NA(),
    IF(
        Parameters!$D$15=1,
        IF(
            SUM(--(ISNUMBER(IF($M$4:$AD$4=1,(M153:AD153),""))))&gt;0,
            MAX(IF(
                ISNUMBER(M153:AD153),
                IF(
                    M$4:AD$4=1,
                    M153:AD153,
                    ""),
                "")),
            MAX(IF(
                ISNUMBER(M153:AD153),
                IF(
                    M$4:AD$4=2,
                    M153:AD153,
                    ""),
                ""))
        ),
        IF(
            Parameters!$D$16=1,
            IFERROR(
                AVERAGE(IF(
                    ISNUMBER(M153:AD153),
                    IF(
                        M$4:AD$4=1,
                        M153:AD153,
                        ""),
                    "")),
                AVERAGE(IF(
                    ISNUMBER(M153:AD153),
                    IF(
                        M$4:AD$4=2,
                        M153:AD153,
                        ""),
                    ""))
            ),
            IF(
                Parameters!$D$17=1,
                IFERROR(
                    IF(
                        OR(
                            IF(
                                ISNUMBER(M153:AD153),
                                IF(
                                    M$4:AD$4=1,
                                    M153:AD153,
                                    ""),
                                "")
                            =0),
                        0,
                        GEOMEAN(IF(
                            ISNUMBER(M153:AD153),
                            IF(
                                M$4:AD$4=1,
                                M153:AD153,
                                ""),
                            ""))
                    ),
                    IF(
                        OR(IF(
                            ISNUMBER(M153:AD153),
                            IF(
                                M$4:AD$4=2,
                                M153:AD153,
                                ""),
                            "")
                            =0),
                        0,
                        GEOMEAN(IF(
                            ISNUMBER(M153:AD153),
                            IF(
                                M$4:AD$4=2,
                                M153:AD153,
                                ""),
                            "")))
                )
            )
        )
    )
)</f>
        <v>0</v>
      </c>
      <c r="I153" s="191" cm="1">
        <f t="array" ref="I153">IF(
    SUM(IF(
            ISNUMBER(
                IF(
                    $M$5:$AD$5,
                    (M153:AD153),
                    "")),
            1,
            0))
        =0,
    NA(),
    IF(
        Parameters!$D$15=1,
        IF(
            SUM(--(ISNUMBER(IF($M$5:$AD$5=1,(M153:AD153),""))))&gt;0,
            MAX(IF(
                ISNUMBER(M153:AD153),
                IF(
                    M$5:AD$5=1,
                    M153:AD153,
                    ""),
                "")),
            MAX(IF(
                ISNUMBER(M153:AD153),
                IF(
                    M$5:AD$5=2,
                    M153:AD153,
                    ""),
                ""))
        ),
        IF(
            Parameters!$D$16=1,
            IFERROR(
                AVERAGE(IF(
                    ISNUMBER(M153:AD153),
                    IF(
                        M$5:AD$5=1,
                        M153:AD153,
                        ""),
                    "")),
                AVERAGE(IF(
                    ISNUMBER(M153:AD153),
                    IF(
                        M$5:AD$5=2,
                        M153:AD153,
                        ""),
                    ""))
            ),
            IF(
                Parameters!$D$17=1,
                IFERROR(
                    IF(
                        OR(
                            IF(
                                ISNUMBER(M153:AD153),
                                IF(
                                    M$5:AD$5=1,
                                    M153:AD153,
                                    ""),
                                "")
                            =0),
                        0,
                        GEOMEAN(IF(
                            ISNUMBER(M153:AD153),
                            IF(
                                M$5:AD$5=1,
                                M153:AD153,
                                ""),
                            ""))
                    ),
                    IF(
                        OR(IF(
                            ISNUMBER(M153:AD153),
                            IF(
                                M$5:AD$5=2,
                                M153:AD153,
                                ""),
                            "")
                            =0),
                        0,
                        GEOMEAN(IF(
                            ISNUMBER(M153:AD153),
                            IF(
                                M$5:AD$5=2,
                                M153:AD153,
                                ""),
                            "")))
                )
            )
        )
    )
)</f>
        <v>3.5714285714285601</v>
      </c>
      <c r="J153" s="242">
        <v>45103</v>
      </c>
      <c r="K153" s="242">
        <v>45218</v>
      </c>
      <c r="L153" s="91" t="s">
        <v>248</v>
      </c>
      <c r="M153" s="192">
        <v>0</v>
      </c>
      <c r="N153" s="192">
        <v>0</v>
      </c>
      <c r="O153" s="192" t="s">
        <v>409</v>
      </c>
      <c r="P153" s="192">
        <v>0</v>
      </c>
      <c r="Q153" s="192" t="s">
        <v>409</v>
      </c>
      <c r="R153" s="192">
        <v>3.5714285714285601</v>
      </c>
      <c r="S153" s="192" t="s">
        <v>409</v>
      </c>
      <c r="T153" s="192" t="s">
        <v>409</v>
      </c>
      <c r="U153" s="192">
        <v>14.5</v>
      </c>
      <c r="V153" s="192" t="s">
        <v>409</v>
      </c>
      <c r="W153" s="192" t="s">
        <v>409</v>
      </c>
      <c r="X153" s="192" t="s">
        <v>409</v>
      </c>
      <c r="Y153" s="192">
        <v>7.1428571428571397E-2</v>
      </c>
      <c r="Z153" s="192" t="s">
        <v>409</v>
      </c>
      <c r="AA153" s="34"/>
      <c r="AB153" s="34"/>
      <c r="AC153" s="192"/>
      <c r="AD153" s="192"/>
      <c r="AE153" s="192"/>
      <c r="AF153" s="192"/>
      <c r="AG153" s="192"/>
      <c r="AH153" s="192"/>
    </row>
    <row r="154" spans="1:34" x14ac:dyDescent="0.2">
      <c r="A154" s="84">
        <v>147</v>
      </c>
      <c r="B154" s="84" t="str">
        <f ca="1"/>
        <v>Nepal</v>
      </c>
      <c r="C154" s="84" t="str">
        <f ca="1"/>
        <v>NPL</v>
      </c>
      <c r="D154" s="219" t="str">
        <f ca="1"/>
        <v>SAS           South Asia</v>
      </c>
      <c r="E154" s="219" t="str">
        <f ca="1"/>
        <v>IDA</v>
      </c>
      <c r="F154" s="190" t="str">
        <f t="shared" ca="1" si="14"/>
        <v/>
      </c>
      <c r="G154" s="80">
        <f>IF(Parameters!$D$21 = 1, MAX(H154, I154),
IF(Parameters!$D$22 = 1, AVERAGE(H154,I154),
IF(Parameters!$D$23 = 1, IF(ISERROR(H154), I154, IFERROR(GEOMEAN(H154, I154), 0)),
IF(Parameters!$D$24, IF(AND(H154=10,I154=10),10,0),
IF(Parameters!$D$25, IF(AND(H154&gt;=7,I154&gt;=7),10,0),
IF(Parameters!$D$26, IF(AND(H154&gt;=7,I154&gt;=7), 10, IF(OR(AND(H154&gt;=7,I154&gt;=5),AND(H154&gt;=5,I154&gt;=7)),6,0)),
IF(Parameters!$D$27, IF(AND(H154&gt;=10,I154&gt;=10), 10, IF(OR(AND(H154&gt;=10,I154&gt;=5),AND(H154&gt;=5,I154&gt;=10)),6,0)),"no method")))))))</f>
        <v>0</v>
      </c>
      <c r="H154" s="80" cm="1">
        <f t="array" ref="H154">IF(
    SUM(IF(
            ISNUMBER(
                IF(
                    $M$4:$AD$4,
                    (M154:AD154),
                    "")),
            1,
            0))
        =0,
    NA(),
    IF(
        Parameters!$D$15=1,
        IF(
            SUM(--(ISNUMBER(IF($M$4:$AD$4=1,(M154:AD154),""))))&gt;0,
            MAX(IF(
                ISNUMBER(M154:AD154),
                IF(
                    M$4:AD$4=1,
                    M154:AD154,
                    ""),
                "")),
            MAX(IF(
                ISNUMBER(M154:AD154),
                IF(
                    M$4:AD$4=2,
                    M154:AD154,
                    ""),
                ""))
        ),
        IF(
            Parameters!$D$16=1,
            IFERROR(
                AVERAGE(IF(
                    ISNUMBER(M154:AD154),
                    IF(
                        M$4:AD$4=1,
                        M154:AD154,
                        ""),
                    "")),
                AVERAGE(IF(
                    ISNUMBER(M154:AD154),
                    IF(
                        M$4:AD$4=2,
                        M154:AD154,
                        ""),
                    ""))
            ),
            IF(
                Parameters!$D$17=1,
                IFERROR(
                    IF(
                        OR(
                            IF(
                                ISNUMBER(M154:AD154),
                                IF(
                                    M$4:AD$4=1,
                                    M154:AD154,
                                    ""),
                                "")
                            =0),
                        0,
                        GEOMEAN(IF(
                            ISNUMBER(M154:AD154),
                            IF(
                                M$4:AD$4=1,
                                M154:AD154,
                                ""),
                            ""))
                    ),
                    IF(
                        OR(IF(
                            ISNUMBER(M154:AD154),
                            IF(
                                M$4:AD$4=2,
                                M154:AD154,
                                ""),
                            "")
                            =0),
                        0,
                        GEOMEAN(IF(
                            ISNUMBER(M154:AD154),
                            IF(
                                M$4:AD$4=2,
                                M154:AD154,
                                ""),
                            "")))
                )
            )
        )
    )
)</f>
        <v>4.0615628858705204</v>
      </c>
      <c r="I154" s="191" cm="1">
        <f t="array" ref="I154">IF(
    SUM(IF(
            ISNUMBER(
                IF(
                    $M$5:$AD$5,
                    (M154:AD154),
                    "")),
            1,
            0))
        =0,
    NA(),
    IF(
        Parameters!$D$15=1,
        IF(
            SUM(--(ISNUMBER(IF($M$5:$AD$5=1,(M154:AD154),""))))&gt;0,
            MAX(IF(
                ISNUMBER(M154:AD154),
                IF(
                    M$5:AD$5=1,
                    M154:AD154,
                    ""),
                "")),
            MAX(IF(
                ISNUMBER(M154:AD154),
                IF(
                    M$5:AD$5=2,
                    M154:AD154,
                    ""),
                ""))
        ),
        IF(
            Parameters!$D$16=1,
            IFERROR(
                AVERAGE(IF(
                    ISNUMBER(M154:AD154),
                    IF(
                        M$5:AD$5=1,
                        M154:AD154,
                        ""),
                    "")),
                AVERAGE(IF(
                    ISNUMBER(M154:AD154),
                    IF(
                        M$5:AD$5=2,
                        M154:AD154,
                        ""),
                    ""))
            ),
            IF(
                Parameters!$D$17=1,
                IFERROR(
                    IF(
                        OR(
                            IF(
                                ISNUMBER(M154:AD154),
                                IF(
                                    M$5:AD$5=1,
                                    M154:AD154,
                                    ""),
                                "")
                            =0),
                        0,
                        GEOMEAN(IF(
                            ISNUMBER(M154:AD154),
                            IF(
                                M$5:AD$5=1,
                                M154:AD154,
                                ""),
                            ""))
                    ),
                    IF(
                        OR(IF(
                            ISNUMBER(M154:AD154),
                            IF(
                                M$5:AD$5=2,
                                M154:AD154,
                                ""),
                            "")
                            =0),
                        0,
                        GEOMEAN(IF(
                            ISNUMBER(M154:AD154),
                            IF(
                                M$5:AD$5=2,
                                M154:AD154,
                                ""),
                            "")))
                )
            )
        )
    )
)</f>
        <v>0</v>
      </c>
      <c r="J154" s="242">
        <v>45103</v>
      </c>
      <c r="K154" s="242">
        <v>45232</v>
      </c>
      <c r="L154" s="91" t="s">
        <v>250</v>
      </c>
      <c r="M154" s="192">
        <v>0</v>
      </c>
      <c r="N154" s="192">
        <v>4.0615628858705204</v>
      </c>
      <c r="O154" s="192" t="s">
        <v>409</v>
      </c>
      <c r="P154" s="192">
        <v>0</v>
      </c>
      <c r="Q154" s="192" t="s">
        <v>409</v>
      </c>
      <c r="R154" s="192">
        <v>0</v>
      </c>
      <c r="S154" s="192">
        <v>0</v>
      </c>
      <c r="T154" s="192" t="s">
        <v>409</v>
      </c>
      <c r="U154" s="192">
        <v>80.2</v>
      </c>
      <c r="V154" s="192" t="s">
        <v>409</v>
      </c>
      <c r="W154" s="192" t="s">
        <v>409</v>
      </c>
      <c r="X154" s="192" t="s">
        <v>409</v>
      </c>
      <c r="Y154" s="192">
        <v>0</v>
      </c>
      <c r="Z154" s="192">
        <v>-100</v>
      </c>
      <c r="AA154" s="34"/>
      <c r="AB154" s="34"/>
      <c r="AC154" s="192"/>
      <c r="AD154" s="192"/>
      <c r="AE154" s="192"/>
      <c r="AF154" s="192"/>
      <c r="AG154" s="192"/>
      <c r="AH154" s="192"/>
    </row>
    <row r="155" spans="1:34" x14ac:dyDescent="0.2">
      <c r="A155" s="84">
        <v>148</v>
      </c>
      <c r="B155" s="84" t="str">
        <f ca="1"/>
        <v>Nauru</v>
      </c>
      <c r="C155" s="84" t="str">
        <f ca="1"/>
        <v>NRU</v>
      </c>
      <c r="D155" s="219" t="str">
        <f ca="1"/>
        <v>EAS           East Asia &amp; Pacific</v>
      </c>
      <c r="E155" s="219" t="str">
        <f ca="1"/>
        <v>IBRD</v>
      </c>
      <c r="F155" s="190" t="str">
        <f t="shared" ca="1" si="14"/>
        <v/>
      </c>
      <c r="G155" s="80">
        <f>IF(Parameters!$D$21 = 1, MAX(H155, I155),
IF(Parameters!$D$22 = 1, AVERAGE(H155,I155),
IF(Parameters!$D$23 = 1, IF(ISERROR(H155), I155, IFERROR(GEOMEAN(H155, I155), 0)),
IF(Parameters!$D$24, IF(AND(H155=10,I155=10),10,0),
IF(Parameters!$D$25, IF(AND(H155&gt;=7,I155&gt;=7),10,0),
IF(Parameters!$D$26, IF(AND(H155&gt;=7,I155&gt;=7), 10, IF(OR(AND(H155&gt;=7,I155&gt;=5),AND(H155&gt;=5,I155&gt;=7)),6,0)),
IF(Parameters!$D$27, IF(AND(H155&gt;=10,I155&gt;=10), 10, IF(OR(AND(H155&gt;=10,I155&gt;=5),AND(H155&gt;=5,I155&gt;=10)),6,0)),"no method")))))))</f>
        <v>0</v>
      </c>
      <c r="H155" s="80" cm="1">
        <f t="array" ref="H155">IF(
    SUM(IF(
            ISNUMBER(
                IF(
                    $M$4:$AD$4,
                    (M155:AD155),
                    "")),
            1,
            0))
        =0,
    NA(),
    IF(
        Parameters!$D$15=1,
        IF(
            SUM(--(ISNUMBER(IF($M$4:$AD$4=1,(M155:AD155),""))))&gt;0,
            MAX(IF(
                ISNUMBER(M155:AD155),
                IF(
                    M$4:AD$4=1,
                    M155:AD155,
                    ""),
                "")),
            MAX(IF(
                ISNUMBER(M155:AD155),
                IF(
                    M$4:AD$4=2,
                    M155:AD155,
                    ""),
                ""))
        ),
        IF(
            Parameters!$D$16=1,
            IFERROR(
                AVERAGE(IF(
                    ISNUMBER(M155:AD155),
                    IF(
                        M$4:AD$4=1,
                        M155:AD155,
                        ""),
                    "")),
                AVERAGE(IF(
                    ISNUMBER(M155:AD155),
                    IF(
                        M$4:AD$4=2,
                        M155:AD155,
                        ""),
                    ""))
            ),
            IF(
                Parameters!$D$17=1,
                IFERROR(
                    IF(
                        OR(
                            IF(
                                ISNUMBER(M155:AD155),
                                IF(
                                    M$4:AD$4=1,
                                    M155:AD155,
                                    ""),
                                "")
                            =0),
                        0,
                        GEOMEAN(IF(
                            ISNUMBER(M155:AD155),
                            IF(
                                M$4:AD$4=1,
                                M155:AD155,
                                ""),
                            ""))
                    ),
                    IF(
                        OR(IF(
                            ISNUMBER(M155:AD155),
                            IF(
                                M$4:AD$4=2,
                                M155:AD155,
                                ""),
                            "")
                            =0),
                        0,
                        GEOMEAN(IF(
                            ISNUMBER(M155:AD155),
                            IF(
                                M$4:AD$4=2,
                                M155:AD155,
                                ""),
                            "")))
                )
            )
        )
    )
)</f>
        <v>0</v>
      </c>
      <c r="I155" s="191" cm="1">
        <f t="array" ref="I155">IF(
    SUM(IF(
            ISNUMBER(
                IF(
                    $M$5:$AD$5,
                    (M155:AD155),
                    "")),
            1,
            0))
        =0,
    NA(),
    IF(
        Parameters!$D$15=1,
        IF(
            SUM(--(ISNUMBER(IF($M$5:$AD$5=1,(M155:AD155),""))))&gt;0,
            MAX(IF(
                ISNUMBER(M155:AD155),
                IF(
                    M$5:AD$5=1,
                    M155:AD155,
                    ""),
                "")),
            MAX(IF(
                ISNUMBER(M155:AD155),
                IF(
                    M$5:AD$5=2,
                    M155:AD155,
                    ""),
                ""))
        ),
        IF(
            Parameters!$D$16=1,
            IFERROR(
                AVERAGE(IF(
                    ISNUMBER(M155:AD155),
                    IF(
                        M$5:AD$5=1,
                        M155:AD155,
                        ""),
                    "")),
                AVERAGE(IF(
                    ISNUMBER(M155:AD155),
                    IF(
                        M$5:AD$5=2,
                        M155:AD155,
                        ""),
                    ""))
            ),
            IF(
                Parameters!$D$17=1,
                IFERROR(
                    IF(
                        OR(
                            IF(
                                ISNUMBER(M155:AD155),
                                IF(
                                    M$5:AD$5=1,
                                    M155:AD155,
                                    ""),
                                "")
                            =0),
                        0,
                        GEOMEAN(IF(
                            ISNUMBER(M155:AD155),
                            IF(
                                M$5:AD$5=1,
                                M155:AD155,
                                ""),
                            ""))
                    ),
                    IF(
                        OR(IF(
                            ISNUMBER(M155:AD155),
                            IF(
                                M$5:AD$5=2,
                                M155:AD155,
                                ""),
                            "")
                            =0),
                        0,
                        GEOMEAN(IF(
                            ISNUMBER(M155:AD155),
                            IF(
                                M$5:AD$5=2,
                                M155:AD155,
                                ""),
                            "")))
                )
            )
        )
    )
)</f>
        <v>0</v>
      </c>
      <c r="J155" s="242" t="s">
        <v>409</v>
      </c>
      <c r="K155" s="242">
        <v>44753</v>
      </c>
      <c r="L155" s="91" t="s">
        <v>252</v>
      </c>
      <c r="M155" s="192">
        <v>0</v>
      </c>
      <c r="N155" s="192" t="s">
        <v>409</v>
      </c>
      <c r="O155" s="192" t="s">
        <v>409</v>
      </c>
      <c r="P155" s="192">
        <v>0</v>
      </c>
      <c r="Q155" s="192" t="s">
        <v>409</v>
      </c>
      <c r="R155" s="192" t="s">
        <v>409</v>
      </c>
      <c r="S155" s="192" t="s">
        <v>409</v>
      </c>
      <c r="T155" s="192" t="s">
        <v>409</v>
      </c>
      <c r="U155" s="192" t="s">
        <v>409</v>
      </c>
      <c r="V155" s="192" t="s">
        <v>409</v>
      </c>
      <c r="W155" s="192" t="s">
        <v>409</v>
      </c>
      <c r="X155" s="192" t="s">
        <v>409</v>
      </c>
      <c r="Y155" s="192" t="s">
        <v>409</v>
      </c>
      <c r="Z155" s="192" t="s">
        <v>409</v>
      </c>
      <c r="AA155" s="34"/>
      <c r="AB155" s="34"/>
      <c r="AC155" s="192"/>
      <c r="AD155" s="192"/>
      <c r="AE155" s="192"/>
      <c r="AF155" s="192"/>
      <c r="AG155" s="192"/>
      <c r="AH155" s="192"/>
    </row>
    <row r="156" spans="1:34" x14ac:dyDescent="0.2">
      <c r="A156" s="84">
        <v>149</v>
      </c>
      <c r="B156" s="84" t="str">
        <f ca="1"/>
        <v>New Zealand</v>
      </c>
      <c r="C156" s="84" t="str">
        <f ca="1"/>
        <v>NZL</v>
      </c>
      <c r="D156" s="219" t="str">
        <f ca="1"/>
        <v>EAS           East Asia &amp; Pacific</v>
      </c>
      <c r="E156" s="219" t="str">
        <f ca="1"/>
        <v>NA</v>
      </c>
      <c r="F156" s="190" t="str">
        <f t="shared" ca="1" si="14"/>
        <v/>
      </c>
      <c r="G156" s="80">
        <f>IF(Parameters!$D$21 = 1, MAX(H156, I156),
IF(Parameters!$D$22 = 1, AVERAGE(H156,I156),
IF(Parameters!$D$23 = 1, IF(ISERROR(H156), I156, IFERROR(GEOMEAN(H156, I156), 0)),
IF(Parameters!$D$24, IF(AND(H156=10,I156=10),10,0),
IF(Parameters!$D$25, IF(AND(H156&gt;=7,I156&gt;=7),10,0),
IF(Parameters!$D$26, IF(AND(H156&gt;=7,I156&gt;=7), 10, IF(OR(AND(H156&gt;=7,I156&gt;=5),AND(H156&gt;=5,I156&gt;=7)),6,0)),
IF(Parameters!$D$27, IF(AND(H156&gt;=10,I156&gt;=10), 10, IF(OR(AND(H156&gt;=10,I156&gt;=5),AND(H156&gt;=5,I156&gt;=10)),6,0)),"no method")))))))</f>
        <v>0</v>
      </c>
      <c r="H156" s="80" cm="1">
        <f t="array" ref="H156">IF(
    SUM(IF(
            ISNUMBER(
                IF(
                    $M$4:$AD$4,
                    (M156:AD156),
                    "")),
            1,
            0))
        =0,
    NA(),
    IF(
        Parameters!$D$15=1,
        IF(
            SUM(--(ISNUMBER(IF($M$4:$AD$4=1,(M156:AD156),""))))&gt;0,
            MAX(IF(
                ISNUMBER(M156:AD156),
                IF(
                    M$4:AD$4=1,
                    M156:AD156,
                    ""),
                "")),
            MAX(IF(
                ISNUMBER(M156:AD156),
                IF(
                    M$4:AD$4=2,
                    M156:AD156,
                    ""),
                ""))
        ),
        IF(
            Parameters!$D$16=1,
            IFERROR(
                AVERAGE(IF(
                    ISNUMBER(M156:AD156),
                    IF(
                        M$4:AD$4=1,
                        M156:AD156,
                        ""),
                    "")),
                AVERAGE(IF(
                    ISNUMBER(M156:AD156),
                    IF(
                        M$4:AD$4=2,
                        M156:AD156,
                        ""),
                    ""))
            ),
            IF(
                Parameters!$D$17=1,
                IFERROR(
                    IF(
                        OR(
                            IF(
                                ISNUMBER(M156:AD156),
                                IF(
                                    M$4:AD$4=1,
                                    M156:AD156,
                                    ""),
                                "")
                            =0),
                        0,
                        GEOMEAN(IF(
                            ISNUMBER(M156:AD156),
                            IF(
                                M$4:AD$4=1,
                                M156:AD156,
                                ""),
                            ""))
                    ),
                    IF(
                        OR(IF(
                            ISNUMBER(M156:AD156),
                            IF(
                                M$4:AD$4=2,
                                M156:AD156,
                                ""),
                            "")
                            =0),
                        0,
                        GEOMEAN(IF(
                            ISNUMBER(M156:AD156),
                            IF(
                                M$4:AD$4=2,
                                M156:AD156,
                                ""),
                            "")))
                )
            )
        )
    )
)</f>
        <v>0</v>
      </c>
      <c r="I156" s="191" cm="1">
        <f t="array" ref="I156">IF(
    SUM(IF(
            ISNUMBER(
                IF(
                    $M$5:$AD$5,
                    (M156:AD156),
                    "")),
            1,
            0))
        =0,
    NA(),
    IF(
        Parameters!$D$15=1,
        IF(
            SUM(--(ISNUMBER(IF($M$5:$AD$5=1,(M156:AD156),""))))&gt;0,
            MAX(IF(
                ISNUMBER(M156:AD156),
                IF(
                    M$5:AD$5=1,
                    M156:AD156,
                    ""),
                "")),
            MAX(IF(
                ISNUMBER(M156:AD156),
                IF(
                    M$5:AD$5=2,
                    M156:AD156,
                    ""),
                ""))
        ),
        IF(
            Parameters!$D$16=1,
            IFERROR(
                AVERAGE(IF(
                    ISNUMBER(M156:AD156),
                    IF(
                        M$5:AD$5=1,
                        M156:AD156,
                        ""),
                    "")),
                AVERAGE(IF(
                    ISNUMBER(M156:AD156),
                    IF(
                        M$5:AD$5=2,
                        M156:AD156,
                        ""),
                    ""))
            ),
            IF(
                Parameters!$D$17=1,
                IFERROR(
                    IF(
                        OR(
                            IF(
                                ISNUMBER(M156:AD156),
                                IF(
                                    M$5:AD$5=1,
                                    M156:AD156,
                                    ""),
                                "")
                            =0),
                        0,
                        GEOMEAN(IF(
                            ISNUMBER(M156:AD156),
                            IF(
                                M$5:AD$5=1,
                                M156:AD156,
                                ""),
                            ""))
                    ),
                    IF(
                        OR(IF(
                            ISNUMBER(M156:AD156),
                            IF(
                                M$5:AD$5=2,
                                M156:AD156,
                                ""),
                            "")
                            =0),
                        0,
                        GEOMEAN(IF(
                            ISNUMBER(M156:AD156),
                            IF(
                                M$5:AD$5=2,
                                M156:AD156,
                                ""),
                            "")))
                )
            )
        )
    )
)</f>
        <v>0</v>
      </c>
      <c r="J156" s="242">
        <v>45103</v>
      </c>
      <c r="K156" s="242">
        <v>44966</v>
      </c>
      <c r="L156" s="91" t="s">
        <v>254</v>
      </c>
      <c r="M156" s="192">
        <v>0</v>
      </c>
      <c r="N156" s="192">
        <v>0</v>
      </c>
      <c r="O156" s="192" t="s">
        <v>409</v>
      </c>
      <c r="P156" s="192">
        <v>0</v>
      </c>
      <c r="Q156" s="192" t="s">
        <v>409</v>
      </c>
      <c r="R156" s="192">
        <v>0</v>
      </c>
      <c r="S156" s="192" t="s">
        <v>409</v>
      </c>
      <c r="T156" s="192" t="s">
        <v>409</v>
      </c>
      <c r="U156" s="192">
        <v>16.7</v>
      </c>
      <c r="V156" s="192" t="s">
        <v>409</v>
      </c>
      <c r="W156" s="192" t="s">
        <v>409</v>
      </c>
      <c r="X156" s="192" t="s">
        <v>409</v>
      </c>
      <c r="Y156" s="192">
        <v>0</v>
      </c>
      <c r="Z156" s="192" t="s">
        <v>409</v>
      </c>
      <c r="AA156" s="34"/>
      <c r="AB156" s="34"/>
      <c r="AC156" s="192"/>
      <c r="AD156" s="192"/>
      <c r="AE156" s="192"/>
      <c r="AF156" s="192"/>
      <c r="AG156" s="192"/>
      <c r="AH156" s="192"/>
    </row>
    <row r="157" spans="1:34" x14ac:dyDescent="0.2">
      <c r="A157" s="84">
        <v>150</v>
      </c>
      <c r="B157" s="84" t="str">
        <f ca="1"/>
        <v>Oman</v>
      </c>
      <c r="C157" s="84" t="str">
        <f ca="1"/>
        <v>OMN</v>
      </c>
      <c r="D157" s="219" t="str">
        <f ca="1"/>
        <v>MEA           Middle East &amp; North Africa</v>
      </c>
      <c r="E157" s="219" t="str">
        <f ca="1"/>
        <v>NA</v>
      </c>
      <c r="F157" s="190" t="str">
        <f t="shared" ca="1" si="14"/>
        <v/>
      </c>
      <c r="G157" s="80">
        <f>IF(Parameters!$D$21 = 1, MAX(H157, I157),
IF(Parameters!$D$22 = 1, AVERAGE(H157,I157),
IF(Parameters!$D$23 = 1, IF(ISERROR(H157), I157, IFERROR(GEOMEAN(H157, I157), 0)),
IF(Parameters!$D$24, IF(AND(H157=10,I157=10),10,0),
IF(Parameters!$D$25, IF(AND(H157&gt;=7,I157&gt;=7),10,0),
IF(Parameters!$D$26, IF(AND(H157&gt;=7,I157&gt;=7), 10, IF(OR(AND(H157&gt;=7,I157&gt;=5),AND(H157&gt;=5,I157&gt;=7)),6,0)),
IF(Parameters!$D$27, IF(AND(H157&gt;=10,I157&gt;=10), 10, IF(OR(AND(H157&gt;=10,I157&gt;=5),AND(H157&gt;=5,I157&gt;=10)),6,0)),"no method")))))))</f>
        <v>0</v>
      </c>
      <c r="H157" s="80" cm="1">
        <f t="array" ref="H157">IF(
    SUM(IF(
            ISNUMBER(
                IF(
                    $M$4:$AD$4,
                    (M157:AD157),
                    "")),
            1,
            0))
        =0,
    NA(),
    IF(
        Parameters!$D$15=1,
        IF(
            SUM(--(ISNUMBER(IF($M$4:$AD$4=1,(M157:AD157),""))))&gt;0,
            MAX(IF(
                ISNUMBER(M157:AD157),
                IF(
                    M$4:AD$4=1,
                    M157:AD157,
                    ""),
                "")),
            MAX(IF(
                ISNUMBER(M157:AD157),
                IF(
                    M$4:AD$4=2,
                    M157:AD157,
                    ""),
                ""))
        ),
        IF(
            Parameters!$D$16=1,
            IFERROR(
                AVERAGE(IF(
                    ISNUMBER(M157:AD157),
                    IF(
                        M$4:AD$4=1,
                        M157:AD157,
                        ""),
                    "")),
                AVERAGE(IF(
                    ISNUMBER(M157:AD157),
                    IF(
                        M$4:AD$4=2,
                        M157:AD157,
                        ""),
                    ""))
            ),
            IF(
                Parameters!$D$17=1,
                IFERROR(
                    IF(
                        OR(
                            IF(
                                ISNUMBER(M157:AD157),
                                IF(
                                    M$4:AD$4=1,
                                    M157:AD157,
                                    ""),
                                "")
                            =0),
                        0,
                        GEOMEAN(IF(
                            ISNUMBER(M157:AD157),
                            IF(
                                M$4:AD$4=1,
                                M157:AD157,
                                ""),
                            ""))
                    ),
                    IF(
                        OR(IF(
                            ISNUMBER(M157:AD157),
                            IF(
                                M$4:AD$4=2,
                                M157:AD157,
                                ""),
                            "")
                            =0),
                        0,
                        GEOMEAN(IF(
                            ISNUMBER(M157:AD157),
                            IF(
                                M$4:AD$4=2,
                                M157:AD157,
                                ""),
                            "")))
                )
            )
        )
    )
)</f>
        <v>0</v>
      </c>
      <c r="I157" s="191" cm="1">
        <f t="array" ref="I157">IF(
    SUM(IF(
            ISNUMBER(
                IF(
                    $M$5:$AD$5,
                    (M157:AD157),
                    "")),
            1,
            0))
        =0,
    NA(),
    IF(
        Parameters!$D$15=1,
        IF(
            SUM(--(ISNUMBER(IF($M$5:$AD$5=1,(M157:AD157),""))))&gt;0,
            MAX(IF(
                ISNUMBER(M157:AD157),
                IF(
                    M$5:AD$5=1,
                    M157:AD157,
                    ""),
                "")),
            MAX(IF(
                ISNUMBER(M157:AD157),
                IF(
                    M$5:AD$5=2,
                    M157:AD157,
                    ""),
                ""))
        ),
        IF(
            Parameters!$D$16=1,
            IFERROR(
                AVERAGE(IF(
                    ISNUMBER(M157:AD157),
                    IF(
                        M$5:AD$5=1,
                        M157:AD157,
                        ""),
                    "")),
                AVERAGE(IF(
                    ISNUMBER(M157:AD157),
                    IF(
                        M$5:AD$5=2,
                        M157:AD157,
                        ""),
                    ""))
            ),
            IF(
                Parameters!$D$17=1,
                IFERROR(
                    IF(
                        OR(
                            IF(
                                ISNUMBER(M157:AD157),
                                IF(
                                    M$5:AD$5=1,
                                    M157:AD157,
                                    ""),
                                "")
                            =0),
                        0,
                        GEOMEAN(IF(
                            ISNUMBER(M157:AD157),
                            IF(
                                M$5:AD$5=1,
                                M157:AD157,
                                ""),
                            ""))
                    ),
                    IF(
                        OR(IF(
                            ISNUMBER(M157:AD157),
                            IF(
                                M$5:AD$5=2,
                                M157:AD157,
                                ""),
                            "")
                            =0),
                        0,
                        GEOMEAN(IF(
                            ISNUMBER(M157:AD157),
                            IF(
                                M$5:AD$5=2,
                                M157:AD157,
                                ""),
                            "")))
                )
            )
        )
    )
)</f>
        <v>0</v>
      </c>
      <c r="J157" s="242">
        <v>45103</v>
      </c>
      <c r="K157" s="242">
        <v>45272</v>
      </c>
      <c r="L157" s="91" t="s">
        <v>256</v>
      </c>
      <c r="M157" s="192">
        <v>0</v>
      </c>
      <c r="N157" s="192">
        <v>0</v>
      </c>
      <c r="O157" s="192" t="s">
        <v>409</v>
      </c>
      <c r="P157" s="192">
        <v>0</v>
      </c>
      <c r="Q157" s="192" t="s">
        <v>409</v>
      </c>
      <c r="R157" s="192" t="s">
        <v>409</v>
      </c>
      <c r="S157" s="192" t="s">
        <v>409</v>
      </c>
      <c r="T157" s="192" t="s">
        <v>409</v>
      </c>
      <c r="U157" s="192">
        <v>48.7</v>
      </c>
      <c r="V157" s="192" t="s">
        <v>409</v>
      </c>
      <c r="W157" s="192" t="s">
        <v>409</v>
      </c>
      <c r="X157" s="192" t="s">
        <v>409</v>
      </c>
      <c r="Y157" s="192" t="s">
        <v>409</v>
      </c>
      <c r="Z157" s="192" t="s">
        <v>409</v>
      </c>
      <c r="AA157" s="34"/>
      <c r="AB157" s="34"/>
      <c r="AC157" s="192"/>
      <c r="AD157" s="192"/>
      <c r="AE157" s="192"/>
      <c r="AF157" s="192"/>
      <c r="AG157" s="192"/>
      <c r="AH157" s="192"/>
    </row>
    <row r="158" spans="1:34" x14ac:dyDescent="0.2">
      <c r="A158" s="84">
        <v>151</v>
      </c>
      <c r="B158" s="84" t="str">
        <f ca="1"/>
        <v>Pakistan</v>
      </c>
      <c r="C158" s="84" t="str">
        <f ca="1"/>
        <v>PAK</v>
      </c>
      <c r="D158" s="219" t="str">
        <f ca="1"/>
        <v>SAS           South Asia</v>
      </c>
      <c r="E158" s="219" t="str">
        <f ca="1"/>
        <v>Blend</v>
      </c>
      <c r="F158" s="190" t="str">
        <f t="shared" ca="1" si="14"/>
        <v/>
      </c>
      <c r="G158" s="80">
        <f>IF(Parameters!$D$21 = 1, MAX(H158, I158),
IF(Parameters!$D$22 = 1, AVERAGE(H158,I158),
IF(Parameters!$D$23 = 1, IF(ISERROR(H158), I158, IFERROR(GEOMEAN(H158, I158), 0)),
IF(Parameters!$D$24, IF(AND(H158=10,I158=10),10,0),
IF(Parameters!$D$25, IF(AND(H158&gt;=7,I158&gt;=7),10,0),
IF(Parameters!$D$26, IF(AND(H158&gt;=7,I158&gt;=7), 10, IF(OR(AND(H158&gt;=7,I158&gt;=5),AND(H158&gt;=5,I158&gt;=7)),6,0)),
IF(Parameters!$D$27, IF(AND(H158&gt;=10,I158&gt;=10), 10, IF(OR(AND(H158&gt;=10,I158&gt;=5),AND(H158&gt;=5,I158&gt;=10)),6,0)),"no method")))))))</f>
        <v>7.8742542983436348</v>
      </c>
      <c r="H158" s="80" cm="1">
        <f t="array" ref="H158">IF(
    SUM(IF(
            ISNUMBER(
                IF(
                    $M$4:$AD$4,
                    (M158:AD158),
                    "")),
            1,
            0))
        =0,
    NA(),
    IF(
        Parameters!$D$15=1,
        IF(
            SUM(--(ISNUMBER(IF($M$4:$AD$4=1,(M158:AD158),""))))&gt;0,
            MAX(IF(
                ISNUMBER(M158:AD158),
                IF(
                    M$4:AD$4=1,
                    M158:AD158,
                    ""),
                "")),
            MAX(IF(
                ISNUMBER(M158:AD158),
                IF(
                    M$4:AD$4=2,
                    M158:AD158,
                    ""),
                ""))
        ),
        IF(
            Parameters!$D$16=1,
            IFERROR(
                AVERAGE(IF(
                    ISNUMBER(M158:AD158),
                    IF(
                        M$4:AD$4=1,
                        M158:AD158,
                        ""),
                    "")),
                AVERAGE(IF(
                    ISNUMBER(M158:AD158),
                    IF(
                        M$4:AD$4=2,
                        M158:AD158,
                        ""),
                    ""))
            ),
            IF(
                Parameters!$D$17=1,
                IFERROR(
                    IF(
                        OR(
                            IF(
                                ISNUMBER(M158:AD158),
                                IF(
                                    M$4:AD$4=1,
                                    M158:AD158,
                                    ""),
                                "")
                            =0),
                        0,
                        GEOMEAN(IF(
                            ISNUMBER(M158:AD158),
                            IF(
                                M$4:AD$4=1,
                                M158:AD158,
                                ""),
                            ""))
                    ),
                    IF(
                        OR(IF(
                            ISNUMBER(M158:AD158),
                            IF(
                                M$4:AD$4=2,
                                M158:AD158,
                                ""),
                            "")
                            =0),
                        0,
                        GEOMEAN(IF(
                            ISNUMBER(M158:AD158),
                            IF(
                                M$4:AD$4=2,
                                M158:AD158,
                                ""),
                            "")))
                )
            )
        )
    )
)</f>
        <v>6.2003880754983198</v>
      </c>
      <c r="I158" s="191" cm="1">
        <f t="array" ref="I158">IF(
    SUM(IF(
            ISNUMBER(
                IF(
                    $M$5:$AD$5,
                    (M158:AD158),
                    "")),
            1,
            0))
        =0,
    NA(),
    IF(
        Parameters!$D$15=1,
        IF(
            SUM(--(ISNUMBER(IF($M$5:$AD$5=1,(M158:AD158),""))))&gt;0,
            MAX(IF(
                ISNUMBER(M158:AD158),
                IF(
                    M$5:AD$5=1,
                    M158:AD158,
                    ""),
                "")),
            MAX(IF(
                ISNUMBER(M158:AD158),
                IF(
                    M$5:AD$5=2,
                    M158:AD158,
                    ""),
                ""))
        ),
        IF(
            Parameters!$D$16=1,
            IFERROR(
                AVERAGE(IF(
                    ISNUMBER(M158:AD158),
                    IF(
                        M$5:AD$5=1,
                        M158:AD158,
                        ""),
                    "")),
                AVERAGE(IF(
                    ISNUMBER(M158:AD158),
                    IF(
                        M$5:AD$5=2,
                        M158:AD158,
                        ""),
                    ""))
            ),
            IF(
                Parameters!$D$17=1,
                IFERROR(
                    IF(
                        OR(
                            IF(
                                ISNUMBER(M158:AD158),
                                IF(
                                    M$5:AD$5=1,
                                    M158:AD158,
                                    ""),
                                "")
                            =0),
                        0,
                        GEOMEAN(IF(
                            ISNUMBER(M158:AD158),
                            IF(
                                M$5:AD$5=1,
                                M158:AD158,
                                ""),
                            ""))
                    ),
                    IF(
                        OR(IF(
                            ISNUMBER(M158:AD158),
                            IF(
                                M$5:AD$5=2,
                                M158:AD158,
                                ""),
                            "")
                            =0),
                        0,
                        GEOMEAN(IF(
                            ISNUMBER(M158:AD158),
                            IF(
                                M$5:AD$5=2,
                                M158:AD158,
                                ""),
                            "")))
                )
            )
        )
    )
)</f>
        <v>10</v>
      </c>
      <c r="J158" s="242">
        <v>45103</v>
      </c>
      <c r="K158" s="242">
        <v>45259</v>
      </c>
      <c r="L158" s="91" t="s">
        <v>258</v>
      </c>
      <c r="M158" s="192">
        <v>0</v>
      </c>
      <c r="N158" s="192">
        <v>6.2003880754983198</v>
      </c>
      <c r="O158" s="192">
        <v>10</v>
      </c>
      <c r="P158" s="192">
        <v>0</v>
      </c>
      <c r="Q158" s="192" t="s">
        <v>409</v>
      </c>
      <c r="R158" s="192">
        <v>0</v>
      </c>
      <c r="S158" s="192">
        <v>2.9106029106029001</v>
      </c>
      <c r="T158" s="192" t="s">
        <v>409</v>
      </c>
      <c r="U158" s="192">
        <v>89.9</v>
      </c>
      <c r="V158" s="192">
        <v>1.5758461115324101</v>
      </c>
      <c r="W158" s="192" t="s">
        <v>409</v>
      </c>
      <c r="X158" s="192" t="s">
        <v>409</v>
      </c>
      <c r="Y158" s="192">
        <v>0</v>
      </c>
      <c r="Z158" s="192">
        <v>7.27650727650727</v>
      </c>
      <c r="AA158" s="34"/>
      <c r="AB158" s="34"/>
      <c r="AC158" s="192"/>
      <c r="AD158" s="192"/>
      <c r="AE158" s="192"/>
      <c r="AF158" s="192"/>
      <c r="AG158" s="192"/>
      <c r="AH158" s="192"/>
    </row>
    <row r="159" spans="1:34" x14ac:dyDescent="0.2">
      <c r="A159" s="84">
        <v>152</v>
      </c>
      <c r="B159" s="84" t="str">
        <f ca="1"/>
        <v>Panama</v>
      </c>
      <c r="C159" s="84" t="str">
        <f ca="1"/>
        <v>PAN</v>
      </c>
      <c r="D159" s="219" t="str">
        <f ca="1"/>
        <v>LCN           Latin America &amp; Caribbean</v>
      </c>
      <c r="E159" s="219" t="str">
        <f ca="1"/>
        <v>IBRD</v>
      </c>
      <c r="F159" s="190" t="str">
        <f t="shared" ca="1" si="14"/>
        <v/>
      </c>
      <c r="G159" s="80">
        <f>IF(Parameters!$D$21 = 1, MAX(H159, I159),
IF(Parameters!$D$22 = 1, AVERAGE(H159,I159),
IF(Parameters!$D$23 = 1, IF(ISERROR(H159), I159, IFERROR(GEOMEAN(H159, I159), 0)),
IF(Parameters!$D$24, IF(AND(H159=10,I159=10),10,0),
IF(Parameters!$D$25, IF(AND(H159&gt;=7,I159&gt;=7),10,0),
IF(Parameters!$D$26, IF(AND(H159&gt;=7,I159&gt;=7), 10, IF(OR(AND(H159&gt;=7,I159&gt;=5),AND(H159&gt;=5,I159&gt;=7)),6,0)),
IF(Parameters!$D$27, IF(AND(H159&gt;=10,I159&gt;=10), 10, IF(OR(AND(H159&gt;=10,I159&gt;=5),AND(H159&gt;=5,I159&gt;=10)),6,0)),"no method")))))))</f>
        <v>0</v>
      </c>
      <c r="H159" s="80" cm="1">
        <f t="array" ref="H159">IF(
    SUM(IF(
            ISNUMBER(
                IF(
                    $M$4:$AD$4,
                    (M159:AD159),
                    "")),
            1,
            0))
        =0,
    NA(),
    IF(
        Parameters!$D$15=1,
        IF(
            SUM(--(ISNUMBER(IF($M$4:$AD$4=1,(M159:AD159),""))))&gt;0,
            MAX(IF(
                ISNUMBER(M159:AD159),
                IF(
                    M$4:AD$4=1,
                    M159:AD159,
                    ""),
                "")),
            MAX(IF(
                ISNUMBER(M159:AD159),
                IF(
                    M$4:AD$4=2,
                    M159:AD159,
                    ""),
                ""))
        ),
        IF(
            Parameters!$D$16=1,
            IFERROR(
                AVERAGE(IF(
                    ISNUMBER(M159:AD159),
                    IF(
                        M$4:AD$4=1,
                        M159:AD159,
                        ""),
                    "")),
                AVERAGE(IF(
                    ISNUMBER(M159:AD159),
                    IF(
                        M$4:AD$4=2,
                        M159:AD159,
                        ""),
                    ""))
            ),
            IF(
                Parameters!$D$17=1,
                IFERROR(
                    IF(
                        OR(
                            IF(
                                ISNUMBER(M159:AD159),
                                IF(
                                    M$4:AD$4=1,
                                    M159:AD159,
                                    ""),
                                "")
                            =0),
                        0,
                        GEOMEAN(IF(
                            ISNUMBER(M159:AD159),
                            IF(
                                M$4:AD$4=1,
                                M159:AD159,
                                ""),
                            ""))
                    ),
                    IF(
                        OR(IF(
                            ISNUMBER(M159:AD159),
                            IF(
                                M$4:AD$4=2,
                                M159:AD159,
                                ""),
                            "")
                            =0),
                        0,
                        GEOMEAN(IF(
                            ISNUMBER(M159:AD159),
                            IF(
                                M$4:AD$4=2,
                                M159:AD159,
                                ""),
                            "")))
                )
            )
        )
    )
)</f>
        <v>0</v>
      </c>
      <c r="I159" s="191" cm="1">
        <f t="array" ref="I159">IF(
    SUM(IF(
            ISNUMBER(
                IF(
                    $M$5:$AD$5,
                    (M159:AD159),
                    "")),
            1,
            0))
        =0,
    NA(),
    IF(
        Parameters!$D$15=1,
        IF(
            SUM(--(ISNUMBER(IF($M$5:$AD$5=1,(M159:AD159),""))))&gt;0,
            MAX(IF(
                ISNUMBER(M159:AD159),
                IF(
                    M$5:AD$5=1,
                    M159:AD159,
                    ""),
                "")),
            MAX(IF(
                ISNUMBER(M159:AD159),
                IF(
                    M$5:AD$5=2,
                    M159:AD159,
                    ""),
                ""))
        ),
        IF(
            Parameters!$D$16=1,
            IFERROR(
                AVERAGE(IF(
                    ISNUMBER(M159:AD159),
                    IF(
                        M$5:AD$5=1,
                        M159:AD159,
                        ""),
                    "")),
                AVERAGE(IF(
                    ISNUMBER(M159:AD159),
                    IF(
                        M$5:AD$5=2,
                        M159:AD159,
                        ""),
                    ""))
            ),
            IF(
                Parameters!$D$17=1,
                IFERROR(
                    IF(
                        OR(
                            IF(
                                ISNUMBER(M159:AD159),
                                IF(
                                    M$5:AD$5=1,
                                    M159:AD159,
                                    ""),
                                "")
                            =0),
                        0,
                        GEOMEAN(IF(
                            ISNUMBER(M159:AD159),
                            IF(
                                M$5:AD$5=1,
                                M159:AD159,
                                ""),
                            ""))
                    ),
                    IF(
                        OR(IF(
                            ISNUMBER(M159:AD159),
                            IF(
                                M$5:AD$5=2,
                                M159:AD159,
                                ""),
                            "")
                            =0),
                        0,
                        GEOMEAN(IF(
                            ISNUMBER(M159:AD159),
                            IF(
                                M$5:AD$5=2,
                                M159:AD159,
                                ""),
                            "")))
                )
            )
        )
    )
)</f>
        <v>7</v>
      </c>
      <c r="J159" s="242">
        <v>45103</v>
      </c>
      <c r="K159" s="242">
        <v>45259</v>
      </c>
      <c r="L159" s="91" t="s">
        <v>260</v>
      </c>
      <c r="M159" s="192">
        <v>0</v>
      </c>
      <c r="N159" s="192">
        <v>0</v>
      </c>
      <c r="O159" s="192" t="s">
        <v>409</v>
      </c>
      <c r="P159" s="192">
        <v>0</v>
      </c>
      <c r="Q159" s="192" t="s">
        <v>409</v>
      </c>
      <c r="R159" s="192">
        <v>0</v>
      </c>
      <c r="S159" s="192">
        <v>7</v>
      </c>
      <c r="T159" s="192" t="s">
        <v>409</v>
      </c>
      <c r="U159" s="192">
        <v>48.7</v>
      </c>
      <c r="V159" s="192" t="s">
        <v>409</v>
      </c>
      <c r="W159" s="192" t="s">
        <v>409</v>
      </c>
      <c r="X159" s="192" t="s">
        <v>409</v>
      </c>
      <c r="Y159" s="192">
        <v>0</v>
      </c>
      <c r="Z159" s="192">
        <v>620</v>
      </c>
      <c r="AA159" s="34"/>
      <c r="AB159" s="34"/>
      <c r="AC159" s="192"/>
      <c r="AD159" s="192"/>
      <c r="AE159" s="192"/>
      <c r="AF159" s="192"/>
      <c r="AG159" s="192"/>
      <c r="AH159" s="192"/>
    </row>
    <row r="160" spans="1:34" x14ac:dyDescent="0.2">
      <c r="A160" s="84">
        <v>153</v>
      </c>
      <c r="B160" s="84" t="str">
        <f ca="1"/>
        <v>Peru</v>
      </c>
      <c r="C160" s="84" t="str">
        <f ca="1"/>
        <v>PER</v>
      </c>
      <c r="D160" s="219" t="str">
        <f ca="1"/>
        <v>LCN           Latin America &amp; Caribbean</v>
      </c>
      <c r="E160" s="219" t="str">
        <f ca="1"/>
        <v>IBRD</v>
      </c>
      <c r="F160" s="190" t="str">
        <f t="shared" ca="1" si="14"/>
        <v/>
      </c>
      <c r="G160" s="80">
        <f>IF(Parameters!$D$21 = 1, MAX(H160, I160),
IF(Parameters!$D$22 = 1, AVERAGE(H160,I160),
IF(Parameters!$D$23 = 1, IF(ISERROR(H160), I160, IFERROR(GEOMEAN(H160, I160), 0)),
IF(Parameters!$D$24, IF(AND(H160=10,I160=10),10,0),
IF(Parameters!$D$25, IF(AND(H160&gt;=7,I160&gt;=7),10,0),
IF(Parameters!$D$26, IF(AND(H160&gt;=7,I160&gt;=7), 10, IF(OR(AND(H160&gt;=7,I160&gt;=5),AND(H160&gt;=5,I160&gt;=7)),6,0)),
IF(Parameters!$D$27, IF(AND(H160&gt;=10,I160&gt;=10), 10, IF(OR(AND(H160&gt;=10,I160&gt;=5),AND(H160&gt;=5,I160&gt;=10)),6,0)),"no method")))))))</f>
        <v>0</v>
      </c>
      <c r="H160" s="80" cm="1">
        <f t="array" ref="H160">IF(
    SUM(IF(
            ISNUMBER(
                IF(
                    $M$4:$AD$4,
                    (M160:AD160),
                    "")),
            1,
            0))
        =0,
    NA(),
    IF(
        Parameters!$D$15=1,
        IF(
            SUM(--(ISNUMBER(IF($M$4:$AD$4=1,(M160:AD160),""))))&gt;0,
            MAX(IF(
                ISNUMBER(M160:AD160),
                IF(
                    M$4:AD$4=1,
                    M160:AD160,
                    ""),
                "")),
            MAX(IF(
                ISNUMBER(M160:AD160),
                IF(
                    M$4:AD$4=2,
                    M160:AD160,
                    ""),
                ""))
        ),
        IF(
            Parameters!$D$16=1,
            IFERROR(
                AVERAGE(IF(
                    ISNUMBER(M160:AD160),
                    IF(
                        M$4:AD$4=1,
                        M160:AD160,
                        ""),
                    "")),
                AVERAGE(IF(
                    ISNUMBER(M160:AD160),
                    IF(
                        M$4:AD$4=2,
                        M160:AD160,
                        ""),
                    ""))
            ),
            IF(
                Parameters!$D$17=1,
                IFERROR(
                    IF(
                        OR(
                            IF(
                                ISNUMBER(M160:AD160),
                                IF(
                                    M$4:AD$4=1,
                                    M160:AD160,
                                    ""),
                                "")
                            =0),
                        0,
                        GEOMEAN(IF(
                            ISNUMBER(M160:AD160),
                            IF(
                                M$4:AD$4=1,
                                M160:AD160,
                                ""),
                            ""))
                    ),
                    IF(
                        OR(IF(
                            ISNUMBER(M160:AD160),
                            IF(
                                M$4:AD$4=2,
                                M160:AD160,
                                ""),
                            "")
                            =0),
                        0,
                        GEOMEAN(IF(
                            ISNUMBER(M160:AD160),
                            IF(
                                M$4:AD$4=2,
                                M160:AD160,
                                ""),
                            "")))
                )
            )
        )
    )
)</f>
        <v>2.4960310460398598</v>
      </c>
      <c r="I160" s="191" cm="1">
        <f t="array" ref="I160">IF(
    SUM(IF(
            ISNUMBER(
                IF(
                    $M$5:$AD$5,
                    (M160:AD160),
                    "")),
            1,
            0))
        =0,
    NA(),
    IF(
        Parameters!$D$15=1,
        IF(
            SUM(--(ISNUMBER(IF($M$5:$AD$5=1,(M160:AD160),""))))&gt;0,
            MAX(IF(
                ISNUMBER(M160:AD160),
                IF(
                    M$5:AD$5=1,
                    M160:AD160,
                    ""),
                "")),
            MAX(IF(
                ISNUMBER(M160:AD160),
                IF(
                    M$5:AD$5=2,
                    M160:AD160,
                    ""),
                ""))
        ),
        IF(
            Parameters!$D$16=1,
            IFERROR(
                AVERAGE(IF(
                    ISNUMBER(M160:AD160),
                    IF(
                        M$5:AD$5=1,
                        M160:AD160,
                        ""),
                    "")),
                AVERAGE(IF(
                    ISNUMBER(M160:AD160),
                    IF(
                        M$5:AD$5=2,
                        M160:AD160,
                        ""),
                    ""))
            ),
            IF(
                Parameters!$D$17=1,
                IFERROR(
                    IF(
                        OR(
                            IF(
                                ISNUMBER(M160:AD160),
                                IF(
                                    M$5:AD$5=1,
                                    M160:AD160,
                                    ""),
                                "")
                            =0),
                        0,
                        GEOMEAN(IF(
                            ISNUMBER(M160:AD160),
                            IF(
                                M$5:AD$5=1,
                                M160:AD160,
                                ""),
                            ""))
                    ),
                    IF(
                        OR(IF(
                            ISNUMBER(M160:AD160),
                            IF(
                                M$5:AD$5=2,
                                M160:AD160,
                                ""),
                            "")
                            =0),
                        0,
                        GEOMEAN(IF(
                            ISNUMBER(M160:AD160),
                            IF(
                                M$5:AD$5=2,
                                M160:AD160,
                                ""),
                            "")))
                )
            )
        )
    )
)</f>
        <v>0</v>
      </c>
      <c r="J160" s="242">
        <v>45103</v>
      </c>
      <c r="K160" s="242">
        <v>45271</v>
      </c>
      <c r="L160" s="91" t="s">
        <v>262</v>
      </c>
      <c r="M160" s="192">
        <v>0</v>
      </c>
      <c r="N160" s="192">
        <v>2.4960310460398598</v>
      </c>
      <c r="O160" s="192">
        <v>0</v>
      </c>
      <c r="P160" s="192">
        <v>0</v>
      </c>
      <c r="Q160" s="192" t="s">
        <v>409</v>
      </c>
      <c r="R160" s="192">
        <v>0</v>
      </c>
      <c r="S160" s="192">
        <v>0</v>
      </c>
      <c r="T160" s="192" t="s">
        <v>409</v>
      </c>
      <c r="U160" s="192">
        <v>73.099999999999994</v>
      </c>
      <c r="V160" s="192">
        <v>-1.03475636236054</v>
      </c>
      <c r="W160" s="192" t="s">
        <v>409</v>
      </c>
      <c r="X160" s="192" t="s">
        <v>409</v>
      </c>
      <c r="Y160" s="192">
        <v>-0.107142857142856</v>
      </c>
      <c r="Z160" s="192">
        <v>-31.428571428571399</v>
      </c>
      <c r="AA160" s="34"/>
      <c r="AB160" s="34"/>
      <c r="AC160" s="192"/>
      <c r="AD160" s="192"/>
      <c r="AE160" s="192"/>
      <c r="AF160" s="192"/>
      <c r="AG160" s="192"/>
      <c r="AH160" s="192"/>
    </row>
    <row r="161" spans="1:34" x14ac:dyDescent="0.2">
      <c r="A161" s="84">
        <v>154</v>
      </c>
      <c r="B161" s="84" t="str">
        <f ca="1"/>
        <v>Philippines</v>
      </c>
      <c r="C161" s="84" t="str">
        <f ca="1"/>
        <v>PHL</v>
      </c>
      <c r="D161" s="219" t="str">
        <f ca="1"/>
        <v>EAS           East Asia &amp; Pacific</v>
      </c>
      <c r="E161" s="219" t="str">
        <f ca="1"/>
        <v>IBRD</v>
      </c>
      <c r="F161" s="190" t="str">
        <f t="shared" ca="1" si="14"/>
        <v/>
      </c>
      <c r="G161" s="80">
        <f>IF(Parameters!$D$21 = 1, MAX(H161, I161),
IF(Parameters!$D$22 = 1, AVERAGE(H161,I161),
IF(Parameters!$D$23 = 1, IF(ISERROR(H161), I161, IFERROR(GEOMEAN(H161, I161), 0)),
IF(Parameters!$D$24, IF(AND(H161=10,I161=10),10,0),
IF(Parameters!$D$25, IF(AND(H161&gt;=7,I161&gt;=7),10,0),
IF(Parameters!$D$26, IF(AND(H161&gt;=7,I161&gt;=7), 10, IF(OR(AND(H161&gt;=7,I161&gt;=5),AND(H161&gt;=5,I161&gt;=7)),6,0)),
IF(Parameters!$D$27, IF(AND(H161&gt;=10,I161&gt;=10), 10, IF(OR(AND(H161&gt;=10,I161&gt;=5),AND(H161&gt;=5,I161&gt;=10)),6,0)),"no method")))))))</f>
        <v>2.0092270082992614</v>
      </c>
      <c r="H161" s="80" cm="1">
        <f t="array" ref="H161">IF(
    SUM(IF(
            ISNUMBER(
                IF(
                    $M$4:$AD$4,
                    (M161:AD161),
                    "")),
            1,
            0))
        =0,
    NA(),
    IF(
        Parameters!$D$15=1,
        IF(
            SUM(--(ISNUMBER(IF($M$4:$AD$4=1,(M161:AD161),""))))&gt;0,
            MAX(IF(
                ISNUMBER(M161:AD161),
                IF(
                    M$4:AD$4=1,
                    M161:AD161,
                    ""),
                "")),
            MAX(IF(
                ISNUMBER(M161:AD161),
                IF(
                    M$4:AD$4=2,
                    M161:AD161,
                    ""),
                ""))
        ),
        IF(
            Parameters!$D$16=1,
            IFERROR(
                AVERAGE(IF(
                    ISNUMBER(M161:AD161),
                    IF(
                        M$4:AD$4=1,
                        M161:AD161,
                        ""),
                    "")),
                AVERAGE(IF(
                    ISNUMBER(M161:AD161),
                    IF(
                        M$4:AD$4=2,
                        M161:AD161,
                        ""),
                    ""))
            ),
            IF(
                Parameters!$D$17=1,
                IFERROR(
                    IF(
                        OR(
                            IF(
                                ISNUMBER(M161:AD161),
                                IF(
                                    M$4:AD$4=1,
                                    M161:AD161,
                                    ""),
                                "")
                            =0),
                        0,
                        GEOMEAN(IF(
                            ISNUMBER(M161:AD161),
                            IF(
                                M$4:AD$4=1,
                                M161:AD161,
                                ""),
                            ""))
                    ),
                    IF(
                        OR(IF(
                            ISNUMBER(M161:AD161),
                            IF(
                                M$4:AD$4=2,
                                M161:AD161,
                                ""),
                            "")
                            =0),
                        0,
                        GEOMEAN(IF(
                            ISNUMBER(M161:AD161),
                            IF(
                                M$4:AD$4=2,
                                M161:AD161,
                                ""),
                            "")))
                )
            )
        )
    )
)</f>
        <v>3.5323690245193098</v>
      </c>
      <c r="I161" s="191" cm="1">
        <f t="array" ref="I161">IF(
    SUM(IF(
            ISNUMBER(
                IF(
                    $M$5:$AD$5,
                    (M161:AD161),
                    "")),
            1,
            0))
        =0,
    NA(),
    IF(
        Parameters!$D$15=1,
        IF(
            SUM(--(ISNUMBER(IF($M$5:$AD$5=1,(M161:AD161),""))))&gt;0,
            MAX(IF(
                ISNUMBER(M161:AD161),
                IF(
                    M$5:AD$5=1,
                    M161:AD161,
                    ""),
                "")),
            MAX(IF(
                ISNUMBER(M161:AD161),
                IF(
                    M$5:AD$5=2,
                    M161:AD161,
                    ""),
                ""))
        ),
        IF(
            Parameters!$D$16=1,
            IFERROR(
                AVERAGE(IF(
                    ISNUMBER(M161:AD161),
                    IF(
                        M$5:AD$5=1,
                        M161:AD161,
                        ""),
                    "")),
                AVERAGE(IF(
                    ISNUMBER(M161:AD161),
                    IF(
                        M$5:AD$5=2,
                        M161:AD161,
                        ""),
                    ""))
            ),
            IF(
                Parameters!$D$17=1,
                IFERROR(
                    IF(
                        OR(
                            IF(
                                ISNUMBER(M161:AD161),
                                IF(
                                    M$5:AD$5=1,
                                    M161:AD161,
                                    ""),
                                "")
                            =0),
                        0,
                        GEOMEAN(IF(
                            ISNUMBER(M161:AD161),
                            IF(
                                M$5:AD$5=1,
                                M161:AD161,
                                ""),
                            ""))
                    ),
                    IF(
                        OR(IF(
                            ISNUMBER(M161:AD161),
                            IF(
                                M$5:AD$5=2,
                                M161:AD161,
                                ""),
                            "")
                            =0),
                        0,
                        GEOMEAN(IF(
                            ISNUMBER(M161:AD161),
                            IF(
                                M$5:AD$5=2,
                                M161:AD161,
                                ""),
                            "")))
                )
            )
        )
    )
)</f>
        <v>1.1428571428571399</v>
      </c>
      <c r="J161" s="242">
        <v>45103</v>
      </c>
      <c r="K161" s="242">
        <v>45271</v>
      </c>
      <c r="L161" s="91" t="s">
        <v>264</v>
      </c>
      <c r="M161" s="192">
        <v>0</v>
      </c>
      <c r="N161" s="192">
        <v>3.5323690245193098</v>
      </c>
      <c r="O161" s="192">
        <v>0</v>
      </c>
      <c r="P161" s="192">
        <v>0</v>
      </c>
      <c r="Q161" s="192" t="s">
        <v>409</v>
      </c>
      <c r="R161" s="192">
        <v>0</v>
      </c>
      <c r="S161" s="192">
        <v>1.1428571428571399</v>
      </c>
      <c r="T161" s="192" t="s">
        <v>409</v>
      </c>
      <c r="U161" s="192">
        <v>77.8</v>
      </c>
      <c r="V161" s="192">
        <v>-1.1062359204826699</v>
      </c>
      <c r="W161" s="192" t="s">
        <v>409</v>
      </c>
      <c r="X161" s="192" t="s">
        <v>409</v>
      </c>
      <c r="Y161" s="192">
        <v>-7.1428571428571605E-2</v>
      </c>
      <c r="Z161" s="192">
        <v>2.8571428571428501</v>
      </c>
      <c r="AA161" s="34"/>
      <c r="AB161" s="34"/>
      <c r="AC161" s="192"/>
      <c r="AD161" s="192"/>
      <c r="AE161" s="192"/>
      <c r="AF161" s="192"/>
      <c r="AG161" s="192"/>
      <c r="AH161" s="192"/>
    </row>
    <row r="162" spans="1:34" x14ac:dyDescent="0.2">
      <c r="A162" s="84">
        <v>155</v>
      </c>
      <c r="B162" s="84" t="str">
        <f ca="1"/>
        <v>Palau</v>
      </c>
      <c r="C162" s="84" t="str">
        <f ca="1"/>
        <v>PLW</v>
      </c>
      <c r="D162" s="219" t="str">
        <f ca="1"/>
        <v>EAS           East Asia &amp; Pacific</v>
      </c>
      <c r="E162" s="219" t="str">
        <f ca="1"/>
        <v>IBRD</v>
      </c>
      <c r="F162" s="190" t="str">
        <f t="shared" ca="1" si="14"/>
        <v/>
      </c>
      <c r="G162" s="80">
        <f>IF(Parameters!$D$21 = 1, MAX(H162, I162),
IF(Parameters!$D$22 = 1, AVERAGE(H162,I162),
IF(Parameters!$D$23 = 1, IF(ISERROR(H162), I162, IFERROR(GEOMEAN(H162, I162), 0)),
IF(Parameters!$D$24, IF(AND(H162=10,I162=10),10,0),
IF(Parameters!$D$25, IF(AND(H162&gt;=7,I162&gt;=7),10,0),
IF(Parameters!$D$26, IF(AND(H162&gt;=7,I162&gt;=7), 10, IF(OR(AND(H162&gt;=7,I162&gt;=5),AND(H162&gt;=5,I162&gt;=7)),6,0)),
IF(Parameters!$D$27, IF(AND(H162&gt;=10,I162&gt;=10), 10, IF(OR(AND(H162&gt;=10,I162&gt;=5),AND(H162&gt;=5,I162&gt;=10)),6,0)),"no method")))))))</f>
        <v>0</v>
      </c>
      <c r="H162" s="80" cm="1">
        <f t="array" ref="H162">IF(
    SUM(IF(
            ISNUMBER(
                IF(
                    $M$4:$AD$4,
                    (M162:AD162),
                    "")),
            1,
            0))
        =0,
    NA(),
    IF(
        Parameters!$D$15=1,
        IF(
            SUM(--(ISNUMBER(IF($M$4:$AD$4=1,(M162:AD162),""))))&gt;0,
            MAX(IF(
                ISNUMBER(M162:AD162),
                IF(
                    M$4:AD$4=1,
                    M162:AD162,
                    ""),
                "")),
            MAX(IF(
                ISNUMBER(M162:AD162),
                IF(
                    M$4:AD$4=2,
                    M162:AD162,
                    ""),
                ""))
        ),
        IF(
            Parameters!$D$16=1,
            IFERROR(
                AVERAGE(IF(
                    ISNUMBER(M162:AD162),
                    IF(
                        M$4:AD$4=1,
                        M162:AD162,
                        ""),
                    "")),
                AVERAGE(IF(
                    ISNUMBER(M162:AD162),
                    IF(
                        M$4:AD$4=2,
                        M162:AD162,
                        ""),
                    ""))
            ),
            IF(
                Parameters!$D$17=1,
                IFERROR(
                    IF(
                        OR(
                            IF(
                                ISNUMBER(M162:AD162),
                                IF(
                                    M$4:AD$4=1,
                                    M162:AD162,
                                    ""),
                                "")
                            =0),
                        0,
                        GEOMEAN(IF(
                            ISNUMBER(M162:AD162),
                            IF(
                                M$4:AD$4=1,
                                M162:AD162,
                                ""),
                            ""))
                    ),
                    IF(
                        OR(IF(
                            ISNUMBER(M162:AD162),
                            IF(
                                M$4:AD$4=2,
                                M162:AD162,
                                ""),
                            "")
                            =0),
                        0,
                        GEOMEAN(IF(
                            ISNUMBER(M162:AD162),
                            IF(
                                M$4:AD$4=2,
                                M162:AD162,
                                ""),
                            "")))
                )
            )
        )
    )
)</f>
        <v>0</v>
      </c>
      <c r="I162" s="191" cm="1">
        <f t="array" ref="I162">IF(
    SUM(IF(
            ISNUMBER(
                IF(
                    $M$5:$AD$5,
                    (M162:AD162),
                    "")),
            1,
            0))
        =0,
    NA(),
    IF(
        Parameters!$D$15=1,
        IF(
            SUM(--(ISNUMBER(IF($M$5:$AD$5=1,(M162:AD162),""))))&gt;0,
            MAX(IF(
                ISNUMBER(M162:AD162),
                IF(
                    M$5:AD$5=1,
                    M162:AD162,
                    ""),
                "")),
            MAX(IF(
                ISNUMBER(M162:AD162),
                IF(
                    M$5:AD$5=2,
                    M162:AD162,
                    ""),
                ""))
        ),
        IF(
            Parameters!$D$16=1,
            IFERROR(
                AVERAGE(IF(
                    ISNUMBER(M162:AD162),
                    IF(
                        M$5:AD$5=1,
                        M162:AD162,
                        ""),
                    "")),
                AVERAGE(IF(
                    ISNUMBER(M162:AD162),
                    IF(
                        M$5:AD$5=2,
                        M162:AD162,
                        ""),
                    ""))
            ),
            IF(
                Parameters!$D$17=1,
                IFERROR(
                    IF(
                        OR(
                            IF(
                                ISNUMBER(M162:AD162),
                                IF(
                                    M$5:AD$5=1,
                                    M162:AD162,
                                    ""),
                                "")
                            =0),
                        0,
                        GEOMEAN(IF(
                            ISNUMBER(M162:AD162),
                            IF(
                                M$5:AD$5=1,
                                M162:AD162,
                                ""),
                            ""))
                    ),
                    IF(
                        OR(IF(
                            ISNUMBER(M162:AD162),
                            IF(
                                M$5:AD$5=2,
                                M162:AD162,
                                ""),
                            "")
                            =0),
                        0,
                        GEOMEAN(IF(
                            ISNUMBER(M162:AD162),
                            IF(
                                M$5:AD$5=2,
                                M162:AD162,
                                ""),
                            "")))
                )
            )
        )
    )
)</f>
        <v>0</v>
      </c>
      <c r="J162" s="242" t="s">
        <v>409</v>
      </c>
      <c r="K162" s="242" t="s">
        <v>409</v>
      </c>
      <c r="L162" s="91" t="s">
        <v>266</v>
      </c>
      <c r="M162" s="192">
        <v>0</v>
      </c>
      <c r="N162" s="192" t="s">
        <v>409</v>
      </c>
      <c r="O162" s="192" t="s">
        <v>409</v>
      </c>
      <c r="P162" s="192">
        <v>0</v>
      </c>
      <c r="Q162" s="192" t="s">
        <v>409</v>
      </c>
      <c r="R162" s="192" t="s">
        <v>409</v>
      </c>
      <c r="S162" s="192" t="s">
        <v>409</v>
      </c>
      <c r="T162" s="192" t="s">
        <v>409</v>
      </c>
      <c r="U162" s="192" t="s">
        <v>409</v>
      </c>
      <c r="V162" s="192" t="s">
        <v>409</v>
      </c>
      <c r="W162" s="192" t="s">
        <v>409</v>
      </c>
      <c r="X162" s="192" t="s">
        <v>409</v>
      </c>
      <c r="Y162" s="192" t="s">
        <v>409</v>
      </c>
      <c r="Z162" s="192" t="s">
        <v>409</v>
      </c>
      <c r="AA162" s="34"/>
      <c r="AB162" s="34"/>
      <c r="AC162" s="192"/>
      <c r="AD162" s="192"/>
      <c r="AE162" s="192"/>
      <c r="AF162" s="192"/>
      <c r="AG162" s="192"/>
      <c r="AH162" s="192"/>
    </row>
    <row r="163" spans="1:34" x14ac:dyDescent="0.2">
      <c r="A163" s="84">
        <v>156</v>
      </c>
      <c r="B163" s="84" t="str">
        <f ca="1"/>
        <v>Papua New Guinea</v>
      </c>
      <c r="C163" s="84" t="str">
        <f ca="1"/>
        <v>PNG</v>
      </c>
      <c r="D163" s="219" t="str">
        <f ca="1"/>
        <v>EAS           East Asia &amp; Pacific</v>
      </c>
      <c r="E163" s="219" t="str">
        <f ca="1"/>
        <v>Blend</v>
      </c>
      <c r="F163" s="190" t="str">
        <f t="shared" ca="1" si="14"/>
        <v/>
      </c>
      <c r="G163" s="80">
        <f>IF(Parameters!$D$21 = 1, MAX(H163, I163),
IF(Parameters!$D$22 = 1, AVERAGE(H163,I163),
IF(Parameters!$D$23 = 1, IF(ISERROR(H163), I163, IFERROR(GEOMEAN(H163, I163), 0)),
IF(Parameters!$D$24, IF(AND(H163=10,I163=10),10,0),
IF(Parameters!$D$25, IF(AND(H163&gt;=7,I163&gt;=7),10,0),
IF(Parameters!$D$26, IF(AND(H163&gt;=7,I163&gt;=7), 10, IF(OR(AND(H163&gt;=7,I163&gt;=5),AND(H163&gt;=5,I163&gt;=7)),6,0)),
IF(Parameters!$D$27, IF(AND(H163&gt;=10,I163&gt;=10), 10, IF(OR(AND(H163&gt;=10,I163&gt;=5),AND(H163&gt;=5,I163&gt;=10)),6,0)),"no method")))))))</f>
        <v>10</v>
      </c>
      <c r="H163" s="80" cm="1">
        <f t="array" ref="H163">IF(
    SUM(IF(
            ISNUMBER(
                IF(
                    $M$4:$AD$4,
                    (M163:AD163),
                    "")),
            1,
            0))
        =0,
    NA(),
    IF(
        Parameters!$D$15=1,
        IF(
            SUM(--(ISNUMBER(IF($M$4:$AD$4=1,(M163:AD163),""))))&gt;0,
            MAX(IF(
                ISNUMBER(M163:AD163),
                IF(
                    M$4:AD$4=1,
                    M163:AD163,
                    ""),
                "")),
            MAX(IF(
                ISNUMBER(M163:AD163),
                IF(
                    M$4:AD$4=2,
                    M163:AD163,
                    ""),
                ""))
        ),
        IF(
            Parameters!$D$16=1,
            IFERROR(
                AVERAGE(IF(
                    ISNUMBER(M163:AD163),
                    IF(
                        M$4:AD$4=1,
                        M163:AD163,
                        ""),
                    "")),
                AVERAGE(IF(
                    ISNUMBER(M163:AD163),
                    IF(
                        M$4:AD$4=2,
                        M163:AD163,
                        ""),
                    ""))
            ),
            IF(
                Parameters!$D$17=1,
                IFERROR(
                    IF(
                        OR(
                            IF(
                                ISNUMBER(M163:AD163),
                                IF(
                                    M$4:AD$4=1,
                                    M163:AD163,
                                    ""),
                                "")
                            =0),
                        0,
                        GEOMEAN(IF(
                            ISNUMBER(M163:AD163),
                            IF(
                                M$4:AD$4=1,
                                M163:AD163,
                                ""),
                            ""))
                    ),
                    IF(
                        OR(IF(
                            ISNUMBER(M163:AD163),
                            IF(
                                M$4:AD$4=2,
                                M163:AD163,
                                ""),
                            "")
                            =0),
                        0,
                        GEOMEAN(IF(
                            ISNUMBER(M163:AD163),
                            IF(
                                M$4:AD$4=2,
                                M163:AD163,
                                ""),
                            "")))
                )
            )
        )
    )
)</f>
        <v>10</v>
      </c>
      <c r="I163" s="191" cm="1">
        <f t="array" ref="I163">IF(
    SUM(IF(
            ISNUMBER(
                IF(
                    $M$5:$AD$5,
                    (M163:AD163),
                    "")),
            1,
            0))
        =0,
    NA(),
    IF(
        Parameters!$D$15=1,
        IF(
            SUM(--(ISNUMBER(IF($M$5:$AD$5=1,(M163:AD163),""))))&gt;0,
            MAX(IF(
                ISNUMBER(M163:AD163),
                IF(
                    M$5:AD$5=1,
                    M163:AD163,
                    ""),
                "")),
            MAX(IF(
                ISNUMBER(M163:AD163),
                IF(
                    M$5:AD$5=2,
                    M163:AD163,
                    ""),
                ""))
        ),
        IF(
            Parameters!$D$16=1,
            IFERROR(
                AVERAGE(IF(
                    ISNUMBER(M163:AD163),
                    IF(
                        M$5:AD$5=1,
                        M163:AD163,
                        ""),
                    "")),
                AVERAGE(IF(
                    ISNUMBER(M163:AD163),
                    IF(
                        M$5:AD$5=2,
                        M163:AD163,
                        ""),
                    ""))
            ),
            IF(
                Parameters!$D$17=1,
                IFERROR(
                    IF(
                        OR(
                            IF(
                                ISNUMBER(M163:AD163),
                                IF(
                                    M$5:AD$5=1,
                                    M163:AD163,
                                    ""),
                                "")
                            =0),
                        0,
                        GEOMEAN(IF(
                            ISNUMBER(M163:AD163),
                            IF(
                                M$5:AD$5=1,
                                M163:AD163,
                                ""),
                            ""))
                    ),
                    IF(
                        OR(IF(
                            ISNUMBER(M163:AD163),
                            IF(
                                M$5:AD$5=2,
                                M163:AD163,
                                ""),
                            "")
                            =0),
                        0,
                        GEOMEAN(IF(
                            ISNUMBER(M163:AD163),
                            IF(
                                M$5:AD$5=2,
                                M163:AD163,
                                ""),
                            "")))
                )
            )
        )
    )
)</f>
        <v>10</v>
      </c>
      <c r="J163" s="242">
        <v>44778</v>
      </c>
      <c r="K163" s="242">
        <v>45271</v>
      </c>
      <c r="L163" s="91" t="s">
        <v>268</v>
      </c>
      <c r="M163" s="192">
        <v>10</v>
      </c>
      <c r="N163" s="192">
        <v>3.5985182571882102</v>
      </c>
      <c r="O163" s="192">
        <v>10</v>
      </c>
      <c r="P163" s="192">
        <v>0</v>
      </c>
      <c r="Q163" s="192" t="s">
        <v>409</v>
      </c>
      <c r="R163" s="192">
        <v>0</v>
      </c>
      <c r="S163" s="192">
        <v>10</v>
      </c>
      <c r="T163" s="192" t="s">
        <v>623</v>
      </c>
      <c r="U163" s="192">
        <v>78.099999999999994</v>
      </c>
      <c r="V163" s="192">
        <v>1.2822208481122299</v>
      </c>
      <c r="W163" s="192" t="s">
        <v>409</v>
      </c>
      <c r="X163" s="192" t="s">
        <v>409</v>
      </c>
      <c r="Y163" s="192">
        <v>-7.1428571428571605E-2</v>
      </c>
      <c r="Z163" s="192">
        <v>129.787234042553</v>
      </c>
      <c r="AA163" s="34"/>
      <c r="AB163" s="34"/>
      <c r="AC163" s="192"/>
      <c r="AD163" s="192"/>
      <c r="AE163" s="192"/>
      <c r="AF163" s="192"/>
      <c r="AG163" s="192"/>
      <c r="AH163" s="192"/>
    </row>
    <row r="164" spans="1:34" x14ac:dyDescent="0.2">
      <c r="A164" s="84">
        <v>157</v>
      </c>
      <c r="B164" s="84" t="str">
        <f ca="1"/>
        <v>Poland</v>
      </c>
      <c r="C164" s="84" t="str">
        <f ca="1"/>
        <v>POL</v>
      </c>
      <c r="D164" s="219" t="str">
        <f ca="1"/>
        <v>ECS           Europe &amp; Central Asia</v>
      </c>
      <c r="E164" s="219" t="str">
        <f ca="1"/>
        <v>IBRD</v>
      </c>
      <c r="F164" s="190" t="str">
        <f t="shared" ca="1" si="14"/>
        <v/>
      </c>
      <c r="G164" s="80">
        <f>IF(Parameters!$D$21 = 1, MAX(H164, I164),
IF(Parameters!$D$22 = 1, AVERAGE(H164,I164),
IF(Parameters!$D$23 = 1, IF(ISERROR(H164), I164, IFERROR(GEOMEAN(H164, I164), 0)),
IF(Parameters!$D$24, IF(AND(H164=10,I164=10),10,0),
IF(Parameters!$D$25, IF(AND(H164&gt;=7,I164&gt;=7),10,0),
IF(Parameters!$D$26, IF(AND(H164&gt;=7,I164&gt;=7), 10, IF(OR(AND(H164&gt;=7,I164&gt;=5),AND(H164&gt;=5,I164&gt;=7)),6,0)),
IF(Parameters!$D$27, IF(AND(H164&gt;=10,I164&gt;=10), 10, IF(OR(AND(H164&gt;=10,I164&gt;=5),AND(H164&gt;=5,I164&gt;=10)),6,0)),"no method")))))))</f>
        <v>0</v>
      </c>
      <c r="H164" s="80" cm="1">
        <f t="array" ref="H164">IF(
    SUM(IF(
            ISNUMBER(
                IF(
                    $M$4:$AD$4,
                    (M164:AD164),
                    "")),
            1,
            0))
        =0,
    NA(),
    IF(
        Parameters!$D$15=1,
        IF(
            SUM(--(ISNUMBER(IF($M$4:$AD$4=1,(M164:AD164),""))))&gt;0,
            MAX(IF(
                ISNUMBER(M164:AD164),
                IF(
                    M$4:AD$4=1,
                    M164:AD164,
                    ""),
                "")),
            MAX(IF(
                ISNUMBER(M164:AD164),
                IF(
                    M$4:AD$4=2,
                    M164:AD164,
                    ""),
                ""))
        ),
        IF(
            Parameters!$D$16=1,
            IFERROR(
                AVERAGE(IF(
                    ISNUMBER(M164:AD164),
                    IF(
                        M$4:AD$4=1,
                        M164:AD164,
                        ""),
                    "")),
                AVERAGE(IF(
                    ISNUMBER(M164:AD164),
                    IF(
                        M$4:AD$4=2,
                        M164:AD164,
                        ""),
                    ""))
            ),
            IF(
                Parameters!$D$17=1,
                IFERROR(
                    IF(
                        OR(
                            IF(
                                ISNUMBER(M164:AD164),
                                IF(
                                    M$4:AD$4=1,
                                    M164:AD164,
                                    ""),
                                "")
                            =0),
                        0,
                        GEOMEAN(IF(
                            ISNUMBER(M164:AD164),
                            IF(
                                M$4:AD$4=1,
                                M164:AD164,
                                ""),
                            ""))
                    ),
                    IF(
                        OR(IF(
                            ISNUMBER(M164:AD164),
                            IF(
                                M$4:AD$4=2,
                                M164:AD164,
                                ""),
                            "")
                            =0),
                        0,
                        GEOMEAN(IF(
                            ISNUMBER(M164:AD164),
                            IF(
                                M$4:AD$4=2,
                                M164:AD164,
                                ""),
                            "")))
                )
            )
        )
    )
)</f>
        <v>0</v>
      </c>
      <c r="I164" s="191" cm="1">
        <f t="array" ref="I164">IF(
    SUM(IF(
            ISNUMBER(
                IF(
                    $M$5:$AD$5,
                    (M164:AD164),
                    "")),
            1,
            0))
        =0,
    NA(),
    IF(
        Parameters!$D$15=1,
        IF(
            SUM(--(ISNUMBER(IF($M$5:$AD$5=1,(M164:AD164),""))))&gt;0,
            MAX(IF(
                ISNUMBER(M164:AD164),
                IF(
                    M$5:AD$5=1,
                    M164:AD164,
                    ""),
                "")),
            MAX(IF(
                ISNUMBER(M164:AD164),
                IF(
                    M$5:AD$5=2,
                    M164:AD164,
                    ""),
                ""))
        ),
        IF(
            Parameters!$D$16=1,
            IFERROR(
                AVERAGE(IF(
                    ISNUMBER(M164:AD164),
                    IF(
                        M$5:AD$5=1,
                        M164:AD164,
                        ""),
                    "")),
                AVERAGE(IF(
                    ISNUMBER(M164:AD164),
                    IF(
                        M$5:AD$5=2,
                        M164:AD164,
                        ""),
                    ""))
            ),
            IF(
                Parameters!$D$17=1,
                IFERROR(
                    IF(
                        OR(
                            IF(
                                ISNUMBER(M164:AD164),
                                IF(
                                    M$5:AD$5=1,
                                    M164:AD164,
                                    ""),
                                "")
                            =0),
                        0,
                        GEOMEAN(IF(
                            ISNUMBER(M164:AD164),
                            IF(
                                M$5:AD$5=1,
                                M164:AD164,
                                ""),
                            ""))
                    ),
                    IF(
                        OR(IF(
                            ISNUMBER(M164:AD164),
                            IF(
                                M$5:AD$5=2,
                                M164:AD164,
                                ""),
                            "")
                            =0),
                        0,
                        GEOMEAN(IF(
                            ISNUMBER(M164:AD164),
                            IF(
                                M$5:AD$5=2,
                                M164:AD164,
                                ""),
                            "")))
                )
            )
        )
    )
)</f>
        <v>0</v>
      </c>
      <c r="J164" s="242">
        <v>45103</v>
      </c>
      <c r="K164" s="242">
        <v>44929</v>
      </c>
      <c r="L164" s="91" t="s">
        <v>270</v>
      </c>
      <c r="M164" s="192">
        <v>0</v>
      </c>
      <c r="N164" s="192">
        <v>0</v>
      </c>
      <c r="O164" s="192" t="s">
        <v>409</v>
      </c>
      <c r="P164" s="192">
        <v>0</v>
      </c>
      <c r="Q164" s="192" t="s">
        <v>409</v>
      </c>
      <c r="R164" s="192">
        <v>0</v>
      </c>
      <c r="S164" s="192">
        <v>0</v>
      </c>
      <c r="T164" s="192" t="s">
        <v>409</v>
      </c>
      <c r="U164" s="192">
        <v>45.2</v>
      </c>
      <c r="V164" s="192" t="s">
        <v>409</v>
      </c>
      <c r="W164" s="192" t="s">
        <v>409</v>
      </c>
      <c r="X164" s="192" t="s">
        <v>409</v>
      </c>
      <c r="Y164" s="192">
        <v>0</v>
      </c>
      <c r="Z164" s="192">
        <v>-100</v>
      </c>
      <c r="AA164" s="34"/>
      <c r="AB164" s="34"/>
      <c r="AC164" s="192"/>
      <c r="AD164" s="192"/>
      <c r="AE164" s="192"/>
      <c r="AF164" s="192"/>
      <c r="AG164" s="192"/>
      <c r="AH164" s="192"/>
    </row>
    <row r="165" spans="1:34" x14ac:dyDescent="0.2">
      <c r="A165" s="84">
        <v>158</v>
      </c>
      <c r="B165" s="84" t="str">
        <f ca="1"/>
        <v>Puerto Rico</v>
      </c>
      <c r="C165" s="84" t="str">
        <f ca="1"/>
        <v>PRI</v>
      </c>
      <c r="D165" s="219" t="str">
        <f ca="1"/>
        <v>LCN           Latin America &amp; Caribbean</v>
      </c>
      <c r="E165" s="219" t="str">
        <f ca="1"/>
        <v>NA</v>
      </c>
      <c r="F165" s="190" t="str">
        <f t="shared" ca="1" si="14"/>
        <v/>
      </c>
      <c r="G165" s="80">
        <f>IF(Parameters!$D$21 = 1, MAX(H165, I165),
IF(Parameters!$D$22 = 1, AVERAGE(H165,I165),
IF(Parameters!$D$23 = 1, IF(ISERROR(H165), I165, IFERROR(GEOMEAN(H165, I165), 0)),
IF(Parameters!$D$24, IF(AND(H165=10,I165=10),10,0),
IF(Parameters!$D$25, IF(AND(H165&gt;=7,I165&gt;=7),10,0),
IF(Parameters!$D$26, IF(AND(H165&gt;=7,I165&gt;=7), 10, IF(OR(AND(H165&gt;=7,I165&gt;=5),AND(H165&gt;=5,I165&gt;=7)),6,0)),
IF(Parameters!$D$27, IF(AND(H165&gt;=10,I165&gt;=10), 10, IF(OR(AND(H165&gt;=10,I165&gt;=5),AND(H165&gt;=5,I165&gt;=10)),6,0)),"no method")))))))</f>
        <v>0</v>
      </c>
      <c r="H165" s="80" cm="1">
        <f t="array" ref="H165">IF(
    SUM(IF(
            ISNUMBER(
                IF(
                    $M$4:$AD$4,
                    (M165:AD165),
                    "")),
            1,
            0))
        =0,
    NA(),
    IF(
        Parameters!$D$15=1,
        IF(
            SUM(--(ISNUMBER(IF($M$4:$AD$4=1,(M165:AD165),""))))&gt;0,
            MAX(IF(
                ISNUMBER(M165:AD165),
                IF(
                    M$4:AD$4=1,
                    M165:AD165,
                    ""),
                "")),
            MAX(IF(
                ISNUMBER(M165:AD165),
                IF(
                    M$4:AD$4=2,
                    M165:AD165,
                    ""),
                ""))
        ),
        IF(
            Parameters!$D$16=1,
            IFERROR(
                AVERAGE(IF(
                    ISNUMBER(M165:AD165),
                    IF(
                        M$4:AD$4=1,
                        M165:AD165,
                        ""),
                    "")),
                AVERAGE(IF(
                    ISNUMBER(M165:AD165),
                    IF(
                        M$4:AD$4=2,
                        M165:AD165,
                        ""),
                    ""))
            ),
            IF(
                Parameters!$D$17=1,
                IFERROR(
                    IF(
                        OR(
                            IF(
                                ISNUMBER(M165:AD165),
                                IF(
                                    M$4:AD$4=1,
                                    M165:AD165,
                                    ""),
                                "")
                            =0),
                        0,
                        GEOMEAN(IF(
                            ISNUMBER(M165:AD165),
                            IF(
                                M$4:AD$4=1,
                                M165:AD165,
                                ""),
                            ""))
                    ),
                    IF(
                        OR(IF(
                            ISNUMBER(M165:AD165),
                            IF(
                                M$4:AD$4=2,
                                M165:AD165,
                                ""),
                            "")
                            =0),
                        0,
                        GEOMEAN(IF(
                            ISNUMBER(M165:AD165),
                            IF(
                                M$4:AD$4=2,
                                M165:AD165,
                                ""),
                            "")))
                )
            )
        )
    )
)</f>
        <v>0</v>
      </c>
      <c r="I165" s="191" cm="1">
        <f t="array" ref="I165">IF(
    SUM(IF(
            ISNUMBER(
                IF(
                    $M$5:$AD$5,
                    (M165:AD165),
                    "")),
            1,
            0))
        =0,
    NA(),
    IF(
        Parameters!$D$15=1,
        IF(
            SUM(--(ISNUMBER(IF($M$5:$AD$5=1,(M165:AD165),""))))&gt;0,
            MAX(IF(
                ISNUMBER(M165:AD165),
                IF(
                    M$5:AD$5=1,
                    M165:AD165,
                    ""),
                "")),
            MAX(IF(
                ISNUMBER(M165:AD165),
                IF(
                    M$5:AD$5=2,
                    M165:AD165,
                    ""),
                ""))
        ),
        IF(
            Parameters!$D$16=1,
            IFERROR(
                AVERAGE(IF(
                    ISNUMBER(M165:AD165),
                    IF(
                        M$5:AD$5=1,
                        M165:AD165,
                        ""),
                    "")),
                AVERAGE(IF(
                    ISNUMBER(M165:AD165),
                    IF(
                        M$5:AD$5=2,
                        M165:AD165,
                        ""),
                    ""))
            ),
            IF(
                Parameters!$D$17=1,
                IFERROR(
                    IF(
                        OR(
                            IF(
                                ISNUMBER(M165:AD165),
                                IF(
                                    M$5:AD$5=1,
                                    M165:AD165,
                                    ""),
                                "")
                            =0),
                        0,
                        GEOMEAN(IF(
                            ISNUMBER(M165:AD165),
                            IF(
                                M$5:AD$5=1,
                                M165:AD165,
                                ""),
                            ""))
                    ),
                    IF(
                        OR(IF(
                            ISNUMBER(M165:AD165),
                            IF(
                                M$5:AD$5=2,
                                M165:AD165,
                                ""),
                            "")
                            =0),
                        0,
                        GEOMEAN(IF(
                            ISNUMBER(M165:AD165),
                            IF(
                                M$5:AD$5=2,
                                M165:AD165,
                                ""),
                            "")))
                )
            )
        )
    )
)</f>
        <v>0</v>
      </c>
      <c r="J165" s="242">
        <v>44887</v>
      </c>
      <c r="K165" s="242">
        <v>45271</v>
      </c>
      <c r="L165" s="91" t="s">
        <v>712</v>
      </c>
      <c r="M165" s="192">
        <v>0</v>
      </c>
      <c r="N165" s="192" t="s">
        <v>409</v>
      </c>
      <c r="O165" s="192">
        <v>0</v>
      </c>
      <c r="P165" s="192">
        <v>0</v>
      </c>
      <c r="Q165" s="192" t="s">
        <v>409</v>
      </c>
      <c r="R165" s="192">
        <v>0</v>
      </c>
      <c r="S165" s="192">
        <v>0</v>
      </c>
      <c r="T165" s="192" t="s">
        <v>409</v>
      </c>
      <c r="U165" s="192" t="s">
        <v>409</v>
      </c>
      <c r="V165" s="192">
        <v>-1.29845825907002</v>
      </c>
      <c r="W165" s="192" t="s">
        <v>409</v>
      </c>
      <c r="X165" s="192" t="s">
        <v>409</v>
      </c>
      <c r="Y165" s="192">
        <v>0</v>
      </c>
      <c r="Z165" s="192">
        <v>-6.0240963855421699</v>
      </c>
      <c r="AA165" s="34"/>
      <c r="AB165" s="34"/>
      <c r="AC165" s="192"/>
      <c r="AD165" s="192"/>
      <c r="AE165" s="192"/>
      <c r="AF165" s="192"/>
      <c r="AG165" s="192"/>
      <c r="AH165" s="192"/>
    </row>
    <row r="166" spans="1:34" x14ac:dyDescent="0.2">
      <c r="A166" s="84">
        <v>159</v>
      </c>
      <c r="B166" s="84" t="str">
        <f ca="1"/>
        <v>Korea, Dem. People's Rep.</v>
      </c>
      <c r="C166" s="84" t="str">
        <f ca="1"/>
        <v>PRK</v>
      </c>
      <c r="D166" s="219" t="str">
        <f ca="1"/>
        <v>EAS           East Asia &amp; Pacific</v>
      </c>
      <c r="E166" s="219" t="str">
        <f ca="1"/>
        <v>NA</v>
      </c>
      <c r="F166" s="190" t="str">
        <f t="shared" ca="1" si="14"/>
        <v/>
      </c>
      <c r="G166" s="80">
        <f>IF(Parameters!$D$21 = 1, MAX(H166, I166),
IF(Parameters!$D$22 = 1, AVERAGE(H166,I166),
IF(Parameters!$D$23 = 1, IF(ISERROR(H166), I166, IFERROR(GEOMEAN(H166, I166), 0)),
IF(Parameters!$D$24, IF(AND(H166=10,I166=10),10,0),
IF(Parameters!$D$25, IF(AND(H166&gt;=7,I166&gt;=7),10,0),
IF(Parameters!$D$26, IF(AND(H166&gt;=7,I166&gt;=7), 10, IF(OR(AND(H166&gt;=7,I166&gt;=5),AND(H166&gt;=5,I166&gt;=7)),6,0)),
IF(Parameters!$D$27, IF(AND(H166&gt;=10,I166&gt;=10), 10, IF(OR(AND(H166&gt;=10,I166&gt;=5),AND(H166&gt;=5,I166&gt;=10)),6,0)),"no method")))))))</f>
        <v>0</v>
      </c>
      <c r="H166" s="80" cm="1">
        <f t="array" ref="H166">IF(
    SUM(IF(
            ISNUMBER(
                IF(
                    $M$4:$AD$4,
                    (M166:AD166),
                    "")),
            1,
            0))
        =0,
    NA(),
    IF(
        Parameters!$D$15=1,
        IF(
            SUM(--(ISNUMBER(IF($M$4:$AD$4=1,(M166:AD166),""))))&gt;0,
            MAX(IF(
                ISNUMBER(M166:AD166),
                IF(
                    M$4:AD$4=1,
                    M166:AD166,
                    ""),
                "")),
            MAX(IF(
                ISNUMBER(M166:AD166),
                IF(
                    M$4:AD$4=2,
                    M166:AD166,
                    ""),
                ""))
        ),
        IF(
            Parameters!$D$16=1,
            IFERROR(
                AVERAGE(IF(
                    ISNUMBER(M166:AD166),
                    IF(
                        M$4:AD$4=1,
                        M166:AD166,
                        ""),
                    "")),
                AVERAGE(IF(
                    ISNUMBER(M166:AD166),
                    IF(
                        M$4:AD$4=2,
                        M166:AD166,
                        ""),
                    ""))
            ),
            IF(
                Parameters!$D$17=1,
                IFERROR(
                    IF(
                        OR(
                            IF(
                                ISNUMBER(M166:AD166),
                                IF(
                                    M$4:AD$4=1,
                                    M166:AD166,
                                    ""),
                                "")
                            =0),
                        0,
                        GEOMEAN(IF(
                            ISNUMBER(M166:AD166),
                            IF(
                                M$4:AD$4=1,
                                M166:AD166,
                                ""),
                            ""))
                    ),
                    IF(
                        OR(IF(
                            ISNUMBER(M166:AD166),
                            IF(
                                M$4:AD$4=2,
                                M166:AD166,
                                ""),
                            "")
                            =0),
                        0,
                        GEOMEAN(IF(
                            ISNUMBER(M166:AD166),
                            IF(
                                M$4:AD$4=2,
                                M166:AD166,
                                ""),
                            "")))
                )
            )
        )
    )
)</f>
        <v>5.5609454930322801</v>
      </c>
      <c r="I166" s="191" cm="1">
        <f t="array" ref="I166">IF(
    SUM(IF(
            ISNUMBER(
                IF(
                    $M$5:$AD$5,
                    (M166:AD166),
                    "")),
            1,
            0))
        =0,
    NA(),
    IF(
        Parameters!$D$15=1,
        IF(
            SUM(--(ISNUMBER(IF($M$5:$AD$5=1,(M166:AD166),""))))&gt;0,
            MAX(IF(
                ISNUMBER(M166:AD166),
                IF(
                    M$5:AD$5=1,
                    M166:AD166,
                    ""),
                "")),
            MAX(IF(
                ISNUMBER(M166:AD166),
                IF(
                    M$5:AD$5=2,
                    M166:AD166,
                    ""),
                ""))
        ),
        IF(
            Parameters!$D$16=1,
            IFERROR(
                AVERAGE(IF(
                    ISNUMBER(M166:AD166),
                    IF(
                        M$5:AD$5=1,
                        M166:AD166,
                        ""),
                    "")),
                AVERAGE(IF(
                    ISNUMBER(M166:AD166),
                    IF(
                        M$5:AD$5=2,
                        M166:AD166,
                        ""),
                    ""))
            ),
            IF(
                Parameters!$D$17=1,
                IFERROR(
                    IF(
                        OR(
                            IF(
                                ISNUMBER(M166:AD166),
                                IF(
                                    M$5:AD$5=1,
                                    M166:AD166,
                                    ""),
                                "")
                            =0),
                        0,
                        GEOMEAN(IF(
                            ISNUMBER(M166:AD166),
                            IF(
                                M$5:AD$5=1,
                                M166:AD166,
                                ""),
                            ""))
                    ),
                    IF(
                        OR(IF(
                            ISNUMBER(M166:AD166),
                            IF(
                                M$5:AD$5=2,
                                M166:AD166,
                                ""),
                            "")
                            =0),
                        0,
                        GEOMEAN(IF(
                            ISNUMBER(M166:AD166),
                            IF(
                                M$5:AD$5=2,
                                M166:AD166,
                                ""),
                            "")))
                )
            )
        )
    )
)</f>
        <v>0</v>
      </c>
      <c r="J166" s="242">
        <v>45103</v>
      </c>
      <c r="K166" s="242">
        <v>45203</v>
      </c>
      <c r="L166" s="91" t="s">
        <v>271</v>
      </c>
      <c r="M166" s="192">
        <v>0</v>
      </c>
      <c r="N166" s="192">
        <v>5.5609454930322801</v>
      </c>
      <c r="O166" s="192" t="s">
        <v>409</v>
      </c>
      <c r="P166" s="192">
        <v>0</v>
      </c>
      <c r="Q166" s="192" t="s">
        <v>409</v>
      </c>
      <c r="R166" s="192">
        <v>0</v>
      </c>
      <c r="S166" s="192">
        <v>0</v>
      </c>
      <c r="T166" s="192" t="s">
        <v>409</v>
      </c>
      <c r="U166" s="192">
        <v>87</v>
      </c>
      <c r="V166" s="192" t="s">
        <v>409</v>
      </c>
      <c r="W166" s="192" t="s">
        <v>409</v>
      </c>
      <c r="X166" s="192" t="s">
        <v>409</v>
      </c>
      <c r="Y166" s="192">
        <v>-0.107142857142857</v>
      </c>
      <c r="Z166" s="192">
        <v>-100</v>
      </c>
      <c r="AA166" s="34"/>
      <c r="AB166" s="34"/>
      <c r="AC166" s="192"/>
      <c r="AD166" s="192"/>
      <c r="AE166" s="192"/>
      <c r="AF166" s="192"/>
      <c r="AG166" s="192"/>
      <c r="AH166" s="192"/>
    </row>
    <row r="167" spans="1:34" x14ac:dyDescent="0.2">
      <c r="A167" s="84">
        <v>160</v>
      </c>
      <c r="B167" s="84" t="str">
        <f ca="1"/>
        <v>Portugal</v>
      </c>
      <c r="C167" s="84" t="str">
        <f ca="1"/>
        <v>PRT</v>
      </c>
      <c r="D167" s="219" t="str">
        <f ca="1"/>
        <v>ECS           Europe &amp; Central Asia</v>
      </c>
      <c r="E167" s="219" t="str">
        <f ca="1"/>
        <v>NA</v>
      </c>
      <c r="F167" s="190" t="str">
        <f t="shared" ca="1" si="14"/>
        <v/>
      </c>
      <c r="G167" s="80">
        <f>IF(Parameters!$D$21 = 1, MAX(H167, I167),
IF(Parameters!$D$22 = 1, AVERAGE(H167,I167),
IF(Parameters!$D$23 = 1, IF(ISERROR(H167), I167, IFERROR(GEOMEAN(H167, I167), 0)),
IF(Parameters!$D$24, IF(AND(H167=10,I167=10),10,0),
IF(Parameters!$D$25, IF(AND(H167&gt;=7,I167&gt;=7),10,0),
IF(Parameters!$D$26, IF(AND(H167&gt;=7,I167&gt;=7), 10, IF(OR(AND(H167&gt;=7,I167&gt;=5),AND(H167&gt;=5,I167&gt;=7)),6,0)),
IF(Parameters!$D$27, IF(AND(H167&gt;=10,I167&gt;=10), 10, IF(OR(AND(H167&gt;=10,I167&gt;=5),AND(H167&gt;=5,I167&gt;=10)),6,0)),"no method")))))))</f>
        <v>0</v>
      </c>
      <c r="H167" s="80" cm="1">
        <f t="array" ref="H167">IF(
    SUM(IF(
            ISNUMBER(
                IF(
                    $M$4:$AD$4,
                    (M167:AD167),
                    "")),
            1,
            0))
        =0,
    NA(),
    IF(
        Parameters!$D$15=1,
        IF(
            SUM(--(ISNUMBER(IF($M$4:$AD$4=1,(M167:AD167),""))))&gt;0,
            MAX(IF(
                ISNUMBER(M167:AD167),
                IF(
                    M$4:AD$4=1,
                    M167:AD167,
                    ""),
                "")),
            MAX(IF(
                ISNUMBER(M167:AD167),
                IF(
                    M$4:AD$4=2,
                    M167:AD167,
                    ""),
                ""))
        ),
        IF(
            Parameters!$D$16=1,
            IFERROR(
                AVERAGE(IF(
                    ISNUMBER(M167:AD167),
                    IF(
                        M$4:AD$4=1,
                        M167:AD167,
                        ""),
                    "")),
                AVERAGE(IF(
                    ISNUMBER(M167:AD167),
                    IF(
                        M$4:AD$4=2,
                        M167:AD167,
                        ""),
                    ""))
            ),
            IF(
                Parameters!$D$17=1,
                IFERROR(
                    IF(
                        OR(
                            IF(
                                ISNUMBER(M167:AD167),
                                IF(
                                    M$4:AD$4=1,
                                    M167:AD167,
                                    ""),
                                "")
                            =0),
                        0,
                        GEOMEAN(IF(
                            ISNUMBER(M167:AD167),
                            IF(
                                M$4:AD$4=1,
                                M167:AD167,
                                ""),
                            ""))
                    ),
                    IF(
                        OR(IF(
                            ISNUMBER(M167:AD167),
                            IF(
                                M$4:AD$4=2,
                                M167:AD167,
                                ""),
                            "")
                            =0),
                        0,
                        GEOMEAN(IF(
                            ISNUMBER(M167:AD167),
                            IF(
                                M$4:AD$4=2,
                                M167:AD167,
                                ""),
                            "")))
                )
            )
        )
    )
)</f>
        <v>0</v>
      </c>
      <c r="I167" s="191" cm="1">
        <f t="array" ref="I167">IF(
    SUM(IF(
            ISNUMBER(
                IF(
                    $M$5:$AD$5,
                    (M167:AD167),
                    "")),
            1,
            0))
        =0,
    NA(),
    IF(
        Parameters!$D$15=1,
        IF(
            SUM(--(ISNUMBER(IF($M$5:$AD$5=1,(M167:AD167),""))))&gt;0,
            MAX(IF(
                ISNUMBER(M167:AD167),
                IF(
                    M$5:AD$5=1,
                    M167:AD167,
                    ""),
                "")),
            MAX(IF(
                ISNUMBER(M167:AD167),
                IF(
                    M$5:AD$5=2,
                    M167:AD167,
                    ""),
                ""))
        ),
        IF(
            Parameters!$D$16=1,
            IFERROR(
                AVERAGE(IF(
                    ISNUMBER(M167:AD167),
                    IF(
                        M$5:AD$5=1,
                        M167:AD167,
                        ""),
                    "")),
                AVERAGE(IF(
                    ISNUMBER(M167:AD167),
                    IF(
                        M$5:AD$5=2,
                        M167:AD167,
                        ""),
                    ""))
            ),
            IF(
                Parameters!$D$17=1,
                IFERROR(
                    IF(
                        OR(
                            IF(
                                ISNUMBER(M167:AD167),
                                IF(
                                    M$5:AD$5=1,
                                    M167:AD167,
                                    ""),
                                "")
                            =0),
                        0,
                        GEOMEAN(IF(
                            ISNUMBER(M167:AD167),
                            IF(
                                M$5:AD$5=1,
                                M167:AD167,
                                ""),
                            ""))
                    ),
                    IF(
                        OR(IF(
                            ISNUMBER(M167:AD167),
                            IF(
                                M$5:AD$5=2,
                                M167:AD167,
                                ""),
                            "")
                            =0),
                        0,
                        GEOMEAN(IF(
                            ISNUMBER(M167:AD167),
                            IF(
                                M$5:AD$5=2,
                                M167:AD167,
                                ""),
                            "")))
                )
            )
        )
    )
)</f>
        <v>0</v>
      </c>
      <c r="J167" s="242">
        <v>45103</v>
      </c>
      <c r="K167" s="242">
        <v>45142</v>
      </c>
      <c r="L167" s="91" t="s">
        <v>273</v>
      </c>
      <c r="M167" s="192">
        <v>0</v>
      </c>
      <c r="N167" s="192">
        <v>0</v>
      </c>
      <c r="O167" s="192" t="s">
        <v>409</v>
      </c>
      <c r="P167" s="192">
        <v>0</v>
      </c>
      <c r="Q167" s="192" t="s">
        <v>409</v>
      </c>
      <c r="R167" s="192">
        <v>0</v>
      </c>
      <c r="S167" s="192" t="s">
        <v>409</v>
      </c>
      <c r="T167" s="192" t="s">
        <v>409</v>
      </c>
      <c r="U167" s="192">
        <v>25.7</v>
      </c>
      <c r="V167" s="192" t="s">
        <v>409</v>
      </c>
      <c r="W167" s="192" t="s">
        <v>409</v>
      </c>
      <c r="X167" s="192" t="s">
        <v>409</v>
      </c>
      <c r="Y167" s="192">
        <v>0</v>
      </c>
      <c r="Z167" s="192" t="s">
        <v>409</v>
      </c>
      <c r="AA167" s="34"/>
      <c r="AB167" s="34"/>
      <c r="AC167" s="192"/>
      <c r="AD167" s="192"/>
      <c r="AE167" s="192"/>
      <c r="AF167" s="192"/>
      <c r="AG167" s="192"/>
      <c r="AH167" s="192"/>
    </row>
    <row r="168" spans="1:34" x14ac:dyDescent="0.2">
      <c r="A168" s="84">
        <v>161</v>
      </c>
      <c r="B168" s="84" t="str">
        <f ca="1"/>
        <v>Paraguay</v>
      </c>
      <c r="C168" s="84" t="str">
        <f ca="1"/>
        <v>PRY</v>
      </c>
      <c r="D168" s="219" t="str">
        <f ca="1"/>
        <v>LCN           Latin America &amp; Caribbean</v>
      </c>
      <c r="E168" s="219" t="str">
        <f ca="1"/>
        <v>IBRD</v>
      </c>
      <c r="F168" s="190" t="str">
        <f t="shared" ca="1" si="14"/>
        <v/>
      </c>
      <c r="G168" s="80">
        <f>IF(Parameters!$D$21 = 1, MAX(H168, I168),
IF(Parameters!$D$22 = 1, AVERAGE(H168,I168),
IF(Parameters!$D$23 = 1, IF(ISERROR(H168), I168, IFERROR(GEOMEAN(H168, I168), 0)),
IF(Parameters!$D$24, IF(AND(H168=10,I168=10),10,0),
IF(Parameters!$D$25, IF(AND(H168&gt;=7,I168&gt;=7),10,0),
IF(Parameters!$D$26, IF(AND(H168&gt;=7,I168&gt;=7), 10, IF(OR(AND(H168&gt;=7,I168&gt;=5),AND(H168&gt;=5,I168&gt;=7)),6,0)),
IF(Parameters!$D$27, IF(AND(H168&gt;=10,I168&gt;=10), 10, IF(OR(AND(H168&gt;=10,I168&gt;=5),AND(H168&gt;=5,I168&gt;=10)),6,0)),"no method")))))))</f>
        <v>0</v>
      </c>
      <c r="H168" s="80" cm="1">
        <f t="array" ref="H168">IF(
    SUM(IF(
            ISNUMBER(
                IF(
                    $M$4:$AD$4,
                    (M168:AD168),
                    "")),
            1,
            0))
        =0,
    NA(),
    IF(
        Parameters!$D$15=1,
        IF(
            SUM(--(ISNUMBER(IF($M$4:$AD$4=1,(M168:AD168),""))))&gt;0,
            MAX(IF(
                ISNUMBER(M168:AD168),
                IF(
                    M$4:AD$4=1,
                    M168:AD168,
                    ""),
                "")),
            MAX(IF(
                ISNUMBER(M168:AD168),
                IF(
                    M$4:AD$4=2,
                    M168:AD168,
                    ""),
                ""))
        ),
        IF(
            Parameters!$D$16=1,
            IFERROR(
                AVERAGE(IF(
                    ISNUMBER(M168:AD168),
                    IF(
                        M$4:AD$4=1,
                        M168:AD168,
                        ""),
                    "")),
                AVERAGE(IF(
                    ISNUMBER(M168:AD168),
                    IF(
                        M$4:AD$4=2,
                        M168:AD168,
                        ""),
                    ""))
            ),
            IF(
                Parameters!$D$17=1,
                IFERROR(
                    IF(
                        OR(
                            IF(
                                ISNUMBER(M168:AD168),
                                IF(
                                    M$4:AD$4=1,
                                    M168:AD168,
                                    ""),
                                "")
                            =0),
                        0,
                        GEOMEAN(IF(
                            ISNUMBER(M168:AD168),
                            IF(
                                M$4:AD$4=1,
                                M168:AD168,
                                ""),
                            ""))
                    ),
                    IF(
                        OR(IF(
                            ISNUMBER(M168:AD168),
                            IF(
                                M$4:AD$4=2,
                                M168:AD168,
                                ""),
                            "")
                            =0),
                        0,
                        GEOMEAN(IF(
                            ISNUMBER(M168:AD168),
                            IF(
                                M$4:AD$4=2,
                                M168:AD168,
                                ""),
                            "")))
                )
            )
        )
    )
)</f>
        <v>0.42335508908096697</v>
      </c>
      <c r="I168" s="191" cm="1">
        <f t="array" ref="I168">IF(
    SUM(IF(
            ISNUMBER(
                IF(
                    $M$5:$AD$5,
                    (M168:AD168),
                    "")),
            1,
            0))
        =0,
    NA(),
    IF(
        Parameters!$D$15=1,
        IF(
            SUM(--(ISNUMBER(IF($M$5:$AD$5=1,(M168:AD168),""))))&gt;0,
            MAX(IF(
                ISNUMBER(M168:AD168),
                IF(
                    M$5:AD$5=1,
                    M168:AD168,
                    ""),
                "")),
            MAX(IF(
                ISNUMBER(M168:AD168),
                IF(
                    M$5:AD$5=2,
                    M168:AD168,
                    ""),
                ""))
        ),
        IF(
            Parameters!$D$16=1,
            IFERROR(
                AVERAGE(IF(
                    ISNUMBER(M168:AD168),
                    IF(
                        M$5:AD$5=1,
                        M168:AD168,
                        ""),
                    "")),
                AVERAGE(IF(
                    ISNUMBER(M168:AD168),
                    IF(
                        M$5:AD$5=2,
                        M168:AD168,
                        ""),
                    ""))
            ),
            IF(
                Parameters!$D$17=1,
                IFERROR(
                    IF(
                        OR(
                            IF(
                                ISNUMBER(M168:AD168),
                                IF(
                                    M$5:AD$5=1,
                                    M168:AD168,
                                    ""),
                                "")
                            =0),
                        0,
                        GEOMEAN(IF(
                            ISNUMBER(M168:AD168),
                            IF(
                                M$5:AD$5=1,
                                M168:AD168,
                                ""),
                            ""))
                    ),
                    IF(
                        OR(IF(
                            ISNUMBER(M168:AD168),
                            IF(
                                M$5:AD$5=2,
                                M168:AD168,
                                ""),
                            "")
                            =0),
                        0,
                        GEOMEAN(IF(
                            ISNUMBER(M168:AD168),
                            IF(
                                M$5:AD$5=2,
                                M168:AD168,
                                ""),
                            "")))
                )
            )
        )
    )
)</f>
        <v>0</v>
      </c>
      <c r="J168" s="242">
        <v>45103</v>
      </c>
      <c r="K168" s="242">
        <v>45259</v>
      </c>
      <c r="L168" s="91" t="s">
        <v>275</v>
      </c>
      <c r="M168" s="192">
        <v>0</v>
      </c>
      <c r="N168" s="192">
        <v>0.42335508908096697</v>
      </c>
      <c r="O168" s="192">
        <v>0</v>
      </c>
      <c r="P168" s="192">
        <v>0</v>
      </c>
      <c r="Q168" s="192" t="s">
        <v>409</v>
      </c>
      <c r="R168" s="192">
        <v>0</v>
      </c>
      <c r="S168" s="192">
        <v>0</v>
      </c>
      <c r="T168" s="192" t="s">
        <v>409</v>
      </c>
      <c r="U168" s="192">
        <v>63.7</v>
      </c>
      <c r="V168" s="192">
        <v>-1.0237397483200601</v>
      </c>
      <c r="W168" s="192" t="s">
        <v>409</v>
      </c>
      <c r="X168" s="192" t="s">
        <v>409</v>
      </c>
      <c r="Y168" s="192">
        <v>0</v>
      </c>
      <c r="Z168" s="192">
        <v>-100</v>
      </c>
      <c r="AA168" s="34"/>
      <c r="AB168" s="34"/>
      <c r="AC168" s="192"/>
      <c r="AD168" s="192"/>
      <c r="AE168" s="192"/>
      <c r="AF168" s="192"/>
      <c r="AG168" s="192"/>
      <c r="AH168" s="192"/>
    </row>
    <row r="169" spans="1:34" x14ac:dyDescent="0.2">
      <c r="A169" s="84">
        <v>162</v>
      </c>
      <c r="B169" s="84" t="str">
        <f ca="1"/>
        <v>West Bank and Gaza</v>
      </c>
      <c r="C169" s="84" t="str">
        <f ca="1"/>
        <v>PSE</v>
      </c>
      <c r="D169" s="219" t="str">
        <f ca="1"/>
        <v>MEA           Middle East &amp; North Africa</v>
      </c>
      <c r="E169" s="219" t="str">
        <f ca="1"/>
        <v>NA</v>
      </c>
      <c r="F169" s="190" t="str">
        <f t="shared" ca="1" si="14"/>
        <v/>
      </c>
      <c r="G169" s="80">
        <f>IF(Parameters!$D$21 = 1, MAX(H169, I169),
IF(Parameters!$D$22 = 1, AVERAGE(H169,I169),
IF(Parameters!$D$23 = 1, IF(ISERROR(H169), I169, IFERROR(GEOMEAN(H169, I169), 0)),
IF(Parameters!$D$24, IF(AND(H169=10,I169=10),10,0),
IF(Parameters!$D$25, IF(AND(H169&gt;=7,I169&gt;=7),10,0),
IF(Parameters!$D$26, IF(AND(H169&gt;=7,I169&gt;=7), 10, IF(OR(AND(H169&gt;=7,I169&gt;=5),AND(H169&gt;=5,I169&gt;=7)),6,0)),
IF(Parameters!$D$27, IF(AND(H169&gt;=10,I169&gt;=10), 10, IF(OR(AND(H169&gt;=10,I169&gt;=5),AND(H169&gt;=5,I169&gt;=10)),6,0)),"no method")))))))</f>
        <v>10</v>
      </c>
      <c r="H169" s="80" cm="1">
        <f t="array" ref="H169">IF(
    SUM(IF(
            ISNUMBER(
                IF(
                    $M$4:$AD$4,
                    (M169:AD169),
                    "")),
            1,
            0))
        =0,
    NA(),
    IF(
        Parameters!$D$15=1,
        IF(
            SUM(--(ISNUMBER(IF($M$4:$AD$4=1,(M169:AD169),""))))&gt;0,
            MAX(IF(
                ISNUMBER(M169:AD169),
                IF(
                    M$4:AD$4=1,
                    M169:AD169,
                    ""),
                "")),
            MAX(IF(
                ISNUMBER(M169:AD169),
                IF(
                    M$4:AD$4=2,
                    M169:AD169,
                    ""),
                ""))
        ),
        IF(
            Parameters!$D$16=1,
            IFERROR(
                AVERAGE(IF(
                    ISNUMBER(M169:AD169),
                    IF(
                        M$4:AD$4=1,
                        M169:AD169,
                        ""),
                    "")),
                AVERAGE(IF(
                    ISNUMBER(M169:AD169),
                    IF(
                        M$4:AD$4=2,
                        M169:AD169,
                        ""),
                    ""))
            ),
            IF(
                Parameters!$D$17=1,
                IFERROR(
                    IF(
                        OR(
                            IF(
                                ISNUMBER(M169:AD169),
                                IF(
                                    M$4:AD$4=1,
                                    M169:AD169,
                                    ""),
                                "")
                            =0),
                        0,
                        GEOMEAN(IF(
                            ISNUMBER(M169:AD169),
                            IF(
                                M$4:AD$4=1,
                                M169:AD169,
                                ""),
                            ""))
                    ),
                    IF(
                        OR(IF(
                            ISNUMBER(M169:AD169),
                            IF(
                                M$4:AD$4=2,
                                M169:AD169,
                                ""),
                            "")
                            =0),
                        0,
                        GEOMEAN(IF(
                            ISNUMBER(M169:AD169),
                            IF(
                                M$4:AD$4=2,
                                M169:AD169,
                                ""),
                            "")))
                )
            )
        )
    )
)</f>
        <v>10</v>
      </c>
      <c r="I169" s="191" cm="1">
        <f t="array" ref="I169">IF(
    SUM(IF(
            ISNUMBER(
                IF(
                    $M$5:$AD$5,
                    (M169:AD169),
                    "")),
            1,
            0))
        =0,
    NA(),
    IF(
        Parameters!$D$15=1,
        IF(
            SUM(--(ISNUMBER(IF($M$5:$AD$5=1,(M169:AD169),""))))&gt;0,
            MAX(IF(
                ISNUMBER(M169:AD169),
                IF(
                    M$5:AD$5=1,
                    M169:AD169,
                    ""),
                "")),
            MAX(IF(
                ISNUMBER(M169:AD169),
                IF(
                    M$5:AD$5=2,
                    M169:AD169,
                    ""),
                ""))
        ),
        IF(
            Parameters!$D$16=1,
            IFERROR(
                AVERAGE(IF(
                    ISNUMBER(M169:AD169),
                    IF(
                        M$5:AD$5=1,
                        M169:AD169,
                        ""),
                    "")),
                AVERAGE(IF(
                    ISNUMBER(M169:AD169),
                    IF(
                        M$5:AD$5=2,
                        M169:AD169,
                        ""),
                    ""))
            ),
            IF(
                Parameters!$D$17=1,
                IFERROR(
                    IF(
                        OR(
                            IF(
                                ISNUMBER(M169:AD169),
                                IF(
                                    M$5:AD$5=1,
                                    M169:AD169,
                                    ""),
                                "")
                            =0),
                        0,
                        GEOMEAN(IF(
                            ISNUMBER(M169:AD169),
                            IF(
                                M$5:AD$5=1,
                                M169:AD169,
                                ""),
                            ""))
                    ),
                    IF(
                        OR(IF(
                            ISNUMBER(M169:AD169),
                            IF(
                                M$5:AD$5=2,
                                M169:AD169,
                                ""),
                            "")
                            =0),
                        0,
                        GEOMEAN(IF(
                            ISNUMBER(M169:AD169),
                            IF(
                                M$5:AD$5=2,
                                M169:AD169,
                                ""),
                            "")))
                )
            )
        )
    )
)</f>
        <v>10</v>
      </c>
      <c r="J169" s="242">
        <v>45145</v>
      </c>
      <c r="K169" s="242">
        <v>45272</v>
      </c>
      <c r="L169" s="91" t="s">
        <v>713</v>
      </c>
      <c r="M169" s="192">
        <v>10</v>
      </c>
      <c r="N169" s="192">
        <v>5.7593931910389804</v>
      </c>
      <c r="O169" s="192">
        <v>10</v>
      </c>
      <c r="P169" s="192">
        <v>0</v>
      </c>
      <c r="Q169" s="192">
        <v>10</v>
      </c>
      <c r="R169" s="192">
        <v>10</v>
      </c>
      <c r="S169" s="192">
        <v>10</v>
      </c>
      <c r="T169" s="192" t="s">
        <v>622</v>
      </c>
      <c r="U169" s="192">
        <v>87.9</v>
      </c>
      <c r="V169" s="192">
        <v>3.9764176543487499</v>
      </c>
      <c r="W169" s="192" t="s">
        <v>409</v>
      </c>
      <c r="X169" s="192" t="s">
        <v>890</v>
      </c>
      <c r="Y169" s="192">
        <v>0.32142857142857101</v>
      </c>
      <c r="Z169" s="192">
        <v>401.77935943060402</v>
      </c>
      <c r="AA169" s="34"/>
      <c r="AB169" s="34"/>
      <c r="AC169" s="192"/>
      <c r="AD169" s="192"/>
      <c r="AE169" s="192"/>
      <c r="AF169" s="192"/>
      <c r="AG169" s="192"/>
      <c r="AH169" s="192"/>
    </row>
    <row r="170" spans="1:34" x14ac:dyDescent="0.2">
      <c r="A170" s="84">
        <v>163</v>
      </c>
      <c r="B170" s="84" t="str">
        <f ca="1"/>
        <v>French Polynesia</v>
      </c>
      <c r="C170" s="84" t="str">
        <f ca="1"/>
        <v>PYF</v>
      </c>
      <c r="D170" s="219" t="str">
        <f ca="1"/>
        <v>EAS           East Asia &amp; Pacific</v>
      </c>
      <c r="E170" s="219" t="str">
        <f ca="1"/>
        <v>NA</v>
      </c>
      <c r="F170" s="190" t="str">
        <f t="shared" ca="1" si="14"/>
        <v/>
      </c>
      <c r="G170" s="80">
        <f>IF(Parameters!$D$21 = 1, MAX(H170, I170),
IF(Parameters!$D$22 = 1, AVERAGE(H170,I170),
IF(Parameters!$D$23 = 1, IF(ISERROR(H170), I170, IFERROR(GEOMEAN(H170, I170), 0)),
IF(Parameters!$D$24, IF(AND(H170=10,I170=10),10,0),
IF(Parameters!$D$25, IF(AND(H170&gt;=7,I170&gt;=7),10,0),
IF(Parameters!$D$26, IF(AND(H170&gt;=7,I170&gt;=7), 10, IF(OR(AND(H170&gt;=7,I170&gt;=5),AND(H170&gt;=5,I170&gt;=7)),6,0)),
IF(Parameters!$D$27, IF(AND(H170&gt;=10,I170&gt;=10), 10, IF(OR(AND(H170&gt;=10,I170&gt;=5),AND(H170&gt;=5,I170&gt;=10)),6,0)),"no method")))))))</f>
        <v>0</v>
      </c>
      <c r="H170" s="80" cm="1">
        <f t="array" ref="H170">IF(
    SUM(IF(
            ISNUMBER(
                IF(
                    $M$4:$AD$4,
                    (M170:AD170),
                    "")),
            1,
            0))
        =0,
    NA(),
    IF(
        Parameters!$D$15=1,
        IF(
            SUM(--(ISNUMBER(IF($M$4:$AD$4=1,(M170:AD170),""))))&gt;0,
            MAX(IF(
                ISNUMBER(M170:AD170),
                IF(
                    M$4:AD$4=1,
                    M170:AD170,
                    ""),
                "")),
            MAX(IF(
                ISNUMBER(M170:AD170),
                IF(
                    M$4:AD$4=2,
                    M170:AD170,
                    ""),
                ""))
        ),
        IF(
            Parameters!$D$16=1,
            IFERROR(
                AVERAGE(IF(
                    ISNUMBER(M170:AD170),
                    IF(
                        M$4:AD$4=1,
                        M170:AD170,
                        ""),
                    "")),
                AVERAGE(IF(
                    ISNUMBER(M170:AD170),
                    IF(
                        M$4:AD$4=2,
                        M170:AD170,
                        ""),
                    ""))
            ),
            IF(
                Parameters!$D$17=1,
                IFERROR(
                    IF(
                        OR(
                            IF(
                                ISNUMBER(M170:AD170),
                                IF(
                                    M$4:AD$4=1,
                                    M170:AD170,
                                    ""),
                                "")
                            =0),
                        0,
                        GEOMEAN(IF(
                            ISNUMBER(M170:AD170),
                            IF(
                                M$4:AD$4=1,
                                M170:AD170,
                                ""),
                            ""))
                    ),
                    IF(
                        OR(IF(
                            ISNUMBER(M170:AD170),
                            IF(
                                M$4:AD$4=2,
                                M170:AD170,
                                ""),
                            "")
                            =0),
                        0,
                        GEOMEAN(IF(
                            ISNUMBER(M170:AD170),
                            IF(
                                M$4:AD$4=2,
                                M170:AD170,
                                ""),
                            "")))
                )
            )
        )
    )
)</f>
        <v>0</v>
      </c>
      <c r="I170" s="191" cm="1">
        <f t="array" ref="I170">IF(
    SUM(IF(
            ISNUMBER(
                IF(
                    $M$5:$AD$5,
                    (M170:AD170),
                    "")),
            1,
            0))
        =0,
    NA(),
    IF(
        Parameters!$D$15=1,
        IF(
            SUM(--(ISNUMBER(IF($M$5:$AD$5=1,(M170:AD170),""))))&gt;0,
            MAX(IF(
                ISNUMBER(M170:AD170),
                IF(
                    M$5:AD$5=1,
                    M170:AD170,
                    ""),
                "")),
            MAX(IF(
                ISNUMBER(M170:AD170),
                IF(
                    M$5:AD$5=2,
                    M170:AD170,
                    ""),
                ""))
        ),
        IF(
            Parameters!$D$16=1,
            IFERROR(
                AVERAGE(IF(
                    ISNUMBER(M170:AD170),
                    IF(
                        M$5:AD$5=1,
                        M170:AD170,
                        ""),
                    "")),
                AVERAGE(IF(
                    ISNUMBER(M170:AD170),
                    IF(
                        M$5:AD$5=2,
                        M170:AD170,
                        ""),
                    ""))
            ),
            IF(
                Parameters!$D$17=1,
                IFERROR(
                    IF(
                        OR(
                            IF(
                                ISNUMBER(M170:AD170),
                                IF(
                                    M$5:AD$5=1,
                                    M170:AD170,
                                    ""),
                                "")
                            =0),
                        0,
                        GEOMEAN(IF(
                            ISNUMBER(M170:AD170),
                            IF(
                                M$5:AD$5=1,
                                M170:AD170,
                                ""),
                            ""))
                    ),
                    IF(
                        OR(IF(
                            ISNUMBER(M170:AD170),
                            IF(
                                M$5:AD$5=2,
                                M170:AD170,
                                ""),
                            "")
                            =0),
                        0,
                        GEOMEAN(IF(
                            ISNUMBER(M170:AD170),
                            IF(
                                M$5:AD$5=2,
                                M170:AD170,
                                ""),
                            "")))
                )
            )
        )
    )
)</f>
        <v>0</v>
      </c>
      <c r="J170" s="242" t="s">
        <v>409</v>
      </c>
      <c r="K170" s="242" t="s">
        <v>409</v>
      </c>
      <c r="L170" s="91" t="s">
        <v>714</v>
      </c>
      <c r="M170" s="192">
        <v>0</v>
      </c>
      <c r="N170" s="192" t="s">
        <v>409</v>
      </c>
      <c r="O170" s="192" t="s">
        <v>409</v>
      </c>
      <c r="P170" s="192">
        <v>0</v>
      </c>
      <c r="Q170" s="192" t="s">
        <v>409</v>
      </c>
      <c r="R170" s="192" t="s">
        <v>409</v>
      </c>
      <c r="S170" s="192" t="s">
        <v>409</v>
      </c>
      <c r="T170" s="192" t="s">
        <v>409</v>
      </c>
      <c r="U170" s="192" t="s">
        <v>409</v>
      </c>
      <c r="V170" s="192" t="s">
        <v>409</v>
      </c>
      <c r="W170" s="192" t="s">
        <v>409</v>
      </c>
      <c r="X170" s="192" t="s">
        <v>409</v>
      </c>
      <c r="Y170" s="192" t="s">
        <v>409</v>
      </c>
      <c r="Z170" s="192" t="s">
        <v>409</v>
      </c>
      <c r="AA170" s="34"/>
      <c r="AB170" s="34"/>
      <c r="AC170" s="192"/>
      <c r="AD170" s="192"/>
      <c r="AE170" s="192"/>
      <c r="AF170" s="192"/>
      <c r="AG170" s="192"/>
      <c r="AH170" s="192"/>
    </row>
    <row r="171" spans="1:34" x14ac:dyDescent="0.2">
      <c r="A171" s="84">
        <v>164</v>
      </c>
      <c r="B171" s="84" t="str">
        <f ca="1"/>
        <v>Qatar</v>
      </c>
      <c r="C171" s="84" t="str">
        <f ca="1"/>
        <v>QAT</v>
      </c>
      <c r="D171" s="219" t="str">
        <f ca="1"/>
        <v>MEA           Middle East &amp; North Africa</v>
      </c>
      <c r="E171" s="219" t="str">
        <f ca="1"/>
        <v>NA</v>
      </c>
      <c r="F171" s="190" t="str">
        <f t="shared" ca="1" si="14"/>
        <v/>
      </c>
      <c r="G171" s="80">
        <f>IF(Parameters!$D$21 = 1, MAX(H171, I171),
IF(Parameters!$D$22 = 1, AVERAGE(H171,I171),
IF(Parameters!$D$23 = 1, IF(ISERROR(H171), I171, IFERROR(GEOMEAN(H171, I171), 0)),
IF(Parameters!$D$24, IF(AND(H171=10,I171=10),10,0),
IF(Parameters!$D$25, IF(AND(H171&gt;=7,I171&gt;=7),10,0),
IF(Parameters!$D$26, IF(AND(H171&gt;=7,I171&gt;=7), 10, IF(OR(AND(H171&gt;=7,I171&gt;=5),AND(H171&gt;=5,I171&gt;=7)),6,0)),
IF(Parameters!$D$27, IF(AND(H171&gt;=10,I171&gt;=10), 10, IF(OR(AND(H171&gt;=10,I171&gt;=5),AND(H171&gt;=5,I171&gt;=10)),6,0)),"no method")))))))</f>
        <v>0</v>
      </c>
      <c r="H171" s="80" cm="1">
        <f t="array" ref="H171">IF(
    SUM(IF(
            ISNUMBER(
                IF(
                    $M$4:$AD$4,
                    (M171:AD171),
                    "")),
            1,
            0))
        =0,
    NA(),
    IF(
        Parameters!$D$15=1,
        IF(
            SUM(--(ISNUMBER(IF($M$4:$AD$4=1,(M171:AD171),""))))&gt;0,
            MAX(IF(
                ISNUMBER(M171:AD171),
                IF(
                    M$4:AD$4=1,
                    M171:AD171,
                    ""),
                "")),
            MAX(IF(
                ISNUMBER(M171:AD171),
                IF(
                    M$4:AD$4=2,
                    M171:AD171,
                    ""),
                ""))
        ),
        IF(
            Parameters!$D$16=1,
            IFERROR(
                AVERAGE(IF(
                    ISNUMBER(M171:AD171),
                    IF(
                        M$4:AD$4=1,
                        M171:AD171,
                        ""),
                    "")),
                AVERAGE(IF(
                    ISNUMBER(M171:AD171),
                    IF(
                        M$4:AD$4=2,
                        M171:AD171,
                        ""),
                    ""))
            ),
            IF(
                Parameters!$D$17=1,
                IFERROR(
                    IF(
                        OR(
                            IF(
                                ISNUMBER(M171:AD171),
                                IF(
                                    M$4:AD$4=1,
                                    M171:AD171,
                                    ""),
                                "")
                            =0),
                        0,
                        GEOMEAN(IF(
                            ISNUMBER(M171:AD171),
                            IF(
                                M$4:AD$4=1,
                                M171:AD171,
                                ""),
                            ""))
                    ),
                    IF(
                        OR(IF(
                            ISNUMBER(M171:AD171),
                            IF(
                                M$4:AD$4=2,
                                M171:AD171,
                                ""),
                            "")
                            =0),
                        0,
                        GEOMEAN(IF(
                            ISNUMBER(M171:AD171),
                            IF(
                                M$4:AD$4=2,
                                M171:AD171,
                                ""),
                            "")))
                )
            )
        )
    )
)</f>
        <v>0</v>
      </c>
      <c r="I171" s="191" cm="1">
        <f t="array" ref="I171">IF(
    SUM(IF(
            ISNUMBER(
                IF(
                    $M$5:$AD$5,
                    (M171:AD171),
                    "")),
            1,
            0))
        =0,
    NA(),
    IF(
        Parameters!$D$15=1,
        IF(
            SUM(--(ISNUMBER(IF($M$5:$AD$5=1,(M171:AD171),""))))&gt;0,
            MAX(IF(
                ISNUMBER(M171:AD171),
                IF(
                    M$5:AD$5=1,
                    M171:AD171,
                    ""),
                "")),
            MAX(IF(
                ISNUMBER(M171:AD171),
                IF(
                    M$5:AD$5=2,
                    M171:AD171,
                    ""),
                ""))
        ),
        IF(
            Parameters!$D$16=1,
            IFERROR(
                AVERAGE(IF(
                    ISNUMBER(M171:AD171),
                    IF(
                        M$5:AD$5=1,
                        M171:AD171,
                        ""),
                    "")),
                AVERAGE(IF(
                    ISNUMBER(M171:AD171),
                    IF(
                        M$5:AD$5=2,
                        M171:AD171,
                        ""),
                    ""))
            ),
            IF(
                Parameters!$D$17=1,
                IFERROR(
                    IF(
                        OR(
                            IF(
                                ISNUMBER(M171:AD171),
                                IF(
                                    M$5:AD$5=1,
                                    M171:AD171,
                                    ""),
                                "")
                            =0),
                        0,
                        GEOMEAN(IF(
                            ISNUMBER(M171:AD171),
                            IF(
                                M$5:AD$5=1,
                                M171:AD171,
                                ""),
                            ""))
                    ),
                    IF(
                        OR(IF(
                            ISNUMBER(M171:AD171),
                            IF(
                                M$5:AD$5=2,
                                M171:AD171,
                                ""),
                            "")
                            =0),
                        0,
                        GEOMEAN(IF(
                            ISNUMBER(M171:AD171),
                            IF(
                                M$5:AD$5=2,
                                M171:AD171,
                                ""),
                            "")))
                )
            )
        )
    )
)</f>
        <v>0</v>
      </c>
      <c r="J171" s="242">
        <v>45103</v>
      </c>
      <c r="K171" s="242">
        <v>44860</v>
      </c>
      <c r="L171" s="91" t="s">
        <v>277</v>
      </c>
      <c r="M171" s="192">
        <v>0</v>
      </c>
      <c r="N171" s="192">
        <v>0</v>
      </c>
      <c r="O171" s="192" t="s">
        <v>409</v>
      </c>
      <c r="P171" s="192">
        <v>0</v>
      </c>
      <c r="Q171" s="192" t="s">
        <v>409</v>
      </c>
      <c r="R171" s="192">
        <v>0</v>
      </c>
      <c r="S171" s="192" t="s">
        <v>409</v>
      </c>
      <c r="T171" s="192" t="s">
        <v>409</v>
      </c>
      <c r="U171" s="192">
        <v>40.5</v>
      </c>
      <c r="V171" s="192" t="s">
        <v>409</v>
      </c>
      <c r="W171" s="192" t="s">
        <v>409</v>
      </c>
      <c r="X171" s="192" t="s">
        <v>409</v>
      </c>
      <c r="Y171" s="192">
        <v>0</v>
      </c>
      <c r="Z171" s="192" t="s">
        <v>409</v>
      </c>
      <c r="AA171" s="34"/>
      <c r="AB171" s="34"/>
      <c r="AC171" s="192"/>
      <c r="AD171" s="192"/>
      <c r="AE171" s="192"/>
      <c r="AF171" s="192"/>
      <c r="AG171" s="192"/>
      <c r="AH171" s="192"/>
    </row>
    <row r="172" spans="1:34" x14ac:dyDescent="0.2">
      <c r="A172" s="84">
        <v>165</v>
      </c>
      <c r="B172" s="84" t="str">
        <f ca="1"/>
        <v>Romania</v>
      </c>
      <c r="C172" s="84" t="str">
        <f ca="1"/>
        <v>ROU</v>
      </c>
      <c r="D172" s="219" t="str">
        <f ca="1"/>
        <v>ECS           Europe &amp; Central Asia</v>
      </c>
      <c r="E172" s="219" t="str">
        <f ca="1"/>
        <v>IBRD</v>
      </c>
      <c r="F172" s="190" t="str">
        <f t="shared" ca="1" si="14"/>
        <v/>
      </c>
      <c r="G172" s="80">
        <f>IF(Parameters!$D$21 = 1, MAX(H172, I172),
IF(Parameters!$D$22 = 1, AVERAGE(H172,I172),
IF(Parameters!$D$23 = 1, IF(ISERROR(H172), I172, IFERROR(GEOMEAN(H172, I172), 0)),
IF(Parameters!$D$24, IF(AND(H172=10,I172=10),10,0),
IF(Parameters!$D$25, IF(AND(H172&gt;=7,I172&gt;=7),10,0),
IF(Parameters!$D$26, IF(AND(H172&gt;=7,I172&gt;=7), 10, IF(OR(AND(H172&gt;=7,I172&gt;=5),AND(H172&gt;=5,I172&gt;=7)),6,0)),
IF(Parameters!$D$27, IF(AND(H172&gt;=10,I172&gt;=10), 10, IF(OR(AND(H172&gt;=10,I172&gt;=5),AND(H172&gt;=5,I172&gt;=10)),6,0)),"no method")))))))</f>
        <v>0</v>
      </c>
      <c r="H172" s="80" cm="1">
        <f t="array" ref="H172">IF(
    SUM(IF(
            ISNUMBER(
                IF(
                    $M$4:$AD$4,
                    (M172:AD172),
                    "")),
            1,
            0))
        =0,
    NA(),
    IF(
        Parameters!$D$15=1,
        IF(
            SUM(--(ISNUMBER(IF($M$4:$AD$4=1,(M172:AD172),""))))&gt;0,
            MAX(IF(
                ISNUMBER(M172:AD172),
                IF(
                    M$4:AD$4=1,
                    M172:AD172,
                    ""),
                "")),
            MAX(IF(
                ISNUMBER(M172:AD172),
                IF(
                    M$4:AD$4=2,
                    M172:AD172,
                    ""),
                ""))
        ),
        IF(
            Parameters!$D$16=1,
            IFERROR(
                AVERAGE(IF(
                    ISNUMBER(M172:AD172),
                    IF(
                        M$4:AD$4=1,
                        M172:AD172,
                        ""),
                    "")),
                AVERAGE(IF(
                    ISNUMBER(M172:AD172),
                    IF(
                        M$4:AD$4=2,
                        M172:AD172,
                        ""),
                    ""))
            ),
            IF(
                Parameters!$D$17=1,
                IFERROR(
                    IF(
                        OR(
                            IF(
                                ISNUMBER(M172:AD172),
                                IF(
                                    M$4:AD$4=1,
                                    M172:AD172,
                                    ""),
                                "")
                            =0),
                        0,
                        GEOMEAN(IF(
                            ISNUMBER(M172:AD172),
                            IF(
                                M$4:AD$4=1,
                                M172:AD172,
                                ""),
                            ""))
                    ),
                    IF(
                        OR(IF(
                            ISNUMBER(M172:AD172),
                            IF(
                                M$4:AD$4=2,
                                M172:AD172,
                                ""),
                            "")
                            =0),
                        0,
                        GEOMEAN(IF(
                            ISNUMBER(M172:AD172),
                            IF(
                                M$4:AD$4=2,
                                M172:AD172,
                                ""),
                            "")))
                )
            )
        )
    )
)</f>
        <v>0</v>
      </c>
      <c r="I172" s="191" cm="1">
        <f t="array" ref="I172">IF(
    SUM(IF(
            ISNUMBER(
                IF(
                    $M$5:$AD$5,
                    (M172:AD172),
                    "")),
            1,
            0))
        =0,
    NA(),
    IF(
        Parameters!$D$15=1,
        IF(
            SUM(--(ISNUMBER(IF($M$5:$AD$5=1,(M172:AD172),""))))&gt;0,
            MAX(IF(
                ISNUMBER(M172:AD172),
                IF(
                    M$5:AD$5=1,
                    M172:AD172,
                    ""),
                "")),
            MAX(IF(
                ISNUMBER(M172:AD172),
                IF(
                    M$5:AD$5=2,
                    M172:AD172,
                    ""),
                ""))
        ),
        IF(
            Parameters!$D$16=1,
            IFERROR(
                AVERAGE(IF(
                    ISNUMBER(M172:AD172),
                    IF(
                        M$5:AD$5=1,
                        M172:AD172,
                        ""),
                    "")),
                AVERAGE(IF(
                    ISNUMBER(M172:AD172),
                    IF(
                        M$5:AD$5=2,
                        M172:AD172,
                        ""),
                    ""))
            ),
            IF(
                Parameters!$D$17=1,
                IFERROR(
                    IF(
                        OR(
                            IF(
                                ISNUMBER(M172:AD172),
                                IF(
                                    M$5:AD$5=1,
                                    M172:AD172,
                                    ""),
                                "")
                            =0),
                        0,
                        GEOMEAN(IF(
                            ISNUMBER(M172:AD172),
                            IF(
                                M$5:AD$5=1,
                                M172:AD172,
                                ""),
                            ""))
                    ),
                    IF(
                        OR(IF(
                            ISNUMBER(M172:AD172),
                            IF(
                                M$5:AD$5=2,
                                M172:AD172,
                                ""),
                            "")
                            =0),
                        0,
                        GEOMEAN(IF(
                            ISNUMBER(M172:AD172),
                            IF(
                                M$5:AD$5=2,
                                M172:AD172,
                                ""),
                            "")))
                )
            )
        )
    )
)</f>
        <v>0</v>
      </c>
      <c r="J172" s="242">
        <v>45103</v>
      </c>
      <c r="K172" s="242">
        <v>45142</v>
      </c>
      <c r="L172" s="91" t="s">
        <v>279</v>
      </c>
      <c r="M172" s="192">
        <v>0</v>
      </c>
      <c r="N172" s="192">
        <v>0</v>
      </c>
      <c r="O172" s="192" t="s">
        <v>409</v>
      </c>
      <c r="P172" s="192">
        <v>0</v>
      </c>
      <c r="Q172" s="192" t="s">
        <v>409</v>
      </c>
      <c r="R172" s="192">
        <v>0</v>
      </c>
      <c r="S172" s="192" t="s">
        <v>409</v>
      </c>
      <c r="T172" s="192" t="s">
        <v>409</v>
      </c>
      <c r="U172" s="192">
        <v>53</v>
      </c>
      <c r="V172" s="192" t="s">
        <v>409</v>
      </c>
      <c r="W172" s="192" t="s">
        <v>409</v>
      </c>
      <c r="X172" s="192" t="s">
        <v>409</v>
      </c>
      <c r="Y172" s="192">
        <v>0</v>
      </c>
      <c r="Z172" s="192" t="s">
        <v>409</v>
      </c>
      <c r="AA172" s="34"/>
      <c r="AB172" s="34"/>
      <c r="AC172" s="192"/>
      <c r="AD172" s="192"/>
      <c r="AE172" s="192"/>
      <c r="AF172" s="192"/>
      <c r="AG172" s="192"/>
      <c r="AH172" s="192"/>
    </row>
    <row r="173" spans="1:34" x14ac:dyDescent="0.2">
      <c r="A173" s="84">
        <v>166</v>
      </c>
      <c r="B173" s="84" t="str">
        <f ca="1"/>
        <v>Russian Federation</v>
      </c>
      <c r="C173" s="84" t="str">
        <f ca="1"/>
        <v>RUS</v>
      </c>
      <c r="D173" s="219" t="str">
        <f ca="1"/>
        <v>ECS           Europe &amp; Central Asia</v>
      </c>
      <c r="E173" s="219" t="str">
        <f ca="1"/>
        <v>IBRD</v>
      </c>
      <c r="F173" s="190" t="str">
        <f t="shared" ca="1" si="14"/>
        <v/>
      </c>
      <c r="G173" s="80">
        <f>IF(Parameters!$D$21 = 1, MAX(H173, I173),
IF(Parameters!$D$22 = 1, AVERAGE(H173,I173),
IF(Parameters!$D$23 = 1, IF(ISERROR(H173), I173, IFERROR(GEOMEAN(H173, I173), 0)),
IF(Parameters!$D$24, IF(AND(H173=10,I173=10),10,0),
IF(Parameters!$D$25, IF(AND(H173&gt;=7,I173&gt;=7),10,0),
IF(Parameters!$D$26, IF(AND(H173&gt;=7,I173&gt;=7), 10, IF(OR(AND(H173&gt;=7,I173&gt;=5),AND(H173&gt;=5,I173&gt;=7)),6,0)),
IF(Parameters!$D$27, IF(AND(H173&gt;=10,I173&gt;=10), 10, IF(OR(AND(H173&gt;=10,I173&gt;=5),AND(H173&gt;=5,I173&gt;=10)),6,0)),"no method")))))))</f>
        <v>6.1441639673247046</v>
      </c>
      <c r="H173" s="80" cm="1">
        <f t="array" ref="H173">IF(
    SUM(IF(
            ISNUMBER(
                IF(
                    $M$4:$AD$4,
                    (M173:AD173),
                    "")),
            1,
            0))
        =0,
    NA(),
    IF(
        Parameters!$D$15=1,
        IF(
            SUM(--(ISNUMBER(IF($M$4:$AD$4=1,(M173:AD173),""))))&gt;0,
            MAX(IF(
                ISNUMBER(M173:AD173),
                IF(
                    M$4:AD$4=1,
                    M173:AD173,
                    ""),
                "")),
            MAX(IF(
                ISNUMBER(M173:AD173),
                IF(
                    M$4:AD$4=2,
                    M173:AD173,
                    ""),
                ""))
        ),
        IF(
            Parameters!$D$16=1,
            IFERROR(
                AVERAGE(IF(
                    ISNUMBER(M173:AD173),
                    IF(
                        M$4:AD$4=1,
                        M173:AD173,
                        ""),
                    "")),
                AVERAGE(IF(
                    ISNUMBER(M173:AD173),
                    IF(
                        M$4:AD$4=2,
                        M173:AD173,
                        ""),
                    ""))
            ),
            IF(
                Parameters!$D$17=1,
                IFERROR(
                    IF(
                        OR(
                            IF(
                                ISNUMBER(M173:AD173),
                                IF(
                                    M$4:AD$4=1,
                                    M173:AD173,
                                    ""),
                                "")
                            =0),
                        0,
                        GEOMEAN(IF(
                            ISNUMBER(M173:AD173),
                            IF(
                                M$4:AD$4=1,
                                M173:AD173,
                                ""),
                            ""))
                    ),
                    IF(
                        OR(IF(
                            ISNUMBER(M173:AD173),
                            IF(
                                M$4:AD$4=2,
                                M173:AD173,
                                ""),
                            "")
                            =0),
                        0,
                        GEOMEAN(IF(
                            ISNUMBER(M173:AD173),
                            IF(
                                M$4:AD$4=2,
                                M173:AD173,
                                ""),
                            "")))
                )
            )
        )
    )
)</f>
        <v>4.1718116069853597</v>
      </c>
      <c r="I173" s="191" cm="1">
        <f t="array" ref="I173">IF(
    SUM(IF(
            ISNUMBER(
                IF(
                    $M$5:$AD$5,
                    (M173:AD173),
                    "")),
            1,
            0))
        =0,
    NA(),
    IF(
        Parameters!$D$15=1,
        IF(
            SUM(--(ISNUMBER(IF($M$5:$AD$5=1,(M173:AD173),""))))&gt;0,
            MAX(IF(
                ISNUMBER(M173:AD173),
                IF(
                    M$5:AD$5=1,
                    M173:AD173,
                    ""),
                "")),
            MAX(IF(
                ISNUMBER(M173:AD173),
                IF(
                    M$5:AD$5=2,
                    M173:AD173,
                    ""),
                ""))
        ),
        IF(
            Parameters!$D$16=1,
            IFERROR(
                AVERAGE(IF(
                    ISNUMBER(M173:AD173),
                    IF(
                        M$5:AD$5=1,
                        M173:AD173,
                        ""),
                    "")),
                AVERAGE(IF(
                    ISNUMBER(M173:AD173),
                    IF(
                        M$5:AD$5=2,
                        M173:AD173,
                        ""),
                    ""))
            ),
            IF(
                Parameters!$D$17=1,
                IFERROR(
                    IF(
                        OR(
                            IF(
                                ISNUMBER(M173:AD173),
                                IF(
                                    M$5:AD$5=1,
                                    M173:AD173,
                                    ""),
                                "")
                            =0),
                        0,
                        GEOMEAN(IF(
                            ISNUMBER(M173:AD173),
                            IF(
                                M$5:AD$5=1,
                                M173:AD173,
                                ""),
                            ""))
                    ),
                    IF(
                        OR(IF(
                            ISNUMBER(M173:AD173),
                            IF(
                                M$5:AD$5=2,
                                M173:AD173,
                                ""),
                            "")
                            =0),
                        0,
                        GEOMEAN(IF(
                            ISNUMBER(M173:AD173),
                            IF(
                                M$5:AD$5=2,
                                M173:AD173,
                                ""),
                            "")))
                )
            )
        )
    )
)</f>
        <v>9.0490066220058196</v>
      </c>
      <c r="J173" s="242">
        <v>45103</v>
      </c>
      <c r="K173" s="242">
        <v>45259</v>
      </c>
      <c r="L173" s="91" t="s">
        <v>281</v>
      </c>
      <c r="M173" s="192">
        <v>0</v>
      </c>
      <c r="N173" s="192">
        <v>4.1718116069853597</v>
      </c>
      <c r="O173" s="192">
        <v>9.0490066220058196</v>
      </c>
      <c r="P173" s="192">
        <v>0</v>
      </c>
      <c r="Q173" s="192" t="s">
        <v>409</v>
      </c>
      <c r="R173" s="192">
        <v>0</v>
      </c>
      <c r="S173" s="192">
        <v>0</v>
      </c>
      <c r="T173" s="192" t="s">
        <v>409</v>
      </c>
      <c r="U173" s="192">
        <v>80.7</v>
      </c>
      <c r="V173" s="192">
        <v>0.90490066220058196</v>
      </c>
      <c r="W173" s="192" t="s">
        <v>409</v>
      </c>
      <c r="X173" s="192" t="s">
        <v>409</v>
      </c>
      <c r="Y173" s="192">
        <v>0</v>
      </c>
      <c r="Z173" s="192">
        <v>-76</v>
      </c>
      <c r="AA173" s="34"/>
      <c r="AB173" s="34"/>
      <c r="AC173" s="192"/>
      <c r="AD173" s="192"/>
      <c r="AE173" s="192"/>
      <c r="AF173" s="192"/>
      <c r="AG173" s="192"/>
      <c r="AH173" s="192"/>
    </row>
    <row r="174" spans="1:34" x14ac:dyDescent="0.2">
      <c r="A174" s="84">
        <v>167</v>
      </c>
      <c r="B174" s="84" t="str">
        <f ca="1"/>
        <v>Rwanda</v>
      </c>
      <c r="C174" s="84" t="str">
        <f ca="1"/>
        <v>RWA</v>
      </c>
      <c r="D174" s="219" t="str">
        <f ca="1"/>
        <v>SSF           Sub-Saharan Africa</v>
      </c>
      <c r="E174" s="219" t="str">
        <f ca="1"/>
        <v>IDA</v>
      </c>
      <c r="F174" s="190" t="str">
        <f t="shared" ca="1" si="14"/>
        <v/>
      </c>
      <c r="G174" s="80">
        <f>IF(Parameters!$D$21 = 1, MAX(H174, I174),
IF(Parameters!$D$22 = 1, AVERAGE(H174,I174),
IF(Parameters!$D$23 = 1, IF(ISERROR(H174), I174, IFERROR(GEOMEAN(H174, I174), 0)),
IF(Parameters!$D$24, IF(AND(H174=10,I174=10),10,0),
IF(Parameters!$D$25, IF(AND(H174&gt;=7,I174&gt;=7),10,0),
IF(Parameters!$D$26, IF(AND(H174&gt;=7,I174&gt;=7), 10, IF(OR(AND(H174&gt;=7,I174&gt;=5),AND(H174&gt;=5,I174&gt;=7)),6,0)),
IF(Parameters!$D$27, IF(AND(H174&gt;=10,I174&gt;=10), 10, IF(OR(AND(H174&gt;=10,I174&gt;=5),AND(H174&gt;=5,I174&gt;=10)),6,0)),"no method")))))))</f>
        <v>4.0198647429950105</v>
      </c>
      <c r="H174" s="80" cm="1">
        <f t="array" ref="H174">IF(
    SUM(IF(
            ISNUMBER(
                IF(
                    $M$4:$AD$4,
                    (M174:AD174),
                    "")),
            1,
            0))
        =0,
    NA(),
    IF(
        Parameters!$D$15=1,
        IF(
            SUM(--(ISNUMBER(IF($M$4:$AD$4=1,(M174:AD174),""))))&gt;0,
            MAX(IF(
                ISNUMBER(M174:AD174),
                IF(
                    M$4:AD$4=1,
                    M174:AD174,
                    ""),
                "")),
            MAX(IF(
                ISNUMBER(M174:AD174),
                IF(
                    M$4:AD$4=2,
                    M174:AD174,
                    ""),
                ""))
        ),
        IF(
            Parameters!$D$16=1,
            IFERROR(
                AVERAGE(IF(
                    ISNUMBER(M174:AD174),
                    IF(
                        M$4:AD$4=1,
                        M174:AD174,
                        ""),
                    "")),
                AVERAGE(IF(
                    ISNUMBER(M174:AD174),
                    IF(
                        M$4:AD$4=2,
                        M174:AD174,
                        ""),
                    ""))
            ),
            IF(
                Parameters!$D$17=1,
                IFERROR(
                    IF(
                        OR(
                            IF(
                                ISNUMBER(M174:AD174),
                                IF(
                                    M$4:AD$4=1,
                                    M174:AD174,
                                    ""),
                                "")
                            =0),
                        0,
                        GEOMEAN(IF(
                            ISNUMBER(M174:AD174),
                            IF(
                                M$4:AD$4=1,
                                M174:AD174,
                                ""),
                            ""))
                    ),
                    IF(
                        OR(IF(
                            ISNUMBER(M174:AD174),
                            IF(
                                M$4:AD$4=2,
                                M174:AD174,
                                ""),
                            "")
                            =0),
                        0,
                        GEOMEAN(IF(
                            ISNUMBER(M174:AD174),
                            IF(
                                M$4:AD$4=2,
                                M174:AD174,
                                ""),
                            "")))
                )
            )
        )
    )
)</f>
        <v>4.5246075145528302</v>
      </c>
      <c r="I174" s="191" cm="1">
        <f t="array" ref="I174">IF(
    SUM(IF(
            ISNUMBER(
                IF(
                    $M$5:$AD$5,
                    (M174:AD174),
                    "")),
            1,
            0))
        =0,
    NA(),
    IF(
        Parameters!$D$15=1,
        IF(
            SUM(--(ISNUMBER(IF($M$5:$AD$5=1,(M174:AD174),""))))&gt;0,
            MAX(IF(
                ISNUMBER(M174:AD174),
                IF(
                    M$5:AD$5=1,
                    M174:AD174,
                    ""),
                "")),
            MAX(IF(
                ISNUMBER(M174:AD174),
                IF(
                    M$5:AD$5=2,
                    M174:AD174,
                    ""),
                ""))
        ),
        IF(
            Parameters!$D$16=1,
            IFERROR(
                AVERAGE(IF(
                    ISNUMBER(M174:AD174),
                    IF(
                        M$5:AD$5=1,
                        M174:AD174,
                        ""),
                    "")),
                AVERAGE(IF(
                    ISNUMBER(M174:AD174),
                    IF(
                        M$5:AD$5=2,
                        M174:AD174,
                        ""),
                    ""))
            ),
            IF(
                Parameters!$D$17=1,
                IFERROR(
                    IF(
                        OR(
                            IF(
                                ISNUMBER(M174:AD174),
                                IF(
                                    M$5:AD$5=1,
                                    M174:AD174,
                                    ""),
                                "")
                            =0),
                        0,
                        GEOMEAN(IF(
                            ISNUMBER(M174:AD174),
                            IF(
                                M$5:AD$5=1,
                                M174:AD174,
                                ""),
                            ""))
                    ),
                    IF(
                        OR(IF(
                            ISNUMBER(M174:AD174),
                            IF(
                                M$5:AD$5=2,
                                M174:AD174,
                                ""),
                            "")
                            =0),
                        0,
                        GEOMEAN(IF(
                            ISNUMBER(M174:AD174),
                            IF(
                                M$5:AD$5=2,
                                M174:AD174,
                                ""),
                            "")))
                )
            )
        )
    )
)</f>
        <v>3.5714285714285601</v>
      </c>
      <c r="J174" s="242">
        <v>45103</v>
      </c>
      <c r="K174" s="242">
        <v>45142</v>
      </c>
      <c r="L174" s="91" t="s">
        <v>283</v>
      </c>
      <c r="M174" s="192">
        <v>0</v>
      </c>
      <c r="N174" s="192">
        <v>4.5246075145528302</v>
      </c>
      <c r="O174" s="192">
        <v>0</v>
      </c>
      <c r="P174" s="192">
        <v>0</v>
      </c>
      <c r="Q174" s="192" t="s">
        <v>409</v>
      </c>
      <c r="R174" s="192">
        <v>3.5714285714285601</v>
      </c>
      <c r="S174" s="192">
        <v>0</v>
      </c>
      <c r="T174" s="192" t="s">
        <v>409</v>
      </c>
      <c r="U174" s="192">
        <v>82.3</v>
      </c>
      <c r="V174" s="192">
        <v>-0.95603811621983903</v>
      </c>
      <c r="W174" s="192" t="s">
        <v>409</v>
      </c>
      <c r="X174" s="192" t="s">
        <v>409</v>
      </c>
      <c r="Y174" s="192">
        <v>7.1428571428571397E-2</v>
      </c>
      <c r="Z174" s="192">
        <v>-100</v>
      </c>
      <c r="AA174" s="34"/>
      <c r="AB174" s="34"/>
      <c r="AC174" s="192"/>
      <c r="AD174" s="192"/>
      <c r="AE174" s="192"/>
      <c r="AF174" s="192"/>
      <c r="AG174" s="192"/>
      <c r="AH174" s="192"/>
    </row>
    <row r="175" spans="1:34" x14ac:dyDescent="0.2">
      <c r="A175" s="84">
        <v>168</v>
      </c>
      <c r="B175" s="84" t="str">
        <f ca="1"/>
        <v>Saudi Arabia</v>
      </c>
      <c r="C175" s="84" t="str">
        <f ca="1"/>
        <v>SAU</v>
      </c>
      <c r="D175" s="219" t="str">
        <f ca="1"/>
        <v>MEA           Middle East &amp; North Africa</v>
      </c>
      <c r="E175" s="219" t="str">
        <f ca="1"/>
        <v>NA</v>
      </c>
      <c r="F175" s="190" t="str">
        <f t="shared" ca="1" si="14"/>
        <v/>
      </c>
      <c r="G175" s="80">
        <f>IF(Parameters!$D$21 = 1, MAX(H175, I175),
IF(Parameters!$D$22 = 1, AVERAGE(H175,I175),
IF(Parameters!$D$23 = 1, IF(ISERROR(H175), I175, IFERROR(GEOMEAN(H175, I175), 0)),
IF(Parameters!$D$24, IF(AND(H175=10,I175=10),10,0),
IF(Parameters!$D$25, IF(AND(H175&gt;=7,I175&gt;=7),10,0),
IF(Parameters!$D$26, IF(AND(H175&gt;=7,I175&gt;=7), 10, IF(OR(AND(H175&gt;=7,I175&gt;=5),AND(H175&gt;=5,I175&gt;=7)),6,0)),
IF(Parameters!$D$27, IF(AND(H175&gt;=10,I175&gt;=10), 10, IF(OR(AND(H175&gt;=10,I175&gt;=5),AND(H175&gt;=5,I175&gt;=10)),6,0)),"no method")))))))</f>
        <v>0</v>
      </c>
      <c r="H175" s="80" cm="1">
        <f t="array" ref="H175">IF(
    SUM(IF(
            ISNUMBER(
                IF(
                    $M$4:$AD$4,
                    (M175:AD175),
                    "")),
            1,
            0))
        =0,
    NA(),
    IF(
        Parameters!$D$15=1,
        IF(
            SUM(--(ISNUMBER(IF($M$4:$AD$4=1,(M175:AD175),""))))&gt;0,
            MAX(IF(
                ISNUMBER(M175:AD175),
                IF(
                    M$4:AD$4=1,
                    M175:AD175,
                    ""),
                "")),
            MAX(IF(
                ISNUMBER(M175:AD175),
                IF(
                    M$4:AD$4=2,
                    M175:AD175,
                    ""),
                ""))
        ),
        IF(
            Parameters!$D$16=1,
            IFERROR(
                AVERAGE(IF(
                    ISNUMBER(M175:AD175),
                    IF(
                        M$4:AD$4=1,
                        M175:AD175,
                        ""),
                    "")),
                AVERAGE(IF(
                    ISNUMBER(M175:AD175),
                    IF(
                        M$4:AD$4=2,
                        M175:AD175,
                        ""),
                    ""))
            ),
            IF(
                Parameters!$D$17=1,
                IFERROR(
                    IF(
                        OR(
                            IF(
                                ISNUMBER(M175:AD175),
                                IF(
                                    M$4:AD$4=1,
                                    M175:AD175,
                                    ""),
                                "")
                            =0),
                        0,
                        GEOMEAN(IF(
                            ISNUMBER(M175:AD175),
                            IF(
                                M$4:AD$4=1,
                                M175:AD175,
                                ""),
                            ""))
                    ),
                    IF(
                        OR(IF(
                            ISNUMBER(M175:AD175),
                            IF(
                                M$4:AD$4=2,
                                M175:AD175,
                                ""),
                            "")
                            =0),
                        0,
                        GEOMEAN(IF(
                            ISNUMBER(M175:AD175),
                            IF(
                                M$4:AD$4=2,
                                M175:AD175,
                                ""),
                            "")))
                )
            )
        )
    )
)</f>
        <v>0.77615099664843701</v>
      </c>
      <c r="I175" s="191" cm="1">
        <f t="array" ref="I175">IF(
    SUM(IF(
            ISNUMBER(
                IF(
                    $M$5:$AD$5,
                    (M175:AD175),
                    "")),
            1,
            0))
        =0,
    NA(),
    IF(
        Parameters!$D$15=1,
        IF(
            SUM(--(ISNUMBER(IF($M$5:$AD$5=1,(M175:AD175),""))))&gt;0,
            MAX(IF(
                ISNUMBER(M175:AD175),
                IF(
                    M$5:AD$5=1,
                    M175:AD175,
                    ""),
                "")),
            MAX(IF(
                ISNUMBER(M175:AD175),
                IF(
                    M$5:AD$5=2,
                    M175:AD175,
                    ""),
                ""))
        ),
        IF(
            Parameters!$D$16=1,
            IFERROR(
                AVERAGE(IF(
                    ISNUMBER(M175:AD175),
                    IF(
                        M$5:AD$5=1,
                        M175:AD175,
                        ""),
                    "")),
                AVERAGE(IF(
                    ISNUMBER(M175:AD175),
                    IF(
                        M$5:AD$5=2,
                        M175:AD175,
                        ""),
                    ""))
            ),
            IF(
                Parameters!$D$17=1,
                IFERROR(
                    IF(
                        OR(
                            IF(
                                ISNUMBER(M175:AD175),
                                IF(
                                    M$5:AD$5=1,
                                    M175:AD175,
                                    ""),
                                "")
                            =0),
                        0,
                        GEOMEAN(IF(
                            ISNUMBER(M175:AD175),
                            IF(
                                M$5:AD$5=1,
                                M175:AD175,
                                ""),
                            ""))
                    ),
                    IF(
                        OR(IF(
                            ISNUMBER(M175:AD175),
                            IF(
                                M$5:AD$5=2,
                                M175:AD175,
                                ""),
                            "")
                            =0),
                        0,
                        GEOMEAN(IF(
                            ISNUMBER(M175:AD175),
                            IF(
                                M$5:AD$5=2,
                                M175:AD175,
                                ""),
                            "")))
                )
            )
        )
    )
)</f>
        <v>0</v>
      </c>
      <c r="J175" s="242">
        <v>45103</v>
      </c>
      <c r="K175" s="242">
        <v>45259</v>
      </c>
      <c r="L175" s="91" t="s">
        <v>285</v>
      </c>
      <c r="M175" s="192">
        <v>0</v>
      </c>
      <c r="N175" s="192">
        <v>0.77615099664843701</v>
      </c>
      <c r="O175" s="192" t="s">
        <v>409</v>
      </c>
      <c r="P175" s="192">
        <v>0</v>
      </c>
      <c r="Q175" s="192" t="s">
        <v>409</v>
      </c>
      <c r="R175" s="192">
        <v>0</v>
      </c>
      <c r="S175" s="192">
        <v>0</v>
      </c>
      <c r="T175" s="192" t="s">
        <v>409</v>
      </c>
      <c r="U175" s="192">
        <v>65.3</v>
      </c>
      <c r="V175" s="192" t="s">
        <v>409</v>
      </c>
      <c r="W175" s="192" t="s">
        <v>409</v>
      </c>
      <c r="X175" s="192" t="s">
        <v>409</v>
      </c>
      <c r="Y175" s="192">
        <v>0</v>
      </c>
      <c r="Z175" s="192">
        <v>-100</v>
      </c>
      <c r="AA175" s="34"/>
      <c r="AB175" s="34"/>
      <c r="AC175" s="192"/>
      <c r="AD175" s="192"/>
      <c r="AE175" s="192"/>
      <c r="AF175" s="192"/>
      <c r="AG175" s="192"/>
      <c r="AH175" s="192"/>
    </row>
    <row r="176" spans="1:34" x14ac:dyDescent="0.2">
      <c r="A176" s="84">
        <v>169</v>
      </c>
      <c r="B176" s="84" t="str">
        <f ca="1"/>
        <v>Sudan</v>
      </c>
      <c r="C176" s="84" t="str">
        <f ca="1"/>
        <v>SDN</v>
      </c>
      <c r="D176" s="219" t="str">
        <f ca="1"/>
        <v>SSF           Sub-Saharan Africa</v>
      </c>
      <c r="E176" s="219" t="str">
        <f ca="1"/>
        <v>IDA</v>
      </c>
      <c r="F176" s="190" t="str">
        <f t="shared" ca="1" si="14"/>
        <v/>
      </c>
      <c r="G176" s="80">
        <f>IF(Parameters!$D$21 = 1, MAX(H176, I176),
IF(Parameters!$D$22 = 1, AVERAGE(H176,I176),
IF(Parameters!$D$23 = 1, IF(ISERROR(H176), I176, IFERROR(GEOMEAN(H176, I176), 0)),
IF(Parameters!$D$24, IF(AND(H176=10,I176=10),10,0),
IF(Parameters!$D$25, IF(AND(H176&gt;=7,I176&gt;=7),10,0),
IF(Parameters!$D$26, IF(AND(H176&gt;=7,I176&gt;=7), 10, IF(OR(AND(H176&gt;=7,I176&gt;=5),AND(H176&gt;=5,I176&gt;=7)),6,0)),
IF(Parameters!$D$27, IF(AND(H176&gt;=10,I176&gt;=10), 10, IF(OR(AND(H176&gt;=10,I176&gt;=5),AND(H176&gt;=5,I176&gt;=10)),6,0)),"no method")))))))</f>
        <v>10</v>
      </c>
      <c r="H176" s="80" cm="1">
        <f t="array" ref="H176">IF(
    SUM(IF(
            ISNUMBER(
                IF(
                    $M$4:$AD$4,
                    (M176:AD176),
                    "")),
            1,
            0))
        =0,
    NA(),
    IF(
        Parameters!$D$15=1,
        IF(
            SUM(--(ISNUMBER(IF($M$4:$AD$4=1,(M176:AD176),""))))&gt;0,
            MAX(IF(
                ISNUMBER(M176:AD176),
                IF(
                    M$4:AD$4=1,
                    M176:AD176,
                    ""),
                "")),
            MAX(IF(
                ISNUMBER(M176:AD176),
                IF(
                    M$4:AD$4=2,
                    M176:AD176,
                    ""),
                ""))
        ),
        IF(
            Parameters!$D$16=1,
            IFERROR(
                AVERAGE(IF(
                    ISNUMBER(M176:AD176),
                    IF(
                        M$4:AD$4=1,
                        M176:AD176,
                        ""),
                    "")),
                AVERAGE(IF(
                    ISNUMBER(M176:AD176),
                    IF(
                        M$4:AD$4=2,
                        M176:AD176,
                        ""),
                    ""))
            ),
            IF(
                Parameters!$D$17=1,
                IFERROR(
                    IF(
                        OR(
                            IF(
                                ISNUMBER(M176:AD176),
                                IF(
                                    M$4:AD$4=1,
                                    M176:AD176,
                                    ""),
                                "")
                            =0),
                        0,
                        GEOMEAN(IF(
                            ISNUMBER(M176:AD176),
                            IF(
                                M$4:AD$4=1,
                                M176:AD176,
                                ""),
                            ""))
                    ),
                    IF(
                        OR(IF(
                            ISNUMBER(M176:AD176),
                            IF(
                                M$4:AD$4=2,
                                M176:AD176,
                                ""),
                            "")
                            =0),
                        0,
                        GEOMEAN(IF(
                            ISNUMBER(M176:AD176),
                            IF(
                                M$4:AD$4=2,
                                M176:AD176,
                                ""),
                            "")))
                )
            )
        )
    )
)</f>
        <v>10</v>
      </c>
      <c r="I176" s="191" cm="1">
        <f t="array" ref="I176">IF(
    SUM(IF(
            ISNUMBER(
                IF(
                    $M$5:$AD$5,
                    (M176:AD176),
                    "")),
            1,
            0))
        =0,
    NA(),
    IF(
        Parameters!$D$15=1,
        IF(
            SUM(--(ISNUMBER(IF($M$5:$AD$5=1,(M176:AD176),""))))&gt;0,
            MAX(IF(
                ISNUMBER(M176:AD176),
                IF(
                    M$5:AD$5=1,
                    M176:AD176,
                    ""),
                "")),
            MAX(IF(
                ISNUMBER(M176:AD176),
                IF(
                    M$5:AD$5=2,
                    M176:AD176,
                    ""),
                ""))
        ),
        IF(
            Parameters!$D$16=1,
            IFERROR(
                AVERAGE(IF(
                    ISNUMBER(M176:AD176),
                    IF(
                        M$5:AD$5=1,
                        M176:AD176,
                        ""),
                    "")),
                AVERAGE(IF(
                    ISNUMBER(M176:AD176),
                    IF(
                        M$5:AD$5=2,
                        M176:AD176,
                        ""),
                    ""))
            ),
            IF(
                Parameters!$D$17=1,
                IFERROR(
                    IF(
                        OR(
                            IF(
                                ISNUMBER(M176:AD176),
                                IF(
                                    M$5:AD$5=1,
                                    M176:AD176,
                                    ""),
                                "")
                            =0),
                        0,
                        GEOMEAN(IF(
                            ISNUMBER(M176:AD176),
                            IF(
                                M$5:AD$5=1,
                                M176:AD176,
                                ""),
                            ""))
                    ),
                    IF(
                        OR(IF(
                            ISNUMBER(M176:AD176),
                            IF(
                                M$5:AD$5=2,
                                M176:AD176,
                                ""),
                            "")
                            =0),
                        0,
                        GEOMEAN(IF(
                            ISNUMBER(M176:AD176),
                            IF(
                                M$5:AD$5=2,
                                M176:AD176,
                                ""),
                            "")))
                )
            )
        )
    )
)</f>
        <v>10</v>
      </c>
      <c r="J176" s="242">
        <v>45145</v>
      </c>
      <c r="K176" s="242">
        <v>45272</v>
      </c>
      <c r="L176" s="91" t="s">
        <v>287</v>
      </c>
      <c r="M176" s="192">
        <v>10</v>
      </c>
      <c r="N176" s="192">
        <v>9.7944963838419401</v>
      </c>
      <c r="O176" s="192">
        <v>10</v>
      </c>
      <c r="P176" s="192">
        <v>10</v>
      </c>
      <c r="Q176" s="192">
        <v>10</v>
      </c>
      <c r="R176" s="192">
        <v>10</v>
      </c>
      <c r="S176" s="192">
        <v>6.6858789625360204</v>
      </c>
      <c r="T176" s="192" t="s">
        <v>622</v>
      </c>
      <c r="U176" s="192">
        <v>106.2</v>
      </c>
      <c r="V176" s="192">
        <v>2.2425028092572998</v>
      </c>
      <c r="W176" s="192" t="s">
        <v>854</v>
      </c>
      <c r="X176" s="192" t="s">
        <v>891</v>
      </c>
      <c r="Y176" s="192">
        <v>0.39285714285714302</v>
      </c>
      <c r="Z176" s="192">
        <v>16.714697406340001</v>
      </c>
      <c r="AA176" s="34"/>
      <c r="AB176" s="34"/>
      <c r="AC176" s="192"/>
      <c r="AD176" s="192"/>
      <c r="AE176" s="192"/>
      <c r="AF176" s="192"/>
      <c r="AG176" s="192"/>
      <c r="AH176" s="192"/>
    </row>
    <row r="177" spans="1:34" x14ac:dyDescent="0.2">
      <c r="A177" s="84">
        <v>170</v>
      </c>
      <c r="B177" s="84" t="str">
        <f ca="1"/>
        <v>Senegal</v>
      </c>
      <c r="C177" s="84" t="str">
        <f ca="1"/>
        <v>SEN</v>
      </c>
      <c r="D177" s="219" t="str">
        <f ca="1"/>
        <v>SSF           Sub-Saharan Africa</v>
      </c>
      <c r="E177" s="219" t="str">
        <f ca="1"/>
        <v>IDA</v>
      </c>
      <c r="F177" s="190" t="str">
        <f t="shared" ca="1" si="14"/>
        <v/>
      </c>
      <c r="G177" s="80">
        <f>IF(Parameters!$D$21 = 1, MAX(H177, I177),
IF(Parameters!$D$22 = 1, AVERAGE(H177,I177),
IF(Parameters!$D$23 = 1, IF(ISERROR(H177), I177, IFERROR(GEOMEAN(H177, I177), 0)),
IF(Parameters!$D$24, IF(AND(H177=10,I177=10),10,0),
IF(Parameters!$D$25, IF(AND(H177&gt;=7,I177&gt;=7),10,0),
IF(Parameters!$D$26, IF(AND(H177&gt;=7,I177&gt;=7), 10, IF(OR(AND(H177&gt;=7,I177&gt;=5),AND(H177&gt;=5,I177&gt;=7)),6,0)),
IF(Parameters!$D$27, IF(AND(H177&gt;=10,I177&gt;=10), 10, IF(OR(AND(H177&gt;=10,I177&gt;=5),AND(H177&gt;=5,I177&gt;=10)),6,0)),"no method")))))))</f>
        <v>0</v>
      </c>
      <c r="H177" s="80" cm="1">
        <f t="array" ref="H177">IF(
    SUM(IF(
            ISNUMBER(
                IF(
                    $M$4:$AD$4,
                    (M177:AD177),
                    "")),
            1,
            0))
        =0,
    NA(),
    IF(
        Parameters!$D$15=1,
        IF(
            SUM(--(ISNUMBER(IF($M$4:$AD$4=1,(M177:AD177),""))))&gt;0,
            MAX(IF(
                ISNUMBER(M177:AD177),
                IF(
                    M$4:AD$4=1,
                    M177:AD177,
                    ""),
                "")),
            MAX(IF(
                ISNUMBER(M177:AD177),
                IF(
                    M$4:AD$4=2,
                    M177:AD177,
                    ""),
                ""))
        ),
        IF(
            Parameters!$D$16=1,
            IFERROR(
                AVERAGE(IF(
                    ISNUMBER(M177:AD177),
                    IF(
                        M$4:AD$4=1,
                        M177:AD177,
                        ""),
                    "")),
                AVERAGE(IF(
                    ISNUMBER(M177:AD177),
                    IF(
                        M$4:AD$4=2,
                        M177:AD177,
                        ""),
                    ""))
            ),
            IF(
                Parameters!$D$17=1,
                IFERROR(
                    IF(
                        OR(
                            IF(
                                ISNUMBER(M177:AD177),
                                IF(
                                    M$4:AD$4=1,
                                    M177:AD177,
                                    ""),
                                "")
                            =0),
                        0,
                        GEOMEAN(IF(
                            ISNUMBER(M177:AD177),
                            IF(
                                M$4:AD$4=1,
                                M177:AD177,
                                ""),
                            ""))
                    ),
                    IF(
                        OR(IF(
                            ISNUMBER(M177:AD177),
                            IF(
                                M$4:AD$4=2,
                                M177:AD177,
                                ""),
                            "")
                            =0),
                        0,
                        GEOMEAN(IF(
                            ISNUMBER(M177:AD177),
                            IF(
                                M$4:AD$4=2,
                                M177:AD177,
                                ""),
                            "")))
                )
            )
        )
    )
)</f>
        <v>2.1432351384723898</v>
      </c>
      <c r="I177" s="191" cm="1">
        <f t="array" ref="I177">IF(
    SUM(IF(
            ISNUMBER(
                IF(
                    $M$5:$AD$5,
                    (M177:AD177),
                    "")),
            1,
            0))
        =0,
    NA(),
    IF(
        Parameters!$D$15=1,
        IF(
            SUM(--(ISNUMBER(IF($M$5:$AD$5=1,(M177:AD177),""))))&gt;0,
            MAX(IF(
                ISNUMBER(M177:AD177),
                IF(
                    M$5:AD$5=1,
                    M177:AD177,
                    ""),
                "")),
            MAX(IF(
                ISNUMBER(M177:AD177),
                IF(
                    M$5:AD$5=2,
                    M177:AD177,
                    ""),
                ""))
        ),
        IF(
            Parameters!$D$16=1,
            IFERROR(
                AVERAGE(IF(
                    ISNUMBER(M177:AD177),
                    IF(
                        M$5:AD$5=1,
                        M177:AD177,
                        ""),
                    "")),
                AVERAGE(IF(
                    ISNUMBER(M177:AD177),
                    IF(
                        M$5:AD$5=2,
                        M177:AD177,
                        ""),
                    ""))
            ),
            IF(
                Parameters!$D$17=1,
                IFERROR(
                    IF(
                        OR(
                            IF(
                                ISNUMBER(M177:AD177),
                                IF(
                                    M$5:AD$5=1,
                                    M177:AD177,
                                    ""),
                                "")
                            =0),
                        0,
                        GEOMEAN(IF(
                            ISNUMBER(M177:AD177),
                            IF(
                                M$5:AD$5=1,
                                M177:AD177,
                                ""),
                            ""))
                    ),
                    IF(
                        OR(IF(
                            ISNUMBER(M177:AD177),
                            IF(
                                M$5:AD$5=2,
                                M177:AD177,
                                ""),
                            "")
                            =0),
                        0,
                        GEOMEAN(IF(
                            ISNUMBER(M177:AD177),
                            IF(
                                M$5:AD$5=2,
                                M177:AD177,
                                ""),
                            "")))
                )
            )
        )
    )
)</f>
        <v>0</v>
      </c>
      <c r="J177" s="242">
        <v>45103</v>
      </c>
      <c r="K177" s="242">
        <v>45259</v>
      </c>
      <c r="L177" s="91" t="s">
        <v>289</v>
      </c>
      <c r="M177" s="192">
        <v>0</v>
      </c>
      <c r="N177" s="192">
        <v>2.1432351384723898</v>
      </c>
      <c r="O177" s="192" t="s">
        <v>409</v>
      </c>
      <c r="P177" s="192">
        <v>0</v>
      </c>
      <c r="Q177" s="192" t="s">
        <v>409</v>
      </c>
      <c r="R177" s="192">
        <v>0</v>
      </c>
      <c r="S177" s="192">
        <v>0</v>
      </c>
      <c r="T177" s="192" t="s">
        <v>409</v>
      </c>
      <c r="U177" s="192">
        <v>71.5</v>
      </c>
      <c r="V177" s="192" t="s">
        <v>409</v>
      </c>
      <c r="W177" s="192" t="s">
        <v>409</v>
      </c>
      <c r="X177" s="192" t="s">
        <v>409</v>
      </c>
      <c r="Y177" s="192">
        <v>0</v>
      </c>
      <c r="Z177" s="192">
        <v>-61.290322580645103</v>
      </c>
      <c r="AA177" s="34"/>
      <c r="AB177" s="34"/>
      <c r="AC177" s="192"/>
      <c r="AD177" s="192"/>
      <c r="AE177" s="192"/>
      <c r="AF177" s="192"/>
      <c r="AG177" s="192"/>
      <c r="AH177" s="192"/>
    </row>
    <row r="178" spans="1:34" x14ac:dyDescent="0.2">
      <c r="A178" s="84">
        <v>171</v>
      </c>
      <c r="B178" s="84" t="str">
        <f ca="1"/>
        <v>Singapore</v>
      </c>
      <c r="C178" s="84" t="str">
        <f ca="1"/>
        <v>SGP</v>
      </c>
      <c r="D178" s="219" t="str">
        <f ca="1"/>
        <v>EAS           East Asia &amp; Pacific</v>
      </c>
      <c r="E178" s="219" t="str">
        <f ca="1"/>
        <v>NA</v>
      </c>
      <c r="F178" s="190" t="str">
        <f t="shared" ca="1" si="14"/>
        <v/>
      </c>
      <c r="G178" s="80">
        <f>IF(Parameters!$D$21 = 1, MAX(H178, I178),
IF(Parameters!$D$22 = 1, AVERAGE(H178,I178),
IF(Parameters!$D$23 = 1, IF(ISERROR(H178), I178, IFERROR(GEOMEAN(H178, I178), 0)),
IF(Parameters!$D$24, IF(AND(H178=10,I178=10),10,0),
IF(Parameters!$D$25, IF(AND(H178&gt;=7,I178&gt;=7),10,0),
IF(Parameters!$D$26, IF(AND(H178&gt;=7,I178&gt;=7), 10, IF(OR(AND(H178&gt;=7,I178&gt;=5),AND(H178&gt;=5,I178&gt;=7)),6,0)),
IF(Parameters!$D$27, IF(AND(H178&gt;=10,I178&gt;=10), 10, IF(OR(AND(H178&gt;=10,I178&gt;=5),AND(H178&gt;=5,I178&gt;=10)),6,0)),"no method")))))))</f>
        <v>0</v>
      </c>
      <c r="H178" s="80" cm="1">
        <f t="array" ref="H178">IF(
    SUM(IF(
            ISNUMBER(
                IF(
                    $M$4:$AD$4,
                    (M178:AD178),
                    "")),
            1,
            0))
        =0,
    NA(),
    IF(
        Parameters!$D$15=1,
        IF(
            SUM(--(ISNUMBER(IF($M$4:$AD$4=1,(M178:AD178),""))))&gt;0,
            MAX(IF(
                ISNUMBER(M178:AD178),
                IF(
                    M$4:AD$4=1,
                    M178:AD178,
                    ""),
                "")),
            MAX(IF(
                ISNUMBER(M178:AD178),
                IF(
                    M$4:AD$4=2,
                    M178:AD178,
                    ""),
                ""))
        ),
        IF(
            Parameters!$D$16=1,
            IFERROR(
                AVERAGE(IF(
                    ISNUMBER(M178:AD178),
                    IF(
                        M$4:AD$4=1,
                        M178:AD178,
                        ""),
                    "")),
                AVERAGE(IF(
                    ISNUMBER(M178:AD178),
                    IF(
                        M$4:AD$4=2,
                        M178:AD178,
                        ""),
                    ""))
            ),
            IF(
                Parameters!$D$17=1,
                IFERROR(
                    IF(
                        OR(
                            IF(
                                ISNUMBER(M178:AD178),
                                IF(
                                    M$4:AD$4=1,
                                    M178:AD178,
                                    ""),
                                "")
                            =0),
                        0,
                        GEOMEAN(IF(
                            ISNUMBER(M178:AD178),
                            IF(
                                M$4:AD$4=1,
                                M178:AD178,
                                ""),
                            ""))
                    ),
                    IF(
                        OR(IF(
                            ISNUMBER(M178:AD178),
                            IF(
                                M$4:AD$4=2,
                                M178:AD178,
                                ""),
                            "")
                            =0),
                        0,
                        GEOMEAN(IF(
                            ISNUMBER(M178:AD178),
                            IF(
                                M$4:AD$4=2,
                                M178:AD178,
                                ""),
                            "")))
                )
            )
        )
    )
)</f>
        <v>0</v>
      </c>
      <c r="I178" s="191" cm="1">
        <f t="array" ref="I178">IF(
    SUM(IF(
            ISNUMBER(
                IF(
                    $M$5:$AD$5,
                    (M178:AD178),
                    "")),
            1,
            0))
        =0,
    NA(),
    IF(
        Parameters!$D$15=1,
        IF(
            SUM(--(ISNUMBER(IF($M$5:$AD$5=1,(M178:AD178),""))))&gt;0,
            MAX(IF(
                ISNUMBER(M178:AD178),
                IF(
                    M$5:AD$5=1,
                    M178:AD178,
                    ""),
                "")),
            MAX(IF(
                ISNUMBER(M178:AD178),
                IF(
                    M$5:AD$5=2,
                    M178:AD178,
                    ""),
                ""))
        ),
        IF(
            Parameters!$D$16=1,
            IFERROR(
                AVERAGE(IF(
                    ISNUMBER(M178:AD178),
                    IF(
                        M$5:AD$5=1,
                        M178:AD178,
                        ""),
                    "")),
                AVERAGE(IF(
                    ISNUMBER(M178:AD178),
                    IF(
                        M$5:AD$5=2,
                        M178:AD178,
                        ""),
                    ""))
            ),
            IF(
                Parameters!$D$17=1,
                IFERROR(
                    IF(
                        OR(
                            IF(
                                ISNUMBER(M178:AD178),
                                IF(
                                    M$5:AD$5=1,
                                    M178:AD178,
                                    ""),
                                "")
                            =0),
                        0,
                        GEOMEAN(IF(
                            ISNUMBER(M178:AD178),
                            IF(
                                M$5:AD$5=1,
                                M178:AD178,
                                ""),
                            ""))
                    ),
                    IF(
                        OR(IF(
                            ISNUMBER(M178:AD178),
                            IF(
                                M$5:AD$5=2,
                                M178:AD178,
                                ""),
                            "")
                            =0),
                        0,
                        GEOMEAN(IF(
                            ISNUMBER(M178:AD178),
                            IF(
                                M$5:AD$5=2,
                                M178:AD178,
                                ""),
                            "")))
                )
            )
        )
    )
)</f>
        <v>7</v>
      </c>
      <c r="J178" s="242">
        <v>45103</v>
      </c>
      <c r="K178" s="242">
        <v>45272</v>
      </c>
      <c r="L178" s="91" t="s">
        <v>291</v>
      </c>
      <c r="M178" s="192">
        <v>0</v>
      </c>
      <c r="N178" s="192">
        <v>0</v>
      </c>
      <c r="O178" s="192" t="s">
        <v>409</v>
      </c>
      <c r="P178" s="192">
        <v>0</v>
      </c>
      <c r="Q178" s="192" t="s">
        <v>409</v>
      </c>
      <c r="R178" s="192">
        <v>7</v>
      </c>
      <c r="S178" s="192" t="s">
        <v>409</v>
      </c>
      <c r="T178" s="192" t="s">
        <v>409</v>
      </c>
      <c r="U178" s="192">
        <v>25.5</v>
      </c>
      <c r="V178" s="192" t="s">
        <v>409</v>
      </c>
      <c r="W178" s="192" t="s">
        <v>409</v>
      </c>
      <c r="X178" s="192" t="s">
        <v>409</v>
      </c>
      <c r="Y178" s="192">
        <v>0.14285714285714199</v>
      </c>
      <c r="Z178" s="192" t="s">
        <v>409</v>
      </c>
      <c r="AA178" s="34"/>
      <c r="AB178" s="34"/>
      <c r="AC178" s="192"/>
      <c r="AD178" s="192"/>
      <c r="AE178" s="192"/>
      <c r="AF178" s="192"/>
      <c r="AG178" s="192"/>
      <c r="AH178" s="192"/>
    </row>
    <row r="179" spans="1:34" x14ac:dyDescent="0.2">
      <c r="A179" s="84">
        <v>172</v>
      </c>
      <c r="B179" s="84" t="str">
        <f ca="1"/>
        <v>Solomon Islands</v>
      </c>
      <c r="C179" s="84" t="str">
        <f ca="1"/>
        <v>SLB</v>
      </c>
      <c r="D179" s="219" t="str">
        <f ca="1"/>
        <v>EAS           East Asia &amp; Pacific</v>
      </c>
      <c r="E179" s="219" t="str">
        <f ca="1"/>
        <v>IDA</v>
      </c>
      <c r="F179" s="190" t="str">
        <f t="shared" ca="1" si="14"/>
        <v/>
      </c>
      <c r="G179" s="80">
        <f>IF(Parameters!$D$21 = 1, MAX(H179, I179),
IF(Parameters!$D$22 = 1, AVERAGE(H179,I179),
IF(Parameters!$D$23 = 1, IF(ISERROR(H179), I179, IFERROR(GEOMEAN(H179, I179), 0)),
IF(Parameters!$D$24, IF(AND(H179=10,I179=10),10,0),
IF(Parameters!$D$25, IF(AND(H179&gt;=7,I179&gt;=7),10,0),
IF(Parameters!$D$26, IF(AND(H179&gt;=7,I179&gt;=7), 10, IF(OR(AND(H179&gt;=7,I179&gt;=5),AND(H179&gt;=5,I179&gt;=7)),6,0)),
IF(Parameters!$D$27, IF(AND(H179&gt;=10,I179&gt;=10), 10, IF(OR(AND(H179&gt;=10,I179&gt;=5),AND(H179&gt;=5,I179&gt;=10)),6,0)),"no method")))))))</f>
        <v>0</v>
      </c>
      <c r="H179" s="80" cm="1">
        <f t="array" ref="H179">IF(
    SUM(IF(
            ISNUMBER(
                IF(
                    $M$4:$AD$4,
                    (M179:AD179),
                    "")),
            1,
            0))
        =0,
    NA(),
    IF(
        Parameters!$D$15=1,
        IF(
            SUM(--(ISNUMBER(IF($M$4:$AD$4=1,(M179:AD179),""))))&gt;0,
            MAX(IF(
                ISNUMBER(M179:AD179),
                IF(
                    M$4:AD$4=1,
                    M179:AD179,
                    ""),
                "")),
            MAX(IF(
                ISNUMBER(M179:AD179),
                IF(
                    M$4:AD$4=2,
                    M179:AD179,
                    ""),
                ""))
        ),
        IF(
            Parameters!$D$16=1,
            IFERROR(
                AVERAGE(IF(
                    ISNUMBER(M179:AD179),
                    IF(
                        M$4:AD$4=1,
                        M179:AD179,
                        ""),
                    "")),
                AVERAGE(IF(
                    ISNUMBER(M179:AD179),
                    IF(
                        M$4:AD$4=2,
                        M179:AD179,
                        ""),
                    ""))
            ),
            IF(
                Parameters!$D$17=1,
                IFERROR(
                    IF(
                        OR(
                            IF(
                                ISNUMBER(M179:AD179),
                                IF(
                                    M$4:AD$4=1,
                                    M179:AD179,
                                    ""),
                                "")
                            =0),
                        0,
                        GEOMEAN(IF(
                            ISNUMBER(M179:AD179),
                            IF(
                                M$4:AD$4=1,
                                M179:AD179,
                                ""),
                            ""))
                    ),
                    IF(
                        OR(IF(
                            ISNUMBER(M179:AD179),
                            IF(
                                M$4:AD$4=2,
                                M179:AD179,
                                ""),
                            "")
                            =0),
                        0,
                        GEOMEAN(IF(
                            ISNUMBER(M179:AD179),
                            IF(
                                M$4:AD$4=2,
                                M179:AD179,
                                ""),
                            "")))
                )
            )
        )
    )
)</f>
        <v>10</v>
      </c>
      <c r="I179" s="191" cm="1">
        <f t="array" ref="I179">IF(
    SUM(IF(
            ISNUMBER(
                IF(
                    $M$5:$AD$5,
                    (M179:AD179),
                    "")),
            1,
            0))
        =0,
    NA(),
    IF(
        Parameters!$D$15=1,
        IF(
            SUM(--(ISNUMBER(IF($M$5:$AD$5=1,(M179:AD179),""))))&gt;0,
            MAX(IF(
                ISNUMBER(M179:AD179),
                IF(
                    M$5:AD$5=1,
                    M179:AD179,
                    ""),
                "")),
            MAX(IF(
                ISNUMBER(M179:AD179),
                IF(
                    M$5:AD$5=2,
                    M179:AD179,
                    ""),
                ""))
        ),
        IF(
            Parameters!$D$16=1,
            IFERROR(
                AVERAGE(IF(
                    ISNUMBER(M179:AD179),
                    IF(
                        M$5:AD$5=1,
                        M179:AD179,
                        ""),
                    "")),
                AVERAGE(IF(
                    ISNUMBER(M179:AD179),
                    IF(
                        M$5:AD$5=2,
                        M179:AD179,
                        ""),
                    ""))
            ),
            IF(
                Parameters!$D$17=1,
                IFERROR(
                    IF(
                        OR(
                            IF(
                                ISNUMBER(M179:AD179),
                                IF(
                                    M$5:AD$5=1,
                                    M179:AD179,
                                    ""),
                                "")
                            =0),
                        0,
                        GEOMEAN(IF(
                            ISNUMBER(M179:AD179),
                            IF(
                                M$5:AD$5=1,
                                M179:AD179,
                                ""),
                            ""))
                    ),
                    IF(
                        OR(IF(
                            ISNUMBER(M179:AD179),
                            IF(
                                M$5:AD$5=2,
                                M179:AD179,
                                ""),
                            "")
                            =0),
                        0,
                        GEOMEAN(IF(
                            ISNUMBER(M179:AD179),
                            IF(
                                M$5:AD$5=2,
                                M179:AD179,
                                ""),
                            "")))
                )
            )
        )
    )
)</f>
        <v>0</v>
      </c>
      <c r="J179" s="242">
        <v>44778</v>
      </c>
      <c r="K179" s="242">
        <v>44753</v>
      </c>
      <c r="L179" s="91" t="s">
        <v>293</v>
      </c>
      <c r="M179" s="192">
        <v>10</v>
      </c>
      <c r="N179" s="192">
        <v>3.9292644205327099</v>
      </c>
      <c r="O179" s="192" t="s">
        <v>409</v>
      </c>
      <c r="P179" s="192">
        <v>0</v>
      </c>
      <c r="Q179" s="192" t="s">
        <v>409</v>
      </c>
      <c r="R179" s="192" t="s">
        <v>409</v>
      </c>
      <c r="S179" s="192">
        <v>0</v>
      </c>
      <c r="T179" s="192" t="s">
        <v>623</v>
      </c>
      <c r="U179" s="192">
        <v>79.599999999999994</v>
      </c>
      <c r="V179" s="192" t="s">
        <v>409</v>
      </c>
      <c r="W179" s="192" t="s">
        <v>409</v>
      </c>
      <c r="X179" s="192" t="s">
        <v>409</v>
      </c>
      <c r="Y179" s="192" t="s">
        <v>409</v>
      </c>
      <c r="Z179" s="192">
        <v>-100</v>
      </c>
      <c r="AA179" s="34"/>
      <c r="AB179" s="34"/>
      <c r="AC179" s="192"/>
      <c r="AD179" s="192"/>
      <c r="AE179" s="192"/>
      <c r="AF179" s="192"/>
      <c r="AG179" s="192"/>
      <c r="AH179" s="192"/>
    </row>
    <row r="180" spans="1:34" x14ac:dyDescent="0.2">
      <c r="A180" s="84">
        <v>173</v>
      </c>
      <c r="B180" s="84" t="str">
        <f ca="1"/>
        <v>Sierra Leone</v>
      </c>
      <c r="C180" s="84" t="str">
        <f ca="1"/>
        <v>SLE</v>
      </c>
      <c r="D180" s="219" t="str">
        <f ca="1"/>
        <v>SSF           Sub-Saharan Africa</v>
      </c>
      <c r="E180" s="219" t="str">
        <f ca="1"/>
        <v>IDA</v>
      </c>
      <c r="F180" s="190" t="str">
        <f t="shared" ca="1" si="14"/>
        <v/>
      </c>
      <c r="G180" s="80">
        <f>IF(Parameters!$D$21 = 1, MAX(H180, I180),
IF(Parameters!$D$22 = 1, AVERAGE(H180,I180),
IF(Parameters!$D$23 = 1, IF(ISERROR(H180), I180, IFERROR(GEOMEAN(H180, I180), 0)),
IF(Parameters!$D$24, IF(AND(H180=10,I180=10),10,0),
IF(Parameters!$D$25, IF(AND(H180&gt;=7,I180&gt;=7),10,0),
IF(Parameters!$D$26, IF(AND(H180&gt;=7,I180&gt;=7), 10, IF(OR(AND(H180&gt;=7,I180&gt;=5),AND(H180&gt;=5,I180&gt;=7)),6,0)),
IF(Parameters!$D$27, IF(AND(H180&gt;=10,I180&gt;=10), 10, IF(OR(AND(H180&gt;=10,I180&gt;=5),AND(H180&gt;=5,I180&gt;=10)),6,0)),"no method")))))))</f>
        <v>5.5030099687191951</v>
      </c>
      <c r="H180" s="80" cm="1">
        <f t="array" ref="H180">IF(
    SUM(IF(
            ISNUMBER(
                IF(
                    $M$4:$AD$4,
                    (M180:AD180),
                    "")),
            1,
            0))
        =0,
    NA(),
    IF(
        Parameters!$D$15=1,
        IF(
            SUM(--(ISNUMBER(IF($M$4:$AD$4=1,(M180:AD180),""))))&gt;0,
            MAX(IF(
                ISNUMBER(M180:AD180),
                IF(
                    M$4:AD$4=1,
                    M180:AD180,
                    ""),
                "")),
            MAX(IF(
                ISNUMBER(M180:AD180),
                IF(
                    M$4:AD$4=2,
                    M180:AD180,
                    ""),
                ""))
        ),
        IF(
            Parameters!$D$16=1,
            IFERROR(
                AVERAGE(IF(
                    ISNUMBER(M180:AD180),
                    IF(
                        M$4:AD$4=1,
                        M180:AD180,
                        ""),
                    "")),
                AVERAGE(IF(
                    ISNUMBER(M180:AD180),
                    IF(
                        M$4:AD$4=2,
                        M180:AD180,
                        ""),
                    ""))
            ),
            IF(
                Parameters!$D$17=1,
                IFERROR(
                    IF(
                        OR(
                            IF(
                                ISNUMBER(M180:AD180),
                                IF(
                                    M$4:AD$4=1,
                                    M180:AD180,
                                    ""),
                                "")
                            =0),
                        0,
                        GEOMEAN(IF(
                            ISNUMBER(M180:AD180),
                            IF(
                                M$4:AD$4=1,
                                M180:AD180,
                                ""),
                            ""))
                    ),
                    IF(
                        OR(IF(
                            ISNUMBER(M180:AD180),
                            IF(
                                M$4:AD$4=2,
                                M180:AD180,
                                ""),
                            "")
                            =0),
                        0,
                        GEOMEAN(IF(
                            ISNUMBER(M180:AD180),
                            IF(
                                M$4:AD$4=2,
                                M180:AD180,
                                ""),
                            "")))
                )
            )
        )
    )
)</f>
        <v>4.3261598165461201</v>
      </c>
      <c r="I180" s="191" cm="1">
        <f t="array" ref="I180">IF(
    SUM(IF(
            ISNUMBER(
                IF(
                    $M$5:$AD$5,
                    (M180:AD180),
                    "")),
            1,
            0))
        =0,
    NA(),
    IF(
        Parameters!$D$15=1,
        IF(
            SUM(--(ISNUMBER(IF($M$5:$AD$5=1,(M180:AD180),""))))&gt;0,
            MAX(IF(
                ISNUMBER(M180:AD180),
                IF(
                    M$5:AD$5=1,
                    M180:AD180,
                    ""),
                "")),
            MAX(IF(
                ISNUMBER(M180:AD180),
                IF(
                    M$5:AD$5=2,
                    M180:AD180,
                    ""),
                ""))
        ),
        IF(
            Parameters!$D$16=1,
            IFERROR(
                AVERAGE(IF(
                    ISNUMBER(M180:AD180),
                    IF(
                        M$5:AD$5=1,
                        M180:AD180,
                        ""),
                    "")),
                AVERAGE(IF(
                    ISNUMBER(M180:AD180),
                    IF(
                        M$5:AD$5=2,
                        M180:AD180,
                        ""),
                    ""))
            ),
            IF(
                Parameters!$D$17=1,
                IFERROR(
                    IF(
                        OR(
                            IF(
                                ISNUMBER(M180:AD180),
                                IF(
                                    M$5:AD$5=1,
                                    M180:AD180,
                                    ""),
                                "")
                            =0),
                        0,
                        GEOMEAN(IF(
                            ISNUMBER(M180:AD180),
                            IF(
                                M$5:AD$5=1,
                                M180:AD180,
                                ""),
                            ""))
                    ),
                    IF(
                        OR(IF(
                            ISNUMBER(M180:AD180),
                            IF(
                                M$5:AD$5=2,
                                M180:AD180,
                                ""),
                            "")
                            =0),
                        0,
                        GEOMEAN(IF(
                            ISNUMBER(M180:AD180),
                            IF(
                                M$5:AD$5=2,
                                M180:AD180,
                                ""),
                            "")))
                )
            )
        )
    )
)</f>
        <v>7</v>
      </c>
      <c r="J180" s="242">
        <v>45103</v>
      </c>
      <c r="K180" s="242">
        <v>45272</v>
      </c>
      <c r="L180" s="91" t="s">
        <v>295</v>
      </c>
      <c r="M180" s="192">
        <v>0</v>
      </c>
      <c r="N180" s="192">
        <v>4.3261598165461201</v>
      </c>
      <c r="O180" s="192" t="s">
        <v>409</v>
      </c>
      <c r="P180" s="192">
        <v>0</v>
      </c>
      <c r="Q180" s="192" t="s">
        <v>409</v>
      </c>
      <c r="R180" s="192">
        <v>7</v>
      </c>
      <c r="S180" s="192">
        <v>7</v>
      </c>
      <c r="T180" s="192" t="s">
        <v>409</v>
      </c>
      <c r="U180" s="192">
        <v>81.400000000000006</v>
      </c>
      <c r="V180" s="192" t="s">
        <v>409</v>
      </c>
      <c r="W180" s="192" t="s">
        <v>409</v>
      </c>
      <c r="X180" s="192" t="s">
        <v>409</v>
      </c>
      <c r="Y180" s="192">
        <v>0.14285714285714199</v>
      </c>
      <c r="Z180" s="192">
        <v>100</v>
      </c>
      <c r="AA180" s="34"/>
      <c r="AB180" s="34"/>
      <c r="AC180" s="192"/>
      <c r="AD180" s="192"/>
      <c r="AE180" s="192"/>
      <c r="AF180" s="192"/>
      <c r="AG180" s="192"/>
      <c r="AH180" s="192"/>
    </row>
    <row r="181" spans="1:34" x14ac:dyDescent="0.2">
      <c r="A181" s="84">
        <v>174</v>
      </c>
      <c r="B181" s="84" t="str">
        <f ca="1"/>
        <v>El Salvador</v>
      </c>
      <c r="C181" s="84" t="str">
        <f ca="1"/>
        <v>SLV</v>
      </c>
      <c r="D181" s="219" t="str">
        <f ca="1"/>
        <v>LCN           Latin America &amp; Caribbean</v>
      </c>
      <c r="E181" s="219" t="str">
        <f ca="1"/>
        <v>IBRD</v>
      </c>
      <c r="F181" s="190" t="str">
        <f t="shared" ca="1" si="14"/>
        <v/>
      </c>
      <c r="G181" s="80">
        <f>IF(Parameters!$D$21 = 1, MAX(H181, I181),
IF(Parameters!$D$22 = 1, AVERAGE(H181,I181),
IF(Parameters!$D$23 = 1, IF(ISERROR(H181), I181, IFERROR(GEOMEAN(H181, I181), 0)),
IF(Parameters!$D$24, IF(AND(H181=10,I181=10),10,0),
IF(Parameters!$D$25, IF(AND(H181&gt;=7,I181&gt;=7),10,0),
IF(Parameters!$D$26, IF(AND(H181&gt;=7,I181&gt;=7), 10, IF(OR(AND(H181&gt;=7,I181&gt;=5),AND(H181&gt;=5,I181&gt;=7)),6,0)),
IF(Parameters!$D$27, IF(AND(H181&gt;=10,I181&gt;=10), 10, IF(OR(AND(H181&gt;=10,I181&gt;=5),AND(H181&gt;=5,I181&gt;=10)),6,0)),"no method")))))))</f>
        <v>2.714684975025941</v>
      </c>
      <c r="H181" s="80" cm="1">
        <f t="array" ref="H181">IF(
    SUM(IF(
            ISNUMBER(
                IF(
                    $M$4:$AD$4,
                    (M181:AD181),
                    "")),
            1,
            0))
        =0,
    NA(),
    IF(
        Parameters!$D$15=1,
        IF(
            SUM(--(ISNUMBER(IF($M$4:$AD$4=1,(M181:AD181),""))))&gt;0,
            MAX(IF(
                ISNUMBER(M181:AD181),
                IF(
                    M$4:AD$4=1,
                    M181:AD181,
                    ""),
                "")),
            MAX(IF(
                ISNUMBER(M181:AD181),
                IF(
                    M$4:AD$4=2,
                    M181:AD181,
                    ""),
                ""))
        ),
        IF(
            Parameters!$D$16=1,
            IFERROR(
                AVERAGE(IF(
                    ISNUMBER(M181:AD181),
                    IF(
                        M$4:AD$4=1,
                        M181:AD181,
                        ""),
                    "")),
                AVERAGE(IF(
                    ISNUMBER(M181:AD181),
                    IF(
                        M$4:AD$4=2,
                        M181:AD181,
                        ""),
                    ""))
            ),
            IF(
                Parameters!$D$17=1,
                IFERROR(
                    IF(
                        OR(
                            IF(
                                ISNUMBER(M181:AD181),
                                IF(
                                    M$4:AD$4=1,
                                    M181:AD181,
                                    ""),
                                "")
                            =0),
                        0,
                        GEOMEAN(IF(
                            ISNUMBER(M181:AD181),
                            IF(
                                M$4:AD$4=1,
                                M181:AD181,
                                ""),
                            ""))
                    ),
                    IF(
                        OR(IF(
                            ISNUMBER(M181:AD181),
                            IF(
                                M$4:AD$4=2,
                                M181:AD181,
                                ""),
                            "")
                            =0),
                        0,
                        GEOMEAN(IF(
                            ISNUMBER(M181:AD181),
                            IF(
                                M$4:AD$4=2,
                                M181:AD181,
                                ""),
                            "")))
                )
            )
        )
    )
)</f>
        <v>1.6581407655671101</v>
      </c>
      <c r="I181" s="191" cm="1">
        <f t="array" ref="I181">IF(
    SUM(IF(
            ISNUMBER(
                IF(
                    $M$5:$AD$5,
                    (M181:AD181),
                    "")),
            1,
            0))
        =0,
    NA(),
    IF(
        Parameters!$D$15=1,
        IF(
            SUM(--(ISNUMBER(IF($M$5:$AD$5=1,(M181:AD181),""))))&gt;0,
            MAX(IF(
                ISNUMBER(M181:AD181),
                IF(
                    M$5:AD$5=1,
                    M181:AD181,
                    ""),
                "")),
            MAX(IF(
                ISNUMBER(M181:AD181),
                IF(
                    M$5:AD$5=2,
                    M181:AD181,
                    ""),
                ""))
        ),
        IF(
            Parameters!$D$16=1,
            IFERROR(
                AVERAGE(IF(
                    ISNUMBER(M181:AD181),
                    IF(
                        M$5:AD$5=1,
                        M181:AD181,
                        ""),
                    "")),
                AVERAGE(IF(
                    ISNUMBER(M181:AD181),
                    IF(
                        M$5:AD$5=2,
                        M181:AD181,
                        ""),
                    ""))
            ),
            IF(
                Parameters!$D$17=1,
                IFERROR(
                    IF(
                        OR(
                            IF(
                                ISNUMBER(M181:AD181),
                                IF(
                                    M$5:AD$5=1,
                                    M181:AD181,
                                    ""),
                                "")
                            =0),
                        0,
                        GEOMEAN(IF(
                            ISNUMBER(M181:AD181),
                            IF(
                                M$5:AD$5=1,
                                M181:AD181,
                                ""),
                            ""))
                    ),
                    IF(
                        OR(IF(
                            ISNUMBER(M181:AD181),
                            IF(
                                M$5:AD$5=2,
                                M181:AD181,
                                ""),
                            "")
                            =0),
                        0,
                        GEOMEAN(IF(
                            ISNUMBER(M181:AD181),
                            IF(
                                M$5:AD$5=2,
                                M181:AD181,
                                ""),
                            "")))
                )
            )
        )
    )
)</f>
        <v>4.4444444444444402</v>
      </c>
      <c r="J181" s="242">
        <v>45103</v>
      </c>
      <c r="K181" s="242">
        <v>45271</v>
      </c>
      <c r="L181" s="91" t="s">
        <v>297</v>
      </c>
      <c r="M181" s="192">
        <v>0</v>
      </c>
      <c r="N181" s="192">
        <v>1.6581407655671101</v>
      </c>
      <c r="O181" s="192">
        <v>0</v>
      </c>
      <c r="P181" s="192">
        <v>0</v>
      </c>
      <c r="Q181" s="192" t="s">
        <v>409</v>
      </c>
      <c r="R181" s="192">
        <v>0</v>
      </c>
      <c r="S181" s="192">
        <v>4.4444444444444402</v>
      </c>
      <c r="T181" s="192" t="s">
        <v>409</v>
      </c>
      <c r="U181" s="192">
        <v>69.3</v>
      </c>
      <c r="V181" s="192">
        <v>-1.45684969812228</v>
      </c>
      <c r="W181" s="192" t="s">
        <v>409</v>
      </c>
      <c r="X181" s="192" t="s">
        <v>409</v>
      </c>
      <c r="Y181" s="192">
        <v>-0.107142857142857</v>
      </c>
      <c r="Z181" s="192">
        <v>11.1111111111111</v>
      </c>
      <c r="AA181" s="34"/>
      <c r="AB181" s="34"/>
      <c r="AC181" s="192"/>
      <c r="AD181" s="192"/>
      <c r="AE181" s="192"/>
      <c r="AF181" s="192"/>
      <c r="AG181" s="192"/>
      <c r="AH181" s="192"/>
    </row>
    <row r="182" spans="1:34" x14ac:dyDescent="0.2">
      <c r="A182" s="84">
        <v>175</v>
      </c>
      <c r="B182" s="84" t="str">
        <f ca="1"/>
        <v>San Marino</v>
      </c>
      <c r="C182" s="84" t="str">
        <f ca="1"/>
        <v>SMR</v>
      </c>
      <c r="D182" s="219" t="str">
        <f ca="1"/>
        <v>ECS           Europe &amp; Central Asia</v>
      </c>
      <c r="E182" s="219" t="str">
        <f ca="1"/>
        <v>NA</v>
      </c>
      <c r="F182" s="190" t="str">
        <f t="shared" ca="1" si="14"/>
        <v/>
      </c>
      <c r="G182" s="80">
        <f>IF(Parameters!$D$21 = 1, MAX(H182, I182),
IF(Parameters!$D$22 = 1, AVERAGE(H182,I182),
IF(Parameters!$D$23 = 1, IF(ISERROR(H182), I182, IFERROR(GEOMEAN(H182, I182), 0)),
IF(Parameters!$D$24, IF(AND(H182=10,I182=10),10,0),
IF(Parameters!$D$25, IF(AND(H182&gt;=7,I182&gt;=7),10,0),
IF(Parameters!$D$26, IF(AND(H182&gt;=7,I182&gt;=7), 10, IF(OR(AND(H182&gt;=7,I182&gt;=5),AND(H182&gt;=5,I182&gt;=7)),6,0)),
IF(Parameters!$D$27, IF(AND(H182&gt;=10,I182&gt;=10), 10, IF(OR(AND(H182&gt;=10,I182&gt;=5),AND(H182&gt;=5,I182&gt;=10)),6,0)),"no method")))))))</f>
        <v>0</v>
      </c>
      <c r="H182" s="80" cm="1">
        <f t="array" ref="H182">IF(
    SUM(IF(
            ISNUMBER(
                IF(
                    $M$4:$AD$4,
                    (M182:AD182),
                    "")),
            1,
            0))
        =0,
    NA(),
    IF(
        Parameters!$D$15=1,
        IF(
            SUM(--(ISNUMBER(IF($M$4:$AD$4=1,(M182:AD182),""))))&gt;0,
            MAX(IF(
                ISNUMBER(M182:AD182),
                IF(
                    M$4:AD$4=1,
                    M182:AD182,
                    ""),
                "")),
            MAX(IF(
                ISNUMBER(M182:AD182),
                IF(
                    M$4:AD$4=2,
                    M182:AD182,
                    ""),
                ""))
        ),
        IF(
            Parameters!$D$16=1,
            IFERROR(
                AVERAGE(IF(
                    ISNUMBER(M182:AD182),
                    IF(
                        M$4:AD$4=1,
                        M182:AD182,
                        ""),
                    "")),
                AVERAGE(IF(
                    ISNUMBER(M182:AD182),
                    IF(
                        M$4:AD$4=2,
                        M182:AD182,
                        ""),
                    ""))
            ),
            IF(
                Parameters!$D$17=1,
                IFERROR(
                    IF(
                        OR(
                            IF(
                                ISNUMBER(M182:AD182),
                                IF(
                                    M$4:AD$4=1,
                                    M182:AD182,
                                    ""),
                                "")
                            =0),
                        0,
                        GEOMEAN(IF(
                            ISNUMBER(M182:AD182),
                            IF(
                                M$4:AD$4=1,
                                M182:AD182,
                                ""),
                            ""))
                    ),
                    IF(
                        OR(IF(
                            ISNUMBER(M182:AD182),
                            IF(
                                M$4:AD$4=2,
                                M182:AD182,
                                ""),
                            "")
                            =0),
                        0,
                        GEOMEAN(IF(
                            ISNUMBER(M182:AD182),
                            IF(
                                M$4:AD$4=2,
                                M182:AD182,
                                ""),
                            "")))
                )
            )
        )
    )
)</f>
        <v>0</v>
      </c>
      <c r="I182" s="191" cm="1">
        <f t="array" ref="I182">IF(
    SUM(IF(
            ISNUMBER(
                IF(
                    $M$5:$AD$5,
                    (M182:AD182),
                    "")),
            1,
            0))
        =0,
    NA(),
    IF(
        Parameters!$D$15=1,
        IF(
            SUM(--(ISNUMBER(IF($M$5:$AD$5=1,(M182:AD182),""))))&gt;0,
            MAX(IF(
                ISNUMBER(M182:AD182),
                IF(
                    M$5:AD$5=1,
                    M182:AD182,
                    ""),
                "")),
            MAX(IF(
                ISNUMBER(M182:AD182),
                IF(
                    M$5:AD$5=2,
                    M182:AD182,
                    ""),
                ""))
        ),
        IF(
            Parameters!$D$16=1,
            IFERROR(
                AVERAGE(IF(
                    ISNUMBER(M182:AD182),
                    IF(
                        M$5:AD$5=1,
                        M182:AD182,
                        ""),
                    "")),
                AVERAGE(IF(
                    ISNUMBER(M182:AD182),
                    IF(
                        M$5:AD$5=2,
                        M182:AD182,
                        ""),
                    ""))
            ),
            IF(
                Parameters!$D$17=1,
                IFERROR(
                    IF(
                        OR(
                            IF(
                                ISNUMBER(M182:AD182),
                                IF(
                                    M$5:AD$5=1,
                                    M182:AD182,
                                    ""),
                                "")
                            =0),
                        0,
                        GEOMEAN(IF(
                            ISNUMBER(M182:AD182),
                            IF(
                                M$5:AD$5=1,
                                M182:AD182,
                                ""),
                            ""))
                    ),
                    IF(
                        OR(IF(
                            ISNUMBER(M182:AD182),
                            IF(
                                M$5:AD$5=2,
                                M182:AD182,
                                ""),
                            "")
                            =0),
                        0,
                        GEOMEAN(IF(
                            ISNUMBER(M182:AD182),
                            IF(
                                M$5:AD$5=2,
                                M182:AD182,
                                ""),
                            "")))
                )
            )
        )
    )
)</f>
        <v>0</v>
      </c>
      <c r="J182" s="242" t="s">
        <v>409</v>
      </c>
      <c r="K182" s="242" t="s">
        <v>409</v>
      </c>
      <c r="L182" s="91" t="s">
        <v>715</v>
      </c>
      <c r="M182" s="192">
        <v>0</v>
      </c>
      <c r="N182" s="192" t="s">
        <v>409</v>
      </c>
      <c r="O182" s="192" t="s">
        <v>409</v>
      </c>
      <c r="P182" s="192">
        <v>0</v>
      </c>
      <c r="Q182" s="192" t="s">
        <v>409</v>
      </c>
      <c r="R182" s="192" t="s">
        <v>409</v>
      </c>
      <c r="S182" s="192" t="s">
        <v>409</v>
      </c>
      <c r="T182" s="192" t="s">
        <v>409</v>
      </c>
      <c r="U182" s="192" t="s">
        <v>409</v>
      </c>
      <c r="V182" s="192" t="s">
        <v>409</v>
      </c>
      <c r="W182" s="192" t="s">
        <v>409</v>
      </c>
      <c r="X182" s="192" t="s">
        <v>409</v>
      </c>
      <c r="Y182" s="192" t="s">
        <v>409</v>
      </c>
      <c r="Z182" s="192" t="s">
        <v>409</v>
      </c>
      <c r="AA182" s="34"/>
      <c r="AB182" s="34"/>
      <c r="AC182" s="192"/>
      <c r="AD182" s="192"/>
      <c r="AE182" s="192"/>
      <c r="AF182" s="192"/>
      <c r="AG182" s="192"/>
      <c r="AH182" s="192"/>
    </row>
    <row r="183" spans="1:34" x14ac:dyDescent="0.2">
      <c r="A183" s="84">
        <v>176</v>
      </c>
      <c r="B183" s="84" t="str">
        <f ca="1"/>
        <v>Somalia</v>
      </c>
      <c r="C183" s="84" t="str">
        <f ca="1"/>
        <v>SOM</v>
      </c>
      <c r="D183" s="219" t="str">
        <f ca="1"/>
        <v>SSF           Sub-Saharan Africa</v>
      </c>
      <c r="E183" s="219" t="str">
        <f ca="1"/>
        <v>IDA</v>
      </c>
      <c r="F183" s="190" t="str">
        <f t="shared" ca="1" si="14"/>
        <v/>
      </c>
      <c r="G183" s="80">
        <f>IF(Parameters!$D$21 = 1, MAX(H183, I183),
IF(Parameters!$D$22 = 1, AVERAGE(H183,I183),
IF(Parameters!$D$23 = 1, IF(ISERROR(H183), I183, IFERROR(GEOMEAN(H183, I183), 0)),
IF(Parameters!$D$24, IF(AND(H183=10,I183=10),10,0),
IF(Parameters!$D$25, IF(AND(H183&gt;=7,I183&gt;=7),10,0),
IF(Parameters!$D$26, IF(AND(H183&gt;=7,I183&gt;=7), 10, IF(OR(AND(H183&gt;=7,I183&gt;=5),AND(H183&gt;=5,I183&gt;=7)),6,0)),
IF(Parameters!$D$27, IF(AND(H183&gt;=10,I183&gt;=10), 10, IF(OR(AND(H183&gt;=10,I183&gt;=5),AND(H183&gt;=5,I183&gt;=10)),6,0)),"no method")))))))</f>
        <v>10</v>
      </c>
      <c r="H183" s="80" cm="1">
        <f t="array" ref="H183">IF(
    SUM(IF(
            ISNUMBER(
                IF(
                    $M$4:$AD$4,
                    (M183:AD183),
                    "")),
            1,
            0))
        =0,
    NA(),
    IF(
        Parameters!$D$15=1,
        IF(
            SUM(--(ISNUMBER(IF($M$4:$AD$4=1,(M183:AD183),""))))&gt;0,
            MAX(IF(
                ISNUMBER(M183:AD183),
                IF(
                    M$4:AD$4=1,
                    M183:AD183,
                    ""),
                "")),
            MAX(IF(
                ISNUMBER(M183:AD183),
                IF(
                    M$4:AD$4=2,
                    M183:AD183,
                    ""),
                ""))
        ),
        IF(
            Parameters!$D$16=1,
            IFERROR(
                AVERAGE(IF(
                    ISNUMBER(M183:AD183),
                    IF(
                        M$4:AD$4=1,
                        M183:AD183,
                        ""),
                    "")),
                AVERAGE(IF(
                    ISNUMBER(M183:AD183),
                    IF(
                        M$4:AD$4=2,
                        M183:AD183,
                        ""),
                    ""))
            ),
            IF(
                Parameters!$D$17=1,
                IFERROR(
                    IF(
                        OR(
                            IF(
                                ISNUMBER(M183:AD183),
                                IF(
                                    M$4:AD$4=1,
                                    M183:AD183,
                                    ""),
                                "")
                            =0),
                        0,
                        GEOMEAN(IF(
                            ISNUMBER(M183:AD183),
                            IF(
                                M$4:AD$4=1,
                                M183:AD183,
                                ""),
                            ""))
                    ),
                    IF(
                        OR(IF(
                            ISNUMBER(M183:AD183),
                            IF(
                                M$4:AD$4=2,
                                M183:AD183,
                                ""),
                            "")
                            =0),
                        0,
                        GEOMEAN(IF(
                            ISNUMBER(M183:AD183),
                            IF(
                                M$4:AD$4=2,
                                M183:AD183,
                                ""),
                            "")))
                )
            )
        )
    )
)</f>
        <v>10</v>
      </c>
      <c r="I183" s="191" cm="1">
        <f t="array" ref="I183">IF(
    SUM(IF(
            ISNUMBER(
                IF(
                    $M$5:$AD$5,
                    (M183:AD183),
                    "")),
            1,
            0))
        =0,
    NA(),
    IF(
        Parameters!$D$15=1,
        IF(
            SUM(--(ISNUMBER(IF($M$5:$AD$5=1,(M183:AD183),""))))&gt;0,
            MAX(IF(
                ISNUMBER(M183:AD183),
                IF(
                    M$5:AD$5=1,
                    M183:AD183,
                    ""),
                "")),
            MAX(IF(
                ISNUMBER(M183:AD183),
                IF(
                    M$5:AD$5=2,
                    M183:AD183,
                    ""),
                ""))
        ),
        IF(
            Parameters!$D$16=1,
            IFERROR(
                AVERAGE(IF(
                    ISNUMBER(M183:AD183),
                    IF(
                        M$5:AD$5=1,
                        M183:AD183,
                        ""),
                    "")),
                AVERAGE(IF(
                    ISNUMBER(M183:AD183),
                    IF(
                        M$5:AD$5=2,
                        M183:AD183,
                        ""),
                    ""))
            ),
            IF(
                Parameters!$D$17=1,
                IFERROR(
                    IF(
                        OR(
                            IF(
                                ISNUMBER(M183:AD183),
                                IF(
                                    M$5:AD$5=1,
                                    M183:AD183,
                                    ""),
                                "")
                            =0),
                        0,
                        GEOMEAN(IF(
                            ISNUMBER(M183:AD183),
                            IF(
                                M$5:AD$5=1,
                                M183:AD183,
                                ""),
                            ""))
                    ),
                    IF(
                        OR(IF(
                            ISNUMBER(M183:AD183),
                            IF(
                                M$5:AD$5=2,
                                M183:AD183,
                                ""),
                            "")
                            =0),
                        0,
                        GEOMEAN(IF(
                            ISNUMBER(M183:AD183),
                            IF(
                                M$5:AD$5=2,
                                M183:AD183,
                                ""),
                            "")))
                )
            )
        )
    )
)</f>
        <v>10</v>
      </c>
      <c r="J183" s="242">
        <v>45103</v>
      </c>
      <c r="K183" s="242">
        <v>45259</v>
      </c>
      <c r="L183" s="91" t="s">
        <v>299</v>
      </c>
      <c r="M183" s="192">
        <v>10</v>
      </c>
      <c r="N183" s="192">
        <v>10</v>
      </c>
      <c r="O183" s="192">
        <v>10</v>
      </c>
      <c r="P183" s="192">
        <v>0</v>
      </c>
      <c r="Q183" s="192">
        <v>10</v>
      </c>
      <c r="R183" s="192">
        <v>0</v>
      </c>
      <c r="S183" s="192">
        <v>0</v>
      </c>
      <c r="T183" s="192" t="s">
        <v>622</v>
      </c>
      <c r="U183" s="192">
        <v>111.9</v>
      </c>
      <c r="V183" s="192">
        <v>1.60253458093751</v>
      </c>
      <c r="W183" s="192" t="s">
        <v>409</v>
      </c>
      <c r="X183" s="192" t="s">
        <v>892</v>
      </c>
      <c r="Y183" s="192">
        <v>0</v>
      </c>
      <c r="Z183" s="192">
        <v>-32.631578947368403</v>
      </c>
      <c r="AA183" s="34"/>
      <c r="AB183" s="34"/>
      <c r="AC183" s="192"/>
      <c r="AD183" s="192"/>
      <c r="AE183" s="192"/>
      <c r="AF183" s="192"/>
      <c r="AG183" s="192"/>
      <c r="AH183" s="192"/>
    </row>
    <row r="184" spans="1:34" x14ac:dyDescent="0.2">
      <c r="A184" s="84">
        <v>177</v>
      </c>
      <c r="B184" s="84" t="str">
        <f ca="1"/>
        <v>Serbia</v>
      </c>
      <c r="C184" s="84" t="str">
        <f ca="1"/>
        <v>SRB</v>
      </c>
      <c r="D184" s="219" t="str">
        <f ca="1"/>
        <v>ECS           Europe &amp; Central Asia</v>
      </c>
      <c r="E184" s="219" t="str">
        <f ca="1"/>
        <v>IBRD</v>
      </c>
      <c r="F184" s="190" t="str">
        <f t="shared" ca="1" si="14"/>
        <v/>
      </c>
      <c r="G184" s="80">
        <f>IF(Parameters!$D$21 = 1, MAX(H184, I184),
IF(Parameters!$D$22 = 1, AVERAGE(H184,I184),
IF(Parameters!$D$23 = 1, IF(ISERROR(H184), I184, IFERROR(GEOMEAN(H184, I184), 0)),
IF(Parameters!$D$24, IF(AND(H184=10,I184=10),10,0),
IF(Parameters!$D$25, IF(AND(H184&gt;=7,I184&gt;=7),10,0),
IF(Parameters!$D$26, IF(AND(H184&gt;=7,I184&gt;=7), 10, IF(OR(AND(H184&gt;=7,I184&gt;=5),AND(H184&gt;=5,I184&gt;=7)),6,0)),
IF(Parameters!$D$27, IF(AND(H184&gt;=10,I184&gt;=10), 10, IF(OR(AND(H184&gt;=10,I184&gt;=5),AND(H184&gt;=5,I184&gt;=10)),6,0)),"no method")))))))</f>
        <v>0</v>
      </c>
      <c r="H184" s="80" cm="1">
        <f t="array" ref="H184">IF(
    SUM(IF(
            ISNUMBER(
                IF(
                    $M$4:$AD$4,
                    (M184:AD184),
                    "")),
            1,
            0))
        =0,
    NA(),
    IF(
        Parameters!$D$15=1,
        IF(
            SUM(--(ISNUMBER(IF($M$4:$AD$4=1,(M184:AD184),""))))&gt;0,
            MAX(IF(
                ISNUMBER(M184:AD184),
                IF(
                    M$4:AD$4=1,
                    M184:AD184,
                    ""),
                "")),
            MAX(IF(
                ISNUMBER(M184:AD184),
                IF(
                    M$4:AD$4=2,
                    M184:AD184,
                    ""),
                ""))
        ),
        IF(
            Parameters!$D$16=1,
            IFERROR(
                AVERAGE(IF(
                    ISNUMBER(M184:AD184),
                    IF(
                        M$4:AD$4=1,
                        M184:AD184,
                        ""),
                    "")),
                AVERAGE(IF(
                    ISNUMBER(M184:AD184),
                    IF(
                        M$4:AD$4=2,
                        M184:AD184,
                        ""),
                    ""))
            ),
            IF(
                Parameters!$D$17=1,
                IFERROR(
                    IF(
                        OR(
                            IF(
                                ISNUMBER(M184:AD184),
                                IF(
                                    M$4:AD$4=1,
                                    M184:AD184,
                                    ""),
                                "")
                            =0),
                        0,
                        GEOMEAN(IF(
                            ISNUMBER(M184:AD184),
                            IF(
                                M$4:AD$4=1,
                                M184:AD184,
                                ""),
                            ""))
                    ),
                    IF(
                        OR(IF(
                            ISNUMBER(M184:AD184),
                            IF(
                                M$4:AD$4=2,
                                M184:AD184,
                                ""),
                            "")
                            =0),
                        0,
                        GEOMEAN(IF(
                            ISNUMBER(M184:AD184),
                            IF(
                                M$4:AD$4=2,
                                M184:AD184,
                                ""),
                            "")))
                )
            )
        )
    )
)</f>
        <v>1.3494443464455801</v>
      </c>
      <c r="I184" s="191" cm="1">
        <f t="array" ref="I184">IF(
    SUM(IF(
            ISNUMBER(
                IF(
                    $M$5:$AD$5,
                    (M184:AD184),
                    "")),
            1,
            0))
        =0,
    NA(),
    IF(
        Parameters!$D$15=1,
        IF(
            SUM(--(ISNUMBER(IF($M$5:$AD$5=1,(M184:AD184),""))))&gt;0,
            MAX(IF(
                ISNUMBER(M184:AD184),
                IF(
                    M$5:AD$5=1,
                    M184:AD184,
                    ""),
                "")),
            MAX(IF(
                ISNUMBER(M184:AD184),
                IF(
                    M$5:AD$5=2,
                    M184:AD184,
                    ""),
                ""))
        ),
        IF(
            Parameters!$D$16=1,
            IFERROR(
                AVERAGE(IF(
                    ISNUMBER(M184:AD184),
                    IF(
                        M$5:AD$5=1,
                        M184:AD184,
                        ""),
                    "")),
                AVERAGE(IF(
                    ISNUMBER(M184:AD184),
                    IF(
                        M$5:AD$5=2,
                        M184:AD184,
                        ""),
                    ""))
            ),
            IF(
                Parameters!$D$17=1,
                IFERROR(
                    IF(
                        OR(
                            IF(
                                ISNUMBER(M184:AD184),
                                IF(
                                    M$5:AD$5=1,
                                    M184:AD184,
                                    ""),
                                "")
                            =0),
                        0,
                        GEOMEAN(IF(
                            ISNUMBER(M184:AD184),
                            IF(
                                M$5:AD$5=1,
                                M184:AD184,
                                ""),
                            ""))
                    ),
                    IF(
                        OR(IF(
                            ISNUMBER(M184:AD184),
                            IF(
                                M$5:AD$5=2,
                                M184:AD184,
                                ""),
                            "")
                            =0),
                        0,
                        GEOMEAN(IF(
                            ISNUMBER(M184:AD184),
                            IF(
                                M$5:AD$5=2,
                                M184:AD184,
                                ""),
                            "")))
                )
            )
        )
    )
)</f>
        <v>0</v>
      </c>
      <c r="J184" s="242">
        <v>45103</v>
      </c>
      <c r="K184" s="242">
        <v>45142</v>
      </c>
      <c r="L184" s="91" t="s">
        <v>301</v>
      </c>
      <c r="M184" s="192">
        <v>0</v>
      </c>
      <c r="N184" s="192">
        <v>1.3494443464455801</v>
      </c>
      <c r="O184" s="192" t="s">
        <v>409</v>
      </c>
      <c r="P184" s="192">
        <v>0</v>
      </c>
      <c r="Q184" s="192" t="s">
        <v>409</v>
      </c>
      <c r="R184" s="192">
        <v>0</v>
      </c>
      <c r="S184" s="192">
        <v>0</v>
      </c>
      <c r="T184" s="192" t="s">
        <v>409</v>
      </c>
      <c r="U184" s="192">
        <v>67.900000000000006</v>
      </c>
      <c r="V184" s="192" t="s">
        <v>409</v>
      </c>
      <c r="W184" s="192" t="s">
        <v>409</v>
      </c>
      <c r="X184" s="192" t="s">
        <v>409</v>
      </c>
      <c r="Y184" s="192">
        <v>-0.25</v>
      </c>
      <c r="Z184" s="192">
        <v>-100</v>
      </c>
      <c r="AA184" s="34"/>
      <c r="AB184" s="34"/>
      <c r="AC184" s="192"/>
      <c r="AD184" s="192"/>
      <c r="AE184" s="192"/>
      <c r="AF184" s="192"/>
      <c r="AG184" s="192"/>
      <c r="AH184" s="192"/>
    </row>
    <row r="185" spans="1:34" x14ac:dyDescent="0.2">
      <c r="A185" s="84">
        <v>178</v>
      </c>
      <c r="B185" s="84" t="str">
        <f ca="1"/>
        <v>South Sudan</v>
      </c>
      <c r="C185" s="84" t="str">
        <f ca="1"/>
        <v>SSD</v>
      </c>
      <c r="D185" s="219" t="str">
        <f ca="1"/>
        <v>SSF           Sub-Saharan Africa</v>
      </c>
      <c r="E185" s="219" t="str">
        <f ca="1"/>
        <v>IDA</v>
      </c>
      <c r="F185" s="190" t="str">
        <f t="shared" ca="1" si="14"/>
        <v/>
      </c>
      <c r="G185" s="80">
        <f>IF(Parameters!$D$21 = 1, MAX(H185, I185),
IF(Parameters!$D$22 = 1, AVERAGE(H185,I185),
IF(Parameters!$D$23 = 1, IF(ISERROR(H185), I185, IFERROR(GEOMEAN(H185, I185), 0)),
IF(Parameters!$D$24, IF(AND(H185=10,I185=10),10,0),
IF(Parameters!$D$25, IF(AND(H185&gt;=7,I185&gt;=7),10,0),
IF(Parameters!$D$26, IF(AND(H185&gt;=7,I185&gt;=7), 10, IF(OR(AND(H185&gt;=7,I185&gt;=5),AND(H185&gt;=5,I185&gt;=7)),6,0)),
IF(Parameters!$D$27, IF(AND(H185&gt;=10,I185&gt;=10), 10, IF(OR(AND(H185&gt;=10,I185&gt;=5),AND(H185&gt;=5,I185&gt;=10)),6,0)),"no method")))))))</f>
        <v>0</v>
      </c>
      <c r="H185" s="80" cm="1">
        <f t="array" ref="H185">IF(
    SUM(IF(
            ISNUMBER(
                IF(
                    $M$4:$AD$4,
                    (M185:AD185),
                    "")),
            1,
            0))
        =0,
    NA(),
    IF(
        Parameters!$D$15=1,
        IF(
            SUM(--(ISNUMBER(IF($M$4:$AD$4=1,(M185:AD185),""))))&gt;0,
            MAX(IF(
                ISNUMBER(M185:AD185),
                IF(
                    M$4:AD$4=1,
                    M185:AD185,
                    ""),
                "")),
            MAX(IF(
                ISNUMBER(M185:AD185),
                IF(
                    M$4:AD$4=2,
                    M185:AD185,
                    ""),
                ""))
        ),
        IF(
            Parameters!$D$16=1,
            IFERROR(
                AVERAGE(IF(
                    ISNUMBER(M185:AD185),
                    IF(
                        M$4:AD$4=1,
                        M185:AD185,
                        ""),
                    "")),
                AVERAGE(IF(
                    ISNUMBER(M185:AD185),
                    IF(
                        M$4:AD$4=2,
                        M185:AD185,
                        ""),
                    ""))
            ),
            IF(
                Parameters!$D$17=1,
                IFERROR(
                    IF(
                        OR(
                            IF(
                                ISNUMBER(M185:AD185),
                                IF(
                                    M$4:AD$4=1,
                                    M185:AD185,
                                    ""),
                                "")
                            =0),
                        0,
                        GEOMEAN(IF(
                            ISNUMBER(M185:AD185),
                            IF(
                                M$4:AD$4=1,
                                M185:AD185,
                                ""),
                            ""))
                    ),
                    IF(
                        OR(IF(
                            ISNUMBER(M185:AD185),
                            IF(
                                M$4:AD$4=2,
                                M185:AD185,
                                ""),
                            "")
                            =0),
                        0,
                        GEOMEAN(IF(
                            ISNUMBER(M185:AD185),
                            IF(
                                M$4:AD$4=2,
                                M185:AD185,
                                ""),
                            "")))
                )
            )
        )
    )
)</f>
        <v>10</v>
      </c>
      <c r="I185" s="191" cm="1">
        <f t="array" ref="I185">IF(
    SUM(IF(
            ISNUMBER(
                IF(
                    $M$5:$AD$5,
                    (M185:AD185),
                    "")),
            1,
            0))
        =0,
    NA(),
    IF(
        Parameters!$D$15=1,
        IF(
            SUM(--(ISNUMBER(IF($M$5:$AD$5=1,(M185:AD185),""))))&gt;0,
            MAX(IF(
                ISNUMBER(M185:AD185),
                IF(
                    M$5:AD$5=1,
                    M185:AD185,
                    ""),
                "")),
            MAX(IF(
                ISNUMBER(M185:AD185),
                IF(
                    M$5:AD$5=2,
                    M185:AD185,
                    ""),
                ""))
        ),
        IF(
            Parameters!$D$16=1,
            IFERROR(
                AVERAGE(IF(
                    ISNUMBER(M185:AD185),
                    IF(
                        M$5:AD$5=1,
                        M185:AD185,
                        ""),
                    "")),
                AVERAGE(IF(
                    ISNUMBER(M185:AD185),
                    IF(
                        M$5:AD$5=2,
                        M185:AD185,
                        ""),
                    ""))
            ),
            IF(
                Parameters!$D$17=1,
                IFERROR(
                    IF(
                        OR(
                            IF(
                                ISNUMBER(M185:AD185),
                                IF(
                                    M$5:AD$5=1,
                                    M185:AD185,
                                    ""),
                                "")
                            =0),
                        0,
                        GEOMEAN(IF(
                            ISNUMBER(M185:AD185),
                            IF(
                                M$5:AD$5=1,
                                M185:AD185,
                                ""),
                            ""))
                    ),
                    IF(
                        OR(IF(
                            ISNUMBER(M185:AD185),
                            IF(
                                M$5:AD$5=2,
                                M185:AD185,
                                ""),
                            "")
                            =0),
                        0,
                        GEOMEAN(IF(
                            ISNUMBER(M185:AD185),
                            IF(
                                M$5:AD$5=2,
                                M185:AD185,
                                ""),
                            "")))
                )
            )
        )
    )
)</f>
        <v>0</v>
      </c>
      <c r="J185" s="242">
        <v>45103</v>
      </c>
      <c r="K185" s="242">
        <v>44753</v>
      </c>
      <c r="L185" s="91" t="s">
        <v>303</v>
      </c>
      <c r="M185" s="192">
        <v>10</v>
      </c>
      <c r="N185" s="192">
        <v>10</v>
      </c>
      <c r="O185" s="192">
        <v>0</v>
      </c>
      <c r="P185" s="192">
        <v>0</v>
      </c>
      <c r="Q185" s="192" t="s">
        <v>409</v>
      </c>
      <c r="R185" s="192" t="s">
        <v>409</v>
      </c>
      <c r="S185" s="192">
        <v>0</v>
      </c>
      <c r="T185" s="192" t="s">
        <v>622</v>
      </c>
      <c r="U185" s="192">
        <v>108.5</v>
      </c>
      <c r="V185" s="192">
        <v>-2.4485740854751201</v>
      </c>
      <c r="W185" s="192" t="s">
        <v>409</v>
      </c>
      <c r="X185" s="192" t="s">
        <v>409</v>
      </c>
      <c r="Y185" s="192" t="s">
        <v>409</v>
      </c>
      <c r="Z185" s="192">
        <v>-40.372670807453403</v>
      </c>
      <c r="AA185" s="34"/>
      <c r="AB185" s="34"/>
      <c r="AC185" s="192"/>
      <c r="AD185" s="192"/>
      <c r="AE185" s="192"/>
      <c r="AF185" s="192"/>
      <c r="AG185" s="192"/>
      <c r="AH185" s="192"/>
    </row>
    <row r="186" spans="1:34" x14ac:dyDescent="0.2">
      <c r="A186" s="84">
        <v>179</v>
      </c>
      <c r="B186" s="84" t="str">
        <f ca="1"/>
        <v>São Tomé and Príncipe</v>
      </c>
      <c r="C186" s="84" t="str">
        <f ca="1"/>
        <v>STP</v>
      </c>
      <c r="D186" s="219" t="str">
        <f ca="1"/>
        <v>SSF           Sub-Saharan Africa</v>
      </c>
      <c r="E186" s="219" t="str">
        <f ca="1"/>
        <v>IDA</v>
      </c>
      <c r="F186" s="190" t="str">
        <f t="shared" ca="1" si="14"/>
        <v/>
      </c>
      <c r="G186" s="80">
        <f>IF(Parameters!$D$21 = 1, MAX(H186, I186),
IF(Parameters!$D$22 = 1, AVERAGE(H186,I186),
IF(Parameters!$D$23 = 1, IF(ISERROR(H186), I186, IFERROR(GEOMEAN(H186, I186), 0)),
IF(Parameters!$D$24, IF(AND(H186=10,I186=10),10,0),
IF(Parameters!$D$25, IF(AND(H186&gt;=7,I186&gt;=7),10,0),
IF(Parameters!$D$26, IF(AND(H186&gt;=7,I186&gt;=7), 10, IF(OR(AND(H186&gt;=7,I186&gt;=5),AND(H186&gt;=5,I186&gt;=7)),6,0)),
IF(Parameters!$D$27, IF(AND(H186&gt;=10,I186&gt;=10), 10, IF(OR(AND(H186&gt;=10,I186&gt;=5),AND(H186&gt;=5,I186&gt;=10)),6,0)),"no method")))))))</f>
        <v>0</v>
      </c>
      <c r="H186" s="80" cm="1">
        <f t="array" ref="H186">IF(
    SUM(IF(
            ISNUMBER(
                IF(
                    $M$4:$AD$4,
                    (M186:AD186),
                    "")),
            1,
            0))
        =0,
    NA(),
    IF(
        Parameters!$D$15=1,
        IF(
            SUM(--(ISNUMBER(IF($M$4:$AD$4=1,(M186:AD186),""))))&gt;0,
            MAX(IF(
                ISNUMBER(M186:AD186),
                IF(
                    M$4:AD$4=1,
                    M186:AD186,
                    ""),
                "")),
            MAX(IF(
                ISNUMBER(M186:AD186),
                IF(
                    M$4:AD$4=2,
                    M186:AD186,
                    ""),
                ""))
        ),
        IF(
            Parameters!$D$16=1,
            IFERROR(
                AVERAGE(IF(
                    ISNUMBER(M186:AD186),
                    IF(
                        M$4:AD$4=1,
                        M186:AD186,
                        ""),
                    "")),
                AVERAGE(IF(
                    ISNUMBER(M186:AD186),
                    IF(
                        M$4:AD$4=2,
                        M186:AD186,
                        ""),
                    ""))
            ),
            IF(
                Parameters!$D$17=1,
                IFERROR(
                    IF(
                        OR(
                            IF(
                                ISNUMBER(M186:AD186),
                                IF(
                                    M$4:AD$4=1,
                                    M186:AD186,
                                    ""),
                                "")
                            =0),
                        0,
                        GEOMEAN(IF(
                            ISNUMBER(M186:AD186),
                            IF(
                                M$4:AD$4=1,
                                M186:AD186,
                                ""),
                            ""))
                    ),
                    IF(
                        OR(IF(
                            ISNUMBER(M186:AD186),
                            IF(
                                M$4:AD$4=2,
                                M186:AD186,
                                ""),
                            "")
                            =0),
                        0,
                        GEOMEAN(IF(
                            ISNUMBER(M186:AD186),
                            IF(
                                M$4:AD$4=2,
                                M186:AD186,
                                ""),
                            "")))
                )
            )
        )
    )
)</f>
        <v>10</v>
      </c>
      <c r="I186" s="191" cm="1">
        <f t="array" ref="I186">IF(
    SUM(IF(
            ISNUMBER(
                IF(
                    $M$5:$AD$5,
                    (M186:AD186),
                    "")),
            1,
            0))
        =0,
    NA(),
    IF(
        Parameters!$D$15=1,
        IF(
            SUM(--(ISNUMBER(IF($M$5:$AD$5=1,(M186:AD186),""))))&gt;0,
            MAX(IF(
                ISNUMBER(M186:AD186),
                IF(
                    M$5:AD$5=1,
                    M186:AD186,
                    ""),
                "")),
            MAX(IF(
                ISNUMBER(M186:AD186),
                IF(
                    M$5:AD$5=2,
                    M186:AD186,
                    ""),
                ""))
        ),
        IF(
            Parameters!$D$16=1,
            IFERROR(
                AVERAGE(IF(
                    ISNUMBER(M186:AD186),
                    IF(
                        M$5:AD$5=1,
                        M186:AD186,
                        ""),
                    "")),
                AVERAGE(IF(
                    ISNUMBER(M186:AD186),
                    IF(
                        M$5:AD$5=2,
                        M186:AD186,
                        ""),
                    ""))
            ),
            IF(
                Parameters!$D$17=1,
                IFERROR(
                    IF(
                        OR(
                            IF(
                                ISNUMBER(M186:AD186),
                                IF(
                                    M$5:AD$5=1,
                                    M186:AD186,
                                    ""),
                                "")
                            =0),
                        0,
                        GEOMEAN(IF(
                            ISNUMBER(M186:AD186),
                            IF(
                                M$5:AD$5=1,
                                M186:AD186,
                                ""),
                            ""))
                    ),
                    IF(
                        OR(IF(
                            ISNUMBER(M186:AD186),
                            IF(
                                M$5:AD$5=2,
                                M186:AD186,
                                ""),
                            "")
                            =0),
                        0,
                        GEOMEAN(IF(
                            ISNUMBER(M186:AD186),
                            IF(
                                M$5:AD$5=2,
                                M186:AD186,
                                ""),
                            "")))
                )
            )
        )
    )
)</f>
        <v>0</v>
      </c>
      <c r="J186" s="242">
        <v>45145</v>
      </c>
      <c r="K186" s="242">
        <v>45259</v>
      </c>
      <c r="L186" s="91" t="s">
        <v>304</v>
      </c>
      <c r="M186" s="192">
        <v>10</v>
      </c>
      <c r="N186" s="192">
        <v>1.7463397424589799</v>
      </c>
      <c r="O186" s="192" t="s">
        <v>409</v>
      </c>
      <c r="P186" s="192">
        <v>0</v>
      </c>
      <c r="Q186" s="192" t="s">
        <v>409</v>
      </c>
      <c r="R186" s="192">
        <v>0</v>
      </c>
      <c r="S186" s="192" t="s">
        <v>409</v>
      </c>
      <c r="T186" s="192" t="s">
        <v>623</v>
      </c>
      <c r="U186" s="192">
        <v>69.7</v>
      </c>
      <c r="V186" s="192" t="s">
        <v>409</v>
      </c>
      <c r="W186" s="192" t="s">
        <v>409</v>
      </c>
      <c r="X186" s="192" t="s">
        <v>409</v>
      </c>
      <c r="Y186" s="192">
        <v>0</v>
      </c>
      <c r="Z186" s="192" t="s">
        <v>409</v>
      </c>
      <c r="AA186" s="34"/>
      <c r="AB186" s="34"/>
      <c r="AC186" s="192"/>
      <c r="AD186" s="192"/>
      <c r="AE186" s="192"/>
      <c r="AF186" s="192"/>
      <c r="AG186" s="192"/>
      <c r="AH186" s="192"/>
    </row>
    <row r="187" spans="1:34" x14ac:dyDescent="0.2">
      <c r="A187" s="84">
        <v>180</v>
      </c>
      <c r="B187" s="84" t="str">
        <f ca="1"/>
        <v>Suriname</v>
      </c>
      <c r="C187" s="84" t="str">
        <f ca="1"/>
        <v>SUR</v>
      </c>
      <c r="D187" s="219" t="str">
        <f ca="1"/>
        <v>LCN           Latin America &amp; Caribbean</v>
      </c>
      <c r="E187" s="219" t="str">
        <f ca="1"/>
        <v>IBRD</v>
      </c>
      <c r="F187" s="190" t="str">
        <f t="shared" ca="1" si="14"/>
        <v/>
      </c>
      <c r="G187" s="80">
        <f>IF(Parameters!$D$21 = 1, MAX(H187, I187),
IF(Parameters!$D$22 = 1, AVERAGE(H187,I187),
IF(Parameters!$D$23 = 1, IF(ISERROR(H187), I187, IFERROR(GEOMEAN(H187, I187), 0)),
IF(Parameters!$D$24, IF(AND(H187=10,I187=10),10,0),
IF(Parameters!$D$25, IF(AND(H187&gt;=7,I187&gt;=7),10,0),
IF(Parameters!$D$26, IF(AND(H187&gt;=7,I187&gt;=7), 10, IF(OR(AND(H187&gt;=7,I187&gt;=5),AND(H187&gt;=5,I187&gt;=7)),6,0)),
IF(Parameters!$D$27, IF(AND(H187&gt;=10,I187&gt;=10), 10, IF(OR(AND(H187&gt;=10,I187&gt;=5),AND(H187&gt;=5,I187&gt;=10)),6,0)),"no method")))))))</f>
        <v>0</v>
      </c>
      <c r="H187" s="80" cm="1">
        <f t="array" ref="H187">IF(
    SUM(IF(
            ISNUMBER(
                IF(
                    $M$4:$AD$4,
                    (M187:AD187),
                    "")),
            1,
            0))
        =0,
    NA(),
    IF(
        Parameters!$D$15=1,
        IF(
            SUM(--(ISNUMBER(IF($M$4:$AD$4=1,(M187:AD187),""))))&gt;0,
            MAX(IF(
                ISNUMBER(M187:AD187),
                IF(
                    M$4:AD$4=1,
                    M187:AD187,
                    ""),
                "")),
            MAX(IF(
                ISNUMBER(M187:AD187),
                IF(
                    M$4:AD$4=2,
                    M187:AD187,
                    ""),
                ""))
        ),
        IF(
            Parameters!$D$16=1,
            IFERROR(
                AVERAGE(IF(
                    ISNUMBER(M187:AD187),
                    IF(
                        M$4:AD$4=1,
                        M187:AD187,
                        ""),
                    "")),
                AVERAGE(IF(
                    ISNUMBER(M187:AD187),
                    IF(
                        M$4:AD$4=2,
                        M187:AD187,
                        ""),
                    ""))
            ),
            IF(
                Parameters!$D$17=1,
                IFERROR(
                    IF(
                        OR(
                            IF(
                                ISNUMBER(M187:AD187),
                                IF(
                                    M$4:AD$4=1,
                                    M187:AD187,
                                    ""),
                                "")
                            =0),
                        0,
                        GEOMEAN(IF(
                            ISNUMBER(M187:AD187),
                            IF(
                                M$4:AD$4=1,
                                M187:AD187,
                                ""),
                            ""))
                    ),
                    IF(
                        OR(IF(
                            ISNUMBER(M187:AD187),
                            IF(
                                M$4:AD$4=2,
                                M187:AD187,
                                ""),
                            "")
                            =0),
                        0,
                        GEOMEAN(IF(
                            ISNUMBER(M187:AD187),
                            IF(
                                M$4:AD$4=2,
                                M187:AD187,
                                ""),
                            "")))
                )
            )
        )
    )
)</f>
        <v>0</v>
      </c>
      <c r="I187" s="191" cm="1">
        <f t="array" ref="I187">IF(
    SUM(IF(
            ISNUMBER(
                IF(
                    $M$5:$AD$5,
                    (M187:AD187),
                    "")),
            1,
            0))
        =0,
    NA(),
    IF(
        Parameters!$D$15=1,
        IF(
            SUM(--(ISNUMBER(IF($M$5:$AD$5=1,(M187:AD187),""))))&gt;0,
            MAX(IF(
                ISNUMBER(M187:AD187),
                IF(
                    M$5:AD$5=1,
                    M187:AD187,
                    ""),
                "")),
            MAX(IF(
                ISNUMBER(M187:AD187),
                IF(
                    M$5:AD$5=2,
                    M187:AD187,
                    ""),
                ""))
        ),
        IF(
            Parameters!$D$16=1,
            IFERROR(
                AVERAGE(IF(
                    ISNUMBER(M187:AD187),
                    IF(
                        M$5:AD$5=1,
                        M187:AD187,
                        ""),
                    "")),
                AVERAGE(IF(
                    ISNUMBER(M187:AD187),
                    IF(
                        M$5:AD$5=2,
                        M187:AD187,
                        ""),
                    ""))
            ),
            IF(
                Parameters!$D$17=1,
                IFERROR(
                    IF(
                        OR(
                            IF(
                                ISNUMBER(M187:AD187),
                                IF(
                                    M$5:AD$5=1,
                                    M187:AD187,
                                    ""),
                                "")
                            =0),
                        0,
                        GEOMEAN(IF(
                            ISNUMBER(M187:AD187),
                            IF(
                                M$5:AD$5=1,
                                M187:AD187,
                                ""),
                            ""))
                    ),
                    IF(
                        OR(IF(
                            ISNUMBER(M187:AD187),
                            IF(
                                M$5:AD$5=2,
                                M187:AD187,
                                ""),
                            "")
                            =0),
                        0,
                        GEOMEAN(IF(
                            ISNUMBER(M187:AD187),
                            IF(
                                M$5:AD$5=2,
                                M187:AD187,
                                ""),
                            "")))
                )
            )
        )
    )
)</f>
        <v>0</v>
      </c>
      <c r="J187" s="242">
        <v>45103</v>
      </c>
      <c r="K187" s="242">
        <v>45272</v>
      </c>
      <c r="L187" s="91" t="s">
        <v>306</v>
      </c>
      <c r="M187" s="192">
        <v>0</v>
      </c>
      <c r="N187" s="192">
        <v>0</v>
      </c>
      <c r="O187" s="192" t="s">
        <v>409</v>
      </c>
      <c r="P187" s="192">
        <v>0</v>
      </c>
      <c r="Q187" s="192" t="s">
        <v>409</v>
      </c>
      <c r="R187" s="192">
        <v>0</v>
      </c>
      <c r="S187" s="192">
        <v>0</v>
      </c>
      <c r="T187" s="192" t="s">
        <v>409</v>
      </c>
      <c r="U187" s="192">
        <v>59.7</v>
      </c>
      <c r="V187" s="192" t="s">
        <v>409</v>
      </c>
      <c r="W187" s="192" t="s">
        <v>409</v>
      </c>
      <c r="X187" s="192" t="s">
        <v>409</v>
      </c>
      <c r="Y187" s="192">
        <v>-0.14285714285714199</v>
      </c>
      <c r="Z187" s="192">
        <v>-100</v>
      </c>
      <c r="AA187" s="34"/>
      <c r="AB187" s="34"/>
      <c r="AC187" s="192"/>
      <c r="AD187" s="192"/>
      <c r="AE187" s="192"/>
      <c r="AF187" s="192"/>
      <c r="AG187" s="192"/>
      <c r="AH187" s="192"/>
    </row>
    <row r="188" spans="1:34" x14ac:dyDescent="0.2">
      <c r="A188" s="84">
        <v>181</v>
      </c>
      <c r="B188" s="84" t="str">
        <f ca="1"/>
        <v>Slovak Republic</v>
      </c>
      <c r="C188" s="84" t="str">
        <f ca="1"/>
        <v>SVK</v>
      </c>
      <c r="D188" s="219" t="str">
        <f ca="1"/>
        <v>ECS           Europe &amp; Central Asia</v>
      </c>
      <c r="E188" s="219" t="str">
        <f ca="1"/>
        <v>NA</v>
      </c>
      <c r="F188" s="190" t="str">
        <f t="shared" ca="1" si="14"/>
        <v/>
      </c>
      <c r="G188" s="80">
        <f>IF(Parameters!$D$21 = 1, MAX(H188, I188),
IF(Parameters!$D$22 = 1, AVERAGE(H188,I188),
IF(Parameters!$D$23 = 1, IF(ISERROR(H188), I188, IFERROR(GEOMEAN(H188, I188), 0)),
IF(Parameters!$D$24, IF(AND(H188=10,I188=10),10,0),
IF(Parameters!$D$25, IF(AND(H188&gt;=7,I188&gt;=7),10,0),
IF(Parameters!$D$26, IF(AND(H188&gt;=7,I188&gt;=7), 10, IF(OR(AND(H188&gt;=7,I188&gt;=5),AND(H188&gt;=5,I188&gt;=7)),6,0)),
IF(Parameters!$D$27, IF(AND(H188&gt;=10,I188&gt;=10), 10, IF(OR(AND(H188&gt;=10,I188&gt;=5),AND(H188&gt;=5,I188&gt;=10)),6,0)),"no method")))))))</f>
        <v>0</v>
      </c>
      <c r="H188" s="80" cm="1">
        <f t="array" ref="H188">IF(
    SUM(IF(
            ISNUMBER(
                IF(
                    $M$4:$AD$4,
                    (M188:AD188),
                    "")),
            1,
            0))
        =0,
    NA(),
    IF(
        Parameters!$D$15=1,
        IF(
            SUM(--(ISNUMBER(IF($M$4:$AD$4=1,(M188:AD188),""))))&gt;0,
            MAX(IF(
                ISNUMBER(M188:AD188),
                IF(
                    M$4:AD$4=1,
                    M188:AD188,
                    ""),
                "")),
            MAX(IF(
                ISNUMBER(M188:AD188),
                IF(
                    M$4:AD$4=2,
                    M188:AD188,
                    ""),
                ""))
        ),
        IF(
            Parameters!$D$16=1,
            IFERROR(
                AVERAGE(IF(
                    ISNUMBER(M188:AD188),
                    IF(
                        M$4:AD$4=1,
                        M188:AD188,
                        ""),
                    "")),
                AVERAGE(IF(
                    ISNUMBER(M188:AD188),
                    IF(
                        M$4:AD$4=2,
                        M188:AD188,
                        ""),
                    ""))
            ),
            IF(
                Parameters!$D$17=1,
                IFERROR(
                    IF(
                        OR(
                            IF(
                                ISNUMBER(M188:AD188),
                                IF(
                                    M$4:AD$4=1,
                                    M188:AD188,
                                    ""),
                                "")
                            =0),
                        0,
                        GEOMEAN(IF(
                            ISNUMBER(M188:AD188),
                            IF(
                                M$4:AD$4=1,
                                M188:AD188,
                                ""),
                            ""))
                    ),
                    IF(
                        OR(IF(
                            ISNUMBER(M188:AD188),
                            IF(
                                M$4:AD$4=2,
                                M188:AD188,
                                ""),
                            "")
                            =0),
                        0,
                        GEOMEAN(IF(
                            ISNUMBER(M188:AD188),
                            IF(
                                M$4:AD$4=2,
                                M188:AD188,
                                ""),
                            "")))
                )
            )
        )
    )
)</f>
        <v>0</v>
      </c>
      <c r="I188" s="191" cm="1">
        <f t="array" ref="I188">IF(
    SUM(IF(
            ISNUMBER(
                IF(
                    $M$5:$AD$5,
                    (M188:AD188),
                    "")),
            1,
            0))
        =0,
    NA(),
    IF(
        Parameters!$D$15=1,
        IF(
            SUM(--(ISNUMBER(IF($M$5:$AD$5=1,(M188:AD188),""))))&gt;0,
            MAX(IF(
                ISNUMBER(M188:AD188),
                IF(
                    M$5:AD$5=1,
                    M188:AD188,
                    ""),
                "")),
            MAX(IF(
                ISNUMBER(M188:AD188),
                IF(
                    M$5:AD$5=2,
                    M188:AD188,
                    ""),
                ""))
        ),
        IF(
            Parameters!$D$16=1,
            IFERROR(
                AVERAGE(IF(
                    ISNUMBER(M188:AD188),
                    IF(
                        M$5:AD$5=1,
                        M188:AD188,
                        ""),
                    "")),
                AVERAGE(IF(
                    ISNUMBER(M188:AD188),
                    IF(
                        M$5:AD$5=2,
                        M188:AD188,
                        ""),
                    ""))
            ),
            IF(
                Parameters!$D$17=1,
                IFERROR(
                    IF(
                        OR(
                            IF(
                                ISNUMBER(M188:AD188),
                                IF(
                                    M$5:AD$5=1,
                                    M188:AD188,
                                    ""),
                                "")
                            =0),
                        0,
                        GEOMEAN(IF(
                            ISNUMBER(M188:AD188),
                            IF(
                                M$5:AD$5=1,
                                M188:AD188,
                                ""),
                            ""))
                    ),
                    IF(
                        OR(IF(
                            ISNUMBER(M188:AD188),
                            IF(
                                M$5:AD$5=2,
                                M188:AD188,
                                ""),
                            "")
                            =0),
                        0,
                        GEOMEAN(IF(
                            ISNUMBER(M188:AD188),
                            IF(
                                M$5:AD$5=2,
                                M188:AD188,
                                ""),
                            "")))
                )
            )
        )
    )
)</f>
        <v>0</v>
      </c>
      <c r="J188" s="242">
        <v>45103</v>
      </c>
      <c r="K188" s="242">
        <v>45218</v>
      </c>
      <c r="L188" s="91" t="s">
        <v>307</v>
      </c>
      <c r="M188" s="192">
        <v>0</v>
      </c>
      <c r="N188" s="192">
        <v>0</v>
      </c>
      <c r="O188" s="192" t="s">
        <v>409</v>
      </c>
      <c r="P188" s="192">
        <v>0</v>
      </c>
      <c r="Q188" s="192" t="s">
        <v>409</v>
      </c>
      <c r="R188" s="192">
        <v>0</v>
      </c>
      <c r="S188" s="192" t="s">
        <v>409</v>
      </c>
      <c r="T188" s="192" t="s">
        <v>409</v>
      </c>
      <c r="U188" s="192">
        <v>37.799999999999997</v>
      </c>
      <c r="V188" s="192" t="s">
        <v>409</v>
      </c>
      <c r="W188" s="192" t="s">
        <v>409</v>
      </c>
      <c r="X188" s="192" t="s">
        <v>409</v>
      </c>
      <c r="Y188" s="192">
        <v>-0.28571428571428498</v>
      </c>
      <c r="Z188" s="192" t="s">
        <v>409</v>
      </c>
      <c r="AA188" s="34"/>
      <c r="AB188" s="34"/>
      <c r="AC188" s="192"/>
      <c r="AD188" s="192"/>
      <c r="AE188" s="192"/>
      <c r="AF188" s="192"/>
      <c r="AG188" s="192"/>
      <c r="AH188" s="192"/>
    </row>
    <row r="189" spans="1:34" x14ac:dyDescent="0.2">
      <c r="A189" s="84">
        <v>182</v>
      </c>
      <c r="B189" s="84" t="str">
        <f ca="1"/>
        <v>Slovenia</v>
      </c>
      <c r="C189" s="84" t="str">
        <f ca="1"/>
        <v>SVN</v>
      </c>
      <c r="D189" s="219" t="str">
        <f ca="1"/>
        <v>ECS           Europe &amp; Central Asia</v>
      </c>
      <c r="E189" s="219" t="str">
        <f ca="1"/>
        <v>NA</v>
      </c>
      <c r="F189" s="190" t="str">
        <f t="shared" ca="1" si="14"/>
        <v/>
      </c>
      <c r="G189" s="80">
        <f>IF(Parameters!$D$21 = 1, MAX(H189, I189),
IF(Parameters!$D$22 = 1, AVERAGE(H189,I189),
IF(Parameters!$D$23 = 1, IF(ISERROR(H189), I189, IFERROR(GEOMEAN(H189, I189), 0)),
IF(Parameters!$D$24, IF(AND(H189=10,I189=10),10,0),
IF(Parameters!$D$25, IF(AND(H189&gt;=7,I189&gt;=7),10,0),
IF(Parameters!$D$26, IF(AND(H189&gt;=7,I189&gt;=7), 10, IF(OR(AND(H189&gt;=7,I189&gt;=5),AND(H189&gt;=5,I189&gt;=7)),6,0)),
IF(Parameters!$D$27, IF(AND(H189&gt;=10,I189&gt;=10), 10, IF(OR(AND(H189&gt;=10,I189&gt;=5),AND(H189&gt;=5,I189&gt;=10)),6,0)),"no method")))))))</f>
        <v>0</v>
      </c>
      <c r="H189" s="80" cm="1">
        <f t="array" ref="H189">IF(
    SUM(IF(
            ISNUMBER(
                IF(
                    $M$4:$AD$4,
                    (M189:AD189),
                    "")),
            1,
            0))
        =0,
    NA(),
    IF(
        Parameters!$D$15=1,
        IF(
            SUM(--(ISNUMBER(IF($M$4:$AD$4=1,(M189:AD189),""))))&gt;0,
            MAX(IF(
                ISNUMBER(M189:AD189),
                IF(
                    M$4:AD$4=1,
                    M189:AD189,
                    ""),
                "")),
            MAX(IF(
                ISNUMBER(M189:AD189),
                IF(
                    M$4:AD$4=2,
                    M189:AD189,
                    ""),
                ""))
        ),
        IF(
            Parameters!$D$16=1,
            IFERROR(
                AVERAGE(IF(
                    ISNUMBER(M189:AD189),
                    IF(
                        M$4:AD$4=1,
                        M189:AD189,
                        ""),
                    "")),
                AVERAGE(IF(
                    ISNUMBER(M189:AD189),
                    IF(
                        M$4:AD$4=2,
                        M189:AD189,
                        ""),
                    ""))
            ),
            IF(
                Parameters!$D$17=1,
                IFERROR(
                    IF(
                        OR(
                            IF(
                                ISNUMBER(M189:AD189),
                                IF(
                                    M$4:AD$4=1,
                                    M189:AD189,
                                    ""),
                                "")
                            =0),
                        0,
                        GEOMEAN(IF(
                            ISNUMBER(M189:AD189),
                            IF(
                                M$4:AD$4=1,
                                M189:AD189,
                                ""),
                            ""))
                    ),
                    IF(
                        OR(IF(
                            ISNUMBER(M189:AD189),
                            IF(
                                M$4:AD$4=2,
                                M189:AD189,
                                ""),
                            "")
                            =0),
                        0,
                        GEOMEAN(IF(
                            ISNUMBER(M189:AD189),
                            IF(
                                M$4:AD$4=2,
                                M189:AD189,
                                ""),
                            "")))
                )
            )
        )
    )
)</f>
        <v>0</v>
      </c>
      <c r="I189" s="191" cm="1">
        <f t="array" ref="I189">IF(
    SUM(IF(
            ISNUMBER(
                IF(
                    $M$5:$AD$5,
                    (M189:AD189),
                    "")),
            1,
            0))
        =0,
    NA(),
    IF(
        Parameters!$D$15=1,
        IF(
            SUM(--(ISNUMBER(IF($M$5:$AD$5=1,(M189:AD189),""))))&gt;0,
            MAX(IF(
                ISNUMBER(M189:AD189),
                IF(
                    M$5:AD$5=1,
                    M189:AD189,
                    ""),
                "")),
            MAX(IF(
                ISNUMBER(M189:AD189),
                IF(
                    M$5:AD$5=2,
                    M189:AD189,
                    ""),
                ""))
        ),
        IF(
            Parameters!$D$16=1,
            IFERROR(
                AVERAGE(IF(
                    ISNUMBER(M189:AD189),
                    IF(
                        M$5:AD$5=1,
                        M189:AD189,
                        ""),
                    "")),
                AVERAGE(IF(
                    ISNUMBER(M189:AD189),
                    IF(
                        M$5:AD$5=2,
                        M189:AD189,
                        ""),
                    ""))
            ),
            IF(
                Parameters!$D$17=1,
                IFERROR(
                    IF(
                        OR(
                            IF(
                                ISNUMBER(M189:AD189),
                                IF(
                                    M$5:AD$5=1,
                                    M189:AD189,
                                    ""),
                                "")
                            =0),
                        0,
                        GEOMEAN(IF(
                            ISNUMBER(M189:AD189),
                            IF(
                                M$5:AD$5=1,
                                M189:AD189,
                                ""),
                            ""))
                    ),
                    IF(
                        OR(IF(
                            ISNUMBER(M189:AD189),
                            IF(
                                M$5:AD$5=2,
                                M189:AD189,
                                ""),
                            "")
                            =0),
                        0,
                        GEOMEAN(IF(
                            ISNUMBER(M189:AD189),
                            IF(
                                M$5:AD$5=2,
                                M189:AD189,
                                ""),
                            "")))
                )
            )
        )
    )
)</f>
        <v>0</v>
      </c>
      <c r="J189" s="242">
        <v>45103</v>
      </c>
      <c r="K189" s="242">
        <v>45218</v>
      </c>
      <c r="L189" s="91" t="s">
        <v>309</v>
      </c>
      <c r="M189" s="192">
        <v>0</v>
      </c>
      <c r="N189" s="192">
        <v>0</v>
      </c>
      <c r="O189" s="192" t="s">
        <v>409</v>
      </c>
      <c r="P189" s="192">
        <v>0</v>
      </c>
      <c r="Q189" s="192" t="s">
        <v>409</v>
      </c>
      <c r="R189" s="192">
        <v>0</v>
      </c>
      <c r="S189" s="192" t="s">
        <v>409</v>
      </c>
      <c r="T189" s="192" t="s">
        <v>409</v>
      </c>
      <c r="U189" s="192">
        <v>27.3</v>
      </c>
      <c r="V189" s="192" t="s">
        <v>409</v>
      </c>
      <c r="W189" s="192" t="s">
        <v>409</v>
      </c>
      <c r="X189" s="192" t="s">
        <v>409</v>
      </c>
      <c r="Y189" s="192">
        <v>0</v>
      </c>
      <c r="Z189" s="192" t="s">
        <v>409</v>
      </c>
      <c r="AA189" s="34"/>
      <c r="AB189" s="34"/>
      <c r="AC189" s="192"/>
      <c r="AD189" s="192"/>
      <c r="AE189" s="192"/>
      <c r="AF189" s="192"/>
      <c r="AG189" s="192"/>
      <c r="AH189" s="192"/>
    </row>
    <row r="190" spans="1:34" x14ac:dyDescent="0.2">
      <c r="A190" s="84">
        <v>183</v>
      </c>
      <c r="B190" s="84" t="str">
        <f ca="1"/>
        <v>Sweden</v>
      </c>
      <c r="C190" s="84" t="str">
        <f ca="1"/>
        <v>SWE</v>
      </c>
      <c r="D190" s="219" t="str">
        <f ca="1"/>
        <v>ECS           Europe &amp; Central Asia</v>
      </c>
      <c r="E190" s="219" t="str">
        <f ca="1"/>
        <v>NA</v>
      </c>
      <c r="F190" s="190" t="str">
        <f t="shared" ca="1" si="14"/>
        <v/>
      </c>
      <c r="G190" s="80">
        <f>IF(Parameters!$D$21 = 1, MAX(H190, I190),
IF(Parameters!$D$22 = 1, AVERAGE(H190,I190),
IF(Parameters!$D$23 = 1, IF(ISERROR(H190), I190, IFERROR(GEOMEAN(H190, I190), 0)),
IF(Parameters!$D$24, IF(AND(H190=10,I190=10),10,0),
IF(Parameters!$D$25, IF(AND(H190&gt;=7,I190&gt;=7),10,0),
IF(Parameters!$D$26, IF(AND(H190&gt;=7,I190&gt;=7), 10, IF(OR(AND(H190&gt;=7,I190&gt;=5),AND(H190&gt;=5,I190&gt;=7)),6,0)),
IF(Parameters!$D$27, IF(AND(H190&gt;=10,I190&gt;=10), 10, IF(OR(AND(H190&gt;=10,I190&gt;=5),AND(H190&gt;=5,I190&gt;=10)),6,0)),"no method")))))))</f>
        <v>0</v>
      </c>
      <c r="H190" s="80" cm="1">
        <f t="array" ref="H190">IF(
    SUM(IF(
            ISNUMBER(
                IF(
                    $M$4:$AD$4,
                    (M190:AD190),
                    "")),
            1,
            0))
        =0,
    NA(),
    IF(
        Parameters!$D$15=1,
        IF(
            SUM(--(ISNUMBER(IF($M$4:$AD$4=1,(M190:AD190),""))))&gt;0,
            MAX(IF(
                ISNUMBER(M190:AD190),
                IF(
                    M$4:AD$4=1,
                    M190:AD190,
                    ""),
                "")),
            MAX(IF(
                ISNUMBER(M190:AD190),
                IF(
                    M$4:AD$4=2,
                    M190:AD190,
                    ""),
                ""))
        ),
        IF(
            Parameters!$D$16=1,
            IFERROR(
                AVERAGE(IF(
                    ISNUMBER(M190:AD190),
                    IF(
                        M$4:AD$4=1,
                        M190:AD190,
                        ""),
                    "")),
                AVERAGE(IF(
                    ISNUMBER(M190:AD190),
                    IF(
                        M$4:AD$4=2,
                        M190:AD190,
                        ""),
                    ""))
            ),
            IF(
                Parameters!$D$17=1,
                IFERROR(
                    IF(
                        OR(
                            IF(
                                ISNUMBER(M190:AD190),
                                IF(
                                    M$4:AD$4=1,
                                    M190:AD190,
                                    ""),
                                "")
                            =0),
                        0,
                        GEOMEAN(IF(
                            ISNUMBER(M190:AD190),
                            IF(
                                M$4:AD$4=1,
                                M190:AD190,
                                ""),
                            ""))
                    ),
                    IF(
                        OR(IF(
                            ISNUMBER(M190:AD190),
                            IF(
                                M$4:AD$4=2,
                                M190:AD190,
                                ""),
                            "")
                            =0),
                        0,
                        GEOMEAN(IF(
                            ISNUMBER(M190:AD190),
                            IF(
                                M$4:AD$4=2,
                                M190:AD190,
                                ""),
                            "")))
                )
            )
        )
    )
)</f>
        <v>0</v>
      </c>
      <c r="I190" s="191" cm="1">
        <f t="array" ref="I190">IF(
    SUM(IF(
            ISNUMBER(
                IF(
                    $M$5:$AD$5,
                    (M190:AD190),
                    "")),
            1,
            0))
        =0,
    NA(),
    IF(
        Parameters!$D$15=1,
        IF(
            SUM(--(ISNUMBER(IF($M$5:$AD$5=1,(M190:AD190),""))))&gt;0,
            MAX(IF(
                ISNUMBER(M190:AD190),
                IF(
                    M$5:AD$5=1,
                    M190:AD190,
                    ""),
                "")),
            MAX(IF(
                ISNUMBER(M190:AD190),
                IF(
                    M$5:AD$5=2,
                    M190:AD190,
                    ""),
                ""))
        ),
        IF(
            Parameters!$D$16=1,
            IFERROR(
                AVERAGE(IF(
                    ISNUMBER(M190:AD190),
                    IF(
                        M$5:AD$5=1,
                        M190:AD190,
                        ""),
                    "")),
                AVERAGE(IF(
                    ISNUMBER(M190:AD190),
                    IF(
                        M$5:AD$5=2,
                        M190:AD190,
                        ""),
                    ""))
            ),
            IF(
                Parameters!$D$17=1,
                IFERROR(
                    IF(
                        OR(
                            IF(
                                ISNUMBER(M190:AD190),
                                IF(
                                    M$5:AD$5=1,
                                    M190:AD190,
                                    ""),
                                "")
                            =0),
                        0,
                        GEOMEAN(IF(
                            ISNUMBER(M190:AD190),
                            IF(
                                M$5:AD$5=1,
                                M190:AD190,
                                ""),
                            ""))
                    ),
                    IF(
                        OR(IF(
                            ISNUMBER(M190:AD190),
                            IF(
                                M$5:AD$5=2,
                                M190:AD190,
                                ""),
                            "")
                            =0),
                        0,
                        GEOMEAN(IF(
                            ISNUMBER(M190:AD190),
                            IF(
                                M$5:AD$5=2,
                                M190:AD190,
                                ""),
                            "")))
                )
            )
        )
    )
)</f>
        <v>7</v>
      </c>
      <c r="J190" s="242">
        <v>45103</v>
      </c>
      <c r="K190" s="242">
        <v>45272</v>
      </c>
      <c r="L190" s="91" t="s">
        <v>311</v>
      </c>
      <c r="M190" s="192">
        <v>0</v>
      </c>
      <c r="N190" s="192">
        <v>0</v>
      </c>
      <c r="O190" s="192" t="s">
        <v>409</v>
      </c>
      <c r="P190" s="192">
        <v>0</v>
      </c>
      <c r="Q190" s="192" t="s">
        <v>409</v>
      </c>
      <c r="R190" s="192">
        <v>7</v>
      </c>
      <c r="S190" s="192" t="s">
        <v>409</v>
      </c>
      <c r="T190" s="192" t="s">
        <v>409</v>
      </c>
      <c r="U190" s="192">
        <v>20.6</v>
      </c>
      <c r="V190" s="192" t="s">
        <v>409</v>
      </c>
      <c r="W190" s="192" t="s">
        <v>409</v>
      </c>
      <c r="X190" s="192" t="s">
        <v>409</v>
      </c>
      <c r="Y190" s="192">
        <v>0.35714285714285698</v>
      </c>
      <c r="Z190" s="192" t="s">
        <v>409</v>
      </c>
      <c r="AA190" s="34"/>
      <c r="AB190" s="34"/>
      <c r="AC190" s="192"/>
      <c r="AD190" s="192"/>
      <c r="AE190" s="192"/>
      <c r="AF190" s="192"/>
      <c r="AG190" s="192"/>
      <c r="AH190" s="192"/>
    </row>
    <row r="191" spans="1:34" x14ac:dyDescent="0.2">
      <c r="A191" s="84">
        <v>184</v>
      </c>
      <c r="B191" s="84" t="str">
        <f ca="1"/>
        <v>Eswatini</v>
      </c>
      <c r="C191" s="84" t="str">
        <f ca="1"/>
        <v>SWZ</v>
      </c>
      <c r="D191" s="219" t="str">
        <f ca="1"/>
        <v>SSF           Sub-Saharan Africa</v>
      </c>
      <c r="E191" s="219" t="str">
        <f ca="1"/>
        <v>IBRD</v>
      </c>
      <c r="F191" s="190" t="str">
        <f t="shared" ca="1" si="14"/>
        <v/>
      </c>
      <c r="G191" s="80">
        <f>IF(Parameters!$D$21 = 1, MAX(H191, I191),
IF(Parameters!$D$22 = 1, AVERAGE(H191,I191),
IF(Parameters!$D$23 = 1, IF(ISERROR(H191), I191, IFERROR(GEOMEAN(H191, I191), 0)),
IF(Parameters!$D$24, IF(AND(H191=10,I191=10),10,0),
IF(Parameters!$D$25, IF(AND(H191&gt;=7,I191&gt;=7),10,0),
IF(Parameters!$D$26, IF(AND(H191&gt;=7,I191&gt;=7), 10, IF(OR(AND(H191&gt;=7,I191&gt;=5),AND(H191&gt;=5,I191&gt;=7)),6,0)),
IF(Parameters!$D$27, IF(AND(H191&gt;=10,I191&gt;=10), 10, IF(OR(AND(H191&gt;=10,I191&gt;=5),AND(H191&gt;=5,I191&gt;=10)),6,0)),"no method")))))))</f>
        <v>5.1704071305773551</v>
      </c>
      <c r="H191" s="80" cm="1">
        <f t="array" ref="H191">IF(
    SUM(IF(
            ISNUMBER(
                IF(
                    $M$4:$AD$4,
                    (M191:AD191),
                    "")),
            1,
            0))
        =0,
    NA(),
    IF(
        Parameters!$D$15=1,
        IF(
            SUM(--(ISNUMBER(IF($M$4:$AD$4=1,(M191:AD191),""))))&gt;0,
            MAX(IF(
                ISNUMBER(M191:AD191),
                IF(
                    M$4:AD$4=1,
                    M191:AD191,
                    ""),
                "")),
            MAX(IF(
                ISNUMBER(M191:AD191),
                IF(
                    M$4:AD$4=2,
                    M191:AD191,
                    ""),
                ""))
        ),
        IF(
            Parameters!$D$16=1,
            IFERROR(
                AVERAGE(IF(
                    ISNUMBER(M191:AD191),
                    IF(
                        M$4:AD$4=1,
                        M191:AD191,
                        ""),
                    "")),
                AVERAGE(IF(
                    ISNUMBER(M191:AD191),
                    IF(
                        M$4:AD$4=2,
                        M191:AD191,
                        ""),
                    ""))
            ),
            IF(
                Parameters!$D$17=1,
                IFERROR(
                    IF(
                        OR(
                            IF(
                                ISNUMBER(M191:AD191),
                                IF(
                                    M$4:AD$4=1,
                                    M191:AD191,
                                    ""),
                                "")
                            =0),
                        0,
                        GEOMEAN(IF(
                            ISNUMBER(M191:AD191),
                            IF(
                                M$4:AD$4=1,
                                M191:AD191,
                                ""),
                            ""))
                    ),
                    IF(
                        OR(IF(
                            ISNUMBER(M191:AD191),
                            IF(
                                M$4:AD$4=2,
                                M191:AD191,
                                ""),
                            "")
                            =0),
                        0,
                        GEOMEAN(IF(
                            ISNUMBER(M191:AD191),
                            IF(
                                M$4:AD$4=2,
                                M191:AD191,
                                ""),
                            "")))
                )
            )
        )
    )
)</f>
        <v>3.8190156994178799</v>
      </c>
      <c r="I191" s="191" cm="1">
        <f t="array" ref="I191">IF(
    SUM(IF(
            ISNUMBER(
                IF(
                    $M$5:$AD$5,
                    (M191:AD191),
                    "")),
            1,
            0))
        =0,
    NA(),
    IF(
        Parameters!$D$15=1,
        IF(
            SUM(--(ISNUMBER(IF($M$5:$AD$5=1,(M191:AD191),""))))&gt;0,
            MAX(IF(
                ISNUMBER(M191:AD191),
                IF(
                    M$5:AD$5=1,
                    M191:AD191,
                    ""),
                "")),
            MAX(IF(
                ISNUMBER(M191:AD191),
                IF(
                    M$5:AD$5=2,
                    M191:AD191,
                    ""),
                ""))
        ),
        IF(
            Parameters!$D$16=1,
            IFERROR(
                AVERAGE(IF(
                    ISNUMBER(M191:AD191),
                    IF(
                        M$5:AD$5=1,
                        M191:AD191,
                        ""),
                    "")),
                AVERAGE(IF(
                    ISNUMBER(M191:AD191),
                    IF(
                        M$5:AD$5=2,
                        M191:AD191,
                        ""),
                    ""))
            ),
            IF(
                Parameters!$D$17=1,
                IFERROR(
                    IF(
                        OR(
                            IF(
                                ISNUMBER(M191:AD191),
                                IF(
                                    M$5:AD$5=1,
                                    M191:AD191,
                                    ""),
                                "")
                            =0),
                        0,
                        GEOMEAN(IF(
                            ISNUMBER(M191:AD191),
                            IF(
                                M$5:AD$5=1,
                                M191:AD191,
                                ""),
                            ""))
                    ),
                    IF(
                        OR(IF(
                            ISNUMBER(M191:AD191),
                            IF(
                                M$5:AD$5=2,
                                M191:AD191,
                                ""),
                            "")
                            =0),
                        0,
                        GEOMEAN(IF(
                            ISNUMBER(M191:AD191),
                            IF(
                                M$5:AD$5=2,
                                M191:AD191,
                                ""),
                            "")))
                )
            )
        )
    )
)</f>
        <v>7</v>
      </c>
      <c r="J191" s="242">
        <v>45103</v>
      </c>
      <c r="K191" s="242">
        <v>45272</v>
      </c>
      <c r="L191" s="91" t="s">
        <v>313</v>
      </c>
      <c r="M191" s="192">
        <v>0</v>
      </c>
      <c r="N191" s="192">
        <v>3.8190156994178799</v>
      </c>
      <c r="O191" s="192">
        <v>0</v>
      </c>
      <c r="P191" s="192">
        <v>0</v>
      </c>
      <c r="Q191" s="192" t="s">
        <v>409</v>
      </c>
      <c r="R191" s="192">
        <v>7</v>
      </c>
      <c r="S191" s="192">
        <v>0</v>
      </c>
      <c r="T191" s="192" t="s">
        <v>409</v>
      </c>
      <c r="U191" s="192">
        <v>79.099999999999994</v>
      </c>
      <c r="V191" s="192">
        <v>-0.91745355298758202</v>
      </c>
      <c r="W191" s="192" t="s">
        <v>409</v>
      </c>
      <c r="X191" s="192" t="s">
        <v>409</v>
      </c>
      <c r="Y191" s="192">
        <v>0.14285714285714299</v>
      </c>
      <c r="Z191" s="192">
        <v>-57.142857142857103</v>
      </c>
      <c r="AA191" s="34"/>
      <c r="AB191" s="34"/>
      <c r="AC191" s="192"/>
      <c r="AD191" s="192"/>
      <c r="AE191" s="192"/>
      <c r="AF191" s="192"/>
      <c r="AG191" s="192"/>
      <c r="AH191" s="192"/>
    </row>
    <row r="192" spans="1:34" x14ac:dyDescent="0.2">
      <c r="A192" s="84">
        <v>185</v>
      </c>
      <c r="B192" s="84" t="str">
        <f ca="1"/>
        <v>Sint Maarten (Dutch part)</v>
      </c>
      <c r="C192" s="84" t="str">
        <f ca="1"/>
        <v>SXM</v>
      </c>
      <c r="D192" s="219" t="str">
        <f ca="1"/>
        <v>LCN           Latin America &amp; Caribbean</v>
      </c>
      <c r="E192" s="219" t="str">
        <f ca="1"/>
        <v>NA</v>
      </c>
      <c r="F192" s="190" t="str">
        <f t="shared" ca="1" si="14"/>
        <v/>
      </c>
      <c r="G192" s="80">
        <f>IF(Parameters!$D$21 = 1, MAX(H192, I192),
IF(Parameters!$D$22 = 1, AVERAGE(H192,I192),
IF(Parameters!$D$23 = 1, IF(ISERROR(H192), I192, IFERROR(GEOMEAN(H192, I192), 0)),
IF(Parameters!$D$24, IF(AND(H192=10,I192=10),10,0),
IF(Parameters!$D$25, IF(AND(H192&gt;=7,I192&gt;=7),10,0),
IF(Parameters!$D$26, IF(AND(H192&gt;=7,I192&gt;=7), 10, IF(OR(AND(H192&gt;=7,I192&gt;=5),AND(H192&gt;=5,I192&gt;=7)),6,0)),
IF(Parameters!$D$27, IF(AND(H192&gt;=10,I192&gt;=10), 10, IF(OR(AND(H192&gt;=10,I192&gt;=5),AND(H192&gt;=5,I192&gt;=10)),6,0)),"no method")))))))</f>
        <v>0</v>
      </c>
      <c r="H192" s="80" cm="1">
        <f t="array" ref="H192">IF(
    SUM(IF(
            ISNUMBER(
                IF(
                    $M$4:$AD$4,
                    (M192:AD192),
                    "")),
            1,
            0))
        =0,
    NA(),
    IF(
        Parameters!$D$15=1,
        IF(
            SUM(--(ISNUMBER(IF($M$4:$AD$4=1,(M192:AD192),""))))&gt;0,
            MAX(IF(
                ISNUMBER(M192:AD192),
                IF(
                    M$4:AD$4=1,
                    M192:AD192,
                    ""),
                "")),
            MAX(IF(
                ISNUMBER(M192:AD192),
                IF(
                    M$4:AD$4=2,
                    M192:AD192,
                    ""),
                ""))
        ),
        IF(
            Parameters!$D$16=1,
            IFERROR(
                AVERAGE(IF(
                    ISNUMBER(M192:AD192),
                    IF(
                        M$4:AD$4=1,
                        M192:AD192,
                        ""),
                    "")),
                AVERAGE(IF(
                    ISNUMBER(M192:AD192),
                    IF(
                        M$4:AD$4=2,
                        M192:AD192,
                        ""),
                    ""))
            ),
            IF(
                Parameters!$D$17=1,
                IFERROR(
                    IF(
                        OR(
                            IF(
                                ISNUMBER(M192:AD192),
                                IF(
                                    M$4:AD$4=1,
                                    M192:AD192,
                                    ""),
                                "")
                            =0),
                        0,
                        GEOMEAN(IF(
                            ISNUMBER(M192:AD192),
                            IF(
                                M$4:AD$4=1,
                                M192:AD192,
                                ""),
                            ""))
                    ),
                    IF(
                        OR(IF(
                            ISNUMBER(M192:AD192),
                            IF(
                                M$4:AD$4=2,
                                M192:AD192,
                                ""),
                            "")
                            =0),
                        0,
                        GEOMEAN(IF(
                            ISNUMBER(M192:AD192),
                            IF(
                                M$4:AD$4=2,
                                M192:AD192,
                                ""),
                            "")))
                )
            )
        )
    )
)</f>
        <v>0</v>
      </c>
      <c r="I192" s="191" cm="1">
        <f t="array" ref="I192">IF(
    SUM(IF(
            ISNUMBER(
                IF(
                    $M$5:$AD$5,
                    (M192:AD192),
                    "")),
            1,
            0))
        =0,
    NA(),
    IF(
        Parameters!$D$15=1,
        IF(
            SUM(--(ISNUMBER(IF($M$5:$AD$5=1,(M192:AD192),""))))&gt;0,
            MAX(IF(
                ISNUMBER(M192:AD192),
                IF(
                    M$5:AD$5=1,
                    M192:AD192,
                    ""),
                "")),
            MAX(IF(
                ISNUMBER(M192:AD192),
                IF(
                    M$5:AD$5=2,
                    M192:AD192,
                    ""),
                ""))
        ),
        IF(
            Parameters!$D$16=1,
            IFERROR(
                AVERAGE(IF(
                    ISNUMBER(M192:AD192),
                    IF(
                        M$5:AD$5=1,
                        M192:AD192,
                        ""),
                    "")),
                AVERAGE(IF(
                    ISNUMBER(M192:AD192),
                    IF(
                        M$5:AD$5=2,
                        M192:AD192,
                        ""),
                    ""))
            ),
            IF(
                Parameters!$D$17=1,
                IFERROR(
                    IF(
                        OR(
                            IF(
                                ISNUMBER(M192:AD192),
                                IF(
                                    M$5:AD$5=1,
                                    M192:AD192,
                                    ""),
                                "")
                            =0),
                        0,
                        GEOMEAN(IF(
                            ISNUMBER(M192:AD192),
                            IF(
                                M$5:AD$5=1,
                                M192:AD192,
                                ""),
                            ""))
                    ),
                    IF(
                        OR(IF(
                            ISNUMBER(M192:AD192),
                            IF(
                                M$5:AD$5=2,
                                M192:AD192,
                                ""),
                            "")
                            =0),
                        0,
                        GEOMEAN(IF(
                            ISNUMBER(M192:AD192),
                            IF(
                                M$5:AD$5=2,
                                M192:AD192,
                                ""),
                            "")))
                )
            )
        )
    )
)</f>
        <v>0</v>
      </c>
      <c r="J192" s="242" t="s">
        <v>409</v>
      </c>
      <c r="K192" s="242" t="s">
        <v>409</v>
      </c>
      <c r="L192" s="91" t="s">
        <v>716</v>
      </c>
      <c r="M192" s="192">
        <v>0</v>
      </c>
      <c r="N192" s="192" t="s">
        <v>409</v>
      </c>
      <c r="O192" s="192" t="s">
        <v>409</v>
      </c>
      <c r="P192" s="192">
        <v>0</v>
      </c>
      <c r="Q192" s="192" t="s">
        <v>409</v>
      </c>
      <c r="R192" s="192" t="s">
        <v>409</v>
      </c>
      <c r="S192" s="192" t="s">
        <v>409</v>
      </c>
      <c r="T192" s="192" t="s">
        <v>409</v>
      </c>
      <c r="U192" s="192" t="s">
        <v>409</v>
      </c>
      <c r="V192" s="192" t="s">
        <v>409</v>
      </c>
      <c r="W192" s="192" t="s">
        <v>409</v>
      </c>
      <c r="X192" s="192" t="s">
        <v>409</v>
      </c>
      <c r="Y192" s="192" t="s">
        <v>409</v>
      </c>
      <c r="Z192" s="192" t="s">
        <v>409</v>
      </c>
      <c r="AA192" s="34"/>
      <c r="AB192" s="34"/>
      <c r="AC192" s="192"/>
      <c r="AD192" s="192"/>
      <c r="AE192" s="192"/>
      <c r="AF192" s="192"/>
      <c r="AG192" s="192"/>
      <c r="AH192" s="192"/>
    </row>
    <row r="193" spans="1:44" x14ac:dyDescent="0.2">
      <c r="A193" s="84">
        <v>186</v>
      </c>
      <c r="B193" s="84" t="str">
        <f ca="1"/>
        <v>Seychelles</v>
      </c>
      <c r="C193" s="84" t="str">
        <f ca="1"/>
        <v>SYC</v>
      </c>
      <c r="D193" s="219" t="str">
        <f ca="1"/>
        <v>SSF           Sub-Saharan Africa</v>
      </c>
      <c r="E193" s="219" t="str">
        <f ca="1"/>
        <v>IBRD</v>
      </c>
      <c r="F193" s="190" t="str">
        <f t="shared" ca="1" si="14"/>
        <v/>
      </c>
      <c r="G193" s="80">
        <f>IF(Parameters!$D$21 = 1, MAX(H193, I193),
IF(Parameters!$D$22 = 1, AVERAGE(H193,I193),
IF(Parameters!$D$23 = 1, IF(ISERROR(H193), I193, IFERROR(GEOMEAN(H193, I193), 0)),
IF(Parameters!$D$24, IF(AND(H193=10,I193=10),10,0),
IF(Parameters!$D$25, IF(AND(H193&gt;=7,I193&gt;=7),10,0),
IF(Parameters!$D$26, IF(AND(H193&gt;=7,I193&gt;=7), 10, IF(OR(AND(H193&gt;=7,I193&gt;=5),AND(H193&gt;=5,I193&gt;=7)),6,0)),
IF(Parameters!$D$27, IF(AND(H193&gt;=10,I193&gt;=10), 10, IF(OR(AND(H193&gt;=10,I193&gt;=5),AND(H193&gt;=5,I193&gt;=10)),6,0)),"no method")))))))</f>
        <v>0</v>
      </c>
      <c r="H193" s="80" cm="1">
        <f t="array" ref="H193">IF(
    SUM(IF(
            ISNUMBER(
                IF(
                    $M$4:$AD$4,
                    (M193:AD193),
                    "")),
            1,
            0))
        =0,
    NA(),
    IF(
        Parameters!$D$15=1,
        IF(
            SUM(--(ISNUMBER(IF($M$4:$AD$4=1,(M193:AD193),""))))&gt;0,
            MAX(IF(
                ISNUMBER(M193:AD193),
                IF(
                    M$4:AD$4=1,
                    M193:AD193,
                    ""),
                "")),
            MAX(IF(
                ISNUMBER(M193:AD193),
                IF(
                    M$4:AD$4=2,
                    M193:AD193,
                    ""),
                ""))
        ),
        IF(
            Parameters!$D$16=1,
            IFERROR(
                AVERAGE(IF(
                    ISNUMBER(M193:AD193),
                    IF(
                        M$4:AD$4=1,
                        M193:AD193,
                        ""),
                    "")),
                AVERAGE(IF(
                    ISNUMBER(M193:AD193),
                    IF(
                        M$4:AD$4=2,
                        M193:AD193,
                        ""),
                    ""))
            ),
            IF(
                Parameters!$D$17=1,
                IFERROR(
                    IF(
                        OR(
                            IF(
                                ISNUMBER(M193:AD193),
                                IF(
                                    M$4:AD$4=1,
                                    M193:AD193,
                                    ""),
                                "")
                            =0),
                        0,
                        GEOMEAN(IF(
                            ISNUMBER(M193:AD193),
                            IF(
                                M$4:AD$4=1,
                                M193:AD193,
                                ""),
                            ""))
                    ),
                    IF(
                        OR(IF(
                            ISNUMBER(M193:AD193),
                            IF(
                                M$4:AD$4=2,
                                M193:AD193,
                                ""),
                            "")
                            =0),
                        0,
                        GEOMEAN(IF(
                            ISNUMBER(M193:AD193),
                            IF(
                                M$4:AD$4=2,
                                M193:AD193,
                                ""),
                            "")))
                )
            )
        )
    )
)</f>
        <v>0</v>
      </c>
      <c r="I193" s="191" cm="1">
        <f t="array" ref="I193">IF(
    SUM(IF(
            ISNUMBER(
                IF(
                    $M$5:$AD$5,
                    (M193:AD193),
                    "")),
            1,
            0))
        =0,
    NA(),
    IF(
        Parameters!$D$15=1,
        IF(
            SUM(--(ISNUMBER(IF($M$5:$AD$5=1,(M193:AD193),""))))&gt;0,
            MAX(IF(
                ISNUMBER(M193:AD193),
                IF(
                    M$5:AD$5=1,
                    M193:AD193,
                    ""),
                "")),
            MAX(IF(
                ISNUMBER(M193:AD193),
                IF(
                    M$5:AD$5=2,
                    M193:AD193,
                    ""),
                ""))
        ),
        IF(
            Parameters!$D$16=1,
            IFERROR(
                AVERAGE(IF(
                    ISNUMBER(M193:AD193),
                    IF(
                        M$5:AD$5=1,
                        M193:AD193,
                        ""),
                    "")),
                AVERAGE(IF(
                    ISNUMBER(M193:AD193),
                    IF(
                        M$5:AD$5=2,
                        M193:AD193,
                        ""),
                    ""))
            ),
            IF(
                Parameters!$D$17=1,
                IFERROR(
                    IF(
                        OR(
                            IF(
                                ISNUMBER(M193:AD193),
                                IF(
                                    M$5:AD$5=1,
                                    M193:AD193,
                                    ""),
                                "")
                            =0),
                        0,
                        GEOMEAN(IF(
                            ISNUMBER(M193:AD193),
                            IF(
                                M$5:AD$5=1,
                                M193:AD193,
                                ""),
                            ""))
                    ),
                    IF(
                        OR(IF(
                            ISNUMBER(M193:AD193),
                            IF(
                                M$5:AD$5=2,
                                M193:AD193,
                                ""),
                            "")
                            =0),
                        0,
                        GEOMEAN(IF(
                            ISNUMBER(M193:AD193),
                            IF(
                                M$5:AD$5=2,
                                M193:AD193,
                                ""),
                            "")))
                )
            )
        )
    )
)</f>
        <v>0</v>
      </c>
      <c r="J193" s="242">
        <v>45103</v>
      </c>
      <c r="K193" s="242">
        <v>44860</v>
      </c>
      <c r="L193" s="91" t="s">
        <v>315</v>
      </c>
      <c r="M193" s="192">
        <v>0</v>
      </c>
      <c r="N193" s="192">
        <v>0</v>
      </c>
      <c r="O193" s="192" t="s">
        <v>409</v>
      </c>
      <c r="P193" s="192">
        <v>0</v>
      </c>
      <c r="Q193" s="192" t="s">
        <v>409</v>
      </c>
      <c r="R193" s="192">
        <v>0</v>
      </c>
      <c r="S193" s="192" t="s">
        <v>409</v>
      </c>
      <c r="T193" s="192" t="s">
        <v>409</v>
      </c>
      <c r="U193" s="192">
        <v>53.3</v>
      </c>
      <c r="V193" s="192" t="s">
        <v>409</v>
      </c>
      <c r="W193" s="192" t="s">
        <v>409</v>
      </c>
      <c r="X193" s="192" t="s">
        <v>409</v>
      </c>
      <c r="Y193" s="192">
        <v>0</v>
      </c>
      <c r="Z193" s="192" t="s">
        <v>409</v>
      </c>
      <c r="AA193" s="34"/>
      <c r="AB193" s="34"/>
      <c r="AC193" s="192"/>
      <c r="AD193" s="192"/>
      <c r="AE193" s="192"/>
      <c r="AF193" s="192"/>
      <c r="AG193" s="192"/>
      <c r="AH193" s="192"/>
    </row>
    <row r="194" spans="1:44" x14ac:dyDescent="0.2">
      <c r="A194" s="84">
        <v>187</v>
      </c>
      <c r="B194" s="84" t="str">
        <f ca="1"/>
        <v>Syrian Arab Republic</v>
      </c>
      <c r="C194" s="84" t="str">
        <f ca="1"/>
        <v>SYR</v>
      </c>
      <c r="D194" s="219" t="str">
        <f ca="1"/>
        <v>MEA           Middle East &amp; North Africa</v>
      </c>
      <c r="E194" s="219" t="str">
        <f ca="1"/>
        <v>IDA</v>
      </c>
      <c r="F194" s="190" t="str">
        <f t="shared" ca="1" si="14"/>
        <v/>
      </c>
      <c r="G194" s="80">
        <f>IF(Parameters!$D$21 = 1, MAX(H194, I194),
IF(Parameters!$D$22 = 1, AVERAGE(H194,I194),
IF(Parameters!$D$23 = 1, IF(ISERROR(H194), I194, IFERROR(GEOMEAN(H194, I194), 0)),
IF(Parameters!$D$24, IF(AND(H194=10,I194=10),10,0),
IF(Parameters!$D$25, IF(AND(H194&gt;=7,I194&gt;=7),10,0),
IF(Parameters!$D$26, IF(AND(H194&gt;=7,I194&gt;=7), 10, IF(OR(AND(H194&gt;=7,I194&gt;=5),AND(H194&gt;=5,I194&gt;=7)),6,0)),
IF(Parameters!$D$27, IF(AND(H194&gt;=10,I194&gt;=10), 10, IF(OR(AND(H194&gt;=10,I194&gt;=5),AND(H194&gt;=5,I194&gt;=10)),6,0)),"no method")))))))</f>
        <v>10</v>
      </c>
      <c r="H194" s="80" cm="1">
        <f t="array" ref="H194">IF(
    SUM(IF(
            ISNUMBER(
                IF(
                    $M$4:$AD$4,
                    (M194:AD194),
                    "")),
            1,
            0))
        =0,
    NA(),
    IF(
        Parameters!$D$15=1,
        IF(
            SUM(--(ISNUMBER(IF($M$4:$AD$4=1,(M194:AD194),""))))&gt;0,
            MAX(IF(
                ISNUMBER(M194:AD194),
                IF(
                    M$4:AD$4=1,
                    M194:AD194,
                    ""),
                "")),
            MAX(IF(
                ISNUMBER(M194:AD194),
                IF(
                    M$4:AD$4=2,
                    M194:AD194,
                    ""),
                ""))
        ),
        IF(
            Parameters!$D$16=1,
            IFERROR(
                AVERAGE(IF(
                    ISNUMBER(M194:AD194),
                    IF(
                        M$4:AD$4=1,
                        M194:AD194,
                        ""),
                    "")),
                AVERAGE(IF(
                    ISNUMBER(M194:AD194),
                    IF(
                        M$4:AD$4=2,
                        M194:AD194,
                        ""),
                    ""))
            ),
            IF(
                Parameters!$D$17=1,
                IFERROR(
                    IF(
                        OR(
                            IF(
                                ISNUMBER(M194:AD194),
                                IF(
                                    M$4:AD$4=1,
                                    M194:AD194,
                                    ""),
                                "")
                            =0),
                        0,
                        GEOMEAN(IF(
                            ISNUMBER(M194:AD194),
                            IF(
                                M$4:AD$4=1,
                                M194:AD194,
                                ""),
                            ""))
                    ),
                    IF(
                        OR(IF(
                            ISNUMBER(M194:AD194),
                            IF(
                                M$4:AD$4=2,
                                M194:AD194,
                                ""),
                            "")
                            =0),
                        0,
                        GEOMEAN(IF(
                            ISNUMBER(M194:AD194),
                            IF(
                                M$4:AD$4=2,
                                M194:AD194,
                                ""),
                            "")))
                )
            )
        )
    )
)</f>
        <v>10</v>
      </c>
      <c r="I194" s="191" cm="1">
        <f t="array" ref="I194">IF(
    SUM(IF(
            ISNUMBER(
                IF(
                    $M$5:$AD$5,
                    (M194:AD194),
                    "")),
            1,
            0))
        =0,
    NA(),
    IF(
        Parameters!$D$15=1,
        IF(
            SUM(--(ISNUMBER(IF($M$5:$AD$5=1,(M194:AD194),""))))&gt;0,
            MAX(IF(
                ISNUMBER(M194:AD194),
                IF(
                    M$5:AD$5=1,
                    M194:AD194,
                    ""),
                "")),
            MAX(IF(
                ISNUMBER(M194:AD194),
                IF(
                    M$5:AD$5=2,
                    M194:AD194,
                    ""),
                ""))
        ),
        IF(
            Parameters!$D$16=1,
            IFERROR(
                AVERAGE(IF(
                    ISNUMBER(M194:AD194),
                    IF(
                        M$5:AD$5=1,
                        M194:AD194,
                        ""),
                    "")),
                AVERAGE(IF(
                    ISNUMBER(M194:AD194),
                    IF(
                        M$5:AD$5=2,
                        M194:AD194,
                        ""),
                    ""))
            ),
            IF(
                Parameters!$D$17=1,
                IFERROR(
                    IF(
                        OR(
                            IF(
                                ISNUMBER(M194:AD194),
                                IF(
                                    M$5:AD$5=1,
                                    M194:AD194,
                                    ""),
                                "")
                            =0),
                        0,
                        GEOMEAN(IF(
                            ISNUMBER(M194:AD194),
                            IF(
                                M$5:AD$5=1,
                                M194:AD194,
                                ""),
                            ""))
                    ),
                    IF(
                        OR(IF(
                            ISNUMBER(M194:AD194),
                            IF(
                                M$5:AD$5=2,
                                M194:AD194,
                                ""),
                            "")
                            =0),
                        0,
                        GEOMEAN(IF(
                            ISNUMBER(M194:AD194),
                            IF(
                                M$5:AD$5=2,
                                M194:AD194,
                                ""),
                            "")))
                )
            )
        )
    )
)</f>
        <v>10</v>
      </c>
      <c r="J194" s="242">
        <v>44778</v>
      </c>
      <c r="K194" s="242">
        <v>45259</v>
      </c>
      <c r="L194" s="91" t="s">
        <v>316</v>
      </c>
      <c r="M194" s="192">
        <v>10</v>
      </c>
      <c r="N194" s="192">
        <v>9.9929440818486395</v>
      </c>
      <c r="O194" s="192">
        <v>10</v>
      </c>
      <c r="P194" s="192">
        <v>0</v>
      </c>
      <c r="Q194" s="192" t="s">
        <v>409</v>
      </c>
      <c r="R194" s="192">
        <v>0</v>
      </c>
      <c r="S194" s="192">
        <v>2.7262569832402201</v>
      </c>
      <c r="T194" s="192" t="s">
        <v>622</v>
      </c>
      <c r="U194" s="192">
        <v>107.1</v>
      </c>
      <c r="V194" s="192">
        <v>2.1694396274287602</v>
      </c>
      <c r="W194" s="192" t="s">
        <v>409</v>
      </c>
      <c r="X194" s="192" t="s">
        <v>409</v>
      </c>
      <c r="Y194" s="192">
        <v>0</v>
      </c>
      <c r="Z194" s="192">
        <v>6.8156424581005499</v>
      </c>
      <c r="AA194" s="34"/>
      <c r="AB194" s="34"/>
      <c r="AC194" s="192"/>
      <c r="AD194" s="192"/>
      <c r="AE194" s="192"/>
      <c r="AF194" s="192"/>
      <c r="AG194" s="192"/>
      <c r="AH194" s="192"/>
    </row>
    <row r="195" spans="1:44" x14ac:dyDescent="0.2">
      <c r="A195" s="84">
        <v>188</v>
      </c>
      <c r="B195" s="84" t="str">
        <f ca="1"/>
        <v>Turks and Caicos Islands</v>
      </c>
      <c r="C195" s="84" t="str">
        <f ca="1"/>
        <v>TCA</v>
      </c>
      <c r="D195" s="219" t="str">
        <f ca="1"/>
        <v>LCN           Latin America &amp; Caribbean</v>
      </c>
      <c r="E195" s="219" t="str">
        <f ca="1"/>
        <v>NA</v>
      </c>
      <c r="F195" s="190" t="str">
        <f t="shared" ca="1" si="14"/>
        <v/>
      </c>
      <c r="G195" s="80">
        <f>IF(Parameters!$D$21 = 1, MAX(H195, I195),
IF(Parameters!$D$22 = 1, AVERAGE(H195,I195),
IF(Parameters!$D$23 = 1, IF(ISERROR(H195), I195, IFERROR(GEOMEAN(H195, I195), 0)),
IF(Parameters!$D$24, IF(AND(H195=10,I195=10),10,0),
IF(Parameters!$D$25, IF(AND(H195&gt;=7,I195&gt;=7),10,0),
IF(Parameters!$D$26, IF(AND(H195&gt;=7,I195&gt;=7), 10, IF(OR(AND(H195&gt;=7,I195&gt;=5),AND(H195&gt;=5,I195&gt;=7)),6,0)),
IF(Parameters!$D$27, IF(AND(H195&gt;=10,I195&gt;=10), 10, IF(OR(AND(H195&gt;=10,I195&gt;=5),AND(H195&gt;=5,I195&gt;=10)),6,0)),"no method")))))))</f>
        <v>0</v>
      </c>
      <c r="H195" s="80" cm="1">
        <f t="array" ref="H195">IF(
    SUM(IF(
            ISNUMBER(
                IF(
                    $M$4:$AD$4,
                    (M195:AD195),
                    "")),
            1,
            0))
        =0,
    NA(),
    IF(
        Parameters!$D$15=1,
        IF(
            SUM(--(ISNUMBER(IF($M$4:$AD$4=1,(M195:AD195),""))))&gt;0,
            MAX(IF(
                ISNUMBER(M195:AD195),
                IF(
                    M$4:AD$4=1,
                    M195:AD195,
                    ""),
                "")),
            MAX(IF(
                ISNUMBER(M195:AD195),
                IF(
                    M$4:AD$4=2,
                    M195:AD195,
                    ""),
                ""))
        ),
        IF(
            Parameters!$D$16=1,
            IFERROR(
                AVERAGE(IF(
                    ISNUMBER(M195:AD195),
                    IF(
                        M$4:AD$4=1,
                        M195:AD195,
                        ""),
                    "")),
                AVERAGE(IF(
                    ISNUMBER(M195:AD195),
                    IF(
                        M$4:AD$4=2,
                        M195:AD195,
                        ""),
                    ""))
            ),
            IF(
                Parameters!$D$17=1,
                IFERROR(
                    IF(
                        OR(
                            IF(
                                ISNUMBER(M195:AD195),
                                IF(
                                    M$4:AD$4=1,
                                    M195:AD195,
                                    ""),
                                "")
                            =0),
                        0,
                        GEOMEAN(IF(
                            ISNUMBER(M195:AD195),
                            IF(
                                M$4:AD$4=1,
                                M195:AD195,
                                ""),
                            ""))
                    ),
                    IF(
                        OR(IF(
                            ISNUMBER(M195:AD195),
                            IF(
                                M$4:AD$4=2,
                                M195:AD195,
                                ""),
                            "")
                            =0),
                        0,
                        GEOMEAN(IF(
                            ISNUMBER(M195:AD195),
                            IF(
                                M$4:AD$4=2,
                                M195:AD195,
                                ""),
                            "")))
                )
            )
        )
    )
)</f>
        <v>0</v>
      </c>
      <c r="I195" s="191" cm="1">
        <f t="array" ref="I195">IF(
    SUM(IF(
            ISNUMBER(
                IF(
                    $M$5:$AD$5,
                    (M195:AD195),
                    "")),
            1,
            0))
        =0,
    NA(),
    IF(
        Parameters!$D$15=1,
        IF(
            SUM(--(ISNUMBER(IF($M$5:$AD$5=1,(M195:AD195),""))))&gt;0,
            MAX(IF(
                ISNUMBER(M195:AD195),
                IF(
                    M$5:AD$5=1,
                    M195:AD195,
                    ""),
                "")),
            MAX(IF(
                ISNUMBER(M195:AD195),
                IF(
                    M$5:AD$5=2,
                    M195:AD195,
                    ""),
                ""))
        ),
        IF(
            Parameters!$D$16=1,
            IFERROR(
                AVERAGE(IF(
                    ISNUMBER(M195:AD195),
                    IF(
                        M$5:AD$5=1,
                        M195:AD195,
                        ""),
                    "")),
                AVERAGE(IF(
                    ISNUMBER(M195:AD195),
                    IF(
                        M$5:AD$5=2,
                        M195:AD195,
                        ""),
                    ""))
            ),
            IF(
                Parameters!$D$17=1,
                IFERROR(
                    IF(
                        OR(
                            IF(
                                ISNUMBER(M195:AD195),
                                IF(
                                    M$5:AD$5=1,
                                    M195:AD195,
                                    ""),
                                "")
                            =0),
                        0,
                        GEOMEAN(IF(
                            ISNUMBER(M195:AD195),
                            IF(
                                M$5:AD$5=1,
                                M195:AD195,
                                ""),
                            ""))
                    ),
                    IF(
                        OR(IF(
                            ISNUMBER(M195:AD195),
                            IF(
                                M$5:AD$5=2,
                                M195:AD195,
                                ""),
                            "")
                            =0),
                        0,
                        GEOMEAN(IF(
                            ISNUMBER(M195:AD195),
                            IF(
                                M$5:AD$5=2,
                                M195:AD195,
                                ""),
                            "")))
                )
            )
        )
    )
)</f>
        <v>0</v>
      </c>
      <c r="J195" s="242" t="s">
        <v>409</v>
      </c>
      <c r="K195" s="242" t="s">
        <v>409</v>
      </c>
      <c r="L195" s="91" t="s">
        <v>717</v>
      </c>
      <c r="M195" s="192">
        <v>0</v>
      </c>
      <c r="N195" s="192" t="s">
        <v>409</v>
      </c>
      <c r="O195" s="192" t="s">
        <v>409</v>
      </c>
      <c r="P195" s="192">
        <v>0</v>
      </c>
      <c r="Q195" s="192" t="s">
        <v>409</v>
      </c>
      <c r="R195" s="192" t="s">
        <v>409</v>
      </c>
      <c r="S195" s="192" t="s">
        <v>409</v>
      </c>
      <c r="T195" s="192" t="s">
        <v>409</v>
      </c>
      <c r="U195" s="192" t="s">
        <v>409</v>
      </c>
      <c r="V195" s="192" t="s">
        <v>409</v>
      </c>
      <c r="W195" s="192" t="s">
        <v>409</v>
      </c>
      <c r="X195" s="192" t="s">
        <v>409</v>
      </c>
      <c r="Y195" s="192" t="s">
        <v>409</v>
      </c>
      <c r="Z195" s="192" t="s">
        <v>409</v>
      </c>
      <c r="AA195" s="34"/>
      <c r="AB195" s="34"/>
      <c r="AC195" s="192"/>
      <c r="AD195" s="192"/>
      <c r="AE195" s="192"/>
      <c r="AF195" s="192"/>
      <c r="AG195" s="192"/>
      <c r="AH195" s="192"/>
    </row>
    <row r="196" spans="1:44" x14ac:dyDescent="0.2">
      <c r="A196" s="84">
        <v>189</v>
      </c>
      <c r="B196" s="84" t="str">
        <f ca="1"/>
        <v>Chad</v>
      </c>
      <c r="C196" s="84" t="str">
        <f ca="1"/>
        <v>TCD</v>
      </c>
      <c r="D196" s="219" t="str">
        <f ca="1"/>
        <v>SSF           Sub-Saharan Africa</v>
      </c>
      <c r="E196" s="219" t="str">
        <f ca="1"/>
        <v>IDA</v>
      </c>
      <c r="F196" s="190" t="str">
        <f t="shared" ca="1" si="14"/>
        <v/>
      </c>
      <c r="G196" s="80">
        <f>IF(Parameters!$D$21 = 1, MAX(H196, I196),
IF(Parameters!$D$22 = 1, AVERAGE(H196,I196),
IF(Parameters!$D$23 = 1, IF(ISERROR(H196), I196, IFERROR(GEOMEAN(H196, I196), 0)),
IF(Parameters!$D$24, IF(AND(H196=10,I196=10),10,0),
IF(Parameters!$D$25, IF(AND(H196&gt;=7,I196&gt;=7),10,0),
IF(Parameters!$D$26, IF(AND(H196&gt;=7,I196&gt;=7), 10, IF(OR(AND(H196&gt;=7,I196&gt;=5),AND(H196&gt;=5,I196&gt;=7)),6,0)),
IF(Parameters!$D$27, IF(AND(H196&gt;=10,I196&gt;=10), 10, IF(OR(AND(H196&gt;=10,I196&gt;=5),AND(H196&gt;=5,I196&gt;=10)),6,0)),"no method")))))))</f>
        <v>9.4491118252306858</v>
      </c>
      <c r="H196" s="80" cm="1">
        <f t="array" ref="H196">IF(
    SUM(IF(
            ISNUMBER(
                IF(
                    $M$4:$AD$4,
                    (M196:AD196),
                    "")),
            1,
            0))
        =0,
    NA(),
    IF(
        Parameters!$D$15=1,
        IF(
            SUM(--(ISNUMBER(IF($M$4:$AD$4=1,(M196:AD196),""))))&gt;0,
            MAX(IF(
                ISNUMBER(M196:AD196),
                IF(
                    M$4:AD$4=1,
                    M196:AD196,
                    ""),
                "")),
            MAX(IF(
                ISNUMBER(M196:AD196),
                IF(
                    M$4:AD$4=2,
                    M196:AD196,
                    ""),
                ""))
        ),
        IF(
            Parameters!$D$16=1,
            IFERROR(
                AVERAGE(IF(
                    ISNUMBER(M196:AD196),
                    IF(
                        M$4:AD$4=1,
                        M196:AD196,
                        ""),
                    "")),
                AVERAGE(IF(
                    ISNUMBER(M196:AD196),
                    IF(
                        M$4:AD$4=2,
                        M196:AD196,
                        ""),
                    ""))
            ),
            IF(
                Parameters!$D$17=1,
                IFERROR(
                    IF(
                        OR(
                            IF(
                                ISNUMBER(M196:AD196),
                                IF(
                                    M$4:AD$4=1,
                                    M196:AD196,
                                    ""),
                                "")
                            =0),
                        0,
                        GEOMEAN(IF(
                            ISNUMBER(M196:AD196),
                            IF(
                                M$4:AD$4=1,
                                M196:AD196,
                                ""),
                            ""))
                    ),
                    IF(
                        OR(IF(
                            ISNUMBER(M196:AD196),
                            IF(
                                M$4:AD$4=2,
                                M196:AD196,
                                ""),
                            "")
                            =0),
                        0,
                        GEOMEAN(IF(
                            ISNUMBER(M196:AD196),
                            IF(
                                M$4:AD$4=2,
                                M196:AD196,
                                ""),
                            "")))
                )
            )
        )
    )
)</f>
        <v>10</v>
      </c>
      <c r="I196" s="191" cm="1">
        <f t="array" ref="I196">IF(
    SUM(IF(
            ISNUMBER(
                IF(
                    $M$5:$AD$5,
                    (M196:AD196),
                    "")),
            1,
            0))
        =0,
    NA(),
    IF(
        Parameters!$D$15=1,
        IF(
            SUM(--(ISNUMBER(IF($M$5:$AD$5=1,(M196:AD196),""))))&gt;0,
            MAX(IF(
                ISNUMBER(M196:AD196),
                IF(
                    M$5:AD$5=1,
                    M196:AD196,
                    ""),
                "")),
            MAX(IF(
                ISNUMBER(M196:AD196),
                IF(
                    M$5:AD$5=2,
                    M196:AD196,
                    ""),
                ""))
        ),
        IF(
            Parameters!$D$16=1,
            IFERROR(
                AVERAGE(IF(
                    ISNUMBER(M196:AD196),
                    IF(
                        M$5:AD$5=1,
                        M196:AD196,
                        ""),
                    "")),
                AVERAGE(IF(
                    ISNUMBER(M196:AD196),
                    IF(
                        M$5:AD$5=2,
                        M196:AD196,
                        ""),
                    ""))
            ),
            IF(
                Parameters!$D$17=1,
                IFERROR(
                    IF(
                        OR(
                            IF(
                                ISNUMBER(M196:AD196),
                                IF(
                                    M$5:AD$5=1,
                                    M196:AD196,
                                    ""),
                                "")
                            =0),
                        0,
                        GEOMEAN(IF(
                            ISNUMBER(M196:AD196),
                            IF(
                                M$5:AD$5=1,
                                M196:AD196,
                                ""),
                            ""))
                    ),
                    IF(
                        OR(IF(
                            ISNUMBER(M196:AD196),
                            IF(
                                M$5:AD$5=2,
                                M196:AD196,
                                ""),
                            "")
                            =0),
                        0,
                        GEOMEAN(IF(
                            ISNUMBER(M196:AD196),
                            IF(
                                M$5:AD$5=2,
                                M196:AD196,
                                ""),
                            "")))
                )
            )
        )
    )
)</f>
        <v>8.9285714285714395</v>
      </c>
      <c r="J196" s="242">
        <v>44778</v>
      </c>
      <c r="K196" s="242">
        <v>44753</v>
      </c>
      <c r="L196" s="91" t="s">
        <v>318</v>
      </c>
      <c r="M196" s="192">
        <v>10</v>
      </c>
      <c r="N196" s="192">
        <v>9.4417004762744696</v>
      </c>
      <c r="O196" s="192">
        <v>0</v>
      </c>
      <c r="P196" s="192">
        <v>0</v>
      </c>
      <c r="Q196" s="192" t="s">
        <v>409</v>
      </c>
      <c r="R196" s="192">
        <v>8.9285714285714395</v>
      </c>
      <c r="S196" s="192">
        <v>0</v>
      </c>
      <c r="T196" s="192" t="s">
        <v>623</v>
      </c>
      <c r="U196" s="192">
        <v>104.6</v>
      </c>
      <c r="V196" s="192">
        <v>-1.8830940868028301</v>
      </c>
      <c r="W196" s="192" t="s">
        <v>409</v>
      </c>
      <c r="X196" s="192" t="s">
        <v>409</v>
      </c>
      <c r="Y196" s="192">
        <v>0.17857142857142799</v>
      </c>
      <c r="Z196" s="192">
        <v>-44.615384615384599</v>
      </c>
      <c r="AA196" s="34"/>
      <c r="AB196" s="34"/>
      <c r="AC196" s="192"/>
      <c r="AD196" s="192"/>
      <c r="AE196" s="192"/>
      <c r="AF196" s="192"/>
      <c r="AG196" s="192"/>
      <c r="AH196" s="192"/>
    </row>
    <row r="197" spans="1:44" x14ac:dyDescent="0.2">
      <c r="A197" s="84">
        <v>190</v>
      </c>
      <c r="B197" s="84" t="str">
        <f ca="1"/>
        <v>Togo</v>
      </c>
      <c r="C197" s="84" t="str">
        <f ca="1"/>
        <v>TGO</v>
      </c>
      <c r="D197" s="219" t="str">
        <f ca="1"/>
        <v>SSF           Sub-Saharan Africa</v>
      </c>
      <c r="E197" s="219" t="str">
        <f ca="1"/>
        <v>IDA</v>
      </c>
      <c r="F197" s="190" t="str">
        <f t="shared" ref="F197:F225" ca="1" si="15">IF(L197 &lt;&gt; C197, "Countries don't match", "")</f>
        <v/>
      </c>
      <c r="G197" s="80">
        <f>IF(Parameters!$D$21 = 1, MAX(H197, I197),
IF(Parameters!$D$22 = 1, AVERAGE(H197,I197),
IF(Parameters!$D$23 = 1, IF(ISERROR(H197), I197, IFERROR(GEOMEAN(H197, I197), 0)),
IF(Parameters!$D$24, IF(AND(H197=10,I197=10),10,0),
IF(Parameters!$D$25, IF(AND(H197&gt;=7,I197&gt;=7),10,0),
IF(Parameters!$D$26, IF(AND(H197&gt;=7,I197&gt;=7), 10, IF(OR(AND(H197&gt;=7,I197&gt;=5),AND(H197&gt;=5,I197&gt;=7)),6,0)),
IF(Parameters!$D$27, IF(AND(H197&gt;=10,I197&gt;=10), 10, IF(OR(AND(H197&gt;=10,I197&gt;=5),AND(H197&gt;=5,I197&gt;=10)),6,0)),"no method")))))))</f>
        <v>5.6003175073158333</v>
      </c>
      <c r="H197" s="80" cm="1">
        <f t="array" ref="H197">IF(
    SUM(IF(
            ISNUMBER(
                IF(
                    $M$4:$AD$4,
                    (M197:AD197),
                    "")),
            1,
            0))
        =0,
    NA(),
    IF(
        Parameters!$D$15=1,
        IF(
            SUM(--(ISNUMBER(IF($M$4:$AD$4=1,(M197:AD197),""))))&gt;0,
            MAX(IF(
                ISNUMBER(M197:AD197),
                IF(
                    M$4:AD$4=1,
                    M197:AD197,
                    ""),
                "")),
            MAX(IF(
                ISNUMBER(M197:AD197),
                IF(
                    M$4:AD$4=2,
                    M197:AD197,
                    ""),
                ""))
        ),
        IF(
            Parameters!$D$16=1,
            IFERROR(
                AVERAGE(IF(
                    ISNUMBER(M197:AD197),
                    IF(
                        M$4:AD$4=1,
                        M197:AD197,
                        ""),
                    "")),
                AVERAGE(IF(
                    ISNUMBER(M197:AD197),
                    IF(
                        M$4:AD$4=2,
                        M197:AD197,
                        ""),
                    ""))
            ),
            IF(
                Parameters!$D$17=1,
                IFERROR(
                    IF(
                        OR(
                            IF(
                                ISNUMBER(M197:AD197),
                                IF(
                                    M$4:AD$4=1,
                                    M197:AD197,
                                    ""),
                                "")
                            =0),
                        0,
                        GEOMEAN(IF(
                            ISNUMBER(M197:AD197),
                            IF(
                                M$4:AD$4=1,
                                M197:AD197,
                                ""),
                            ""))
                    ),
                    IF(
                        OR(IF(
                            ISNUMBER(M197:AD197),
                            IF(
                                M$4:AD$4=2,
                                M197:AD197,
                                ""),
                            "")
                            =0),
                        0,
                        GEOMEAN(IF(
                            ISNUMBER(M197:AD197),
                            IF(
                                M$4:AD$4=2,
                                M197:AD197,
                                ""),
                            "")))
                )
            )
        )
    )
)</f>
        <v>4.4805080261068904</v>
      </c>
      <c r="I197" s="191" cm="1">
        <f t="array" ref="I197">IF(
    SUM(IF(
            ISNUMBER(
                IF(
                    $M$5:$AD$5,
                    (M197:AD197),
                    "")),
            1,
            0))
        =0,
    NA(),
    IF(
        Parameters!$D$15=1,
        IF(
            SUM(--(ISNUMBER(IF($M$5:$AD$5=1,(M197:AD197),""))))&gt;0,
            MAX(IF(
                ISNUMBER(M197:AD197),
                IF(
                    M$5:AD$5=1,
                    M197:AD197,
                    ""),
                "")),
            MAX(IF(
                ISNUMBER(M197:AD197),
                IF(
                    M$5:AD$5=2,
                    M197:AD197,
                    ""),
                ""))
        ),
        IF(
            Parameters!$D$16=1,
            IFERROR(
                AVERAGE(IF(
                    ISNUMBER(M197:AD197),
                    IF(
                        M$5:AD$5=1,
                        M197:AD197,
                        ""),
                    "")),
                AVERAGE(IF(
                    ISNUMBER(M197:AD197),
                    IF(
                        M$5:AD$5=2,
                        M197:AD197,
                        ""),
                    ""))
            ),
            IF(
                Parameters!$D$17=1,
                IFERROR(
                    IF(
                        OR(
                            IF(
                                ISNUMBER(M197:AD197),
                                IF(
                                    M$5:AD$5=1,
                                    M197:AD197,
                                    ""),
                                "")
                            =0),
                        0,
                        GEOMEAN(IF(
                            ISNUMBER(M197:AD197),
                            IF(
                                M$5:AD$5=1,
                                M197:AD197,
                                ""),
                            ""))
                    ),
                    IF(
                        OR(IF(
                            ISNUMBER(M197:AD197),
                            IF(
                                M$5:AD$5=2,
                                M197:AD197,
                                ""),
                            "")
                            =0),
                        0,
                        GEOMEAN(IF(
                            ISNUMBER(M197:AD197),
                            IF(
                                M$5:AD$5=2,
                                M197:AD197,
                                ""),
                            "")))
                )
            )
        )
    )
)</f>
        <v>7</v>
      </c>
      <c r="J197" s="242">
        <v>45103</v>
      </c>
      <c r="K197" s="242">
        <v>45271</v>
      </c>
      <c r="L197" s="91" t="s">
        <v>320</v>
      </c>
      <c r="M197" s="193">
        <v>0</v>
      </c>
      <c r="N197" s="193">
        <v>4.4805080261068904</v>
      </c>
      <c r="O197" s="193">
        <v>0</v>
      </c>
      <c r="P197" s="193">
        <v>0</v>
      </c>
      <c r="Q197" s="193" t="s">
        <v>409</v>
      </c>
      <c r="R197" s="193">
        <v>0</v>
      </c>
      <c r="S197" s="193">
        <v>7</v>
      </c>
      <c r="T197" s="193" t="s">
        <v>409</v>
      </c>
      <c r="U197" s="192">
        <v>82.1</v>
      </c>
      <c r="V197" s="192">
        <v>-3.74097586259148E-2</v>
      </c>
      <c r="W197" s="192" t="s">
        <v>409</v>
      </c>
      <c r="X197" s="192" t="s">
        <v>409</v>
      </c>
      <c r="Y197" s="192">
        <v>0</v>
      </c>
      <c r="Z197" s="192">
        <v>26.315789473684202</v>
      </c>
      <c r="AA197" s="34"/>
      <c r="AB197" s="34"/>
      <c r="AC197" s="193"/>
      <c r="AD197" s="193"/>
      <c r="AE197" s="193"/>
      <c r="AF197" s="193"/>
      <c r="AG197" s="193"/>
      <c r="AH197" s="193"/>
    </row>
    <row r="198" spans="1:44" x14ac:dyDescent="0.2">
      <c r="A198" s="84">
        <v>191</v>
      </c>
      <c r="B198" s="84" t="str">
        <f ca="1"/>
        <v>Thailand</v>
      </c>
      <c r="C198" s="84" t="str">
        <f ca="1"/>
        <v>THA</v>
      </c>
      <c r="D198" s="84" t="str">
        <f ca="1"/>
        <v>EAS           East Asia &amp; Pacific</v>
      </c>
      <c r="E198" s="84" t="str">
        <f ca="1"/>
        <v>IBRD</v>
      </c>
      <c r="F198" s="190" t="str">
        <f t="shared" ca="1" si="15"/>
        <v/>
      </c>
      <c r="G198" s="80">
        <f>IF(Parameters!$D$21 = 1, MAX(H198, I198),
IF(Parameters!$D$22 = 1, AVERAGE(H198,I198),
IF(Parameters!$D$23 = 1, IF(ISERROR(H198), I198, IFERROR(GEOMEAN(H198, I198), 0)),
IF(Parameters!$D$24, IF(AND(H198=10,I198=10),10,0),
IF(Parameters!$D$25, IF(AND(H198&gt;=7,I198&gt;=7),10,0),
IF(Parameters!$D$26, IF(AND(H198&gt;=7,I198&gt;=7), 10, IF(OR(AND(H198&gt;=7,I198&gt;=5),AND(H198&gt;=5,I198&gt;=7)),6,0)),
IF(Parameters!$D$27, IF(AND(H198&gt;=10,I198&gt;=10), 10, IF(OR(AND(H198&gt;=10,I198&gt;=5),AND(H198&gt;=5,I198&gt;=10)),6,0)),"no method")))))))</f>
        <v>0</v>
      </c>
      <c r="H198" s="80" cm="1">
        <f t="array" ref="H198">IF(
    SUM(IF(
            ISNUMBER(
                IF(
                    $M$4:$AD$4,
                    (M198:AD198),
                    "")),
            1,
            0))
        =0,
    NA(),
    IF(
        Parameters!$D$15=1,
        IF(
            SUM(--(ISNUMBER(IF($M$4:$AD$4=1,(M198:AD198),""))))&gt;0,
            MAX(IF(
                ISNUMBER(M198:AD198),
                IF(
                    M$4:AD$4=1,
                    M198:AD198,
                    ""),
                "")),
            MAX(IF(
                ISNUMBER(M198:AD198),
                IF(
                    M$4:AD$4=2,
                    M198:AD198,
                    ""),
                ""))
        ),
        IF(
            Parameters!$D$16=1,
            IFERROR(
                AVERAGE(IF(
                    ISNUMBER(M198:AD198),
                    IF(
                        M$4:AD$4=1,
                        M198:AD198,
                        ""),
                    "")),
                AVERAGE(IF(
                    ISNUMBER(M198:AD198),
                    IF(
                        M$4:AD$4=2,
                        M198:AD198,
                        ""),
                    ""))
            ),
            IF(
                Parameters!$D$17=1,
                IFERROR(
                    IF(
                        OR(
                            IF(
                                ISNUMBER(M198:AD198),
                                IF(
                                    M$4:AD$4=1,
                                    M198:AD198,
                                    ""),
                                "")
                            =0),
                        0,
                        GEOMEAN(IF(
                            ISNUMBER(M198:AD198),
                            IF(
                                M$4:AD$4=1,
                                M198:AD198,
                                ""),
                            ""))
                    ),
                    IF(
                        OR(IF(
                            ISNUMBER(M198:AD198),
                            IF(
                                M$4:AD$4=2,
                                M198:AD198,
                                ""),
                            "")
                            =0),
                        0,
                        GEOMEAN(IF(
                            ISNUMBER(M198:AD198),
                            IF(
                                M$4:AD$4=2,
                                M198:AD198,
                                ""),
                            "")))
                )
            )
        )
    )
)</f>
        <v>1.37149409066854</v>
      </c>
      <c r="I198" s="191" cm="1">
        <f t="array" ref="I198">IF(
    SUM(IF(
            ISNUMBER(
                IF(
                    $M$5:$AD$5,
                    (M198:AD198),
                    "")),
            1,
            0))
        =0,
    NA(),
    IF(
        Parameters!$D$15=1,
        IF(
            SUM(--(ISNUMBER(IF($M$5:$AD$5=1,(M198:AD198),""))))&gt;0,
            MAX(IF(
                ISNUMBER(M198:AD198),
                IF(
                    M$5:AD$5=1,
                    M198:AD198,
                    ""),
                "")),
            MAX(IF(
                ISNUMBER(M198:AD198),
                IF(
                    M$5:AD$5=2,
                    M198:AD198,
                    ""),
                ""))
        ),
        IF(
            Parameters!$D$16=1,
            IFERROR(
                AVERAGE(IF(
                    ISNUMBER(M198:AD198),
                    IF(
                        M$5:AD$5=1,
                        M198:AD198,
                        ""),
                    "")),
                AVERAGE(IF(
                    ISNUMBER(M198:AD198),
                    IF(
                        M$5:AD$5=2,
                        M198:AD198,
                        ""),
                    ""))
            ),
            IF(
                Parameters!$D$17=1,
                IFERROR(
                    IF(
                        OR(
                            IF(
                                ISNUMBER(M198:AD198),
                                IF(
                                    M$5:AD$5=1,
                                    M198:AD198,
                                    ""),
                                "")
                            =0),
                        0,
                        GEOMEAN(IF(
                            ISNUMBER(M198:AD198),
                            IF(
                                M$5:AD$5=1,
                                M198:AD198,
                                ""),
                            ""))
                    ),
                    IF(
                        OR(IF(
                            ISNUMBER(M198:AD198),
                            IF(
                                M$5:AD$5=2,
                                M198:AD198,
                                ""),
                            "")
                            =0),
                        0,
                        GEOMEAN(IF(
                            ISNUMBER(M198:AD198),
                            IF(
                                M$5:AD$5=2,
                                M198:AD198,
                                ""),
                            "")))
                )
            )
        )
    )
)</f>
        <v>0</v>
      </c>
      <c r="J198" s="242">
        <v>45103</v>
      </c>
      <c r="K198" s="242">
        <v>45271</v>
      </c>
      <c r="L198" s="91" t="s">
        <v>322</v>
      </c>
      <c r="M198" s="192">
        <v>0</v>
      </c>
      <c r="N198" s="192">
        <v>1.37149409066854</v>
      </c>
      <c r="O198" s="192">
        <v>0</v>
      </c>
      <c r="P198" s="192">
        <v>0</v>
      </c>
      <c r="Q198" s="192" t="s">
        <v>409</v>
      </c>
      <c r="R198" s="192">
        <v>0</v>
      </c>
      <c r="S198" s="192">
        <v>0</v>
      </c>
      <c r="T198" s="192" t="s">
        <v>409</v>
      </c>
      <c r="U198" s="192">
        <v>68</v>
      </c>
      <c r="V198" s="192">
        <v>-0.52214663603862499</v>
      </c>
      <c r="W198" s="192" t="s">
        <v>409</v>
      </c>
      <c r="X198" s="192" t="s">
        <v>409</v>
      </c>
      <c r="Y198" s="192">
        <v>-7.1428571428571397E-2</v>
      </c>
      <c r="Z198" s="192">
        <v>-29.411764705882302</v>
      </c>
      <c r="AA198" s="80"/>
      <c r="AB198" s="80"/>
      <c r="AC198" s="81"/>
      <c r="AD198" s="81"/>
      <c r="AE198" s="81"/>
      <c r="AF198" s="81"/>
      <c r="AG198" s="81"/>
      <c r="AH198" s="81"/>
      <c r="AI198" s="81"/>
    </row>
    <row r="199" spans="1:44" x14ac:dyDescent="0.2">
      <c r="A199" s="84">
        <v>192</v>
      </c>
      <c r="B199" s="84" t="str">
        <f ca="1"/>
        <v>Tajikistan</v>
      </c>
      <c r="C199" s="84" t="str">
        <f ca="1"/>
        <v>TJK</v>
      </c>
      <c r="D199" s="84" t="str">
        <f ca="1"/>
        <v>ECS           Europe &amp; Central Asia</v>
      </c>
      <c r="E199" s="84" t="str">
        <f ca="1"/>
        <v>IDA</v>
      </c>
      <c r="F199" s="190" t="str">
        <f t="shared" ca="1" si="15"/>
        <v/>
      </c>
      <c r="G199" s="80">
        <f>IF(Parameters!$D$21 = 1, MAX(H199, I199),
IF(Parameters!$D$22 = 1, AVERAGE(H199,I199),
IF(Parameters!$D$23 = 1, IF(ISERROR(H199), I199, IFERROR(GEOMEAN(H199, I199), 0)),
IF(Parameters!$D$24, IF(AND(H199=10,I199=10),10,0),
IF(Parameters!$D$25, IF(AND(H199&gt;=7,I199&gt;=7),10,0),
IF(Parameters!$D$26, IF(AND(H199&gt;=7,I199&gt;=7), 10, IF(OR(AND(H199&gt;=7,I199&gt;=5),AND(H199&gt;=5,I199&gt;=7)),6,0)),
IF(Parameters!$D$27, IF(AND(H199&gt;=10,I199&gt;=10), 10, IF(OR(AND(H199&gt;=10,I199&gt;=5),AND(H199&gt;=5,I199&gt;=10)),6,0)),"no method")))))))</f>
        <v>0</v>
      </c>
      <c r="H199" s="80" cm="1">
        <f t="array" ref="H199">IF(
    SUM(IF(
            ISNUMBER(
                IF(
                    $M$4:$AD$4,
                    (M199:AD199),
                    "")),
            1,
            0))
        =0,
    NA(),
    IF(
        Parameters!$D$15=1,
        IF(
            SUM(--(ISNUMBER(IF($M$4:$AD$4=1,(M199:AD199),""))))&gt;0,
            MAX(IF(
                ISNUMBER(M199:AD199),
                IF(
                    M$4:AD$4=1,
                    M199:AD199,
                    ""),
                "")),
            MAX(IF(
                ISNUMBER(M199:AD199),
                IF(
                    M$4:AD$4=2,
                    M199:AD199,
                    ""),
                ""))
        ),
        IF(
            Parameters!$D$16=1,
            IFERROR(
                AVERAGE(IF(
                    ISNUMBER(M199:AD199),
                    IF(
                        M$4:AD$4=1,
                        M199:AD199,
                        ""),
                    "")),
                AVERAGE(IF(
                    ISNUMBER(M199:AD199),
                    IF(
                        M$4:AD$4=2,
                        M199:AD199,
                        ""),
                    ""))
            ),
            IF(
                Parameters!$D$17=1,
                IFERROR(
                    IF(
                        OR(
                            IF(
                                ISNUMBER(M199:AD199),
                                IF(
                                    M$4:AD$4=1,
                                    M199:AD199,
                                    ""),
                                "")
                            =0),
                        0,
                        GEOMEAN(IF(
                            ISNUMBER(M199:AD199),
                            IF(
                                M$4:AD$4=1,
                                M199:AD199,
                                ""),
                            ""))
                    ),
                    IF(
                        OR(IF(
                            ISNUMBER(M199:AD199),
                            IF(
                                M$4:AD$4=2,
                                M199:AD199,
                                ""),
                            "")
                            =0),
                        0,
                        GEOMEAN(IF(
                            ISNUMBER(M199:AD199),
                            IF(
                                M$4:AD$4=2,
                                M199:AD199,
                                ""),
                            "")))
                )
            )
        )
    )
)</f>
        <v>2.7385782324924999</v>
      </c>
      <c r="I199" s="191" cm="1">
        <f t="array" ref="I199">IF(
    SUM(IF(
            ISNUMBER(
                IF(
                    $M$5:$AD$5,
                    (M199:AD199),
                    "")),
            1,
            0))
        =0,
    NA(),
    IF(
        Parameters!$D$15=1,
        IF(
            SUM(--(ISNUMBER(IF($M$5:$AD$5=1,(M199:AD199),""))))&gt;0,
            MAX(IF(
                ISNUMBER(M199:AD199),
                IF(
                    M$5:AD$5=1,
                    M199:AD199,
                    ""),
                "")),
            MAX(IF(
                ISNUMBER(M199:AD199),
                IF(
                    M$5:AD$5=2,
                    M199:AD199,
                    ""),
                ""))
        ),
        IF(
            Parameters!$D$16=1,
            IFERROR(
                AVERAGE(IF(
                    ISNUMBER(M199:AD199),
                    IF(
                        M$5:AD$5=1,
                        M199:AD199,
                        ""),
                    "")),
                AVERAGE(IF(
                    ISNUMBER(M199:AD199),
                    IF(
                        M$5:AD$5=2,
                        M199:AD199,
                        ""),
                    ""))
            ),
            IF(
                Parameters!$D$17=1,
                IFERROR(
                    IF(
                        OR(
                            IF(
                                ISNUMBER(M199:AD199),
                                IF(
                                    M$5:AD$5=1,
                                    M199:AD199,
                                    ""),
                                "")
                            =0),
                        0,
                        GEOMEAN(IF(
                            ISNUMBER(M199:AD199),
                            IF(
                                M$5:AD$5=1,
                                M199:AD199,
                                ""),
                            ""))
                    ),
                    IF(
                        OR(IF(
                            ISNUMBER(M199:AD199),
                            IF(
                                M$5:AD$5=2,
                                M199:AD199,
                                ""),
                            "")
                            =0),
                        0,
                        GEOMEAN(IF(
                            ISNUMBER(M199:AD199),
                            IF(
                                M$5:AD$5=2,
                                M199:AD199,
                                ""),
                            "")))
                )
            )
        )
    )
)</f>
        <v>0</v>
      </c>
      <c r="J199" s="242">
        <v>45103</v>
      </c>
      <c r="K199" s="242">
        <v>45218</v>
      </c>
      <c r="L199" s="91" t="s">
        <v>324</v>
      </c>
      <c r="M199" s="192">
        <v>0</v>
      </c>
      <c r="N199" s="192">
        <v>2.7385782324924999</v>
      </c>
      <c r="O199" s="192" t="s">
        <v>409</v>
      </c>
      <c r="P199" s="192">
        <v>0</v>
      </c>
      <c r="Q199" s="192" t="s">
        <v>409</v>
      </c>
      <c r="R199" s="192">
        <v>0</v>
      </c>
      <c r="S199" s="192">
        <v>0</v>
      </c>
      <c r="T199" s="192" t="s">
        <v>409</v>
      </c>
      <c r="U199" s="192">
        <v>74.2</v>
      </c>
      <c r="V199" s="192" t="s">
        <v>409</v>
      </c>
      <c r="W199" s="192" t="s">
        <v>409</v>
      </c>
      <c r="X199" s="192" t="s">
        <v>409</v>
      </c>
      <c r="Y199" s="192">
        <v>0</v>
      </c>
      <c r="Z199" s="192">
        <v>-100</v>
      </c>
      <c r="AA199" s="80"/>
      <c r="AB199" s="80"/>
      <c r="AC199" s="80"/>
      <c r="AD199" s="80"/>
      <c r="AE199" s="80"/>
      <c r="AF199" s="80"/>
      <c r="AG199" s="80"/>
      <c r="AH199" s="80"/>
      <c r="AI199" s="81"/>
      <c r="AJ199" s="81"/>
      <c r="AK199" s="81"/>
      <c r="AL199" s="81"/>
      <c r="AM199" s="81"/>
      <c r="AN199" s="81"/>
      <c r="AO199" s="81"/>
      <c r="AP199" s="81"/>
      <c r="AQ199" s="81"/>
      <c r="AR199" s="81"/>
    </row>
    <row r="200" spans="1:44" x14ac:dyDescent="0.2">
      <c r="A200" s="84">
        <v>193</v>
      </c>
      <c r="B200" s="84" t="str">
        <f ca="1"/>
        <v>Turkmenistan</v>
      </c>
      <c r="C200" s="84" t="str">
        <f ca="1"/>
        <v>TKM</v>
      </c>
      <c r="D200" s="84" t="str">
        <f ca="1"/>
        <v>ECS           Europe &amp; Central Asia</v>
      </c>
      <c r="E200" s="84" t="str">
        <f ca="1"/>
        <v>IBRD</v>
      </c>
      <c r="F200" s="190" t="str">
        <f t="shared" ca="1" si="15"/>
        <v/>
      </c>
      <c r="G200" s="80">
        <f>IF(Parameters!$D$21 = 1, MAX(H200, I200),
IF(Parameters!$D$22 = 1, AVERAGE(H200,I200),
IF(Parameters!$D$23 = 1, IF(ISERROR(H200), I200, IFERROR(GEOMEAN(H200, I200), 0)),
IF(Parameters!$D$24, IF(AND(H200=10,I200=10),10,0),
IF(Parameters!$D$25, IF(AND(H200&gt;=7,I200&gt;=7),10,0),
IF(Parameters!$D$26, IF(AND(H200&gt;=7,I200&gt;=7), 10, IF(OR(AND(H200&gt;=7,I200&gt;=5),AND(H200&gt;=5,I200&gt;=7)),6,0)),
IF(Parameters!$D$27, IF(AND(H200&gt;=10,I200&gt;=10), 10, IF(OR(AND(H200&gt;=10,I200&gt;=5),AND(H200&gt;=5,I200&gt;=10)),6,0)),"no method")))))))</f>
        <v>0</v>
      </c>
      <c r="H200" s="80" cm="1">
        <f t="array" ref="H200">IF(
    SUM(IF(
            ISNUMBER(
                IF(
                    $M$4:$AD$4,
                    (M200:AD200),
                    "")),
            1,
            0))
        =0,
    NA(),
    IF(
        Parameters!$D$15=1,
        IF(
            SUM(--(ISNUMBER(IF($M$4:$AD$4=1,(M200:AD200),""))))&gt;0,
            MAX(IF(
                ISNUMBER(M200:AD200),
                IF(
                    M$4:AD$4=1,
                    M200:AD200,
                    ""),
                "")),
            MAX(IF(
                ISNUMBER(M200:AD200),
                IF(
                    M$4:AD$4=2,
                    M200:AD200,
                    ""),
                ""))
        ),
        IF(
            Parameters!$D$16=1,
            IFERROR(
                AVERAGE(IF(
                    ISNUMBER(M200:AD200),
                    IF(
                        M$4:AD$4=1,
                        M200:AD200,
                        ""),
                    "")),
                AVERAGE(IF(
                    ISNUMBER(M200:AD200),
                    IF(
                        M$4:AD$4=2,
                        M200:AD200,
                        ""),
                    ""))
            ),
            IF(
                Parameters!$D$17=1,
                IFERROR(
                    IF(
                        OR(
                            IF(
                                ISNUMBER(M200:AD200),
                                IF(
                                    M$4:AD$4=1,
                                    M200:AD200,
                                    ""),
                                "")
                            =0),
                        0,
                        GEOMEAN(IF(
                            ISNUMBER(M200:AD200),
                            IF(
                                M$4:AD$4=1,
                                M200:AD200,
                                ""),
                            ""))
                    ),
                    IF(
                        OR(IF(
                            ISNUMBER(M200:AD200),
                            IF(
                                M$4:AD$4=2,
                                M200:AD200,
                                ""),
                            "")
                            =0),
                        0,
                        GEOMEAN(IF(
                            ISNUMBER(M200:AD200),
                            IF(
                                M$4:AD$4=2,
                                M200:AD200,
                                ""),
                            "")))
                )
            )
        )
    )
)</f>
        <v>0.59975304286470099</v>
      </c>
      <c r="I200" s="191" cm="1">
        <f t="array" ref="I200">IF(
    SUM(IF(
            ISNUMBER(
                IF(
                    $M$5:$AD$5,
                    (M200:AD200),
                    "")),
            1,
            0))
        =0,
    NA(),
    IF(
        Parameters!$D$15=1,
        IF(
            SUM(--(ISNUMBER(IF($M$5:$AD$5=1,(M200:AD200),""))))&gt;0,
            MAX(IF(
                ISNUMBER(M200:AD200),
                IF(
                    M$5:AD$5=1,
                    M200:AD200,
                    ""),
                "")),
            MAX(IF(
                ISNUMBER(M200:AD200),
                IF(
                    M$5:AD$5=2,
                    M200:AD200,
                    ""),
                ""))
        ),
        IF(
            Parameters!$D$16=1,
            IFERROR(
                AVERAGE(IF(
                    ISNUMBER(M200:AD200),
                    IF(
                        M$5:AD$5=1,
                        M200:AD200,
                        ""),
                    "")),
                AVERAGE(IF(
                    ISNUMBER(M200:AD200),
                    IF(
                        M$5:AD$5=2,
                        M200:AD200,
                        ""),
                    ""))
            ),
            IF(
                Parameters!$D$17=1,
                IFERROR(
                    IF(
                        OR(
                            IF(
                                ISNUMBER(M200:AD200),
                                IF(
                                    M$5:AD$5=1,
                                    M200:AD200,
                                    ""),
                                "")
                            =0),
                        0,
                        GEOMEAN(IF(
                            ISNUMBER(M200:AD200),
                            IF(
                                M$5:AD$5=1,
                                M200:AD200,
                                ""),
                            ""))
                    ),
                    IF(
                        OR(IF(
                            ISNUMBER(M200:AD200),
                            IF(
                                M$5:AD$5=2,
                                M200:AD200,
                                ""),
                            "")
                            =0),
                        0,
                        GEOMEAN(IF(
                            ISNUMBER(M200:AD200),
                            IF(
                                M$5:AD$5=2,
                                M200:AD200,
                                ""),
                            "")))
                )
            )
        )
    )
)</f>
        <v>0</v>
      </c>
      <c r="J200" s="242">
        <v>45103</v>
      </c>
      <c r="K200" s="242">
        <v>44860</v>
      </c>
      <c r="L200" s="91" t="s">
        <v>326</v>
      </c>
      <c r="M200" s="192">
        <v>0</v>
      </c>
      <c r="N200" s="192">
        <v>0.59975304286470099</v>
      </c>
      <c r="O200" s="192" t="s">
        <v>409</v>
      </c>
      <c r="P200" s="192">
        <v>0</v>
      </c>
      <c r="Q200" s="192" t="s">
        <v>409</v>
      </c>
      <c r="R200" s="192">
        <v>0</v>
      </c>
      <c r="S200" s="192" t="s">
        <v>409</v>
      </c>
      <c r="T200" s="192" t="s">
        <v>409</v>
      </c>
      <c r="U200" s="192">
        <v>64.5</v>
      </c>
      <c r="V200" s="192" t="s">
        <v>409</v>
      </c>
      <c r="W200" s="192" t="s">
        <v>409</v>
      </c>
      <c r="X200" s="192" t="s">
        <v>409</v>
      </c>
      <c r="Y200" s="192">
        <v>0</v>
      </c>
      <c r="Z200" s="192" t="s">
        <v>409</v>
      </c>
      <c r="AA200" s="80"/>
      <c r="AB200" s="80"/>
      <c r="AC200" s="80"/>
      <c r="AD200" s="80"/>
      <c r="AE200" s="80"/>
      <c r="AF200" s="80"/>
      <c r="AG200" s="80"/>
      <c r="AH200" s="80"/>
      <c r="AI200" s="81"/>
      <c r="AJ200" s="81"/>
      <c r="AK200" s="81"/>
      <c r="AL200" s="81"/>
      <c r="AM200" s="81"/>
      <c r="AN200" s="81"/>
      <c r="AO200" s="81"/>
      <c r="AP200" s="81"/>
      <c r="AQ200" s="81"/>
      <c r="AR200" s="81"/>
    </row>
    <row r="201" spans="1:44" x14ac:dyDescent="0.2">
      <c r="A201" s="84">
        <v>194</v>
      </c>
      <c r="B201" s="84" t="str">
        <f ca="1"/>
        <v>Timor-Leste</v>
      </c>
      <c r="C201" s="84" t="str">
        <f ca="1"/>
        <v>TLS</v>
      </c>
      <c r="D201" s="84" t="str">
        <f ca="1"/>
        <v>EAS           East Asia &amp; Pacific</v>
      </c>
      <c r="E201" s="84" t="str">
        <f ca="1"/>
        <v>Blend</v>
      </c>
      <c r="F201" s="190" t="str">
        <f t="shared" ca="1" si="15"/>
        <v/>
      </c>
      <c r="G201" s="80">
        <f>IF(Parameters!$D$21 = 1, MAX(H201, I201),
IF(Parameters!$D$22 = 1, AVERAGE(H201,I201),
IF(Parameters!$D$23 = 1, IF(ISERROR(H201), I201, IFERROR(GEOMEAN(H201, I201), 0)),
IF(Parameters!$D$24, IF(AND(H201=10,I201=10),10,0),
IF(Parameters!$D$25, IF(AND(H201&gt;=7,I201&gt;=7),10,0),
IF(Parameters!$D$26, IF(AND(H201&gt;=7,I201&gt;=7), 10, IF(OR(AND(H201&gt;=7,I201&gt;=5),AND(H201&gt;=5,I201&gt;=7)),6,0)),
IF(Parameters!$D$27, IF(AND(H201&gt;=10,I201&gt;=10), 10, IF(OR(AND(H201&gt;=10,I201&gt;=5),AND(H201&gt;=5,I201&gt;=10)),6,0)),"no method")))))))</f>
        <v>0</v>
      </c>
      <c r="H201" s="80" cm="1">
        <f t="array" ref="H201">IF(
    SUM(IF(
            ISNUMBER(
                IF(
                    $M$4:$AD$4,
                    (M201:AD201),
                    "")),
            1,
            0))
        =0,
    NA(),
    IF(
        Parameters!$D$15=1,
        IF(
            SUM(--(ISNUMBER(IF($M$4:$AD$4=1,(M201:AD201),""))))&gt;0,
            MAX(IF(
                ISNUMBER(M201:AD201),
                IF(
                    M$4:AD$4=1,
                    M201:AD201,
                    ""),
                "")),
            MAX(IF(
                ISNUMBER(M201:AD201),
                IF(
                    M$4:AD$4=2,
                    M201:AD201,
                    ""),
                ""))
        ),
        IF(
            Parameters!$D$16=1,
            IFERROR(
                AVERAGE(IF(
                    ISNUMBER(M201:AD201),
                    IF(
                        M$4:AD$4=1,
                        M201:AD201,
                        ""),
                    "")),
                AVERAGE(IF(
                    ISNUMBER(M201:AD201),
                    IF(
                        M$4:AD$4=2,
                        M201:AD201,
                        ""),
                    ""))
            ),
            IF(
                Parameters!$D$17=1,
                IFERROR(
                    IF(
                        OR(
                            IF(
                                ISNUMBER(M201:AD201),
                                IF(
                                    M$4:AD$4=1,
                                    M201:AD201,
                                    ""),
                                "")
                            =0),
                        0,
                        GEOMEAN(IF(
                            ISNUMBER(M201:AD201),
                            IF(
                                M$4:AD$4=1,
                                M201:AD201,
                                ""),
                            ""))
                    ),
                    IF(
                        OR(IF(
                            ISNUMBER(M201:AD201),
                            IF(
                                M$4:AD$4=2,
                                M201:AD201,
                                ""),
                            "")
                            =0),
                        0,
                        GEOMEAN(IF(
                            ISNUMBER(M201:AD201),
                            IF(
                                M$4:AD$4=2,
                                M201:AD201,
                                ""),
                            "")))
                )
            )
        )
    )
)</f>
        <v>10</v>
      </c>
      <c r="I201" s="191" cm="1">
        <f t="array" ref="I201">IF(
    SUM(IF(
            ISNUMBER(
                IF(
                    $M$5:$AD$5,
                    (M201:AD201),
                    "")),
            1,
            0))
        =0,
    NA(),
    IF(
        Parameters!$D$15=1,
        IF(
            SUM(--(ISNUMBER(IF($M$5:$AD$5=1,(M201:AD201),""))))&gt;0,
            MAX(IF(
                ISNUMBER(M201:AD201),
                IF(
                    M$5:AD$5=1,
                    M201:AD201,
                    ""),
                "")),
            MAX(IF(
                ISNUMBER(M201:AD201),
                IF(
                    M$5:AD$5=2,
                    M201:AD201,
                    ""),
                ""))
        ),
        IF(
            Parameters!$D$16=1,
            IFERROR(
                AVERAGE(IF(
                    ISNUMBER(M201:AD201),
                    IF(
                        M$5:AD$5=1,
                        M201:AD201,
                        ""),
                    "")),
                AVERAGE(IF(
                    ISNUMBER(M201:AD201),
                    IF(
                        M$5:AD$5=2,
                        M201:AD201,
                        ""),
                    ""))
            ),
            IF(
                Parameters!$D$17=1,
                IFERROR(
                    IF(
                        OR(
                            IF(
                                ISNUMBER(M201:AD201),
                                IF(
                                    M$5:AD$5=1,
                                    M201:AD201,
                                    ""),
                                "")
                            =0),
                        0,
                        GEOMEAN(IF(
                            ISNUMBER(M201:AD201),
                            IF(
                                M$5:AD$5=1,
                                M201:AD201,
                                ""),
                            ""))
                    ),
                    IF(
                        OR(IF(
                            ISNUMBER(M201:AD201),
                            IF(
                                M$5:AD$5=2,
                                M201:AD201,
                                ""),
                            "")
                            =0),
                        0,
                        GEOMEAN(IF(
                            ISNUMBER(M201:AD201),
                            IF(
                                M$5:AD$5=2,
                                M201:AD201,
                                ""),
                            "")))
                )
            )
        )
    )
)</f>
        <v>0</v>
      </c>
      <c r="J201" s="242">
        <v>44778</v>
      </c>
      <c r="K201" s="242">
        <v>45272</v>
      </c>
      <c r="L201" s="91" t="s">
        <v>328</v>
      </c>
      <c r="M201" s="192">
        <v>10</v>
      </c>
      <c r="N201" s="192">
        <v>3.4662197918504098</v>
      </c>
      <c r="O201" s="192" t="s">
        <v>409</v>
      </c>
      <c r="P201" s="192">
        <v>0</v>
      </c>
      <c r="Q201" s="192" t="s">
        <v>409</v>
      </c>
      <c r="R201" s="192">
        <v>0</v>
      </c>
      <c r="S201" s="192" t="s">
        <v>409</v>
      </c>
      <c r="T201" s="192" t="s">
        <v>623</v>
      </c>
      <c r="U201" s="192">
        <v>77.5</v>
      </c>
      <c r="V201" s="192" t="s">
        <v>409</v>
      </c>
      <c r="W201" s="192" t="s">
        <v>409</v>
      </c>
      <c r="X201" s="192" t="s">
        <v>409</v>
      </c>
      <c r="Y201" s="192">
        <v>-0.14285714285714199</v>
      </c>
      <c r="Z201" s="192" t="s">
        <v>409</v>
      </c>
      <c r="AA201" s="181"/>
      <c r="AB201" s="181"/>
      <c r="AC201" s="181"/>
      <c r="AD201" s="181"/>
      <c r="AE201" s="181" t="str">
        <f>IFERROR(INDEX('Data Dictionary'!$I$8:$I$39,MATCH(AE7,'Data Dictionary'!$K$8:$K$39,0)),"")</f>
        <v/>
      </c>
      <c r="AF201" s="181" t="str">
        <f>IFERROR(INDEX('Data Dictionary'!$I$8:$I$34,MATCH(AF7,'Data Dictionary'!$M$8:$M$34,0)),"")</f>
        <v/>
      </c>
      <c r="AG201" s="181" t="str">
        <f>IFERROR(INDEX('Data Dictionary'!$I$8:$I$34,MATCH(AG7,'Data Dictionary'!$M$8:$M$34,0)),"")</f>
        <v/>
      </c>
      <c r="AH201" s="181" t="str">
        <f>IFERROR(INDEX('Data Dictionary'!$I$8:$I$34,MATCH(AH7,'Data Dictionary'!$M$8:$M$34,0)),"")</f>
        <v/>
      </c>
      <c r="AI201" s="81"/>
      <c r="AJ201" s="81"/>
      <c r="AK201" s="81"/>
      <c r="AL201" s="81"/>
      <c r="AM201" s="81"/>
      <c r="AN201" s="81"/>
      <c r="AO201" s="81"/>
      <c r="AP201" s="81"/>
      <c r="AQ201" s="81"/>
      <c r="AR201" s="81"/>
    </row>
    <row r="202" spans="1:44" x14ac:dyDescent="0.2">
      <c r="A202" s="84">
        <v>195</v>
      </c>
      <c r="B202" s="84" t="str">
        <f ca="1"/>
        <v>Tonga</v>
      </c>
      <c r="C202" s="84" t="str">
        <f ca="1"/>
        <v>TON</v>
      </c>
      <c r="D202" s="84" t="str">
        <f ca="1"/>
        <v>EAS           East Asia &amp; Pacific</v>
      </c>
      <c r="E202" s="84" t="str">
        <f ca="1"/>
        <v>IDA</v>
      </c>
      <c r="F202" s="190" t="str">
        <f t="shared" ca="1" si="15"/>
        <v/>
      </c>
      <c r="G202" s="80">
        <f>IF(Parameters!$D$21 = 1, MAX(H202, I202),
IF(Parameters!$D$22 = 1, AVERAGE(H202,I202),
IF(Parameters!$D$23 = 1, IF(ISERROR(H202), I202, IFERROR(GEOMEAN(H202, I202), 0)),
IF(Parameters!$D$24, IF(AND(H202=10,I202=10),10,0),
IF(Parameters!$D$25, IF(AND(H202&gt;=7,I202&gt;=7),10,0),
IF(Parameters!$D$26, IF(AND(H202&gt;=7,I202&gt;=7), 10, IF(OR(AND(H202&gt;=7,I202&gt;=5),AND(H202&gt;=5,I202&gt;=7)),6,0)),
IF(Parameters!$D$27, IF(AND(H202&gt;=10,I202&gt;=10), 10, IF(OR(AND(H202&gt;=10,I202&gt;=5),AND(H202&gt;=5,I202&gt;=10)),6,0)),"no method")))))))</f>
        <v>0</v>
      </c>
      <c r="H202" s="80" cm="1">
        <f t="array" ref="H202">IF(
    SUM(IF(
            ISNUMBER(
                IF(
                    $M$4:$AD$4,
                    (M202:AD202),
                    "")),
            1,
            0))
        =0,
    NA(),
    IF(
        Parameters!$D$15=1,
        IF(
            SUM(--(ISNUMBER(IF($M$4:$AD$4=1,(M202:AD202),""))))&gt;0,
            MAX(IF(
                ISNUMBER(M202:AD202),
                IF(
                    M$4:AD$4=1,
                    M202:AD202,
                    ""),
                "")),
            MAX(IF(
                ISNUMBER(M202:AD202),
                IF(
                    M$4:AD$4=2,
                    M202:AD202,
                    ""),
                ""))
        ),
        IF(
            Parameters!$D$16=1,
            IFERROR(
                AVERAGE(IF(
                    ISNUMBER(M202:AD202),
                    IF(
                        M$4:AD$4=1,
                        M202:AD202,
                        ""),
                    "")),
                AVERAGE(IF(
                    ISNUMBER(M202:AD202),
                    IF(
                        M$4:AD$4=2,
                        M202:AD202,
                        ""),
                    ""))
            ),
            IF(
                Parameters!$D$17=1,
                IFERROR(
                    IF(
                        OR(
                            IF(
                                ISNUMBER(M202:AD202),
                                IF(
                                    M$4:AD$4=1,
                                    M202:AD202,
                                    ""),
                                "")
                            =0),
                        0,
                        GEOMEAN(IF(
                            ISNUMBER(M202:AD202),
                            IF(
                                M$4:AD$4=1,
                                M202:AD202,
                                ""),
                            ""))
                    ),
                    IF(
                        OR(IF(
                            ISNUMBER(M202:AD202),
                            IF(
                                M$4:AD$4=2,
                                M202:AD202,
                                ""),
                            "")
                            =0),
                        0,
                        GEOMEAN(IF(
                            ISNUMBER(M202:AD202),
                            IF(
                                M$4:AD$4=2,
                                M202:AD202,
                                ""),
                            "")))
                )
            )
        )
    )
)</f>
        <v>0</v>
      </c>
      <c r="I202" s="191" cm="1">
        <f t="array" ref="I202">IF(
    SUM(IF(
            ISNUMBER(
                IF(
                    $M$5:$AD$5,
                    (M202:AD202),
                    "")),
            1,
            0))
        =0,
    NA(),
    IF(
        Parameters!$D$15=1,
        IF(
            SUM(--(ISNUMBER(IF($M$5:$AD$5=1,(M202:AD202),""))))&gt;0,
            MAX(IF(
                ISNUMBER(M202:AD202),
                IF(
                    M$5:AD$5=1,
                    M202:AD202,
                    ""),
                "")),
            MAX(IF(
                ISNUMBER(M202:AD202),
                IF(
                    M$5:AD$5=2,
                    M202:AD202,
                    ""),
                ""))
        ),
        IF(
            Parameters!$D$16=1,
            IFERROR(
                AVERAGE(IF(
                    ISNUMBER(M202:AD202),
                    IF(
                        M$5:AD$5=1,
                        M202:AD202,
                        ""),
                    "")),
                AVERAGE(IF(
                    ISNUMBER(M202:AD202),
                    IF(
                        M$5:AD$5=2,
                        M202:AD202,
                        ""),
                    ""))
            ),
            IF(
                Parameters!$D$17=1,
                IFERROR(
                    IF(
                        OR(
                            IF(
                                ISNUMBER(M202:AD202),
                                IF(
                                    M$5:AD$5=1,
                                    M202:AD202,
                                    ""),
                                "")
                            =0),
                        0,
                        GEOMEAN(IF(
                            ISNUMBER(M202:AD202),
                            IF(
                                M$5:AD$5=1,
                                M202:AD202,
                                ""),
                            ""))
                    ),
                    IF(
                        OR(IF(
                            ISNUMBER(M202:AD202),
                            IF(
                                M$5:AD$5=2,
                                M202:AD202,
                                ""),
                            "")
                            =0),
                        0,
                        GEOMEAN(IF(
                            ISNUMBER(M202:AD202),
                            IF(
                                M$5:AD$5=2,
                                M202:AD202,
                                ""),
                            "")))
                )
            )
        )
    )
)</f>
        <v>0</v>
      </c>
      <c r="J202" s="242">
        <v>44753</v>
      </c>
      <c r="K202" s="242">
        <v>44753</v>
      </c>
      <c r="L202" s="91" t="s">
        <v>330</v>
      </c>
      <c r="M202" s="192">
        <v>0</v>
      </c>
      <c r="N202" s="192" t="s">
        <v>409</v>
      </c>
      <c r="O202" s="192" t="s">
        <v>409</v>
      </c>
      <c r="P202" s="192">
        <v>0</v>
      </c>
      <c r="Q202" s="192" t="s">
        <v>409</v>
      </c>
      <c r="R202" s="192" t="s">
        <v>409</v>
      </c>
      <c r="S202" s="192" t="s">
        <v>409</v>
      </c>
      <c r="T202" s="192" t="s">
        <v>409</v>
      </c>
      <c r="U202" s="192" t="s">
        <v>409</v>
      </c>
      <c r="V202" s="192" t="s">
        <v>409</v>
      </c>
      <c r="W202" s="192" t="s">
        <v>409</v>
      </c>
      <c r="X202" s="192" t="s">
        <v>409</v>
      </c>
      <c r="Y202" s="192" t="s">
        <v>409</v>
      </c>
      <c r="Z202" s="192" t="s">
        <v>409</v>
      </c>
      <c r="AA202" s="194"/>
      <c r="AB202" s="194"/>
      <c r="AC202" s="181"/>
      <c r="AD202" s="181"/>
      <c r="AE202" s="181" t="str">
        <f>IFERROR(INDEX('Data Dictionary'!$J$8:$J$39,MATCH(AE7,'Data Dictionary'!$K$8:$K$39,0)),"")</f>
        <v/>
      </c>
      <c r="AF202" s="181" t="str">
        <f>IFERROR(INDEX('Data Dictionary'!$J$8:$J$34,MATCH(AF7,'Data Dictionary'!$M$8:$M$34,0)),"")</f>
        <v/>
      </c>
      <c r="AG202" s="181" t="str">
        <f>IFERROR(INDEX('Data Dictionary'!$J$8:$J$34,MATCH(AG7,'Data Dictionary'!$M$8:$M$34,0)),"")</f>
        <v/>
      </c>
      <c r="AH202" s="181" t="str">
        <f>IFERROR(INDEX('Data Dictionary'!$J$8:$J$34,MATCH(AH7,'Data Dictionary'!$M$8:$M$34,0)),"")</f>
        <v/>
      </c>
      <c r="AI202" s="81"/>
      <c r="AJ202" s="81"/>
      <c r="AK202" s="81"/>
      <c r="AL202" s="81"/>
      <c r="AM202" s="81"/>
      <c r="AN202" s="81"/>
      <c r="AO202" s="81"/>
      <c r="AP202" s="81"/>
      <c r="AQ202" s="81"/>
      <c r="AR202" s="81"/>
    </row>
    <row r="203" spans="1:44" x14ac:dyDescent="0.2">
      <c r="A203" s="84">
        <v>196</v>
      </c>
      <c r="B203" s="84" t="str">
        <f ca="1"/>
        <v>Trinidad and Tobago</v>
      </c>
      <c r="C203" s="84" t="str">
        <f ca="1"/>
        <v>TTO</v>
      </c>
      <c r="D203" s="84" t="str">
        <f ca="1"/>
        <v>LCN           Latin America &amp; Caribbean</v>
      </c>
      <c r="E203" s="84" t="str">
        <f ca="1"/>
        <v>IBRD</v>
      </c>
      <c r="F203" s="190" t="str">
        <f t="shared" ca="1" si="15"/>
        <v/>
      </c>
      <c r="G203" s="80">
        <f>IF(Parameters!$D$21 = 1, MAX(H203, I203),
IF(Parameters!$D$22 = 1, AVERAGE(H203,I203),
IF(Parameters!$D$23 = 1, IF(ISERROR(H203), I203, IFERROR(GEOMEAN(H203, I203), 0)),
IF(Parameters!$D$24, IF(AND(H203=10,I203=10),10,0),
IF(Parameters!$D$25, IF(AND(H203&gt;=7,I203&gt;=7),10,0),
IF(Parameters!$D$26, IF(AND(H203&gt;=7,I203&gt;=7), 10, IF(OR(AND(H203&gt;=7,I203&gt;=5),AND(H203&gt;=5,I203&gt;=7)),6,0)),
IF(Parameters!$D$27, IF(AND(H203&gt;=10,I203&gt;=10), 10, IF(OR(AND(H203&gt;=10,I203&gt;=5),AND(H203&gt;=5,I203&gt;=10)),6,0)),"no method")))))))</f>
        <v>0</v>
      </c>
      <c r="H203" s="80" cm="1">
        <f t="array" ref="H203">IF(
    SUM(IF(
            ISNUMBER(
                IF(
                    $M$4:$AD$4,
                    (M203:AD203),
                    "")),
            1,
            0))
        =0,
    NA(),
    IF(
        Parameters!$D$15=1,
        IF(
            SUM(--(ISNUMBER(IF($M$4:$AD$4=1,(M203:AD203),""))))&gt;0,
            MAX(IF(
                ISNUMBER(M203:AD203),
                IF(
                    M$4:AD$4=1,
                    M203:AD203,
                    ""),
                "")),
            MAX(IF(
                ISNUMBER(M203:AD203),
                IF(
                    M$4:AD$4=2,
                    M203:AD203,
                    ""),
                ""))
        ),
        IF(
            Parameters!$D$16=1,
            IFERROR(
                AVERAGE(IF(
                    ISNUMBER(M203:AD203),
                    IF(
                        M$4:AD$4=1,
                        M203:AD203,
                        ""),
                    "")),
                AVERAGE(IF(
                    ISNUMBER(M203:AD203),
                    IF(
                        M$4:AD$4=2,
                        M203:AD203,
                        ""),
                    ""))
            ),
            IF(
                Parameters!$D$17=1,
                IFERROR(
                    IF(
                        OR(
                            IF(
                                ISNUMBER(M203:AD203),
                                IF(
                                    M$4:AD$4=1,
                                    M203:AD203,
                                    ""),
                                "")
                            =0),
                        0,
                        GEOMEAN(IF(
                            ISNUMBER(M203:AD203),
                            IF(
                                M$4:AD$4=1,
                                M203:AD203,
                                ""),
                            ""))
                    ),
                    IF(
                        OR(IF(
                            ISNUMBER(M203:AD203),
                            IF(
                                M$4:AD$4=2,
                                M203:AD203,
                                ""),
                            "")
                            =0),
                        0,
                        GEOMEAN(IF(
                            ISNUMBER(M203:AD203),
                            IF(
                                M$4:AD$4=2,
                                M203:AD203,
                                ""),
                            "")))
                )
            )
        )
    )
)</f>
        <v>0</v>
      </c>
      <c r="I203" s="191" cm="1">
        <f t="array" ref="I203">IF(
    SUM(IF(
            ISNUMBER(
                IF(
                    $M$5:$AD$5,
                    (M203:AD203),
                    "")),
            1,
            0))
        =0,
    NA(),
    IF(
        Parameters!$D$15=1,
        IF(
            SUM(--(ISNUMBER(IF($M$5:$AD$5=1,(M203:AD203),""))))&gt;0,
            MAX(IF(
                ISNUMBER(M203:AD203),
                IF(
                    M$5:AD$5=1,
                    M203:AD203,
                    ""),
                "")),
            MAX(IF(
                ISNUMBER(M203:AD203),
                IF(
                    M$5:AD$5=2,
                    M203:AD203,
                    ""),
                ""))
        ),
        IF(
            Parameters!$D$16=1,
            IFERROR(
                AVERAGE(IF(
                    ISNUMBER(M203:AD203),
                    IF(
                        M$5:AD$5=1,
                        M203:AD203,
                        ""),
                    "")),
                AVERAGE(IF(
                    ISNUMBER(M203:AD203),
                    IF(
                        M$5:AD$5=2,
                        M203:AD203,
                        ""),
                    ""))
            ),
            IF(
                Parameters!$D$17=1,
                IFERROR(
                    IF(
                        OR(
                            IF(
                                ISNUMBER(M203:AD203),
                                IF(
                                    M$5:AD$5=1,
                                    M203:AD203,
                                    ""),
                                "")
                            =0),
                        0,
                        GEOMEAN(IF(
                            ISNUMBER(M203:AD203),
                            IF(
                                M$5:AD$5=1,
                                M203:AD203,
                                ""),
                            ""))
                    ),
                    IF(
                        OR(IF(
                            ISNUMBER(M203:AD203),
                            IF(
                                M$5:AD$5=2,
                                M203:AD203,
                                ""),
                            "")
                            =0),
                        0,
                        GEOMEAN(IF(
                            ISNUMBER(M203:AD203),
                            IF(
                                M$5:AD$5=2,
                                M203:AD203,
                                ""),
                            "")))
                )
            )
        )
    )
)</f>
        <v>10</v>
      </c>
      <c r="J203" s="242">
        <v>45103</v>
      </c>
      <c r="K203" s="242">
        <v>45259</v>
      </c>
      <c r="L203" s="91" t="s">
        <v>332</v>
      </c>
      <c r="M203" s="192">
        <v>0</v>
      </c>
      <c r="N203" s="192">
        <v>0</v>
      </c>
      <c r="O203" s="192">
        <v>10</v>
      </c>
      <c r="P203" s="192">
        <v>0</v>
      </c>
      <c r="Q203" s="192" t="s">
        <v>409</v>
      </c>
      <c r="R203" s="192">
        <v>5.3571428571428497</v>
      </c>
      <c r="S203" s="192">
        <v>0</v>
      </c>
      <c r="T203" s="192" t="s">
        <v>409</v>
      </c>
      <c r="U203" s="192">
        <v>52.9</v>
      </c>
      <c r="V203" s="192">
        <v>1.04920702173644</v>
      </c>
      <c r="W203" s="192" t="s">
        <v>409</v>
      </c>
      <c r="X203" s="192" t="s">
        <v>409</v>
      </c>
      <c r="Y203" s="192">
        <v>0.107142857142857</v>
      </c>
      <c r="Z203" s="192">
        <v>-21.235521235521201</v>
      </c>
      <c r="AA203" s="194"/>
      <c r="AB203" s="194"/>
      <c r="AC203" s="80"/>
      <c r="AD203" s="80"/>
      <c r="AE203" s="80"/>
      <c r="AF203" s="80"/>
      <c r="AG203" s="80"/>
      <c r="AH203" s="80"/>
      <c r="AI203" s="81"/>
      <c r="AJ203" s="81"/>
      <c r="AK203" s="81"/>
      <c r="AL203" s="81"/>
      <c r="AM203" s="81"/>
      <c r="AN203" s="81"/>
      <c r="AO203" s="81"/>
      <c r="AP203" s="81"/>
      <c r="AQ203" s="81"/>
      <c r="AR203" s="81"/>
    </row>
    <row r="204" spans="1:44" x14ac:dyDescent="0.2">
      <c r="A204" s="84">
        <v>197</v>
      </c>
      <c r="B204" s="84" t="str">
        <f ca="1"/>
        <v>Tunisia</v>
      </c>
      <c r="C204" s="84" t="str">
        <f ca="1"/>
        <v>TUN</v>
      </c>
      <c r="D204" s="84" t="str">
        <f ca="1"/>
        <v>MEA           Middle East &amp; North Africa</v>
      </c>
      <c r="E204" s="84" t="str">
        <f ca="1"/>
        <v>IBRD</v>
      </c>
      <c r="F204" s="190" t="str">
        <f t="shared" ca="1" si="15"/>
        <v/>
      </c>
      <c r="G204" s="80">
        <f>IF(Parameters!$D$21 = 1, MAX(H204, I204),
IF(Parameters!$D$22 = 1, AVERAGE(H204,I204),
IF(Parameters!$D$23 = 1, IF(ISERROR(H204), I204, IFERROR(GEOMEAN(H204, I204), 0)),
IF(Parameters!$D$24, IF(AND(H204=10,I204=10),10,0),
IF(Parameters!$D$25, IF(AND(H204&gt;=7,I204&gt;=7),10,0),
IF(Parameters!$D$26, IF(AND(H204&gt;=7,I204&gt;=7), 10, IF(OR(AND(H204&gt;=7,I204&gt;=5),AND(H204&gt;=5,I204&gt;=7)),6,0)),
IF(Parameters!$D$27, IF(AND(H204&gt;=10,I204&gt;=10), 10, IF(OR(AND(H204&gt;=10,I204&gt;=5),AND(H204&gt;=5,I204&gt;=10)),6,0)),"no method")))))))</f>
        <v>0</v>
      </c>
      <c r="H204" s="80" cm="1">
        <f t="array" ref="H204">IF(
    SUM(IF(
            ISNUMBER(
                IF(
                    $M$4:$AD$4,
                    (M204:AD204),
                    "")),
            1,
            0))
        =0,
    NA(),
    IF(
        Parameters!$D$15=1,
        IF(
            SUM(--(ISNUMBER(IF($M$4:$AD$4=1,(M204:AD204),""))))&gt;0,
            MAX(IF(
                ISNUMBER(M204:AD204),
                IF(
                    M$4:AD$4=1,
                    M204:AD204,
                    ""),
                "")),
            MAX(IF(
                ISNUMBER(M204:AD204),
                IF(
                    M$4:AD$4=2,
                    M204:AD204,
                    ""),
                ""))
        ),
        IF(
            Parameters!$D$16=1,
            IFERROR(
                AVERAGE(IF(
                    ISNUMBER(M204:AD204),
                    IF(
                        M$4:AD$4=1,
                        M204:AD204,
                        ""),
                    "")),
                AVERAGE(IF(
                    ISNUMBER(M204:AD204),
                    IF(
                        M$4:AD$4=2,
                        M204:AD204,
                        ""),
                    ""))
            ),
            IF(
                Parameters!$D$17=1,
                IFERROR(
                    IF(
                        OR(
                            IF(
                                ISNUMBER(M204:AD204),
                                IF(
                                    M$4:AD$4=1,
                                    M204:AD204,
                                    ""),
                                "")
                            =0),
                        0,
                        GEOMEAN(IF(
                            ISNUMBER(M204:AD204),
                            IF(
                                M$4:AD$4=1,
                                M204:AD204,
                                ""),
                            ""))
                    ),
                    IF(
                        OR(IF(
                            ISNUMBER(M204:AD204),
                            IF(
                                M$4:AD$4=2,
                                M204:AD204,
                                ""),
                            "")
                            =0),
                        0,
                        GEOMEAN(IF(
                            ISNUMBER(M204:AD204),
                            IF(
                                M$4:AD$4=2,
                                M204:AD204,
                                ""),
                            "")))
                )
            )
        )
    )
)</f>
        <v>1.01869818310107</v>
      </c>
      <c r="I204" s="191" cm="1">
        <f t="array" ref="I204">IF(
    SUM(IF(
            ISNUMBER(
                IF(
                    $M$5:$AD$5,
                    (M204:AD204),
                    "")),
            1,
            0))
        =0,
    NA(),
    IF(
        Parameters!$D$15=1,
        IF(
            SUM(--(ISNUMBER(IF($M$5:$AD$5=1,(M204:AD204),""))))&gt;0,
            MAX(IF(
                ISNUMBER(M204:AD204),
                IF(
                    M$5:AD$5=1,
                    M204:AD204,
                    ""),
                "")),
            MAX(IF(
                ISNUMBER(M204:AD204),
                IF(
                    M$5:AD$5=2,
                    M204:AD204,
                    ""),
                ""))
        ),
        IF(
            Parameters!$D$16=1,
            IFERROR(
                AVERAGE(IF(
                    ISNUMBER(M204:AD204),
                    IF(
                        M$5:AD$5=1,
                        M204:AD204,
                        ""),
                    "")),
                AVERAGE(IF(
                    ISNUMBER(M204:AD204),
                    IF(
                        M$5:AD$5=2,
                        M204:AD204,
                        ""),
                    ""))
            ),
            IF(
                Parameters!$D$17=1,
                IFERROR(
                    IF(
                        OR(
                            IF(
                                ISNUMBER(M204:AD204),
                                IF(
                                    M$5:AD$5=1,
                                    M204:AD204,
                                    ""),
                                "")
                            =0),
                        0,
                        GEOMEAN(IF(
                            ISNUMBER(M204:AD204),
                            IF(
                                M$5:AD$5=1,
                                M204:AD204,
                                ""),
                            ""))
                    ),
                    IF(
                        OR(IF(
                            ISNUMBER(M204:AD204),
                            IF(
                                M$5:AD$5=2,
                                M204:AD204,
                                ""),
                            "")
                            =0),
                        0,
                        GEOMEAN(IF(
                            ISNUMBER(M204:AD204),
                            IF(
                                M$5:AD$5=2,
                                M204:AD204,
                                ""),
                            "")))
                )
            )
        )
    )
)</f>
        <v>0</v>
      </c>
      <c r="J204" s="242">
        <v>45103</v>
      </c>
      <c r="K204" s="242">
        <v>45142</v>
      </c>
      <c r="L204" s="91" t="s">
        <v>334</v>
      </c>
      <c r="M204" s="192">
        <v>0</v>
      </c>
      <c r="N204" s="192">
        <v>1.01869818310107</v>
      </c>
      <c r="O204" s="192" t="s">
        <v>409</v>
      </c>
      <c r="P204" s="192">
        <v>0</v>
      </c>
      <c r="Q204" s="192" t="s">
        <v>409</v>
      </c>
      <c r="R204" s="192">
        <v>0</v>
      </c>
      <c r="S204" s="192">
        <v>0</v>
      </c>
      <c r="T204" s="192" t="s">
        <v>409</v>
      </c>
      <c r="U204" s="192">
        <v>66.400000000000006</v>
      </c>
      <c r="V204" s="192" t="s">
        <v>409</v>
      </c>
      <c r="W204" s="192" t="s">
        <v>409</v>
      </c>
      <c r="X204" s="192" t="s">
        <v>409</v>
      </c>
      <c r="Y204" s="192">
        <v>0</v>
      </c>
      <c r="Z204" s="192">
        <v>-100</v>
      </c>
      <c r="AA204" s="80"/>
      <c r="AB204" s="80"/>
      <c r="AC204" s="80"/>
      <c r="AD204" s="80"/>
      <c r="AE204" s="80"/>
      <c r="AF204" s="80"/>
      <c r="AG204" s="80"/>
      <c r="AH204" s="80"/>
      <c r="AI204" s="81"/>
      <c r="AJ204" s="81"/>
      <c r="AK204" s="81"/>
      <c r="AL204" s="81"/>
      <c r="AM204" s="81"/>
      <c r="AN204" s="81"/>
      <c r="AO204" s="81"/>
      <c r="AP204" s="81"/>
      <c r="AQ204" s="81"/>
      <c r="AR204" s="81"/>
    </row>
    <row r="205" spans="1:44" x14ac:dyDescent="0.2">
      <c r="A205" s="84">
        <v>198</v>
      </c>
      <c r="B205" s="84" t="str">
        <f ca="1"/>
        <v>Türkiye</v>
      </c>
      <c r="C205" s="84" t="str">
        <f ca="1"/>
        <v>TUR</v>
      </c>
      <c r="D205" s="84" t="str">
        <f ca="1"/>
        <v>ECS           Europe &amp; Central Asia</v>
      </c>
      <c r="E205" s="84" t="str">
        <f ca="1"/>
        <v>IBRD</v>
      </c>
      <c r="F205" s="190" t="str">
        <f t="shared" ca="1" si="15"/>
        <v/>
      </c>
      <c r="G205" s="80">
        <f>IF(Parameters!$D$21 = 1, MAX(H205, I205),
IF(Parameters!$D$22 = 1, AVERAGE(H205,I205),
IF(Parameters!$D$23 = 1, IF(ISERROR(H205), I205, IFERROR(GEOMEAN(H205, I205), 0)),
IF(Parameters!$D$24, IF(AND(H205=10,I205=10),10,0),
IF(Parameters!$D$25, IF(AND(H205&gt;=7,I205&gt;=7),10,0),
IF(Parameters!$D$26, IF(AND(H205&gt;=7,I205&gt;=7), 10, IF(OR(AND(H205&gt;=7,I205&gt;=5),AND(H205&gt;=5,I205&gt;=7)),6,0)),
IF(Parameters!$D$27, IF(AND(H205&gt;=10,I205&gt;=10), 10, IF(OR(AND(H205&gt;=10,I205&gt;=5),AND(H205&gt;=5,I205&gt;=10)),6,0)),"no method")))))))</f>
        <v>0</v>
      </c>
      <c r="H205" s="80" cm="1">
        <f t="array" ref="H205">IF(
    SUM(IF(
            ISNUMBER(
                IF(
                    $M$4:$AD$4,
                    (M205:AD205),
                    "")),
            1,
            0))
        =0,
    NA(),
    IF(
        Parameters!$D$15=1,
        IF(
            SUM(--(ISNUMBER(IF($M$4:$AD$4=1,(M205:AD205),""))))&gt;0,
            MAX(IF(
                ISNUMBER(M205:AD205),
                IF(
                    M$4:AD$4=1,
                    M205:AD205,
                    ""),
                "")),
            MAX(IF(
                ISNUMBER(M205:AD205),
                IF(
                    M$4:AD$4=2,
                    M205:AD205,
                    ""),
                ""))
        ),
        IF(
            Parameters!$D$16=1,
            IFERROR(
                AVERAGE(IF(
                    ISNUMBER(M205:AD205),
                    IF(
                        M$4:AD$4=1,
                        M205:AD205,
                        ""),
                    "")),
                AVERAGE(IF(
                    ISNUMBER(M205:AD205),
                    IF(
                        M$4:AD$4=2,
                        M205:AD205,
                        ""),
                    ""))
            ),
            IF(
                Parameters!$D$17=1,
                IFERROR(
                    IF(
                        OR(
                            IF(
                                ISNUMBER(M205:AD205),
                                IF(
                                    M$4:AD$4=1,
                                    M205:AD205,
                                    ""),
                                "")
                            =0),
                        0,
                        GEOMEAN(IF(
                            ISNUMBER(M205:AD205),
                            IF(
                                M$4:AD$4=1,
                                M205:AD205,
                                ""),
                            ""))
                    ),
                    IF(
                        OR(IF(
                            ISNUMBER(M205:AD205),
                            IF(
                                M$4:AD$4=2,
                                M205:AD205,
                                ""),
                            "")
                            =0),
                        0,
                        GEOMEAN(IF(
                            ISNUMBER(M205:AD205),
                            IF(
                                M$4:AD$4=2,
                                M205:AD205,
                                ""),
                            "")))
                )
            )
        )
    )
)</f>
        <v>4.2820603281001901</v>
      </c>
      <c r="I205" s="191" cm="1">
        <f t="array" ref="I205">IF(
    SUM(IF(
            ISNUMBER(
                IF(
                    $M$5:$AD$5,
                    (M205:AD205),
                    "")),
            1,
            0))
        =0,
    NA(),
    IF(
        Parameters!$D$15=1,
        IF(
            SUM(--(ISNUMBER(IF($M$5:$AD$5=1,(M205:AD205),""))))&gt;0,
            MAX(IF(
                ISNUMBER(M205:AD205),
                IF(
                    M$5:AD$5=1,
                    M205:AD205,
                    ""),
                "")),
            MAX(IF(
                ISNUMBER(M205:AD205),
                IF(
                    M$5:AD$5=2,
                    M205:AD205,
                    ""),
                ""))
        ),
        IF(
            Parameters!$D$16=1,
            IFERROR(
                AVERAGE(IF(
                    ISNUMBER(M205:AD205),
                    IF(
                        M$5:AD$5=1,
                        M205:AD205,
                        ""),
                    "")),
                AVERAGE(IF(
                    ISNUMBER(M205:AD205),
                    IF(
                        M$5:AD$5=2,
                        M205:AD205,
                        ""),
                    ""))
            ),
            IF(
                Parameters!$D$17=1,
                IFERROR(
                    IF(
                        OR(
                            IF(
                                ISNUMBER(M205:AD205),
                                IF(
                                    M$5:AD$5=1,
                                    M205:AD205,
                                    ""),
                                "")
                            =0),
                        0,
                        GEOMEAN(IF(
                            ISNUMBER(M205:AD205),
                            IF(
                                M$5:AD$5=1,
                                M205:AD205,
                                ""),
                            ""))
                    ),
                    IF(
                        OR(IF(
                            ISNUMBER(M205:AD205),
                            IF(
                                M$5:AD$5=2,
                                M205:AD205,
                                ""),
                            "")
                            =0),
                        0,
                        GEOMEAN(IF(
                            ISNUMBER(M205:AD205),
                            IF(
                                M$5:AD$5=2,
                                M205:AD205,
                                ""),
                            "")))
                )
            )
        )
    )
)</f>
        <v>0</v>
      </c>
      <c r="J205" s="242">
        <v>45103</v>
      </c>
      <c r="K205" s="242">
        <v>45271</v>
      </c>
      <c r="L205" s="91" t="s">
        <v>335</v>
      </c>
      <c r="M205" s="192">
        <v>0</v>
      </c>
      <c r="N205" s="192">
        <v>4.2820603281001901</v>
      </c>
      <c r="O205" s="192">
        <v>0</v>
      </c>
      <c r="P205" s="192">
        <v>0</v>
      </c>
      <c r="Q205" s="192" t="s">
        <v>409</v>
      </c>
      <c r="R205" s="192">
        <v>0</v>
      </c>
      <c r="S205" s="192">
        <v>0</v>
      </c>
      <c r="T205" s="192" t="s">
        <v>409</v>
      </c>
      <c r="U205" s="192">
        <v>81.2</v>
      </c>
      <c r="V205" s="192">
        <v>-0.70484293498165196</v>
      </c>
      <c r="W205" s="192" t="s">
        <v>409</v>
      </c>
      <c r="X205" s="192" t="s">
        <v>409</v>
      </c>
      <c r="Y205" s="192">
        <v>0</v>
      </c>
      <c r="Z205" s="192">
        <v>-82.352941176470495</v>
      </c>
      <c r="AA205" s="80"/>
      <c r="AB205" s="80"/>
      <c r="AC205" s="80"/>
      <c r="AD205" s="80"/>
      <c r="AE205" s="80"/>
      <c r="AF205" s="80"/>
      <c r="AG205" s="80"/>
      <c r="AH205" s="80"/>
      <c r="AI205" s="81"/>
      <c r="AJ205" s="81"/>
      <c r="AK205" s="81"/>
      <c r="AL205" s="81"/>
      <c r="AM205" s="81"/>
      <c r="AN205" s="81"/>
      <c r="AO205" s="81"/>
      <c r="AP205" s="81"/>
      <c r="AQ205" s="81"/>
      <c r="AR205" s="81"/>
    </row>
    <row r="206" spans="1:44" x14ac:dyDescent="0.2">
      <c r="A206" s="84">
        <v>199</v>
      </c>
      <c r="B206" s="35" t="str">
        <f ca="1"/>
        <v>Tuvalu</v>
      </c>
      <c r="C206" s="35" t="str">
        <f ca="1"/>
        <v>TUV</v>
      </c>
      <c r="D206" s="35" t="str">
        <f ca="1"/>
        <v>EAS           East Asia &amp; Pacific</v>
      </c>
      <c r="E206" s="35" t="str">
        <f ca="1"/>
        <v>IDA</v>
      </c>
      <c r="F206" s="190" t="str">
        <f t="shared" ca="1" si="15"/>
        <v/>
      </c>
      <c r="G206" s="80">
        <f>IF(Parameters!$D$21 = 1, MAX(H206, I206),
IF(Parameters!$D$22 = 1, AVERAGE(H206,I206),
IF(Parameters!$D$23 = 1, IF(ISERROR(H206), I206, IFERROR(GEOMEAN(H206, I206), 0)),
IF(Parameters!$D$24, IF(AND(H206=10,I206=10),10,0),
IF(Parameters!$D$25, IF(AND(H206&gt;=7,I206&gt;=7),10,0),
IF(Parameters!$D$26, IF(AND(H206&gt;=7,I206&gt;=7), 10, IF(OR(AND(H206&gt;=7,I206&gt;=5),AND(H206&gt;=5,I206&gt;=7)),6,0)),
IF(Parameters!$D$27, IF(AND(H206&gt;=10,I206&gt;=10), 10, IF(OR(AND(H206&gt;=10,I206&gt;=5),AND(H206&gt;=5,I206&gt;=10)),6,0)),"no method")))))))</f>
        <v>0</v>
      </c>
      <c r="H206" s="80" cm="1">
        <f t="array" ref="H206">IF(
    SUM(IF(
            ISNUMBER(
                IF(
                    $M$4:$AD$4,
                    (M206:AD206),
                    "")),
            1,
            0))
        =0,
    NA(),
    IF(
        Parameters!$D$15=1,
        IF(
            SUM(--(ISNUMBER(IF($M$4:$AD$4=1,(M206:AD206),""))))&gt;0,
            MAX(IF(
                ISNUMBER(M206:AD206),
                IF(
                    M$4:AD$4=1,
                    M206:AD206,
                    ""),
                "")),
            MAX(IF(
                ISNUMBER(M206:AD206),
                IF(
                    M$4:AD$4=2,
                    M206:AD206,
                    ""),
                ""))
        ),
        IF(
            Parameters!$D$16=1,
            IFERROR(
                AVERAGE(IF(
                    ISNUMBER(M206:AD206),
                    IF(
                        M$4:AD$4=1,
                        M206:AD206,
                        ""),
                    "")),
                AVERAGE(IF(
                    ISNUMBER(M206:AD206),
                    IF(
                        M$4:AD$4=2,
                        M206:AD206,
                        ""),
                    ""))
            ),
            IF(
                Parameters!$D$17=1,
                IFERROR(
                    IF(
                        OR(
                            IF(
                                ISNUMBER(M206:AD206),
                                IF(
                                    M$4:AD$4=1,
                                    M206:AD206,
                                    ""),
                                "")
                            =0),
                        0,
                        GEOMEAN(IF(
                            ISNUMBER(M206:AD206),
                            IF(
                                M$4:AD$4=1,
                                M206:AD206,
                                ""),
                            ""))
                    ),
                    IF(
                        OR(IF(
                            ISNUMBER(M206:AD206),
                            IF(
                                M$4:AD$4=2,
                                M206:AD206,
                                ""),
                            "")
                            =0),
                        0,
                        GEOMEAN(IF(
                            ISNUMBER(M206:AD206),
                            IF(
                                M$4:AD$4=2,
                                M206:AD206,
                                ""),
                            "")))
                )
            )
        )
    )
)</f>
        <v>10</v>
      </c>
      <c r="I206" s="191" cm="1">
        <f t="array" ref="I206">IF(
    SUM(IF(
            ISNUMBER(
                IF(
                    $M$5:$AD$5,
                    (M206:AD206),
                    "")),
            1,
            0))
        =0,
    NA(),
    IF(
        Parameters!$D$15=1,
        IF(
            SUM(--(ISNUMBER(IF($M$5:$AD$5=1,(M206:AD206),""))))&gt;0,
            MAX(IF(
                ISNUMBER(M206:AD206),
                IF(
                    M$5:AD$5=1,
                    M206:AD206,
                    ""),
                "")),
            MAX(IF(
                ISNUMBER(M206:AD206),
                IF(
                    M$5:AD$5=2,
                    M206:AD206,
                    ""),
                ""))
        ),
        IF(
            Parameters!$D$16=1,
            IFERROR(
                AVERAGE(IF(
                    ISNUMBER(M206:AD206),
                    IF(
                        M$5:AD$5=1,
                        M206:AD206,
                        ""),
                    "")),
                AVERAGE(IF(
                    ISNUMBER(M206:AD206),
                    IF(
                        M$5:AD$5=2,
                        M206:AD206,
                        ""),
                    ""))
            ),
            IF(
                Parameters!$D$17=1,
                IFERROR(
                    IF(
                        OR(
                            IF(
                                ISNUMBER(M206:AD206),
                                IF(
                                    M$5:AD$5=1,
                                    M206:AD206,
                                    ""),
                                "")
                            =0),
                        0,
                        GEOMEAN(IF(
                            ISNUMBER(M206:AD206),
                            IF(
                                M$5:AD$5=1,
                                M206:AD206,
                                ""),
                            ""))
                    ),
                    IF(
                        OR(IF(
                            ISNUMBER(M206:AD206),
                            IF(
                                M$5:AD$5=2,
                                M206:AD206,
                                ""),
                            "")
                            =0),
                        0,
                        GEOMEAN(IF(
                            ISNUMBER(M206:AD206),
                            IF(
                                M$5:AD$5=2,
                                M206:AD206,
                                ""),
                            "")))
                )
            )
        )
    )
)</f>
        <v>0</v>
      </c>
      <c r="J206" s="242">
        <v>44778</v>
      </c>
      <c r="K206" s="242" t="s">
        <v>409</v>
      </c>
      <c r="L206" s="91" t="s">
        <v>337</v>
      </c>
      <c r="M206" s="192">
        <v>10</v>
      </c>
      <c r="N206" s="192" t="s">
        <v>409</v>
      </c>
      <c r="O206" s="192" t="s">
        <v>409</v>
      </c>
      <c r="P206" s="192">
        <v>0</v>
      </c>
      <c r="Q206" s="192" t="s">
        <v>409</v>
      </c>
      <c r="R206" s="192" t="s">
        <v>409</v>
      </c>
      <c r="S206" s="192" t="s">
        <v>409</v>
      </c>
      <c r="T206" s="192" t="s">
        <v>623</v>
      </c>
      <c r="U206" s="192" t="s">
        <v>409</v>
      </c>
      <c r="V206" s="192" t="s">
        <v>409</v>
      </c>
      <c r="W206" s="192" t="s">
        <v>409</v>
      </c>
      <c r="X206" s="192" t="s">
        <v>409</v>
      </c>
      <c r="Y206" s="192" t="s">
        <v>409</v>
      </c>
      <c r="Z206" s="192" t="s">
        <v>409</v>
      </c>
    </row>
    <row r="207" spans="1:44" x14ac:dyDescent="0.2">
      <c r="A207" s="84">
        <v>200</v>
      </c>
      <c r="B207" s="35" t="str">
        <f ca="1"/>
        <v>Taiwan, China</v>
      </c>
      <c r="C207" s="35" t="str">
        <f ca="1"/>
        <v>TWN</v>
      </c>
      <c r="D207" s="35" t="str">
        <f ca="1"/>
        <v>EAS           East Asia &amp; Pacific</v>
      </c>
      <c r="E207" s="35" t="str">
        <f ca="1"/>
        <v>NA</v>
      </c>
      <c r="F207" s="190" t="str">
        <f t="shared" ca="1" si="15"/>
        <v/>
      </c>
      <c r="G207" s="80">
        <f>IF(Parameters!$D$21 = 1, MAX(H207, I207),
IF(Parameters!$D$22 = 1, AVERAGE(H207,I207),
IF(Parameters!$D$23 = 1, IF(ISERROR(H207), I207, IFERROR(GEOMEAN(H207, I207), 0)),
IF(Parameters!$D$24, IF(AND(H207=10,I207=10),10,0),
IF(Parameters!$D$25, IF(AND(H207&gt;=7,I207&gt;=7),10,0),
IF(Parameters!$D$26, IF(AND(H207&gt;=7,I207&gt;=7), 10, IF(OR(AND(H207&gt;=7,I207&gt;=5),AND(H207&gt;=5,I207&gt;=7)),6,0)),
IF(Parameters!$D$27, IF(AND(H207&gt;=10,I207&gt;=10), 10, IF(OR(AND(H207&gt;=10,I207&gt;=5),AND(H207&gt;=5,I207&gt;=10)),6,0)),"no method")))))))</f>
        <v>0</v>
      </c>
      <c r="H207" s="80" cm="1">
        <f t="array" ref="H207">IF(
    SUM(IF(
            ISNUMBER(
                IF(
                    $M$4:$AD$4,
                    (M207:AD207),
                    "")),
            1,
            0))
        =0,
    NA(),
    IF(
        Parameters!$D$15=1,
        IF(
            SUM(--(ISNUMBER(IF($M$4:$AD$4=1,(M207:AD207),""))))&gt;0,
            MAX(IF(
                ISNUMBER(M207:AD207),
                IF(
                    M$4:AD$4=1,
                    M207:AD207,
                    ""),
                "")),
            MAX(IF(
                ISNUMBER(M207:AD207),
                IF(
                    M$4:AD$4=2,
                    M207:AD207,
                    ""),
                ""))
        ),
        IF(
            Parameters!$D$16=1,
            IFERROR(
                AVERAGE(IF(
                    ISNUMBER(M207:AD207),
                    IF(
                        M$4:AD$4=1,
                        M207:AD207,
                        ""),
                    "")),
                AVERAGE(IF(
                    ISNUMBER(M207:AD207),
                    IF(
                        M$4:AD$4=2,
                        M207:AD207,
                        ""),
                    ""))
            ),
            IF(
                Parameters!$D$17=1,
                IFERROR(
                    IF(
                        OR(
                            IF(
                                ISNUMBER(M207:AD207),
                                IF(
                                    M$4:AD$4=1,
                                    M207:AD207,
                                    ""),
                                "")
                            =0),
                        0,
                        GEOMEAN(IF(
                            ISNUMBER(M207:AD207),
                            IF(
                                M$4:AD$4=1,
                                M207:AD207,
                                ""),
                            ""))
                    ),
                    IF(
                        OR(IF(
                            ISNUMBER(M207:AD207),
                            IF(
                                M$4:AD$4=2,
                                M207:AD207,
                                ""),
                            "")
                            =0),
                        0,
                        GEOMEAN(IF(
                            ISNUMBER(M207:AD207),
                            IF(
                                M$4:AD$4=2,
                                M207:AD207,
                                ""),
                            "")))
                )
            )
        )
    )
)</f>
        <v>0</v>
      </c>
      <c r="I207" s="191" cm="1">
        <f t="array" ref="I207">IF(
    SUM(IF(
            ISNUMBER(
                IF(
                    $M$5:$AD$5,
                    (M207:AD207),
                    "")),
            1,
            0))
        =0,
    NA(),
    IF(
        Parameters!$D$15=1,
        IF(
            SUM(--(ISNUMBER(IF($M$5:$AD$5=1,(M207:AD207),""))))&gt;0,
            MAX(IF(
                ISNUMBER(M207:AD207),
                IF(
                    M$5:AD$5=1,
                    M207:AD207,
                    ""),
                "")),
            MAX(IF(
                ISNUMBER(M207:AD207),
                IF(
                    M$5:AD$5=2,
                    M207:AD207,
                    ""),
                ""))
        ),
        IF(
            Parameters!$D$16=1,
            IFERROR(
                AVERAGE(IF(
                    ISNUMBER(M207:AD207),
                    IF(
                        M$5:AD$5=1,
                        M207:AD207,
                        ""),
                    "")),
                AVERAGE(IF(
                    ISNUMBER(M207:AD207),
                    IF(
                        M$5:AD$5=2,
                        M207:AD207,
                        ""),
                    ""))
            ),
            IF(
                Parameters!$D$17=1,
                IFERROR(
                    IF(
                        OR(
                            IF(
                                ISNUMBER(M207:AD207),
                                IF(
                                    M$5:AD$5=1,
                                    M207:AD207,
                                    ""),
                                "")
                            =0),
                        0,
                        GEOMEAN(IF(
                            ISNUMBER(M207:AD207),
                            IF(
                                M$5:AD$5=1,
                                M207:AD207,
                                ""),
                            ""))
                    ),
                    IF(
                        OR(IF(
                            ISNUMBER(M207:AD207),
                            IF(
                                M$5:AD$5=2,
                                M207:AD207,
                                ""),
                            "")
                            =0),
                        0,
                        GEOMEAN(IF(
                            ISNUMBER(M207:AD207),
                            IF(
                                M$5:AD$5=2,
                                M207:AD207,
                                ""),
                            "")))
                )
            )
        )
    )
)</f>
        <v>0</v>
      </c>
      <c r="J207" s="242" t="s">
        <v>409</v>
      </c>
      <c r="K207" s="242">
        <v>44887</v>
      </c>
      <c r="L207" s="91" t="s">
        <v>718</v>
      </c>
      <c r="M207" s="192">
        <v>0</v>
      </c>
      <c r="N207" s="192" t="s">
        <v>409</v>
      </c>
      <c r="O207" s="192" t="s">
        <v>409</v>
      </c>
      <c r="P207" s="192">
        <v>0</v>
      </c>
      <c r="Q207" s="192" t="s">
        <v>409</v>
      </c>
      <c r="R207" s="192">
        <v>0</v>
      </c>
      <c r="S207" s="192" t="s">
        <v>409</v>
      </c>
      <c r="T207" s="192" t="s">
        <v>409</v>
      </c>
      <c r="U207" s="192" t="s">
        <v>409</v>
      </c>
      <c r="V207" s="192" t="s">
        <v>409</v>
      </c>
      <c r="W207" s="192" t="s">
        <v>409</v>
      </c>
      <c r="X207" s="192" t="s">
        <v>409</v>
      </c>
      <c r="Y207" s="192">
        <v>0</v>
      </c>
      <c r="Z207" s="192" t="s">
        <v>409</v>
      </c>
    </row>
    <row r="208" spans="1:44" x14ac:dyDescent="0.2">
      <c r="A208" s="84">
        <v>201</v>
      </c>
      <c r="B208" s="35" t="str">
        <f ca="1"/>
        <v>Tanzania</v>
      </c>
      <c r="C208" s="35" t="str">
        <f ca="1"/>
        <v>TZA</v>
      </c>
      <c r="D208" s="35" t="str">
        <f ca="1"/>
        <v>SSF           Sub-Saharan Africa</v>
      </c>
      <c r="E208" s="35" t="str">
        <f ca="1"/>
        <v>IDA</v>
      </c>
      <c r="F208" s="190" t="str">
        <f t="shared" ca="1" si="15"/>
        <v/>
      </c>
      <c r="G208" s="80">
        <f>IF(Parameters!$D$21 = 1, MAX(H208, I208),
IF(Parameters!$D$22 = 1, AVERAGE(H208,I208),
IF(Parameters!$D$23 = 1, IF(ISERROR(H208), I208, IFERROR(GEOMEAN(H208, I208), 0)),
IF(Parameters!$D$24, IF(AND(H208=10,I208=10),10,0),
IF(Parameters!$D$25, IF(AND(H208&gt;=7,I208&gt;=7),10,0),
IF(Parameters!$D$26, IF(AND(H208&gt;=7,I208&gt;=7), 10, IF(OR(AND(H208&gt;=7,I208&gt;=5),AND(H208&gt;=5,I208&gt;=7)),6,0)),
IF(Parameters!$D$27, IF(AND(H208&gt;=10,I208&gt;=10), 10, IF(OR(AND(H208&gt;=10,I208&gt;=5),AND(H208&gt;=5,I208&gt;=10)),6,0)),"no method")))))))</f>
        <v>4.7827193788582134</v>
      </c>
      <c r="H208" s="80" cm="1">
        <f t="array" ref="H208">IF(
    SUM(IF(
            ISNUMBER(
                IF(
                    $M$4:$AD$4,
                    (M208:AD208),
                    "")),
            1,
            0))
        =0,
    NA(),
    IF(
        Parameters!$D$15=1,
        IF(
            SUM(--(ISNUMBER(IF($M$4:$AD$4=1,(M208:AD208),""))))&gt;0,
            MAX(IF(
                ISNUMBER(M208:AD208),
                IF(
                    M$4:AD$4=1,
                    M208:AD208,
                    ""),
                "")),
            MAX(IF(
                ISNUMBER(M208:AD208),
                IF(
                    M$4:AD$4=2,
                    M208:AD208,
                    ""),
                ""))
        ),
        IF(
            Parameters!$D$16=1,
            IFERROR(
                AVERAGE(IF(
                    ISNUMBER(M208:AD208),
                    IF(
                        M$4:AD$4=1,
                        M208:AD208,
                        ""),
                    "")),
                AVERAGE(IF(
                    ISNUMBER(M208:AD208),
                    IF(
                        M$4:AD$4=2,
                        M208:AD208,
                        ""),
                    ""))
            ),
            IF(
                Parameters!$D$17=1,
                IFERROR(
                    IF(
                        OR(
                            IF(
                                ISNUMBER(M208:AD208),
                                IF(
                                    M$4:AD$4=1,
                                    M208:AD208,
                                    ""),
                                "")
                            =0),
                        0,
                        GEOMEAN(IF(
                            ISNUMBER(M208:AD208),
                            IF(
                                M$4:AD$4=1,
                                M208:AD208,
                                ""),
                            ""))
                    ),
                    IF(
                        OR(IF(
                            ISNUMBER(M208:AD208),
                            IF(
                                M$4:AD$4=2,
                                M208:AD208,
                                ""),
                            "")
                            =0),
                        0,
                        GEOMEAN(IF(
                            ISNUMBER(M208:AD208),
                            IF(
                                M$4:AD$4=2,
                                M208:AD208,
                                ""),
                            "")))
                )
            )
        )
    )
)</f>
        <v>3.2677720938436998</v>
      </c>
      <c r="I208" s="191" cm="1">
        <f t="array" ref="I208">IF(
    SUM(IF(
            ISNUMBER(
                IF(
                    $M$5:$AD$5,
                    (M208:AD208),
                    "")),
            1,
            0))
        =0,
    NA(),
    IF(
        Parameters!$D$15=1,
        IF(
            SUM(--(ISNUMBER(IF($M$5:$AD$5=1,(M208:AD208),""))))&gt;0,
            MAX(IF(
                ISNUMBER(M208:AD208),
                IF(
                    M$5:AD$5=1,
                    M208:AD208,
                    ""),
                "")),
            MAX(IF(
                ISNUMBER(M208:AD208),
                IF(
                    M$5:AD$5=2,
                    M208:AD208,
                    ""),
                ""))
        ),
        IF(
            Parameters!$D$16=1,
            IFERROR(
                AVERAGE(IF(
                    ISNUMBER(M208:AD208),
                    IF(
                        M$5:AD$5=1,
                        M208:AD208,
                        ""),
                    "")),
                AVERAGE(IF(
                    ISNUMBER(M208:AD208),
                    IF(
                        M$5:AD$5=2,
                        M208:AD208,
                        ""),
                    ""))
            ),
            IF(
                Parameters!$D$17=1,
                IFERROR(
                    IF(
                        OR(
                            IF(
                                ISNUMBER(M208:AD208),
                                IF(
                                    M$5:AD$5=1,
                                    M208:AD208,
                                    ""),
                                "")
                            =0),
                        0,
                        GEOMEAN(IF(
                            ISNUMBER(M208:AD208),
                            IF(
                                M$5:AD$5=1,
                                M208:AD208,
                                ""),
                            ""))
                    ),
                    IF(
                        OR(IF(
                            ISNUMBER(M208:AD208),
                            IF(
                                M$5:AD$5=2,
                                M208:AD208,
                                ""),
                            "")
                            =0),
                        0,
                        GEOMEAN(IF(
                            ISNUMBER(M208:AD208),
                            IF(
                                M$5:AD$5=2,
                                M208:AD208,
                                ""),
                            "")))
                )
            )
        )
    )
)</f>
        <v>7</v>
      </c>
      <c r="J208" s="242">
        <v>45103</v>
      </c>
      <c r="K208" s="242">
        <v>45271</v>
      </c>
      <c r="L208" s="91" t="s">
        <v>339</v>
      </c>
      <c r="M208" s="192">
        <v>0</v>
      </c>
      <c r="N208" s="192">
        <v>3.2677720938436998</v>
      </c>
      <c r="O208" s="192">
        <v>0</v>
      </c>
      <c r="P208" s="192">
        <v>0</v>
      </c>
      <c r="Q208" s="192" t="s">
        <v>409</v>
      </c>
      <c r="R208" s="192">
        <v>0</v>
      </c>
      <c r="S208" s="192">
        <v>7</v>
      </c>
      <c r="T208" s="192" t="s">
        <v>409</v>
      </c>
      <c r="U208" s="192">
        <v>76.599999999999994</v>
      </c>
      <c r="V208" s="192">
        <v>-0.61544302990252098</v>
      </c>
      <c r="W208" s="192" t="s">
        <v>409</v>
      </c>
      <c r="X208" s="192" t="s">
        <v>409</v>
      </c>
      <c r="Y208" s="192">
        <v>0</v>
      </c>
      <c r="Z208" s="192">
        <v>60</v>
      </c>
    </row>
    <row r="209" spans="1:26" x14ac:dyDescent="0.2">
      <c r="A209" s="84">
        <v>202</v>
      </c>
      <c r="B209" s="35" t="str">
        <f ca="1"/>
        <v>Uganda</v>
      </c>
      <c r="C209" s="35" t="str">
        <f ca="1"/>
        <v>UGA</v>
      </c>
      <c r="D209" s="35" t="str">
        <f ca="1"/>
        <v>SSF           Sub-Saharan Africa</v>
      </c>
      <c r="E209" s="35" t="str">
        <f ca="1"/>
        <v>IDA</v>
      </c>
      <c r="F209" s="190" t="str">
        <f t="shared" ca="1" si="15"/>
        <v/>
      </c>
      <c r="G209" s="80">
        <f>IF(Parameters!$D$21 = 1, MAX(H209, I209),
IF(Parameters!$D$22 = 1, AVERAGE(H209,I209),
IF(Parameters!$D$23 = 1, IF(ISERROR(H209), I209, IFERROR(GEOMEAN(H209, I209), 0)),
IF(Parameters!$D$24, IF(AND(H209=10,I209=10),10,0),
IF(Parameters!$D$25, IF(AND(H209&gt;=7,I209&gt;=7),10,0),
IF(Parameters!$D$26, IF(AND(H209&gt;=7,I209&gt;=7), 10, IF(OR(AND(H209&gt;=7,I209&gt;=5),AND(H209&gt;=5,I209&gt;=7)),6,0)),
IF(Parameters!$D$27, IF(AND(H209&gt;=10,I209&gt;=10), 10, IF(OR(AND(H209&gt;=10,I209&gt;=5),AND(H209&gt;=5,I209&gt;=10)),6,0)),"no method")))))))</f>
        <v>0</v>
      </c>
      <c r="H209" s="80" cm="1">
        <f t="array" ref="H209">IF(
    SUM(IF(
            ISNUMBER(
                IF(
                    $M$4:$AD$4,
                    (M209:AD209),
                    "")),
            1,
            0))
        =0,
    NA(),
    IF(
        Parameters!$D$15=1,
        IF(
            SUM(--(ISNUMBER(IF($M$4:$AD$4=1,(M209:AD209),""))))&gt;0,
            MAX(IF(
                ISNUMBER(M209:AD209),
                IF(
                    M$4:AD$4=1,
                    M209:AD209,
                    ""),
                "")),
            MAX(IF(
                ISNUMBER(M209:AD209),
                IF(
                    M$4:AD$4=2,
                    M209:AD209,
                    ""),
                ""))
        ),
        IF(
            Parameters!$D$16=1,
            IFERROR(
                AVERAGE(IF(
                    ISNUMBER(M209:AD209),
                    IF(
                        M$4:AD$4=1,
                        M209:AD209,
                        ""),
                    "")),
                AVERAGE(IF(
                    ISNUMBER(M209:AD209),
                    IF(
                        M$4:AD$4=2,
                        M209:AD209,
                        ""),
                    ""))
            ),
            IF(
                Parameters!$D$17=1,
                IFERROR(
                    IF(
                        OR(
                            IF(
                                ISNUMBER(M209:AD209),
                                IF(
                                    M$4:AD$4=1,
                                    M209:AD209,
                                    ""),
                                "")
                            =0),
                        0,
                        GEOMEAN(IF(
                            ISNUMBER(M209:AD209),
                            IF(
                                M$4:AD$4=1,
                                M209:AD209,
                                ""),
                            ""))
                    ),
                    IF(
                        OR(IF(
                            ISNUMBER(M209:AD209),
                            IF(
                                M$4:AD$4=2,
                                M209:AD209,
                                ""),
                            "")
                            =0),
                        0,
                        GEOMEAN(IF(
                            ISNUMBER(M209:AD209),
                            IF(
                                M$4:AD$4=2,
                                M209:AD209,
                                ""),
                            "")))
                )
            )
        )
    )
)</f>
        <v>6.5531839830657903</v>
      </c>
      <c r="I209" s="191" cm="1">
        <f t="array" ref="I209">IF(
    SUM(IF(
            ISNUMBER(
                IF(
                    $M$5:$AD$5,
                    (M209:AD209),
                    "")),
            1,
            0))
        =0,
    NA(),
    IF(
        Parameters!$D$15=1,
        IF(
            SUM(--(ISNUMBER(IF($M$5:$AD$5=1,(M209:AD209),""))))&gt;0,
            MAX(IF(
                ISNUMBER(M209:AD209),
                IF(
                    M$5:AD$5=1,
                    M209:AD209,
                    ""),
                "")),
            MAX(IF(
                ISNUMBER(M209:AD209),
                IF(
                    M$5:AD$5=2,
                    M209:AD209,
                    ""),
                ""))
        ),
        IF(
            Parameters!$D$16=1,
            IFERROR(
                AVERAGE(IF(
                    ISNUMBER(M209:AD209),
                    IF(
                        M$5:AD$5=1,
                        M209:AD209,
                        ""),
                    "")),
                AVERAGE(IF(
                    ISNUMBER(M209:AD209),
                    IF(
                        M$5:AD$5=2,
                        M209:AD209,
                        ""),
                    ""))
            ),
            IF(
                Parameters!$D$17=1,
                IFERROR(
                    IF(
                        OR(
                            IF(
                                ISNUMBER(M209:AD209),
                                IF(
                                    M$5:AD$5=1,
                                    M209:AD209,
                                    ""),
                                "")
                            =0),
                        0,
                        GEOMEAN(IF(
                            ISNUMBER(M209:AD209),
                            IF(
                                M$5:AD$5=1,
                                M209:AD209,
                                ""),
                            ""))
                    ),
                    IF(
                        OR(IF(
                            ISNUMBER(M209:AD209),
                            IF(
                                M$5:AD$5=2,
                                M209:AD209,
                                ""),
                            "")
                            =0),
                        0,
                        GEOMEAN(IF(
                            ISNUMBER(M209:AD209),
                            IF(
                                M$5:AD$5=2,
                                M209:AD209,
                                ""),
                            "")))
                )
            )
        )
    )
)</f>
        <v>0</v>
      </c>
      <c r="J209" s="242">
        <v>45103</v>
      </c>
      <c r="K209" s="242">
        <v>45271</v>
      </c>
      <c r="L209" s="91" t="s">
        <v>341</v>
      </c>
      <c r="M209" s="192">
        <v>0</v>
      </c>
      <c r="N209" s="192">
        <v>6.5531839830657903</v>
      </c>
      <c r="O209" s="192">
        <v>0</v>
      </c>
      <c r="P209" s="192">
        <v>0</v>
      </c>
      <c r="Q209" s="192" t="s">
        <v>409</v>
      </c>
      <c r="R209" s="192">
        <v>0</v>
      </c>
      <c r="S209" s="192">
        <v>0</v>
      </c>
      <c r="T209" s="192" t="s">
        <v>409</v>
      </c>
      <c r="U209" s="192">
        <v>91.5</v>
      </c>
      <c r="V209" s="192">
        <v>-1.1494008013421</v>
      </c>
      <c r="W209" s="192" t="s">
        <v>409</v>
      </c>
      <c r="X209" s="192" t="s">
        <v>409</v>
      </c>
      <c r="Y209" s="192">
        <v>0</v>
      </c>
      <c r="Z209" s="192">
        <v>-40.540540540540498</v>
      </c>
    </row>
    <row r="210" spans="1:26" x14ac:dyDescent="0.2">
      <c r="A210" s="84">
        <v>203</v>
      </c>
      <c r="B210" s="35" t="str">
        <f ca="1"/>
        <v>Ukraine</v>
      </c>
      <c r="C210" s="35" t="str">
        <f ca="1"/>
        <v>UKR</v>
      </c>
      <c r="D210" s="35" t="str">
        <f ca="1"/>
        <v>ECS           Europe &amp; Central Asia</v>
      </c>
      <c r="E210" s="35" t="str">
        <f ca="1"/>
        <v>IBRD</v>
      </c>
      <c r="F210" s="190" t="str">
        <f t="shared" ca="1" si="15"/>
        <v/>
      </c>
      <c r="G210" s="80">
        <f>IF(Parameters!$D$21 = 1, MAX(H210, I210),
IF(Parameters!$D$22 = 1, AVERAGE(H210,I210),
IF(Parameters!$D$23 = 1, IF(ISERROR(H210), I210, IFERROR(GEOMEAN(H210, I210), 0)),
IF(Parameters!$D$24, IF(AND(H210=10,I210=10),10,0),
IF(Parameters!$D$25, IF(AND(H210&gt;=7,I210&gt;=7),10,0),
IF(Parameters!$D$26, IF(AND(H210&gt;=7,I210&gt;=7), 10, IF(OR(AND(H210&gt;=7,I210&gt;=5),AND(H210&gt;=5,I210&gt;=7)),6,0)),
IF(Parameters!$D$27, IF(AND(H210&gt;=10,I210&gt;=10), 10, IF(OR(AND(H210&gt;=10,I210&gt;=5),AND(H210&gt;=5,I210&gt;=10)),6,0)),"no method")))))))</f>
        <v>10</v>
      </c>
      <c r="H210" s="80" cm="1">
        <f t="array" ref="H210">IF(
    SUM(IF(
            ISNUMBER(
                IF(
                    $M$4:$AD$4,
                    (M210:AD210),
                    "")),
            1,
            0))
        =0,
    NA(),
    IF(
        Parameters!$D$15=1,
        IF(
            SUM(--(ISNUMBER(IF($M$4:$AD$4=1,(M210:AD210),""))))&gt;0,
            MAX(IF(
                ISNUMBER(M210:AD210),
                IF(
                    M$4:AD$4=1,
                    M210:AD210,
                    ""),
                "")),
            MAX(IF(
                ISNUMBER(M210:AD210),
                IF(
                    M$4:AD$4=2,
                    M210:AD210,
                    ""),
                ""))
        ),
        IF(
            Parameters!$D$16=1,
            IFERROR(
                AVERAGE(IF(
                    ISNUMBER(M210:AD210),
                    IF(
                        M$4:AD$4=1,
                        M210:AD210,
                        ""),
                    "")),
                AVERAGE(IF(
                    ISNUMBER(M210:AD210),
                    IF(
                        M$4:AD$4=2,
                        M210:AD210,
                        ""),
                    ""))
            ),
            IF(
                Parameters!$D$17=1,
                IFERROR(
                    IF(
                        OR(
                            IF(
                                ISNUMBER(M210:AD210),
                                IF(
                                    M$4:AD$4=1,
                                    M210:AD210,
                                    ""),
                                "")
                            =0),
                        0,
                        GEOMEAN(IF(
                            ISNUMBER(M210:AD210),
                            IF(
                                M$4:AD$4=1,
                                M210:AD210,
                                ""),
                            ""))
                    ),
                    IF(
                        OR(IF(
                            ISNUMBER(M210:AD210),
                            IF(
                                M$4:AD$4=2,
                                M210:AD210,
                                ""),
                            "")
                            =0),
                        0,
                        GEOMEAN(IF(
                            ISNUMBER(M210:AD210),
                            IF(
                                M$4:AD$4=2,
                                M210:AD210,
                                ""),
                            "")))
                )
            )
        )
    )
)</f>
        <v>10</v>
      </c>
      <c r="I210" s="191" cm="1">
        <f t="array" ref="I210">IF(
    SUM(IF(
            ISNUMBER(
                IF(
                    $M$5:$AD$5,
                    (M210:AD210),
                    "")),
            1,
            0))
        =0,
    NA(),
    IF(
        Parameters!$D$15=1,
        IF(
            SUM(--(ISNUMBER(IF($M$5:$AD$5=1,(M210:AD210),""))))&gt;0,
            MAX(IF(
                ISNUMBER(M210:AD210),
                IF(
                    M$5:AD$5=1,
                    M210:AD210,
                    ""),
                "")),
            MAX(IF(
                ISNUMBER(M210:AD210),
                IF(
                    M$5:AD$5=2,
                    M210:AD210,
                    ""),
                ""))
        ),
        IF(
            Parameters!$D$16=1,
            IFERROR(
                AVERAGE(IF(
                    ISNUMBER(M210:AD210),
                    IF(
                        M$5:AD$5=1,
                        M210:AD210,
                        ""),
                    "")),
                AVERAGE(IF(
                    ISNUMBER(M210:AD210),
                    IF(
                        M$5:AD$5=2,
                        M210:AD210,
                        ""),
                    ""))
            ),
            IF(
                Parameters!$D$17=1,
                IFERROR(
                    IF(
                        OR(
                            IF(
                                ISNUMBER(M210:AD210),
                                IF(
                                    M$5:AD$5=1,
                                    M210:AD210,
                                    ""),
                                "")
                            =0),
                        0,
                        GEOMEAN(IF(
                            ISNUMBER(M210:AD210),
                            IF(
                                M$5:AD$5=1,
                                M210:AD210,
                                ""),
                            ""))
                    ),
                    IF(
                        OR(IF(
                            ISNUMBER(M210:AD210),
                            IF(
                                M$5:AD$5=2,
                                M210:AD210,
                                ""),
                            "")
                            =0),
                        0,
                        GEOMEAN(IF(
                            ISNUMBER(M210:AD210),
                            IF(
                                M$5:AD$5=2,
                                M210:AD210,
                                ""),
                            "")))
                )
            )
        )
    )
)</f>
        <v>10</v>
      </c>
      <c r="J210" s="242">
        <v>44778</v>
      </c>
      <c r="K210" s="242">
        <v>45272</v>
      </c>
      <c r="L210" s="91" t="s">
        <v>343</v>
      </c>
      <c r="M210" s="192">
        <v>10</v>
      </c>
      <c r="N210" s="192">
        <v>7.5233727288763399</v>
      </c>
      <c r="O210" s="192">
        <v>8.8290647139154093</v>
      </c>
      <c r="P210" s="192">
        <v>0</v>
      </c>
      <c r="Q210" s="192">
        <v>10</v>
      </c>
      <c r="R210" s="192">
        <v>0</v>
      </c>
      <c r="S210" s="192">
        <v>0</v>
      </c>
      <c r="T210" s="192" t="s">
        <v>622</v>
      </c>
      <c r="U210" s="192">
        <v>95.9</v>
      </c>
      <c r="V210" s="192">
        <v>0.88290647139154099</v>
      </c>
      <c r="W210" s="192" t="s">
        <v>409</v>
      </c>
      <c r="X210" s="192" t="s">
        <v>912</v>
      </c>
      <c r="Y210" s="192">
        <v>-0.14285714285714199</v>
      </c>
      <c r="Z210" s="192">
        <v>-1.5064935064934999</v>
      </c>
    </row>
    <row r="211" spans="1:26" x14ac:dyDescent="0.2">
      <c r="A211" s="84">
        <v>204</v>
      </c>
      <c r="B211" s="35" t="str">
        <f ca="1"/>
        <v>Uruguay</v>
      </c>
      <c r="C211" s="35" t="str">
        <f ca="1"/>
        <v>URY</v>
      </c>
      <c r="D211" s="35" t="str">
        <f ca="1"/>
        <v>LCN           Latin America &amp; Caribbean</v>
      </c>
      <c r="E211" s="35" t="str">
        <f ca="1"/>
        <v>IBRD</v>
      </c>
      <c r="F211" s="190" t="str">
        <f t="shared" ca="1" si="15"/>
        <v/>
      </c>
      <c r="G211" s="80">
        <f>IF(Parameters!$D$21 = 1, MAX(H211, I211),
IF(Parameters!$D$22 = 1, AVERAGE(H211,I211),
IF(Parameters!$D$23 = 1, IF(ISERROR(H211), I211, IFERROR(GEOMEAN(H211, I211), 0)),
IF(Parameters!$D$24, IF(AND(H211=10,I211=10),10,0),
IF(Parameters!$D$25, IF(AND(H211&gt;=7,I211&gt;=7),10,0),
IF(Parameters!$D$26, IF(AND(H211&gt;=7,I211&gt;=7), 10, IF(OR(AND(H211&gt;=7,I211&gt;=5),AND(H211&gt;=5,I211&gt;=7)),6,0)),
IF(Parameters!$D$27, IF(AND(H211&gt;=10,I211&gt;=10), 10, IF(OR(AND(H211&gt;=10,I211&gt;=5),AND(H211&gt;=5,I211&gt;=10)),6,0)),"no method")))))))</f>
        <v>0</v>
      </c>
      <c r="H211" s="80" cm="1">
        <f t="array" ref="H211">IF(
    SUM(IF(
            ISNUMBER(
                IF(
                    $M$4:$AD$4,
                    (M211:AD211),
                    "")),
            1,
            0))
        =0,
    NA(),
    IF(
        Parameters!$D$15=1,
        IF(
            SUM(--(ISNUMBER(IF($M$4:$AD$4=1,(M211:AD211),""))))&gt;0,
            MAX(IF(
                ISNUMBER(M211:AD211),
                IF(
                    M$4:AD$4=1,
                    M211:AD211,
                    ""),
                "")),
            MAX(IF(
                ISNUMBER(M211:AD211),
                IF(
                    M$4:AD$4=2,
                    M211:AD211,
                    ""),
                ""))
        ),
        IF(
            Parameters!$D$16=1,
            IFERROR(
                AVERAGE(IF(
                    ISNUMBER(M211:AD211),
                    IF(
                        M$4:AD$4=1,
                        M211:AD211,
                        ""),
                    "")),
                AVERAGE(IF(
                    ISNUMBER(M211:AD211),
                    IF(
                        M$4:AD$4=2,
                        M211:AD211,
                        ""),
                    ""))
            ),
            IF(
                Parameters!$D$17=1,
                IFERROR(
                    IF(
                        OR(
                            IF(
                                ISNUMBER(M211:AD211),
                                IF(
                                    M$4:AD$4=1,
                                    M211:AD211,
                                    ""),
                                "")
                            =0),
                        0,
                        GEOMEAN(IF(
                            ISNUMBER(M211:AD211),
                            IF(
                                M$4:AD$4=1,
                                M211:AD211,
                                ""),
                            ""))
                    ),
                    IF(
                        OR(IF(
                            ISNUMBER(M211:AD211),
                            IF(
                                M$4:AD$4=2,
                                M211:AD211,
                                ""),
                            "")
                            =0),
                        0,
                        GEOMEAN(IF(
                            ISNUMBER(M211:AD211),
                            IF(
                                M$4:AD$4=2,
                                M211:AD211,
                                ""),
                            "")))
                )
            )
        )
    )
)</f>
        <v>0</v>
      </c>
      <c r="I211" s="191" cm="1">
        <f t="array" ref="I211">IF(
    SUM(IF(
            ISNUMBER(
                IF(
                    $M$5:$AD$5,
                    (M211:AD211),
                    "")),
            1,
            0))
        =0,
    NA(),
    IF(
        Parameters!$D$15=1,
        IF(
            SUM(--(ISNUMBER(IF($M$5:$AD$5=1,(M211:AD211),""))))&gt;0,
            MAX(IF(
                ISNUMBER(M211:AD211),
                IF(
                    M$5:AD$5=1,
                    M211:AD211,
                    ""),
                "")),
            MAX(IF(
                ISNUMBER(M211:AD211),
                IF(
                    M$5:AD$5=2,
                    M211:AD211,
                    ""),
                ""))
        ),
        IF(
            Parameters!$D$16=1,
            IFERROR(
                AVERAGE(IF(
                    ISNUMBER(M211:AD211),
                    IF(
                        M$5:AD$5=1,
                        M211:AD211,
                        ""),
                    "")),
                AVERAGE(IF(
                    ISNUMBER(M211:AD211),
                    IF(
                        M$5:AD$5=2,
                        M211:AD211,
                        ""),
                    ""))
            ),
            IF(
                Parameters!$D$17=1,
                IFERROR(
                    IF(
                        OR(
                            IF(
                                ISNUMBER(M211:AD211),
                                IF(
                                    M$5:AD$5=1,
                                    M211:AD211,
                                    ""),
                                "")
                            =0),
                        0,
                        GEOMEAN(IF(
                            ISNUMBER(M211:AD211),
                            IF(
                                M$5:AD$5=1,
                                M211:AD211,
                                ""),
                            ""))
                    ),
                    IF(
                        OR(IF(
                            ISNUMBER(M211:AD211),
                            IF(
                                M$5:AD$5=2,
                                M211:AD211,
                                ""),
                            "")
                            =0),
                        0,
                        GEOMEAN(IF(
                            ISNUMBER(M211:AD211),
                            IF(
                                M$5:AD$5=2,
                                M211:AD211,
                                ""),
                            "")))
                )
            )
        )
    )
)</f>
        <v>0</v>
      </c>
      <c r="J211" s="242">
        <v>45103</v>
      </c>
      <c r="K211" s="242">
        <v>45022</v>
      </c>
      <c r="L211" s="91" t="s">
        <v>345</v>
      </c>
      <c r="M211" s="192">
        <v>0</v>
      </c>
      <c r="N211" s="192">
        <v>0</v>
      </c>
      <c r="O211" s="192" t="s">
        <v>409</v>
      </c>
      <c r="P211" s="192">
        <v>0</v>
      </c>
      <c r="Q211" s="192" t="s">
        <v>409</v>
      </c>
      <c r="R211" s="192">
        <v>0</v>
      </c>
      <c r="S211" s="192">
        <v>0</v>
      </c>
      <c r="T211" s="192" t="s">
        <v>409</v>
      </c>
      <c r="U211" s="192">
        <v>34.4</v>
      </c>
      <c r="V211" s="192" t="s">
        <v>409</v>
      </c>
      <c r="W211" s="192" t="s">
        <v>409</v>
      </c>
      <c r="X211" s="192" t="s">
        <v>409</v>
      </c>
      <c r="Y211" s="192">
        <v>0</v>
      </c>
      <c r="Z211" s="192">
        <v>-100</v>
      </c>
    </row>
    <row r="212" spans="1:26" x14ac:dyDescent="0.2">
      <c r="A212" s="84">
        <v>205</v>
      </c>
      <c r="B212" s="35" t="str">
        <f ca="1"/>
        <v>United States</v>
      </c>
      <c r="C212" s="35" t="str">
        <f ca="1"/>
        <v>USA</v>
      </c>
      <c r="D212" s="35" t="str">
        <f ca="1"/>
        <v>NAC           North America</v>
      </c>
      <c r="E212" s="35" t="str">
        <f ca="1"/>
        <v>NA</v>
      </c>
      <c r="F212" s="190" t="str">
        <f t="shared" ca="1" si="15"/>
        <v/>
      </c>
      <c r="G212" s="80">
        <f>IF(Parameters!$D$21 = 1, MAX(H212, I212),
IF(Parameters!$D$22 = 1, AVERAGE(H212,I212),
IF(Parameters!$D$23 = 1, IF(ISERROR(H212), I212, IFERROR(GEOMEAN(H212, I212), 0)),
IF(Parameters!$D$24, IF(AND(H212=10,I212=10),10,0),
IF(Parameters!$D$25, IF(AND(H212&gt;=7,I212&gt;=7),10,0),
IF(Parameters!$D$26, IF(AND(H212&gt;=7,I212&gt;=7), 10, IF(OR(AND(H212&gt;=7,I212&gt;=5),AND(H212&gt;=5,I212&gt;=7)),6,0)),
IF(Parameters!$D$27, IF(AND(H212&gt;=10,I212&gt;=10), 10, IF(OR(AND(H212&gt;=10,I212&gt;=5),AND(H212&gt;=5,I212&gt;=10)),6,0)),"no method")))))))</f>
        <v>0</v>
      </c>
      <c r="H212" s="80" cm="1">
        <f t="array" ref="H212">IF(
    SUM(IF(
            ISNUMBER(
                IF(
                    $M$4:$AD$4,
                    (M212:AD212),
                    "")),
            1,
            0))
        =0,
    NA(),
    IF(
        Parameters!$D$15=1,
        IF(
            SUM(--(ISNUMBER(IF($M$4:$AD$4=1,(M212:AD212),""))))&gt;0,
            MAX(IF(
                ISNUMBER(M212:AD212),
                IF(
                    M$4:AD$4=1,
                    M212:AD212,
                    ""),
                "")),
            MAX(IF(
                ISNUMBER(M212:AD212),
                IF(
                    M$4:AD$4=2,
                    M212:AD212,
                    ""),
                ""))
        ),
        IF(
            Parameters!$D$16=1,
            IFERROR(
                AVERAGE(IF(
                    ISNUMBER(M212:AD212),
                    IF(
                        M$4:AD$4=1,
                        M212:AD212,
                        ""),
                    "")),
                AVERAGE(IF(
                    ISNUMBER(M212:AD212),
                    IF(
                        M$4:AD$4=2,
                        M212:AD212,
                        ""),
                    ""))
            ),
            IF(
                Parameters!$D$17=1,
                IFERROR(
                    IF(
                        OR(
                            IF(
                                ISNUMBER(M212:AD212),
                                IF(
                                    M$4:AD$4=1,
                                    M212:AD212,
                                    ""),
                                "")
                            =0),
                        0,
                        GEOMEAN(IF(
                            ISNUMBER(M212:AD212),
                            IF(
                                M$4:AD$4=1,
                                M212:AD212,
                                ""),
                            ""))
                    ),
                    IF(
                        OR(IF(
                            ISNUMBER(M212:AD212),
                            IF(
                                M$4:AD$4=2,
                                M212:AD212,
                                ""),
                            "")
                            =0),
                        0,
                        GEOMEAN(IF(
                            ISNUMBER(M212:AD212),
                            IF(
                                M$4:AD$4=2,
                                M212:AD212,
                                ""),
                            "")))
                )
            )
        )
    )
)</f>
        <v>0</v>
      </c>
      <c r="I212" s="191" cm="1">
        <f t="array" ref="I212">IF(
    SUM(IF(
            ISNUMBER(
                IF(
                    $M$5:$AD$5,
                    (M212:AD212),
                    "")),
            1,
            0))
        =0,
    NA(),
    IF(
        Parameters!$D$15=1,
        IF(
            SUM(--(ISNUMBER(IF($M$5:$AD$5=1,(M212:AD212),""))))&gt;0,
            MAX(IF(
                ISNUMBER(M212:AD212),
                IF(
                    M$5:AD$5=1,
                    M212:AD212,
                    ""),
                "")),
            MAX(IF(
                ISNUMBER(M212:AD212),
                IF(
                    M$5:AD$5=2,
                    M212:AD212,
                    ""),
                ""))
        ),
        IF(
            Parameters!$D$16=1,
            IFERROR(
                AVERAGE(IF(
                    ISNUMBER(M212:AD212),
                    IF(
                        M$5:AD$5=1,
                        M212:AD212,
                        ""),
                    "")),
                AVERAGE(IF(
                    ISNUMBER(M212:AD212),
                    IF(
                        M$5:AD$5=2,
                        M212:AD212,
                        ""),
                    ""))
            ),
            IF(
                Parameters!$D$17=1,
                IFERROR(
                    IF(
                        OR(
                            IF(
                                ISNUMBER(M212:AD212),
                                IF(
                                    M$5:AD$5=1,
                                    M212:AD212,
                                    ""),
                                "")
                            =0),
                        0,
                        GEOMEAN(IF(
                            ISNUMBER(M212:AD212),
                            IF(
                                M$5:AD$5=1,
                                M212:AD212,
                                ""),
                            ""))
                    ),
                    IF(
                        OR(IF(
                            ISNUMBER(M212:AD212),
                            IF(
                                M$5:AD$5=2,
                                M212:AD212,
                                ""),
                            "")
                            =0),
                        0,
                        GEOMEAN(IF(
                            ISNUMBER(M212:AD212),
                            IF(
                                M$5:AD$5=2,
                                M212:AD212,
                                ""),
                            "")))
                )
            )
        )
    )
)</f>
        <v>0</v>
      </c>
      <c r="J212" s="242">
        <v>45103</v>
      </c>
      <c r="K212" s="242">
        <v>45271</v>
      </c>
      <c r="L212" s="91" t="s">
        <v>346</v>
      </c>
      <c r="M212" s="192">
        <v>0</v>
      </c>
      <c r="N212" s="192">
        <v>0</v>
      </c>
      <c r="O212" s="192">
        <v>0</v>
      </c>
      <c r="P212" s="192">
        <v>0</v>
      </c>
      <c r="Q212" s="192" t="s">
        <v>409</v>
      </c>
      <c r="R212" s="192">
        <v>0</v>
      </c>
      <c r="S212" s="192">
        <v>0</v>
      </c>
      <c r="T212" s="192" t="s">
        <v>409</v>
      </c>
      <c r="U212" s="192">
        <v>45.3</v>
      </c>
      <c r="V212" s="192">
        <v>0.105949908074147</v>
      </c>
      <c r="W212" s="192" t="s">
        <v>409</v>
      </c>
      <c r="X212" s="192" t="s">
        <v>409</v>
      </c>
      <c r="Y212" s="192">
        <v>0</v>
      </c>
      <c r="Z212" s="192">
        <v>-27.272727272727199</v>
      </c>
    </row>
    <row r="213" spans="1:26" x14ac:dyDescent="0.2">
      <c r="A213" s="84">
        <v>206</v>
      </c>
      <c r="B213" s="35" t="str">
        <f ca="1"/>
        <v>Uzbekistan</v>
      </c>
      <c r="C213" s="35" t="str">
        <f ca="1"/>
        <v>UZB</v>
      </c>
      <c r="D213" s="35" t="str">
        <f ca="1"/>
        <v>ECS           Europe &amp; Central Asia</v>
      </c>
      <c r="E213" s="35" t="str">
        <f ca="1"/>
        <v>Blend</v>
      </c>
      <c r="F213" s="190" t="str">
        <f t="shared" ca="1" si="15"/>
        <v/>
      </c>
      <c r="G213" s="80">
        <f>IF(Parameters!$D$21 = 1, MAX(H213, I213),
IF(Parameters!$D$22 = 1, AVERAGE(H213,I213),
IF(Parameters!$D$23 = 1, IF(ISERROR(H213), I213, IFERROR(GEOMEAN(H213, I213), 0)),
IF(Parameters!$D$24, IF(AND(H213=10,I213=10),10,0),
IF(Parameters!$D$25, IF(AND(H213&gt;=7,I213&gt;=7),10,0),
IF(Parameters!$D$26, IF(AND(H213&gt;=7,I213&gt;=7), 10, IF(OR(AND(H213&gt;=7,I213&gt;=5),AND(H213&gt;=5,I213&gt;=7)),6,0)),
IF(Parameters!$D$27, IF(AND(H213&gt;=10,I213&gt;=10), 10, IF(OR(AND(H213&gt;=10,I213&gt;=5),AND(H213&gt;=5,I213&gt;=10)),6,0)),"no method")))))))</f>
        <v>0</v>
      </c>
      <c r="H213" s="80" cm="1">
        <f t="array" ref="H213">IF(
    SUM(IF(
            ISNUMBER(
                IF(
                    $M$4:$AD$4,
                    (M213:AD213),
                    "")),
            1,
            0))
        =0,
    NA(),
    IF(
        Parameters!$D$15=1,
        IF(
            SUM(--(ISNUMBER(IF($M$4:$AD$4=1,(M213:AD213),""))))&gt;0,
            MAX(IF(
                ISNUMBER(M213:AD213),
                IF(
                    M$4:AD$4=1,
                    M213:AD213,
                    ""),
                "")),
            MAX(IF(
                ISNUMBER(M213:AD213),
                IF(
                    M$4:AD$4=2,
                    M213:AD213,
                    ""),
                ""))
        ),
        IF(
            Parameters!$D$16=1,
            IFERROR(
                AVERAGE(IF(
                    ISNUMBER(M213:AD213),
                    IF(
                        M$4:AD$4=1,
                        M213:AD213,
                        ""),
                    "")),
                AVERAGE(IF(
                    ISNUMBER(M213:AD213),
                    IF(
                        M$4:AD$4=2,
                        M213:AD213,
                        ""),
                    ""))
            ),
            IF(
                Parameters!$D$17=1,
                IFERROR(
                    IF(
                        OR(
                            IF(
                                ISNUMBER(M213:AD213),
                                IF(
                                    M$4:AD$4=1,
                                    M213:AD213,
                                    ""),
                                "")
                            =0),
                        0,
                        GEOMEAN(IF(
                            ISNUMBER(M213:AD213),
                            IF(
                                M$4:AD$4=1,
                                M213:AD213,
                                ""),
                            ""))
                    ),
                    IF(
                        OR(IF(
                            ISNUMBER(M213:AD213),
                            IF(
                                M$4:AD$4=2,
                                M213:AD213,
                                ""),
                            "")
                            =0),
                        0,
                        GEOMEAN(IF(
                            ISNUMBER(M213:AD213),
                            IF(
                                M$4:AD$4=2,
                                M213:AD213,
                                ""),
                            "")))
                )
            )
        )
    )
)</f>
        <v>1.10689715999294</v>
      </c>
      <c r="I213" s="191" cm="1">
        <f t="array" ref="I213">IF(
    SUM(IF(
            ISNUMBER(
                IF(
                    $M$5:$AD$5,
                    (M213:AD213),
                    "")),
            1,
            0))
        =0,
    NA(),
    IF(
        Parameters!$D$15=1,
        IF(
            SUM(--(ISNUMBER(IF($M$5:$AD$5=1,(M213:AD213),""))))&gt;0,
            MAX(IF(
                ISNUMBER(M213:AD213),
                IF(
                    M$5:AD$5=1,
                    M213:AD213,
                    ""),
                "")),
            MAX(IF(
                ISNUMBER(M213:AD213),
                IF(
                    M$5:AD$5=2,
                    M213:AD213,
                    ""),
                ""))
        ),
        IF(
            Parameters!$D$16=1,
            IFERROR(
                AVERAGE(IF(
                    ISNUMBER(M213:AD213),
                    IF(
                        M$5:AD$5=1,
                        M213:AD213,
                        ""),
                    "")),
                AVERAGE(IF(
                    ISNUMBER(M213:AD213),
                    IF(
                        M$5:AD$5=2,
                        M213:AD213,
                        ""),
                    ""))
            ),
            IF(
                Parameters!$D$17=1,
                IFERROR(
                    IF(
                        OR(
                            IF(
                                ISNUMBER(M213:AD213),
                                IF(
                                    M$5:AD$5=1,
                                    M213:AD213,
                                    ""),
                                "")
                            =0),
                        0,
                        GEOMEAN(IF(
                            ISNUMBER(M213:AD213),
                            IF(
                                M$5:AD$5=1,
                                M213:AD213,
                                ""),
                            ""))
                    ),
                    IF(
                        OR(IF(
                            ISNUMBER(M213:AD213),
                            IF(
                                M$5:AD$5=2,
                                M213:AD213,
                                ""),
                            "")
                            =0),
                        0,
                        GEOMEAN(IF(
                            ISNUMBER(M213:AD213),
                            IF(
                                M$5:AD$5=2,
                                M213:AD213,
                                ""),
                            "")))
                )
            )
        )
    )
)</f>
        <v>0</v>
      </c>
      <c r="J213" s="242">
        <v>45103</v>
      </c>
      <c r="K213" s="242">
        <v>45201</v>
      </c>
      <c r="L213" s="91" t="s">
        <v>348</v>
      </c>
      <c r="M213" s="192">
        <v>0</v>
      </c>
      <c r="N213" s="192">
        <v>1.10689715999294</v>
      </c>
      <c r="O213" s="192" t="s">
        <v>409</v>
      </c>
      <c r="P213" s="192">
        <v>0</v>
      </c>
      <c r="Q213" s="192" t="s">
        <v>409</v>
      </c>
      <c r="R213" s="192">
        <v>0</v>
      </c>
      <c r="S213" s="192">
        <v>0</v>
      </c>
      <c r="T213" s="192" t="s">
        <v>409</v>
      </c>
      <c r="U213" s="192">
        <v>66.8</v>
      </c>
      <c r="V213" s="192" t="s">
        <v>409</v>
      </c>
      <c r="W213" s="192" t="s">
        <v>409</v>
      </c>
      <c r="X213" s="192" t="s">
        <v>409</v>
      </c>
      <c r="Y213" s="192">
        <v>0</v>
      </c>
      <c r="Z213" s="192">
        <v>-100</v>
      </c>
    </row>
    <row r="214" spans="1:26" x14ac:dyDescent="0.2">
      <c r="A214" s="84">
        <v>207</v>
      </c>
      <c r="B214" s="35" t="str">
        <f ca="1"/>
        <v>St. Vincent and the Grenadines</v>
      </c>
      <c r="C214" s="35" t="str">
        <f ca="1"/>
        <v>VCT</v>
      </c>
      <c r="D214" s="35" t="str">
        <f ca="1"/>
        <v>LCN           Latin America &amp; Caribbean</v>
      </c>
      <c r="E214" s="35" t="str">
        <f ca="1"/>
        <v>Blend</v>
      </c>
      <c r="F214" s="190" t="str">
        <f t="shared" ca="1" si="15"/>
        <v/>
      </c>
      <c r="G214" s="80">
        <f>IF(Parameters!$D$21 = 1, MAX(H214, I214),
IF(Parameters!$D$22 = 1, AVERAGE(H214,I214),
IF(Parameters!$D$23 = 1, IF(ISERROR(H214), I214, IFERROR(GEOMEAN(H214, I214), 0)),
IF(Parameters!$D$24, IF(AND(H214=10,I214=10),10,0),
IF(Parameters!$D$25, IF(AND(H214&gt;=7,I214&gt;=7),10,0),
IF(Parameters!$D$26, IF(AND(H214&gt;=7,I214&gt;=7), 10, IF(OR(AND(H214&gt;=7,I214&gt;=5),AND(H214&gt;=5,I214&gt;=7)),6,0)),
IF(Parameters!$D$27, IF(AND(H214&gt;=10,I214&gt;=10), 10, IF(OR(AND(H214&gt;=10,I214&gt;=5),AND(H214&gt;=5,I214&gt;=10)),6,0)),"no method")))))))</f>
        <v>0</v>
      </c>
      <c r="H214" s="80" cm="1">
        <f t="array" ref="H214">IF(
    SUM(IF(
            ISNUMBER(
                IF(
                    $M$4:$AD$4,
                    (M214:AD214),
                    "")),
            1,
            0))
        =0,
    NA(),
    IF(
        Parameters!$D$15=1,
        IF(
            SUM(--(ISNUMBER(IF($M$4:$AD$4=1,(M214:AD214),""))))&gt;0,
            MAX(IF(
                ISNUMBER(M214:AD214),
                IF(
                    M$4:AD$4=1,
                    M214:AD214,
                    ""),
                "")),
            MAX(IF(
                ISNUMBER(M214:AD214),
                IF(
                    M$4:AD$4=2,
                    M214:AD214,
                    ""),
                ""))
        ),
        IF(
            Parameters!$D$16=1,
            IFERROR(
                AVERAGE(IF(
                    ISNUMBER(M214:AD214),
                    IF(
                        M$4:AD$4=1,
                        M214:AD214,
                        ""),
                    "")),
                AVERAGE(IF(
                    ISNUMBER(M214:AD214),
                    IF(
                        M$4:AD$4=2,
                        M214:AD214,
                        ""),
                    ""))
            ),
            IF(
                Parameters!$D$17=1,
                IFERROR(
                    IF(
                        OR(
                            IF(
                                ISNUMBER(M214:AD214),
                                IF(
                                    M$4:AD$4=1,
                                    M214:AD214,
                                    ""),
                                "")
                            =0),
                        0,
                        GEOMEAN(IF(
                            ISNUMBER(M214:AD214),
                            IF(
                                M$4:AD$4=1,
                                M214:AD214,
                                ""),
                            ""))
                    ),
                    IF(
                        OR(IF(
                            ISNUMBER(M214:AD214),
                            IF(
                                M$4:AD$4=2,
                                M214:AD214,
                                ""),
                            "")
                            =0),
                        0,
                        GEOMEAN(IF(
                            ISNUMBER(M214:AD214),
                            IF(
                                M$4:AD$4=2,
                                M214:AD214,
                                ""),
                            "")))
                )
            )
        )
    )
)</f>
        <v>0</v>
      </c>
      <c r="I214" s="191" cm="1">
        <f t="array" ref="I214">IF(
    SUM(IF(
            ISNUMBER(
                IF(
                    $M$5:$AD$5,
                    (M214:AD214),
                    "")),
            1,
            0))
        =0,
    NA(),
    IF(
        Parameters!$D$15=1,
        IF(
            SUM(--(ISNUMBER(IF($M$5:$AD$5=1,(M214:AD214),""))))&gt;0,
            MAX(IF(
                ISNUMBER(M214:AD214),
                IF(
                    M$5:AD$5=1,
                    M214:AD214,
                    ""),
                "")),
            MAX(IF(
                ISNUMBER(M214:AD214),
                IF(
                    M$5:AD$5=2,
                    M214:AD214,
                    ""),
                ""))
        ),
        IF(
            Parameters!$D$16=1,
            IFERROR(
                AVERAGE(IF(
                    ISNUMBER(M214:AD214),
                    IF(
                        M$5:AD$5=1,
                        M214:AD214,
                        ""),
                    "")),
                AVERAGE(IF(
                    ISNUMBER(M214:AD214),
                    IF(
                        M$5:AD$5=2,
                        M214:AD214,
                        ""),
                    ""))
            ),
            IF(
                Parameters!$D$17=1,
                IFERROR(
                    IF(
                        OR(
                            IF(
                                ISNUMBER(M214:AD214),
                                IF(
                                    M$5:AD$5=1,
                                    M214:AD214,
                                    ""),
                                "")
                            =0),
                        0,
                        GEOMEAN(IF(
                            ISNUMBER(M214:AD214),
                            IF(
                                M$5:AD$5=1,
                                M214:AD214,
                                ""),
                            ""))
                    ),
                    IF(
                        OR(IF(
                            ISNUMBER(M214:AD214),
                            IF(
                                M$5:AD$5=2,
                                M214:AD214,
                                ""),
                            "")
                            =0),
                        0,
                        GEOMEAN(IF(
                            ISNUMBER(M214:AD214),
                            IF(
                                M$5:AD$5=2,
                                M214:AD214,
                                ""),
                            "")))
                )
            )
        )
    )
)</f>
        <v>0</v>
      </c>
      <c r="J214" s="242">
        <v>44753</v>
      </c>
      <c r="K214" s="242">
        <v>44753</v>
      </c>
      <c r="L214" s="91" t="s">
        <v>349</v>
      </c>
      <c r="M214" s="192">
        <v>0</v>
      </c>
      <c r="N214" s="192" t="s">
        <v>409</v>
      </c>
      <c r="O214" s="192" t="s">
        <v>409</v>
      </c>
      <c r="P214" s="192">
        <v>0</v>
      </c>
      <c r="Q214" s="192" t="s">
        <v>409</v>
      </c>
      <c r="R214" s="192" t="s">
        <v>409</v>
      </c>
      <c r="S214" s="192" t="s">
        <v>409</v>
      </c>
      <c r="T214" s="192" t="s">
        <v>409</v>
      </c>
      <c r="U214" s="192" t="s">
        <v>409</v>
      </c>
      <c r="V214" s="192" t="s">
        <v>409</v>
      </c>
      <c r="W214" s="192" t="s">
        <v>409</v>
      </c>
      <c r="X214" s="192" t="s">
        <v>409</v>
      </c>
      <c r="Y214" s="192" t="s">
        <v>409</v>
      </c>
      <c r="Z214" s="192" t="s">
        <v>409</v>
      </c>
    </row>
    <row r="215" spans="1:26" x14ac:dyDescent="0.2">
      <c r="A215" s="84">
        <v>208</v>
      </c>
      <c r="B215" s="35" t="str">
        <f ca="1"/>
        <v>Venezuela, RB</v>
      </c>
      <c r="C215" s="35" t="str">
        <f ca="1"/>
        <v>VEN</v>
      </c>
      <c r="D215" s="35" t="str">
        <f ca="1"/>
        <v>LCN           Latin America &amp; Caribbean</v>
      </c>
      <c r="E215" s="35" t="str">
        <f ca="1"/>
        <v>IBRD</v>
      </c>
      <c r="F215" s="190" t="str">
        <f t="shared" ca="1" si="15"/>
        <v/>
      </c>
      <c r="G215" s="80">
        <f>IF(Parameters!$D$21 = 1, MAX(H215, I215),
IF(Parameters!$D$22 = 1, AVERAGE(H215,I215),
IF(Parameters!$D$23 = 1, IF(ISERROR(H215), I215, IFERROR(GEOMEAN(H215, I215), 0)),
IF(Parameters!$D$24, IF(AND(H215=10,I215=10),10,0),
IF(Parameters!$D$25, IF(AND(H215&gt;=7,I215&gt;=7),10,0),
IF(Parameters!$D$26, IF(AND(H215&gt;=7,I215&gt;=7), 10, IF(OR(AND(H215&gt;=7,I215&gt;=5),AND(H215&gt;=5,I215&gt;=7)),6,0)),
IF(Parameters!$D$27, IF(AND(H215&gt;=10,I215&gt;=10), 10, IF(OR(AND(H215&gt;=10,I215&gt;=5),AND(H215&gt;=5,I215&gt;=10)),6,0)),"no method")))))))</f>
        <v>0</v>
      </c>
      <c r="H215" s="80" cm="1">
        <f t="array" ref="H215">IF(
    SUM(IF(
            ISNUMBER(
                IF(
                    $M$4:$AD$4,
                    (M215:AD215),
                    "")),
            1,
            0))
        =0,
    NA(),
    IF(
        Parameters!$D$15=1,
        IF(
            SUM(--(ISNUMBER(IF($M$4:$AD$4=1,(M215:AD215),""))))&gt;0,
            MAX(IF(
                ISNUMBER(M215:AD215),
                IF(
                    M$4:AD$4=1,
                    M215:AD215,
                    ""),
                "")),
            MAX(IF(
                ISNUMBER(M215:AD215),
                IF(
                    M$4:AD$4=2,
                    M215:AD215,
                    ""),
                ""))
        ),
        IF(
            Parameters!$D$16=1,
            IFERROR(
                AVERAGE(IF(
                    ISNUMBER(M215:AD215),
                    IF(
                        M$4:AD$4=1,
                        M215:AD215,
                        ""),
                    "")),
                AVERAGE(IF(
                    ISNUMBER(M215:AD215),
                    IF(
                        M$4:AD$4=2,
                        M215:AD215,
                        ""),
                    ""))
            ),
            IF(
                Parameters!$D$17=1,
                IFERROR(
                    IF(
                        OR(
                            IF(
                                ISNUMBER(M215:AD215),
                                IF(
                                    M$4:AD$4=1,
                                    M215:AD215,
                                    ""),
                                "")
                            =0),
                        0,
                        GEOMEAN(IF(
                            ISNUMBER(M215:AD215),
                            IF(
                                M$4:AD$4=1,
                                M215:AD215,
                                ""),
                            ""))
                    ),
                    IF(
                        OR(IF(
                            ISNUMBER(M215:AD215),
                            IF(
                                M$4:AD$4=2,
                                M215:AD215,
                                ""),
                            "")
                            =0),
                        0,
                        GEOMEAN(IF(
                            ISNUMBER(M215:AD215),
                            IF(
                                M$4:AD$4=2,
                                M215:AD215,
                                ""),
                            "")))
                )
            )
        )
    )
)</f>
        <v>10</v>
      </c>
      <c r="I215" s="191" cm="1">
        <f t="array" ref="I215">IF(
    SUM(IF(
            ISNUMBER(
                IF(
                    $M$5:$AD$5,
                    (M215:AD215),
                    "")),
            1,
            0))
        =0,
    NA(),
    IF(
        Parameters!$D$15=1,
        IF(
            SUM(--(ISNUMBER(IF($M$5:$AD$5=1,(M215:AD215),""))))&gt;0,
            MAX(IF(
                ISNUMBER(M215:AD215),
                IF(
                    M$5:AD$5=1,
                    M215:AD215,
                    ""),
                "")),
            MAX(IF(
                ISNUMBER(M215:AD215),
                IF(
                    M$5:AD$5=2,
                    M215:AD215,
                    ""),
                ""))
        ),
        IF(
            Parameters!$D$16=1,
            IFERROR(
                AVERAGE(IF(
                    ISNUMBER(M215:AD215),
                    IF(
                        M$5:AD$5=1,
                        M215:AD215,
                        ""),
                    "")),
                AVERAGE(IF(
                    ISNUMBER(M215:AD215),
                    IF(
                        M$5:AD$5=2,
                        M215:AD215,
                        ""),
                    ""))
            ),
            IF(
                Parameters!$D$17=1,
                IFERROR(
                    IF(
                        OR(
                            IF(
                                ISNUMBER(M215:AD215),
                                IF(
                                    M$5:AD$5=1,
                                    M215:AD215,
                                    ""),
                                "")
                            =0),
                        0,
                        GEOMEAN(IF(
                            ISNUMBER(M215:AD215),
                            IF(
                                M$5:AD$5=1,
                                M215:AD215,
                                ""),
                            ""))
                    ),
                    IF(
                        OR(IF(
                            ISNUMBER(M215:AD215),
                            IF(
                                M$5:AD$5=2,
                                M215:AD215,
                                ""),
                            "")
                            =0),
                        0,
                        GEOMEAN(IF(
                            ISNUMBER(M215:AD215),
                            IF(
                                M$5:AD$5=2,
                                M215:AD215,
                                ""),
                            "")))
                )
            )
        )
    )
)</f>
        <v>0</v>
      </c>
      <c r="J215" s="242">
        <v>44778</v>
      </c>
      <c r="K215" s="242">
        <v>45271</v>
      </c>
      <c r="L215" s="91" t="s">
        <v>350</v>
      </c>
      <c r="M215" s="192">
        <v>10</v>
      </c>
      <c r="N215" s="192">
        <v>6.3326865408361197</v>
      </c>
      <c r="O215" s="192">
        <v>0</v>
      </c>
      <c r="P215" s="192">
        <v>0</v>
      </c>
      <c r="Q215" s="192" t="s">
        <v>409</v>
      </c>
      <c r="R215" s="192">
        <v>0</v>
      </c>
      <c r="S215" s="192">
        <v>0</v>
      </c>
      <c r="T215" s="192" t="s">
        <v>623</v>
      </c>
      <c r="U215" s="192">
        <v>90.5</v>
      </c>
      <c r="V215" s="192">
        <v>-1.47520671673951</v>
      </c>
      <c r="W215" s="192" t="s">
        <v>409</v>
      </c>
      <c r="X215" s="192" t="s">
        <v>409</v>
      </c>
      <c r="Y215" s="192">
        <v>0</v>
      </c>
      <c r="Z215" s="192">
        <v>-24.651162790697601</v>
      </c>
    </row>
    <row r="216" spans="1:26" x14ac:dyDescent="0.2">
      <c r="A216" s="84">
        <v>209</v>
      </c>
      <c r="B216" s="35" t="str">
        <f ca="1"/>
        <v>British Virgin Islands</v>
      </c>
      <c r="C216" s="35" t="str">
        <f ca="1"/>
        <v>VGB</v>
      </c>
      <c r="D216" s="35" t="str">
        <f ca="1"/>
        <v>LCN           Latin America &amp; Caribbean</v>
      </c>
      <c r="E216" s="35" t="str">
        <f ca="1"/>
        <v>NA</v>
      </c>
      <c r="F216" s="190" t="str">
        <f t="shared" ca="1" si="15"/>
        <v/>
      </c>
      <c r="G216" s="80">
        <f>IF(Parameters!$D$21 = 1, MAX(H216, I216),
IF(Parameters!$D$22 = 1, AVERAGE(H216,I216),
IF(Parameters!$D$23 = 1, IF(ISERROR(H216), I216, IFERROR(GEOMEAN(H216, I216), 0)),
IF(Parameters!$D$24, IF(AND(H216=10,I216=10),10,0),
IF(Parameters!$D$25, IF(AND(H216&gt;=7,I216&gt;=7),10,0),
IF(Parameters!$D$26, IF(AND(H216&gt;=7,I216&gt;=7), 10, IF(OR(AND(H216&gt;=7,I216&gt;=5),AND(H216&gt;=5,I216&gt;=7)),6,0)),
IF(Parameters!$D$27, IF(AND(H216&gt;=10,I216&gt;=10), 10, IF(OR(AND(H216&gt;=10,I216&gt;=5),AND(H216&gt;=5,I216&gt;=10)),6,0)),"no method")))))))</f>
        <v>0</v>
      </c>
      <c r="H216" s="80" cm="1">
        <f t="array" ref="H216">IF(
    SUM(IF(
            ISNUMBER(
                IF(
                    $M$4:$AD$4,
                    (M216:AD216),
                    "")),
            1,
            0))
        =0,
    NA(),
    IF(
        Parameters!$D$15=1,
        IF(
            SUM(--(ISNUMBER(IF($M$4:$AD$4=1,(M216:AD216),""))))&gt;0,
            MAX(IF(
                ISNUMBER(M216:AD216),
                IF(
                    M$4:AD$4=1,
                    M216:AD216,
                    ""),
                "")),
            MAX(IF(
                ISNUMBER(M216:AD216),
                IF(
                    M$4:AD$4=2,
                    M216:AD216,
                    ""),
                ""))
        ),
        IF(
            Parameters!$D$16=1,
            IFERROR(
                AVERAGE(IF(
                    ISNUMBER(M216:AD216),
                    IF(
                        M$4:AD$4=1,
                        M216:AD216,
                        ""),
                    "")),
                AVERAGE(IF(
                    ISNUMBER(M216:AD216),
                    IF(
                        M$4:AD$4=2,
                        M216:AD216,
                        ""),
                    ""))
            ),
            IF(
                Parameters!$D$17=1,
                IFERROR(
                    IF(
                        OR(
                            IF(
                                ISNUMBER(M216:AD216),
                                IF(
                                    M$4:AD$4=1,
                                    M216:AD216,
                                    ""),
                                "")
                            =0),
                        0,
                        GEOMEAN(IF(
                            ISNUMBER(M216:AD216),
                            IF(
                                M$4:AD$4=1,
                                M216:AD216,
                                ""),
                            ""))
                    ),
                    IF(
                        OR(IF(
                            ISNUMBER(M216:AD216),
                            IF(
                                M$4:AD$4=2,
                                M216:AD216,
                                ""),
                            "")
                            =0),
                        0,
                        GEOMEAN(IF(
                            ISNUMBER(M216:AD216),
                            IF(
                                M$4:AD$4=2,
                                M216:AD216,
                                ""),
                            "")))
                )
            )
        )
    )
)</f>
        <v>0</v>
      </c>
      <c r="I216" s="191" cm="1">
        <f t="array" ref="I216">IF(
    SUM(IF(
            ISNUMBER(
                IF(
                    $M$5:$AD$5,
                    (M216:AD216),
                    "")),
            1,
            0))
        =0,
    NA(),
    IF(
        Parameters!$D$15=1,
        IF(
            SUM(--(ISNUMBER(IF($M$5:$AD$5=1,(M216:AD216),""))))&gt;0,
            MAX(IF(
                ISNUMBER(M216:AD216),
                IF(
                    M$5:AD$5=1,
                    M216:AD216,
                    ""),
                "")),
            MAX(IF(
                ISNUMBER(M216:AD216),
                IF(
                    M$5:AD$5=2,
                    M216:AD216,
                    ""),
                ""))
        ),
        IF(
            Parameters!$D$16=1,
            IFERROR(
                AVERAGE(IF(
                    ISNUMBER(M216:AD216),
                    IF(
                        M$5:AD$5=1,
                        M216:AD216,
                        ""),
                    "")),
                AVERAGE(IF(
                    ISNUMBER(M216:AD216),
                    IF(
                        M$5:AD$5=2,
                        M216:AD216,
                        ""),
                    ""))
            ),
            IF(
                Parameters!$D$17=1,
                IFERROR(
                    IF(
                        OR(
                            IF(
                                ISNUMBER(M216:AD216),
                                IF(
                                    M$5:AD$5=1,
                                    M216:AD216,
                                    ""),
                                "")
                            =0),
                        0,
                        GEOMEAN(IF(
                            ISNUMBER(M216:AD216),
                            IF(
                                M$5:AD$5=1,
                                M216:AD216,
                                ""),
                            ""))
                    ),
                    IF(
                        OR(IF(
                            ISNUMBER(M216:AD216),
                            IF(
                                M$5:AD$5=2,
                                M216:AD216,
                                ""),
                            "")
                            =0),
                        0,
                        GEOMEAN(IF(
                            ISNUMBER(M216:AD216),
                            IF(
                                M$5:AD$5=2,
                                M216:AD216,
                                ""),
                            "")))
                )
            )
        )
    )
)</f>
        <v>0</v>
      </c>
      <c r="J216" s="242" t="s">
        <v>409</v>
      </c>
      <c r="K216" s="242" t="s">
        <v>409</v>
      </c>
      <c r="L216" s="91" t="s">
        <v>719</v>
      </c>
      <c r="M216" s="192">
        <v>0</v>
      </c>
      <c r="N216" s="192" t="s">
        <v>409</v>
      </c>
      <c r="O216" s="192" t="s">
        <v>409</v>
      </c>
      <c r="P216" s="192">
        <v>0</v>
      </c>
      <c r="Q216" s="192" t="s">
        <v>409</v>
      </c>
      <c r="R216" s="192" t="s">
        <v>409</v>
      </c>
      <c r="S216" s="192" t="s">
        <v>409</v>
      </c>
      <c r="T216" s="192" t="s">
        <v>409</v>
      </c>
      <c r="U216" s="192" t="s">
        <v>409</v>
      </c>
      <c r="V216" s="192" t="s">
        <v>409</v>
      </c>
      <c r="W216" s="192" t="s">
        <v>409</v>
      </c>
      <c r="X216" s="192" t="s">
        <v>409</v>
      </c>
      <c r="Y216" s="192" t="s">
        <v>409</v>
      </c>
      <c r="Z216" s="192" t="s">
        <v>409</v>
      </c>
    </row>
    <row r="217" spans="1:26" x14ac:dyDescent="0.2">
      <c r="A217" s="84">
        <v>210</v>
      </c>
      <c r="B217" s="35" t="str">
        <f ca="1"/>
        <v>Virgin Islands (U.S.)</v>
      </c>
      <c r="C217" s="35" t="str">
        <f ca="1"/>
        <v>VIR</v>
      </c>
      <c r="D217" s="35" t="str">
        <f ca="1"/>
        <v>LCN           Latin America &amp; Caribbean</v>
      </c>
      <c r="E217" s="35" t="str">
        <f ca="1"/>
        <v>NA</v>
      </c>
      <c r="F217" s="190" t="str">
        <f t="shared" ca="1" si="15"/>
        <v/>
      </c>
      <c r="G217" s="80">
        <f>IF(Parameters!$D$21 = 1, MAX(H217, I217),
IF(Parameters!$D$22 = 1, AVERAGE(H217,I217),
IF(Parameters!$D$23 = 1, IF(ISERROR(H217), I217, IFERROR(GEOMEAN(H217, I217), 0)),
IF(Parameters!$D$24, IF(AND(H217=10,I217=10),10,0),
IF(Parameters!$D$25, IF(AND(H217&gt;=7,I217&gt;=7),10,0),
IF(Parameters!$D$26, IF(AND(H217&gt;=7,I217&gt;=7), 10, IF(OR(AND(H217&gt;=7,I217&gt;=5),AND(H217&gt;=5,I217&gt;=7)),6,0)),
IF(Parameters!$D$27, IF(AND(H217&gt;=10,I217&gt;=10), 10, IF(OR(AND(H217&gt;=10,I217&gt;=5),AND(H217&gt;=5,I217&gt;=10)),6,0)),"no method")))))))</f>
        <v>0</v>
      </c>
      <c r="H217" s="80" cm="1">
        <f t="array" ref="H217">IF(
    SUM(IF(
            ISNUMBER(
                IF(
                    $M$4:$AD$4,
                    (M217:AD217),
                    "")),
            1,
            0))
        =0,
    NA(),
    IF(
        Parameters!$D$15=1,
        IF(
            SUM(--(ISNUMBER(IF($M$4:$AD$4=1,(M217:AD217),""))))&gt;0,
            MAX(IF(
                ISNUMBER(M217:AD217),
                IF(
                    M$4:AD$4=1,
                    M217:AD217,
                    ""),
                "")),
            MAX(IF(
                ISNUMBER(M217:AD217),
                IF(
                    M$4:AD$4=2,
                    M217:AD217,
                    ""),
                ""))
        ),
        IF(
            Parameters!$D$16=1,
            IFERROR(
                AVERAGE(IF(
                    ISNUMBER(M217:AD217),
                    IF(
                        M$4:AD$4=1,
                        M217:AD217,
                        ""),
                    "")),
                AVERAGE(IF(
                    ISNUMBER(M217:AD217),
                    IF(
                        M$4:AD$4=2,
                        M217:AD217,
                        ""),
                    ""))
            ),
            IF(
                Parameters!$D$17=1,
                IFERROR(
                    IF(
                        OR(
                            IF(
                                ISNUMBER(M217:AD217),
                                IF(
                                    M$4:AD$4=1,
                                    M217:AD217,
                                    ""),
                                "")
                            =0),
                        0,
                        GEOMEAN(IF(
                            ISNUMBER(M217:AD217),
                            IF(
                                M$4:AD$4=1,
                                M217:AD217,
                                ""),
                            ""))
                    ),
                    IF(
                        OR(IF(
                            ISNUMBER(M217:AD217),
                            IF(
                                M$4:AD$4=2,
                                M217:AD217,
                                ""),
                            "")
                            =0),
                        0,
                        GEOMEAN(IF(
                            ISNUMBER(M217:AD217),
                            IF(
                                M$4:AD$4=2,
                                M217:AD217,
                                ""),
                            "")))
                )
            )
        )
    )
)</f>
        <v>0</v>
      </c>
      <c r="I217" s="191" cm="1">
        <f t="array" ref="I217">IF(
    SUM(IF(
            ISNUMBER(
                IF(
                    $M$5:$AD$5,
                    (M217:AD217),
                    "")),
            1,
            0))
        =0,
    NA(),
    IF(
        Parameters!$D$15=1,
        IF(
            SUM(--(ISNUMBER(IF($M$5:$AD$5=1,(M217:AD217),""))))&gt;0,
            MAX(IF(
                ISNUMBER(M217:AD217),
                IF(
                    M$5:AD$5=1,
                    M217:AD217,
                    ""),
                "")),
            MAX(IF(
                ISNUMBER(M217:AD217),
                IF(
                    M$5:AD$5=2,
                    M217:AD217,
                    ""),
                ""))
        ),
        IF(
            Parameters!$D$16=1,
            IFERROR(
                AVERAGE(IF(
                    ISNUMBER(M217:AD217),
                    IF(
                        M$5:AD$5=1,
                        M217:AD217,
                        ""),
                    "")),
                AVERAGE(IF(
                    ISNUMBER(M217:AD217),
                    IF(
                        M$5:AD$5=2,
                        M217:AD217,
                        ""),
                    ""))
            ),
            IF(
                Parameters!$D$17=1,
                IFERROR(
                    IF(
                        OR(
                            IF(
                                ISNUMBER(M217:AD217),
                                IF(
                                    M$5:AD$5=1,
                                    M217:AD217,
                                    ""),
                                "")
                            =0),
                        0,
                        GEOMEAN(IF(
                            ISNUMBER(M217:AD217),
                            IF(
                                M$5:AD$5=1,
                                M217:AD217,
                                ""),
                            ""))
                    ),
                    IF(
                        OR(IF(
                            ISNUMBER(M217:AD217),
                            IF(
                                M$5:AD$5=2,
                                M217:AD217,
                                ""),
                            "")
                            =0),
                        0,
                        GEOMEAN(IF(
                            ISNUMBER(M217:AD217),
                            IF(
                                M$5:AD$5=2,
                                M217:AD217,
                                ""),
                            "")))
                )
            )
        )
    )
)</f>
        <v>0</v>
      </c>
      <c r="J217" s="242" t="s">
        <v>409</v>
      </c>
      <c r="K217" s="242" t="s">
        <v>409</v>
      </c>
      <c r="L217" s="91" t="s">
        <v>720</v>
      </c>
      <c r="M217" s="192">
        <v>0</v>
      </c>
      <c r="N217" s="192" t="s">
        <v>409</v>
      </c>
      <c r="O217" s="192" t="s">
        <v>409</v>
      </c>
      <c r="P217" s="192">
        <v>0</v>
      </c>
      <c r="Q217" s="192" t="s">
        <v>409</v>
      </c>
      <c r="R217" s="192" t="s">
        <v>409</v>
      </c>
      <c r="S217" s="192" t="s">
        <v>409</v>
      </c>
      <c r="T217" s="192" t="s">
        <v>409</v>
      </c>
      <c r="U217" s="192" t="s">
        <v>409</v>
      </c>
      <c r="V217" s="192" t="s">
        <v>409</v>
      </c>
      <c r="W217" s="192" t="s">
        <v>409</v>
      </c>
      <c r="X217" s="192" t="s">
        <v>409</v>
      </c>
      <c r="Y217" s="192" t="s">
        <v>409</v>
      </c>
      <c r="Z217" s="192" t="s">
        <v>409</v>
      </c>
    </row>
    <row r="218" spans="1:26" x14ac:dyDescent="0.2">
      <c r="A218" s="84">
        <v>211</v>
      </c>
      <c r="B218" s="35" t="str">
        <f ca="1"/>
        <v>Vietnam</v>
      </c>
      <c r="C218" s="35" t="str">
        <f ca="1"/>
        <v>VNM</v>
      </c>
      <c r="D218" s="35" t="str">
        <f ca="1"/>
        <v>EAS           East Asia &amp; Pacific</v>
      </c>
      <c r="E218" s="35" t="str">
        <f ca="1"/>
        <v>IBRD</v>
      </c>
      <c r="F218" s="190" t="str">
        <f t="shared" ca="1" si="15"/>
        <v/>
      </c>
      <c r="G218" s="80">
        <f>IF(Parameters!$D$21 = 1, MAX(H218, I218),
IF(Parameters!$D$22 = 1, AVERAGE(H218,I218),
IF(Parameters!$D$23 = 1, IF(ISERROR(H218), I218, IFERROR(GEOMEAN(H218, I218), 0)),
IF(Parameters!$D$24, IF(AND(H218=10,I218=10),10,0),
IF(Parameters!$D$25, IF(AND(H218&gt;=7,I218&gt;=7),10,0),
IF(Parameters!$D$26, IF(AND(H218&gt;=7,I218&gt;=7), 10, IF(OR(AND(H218&gt;=7,I218&gt;=5),AND(H218&gt;=5,I218&gt;=7)),6,0)),
IF(Parameters!$D$27, IF(AND(H218&gt;=10,I218&gt;=10), 10, IF(OR(AND(H218&gt;=10,I218&gt;=5),AND(H218&gt;=5,I218&gt;=10)),6,0)),"no method")))))))</f>
        <v>0</v>
      </c>
      <c r="H218" s="80" cm="1">
        <f t="array" ref="H218">IF(
    SUM(IF(
            ISNUMBER(
                IF(
                    $M$4:$AD$4,
                    (M218:AD218),
                    "")),
            1,
            0))
        =0,
    NA(),
    IF(
        Parameters!$D$15=1,
        IF(
            SUM(--(ISNUMBER(IF($M$4:$AD$4=1,(M218:AD218),""))))&gt;0,
            MAX(IF(
                ISNUMBER(M218:AD218),
                IF(
                    M$4:AD$4=1,
                    M218:AD218,
                    ""),
                "")),
            MAX(IF(
                ISNUMBER(M218:AD218),
                IF(
                    M$4:AD$4=2,
                    M218:AD218,
                    ""),
                ""))
        ),
        IF(
            Parameters!$D$16=1,
            IFERROR(
                AVERAGE(IF(
                    ISNUMBER(M218:AD218),
                    IF(
                        M$4:AD$4=1,
                        M218:AD218,
                        ""),
                    "")),
                AVERAGE(IF(
                    ISNUMBER(M218:AD218),
                    IF(
                        M$4:AD$4=2,
                        M218:AD218,
                        ""),
                    ""))
            ),
            IF(
                Parameters!$D$17=1,
                IFERROR(
                    IF(
                        OR(
                            IF(
                                ISNUMBER(M218:AD218),
                                IF(
                                    M$4:AD$4=1,
                                    M218:AD218,
                                    ""),
                                "")
                            =0),
                        0,
                        GEOMEAN(IF(
                            ISNUMBER(M218:AD218),
                            IF(
                                M$4:AD$4=1,
                                M218:AD218,
                                ""),
                            ""))
                    ),
                    IF(
                        OR(IF(
                            ISNUMBER(M218:AD218),
                            IF(
                                M$4:AD$4=2,
                                M218:AD218,
                                ""),
                            "")
                            =0),
                        0,
                        GEOMEAN(IF(
                            ISNUMBER(M218:AD218),
                            IF(
                                M$4:AD$4=2,
                                M218:AD218,
                                ""),
                            "")))
                )
            )
        )
    )
)</f>
        <v>0</v>
      </c>
      <c r="I218" s="191" cm="1">
        <f t="array" ref="I218">IF(
    SUM(IF(
            ISNUMBER(
                IF(
                    $M$5:$AD$5,
                    (M218:AD218),
                    "")),
            1,
            0))
        =0,
    NA(),
    IF(
        Parameters!$D$15=1,
        IF(
            SUM(--(ISNUMBER(IF($M$5:$AD$5=1,(M218:AD218),""))))&gt;0,
            MAX(IF(
                ISNUMBER(M218:AD218),
                IF(
                    M$5:AD$5=1,
                    M218:AD218,
                    ""),
                "")),
            MAX(IF(
                ISNUMBER(M218:AD218),
                IF(
                    M$5:AD$5=2,
                    M218:AD218,
                    ""),
                ""))
        ),
        IF(
            Parameters!$D$16=1,
            IFERROR(
                AVERAGE(IF(
                    ISNUMBER(M218:AD218),
                    IF(
                        M$5:AD$5=1,
                        M218:AD218,
                        ""),
                    "")),
                AVERAGE(IF(
                    ISNUMBER(M218:AD218),
                    IF(
                        M$5:AD$5=2,
                        M218:AD218,
                        ""),
                    ""))
            ),
            IF(
                Parameters!$D$17=1,
                IFERROR(
                    IF(
                        OR(
                            IF(
                                ISNUMBER(M218:AD218),
                                IF(
                                    M$5:AD$5=1,
                                    M218:AD218,
                                    ""),
                                "")
                            =0),
                        0,
                        GEOMEAN(IF(
                            ISNUMBER(M218:AD218),
                            IF(
                                M$5:AD$5=1,
                                M218:AD218,
                                ""),
                            ""))
                    ),
                    IF(
                        OR(IF(
                            ISNUMBER(M218:AD218),
                            IF(
                                M$5:AD$5=2,
                                M218:AD218,
                                ""),
                            "")
                            =0),
                        0,
                        GEOMEAN(IF(
                            ISNUMBER(M218:AD218),
                            IF(
                                M$5:AD$5=2,
                                M218:AD218,
                                ""),
                            "")))
                )
            )
        )
    )
)</f>
        <v>0</v>
      </c>
      <c r="J218" s="242">
        <v>45103</v>
      </c>
      <c r="K218" s="242">
        <v>45142</v>
      </c>
      <c r="L218" s="91" t="s">
        <v>351</v>
      </c>
      <c r="M218" s="192">
        <v>0</v>
      </c>
      <c r="N218" s="192">
        <v>0</v>
      </c>
      <c r="O218" s="192" t="s">
        <v>409</v>
      </c>
      <c r="P218" s="192">
        <v>0</v>
      </c>
      <c r="Q218" s="192" t="s">
        <v>409</v>
      </c>
      <c r="R218" s="192">
        <v>0</v>
      </c>
      <c r="S218" s="192">
        <v>0</v>
      </c>
      <c r="T218" s="192" t="s">
        <v>409</v>
      </c>
      <c r="U218" s="192">
        <v>58.3</v>
      </c>
      <c r="V218" s="192" t="s">
        <v>409</v>
      </c>
      <c r="W218" s="192" t="s">
        <v>409</v>
      </c>
      <c r="X218" s="192" t="s">
        <v>409</v>
      </c>
      <c r="Y218" s="192">
        <v>-0.107142857142857</v>
      </c>
      <c r="Z218" s="192">
        <v>-100</v>
      </c>
    </row>
    <row r="219" spans="1:26" x14ac:dyDescent="0.2">
      <c r="A219" s="84">
        <v>212</v>
      </c>
      <c r="B219" s="35" t="str">
        <f ca="1"/>
        <v>Vanuatu</v>
      </c>
      <c r="C219" s="35" t="str">
        <f ca="1"/>
        <v>VUT</v>
      </c>
      <c r="D219" s="35" t="str">
        <f ca="1"/>
        <v>EAS           East Asia &amp; Pacific</v>
      </c>
      <c r="E219" s="35" t="str">
        <f ca="1"/>
        <v>IDA</v>
      </c>
      <c r="F219" s="190" t="str">
        <f t="shared" ca="1" si="15"/>
        <v/>
      </c>
      <c r="G219" s="80">
        <f>IF(Parameters!$D$21 = 1, MAX(H219, I219),
IF(Parameters!$D$22 = 1, AVERAGE(H219,I219),
IF(Parameters!$D$23 = 1, IF(ISERROR(H219), I219, IFERROR(GEOMEAN(H219, I219), 0)),
IF(Parameters!$D$24, IF(AND(H219=10,I219=10),10,0),
IF(Parameters!$D$25, IF(AND(H219&gt;=7,I219&gt;=7),10,0),
IF(Parameters!$D$26, IF(AND(H219&gt;=7,I219&gt;=7), 10, IF(OR(AND(H219&gt;=7,I219&gt;=5),AND(H219&gt;=5,I219&gt;=7)),6,0)),
IF(Parameters!$D$27, IF(AND(H219&gt;=10,I219&gt;=10), 10, IF(OR(AND(H219&gt;=10,I219&gt;=5),AND(H219&gt;=5,I219&gt;=10)),6,0)),"no method")))))))</f>
        <v>0</v>
      </c>
      <c r="H219" s="80" cm="1">
        <f t="array" ref="H219">IF(
    SUM(IF(
            ISNUMBER(
                IF(
                    $M$4:$AD$4,
                    (M219:AD219),
                    "")),
            1,
            0))
        =0,
    NA(),
    IF(
        Parameters!$D$15=1,
        IF(
            SUM(--(ISNUMBER(IF($M$4:$AD$4=1,(M219:AD219),""))))&gt;0,
            MAX(IF(
                ISNUMBER(M219:AD219),
                IF(
                    M$4:AD$4=1,
                    M219:AD219,
                    ""),
                "")),
            MAX(IF(
                ISNUMBER(M219:AD219),
                IF(
                    M$4:AD$4=2,
                    M219:AD219,
                    ""),
                ""))
        ),
        IF(
            Parameters!$D$16=1,
            IFERROR(
                AVERAGE(IF(
                    ISNUMBER(M219:AD219),
                    IF(
                        M$4:AD$4=1,
                        M219:AD219,
                        ""),
                    "")),
                AVERAGE(IF(
                    ISNUMBER(M219:AD219),
                    IF(
                        M$4:AD$4=2,
                        M219:AD219,
                        ""),
                    ""))
            ),
            IF(
                Parameters!$D$17=1,
                IFERROR(
                    IF(
                        OR(
                            IF(
                                ISNUMBER(M219:AD219),
                                IF(
                                    M$4:AD$4=1,
                                    M219:AD219,
                                    ""),
                                "")
                            =0),
                        0,
                        GEOMEAN(IF(
                            ISNUMBER(M219:AD219),
                            IF(
                                M$4:AD$4=1,
                                M219:AD219,
                                ""),
                            ""))
                    ),
                    IF(
                        OR(IF(
                            ISNUMBER(M219:AD219),
                            IF(
                                M$4:AD$4=2,
                                M219:AD219,
                                ""),
                            "")
                            =0),
                        0,
                        GEOMEAN(IF(
                            ISNUMBER(M219:AD219),
                            IF(
                                M$4:AD$4=2,
                                M219:AD219,
                                ""),
                            "")))
                )
            )
        )
    )
)</f>
        <v>0</v>
      </c>
      <c r="I219" s="191" cm="1">
        <f t="array" ref="I219">IF(
    SUM(IF(
            ISNUMBER(
                IF(
                    $M$5:$AD$5,
                    (M219:AD219),
                    "")),
            1,
            0))
        =0,
    NA(),
    IF(
        Parameters!$D$15=1,
        IF(
            SUM(--(ISNUMBER(IF($M$5:$AD$5=1,(M219:AD219),""))))&gt;0,
            MAX(IF(
                ISNUMBER(M219:AD219),
                IF(
                    M$5:AD$5=1,
                    M219:AD219,
                    ""),
                "")),
            MAX(IF(
                ISNUMBER(M219:AD219),
                IF(
                    M$5:AD$5=2,
                    M219:AD219,
                    ""),
                ""))
        ),
        IF(
            Parameters!$D$16=1,
            IFERROR(
                AVERAGE(IF(
                    ISNUMBER(M219:AD219),
                    IF(
                        M$5:AD$5=1,
                        M219:AD219,
                        ""),
                    "")),
                AVERAGE(IF(
                    ISNUMBER(M219:AD219),
                    IF(
                        M$5:AD$5=2,
                        M219:AD219,
                        ""),
                    ""))
            ),
            IF(
                Parameters!$D$17=1,
                IFERROR(
                    IF(
                        OR(
                            IF(
                                ISNUMBER(M219:AD219),
                                IF(
                                    M$5:AD$5=1,
                                    M219:AD219,
                                    ""),
                                "")
                            =0),
                        0,
                        GEOMEAN(IF(
                            ISNUMBER(M219:AD219),
                            IF(
                                M$5:AD$5=1,
                                M219:AD219,
                                ""),
                            ""))
                    ),
                    IF(
                        OR(IF(
                            ISNUMBER(M219:AD219),
                            IF(
                                M$5:AD$5=2,
                                M219:AD219,
                                ""),
                            "")
                            =0),
                        0,
                        GEOMEAN(IF(
                            ISNUMBER(M219:AD219),
                            IF(
                                M$5:AD$5=2,
                                M219:AD219,
                                ""),
                            "")))
                )
            )
        )
    )
)</f>
        <v>0</v>
      </c>
      <c r="J219" s="242">
        <v>44753</v>
      </c>
      <c r="K219" s="242">
        <v>44753</v>
      </c>
      <c r="L219" s="91" t="s">
        <v>353</v>
      </c>
      <c r="M219" s="192">
        <v>0</v>
      </c>
      <c r="N219" s="192" t="s">
        <v>409</v>
      </c>
      <c r="O219" s="192" t="s">
        <v>409</v>
      </c>
      <c r="P219" s="192">
        <v>0</v>
      </c>
      <c r="Q219" s="192" t="s">
        <v>409</v>
      </c>
      <c r="R219" s="192" t="s">
        <v>409</v>
      </c>
      <c r="S219" s="192" t="s">
        <v>409</v>
      </c>
      <c r="T219" s="192" t="s">
        <v>409</v>
      </c>
      <c r="U219" s="192" t="s">
        <v>409</v>
      </c>
      <c r="V219" s="192" t="s">
        <v>409</v>
      </c>
      <c r="W219" s="192" t="s">
        <v>409</v>
      </c>
      <c r="X219" s="192" t="s">
        <v>409</v>
      </c>
      <c r="Y219" s="192" t="s">
        <v>409</v>
      </c>
      <c r="Z219" s="192" t="s">
        <v>409</v>
      </c>
    </row>
    <row r="220" spans="1:26" x14ac:dyDescent="0.2">
      <c r="A220" s="84">
        <v>213</v>
      </c>
      <c r="B220" s="35" t="str">
        <f ca="1"/>
        <v>Samoa</v>
      </c>
      <c r="C220" s="35" t="str">
        <f ca="1"/>
        <v>WSM</v>
      </c>
      <c r="D220" s="35" t="str">
        <f ca="1"/>
        <v>EAS           East Asia &amp; Pacific</v>
      </c>
      <c r="E220" s="35" t="str">
        <f ca="1"/>
        <v>IDA</v>
      </c>
      <c r="F220" s="190" t="str">
        <f t="shared" ca="1" si="15"/>
        <v/>
      </c>
      <c r="G220" s="80">
        <f>IF(Parameters!$D$21 = 1, MAX(H220, I220),
IF(Parameters!$D$22 = 1, AVERAGE(H220,I220),
IF(Parameters!$D$23 = 1, IF(ISERROR(H220), I220, IFERROR(GEOMEAN(H220, I220), 0)),
IF(Parameters!$D$24, IF(AND(H220=10,I220=10),10,0),
IF(Parameters!$D$25, IF(AND(H220&gt;=7,I220&gt;=7),10,0),
IF(Parameters!$D$26, IF(AND(H220&gt;=7,I220&gt;=7), 10, IF(OR(AND(H220&gt;=7,I220&gt;=5),AND(H220&gt;=5,I220&gt;=7)),6,0)),
IF(Parameters!$D$27, IF(AND(H220&gt;=10,I220&gt;=10), 10, IF(OR(AND(H220&gt;=10,I220&gt;=5),AND(H220&gt;=5,I220&gt;=10)),6,0)),"no method")))))))</f>
        <v>0</v>
      </c>
      <c r="H220" s="80" cm="1">
        <f t="array" ref="H220">IF(
    SUM(IF(
            ISNUMBER(
                IF(
                    $M$4:$AD$4,
                    (M220:AD220),
                    "")),
            1,
            0))
        =0,
    NA(),
    IF(
        Parameters!$D$15=1,
        IF(
            SUM(--(ISNUMBER(IF($M$4:$AD$4=1,(M220:AD220),""))))&gt;0,
            MAX(IF(
                ISNUMBER(M220:AD220),
                IF(
                    M$4:AD$4=1,
                    M220:AD220,
                    ""),
                "")),
            MAX(IF(
                ISNUMBER(M220:AD220),
                IF(
                    M$4:AD$4=2,
                    M220:AD220,
                    ""),
                ""))
        ),
        IF(
            Parameters!$D$16=1,
            IFERROR(
                AVERAGE(IF(
                    ISNUMBER(M220:AD220),
                    IF(
                        M$4:AD$4=1,
                        M220:AD220,
                        ""),
                    "")),
                AVERAGE(IF(
                    ISNUMBER(M220:AD220),
                    IF(
                        M$4:AD$4=2,
                        M220:AD220,
                        ""),
                    ""))
            ),
            IF(
                Parameters!$D$17=1,
                IFERROR(
                    IF(
                        OR(
                            IF(
                                ISNUMBER(M220:AD220),
                                IF(
                                    M$4:AD$4=1,
                                    M220:AD220,
                                    ""),
                                "")
                            =0),
                        0,
                        GEOMEAN(IF(
                            ISNUMBER(M220:AD220),
                            IF(
                                M$4:AD$4=1,
                                M220:AD220,
                                ""),
                            ""))
                    ),
                    IF(
                        OR(IF(
                            ISNUMBER(M220:AD220),
                            IF(
                                M$4:AD$4=2,
                                M220:AD220,
                                ""),
                            "")
                            =0),
                        0,
                        GEOMEAN(IF(
                            ISNUMBER(M220:AD220),
                            IF(
                                M$4:AD$4=2,
                                M220:AD220,
                                ""),
                            "")))
                )
            )
        )
    )
)</f>
        <v>0.73205150820250398</v>
      </c>
      <c r="I220" s="191" cm="1">
        <f t="array" ref="I220">IF(
    SUM(IF(
            ISNUMBER(
                IF(
                    $M$5:$AD$5,
                    (M220:AD220),
                    "")),
            1,
            0))
        =0,
    NA(),
    IF(
        Parameters!$D$15=1,
        IF(
            SUM(--(ISNUMBER(IF($M$5:$AD$5=1,(M220:AD220),""))))&gt;0,
            MAX(IF(
                ISNUMBER(M220:AD220),
                IF(
                    M$5:AD$5=1,
                    M220:AD220,
                    ""),
                "")),
            MAX(IF(
                ISNUMBER(M220:AD220),
                IF(
                    M$5:AD$5=2,
                    M220:AD220,
                    ""),
                ""))
        ),
        IF(
            Parameters!$D$16=1,
            IFERROR(
                AVERAGE(IF(
                    ISNUMBER(M220:AD220),
                    IF(
                        M$5:AD$5=1,
                        M220:AD220,
                        ""),
                    "")),
                AVERAGE(IF(
                    ISNUMBER(M220:AD220),
                    IF(
                        M$5:AD$5=2,
                        M220:AD220,
                        ""),
                    ""))
            ),
            IF(
                Parameters!$D$17=1,
                IFERROR(
                    IF(
                        OR(
                            IF(
                                ISNUMBER(M220:AD220),
                                IF(
                                    M$5:AD$5=1,
                                    M220:AD220,
                                    ""),
                                "")
                            =0),
                        0,
                        GEOMEAN(IF(
                            ISNUMBER(M220:AD220),
                            IF(
                                M$5:AD$5=1,
                                M220:AD220,
                                ""),
                            ""))
                    ),
                    IF(
                        OR(IF(
                            ISNUMBER(M220:AD220),
                            IF(
                                M$5:AD$5=2,
                                M220:AD220,
                                ""),
                            "")
                            =0),
                        0,
                        GEOMEAN(IF(
                            ISNUMBER(M220:AD220),
                            IF(
                                M$5:AD$5=2,
                                M220:AD220,
                                ""),
                            "")))
                )
            )
        )
    )
)</f>
        <v>0</v>
      </c>
      <c r="J220" s="242">
        <v>45103</v>
      </c>
      <c r="K220" s="242">
        <v>44753</v>
      </c>
      <c r="L220" s="91" t="s">
        <v>355</v>
      </c>
      <c r="M220" s="192">
        <v>0</v>
      </c>
      <c r="N220" s="192">
        <v>0.73205150820250398</v>
      </c>
      <c r="O220" s="192" t="s">
        <v>409</v>
      </c>
      <c r="P220" s="192">
        <v>0</v>
      </c>
      <c r="Q220" s="192" t="s">
        <v>409</v>
      </c>
      <c r="R220" s="192" t="s">
        <v>409</v>
      </c>
      <c r="S220" s="192" t="s">
        <v>409</v>
      </c>
      <c r="T220" s="192" t="s">
        <v>409</v>
      </c>
      <c r="U220" s="192">
        <v>65.099999999999994</v>
      </c>
      <c r="V220" s="192" t="s">
        <v>409</v>
      </c>
      <c r="W220" s="192" t="s">
        <v>409</v>
      </c>
      <c r="X220" s="192" t="s">
        <v>409</v>
      </c>
      <c r="Y220" s="192" t="s">
        <v>409</v>
      </c>
      <c r="Z220" s="192" t="s">
        <v>409</v>
      </c>
    </row>
    <row r="221" spans="1:26" x14ac:dyDescent="0.2">
      <c r="A221" s="84">
        <v>214</v>
      </c>
      <c r="B221" s="35" t="str">
        <f ca="1"/>
        <v>Kosovo</v>
      </c>
      <c r="C221" s="35" t="str">
        <f ca="1"/>
        <v>XKX</v>
      </c>
      <c r="D221" s="35" t="str">
        <f ca="1"/>
        <v>ECS           Europe &amp; Central Asia</v>
      </c>
      <c r="E221" s="35" t="str">
        <f ca="1"/>
        <v>IDA</v>
      </c>
      <c r="F221" s="190" t="str">
        <f t="shared" ca="1" si="15"/>
        <v/>
      </c>
      <c r="G221" s="80">
        <f>IF(Parameters!$D$21 = 1, MAX(H221, I221),
IF(Parameters!$D$22 = 1, AVERAGE(H221,I221),
IF(Parameters!$D$23 = 1, IF(ISERROR(H221), I221, IFERROR(GEOMEAN(H221, I221), 0)),
IF(Parameters!$D$24, IF(AND(H221=10,I221=10),10,0),
IF(Parameters!$D$25, IF(AND(H221&gt;=7,I221&gt;=7),10,0),
IF(Parameters!$D$26, IF(AND(H221&gt;=7,I221&gt;=7), 10, IF(OR(AND(H221&gt;=7,I221&gt;=5),AND(H221&gt;=5,I221&gt;=7)),6,0)),
IF(Parameters!$D$27, IF(AND(H221&gt;=10,I221&gt;=10), 10, IF(OR(AND(H221&gt;=10,I221&gt;=5),AND(H221&gt;=5,I221&gt;=10)),6,0)),"no method")))))))</f>
        <v>5.9761430466719503</v>
      </c>
      <c r="H221" s="80" cm="1">
        <f t="array" ref="H221">IF(
    SUM(IF(
            ISNUMBER(
                IF(
                    $M$4:$AD$4,
                    (M221:AD221),
                    "")),
            1,
            0))
        =0,
    NA(),
    IF(
        Parameters!$D$15=1,
        IF(
            SUM(--(ISNUMBER(IF($M$4:$AD$4=1,(M221:AD221),""))))&gt;0,
            MAX(IF(
                ISNUMBER(M221:AD221),
                IF(
                    M$4:AD$4=1,
                    M221:AD221,
                    ""),
                "")),
            MAX(IF(
                ISNUMBER(M221:AD221),
                IF(
                    M$4:AD$4=2,
                    M221:AD221,
                    ""),
                ""))
        ),
        IF(
            Parameters!$D$16=1,
            IFERROR(
                AVERAGE(IF(
                    ISNUMBER(M221:AD221),
                    IF(
                        M$4:AD$4=1,
                        M221:AD221,
                        ""),
                    "")),
                AVERAGE(IF(
                    ISNUMBER(M221:AD221),
                    IF(
                        M$4:AD$4=2,
                        M221:AD221,
                        ""),
                    ""))
            ),
            IF(
                Parameters!$D$17=1,
                IFERROR(
                    IF(
                        OR(
                            IF(
                                ISNUMBER(M221:AD221),
                                IF(
                                    M$4:AD$4=1,
                                    M221:AD221,
                                    ""),
                                "")
                            =0),
                        0,
                        GEOMEAN(IF(
                            ISNUMBER(M221:AD221),
                            IF(
                                M$4:AD$4=1,
                                M221:AD221,
                                ""),
                            ""))
                    ),
                    IF(
                        OR(IF(
                            ISNUMBER(M221:AD221),
                            IF(
                                M$4:AD$4=2,
                                M221:AD221,
                                ""),
                            "")
                            =0),
                        0,
                        GEOMEAN(IF(
                            ISNUMBER(M221:AD221),
                            IF(
                                M$4:AD$4=2,
                                M221:AD221,
                                ""),
                            "")))
                )
            )
        )
    )
)</f>
        <v>10</v>
      </c>
      <c r="I221" s="191" cm="1">
        <f t="array" ref="I221">IF(
    SUM(IF(
            ISNUMBER(
                IF(
                    $M$5:$AD$5,
                    (M221:AD221),
                    "")),
            1,
            0))
        =0,
    NA(),
    IF(
        Parameters!$D$15=1,
        IF(
            SUM(--(ISNUMBER(IF($M$5:$AD$5=1,(M221:AD221),""))))&gt;0,
            MAX(IF(
                ISNUMBER(M221:AD221),
                IF(
                    M$5:AD$5=1,
                    M221:AD221,
                    ""),
                "")),
            MAX(IF(
                ISNUMBER(M221:AD221),
                IF(
                    M$5:AD$5=2,
                    M221:AD221,
                    ""),
                ""))
        ),
        IF(
            Parameters!$D$16=1,
            IFERROR(
                AVERAGE(IF(
                    ISNUMBER(M221:AD221),
                    IF(
                        M$5:AD$5=1,
                        M221:AD221,
                        ""),
                    "")),
                AVERAGE(IF(
                    ISNUMBER(M221:AD221),
                    IF(
                        M$5:AD$5=2,
                        M221:AD221,
                        ""),
                    ""))
            ),
            IF(
                Parameters!$D$17=1,
                IFERROR(
                    IF(
                        OR(
                            IF(
                                ISNUMBER(M221:AD221),
                                IF(
                                    M$5:AD$5=1,
                                    M221:AD221,
                                    ""),
                                "")
                            =0),
                        0,
                        GEOMEAN(IF(
                            ISNUMBER(M221:AD221),
                            IF(
                                M$5:AD$5=1,
                                M221:AD221,
                                ""),
                            ""))
                    ),
                    IF(
                        OR(IF(
                            ISNUMBER(M221:AD221),
                            IF(
                                M$5:AD$5=2,
                                M221:AD221,
                                ""),
                            "")
                            =0),
                        0,
                        GEOMEAN(IF(
                            ISNUMBER(M221:AD221),
                            IF(
                                M$5:AD$5=2,
                                M221:AD221,
                                ""),
                            "")))
                )
            )
        )
    )
)</f>
        <v>3.5714285714285499</v>
      </c>
      <c r="J221" s="242">
        <v>44966</v>
      </c>
      <c r="K221" s="242">
        <v>45218</v>
      </c>
      <c r="L221" s="91" t="s">
        <v>721</v>
      </c>
      <c r="M221" s="192">
        <v>10</v>
      </c>
      <c r="N221" s="192" t="s">
        <v>409</v>
      </c>
      <c r="O221" s="192" t="s">
        <v>409</v>
      </c>
      <c r="P221" s="192">
        <v>0</v>
      </c>
      <c r="Q221" s="192" t="s">
        <v>409</v>
      </c>
      <c r="R221" s="192">
        <v>3.5714285714285499</v>
      </c>
      <c r="S221" s="192">
        <v>0</v>
      </c>
      <c r="T221" s="192" t="s">
        <v>623</v>
      </c>
      <c r="U221" s="192" t="s">
        <v>409</v>
      </c>
      <c r="V221" s="192" t="s">
        <v>409</v>
      </c>
      <c r="W221" s="192" t="s">
        <v>409</v>
      </c>
      <c r="X221" s="192" t="s">
        <v>409</v>
      </c>
      <c r="Y221" s="192">
        <v>7.1428571428571105E-2</v>
      </c>
      <c r="Z221" s="192">
        <v>-100</v>
      </c>
    </row>
    <row r="222" spans="1:26" x14ac:dyDescent="0.2">
      <c r="A222" s="84">
        <v>215</v>
      </c>
      <c r="B222" s="35" t="str">
        <f ca="1"/>
        <v>Yemen, Rep.</v>
      </c>
      <c r="C222" s="35" t="str">
        <f ca="1"/>
        <v>YEM</v>
      </c>
      <c r="D222" s="35" t="str">
        <f ca="1"/>
        <v>MEA           Middle East &amp; North Africa</v>
      </c>
      <c r="E222" s="35" t="str">
        <f ca="1"/>
        <v>IDA</v>
      </c>
      <c r="F222" s="190" t="str">
        <f t="shared" ca="1" si="15"/>
        <v/>
      </c>
      <c r="G222" s="80">
        <f>IF(Parameters!$D$21 = 1, MAX(H222, I222),
IF(Parameters!$D$22 = 1, AVERAGE(H222,I222),
IF(Parameters!$D$23 = 1, IF(ISERROR(H222), I222, IFERROR(GEOMEAN(H222, I222), 0)),
IF(Parameters!$D$24, IF(AND(H222=10,I222=10),10,0),
IF(Parameters!$D$25, IF(AND(H222&gt;=7,I222&gt;=7),10,0),
IF(Parameters!$D$26, IF(AND(H222&gt;=7,I222&gt;=7), 10, IF(OR(AND(H222&gt;=7,I222&gt;=5),AND(H222&gt;=5,I222&gt;=7)),6,0)),
IF(Parameters!$D$27, IF(AND(H222&gt;=10,I222&gt;=10), 10, IF(OR(AND(H222&gt;=10,I222&gt;=5),AND(H222&gt;=5,I222&gt;=10)),6,0)),"no method")))))))</f>
        <v>8.4515425472851575</v>
      </c>
      <c r="H222" s="80" cm="1">
        <f t="array" ref="H222">IF(
    SUM(IF(
            ISNUMBER(
                IF(
                    $M$4:$AD$4,
                    (M222:AD222),
                    "")),
            1,
            0))
        =0,
    NA(),
    IF(
        Parameters!$D$15=1,
        IF(
            SUM(--(ISNUMBER(IF($M$4:$AD$4=1,(M222:AD222),""))))&gt;0,
            MAX(IF(
                ISNUMBER(M222:AD222),
                IF(
                    M$4:AD$4=1,
                    M222:AD222,
                    ""),
                "")),
            MAX(IF(
                ISNUMBER(M222:AD222),
                IF(
                    M$4:AD$4=2,
                    M222:AD222,
                    ""),
                ""))
        ),
        IF(
            Parameters!$D$16=1,
            IFERROR(
                AVERAGE(IF(
                    ISNUMBER(M222:AD222),
                    IF(
                        M$4:AD$4=1,
                        M222:AD222,
                        ""),
                    "")),
                AVERAGE(IF(
                    ISNUMBER(M222:AD222),
                    IF(
                        M$4:AD$4=2,
                        M222:AD222,
                        ""),
                    ""))
            ),
            IF(
                Parameters!$D$17=1,
                IFERROR(
                    IF(
                        OR(
                            IF(
                                ISNUMBER(M222:AD222),
                                IF(
                                    M$4:AD$4=1,
                                    M222:AD222,
                                    ""),
                                "")
                            =0),
                        0,
                        GEOMEAN(IF(
                            ISNUMBER(M222:AD222),
                            IF(
                                M$4:AD$4=1,
                                M222:AD222,
                                ""),
                            ""))
                    ),
                    IF(
                        OR(IF(
                            ISNUMBER(M222:AD222),
                            IF(
                                M$4:AD$4=2,
                                M222:AD222,
                                ""),
                            "")
                            =0),
                        0,
                        GEOMEAN(IF(
                            ISNUMBER(M222:AD222),
                            IF(
                                M$4:AD$4=2,
                                M222:AD222,
                                ""),
                            "")))
                )
            )
        )
    )
)</f>
        <v>10</v>
      </c>
      <c r="I222" s="191" cm="1">
        <f t="array" ref="I222">IF(
    SUM(IF(
            ISNUMBER(
                IF(
                    $M$5:$AD$5,
                    (M222:AD222),
                    "")),
            1,
            0))
        =0,
    NA(),
    IF(
        Parameters!$D$15=1,
        IF(
            SUM(--(ISNUMBER(IF($M$5:$AD$5=1,(M222:AD222),""))))&gt;0,
            MAX(IF(
                ISNUMBER(M222:AD222),
                IF(
                    M$5:AD$5=1,
                    M222:AD222,
                    ""),
                "")),
            MAX(IF(
                ISNUMBER(M222:AD222),
                IF(
                    M$5:AD$5=2,
                    M222:AD222,
                    ""),
                ""))
        ),
        IF(
            Parameters!$D$16=1,
            IFERROR(
                AVERAGE(IF(
                    ISNUMBER(M222:AD222),
                    IF(
                        M$5:AD$5=1,
                        M222:AD222,
                        ""),
                    "")),
                AVERAGE(IF(
                    ISNUMBER(M222:AD222),
                    IF(
                        M$5:AD$5=2,
                        M222:AD222,
                        ""),
                    ""))
            ),
            IF(
                Parameters!$D$17=1,
                IFERROR(
                    IF(
                        OR(
                            IF(
                                ISNUMBER(M222:AD222),
                                IF(
                                    M$5:AD$5=1,
                                    M222:AD222,
                                    ""),
                                "")
                            =0),
                        0,
                        GEOMEAN(IF(
                            ISNUMBER(M222:AD222),
                            IF(
                                M$5:AD$5=1,
                                M222:AD222,
                                ""),
                            ""))
                    ),
                    IF(
                        OR(IF(
                            ISNUMBER(M222:AD222),
                            IF(
                                M$5:AD$5=2,
                                M222:AD222,
                                ""),
                            "")
                            =0),
                        0,
                        GEOMEAN(IF(
                            ISNUMBER(M222:AD222),
                            IF(
                                M$5:AD$5=2,
                                M222:AD222,
                                ""),
                            "")))
                )
            )
        )
    )
)</f>
        <v>7.1428571428571299</v>
      </c>
      <c r="J222" s="242">
        <v>45103</v>
      </c>
      <c r="K222" s="242">
        <v>44753</v>
      </c>
      <c r="L222" s="91" t="s">
        <v>356</v>
      </c>
      <c r="M222" s="192">
        <v>10</v>
      </c>
      <c r="N222" s="192">
        <v>10</v>
      </c>
      <c r="O222" s="192">
        <v>0</v>
      </c>
      <c r="P222" s="192">
        <v>0</v>
      </c>
      <c r="Q222" s="192" t="s">
        <v>409</v>
      </c>
      <c r="R222" s="192">
        <v>7.1428571428571299</v>
      </c>
      <c r="S222" s="192">
        <v>0</v>
      </c>
      <c r="T222" s="192" t="s">
        <v>622</v>
      </c>
      <c r="U222" s="192">
        <v>108.9</v>
      </c>
      <c r="V222" s="192">
        <v>-1.3630963542505301</v>
      </c>
      <c r="W222" s="192" t="s">
        <v>409</v>
      </c>
      <c r="X222" s="192" t="s">
        <v>409</v>
      </c>
      <c r="Y222" s="192">
        <v>0.14285714285714199</v>
      </c>
      <c r="Z222" s="192">
        <v>-39.882121807465602</v>
      </c>
    </row>
    <row r="223" spans="1:26" x14ac:dyDescent="0.2">
      <c r="A223" s="84">
        <v>216</v>
      </c>
      <c r="B223" s="35" t="str">
        <f ca="1"/>
        <v>South Africa</v>
      </c>
      <c r="C223" s="35" t="str">
        <f ca="1"/>
        <v>ZAF</v>
      </c>
      <c r="D223" s="35" t="str">
        <f ca="1"/>
        <v>SSF           Sub-Saharan Africa</v>
      </c>
      <c r="E223" s="35" t="str">
        <f ca="1"/>
        <v>IBRD</v>
      </c>
      <c r="F223" s="190" t="str">
        <f t="shared" ca="1" si="15"/>
        <v/>
      </c>
      <c r="G223" s="80">
        <f>IF(Parameters!$D$21 = 1, MAX(H223, I223),
IF(Parameters!$D$22 = 1, AVERAGE(H223,I223),
IF(Parameters!$D$23 = 1, IF(ISERROR(H223), I223, IFERROR(GEOMEAN(H223, I223), 0)),
IF(Parameters!$D$24, IF(AND(H223=10,I223=10),10,0),
IF(Parameters!$D$25, IF(AND(H223&gt;=7,I223&gt;=7),10,0),
IF(Parameters!$D$26, IF(AND(H223&gt;=7,I223&gt;=7), 10, IF(OR(AND(H223&gt;=7,I223&gt;=5),AND(H223&gt;=5,I223&gt;=7)),6,0)),
IF(Parameters!$D$27, IF(AND(H223&gt;=10,I223&gt;=10), 10, IF(OR(AND(H223&gt;=10,I223&gt;=5),AND(H223&gt;=5,I223&gt;=10)),6,0)),"no method")))))))</f>
        <v>3.9268213785431874</v>
      </c>
      <c r="H223" s="80" cm="1">
        <f t="array" ref="H223">IF(
    SUM(IF(
            ISNUMBER(
                IF(
                    $M$4:$AD$4,
                    (M223:AD223),
                    "")),
            1,
            0))
        =0,
    NA(),
    IF(
        Parameters!$D$15=1,
        IF(
            SUM(--(ISNUMBER(IF($M$4:$AD$4=1,(M223:AD223),""))))&gt;0,
            MAX(IF(
                ISNUMBER(M223:AD223),
                IF(
                    M$4:AD$4=1,
                    M223:AD223,
                    ""),
                "")),
            MAX(IF(
                ISNUMBER(M223:AD223),
                IF(
                    M$4:AD$4=2,
                    M223:AD223,
                    ""),
                ""))
        ),
        IF(
            Parameters!$D$16=1,
            IFERROR(
                AVERAGE(IF(
                    ISNUMBER(M223:AD223),
                    IF(
                        M$4:AD$4=1,
                        M223:AD223,
                        ""),
                    "")),
                AVERAGE(IF(
                    ISNUMBER(M223:AD223),
                    IF(
                        M$4:AD$4=2,
                        M223:AD223,
                        ""),
                    ""))
            ),
            IF(
                Parameters!$D$17=1,
                IFERROR(
                    IF(
                        OR(
                            IF(
                                ISNUMBER(M223:AD223),
                                IF(
                                    M$4:AD$4=1,
                                    M223:AD223,
                                    ""),
                                "")
                            =0),
                        0,
                        GEOMEAN(IF(
                            ISNUMBER(M223:AD223),
                            IF(
                                M$4:AD$4=1,
                                M223:AD223,
                                ""),
                            ""))
                    ),
                    IF(
                        OR(IF(
                            ISNUMBER(M223:AD223),
                            IF(
                                M$4:AD$4=2,
                                M223:AD223,
                                ""),
                            "")
                            =0),
                        0,
                        GEOMEAN(IF(
                            ISNUMBER(M223:AD223),
                            IF(
                                M$4:AD$4=2,
                                M223:AD223,
                                ""),
                            "")))
                )
            )
        )
    )
)</f>
        <v>2.2534838595872202</v>
      </c>
      <c r="I223" s="191" cm="1">
        <f t="array" ref="I223">IF(
    SUM(IF(
            ISNUMBER(
                IF(
                    $M$5:$AD$5,
                    (M223:AD223),
                    "")),
            1,
            0))
        =0,
    NA(),
    IF(
        Parameters!$D$15=1,
        IF(
            SUM(--(ISNUMBER(IF($M$5:$AD$5=1,(M223:AD223),""))))&gt;0,
            MAX(IF(
                ISNUMBER(M223:AD223),
                IF(
                    M$5:AD$5=1,
                    M223:AD223,
                    ""),
                "")),
            MAX(IF(
                ISNUMBER(M223:AD223),
                IF(
                    M$5:AD$5=2,
                    M223:AD223,
                    ""),
                ""))
        ),
        IF(
            Parameters!$D$16=1,
            IFERROR(
                AVERAGE(IF(
                    ISNUMBER(M223:AD223),
                    IF(
                        M$5:AD$5=1,
                        M223:AD223,
                        ""),
                    "")),
                AVERAGE(IF(
                    ISNUMBER(M223:AD223),
                    IF(
                        M$5:AD$5=2,
                        M223:AD223,
                        ""),
                    ""))
            ),
            IF(
                Parameters!$D$17=1,
                IFERROR(
                    IF(
                        OR(
                            IF(
                                ISNUMBER(M223:AD223),
                                IF(
                                    M$5:AD$5=1,
                                    M223:AD223,
                                    ""),
                                "")
                            =0),
                        0,
                        GEOMEAN(IF(
                            ISNUMBER(M223:AD223),
                            IF(
                                M$5:AD$5=1,
                                M223:AD223,
                                ""),
                            ""))
                    ),
                    IF(
                        OR(IF(
                            ISNUMBER(M223:AD223),
                            IF(
                                M$5:AD$5=2,
                                M223:AD223,
                                ""),
                            "")
                            =0),
                        0,
                        GEOMEAN(IF(
                            ISNUMBER(M223:AD223),
                            IF(
                                M$5:AD$5=2,
                                M223:AD223,
                                ""),
                            "")))
                )
            )
        )
    )
)</f>
        <v>6.8427053841017296</v>
      </c>
      <c r="J223" s="242">
        <v>44860</v>
      </c>
      <c r="K223" s="242">
        <v>45259</v>
      </c>
      <c r="L223" s="91" t="s">
        <v>358</v>
      </c>
      <c r="M223" s="192">
        <v>0</v>
      </c>
      <c r="N223" s="192">
        <v>2.2534838595872202</v>
      </c>
      <c r="O223" s="192">
        <v>6.8427053841017296</v>
      </c>
      <c r="P223" s="192">
        <v>0</v>
      </c>
      <c r="Q223" s="192" t="s">
        <v>409</v>
      </c>
      <c r="R223" s="192">
        <v>0</v>
      </c>
      <c r="S223" s="192">
        <v>0</v>
      </c>
      <c r="T223" s="192" t="s">
        <v>409</v>
      </c>
      <c r="U223" s="192">
        <v>72</v>
      </c>
      <c r="V223" s="192">
        <v>0.68427053841017305</v>
      </c>
      <c r="W223" s="192" t="s">
        <v>409</v>
      </c>
      <c r="X223" s="192" t="s">
        <v>409</v>
      </c>
      <c r="Y223" s="192">
        <v>0</v>
      </c>
      <c r="Z223" s="192">
        <v>-30.434782608695599</v>
      </c>
    </row>
    <row r="224" spans="1:26" x14ac:dyDescent="0.2">
      <c r="A224" s="84">
        <v>217</v>
      </c>
      <c r="B224" s="35" t="str">
        <f ca="1"/>
        <v>Zambia</v>
      </c>
      <c r="C224" s="35" t="str">
        <f ca="1"/>
        <v>ZMB</v>
      </c>
      <c r="D224" s="35" t="str">
        <f ca="1"/>
        <v>SSF           Sub-Saharan Africa</v>
      </c>
      <c r="E224" s="35" t="str">
        <f ca="1"/>
        <v>IDA</v>
      </c>
      <c r="F224" s="190" t="str">
        <f t="shared" ca="1" si="15"/>
        <v/>
      </c>
      <c r="G224" s="80">
        <f>IF(Parameters!$D$21 = 1, MAX(H224, I224),
IF(Parameters!$D$22 = 1, AVERAGE(H224,I224),
IF(Parameters!$D$23 = 1, IF(ISERROR(H224), I224, IFERROR(GEOMEAN(H224, I224), 0)),
IF(Parameters!$D$24, IF(AND(H224=10,I224=10),10,0),
IF(Parameters!$D$25, IF(AND(H224&gt;=7,I224&gt;=7),10,0),
IF(Parameters!$D$26, IF(AND(H224&gt;=7,I224&gt;=7), 10, IF(OR(AND(H224&gt;=7,I224&gt;=5),AND(H224&gt;=5,I224&gt;=7)),6,0)),
IF(Parameters!$D$27, IF(AND(H224&gt;=10,I224&gt;=10), 10, IF(OR(AND(H224&gt;=10,I224&gt;=5),AND(H224&gt;=5,I224&gt;=10)),6,0)),"no method")))))))</f>
        <v>0</v>
      </c>
      <c r="H224" s="80" cm="1">
        <f t="array" ref="H224">IF(
    SUM(IF(
            ISNUMBER(
                IF(
                    $M$4:$AD$4,
                    (M224:AD224),
                    "")),
            1,
            0))
        =0,
    NA(),
    IF(
        Parameters!$D$15=1,
        IF(
            SUM(--(ISNUMBER(IF($M$4:$AD$4=1,(M224:AD224),""))))&gt;0,
            MAX(IF(
                ISNUMBER(M224:AD224),
                IF(
                    M$4:AD$4=1,
                    M224:AD224,
                    ""),
                "")),
            MAX(IF(
                ISNUMBER(M224:AD224),
                IF(
                    M$4:AD$4=2,
                    M224:AD224,
                    ""),
                ""))
        ),
        IF(
            Parameters!$D$16=1,
            IFERROR(
                AVERAGE(IF(
                    ISNUMBER(M224:AD224),
                    IF(
                        M$4:AD$4=1,
                        M224:AD224,
                        ""),
                    "")),
                AVERAGE(IF(
                    ISNUMBER(M224:AD224),
                    IF(
                        M$4:AD$4=2,
                        M224:AD224,
                        ""),
                    ""))
            ),
            IF(
                Parameters!$D$17=1,
                IFERROR(
                    IF(
                        OR(
                            IF(
                                ISNUMBER(M224:AD224),
                                IF(
                                    M$4:AD$4=1,
                                    M224:AD224,
                                    ""),
                                "")
                            =0),
                        0,
                        GEOMEAN(IF(
                            ISNUMBER(M224:AD224),
                            IF(
                                M$4:AD$4=1,
                                M224:AD224,
                                ""),
                            ""))
                    ),
                    IF(
                        OR(IF(
                            ISNUMBER(M224:AD224),
                            IF(
                                M$4:AD$4=2,
                                M224:AD224,
                                ""),
                            "")
                            =0),
                        0,
                        GEOMEAN(IF(
                            ISNUMBER(M224:AD224),
                            IF(
                                M$4:AD$4=2,
                                M224:AD224,
                                ""),
                            "")))
                )
            )
        )
    )
)</f>
        <v>4.41435879343799</v>
      </c>
      <c r="I224" s="191" cm="1">
        <f t="array" ref="I224">IF(
    SUM(IF(
            ISNUMBER(
                IF(
                    $M$5:$AD$5,
                    (M224:AD224),
                    "")),
            1,
            0))
        =0,
    NA(),
    IF(
        Parameters!$D$15=1,
        IF(
            SUM(--(ISNUMBER(IF($M$5:$AD$5=1,(M224:AD224),""))))&gt;0,
            MAX(IF(
                ISNUMBER(M224:AD224),
                IF(
                    M$5:AD$5=1,
                    M224:AD224,
                    ""),
                "")),
            MAX(IF(
                ISNUMBER(M224:AD224),
                IF(
                    M$5:AD$5=2,
                    M224:AD224,
                    ""),
                ""))
        ),
        IF(
            Parameters!$D$16=1,
            IFERROR(
                AVERAGE(IF(
                    ISNUMBER(M224:AD224),
                    IF(
                        M$5:AD$5=1,
                        M224:AD224,
                        ""),
                    "")),
                AVERAGE(IF(
                    ISNUMBER(M224:AD224),
                    IF(
                        M$5:AD$5=2,
                        M224:AD224,
                        ""),
                    ""))
            ),
            IF(
                Parameters!$D$17=1,
                IFERROR(
                    IF(
                        OR(
                            IF(
                                ISNUMBER(M224:AD224),
                                IF(
                                    M$5:AD$5=1,
                                    M224:AD224,
                                    ""),
                                "")
                            =0),
                        0,
                        GEOMEAN(IF(
                            ISNUMBER(M224:AD224),
                            IF(
                                M$5:AD$5=1,
                                M224:AD224,
                                ""),
                            ""))
                    ),
                    IF(
                        OR(IF(
                            ISNUMBER(M224:AD224),
                            IF(
                                M$5:AD$5=2,
                                M224:AD224,
                                ""),
                            "")
                            =0),
                        0,
                        GEOMEAN(IF(
                            ISNUMBER(M224:AD224),
                            IF(
                                M$5:AD$5=2,
                                M224:AD224,
                                ""),
                            "")))
                )
            )
        )
    )
)</f>
        <v>0</v>
      </c>
      <c r="J224" s="242">
        <v>45103</v>
      </c>
      <c r="K224" s="242">
        <v>45271</v>
      </c>
      <c r="L224" s="91" t="s">
        <v>360</v>
      </c>
      <c r="M224" s="192">
        <v>0</v>
      </c>
      <c r="N224" s="192">
        <v>4.41435879343799</v>
      </c>
      <c r="O224" s="192">
        <v>0</v>
      </c>
      <c r="P224" s="192">
        <v>0</v>
      </c>
      <c r="Q224" s="192" t="s">
        <v>409</v>
      </c>
      <c r="R224" s="192">
        <v>0</v>
      </c>
      <c r="S224" s="192">
        <v>0</v>
      </c>
      <c r="T224" s="192" t="s">
        <v>409</v>
      </c>
      <c r="U224" s="192">
        <v>81.8</v>
      </c>
      <c r="V224" s="192">
        <v>0.79233397150482798</v>
      </c>
      <c r="W224" s="192" t="s">
        <v>409</v>
      </c>
      <c r="X224" s="192" t="s">
        <v>409</v>
      </c>
      <c r="Y224" s="192">
        <v>0</v>
      </c>
      <c r="Z224" s="192">
        <v>-100</v>
      </c>
    </row>
    <row r="225" spans="1:26" x14ac:dyDescent="0.2">
      <c r="A225" s="84">
        <v>218</v>
      </c>
      <c r="B225" s="35" t="str">
        <f ca="1"/>
        <v>Zimbabwe</v>
      </c>
      <c r="C225" s="35" t="str">
        <f ca="1"/>
        <v>ZWE</v>
      </c>
      <c r="D225" s="35" t="str">
        <f ca="1"/>
        <v>SSF           Sub-Saharan Africa</v>
      </c>
      <c r="E225" s="35" t="str">
        <f ca="1"/>
        <v>Blend</v>
      </c>
      <c r="F225" s="190" t="str">
        <f t="shared" ca="1" si="15"/>
        <v/>
      </c>
      <c r="G225" s="80">
        <f>IF(Parameters!$D$21 = 1, MAX(H225, I225),
IF(Parameters!$D$22 = 1, AVERAGE(H225,I225),
IF(Parameters!$D$23 = 1, IF(ISERROR(H225), I225, IFERROR(GEOMEAN(H225, I225), 0)),
IF(Parameters!$D$24, IF(AND(H225=10,I225=10),10,0),
IF(Parameters!$D$25, IF(AND(H225&gt;=7,I225&gt;=7),10,0),
IF(Parameters!$D$26, IF(AND(H225&gt;=7,I225&gt;=7), 10, IF(OR(AND(H225&gt;=7,I225&gt;=5),AND(H225&gt;=5,I225&gt;=7)),6,0)),
IF(Parameters!$D$27, IF(AND(H225&gt;=10,I225&gt;=10), 10, IF(OR(AND(H225&gt;=10,I225&gt;=5),AND(H225&gt;=5,I225&gt;=10)),6,0)),"no method")))))))</f>
        <v>5.9761430466719503</v>
      </c>
      <c r="H225" s="80" cm="1">
        <f t="array" ref="H225">IF(
    SUM(IF(
            ISNUMBER(
                IF(
                    $M$4:$AD$4,
                    (M225:AD225),
                    "")),
            1,
            0))
        =0,
    NA(),
    IF(
        Parameters!$D$15=1,
        IF(
            SUM(--(ISNUMBER(IF($M$4:$AD$4=1,(M225:AD225),""))))&gt;0,
            MAX(IF(
                ISNUMBER(M225:AD225),
                IF(
                    M$4:AD$4=1,
                    M225:AD225,
                    ""),
                "")),
            MAX(IF(
                ISNUMBER(M225:AD225),
                IF(
                    M$4:AD$4=2,
                    M225:AD225,
                    ""),
                ""))
        ),
        IF(
            Parameters!$D$16=1,
            IFERROR(
                AVERAGE(IF(
                    ISNUMBER(M225:AD225),
                    IF(
                        M$4:AD$4=1,
                        M225:AD225,
                        ""),
                    "")),
                AVERAGE(IF(
                    ISNUMBER(M225:AD225),
                    IF(
                        M$4:AD$4=2,
                        M225:AD225,
                        ""),
                    ""))
            ),
            IF(
                Parameters!$D$17=1,
                IFERROR(
                    IF(
                        OR(
                            IF(
                                ISNUMBER(M225:AD225),
                                IF(
                                    M$4:AD$4=1,
                                    M225:AD225,
                                    ""),
                                "")
                            =0),
                        0,
                        GEOMEAN(IF(
                            ISNUMBER(M225:AD225),
                            IF(
                                M$4:AD$4=1,
                                M225:AD225,
                                ""),
                            ""))
                    ),
                    IF(
                        OR(IF(
                            ISNUMBER(M225:AD225),
                            IF(
                                M$4:AD$4=2,
                                M225:AD225,
                                ""),
                            "")
                            =0),
                        0,
                        GEOMEAN(IF(
                            ISNUMBER(M225:AD225),
                            IF(
                                M$4:AD$4=2,
                                M225:AD225,
                                ""),
                            "")))
                )
            )
        )
    )
)</f>
        <v>10</v>
      </c>
      <c r="I225" s="191" cm="1">
        <f t="array" ref="I225">IF(
    SUM(IF(
            ISNUMBER(
                IF(
                    $M$5:$AD$5,
                    (M225:AD225),
                    "")),
            1,
            0))
        =0,
    NA(),
    IF(
        Parameters!$D$15=1,
        IF(
            SUM(--(ISNUMBER(IF($M$5:$AD$5=1,(M225:AD225),""))))&gt;0,
            MAX(IF(
                ISNUMBER(M225:AD225),
                IF(
                    M$5:AD$5=1,
                    M225:AD225,
                    ""),
                "")),
            MAX(IF(
                ISNUMBER(M225:AD225),
                IF(
                    M$5:AD$5=2,
                    M225:AD225,
                    ""),
                ""))
        ),
        IF(
            Parameters!$D$16=1,
            IFERROR(
                AVERAGE(IF(
                    ISNUMBER(M225:AD225),
                    IF(
                        M$5:AD$5=1,
                        M225:AD225,
                        ""),
                    "")),
                AVERAGE(IF(
                    ISNUMBER(M225:AD225),
                    IF(
                        M$5:AD$5=2,
                        M225:AD225,
                        ""),
                    ""))
            ),
            IF(
                Parameters!$D$17=1,
                IFERROR(
                    IF(
                        OR(
                            IF(
                                ISNUMBER(M225:AD225),
                                IF(
                                    M$5:AD$5=1,
                                    M225:AD225,
                                    ""),
                                "")
                            =0),
                        0,
                        GEOMEAN(IF(
                            ISNUMBER(M225:AD225),
                            IF(
                                M$5:AD$5=1,
                                M225:AD225,
                                ""),
                            ""))
                    ),
                    IF(
                        OR(IF(
                            ISNUMBER(M225:AD225),
                            IF(
                                M$5:AD$5=2,
                                M225:AD225,
                                ""),
                            "")
                            =0),
                        0,
                        GEOMEAN(IF(
                            ISNUMBER(M225:AD225),
                            IF(
                                M$5:AD$5=2,
                                M225:AD225,
                                ""),
                            "")))
                )
            )
        )
    )
)</f>
        <v>3.5714285714285499</v>
      </c>
      <c r="J225" s="242">
        <v>44778</v>
      </c>
      <c r="K225" s="242">
        <v>45142</v>
      </c>
      <c r="L225" s="91" t="s">
        <v>362</v>
      </c>
      <c r="M225" s="192">
        <v>10</v>
      </c>
      <c r="N225" s="192">
        <v>7.7438701711060096</v>
      </c>
      <c r="O225" s="192">
        <v>0</v>
      </c>
      <c r="P225" s="192">
        <v>0</v>
      </c>
      <c r="Q225" s="192" t="s">
        <v>409</v>
      </c>
      <c r="R225" s="192">
        <v>3.5714285714285499</v>
      </c>
      <c r="S225" s="192">
        <v>0</v>
      </c>
      <c r="T225" s="192" t="s">
        <v>623</v>
      </c>
      <c r="U225" s="192">
        <v>96.9</v>
      </c>
      <c r="V225" s="192">
        <v>-0.93189673456125799</v>
      </c>
      <c r="W225" s="192" t="s">
        <v>409</v>
      </c>
      <c r="X225" s="192" t="s">
        <v>409</v>
      </c>
      <c r="Y225" s="192">
        <v>7.1428571428571105E-2</v>
      </c>
      <c r="Z225" s="192">
        <v>-61.290322580645103</v>
      </c>
    </row>
    <row r="226" spans="1:26" x14ac:dyDescent="0.2">
      <c r="L226" s="79"/>
      <c r="M226" s="80"/>
      <c r="N226" s="80"/>
      <c r="O226" s="80"/>
      <c r="P226" s="80"/>
      <c r="Q226" s="80"/>
      <c r="R226" s="80"/>
      <c r="S226" s="87"/>
      <c r="T226" s="87"/>
      <c r="U226" s="87"/>
      <c r="V226" s="87"/>
      <c r="W226" s="87"/>
      <c r="X226" s="87"/>
      <c r="Y226" s="87"/>
      <c r="Z226" s="87"/>
    </row>
    <row r="227" spans="1:26" x14ac:dyDescent="0.2">
      <c r="L227" s="79"/>
      <c r="M227" s="80"/>
      <c r="N227" s="80"/>
      <c r="O227" s="80"/>
      <c r="P227" s="80"/>
      <c r="Q227" s="80"/>
      <c r="R227" s="80"/>
      <c r="S227" s="87"/>
      <c r="T227" s="87"/>
      <c r="U227" s="87"/>
      <c r="V227" s="87"/>
      <c r="W227" s="87"/>
      <c r="X227" s="87"/>
      <c r="Y227" s="87"/>
      <c r="Z227" s="87"/>
    </row>
    <row r="228" spans="1:26" x14ac:dyDescent="0.2">
      <c r="L228" s="79"/>
      <c r="M228" s="80"/>
      <c r="N228" s="80"/>
      <c r="O228" s="80"/>
      <c r="P228" s="80"/>
      <c r="Q228" s="80"/>
      <c r="R228" s="80"/>
      <c r="S228" s="87"/>
      <c r="T228" s="87"/>
      <c r="U228" s="87"/>
      <c r="V228" s="87"/>
      <c r="W228" s="87"/>
      <c r="X228" s="87"/>
      <c r="Y228" s="87"/>
      <c r="Z228" s="87"/>
    </row>
    <row r="229" spans="1:26" x14ac:dyDescent="0.2">
      <c r="L229" s="91"/>
      <c r="M229" s="181"/>
      <c r="N229" s="181"/>
      <c r="O229" s="181"/>
      <c r="P229" s="181"/>
      <c r="Q229" s="181"/>
      <c r="R229" s="181"/>
      <c r="S229" s="202"/>
      <c r="T229" s="202"/>
      <c r="U229" s="202"/>
      <c r="V229" s="202"/>
      <c r="W229" s="202"/>
      <c r="X229" s="202"/>
      <c r="Y229" s="202"/>
      <c r="Z229" s="202"/>
    </row>
    <row r="230" spans="1:26" x14ac:dyDescent="0.2">
      <c r="L230" s="91"/>
      <c r="M230" s="181"/>
      <c r="N230" s="181"/>
      <c r="O230" s="181"/>
      <c r="P230" s="181"/>
      <c r="Q230" s="194"/>
      <c r="R230" s="194"/>
      <c r="S230" s="202"/>
      <c r="T230" s="202"/>
      <c r="U230" s="202"/>
      <c r="V230" s="202"/>
      <c r="W230" s="202"/>
      <c r="X230" s="202"/>
      <c r="Y230" s="202"/>
      <c r="Z230" s="202"/>
    </row>
    <row r="231" spans="1:26" x14ac:dyDescent="0.2">
      <c r="L231" s="79"/>
      <c r="M231" s="181"/>
      <c r="N231" s="194"/>
      <c r="O231" s="194"/>
      <c r="P231" s="194"/>
      <c r="Q231" s="194"/>
      <c r="R231" s="194"/>
      <c r="S231" s="202"/>
      <c r="T231" s="202"/>
      <c r="U231" s="202"/>
      <c r="V231" s="202"/>
      <c r="W231" s="202"/>
      <c r="X231" s="202"/>
      <c r="Y231" s="202"/>
      <c r="Z231" s="202"/>
    </row>
    <row r="232" spans="1:26" x14ac:dyDescent="0.2">
      <c r="L232" s="79"/>
      <c r="M232" s="80"/>
      <c r="N232" s="181" t="str">
        <f>IFERROR(INDEX('Data Dictionary'!$J$8:$J$39,MATCH(N9,'Data Dictionary'!$K$8:$K$39,0)),"")</f>
        <v/>
      </c>
      <c r="O232" s="80"/>
      <c r="P232" s="80"/>
      <c r="Q232" s="80"/>
      <c r="R232" s="80"/>
      <c r="S232" s="87"/>
      <c r="T232" s="87"/>
      <c r="U232" s="87"/>
      <c r="V232" s="87"/>
      <c r="W232" s="87"/>
      <c r="X232" s="87"/>
      <c r="Y232" s="87"/>
      <c r="Z232" s="87"/>
    </row>
    <row r="233" spans="1:26" x14ac:dyDescent="0.2">
      <c r="L233" s="79"/>
      <c r="M233" s="80"/>
      <c r="N233" s="80"/>
      <c r="O233" s="80"/>
      <c r="P233" s="80"/>
      <c r="Q233" s="80"/>
      <c r="R233" s="80"/>
      <c r="S233" s="87"/>
      <c r="T233" s="87"/>
      <c r="U233" s="87"/>
      <c r="V233" s="87"/>
      <c r="W233" s="87"/>
      <c r="X233" s="87"/>
      <c r="Y233" s="87"/>
      <c r="Z233" s="87"/>
    </row>
  </sheetData>
  <conditionalFormatting sqref="G1:G5">
    <cfRule type="cellIs" dxfId="68" priority="25" stopIfTrue="1" operator="greaterThanOrEqual">
      <formula>0</formula>
    </cfRule>
  </conditionalFormatting>
  <conditionalFormatting sqref="G8:G225">
    <cfRule type="cellIs" dxfId="65" priority="4" stopIfTrue="1" operator="greaterThanOrEqual">
      <formula>0</formula>
    </cfRule>
  </conditionalFormatting>
  <conditionalFormatting sqref="G1:H5">
    <cfRule type="expression" dxfId="62" priority="11" stopIfTrue="1">
      <formula>G1=""</formula>
    </cfRule>
  </conditionalFormatting>
  <conditionalFormatting sqref="G8:H225">
    <cfRule type="expression" dxfId="61" priority="1" stopIfTrue="1">
      <formula>G8=""</formula>
    </cfRule>
  </conditionalFormatting>
  <conditionalFormatting sqref="H1:H5">
    <cfRule type="expression" dxfId="58" priority="18">
      <formula>H1=10</formula>
    </cfRule>
    <cfRule type="cellIs" dxfId="57" priority="17" operator="between">
      <formula>7</formula>
      <formula>9.99</formula>
    </cfRule>
    <cfRule type="cellIs" dxfId="56" priority="16" operator="between">
      <formula>0</formula>
      <formula>6.999</formula>
    </cfRule>
  </conditionalFormatting>
  <conditionalFormatting sqref="H8:H225">
    <cfRule type="expression" dxfId="51" priority="70">
      <formula>H8=10</formula>
    </cfRule>
    <cfRule type="cellIs" dxfId="50" priority="68" operator="between">
      <formula>0</formula>
      <formula>6.999</formula>
    </cfRule>
    <cfRule type="cellIs" dxfId="49" priority="69" operator="between">
      <formula>7</formula>
      <formula>9.99</formula>
    </cfRule>
  </conditionalFormatting>
  <conditionalFormatting sqref="I2:I3">
    <cfRule type="expression" dxfId="48" priority="26">
      <formula>I2=""</formula>
    </cfRule>
    <cfRule type="cellIs" dxfId="47" priority="27" operator="between">
      <formula>0</formula>
      <formula>6.999</formula>
    </cfRule>
    <cfRule type="expression" dxfId="46" priority="29">
      <formula>I2=10</formula>
    </cfRule>
    <cfRule type="cellIs" dxfId="45" priority="28" operator="between">
      <formula>7</formula>
      <formula>9.99</formula>
    </cfRule>
  </conditionalFormatting>
  <conditionalFormatting sqref="I2:I5">
    <cfRule type="cellIs" dxfId="44" priority="13" operator="between">
      <formula>0</formula>
      <formula>6.999</formula>
    </cfRule>
    <cfRule type="expression" dxfId="43" priority="15">
      <formula>I2=10</formula>
    </cfRule>
    <cfRule type="cellIs" dxfId="42" priority="14" operator="between">
      <formula>7</formula>
      <formula>9.99</formula>
    </cfRule>
    <cfRule type="expression" dxfId="41" priority="12">
      <formula>I2=""</formula>
    </cfRule>
  </conditionalFormatting>
  <conditionalFormatting sqref="I4:I5">
    <cfRule type="expression" dxfId="40" priority="7">
      <formula>I4=""</formula>
    </cfRule>
    <cfRule type="expression" dxfId="39" priority="10">
      <formula>I4=10</formula>
    </cfRule>
    <cfRule type="cellIs" dxfId="38" priority="8" operator="between">
      <formula>0</formula>
      <formula>6.999</formula>
    </cfRule>
    <cfRule type="cellIs" dxfId="37" priority="9" operator="between">
      <formula>7</formula>
      <formula>9.99</formula>
    </cfRule>
  </conditionalFormatting>
  <conditionalFormatting sqref="I8:I225">
    <cfRule type="expression" dxfId="36" priority="63">
      <formula>I8=""</formula>
    </cfRule>
    <cfRule type="cellIs" dxfId="35" priority="66" stopIfTrue="1" operator="greaterThanOrEqual">
      <formula>0</formula>
    </cfRule>
  </conditionalFormatting>
  <conditionalFormatting sqref="J8:K225">
    <cfRule type="colorScale" priority="851">
      <colorScale>
        <cfvo type="min"/>
        <cfvo type="max"/>
        <color rgb="FFFCDCDF"/>
        <color rgb="FFF2676B"/>
      </colorScale>
    </cfRule>
  </conditionalFormatting>
  <conditionalFormatting sqref="L8:L15 L17:L225">
    <cfRule type="expression" dxfId="32" priority="37">
      <formula>$L8&lt;&gt;$C8</formula>
    </cfRule>
  </conditionalFormatting>
  <conditionalFormatting sqref="M6:Z6">
    <cfRule type="expression" dxfId="31" priority="22">
      <formula>ISNUMBER(SEARCH("_raw",M$7))</formula>
    </cfRule>
  </conditionalFormatting>
  <conditionalFormatting sqref="M8:Z225">
    <cfRule type="expression" dxfId="30" priority="62" stopIfTrue="1">
      <formula>ISNUMBER(SEARCH("_raw",M$7))</formula>
    </cfRule>
    <cfRule type="colorScale" priority="632">
      <colorScale>
        <cfvo type="num" val="0"/>
        <cfvo type="num" val="10"/>
        <color rgb="FFFCFCFF"/>
        <color rgb="FFFFFF00"/>
      </colorScale>
    </cfRule>
  </conditionalFormatting>
  <conditionalFormatting sqref="AA2:AC2 M2:Z3">
    <cfRule type="expression" dxfId="29" priority="31">
      <formula>M2&lt;&gt;L2</formula>
    </cfRule>
    <cfRule type="expression" dxfId="28" priority="32">
      <formula>M2=L2</formula>
    </cfRule>
    <cfRule type="expression" dxfId="27" priority="30">
      <formula>M2=L2</formula>
    </cfRule>
  </conditionalFormatting>
  <conditionalFormatting sqref="AA2:AD3">
    <cfRule type="expression" dxfId="26" priority="34">
      <formula>AA2&lt;&gt;V2</formula>
    </cfRule>
    <cfRule type="expression" dxfId="25" priority="33">
      <formula>AA2=V2</formula>
    </cfRule>
    <cfRule type="expression" dxfId="24" priority="35">
      <formula>AA2=V2</formula>
    </cfRule>
  </conditionalFormatting>
  <conditionalFormatting sqref="AC8:AH197">
    <cfRule type="expression" dxfId="23" priority="61">
      <formula>ISNUMBER(SEARCH("_raw",AC$7))</formula>
    </cfRule>
  </conditionalFormatting>
  <pageMargins left="0.7" right="0.7" top="0.75" bottom="0.75" header="0.3" footer="0.3"/>
  <pageSetup paperSize="9" orientation="portrait" horizontalDpi="300" verticalDpi="300"/>
  <extLst>
    <ext xmlns:x14="http://schemas.microsoft.com/office/spreadsheetml/2009/9/main" uri="{78C0D931-6437-407d-A8EE-F0AAD7539E65}">
      <x14:conditionalFormattings>
        <x14:conditionalFormatting xmlns:xm="http://schemas.microsoft.com/office/excel/2006/main">
          <x14:cfRule type="cellIs" priority="24" stopIfTrue="1" operator="greaterThanOrEqual" id="{927F630C-93F1-764D-8D04-E759A1A3980A}">
            <xm:f>Parameters!$D$38</xm:f>
            <x14:dxf>
              <font>
                <sz val="12"/>
                <color rgb="FF000000"/>
                <name val="Arial"/>
              </font>
              <fill>
                <patternFill patternType="solid">
                  <bgColor rgb="FFEE9F8F"/>
                </patternFill>
              </fill>
            </x14:dxf>
          </x14:cfRule>
          <x14:cfRule type="cellIs" priority="23" stopIfTrue="1" operator="greaterThanOrEqual" id="{5E97E8CD-6DF2-FB47-8F7C-8673278B9934}">
            <xm:f>Parameters!$D$37</xm:f>
            <x14:dxf>
              <font>
                <sz val="12"/>
                <color rgb="FF000000"/>
                <name val="Arial"/>
              </font>
              <fill>
                <patternFill patternType="solid">
                  <bgColor rgb="FFE35A3A"/>
                </patternFill>
              </fill>
            </x14:dxf>
          </x14:cfRule>
          <xm:sqref>G1:G5</xm:sqref>
        </x14:conditionalFormatting>
        <x14:conditionalFormatting xmlns:xm="http://schemas.microsoft.com/office/excel/2006/main">
          <x14:cfRule type="cellIs" priority="3" stopIfTrue="1" operator="greaterThanOrEqual" id="{B12AF258-47B9-4F40-9A84-2423207E06D7}">
            <xm:f>Parameters!$D$38</xm:f>
            <x14:dxf>
              <font>
                <sz val="12"/>
                <color rgb="FF000000"/>
                <name val="Arial"/>
              </font>
              <fill>
                <patternFill patternType="solid">
                  <bgColor rgb="FFEE9F8F"/>
                </patternFill>
              </fill>
            </x14:dxf>
          </x14:cfRule>
          <x14:cfRule type="cellIs" priority="2" stopIfTrue="1" operator="greaterThanOrEqual" id="{CDBAFCEF-2945-244B-B6F0-55AC3A754820}">
            <xm:f>Parameters!$D$37</xm:f>
            <x14:dxf>
              <font>
                <sz val="12"/>
                <color rgb="FF000000"/>
                <name val="Arial"/>
              </font>
              <fill>
                <patternFill patternType="solid">
                  <bgColor rgb="FFE35A3A"/>
                </patternFill>
              </fill>
            </x14:dxf>
          </x14:cfRule>
          <xm:sqref>G8:G225</xm:sqref>
        </x14:conditionalFormatting>
        <x14:conditionalFormatting xmlns:xm="http://schemas.microsoft.com/office/excel/2006/main">
          <x14:cfRule type="cellIs" priority="21" stopIfTrue="1" operator="between" id="{6E6F3A39-A958-2342-AABD-4ECE67DBBD07}">
            <xm:f>0</xm:f>
            <xm:f>Parameters!$D$42</xm:f>
            <x14:dxf>
              <font>
                <sz val="12"/>
                <color rgb="FF000000"/>
                <name val="Arial"/>
              </font>
              <fill>
                <patternFill patternType="solid">
                  <bgColor rgb="FFFCDCDF"/>
                </patternFill>
              </fill>
            </x14:dxf>
          </x14:cfRule>
          <x14:cfRule type="cellIs" priority="19" stopIfTrue="1" operator="greaterThanOrEqual" id="{7E79F415-0379-E643-A6D0-371B3C47E92F}">
            <xm:f>Parameters!$D$41</xm:f>
            <x14:dxf>
              <font>
                <sz val="12"/>
                <color rgb="FF000000"/>
                <name val="Arial"/>
              </font>
              <fill>
                <patternFill patternType="solid">
                  <bgColor rgb="FFF2676B"/>
                </patternFill>
              </fill>
            </x14:dxf>
          </x14:cfRule>
          <x14:cfRule type="cellIs" priority="20" stopIfTrue="1" operator="greaterThanOrEqual" id="{E100178C-CE71-CC48-9A07-5435209E8627}">
            <xm:f>Parameters!$D$42</xm:f>
            <x14:dxf>
              <font>
                <sz val="12"/>
                <color rgb="FF000000"/>
                <name val="Arial"/>
              </font>
              <fill>
                <patternFill patternType="solid">
                  <bgColor rgb="FFF7A9AC"/>
                </patternFill>
              </fill>
            </x14:dxf>
          </x14:cfRule>
          <xm:sqref>H1:H5</xm:sqref>
        </x14:conditionalFormatting>
        <x14:conditionalFormatting xmlns:xm="http://schemas.microsoft.com/office/excel/2006/main">
          <x14:cfRule type="cellIs" priority="73" stopIfTrue="1" operator="between" id="{FABDCF05-C5C3-2240-8C62-2342E70D9E49}">
            <xm:f>0</xm:f>
            <xm:f>Parameters!$D$42</xm:f>
            <x14:dxf>
              <font>
                <sz val="12"/>
                <color rgb="FF000000"/>
                <name val="Arial"/>
              </font>
              <fill>
                <patternFill patternType="solid">
                  <bgColor rgb="FFFCDCDF"/>
                </patternFill>
              </fill>
            </x14:dxf>
          </x14:cfRule>
          <x14:cfRule type="cellIs" priority="72" stopIfTrue="1" operator="greaterThanOrEqual" id="{00FA0448-0462-444A-BD46-F5AB2969F434}">
            <xm:f>Parameters!$D$42</xm:f>
            <x14:dxf>
              <font>
                <sz val="12"/>
                <color rgb="FF000000"/>
                <name val="Arial"/>
              </font>
              <fill>
                <patternFill patternType="solid">
                  <bgColor rgb="FFF7A9AC"/>
                </patternFill>
              </fill>
            </x14:dxf>
          </x14:cfRule>
          <x14:cfRule type="cellIs" priority="71" stopIfTrue="1" operator="greaterThanOrEqual" id="{0E4D86E4-E41E-0C40-AA0E-1CA99754BD7E}">
            <xm:f>Parameters!$D$41</xm:f>
            <x14:dxf>
              <font>
                <sz val="12"/>
                <color rgb="FF000000"/>
                <name val="Arial"/>
              </font>
              <fill>
                <patternFill patternType="solid">
                  <bgColor rgb="FFF2676B"/>
                </patternFill>
              </fill>
            </x14:dxf>
          </x14:cfRule>
          <xm:sqref>H8:H225</xm:sqref>
        </x14:conditionalFormatting>
        <x14:conditionalFormatting xmlns:xm="http://schemas.microsoft.com/office/excel/2006/main">
          <x14:cfRule type="cellIs" priority="65" stopIfTrue="1" operator="greaterThanOrEqual" id="{592929FF-A268-4645-90FD-95A51F7AC6C9}">
            <xm:f>Parameters!$D$38</xm:f>
            <x14:dxf>
              <font>
                <sz val="12"/>
                <color rgb="FF000000"/>
                <name val="Arial"/>
              </font>
              <fill>
                <patternFill patternType="solid">
                  <bgColor rgb="FFF9BF8E"/>
                </patternFill>
              </fill>
            </x14:dxf>
          </x14:cfRule>
          <x14:cfRule type="cellIs" priority="64" stopIfTrue="1" operator="greaterThanOrEqual" id="{73387B95-360C-BA48-898C-7D543B8DCDDE}">
            <xm:f>Parameters!$D$37</xm:f>
            <x14:dxf>
              <font>
                <sz val="12"/>
                <color rgb="FF000000"/>
                <name val="Arial"/>
              </font>
              <fill>
                <patternFill patternType="solid">
                  <bgColor rgb="FFE06C25"/>
                </patternFill>
              </fill>
            </x14:dxf>
          </x14:cfRule>
          <xm:sqref>I8:I225</xm:sqref>
        </x14:conditionalFormatting>
        <x14:conditionalFormatting xmlns:xm="http://schemas.microsoft.com/office/excel/2006/main">
          <x14:cfRule type="iconSet" priority="6" id="{3C3436AD-FAB1-914E-9404-3F6BAE5109B6}">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M4:Z5</xm:sqref>
        </x14:conditionalFormatting>
        <x14:conditionalFormatting xmlns:xm="http://schemas.microsoft.com/office/excel/2006/main">
          <x14:cfRule type="iconSet" priority="5" id="{4960FC72-F72F-E54B-95D6-49C0C467AB6E}">
            <x14:iconSet iconSet="4RedToBlack" custom="1">
              <x14:cfvo type="percent">
                <xm:f>0</xm:f>
              </x14:cfvo>
              <x14:cfvo type="num">
                <xm:f>0</xm:f>
              </x14:cfvo>
              <x14:cfvo type="num">
                <xm:f>7</xm:f>
              </x14:cfvo>
              <x14:cfvo type="num">
                <xm:f>10</xm:f>
              </x14:cfvo>
              <x14:cfIcon iconSet="NoIcons" iconId="0"/>
              <x14:cfIcon iconSet="NoIcons" iconId="0"/>
              <x14:cfIcon iconSet="4RedToBlack" iconId="2"/>
              <x14:cfIcon iconSet="4RedToBlack" iconId="3"/>
            </x14:iconSet>
          </x14:cfRule>
          <xm:sqref>AA2:AD2 M2:Z3</xm:sqref>
        </x14:conditionalFormatting>
      </x14:conditionalFormatting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0D2EE9-D749-C944-A438-1615E166AE89}">
  <dimension ref="A1:S68"/>
  <sheetViews>
    <sheetView topLeftCell="A19" workbookViewId="0">
      <selection activeCell="R37" sqref="R37"/>
    </sheetView>
  </sheetViews>
  <sheetFormatPr baseColWidth="10" defaultRowHeight="16" x14ac:dyDescent="0.2"/>
  <cols>
    <col min="1" max="1" width="5.28515625" customWidth="1"/>
    <col min="2" max="2" width="4.5703125" customWidth="1"/>
    <col min="3" max="3" width="30.7109375" customWidth="1"/>
    <col min="4" max="4" width="9.28515625" style="142" customWidth="1"/>
    <col min="5" max="5" width="9.28515625" style="143" customWidth="1"/>
    <col min="6" max="8" width="9.28515625" style="142" customWidth="1"/>
    <col min="9" max="9" width="10.42578125" style="142" customWidth="1"/>
    <col min="10" max="11" width="9.28515625" style="142" customWidth="1"/>
    <col min="12" max="12" width="4.5703125" style="142" customWidth="1"/>
    <col min="13" max="13" width="5" bestFit="1" customWidth="1"/>
    <col min="14" max="14" width="18.85546875" bestFit="1" customWidth="1"/>
    <col min="15" max="16" width="4.85546875" bestFit="1" customWidth="1"/>
    <col min="17" max="17" width="5" bestFit="1" customWidth="1"/>
    <col min="18" max="18" width="27.85546875" bestFit="1" customWidth="1"/>
    <col min="19" max="20" width="4.85546875" bestFit="1" customWidth="1"/>
    <col min="21" max="21" width="5" bestFit="1" customWidth="1"/>
    <col min="22" max="22" width="21.85546875" bestFit="1" customWidth="1"/>
    <col min="23" max="24" width="4.85546875" bestFit="1" customWidth="1"/>
    <col min="25" max="25" width="5" bestFit="1" customWidth="1"/>
    <col min="26" max="26" width="21.85546875" bestFit="1" customWidth="1"/>
    <col min="27" max="28" width="4.85546875" bestFit="1" customWidth="1"/>
    <col min="29" max="29" width="5" bestFit="1" customWidth="1"/>
    <col min="30" max="30" width="25.140625" bestFit="1" customWidth="1"/>
    <col min="31" max="31" width="18.140625" bestFit="1" customWidth="1"/>
    <col min="32" max="32" width="23.42578125" bestFit="1" customWidth="1"/>
    <col min="33" max="33" width="32.42578125" bestFit="1" customWidth="1"/>
    <col min="34" max="35" width="26.42578125" bestFit="1" customWidth="1"/>
  </cols>
  <sheetData>
    <row r="1" spans="1:14" x14ac:dyDescent="0.2">
      <c r="A1" s="34"/>
      <c r="B1" s="34"/>
      <c r="C1" s="35"/>
      <c r="D1" s="145"/>
      <c r="E1" s="146"/>
      <c r="F1" s="145"/>
      <c r="G1" s="145"/>
      <c r="H1" s="145"/>
      <c r="I1" s="145"/>
      <c r="J1" s="145"/>
      <c r="K1" s="145"/>
      <c r="L1" s="145"/>
      <c r="M1" s="34"/>
    </row>
    <row r="2" spans="1:14" x14ac:dyDescent="0.2">
      <c r="A2" s="34"/>
      <c r="B2" s="98" t="s">
        <v>496</v>
      </c>
      <c r="C2" s="34"/>
      <c r="D2" s="145"/>
      <c r="E2" s="146"/>
      <c r="F2" s="145"/>
      <c r="G2" s="145"/>
      <c r="H2" s="145"/>
      <c r="I2" s="145"/>
      <c r="J2" s="145"/>
      <c r="K2" s="145"/>
      <c r="L2" s="145"/>
      <c r="M2" s="34"/>
    </row>
    <row r="3" spans="1:14" x14ac:dyDescent="0.2">
      <c r="A3" s="34"/>
      <c r="B3" s="148"/>
      <c r="C3" s="34"/>
      <c r="D3" s="145"/>
      <c r="E3" s="146"/>
      <c r="F3" s="145"/>
      <c r="G3" s="145"/>
      <c r="H3" s="145"/>
      <c r="I3" s="145"/>
      <c r="J3" s="145"/>
      <c r="K3" s="145"/>
      <c r="L3" s="145"/>
      <c r="M3" s="34"/>
    </row>
    <row r="4" spans="1:14" x14ac:dyDescent="0.2">
      <c r="A4" s="34"/>
      <c r="B4" s="172" t="s">
        <v>500</v>
      </c>
      <c r="C4" s="34"/>
      <c r="D4" s="145"/>
      <c r="E4" s="146"/>
      <c r="F4" s="145"/>
      <c r="G4" s="145"/>
      <c r="H4" s="145"/>
      <c r="I4" s="145"/>
      <c r="J4" s="145"/>
      <c r="K4" s="145"/>
      <c r="L4" s="145"/>
      <c r="M4" s="34"/>
    </row>
    <row r="5" spans="1:14" x14ac:dyDescent="0.2">
      <c r="A5" s="34"/>
      <c r="B5" s="159"/>
      <c r="C5" s="163"/>
      <c r="D5" s="164"/>
      <c r="E5" s="165"/>
      <c r="F5" s="164"/>
      <c r="G5" s="164"/>
      <c r="H5" s="164"/>
      <c r="I5" s="164"/>
      <c r="J5" s="164"/>
      <c r="K5" s="164"/>
      <c r="L5" s="166"/>
      <c r="M5" s="34"/>
    </row>
    <row r="6" spans="1:14" ht="34" x14ac:dyDescent="0.2">
      <c r="A6" s="34"/>
      <c r="B6" s="149"/>
      <c r="C6" s="32" t="s">
        <v>502</v>
      </c>
      <c r="D6" s="72" t="s">
        <v>495</v>
      </c>
      <c r="E6" s="161" t="s">
        <v>494</v>
      </c>
      <c r="F6" s="161" t="s">
        <v>371</v>
      </c>
      <c r="G6" s="161" t="s">
        <v>372</v>
      </c>
      <c r="H6" s="161" t="s">
        <v>373</v>
      </c>
      <c r="I6" s="161" t="s">
        <v>417</v>
      </c>
      <c r="J6" s="161" t="s">
        <v>375</v>
      </c>
      <c r="K6" s="161" t="s">
        <v>376</v>
      </c>
      <c r="L6" s="162"/>
      <c r="M6" s="34"/>
    </row>
    <row r="7" spans="1:14" ht="17" thickBot="1" x14ac:dyDescent="0.25">
      <c r="A7" s="34"/>
      <c r="B7" s="149"/>
      <c r="C7" s="150" t="s">
        <v>436</v>
      </c>
      <c r="D7" s="145">
        <f>COUNTIF('Compound Alert'!$D$6:$D$195,'Regional Sumaries'!$C7)</f>
        <v>30</v>
      </c>
      <c r="E7" s="146">
        <f ca="1">AVERAGEIF('Compound Alert'!$D$6:$D$195,'Regional Sumaries'!$C7,'Compound Alert'!$G$6:$G$195)</f>
        <v>0.48333333333333334</v>
      </c>
      <c r="F7" s="145">
        <f ca="1">COUNTIFS('Compound Alert'!$D$6:$D$195,'Regional Sumaries'!$C7,'Compound Alert'!R$6:R$195,"&gt;=7")</f>
        <v>1</v>
      </c>
      <c r="G7" s="145">
        <f ca="1">COUNTIFS('Compound Alert'!$D$6:$D$195,'Regional Sumaries'!$C7,'Compound Alert'!S$6:S$195,"&gt;=7")</f>
        <v>0</v>
      </c>
      <c r="H7" s="145">
        <f ca="1">COUNTIFS('Compound Alert'!$D$6:$D$195,'Regional Sumaries'!$C7,'Compound Alert'!T$6:T$195,"&gt;=7")</f>
        <v>3</v>
      </c>
      <c r="I7" s="145">
        <f ca="1">COUNTIFS('Compound Alert'!$D$6:$D$195,'Regional Sumaries'!$C7,'Compound Alert'!U$6:U$195,"&gt;=7")</f>
        <v>1</v>
      </c>
      <c r="J7" s="145">
        <f ca="1">COUNTIFS('Compound Alert'!$D$6:$D$195,'Regional Sumaries'!$C7,'Compound Alert'!V$6:V$195,"&gt;=7")</f>
        <v>4</v>
      </c>
      <c r="K7" s="145">
        <f ca="1">COUNTIFS('Compound Alert'!$D$6:$D$195,'Regional Sumaries'!$C7,'Compound Alert'!W$6:W$195,"&gt;=7")</f>
        <v>2</v>
      </c>
      <c r="L7" s="151"/>
      <c r="M7" s="34"/>
    </row>
    <row r="8" spans="1:14" ht="17" thickBot="1" x14ac:dyDescent="0.25">
      <c r="A8" s="34"/>
      <c r="B8" s="149"/>
      <c r="C8" s="168" t="s">
        <v>433</v>
      </c>
      <c r="D8" s="145">
        <f>COUNTIF('Compound Alert'!$D$6:$D$195,'Regional Sumaries'!$C8)</f>
        <v>52</v>
      </c>
      <c r="E8" s="146">
        <f ca="1">AVERAGEIF('Compound Alert'!$D$6:$D$195,'Regional Sumaries'!$C8,'Compound Alert'!$G$6:$G$195)</f>
        <v>9.6153846153846159E-2</v>
      </c>
      <c r="F8" s="169">
        <f ca="1">COUNTIFS('Compound Alert'!$D$6:$D$195,'Regional Sumaries'!$C8,'Compound Alert'!R$6:R$195,"&gt;=7")</f>
        <v>0</v>
      </c>
      <c r="G8" s="169">
        <f ca="1">COUNTIFS('Compound Alert'!$D$6:$D$195,'Regional Sumaries'!$C8,'Compound Alert'!S$6:S$195,"&gt;=7")</f>
        <v>0</v>
      </c>
      <c r="H8" s="169">
        <f ca="1">COUNTIFS('Compound Alert'!$D$6:$D$195,'Regional Sumaries'!$C8,'Compound Alert'!T$6:T$195,"&gt;=7")</f>
        <v>2</v>
      </c>
      <c r="I8" s="169">
        <f ca="1">COUNTIFS('Compound Alert'!$D$6:$D$195,'Regional Sumaries'!$C8,'Compound Alert'!U$6:U$195,"&gt;=7")</f>
        <v>0</v>
      </c>
      <c r="J8" s="169">
        <f ca="1">COUNTIFS('Compound Alert'!$D$6:$D$195,'Regional Sumaries'!$C8,'Compound Alert'!V$6:V$195,"&gt;=7")</f>
        <v>0</v>
      </c>
      <c r="K8" s="169">
        <f ca="1">COUNTIFS('Compound Alert'!$D$6:$D$195,'Regional Sumaries'!$C8,'Compound Alert'!W$6:W$195,"&gt;=7")</f>
        <v>0</v>
      </c>
      <c r="L8" s="151"/>
      <c r="M8" s="34"/>
    </row>
    <row r="9" spans="1:14" ht="17" thickBot="1" x14ac:dyDescent="0.25">
      <c r="A9" s="34"/>
      <c r="B9" s="149"/>
      <c r="C9" s="168" t="s">
        <v>435</v>
      </c>
      <c r="D9" s="145">
        <f>COUNTIF('Compound Alert'!$D$6:$D$195,'Regional Sumaries'!$C9)</f>
        <v>36</v>
      </c>
      <c r="E9" s="146">
        <f ca="1">AVERAGEIF('Compound Alert'!$D$6:$D$195,'Regional Sumaries'!$C9,'Compound Alert'!$G$6:$G$195)</f>
        <v>0.98611111111111116</v>
      </c>
      <c r="F9" s="169">
        <f ca="1">COUNTIFS('Compound Alert'!$D$6:$D$195,'Regional Sumaries'!$C9,'Compound Alert'!R$6:R$195,"&gt;=7")</f>
        <v>6</v>
      </c>
      <c r="G9" s="169">
        <f ca="1">COUNTIFS('Compound Alert'!$D$6:$D$195,'Regional Sumaries'!$C9,'Compound Alert'!S$6:S$195,"&gt;=7")</f>
        <v>1</v>
      </c>
      <c r="H9" s="169">
        <f ca="1">COUNTIFS('Compound Alert'!$D$6:$D$195,'Regional Sumaries'!$C9,'Compound Alert'!T$6:T$195,"&gt;=7")</f>
        <v>4</v>
      </c>
      <c r="I9" s="169">
        <f ca="1">COUNTIFS('Compound Alert'!$D$6:$D$195,'Regional Sumaries'!$C9,'Compound Alert'!U$6:U$195,"&gt;=7")</f>
        <v>4</v>
      </c>
      <c r="J9" s="169">
        <f ca="1">COUNTIFS('Compound Alert'!$D$6:$D$195,'Regional Sumaries'!$C9,'Compound Alert'!V$6:V$195,"&gt;=7")</f>
        <v>13</v>
      </c>
      <c r="K9" s="169">
        <f ca="1">COUNTIFS('Compound Alert'!$D$6:$D$195,'Regional Sumaries'!$C9,'Compound Alert'!W$6:W$195,"&gt;=7")</f>
        <v>0</v>
      </c>
      <c r="L9" s="151"/>
      <c r="M9" s="34"/>
    </row>
    <row r="10" spans="1:14" ht="17" thickBot="1" x14ac:dyDescent="0.25">
      <c r="A10" s="34"/>
      <c r="B10" s="149"/>
      <c r="C10" s="168" t="s">
        <v>434</v>
      </c>
      <c r="D10" s="145">
        <f>COUNTIF('Compound Alert'!$D$6:$D$195,'Regional Sumaries'!$C10)</f>
        <v>19</v>
      </c>
      <c r="E10" s="146">
        <f ca="1">AVERAGEIF('Compound Alert'!$D$6:$D$195,'Regional Sumaries'!$C10,'Compound Alert'!$G$6:$G$195)</f>
        <v>1.0789473684210527</v>
      </c>
      <c r="F10" s="169">
        <f ca="1">COUNTIFS('Compound Alert'!$D$6:$D$195,'Regional Sumaries'!$C10,'Compound Alert'!R$6:R$195,"&gt;=7")</f>
        <v>2</v>
      </c>
      <c r="G10" s="169">
        <f ca="1">COUNTIFS('Compound Alert'!$D$6:$D$195,'Regional Sumaries'!$C10,'Compound Alert'!S$6:S$195,"&gt;=7")</f>
        <v>1</v>
      </c>
      <c r="H10" s="169">
        <f ca="1">COUNTIFS('Compound Alert'!$D$6:$D$195,'Regional Sumaries'!$C10,'Compound Alert'!T$6:T$195,"&gt;=7")</f>
        <v>3</v>
      </c>
      <c r="I10" s="169">
        <f ca="1">COUNTIFS('Compound Alert'!$D$6:$D$195,'Regional Sumaries'!$C10,'Compound Alert'!U$6:U$195,"&gt;=7")</f>
        <v>4</v>
      </c>
      <c r="J10" s="169">
        <f ca="1">COUNTIFS('Compound Alert'!$D$6:$D$195,'Regional Sumaries'!$C10,'Compound Alert'!V$6:V$195,"&gt;=7")</f>
        <v>1</v>
      </c>
      <c r="K10" s="169">
        <f ca="1">COUNTIFS('Compound Alert'!$D$6:$D$195,'Regional Sumaries'!$C10,'Compound Alert'!W$6:W$195,"&gt;=7")</f>
        <v>4</v>
      </c>
      <c r="L10" s="151"/>
      <c r="M10" s="34"/>
    </row>
    <row r="11" spans="1:14" ht="17" thickBot="1" x14ac:dyDescent="0.25">
      <c r="A11" s="34"/>
      <c r="B11" s="149"/>
      <c r="C11" s="168" t="s">
        <v>437</v>
      </c>
      <c r="D11" s="145">
        <f>COUNTIF('Compound Alert'!$D$6:$D$195,'Regional Sumaries'!$C11)</f>
        <v>2</v>
      </c>
      <c r="E11" s="146">
        <f ca="1">AVERAGEIF('Compound Alert'!$D$6:$D$195,'Regional Sumaries'!$C11,'Compound Alert'!$G$6:$G$195)</f>
        <v>0.5</v>
      </c>
      <c r="F11" s="169">
        <f ca="1">COUNTIFS('Compound Alert'!$D$6:$D$195,'Regional Sumaries'!$C11,'Compound Alert'!R$6:R$195,"&gt;=7")</f>
        <v>0</v>
      </c>
      <c r="G11" s="169">
        <f ca="1">COUNTIFS('Compound Alert'!$D$6:$D$195,'Regional Sumaries'!$C11,'Compound Alert'!S$6:S$195,"&gt;=7")</f>
        <v>0</v>
      </c>
      <c r="H11" s="169">
        <f ca="1">COUNTIFS('Compound Alert'!$D$6:$D$195,'Regional Sumaries'!$C11,'Compound Alert'!T$6:T$195,"&gt;=7")</f>
        <v>0</v>
      </c>
      <c r="I11" s="169">
        <f ca="1">COUNTIFS('Compound Alert'!$D$6:$D$195,'Regional Sumaries'!$C11,'Compound Alert'!U$6:U$195,"&gt;=7")</f>
        <v>0</v>
      </c>
      <c r="J11" s="169">
        <f ca="1">COUNTIFS('Compound Alert'!$D$6:$D$195,'Regional Sumaries'!$C11,'Compound Alert'!V$6:V$195,"&gt;=7")</f>
        <v>1</v>
      </c>
      <c r="K11" s="169">
        <f ca="1">COUNTIFS('Compound Alert'!$D$6:$D$195,'Regional Sumaries'!$C11,'Compound Alert'!W$6:W$195,"&gt;=7")</f>
        <v>0</v>
      </c>
      <c r="L11" s="151"/>
      <c r="M11" s="34"/>
    </row>
    <row r="12" spans="1:14" ht="17" thickBot="1" x14ac:dyDescent="0.25">
      <c r="A12" s="34"/>
      <c r="B12" s="149"/>
      <c r="C12" s="168" t="s">
        <v>431</v>
      </c>
      <c r="D12" s="145">
        <f>COUNTIF('Compound Alert'!$D$6:$D$195,'Regional Sumaries'!$C12)</f>
        <v>8</v>
      </c>
      <c r="E12" s="146">
        <f ca="1">AVERAGEIF('Compound Alert'!$D$6:$D$195,'Regional Sumaries'!$C12,'Compound Alert'!$G$6:$G$195)</f>
        <v>1.6875</v>
      </c>
      <c r="F12" s="169">
        <f ca="1">COUNTIFS('Compound Alert'!$D$6:$D$195,'Regional Sumaries'!$C12,'Compound Alert'!R$6:R$195,"&gt;=7")</f>
        <v>2</v>
      </c>
      <c r="G12" s="169">
        <f ca="1">COUNTIFS('Compound Alert'!$D$6:$D$195,'Regional Sumaries'!$C12,'Compound Alert'!S$6:S$195,"&gt;=7")</f>
        <v>2</v>
      </c>
      <c r="H12" s="169">
        <f ca="1">COUNTIFS('Compound Alert'!$D$6:$D$195,'Regional Sumaries'!$C12,'Compound Alert'!T$6:T$195,"&gt;=7")</f>
        <v>2</v>
      </c>
      <c r="I12" s="169">
        <f ca="1">COUNTIFS('Compound Alert'!$D$6:$D$195,'Regional Sumaries'!$C12,'Compound Alert'!U$6:U$195,"&gt;=7")</f>
        <v>1</v>
      </c>
      <c r="J12" s="169">
        <f ca="1">COUNTIFS('Compound Alert'!$D$6:$D$195,'Regional Sumaries'!$C12,'Compound Alert'!V$6:V$195,"&gt;=7")</f>
        <v>3</v>
      </c>
      <c r="K12" s="169">
        <f ca="1">COUNTIFS('Compound Alert'!$D$6:$D$195,'Regional Sumaries'!$C12,'Compound Alert'!W$6:W$195,"&gt;=7")</f>
        <v>1</v>
      </c>
      <c r="L12" s="151"/>
      <c r="M12" s="34"/>
    </row>
    <row r="13" spans="1:14" ht="17" thickBot="1" x14ac:dyDescent="0.25">
      <c r="A13" s="34"/>
      <c r="B13" s="149"/>
      <c r="C13" s="168" t="s">
        <v>432</v>
      </c>
      <c r="D13" s="145">
        <f>COUNTIF('Compound Alert'!$D$6:$D$195,'Regional Sumaries'!$C13)</f>
        <v>43</v>
      </c>
      <c r="E13" s="146">
        <f ca="1">AVERAGEIF('Compound Alert'!$D$6:$D$195,'Regional Sumaries'!$C13,'Compound Alert'!$G$6:$G$195)</f>
        <v>1.9883720930232558</v>
      </c>
      <c r="F13" s="169">
        <f ca="1">COUNTIFS('Compound Alert'!$D$6:$D$195,'Regional Sumaries'!$C13,'Compound Alert'!R$6:R$195,"&gt;=7")</f>
        <v>14</v>
      </c>
      <c r="G13" s="169">
        <f ca="1">COUNTIFS('Compound Alert'!$D$6:$D$195,'Regional Sumaries'!$C13,'Compound Alert'!S$6:S$195,"&gt;=7")</f>
        <v>15</v>
      </c>
      <c r="H13" s="169">
        <f ca="1">COUNTIFS('Compound Alert'!$D$6:$D$195,'Regional Sumaries'!$C13,'Compound Alert'!T$6:T$195,"&gt;=7")</f>
        <v>12</v>
      </c>
      <c r="I13" s="169">
        <f ca="1">COUNTIFS('Compound Alert'!$D$6:$D$195,'Regional Sumaries'!$C13,'Compound Alert'!U$6:U$195,"&gt;=7")</f>
        <v>16</v>
      </c>
      <c r="J13" s="169">
        <f ca="1">COUNTIFS('Compound Alert'!$D$6:$D$195,'Regional Sumaries'!$C13,'Compound Alert'!V$6:V$195,"&gt;=7")</f>
        <v>3</v>
      </c>
      <c r="K13" s="169">
        <f ca="1">COUNTIFS('Compound Alert'!$D$6:$D$195,'Regional Sumaries'!$C13,'Compound Alert'!W$6:W$195,"&gt;=7")</f>
        <v>11</v>
      </c>
      <c r="L13" s="151"/>
      <c r="M13" s="34"/>
    </row>
    <row r="14" spans="1:14" x14ac:dyDescent="0.2">
      <c r="A14" s="34"/>
      <c r="B14" s="149"/>
      <c r="C14" s="34"/>
      <c r="D14" s="145"/>
      <c r="E14" s="146"/>
      <c r="F14" s="145"/>
      <c r="G14" s="145"/>
      <c r="H14" s="145"/>
      <c r="I14" s="145"/>
      <c r="J14" s="145"/>
      <c r="K14" s="145"/>
      <c r="L14" s="151"/>
      <c r="M14" s="34"/>
    </row>
    <row r="15" spans="1:14" ht="34" x14ac:dyDescent="0.2">
      <c r="A15" s="34"/>
      <c r="B15" s="149"/>
      <c r="C15" s="32" t="s">
        <v>504</v>
      </c>
      <c r="D15" s="72" t="s">
        <v>495</v>
      </c>
      <c r="E15" s="161" t="s">
        <v>494</v>
      </c>
      <c r="F15" s="72" t="s">
        <v>371</v>
      </c>
      <c r="G15" s="72" t="s">
        <v>372</v>
      </c>
      <c r="H15" s="72" t="s">
        <v>373</v>
      </c>
      <c r="I15" s="72" t="s">
        <v>417</v>
      </c>
      <c r="J15" s="72" t="s">
        <v>375</v>
      </c>
      <c r="K15" s="72" t="s">
        <v>376</v>
      </c>
      <c r="L15" s="151"/>
      <c r="M15" s="34"/>
    </row>
    <row r="16" spans="1:14" ht="17" thickBot="1" x14ac:dyDescent="0.25">
      <c r="A16" s="34"/>
      <c r="B16" s="149"/>
      <c r="C16" s="150" t="s">
        <v>436</v>
      </c>
      <c r="D16" s="145">
        <f>COUNTIF(Dashboard!$D$42:$D$231,'Regional Sumaries'!$C16)</f>
        <v>33</v>
      </c>
      <c r="E16" s="146">
        <f ca="1">AVERAGEIF('Compound Alert'!$D$6:$D$195,'Regional Sumaries'!$C16,'Compound Alert'!$G$6:$G$195)</f>
        <v>0.48333333333333334</v>
      </c>
      <c r="F16" s="152">
        <f t="shared" ref="F16:K22" ca="1" si="0">F7/$D16</f>
        <v>3.0303030303030304E-2</v>
      </c>
      <c r="G16" s="152">
        <f t="shared" ca="1" si="0"/>
        <v>0</v>
      </c>
      <c r="H16" s="152">
        <f t="shared" ca="1" si="0"/>
        <v>9.0909090909090912E-2</v>
      </c>
      <c r="I16" s="152">
        <f t="shared" ca="1" si="0"/>
        <v>3.0303030303030304E-2</v>
      </c>
      <c r="J16" s="152">
        <f t="shared" ca="1" si="0"/>
        <v>0.12121212121212122</v>
      </c>
      <c r="K16" s="152">
        <f t="shared" ca="1" si="0"/>
        <v>6.0606060606060608E-2</v>
      </c>
      <c r="L16" s="153"/>
      <c r="M16" s="34"/>
      <c r="N16" s="71"/>
    </row>
    <row r="17" spans="1:14" ht="17" thickBot="1" x14ac:dyDescent="0.25">
      <c r="A17" s="34"/>
      <c r="B17" s="149"/>
      <c r="C17" s="168" t="s">
        <v>433</v>
      </c>
      <c r="D17" s="169">
        <f>COUNTIF(Dashboard!$D$42:$D$231,'Regional Sumaries'!$C17)</f>
        <v>42</v>
      </c>
      <c r="E17" s="170">
        <f ca="1">AVERAGEIF('Compound Alert'!$D$6:$D$195,'Regional Sumaries'!$C17,'Compound Alert'!$G$6:$G$195)</f>
        <v>9.6153846153846159E-2</v>
      </c>
      <c r="F17" s="171">
        <f t="shared" ca="1" si="0"/>
        <v>0</v>
      </c>
      <c r="G17" s="171">
        <f t="shared" ca="1" si="0"/>
        <v>0</v>
      </c>
      <c r="H17" s="171">
        <f t="shared" ca="1" si="0"/>
        <v>4.7619047619047616E-2</v>
      </c>
      <c r="I17" s="171">
        <f t="shared" ca="1" si="0"/>
        <v>0</v>
      </c>
      <c r="J17" s="171">
        <f t="shared" ca="1" si="0"/>
        <v>0</v>
      </c>
      <c r="K17" s="171">
        <f t="shared" ca="1" si="0"/>
        <v>0</v>
      </c>
      <c r="L17" s="153"/>
      <c r="M17" s="34"/>
      <c r="N17" s="71"/>
    </row>
    <row r="18" spans="1:14" ht="17" thickBot="1" x14ac:dyDescent="0.25">
      <c r="A18" s="34"/>
      <c r="B18" s="149"/>
      <c r="C18" s="168" t="s">
        <v>435</v>
      </c>
      <c r="D18" s="169">
        <f>COUNTIF(Dashboard!$D$42:$D$231,'Regional Sumaries'!$C18)</f>
        <v>39</v>
      </c>
      <c r="E18" s="170">
        <f ca="1">AVERAGEIF('Compound Alert'!$D$6:$D$195,'Regional Sumaries'!$C18,'Compound Alert'!$G$6:$G$195)</f>
        <v>0.98611111111111116</v>
      </c>
      <c r="F18" s="171">
        <f t="shared" ca="1" si="0"/>
        <v>0.15384615384615385</v>
      </c>
      <c r="G18" s="171">
        <f t="shared" ca="1" si="0"/>
        <v>2.564102564102564E-2</v>
      </c>
      <c r="H18" s="171">
        <f t="shared" ca="1" si="0"/>
        <v>0.10256410256410256</v>
      </c>
      <c r="I18" s="171">
        <f t="shared" ca="1" si="0"/>
        <v>0.10256410256410256</v>
      </c>
      <c r="J18" s="171">
        <f t="shared" ca="1" si="0"/>
        <v>0.33333333333333331</v>
      </c>
      <c r="K18" s="171">
        <f t="shared" ca="1" si="0"/>
        <v>0</v>
      </c>
      <c r="L18" s="153"/>
      <c r="M18" s="34"/>
      <c r="N18" s="71"/>
    </row>
    <row r="19" spans="1:14" ht="17" thickBot="1" x14ac:dyDescent="0.25">
      <c r="A19" s="34"/>
      <c r="B19" s="149"/>
      <c r="C19" s="168" t="s">
        <v>434</v>
      </c>
      <c r="D19" s="169">
        <f>COUNTIF(Dashboard!$D$42:$D$231,'Regional Sumaries'!$C19)</f>
        <v>18</v>
      </c>
      <c r="E19" s="170">
        <f ca="1">AVERAGEIF('Compound Alert'!$D$6:$D$195,'Regional Sumaries'!$C19,'Compound Alert'!$G$6:$G$195)</f>
        <v>1.0789473684210527</v>
      </c>
      <c r="F19" s="171">
        <f t="shared" ca="1" si="0"/>
        <v>0.1111111111111111</v>
      </c>
      <c r="G19" s="171">
        <f t="shared" ca="1" si="0"/>
        <v>5.5555555555555552E-2</v>
      </c>
      <c r="H19" s="171">
        <f t="shared" ca="1" si="0"/>
        <v>0.16666666666666666</v>
      </c>
      <c r="I19" s="171">
        <f t="shared" ca="1" si="0"/>
        <v>0.22222222222222221</v>
      </c>
      <c r="J19" s="171">
        <f t="shared" ca="1" si="0"/>
        <v>5.5555555555555552E-2</v>
      </c>
      <c r="K19" s="171">
        <f t="shared" ca="1" si="0"/>
        <v>0.22222222222222221</v>
      </c>
      <c r="L19" s="153"/>
      <c r="M19" s="34"/>
      <c r="N19" s="71"/>
    </row>
    <row r="20" spans="1:14" ht="17" thickBot="1" x14ac:dyDescent="0.25">
      <c r="A20" s="34"/>
      <c r="B20" s="149"/>
      <c r="C20" s="168" t="s">
        <v>437</v>
      </c>
      <c r="D20" s="169">
        <f>COUNTIF(Dashboard!$D$42:$D$231,'Regional Sumaries'!$C20)</f>
        <v>3</v>
      </c>
      <c r="E20" s="170">
        <f ca="1">AVERAGEIF('Compound Alert'!$D$6:$D$195,'Regional Sumaries'!$C20,'Compound Alert'!$G$6:$G$195)</f>
        <v>0.5</v>
      </c>
      <c r="F20" s="171">
        <f t="shared" ca="1" si="0"/>
        <v>0</v>
      </c>
      <c r="G20" s="171">
        <f t="shared" ca="1" si="0"/>
        <v>0</v>
      </c>
      <c r="H20" s="171">
        <f t="shared" ca="1" si="0"/>
        <v>0</v>
      </c>
      <c r="I20" s="171">
        <f t="shared" ca="1" si="0"/>
        <v>0</v>
      </c>
      <c r="J20" s="171">
        <f t="shared" ca="1" si="0"/>
        <v>0.33333333333333331</v>
      </c>
      <c r="K20" s="171">
        <f t="shared" ca="1" si="0"/>
        <v>0</v>
      </c>
      <c r="L20" s="153"/>
      <c r="M20" s="34"/>
      <c r="N20" s="71"/>
    </row>
    <row r="21" spans="1:14" ht="17" thickBot="1" x14ac:dyDescent="0.25">
      <c r="A21" s="34"/>
      <c r="B21" s="149"/>
      <c r="C21" s="168" t="s">
        <v>431</v>
      </c>
      <c r="D21" s="169">
        <f>COUNTIF(Dashboard!$D$42:$D$231,'Regional Sumaries'!$C21)</f>
        <v>8</v>
      </c>
      <c r="E21" s="170">
        <f ca="1">AVERAGEIF('Compound Alert'!$D$6:$D$195,'Regional Sumaries'!$C21,'Compound Alert'!$G$6:$G$195)</f>
        <v>1.6875</v>
      </c>
      <c r="F21" s="171">
        <f t="shared" ca="1" si="0"/>
        <v>0.25</v>
      </c>
      <c r="G21" s="171">
        <f t="shared" ca="1" si="0"/>
        <v>0.25</v>
      </c>
      <c r="H21" s="171">
        <f t="shared" ca="1" si="0"/>
        <v>0.25</v>
      </c>
      <c r="I21" s="171">
        <f t="shared" ca="1" si="0"/>
        <v>0.125</v>
      </c>
      <c r="J21" s="171">
        <f t="shared" ca="1" si="0"/>
        <v>0.375</v>
      </c>
      <c r="K21" s="171">
        <f t="shared" ca="1" si="0"/>
        <v>0.125</v>
      </c>
      <c r="L21" s="153"/>
      <c r="M21" s="34"/>
      <c r="N21" s="71"/>
    </row>
    <row r="22" spans="1:14" ht="17" thickBot="1" x14ac:dyDescent="0.25">
      <c r="A22" s="34"/>
      <c r="B22" s="149"/>
      <c r="C22" s="168" t="s">
        <v>432</v>
      </c>
      <c r="D22" s="169">
        <f>COUNTIF(Dashboard!$D$42:$D$231,'Regional Sumaries'!$C22)</f>
        <v>47</v>
      </c>
      <c r="E22" s="170">
        <f ca="1">AVERAGEIF('Compound Alert'!$D$6:$D$195,'Regional Sumaries'!$C22,'Compound Alert'!$G$6:$G$195)</f>
        <v>1.9883720930232558</v>
      </c>
      <c r="F22" s="171">
        <f t="shared" ca="1" si="0"/>
        <v>0.2978723404255319</v>
      </c>
      <c r="G22" s="171">
        <f t="shared" ca="1" si="0"/>
        <v>0.31914893617021278</v>
      </c>
      <c r="H22" s="171">
        <f t="shared" ca="1" si="0"/>
        <v>0.25531914893617019</v>
      </c>
      <c r="I22" s="171">
        <f t="shared" ca="1" si="0"/>
        <v>0.34042553191489361</v>
      </c>
      <c r="J22" s="171">
        <f t="shared" ca="1" si="0"/>
        <v>6.3829787234042548E-2</v>
      </c>
      <c r="K22" s="171">
        <f t="shared" ca="1" si="0"/>
        <v>0.23404255319148937</v>
      </c>
      <c r="L22" s="153"/>
      <c r="M22" s="34"/>
      <c r="N22" s="71"/>
    </row>
    <row r="23" spans="1:14" x14ac:dyDescent="0.2">
      <c r="A23" s="34"/>
      <c r="B23" s="154"/>
      <c r="C23" s="155"/>
      <c r="D23" s="156"/>
      <c r="E23" s="157"/>
      <c r="F23" s="156"/>
      <c r="G23" s="156"/>
      <c r="H23" s="156"/>
      <c r="I23" s="156"/>
      <c r="J23" s="156"/>
      <c r="K23" s="156"/>
      <c r="L23" s="158"/>
      <c r="M23" s="34"/>
    </row>
    <row r="24" spans="1:14" x14ac:dyDescent="0.2">
      <c r="A24" s="34"/>
      <c r="B24" s="34"/>
      <c r="C24" s="148"/>
      <c r="D24" s="145"/>
      <c r="E24" s="146"/>
      <c r="F24" s="145"/>
      <c r="G24" s="145"/>
      <c r="H24" s="145"/>
      <c r="I24" s="145"/>
      <c r="J24" s="145"/>
      <c r="K24" s="145"/>
      <c r="L24" s="145"/>
      <c r="M24" s="34"/>
    </row>
    <row r="25" spans="1:14" x14ac:dyDescent="0.2">
      <c r="A25" s="34"/>
      <c r="B25" s="35" t="s">
        <v>501</v>
      </c>
      <c r="C25" s="148"/>
      <c r="D25" s="145"/>
      <c r="E25" s="146"/>
      <c r="F25" s="145"/>
      <c r="G25" s="145"/>
      <c r="H25" s="145"/>
      <c r="I25" s="145"/>
      <c r="J25" s="145"/>
      <c r="K25" s="145"/>
      <c r="L25" s="145"/>
      <c r="M25" s="34"/>
    </row>
    <row r="26" spans="1:14" x14ac:dyDescent="0.2">
      <c r="A26" s="34"/>
      <c r="B26" s="159"/>
      <c r="C26" s="167"/>
      <c r="D26" s="164"/>
      <c r="E26" s="165"/>
      <c r="F26" s="164"/>
      <c r="G26" s="164"/>
      <c r="H26" s="164"/>
      <c r="I26" s="164"/>
      <c r="J26" s="164"/>
      <c r="K26" s="164"/>
      <c r="L26" s="166"/>
      <c r="M26" s="34"/>
    </row>
    <row r="27" spans="1:14" s="144" customFormat="1" ht="34" x14ac:dyDescent="0.2">
      <c r="A27" s="147"/>
      <c r="B27" s="160"/>
      <c r="C27" s="32" t="s">
        <v>503</v>
      </c>
      <c r="D27" s="72" t="s">
        <v>495</v>
      </c>
      <c r="E27" s="161" t="s">
        <v>494</v>
      </c>
      <c r="F27" s="161" t="s">
        <v>371</v>
      </c>
      <c r="G27" s="161" t="s">
        <v>372</v>
      </c>
      <c r="H27" s="161" t="s">
        <v>373</v>
      </c>
      <c r="I27" s="161" t="s">
        <v>417</v>
      </c>
      <c r="J27" s="161" t="s">
        <v>375</v>
      </c>
      <c r="K27" s="161" t="s">
        <v>376</v>
      </c>
      <c r="L27" s="162"/>
      <c r="M27" s="147"/>
    </row>
    <row r="28" spans="1:14" ht="17" thickBot="1" x14ac:dyDescent="0.25">
      <c r="A28" s="34"/>
      <c r="B28" s="149"/>
      <c r="C28" s="150" t="s">
        <v>436</v>
      </c>
      <c r="D28" s="145">
        <f>COUNTIF('Compound Alert'!$D$6:$D$195,'Regional Sumaries'!$C28)</f>
        <v>30</v>
      </c>
      <c r="E28" s="146">
        <f ca="1">AVERAGEIF('Compound Alert'!$D$6:$D$195,'Regional Sumaries'!$C28,'Compound Alert'!$J$6:$J$195)</f>
        <v>1</v>
      </c>
      <c r="F28" s="145">
        <f ca="1">COUNTIFS('Compound Alert'!$D$6:$D$195,'Regional Sumaries'!$C28,'Compound Alert'!Y$6:Y$195,"&gt;=10")</f>
        <v>2</v>
      </c>
      <c r="G28" s="145">
        <f ca="1">COUNTIFS('Compound Alert'!$D$6:$D$195,'Regional Sumaries'!$C28,'Compound Alert'!Z$6:Z$195,"&gt;=10")</f>
        <v>1</v>
      </c>
      <c r="H28" s="145">
        <f ca="1">COUNTIFS('Compound Alert'!$D$6:$D$195,'Regional Sumaries'!$C28,'Compound Alert'!AA$6:AA$195,"&gt;=10")</f>
        <v>2</v>
      </c>
      <c r="I28" s="145">
        <f ca="1">COUNTIFS('Compound Alert'!$D$6:$D$195,'Regional Sumaries'!$C28,'Compound Alert'!AB$6:AB$195,"&gt;=10")</f>
        <v>0</v>
      </c>
      <c r="J28" s="145">
        <f ca="1">COUNTIFS('Compound Alert'!$D$6:$D$195,'Regional Sumaries'!$C28,'Compound Alert'!AC$6:AC$195,"&gt;=10")</f>
        <v>5</v>
      </c>
      <c r="K28" s="145">
        <f ca="1">COUNTIFS('Compound Alert'!$D$6:$D$195,'Regional Sumaries'!$C28,'Compound Alert'!AD$6:AD$195,"&gt;=10")</f>
        <v>6</v>
      </c>
      <c r="L28" s="151"/>
      <c r="M28" s="34"/>
    </row>
    <row r="29" spans="1:14" ht="17" thickBot="1" x14ac:dyDescent="0.25">
      <c r="A29" s="34"/>
      <c r="B29" s="149"/>
      <c r="C29" s="168" t="s">
        <v>433</v>
      </c>
      <c r="D29" s="169">
        <f>COUNTIF('Compound Alert'!$D$6:$D$195,'Regional Sumaries'!$C29)</f>
        <v>52</v>
      </c>
      <c r="E29" s="170">
        <f ca="1">AVERAGEIF('Compound Alert'!$D$6:$D$195,'Regional Sumaries'!$C29,'Compound Alert'!$J$6:$J$195)</f>
        <v>3.8461538461538464E-2</v>
      </c>
      <c r="F29" s="169">
        <f ca="1">COUNTIFS('Compound Alert'!$D$6:$D$195,'Regional Sumaries'!$C29,'Compound Alert'!Y$6:Y$195,"&gt;=10")</f>
        <v>0</v>
      </c>
      <c r="G29" s="169">
        <f ca="1">COUNTIFS('Compound Alert'!$D$6:$D$195,'Regional Sumaries'!$C29,'Compound Alert'!Z$6:Z$195,"&gt;=10")</f>
        <v>0</v>
      </c>
      <c r="H29" s="169">
        <f ca="1">COUNTIFS('Compound Alert'!$D$6:$D$195,'Regional Sumaries'!$C29,'Compound Alert'!AA$6:AA$195,"&gt;=10")</f>
        <v>1</v>
      </c>
      <c r="I29" s="169">
        <f ca="1">COUNTIFS('Compound Alert'!$D$6:$D$195,'Regional Sumaries'!$C29,'Compound Alert'!AB$6:AB$195,"&gt;=10")</f>
        <v>0</v>
      </c>
      <c r="J29" s="169">
        <f ca="1">COUNTIFS('Compound Alert'!$D$6:$D$195,'Regional Sumaries'!$C29,'Compound Alert'!AC$6:AC$195,"&gt;=10")</f>
        <v>0</v>
      </c>
      <c r="K29" s="169">
        <f ca="1">COUNTIFS('Compound Alert'!$D$6:$D$195,'Regional Sumaries'!$C29,'Compound Alert'!AD$6:AD$195,"&gt;=10")</f>
        <v>0</v>
      </c>
      <c r="L29" s="151"/>
      <c r="M29" s="34"/>
    </row>
    <row r="30" spans="1:14" ht="17" thickBot="1" x14ac:dyDescent="0.25">
      <c r="A30" s="34"/>
      <c r="B30" s="149"/>
      <c r="C30" s="168" t="s">
        <v>435</v>
      </c>
      <c r="D30" s="169">
        <f>COUNTIF('Compound Alert'!$D$6:$D$195,'Regional Sumaries'!$C30)</f>
        <v>36</v>
      </c>
      <c r="E30" s="170">
        <f ca="1">AVERAGEIF('Compound Alert'!$D$6:$D$195,'Regional Sumaries'!$C30,'Compound Alert'!$J$6:$J$195)</f>
        <v>0.58333333333333337</v>
      </c>
      <c r="F30" s="169">
        <f ca="1">COUNTIFS('Compound Alert'!$D$6:$D$195,'Regional Sumaries'!$C30,'Compound Alert'!Y$6:Y$195,"&gt;=10")</f>
        <v>0</v>
      </c>
      <c r="G30" s="169">
        <f ca="1">COUNTIFS('Compound Alert'!$D$6:$D$195,'Regional Sumaries'!$C30,'Compound Alert'!Z$6:Z$195,"&gt;=10")</f>
        <v>1</v>
      </c>
      <c r="H30" s="169">
        <f ca="1">COUNTIFS('Compound Alert'!$D$6:$D$195,'Regional Sumaries'!$C30,'Compound Alert'!AA$6:AA$195,"&gt;=10")</f>
        <v>2</v>
      </c>
      <c r="I30" s="169">
        <f ca="1">COUNTIFS('Compound Alert'!$D$6:$D$195,'Regional Sumaries'!$C30,'Compound Alert'!AB$6:AB$195,"&gt;=10")</f>
        <v>0</v>
      </c>
      <c r="J30" s="169">
        <f ca="1">COUNTIFS('Compound Alert'!$D$6:$D$195,'Regional Sumaries'!$C30,'Compound Alert'!AC$6:AC$195,"&gt;=10")</f>
        <v>0</v>
      </c>
      <c r="K30" s="169">
        <f ca="1">COUNTIFS('Compound Alert'!$D$6:$D$195,'Regional Sumaries'!$C30,'Compound Alert'!AD$6:AD$195,"&gt;=10")</f>
        <v>1</v>
      </c>
      <c r="L30" s="151"/>
      <c r="M30" s="34"/>
    </row>
    <row r="31" spans="1:14" ht="17" thickBot="1" x14ac:dyDescent="0.25">
      <c r="A31" s="34"/>
      <c r="B31" s="149"/>
      <c r="C31" s="168" t="s">
        <v>434</v>
      </c>
      <c r="D31" s="169">
        <f>COUNTIF('Compound Alert'!$D$6:$D$195,'Regional Sumaries'!$C31)</f>
        <v>19</v>
      </c>
      <c r="E31" s="170">
        <f ca="1">AVERAGEIF('Compound Alert'!$D$6:$D$195,'Regional Sumaries'!$C31,'Compound Alert'!$J$6:$J$195)</f>
        <v>0.94736842105263153</v>
      </c>
      <c r="F31" s="169">
        <f ca="1">COUNTIFS('Compound Alert'!$D$6:$D$195,'Regional Sumaries'!$C31,'Compound Alert'!Y$6:Y$195,"&gt;=10")</f>
        <v>1</v>
      </c>
      <c r="G31" s="169">
        <f ca="1">COUNTIFS('Compound Alert'!$D$6:$D$195,'Regional Sumaries'!$C31,'Compound Alert'!Z$6:Z$195,"&gt;=10")</f>
        <v>1</v>
      </c>
      <c r="H31" s="169">
        <f ca="1">COUNTIFS('Compound Alert'!$D$6:$D$195,'Regional Sumaries'!$C31,'Compound Alert'!AA$6:AA$195,"&gt;=10")</f>
        <v>3</v>
      </c>
      <c r="I31" s="169">
        <f ca="1">COUNTIFS('Compound Alert'!$D$6:$D$195,'Regional Sumaries'!$C31,'Compound Alert'!AB$6:AB$195,"&gt;=10")</f>
        <v>0</v>
      </c>
      <c r="J31" s="169">
        <f ca="1">COUNTIFS('Compound Alert'!$D$6:$D$195,'Regional Sumaries'!$C31,'Compound Alert'!AC$6:AC$195,"&gt;=10")</f>
        <v>0</v>
      </c>
      <c r="K31" s="169">
        <f ca="1">COUNTIFS('Compound Alert'!$D$6:$D$195,'Regional Sumaries'!$C31,'Compound Alert'!AD$6:AD$195,"&gt;=10")</f>
        <v>5</v>
      </c>
      <c r="L31" s="151"/>
      <c r="M31" s="34"/>
    </row>
    <row r="32" spans="1:14" ht="17" thickBot="1" x14ac:dyDescent="0.25">
      <c r="A32" s="34"/>
      <c r="B32" s="149"/>
      <c r="C32" s="168" t="s">
        <v>437</v>
      </c>
      <c r="D32" s="169">
        <f>COUNTIF('Compound Alert'!$D$6:$D$195,'Regional Sumaries'!$C32)</f>
        <v>2</v>
      </c>
      <c r="E32" s="170">
        <f ca="1">AVERAGEIF('Compound Alert'!$D$6:$D$195,'Regional Sumaries'!$C32,'Compound Alert'!$J$6:$J$195)</f>
        <v>0</v>
      </c>
      <c r="F32" s="169">
        <f ca="1">COUNTIFS('Compound Alert'!$D$6:$D$195,'Regional Sumaries'!$C32,'Compound Alert'!Y$6:Y$195,"&gt;=10")</f>
        <v>0</v>
      </c>
      <c r="G32" s="169">
        <f ca="1">COUNTIFS('Compound Alert'!$D$6:$D$195,'Regional Sumaries'!$C32,'Compound Alert'!Z$6:Z$195,"&gt;=10")</f>
        <v>0</v>
      </c>
      <c r="H32" s="169">
        <f ca="1">COUNTIFS('Compound Alert'!$D$6:$D$195,'Regional Sumaries'!$C32,'Compound Alert'!AA$6:AA$195,"&gt;=10")</f>
        <v>0</v>
      </c>
      <c r="I32" s="169">
        <f ca="1">COUNTIFS('Compound Alert'!$D$6:$D$195,'Regional Sumaries'!$C32,'Compound Alert'!AB$6:AB$195,"&gt;=10")</f>
        <v>0</v>
      </c>
      <c r="J32" s="169">
        <f ca="1">COUNTIFS('Compound Alert'!$D$6:$D$195,'Regional Sumaries'!$C32,'Compound Alert'!AC$6:AC$195,"&gt;=10")</f>
        <v>0</v>
      </c>
      <c r="K32" s="169">
        <f ca="1">COUNTIFS('Compound Alert'!$D$6:$D$195,'Regional Sumaries'!$C32,'Compound Alert'!AD$6:AD$195,"&gt;=10")</f>
        <v>0</v>
      </c>
      <c r="L32" s="151"/>
      <c r="M32" s="34"/>
    </row>
    <row r="33" spans="1:14" ht="17" thickBot="1" x14ac:dyDescent="0.25">
      <c r="A33" s="34"/>
      <c r="B33" s="149"/>
      <c r="C33" s="168" t="s">
        <v>431</v>
      </c>
      <c r="D33" s="169">
        <f>COUNTIF('Compound Alert'!$D$6:$D$195,'Regional Sumaries'!$C33)</f>
        <v>8</v>
      </c>
      <c r="E33" s="170">
        <f ca="1">AVERAGEIF('Compound Alert'!$D$6:$D$195,'Regional Sumaries'!$C33,'Compound Alert'!$J$6:$J$195)</f>
        <v>1.625</v>
      </c>
      <c r="F33" s="169">
        <f ca="1">COUNTIFS('Compound Alert'!$D$6:$D$195,'Regional Sumaries'!$C33,'Compound Alert'!Y$6:Y$195,"&gt;=10")</f>
        <v>0</v>
      </c>
      <c r="G33" s="169">
        <f ca="1">COUNTIFS('Compound Alert'!$D$6:$D$195,'Regional Sumaries'!$C33,'Compound Alert'!Z$6:Z$195,"&gt;=10")</f>
        <v>1</v>
      </c>
      <c r="H33" s="169">
        <f ca="1">COUNTIFS('Compound Alert'!$D$6:$D$195,'Regional Sumaries'!$C33,'Compound Alert'!AA$6:AA$195,"&gt;=10")</f>
        <v>2</v>
      </c>
      <c r="I33" s="169">
        <f ca="1">COUNTIFS('Compound Alert'!$D$6:$D$195,'Regional Sumaries'!$C33,'Compound Alert'!AB$6:AB$195,"&gt;=10")</f>
        <v>1</v>
      </c>
      <c r="J33" s="169">
        <f ca="1">COUNTIFS('Compound Alert'!$D$6:$D$195,'Regional Sumaries'!$C33,'Compound Alert'!AC$6:AC$195,"&gt;=10")</f>
        <v>3</v>
      </c>
      <c r="K33" s="169">
        <f ca="1">COUNTIFS('Compound Alert'!$D$6:$D$195,'Regional Sumaries'!$C33,'Compound Alert'!AD$6:AD$195,"&gt;=10")</f>
        <v>1</v>
      </c>
      <c r="L33" s="151"/>
      <c r="M33" s="34"/>
    </row>
    <row r="34" spans="1:14" ht="17" thickBot="1" x14ac:dyDescent="0.25">
      <c r="A34" s="34"/>
      <c r="B34" s="149"/>
      <c r="C34" s="168" t="s">
        <v>432</v>
      </c>
      <c r="D34" s="169">
        <f>COUNTIF('Compound Alert'!$D$6:$D$195,'Regional Sumaries'!$C34)</f>
        <v>43</v>
      </c>
      <c r="E34" s="170">
        <f ca="1">AVERAGEIF('Compound Alert'!$D$6:$D$195,'Regional Sumaries'!$C34,'Compound Alert'!$J$6:$J$195)</f>
        <v>2.3488372093023258</v>
      </c>
      <c r="F34" s="169">
        <f ca="1">COUNTIFS('Compound Alert'!$D$6:$D$195,'Regional Sumaries'!$C34,'Compound Alert'!Y$6:Y$195,"&gt;=10")</f>
        <v>3</v>
      </c>
      <c r="G34" s="169">
        <f ca="1">COUNTIFS('Compound Alert'!$D$6:$D$195,'Regional Sumaries'!$C34,'Compound Alert'!Z$6:Z$195,"&gt;=10")</f>
        <v>12</v>
      </c>
      <c r="H34" s="169">
        <f ca="1">COUNTIFS('Compound Alert'!$D$6:$D$195,'Regional Sumaries'!$C34,'Compound Alert'!AA$6:AA$195,"&gt;=10")</f>
        <v>9</v>
      </c>
      <c r="I34" s="169">
        <f ca="1">COUNTIFS('Compound Alert'!$D$6:$D$195,'Regional Sumaries'!$C34,'Compound Alert'!AB$6:AB$195,"&gt;=10")</f>
        <v>13</v>
      </c>
      <c r="J34" s="169">
        <f ca="1">COUNTIFS('Compound Alert'!$D$6:$D$195,'Regional Sumaries'!$C34,'Compound Alert'!AC$6:AC$195,"&gt;=10")</f>
        <v>0</v>
      </c>
      <c r="K34" s="169">
        <f ca="1">COUNTIFS('Compound Alert'!$D$6:$D$195,'Regional Sumaries'!$C34,'Compound Alert'!AD$6:AD$195,"&gt;=10")</f>
        <v>19</v>
      </c>
      <c r="L34" s="151"/>
      <c r="M34" s="34"/>
    </row>
    <row r="35" spans="1:14" x14ac:dyDescent="0.2">
      <c r="A35" s="34"/>
      <c r="B35" s="149"/>
      <c r="C35" s="34"/>
      <c r="D35" s="145"/>
      <c r="E35" s="146"/>
      <c r="F35" s="145"/>
      <c r="G35" s="145"/>
      <c r="H35" s="145"/>
      <c r="I35" s="145"/>
      <c r="J35" s="145"/>
      <c r="K35" s="145"/>
      <c r="L35" s="151"/>
      <c r="M35" s="34"/>
    </row>
    <row r="36" spans="1:14" ht="34" x14ac:dyDescent="0.2">
      <c r="A36" s="34"/>
      <c r="B36" s="149"/>
      <c r="C36" s="32" t="s">
        <v>504</v>
      </c>
      <c r="D36" s="72" t="s">
        <v>495</v>
      </c>
      <c r="E36" s="161" t="s">
        <v>494</v>
      </c>
      <c r="F36" s="72" t="s">
        <v>371</v>
      </c>
      <c r="G36" s="72" t="s">
        <v>372</v>
      </c>
      <c r="H36" s="72" t="s">
        <v>373</v>
      </c>
      <c r="I36" s="72" t="s">
        <v>417</v>
      </c>
      <c r="J36" s="72" t="s">
        <v>375</v>
      </c>
      <c r="K36" s="72" t="s">
        <v>376</v>
      </c>
      <c r="L36" s="151"/>
      <c r="M36" s="34"/>
    </row>
    <row r="37" spans="1:14" ht="17" thickBot="1" x14ac:dyDescent="0.25">
      <c r="A37" s="34"/>
      <c r="B37" s="149"/>
      <c r="C37" s="150" t="s">
        <v>436</v>
      </c>
      <c r="D37" s="145">
        <f>COUNTIF(Dashboard!$D$42:$D$231,'Regional Sumaries'!$C37)</f>
        <v>33</v>
      </c>
      <c r="E37" s="146">
        <f ca="1">AVERAGEIF('Compound Alert'!$D$6:$D$195,'Regional Sumaries'!$C37,'Compound Alert'!$J$6:$J$195)</f>
        <v>1</v>
      </c>
      <c r="F37" s="152">
        <f t="shared" ref="F37:K43" ca="1" si="1">F28/$D37</f>
        <v>6.0606060606060608E-2</v>
      </c>
      <c r="G37" s="152">
        <f t="shared" ca="1" si="1"/>
        <v>3.0303030303030304E-2</v>
      </c>
      <c r="H37" s="152">
        <f t="shared" ca="1" si="1"/>
        <v>6.0606060606060608E-2</v>
      </c>
      <c r="I37" s="152">
        <f t="shared" ca="1" si="1"/>
        <v>0</v>
      </c>
      <c r="J37" s="152">
        <f t="shared" ca="1" si="1"/>
        <v>0.15151515151515152</v>
      </c>
      <c r="K37" s="152">
        <f t="shared" ca="1" si="1"/>
        <v>0.18181818181818182</v>
      </c>
      <c r="L37" s="153"/>
      <c r="M37" s="34"/>
      <c r="N37" s="71"/>
    </row>
    <row r="38" spans="1:14" ht="17" thickBot="1" x14ac:dyDescent="0.25">
      <c r="A38" s="34"/>
      <c r="B38" s="149"/>
      <c r="C38" s="168" t="s">
        <v>433</v>
      </c>
      <c r="D38" s="169">
        <f>COUNTIF(Dashboard!$D$42:$D$231,'Regional Sumaries'!$C38)</f>
        <v>42</v>
      </c>
      <c r="E38" s="170">
        <f ca="1">AVERAGEIF('Compound Alert'!$D$6:$D$195,'Regional Sumaries'!$C38,'Compound Alert'!$J$6:$J$195)</f>
        <v>3.8461538461538464E-2</v>
      </c>
      <c r="F38" s="171">
        <f t="shared" ca="1" si="1"/>
        <v>0</v>
      </c>
      <c r="G38" s="171">
        <f t="shared" ca="1" si="1"/>
        <v>0</v>
      </c>
      <c r="H38" s="171">
        <f t="shared" ca="1" si="1"/>
        <v>2.3809523809523808E-2</v>
      </c>
      <c r="I38" s="171">
        <f t="shared" ca="1" si="1"/>
        <v>0</v>
      </c>
      <c r="J38" s="171">
        <f t="shared" ca="1" si="1"/>
        <v>0</v>
      </c>
      <c r="K38" s="171">
        <f t="shared" ca="1" si="1"/>
        <v>0</v>
      </c>
      <c r="L38" s="153"/>
      <c r="M38" s="34"/>
      <c r="N38" s="71"/>
    </row>
    <row r="39" spans="1:14" ht="17" thickBot="1" x14ac:dyDescent="0.25">
      <c r="A39" s="34"/>
      <c r="B39" s="149"/>
      <c r="C39" s="168" t="s">
        <v>435</v>
      </c>
      <c r="D39" s="169">
        <f>COUNTIF(Dashboard!$D$42:$D$231,'Regional Sumaries'!$C39)</f>
        <v>39</v>
      </c>
      <c r="E39" s="170">
        <f ca="1">AVERAGEIF('Compound Alert'!$D$6:$D$195,'Regional Sumaries'!$C39,'Compound Alert'!$J$6:$J$195)</f>
        <v>0.58333333333333337</v>
      </c>
      <c r="F39" s="171">
        <f t="shared" ca="1" si="1"/>
        <v>0</v>
      </c>
      <c r="G39" s="171">
        <f t="shared" ca="1" si="1"/>
        <v>2.564102564102564E-2</v>
      </c>
      <c r="H39" s="171">
        <f t="shared" ca="1" si="1"/>
        <v>5.128205128205128E-2</v>
      </c>
      <c r="I39" s="171">
        <f t="shared" ca="1" si="1"/>
        <v>0</v>
      </c>
      <c r="J39" s="171">
        <f t="shared" ca="1" si="1"/>
        <v>0</v>
      </c>
      <c r="K39" s="171">
        <f t="shared" ca="1" si="1"/>
        <v>2.564102564102564E-2</v>
      </c>
      <c r="L39" s="153"/>
      <c r="M39" s="34"/>
      <c r="N39" s="71"/>
    </row>
    <row r="40" spans="1:14" ht="17" thickBot="1" x14ac:dyDescent="0.25">
      <c r="A40" s="34"/>
      <c r="B40" s="149"/>
      <c r="C40" s="168" t="s">
        <v>434</v>
      </c>
      <c r="D40" s="169">
        <f>COUNTIF(Dashboard!$D$42:$D$231,'Regional Sumaries'!$C40)</f>
        <v>18</v>
      </c>
      <c r="E40" s="170">
        <f ca="1">AVERAGEIF('Compound Alert'!$D$6:$D$195,'Regional Sumaries'!$C40,'Compound Alert'!$J$6:$J$195)</f>
        <v>0.94736842105263153</v>
      </c>
      <c r="F40" s="171">
        <f t="shared" ca="1" si="1"/>
        <v>5.5555555555555552E-2</v>
      </c>
      <c r="G40" s="171">
        <f t="shared" ca="1" si="1"/>
        <v>5.5555555555555552E-2</v>
      </c>
      <c r="H40" s="171">
        <f t="shared" ca="1" si="1"/>
        <v>0.16666666666666666</v>
      </c>
      <c r="I40" s="171">
        <f t="shared" ca="1" si="1"/>
        <v>0</v>
      </c>
      <c r="J40" s="171">
        <f t="shared" ca="1" si="1"/>
        <v>0</v>
      </c>
      <c r="K40" s="171">
        <f t="shared" ca="1" si="1"/>
        <v>0.27777777777777779</v>
      </c>
      <c r="L40" s="153"/>
      <c r="M40" s="34"/>
      <c r="N40" s="71"/>
    </row>
    <row r="41" spans="1:14" ht="17" thickBot="1" x14ac:dyDescent="0.25">
      <c r="A41" s="34"/>
      <c r="B41" s="149"/>
      <c r="C41" s="168" t="s">
        <v>437</v>
      </c>
      <c r="D41" s="169">
        <f>COUNTIF(Dashboard!$D$42:$D$231,'Regional Sumaries'!$C41)</f>
        <v>3</v>
      </c>
      <c r="E41" s="170">
        <f ca="1">AVERAGEIF('Compound Alert'!$D$6:$D$195,'Regional Sumaries'!$C41,'Compound Alert'!$J$6:$J$195)</f>
        <v>0</v>
      </c>
      <c r="F41" s="171">
        <f t="shared" ca="1" si="1"/>
        <v>0</v>
      </c>
      <c r="G41" s="171">
        <f t="shared" ca="1" si="1"/>
        <v>0</v>
      </c>
      <c r="H41" s="171">
        <f t="shared" ca="1" si="1"/>
        <v>0</v>
      </c>
      <c r="I41" s="171">
        <f t="shared" ca="1" si="1"/>
        <v>0</v>
      </c>
      <c r="J41" s="171">
        <f t="shared" ca="1" si="1"/>
        <v>0</v>
      </c>
      <c r="K41" s="171">
        <f t="shared" ca="1" si="1"/>
        <v>0</v>
      </c>
      <c r="L41" s="153"/>
      <c r="M41" s="34"/>
    </row>
    <row r="42" spans="1:14" ht="17" thickBot="1" x14ac:dyDescent="0.25">
      <c r="A42" s="34"/>
      <c r="B42" s="149"/>
      <c r="C42" s="168" t="s">
        <v>431</v>
      </c>
      <c r="D42" s="169">
        <f>COUNTIF(Dashboard!$D$42:$D$231,'Regional Sumaries'!$C42)</f>
        <v>8</v>
      </c>
      <c r="E42" s="170">
        <f ca="1">AVERAGEIF('Compound Alert'!$D$6:$D$195,'Regional Sumaries'!$C42,'Compound Alert'!$J$6:$J$195)</f>
        <v>1.625</v>
      </c>
      <c r="F42" s="171">
        <f t="shared" ca="1" si="1"/>
        <v>0</v>
      </c>
      <c r="G42" s="171">
        <f t="shared" ca="1" si="1"/>
        <v>0.125</v>
      </c>
      <c r="H42" s="171">
        <f t="shared" ca="1" si="1"/>
        <v>0.25</v>
      </c>
      <c r="I42" s="171">
        <f t="shared" ca="1" si="1"/>
        <v>0.125</v>
      </c>
      <c r="J42" s="171">
        <f t="shared" ca="1" si="1"/>
        <v>0.375</v>
      </c>
      <c r="K42" s="171">
        <f t="shared" ca="1" si="1"/>
        <v>0.125</v>
      </c>
      <c r="L42" s="153"/>
      <c r="M42" s="34"/>
      <c r="N42" s="71"/>
    </row>
    <row r="43" spans="1:14" ht="17" thickBot="1" x14ac:dyDescent="0.25">
      <c r="A43" s="34"/>
      <c r="B43" s="149"/>
      <c r="C43" s="168" t="s">
        <v>432</v>
      </c>
      <c r="D43" s="169">
        <f>COUNTIF(Dashboard!$D$42:$D$231,'Regional Sumaries'!$C43)</f>
        <v>47</v>
      </c>
      <c r="E43" s="170">
        <f ca="1">AVERAGEIF('Compound Alert'!$D$6:$D$195,'Regional Sumaries'!$C43,'Compound Alert'!$J$6:$J$195)</f>
        <v>2.3488372093023258</v>
      </c>
      <c r="F43" s="171">
        <f t="shared" ca="1" si="1"/>
        <v>6.3829787234042548E-2</v>
      </c>
      <c r="G43" s="171">
        <f t="shared" ca="1" si="1"/>
        <v>0.25531914893617019</v>
      </c>
      <c r="H43" s="171">
        <f t="shared" ca="1" si="1"/>
        <v>0.19148936170212766</v>
      </c>
      <c r="I43" s="171">
        <f t="shared" ca="1" si="1"/>
        <v>0.27659574468085107</v>
      </c>
      <c r="J43" s="171">
        <f t="shared" ca="1" si="1"/>
        <v>0</v>
      </c>
      <c r="K43" s="171">
        <f t="shared" ca="1" si="1"/>
        <v>0.40425531914893614</v>
      </c>
      <c r="L43" s="153"/>
      <c r="M43" s="34"/>
      <c r="N43" s="71"/>
    </row>
    <row r="44" spans="1:14" x14ac:dyDescent="0.2">
      <c r="A44" s="34"/>
      <c r="B44" s="154"/>
      <c r="C44" s="155"/>
      <c r="D44" s="156"/>
      <c r="E44" s="157"/>
      <c r="F44" s="156"/>
      <c r="G44" s="156"/>
      <c r="H44" s="156"/>
      <c r="I44" s="156"/>
      <c r="J44" s="156"/>
      <c r="K44" s="156"/>
      <c r="L44" s="158"/>
      <c r="M44" s="34"/>
    </row>
    <row r="45" spans="1:14" x14ac:dyDescent="0.2">
      <c r="A45" s="34"/>
      <c r="B45" s="34"/>
      <c r="C45" s="34"/>
      <c r="D45" s="145"/>
      <c r="E45" s="146"/>
      <c r="F45" s="145"/>
      <c r="G45" s="145"/>
      <c r="H45" s="145"/>
      <c r="I45" s="145"/>
      <c r="J45" s="145"/>
      <c r="K45" s="145"/>
      <c r="L45" s="145"/>
      <c r="M45" s="34"/>
    </row>
    <row r="46" spans="1:14" x14ac:dyDescent="0.2">
      <c r="A46" s="34"/>
      <c r="B46" s="35" t="s">
        <v>499</v>
      </c>
      <c r="C46" s="34"/>
      <c r="D46" s="145"/>
      <c r="E46" s="146"/>
      <c r="F46" s="145"/>
      <c r="G46" s="145"/>
      <c r="H46" s="145"/>
      <c r="I46" s="145"/>
      <c r="J46" s="145"/>
      <c r="K46" s="145"/>
      <c r="L46" s="145"/>
      <c r="M46" s="34"/>
    </row>
    <row r="47" spans="1:14" x14ac:dyDescent="0.2">
      <c r="A47" s="34"/>
      <c r="B47" s="159"/>
      <c r="C47" s="163"/>
      <c r="D47" s="164"/>
      <c r="E47" s="165"/>
      <c r="F47" s="164"/>
      <c r="G47" s="164"/>
      <c r="H47" s="164"/>
      <c r="I47" s="164"/>
      <c r="J47" s="164"/>
      <c r="K47" s="164"/>
      <c r="L47" s="166"/>
      <c r="M47" s="34"/>
    </row>
    <row r="48" spans="1:14" ht="34" x14ac:dyDescent="0.2">
      <c r="A48" s="34"/>
      <c r="B48" s="149"/>
      <c r="C48" s="32" t="s">
        <v>498</v>
      </c>
      <c r="D48" s="72" t="s">
        <v>495</v>
      </c>
      <c r="E48" s="161" t="s">
        <v>494</v>
      </c>
      <c r="F48" s="161" t="s">
        <v>371</v>
      </c>
      <c r="G48" s="161" t="s">
        <v>372</v>
      </c>
      <c r="H48" s="161" t="s">
        <v>373</v>
      </c>
      <c r="I48" s="161" t="s">
        <v>417</v>
      </c>
      <c r="J48" s="161" t="s">
        <v>375</v>
      </c>
      <c r="K48" s="161" t="s">
        <v>376</v>
      </c>
      <c r="L48" s="162"/>
      <c r="M48" s="34"/>
    </row>
    <row r="49" spans="1:19" x14ac:dyDescent="0.2">
      <c r="A49" s="34"/>
      <c r="B49" s="149"/>
      <c r="C49" s="150" t="s">
        <v>436</v>
      </c>
      <c r="D49" s="145">
        <f>COUNTIF('Compound Alert'!$D$6:$D$195,'Regional Sumaries'!$C49)</f>
        <v>30</v>
      </c>
      <c r="E49" s="146">
        <f ca="1">AVERAGEIF('Compound Alert'!$D$6:$D$195,'Regional Sumaries'!$C49,'Compound Alert'!$M$6:$M$195)</f>
        <v>0.6166666666666667</v>
      </c>
      <c r="F49" s="145">
        <f ca="1">COUNTIFS('Compound Alert'!$D$6:$D$195,'Regional Sumaries'!$C49,'Compound Alert'!AF$6:AF$195,"&gt;=10")</f>
        <v>3</v>
      </c>
      <c r="G49" s="145">
        <f ca="1">COUNTIFS('Compound Alert'!$D$6:$D$195,'Regional Sumaries'!$C49,'Compound Alert'!AG$6:AG$195,"&gt;=10")</f>
        <v>0</v>
      </c>
      <c r="H49" s="145">
        <f ca="1">COUNTIFS('Compound Alert'!$D$6:$D$195,'Regional Sumaries'!$C49,'Compound Alert'!AH$6:AH$195,"&gt;=10")</f>
        <v>1</v>
      </c>
      <c r="I49" s="145">
        <f ca="1">COUNTIFS('Compound Alert'!$D$6:$D$195,'Regional Sumaries'!$C49,'Compound Alert'!AI$6:AI$195,"&gt;=10")</f>
        <v>1</v>
      </c>
      <c r="J49" s="145">
        <f ca="1">COUNTIFS('Compound Alert'!$D$6:$D$195,'Regional Sumaries'!$C49,'Compound Alert'!AJ$6:AJ$195,"&gt;=10")</f>
        <v>7</v>
      </c>
      <c r="K49" s="145">
        <f ca="1">COUNTIFS('Compound Alert'!$D$6:$D$195,'Regional Sumaries'!$C49,'Compound Alert'!AK$6:AK$195,"&gt;=10")</f>
        <v>2</v>
      </c>
      <c r="L49" s="151"/>
      <c r="M49" s="34"/>
    </row>
    <row r="50" spans="1:19" x14ac:dyDescent="0.2">
      <c r="A50" s="34"/>
      <c r="B50" s="149"/>
      <c r="C50" s="150" t="s">
        <v>433</v>
      </c>
      <c r="D50" s="145">
        <f>COUNTIF('Compound Alert'!$D$6:$D$195,'Regional Sumaries'!$C50)</f>
        <v>52</v>
      </c>
      <c r="E50" s="146">
        <f ca="1">AVERAGEIF('Compound Alert'!$D$6:$D$195,'Regional Sumaries'!$C50,'Compound Alert'!$M$6:$M$195)</f>
        <v>0.24038461538461539</v>
      </c>
      <c r="F50" s="145">
        <f ca="1">COUNTIFS('Compound Alert'!$D$6:$D$195,'Regional Sumaries'!$C50,'Compound Alert'!AF$6:AF$195,"&gt;=10")</f>
        <v>1</v>
      </c>
      <c r="G50" s="145">
        <f ca="1">COUNTIFS('Compound Alert'!$D$6:$D$195,'Regional Sumaries'!$C50,'Compound Alert'!AG$6:AG$195,"&gt;=10")</f>
        <v>0</v>
      </c>
      <c r="H50" s="145">
        <f ca="1">COUNTIFS('Compound Alert'!$D$6:$D$195,'Regional Sumaries'!$C50,'Compound Alert'!AH$6:AH$195,"&gt;=10")</f>
        <v>1</v>
      </c>
      <c r="I50" s="145">
        <f ca="1">COUNTIFS('Compound Alert'!$D$6:$D$195,'Regional Sumaries'!$C50,'Compound Alert'!AI$6:AI$195,"&gt;=10")</f>
        <v>2</v>
      </c>
      <c r="J50" s="145">
        <f ca="1">COUNTIFS('Compound Alert'!$D$6:$D$195,'Regional Sumaries'!$C50,'Compound Alert'!AJ$6:AJ$195,"&gt;=10")</f>
        <v>0</v>
      </c>
      <c r="K50" s="145">
        <f ca="1">COUNTIFS('Compound Alert'!$D$6:$D$195,'Regional Sumaries'!$C50,'Compound Alert'!AK$6:AK$195,"&gt;=10")</f>
        <v>1</v>
      </c>
      <c r="L50" s="151"/>
      <c r="M50" s="34"/>
    </row>
    <row r="51" spans="1:19" x14ac:dyDescent="0.2">
      <c r="A51" s="34"/>
      <c r="B51" s="149"/>
      <c r="C51" s="150" t="s">
        <v>435</v>
      </c>
      <c r="D51" s="145">
        <f>COUNTIF('Compound Alert'!$D$6:$D$195,'Regional Sumaries'!$C51)</f>
        <v>36</v>
      </c>
      <c r="E51" s="146">
        <f ca="1">AVERAGEIF('Compound Alert'!$D$6:$D$195,'Regional Sumaries'!$C51,'Compound Alert'!$M$6:$M$195)</f>
        <v>1.0833333333333333</v>
      </c>
      <c r="F51" s="145">
        <f ca="1">COUNTIFS('Compound Alert'!$D$6:$D$195,'Regional Sumaries'!$C51,'Compound Alert'!AF$6:AF$195,"&gt;=10")</f>
        <v>7</v>
      </c>
      <c r="G51" s="145">
        <f ca="1">COUNTIFS('Compound Alert'!$D$6:$D$195,'Regional Sumaries'!$C51,'Compound Alert'!AG$6:AG$195,"&gt;=10")</f>
        <v>2</v>
      </c>
      <c r="H51" s="145">
        <f ca="1">COUNTIFS('Compound Alert'!$D$6:$D$195,'Regional Sumaries'!$C51,'Compound Alert'!AH$6:AH$195,"&gt;=10")</f>
        <v>2</v>
      </c>
      <c r="I51" s="145">
        <f ca="1">COUNTIFS('Compound Alert'!$D$6:$D$195,'Regional Sumaries'!$C51,'Compound Alert'!AI$6:AI$195,"&gt;=10")</f>
        <v>5</v>
      </c>
      <c r="J51" s="145">
        <f ca="1">COUNTIFS('Compound Alert'!$D$6:$D$195,'Regional Sumaries'!$C51,'Compound Alert'!AJ$6:AJ$195,"&gt;=10")</f>
        <v>16</v>
      </c>
      <c r="K51" s="145">
        <f ca="1">COUNTIFS('Compound Alert'!$D$6:$D$195,'Regional Sumaries'!$C51,'Compound Alert'!AK$6:AK$195,"&gt;=10")</f>
        <v>2</v>
      </c>
      <c r="L51" s="151"/>
      <c r="M51" s="34"/>
    </row>
    <row r="52" spans="1:19" x14ac:dyDescent="0.2">
      <c r="A52" s="34"/>
      <c r="B52" s="149"/>
      <c r="C52" s="150" t="s">
        <v>434</v>
      </c>
      <c r="D52" s="145">
        <f>COUNTIF('Compound Alert'!$D$6:$D$195,'Regional Sumaries'!$C52)</f>
        <v>19</v>
      </c>
      <c r="E52" s="146">
        <f ca="1">AVERAGEIF('Compound Alert'!$D$6:$D$195,'Regional Sumaries'!$C52,'Compound Alert'!$M$6:$M$195)</f>
        <v>1.1842105263157894</v>
      </c>
      <c r="F52" s="145">
        <f ca="1">COUNTIFS('Compound Alert'!$D$6:$D$195,'Regional Sumaries'!$C52,'Compound Alert'!AF$6:AF$195,"&gt;=10")</f>
        <v>2</v>
      </c>
      <c r="G52" s="145">
        <f ca="1">COUNTIFS('Compound Alert'!$D$6:$D$195,'Regional Sumaries'!$C52,'Compound Alert'!AG$6:AG$195,"&gt;=10")</f>
        <v>0</v>
      </c>
      <c r="H52" s="145">
        <f ca="1">COUNTIFS('Compound Alert'!$D$6:$D$195,'Regional Sumaries'!$C52,'Compound Alert'!AH$6:AH$195,"&gt;=10")</f>
        <v>3</v>
      </c>
      <c r="I52" s="145">
        <f ca="1">COUNTIFS('Compound Alert'!$D$6:$D$195,'Regional Sumaries'!$C52,'Compound Alert'!AI$6:AI$195,"&gt;=10")</f>
        <v>3</v>
      </c>
      <c r="J52" s="145">
        <f ca="1">COUNTIFS('Compound Alert'!$D$6:$D$195,'Regional Sumaries'!$C52,'Compound Alert'!AJ$6:AJ$195,"&gt;=10")</f>
        <v>3</v>
      </c>
      <c r="K52" s="145">
        <f ca="1">COUNTIFS('Compound Alert'!$D$6:$D$195,'Regional Sumaries'!$C52,'Compound Alert'!AK$6:AK$195,"&gt;=10")</f>
        <v>5</v>
      </c>
      <c r="L52" s="151"/>
      <c r="M52" s="34"/>
    </row>
    <row r="53" spans="1:19" x14ac:dyDescent="0.2">
      <c r="A53" s="34"/>
      <c r="B53" s="149"/>
      <c r="C53" s="150" t="s">
        <v>437</v>
      </c>
      <c r="D53" s="145">
        <f>COUNTIF('Compound Alert'!$D$6:$D$195,'Regional Sumaries'!$C53)</f>
        <v>2</v>
      </c>
      <c r="E53" s="146">
        <f ca="1">AVERAGEIF('Compound Alert'!$D$6:$D$195,'Regional Sumaries'!$C53,'Compound Alert'!$M$6:$M$195)</f>
        <v>0.5</v>
      </c>
      <c r="F53" s="145">
        <f ca="1">COUNTIFS('Compound Alert'!$D$6:$D$195,'Regional Sumaries'!$C53,'Compound Alert'!AF$6:AF$195,"&gt;=10")</f>
        <v>0</v>
      </c>
      <c r="G53" s="145">
        <f ca="1">COUNTIFS('Compound Alert'!$D$6:$D$195,'Regional Sumaries'!$C53,'Compound Alert'!AG$6:AG$195,"&gt;=10")</f>
        <v>0</v>
      </c>
      <c r="H53" s="145">
        <f ca="1">COUNTIFS('Compound Alert'!$D$6:$D$195,'Regional Sumaries'!$C53,'Compound Alert'!AH$6:AH$195,"&gt;=10")</f>
        <v>0</v>
      </c>
      <c r="I53" s="145">
        <f ca="1">COUNTIFS('Compound Alert'!$D$6:$D$195,'Regional Sumaries'!$C53,'Compound Alert'!AI$6:AI$195,"&gt;=10")</f>
        <v>0</v>
      </c>
      <c r="J53" s="145">
        <f ca="1">COUNTIFS('Compound Alert'!$D$6:$D$195,'Regional Sumaries'!$C53,'Compound Alert'!AJ$6:AJ$195,"&gt;=10")</f>
        <v>1</v>
      </c>
      <c r="K53" s="145">
        <f ca="1">COUNTIFS('Compound Alert'!$D$6:$D$195,'Regional Sumaries'!$C53,'Compound Alert'!AK$6:AK$195,"&gt;=10")</f>
        <v>0</v>
      </c>
      <c r="L53" s="151"/>
      <c r="M53" s="34"/>
    </row>
    <row r="54" spans="1:19" x14ac:dyDescent="0.2">
      <c r="A54" s="34"/>
      <c r="B54" s="149"/>
      <c r="C54" s="150" t="s">
        <v>431</v>
      </c>
      <c r="D54" s="145">
        <f>COUNTIF('Compound Alert'!$D$6:$D$195,'Regional Sumaries'!$C54)</f>
        <v>8</v>
      </c>
      <c r="E54" s="146">
        <f ca="1">AVERAGEIF('Compound Alert'!$D$6:$D$195,'Regional Sumaries'!$C54,'Compound Alert'!$M$6:$M$195)</f>
        <v>1.6875</v>
      </c>
      <c r="F54" s="145">
        <f ca="1">COUNTIFS('Compound Alert'!$D$6:$D$195,'Regional Sumaries'!$C54,'Compound Alert'!AF$6:AF$195,"&gt;=10")</f>
        <v>2</v>
      </c>
      <c r="G54" s="145">
        <f ca="1">COUNTIFS('Compound Alert'!$D$6:$D$195,'Regional Sumaries'!$C54,'Compound Alert'!AG$6:AG$195,"&gt;=10")</f>
        <v>0</v>
      </c>
      <c r="H54" s="145">
        <f ca="1">COUNTIFS('Compound Alert'!$D$6:$D$195,'Regional Sumaries'!$C54,'Compound Alert'!AH$6:AH$195,"&gt;=10")</f>
        <v>2</v>
      </c>
      <c r="I54" s="145">
        <f ca="1">COUNTIFS('Compound Alert'!$D$6:$D$195,'Regional Sumaries'!$C54,'Compound Alert'!AI$6:AI$195,"&gt;=10")</f>
        <v>2</v>
      </c>
      <c r="J54" s="145">
        <f ca="1">COUNTIFS('Compound Alert'!$D$6:$D$195,'Regional Sumaries'!$C54,'Compound Alert'!AJ$6:AJ$195,"&gt;=10")</f>
        <v>3</v>
      </c>
      <c r="K54" s="145">
        <f ca="1">COUNTIFS('Compound Alert'!$D$6:$D$195,'Regional Sumaries'!$C54,'Compound Alert'!AK$6:AK$195,"&gt;=10")</f>
        <v>1</v>
      </c>
      <c r="L54" s="151"/>
      <c r="M54" s="34"/>
    </row>
    <row r="55" spans="1:19" x14ac:dyDescent="0.2">
      <c r="A55" s="34"/>
      <c r="B55" s="149"/>
      <c r="C55" s="150" t="s">
        <v>432</v>
      </c>
      <c r="D55" s="145">
        <f>COUNTIF('Compound Alert'!$D$6:$D$195,'Regional Sumaries'!$C55)</f>
        <v>43</v>
      </c>
      <c r="E55" s="146">
        <f ca="1">AVERAGEIF('Compound Alert'!$D$6:$D$195,'Regional Sumaries'!$C55,'Compound Alert'!$M$6:$M$195)</f>
        <v>1.8488372093023255</v>
      </c>
      <c r="F55" s="145">
        <f ca="1">COUNTIFS('Compound Alert'!$D$6:$D$195,'Regional Sumaries'!$C55,'Compound Alert'!AF$6:AF$195,"&gt;=10")</f>
        <v>13</v>
      </c>
      <c r="G55" s="145">
        <f ca="1">COUNTIFS('Compound Alert'!$D$6:$D$195,'Regional Sumaries'!$C55,'Compound Alert'!AG$6:AG$195,"&gt;=10")</f>
        <v>9</v>
      </c>
      <c r="H55" s="145">
        <f ca="1">COUNTIFS('Compound Alert'!$D$6:$D$195,'Regional Sumaries'!$C55,'Compound Alert'!AH$6:AH$195,"&gt;=10")</f>
        <v>10</v>
      </c>
      <c r="I55" s="145">
        <f ca="1">COUNTIFS('Compound Alert'!$D$6:$D$195,'Regional Sumaries'!$C55,'Compound Alert'!AI$6:AI$195,"&gt;=10")</f>
        <v>13</v>
      </c>
      <c r="J55" s="145">
        <f ca="1">COUNTIFS('Compound Alert'!$D$6:$D$195,'Regional Sumaries'!$C55,'Compound Alert'!AJ$6:AJ$195,"&gt;=10")</f>
        <v>12</v>
      </c>
      <c r="K55" s="145">
        <f ca="1">COUNTIFS('Compound Alert'!$D$6:$D$195,'Regional Sumaries'!$C55,'Compound Alert'!AK$6:AK$195,"&gt;=10")</f>
        <v>10</v>
      </c>
      <c r="L55" s="151"/>
      <c r="M55" s="34"/>
    </row>
    <row r="56" spans="1:19" x14ac:dyDescent="0.2">
      <c r="A56" s="34"/>
      <c r="B56" s="149"/>
      <c r="C56" s="34"/>
      <c r="D56" s="145"/>
      <c r="E56" s="146"/>
      <c r="F56" s="145"/>
      <c r="G56" s="145"/>
      <c r="H56" s="145"/>
      <c r="I56" s="145"/>
      <c r="J56" s="145"/>
      <c r="K56" s="145"/>
      <c r="L56" s="151"/>
      <c r="M56" s="34"/>
    </row>
    <row r="57" spans="1:19" ht="34" x14ac:dyDescent="0.2">
      <c r="A57" s="34"/>
      <c r="B57" s="149"/>
      <c r="C57" s="32" t="s">
        <v>497</v>
      </c>
      <c r="D57" s="72" t="s">
        <v>495</v>
      </c>
      <c r="E57" s="161" t="s">
        <v>494</v>
      </c>
      <c r="F57" s="72" t="s">
        <v>371</v>
      </c>
      <c r="G57" s="72" t="s">
        <v>372</v>
      </c>
      <c r="H57" s="72" t="s">
        <v>373</v>
      </c>
      <c r="I57" s="72" t="s">
        <v>417</v>
      </c>
      <c r="J57" s="72" t="s">
        <v>375</v>
      </c>
      <c r="K57" s="72" t="s">
        <v>376</v>
      </c>
      <c r="L57" s="151"/>
      <c r="M57" s="34"/>
    </row>
    <row r="58" spans="1:19" x14ac:dyDescent="0.2">
      <c r="A58" s="34"/>
      <c r="B58" s="149"/>
      <c r="C58" s="150" t="s">
        <v>436</v>
      </c>
      <c r="D58" s="145">
        <f>COUNTIF(Dashboard!$D$42:$D$231,'Regional Sumaries'!$C58)</f>
        <v>33</v>
      </c>
      <c r="E58" s="146">
        <f ca="1">AVERAGEIF('Compound Alert'!$D$6:$D$195,'Regional Sumaries'!$C58,'Compound Alert'!$M$6:$M$195)</f>
        <v>0.6166666666666667</v>
      </c>
      <c r="F58" s="152">
        <f t="shared" ref="F58:K64" ca="1" si="2">F49/$D58</f>
        <v>9.0909090909090912E-2</v>
      </c>
      <c r="G58" s="152">
        <f t="shared" ca="1" si="2"/>
        <v>0</v>
      </c>
      <c r="H58" s="152">
        <f t="shared" ca="1" si="2"/>
        <v>3.0303030303030304E-2</v>
      </c>
      <c r="I58" s="152">
        <f t="shared" ca="1" si="2"/>
        <v>3.0303030303030304E-2</v>
      </c>
      <c r="J58" s="152">
        <f t="shared" ca="1" si="2"/>
        <v>0.21212121212121213</v>
      </c>
      <c r="K58" s="152">
        <f t="shared" ca="1" si="2"/>
        <v>6.0606060606060608E-2</v>
      </c>
      <c r="L58" s="153"/>
      <c r="M58" s="34"/>
      <c r="N58" s="71"/>
      <c r="S58" s="71"/>
    </row>
    <row r="59" spans="1:19" x14ac:dyDescent="0.2">
      <c r="A59" s="34"/>
      <c r="B59" s="149"/>
      <c r="C59" s="150" t="s">
        <v>433</v>
      </c>
      <c r="D59" s="145">
        <f>COUNTIF(Dashboard!$D$42:$D$231,'Regional Sumaries'!$C59)</f>
        <v>42</v>
      </c>
      <c r="E59" s="146">
        <f ca="1">AVERAGEIF('Compound Alert'!$D$6:$D$195,'Regional Sumaries'!$C59,'Compound Alert'!$M$6:$M$195)</f>
        <v>0.24038461538461539</v>
      </c>
      <c r="F59" s="152">
        <f t="shared" ca="1" si="2"/>
        <v>2.3809523809523808E-2</v>
      </c>
      <c r="G59" s="152">
        <f t="shared" ca="1" si="2"/>
        <v>0</v>
      </c>
      <c r="H59" s="152">
        <f t="shared" ca="1" si="2"/>
        <v>2.3809523809523808E-2</v>
      </c>
      <c r="I59" s="152">
        <f t="shared" ca="1" si="2"/>
        <v>4.7619047619047616E-2</v>
      </c>
      <c r="J59" s="152">
        <f t="shared" ca="1" si="2"/>
        <v>0</v>
      </c>
      <c r="K59" s="152">
        <f t="shared" ca="1" si="2"/>
        <v>2.3809523809523808E-2</v>
      </c>
      <c r="L59" s="153"/>
      <c r="M59" s="34"/>
      <c r="N59" s="71"/>
      <c r="S59" s="71"/>
    </row>
    <row r="60" spans="1:19" x14ac:dyDescent="0.2">
      <c r="A60" s="34"/>
      <c r="B60" s="149"/>
      <c r="C60" s="150" t="s">
        <v>435</v>
      </c>
      <c r="D60" s="145">
        <f>COUNTIF(Dashboard!$D$42:$D$231,'Regional Sumaries'!$C60)</f>
        <v>39</v>
      </c>
      <c r="E60" s="146">
        <f ca="1">AVERAGEIF('Compound Alert'!$D$6:$D$195,'Regional Sumaries'!$C60,'Compound Alert'!$M$6:$M$195)</f>
        <v>1.0833333333333333</v>
      </c>
      <c r="F60" s="152">
        <f t="shared" ca="1" si="2"/>
        <v>0.17948717948717949</v>
      </c>
      <c r="G60" s="152">
        <f t="shared" ca="1" si="2"/>
        <v>5.128205128205128E-2</v>
      </c>
      <c r="H60" s="152">
        <f t="shared" ca="1" si="2"/>
        <v>5.128205128205128E-2</v>
      </c>
      <c r="I60" s="152">
        <f t="shared" ca="1" si="2"/>
        <v>0.12820512820512819</v>
      </c>
      <c r="J60" s="152">
        <f t="shared" ca="1" si="2"/>
        <v>0.41025641025641024</v>
      </c>
      <c r="K60" s="152">
        <f t="shared" ca="1" si="2"/>
        <v>5.128205128205128E-2</v>
      </c>
      <c r="L60" s="153"/>
      <c r="M60" s="34"/>
      <c r="N60" s="71"/>
      <c r="S60" s="71"/>
    </row>
    <row r="61" spans="1:19" x14ac:dyDescent="0.2">
      <c r="A61" s="34"/>
      <c r="B61" s="149"/>
      <c r="C61" s="150" t="s">
        <v>434</v>
      </c>
      <c r="D61" s="145">
        <f>COUNTIF(Dashboard!$D$42:$D$231,'Regional Sumaries'!$C61)</f>
        <v>18</v>
      </c>
      <c r="E61" s="146">
        <f ca="1">AVERAGEIF('Compound Alert'!$D$6:$D$195,'Regional Sumaries'!$C61,'Compound Alert'!$M$6:$M$195)</f>
        <v>1.1842105263157894</v>
      </c>
      <c r="F61" s="152">
        <f t="shared" ca="1" si="2"/>
        <v>0.1111111111111111</v>
      </c>
      <c r="G61" s="152">
        <f t="shared" ca="1" si="2"/>
        <v>0</v>
      </c>
      <c r="H61" s="152">
        <f t="shared" ca="1" si="2"/>
        <v>0.16666666666666666</v>
      </c>
      <c r="I61" s="152">
        <f t="shared" ca="1" si="2"/>
        <v>0.16666666666666666</v>
      </c>
      <c r="J61" s="152">
        <f t="shared" ca="1" si="2"/>
        <v>0.16666666666666666</v>
      </c>
      <c r="K61" s="152">
        <f t="shared" ca="1" si="2"/>
        <v>0.27777777777777779</v>
      </c>
      <c r="L61" s="153"/>
      <c r="M61" s="34"/>
      <c r="N61" s="71"/>
      <c r="S61" s="71"/>
    </row>
    <row r="62" spans="1:19" x14ac:dyDescent="0.2">
      <c r="A62" s="34"/>
      <c r="B62" s="149"/>
      <c r="C62" s="150" t="s">
        <v>437</v>
      </c>
      <c r="D62" s="145">
        <f>COUNTIF(Dashboard!$D$42:$D$231,'Regional Sumaries'!$C62)</f>
        <v>3</v>
      </c>
      <c r="E62" s="146">
        <f ca="1">AVERAGEIF('Compound Alert'!$D$6:$D$195,'Regional Sumaries'!$C62,'Compound Alert'!$M$6:$M$195)</f>
        <v>0.5</v>
      </c>
      <c r="F62" s="152">
        <f t="shared" ca="1" si="2"/>
        <v>0</v>
      </c>
      <c r="G62" s="152">
        <f t="shared" ca="1" si="2"/>
        <v>0</v>
      </c>
      <c r="H62" s="152">
        <f t="shared" ca="1" si="2"/>
        <v>0</v>
      </c>
      <c r="I62" s="152">
        <f t="shared" ca="1" si="2"/>
        <v>0</v>
      </c>
      <c r="J62" s="152">
        <f t="shared" ca="1" si="2"/>
        <v>0.33333333333333331</v>
      </c>
      <c r="K62" s="152">
        <f t="shared" ca="1" si="2"/>
        <v>0</v>
      </c>
      <c r="L62" s="153"/>
      <c r="M62" s="34"/>
      <c r="N62" s="71"/>
      <c r="S62" s="71"/>
    </row>
    <row r="63" spans="1:19" x14ac:dyDescent="0.2">
      <c r="A63" s="34"/>
      <c r="B63" s="149"/>
      <c r="C63" s="150" t="s">
        <v>431</v>
      </c>
      <c r="D63" s="145">
        <f>COUNTIF(Dashboard!$D$42:$D$231,'Regional Sumaries'!$C63)</f>
        <v>8</v>
      </c>
      <c r="E63" s="146">
        <f ca="1">AVERAGEIF('Compound Alert'!$D$6:$D$195,'Regional Sumaries'!$C63,'Compound Alert'!$M$6:$M$195)</f>
        <v>1.6875</v>
      </c>
      <c r="F63" s="152">
        <f t="shared" ca="1" si="2"/>
        <v>0.25</v>
      </c>
      <c r="G63" s="152">
        <f t="shared" ca="1" si="2"/>
        <v>0</v>
      </c>
      <c r="H63" s="152">
        <f t="shared" ca="1" si="2"/>
        <v>0.25</v>
      </c>
      <c r="I63" s="152">
        <f t="shared" ca="1" si="2"/>
        <v>0.25</v>
      </c>
      <c r="J63" s="152">
        <f t="shared" ca="1" si="2"/>
        <v>0.375</v>
      </c>
      <c r="K63" s="152">
        <f t="shared" ca="1" si="2"/>
        <v>0.125</v>
      </c>
      <c r="L63" s="153"/>
      <c r="M63" s="34"/>
      <c r="N63" s="71"/>
      <c r="S63" s="71"/>
    </row>
    <row r="64" spans="1:19" x14ac:dyDescent="0.2">
      <c r="A64" s="34"/>
      <c r="B64" s="149"/>
      <c r="C64" s="150" t="s">
        <v>432</v>
      </c>
      <c r="D64" s="145">
        <f>COUNTIF(Dashboard!$D$42:$D$231,'Regional Sumaries'!$C64)</f>
        <v>47</v>
      </c>
      <c r="E64" s="146">
        <f ca="1">AVERAGEIF('Compound Alert'!$D$6:$D$195,'Regional Sumaries'!$C64,'Compound Alert'!$M$6:$M$195)</f>
        <v>1.8488372093023255</v>
      </c>
      <c r="F64" s="152">
        <f t="shared" ca="1" si="2"/>
        <v>0.27659574468085107</v>
      </c>
      <c r="G64" s="152">
        <f t="shared" ca="1" si="2"/>
        <v>0.19148936170212766</v>
      </c>
      <c r="H64" s="152">
        <f t="shared" ca="1" si="2"/>
        <v>0.21276595744680851</v>
      </c>
      <c r="I64" s="152">
        <f t="shared" ca="1" si="2"/>
        <v>0.27659574468085107</v>
      </c>
      <c r="J64" s="152">
        <f t="shared" ca="1" si="2"/>
        <v>0.25531914893617019</v>
      </c>
      <c r="K64" s="152">
        <f t="shared" ca="1" si="2"/>
        <v>0.21276595744680851</v>
      </c>
      <c r="L64" s="153"/>
      <c r="M64" s="34"/>
      <c r="N64" s="71"/>
      <c r="S64" s="71"/>
    </row>
    <row r="65" spans="1:13" x14ac:dyDescent="0.2">
      <c r="A65" s="34"/>
      <c r="B65" s="149"/>
      <c r="C65" s="34"/>
      <c r="D65" s="145"/>
      <c r="E65" s="146"/>
      <c r="F65" s="145"/>
      <c r="G65" s="145"/>
      <c r="H65" s="145"/>
      <c r="I65" s="145"/>
      <c r="J65" s="145"/>
      <c r="K65" s="145"/>
      <c r="L65" s="151"/>
      <c r="M65" s="34"/>
    </row>
    <row r="66" spans="1:13" x14ac:dyDescent="0.2">
      <c r="A66" s="34"/>
      <c r="B66" s="154"/>
      <c r="C66" s="155"/>
      <c r="D66" s="156"/>
      <c r="E66" s="157"/>
      <c r="F66" s="156"/>
      <c r="G66" s="156"/>
      <c r="H66" s="156"/>
      <c r="I66" s="156"/>
      <c r="J66" s="156"/>
      <c r="K66" s="156"/>
      <c r="L66" s="158"/>
      <c r="M66" s="34"/>
    </row>
    <row r="67" spans="1:13" x14ac:dyDescent="0.2">
      <c r="A67" s="34"/>
      <c r="B67" s="34"/>
      <c r="C67" s="34"/>
      <c r="D67" s="145"/>
      <c r="E67" s="146"/>
      <c r="F67" s="145"/>
      <c r="G67" s="145"/>
      <c r="H67" s="145"/>
      <c r="I67" s="145"/>
      <c r="J67" s="145"/>
      <c r="K67" s="145"/>
      <c r="L67" s="145"/>
      <c r="M67" s="34"/>
    </row>
    <row r="68" spans="1:13" x14ac:dyDescent="0.2">
      <c r="A68" s="34"/>
      <c r="B68" s="34"/>
      <c r="C68" s="34"/>
      <c r="D68" s="145"/>
      <c r="E68" s="146"/>
      <c r="F68" s="145"/>
      <c r="G68" s="145"/>
      <c r="H68" s="145"/>
      <c r="I68" s="145"/>
      <c r="J68" s="145"/>
      <c r="K68" s="145"/>
      <c r="L68" s="145"/>
      <c r="M68" s="34"/>
    </row>
  </sheetData>
  <conditionalFormatting sqref="F7:L13">
    <cfRule type="colorScale" priority="1">
      <colorScale>
        <cfvo type="min"/>
        <cfvo type="max"/>
        <color rgb="FFFCFCFF"/>
        <color rgb="FFE3593A"/>
      </colorScale>
    </cfRule>
  </conditionalFormatting>
  <conditionalFormatting sqref="F16:L22">
    <cfRule type="colorScale" priority="2">
      <colorScale>
        <cfvo type="min"/>
        <cfvo type="max"/>
        <color rgb="FFFCFCFF"/>
        <color rgb="FFE3593A"/>
      </colorScale>
    </cfRule>
  </conditionalFormatting>
  <conditionalFormatting sqref="F28:L34">
    <cfRule type="colorScale" priority="5">
      <colorScale>
        <cfvo type="min"/>
        <cfvo type="max"/>
        <color rgb="FFFCFCFF"/>
        <color rgb="FFF2676B"/>
      </colorScale>
    </cfRule>
  </conditionalFormatting>
  <conditionalFormatting sqref="F37:L43">
    <cfRule type="colorScale" priority="6">
      <colorScale>
        <cfvo type="min"/>
        <cfvo type="max"/>
        <color rgb="FFFCFCFF"/>
        <color rgb="FFF8696B"/>
      </colorScale>
    </cfRule>
  </conditionalFormatting>
  <conditionalFormatting sqref="F49:L55">
    <cfRule type="colorScale" priority="3">
      <colorScale>
        <cfvo type="min"/>
        <cfvo type="max"/>
        <color rgb="FFFCFCFF"/>
        <color rgb="FFE06C25"/>
      </colorScale>
    </cfRule>
  </conditionalFormatting>
  <conditionalFormatting sqref="F58:L64">
    <cfRule type="colorScale" priority="4">
      <colorScale>
        <cfvo type="min"/>
        <cfvo type="max"/>
        <color rgb="FFFCFCFF"/>
        <color rgb="FFE06C25"/>
      </colorScale>
    </cfRule>
  </conditionalFormatting>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6CD4A7-D26B-FC4B-A1B6-27861AFC1984}">
  <dimension ref="A1:H51"/>
  <sheetViews>
    <sheetView topLeftCell="A13" workbookViewId="0">
      <selection activeCell="J25" sqref="J25"/>
    </sheetView>
  </sheetViews>
  <sheetFormatPr baseColWidth="10" defaultRowHeight="16" x14ac:dyDescent="0.2"/>
  <cols>
    <col min="1" max="1" width="6.140625" style="34" customWidth="1"/>
    <col min="2" max="2" width="36.140625" style="34" customWidth="1"/>
    <col min="3" max="3" width="2.140625" style="35" customWidth="1"/>
    <col min="4" max="4" width="8.28515625" style="35" customWidth="1"/>
    <col min="5" max="16384" width="10.7109375" style="34"/>
  </cols>
  <sheetData>
    <row r="1" spans="1:6" x14ac:dyDescent="0.2">
      <c r="A1" s="31"/>
      <c r="B1" s="32"/>
      <c r="C1" s="33"/>
      <c r="D1" s="31"/>
      <c r="E1" s="31"/>
      <c r="F1" s="31"/>
    </row>
    <row r="2" spans="1:6" x14ac:dyDescent="0.2">
      <c r="A2" s="31"/>
      <c r="B2" s="293" t="s">
        <v>378</v>
      </c>
      <c r="C2" s="293"/>
      <c r="D2" s="293"/>
      <c r="E2" s="31"/>
      <c r="F2" s="31"/>
    </row>
    <row r="3" spans="1:6" x14ac:dyDescent="0.2">
      <c r="A3" s="31"/>
      <c r="B3" s="36"/>
      <c r="C3" s="36"/>
      <c r="D3" s="36"/>
      <c r="E3" s="31"/>
      <c r="F3" s="31"/>
    </row>
    <row r="4" spans="1:6" ht="52" customHeight="1" x14ac:dyDescent="0.2">
      <c r="A4" s="31"/>
      <c r="B4" s="295" t="s">
        <v>491</v>
      </c>
      <c r="C4" s="295"/>
      <c r="D4" s="295"/>
      <c r="E4" s="31"/>
      <c r="F4" s="31"/>
    </row>
    <row r="5" spans="1:6" x14ac:dyDescent="0.2">
      <c r="A5" s="31"/>
      <c r="B5" s="36"/>
      <c r="C5" s="37"/>
      <c r="D5" s="37"/>
      <c r="E5" s="31"/>
      <c r="F5" s="31"/>
    </row>
    <row r="6" spans="1:6" ht="17" customHeight="1" x14ac:dyDescent="0.2">
      <c r="A6" s="31"/>
      <c r="B6" s="294" t="s">
        <v>380</v>
      </c>
      <c r="C6" s="294"/>
      <c r="D6" s="294"/>
      <c r="E6" s="31"/>
      <c r="F6" s="31"/>
    </row>
    <row r="7" spans="1:6" x14ac:dyDescent="0.2">
      <c r="A7" s="31"/>
      <c r="B7" s="36"/>
      <c r="C7" s="37"/>
      <c r="D7" s="37"/>
      <c r="E7" s="31"/>
      <c r="F7" s="31"/>
    </row>
    <row r="8" spans="1:6" ht="17" x14ac:dyDescent="0.2">
      <c r="A8" s="31"/>
      <c r="B8" s="36" t="s">
        <v>446</v>
      </c>
      <c r="C8" s="37"/>
      <c r="D8" s="37"/>
      <c r="E8" s="31"/>
      <c r="F8" s="31"/>
    </row>
    <row r="9" spans="1:6" ht="34" customHeight="1" x14ac:dyDescent="0.2">
      <c r="A9" s="31"/>
      <c r="B9" s="296" t="s">
        <v>447</v>
      </c>
      <c r="C9" s="296"/>
      <c r="D9" s="296"/>
      <c r="E9" s="31"/>
      <c r="F9" s="31"/>
    </row>
    <row r="10" spans="1:6" x14ac:dyDescent="0.2">
      <c r="A10" s="31"/>
      <c r="B10" s="38"/>
      <c r="C10" s="37"/>
      <c r="D10" s="37"/>
      <c r="E10" s="31"/>
      <c r="F10" s="31"/>
    </row>
    <row r="11" spans="1:6" x14ac:dyDescent="0.2">
      <c r="A11" s="31"/>
      <c r="B11" s="294" t="s">
        <v>397</v>
      </c>
      <c r="C11" s="294"/>
      <c r="D11" s="294"/>
      <c r="E11" s="31"/>
      <c r="F11" s="31"/>
    </row>
    <row r="12" spans="1:6" x14ac:dyDescent="0.2">
      <c r="A12" s="31"/>
      <c r="B12" s="37"/>
      <c r="C12" s="37"/>
      <c r="D12" s="37"/>
      <c r="E12" s="31"/>
      <c r="F12" s="31"/>
    </row>
    <row r="13" spans="1:6" ht="17" x14ac:dyDescent="0.2">
      <c r="A13" s="31"/>
      <c r="B13" s="36" t="s">
        <v>448</v>
      </c>
      <c r="C13" s="37"/>
      <c r="D13" s="37"/>
      <c r="E13" s="31"/>
      <c r="F13" s="31"/>
    </row>
    <row r="14" spans="1:6" ht="17" x14ac:dyDescent="0.2">
      <c r="A14" s="31"/>
      <c r="B14" s="37" t="s">
        <v>398</v>
      </c>
      <c r="C14" s="37"/>
      <c r="D14" s="37"/>
      <c r="E14" s="31"/>
      <c r="F14" s="31"/>
    </row>
    <row r="15" spans="1:6" ht="51" x14ac:dyDescent="0.2">
      <c r="A15" s="31"/>
      <c r="B15" s="141" t="s">
        <v>450</v>
      </c>
      <c r="C15" s="37"/>
      <c r="D15" s="82">
        <f>IF(Dashboard!$B$12=Parameters!B15,1,0)</f>
        <v>1</v>
      </c>
      <c r="E15" s="31"/>
      <c r="F15" s="31"/>
    </row>
    <row r="16" spans="1:6" ht="17" x14ac:dyDescent="0.2">
      <c r="A16" s="31"/>
      <c r="B16" s="141" t="s">
        <v>385</v>
      </c>
      <c r="C16" s="37"/>
      <c r="D16" s="82">
        <f>IF(Dashboard!$B$12=Parameters!B16,1,0)</f>
        <v>0</v>
      </c>
      <c r="E16" s="31"/>
      <c r="F16" s="31"/>
    </row>
    <row r="17" spans="1:8" ht="17" x14ac:dyDescent="0.2">
      <c r="A17" s="31"/>
      <c r="B17" s="141" t="s">
        <v>384</v>
      </c>
      <c r="C17" s="37"/>
      <c r="D17" s="82">
        <f>IF(Dashboard!$B$12=Parameters!B17,1,0)</f>
        <v>0</v>
      </c>
      <c r="E17" s="31"/>
      <c r="F17" s="31"/>
    </row>
    <row r="18" spans="1:8" x14ac:dyDescent="0.2">
      <c r="A18" s="31"/>
      <c r="B18" s="37"/>
      <c r="C18" s="37"/>
      <c r="D18" s="42"/>
      <c r="E18" s="31"/>
      <c r="F18" s="31"/>
      <c r="H18" s="35"/>
    </row>
    <row r="19" spans="1:8" ht="17" x14ac:dyDescent="0.2">
      <c r="A19" s="31"/>
      <c r="B19" s="36" t="s">
        <v>449</v>
      </c>
      <c r="C19" s="37"/>
      <c r="D19" s="42"/>
      <c r="E19" s="31"/>
      <c r="F19" s="31"/>
      <c r="H19" s="35"/>
    </row>
    <row r="20" spans="1:8" ht="17" x14ac:dyDescent="0.2">
      <c r="A20" s="31"/>
      <c r="B20" s="37" t="s">
        <v>398</v>
      </c>
      <c r="C20" s="37"/>
      <c r="D20" s="42"/>
      <c r="E20" s="31"/>
      <c r="F20" s="31"/>
    </row>
    <row r="21" spans="1:8" ht="34" x14ac:dyDescent="0.2">
      <c r="A21" s="31"/>
      <c r="B21" s="120" t="s">
        <v>468</v>
      </c>
      <c r="C21" s="37"/>
      <c r="D21" s="82">
        <f>IF(Dashboard!$J$8=B21,1,0)</f>
        <v>0</v>
      </c>
      <c r="E21" s="31"/>
      <c r="F21" s="31"/>
    </row>
    <row r="22" spans="1:8" ht="17" x14ac:dyDescent="0.2">
      <c r="A22" s="31"/>
      <c r="B22" s="120" t="s">
        <v>466</v>
      </c>
      <c r="C22" s="37"/>
      <c r="D22" s="82">
        <f>IF(Dashboard!$J$8=B22,1,0)</f>
        <v>0</v>
      </c>
      <c r="E22" s="31"/>
      <c r="F22" s="31"/>
    </row>
    <row r="23" spans="1:8" ht="17" x14ac:dyDescent="0.2">
      <c r="A23" s="31"/>
      <c r="B23" s="120" t="s">
        <v>460</v>
      </c>
      <c r="C23" s="37"/>
      <c r="D23" s="82">
        <f>IF(Dashboard!$J$8=B23,1,0)</f>
        <v>1</v>
      </c>
      <c r="E23" s="31"/>
      <c r="F23" s="31"/>
    </row>
    <row r="24" spans="1:8" ht="34" x14ac:dyDescent="0.2">
      <c r="A24" s="31"/>
      <c r="B24" s="120" t="s">
        <v>465</v>
      </c>
      <c r="C24" s="37"/>
      <c r="D24" s="82">
        <f>IF(Dashboard!$J$8=B24,1,0)</f>
        <v>0</v>
      </c>
      <c r="E24" s="31"/>
      <c r="F24" s="31"/>
    </row>
    <row r="25" spans="1:8" ht="34" x14ac:dyDescent="0.2">
      <c r="A25" s="31"/>
      <c r="B25" s="120" t="s">
        <v>469</v>
      </c>
      <c r="C25" s="37"/>
      <c r="D25" s="82">
        <f>IF(Dashboard!$J$8=B25,1,0)</f>
        <v>0</v>
      </c>
      <c r="E25" s="31"/>
      <c r="F25" s="31"/>
    </row>
    <row r="26" spans="1:8" ht="51" x14ac:dyDescent="0.2">
      <c r="A26" s="31"/>
      <c r="B26" s="120" t="s">
        <v>489</v>
      </c>
      <c r="C26" s="37"/>
      <c r="D26" s="82">
        <f>IF(Dashboard!$J$8=B26,1,0)</f>
        <v>0</v>
      </c>
      <c r="E26" s="31"/>
      <c r="F26" s="31"/>
    </row>
    <row r="27" spans="1:8" ht="51" x14ac:dyDescent="0.2">
      <c r="A27" s="31"/>
      <c r="B27" s="120" t="s">
        <v>490</v>
      </c>
      <c r="C27" s="37"/>
      <c r="D27" s="82">
        <f>IF(Dashboard!$J$8=B27,1,0)</f>
        <v>0</v>
      </c>
      <c r="E27" s="31"/>
      <c r="F27" s="31"/>
    </row>
    <row r="28" spans="1:8" x14ac:dyDescent="0.2">
      <c r="A28" s="31"/>
      <c r="B28" s="36"/>
      <c r="C28" s="37"/>
      <c r="D28" s="42"/>
      <c r="E28" s="31"/>
      <c r="F28" s="31"/>
    </row>
    <row r="29" spans="1:8" ht="21" customHeight="1" x14ac:dyDescent="0.2">
      <c r="A29" s="31"/>
      <c r="B29" s="36" t="s">
        <v>453</v>
      </c>
      <c r="C29" s="37"/>
      <c r="D29" s="42"/>
      <c r="E29" s="31"/>
      <c r="F29" s="31"/>
    </row>
    <row r="30" spans="1:8" ht="17" x14ac:dyDescent="0.2">
      <c r="A30" s="31"/>
      <c r="B30" s="37" t="s">
        <v>398</v>
      </c>
      <c r="C30" s="37"/>
      <c r="D30" s="42"/>
      <c r="E30" s="31"/>
      <c r="F30" s="31"/>
    </row>
    <row r="31" spans="1:8" ht="85" x14ac:dyDescent="0.2">
      <c r="A31" s="31"/>
      <c r="B31" s="39" t="s">
        <v>451</v>
      </c>
      <c r="C31" s="37"/>
      <c r="D31" s="82">
        <f>IF(Dashboard!$J$12=Parameters!B50, 1, 0)</f>
        <v>1</v>
      </c>
      <c r="E31" s="31"/>
      <c r="F31" s="31"/>
    </row>
    <row r="32" spans="1:8" ht="17" x14ac:dyDescent="0.2">
      <c r="A32" s="31"/>
      <c r="B32" s="39" t="s">
        <v>399</v>
      </c>
      <c r="C32" s="37"/>
      <c r="D32" s="82">
        <f>IF(Dashboard!$J$12=Parameters!B51, 1, 0)</f>
        <v>0</v>
      </c>
      <c r="E32" s="31"/>
      <c r="F32" s="31"/>
    </row>
    <row r="33" spans="1:6" ht="17" x14ac:dyDescent="0.2">
      <c r="A33" s="31"/>
      <c r="B33" s="39" t="s">
        <v>385</v>
      </c>
      <c r="C33" s="37"/>
      <c r="D33" s="82">
        <v>0</v>
      </c>
      <c r="E33" s="31"/>
      <c r="F33" s="31"/>
    </row>
    <row r="34" spans="1:6" ht="17" x14ac:dyDescent="0.2">
      <c r="A34" s="31"/>
      <c r="B34" s="39" t="s">
        <v>384</v>
      </c>
      <c r="C34" s="37"/>
      <c r="D34" s="82">
        <v>0</v>
      </c>
      <c r="E34" s="31"/>
      <c r="F34" s="31"/>
    </row>
    <row r="35" spans="1:6" x14ac:dyDescent="0.2">
      <c r="A35" s="31"/>
      <c r="B35" s="38"/>
      <c r="C35" s="37"/>
      <c r="D35" s="40"/>
      <c r="E35" s="31"/>
      <c r="F35" s="31"/>
    </row>
    <row r="36" spans="1:6" x14ac:dyDescent="0.2">
      <c r="A36" s="31"/>
      <c r="B36" s="35" t="s">
        <v>452</v>
      </c>
      <c r="C36" s="34"/>
      <c r="D36" s="41"/>
      <c r="E36" s="31"/>
      <c r="F36" s="31"/>
    </row>
    <row r="37" spans="1:6" ht="17" x14ac:dyDescent="0.2">
      <c r="A37" s="31"/>
      <c r="B37" s="39" t="s">
        <v>381</v>
      </c>
      <c r="C37" s="37" t="s">
        <v>383</v>
      </c>
      <c r="D37" s="83">
        <v>7</v>
      </c>
      <c r="E37" s="31"/>
      <c r="F37" s="31"/>
    </row>
    <row r="38" spans="1:6" ht="17" x14ac:dyDescent="0.2">
      <c r="A38" s="31"/>
      <c r="B38" s="39" t="s">
        <v>382</v>
      </c>
      <c r="C38" s="37" t="s">
        <v>383</v>
      </c>
      <c r="D38" s="83">
        <v>5</v>
      </c>
      <c r="E38" s="31"/>
      <c r="F38" s="31"/>
    </row>
    <row r="39" spans="1:6" x14ac:dyDescent="0.2">
      <c r="A39" s="31"/>
      <c r="B39" s="36"/>
      <c r="C39" s="37"/>
      <c r="D39" s="37"/>
      <c r="E39" s="31"/>
      <c r="F39" s="31"/>
    </row>
    <row r="40" spans="1:6" x14ac:dyDescent="0.2">
      <c r="A40" s="31"/>
      <c r="B40" s="35" t="s">
        <v>454</v>
      </c>
      <c r="C40" s="34"/>
      <c r="D40" s="34"/>
      <c r="E40" s="31"/>
      <c r="F40" s="31"/>
    </row>
    <row r="41" spans="1:6" ht="17" x14ac:dyDescent="0.2">
      <c r="A41" s="31"/>
      <c r="B41" s="39" t="s">
        <v>381</v>
      </c>
      <c r="C41" s="37" t="s">
        <v>383</v>
      </c>
      <c r="D41" s="83">
        <v>10</v>
      </c>
      <c r="E41" s="31"/>
      <c r="F41" s="31"/>
    </row>
    <row r="42" spans="1:6" ht="17" x14ac:dyDescent="0.2">
      <c r="A42" s="31"/>
      <c r="B42" s="39" t="s">
        <v>382</v>
      </c>
      <c r="C42" s="37" t="s">
        <v>383</v>
      </c>
      <c r="D42" s="83">
        <v>7</v>
      </c>
      <c r="E42" s="31"/>
      <c r="F42" s="31"/>
    </row>
    <row r="43" spans="1:6" x14ac:dyDescent="0.2">
      <c r="A43" s="31"/>
      <c r="B43" s="37"/>
      <c r="C43" s="37"/>
      <c r="D43" s="37"/>
      <c r="E43" s="31"/>
      <c r="F43" s="31"/>
    </row>
    <row r="44" spans="1:6" x14ac:dyDescent="0.2">
      <c r="B44" s="119" t="s">
        <v>492</v>
      </c>
      <c r="C44" s="34"/>
      <c r="D44" s="34"/>
    </row>
    <row r="45" spans="1:6" x14ac:dyDescent="0.2">
      <c r="C45" s="34"/>
      <c r="D45" s="34"/>
    </row>
    <row r="46" spans="1:6" x14ac:dyDescent="0.2">
      <c r="B46" s="35" t="s">
        <v>5</v>
      </c>
      <c r="C46" s="34"/>
      <c r="D46" s="34"/>
    </row>
    <row r="47" spans="1:6" x14ac:dyDescent="0.2">
      <c r="B47" s="35" t="s">
        <v>441</v>
      </c>
      <c r="C47" s="34"/>
      <c r="D47" s="34"/>
    </row>
    <row r="48" spans="1:6" x14ac:dyDescent="0.2">
      <c r="B48" s="35" t="s">
        <v>4</v>
      </c>
      <c r="C48" s="34"/>
      <c r="D48" s="34"/>
    </row>
    <row r="50" spans="2:2" x14ac:dyDescent="0.2">
      <c r="B50" s="35" t="s">
        <v>482</v>
      </c>
    </row>
    <row r="51" spans="2:2" x14ac:dyDescent="0.2">
      <c r="B51" s="35" t="s">
        <v>467</v>
      </c>
    </row>
  </sheetData>
  <mergeCells count="5">
    <mergeCell ref="B2:D2"/>
    <mergeCell ref="B11:D11"/>
    <mergeCell ref="B4:D4"/>
    <mergeCell ref="B6:D6"/>
    <mergeCell ref="B9:D9"/>
  </mergeCells>
  <hyperlinks>
    <hyperlink ref="B9" location="'Data Dictionary'!A1" display="To select indicators, use the Data Dictionary sheet." xr:uid="{90C6A5D3-6796-4149-B380-6A440F056775}"/>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AE3D09-EE09-0A42-AEF7-E9CD3084148E}">
  <dimension ref="A1:V223"/>
  <sheetViews>
    <sheetView zoomScale="75" zoomScaleNormal="25" workbookViewId="0">
      <selection activeCell="I24" sqref="I24"/>
    </sheetView>
  </sheetViews>
  <sheetFormatPr baseColWidth="10" defaultRowHeight="16" x14ac:dyDescent="0.2"/>
  <cols>
    <col min="1" max="1" width="5" style="34" bestFit="1" customWidth="1"/>
    <col min="2" max="2" width="31.28515625" style="150" bestFit="1" customWidth="1"/>
    <col min="3" max="3" width="6.5703125" style="150" bestFit="1" customWidth="1"/>
    <col min="4" max="4" width="13" style="113" customWidth="1"/>
    <col min="5" max="5" width="5.28515625" style="113" hidden="1" customWidth="1"/>
    <col min="6" max="6" width="26.5703125" style="113" hidden="1" customWidth="1"/>
    <col min="7" max="7" width="11.42578125" style="113" bestFit="1" customWidth="1"/>
    <col min="8" max="8" width="13.28515625" style="113" bestFit="1" customWidth="1"/>
    <col min="9" max="9" width="13.140625" style="113" bestFit="1" customWidth="1"/>
    <col min="10" max="10" width="19.5703125" style="113" bestFit="1" customWidth="1"/>
    <col min="11" max="12" width="13.42578125" style="113" bestFit="1" customWidth="1"/>
    <col min="13" max="13" width="12.85546875" style="113" bestFit="1" customWidth="1"/>
    <col min="14" max="14" width="24.140625" style="113" bestFit="1" customWidth="1"/>
    <col min="15" max="15" width="19" style="113" bestFit="1" customWidth="1"/>
    <col min="16" max="16" width="17.42578125" style="113" bestFit="1" customWidth="1"/>
    <col min="17" max="17" width="13.5703125" style="113" bestFit="1" customWidth="1"/>
    <col min="18" max="18" width="12.85546875" style="113" bestFit="1" customWidth="1"/>
    <col min="19" max="19" width="16.28515625" style="113" bestFit="1" customWidth="1"/>
    <col min="20" max="20" width="16.140625" style="113" bestFit="1" customWidth="1"/>
    <col min="21" max="21" width="15.42578125" style="113" bestFit="1" customWidth="1"/>
    <col min="22" max="22" width="14.42578125" style="113" bestFit="1" customWidth="1"/>
    <col min="23" max="23" width="44.7109375" style="34" bestFit="1" customWidth="1"/>
    <col min="24" max="16384" width="10.7109375" style="34"/>
  </cols>
  <sheetData>
    <row r="1" spans="1:22" x14ac:dyDescent="0.2">
      <c r="V1" s="34"/>
    </row>
    <row r="2" spans="1:22" ht="16" customHeight="1" x14ac:dyDescent="0.2">
      <c r="A2" s="93"/>
      <c r="B2" s="95" t="s">
        <v>442</v>
      </c>
      <c r="C2" s="88"/>
      <c r="D2" s="109"/>
      <c r="E2" s="109"/>
      <c r="F2" s="109"/>
      <c r="G2" s="109"/>
      <c r="H2" s="109"/>
      <c r="I2" s="297" t="s">
        <v>456</v>
      </c>
      <c r="J2" s="298"/>
      <c r="K2" s="298"/>
      <c r="L2" s="298"/>
      <c r="M2" s="298"/>
      <c r="N2" s="298"/>
      <c r="O2" s="297" t="s">
        <v>364</v>
      </c>
      <c r="P2" s="298"/>
      <c r="Q2" s="298"/>
      <c r="R2" s="298"/>
      <c r="S2" s="298"/>
      <c r="T2" s="298"/>
      <c r="U2" s="298"/>
      <c r="V2" s="34"/>
    </row>
    <row r="3" spans="1:22" x14ac:dyDescent="0.2">
      <c r="A3" s="93"/>
      <c r="B3" s="8"/>
      <c r="C3" s="88"/>
      <c r="D3" s="109"/>
      <c r="E3" s="109"/>
      <c r="F3" s="109"/>
      <c r="G3" s="109"/>
      <c r="H3" s="109"/>
      <c r="I3" s="109"/>
      <c r="J3" s="110"/>
      <c r="K3" s="110"/>
      <c r="L3" s="110"/>
      <c r="M3" s="110"/>
      <c r="N3" s="111"/>
      <c r="O3" s="112"/>
      <c r="P3" s="112"/>
      <c r="Q3" s="112"/>
      <c r="R3" s="112"/>
      <c r="S3" s="112"/>
      <c r="T3" s="112"/>
      <c r="V3" s="34"/>
    </row>
    <row r="4" spans="1:22" ht="29" x14ac:dyDescent="0.2">
      <c r="A4" s="101"/>
      <c r="B4" s="207" t="s">
        <v>1</v>
      </c>
      <c r="C4" s="183" t="s">
        <v>2</v>
      </c>
      <c r="D4" s="208" t="s">
        <v>4</v>
      </c>
      <c r="E4" s="208"/>
      <c r="F4" s="208"/>
      <c r="G4" s="208" t="s">
        <v>443</v>
      </c>
      <c r="H4" s="208" t="s">
        <v>444</v>
      </c>
      <c r="I4" s="208" t="s">
        <v>371</v>
      </c>
      <c r="J4" s="208" t="s">
        <v>372</v>
      </c>
      <c r="K4" s="208" t="s">
        <v>373</v>
      </c>
      <c r="L4" s="208" t="s">
        <v>390</v>
      </c>
      <c r="M4" s="208" t="s">
        <v>375</v>
      </c>
      <c r="N4" s="208" t="s">
        <v>379</v>
      </c>
      <c r="O4" s="208" t="s">
        <v>371</v>
      </c>
      <c r="P4" s="208" t="s">
        <v>372</v>
      </c>
      <c r="Q4" s="208" t="s">
        <v>373</v>
      </c>
      <c r="R4" s="208" t="s">
        <v>390</v>
      </c>
      <c r="S4" s="208"/>
      <c r="T4" s="208" t="s">
        <v>375</v>
      </c>
      <c r="U4" s="208" t="s">
        <v>379</v>
      </c>
      <c r="V4" s="34"/>
    </row>
    <row r="5" spans="1:22" ht="43" x14ac:dyDescent="0.2">
      <c r="A5" s="102"/>
      <c r="B5" s="188"/>
      <c r="C5" s="188"/>
      <c r="D5" s="209"/>
      <c r="E5" s="210" t="s">
        <v>2</v>
      </c>
      <c r="F5" s="211" t="s">
        <v>1</v>
      </c>
      <c r="G5" s="212" t="s">
        <v>521</v>
      </c>
      <c r="H5" s="212" t="s">
        <v>522</v>
      </c>
      <c r="I5" s="212" t="s">
        <v>509</v>
      </c>
      <c r="J5" s="213" t="s">
        <v>510</v>
      </c>
      <c r="K5" s="213" t="s">
        <v>511</v>
      </c>
      <c r="L5" s="213" t="s">
        <v>512</v>
      </c>
      <c r="M5" s="213" t="s">
        <v>513</v>
      </c>
      <c r="N5" s="213" t="s">
        <v>514</v>
      </c>
      <c r="O5" s="213" t="s">
        <v>515</v>
      </c>
      <c r="P5" s="213" t="s">
        <v>516</v>
      </c>
      <c r="Q5" s="213" t="s">
        <v>517</v>
      </c>
      <c r="R5" s="213" t="s">
        <v>518</v>
      </c>
      <c r="S5" s="213" t="s">
        <v>519</v>
      </c>
      <c r="T5" s="213" t="s">
        <v>520</v>
      </c>
      <c r="U5" s="34"/>
      <c r="V5" s="34"/>
    </row>
    <row r="6" spans="1:22" x14ac:dyDescent="0.2">
      <c r="A6" s="81">
        <v>1</v>
      </c>
      <c r="B6" s="84" t="str">
        <f>F6</f>
        <v>Aruba</v>
      </c>
      <c r="C6" s="84" t="str">
        <f>E6</f>
        <v>ABW</v>
      </c>
      <c r="D6" s="214">
        <f>AVERAGE(G6:H6)</f>
        <v>0.7666666666666665</v>
      </c>
      <c r="E6" s="81" t="s">
        <v>694</v>
      </c>
      <c r="F6" s="84" t="s">
        <v>723</v>
      </c>
      <c r="G6" s="216">
        <v>0.83333333333333304</v>
      </c>
      <c r="H6" s="214">
        <v>0.7</v>
      </c>
      <c r="I6" s="214">
        <v>1</v>
      </c>
      <c r="J6" s="214">
        <v>0.5</v>
      </c>
      <c r="K6" s="214">
        <v>1</v>
      </c>
      <c r="L6" s="214">
        <v>1</v>
      </c>
      <c r="M6" s="214">
        <v>0.5</v>
      </c>
      <c r="N6" s="214">
        <v>0.5</v>
      </c>
      <c r="O6" s="214">
        <v>1</v>
      </c>
      <c r="P6" s="214">
        <v>1</v>
      </c>
      <c r="Q6" s="214">
        <v>1</v>
      </c>
      <c r="R6" s="214">
        <v>0.6</v>
      </c>
      <c r="S6" s="214">
        <v>0.5</v>
      </c>
      <c r="T6" s="215">
        <v>0.6</v>
      </c>
      <c r="U6" s="34"/>
      <c r="V6" s="34"/>
    </row>
    <row r="7" spans="1:22" x14ac:dyDescent="0.2">
      <c r="A7" s="81">
        <v>2</v>
      </c>
      <c r="B7" s="84" t="str">
        <f t="shared" ref="B7:B70" si="0">F7</f>
        <v>Afghanistan</v>
      </c>
      <c r="C7" s="84" t="str">
        <f t="shared" ref="C7:C70" si="1">E7</f>
        <v>AFG</v>
      </c>
      <c r="D7" s="214">
        <f t="shared" ref="D7:D70" si="2">AVERAGE(G7:H7)</f>
        <v>0.28333333333333349</v>
      </c>
      <c r="E7" s="81" t="s">
        <v>7</v>
      </c>
      <c r="F7" s="84" t="s">
        <v>6</v>
      </c>
      <c r="G7" s="216">
        <v>0.16666666666666699</v>
      </c>
      <c r="H7" s="214">
        <v>0.4</v>
      </c>
      <c r="I7" s="214">
        <v>0</v>
      </c>
      <c r="J7" s="214">
        <v>0.5</v>
      </c>
      <c r="K7" s="214">
        <v>0.5</v>
      </c>
      <c r="L7" s="214">
        <v>0</v>
      </c>
      <c r="M7" s="214">
        <v>0.5</v>
      </c>
      <c r="N7" s="214">
        <v>0.5</v>
      </c>
      <c r="O7" s="214">
        <v>0</v>
      </c>
      <c r="P7" s="214">
        <v>1</v>
      </c>
      <c r="Q7" s="214">
        <v>0</v>
      </c>
      <c r="R7" s="214">
        <v>0.2</v>
      </c>
      <c r="S7" s="214">
        <v>0</v>
      </c>
      <c r="T7" s="215">
        <v>0.2</v>
      </c>
      <c r="U7" s="34"/>
      <c r="V7" s="34"/>
    </row>
    <row r="8" spans="1:22" x14ac:dyDescent="0.2">
      <c r="A8" s="81">
        <v>3</v>
      </c>
      <c r="B8" s="84" t="str">
        <f t="shared" si="0"/>
        <v>Angola</v>
      </c>
      <c r="C8" s="84" t="str">
        <f t="shared" si="1"/>
        <v>AGO</v>
      </c>
      <c r="D8" s="214">
        <f t="shared" si="2"/>
        <v>0.2</v>
      </c>
      <c r="E8" s="81" t="s">
        <v>9</v>
      </c>
      <c r="F8" s="84" t="s">
        <v>8</v>
      </c>
      <c r="G8" s="216">
        <v>0</v>
      </c>
      <c r="H8" s="214">
        <v>0.4</v>
      </c>
      <c r="I8" s="214">
        <v>0</v>
      </c>
      <c r="J8" s="214">
        <v>0.5</v>
      </c>
      <c r="K8" s="214">
        <v>0</v>
      </c>
      <c r="L8" s="214">
        <v>1</v>
      </c>
      <c r="M8" s="214">
        <v>0</v>
      </c>
      <c r="N8" s="214">
        <v>0</v>
      </c>
      <c r="O8" s="214">
        <v>0</v>
      </c>
      <c r="P8" s="214">
        <v>0.5</v>
      </c>
      <c r="Q8" s="214">
        <v>0</v>
      </c>
      <c r="R8" s="214">
        <v>0.2</v>
      </c>
      <c r="S8" s="214">
        <v>0</v>
      </c>
      <c r="T8" s="215">
        <v>0.2</v>
      </c>
      <c r="U8" s="34"/>
      <c r="V8" s="34"/>
    </row>
    <row r="9" spans="1:22" x14ac:dyDescent="0.2">
      <c r="A9" s="81">
        <v>4</v>
      </c>
      <c r="B9" s="84" t="str">
        <f t="shared" si="0"/>
        <v>Albania</v>
      </c>
      <c r="C9" s="84" t="str">
        <f t="shared" si="1"/>
        <v>ALB</v>
      </c>
      <c r="D9" s="214">
        <f t="shared" si="2"/>
        <v>0.39999999999999997</v>
      </c>
      <c r="E9" s="81" t="s">
        <v>11</v>
      </c>
      <c r="F9" s="84" t="s">
        <v>10</v>
      </c>
      <c r="G9" s="216">
        <v>0.16666666666666699</v>
      </c>
      <c r="H9" s="214">
        <v>0.63333333333333297</v>
      </c>
      <c r="I9" s="214">
        <v>0</v>
      </c>
      <c r="J9" s="214">
        <v>0.5</v>
      </c>
      <c r="K9" s="214">
        <v>0.5</v>
      </c>
      <c r="L9" s="214">
        <v>1</v>
      </c>
      <c r="M9" s="214">
        <v>0.5</v>
      </c>
      <c r="N9" s="214">
        <v>0.5</v>
      </c>
      <c r="O9" s="214">
        <v>0</v>
      </c>
      <c r="P9" s="214">
        <v>1</v>
      </c>
      <c r="Q9" s="214">
        <v>0</v>
      </c>
      <c r="R9" s="214">
        <v>0.4</v>
      </c>
      <c r="S9" s="214">
        <v>0</v>
      </c>
      <c r="T9" s="215">
        <v>0.4</v>
      </c>
      <c r="U9" s="34"/>
      <c r="V9" s="34"/>
    </row>
    <row r="10" spans="1:22" x14ac:dyDescent="0.2">
      <c r="A10" s="81">
        <v>5</v>
      </c>
      <c r="B10" s="84" t="str">
        <f t="shared" si="0"/>
        <v>Andorra</v>
      </c>
      <c r="C10" s="84" t="str">
        <f t="shared" si="1"/>
        <v>AND</v>
      </c>
      <c r="D10" s="214">
        <f t="shared" si="2"/>
        <v>0.7666666666666665</v>
      </c>
      <c r="E10" s="81" t="s">
        <v>695</v>
      </c>
      <c r="F10" s="84" t="s">
        <v>724</v>
      </c>
      <c r="G10" s="216">
        <v>0.75</v>
      </c>
      <c r="H10" s="214">
        <v>0.78333333333333299</v>
      </c>
      <c r="I10" s="214">
        <v>0</v>
      </c>
      <c r="J10" s="214">
        <v>0.5</v>
      </c>
      <c r="K10" s="214">
        <v>1</v>
      </c>
      <c r="L10" s="214">
        <v>1</v>
      </c>
      <c r="M10" s="214">
        <v>1</v>
      </c>
      <c r="N10" s="214">
        <v>1</v>
      </c>
      <c r="O10" s="214">
        <v>1</v>
      </c>
      <c r="P10" s="214">
        <v>1</v>
      </c>
      <c r="Q10" s="214">
        <v>1</v>
      </c>
      <c r="R10" s="214">
        <v>0.4</v>
      </c>
      <c r="S10" s="214">
        <v>0.5</v>
      </c>
      <c r="T10" s="215">
        <v>0.8</v>
      </c>
      <c r="U10" s="34"/>
      <c r="V10" s="34"/>
    </row>
    <row r="11" spans="1:22" x14ac:dyDescent="0.2">
      <c r="A11" s="81">
        <v>6</v>
      </c>
      <c r="B11" s="84" t="str">
        <f t="shared" si="0"/>
        <v>United Arab Emirates</v>
      </c>
      <c r="C11" s="84" t="str">
        <f t="shared" si="1"/>
        <v>ARE</v>
      </c>
      <c r="D11" s="214">
        <f t="shared" si="2"/>
        <v>0.37500000000000011</v>
      </c>
      <c r="E11" s="81" t="s">
        <v>13</v>
      </c>
      <c r="F11" s="84" t="s">
        <v>12</v>
      </c>
      <c r="G11" s="216">
        <v>8.3333333333333301E-2</v>
      </c>
      <c r="H11" s="214">
        <v>0.66666666666666696</v>
      </c>
      <c r="I11" s="214">
        <v>0</v>
      </c>
      <c r="J11" s="214">
        <v>0.5</v>
      </c>
      <c r="K11" s="214">
        <v>0</v>
      </c>
      <c r="L11" s="214">
        <v>1</v>
      </c>
      <c r="M11" s="214">
        <v>0.5</v>
      </c>
      <c r="N11" s="214">
        <v>0.5</v>
      </c>
      <c r="O11" s="214">
        <v>0</v>
      </c>
      <c r="P11" s="214">
        <v>1</v>
      </c>
      <c r="Q11" s="214">
        <v>0</v>
      </c>
      <c r="R11" s="214">
        <v>0.4</v>
      </c>
      <c r="S11" s="214">
        <v>0</v>
      </c>
      <c r="T11" s="215">
        <v>0.6</v>
      </c>
      <c r="U11" s="34"/>
      <c r="V11" s="34"/>
    </row>
    <row r="12" spans="1:22" x14ac:dyDescent="0.2">
      <c r="A12" s="81">
        <v>7</v>
      </c>
      <c r="B12" s="84" t="str">
        <f t="shared" si="0"/>
        <v>Argentina</v>
      </c>
      <c r="C12" s="84" t="str">
        <f t="shared" si="1"/>
        <v>ARG</v>
      </c>
      <c r="D12" s="214">
        <f t="shared" si="2"/>
        <v>0.21666666666666651</v>
      </c>
      <c r="E12" s="81" t="s">
        <v>15</v>
      </c>
      <c r="F12" s="84" t="s">
        <v>14</v>
      </c>
      <c r="G12" s="216">
        <v>0</v>
      </c>
      <c r="H12" s="214">
        <v>0.43333333333333302</v>
      </c>
      <c r="I12" s="214">
        <v>0</v>
      </c>
      <c r="J12" s="214">
        <v>0.5</v>
      </c>
      <c r="K12" s="214">
        <v>0</v>
      </c>
      <c r="L12" s="214">
        <v>1</v>
      </c>
      <c r="M12" s="214">
        <v>0</v>
      </c>
      <c r="N12" s="214">
        <v>0</v>
      </c>
      <c r="O12" s="214">
        <v>0</v>
      </c>
      <c r="P12" s="214">
        <v>0.5</v>
      </c>
      <c r="Q12" s="214">
        <v>0</v>
      </c>
      <c r="R12" s="214">
        <v>0.2</v>
      </c>
      <c r="S12" s="214">
        <v>0</v>
      </c>
      <c r="T12" s="215">
        <v>0.4</v>
      </c>
      <c r="U12" s="34"/>
      <c r="V12" s="34"/>
    </row>
    <row r="13" spans="1:22" x14ac:dyDescent="0.2">
      <c r="A13" s="81">
        <v>8</v>
      </c>
      <c r="B13" s="84" t="str">
        <f t="shared" si="0"/>
        <v>Armenia</v>
      </c>
      <c r="C13" s="84" t="str">
        <f t="shared" si="1"/>
        <v>ARM</v>
      </c>
      <c r="D13" s="214">
        <f t="shared" si="2"/>
        <v>0.34583333333333349</v>
      </c>
      <c r="E13" s="81" t="s">
        <v>17</v>
      </c>
      <c r="F13" s="84" t="s">
        <v>16</v>
      </c>
      <c r="G13" s="216">
        <v>0.16666666666666699</v>
      </c>
      <c r="H13" s="214">
        <v>0.52500000000000002</v>
      </c>
      <c r="I13" s="214">
        <v>0</v>
      </c>
      <c r="J13" s="214">
        <v>0.5</v>
      </c>
      <c r="K13" s="214">
        <v>0.5</v>
      </c>
      <c r="L13" s="214">
        <v>1</v>
      </c>
      <c r="M13" s="214">
        <v>0.5</v>
      </c>
      <c r="N13" s="214">
        <v>0.5</v>
      </c>
      <c r="O13" s="214">
        <v>0</v>
      </c>
      <c r="P13" s="214">
        <v>0.75</v>
      </c>
      <c r="Q13" s="214">
        <v>0</v>
      </c>
      <c r="R13" s="214">
        <v>0.4</v>
      </c>
      <c r="S13" s="214">
        <v>0</v>
      </c>
      <c r="T13" s="215">
        <v>0</v>
      </c>
      <c r="U13" s="34"/>
      <c r="V13" s="34"/>
    </row>
    <row r="14" spans="1:22" x14ac:dyDescent="0.2">
      <c r="A14" s="81">
        <v>9</v>
      </c>
      <c r="B14" s="84" t="str">
        <f t="shared" si="0"/>
        <v>American Samoa</v>
      </c>
      <c r="C14" s="84" t="str">
        <f t="shared" si="1"/>
        <v>ASM</v>
      </c>
      <c r="D14" s="214">
        <f t="shared" si="2"/>
        <v>0.86666666666666692</v>
      </c>
      <c r="E14" s="81" t="s">
        <v>696</v>
      </c>
      <c r="F14" s="84" t="s">
        <v>725</v>
      </c>
      <c r="G14" s="216">
        <v>0.91666666666666696</v>
      </c>
      <c r="H14" s="214">
        <v>0.81666666666666698</v>
      </c>
      <c r="I14" s="214">
        <v>1</v>
      </c>
      <c r="J14" s="214">
        <v>0.5</v>
      </c>
      <c r="K14" s="214">
        <v>1</v>
      </c>
      <c r="L14" s="214">
        <v>1</v>
      </c>
      <c r="M14" s="214">
        <v>1</v>
      </c>
      <c r="N14" s="214">
        <v>1</v>
      </c>
      <c r="O14" s="214">
        <v>1</v>
      </c>
      <c r="P14" s="214">
        <v>1</v>
      </c>
      <c r="Q14" s="214">
        <v>1</v>
      </c>
      <c r="R14" s="214">
        <v>0.6</v>
      </c>
      <c r="S14" s="214">
        <v>0.5</v>
      </c>
      <c r="T14" s="215">
        <v>0.8</v>
      </c>
      <c r="U14" s="34"/>
      <c r="V14" s="34"/>
    </row>
    <row r="15" spans="1:22" x14ac:dyDescent="0.2">
      <c r="A15" s="81">
        <v>10</v>
      </c>
      <c r="B15" s="84" t="str">
        <f t="shared" si="0"/>
        <v>Antigua and Barbuda</v>
      </c>
      <c r="C15" s="84" t="str">
        <f t="shared" si="1"/>
        <v>ATG</v>
      </c>
      <c r="D15" s="214">
        <f t="shared" si="2"/>
        <v>0.52500000000000002</v>
      </c>
      <c r="E15" s="81" t="s">
        <v>19</v>
      </c>
      <c r="F15" s="84" t="s">
        <v>18</v>
      </c>
      <c r="G15" s="216">
        <v>0.33333333333333298</v>
      </c>
      <c r="H15" s="214">
        <v>0.71666666666666701</v>
      </c>
      <c r="I15" s="214">
        <v>0</v>
      </c>
      <c r="J15" s="214">
        <v>0.5</v>
      </c>
      <c r="K15" s="214">
        <v>1</v>
      </c>
      <c r="L15" s="214">
        <v>1</v>
      </c>
      <c r="M15" s="214">
        <v>1</v>
      </c>
      <c r="N15" s="214">
        <v>1</v>
      </c>
      <c r="O15" s="214">
        <v>0</v>
      </c>
      <c r="P15" s="214">
        <v>1</v>
      </c>
      <c r="Q15" s="214">
        <v>0</v>
      </c>
      <c r="R15" s="214">
        <v>0.2</v>
      </c>
      <c r="S15" s="214">
        <v>0</v>
      </c>
      <c r="T15" s="215">
        <v>0.6</v>
      </c>
      <c r="U15" s="34"/>
      <c r="V15" s="34"/>
    </row>
    <row r="16" spans="1:22" x14ac:dyDescent="0.2">
      <c r="A16" s="81">
        <v>11</v>
      </c>
      <c r="B16" s="84" t="str">
        <f t="shared" si="0"/>
        <v>Australia</v>
      </c>
      <c r="C16" s="84" t="str">
        <f t="shared" si="1"/>
        <v>AUS</v>
      </c>
      <c r="D16" s="214">
        <f t="shared" si="2"/>
        <v>0.34166666666666662</v>
      </c>
      <c r="E16" s="81" t="s">
        <v>21</v>
      </c>
      <c r="F16" s="84" t="s">
        <v>20</v>
      </c>
      <c r="G16" s="216">
        <v>8.3333333333333301E-2</v>
      </c>
      <c r="H16" s="214">
        <v>0.6</v>
      </c>
      <c r="I16" s="214">
        <v>0</v>
      </c>
      <c r="J16" s="214">
        <v>0.5</v>
      </c>
      <c r="K16" s="214">
        <v>0</v>
      </c>
      <c r="L16" s="214">
        <v>1</v>
      </c>
      <c r="M16" s="214">
        <v>0.5</v>
      </c>
      <c r="N16" s="214">
        <v>0.5</v>
      </c>
      <c r="O16" s="214">
        <v>0</v>
      </c>
      <c r="P16" s="214">
        <v>1</v>
      </c>
      <c r="Q16" s="214">
        <v>0</v>
      </c>
      <c r="R16" s="214">
        <v>0.2</v>
      </c>
      <c r="S16" s="214">
        <v>0</v>
      </c>
      <c r="T16" s="215">
        <v>0.4</v>
      </c>
      <c r="U16" s="34"/>
      <c r="V16" s="34"/>
    </row>
    <row r="17" spans="1:22" x14ac:dyDescent="0.2">
      <c r="A17" s="81">
        <v>12</v>
      </c>
      <c r="B17" s="84" t="str">
        <f t="shared" si="0"/>
        <v>Austria</v>
      </c>
      <c r="C17" s="84" t="str">
        <f t="shared" si="1"/>
        <v>AUT</v>
      </c>
      <c r="D17" s="214">
        <f t="shared" si="2"/>
        <v>0.35833333333333311</v>
      </c>
      <c r="E17" s="81" t="s">
        <v>23</v>
      </c>
      <c r="F17" s="84" t="s">
        <v>22</v>
      </c>
      <c r="G17" s="216">
        <v>8.3333333333333301E-2</v>
      </c>
      <c r="H17" s="214">
        <v>0.63333333333333297</v>
      </c>
      <c r="I17" s="214">
        <v>0</v>
      </c>
      <c r="J17" s="214">
        <v>0.5</v>
      </c>
      <c r="K17" s="214">
        <v>0</v>
      </c>
      <c r="L17" s="214">
        <v>1</v>
      </c>
      <c r="M17" s="214">
        <v>0.5</v>
      </c>
      <c r="N17" s="214">
        <v>0.5</v>
      </c>
      <c r="O17" s="214">
        <v>0</v>
      </c>
      <c r="P17" s="214">
        <v>1</v>
      </c>
      <c r="Q17" s="214">
        <v>0</v>
      </c>
      <c r="R17" s="214">
        <v>0.2</v>
      </c>
      <c r="S17" s="214">
        <v>0</v>
      </c>
      <c r="T17" s="215">
        <v>0.6</v>
      </c>
      <c r="U17" s="34"/>
      <c r="V17" s="34"/>
    </row>
    <row r="18" spans="1:22" x14ac:dyDescent="0.2">
      <c r="A18" s="81">
        <v>13</v>
      </c>
      <c r="B18" s="84" t="str">
        <f t="shared" si="0"/>
        <v>Azerbaijan</v>
      </c>
      <c r="C18" s="84" t="str">
        <f t="shared" si="1"/>
        <v>AZE</v>
      </c>
      <c r="D18" s="214">
        <f t="shared" si="2"/>
        <v>0.28333333333333316</v>
      </c>
      <c r="E18" s="81" t="s">
        <v>25</v>
      </c>
      <c r="F18" s="84" t="s">
        <v>24</v>
      </c>
      <c r="G18" s="216">
        <v>8.3333333333333301E-2</v>
      </c>
      <c r="H18" s="214">
        <v>0.483333333333333</v>
      </c>
      <c r="I18" s="214">
        <v>0</v>
      </c>
      <c r="J18" s="214">
        <v>0.5</v>
      </c>
      <c r="K18" s="214">
        <v>0</v>
      </c>
      <c r="L18" s="214">
        <v>1</v>
      </c>
      <c r="M18" s="214">
        <v>0.5</v>
      </c>
      <c r="N18" s="214">
        <v>0.5</v>
      </c>
      <c r="O18" s="214">
        <v>0</v>
      </c>
      <c r="P18" s="214">
        <v>0.5</v>
      </c>
      <c r="Q18" s="214">
        <v>0</v>
      </c>
      <c r="R18" s="214">
        <v>0.4</v>
      </c>
      <c r="S18" s="214">
        <v>0</v>
      </c>
      <c r="T18" s="215">
        <v>0</v>
      </c>
      <c r="U18" s="34"/>
      <c r="V18" s="34"/>
    </row>
    <row r="19" spans="1:22" x14ac:dyDescent="0.2">
      <c r="A19" s="81">
        <v>14</v>
      </c>
      <c r="B19" s="84" t="str">
        <f t="shared" si="0"/>
        <v>Burundi</v>
      </c>
      <c r="C19" s="84" t="str">
        <f t="shared" si="1"/>
        <v>BDI</v>
      </c>
      <c r="D19" s="214">
        <f t="shared" si="2"/>
        <v>0.140277777777778</v>
      </c>
      <c r="E19" s="81" t="s">
        <v>27</v>
      </c>
      <c r="F19" s="84" t="s">
        <v>26</v>
      </c>
      <c r="G19" s="216">
        <v>0</v>
      </c>
      <c r="H19" s="214">
        <v>0.280555555555556</v>
      </c>
      <c r="I19" s="214">
        <v>0</v>
      </c>
      <c r="J19" s="214">
        <v>0</v>
      </c>
      <c r="K19" s="214">
        <v>0</v>
      </c>
      <c r="L19" s="214">
        <v>0.33333333333333298</v>
      </c>
      <c r="M19" s="214">
        <v>0</v>
      </c>
      <c r="N19" s="214">
        <v>0</v>
      </c>
      <c r="O19" s="214">
        <v>0</v>
      </c>
      <c r="P19" s="214">
        <v>0.75</v>
      </c>
      <c r="Q19" s="214">
        <v>0</v>
      </c>
      <c r="R19" s="214">
        <v>0.4</v>
      </c>
      <c r="S19" s="214">
        <v>0</v>
      </c>
      <c r="T19" s="215">
        <v>0.2</v>
      </c>
      <c r="U19" s="34"/>
      <c r="V19" s="34"/>
    </row>
    <row r="20" spans="1:22" x14ac:dyDescent="0.2">
      <c r="A20" s="81">
        <v>15</v>
      </c>
      <c r="B20" s="84" t="str">
        <f t="shared" si="0"/>
        <v>Belgium</v>
      </c>
      <c r="C20" s="84" t="str">
        <f t="shared" si="1"/>
        <v>BEL</v>
      </c>
      <c r="D20" s="214">
        <f t="shared" si="2"/>
        <v>0.34166666666666662</v>
      </c>
      <c r="E20" s="81" t="s">
        <v>29</v>
      </c>
      <c r="F20" s="84" t="s">
        <v>28</v>
      </c>
      <c r="G20" s="216">
        <v>8.3333333333333301E-2</v>
      </c>
      <c r="H20" s="214">
        <v>0.6</v>
      </c>
      <c r="I20" s="214">
        <v>0</v>
      </c>
      <c r="J20" s="214">
        <v>0.5</v>
      </c>
      <c r="K20" s="214">
        <v>0</v>
      </c>
      <c r="L20" s="214">
        <v>1</v>
      </c>
      <c r="M20" s="214">
        <v>0.5</v>
      </c>
      <c r="N20" s="214">
        <v>0.5</v>
      </c>
      <c r="O20" s="214">
        <v>0</v>
      </c>
      <c r="P20" s="214">
        <v>1</v>
      </c>
      <c r="Q20" s="214">
        <v>0</v>
      </c>
      <c r="R20" s="214">
        <v>0.4</v>
      </c>
      <c r="S20" s="214">
        <v>0</v>
      </c>
      <c r="T20" s="215">
        <v>0.2</v>
      </c>
      <c r="U20" s="34"/>
      <c r="V20" s="34"/>
    </row>
    <row r="21" spans="1:22" x14ac:dyDescent="0.2">
      <c r="A21" s="81">
        <v>16</v>
      </c>
      <c r="B21" s="84" t="str">
        <f t="shared" si="0"/>
        <v>Benin</v>
      </c>
      <c r="C21" s="84" t="str">
        <f t="shared" si="1"/>
        <v>BEN</v>
      </c>
      <c r="D21" s="214">
        <f t="shared" si="2"/>
        <v>0.32083333333333314</v>
      </c>
      <c r="E21" s="81" t="s">
        <v>31</v>
      </c>
      <c r="F21" s="84" t="s">
        <v>30</v>
      </c>
      <c r="G21" s="216">
        <v>8.3333333333333301E-2</v>
      </c>
      <c r="H21" s="214">
        <v>0.55833333333333302</v>
      </c>
      <c r="I21" s="214">
        <v>0</v>
      </c>
      <c r="J21" s="214">
        <v>0.5</v>
      </c>
      <c r="K21" s="214">
        <v>0</v>
      </c>
      <c r="L21" s="214">
        <v>1</v>
      </c>
      <c r="M21" s="214">
        <v>0.5</v>
      </c>
      <c r="N21" s="214">
        <v>0.5</v>
      </c>
      <c r="O21" s="214">
        <v>0</v>
      </c>
      <c r="P21" s="214">
        <v>0.75</v>
      </c>
      <c r="Q21" s="214">
        <v>0</v>
      </c>
      <c r="R21" s="214">
        <v>0.4</v>
      </c>
      <c r="S21" s="214">
        <v>0</v>
      </c>
      <c r="T21" s="215">
        <v>0.2</v>
      </c>
      <c r="U21" s="34"/>
      <c r="V21" s="34"/>
    </row>
    <row r="22" spans="1:22" x14ac:dyDescent="0.2">
      <c r="A22" s="81">
        <v>17</v>
      </c>
      <c r="B22" s="84" t="str">
        <f t="shared" si="0"/>
        <v>Burkina Faso</v>
      </c>
      <c r="C22" s="84" t="str">
        <f t="shared" si="1"/>
        <v>BFA</v>
      </c>
      <c r="D22" s="214">
        <f t="shared" si="2"/>
        <v>0.23750000000000016</v>
      </c>
      <c r="E22" s="81" t="s">
        <v>33</v>
      </c>
      <c r="F22" s="84" t="s">
        <v>32</v>
      </c>
      <c r="G22" s="216">
        <v>8.3333333333333301E-2</v>
      </c>
      <c r="H22" s="214">
        <v>0.391666666666667</v>
      </c>
      <c r="I22" s="214">
        <v>0</v>
      </c>
      <c r="J22" s="214">
        <v>0.5</v>
      </c>
      <c r="K22" s="214">
        <v>0</v>
      </c>
      <c r="L22" s="214">
        <v>0</v>
      </c>
      <c r="M22" s="214">
        <v>0.5</v>
      </c>
      <c r="N22" s="214">
        <v>0.5</v>
      </c>
      <c r="O22" s="214">
        <v>0</v>
      </c>
      <c r="P22" s="214">
        <v>0.75</v>
      </c>
      <c r="Q22" s="214">
        <v>0</v>
      </c>
      <c r="R22" s="214">
        <v>0.4</v>
      </c>
      <c r="S22" s="214">
        <v>0</v>
      </c>
      <c r="T22" s="215">
        <v>0.2</v>
      </c>
      <c r="U22" s="34"/>
      <c r="V22" s="34"/>
    </row>
    <row r="23" spans="1:22" x14ac:dyDescent="0.2">
      <c r="A23" s="81">
        <v>18</v>
      </c>
      <c r="B23" s="84" t="str">
        <f t="shared" si="0"/>
        <v>Bangladesh</v>
      </c>
      <c r="C23" s="84" t="str">
        <f t="shared" si="1"/>
        <v>BGD</v>
      </c>
      <c r="D23" s="214">
        <f t="shared" si="2"/>
        <v>0.2</v>
      </c>
      <c r="E23" s="81" t="s">
        <v>35</v>
      </c>
      <c r="F23" s="84" t="s">
        <v>34</v>
      </c>
      <c r="G23" s="216">
        <v>0</v>
      </c>
      <c r="H23" s="214">
        <v>0.4</v>
      </c>
      <c r="I23" s="214">
        <v>0</v>
      </c>
      <c r="J23" s="214">
        <v>0.5</v>
      </c>
      <c r="K23" s="214">
        <v>0</v>
      </c>
      <c r="L23" s="214">
        <v>1</v>
      </c>
      <c r="M23" s="214">
        <v>0</v>
      </c>
      <c r="N23" s="214">
        <v>0</v>
      </c>
      <c r="O23" s="214">
        <v>0</v>
      </c>
      <c r="P23" s="214">
        <v>0.5</v>
      </c>
      <c r="Q23" s="214">
        <v>0</v>
      </c>
      <c r="R23" s="214">
        <v>0.2</v>
      </c>
      <c r="S23" s="214">
        <v>0</v>
      </c>
      <c r="T23" s="215">
        <v>0.2</v>
      </c>
      <c r="U23" s="34"/>
      <c r="V23" s="34"/>
    </row>
    <row r="24" spans="1:22" x14ac:dyDescent="0.2">
      <c r="A24" s="81">
        <v>19</v>
      </c>
      <c r="B24" s="84" t="str">
        <f t="shared" si="0"/>
        <v>Bulgaria</v>
      </c>
      <c r="C24" s="84" t="str">
        <f t="shared" si="1"/>
        <v>BGR</v>
      </c>
      <c r="D24" s="214">
        <f t="shared" si="2"/>
        <v>0.31666666666666665</v>
      </c>
      <c r="E24" s="81" t="s">
        <v>37</v>
      </c>
      <c r="F24" s="84" t="s">
        <v>36</v>
      </c>
      <c r="G24" s="216">
        <v>8.3333333333333301E-2</v>
      </c>
      <c r="H24" s="214">
        <v>0.55000000000000004</v>
      </c>
      <c r="I24" s="214">
        <v>0</v>
      </c>
      <c r="J24" s="214">
        <v>0.5</v>
      </c>
      <c r="K24" s="214">
        <v>0</v>
      </c>
      <c r="L24" s="214">
        <v>1</v>
      </c>
      <c r="M24" s="214">
        <v>0.5</v>
      </c>
      <c r="N24" s="214">
        <v>0.5</v>
      </c>
      <c r="O24" s="214">
        <v>0</v>
      </c>
      <c r="P24" s="214">
        <v>0.5</v>
      </c>
      <c r="Q24" s="214">
        <v>0</v>
      </c>
      <c r="R24" s="214">
        <v>0.2</v>
      </c>
      <c r="S24" s="214">
        <v>0</v>
      </c>
      <c r="T24" s="215">
        <v>0.6</v>
      </c>
      <c r="U24" s="34"/>
      <c r="V24" s="34"/>
    </row>
    <row r="25" spans="1:22" x14ac:dyDescent="0.2">
      <c r="A25" s="81">
        <v>20</v>
      </c>
      <c r="B25" s="84" t="str">
        <f t="shared" si="0"/>
        <v>Bahrain</v>
      </c>
      <c r="C25" s="84" t="str">
        <f t="shared" si="1"/>
        <v>BHR</v>
      </c>
      <c r="D25" s="214">
        <f t="shared" si="2"/>
        <v>0.37500000000000011</v>
      </c>
      <c r="E25" s="81" t="s">
        <v>39</v>
      </c>
      <c r="F25" s="84" t="s">
        <v>38</v>
      </c>
      <c r="G25" s="216">
        <v>8.3333333333333301E-2</v>
      </c>
      <c r="H25" s="214">
        <v>0.66666666666666696</v>
      </c>
      <c r="I25" s="214">
        <v>0</v>
      </c>
      <c r="J25" s="214">
        <v>0.5</v>
      </c>
      <c r="K25" s="214">
        <v>0</v>
      </c>
      <c r="L25" s="214">
        <v>1</v>
      </c>
      <c r="M25" s="214">
        <v>0.5</v>
      </c>
      <c r="N25" s="214">
        <v>0.5</v>
      </c>
      <c r="O25" s="214">
        <v>0</v>
      </c>
      <c r="P25" s="214">
        <v>1</v>
      </c>
      <c r="Q25" s="214">
        <v>0</v>
      </c>
      <c r="R25" s="214">
        <v>0.4</v>
      </c>
      <c r="S25" s="214">
        <v>0</v>
      </c>
      <c r="T25" s="215">
        <v>0.6</v>
      </c>
      <c r="U25" s="34"/>
      <c r="V25" s="34"/>
    </row>
    <row r="26" spans="1:22" x14ac:dyDescent="0.2">
      <c r="A26" s="81">
        <v>21</v>
      </c>
      <c r="B26" s="84" t="str">
        <f t="shared" si="0"/>
        <v>Bahamas, The</v>
      </c>
      <c r="C26" s="84" t="str">
        <f t="shared" si="1"/>
        <v>BHS</v>
      </c>
      <c r="D26" s="214">
        <f t="shared" si="2"/>
        <v>0.41666666666666696</v>
      </c>
      <c r="E26" s="81" t="s">
        <v>40</v>
      </c>
      <c r="F26" s="84" t="s">
        <v>726</v>
      </c>
      <c r="G26" s="216">
        <v>0.16666666666666699</v>
      </c>
      <c r="H26" s="214">
        <v>0.66666666666666696</v>
      </c>
      <c r="I26" s="214">
        <v>0</v>
      </c>
      <c r="J26" s="214">
        <v>0.5</v>
      </c>
      <c r="K26" s="214">
        <v>0.5</v>
      </c>
      <c r="L26" s="214">
        <v>1</v>
      </c>
      <c r="M26" s="214">
        <v>0.5</v>
      </c>
      <c r="N26" s="214">
        <v>0.5</v>
      </c>
      <c r="O26" s="214">
        <v>0</v>
      </c>
      <c r="P26" s="214">
        <v>1</v>
      </c>
      <c r="Q26" s="214">
        <v>0</v>
      </c>
      <c r="R26" s="214">
        <v>0.4</v>
      </c>
      <c r="S26" s="214">
        <v>0</v>
      </c>
      <c r="T26" s="215">
        <v>0.6</v>
      </c>
      <c r="U26" s="34"/>
      <c r="V26" s="34"/>
    </row>
    <row r="27" spans="1:22" x14ac:dyDescent="0.2">
      <c r="A27" s="81">
        <v>22</v>
      </c>
      <c r="B27" s="84" t="str">
        <f t="shared" si="0"/>
        <v>Bosnia and Herzegovina</v>
      </c>
      <c r="C27" s="84" t="str">
        <f t="shared" si="1"/>
        <v>BIH</v>
      </c>
      <c r="D27" s="214">
        <f t="shared" si="2"/>
        <v>0.39999999999999997</v>
      </c>
      <c r="E27" s="81" t="s">
        <v>42</v>
      </c>
      <c r="F27" s="84" t="s">
        <v>41</v>
      </c>
      <c r="G27" s="216">
        <v>0.16666666666666699</v>
      </c>
      <c r="H27" s="214">
        <v>0.63333333333333297</v>
      </c>
      <c r="I27" s="214">
        <v>0</v>
      </c>
      <c r="J27" s="214">
        <v>0.5</v>
      </c>
      <c r="K27" s="214">
        <v>0.5</v>
      </c>
      <c r="L27" s="214">
        <v>1</v>
      </c>
      <c r="M27" s="214">
        <v>0.5</v>
      </c>
      <c r="N27" s="214">
        <v>0.5</v>
      </c>
      <c r="O27" s="214">
        <v>0</v>
      </c>
      <c r="P27" s="214">
        <v>1</v>
      </c>
      <c r="Q27" s="214">
        <v>0</v>
      </c>
      <c r="R27" s="214">
        <v>0.2</v>
      </c>
      <c r="S27" s="214">
        <v>0</v>
      </c>
      <c r="T27" s="215">
        <v>0.6</v>
      </c>
      <c r="U27" s="34"/>
      <c r="V27" s="34"/>
    </row>
    <row r="28" spans="1:22" x14ac:dyDescent="0.2">
      <c r="A28" s="81">
        <v>23</v>
      </c>
      <c r="B28" s="84" t="str">
        <f t="shared" si="0"/>
        <v>Belarus</v>
      </c>
      <c r="C28" s="84" t="str">
        <f t="shared" si="1"/>
        <v>BLR</v>
      </c>
      <c r="D28" s="214">
        <f t="shared" si="2"/>
        <v>0.30000000000000016</v>
      </c>
      <c r="E28" s="81" t="s">
        <v>44</v>
      </c>
      <c r="F28" s="84" t="s">
        <v>43</v>
      </c>
      <c r="G28" s="216">
        <v>8.3333333333333301E-2</v>
      </c>
      <c r="H28" s="214">
        <v>0.51666666666666705</v>
      </c>
      <c r="I28" s="214">
        <v>0</v>
      </c>
      <c r="J28" s="214">
        <v>0.5</v>
      </c>
      <c r="K28" s="214">
        <v>0</v>
      </c>
      <c r="L28" s="214">
        <v>1</v>
      </c>
      <c r="M28" s="214">
        <v>0.5</v>
      </c>
      <c r="N28" s="214">
        <v>0.5</v>
      </c>
      <c r="O28" s="214">
        <v>0</v>
      </c>
      <c r="P28" s="214">
        <v>0.5</v>
      </c>
      <c r="Q28" s="214">
        <v>0</v>
      </c>
      <c r="R28" s="214">
        <v>0.2</v>
      </c>
      <c r="S28" s="214">
        <v>0</v>
      </c>
      <c r="T28" s="215">
        <v>0.4</v>
      </c>
      <c r="U28" s="34"/>
      <c r="V28" s="34"/>
    </row>
    <row r="29" spans="1:22" x14ac:dyDescent="0.2">
      <c r="A29" s="81">
        <v>24</v>
      </c>
      <c r="B29" s="84" t="str">
        <f t="shared" si="0"/>
        <v>Belize</v>
      </c>
      <c r="C29" s="84" t="str">
        <f t="shared" si="1"/>
        <v>BLZ</v>
      </c>
      <c r="D29" s="214">
        <f t="shared" si="2"/>
        <v>0.34166666666666701</v>
      </c>
      <c r="E29" s="81" t="s">
        <v>46</v>
      </c>
      <c r="F29" s="84" t="s">
        <v>45</v>
      </c>
      <c r="G29" s="216">
        <v>0.16666666666666699</v>
      </c>
      <c r="H29" s="214">
        <v>0.51666666666666705</v>
      </c>
      <c r="I29" s="214">
        <v>0</v>
      </c>
      <c r="J29" s="214">
        <v>0</v>
      </c>
      <c r="K29" s="214">
        <v>0.5</v>
      </c>
      <c r="L29" s="214">
        <v>1</v>
      </c>
      <c r="M29" s="214">
        <v>0.5</v>
      </c>
      <c r="N29" s="214">
        <v>0.5</v>
      </c>
      <c r="O29" s="214">
        <v>0</v>
      </c>
      <c r="P29" s="214">
        <v>1</v>
      </c>
      <c r="Q29" s="214">
        <v>0</v>
      </c>
      <c r="R29" s="214">
        <v>0.4</v>
      </c>
      <c r="S29" s="214">
        <v>0</v>
      </c>
      <c r="T29" s="215">
        <v>0.2</v>
      </c>
      <c r="U29" s="34"/>
      <c r="V29" s="34"/>
    </row>
    <row r="30" spans="1:22" x14ac:dyDescent="0.2">
      <c r="A30" s="81">
        <v>25</v>
      </c>
      <c r="B30" s="84" t="str">
        <f t="shared" si="0"/>
        <v>Bermuda</v>
      </c>
      <c r="C30" s="84" t="str">
        <f t="shared" si="1"/>
        <v>BMU</v>
      </c>
      <c r="D30" s="214">
        <f t="shared" si="2"/>
        <v>0.85</v>
      </c>
      <c r="E30" s="81" t="s">
        <v>697</v>
      </c>
      <c r="F30" s="84" t="s">
        <v>727</v>
      </c>
      <c r="G30" s="216">
        <v>0.91666666666666696</v>
      </c>
      <c r="H30" s="214">
        <v>0.78333333333333299</v>
      </c>
      <c r="I30" s="214">
        <v>1</v>
      </c>
      <c r="J30" s="214">
        <v>0.5</v>
      </c>
      <c r="K30" s="214">
        <v>1</v>
      </c>
      <c r="L30" s="214">
        <v>1</v>
      </c>
      <c r="M30" s="214">
        <v>1</v>
      </c>
      <c r="N30" s="214">
        <v>1</v>
      </c>
      <c r="O30" s="214">
        <v>1</v>
      </c>
      <c r="P30" s="214">
        <v>1</v>
      </c>
      <c r="Q30" s="214">
        <v>1</v>
      </c>
      <c r="R30" s="214">
        <v>0.4</v>
      </c>
      <c r="S30" s="214">
        <v>0.5</v>
      </c>
      <c r="T30" s="215">
        <v>0.8</v>
      </c>
      <c r="U30" s="34"/>
      <c r="V30" s="34"/>
    </row>
    <row r="31" spans="1:22" x14ac:dyDescent="0.2">
      <c r="A31" s="81">
        <v>26</v>
      </c>
      <c r="B31" s="84" t="str">
        <f t="shared" si="0"/>
        <v>Bolivia</v>
      </c>
      <c r="C31" s="84" t="str">
        <f t="shared" si="1"/>
        <v>BOL</v>
      </c>
      <c r="D31" s="214">
        <f t="shared" si="2"/>
        <v>0.26250000000000012</v>
      </c>
      <c r="E31" s="81" t="s">
        <v>48</v>
      </c>
      <c r="F31" s="84" t="s">
        <v>47</v>
      </c>
      <c r="G31" s="216">
        <v>8.3333333333333301E-2</v>
      </c>
      <c r="H31" s="214">
        <v>0.44166666666666698</v>
      </c>
      <c r="I31" s="214">
        <v>0</v>
      </c>
      <c r="J31" s="214">
        <v>0</v>
      </c>
      <c r="K31" s="214">
        <v>0</v>
      </c>
      <c r="L31" s="214">
        <v>1</v>
      </c>
      <c r="M31" s="214">
        <v>0.5</v>
      </c>
      <c r="N31" s="214">
        <v>0.5</v>
      </c>
      <c r="O31" s="214">
        <v>0</v>
      </c>
      <c r="P31" s="214">
        <v>0.75</v>
      </c>
      <c r="Q31" s="214">
        <v>0</v>
      </c>
      <c r="R31" s="214">
        <v>0.2</v>
      </c>
      <c r="S31" s="214">
        <v>0</v>
      </c>
      <c r="T31" s="215">
        <v>0.2</v>
      </c>
      <c r="U31" s="34"/>
      <c r="V31" s="34"/>
    </row>
    <row r="32" spans="1:22" x14ac:dyDescent="0.2">
      <c r="A32" s="81">
        <v>27</v>
      </c>
      <c r="B32" s="84" t="str">
        <f t="shared" si="0"/>
        <v>Brazil</v>
      </c>
      <c r="C32" s="84" t="str">
        <f t="shared" si="1"/>
        <v>BRA</v>
      </c>
      <c r="D32" s="214">
        <f t="shared" si="2"/>
        <v>0.2</v>
      </c>
      <c r="E32" s="81" t="s">
        <v>50</v>
      </c>
      <c r="F32" s="84" t="s">
        <v>49</v>
      </c>
      <c r="G32" s="216">
        <v>0</v>
      </c>
      <c r="H32" s="214">
        <v>0.4</v>
      </c>
      <c r="I32" s="214">
        <v>0</v>
      </c>
      <c r="J32" s="214">
        <v>0.5</v>
      </c>
      <c r="K32" s="214">
        <v>0</v>
      </c>
      <c r="L32" s="214">
        <v>1</v>
      </c>
      <c r="M32" s="214">
        <v>0</v>
      </c>
      <c r="N32" s="214">
        <v>0</v>
      </c>
      <c r="O32" s="214">
        <v>0</v>
      </c>
      <c r="P32" s="214">
        <v>0.5</v>
      </c>
      <c r="Q32" s="214">
        <v>0</v>
      </c>
      <c r="R32" s="214">
        <v>0.2</v>
      </c>
      <c r="S32" s="214">
        <v>0</v>
      </c>
      <c r="T32" s="215">
        <v>0.2</v>
      </c>
      <c r="U32" s="34"/>
      <c r="V32" s="34"/>
    </row>
    <row r="33" spans="1:22" x14ac:dyDescent="0.2">
      <c r="A33" s="81">
        <v>28</v>
      </c>
      <c r="B33" s="84" t="str">
        <f t="shared" si="0"/>
        <v>Barbados</v>
      </c>
      <c r="C33" s="84" t="str">
        <f t="shared" si="1"/>
        <v>BRB</v>
      </c>
      <c r="D33" s="214">
        <f t="shared" si="2"/>
        <v>0.39999999999999997</v>
      </c>
      <c r="E33" s="81" t="s">
        <v>52</v>
      </c>
      <c r="F33" s="84" t="s">
        <v>51</v>
      </c>
      <c r="G33" s="216">
        <v>0.16666666666666699</v>
      </c>
      <c r="H33" s="214">
        <v>0.63333333333333297</v>
      </c>
      <c r="I33" s="214">
        <v>0</v>
      </c>
      <c r="J33" s="214">
        <v>0.5</v>
      </c>
      <c r="K33" s="214">
        <v>0.5</v>
      </c>
      <c r="L33" s="214">
        <v>1</v>
      </c>
      <c r="M33" s="214">
        <v>0.5</v>
      </c>
      <c r="N33" s="214">
        <v>0.5</v>
      </c>
      <c r="O33" s="214">
        <v>0</v>
      </c>
      <c r="P33" s="214">
        <v>1</v>
      </c>
      <c r="Q33" s="214">
        <v>0</v>
      </c>
      <c r="R33" s="214">
        <v>0.2</v>
      </c>
      <c r="S33" s="214">
        <v>0</v>
      </c>
      <c r="T33" s="215">
        <v>0.6</v>
      </c>
      <c r="U33" s="34"/>
      <c r="V33" s="34"/>
    </row>
    <row r="34" spans="1:22" x14ac:dyDescent="0.2">
      <c r="A34" s="81">
        <v>29</v>
      </c>
      <c r="B34" s="84" t="str">
        <f t="shared" si="0"/>
        <v>Brunei Darussalam</v>
      </c>
      <c r="C34" s="84" t="str">
        <f t="shared" si="1"/>
        <v>BRN</v>
      </c>
      <c r="D34" s="214">
        <f t="shared" si="2"/>
        <v>0.41666666666666696</v>
      </c>
      <c r="E34" s="81" t="s">
        <v>54</v>
      </c>
      <c r="F34" s="84" t="s">
        <v>53</v>
      </c>
      <c r="G34" s="216">
        <v>0.16666666666666699</v>
      </c>
      <c r="H34" s="214">
        <v>0.66666666666666696</v>
      </c>
      <c r="I34" s="214">
        <v>0</v>
      </c>
      <c r="J34" s="214">
        <v>0.5</v>
      </c>
      <c r="K34" s="214">
        <v>0.5</v>
      </c>
      <c r="L34" s="214">
        <v>1</v>
      </c>
      <c r="M34" s="214">
        <v>0.5</v>
      </c>
      <c r="N34" s="214">
        <v>0.5</v>
      </c>
      <c r="O34" s="214">
        <v>0</v>
      </c>
      <c r="P34" s="214">
        <v>1</v>
      </c>
      <c r="Q34" s="214">
        <v>0</v>
      </c>
      <c r="R34" s="214">
        <v>0.4</v>
      </c>
      <c r="S34" s="214">
        <v>0</v>
      </c>
      <c r="T34" s="215">
        <v>0.6</v>
      </c>
      <c r="U34" s="34"/>
      <c r="V34" s="34"/>
    </row>
    <row r="35" spans="1:22" x14ac:dyDescent="0.2">
      <c r="A35" s="81">
        <v>30</v>
      </c>
      <c r="B35" s="84" t="str">
        <f t="shared" si="0"/>
        <v>Bhutan</v>
      </c>
      <c r="C35" s="84" t="str">
        <f t="shared" si="1"/>
        <v>BTN</v>
      </c>
      <c r="D35" s="214">
        <f t="shared" si="2"/>
        <v>0.39583333333333348</v>
      </c>
      <c r="E35" s="81" t="s">
        <v>56</v>
      </c>
      <c r="F35" s="84" t="s">
        <v>55</v>
      </c>
      <c r="G35" s="216">
        <v>0.16666666666666699</v>
      </c>
      <c r="H35" s="214">
        <v>0.625</v>
      </c>
      <c r="I35" s="214">
        <v>0</v>
      </c>
      <c r="J35" s="214">
        <v>0.5</v>
      </c>
      <c r="K35" s="214">
        <v>0.5</v>
      </c>
      <c r="L35" s="214">
        <v>1</v>
      </c>
      <c r="M35" s="214">
        <v>0.5</v>
      </c>
      <c r="N35" s="214">
        <v>0.5</v>
      </c>
      <c r="O35" s="214">
        <v>0</v>
      </c>
      <c r="P35" s="214">
        <v>0.75</v>
      </c>
      <c r="Q35" s="214">
        <v>0</v>
      </c>
      <c r="R35" s="214">
        <v>0.4</v>
      </c>
      <c r="S35" s="214">
        <v>0</v>
      </c>
      <c r="T35" s="215">
        <v>0.6</v>
      </c>
      <c r="U35" s="34"/>
      <c r="V35" s="34"/>
    </row>
    <row r="36" spans="1:22" x14ac:dyDescent="0.2">
      <c r="A36" s="81">
        <v>31</v>
      </c>
      <c r="B36" s="84" t="str">
        <f t="shared" si="0"/>
        <v>Botswana</v>
      </c>
      <c r="C36" s="84" t="str">
        <f t="shared" si="1"/>
        <v>BWA</v>
      </c>
      <c r="D36" s="214">
        <f t="shared" si="2"/>
        <v>0.32083333333333314</v>
      </c>
      <c r="E36" s="81" t="s">
        <v>58</v>
      </c>
      <c r="F36" s="84" t="s">
        <v>57</v>
      </c>
      <c r="G36" s="216">
        <v>8.3333333333333301E-2</v>
      </c>
      <c r="H36" s="214">
        <v>0.55833333333333302</v>
      </c>
      <c r="I36" s="214">
        <v>0</v>
      </c>
      <c r="J36" s="214">
        <v>0.5</v>
      </c>
      <c r="K36" s="214">
        <v>0</v>
      </c>
      <c r="L36" s="214">
        <v>1</v>
      </c>
      <c r="M36" s="214">
        <v>0.5</v>
      </c>
      <c r="N36" s="214">
        <v>0.5</v>
      </c>
      <c r="O36" s="214">
        <v>0</v>
      </c>
      <c r="P36" s="214">
        <v>0.75</v>
      </c>
      <c r="Q36" s="214">
        <v>0</v>
      </c>
      <c r="R36" s="214">
        <v>0.4</v>
      </c>
      <c r="S36" s="214">
        <v>0</v>
      </c>
      <c r="T36" s="215">
        <v>0.2</v>
      </c>
      <c r="U36" s="34"/>
      <c r="V36" s="34"/>
    </row>
    <row r="37" spans="1:22" x14ac:dyDescent="0.2">
      <c r="A37" s="81">
        <v>32</v>
      </c>
      <c r="B37" s="84" t="str">
        <f t="shared" si="0"/>
        <v>Central African Republic</v>
      </c>
      <c r="C37" s="84" t="str">
        <f t="shared" si="1"/>
        <v>CAF</v>
      </c>
      <c r="D37" s="214">
        <f t="shared" si="2"/>
        <v>0.33472222222222248</v>
      </c>
      <c r="E37" s="81" t="s">
        <v>60</v>
      </c>
      <c r="F37" s="84" t="s">
        <v>59</v>
      </c>
      <c r="G37" s="216">
        <v>0.16666666666666699</v>
      </c>
      <c r="H37" s="214">
        <v>0.50277777777777799</v>
      </c>
      <c r="I37" s="214">
        <v>0</v>
      </c>
      <c r="J37" s="214">
        <v>0.5</v>
      </c>
      <c r="K37" s="214">
        <v>0.5</v>
      </c>
      <c r="L37" s="214">
        <v>0.66666666666666696</v>
      </c>
      <c r="M37" s="214">
        <v>0.5</v>
      </c>
      <c r="N37" s="214">
        <v>0.5</v>
      </c>
      <c r="O37" s="214">
        <v>0</v>
      </c>
      <c r="P37" s="214">
        <v>0.75</v>
      </c>
      <c r="Q37" s="214">
        <v>0</v>
      </c>
      <c r="R37" s="214">
        <v>0.4</v>
      </c>
      <c r="S37" s="214">
        <v>0</v>
      </c>
      <c r="T37" s="215">
        <v>0.2</v>
      </c>
      <c r="U37" s="34"/>
      <c r="V37" s="34"/>
    </row>
    <row r="38" spans="1:22" x14ac:dyDescent="0.2">
      <c r="A38" s="81">
        <v>33</v>
      </c>
      <c r="B38" s="84" t="str">
        <f t="shared" si="0"/>
        <v>Canada</v>
      </c>
      <c r="C38" s="84" t="str">
        <f t="shared" si="1"/>
        <v>CAN</v>
      </c>
      <c r="D38" s="214">
        <f t="shared" si="2"/>
        <v>0.34166666666666662</v>
      </c>
      <c r="E38" s="81" t="s">
        <v>62</v>
      </c>
      <c r="F38" s="84" t="s">
        <v>61</v>
      </c>
      <c r="G38" s="216">
        <v>8.3333333333333301E-2</v>
      </c>
      <c r="H38" s="214">
        <v>0.6</v>
      </c>
      <c r="I38" s="214">
        <v>0</v>
      </c>
      <c r="J38" s="214">
        <v>0.5</v>
      </c>
      <c r="K38" s="214">
        <v>0</v>
      </c>
      <c r="L38" s="214">
        <v>1</v>
      </c>
      <c r="M38" s="214">
        <v>0.5</v>
      </c>
      <c r="N38" s="214">
        <v>0.5</v>
      </c>
      <c r="O38" s="214">
        <v>0</v>
      </c>
      <c r="P38" s="214">
        <v>1</v>
      </c>
      <c r="Q38" s="214">
        <v>0</v>
      </c>
      <c r="R38" s="214">
        <v>0.2</v>
      </c>
      <c r="S38" s="214">
        <v>0</v>
      </c>
      <c r="T38" s="215">
        <v>0.4</v>
      </c>
      <c r="U38" s="34"/>
      <c r="V38" s="34"/>
    </row>
    <row r="39" spans="1:22" x14ac:dyDescent="0.2">
      <c r="A39" s="81">
        <v>34</v>
      </c>
      <c r="B39" s="84" t="str">
        <f t="shared" si="0"/>
        <v>Switzerland</v>
      </c>
      <c r="C39" s="84" t="str">
        <f t="shared" si="1"/>
        <v>CHE</v>
      </c>
      <c r="D39" s="214">
        <f t="shared" si="2"/>
        <v>0.37500000000000011</v>
      </c>
      <c r="E39" s="81" t="s">
        <v>64</v>
      </c>
      <c r="F39" s="84" t="s">
        <v>63</v>
      </c>
      <c r="G39" s="216">
        <v>8.3333333333333301E-2</v>
      </c>
      <c r="H39" s="214">
        <v>0.66666666666666696</v>
      </c>
      <c r="I39" s="214">
        <v>0</v>
      </c>
      <c r="J39" s="214">
        <v>0.5</v>
      </c>
      <c r="K39" s="214">
        <v>0</v>
      </c>
      <c r="L39" s="214">
        <v>1</v>
      </c>
      <c r="M39" s="214">
        <v>0.5</v>
      </c>
      <c r="N39" s="214">
        <v>0.5</v>
      </c>
      <c r="O39" s="214">
        <v>0</v>
      </c>
      <c r="P39" s="214">
        <v>1</v>
      </c>
      <c r="Q39" s="214">
        <v>0</v>
      </c>
      <c r="R39" s="214">
        <v>0.4</v>
      </c>
      <c r="S39" s="214">
        <v>0</v>
      </c>
      <c r="T39" s="215">
        <v>0.6</v>
      </c>
      <c r="U39" s="34"/>
      <c r="V39" s="34"/>
    </row>
    <row r="40" spans="1:22" x14ac:dyDescent="0.2">
      <c r="A40" s="81">
        <v>35</v>
      </c>
      <c r="B40" s="84" t="str">
        <f t="shared" si="0"/>
        <v>Channel Islands</v>
      </c>
      <c r="C40" s="84" t="str">
        <f t="shared" si="1"/>
        <v>CHI</v>
      </c>
      <c r="D40" s="214">
        <f t="shared" si="2"/>
        <v>0.88333333333333353</v>
      </c>
      <c r="E40" s="81" t="s">
        <v>698</v>
      </c>
      <c r="F40" s="84" t="s">
        <v>728</v>
      </c>
      <c r="G40" s="216">
        <v>0.91666666666666696</v>
      </c>
      <c r="H40" s="214">
        <v>0.85</v>
      </c>
      <c r="I40" s="214">
        <v>1</v>
      </c>
      <c r="J40" s="214">
        <v>0.5</v>
      </c>
      <c r="K40" s="214">
        <v>1</v>
      </c>
      <c r="L40" s="214">
        <v>1</v>
      </c>
      <c r="M40" s="214">
        <v>1</v>
      </c>
      <c r="N40" s="214">
        <v>1</v>
      </c>
      <c r="O40" s="214">
        <v>1</v>
      </c>
      <c r="P40" s="214">
        <v>1</v>
      </c>
      <c r="Q40" s="214">
        <v>1</v>
      </c>
      <c r="R40" s="214">
        <v>0.8</v>
      </c>
      <c r="S40" s="214">
        <v>0.5</v>
      </c>
      <c r="T40" s="215">
        <v>0.8</v>
      </c>
      <c r="U40" s="34"/>
      <c r="V40" s="34"/>
    </row>
    <row r="41" spans="1:22" x14ac:dyDescent="0.2">
      <c r="A41" s="81">
        <v>36</v>
      </c>
      <c r="B41" s="84" t="str">
        <f t="shared" si="0"/>
        <v>Chile</v>
      </c>
      <c r="C41" s="84" t="str">
        <f t="shared" si="1"/>
        <v>CHL</v>
      </c>
      <c r="D41" s="214">
        <f t="shared" si="2"/>
        <v>0.30000000000000016</v>
      </c>
      <c r="E41" s="81" t="s">
        <v>66</v>
      </c>
      <c r="F41" s="84" t="s">
        <v>65</v>
      </c>
      <c r="G41" s="216">
        <v>8.3333333333333301E-2</v>
      </c>
      <c r="H41" s="214">
        <v>0.51666666666666705</v>
      </c>
      <c r="I41" s="214">
        <v>0</v>
      </c>
      <c r="J41" s="214">
        <v>0.5</v>
      </c>
      <c r="K41" s="214">
        <v>0</v>
      </c>
      <c r="L41" s="214">
        <v>1</v>
      </c>
      <c r="M41" s="214">
        <v>0.5</v>
      </c>
      <c r="N41" s="214">
        <v>0.5</v>
      </c>
      <c r="O41" s="214">
        <v>0</v>
      </c>
      <c r="P41" s="214">
        <v>0.5</v>
      </c>
      <c r="Q41" s="214">
        <v>0</v>
      </c>
      <c r="R41" s="214">
        <v>0.2</v>
      </c>
      <c r="S41" s="214">
        <v>0</v>
      </c>
      <c r="T41" s="215">
        <v>0.4</v>
      </c>
      <c r="U41" s="34"/>
      <c r="V41" s="34"/>
    </row>
    <row r="42" spans="1:22" x14ac:dyDescent="0.2">
      <c r="A42" s="81">
        <v>37</v>
      </c>
      <c r="B42" s="84" t="str">
        <f t="shared" si="0"/>
        <v>China</v>
      </c>
      <c r="C42" s="84" t="str">
        <f t="shared" si="1"/>
        <v>CHN</v>
      </c>
      <c r="D42" s="214">
        <f t="shared" si="2"/>
        <v>0.21666666666666651</v>
      </c>
      <c r="E42" s="81" t="s">
        <v>68</v>
      </c>
      <c r="F42" s="84" t="s">
        <v>67</v>
      </c>
      <c r="G42" s="216">
        <v>0</v>
      </c>
      <c r="H42" s="214">
        <v>0.43333333333333302</v>
      </c>
      <c r="I42" s="214">
        <v>0</v>
      </c>
      <c r="J42" s="214">
        <v>0.5</v>
      </c>
      <c r="K42" s="214">
        <v>0</v>
      </c>
      <c r="L42" s="214">
        <v>1</v>
      </c>
      <c r="M42" s="214">
        <v>0</v>
      </c>
      <c r="N42" s="214">
        <v>0</v>
      </c>
      <c r="O42" s="214">
        <v>0</v>
      </c>
      <c r="P42" s="214">
        <v>0.5</v>
      </c>
      <c r="Q42" s="214">
        <v>0</v>
      </c>
      <c r="R42" s="214">
        <v>0.2</v>
      </c>
      <c r="S42" s="214">
        <v>0</v>
      </c>
      <c r="T42" s="215">
        <v>0.4</v>
      </c>
      <c r="U42" s="34"/>
      <c r="V42" s="34"/>
    </row>
    <row r="43" spans="1:22" x14ac:dyDescent="0.2">
      <c r="A43" s="81">
        <v>38</v>
      </c>
      <c r="B43" s="84" t="str">
        <f t="shared" si="0"/>
        <v>CÃ´te dâ€™Ivoire</v>
      </c>
      <c r="C43" s="84" t="str">
        <f t="shared" si="1"/>
        <v>CIV</v>
      </c>
      <c r="D43" s="214">
        <f t="shared" si="2"/>
        <v>0.23749999999999999</v>
      </c>
      <c r="E43" s="81" t="s">
        <v>69</v>
      </c>
      <c r="F43" s="84" t="s">
        <v>530</v>
      </c>
      <c r="G43" s="216">
        <v>0</v>
      </c>
      <c r="H43" s="214">
        <v>0.47499999999999998</v>
      </c>
      <c r="I43" s="214">
        <v>0</v>
      </c>
      <c r="J43" s="214">
        <v>0.5</v>
      </c>
      <c r="K43" s="214">
        <v>0</v>
      </c>
      <c r="L43" s="214">
        <v>1</v>
      </c>
      <c r="M43" s="214">
        <v>0</v>
      </c>
      <c r="N43" s="214">
        <v>0</v>
      </c>
      <c r="O43" s="214">
        <v>0</v>
      </c>
      <c r="P43" s="214">
        <v>0.75</v>
      </c>
      <c r="Q43" s="214">
        <v>0</v>
      </c>
      <c r="R43" s="214">
        <v>0.4</v>
      </c>
      <c r="S43" s="214">
        <v>0</v>
      </c>
      <c r="T43" s="215">
        <v>0.2</v>
      </c>
      <c r="U43" s="34"/>
      <c r="V43" s="34"/>
    </row>
    <row r="44" spans="1:22" x14ac:dyDescent="0.2">
      <c r="A44" s="81">
        <v>39</v>
      </c>
      <c r="B44" s="84" t="str">
        <f t="shared" si="0"/>
        <v>Cameroon</v>
      </c>
      <c r="C44" s="84" t="str">
        <f t="shared" si="1"/>
        <v>CMR</v>
      </c>
      <c r="D44" s="214">
        <f t="shared" si="2"/>
        <v>0.140277777777778</v>
      </c>
      <c r="E44" s="81" t="s">
        <v>71</v>
      </c>
      <c r="F44" s="84" t="s">
        <v>70</v>
      </c>
      <c r="G44" s="216">
        <v>0</v>
      </c>
      <c r="H44" s="214">
        <v>0.280555555555556</v>
      </c>
      <c r="I44" s="214">
        <v>0</v>
      </c>
      <c r="J44" s="214">
        <v>0</v>
      </c>
      <c r="K44" s="214">
        <v>0</v>
      </c>
      <c r="L44" s="214">
        <v>0.33333333333333298</v>
      </c>
      <c r="M44" s="214">
        <v>0</v>
      </c>
      <c r="N44" s="214">
        <v>0</v>
      </c>
      <c r="O44" s="214">
        <v>0</v>
      </c>
      <c r="P44" s="214">
        <v>0.75</v>
      </c>
      <c r="Q44" s="214">
        <v>0</v>
      </c>
      <c r="R44" s="214">
        <v>0.4</v>
      </c>
      <c r="S44" s="214">
        <v>0</v>
      </c>
      <c r="T44" s="215">
        <v>0.2</v>
      </c>
      <c r="U44" s="34"/>
      <c r="V44" s="34"/>
    </row>
    <row r="45" spans="1:22" x14ac:dyDescent="0.2">
      <c r="A45" s="81">
        <v>40</v>
      </c>
      <c r="B45" s="84" t="str">
        <f t="shared" si="0"/>
        <v>Congo, Dem. Rep.</v>
      </c>
      <c r="C45" s="84" t="str">
        <f t="shared" si="1"/>
        <v>COD</v>
      </c>
      <c r="D45" s="214">
        <f t="shared" si="2"/>
        <v>0.20694444444444465</v>
      </c>
      <c r="E45" s="81" t="s">
        <v>72</v>
      </c>
      <c r="F45" s="84" t="s">
        <v>729</v>
      </c>
      <c r="G45" s="216">
        <v>8.3333333333333301E-2</v>
      </c>
      <c r="H45" s="214">
        <v>0.33055555555555599</v>
      </c>
      <c r="I45" s="214">
        <v>0</v>
      </c>
      <c r="J45" s="214">
        <v>0</v>
      </c>
      <c r="K45" s="214">
        <v>0</v>
      </c>
      <c r="L45" s="214">
        <v>0.33333333333333298</v>
      </c>
      <c r="M45" s="214">
        <v>0.5</v>
      </c>
      <c r="N45" s="214">
        <v>0.5</v>
      </c>
      <c r="O45" s="214">
        <v>0</v>
      </c>
      <c r="P45" s="214">
        <v>0.75</v>
      </c>
      <c r="Q45" s="214">
        <v>0</v>
      </c>
      <c r="R45" s="214">
        <v>0.2</v>
      </c>
      <c r="S45" s="214">
        <v>0</v>
      </c>
      <c r="T45" s="215">
        <v>0.2</v>
      </c>
      <c r="U45" s="34"/>
      <c r="V45" s="34"/>
    </row>
    <row r="46" spans="1:22" x14ac:dyDescent="0.2">
      <c r="A46" s="81">
        <v>41</v>
      </c>
      <c r="B46" s="84" t="str">
        <f t="shared" si="0"/>
        <v>Congo, Rep.</v>
      </c>
      <c r="C46" s="84" t="str">
        <f t="shared" si="1"/>
        <v>COG</v>
      </c>
      <c r="D46" s="214">
        <f t="shared" si="2"/>
        <v>0.26805555555555566</v>
      </c>
      <c r="E46" s="81" t="s">
        <v>73</v>
      </c>
      <c r="F46" s="84" t="s">
        <v>730</v>
      </c>
      <c r="G46" s="216">
        <v>8.3333333333333301E-2</v>
      </c>
      <c r="H46" s="214">
        <v>0.452777777777778</v>
      </c>
      <c r="I46" s="214">
        <v>0</v>
      </c>
      <c r="J46" s="214">
        <v>0.5</v>
      </c>
      <c r="K46" s="214">
        <v>0.5</v>
      </c>
      <c r="L46" s="214">
        <v>0.66666666666666696</v>
      </c>
      <c r="M46" s="214">
        <v>0</v>
      </c>
      <c r="N46" s="214">
        <v>0</v>
      </c>
      <c r="O46" s="214">
        <v>0</v>
      </c>
      <c r="P46" s="214">
        <v>0.75</v>
      </c>
      <c r="Q46" s="214">
        <v>0</v>
      </c>
      <c r="R46" s="214">
        <v>0.4</v>
      </c>
      <c r="S46" s="214">
        <v>0</v>
      </c>
      <c r="T46" s="215">
        <v>0.4</v>
      </c>
      <c r="U46" s="34"/>
      <c r="V46" s="34"/>
    </row>
    <row r="47" spans="1:22" x14ac:dyDescent="0.2">
      <c r="A47" s="81">
        <v>42</v>
      </c>
      <c r="B47" s="84" t="str">
        <f t="shared" si="0"/>
        <v>Colombia</v>
      </c>
      <c r="C47" s="84" t="str">
        <f t="shared" si="1"/>
        <v>COL</v>
      </c>
      <c r="D47" s="214">
        <f t="shared" si="2"/>
        <v>0.2</v>
      </c>
      <c r="E47" s="81" t="s">
        <v>75</v>
      </c>
      <c r="F47" s="84" t="s">
        <v>74</v>
      </c>
      <c r="G47" s="216">
        <v>0</v>
      </c>
      <c r="H47" s="214">
        <v>0.4</v>
      </c>
      <c r="I47" s="214">
        <v>0</v>
      </c>
      <c r="J47" s="214">
        <v>0.5</v>
      </c>
      <c r="K47" s="214">
        <v>0</v>
      </c>
      <c r="L47" s="214">
        <v>1</v>
      </c>
      <c r="M47" s="214">
        <v>0</v>
      </c>
      <c r="N47" s="214">
        <v>0</v>
      </c>
      <c r="O47" s="214">
        <v>0</v>
      </c>
      <c r="P47" s="214">
        <v>0.5</v>
      </c>
      <c r="Q47" s="214">
        <v>0</v>
      </c>
      <c r="R47" s="214">
        <v>0.2</v>
      </c>
      <c r="S47" s="214">
        <v>0</v>
      </c>
      <c r="T47" s="215">
        <v>0.2</v>
      </c>
      <c r="U47" s="34"/>
      <c r="V47" s="34"/>
    </row>
    <row r="48" spans="1:22" x14ac:dyDescent="0.2">
      <c r="A48" s="81">
        <v>43</v>
      </c>
      <c r="B48" s="84" t="str">
        <f t="shared" si="0"/>
        <v>Comoros</v>
      </c>
      <c r="C48" s="84" t="str">
        <f t="shared" si="1"/>
        <v>COM</v>
      </c>
      <c r="D48" s="214">
        <f t="shared" si="2"/>
        <v>0.47916666666666652</v>
      </c>
      <c r="E48" s="81" t="s">
        <v>77</v>
      </c>
      <c r="F48" s="84" t="s">
        <v>76</v>
      </c>
      <c r="G48" s="216">
        <v>0.25</v>
      </c>
      <c r="H48" s="214">
        <v>0.70833333333333304</v>
      </c>
      <c r="I48" s="214">
        <v>0</v>
      </c>
      <c r="J48" s="214">
        <v>0.5</v>
      </c>
      <c r="K48" s="214">
        <v>0.5</v>
      </c>
      <c r="L48" s="214">
        <v>1</v>
      </c>
      <c r="M48" s="214">
        <v>1</v>
      </c>
      <c r="N48" s="214">
        <v>1</v>
      </c>
      <c r="O48" s="214">
        <v>0</v>
      </c>
      <c r="P48" s="214">
        <v>0.75</v>
      </c>
      <c r="Q48" s="214">
        <v>0</v>
      </c>
      <c r="R48" s="214">
        <v>0.4</v>
      </c>
      <c r="S48" s="214">
        <v>0</v>
      </c>
      <c r="T48" s="215">
        <v>0.6</v>
      </c>
      <c r="U48" s="34"/>
      <c r="V48" s="34"/>
    </row>
    <row r="49" spans="1:22" x14ac:dyDescent="0.2">
      <c r="A49" s="81">
        <v>44</v>
      </c>
      <c r="B49" s="84" t="str">
        <f t="shared" si="0"/>
        <v>Cabo Verde</v>
      </c>
      <c r="C49" s="84" t="str">
        <f t="shared" si="1"/>
        <v>CPV</v>
      </c>
      <c r="D49" s="214">
        <f t="shared" si="2"/>
        <v>0.39583333333333348</v>
      </c>
      <c r="E49" s="81" t="s">
        <v>79</v>
      </c>
      <c r="F49" s="84" t="s">
        <v>78</v>
      </c>
      <c r="G49" s="216">
        <v>0.16666666666666699</v>
      </c>
      <c r="H49" s="214">
        <v>0.625</v>
      </c>
      <c r="I49" s="214">
        <v>0</v>
      </c>
      <c r="J49" s="214">
        <v>0.5</v>
      </c>
      <c r="K49" s="214">
        <v>0.5</v>
      </c>
      <c r="L49" s="214">
        <v>1</v>
      </c>
      <c r="M49" s="214">
        <v>0.5</v>
      </c>
      <c r="N49" s="214">
        <v>0.5</v>
      </c>
      <c r="O49" s="214">
        <v>0</v>
      </c>
      <c r="P49" s="214">
        <v>0.75</v>
      </c>
      <c r="Q49" s="214">
        <v>0</v>
      </c>
      <c r="R49" s="214">
        <v>0.4</v>
      </c>
      <c r="S49" s="214">
        <v>0</v>
      </c>
      <c r="T49" s="215">
        <v>0.6</v>
      </c>
      <c r="U49" s="34"/>
      <c r="V49" s="34"/>
    </row>
    <row r="50" spans="1:22" x14ac:dyDescent="0.2">
      <c r="A50" s="81">
        <v>45</v>
      </c>
      <c r="B50" s="84" t="str">
        <f t="shared" si="0"/>
        <v>Costa Rica</v>
      </c>
      <c r="C50" s="84" t="str">
        <f t="shared" si="1"/>
        <v>CRI</v>
      </c>
      <c r="D50" s="214">
        <f t="shared" si="2"/>
        <v>0.27500000000000013</v>
      </c>
      <c r="E50" s="81" t="s">
        <v>81</v>
      </c>
      <c r="F50" s="84" t="s">
        <v>80</v>
      </c>
      <c r="G50" s="216">
        <v>8.3333333333333301E-2</v>
      </c>
      <c r="H50" s="214">
        <v>0.46666666666666701</v>
      </c>
      <c r="I50" s="214">
        <v>0</v>
      </c>
      <c r="J50" s="214">
        <v>0</v>
      </c>
      <c r="K50" s="214">
        <v>0</v>
      </c>
      <c r="L50" s="214">
        <v>1</v>
      </c>
      <c r="M50" s="214">
        <v>0.5</v>
      </c>
      <c r="N50" s="214">
        <v>0.5</v>
      </c>
      <c r="O50" s="214">
        <v>0</v>
      </c>
      <c r="P50" s="214">
        <v>0.5</v>
      </c>
      <c r="Q50" s="214">
        <v>0</v>
      </c>
      <c r="R50" s="214">
        <v>0.4</v>
      </c>
      <c r="S50" s="214">
        <v>0</v>
      </c>
      <c r="T50" s="215">
        <v>0.4</v>
      </c>
      <c r="U50" s="34"/>
      <c r="V50" s="34"/>
    </row>
    <row r="51" spans="1:22" x14ac:dyDescent="0.2">
      <c r="A51" s="81">
        <v>46</v>
      </c>
      <c r="B51" s="84" t="str">
        <f t="shared" si="0"/>
        <v>Cuba</v>
      </c>
      <c r="C51" s="84" t="str">
        <f t="shared" si="1"/>
        <v>CUB</v>
      </c>
      <c r="D51" s="214">
        <f t="shared" si="2"/>
        <v>0.39999999999999997</v>
      </c>
      <c r="E51" s="81" t="s">
        <v>83</v>
      </c>
      <c r="F51" s="84" t="s">
        <v>82</v>
      </c>
      <c r="G51" s="216">
        <v>0.16666666666666699</v>
      </c>
      <c r="H51" s="214">
        <v>0.63333333333333297</v>
      </c>
      <c r="I51" s="214">
        <v>0</v>
      </c>
      <c r="J51" s="214">
        <v>0.5</v>
      </c>
      <c r="K51" s="214">
        <v>0.5</v>
      </c>
      <c r="L51" s="214">
        <v>1</v>
      </c>
      <c r="M51" s="214">
        <v>0.5</v>
      </c>
      <c r="N51" s="214">
        <v>0.5</v>
      </c>
      <c r="O51" s="214">
        <v>0</v>
      </c>
      <c r="P51" s="214">
        <v>1</v>
      </c>
      <c r="Q51" s="214">
        <v>0</v>
      </c>
      <c r="R51" s="214">
        <v>0.4</v>
      </c>
      <c r="S51" s="214">
        <v>0</v>
      </c>
      <c r="T51" s="215">
        <v>0.4</v>
      </c>
      <c r="U51" s="34"/>
      <c r="V51" s="34"/>
    </row>
    <row r="52" spans="1:22" x14ac:dyDescent="0.2">
      <c r="A52" s="81">
        <v>47</v>
      </c>
      <c r="B52" s="84" t="str">
        <f t="shared" si="0"/>
        <v>CuraÃ§ao</v>
      </c>
      <c r="C52" s="84" t="str">
        <f t="shared" si="1"/>
        <v>CUW</v>
      </c>
      <c r="D52" s="214">
        <f t="shared" si="2"/>
        <v>0.88333333333333353</v>
      </c>
      <c r="E52" s="81" t="s">
        <v>699</v>
      </c>
      <c r="F52" s="84" t="s">
        <v>803</v>
      </c>
      <c r="G52" s="216">
        <v>0.91666666666666696</v>
      </c>
      <c r="H52" s="214">
        <v>0.85</v>
      </c>
      <c r="I52" s="214">
        <v>1</v>
      </c>
      <c r="J52" s="214">
        <v>0.5</v>
      </c>
      <c r="K52" s="214">
        <v>1</v>
      </c>
      <c r="L52" s="214">
        <v>1</v>
      </c>
      <c r="M52" s="214">
        <v>1</v>
      </c>
      <c r="N52" s="214">
        <v>1</v>
      </c>
      <c r="O52" s="214">
        <v>1</v>
      </c>
      <c r="P52" s="214">
        <v>1</v>
      </c>
      <c r="Q52" s="214">
        <v>1</v>
      </c>
      <c r="R52" s="214">
        <v>0.8</v>
      </c>
      <c r="S52" s="214">
        <v>0.5</v>
      </c>
      <c r="T52" s="215">
        <v>0.8</v>
      </c>
      <c r="U52" s="34"/>
      <c r="V52" s="34"/>
    </row>
    <row r="53" spans="1:22" x14ac:dyDescent="0.2">
      <c r="A53" s="81">
        <v>48</v>
      </c>
      <c r="B53" s="84" t="str">
        <f t="shared" si="0"/>
        <v>Cayman Islands</v>
      </c>
      <c r="C53" s="84" t="str">
        <f t="shared" si="1"/>
        <v>CYM</v>
      </c>
      <c r="D53" s="214">
        <f t="shared" si="2"/>
        <v>0.7666666666666665</v>
      </c>
      <c r="E53" s="81" t="s">
        <v>700</v>
      </c>
      <c r="F53" s="84" t="s">
        <v>731</v>
      </c>
      <c r="G53" s="216">
        <v>0.83333333333333304</v>
      </c>
      <c r="H53" s="214">
        <v>0.7</v>
      </c>
      <c r="I53" s="214">
        <v>1</v>
      </c>
      <c r="J53" s="214">
        <v>0.5</v>
      </c>
      <c r="K53" s="214">
        <v>1</v>
      </c>
      <c r="L53" s="214">
        <v>1</v>
      </c>
      <c r="M53" s="214">
        <v>0.5</v>
      </c>
      <c r="N53" s="214">
        <v>0.5</v>
      </c>
      <c r="O53" s="214">
        <v>1</v>
      </c>
      <c r="P53" s="214">
        <v>1</v>
      </c>
      <c r="Q53" s="214">
        <v>1</v>
      </c>
      <c r="R53" s="214">
        <v>0.6</v>
      </c>
      <c r="S53" s="214">
        <v>0.5</v>
      </c>
      <c r="T53" s="215">
        <v>0.6</v>
      </c>
      <c r="U53" s="34"/>
      <c r="V53" s="34"/>
    </row>
    <row r="54" spans="1:22" x14ac:dyDescent="0.2">
      <c r="A54" s="81">
        <v>49</v>
      </c>
      <c r="B54" s="84" t="str">
        <f t="shared" si="0"/>
        <v>Cyprus</v>
      </c>
      <c r="C54" s="84" t="str">
        <f t="shared" si="1"/>
        <v>CYP</v>
      </c>
      <c r="D54" s="214">
        <f t="shared" si="2"/>
        <v>0.39999999999999997</v>
      </c>
      <c r="E54" s="81" t="s">
        <v>85</v>
      </c>
      <c r="F54" s="84" t="s">
        <v>84</v>
      </c>
      <c r="G54" s="216">
        <v>0.16666666666666699</v>
      </c>
      <c r="H54" s="214">
        <v>0.63333333333333297</v>
      </c>
      <c r="I54" s="214">
        <v>0</v>
      </c>
      <c r="J54" s="214">
        <v>0.5</v>
      </c>
      <c r="K54" s="214">
        <v>0.5</v>
      </c>
      <c r="L54" s="214">
        <v>1</v>
      </c>
      <c r="M54" s="214">
        <v>0.5</v>
      </c>
      <c r="N54" s="214">
        <v>0.5</v>
      </c>
      <c r="O54" s="214">
        <v>0</v>
      </c>
      <c r="P54" s="214">
        <v>1</v>
      </c>
      <c r="Q54" s="214">
        <v>0</v>
      </c>
      <c r="R54" s="214">
        <v>0.4</v>
      </c>
      <c r="S54" s="214">
        <v>0</v>
      </c>
      <c r="T54" s="215">
        <v>0.4</v>
      </c>
      <c r="U54" s="34"/>
      <c r="V54" s="34"/>
    </row>
    <row r="55" spans="1:22" x14ac:dyDescent="0.2">
      <c r="A55" s="81">
        <v>50</v>
      </c>
      <c r="B55" s="84" t="str">
        <f t="shared" si="0"/>
        <v>Czech Republic</v>
      </c>
      <c r="C55" s="84" t="str">
        <f t="shared" si="1"/>
        <v>CZE</v>
      </c>
      <c r="D55" s="214">
        <f t="shared" si="2"/>
        <v>0.35833333333333311</v>
      </c>
      <c r="E55" s="81" t="s">
        <v>87</v>
      </c>
      <c r="F55" s="84" t="s">
        <v>86</v>
      </c>
      <c r="G55" s="216">
        <v>8.3333333333333301E-2</v>
      </c>
      <c r="H55" s="214">
        <v>0.63333333333333297</v>
      </c>
      <c r="I55" s="214">
        <v>0</v>
      </c>
      <c r="J55" s="214">
        <v>0.5</v>
      </c>
      <c r="K55" s="214">
        <v>0</v>
      </c>
      <c r="L55" s="214">
        <v>1</v>
      </c>
      <c r="M55" s="214">
        <v>0.5</v>
      </c>
      <c r="N55" s="214">
        <v>0.5</v>
      </c>
      <c r="O55" s="214">
        <v>0</v>
      </c>
      <c r="P55" s="214">
        <v>1</v>
      </c>
      <c r="Q55" s="214">
        <v>0</v>
      </c>
      <c r="R55" s="214">
        <v>0.2</v>
      </c>
      <c r="S55" s="214">
        <v>0</v>
      </c>
      <c r="T55" s="215">
        <v>0.6</v>
      </c>
      <c r="U55" s="34"/>
      <c r="V55" s="34"/>
    </row>
    <row r="56" spans="1:22" x14ac:dyDescent="0.2">
      <c r="A56" s="81">
        <v>51</v>
      </c>
      <c r="B56" s="84" t="str">
        <f t="shared" si="0"/>
        <v>Germany</v>
      </c>
      <c r="C56" s="84" t="str">
        <f t="shared" si="1"/>
        <v>DEU</v>
      </c>
      <c r="D56" s="214">
        <f t="shared" si="2"/>
        <v>0.34166666666666662</v>
      </c>
      <c r="E56" s="81" t="s">
        <v>89</v>
      </c>
      <c r="F56" s="84" t="s">
        <v>88</v>
      </c>
      <c r="G56" s="216">
        <v>8.3333333333333301E-2</v>
      </c>
      <c r="H56" s="214">
        <v>0.6</v>
      </c>
      <c r="I56" s="214">
        <v>0</v>
      </c>
      <c r="J56" s="214">
        <v>0.5</v>
      </c>
      <c r="K56" s="214">
        <v>0</v>
      </c>
      <c r="L56" s="214">
        <v>1</v>
      </c>
      <c r="M56" s="214">
        <v>0.5</v>
      </c>
      <c r="N56" s="214">
        <v>0.5</v>
      </c>
      <c r="O56" s="214">
        <v>0</v>
      </c>
      <c r="P56" s="214">
        <v>1</v>
      </c>
      <c r="Q56" s="214">
        <v>0</v>
      </c>
      <c r="R56" s="214">
        <v>0.2</v>
      </c>
      <c r="S56" s="214">
        <v>0</v>
      </c>
      <c r="T56" s="215">
        <v>0.4</v>
      </c>
      <c r="U56" s="34"/>
      <c r="V56" s="34"/>
    </row>
    <row r="57" spans="1:22" x14ac:dyDescent="0.2">
      <c r="A57" s="81">
        <v>52</v>
      </c>
      <c r="B57" s="84" t="str">
        <f t="shared" si="0"/>
        <v>Djibouti</v>
      </c>
      <c r="C57" s="84" t="str">
        <f t="shared" si="1"/>
        <v>DJI</v>
      </c>
      <c r="D57" s="214">
        <f t="shared" si="2"/>
        <v>0.30972222222222251</v>
      </c>
      <c r="E57" s="81" t="s">
        <v>91</v>
      </c>
      <c r="F57" s="84" t="s">
        <v>90</v>
      </c>
      <c r="G57" s="216">
        <v>0.16666666666666699</v>
      </c>
      <c r="H57" s="214">
        <v>0.452777777777778</v>
      </c>
      <c r="I57" s="214">
        <v>0</v>
      </c>
      <c r="J57" s="214">
        <v>0</v>
      </c>
      <c r="K57" s="214">
        <v>0.5</v>
      </c>
      <c r="L57" s="214">
        <v>0.66666666666666696</v>
      </c>
      <c r="M57" s="214">
        <v>0.5</v>
      </c>
      <c r="N57" s="214">
        <v>0.5</v>
      </c>
      <c r="O57" s="214">
        <v>0</v>
      </c>
      <c r="P57" s="214">
        <v>0.75</v>
      </c>
      <c r="Q57" s="214">
        <v>0</v>
      </c>
      <c r="R57" s="214">
        <v>0.4</v>
      </c>
      <c r="S57" s="214">
        <v>0</v>
      </c>
      <c r="T57" s="215">
        <v>0.4</v>
      </c>
      <c r="U57" s="34"/>
      <c r="V57" s="34"/>
    </row>
    <row r="58" spans="1:22" x14ac:dyDescent="0.2">
      <c r="A58" s="81">
        <v>53</v>
      </c>
      <c r="B58" s="84" t="str">
        <f t="shared" si="0"/>
        <v>Dominica</v>
      </c>
      <c r="C58" s="84" t="str">
        <f t="shared" si="1"/>
        <v>DMA</v>
      </c>
      <c r="D58" s="214">
        <f t="shared" si="2"/>
        <v>0.54166666666666652</v>
      </c>
      <c r="E58" s="81" t="s">
        <v>93</v>
      </c>
      <c r="F58" s="84" t="s">
        <v>92</v>
      </c>
      <c r="G58" s="216">
        <v>0.33333333333333298</v>
      </c>
      <c r="H58" s="214">
        <v>0.75</v>
      </c>
      <c r="I58" s="214">
        <v>0</v>
      </c>
      <c r="J58" s="214">
        <v>0.5</v>
      </c>
      <c r="K58" s="214">
        <v>0.5</v>
      </c>
      <c r="L58" s="214">
        <v>1</v>
      </c>
      <c r="M58" s="214">
        <v>1</v>
      </c>
      <c r="N58" s="214">
        <v>1</v>
      </c>
      <c r="O58" s="214">
        <v>0</v>
      </c>
      <c r="P58" s="214">
        <v>1</v>
      </c>
      <c r="Q58" s="214">
        <v>0</v>
      </c>
      <c r="R58" s="214">
        <v>0.2</v>
      </c>
      <c r="S58" s="214">
        <v>0.5</v>
      </c>
      <c r="T58" s="215">
        <v>0.8</v>
      </c>
      <c r="U58" s="34"/>
      <c r="V58" s="34"/>
    </row>
    <row r="59" spans="1:22" x14ac:dyDescent="0.2">
      <c r="A59" s="81">
        <v>54</v>
      </c>
      <c r="B59" s="84" t="str">
        <f t="shared" si="0"/>
        <v>Denmark</v>
      </c>
      <c r="C59" s="84" t="str">
        <f t="shared" si="1"/>
        <v>DNK</v>
      </c>
      <c r="D59" s="214">
        <f t="shared" si="2"/>
        <v>0.37500000000000011</v>
      </c>
      <c r="E59" s="81" t="s">
        <v>95</v>
      </c>
      <c r="F59" s="84" t="s">
        <v>94</v>
      </c>
      <c r="G59" s="216">
        <v>8.3333333333333301E-2</v>
      </c>
      <c r="H59" s="214">
        <v>0.66666666666666696</v>
      </c>
      <c r="I59" s="214">
        <v>0</v>
      </c>
      <c r="J59" s="214">
        <v>0.5</v>
      </c>
      <c r="K59" s="214">
        <v>0</v>
      </c>
      <c r="L59" s="214">
        <v>1</v>
      </c>
      <c r="M59" s="214">
        <v>0.5</v>
      </c>
      <c r="N59" s="214">
        <v>0.5</v>
      </c>
      <c r="O59" s="214">
        <v>0</v>
      </c>
      <c r="P59" s="214">
        <v>1</v>
      </c>
      <c r="Q59" s="214">
        <v>0</v>
      </c>
      <c r="R59" s="214">
        <v>0.4</v>
      </c>
      <c r="S59" s="214">
        <v>0</v>
      </c>
      <c r="T59" s="215">
        <v>0.6</v>
      </c>
      <c r="U59" s="34"/>
      <c r="V59" s="34"/>
    </row>
    <row r="60" spans="1:22" x14ac:dyDescent="0.2">
      <c r="A60" s="81">
        <v>55</v>
      </c>
      <c r="B60" s="84" t="str">
        <f t="shared" si="0"/>
        <v>Dominican Republic</v>
      </c>
      <c r="C60" s="84" t="str">
        <f t="shared" si="1"/>
        <v>DOM</v>
      </c>
      <c r="D60" s="214">
        <f t="shared" si="2"/>
        <v>0.27916666666666662</v>
      </c>
      <c r="E60" s="81" t="s">
        <v>97</v>
      </c>
      <c r="F60" s="84" t="s">
        <v>96</v>
      </c>
      <c r="G60" s="216">
        <v>8.3333333333333301E-2</v>
      </c>
      <c r="H60" s="214">
        <v>0.47499999999999998</v>
      </c>
      <c r="I60" s="214">
        <v>0</v>
      </c>
      <c r="J60" s="214">
        <v>0</v>
      </c>
      <c r="K60" s="214">
        <v>0</v>
      </c>
      <c r="L60" s="214">
        <v>1</v>
      </c>
      <c r="M60" s="214">
        <v>0.5</v>
      </c>
      <c r="N60" s="214">
        <v>0.5</v>
      </c>
      <c r="O60" s="214">
        <v>0</v>
      </c>
      <c r="P60" s="214">
        <v>0.75</v>
      </c>
      <c r="Q60" s="214">
        <v>0</v>
      </c>
      <c r="R60" s="214">
        <v>0.4</v>
      </c>
      <c r="S60" s="214">
        <v>0</v>
      </c>
      <c r="T60" s="215">
        <v>0.2</v>
      </c>
      <c r="U60" s="34"/>
      <c r="V60" s="34"/>
    </row>
    <row r="61" spans="1:22" x14ac:dyDescent="0.2">
      <c r="A61" s="81">
        <v>56</v>
      </c>
      <c r="B61" s="84" t="str">
        <f t="shared" si="0"/>
        <v>Algeria</v>
      </c>
      <c r="C61" s="84" t="str">
        <f t="shared" si="1"/>
        <v>DZA</v>
      </c>
      <c r="D61" s="214">
        <f t="shared" si="2"/>
        <v>0.32500000000000012</v>
      </c>
      <c r="E61" s="81" t="s">
        <v>99</v>
      </c>
      <c r="F61" s="84" t="s">
        <v>98</v>
      </c>
      <c r="G61" s="216">
        <v>8.3333333333333301E-2</v>
      </c>
      <c r="H61" s="214">
        <v>0.56666666666666698</v>
      </c>
      <c r="I61" s="214">
        <v>0</v>
      </c>
      <c r="J61" s="214">
        <v>0.5</v>
      </c>
      <c r="K61" s="214">
        <v>0</v>
      </c>
      <c r="L61" s="214">
        <v>1</v>
      </c>
      <c r="M61" s="214">
        <v>0.5</v>
      </c>
      <c r="N61" s="214">
        <v>0.5</v>
      </c>
      <c r="O61" s="214">
        <v>0</v>
      </c>
      <c r="P61" s="214">
        <v>1</v>
      </c>
      <c r="Q61" s="214">
        <v>0</v>
      </c>
      <c r="R61" s="214">
        <v>0.2</v>
      </c>
      <c r="S61" s="214">
        <v>0</v>
      </c>
      <c r="T61" s="215">
        <v>0.2</v>
      </c>
      <c r="U61" s="34"/>
      <c r="V61" s="34"/>
    </row>
    <row r="62" spans="1:22" x14ac:dyDescent="0.2">
      <c r="A62" s="81">
        <v>57</v>
      </c>
      <c r="B62" s="84" t="str">
        <f t="shared" si="0"/>
        <v>Ecuador</v>
      </c>
      <c r="C62" s="84" t="str">
        <f t="shared" si="1"/>
        <v>ECU</v>
      </c>
      <c r="D62" s="214">
        <f t="shared" si="2"/>
        <v>0.28333333333333316</v>
      </c>
      <c r="E62" s="81" t="s">
        <v>101</v>
      </c>
      <c r="F62" s="84" t="s">
        <v>100</v>
      </c>
      <c r="G62" s="216">
        <v>8.3333333333333301E-2</v>
      </c>
      <c r="H62" s="214">
        <v>0.483333333333333</v>
      </c>
      <c r="I62" s="214">
        <v>0</v>
      </c>
      <c r="J62" s="214">
        <v>0.5</v>
      </c>
      <c r="K62" s="214">
        <v>0</v>
      </c>
      <c r="L62" s="214">
        <v>1</v>
      </c>
      <c r="M62" s="214">
        <v>0.5</v>
      </c>
      <c r="N62" s="214">
        <v>0.5</v>
      </c>
      <c r="O62" s="214">
        <v>0</v>
      </c>
      <c r="P62" s="214">
        <v>0.5</v>
      </c>
      <c r="Q62" s="214">
        <v>0</v>
      </c>
      <c r="R62" s="214">
        <v>0.2</v>
      </c>
      <c r="S62" s="214">
        <v>0</v>
      </c>
      <c r="T62" s="215">
        <v>0.2</v>
      </c>
      <c r="U62" s="34"/>
      <c r="V62" s="34"/>
    </row>
    <row r="63" spans="1:22" x14ac:dyDescent="0.2">
      <c r="A63" s="81">
        <v>58</v>
      </c>
      <c r="B63" s="84" t="str">
        <f t="shared" si="0"/>
        <v>Egypt, Arab Rep.</v>
      </c>
      <c r="C63" s="84" t="str">
        <f t="shared" si="1"/>
        <v>EGY</v>
      </c>
      <c r="D63" s="214">
        <f t="shared" si="2"/>
        <v>0.21666666666666651</v>
      </c>
      <c r="E63" s="81" t="s">
        <v>102</v>
      </c>
      <c r="F63" s="84" t="s">
        <v>732</v>
      </c>
      <c r="G63" s="216">
        <v>0</v>
      </c>
      <c r="H63" s="214">
        <v>0.43333333333333302</v>
      </c>
      <c r="I63" s="214">
        <v>0</v>
      </c>
      <c r="J63" s="214">
        <v>0.5</v>
      </c>
      <c r="K63" s="214">
        <v>0</v>
      </c>
      <c r="L63" s="214">
        <v>1</v>
      </c>
      <c r="M63" s="214">
        <v>0</v>
      </c>
      <c r="N63" s="214">
        <v>0</v>
      </c>
      <c r="O63" s="214">
        <v>0</v>
      </c>
      <c r="P63" s="214">
        <v>0.5</v>
      </c>
      <c r="Q63" s="214">
        <v>0</v>
      </c>
      <c r="R63" s="214">
        <v>0.4</v>
      </c>
      <c r="S63" s="214">
        <v>0</v>
      </c>
      <c r="T63" s="215">
        <v>0.2</v>
      </c>
      <c r="U63" s="34"/>
      <c r="V63" s="34"/>
    </row>
    <row r="64" spans="1:22" x14ac:dyDescent="0.2">
      <c r="A64" s="81">
        <v>59</v>
      </c>
      <c r="B64" s="84" t="str">
        <f t="shared" si="0"/>
        <v>Eritrea</v>
      </c>
      <c r="C64" s="84" t="str">
        <f t="shared" si="1"/>
        <v>ERI</v>
      </c>
      <c r="D64" s="214">
        <f t="shared" si="2"/>
        <v>0.39999999999999997</v>
      </c>
      <c r="E64" s="81" t="s">
        <v>104</v>
      </c>
      <c r="F64" s="84" t="s">
        <v>103</v>
      </c>
      <c r="G64" s="216">
        <v>0.16666666666666699</v>
      </c>
      <c r="H64" s="214">
        <v>0.63333333333333297</v>
      </c>
      <c r="I64" s="214">
        <v>0</v>
      </c>
      <c r="J64" s="214">
        <v>0.5</v>
      </c>
      <c r="K64" s="214">
        <v>0.5</v>
      </c>
      <c r="L64" s="214">
        <v>1</v>
      </c>
      <c r="M64" s="214">
        <v>0.5</v>
      </c>
      <c r="N64" s="214">
        <v>0.5</v>
      </c>
      <c r="O64" s="214">
        <v>0</v>
      </c>
      <c r="P64" s="214">
        <v>1</v>
      </c>
      <c r="Q64" s="214">
        <v>0</v>
      </c>
      <c r="R64" s="214">
        <v>0.4</v>
      </c>
      <c r="S64" s="214">
        <v>0</v>
      </c>
      <c r="T64" s="215">
        <v>0.4</v>
      </c>
      <c r="U64" s="34"/>
      <c r="V64" s="34"/>
    </row>
    <row r="65" spans="1:22" x14ac:dyDescent="0.2">
      <c r="A65" s="81">
        <v>60</v>
      </c>
      <c r="B65" s="84" t="str">
        <f t="shared" si="0"/>
        <v>Spain</v>
      </c>
      <c r="C65" s="84" t="str">
        <f t="shared" si="1"/>
        <v>ESP</v>
      </c>
      <c r="D65" s="214">
        <f t="shared" si="2"/>
        <v>0.35833333333333311</v>
      </c>
      <c r="E65" s="81" t="s">
        <v>106</v>
      </c>
      <c r="F65" s="84" t="s">
        <v>105</v>
      </c>
      <c r="G65" s="216">
        <v>8.3333333333333301E-2</v>
      </c>
      <c r="H65" s="214">
        <v>0.63333333333333297</v>
      </c>
      <c r="I65" s="214">
        <v>0</v>
      </c>
      <c r="J65" s="214">
        <v>0.5</v>
      </c>
      <c r="K65" s="214">
        <v>0</v>
      </c>
      <c r="L65" s="214">
        <v>1</v>
      </c>
      <c r="M65" s="214">
        <v>0.5</v>
      </c>
      <c r="N65" s="214">
        <v>0.5</v>
      </c>
      <c r="O65" s="214">
        <v>0</v>
      </c>
      <c r="P65" s="214">
        <v>1</v>
      </c>
      <c r="Q65" s="214">
        <v>0</v>
      </c>
      <c r="R65" s="214">
        <v>0.2</v>
      </c>
      <c r="S65" s="214">
        <v>0</v>
      </c>
      <c r="T65" s="215">
        <v>0.6</v>
      </c>
      <c r="U65" s="34"/>
      <c r="V65" s="34"/>
    </row>
    <row r="66" spans="1:22" x14ac:dyDescent="0.2">
      <c r="A66" s="81">
        <v>61</v>
      </c>
      <c r="B66" s="84" t="str">
        <f t="shared" si="0"/>
        <v>Estonia</v>
      </c>
      <c r="C66" s="84" t="str">
        <f t="shared" si="1"/>
        <v>EST</v>
      </c>
      <c r="D66" s="214">
        <f t="shared" si="2"/>
        <v>0.41666666666666696</v>
      </c>
      <c r="E66" s="81" t="s">
        <v>108</v>
      </c>
      <c r="F66" s="84" t="s">
        <v>107</v>
      </c>
      <c r="G66" s="216">
        <v>0.16666666666666699</v>
      </c>
      <c r="H66" s="214">
        <v>0.66666666666666696</v>
      </c>
      <c r="I66" s="214">
        <v>0</v>
      </c>
      <c r="J66" s="214">
        <v>0.5</v>
      </c>
      <c r="K66" s="214">
        <v>0.5</v>
      </c>
      <c r="L66" s="214">
        <v>1</v>
      </c>
      <c r="M66" s="214">
        <v>0.5</v>
      </c>
      <c r="N66" s="214">
        <v>0.5</v>
      </c>
      <c r="O66" s="214">
        <v>0</v>
      </c>
      <c r="P66" s="214">
        <v>1</v>
      </c>
      <c r="Q66" s="214">
        <v>0</v>
      </c>
      <c r="R66" s="214">
        <v>0.4</v>
      </c>
      <c r="S66" s="214">
        <v>0</v>
      </c>
      <c r="T66" s="215">
        <v>0.6</v>
      </c>
      <c r="U66" s="34"/>
      <c r="V66" s="34"/>
    </row>
    <row r="67" spans="1:22" x14ac:dyDescent="0.2">
      <c r="A67" s="81">
        <v>62</v>
      </c>
      <c r="B67" s="84" t="str">
        <f t="shared" si="0"/>
        <v>Ethiopia</v>
      </c>
      <c r="C67" s="84" t="str">
        <f t="shared" si="1"/>
        <v>ETH</v>
      </c>
      <c r="D67" s="214">
        <f t="shared" si="2"/>
        <v>0.12361111111111101</v>
      </c>
      <c r="E67" s="81" t="s">
        <v>110</v>
      </c>
      <c r="F67" s="84" t="s">
        <v>109</v>
      </c>
      <c r="G67" s="216">
        <v>0</v>
      </c>
      <c r="H67" s="214">
        <v>0.24722222222222201</v>
      </c>
      <c r="I67" s="214">
        <v>0</v>
      </c>
      <c r="J67" s="214">
        <v>0</v>
      </c>
      <c r="K67" s="214">
        <v>0</v>
      </c>
      <c r="L67" s="214">
        <v>0.33333333333333298</v>
      </c>
      <c r="M67" s="214">
        <v>0</v>
      </c>
      <c r="N67" s="214">
        <v>0</v>
      </c>
      <c r="O67" s="214">
        <v>0</v>
      </c>
      <c r="P67" s="214">
        <v>0.75</v>
      </c>
      <c r="Q67" s="214">
        <v>0</v>
      </c>
      <c r="R67" s="214">
        <v>0.2</v>
      </c>
      <c r="S67" s="214">
        <v>0</v>
      </c>
      <c r="T67" s="215">
        <v>0.2</v>
      </c>
      <c r="U67" s="34"/>
      <c r="V67" s="34"/>
    </row>
    <row r="68" spans="1:22" x14ac:dyDescent="0.2">
      <c r="A68" s="81">
        <v>63</v>
      </c>
      <c r="B68" s="84" t="str">
        <f t="shared" si="0"/>
        <v>Finland</v>
      </c>
      <c r="C68" s="84" t="str">
        <f t="shared" si="1"/>
        <v>FIN</v>
      </c>
      <c r="D68" s="214">
        <f t="shared" si="2"/>
        <v>0.37500000000000011</v>
      </c>
      <c r="E68" s="81" t="s">
        <v>112</v>
      </c>
      <c r="F68" s="84" t="s">
        <v>111</v>
      </c>
      <c r="G68" s="216">
        <v>8.3333333333333301E-2</v>
      </c>
      <c r="H68" s="214">
        <v>0.66666666666666696</v>
      </c>
      <c r="I68" s="214">
        <v>0</v>
      </c>
      <c r="J68" s="214">
        <v>0.5</v>
      </c>
      <c r="K68" s="214">
        <v>0</v>
      </c>
      <c r="L68" s="214">
        <v>1</v>
      </c>
      <c r="M68" s="214">
        <v>0.5</v>
      </c>
      <c r="N68" s="214">
        <v>0.5</v>
      </c>
      <c r="O68" s="214">
        <v>0</v>
      </c>
      <c r="P68" s="214">
        <v>1</v>
      </c>
      <c r="Q68" s="214">
        <v>0</v>
      </c>
      <c r="R68" s="214">
        <v>0.4</v>
      </c>
      <c r="S68" s="214">
        <v>0</v>
      </c>
      <c r="T68" s="215">
        <v>0.6</v>
      </c>
      <c r="U68" s="34"/>
      <c r="V68" s="34"/>
    </row>
    <row r="69" spans="1:22" x14ac:dyDescent="0.2">
      <c r="A69" s="81">
        <v>64</v>
      </c>
      <c r="B69" s="84" t="str">
        <f t="shared" si="0"/>
        <v>Fiji</v>
      </c>
      <c r="C69" s="84" t="str">
        <f t="shared" si="1"/>
        <v>FJI</v>
      </c>
      <c r="D69" s="214">
        <f t="shared" si="2"/>
        <v>0.35416666666666696</v>
      </c>
      <c r="E69" s="81" t="s">
        <v>114</v>
      </c>
      <c r="F69" s="84" t="s">
        <v>113</v>
      </c>
      <c r="G69" s="216">
        <v>0.16666666666666699</v>
      </c>
      <c r="H69" s="214">
        <v>0.54166666666666696</v>
      </c>
      <c r="I69" s="214">
        <v>0</v>
      </c>
      <c r="J69" s="214">
        <v>0</v>
      </c>
      <c r="K69" s="214">
        <v>0.5</v>
      </c>
      <c r="L69" s="214">
        <v>1</v>
      </c>
      <c r="M69" s="214">
        <v>0.5</v>
      </c>
      <c r="N69" s="214">
        <v>0.5</v>
      </c>
      <c r="O69" s="214">
        <v>0</v>
      </c>
      <c r="P69" s="214">
        <v>0.75</v>
      </c>
      <c r="Q69" s="214">
        <v>0</v>
      </c>
      <c r="R69" s="214">
        <v>0.2</v>
      </c>
      <c r="S69" s="214">
        <v>0</v>
      </c>
      <c r="T69" s="215">
        <v>0.8</v>
      </c>
      <c r="U69" s="34"/>
      <c r="V69" s="34"/>
    </row>
    <row r="70" spans="1:22" x14ac:dyDescent="0.2">
      <c r="A70" s="81">
        <v>65</v>
      </c>
      <c r="B70" s="84" t="str">
        <f t="shared" si="0"/>
        <v>France</v>
      </c>
      <c r="C70" s="84" t="str">
        <f t="shared" si="1"/>
        <v>FRA</v>
      </c>
      <c r="D70" s="214">
        <f t="shared" si="2"/>
        <v>0.32500000000000012</v>
      </c>
      <c r="E70" s="81" t="s">
        <v>116</v>
      </c>
      <c r="F70" s="84" t="s">
        <v>115</v>
      </c>
      <c r="G70" s="216">
        <v>8.3333333333333301E-2</v>
      </c>
      <c r="H70" s="214">
        <v>0.56666666666666698</v>
      </c>
      <c r="I70" s="214">
        <v>0</v>
      </c>
      <c r="J70" s="214">
        <v>0.5</v>
      </c>
      <c r="K70" s="214">
        <v>0</v>
      </c>
      <c r="L70" s="214">
        <v>1</v>
      </c>
      <c r="M70" s="214">
        <v>0.5</v>
      </c>
      <c r="N70" s="214">
        <v>0.5</v>
      </c>
      <c r="O70" s="214">
        <v>0</v>
      </c>
      <c r="P70" s="214">
        <v>1</v>
      </c>
      <c r="Q70" s="214">
        <v>0</v>
      </c>
      <c r="R70" s="214">
        <v>0.2</v>
      </c>
      <c r="S70" s="214">
        <v>0</v>
      </c>
      <c r="T70" s="215">
        <v>0.2</v>
      </c>
      <c r="U70" s="34"/>
      <c r="V70" s="34"/>
    </row>
    <row r="71" spans="1:22" x14ac:dyDescent="0.2">
      <c r="A71" s="81">
        <v>66</v>
      </c>
      <c r="B71" s="84" t="str">
        <f t="shared" ref="B71:B134" si="3">F71</f>
        <v>Faroe Islands</v>
      </c>
      <c r="C71" s="84" t="str">
        <f t="shared" ref="C71:C134" si="4">E71</f>
        <v>FRO</v>
      </c>
      <c r="D71" s="214">
        <f t="shared" ref="D71:D134" si="5">AVERAGE(G71:H71)</f>
        <v>0.88333333333333353</v>
      </c>
      <c r="E71" s="81" t="s">
        <v>701</v>
      </c>
      <c r="F71" s="84" t="s">
        <v>733</v>
      </c>
      <c r="G71" s="216">
        <v>0.91666666666666696</v>
      </c>
      <c r="H71" s="214">
        <v>0.85</v>
      </c>
      <c r="I71" s="214">
        <v>1</v>
      </c>
      <c r="J71" s="214">
        <v>0.5</v>
      </c>
      <c r="K71" s="214">
        <v>1</v>
      </c>
      <c r="L71" s="214">
        <v>1</v>
      </c>
      <c r="M71" s="214">
        <v>1</v>
      </c>
      <c r="N71" s="214">
        <v>1</v>
      </c>
      <c r="O71" s="214">
        <v>1</v>
      </c>
      <c r="P71" s="214">
        <v>1</v>
      </c>
      <c r="Q71" s="214">
        <v>1</v>
      </c>
      <c r="R71" s="214">
        <v>0.8</v>
      </c>
      <c r="S71" s="214">
        <v>0.5</v>
      </c>
      <c r="T71" s="215">
        <v>0.8</v>
      </c>
      <c r="U71" s="34"/>
      <c r="V71" s="34"/>
    </row>
    <row r="72" spans="1:22" x14ac:dyDescent="0.2">
      <c r="A72" s="81">
        <v>67</v>
      </c>
      <c r="B72" s="84" t="str">
        <f t="shared" si="3"/>
        <v>Micronesia, Fed. Sts.</v>
      </c>
      <c r="C72" s="84" t="str">
        <f t="shared" si="4"/>
        <v>FSM</v>
      </c>
      <c r="D72" s="214">
        <f t="shared" si="5"/>
        <v>0.55833333333333302</v>
      </c>
      <c r="E72" s="81" t="s">
        <v>117</v>
      </c>
      <c r="F72" s="84" t="s">
        <v>734</v>
      </c>
      <c r="G72" s="216">
        <v>0.33333333333333298</v>
      </c>
      <c r="H72" s="214">
        <v>0.78333333333333299</v>
      </c>
      <c r="I72" s="214">
        <v>0</v>
      </c>
      <c r="J72" s="214">
        <v>0.5</v>
      </c>
      <c r="K72" s="214">
        <v>1</v>
      </c>
      <c r="L72" s="214">
        <v>1</v>
      </c>
      <c r="M72" s="214">
        <v>1</v>
      </c>
      <c r="N72" s="214">
        <v>1</v>
      </c>
      <c r="O72" s="214">
        <v>0</v>
      </c>
      <c r="P72" s="214">
        <v>1</v>
      </c>
      <c r="Q72" s="214">
        <v>0</v>
      </c>
      <c r="R72" s="214">
        <v>0.4</v>
      </c>
      <c r="S72" s="214">
        <v>0</v>
      </c>
      <c r="T72" s="215">
        <v>0.8</v>
      </c>
      <c r="U72" s="34"/>
      <c r="V72" s="34"/>
    </row>
    <row r="73" spans="1:22" x14ac:dyDescent="0.2">
      <c r="A73" s="81">
        <v>68</v>
      </c>
      <c r="B73" s="84" t="str">
        <f t="shared" si="3"/>
        <v>Gabon</v>
      </c>
      <c r="C73" s="84" t="str">
        <f t="shared" si="4"/>
        <v>GAB</v>
      </c>
      <c r="D73" s="214">
        <f t="shared" si="5"/>
        <v>0.32083333333333347</v>
      </c>
      <c r="E73" s="81" t="s">
        <v>119</v>
      </c>
      <c r="F73" s="84" t="s">
        <v>118</v>
      </c>
      <c r="G73" s="216">
        <v>0.16666666666666699</v>
      </c>
      <c r="H73" s="214">
        <v>0.47499999999999998</v>
      </c>
      <c r="I73" s="214">
        <v>0</v>
      </c>
      <c r="J73" s="214">
        <v>0</v>
      </c>
      <c r="K73" s="214">
        <v>0.5</v>
      </c>
      <c r="L73" s="214">
        <v>1</v>
      </c>
      <c r="M73" s="214">
        <v>0.5</v>
      </c>
      <c r="N73" s="214">
        <v>0.5</v>
      </c>
      <c r="O73" s="214">
        <v>0</v>
      </c>
      <c r="P73" s="214">
        <v>0.75</v>
      </c>
      <c r="Q73" s="214">
        <v>0</v>
      </c>
      <c r="R73" s="214">
        <v>0.2</v>
      </c>
      <c r="S73" s="214">
        <v>0</v>
      </c>
      <c r="T73" s="215">
        <v>0.4</v>
      </c>
      <c r="U73" s="34"/>
      <c r="V73" s="34"/>
    </row>
    <row r="74" spans="1:22" x14ac:dyDescent="0.2">
      <c r="A74" s="81">
        <v>69</v>
      </c>
      <c r="B74" s="84" t="str">
        <f t="shared" si="3"/>
        <v>United Kingdom</v>
      </c>
      <c r="C74" s="84" t="str">
        <f t="shared" si="4"/>
        <v>GBR</v>
      </c>
      <c r="D74" s="214">
        <f t="shared" si="5"/>
        <v>0.35833333333333311</v>
      </c>
      <c r="E74" s="81" t="s">
        <v>121</v>
      </c>
      <c r="F74" s="84" t="s">
        <v>120</v>
      </c>
      <c r="G74" s="216">
        <v>8.3333333333333301E-2</v>
      </c>
      <c r="H74" s="214">
        <v>0.63333333333333297</v>
      </c>
      <c r="I74" s="214">
        <v>0</v>
      </c>
      <c r="J74" s="214">
        <v>0.5</v>
      </c>
      <c r="K74" s="214">
        <v>0</v>
      </c>
      <c r="L74" s="214">
        <v>1</v>
      </c>
      <c r="M74" s="214">
        <v>0.5</v>
      </c>
      <c r="N74" s="214">
        <v>0.5</v>
      </c>
      <c r="O74" s="214">
        <v>0</v>
      </c>
      <c r="P74" s="214">
        <v>1</v>
      </c>
      <c r="Q74" s="214">
        <v>0</v>
      </c>
      <c r="R74" s="214">
        <v>0.4</v>
      </c>
      <c r="S74" s="214">
        <v>0</v>
      </c>
      <c r="T74" s="215">
        <v>0.4</v>
      </c>
      <c r="U74" s="34"/>
      <c r="V74" s="34"/>
    </row>
    <row r="75" spans="1:22" x14ac:dyDescent="0.2">
      <c r="A75" s="81">
        <v>70</v>
      </c>
      <c r="B75" s="84" t="str">
        <f t="shared" si="3"/>
        <v>Georgia</v>
      </c>
      <c r="C75" s="84" t="str">
        <f t="shared" si="4"/>
        <v>GEO</v>
      </c>
      <c r="D75" s="214">
        <f t="shared" si="5"/>
        <v>0.34166666666666701</v>
      </c>
      <c r="E75" s="81" t="s">
        <v>123</v>
      </c>
      <c r="F75" s="84" t="s">
        <v>122</v>
      </c>
      <c r="G75" s="216">
        <v>0.16666666666666699</v>
      </c>
      <c r="H75" s="214">
        <v>0.51666666666666705</v>
      </c>
      <c r="I75" s="214">
        <v>0</v>
      </c>
      <c r="J75" s="214">
        <v>0.5</v>
      </c>
      <c r="K75" s="214">
        <v>0.5</v>
      </c>
      <c r="L75" s="214">
        <v>1</v>
      </c>
      <c r="M75" s="214">
        <v>0.5</v>
      </c>
      <c r="N75" s="214">
        <v>0.5</v>
      </c>
      <c r="O75" s="214">
        <v>0</v>
      </c>
      <c r="P75" s="214">
        <v>0.5</v>
      </c>
      <c r="Q75" s="214">
        <v>0</v>
      </c>
      <c r="R75" s="214">
        <v>0.2</v>
      </c>
      <c r="S75" s="214">
        <v>0</v>
      </c>
      <c r="T75" s="215">
        <v>0.4</v>
      </c>
      <c r="U75" s="34"/>
      <c r="V75" s="34"/>
    </row>
    <row r="76" spans="1:22" x14ac:dyDescent="0.2">
      <c r="A76" s="81">
        <v>71</v>
      </c>
      <c r="B76" s="84" t="str">
        <f t="shared" si="3"/>
        <v>Ghana</v>
      </c>
      <c r="C76" s="84" t="str">
        <f t="shared" si="4"/>
        <v>GHA</v>
      </c>
      <c r="D76" s="214">
        <f t="shared" si="5"/>
        <v>0.21666666666666651</v>
      </c>
      <c r="E76" s="81" t="s">
        <v>125</v>
      </c>
      <c r="F76" s="84" t="s">
        <v>124</v>
      </c>
      <c r="G76" s="216">
        <v>0</v>
      </c>
      <c r="H76" s="214">
        <v>0.43333333333333302</v>
      </c>
      <c r="I76" s="214">
        <v>0</v>
      </c>
      <c r="J76" s="214">
        <v>0.5</v>
      </c>
      <c r="K76" s="214">
        <v>0</v>
      </c>
      <c r="L76" s="214">
        <v>1</v>
      </c>
      <c r="M76" s="214">
        <v>0</v>
      </c>
      <c r="N76" s="214">
        <v>0</v>
      </c>
      <c r="O76" s="214">
        <v>0</v>
      </c>
      <c r="P76" s="214">
        <v>0.5</v>
      </c>
      <c r="Q76" s="214">
        <v>0</v>
      </c>
      <c r="R76" s="214">
        <v>0.4</v>
      </c>
      <c r="S76" s="214">
        <v>0</v>
      </c>
      <c r="T76" s="215">
        <v>0.2</v>
      </c>
      <c r="U76" s="34"/>
      <c r="V76" s="34"/>
    </row>
    <row r="77" spans="1:22" x14ac:dyDescent="0.2">
      <c r="A77" s="81">
        <v>72</v>
      </c>
      <c r="B77" s="84" t="str">
        <f t="shared" si="3"/>
        <v>Gibraltar</v>
      </c>
      <c r="C77" s="84" t="str">
        <f t="shared" si="4"/>
        <v>GIB</v>
      </c>
      <c r="D77" s="214">
        <f t="shared" si="5"/>
        <v>0.86666666666666692</v>
      </c>
      <c r="E77" s="81" t="s">
        <v>702</v>
      </c>
      <c r="F77" s="84" t="s">
        <v>735</v>
      </c>
      <c r="G77" s="216">
        <v>0.91666666666666696</v>
      </c>
      <c r="H77" s="214">
        <v>0.81666666666666698</v>
      </c>
      <c r="I77" s="214">
        <v>1</v>
      </c>
      <c r="J77" s="214">
        <v>0.5</v>
      </c>
      <c r="K77" s="214">
        <v>1</v>
      </c>
      <c r="L77" s="214">
        <v>1</v>
      </c>
      <c r="M77" s="214">
        <v>1</v>
      </c>
      <c r="N77" s="214">
        <v>1</v>
      </c>
      <c r="O77" s="214">
        <v>1</v>
      </c>
      <c r="P77" s="214">
        <v>1</v>
      </c>
      <c r="Q77" s="214">
        <v>1</v>
      </c>
      <c r="R77" s="214">
        <v>0.6</v>
      </c>
      <c r="S77" s="214">
        <v>0.5</v>
      </c>
      <c r="T77" s="215">
        <v>0.8</v>
      </c>
      <c r="U77" s="34"/>
      <c r="V77" s="34"/>
    </row>
    <row r="78" spans="1:22" x14ac:dyDescent="0.2">
      <c r="A78" s="81">
        <v>73</v>
      </c>
      <c r="B78" s="84" t="str">
        <f t="shared" si="3"/>
        <v>Guinea</v>
      </c>
      <c r="C78" s="84" t="str">
        <f t="shared" si="4"/>
        <v>GIN</v>
      </c>
      <c r="D78" s="214">
        <f t="shared" si="5"/>
        <v>0.29583333333333311</v>
      </c>
      <c r="E78" s="81" t="s">
        <v>127</v>
      </c>
      <c r="F78" s="84" t="s">
        <v>126</v>
      </c>
      <c r="G78" s="216">
        <v>8.3333333333333301E-2</v>
      </c>
      <c r="H78" s="214">
        <v>0.50833333333333297</v>
      </c>
      <c r="I78" s="214">
        <v>0</v>
      </c>
      <c r="J78" s="214">
        <v>0</v>
      </c>
      <c r="K78" s="214">
        <v>0</v>
      </c>
      <c r="L78" s="214">
        <v>1</v>
      </c>
      <c r="M78" s="214">
        <v>0.5</v>
      </c>
      <c r="N78" s="214">
        <v>0.5</v>
      </c>
      <c r="O78" s="214">
        <v>0</v>
      </c>
      <c r="P78" s="214">
        <v>0.75</v>
      </c>
      <c r="Q78" s="214">
        <v>0</v>
      </c>
      <c r="R78" s="214">
        <v>0.4</v>
      </c>
      <c r="S78" s="214">
        <v>0</v>
      </c>
      <c r="T78" s="215">
        <v>0.4</v>
      </c>
      <c r="U78" s="34"/>
      <c r="V78" s="34"/>
    </row>
    <row r="79" spans="1:22" x14ac:dyDescent="0.2">
      <c r="A79" s="81">
        <v>74</v>
      </c>
      <c r="B79" s="84" t="str">
        <f t="shared" si="3"/>
        <v>Gambia, The</v>
      </c>
      <c r="C79" s="84" t="str">
        <f t="shared" si="4"/>
        <v>GMB</v>
      </c>
      <c r="D79" s="214">
        <f t="shared" si="5"/>
        <v>0.26805555555555566</v>
      </c>
      <c r="E79" s="81" t="s">
        <v>128</v>
      </c>
      <c r="F79" s="84" t="s">
        <v>736</v>
      </c>
      <c r="G79" s="216">
        <v>8.3333333333333301E-2</v>
      </c>
      <c r="H79" s="214">
        <v>0.452777777777778</v>
      </c>
      <c r="I79" s="214">
        <v>0</v>
      </c>
      <c r="J79" s="214">
        <v>0.5</v>
      </c>
      <c r="K79" s="214">
        <v>0.5</v>
      </c>
      <c r="L79" s="214">
        <v>0.66666666666666696</v>
      </c>
      <c r="M79" s="214">
        <v>0</v>
      </c>
      <c r="N79" s="214">
        <v>0</v>
      </c>
      <c r="O79" s="214">
        <v>0</v>
      </c>
      <c r="P79" s="214">
        <v>0.75</v>
      </c>
      <c r="Q79" s="214">
        <v>0</v>
      </c>
      <c r="R79" s="214">
        <v>0.4</v>
      </c>
      <c r="S79" s="214">
        <v>0</v>
      </c>
      <c r="T79" s="215">
        <v>0.4</v>
      </c>
      <c r="U79" s="34"/>
      <c r="V79" s="34"/>
    </row>
    <row r="80" spans="1:22" x14ac:dyDescent="0.2">
      <c r="A80" s="81">
        <v>75</v>
      </c>
      <c r="B80" s="84" t="str">
        <f t="shared" si="3"/>
        <v>Guinea-Bissau</v>
      </c>
      <c r="C80" s="84" t="str">
        <f t="shared" si="4"/>
        <v>GNB</v>
      </c>
      <c r="D80" s="214">
        <f t="shared" si="5"/>
        <v>0.45138888888888901</v>
      </c>
      <c r="E80" s="81" t="s">
        <v>130</v>
      </c>
      <c r="F80" s="84" t="s">
        <v>129</v>
      </c>
      <c r="G80" s="216">
        <v>0.25</v>
      </c>
      <c r="H80" s="214">
        <v>0.65277777777777801</v>
      </c>
      <c r="I80" s="214">
        <v>0</v>
      </c>
      <c r="J80" s="214">
        <v>0.5</v>
      </c>
      <c r="K80" s="214">
        <v>0.5</v>
      </c>
      <c r="L80" s="214">
        <v>0.66666666666666696</v>
      </c>
      <c r="M80" s="214">
        <v>1</v>
      </c>
      <c r="N80" s="214">
        <v>1</v>
      </c>
      <c r="O80" s="214">
        <v>0</v>
      </c>
      <c r="P80" s="214">
        <v>0.75</v>
      </c>
      <c r="Q80" s="214">
        <v>0</v>
      </c>
      <c r="R80" s="214">
        <v>0.4</v>
      </c>
      <c r="S80" s="214">
        <v>0</v>
      </c>
      <c r="T80" s="215">
        <v>0.6</v>
      </c>
      <c r="U80" s="34"/>
      <c r="V80" s="34"/>
    </row>
    <row r="81" spans="1:22" x14ac:dyDescent="0.2">
      <c r="A81" s="81">
        <v>76</v>
      </c>
      <c r="B81" s="84" t="str">
        <f t="shared" si="3"/>
        <v>Equatorial Guinea</v>
      </c>
      <c r="C81" s="84" t="str">
        <f t="shared" si="4"/>
        <v>GNQ</v>
      </c>
      <c r="D81" s="214">
        <f t="shared" si="5"/>
        <v>0.375</v>
      </c>
      <c r="E81" s="81" t="s">
        <v>132</v>
      </c>
      <c r="F81" s="84" t="s">
        <v>131</v>
      </c>
      <c r="G81" s="216">
        <v>0.16666666666666699</v>
      </c>
      <c r="H81" s="214">
        <v>0.58333333333333304</v>
      </c>
      <c r="I81" s="214">
        <v>0</v>
      </c>
      <c r="J81" s="214">
        <v>0</v>
      </c>
      <c r="K81" s="214">
        <v>0.5</v>
      </c>
      <c r="L81" s="214">
        <v>1</v>
      </c>
      <c r="M81" s="214">
        <v>0.5</v>
      </c>
      <c r="N81" s="214">
        <v>0.5</v>
      </c>
      <c r="O81" s="214">
        <v>0</v>
      </c>
      <c r="P81" s="214">
        <v>1</v>
      </c>
      <c r="Q81" s="214">
        <v>0</v>
      </c>
      <c r="R81" s="214">
        <v>0.4</v>
      </c>
      <c r="S81" s="214">
        <v>0</v>
      </c>
      <c r="T81" s="215">
        <v>0.6</v>
      </c>
      <c r="U81" s="34"/>
      <c r="V81" s="34"/>
    </row>
    <row r="82" spans="1:22" x14ac:dyDescent="0.2">
      <c r="A82" s="81">
        <v>77</v>
      </c>
      <c r="B82" s="84" t="str">
        <f t="shared" si="3"/>
        <v>Greece</v>
      </c>
      <c r="C82" s="84" t="str">
        <f t="shared" si="4"/>
        <v>GRC</v>
      </c>
      <c r="D82" s="214">
        <f t="shared" si="5"/>
        <v>0.34166666666666662</v>
      </c>
      <c r="E82" s="81" t="s">
        <v>134</v>
      </c>
      <c r="F82" s="84" t="s">
        <v>133</v>
      </c>
      <c r="G82" s="216">
        <v>8.3333333333333301E-2</v>
      </c>
      <c r="H82" s="214">
        <v>0.6</v>
      </c>
      <c r="I82" s="214">
        <v>0</v>
      </c>
      <c r="J82" s="214">
        <v>0.5</v>
      </c>
      <c r="K82" s="214">
        <v>0</v>
      </c>
      <c r="L82" s="214">
        <v>1</v>
      </c>
      <c r="M82" s="214">
        <v>0.5</v>
      </c>
      <c r="N82" s="214">
        <v>0.5</v>
      </c>
      <c r="O82" s="214">
        <v>0</v>
      </c>
      <c r="P82" s="214">
        <v>1</v>
      </c>
      <c r="Q82" s="214">
        <v>0</v>
      </c>
      <c r="R82" s="214">
        <v>0.2</v>
      </c>
      <c r="S82" s="214">
        <v>0</v>
      </c>
      <c r="T82" s="215">
        <v>0.4</v>
      </c>
      <c r="U82" s="34"/>
      <c r="V82" s="34"/>
    </row>
    <row r="83" spans="1:22" x14ac:dyDescent="0.2">
      <c r="A83" s="81">
        <v>78</v>
      </c>
      <c r="B83" s="84" t="str">
        <f t="shared" si="3"/>
        <v>Grenada</v>
      </c>
      <c r="C83" s="84" t="str">
        <f t="shared" si="4"/>
        <v>GRD</v>
      </c>
      <c r="D83" s="214">
        <f t="shared" si="5"/>
        <v>0.55833333333333302</v>
      </c>
      <c r="E83" s="81" t="s">
        <v>136</v>
      </c>
      <c r="F83" s="84" t="s">
        <v>135</v>
      </c>
      <c r="G83" s="216">
        <v>0.33333333333333298</v>
      </c>
      <c r="H83" s="214">
        <v>0.78333333333333299</v>
      </c>
      <c r="I83" s="214">
        <v>0</v>
      </c>
      <c r="J83" s="214">
        <v>0.5</v>
      </c>
      <c r="K83" s="214">
        <v>1</v>
      </c>
      <c r="L83" s="214">
        <v>1</v>
      </c>
      <c r="M83" s="214">
        <v>1</v>
      </c>
      <c r="N83" s="214">
        <v>1</v>
      </c>
      <c r="O83" s="214">
        <v>0</v>
      </c>
      <c r="P83" s="214">
        <v>1</v>
      </c>
      <c r="Q83" s="214">
        <v>0</v>
      </c>
      <c r="R83" s="214">
        <v>0.4</v>
      </c>
      <c r="S83" s="214">
        <v>0</v>
      </c>
      <c r="T83" s="215">
        <v>0.8</v>
      </c>
      <c r="U83" s="34"/>
      <c r="V83" s="34"/>
    </row>
    <row r="84" spans="1:22" x14ac:dyDescent="0.2">
      <c r="A84" s="81">
        <v>79</v>
      </c>
      <c r="B84" s="84" t="str">
        <f t="shared" si="3"/>
        <v>Greenland</v>
      </c>
      <c r="C84" s="84" t="str">
        <f t="shared" si="4"/>
        <v>GRL</v>
      </c>
      <c r="D84" s="214">
        <f t="shared" si="5"/>
        <v>0.78333333333333299</v>
      </c>
      <c r="E84" s="81" t="s">
        <v>703</v>
      </c>
      <c r="F84" s="84" t="s">
        <v>737</v>
      </c>
      <c r="G84" s="216">
        <v>0.83333333333333304</v>
      </c>
      <c r="H84" s="214">
        <v>0.73333333333333295</v>
      </c>
      <c r="I84" s="214">
        <v>1</v>
      </c>
      <c r="J84" s="214">
        <v>0.5</v>
      </c>
      <c r="K84" s="214">
        <v>1</v>
      </c>
      <c r="L84" s="214">
        <v>1</v>
      </c>
      <c r="M84" s="214">
        <v>0.5</v>
      </c>
      <c r="N84" s="214">
        <v>0.5</v>
      </c>
      <c r="O84" s="214">
        <v>1</v>
      </c>
      <c r="P84" s="214">
        <v>1</v>
      </c>
      <c r="Q84" s="214">
        <v>1</v>
      </c>
      <c r="R84" s="214">
        <v>0.8</v>
      </c>
      <c r="S84" s="214">
        <v>0.5</v>
      </c>
      <c r="T84" s="215">
        <v>0.6</v>
      </c>
      <c r="U84" s="34"/>
      <c r="V84" s="34"/>
    </row>
    <row r="85" spans="1:22" x14ac:dyDescent="0.2">
      <c r="A85" s="81">
        <v>80</v>
      </c>
      <c r="B85" s="84" t="str">
        <f t="shared" si="3"/>
        <v>Guatemala</v>
      </c>
      <c r="C85" s="84" t="str">
        <f t="shared" si="4"/>
        <v>GTM</v>
      </c>
      <c r="D85" s="214">
        <f t="shared" si="5"/>
        <v>0.20694444444444465</v>
      </c>
      <c r="E85" s="81" t="s">
        <v>138</v>
      </c>
      <c r="F85" s="84" t="s">
        <v>137</v>
      </c>
      <c r="G85" s="216">
        <v>8.3333333333333301E-2</v>
      </c>
      <c r="H85" s="214">
        <v>0.33055555555555599</v>
      </c>
      <c r="I85" s="214">
        <v>0</v>
      </c>
      <c r="J85" s="214">
        <v>0</v>
      </c>
      <c r="K85" s="214">
        <v>0</v>
      </c>
      <c r="L85" s="214">
        <v>0.33333333333333298</v>
      </c>
      <c r="M85" s="214">
        <v>0.5</v>
      </c>
      <c r="N85" s="214">
        <v>0.5</v>
      </c>
      <c r="O85" s="214">
        <v>0</v>
      </c>
      <c r="P85" s="214">
        <v>0.75</v>
      </c>
      <c r="Q85" s="214">
        <v>0</v>
      </c>
      <c r="R85" s="214">
        <v>0.2</v>
      </c>
      <c r="S85" s="214">
        <v>0</v>
      </c>
      <c r="T85" s="215">
        <v>0.2</v>
      </c>
      <c r="U85" s="34"/>
      <c r="V85" s="34"/>
    </row>
    <row r="86" spans="1:22" x14ac:dyDescent="0.2">
      <c r="A86" s="81">
        <v>81</v>
      </c>
      <c r="B86" s="84" t="str">
        <f t="shared" si="3"/>
        <v>Guam</v>
      </c>
      <c r="C86" s="84" t="str">
        <f t="shared" si="4"/>
        <v>GUM</v>
      </c>
      <c r="D86" s="214">
        <f t="shared" si="5"/>
        <v>0.85</v>
      </c>
      <c r="E86" s="81" t="s">
        <v>704</v>
      </c>
      <c r="F86" s="84" t="s">
        <v>738</v>
      </c>
      <c r="G86" s="216">
        <v>0.91666666666666696</v>
      </c>
      <c r="H86" s="214">
        <v>0.78333333333333299</v>
      </c>
      <c r="I86" s="214">
        <v>1</v>
      </c>
      <c r="J86" s="214">
        <v>0.5</v>
      </c>
      <c r="K86" s="214">
        <v>1</v>
      </c>
      <c r="L86" s="214">
        <v>1</v>
      </c>
      <c r="M86" s="214">
        <v>1</v>
      </c>
      <c r="N86" s="214">
        <v>1</v>
      </c>
      <c r="O86" s="214">
        <v>1</v>
      </c>
      <c r="P86" s="214">
        <v>1</v>
      </c>
      <c r="Q86" s="214">
        <v>1</v>
      </c>
      <c r="R86" s="214">
        <v>0.4</v>
      </c>
      <c r="S86" s="214">
        <v>0.5</v>
      </c>
      <c r="T86" s="215">
        <v>0.8</v>
      </c>
      <c r="U86" s="34"/>
      <c r="V86" s="34"/>
    </row>
    <row r="87" spans="1:22" x14ac:dyDescent="0.2">
      <c r="A87" s="81">
        <v>82</v>
      </c>
      <c r="B87" s="84" t="str">
        <f t="shared" si="3"/>
        <v>Guyana</v>
      </c>
      <c r="C87" s="84" t="str">
        <f t="shared" si="4"/>
        <v>GUY</v>
      </c>
      <c r="D87" s="214">
        <f t="shared" si="5"/>
        <v>0.38333333333333347</v>
      </c>
      <c r="E87" s="81" t="s">
        <v>140</v>
      </c>
      <c r="F87" s="84" t="s">
        <v>139</v>
      </c>
      <c r="G87" s="216">
        <v>0.16666666666666699</v>
      </c>
      <c r="H87" s="214">
        <v>0.6</v>
      </c>
      <c r="I87" s="214">
        <v>0</v>
      </c>
      <c r="J87" s="214">
        <v>0.5</v>
      </c>
      <c r="K87" s="214">
        <v>0.5</v>
      </c>
      <c r="L87" s="214">
        <v>1</v>
      </c>
      <c r="M87" s="214">
        <v>0.5</v>
      </c>
      <c r="N87" s="214">
        <v>0.5</v>
      </c>
      <c r="O87" s="214">
        <v>0</v>
      </c>
      <c r="P87" s="214">
        <v>1</v>
      </c>
      <c r="Q87" s="214">
        <v>0</v>
      </c>
      <c r="R87" s="214">
        <v>0.2</v>
      </c>
      <c r="S87" s="214">
        <v>0</v>
      </c>
      <c r="T87" s="215">
        <v>0.4</v>
      </c>
      <c r="U87" s="34"/>
      <c r="V87" s="34"/>
    </row>
    <row r="88" spans="1:22" x14ac:dyDescent="0.2">
      <c r="A88" s="81">
        <v>83</v>
      </c>
      <c r="B88" s="84" t="str">
        <f t="shared" si="3"/>
        <v>Hong Kong SAR, China</v>
      </c>
      <c r="C88" s="84" t="str">
        <f t="shared" si="4"/>
        <v>HKG</v>
      </c>
      <c r="D88" s="214">
        <f t="shared" si="5"/>
        <v>0.72499999999999998</v>
      </c>
      <c r="E88" s="81" t="s">
        <v>705</v>
      </c>
      <c r="F88" s="84" t="s">
        <v>739</v>
      </c>
      <c r="G88" s="216">
        <v>0.75</v>
      </c>
      <c r="H88" s="214">
        <v>0.7</v>
      </c>
      <c r="I88" s="214">
        <v>1</v>
      </c>
      <c r="J88" s="214">
        <v>0.5</v>
      </c>
      <c r="K88" s="214">
        <v>0.5</v>
      </c>
      <c r="L88" s="214">
        <v>1</v>
      </c>
      <c r="M88" s="214">
        <v>0.5</v>
      </c>
      <c r="N88" s="214">
        <v>0.5</v>
      </c>
      <c r="O88" s="214">
        <v>1</v>
      </c>
      <c r="P88" s="214">
        <v>1</v>
      </c>
      <c r="Q88" s="214">
        <v>1</v>
      </c>
      <c r="R88" s="214">
        <v>0.6</v>
      </c>
      <c r="S88" s="214">
        <v>0.5</v>
      </c>
      <c r="T88" s="215">
        <v>0.6</v>
      </c>
      <c r="U88" s="34"/>
      <c r="V88" s="34"/>
    </row>
    <row r="89" spans="1:22" x14ac:dyDescent="0.2">
      <c r="A89" s="81">
        <v>84</v>
      </c>
      <c r="B89" s="84" t="str">
        <f t="shared" si="3"/>
        <v>Honduras</v>
      </c>
      <c r="C89" s="84" t="str">
        <f t="shared" si="4"/>
        <v>HND</v>
      </c>
      <c r="D89" s="214">
        <f t="shared" si="5"/>
        <v>0.27638888888888863</v>
      </c>
      <c r="E89" s="81" t="s">
        <v>142</v>
      </c>
      <c r="F89" s="84" t="s">
        <v>141</v>
      </c>
      <c r="G89" s="216">
        <v>8.3333333333333301E-2</v>
      </c>
      <c r="H89" s="214">
        <v>0.469444444444444</v>
      </c>
      <c r="I89" s="214">
        <v>0</v>
      </c>
      <c r="J89" s="214">
        <v>0.5</v>
      </c>
      <c r="K89" s="214">
        <v>0</v>
      </c>
      <c r="L89" s="214">
        <v>0.66666666666666696</v>
      </c>
      <c r="M89" s="214">
        <v>0.5</v>
      </c>
      <c r="N89" s="214">
        <v>0.5</v>
      </c>
      <c r="O89" s="214">
        <v>0</v>
      </c>
      <c r="P89" s="214">
        <v>0.75</v>
      </c>
      <c r="Q89" s="214">
        <v>0</v>
      </c>
      <c r="R89" s="214">
        <v>0.2</v>
      </c>
      <c r="S89" s="214">
        <v>0</v>
      </c>
      <c r="T89" s="215">
        <v>0.2</v>
      </c>
      <c r="U89" s="34"/>
      <c r="V89" s="34"/>
    </row>
    <row r="90" spans="1:22" x14ac:dyDescent="0.2">
      <c r="A90" s="81">
        <v>85</v>
      </c>
      <c r="B90" s="84" t="str">
        <f t="shared" si="3"/>
        <v>Croatia</v>
      </c>
      <c r="C90" s="84" t="str">
        <f t="shared" si="4"/>
        <v>HRV</v>
      </c>
      <c r="D90" s="214">
        <f t="shared" si="5"/>
        <v>0.3583333333333335</v>
      </c>
      <c r="E90" s="81" t="s">
        <v>144</v>
      </c>
      <c r="F90" s="84" t="s">
        <v>143</v>
      </c>
      <c r="G90" s="216">
        <v>0.16666666666666699</v>
      </c>
      <c r="H90" s="214">
        <v>0.55000000000000004</v>
      </c>
      <c r="I90" s="214">
        <v>0</v>
      </c>
      <c r="J90" s="214">
        <v>0.5</v>
      </c>
      <c r="K90" s="214">
        <v>0.5</v>
      </c>
      <c r="L90" s="214">
        <v>1</v>
      </c>
      <c r="M90" s="214">
        <v>0.5</v>
      </c>
      <c r="N90" s="214">
        <v>0.5</v>
      </c>
      <c r="O90" s="214">
        <v>0</v>
      </c>
      <c r="P90" s="214">
        <v>0.5</v>
      </c>
      <c r="Q90" s="214">
        <v>0</v>
      </c>
      <c r="R90" s="214">
        <v>0.2</v>
      </c>
      <c r="S90" s="214">
        <v>0</v>
      </c>
      <c r="T90" s="215">
        <v>0.6</v>
      </c>
      <c r="U90" s="34"/>
      <c r="V90" s="34"/>
    </row>
    <row r="91" spans="1:22" x14ac:dyDescent="0.2">
      <c r="A91" s="81">
        <v>86</v>
      </c>
      <c r="B91" s="84" t="str">
        <f t="shared" si="3"/>
        <v>Haiti</v>
      </c>
      <c r="C91" s="84" t="str">
        <f t="shared" si="4"/>
        <v>HTI</v>
      </c>
      <c r="D91" s="214">
        <f t="shared" si="5"/>
        <v>0.19583333333333316</v>
      </c>
      <c r="E91" s="81" t="s">
        <v>146</v>
      </c>
      <c r="F91" s="84" t="s">
        <v>145</v>
      </c>
      <c r="G91" s="216">
        <v>8.3333333333333301E-2</v>
      </c>
      <c r="H91" s="214">
        <v>0.30833333333333302</v>
      </c>
      <c r="I91" s="214">
        <v>0</v>
      </c>
      <c r="J91" s="214">
        <v>0</v>
      </c>
      <c r="K91" s="214">
        <v>0</v>
      </c>
      <c r="L91" s="214">
        <v>0</v>
      </c>
      <c r="M91" s="214">
        <v>0.5</v>
      </c>
      <c r="N91" s="214">
        <v>0.5</v>
      </c>
      <c r="O91" s="214">
        <v>0</v>
      </c>
      <c r="P91" s="214">
        <v>0.75</v>
      </c>
      <c r="Q91" s="214">
        <v>0</v>
      </c>
      <c r="R91" s="214">
        <v>0.4</v>
      </c>
      <c r="S91" s="214">
        <v>0</v>
      </c>
      <c r="T91" s="215">
        <v>0.2</v>
      </c>
      <c r="U91" s="34"/>
      <c r="V91" s="34"/>
    </row>
    <row r="92" spans="1:22" x14ac:dyDescent="0.2">
      <c r="A92" s="81">
        <v>87</v>
      </c>
      <c r="B92" s="84" t="str">
        <f t="shared" si="3"/>
        <v>Hungary</v>
      </c>
      <c r="C92" s="84" t="str">
        <f t="shared" si="4"/>
        <v>HUN</v>
      </c>
      <c r="D92" s="214">
        <f t="shared" si="5"/>
        <v>0.33750000000000013</v>
      </c>
      <c r="E92" s="81" t="s">
        <v>148</v>
      </c>
      <c r="F92" s="84" t="s">
        <v>147</v>
      </c>
      <c r="G92" s="216">
        <v>8.3333333333333301E-2</v>
      </c>
      <c r="H92" s="214">
        <v>0.59166666666666701</v>
      </c>
      <c r="I92" s="214">
        <v>0</v>
      </c>
      <c r="J92" s="214">
        <v>0.5</v>
      </c>
      <c r="K92" s="214">
        <v>0</v>
      </c>
      <c r="L92" s="214">
        <v>1</v>
      </c>
      <c r="M92" s="214">
        <v>0.5</v>
      </c>
      <c r="N92" s="214">
        <v>0.5</v>
      </c>
      <c r="O92" s="214">
        <v>0</v>
      </c>
      <c r="P92" s="214">
        <v>0.75</v>
      </c>
      <c r="Q92" s="214">
        <v>0</v>
      </c>
      <c r="R92" s="214">
        <v>0.2</v>
      </c>
      <c r="S92" s="214">
        <v>0</v>
      </c>
      <c r="T92" s="215">
        <v>0.6</v>
      </c>
      <c r="U92" s="34"/>
      <c r="V92" s="34"/>
    </row>
    <row r="93" spans="1:22" x14ac:dyDescent="0.2">
      <c r="A93" s="81">
        <v>88</v>
      </c>
      <c r="B93" s="84" t="str">
        <f t="shared" si="3"/>
        <v>Indonesia</v>
      </c>
      <c r="C93" s="84" t="str">
        <f t="shared" si="4"/>
        <v>IDN</v>
      </c>
      <c r="D93" s="214">
        <f t="shared" si="5"/>
        <v>0.2</v>
      </c>
      <c r="E93" s="81" t="s">
        <v>150</v>
      </c>
      <c r="F93" s="84" t="s">
        <v>149</v>
      </c>
      <c r="G93" s="216">
        <v>0</v>
      </c>
      <c r="H93" s="214">
        <v>0.4</v>
      </c>
      <c r="I93" s="214">
        <v>0</v>
      </c>
      <c r="J93" s="214">
        <v>0.5</v>
      </c>
      <c r="K93" s="214">
        <v>0</v>
      </c>
      <c r="L93" s="214">
        <v>1</v>
      </c>
      <c r="M93" s="214">
        <v>0</v>
      </c>
      <c r="N93" s="214">
        <v>0</v>
      </c>
      <c r="O93" s="214">
        <v>0</v>
      </c>
      <c r="P93" s="214">
        <v>0.5</v>
      </c>
      <c r="Q93" s="214">
        <v>0</v>
      </c>
      <c r="R93" s="214">
        <v>0.2</v>
      </c>
      <c r="S93" s="214">
        <v>0</v>
      </c>
      <c r="T93" s="215">
        <v>0.2</v>
      </c>
      <c r="U93" s="34"/>
      <c r="V93" s="34"/>
    </row>
    <row r="94" spans="1:22" x14ac:dyDescent="0.2">
      <c r="A94" s="81">
        <v>89</v>
      </c>
      <c r="B94" s="84" t="str">
        <f t="shared" si="3"/>
        <v>Isle of Man</v>
      </c>
      <c r="C94" s="84" t="str">
        <f t="shared" si="4"/>
        <v>IMN</v>
      </c>
      <c r="D94" s="214">
        <f t="shared" si="5"/>
        <v>0.86666666666666692</v>
      </c>
      <c r="E94" s="81" t="s">
        <v>706</v>
      </c>
      <c r="F94" s="84" t="s">
        <v>740</v>
      </c>
      <c r="G94" s="216">
        <v>0.91666666666666696</v>
      </c>
      <c r="H94" s="214">
        <v>0.81666666666666698</v>
      </c>
      <c r="I94" s="214">
        <v>1</v>
      </c>
      <c r="J94" s="214">
        <v>0.5</v>
      </c>
      <c r="K94" s="214">
        <v>1</v>
      </c>
      <c r="L94" s="214">
        <v>1</v>
      </c>
      <c r="M94" s="214">
        <v>1</v>
      </c>
      <c r="N94" s="214">
        <v>1</v>
      </c>
      <c r="O94" s="214">
        <v>1</v>
      </c>
      <c r="P94" s="214">
        <v>1</v>
      </c>
      <c r="Q94" s="214">
        <v>1</v>
      </c>
      <c r="R94" s="214">
        <v>0.6</v>
      </c>
      <c r="S94" s="214">
        <v>0.5</v>
      </c>
      <c r="T94" s="215">
        <v>0.8</v>
      </c>
      <c r="U94" s="34"/>
      <c r="V94" s="34"/>
    </row>
    <row r="95" spans="1:22" x14ac:dyDescent="0.2">
      <c r="A95" s="81">
        <v>90</v>
      </c>
      <c r="B95" s="84" t="str">
        <f t="shared" si="3"/>
        <v>India</v>
      </c>
      <c r="C95" s="84" t="str">
        <f t="shared" si="4"/>
        <v>IND</v>
      </c>
      <c r="D95" s="214">
        <f t="shared" si="5"/>
        <v>0.2</v>
      </c>
      <c r="E95" s="81" t="s">
        <v>152</v>
      </c>
      <c r="F95" s="84" t="s">
        <v>151</v>
      </c>
      <c r="G95" s="216">
        <v>0</v>
      </c>
      <c r="H95" s="214">
        <v>0.4</v>
      </c>
      <c r="I95" s="214">
        <v>0</v>
      </c>
      <c r="J95" s="214">
        <v>0.5</v>
      </c>
      <c r="K95" s="214">
        <v>0</v>
      </c>
      <c r="L95" s="214">
        <v>1</v>
      </c>
      <c r="M95" s="214">
        <v>0</v>
      </c>
      <c r="N95" s="214">
        <v>0</v>
      </c>
      <c r="O95" s="214">
        <v>0</v>
      </c>
      <c r="P95" s="214">
        <v>0.5</v>
      </c>
      <c r="Q95" s="214">
        <v>0</v>
      </c>
      <c r="R95" s="214">
        <v>0.2</v>
      </c>
      <c r="S95" s="214">
        <v>0</v>
      </c>
      <c r="T95" s="215">
        <v>0.2</v>
      </c>
      <c r="U95" s="34"/>
      <c r="V95" s="34"/>
    </row>
    <row r="96" spans="1:22" x14ac:dyDescent="0.2">
      <c r="A96" s="81">
        <v>91</v>
      </c>
      <c r="B96" s="84" t="str">
        <f t="shared" si="3"/>
        <v>Ireland</v>
      </c>
      <c r="C96" s="84" t="str">
        <f t="shared" si="4"/>
        <v>IRL</v>
      </c>
      <c r="D96" s="214">
        <f t="shared" si="5"/>
        <v>0.37500000000000011</v>
      </c>
      <c r="E96" s="81" t="s">
        <v>154</v>
      </c>
      <c r="F96" s="84" t="s">
        <v>153</v>
      </c>
      <c r="G96" s="216">
        <v>8.3333333333333301E-2</v>
      </c>
      <c r="H96" s="214">
        <v>0.66666666666666696</v>
      </c>
      <c r="I96" s="214">
        <v>0</v>
      </c>
      <c r="J96" s="214">
        <v>0.5</v>
      </c>
      <c r="K96" s="214">
        <v>0</v>
      </c>
      <c r="L96" s="214">
        <v>1</v>
      </c>
      <c r="M96" s="214">
        <v>0.5</v>
      </c>
      <c r="N96" s="214">
        <v>0.5</v>
      </c>
      <c r="O96" s="214">
        <v>0</v>
      </c>
      <c r="P96" s="214">
        <v>1</v>
      </c>
      <c r="Q96" s="214">
        <v>0</v>
      </c>
      <c r="R96" s="214">
        <v>0.4</v>
      </c>
      <c r="S96" s="214">
        <v>0</v>
      </c>
      <c r="T96" s="215">
        <v>0.6</v>
      </c>
      <c r="U96" s="34"/>
      <c r="V96" s="34"/>
    </row>
    <row r="97" spans="1:22" x14ac:dyDescent="0.2">
      <c r="A97" s="81">
        <v>92</v>
      </c>
      <c r="B97" s="84" t="str">
        <f t="shared" si="3"/>
        <v>Iran, Islamic Rep.</v>
      </c>
      <c r="C97" s="84" t="str">
        <f t="shared" si="4"/>
        <v>IRN</v>
      </c>
      <c r="D97" s="214">
        <f t="shared" si="5"/>
        <v>0.38333333333333347</v>
      </c>
      <c r="E97" s="81" t="s">
        <v>155</v>
      </c>
      <c r="F97" s="84" t="s">
        <v>741</v>
      </c>
      <c r="G97" s="216">
        <v>0.16666666666666699</v>
      </c>
      <c r="H97" s="214">
        <v>0.6</v>
      </c>
      <c r="I97" s="214">
        <v>0</v>
      </c>
      <c r="J97" s="214">
        <v>0.5</v>
      </c>
      <c r="K97" s="214">
        <v>0.5</v>
      </c>
      <c r="L97" s="214">
        <v>1</v>
      </c>
      <c r="M97" s="214">
        <v>0.5</v>
      </c>
      <c r="N97" s="214">
        <v>0.5</v>
      </c>
      <c r="O97" s="214">
        <v>0</v>
      </c>
      <c r="P97" s="214">
        <v>1</v>
      </c>
      <c r="Q97" s="214">
        <v>0</v>
      </c>
      <c r="R97" s="214">
        <v>0.4</v>
      </c>
      <c r="S97" s="214">
        <v>0</v>
      </c>
      <c r="T97" s="215">
        <v>0.2</v>
      </c>
      <c r="U97" s="34"/>
      <c r="V97" s="34"/>
    </row>
    <row r="98" spans="1:22" x14ac:dyDescent="0.2">
      <c r="A98" s="81">
        <v>93</v>
      </c>
      <c r="B98" s="84" t="str">
        <f t="shared" si="3"/>
        <v>Iraq</v>
      </c>
      <c r="C98" s="84" t="str">
        <f t="shared" si="4"/>
        <v>IRQ</v>
      </c>
      <c r="D98" s="214">
        <f t="shared" si="5"/>
        <v>0.33472222222222248</v>
      </c>
      <c r="E98" s="81" t="s">
        <v>157</v>
      </c>
      <c r="F98" s="84" t="s">
        <v>156</v>
      </c>
      <c r="G98" s="216">
        <v>0.16666666666666699</v>
      </c>
      <c r="H98" s="214">
        <v>0.50277777777777799</v>
      </c>
      <c r="I98" s="214">
        <v>0</v>
      </c>
      <c r="J98" s="214">
        <v>0.5</v>
      </c>
      <c r="K98" s="214">
        <v>0.5</v>
      </c>
      <c r="L98" s="214">
        <v>0.66666666666666696</v>
      </c>
      <c r="M98" s="214">
        <v>0.5</v>
      </c>
      <c r="N98" s="214">
        <v>0.5</v>
      </c>
      <c r="O98" s="214">
        <v>0</v>
      </c>
      <c r="P98" s="214">
        <v>0.75</v>
      </c>
      <c r="Q98" s="214">
        <v>0</v>
      </c>
      <c r="R98" s="214">
        <v>0.4</v>
      </c>
      <c r="S98" s="214">
        <v>0</v>
      </c>
      <c r="T98" s="215">
        <v>0.2</v>
      </c>
      <c r="U98" s="34"/>
      <c r="V98" s="34"/>
    </row>
    <row r="99" spans="1:22" x14ac:dyDescent="0.2">
      <c r="A99" s="81">
        <v>94</v>
      </c>
      <c r="B99" s="84" t="str">
        <f t="shared" si="3"/>
        <v>Iceland</v>
      </c>
      <c r="C99" s="84" t="str">
        <f t="shared" si="4"/>
        <v>ISL</v>
      </c>
      <c r="D99" s="214">
        <f t="shared" si="5"/>
        <v>0.39999999999999997</v>
      </c>
      <c r="E99" s="81" t="s">
        <v>159</v>
      </c>
      <c r="F99" s="84" t="s">
        <v>158</v>
      </c>
      <c r="G99" s="216">
        <v>0.16666666666666699</v>
      </c>
      <c r="H99" s="214">
        <v>0.63333333333333297</v>
      </c>
      <c r="I99" s="214">
        <v>0</v>
      </c>
      <c r="J99" s="214">
        <v>0.5</v>
      </c>
      <c r="K99" s="214">
        <v>0.5</v>
      </c>
      <c r="L99" s="214">
        <v>1</v>
      </c>
      <c r="M99" s="214">
        <v>0.5</v>
      </c>
      <c r="N99" s="214">
        <v>0.5</v>
      </c>
      <c r="O99" s="214">
        <v>0</v>
      </c>
      <c r="P99" s="214">
        <v>1</v>
      </c>
      <c r="Q99" s="214">
        <v>0</v>
      </c>
      <c r="R99" s="214">
        <v>0.2</v>
      </c>
      <c r="S99" s="214">
        <v>0</v>
      </c>
      <c r="T99" s="215">
        <v>0.6</v>
      </c>
      <c r="U99" s="34"/>
      <c r="V99" s="34"/>
    </row>
    <row r="100" spans="1:22" x14ac:dyDescent="0.2">
      <c r="A100" s="81">
        <v>95</v>
      </c>
      <c r="B100" s="84" t="str">
        <f t="shared" si="3"/>
        <v>Israel</v>
      </c>
      <c r="C100" s="84" t="str">
        <f t="shared" si="4"/>
        <v>ISR</v>
      </c>
      <c r="D100" s="214">
        <f t="shared" si="5"/>
        <v>0.34166666666666662</v>
      </c>
      <c r="E100" s="81" t="s">
        <v>161</v>
      </c>
      <c r="F100" s="84" t="s">
        <v>160</v>
      </c>
      <c r="G100" s="216">
        <v>8.3333333333333301E-2</v>
      </c>
      <c r="H100" s="214">
        <v>0.6</v>
      </c>
      <c r="I100" s="214">
        <v>0</v>
      </c>
      <c r="J100" s="214">
        <v>0.5</v>
      </c>
      <c r="K100" s="214">
        <v>0</v>
      </c>
      <c r="L100" s="214">
        <v>1</v>
      </c>
      <c r="M100" s="214">
        <v>0.5</v>
      </c>
      <c r="N100" s="214">
        <v>0.5</v>
      </c>
      <c r="O100" s="214">
        <v>0</v>
      </c>
      <c r="P100" s="214">
        <v>1</v>
      </c>
      <c r="Q100" s="214">
        <v>0</v>
      </c>
      <c r="R100" s="214">
        <v>0.4</v>
      </c>
      <c r="S100" s="214">
        <v>0</v>
      </c>
      <c r="T100" s="215">
        <v>0.2</v>
      </c>
      <c r="U100" s="34"/>
      <c r="V100" s="34"/>
    </row>
    <row r="101" spans="1:22" x14ac:dyDescent="0.2">
      <c r="A101" s="81">
        <v>96</v>
      </c>
      <c r="B101" s="84" t="str">
        <f t="shared" si="3"/>
        <v>Italy</v>
      </c>
      <c r="C101" s="84" t="str">
        <f t="shared" si="4"/>
        <v>ITA</v>
      </c>
      <c r="D101" s="214">
        <f t="shared" si="5"/>
        <v>0.34166666666666662</v>
      </c>
      <c r="E101" s="81" t="s">
        <v>163</v>
      </c>
      <c r="F101" s="84" t="s">
        <v>162</v>
      </c>
      <c r="G101" s="216">
        <v>8.3333333333333301E-2</v>
      </c>
      <c r="H101" s="214">
        <v>0.6</v>
      </c>
      <c r="I101" s="214">
        <v>0</v>
      </c>
      <c r="J101" s="214">
        <v>0.5</v>
      </c>
      <c r="K101" s="214">
        <v>0</v>
      </c>
      <c r="L101" s="214">
        <v>1</v>
      </c>
      <c r="M101" s="214">
        <v>0.5</v>
      </c>
      <c r="N101" s="214">
        <v>0.5</v>
      </c>
      <c r="O101" s="214">
        <v>0</v>
      </c>
      <c r="P101" s="214">
        <v>1</v>
      </c>
      <c r="Q101" s="214">
        <v>0</v>
      </c>
      <c r="R101" s="214">
        <v>0.2</v>
      </c>
      <c r="S101" s="214">
        <v>0</v>
      </c>
      <c r="T101" s="215">
        <v>0.4</v>
      </c>
      <c r="U101" s="34"/>
      <c r="V101" s="34"/>
    </row>
    <row r="102" spans="1:22" x14ac:dyDescent="0.2">
      <c r="A102" s="81">
        <v>97</v>
      </c>
      <c r="B102" s="84" t="str">
        <f t="shared" si="3"/>
        <v>Jamaica</v>
      </c>
      <c r="C102" s="84" t="str">
        <f t="shared" si="4"/>
        <v>JAM</v>
      </c>
      <c r="D102" s="214">
        <f t="shared" si="5"/>
        <v>0.38333333333333347</v>
      </c>
      <c r="E102" s="81" t="s">
        <v>165</v>
      </c>
      <c r="F102" s="84" t="s">
        <v>164</v>
      </c>
      <c r="G102" s="216">
        <v>0.16666666666666699</v>
      </c>
      <c r="H102" s="214">
        <v>0.6</v>
      </c>
      <c r="I102" s="214">
        <v>0</v>
      </c>
      <c r="J102" s="214">
        <v>0.5</v>
      </c>
      <c r="K102" s="214">
        <v>0.5</v>
      </c>
      <c r="L102" s="214">
        <v>1</v>
      </c>
      <c r="M102" s="214">
        <v>0.5</v>
      </c>
      <c r="N102" s="214">
        <v>0.5</v>
      </c>
      <c r="O102" s="214">
        <v>0</v>
      </c>
      <c r="P102" s="214">
        <v>1</v>
      </c>
      <c r="Q102" s="214">
        <v>0</v>
      </c>
      <c r="R102" s="214">
        <v>0.4</v>
      </c>
      <c r="S102" s="214">
        <v>0</v>
      </c>
      <c r="T102" s="215">
        <v>0.2</v>
      </c>
      <c r="U102" s="34"/>
      <c r="V102" s="34"/>
    </row>
    <row r="103" spans="1:22" x14ac:dyDescent="0.2">
      <c r="A103" s="81">
        <v>98</v>
      </c>
      <c r="B103" s="84" t="str">
        <f t="shared" si="3"/>
        <v>Jordan</v>
      </c>
      <c r="C103" s="84" t="str">
        <f t="shared" si="4"/>
        <v>JOR</v>
      </c>
      <c r="D103" s="214">
        <f t="shared" si="5"/>
        <v>0.33750000000000013</v>
      </c>
      <c r="E103" s="81" t="s">
        <v>167</v>
      </c>
      <c r="F103" s="84" t="s">
        <v>166</v>
      </c>
      <c r="G103" s="216">
        <v>8.3333333333333301E-2</v>
      </c>
      <c r="H103" s="214">
        <v>0.59166666666666701</v>
      </c>
      <c r="I103" s="214">
        <v>0</v>
      </c>
      <c r="J103" s="214">
        <v>0.5</v>
      </c>
      <c r="K103" s="214">
        <v>0</v>
      </c>
      <c r="L103" s="214">
        <v>1</v>
      </c>
      <c r="M103" s="214">
        <v>0.5</v>
      </c>
      <c r="N103" s="214">
        <v>0.5</v>
      </c>
      <c r="O103" s="214">
        <v>0</v>
      </c>
      <c r="P103" s="214">
        <v>0.75</v>
      </c>
      <c r="Q103" s="214">
        <v>0</v>
      </c>
      <c r="R103" s="214">
        <v>0.4</v>
      </c>
      <c r="S103" s="214">
        <v>0</v>
      </c>
      <c r="T103" s="215">
        <v>0.4</v>
      </c>
      <c r="U103" s="34"/>
      <c r="V103" s="34"/>
    </row>
    <row r="104" spans="1:22" x14ac:dyDescent="0.2">
      <c r="A104" s="81">
        <v>99</v>
      </c>
      <c r="B104" s="84" t="str">
        <f t="shared" si="3"/>
        <v>Japan</v>
      </c>
      <c r="C104" s="84" t="str">
        <f t="shared" si="4"/>
        <v>JPN</v>
      </c>
      <c r="D104" s="214">
        <f t="shared" si="5"/>
        <v>0.37500000000000011</v>
      </c>
      <c r="E104" s="81" t="s">
        <v>169</v>
      </c>
      <c r="F104" s="84" t="s">
        <v>168</v>
      </c>
      <c r="G104" s="216">
        <v>8.3333333333333301E-2</v>
      </c>
      <c r="H104" s="214">
        <v>0.66666666666666696</v>
      </c>
      <c r="I104" s="214">
        <v>0</v>
      </c>
      <c r="J104" s="214">
        <v>0.5</v>
      </c>
      <c r="K104" s="214">
        <v>0</v>
      </c>
      <c r="L104" s="214">
        <v>1</v>
      </c>
      <c r="M104" s="214">
        <v>0.5</v>
      </c>
      <c r="N104" s="214">
        <v>0.5</v>
      </c>
      <c r="O104" s="214">
        <v>0</v>
      </c>
      <c r="P104" s="214">
        <v>1</v>
      </c>
      <c r="Q104" s="214">
        <v>0</v>
      </c>
      <c r="R104" s="214">
        <v>0.4</v>
      </c>
      <c r="S104" s="214">
        <v>0</v>
      </c>
      <c r="T104" s="215">
        <v>0.6</v>
      </c>
      <c r="U104" s="34"/>
      <c r="V104" s="34"/>
    </row>
    <row r="105" spans="1:22" x14ac:dyDescent="0.2">
      <c r="A105" s="81">
        <v>100</v>
      </c>
      <c r="B105" s="84" t="str">
        <f t="shared" si="3"/>
        <v>Kazakhstan</v>
      </c>
      <c r="C105" s="84" t="str">
        <f t="shared" si="4"/>
        <v>KAZ</v>
      </c>
      <c r="D105" s="214">
        <f t="shared" si="5"/>
        <v>0.33750000000000013</v>
      </c>
      <c r="E105" s="81" t="s">
        <v>171</v>
      </c>
      <c r="F105" s="84" t="s">
        <v>170</v>
      </c>
      <c r="G105" s="216">
        <v>8.3333333333333301E-2</v>
      </c>
      <c r="H105" s="214">
        <v>0.59166666666666701</v>
      </c>
      <c r="I105" s="214">
        <v>0</v>
      </c>
      <c r="J105" s="214">
        <v>0.5</v>
      </c>
      <c r="K105" s="214">
        <v>0</v>
      </c>
      <c r="L105" s="214">
        <v>1</v>
      </c>
      <c r="M105" s="214">
        <v>0.5</v>
      </c>
      <c r="N105" s="214">
        <v>0.5</v>
      </c>
      <c r="O105" s="214">
        <v>0</v>
      </c>
      <c r="P105" s="214">
        <v>0.75</v>
      </c>
      <c r="Q105" s="214">
        <v>0</v>
      </c>
      <c r="R105" s="214">
        <v>0.4</v>
      </c>
      <c r="S105" s="214">
        <v>0</v>
      </c>
      <c r="T105" s="215">
        <v>0.4</v>
      </c>
      <c r="U105" s="34"/>
      <c r="V105" s="34"/>
    </row>
    <row r="106" spans="1:22" x14ac:dyDescent="0.2">
      <c r="A106" s="81">
        <v>101</v>
      </c>
      <c r="B106" s="84" t="str">
        <f t="shared" si="3"/>
        <v>Kenya</v>
      </c>
      <c r="C106" s="84" t="str">
        <f t="shared" si="4"/>
        <v>KEN</v>
      </c>
      <c r="D106" s="214">
        <f t="shared" si="5"/>
        <v>0.13055555555555551</v>
      </c>
      <c r="E106" s="81" t="s">
        <v>173</v>
      </c>
      <c r="F106" s="84" t="s">
        <v>172</v>
      </c>
      <c r="G106" s="216">
        <v>0</v>
      </c>
      <c r="H106" s="214">
        <v>0.26111111111111102</v>
      </c>
      <c r="I106" s="214">
        <v>0</v>
      </c>
      <c r="J106" s="214">
        <v>0</v>
      </c>
      <c r="K106" s="214">
        <v>0</v>
      </c>
      <c r="L106" s="214">
        <v>0.66666666666666696</v>
      </c>
      <c r="M106" s="214">
        <v>0</v>
      </c>
      <c r="N106" s="214">
        <v>0</v>
      </c>
      <c r="O106" s="214">
        <v>0</v>
      </c>
      <c r="P106" s="214">
        <v>0.5</v>
      </c>
      <c r="Q106" s="214">
        <v>0</v>
      </c>
      <c r="R106" s="214">
        <v>0.2</v>
      </c>
      <c r="S106" s="214">
        <v>0</v>
      </c>
      <c r="T106" s="215">
        <v>0.2</v>
      </c>
      <c r="U106" s="34"/>
      <c r="V106" s="34"/>
    </row>
    <row r="107" spans="1:22" x14ac:dyDescent="0.2">
      <c r="A107" s="81">
        <v>102</v>
      </c>
      <c r="B107" s="84" t="str">
        <f t="shared" si="3"/>
        <v>Kyrgyz Republic</v>
      </c>
      <c r="C107" s="84" t="str">
        <f t="shared" si="4"/>
        <v>KGZ</v>
      </c>
      <c r="D107" s="214">
        <f t="shared" si="5"/>
        <v>0.32083333333333347</v>
      </c>
      <c r="E107" s="81" t="s">
        <v>174</v>
      </c>
      <c r="F107" s="84" t="s">
        <v>742</v>
      </c>
      <c r="G107" s="216">
        <v>0.16666666666666699</v>
      </c>
      <c r="H107" s="214">
        <v>0.47499999999999998</v>
      </c>
      <c r="I107" s="214">
        <v>0</v>
      </c>
      <c r="J107" s="214">
        <v>0</v>
      </c>
      <c r="K107" s="214">
        <v>0.5</v>
      </c>
      <c r="L107" s="214">
        <v>1</v>
      </c>
      <c r="M107" s="214">
        <v>0.5</v>
      </c>
      <c r="N107" s="214">
        <v>0.5</v>
      </c>
      <c r="O107" s="214">
        <v>0</v>
      </c>
      <c r="P107" s="214">
        <v>0.75</v>
      </c>
      <c r="Q107" s="214">
        <v>0</v>
      </c>
      <c r="R107" s="214">
        <v>0.4</v>
      </c>
      <c r="S107" s="214">
        <v>0</v>
      </c>
      <c r="T107" s="215">
        <v>0.2</v>
      </c>
      <c r="U107" s="34"/>
      <c r="V107" s="34"/>
    </row>
    <row r="108" spans="1:22" x14ac:dyDescent="0.2">
      <c r="A108" s="81">
        <v>103</v>
      </c>
      <c r="B108" s="84" t="str">
        <f t="shared" si="3"/>
        <v>Cambodia</v>
      </c>
      <c r="C108" s="84" t="str">
        <f t="shared" si="4"/>
        <v>KHM</v>
      </c>
      <c r="D108" s="214">
        <f t="shared" si="5"/>
        <v>0.35833333333333311</v>
      </c>
      <c r="E108" s="81" t="s">
        <v>176</v>
      </c>
      <c r="F108" s="84" t="s">
        <v>175</v>
      </c>
      <c r="G108" s="216">
        <v>8.3333333333333301E-2</v>
      </c>
      <c r="H108" s="214">
        <v>0.63333333333333297</v>
      </c>
      <c r="I108" s="214">
        <v>0</v>
      </c>
      <c r="J108" s="214">
        <v>0.5</v>
      </c>
      <c r="K108" s="214">
        <v>0</v>
      </c>
      <c r="L108" s="214">
        <v>1</v>
      </c>
      <c r="M108" s="214">
        <v>0.5</v>
      </c>
      <c r="N108" s="214">
        <v>0.5</v>
      </c>
      <c r="O108" s="214">
        <v>0</v>
      </c>
      <c r="P108" s="214">
        <v>1</v>
      </c>
      <c r="Q108" s="214">
        <v>0</v>
      </c>
      <c r="R108" s="214">
        <v>0.2</v>
      </c>
      <c r="S108" s="214">
        <v>0</v>
      </c>
      <c r="T108" s="215">
        <v>0.6</v>
      </c>
      <c r="U108" s="34"/>
      <c r="V108" s="34"/>
    </row>
    <row r="109" spans="1:22" x14ac:dyDescent="0.2">
      <c r="A109" s="81">
        <v>104</v>
      </c>
      <c r="B109" s="84" t="str">
        <f t="shared" si="3"/>
        <v>Kiribati</v>
      </c>
      <c r="C109" s="84" t="str">
        <f t="shared" si="4"/>
        <v>KIR</v>
      </c>
      <c r="D109" s="214">
        <f t="shared" si="5"/>
        <v>0.55833333333333302</v>
      </c>
      <c r="E109" s="81" t="s">
        <v>178</v>
      </c>
      <c r="F109" s="84" t="s">
        <v>177</v>
      </c>
      <c r="G109" s="216">
        <v>0.33333333333333298</v>
      </c>
      <c r="H109" s="214">
        <v>0.78333333333333299</v>
      </c>
      <c r="I109" s="214">
        <v>0</v>
      </c>
      <c r="J109" s="214">
        <v>0.5</v>
      </c>
      <c r="K109" s="214">
        <v>0.5</v>
      </c>
      <c r="L109" s="214">
        <v>1</v>
      </c>
      <c r="M109" s="214">
        <v>1</v>
      </c>
      <c r="N109" s="214">
        <v>1</v>
      </c>
      <c r="O109" s="214">
        <v>0</v>
      </c>
      <c r="P109" s="214">
        <v>1</v>
      </c>
      <c r="Q109" s="214">
        <v>0</v>
      </c>
      <c r="R109" s="214">
        <v>0.4</v>
      </c>
      <c r="S109" s="214">
        <v>0.5</v>
      </c>
      <c r="T109" s="215">
        <v>0.8</v>
      </c>
      <c r="U109" s="34"/>
      <c r="V109" s="34"/>
    </row>
    <row r="110" spans="1:22" x14ac:dyDescent="0.2">
      <c r="A110" s="81">
        <v>105</v>
      </c>
      <c r="B110" s="84" t="str">
        <f t="shared" si="3"/>
        <v>St. Kitts and Nevis</v>
      </c>
      <c r="C110" s="84" t="str">
        <f t="shared" si="4"/>
        <v>KNA</v>
      </c>
      <c r="D110" s="214">
        <f t="shared" si="5"/>
        <v>0.57499999999999996</v>
      </c>
      <c r="E110" s="81" t="s">
        <v>179</v>
      </c>
      <c r="F110" s="84" t="s">
        <v>743</v>
      </c>
      <c r="G110" s="216">
        <v>0.33333333333333298</v>
      </c>
      <c r="H110" s="214">
        <v>0.81666666666666698</v>
      </c>
      <c r="I110" s="214">
        <v>0</v>
      </c>
      <c r="J110" s="214">
        <v>0.5</v>
      </c>
      <c r="K110" s="214">
        <v>0.5</v>
      </c>
      <c r="L110" s="214">
        <v>1</v>
      </c>
      <c r="M110" s="214">
        <v>1</v>
      </c>
      <c r="N110" s="214">
        <v>1</v>
      </c>
      <c r="O110" s="214">
        <v>0</v>
      </c>
      <c r="P110" s="214">
        <v>1</v>
      </c>
      <c r="Q110" s="214">
        <v>0</v>
      </c>
      <c r="R110" s="214">
        <v>0.6</v>
      </c>
      <c r="S110" s="214">
        <v>0.5</v>
      </c>
      <c r="T110" s="215">
        <v>0.8</v>
      </c>
      <c r="U110" s="34"/>
      <c r="V110" s="34"/>
    </row>
    <row r="111" spans="1:22" x14ac:dyDescent="0.2">
      <c r="A111" s="81">
        <v>106</v>
      </c>
      <c r="B111" s="84" t="str">
        <f t="shared" si="3"/>
        <v>Korea, Rep.</v>
      </c>
      <c r="C111" s="84" t="str">
        <f t="shared" si="4"/>
        <v>KOR</v>
      </c>
      <c r="D111" s="214">
        <f t="shared" si="5"/>
        <v>0.37500000000000011</v>
      </c>
      <c r="E111" s="81" t="s">
        <v>180</v>
      </c>
      <c r="F111" s="84" t="s">
        <v>744</v>
      </c>
      <c r="G111" s="216">
        <v>8.3333333333333301E-2</v>
      </c>
      <c r="H111" s="214">
        <v>0.66666666666666696</v>
      </c>
      <c r="I111" s="214">
        <v>0</v>
      </c>
      <c r="J111" s="214">
        <v>0.5</v>
      </c>
      <c r="K111" s="214">
        <v>0</v>
      </c>
      <c r="L111" s="214">
        <v>1</v>
      </c>
      <c r="M111" s="214">
        <v>0.5</v>
      </c>
      <c r="N111" s="214">
        <v>0.5</v>
      </c>
      <c r="O111" s="214">
        <v>0</v>
      </c>
      <c r="P111" s="214">
        <v>1</v>
      </c>
      <c r="Q111" s="214">
        <v>0</v>
      </c>
      <c r="R111" s="214">
        <v>0.4</v>
      </c>
      <c r="S111" s="214">
        <v>0</v>
      </c>
      <c r="T111" s="215">
        <v>0.6</v>
      </c>
      <c r="U111" s="34"/>
      <c r="V111" s="34"/>
    </row>
    <row r="112" spans="1:22" x14ac:dyDescent="0.2">
      <c r="A112" s="81">
        <v>107</v>
      </c>
      <c r="B112" s="84" t="str">
        <f t="shared" si="3"/>
        <v>Kuwait</v>
      </c>
      <c r="C112" s="84" t="str">
        <f t="shared" si="4"/>
        <v>KWT</v>
      </c>
      <c r="D112" s="214">
        <f t="shared" si="5"/>
        <v>0.37500000000000011</v>
      </c>
      <c r="E112" s="81" t="s">
        <v>182</v>
      </c>
      <c r="F112" s="84" t="s">
        <v>181</v>
      </c>
      <c r="G112" s="216">
        <v>8.3333333333333301E-2</v>
      </c>
      <c r="H112" s="214">
        <v>0.66666666666666696</v>
      </c>
      <c r="I112" s="214">
        <v>0</v>
      </c>
      <c r="J112" s="214">
        <v>0.5</v>
      </c>
      <c r="K112" s="214">
        <v>0</v>
      </c>
      <c r="L112" s="214">
        <v>1</v>
      </c>
      <c r="M112" s="214">
        <v>0.5</v>
      </c>
      <c r="N112" s="214">
        <v>0.5</v>
      </c>
      <c r="O112" s="214">
        <v>0</v>
      </c>
      <c r="P112" s="214">
        <v>1</v>
      </c>
      <c r="Q112" s="214">
        <v>0</v>
      </c>
      <c r="R112" s="214">
        <v>0.4</v>
      </c>
      <c r="S112" s="214">
        <v>0</v>
      </c>
      <c r="T112" s="215">
        <v>0.6</v>
      </c>
      <c r="U112" s="34"/>
      <c r="V112" s="34"/>
    </row>
    <row r="113" spans="1:22" x14ac:dyDescent="0.2">
      <c r="A113" s="81">
        <v>108</v>
      </c>
      <c r="B113" s="84" t="str">
        <f t="shared" si="3"/>
        <v>Lao PDR</v>
      </c>
      <c r="C113" s="84" t="str">
        <f t="shared" si="4"/>
        <v>LAO</v>
      </c>
      <c r="D113" s="214">
        <f t="shared" si="5"/>
        <v>0.30972222222222212</v>
      </c>
      <c r="E113" s="81" t="s">
        <v>184</v>
      </c>
      <c r="F113" s="84" t="s">
        <v>183</v>
      </c>
      <c r="G113" s="216">
        <v>8.3333333333333301E-2</v>
      </c>
      <c r="H113" s="214">
        <v>0.53611111111111098</v>
      </c>
      <c r="I113" s="214">
        <v>0</v>
      </c>
      <c r="J113" s="214">
        <v>0.5</v>
      </c>
      <c r="K113" s="214">
        <v>0</v>
      </c>
      <c r="L113" s="214">
        <v>0.66666666666666696</v>
      </c>
      <c r="M113" s="214">
        <v>0.5</v>
      </c>
      <c r="N113" s="214">
        <v>0.5</v>
      </c>
      <c r="O113" s="214">
        <v>0</v>
      </c>
      <c r="P113" s="214">
        <v>0.75</v>
      </c>
      <c r="Q113" s="214">
        <v>0</v>
      </c>
      <c r="R113" s="214">
        <v>0.2</v>
      </c>
      <c r="S113" s="214">
        <v>0</v>
      </c>
      <c r="T113" s="215">
        <v>0.6</v>
      </c>
      <c r="U113" s="34"/>
      <c r="V113" s="34"/>
    </row>
    <row r="114" spans="1:22" x14ac:dyDescent="0.2">
      <c r="A114" s="81">
        <v>109</v>
      </c>
      <c r="B114" s="84" t="str">
        <f t="shared" si="3"/>
        <v>Lebanon</v>
      </c>
      <c r="C114" s="84" t="str">
        <f t="shared" si="4"/>
        <v>LBN</v>
      </c>
      <c r="D114" s="214">
        <f t="shared" si="5"/>
        <v>0.19305555555555565</v>
      </c>
      <c r="E114" s="81" t="s">
        <v>186</v>
      </c>
      <c r="F114" s="84" t="s">
        <v>185</v>
      </c>
      <c r="G114" s="216">
        <v>8.3333333333333301E-2</v>
      </c>
      <c r="H114" s="214">
        <v>0.30277777777777798</v>
      </c>
      <c r="I114" s="214">
        <v>0</v>
      </c>
      <c r="J114" s="214">
        <v>0</v>
      </c>
      <c r="K114" s="214">
        <v>0.5</v>
      </c>
      <c r="L114" s="214">
        <v>0.66666666666666696</v>
      </c>
      <c r="M114" s="214">
        <v>0</v>
      </c>
      <c r="N114" s="214">
        <v>0</v>
      </c>
      <c r="O114" s="214">
        <v>0</v>
      </c>
      <c r="P114" s="214">
        <v>0.75</v>
      </c>
      <c r="Q114" s="214">
        <v>0</v>
      </c>
      <c r="R114" s="214">
        <v>0.4</v>
      </c>
      <c r="S114" s="214">
        <v>0</v>
      </c>
      <c r="T114" s="215">
        <v>0</v>
      </c>
      <c r="U114" s="34"/>
      <c r="V114" s="34"/>
    </row>
    <row r="115" spans="1:22" x14ac:dyDescent="0.2">
      <c r="A115" s="81">
        <v>110</v>
      </c>
      <c r="B115" s="84" t="str">
        <f t="shared" si="3"/>
        <v>Liberia</v>
      </c>
      <c r="C115" s="84" t="str">
        <f t="shared" si="4"/>
        <v>LBR</v>
      </c>
      <c r="D115" s="214">
        <f t="shared" si="5"/>
        <v>0.33472222222222248</v>
      </c>
      <c r="E115" s="81" t="s">
        <v>188</v>
      </c>
      <c r="F115" s="84" t="s">
        <v>187</v>
      </c>
      <c r="G115" s="216">
        <v>0.16666666666666699</v>
      </c>
      <c r="H115" s="214">
        <v>0.50277777777777799</v>
      </c>
      <c r="I115" s="214">
        <v>0</v>
      </c>
      <c r="J115" s="214">
        <v>0.5</v>
      </c>
      <c r="K115" s="214">
        <v>0.5</v>
      </c>
      <c r="L115" s="214">
        <v>0.66666666666666696</v>
      </c>
      <c r="M115" s="214">
        <v>0.5</v>
      </c>
      <c r="N115" s="214">
        <v>0.5</v>
      </c>
      <c r="O115" s="214">
        <v>0</v>
      </c>
      <c r="P115" s="214">
        <v>0.75</v>
      </c>
      <c r="Q115" s="214">
        <v>0</v>
      </c>
      <c r="R115" s="214">
        <v>0.4</v>
      </c>
      <c r="S115" s="214">
        <v>0</v>
      </c>
      <c r="T115" s="215">
        <v>0.2</v>
      </c>
      <c r="U115" s="34"/>
      <c r="V115" s="34"/>
    </row>
    <row r="116" spans="1:22" x14ac:dyDescent="0.2">
      <c r="A116" s="81">
        <v>111</v>
      </c>
      <c r="B116" s="84" t="str">
        <f t="shared" si="3"/>
        <v>Libya</v>
      </c>
      <c r="C116" s="84" t="str">
        <f t="shared" si="4"/>
        <v>LBY</v>
      </c>
      <c r="D116" s="214">
        <f t="shared" si="5"/>
        <v>0.36666666666666697</v>
      </c>
      <c r="E116" s="81" t="s">
        <v>190</v>
      </c>
      <c r="F116" s="84" t="s">
        <v>189</v>
      </c>
      <c r="G116" s="216">
        <v>0.16666666666666699</v>
      </c>
      <c r="H116" s="214">
        <v>0.56666666666666698</v>
      </c>
      <c r="I116" s="214">
        <v>0</v>
      </c>
      <c r="J116" s="214">
        <v>0.5</v>
      </c>
      <c r="K116" s="214">
        <v>0.5</v>
      </c>
      <c r="L116" s="214">
        <v>1</v>
      </c>
      <c r="M116" s="214">
        <v>0.5</v>
      </c>
      <c r="N116" s="214">
        <v>0.5</v>
      </c>
      <c r="O116" s="214">
        <v>0</v>
      </c>
      <c r="P116" s="214">
        <v>1</v>
      </c>
      <c r="Q116" s="214">
        <v>0</v>
      </c>
      <c r="R116" s="214">
        <v>0.2</v>
      </c>
      <c r="S116" s="214">
        <v>0</v>
      </c>
      <c r="T116" s="215">
        <v>0.2</v>
      </c>
      <c r="U116" s="34"/>
      <c r="V116" s="34"/>
    </row>
    <row r="117" spans="1:22" x14ac:dyDescent="0.2">
      <c r="A117" s="81">
        <v>112</v>
      </c>
      <c r="B117" s="84" t="str">
        <f t="shared" si="3"/>
        <v>St. Lucia</v>
      </c>
      <c r="C117" s="84" t="str">
        <f t="shared" si="4"/>
        <v>LCA</v>
      </c>
      <c r="D117" s="214">
        <f t="shared" si="5"/>
        <v>0.57916666666666705</v>
      </c>
      <c r="E117" s="81" t="s">
        <v>191</v>
      </c>
      <c r="F117" s="84" t="s">
        <v>531</v>
      </c>
      <c r="G117" s="216">
        <v>0.41666666666666702</v>
      </c>
      <c r="H117" s="214">
        <v>0.74166666666666703</v>
      </c>
      <c r="I117" s="214">
        <v>0</v>
      </c>
      <c r="J117" s="214">
        <v>0.5</v>
      </c>
      <c r="K117" s="214">
        <v>1</v>
      </c>
      <c r="L117" s="214">
        <v>1</v>
      </c>
      <c r="M117" s="214">
        <v>1</v>
      </c>
      <c r="N117" s="214">
        <v>1</v>
      </c>
      <c r="O117" s="214">
        <v>0</v>
      </c>
      <c r="P117" s="214">
        <v>0.75</v>
      </c>
      <c r="Q117" s="214">
        <v>0</v>
      </c>
      <c r="R117" s="214">
        <v>0.4</v>
      </c>
      <c r="S117" s="214">
        <v>0.5</v>
      </c>
      <c r="T117" s="215">
        <v>0.8</v>
      </c>
      <c r="U117" s="34"/>
      <c r="V117" s="34"/>
    </row>
    <row r="118" spans="1:22" x14ac:dyDescent="0.2">
      <c r="A118" s="81">
        <v>113</v>
      </c>
      <c r="B118" s="84" t="str">
        <f t="shared" si="3"/>
        <v>Liechtenstein</v>
      </c>
      <c r="C118" s="84" t="str">
        <f t="shared" si="4"/>
        <v>LIE</v>
      </c>
      <c r="D118" s="214">
        <f t="shared" si="5"/>
        <v>0.5</v>
      </c>
      <c r="E118" s="81" t="s">
        <v>193</v>
      </c>
      <c r="F118" s="84" t="s">
        <v>192</v>
      </c>
      <c r="G118" s="216">
        <v>0.33333333333333298</v>
      </c>
      <c r="H118" s="214">
        <v>0.66666666666666696</v>
      </c>
      <c r="I118" s="214">
        <v>0</v>
      </c>
      <c r="J118" s="214">
        <v>0.5</v>
      </c>
      <c r="K118" s="214">
        <v>1</v>
      </c>
      <c r="L118" s="214">
        <v>1</v>
      </c>
      <c r="M118" s="214">
        <v>0.5</v>
      </c>
      <c r="N118" s="214">
        <v>0.5</v>
      </c>
      <c r="O118" s="214">
        <v>0</v>
      </c>
      <c r="P118" s="214">
        <v>1</v>
      </c>
      <c r="Q118" s="214">
        <v>0</v>
      </c>
      <c r="R118" s="214">
        <v>0.4</v>
      </c>
      <c r="S118" s="214">
        <v>0.5</v>
      </c>
      <c r="T118" s="215">
        <v>0.6</v>
      </c>
      <c r="U118" s="34"/>
      <c r="V118" s="34"/>
    </row>
    <row r="119" spans="1:22" x14ac:dyDescent="0.2">
      <c r="A119" s="81">
        <v>114</v>
      </c>
      <c r="B119" s="84" t="str">
        <f t="shared" si="3"/>
        <v>Sri Lanka</v>
      </c>
      <c r="C119" s="84" t="str">
        <f t="shared" si="4"/>
        <v>LKA</v>
      </c>
      <c r="D119" s="214">
        <f t="shared" si="5"/>
        <v>0.20833333333333351</v>
      </c>
      <c r="E119" s="81" t="s">
        <v>195</v>
      </c>
      <c r="F119" s="84" t="s">
        <v>194</v>
      </c>
      <c r="G119" s="216">
        <v>0</v>
      </c>
      <c r="H119" s="214">
        <v>0.41666666666666702</v>
      </c>
      <c r="I119" s="214">
        <v>0</v>
      </c>
      <c r="J119" s="214">
        <v>0</v>
      </c>
      <c r="K119" s="214">
        <v>0</v>
      </c>
      <c r="L119" s="214">
        <v>1</v>
      </c>
      <c r="M119" s="214">
        <v>0</v>
      </c>
      <c r="N119" s="214">
        <v>0</v>
      </c>
      <c r="O119" s="214">
        <v>0</v>
      </c>
      <c r="P119" s="214">
        <v>0.5</v>
      </c>
      <c r="Q119" s="214">
        <v>0</v>
      </c>
      <c r="R119" s="214">
        <v>0.6</v>
      </c>
      <c r="S119" s="214">
        <v>0</v>
      </c>
      <c r="T119" s="215">
        <v>0.4</v>
      </c>
      <c r="U119" s="34"/>
      <c r="V119" s="34"/>
    </row>
    <row r="120" spans="1:22" x14ac:dyDescent="0.2">
      <c r="A120" s="81">
        <v>115</v>
      </c>
      <c r="B120" s="84" t="str">
        <f t="shared" si="3"/>
        <v>Lesotho</v>
      </c>
      <c r="C120" s="84" t="str">
        <f t="shared" si="4"/>
        <v>LSO</v>
      </c>
      <c r="D120" s="214">
        <f t="shared" si="5"/>
        <v>0.27916666666666662</v>
      </c>
      <c r="E120" s="81" t="s">
        <v>197</v>
      </c>
      <c r="F120" s="84" t="s">
        <v>196</v>
      </c>
      <c r="G120" s="216">
        <v>8.3333333333333301E-2</v>
      </c>
      <c r="H120" s="214">
        <v>0.47499999999999998</v>
      </c>
      <c r="I120" s="214">
        <v>0</v>
      </c>
      <c r="J120" s="214">
        <v>0.5</v>
      </c>
      <c r="K120" s="214">
        <v>0.5</v>
      </c>
      <c r="L120" s="214">
        <v>1</v>
      </c>
      <c r="M120" s="214">
        <v>0</v>
      </c>
      <c r="N120" s="214">
        <v>0</v>
      </c>
      <c r="O120" s="214">
        <v>0</v>
      </c>
      <c r="P120" s="214">
        <v>0.75</v>
      </c>
      <c r="Q120" s="214">
        <v>0</v>
      </c>
      <c r="R120" s="214">
        <v>0.4</v>
      </c>
      <c r="S120" s="214">
        <v>0</v>
      </c>
      <c r="T120" s="215">
        <v>0.2</v>
      </c>
      <c r="U120" s="34"/>
      <c r="V120" s="34"/>
    </row>
    <row r="121" spans="1:22" x14ac:dyDescent="0.2">
      <c r="A121" s="81">
        <v>116</v>
      </c>
      <c r="B121" s="84" t="str">
        <f t="shared" si="3"/>
        <v>Lithuania</v>
      </c>
      <c r="C121" s="84" t="str">
        <f t="shared" si="4"/>
        <v>LTU</v>
      </c>
      <c r="D121" s="214">
        <f t="shared" si="5"/>
        <v>0.39999999999999997</v>
      </c>
      <c r="E121" s="81" t="s">
        <v>199</v>
      </c>
      <c r="F121" s="84" t="s">
        <v>198</v>
      </c>
      <c r="G121" s="216">
        <v>0.16666666666666699</v>
      </c>
      <c r="H121" s="214">
        <v>0.63333333333333297</v>
      </c>
      <c r="I121" s="214">
        <v>0</v>
      </c>
      <c r="J121" s="214">
        <v>0.5</v>
      </c>
      <c r="K121" s="214">
        <v>0.5</v>
      </c>
      <c r="L121" s="214">
        <v>1</v>
      </c>
      <c r="M121" s="214">
        <v>0.5</v>
      </c>
      <c r="N121" s="214">
        <v>0.5</v>
      </c>
      <c r="O121" s="214">
        <v>0</v>
      </c>
      <c r="P121" s="214">
        <v>1</v>
      </c>
      <c r="Q121" s="214">
        <v>0</v>
      </c>
      <c r="R121" s="214">
        <v>0.2</v>
      </c>
      <c r="S121" s="214">
        <v>0</v>
      </c>
      <c r="T121" s="215">
        <v>0.6</v>
      </c>
      <c r="U121" s="34"/>
      <c r="V121" s="34"/>
    </row>
    <row r="122" spans="1:22" x14ac:dyDescent="0.2">
      <c r="A122" s="81">
        <v>117</v>
      </c>
      <c r="B122" s="84" t="str">
        <f t="shared" si="3"/>
        <v>Luxembourg</v>
      </c>
      <c r="C122" s="84" t="str">
        <f t="shared" si="4"/>
        <v>LUX</v>
      </c>
      <c r="D122" s="214">
        <f t="shared" si="5"/>
        <v>0.41666666666666696</v>
      </c>
      <c r="E122" s="81" t="s">
        <v>201</v>
      </c>
      <c r="F122" s="84" t="s">
        <v>200</v>
      </c>
      <c r="G122" s="216">
        <v>0.16666666666666699</v>
      </c>
      <c r="H122" s="214">
        <v>0.66666666666666696</v>
      </c>
      <c r="I122" s="214">
        <v>0</v>
      </c>
      <c r="J122" s="214">
        <v>0.5</v>
      </c>
      <c r="K122" s="214">
        <v>0.5</v>
      </c>
      <c r="L122" s="214">
        <v>1</v>
      </c>
      <c r="M122" s="214">
        <v>0.5</v>
      </c>
      <c r="N122" s="214">
        <v>0.5</v>
      </c>
      <c r="O122" s="214">
        <v>0</v>
      </c>
      <c r="P122" s="214">
        <v>1</v>
      </c>
      <c r="Q122" s="214">
        <v>0</v>
      </c>
      <c r="R122" s="214">
        <v>0.4</v>
      </c>
      <c r="S122" s="214">
        <v>0</v>
      </c>
      <c r="T122" s="215">
        <v>0.6</v>
      </c>
      <c r="U122" s="34"/>
      <c r="V122" s="34"/>
    </row>
    <row r="123" spans="1:22" x14ac:dyDescent="0.2">
      <c r="A123" s="81">
        <v>118</v>
      </c>
      <c r="B123" s="84" t="str">
        <f t="shared" si="3"/>
        <v>Latvia</v>
      </c>
      <c r="C123" s="84" t="str">
        <f t="shared" si="4"/>
        <v>LVA</v>
      </c>
      <c r="D123" s="214">
        <f t="shared" si="5"/>
        <v>0.41666666666666696</v>
      </c>
      <c r="E123" s="81" t="s">
        <v>203</v>
      </c>
      <c r="F123" s="84" t="s">
        <v>202</v>
      </c>
      <c r="G123" s="216">
        <v>0.16666666666666699</v>
      </c>
      <c r="H123" s="214">
        <v>0.66666666666666696</v>
      </c>
      <c r="I123" s="214">
        <v>0</v>
      </c>
      <c r="J123" s="214">
        <v>0.5</v>
      </c>
      <c r="K123" s="214">
        <v>0.5</v>
      </c>
      <c r="L123" s="214">
        <v>1</v>
      </c>
      <c r="M123" s="214">
        <v>0.5</v>
      </c>
      <c r="N123" s="214">
        <v>0.5</v>
      </c>
      <c r="O123" s="214">
        <v>0</v>
      </c>
      <c r="P123" s="214">
        <v>1</v>
      </c>
      <c r="Q123" s="214">
        <v>0</v>
      </c>
      <c r="R123" s="214">
        <v>0.4</v>
      </c>
      <c r="S123" s="214">
        <v>0</v>
      </c>
      <c r="T123" s="215">
        <v>0.6</v>
      </c>
      <c r="U123" s="34"/>
      <c r="V123" s="34"/>
    </row>
    <row r="124" spans="1:22" x14ac:dyDescent="0.2">
      <c r="A124" s="81">
        <v>119</v>
      </c>
      <c r="B124" s="84" t="str">
        <f t="shared" si="3"/>
        <v>Macao SAR, China</v>
      </c>
      <c r="C124" s="84" t="str">
        <f t="shared" si="4"/>
        <v>MAC</v>
      </c>
      <c r="D124" s="214">
        <f t="shared" si="5"/>
        <v>0.72499999999999998</v>
      </c>
      <c r="E124" s="81" t="s">
        <v>707</v>
      </c>
      <c r="F124" s="84" t="s">
        <v>745</v>
      </c>
      <c r="G124" s="216">
        <v>0.75</v>
      </c>
      <c r="H124" s="214">
        <v>0.7</v>
      </c>
      <c r="I124" s="214">
        <v>1</v>
      </c>
      <c r="J124" s="214">
        <v>0.5</v>
      </c>
      <c r="K124" s="214">
        <v>0.5</v>
      </c>
      <c r="L124" s="214">
        <v>1</v>
      </c>
      <c r="M124" s="214">
        <v>0.5</v>
      </c>
      <c r="N124" s="214">
        <v>0.5</v>
      </c>
      <c r="O124" s="214">
        <v>1</v>
      </c>
      <c r="P124" s="214">
        <v>1</v>
      </c>
      <c r="Q124" s="214">
        <v>1</v>
      </c>
      <c r="R124" s="214">
        <v>0.6</v>
      </c>
      <c r="S124" s="214">
        <v>0.5</v>
      </c>
      <c r="T124" s="215">
        <v>0.6</v>
      </c>
      <c r="U124" s="34"/>
      <c r="V124" s="34"/>
    </row>
    <row r="125" spans="1:22" x14ac:dyDescent="0.2">
      <c r="A125" s="81">
        <v>120</v>
      </c>
      <c r="B125" s="84" t="str">
        <f t="shared" si="3"/>
        <v>St. Martin (French part)</v>
      </c>
      <c r="C125" s="84" t="str">
        <f t="shared" si="4"/>
        <v>MAF</v>
      </c>
      <c r="D125" s="214">
        <f t="shared" si="5"/>
        <v>0.88333333333333353</v>
      </c>
      <c r="E125" s="81" t="s">
        <v>708</v>
      </c>
      <c r="F125" s="84" t="s">
        <v>746</v>
      </c>
      <c r="G125" s="216">
        <v>0.91666666666666696</v>
      </c>
      <c r="H125" s="214">
        <v>0.85</v>
      </c>
      <c r="I125" s="214">
        <v>1</v>
      </c>
      <c r="J125" s="214">
        <v>0.5</v>
      </c>
      <c r="K125" s="214">
        <v>1</v>
      </c>
      <c r="L125" s="214">
        <v>1</v>
      </c>
      <c r="M125" s="214">
        <v>1</v>
      </c>
      <c r="N125" s="214">
        <v>1</v>
      </c>
      <c r="O125" s="214">
        <v>1</v>
      </c>
      <c r="P125" s="214">
        <v>1</v>
      </c>
      <c r="Q125" s="214">
        <v>1</v>
      </c>
      <c r="R125" s="214">
        <v>0.8</v>
      </c>
      <c r="S125" s="214">
        <v>0.5</v>
      </c>
      <c r="T125" s="215">
        <v>0.8</v>
      </c>
      <c r="U125" s="34"/>
      <c r="V125" s="34"/>
    </row>
    <row r="126" spans="1:22" x14ac:dyDescent="0.2">
      <c r="A126" s="81">
        <v>121</v>
      </c>
      <c r="B126" s="84" t="str">
        <f t="shared" si="3"/>
        <v>Morocco</v>
      </c>
      <c r="C126" s="84" t="str">
        <f t="shared" si="4"/>
        <v>MAR</v>
      </c>
      <c r="D126" s="214">
        <f t="shared" si="5"/>
        <v>0.21666666666666651</v>
      </c>
      <c r="E126" s="81" t="s">
        <v>205</v>
      </c>
      <c r="F126" s="84" t="s">
        <v>204</v>
      </c>
      <c r="G126" s="216">
        <v>0</v>
      </c>
      <c r="H126" s="214">
        <v>0.43333333333333302</v>
      </c>
      <c r="I126" s="214">
        <v>0</v>
      </c>
      <c r="J126" s="214">
        <v>0.5</v>
      </c>
      <c r="K126" s="214">
        <v>0</v>
      </c>
      <c r="L126" s="214">
        <v>1</v>
      </c>
      <c r="M126" s="214">
        <v>0</v>
      </c>
      <c r="N126" s="214">
        <v>0</v>
      </c>
      <c r="O126" s="214">
        <v>0</v>
      </c>
      <c r="P126" s="214">
        <v>0.5</v>
      </c>
      <c r="Q126" s="214">
        <v>0</v>
      </c>
      <c r="R126" s="214">
        <v>0.4</v>
      </c>
      <c r="S126" s="214">
        <v>0</v>
      </c>
      <c r="T126" s="215">
        <v>0.2</v>
      </c>
      <c r="U126" s="34"/>
      <c r="V126" s="34"/>
    </row>
    <row r="127" spans="1:22" x14ac:dyDescent="0.2">
      <c r="A127" s="81">
        <v>122</v>
      </c>
      <c r="B127" s="84" t="str">
        <f t="shared" si="3"/>
        <v>Monaco</v>
      </c>
      <c r="C127" s="84" t="str">
        <f t="shared" si="4"/>
        <v>MCO</v>
      </c>
      <c r="D127" s="214">
        <f t="shared" si="5"/>
        <v>0.78333333333333344</v>
      </c>
      <c r="E127" s="81" t="s">
        <v>709</v>
      </c>
      <c r="F127" s="84" t="s">
        <v>747</v>
      </c>
      <c r="G127" s="216">
        <v>0.75</v>
      </c>
      <c r="H127" s="214">
        <v>0.81666666666666698</v>
      </c>
      <c r="I127" s="214">
        <v>0</v>
      </c>
      <c r="J127" s="214">
        <v>0.5</v>
      </c>
      <c r="K127" s="214">
        <v>1</v>
      </c>
      <c r="L127" s="214">
        <v>1</v>
      </c>
      <c r="M127" s="214">
        <v>1</v>
      </c>
      <c r="N127" s="214">
        <v>1</v>
      </c>
      <c r="O127" s="214">
        <v>1</v>
      </c>
      <c r="P127" s="214">
        <v>1</v>
      </c>
      <c r="Q127" s="214">
        <v>1</v>
      </c>
      <c r="R127" s="214">
        <v>0.6</v>
      </c>
      <c r="S127" s="214">
        <v>0.5</v>
      </c>
      <c r="T127" s="215">
        <v>0.8</v>
      </c>
      <c r="U127" s="34"/>
      <c r="V127" s="34"/>
    </row>
    <row r="128" spans="1:22" x14ac:dyDescent="0.2">
      <c r="A128" s="81">
        <v>123</v>
      </c>
      <c r="B128" s="84" t="str">
        <f t="shared" si="3"/>
        <v>Moldova</v>
      </c>
      <c r="C128" s="84" t="str">
        <f t="shared" si="4"/>
        <v>MDA</v>
      </c>
      <c r="D128" s="214">
        <f t="shared" si="5"/>
        <v>0.36249999999999999</v>
      </c>
      <c r="E128" s="81" t="s">
        <v>206</v>
      </c>
      <c r="F128" s="84" t="s">
        <v>532</v>
      </c>
      <c r="G128" s="216">
        <v>0.16666666666666699</v>
      </c>
      <c r="H128" s="214">
        <v>0.55833333333333302</v>
      </c>
      <c r="I128" s="214">
        <v>0</v>
      </c>
      <c r="J128" s="214">
        <v>0.5</v>
      </c>
      <c r="K128" s="214">
        <v>0.5</v>
      </c>
      <c r="L128" s="214">
        <v>1</v>
      </c>
      <c r="M128" s="214">
        <v>0.5</v>
      </c>
      <c r="N128" s="214">
        <v>0.5</v>
      </c>
      <c r="O128" s="214">
        <v>0</v>
      </c>
      <c r="P128" s="214">
        <v>0.75</v>
      </c>
      <c r="Q128" s="214">
        <v>0</v>
      </c>
      <c r="R128" s="214">
        <v>0.2</v>
      </c>
      <c r="S128" s="214">
        <v>0</v>
      </c>
      <c r="T128" s="215">
        <v>0.4</v>
      </c>
      <c r="U128" s="34"/>
      <c r="V128" s="34"/>
    </row>
    <row r="129" spans="1:22" x14ac:dyDescent="0.2">
      <c r="A129" s="81">
        <v>124</v>
      </c>
      <c r="B129" s="84" t="str">
        <f t="shared" si="3"/>
        <v>Madagascar</v>
      </c>
      <c r="C129" s="84" t="str">
        <f t="shared" si="4"/>
        <v>MDG</v>
      </c>
      <c r="D129" s="214">
        <f t="shared" si="5"/>
        <v>0.29305555555555562</v>
      </c>
      <c r="E129" s="81" t="s">
        <v>208</v>
      </c>
      <c r="F129" s="84" t="s">
        <v>207</v>
      </c>
      <c r="G129" s="216">
        <v>8.3333333333333301E-2</v>
      </c>
      <c r="H129" s="214">
        <v>0.50277777777777799</v>
      </c>
      <c r="I129" s="214">
        <v>0</v>
      </c>
      <c r="J129" s="214">
        <v>0.5</v>
      </c>
      <c r="K129" s="214">
        <v>0</v>
      </c>
      <c r="L129" s="214">
        <v>0.66666666666666696</v>
      </c>
      <c r="M129" s="214">
        <v>0.5</v>
      </c>
      <c r="N129" s="214">
        <v>0.5</v>
      </c>
      <c r="O129" s="214">
        <v>0</v>
      </c>
      <c r="P129" s="214">
        <v>0.75</v>
      </c>
      <c r="Q129" s="214">
        <v>0</v>
      </c>
      <c r="R129" s="214">
        <v>0.4</v>
      </c>
      <c r="S129" s="214">
        <v>0</v>
      </c>
      <c r="T129" s="215">
        <v>0.2</v>
      </c>
      <c r="U129" s="34"/>
      <c r="V129" s="34"/>
    </row>
    <row r="130" spans="1:22" x14ac:dyDescent="0.2">
      <c r="A130" s="81">
        <v>125</v>
      </c>
      <c r="B130" s="84" t="str">
        <f t="shared" si="3"/>
        <v>Maldives</v>
      </c>
      <c r="C130" s="84" t="str">
        <f t="shared" si="4"/>
        <v>MDV</v>
      </c>
      <c r="D130" s="214">
        <f t="shared" si="5"/>
        <v>0.5166666666666665</v>
      </c>
      <c r="E130" s="81" t="s">
        <v>210</v>
      </c>
      <c r="F130" s="84" t="s">
        <v>209</v>
      </c>
      <c r="G130" s="216">
        <v>0.25</v>
      </c>
      <c r="H130" s="214">
        <v>0.78333333333333299</v>
      </c>
      <c r="I130" s="214">
        <v>0</v>
      </c>
      <c r="J130" s="214">
        <v>0.5</v>
      </c>
      <c r="K130" s="214">
        <v>0.5</v>
      </c>
      <c r="L130" s="214">
        <v>1</v>
      </c>
      <c r="M130" s="214">
        <v>1</v>
      </c>
      <c r="N130" s="214">
        <v>1</v>
      </c>
      <c r="O130" s="214">
        <v>0</v>
      </c>
      <c r="P130" s="214">
        <v>1</v>
      </c>
      <c r="Q130" s="214">
        <v>0</v>
      </c>
      <c r="R130" s="214">
        <v>0.4</v>
      </c>
      <c r="S130" s="214">
        <v>0</v>
      </c>
      <c r="T130" s="215">
        <v>0.8</v>
      </c>
      <c r="U130" s="34"/>
      <c r="V130" s="34"/>
    </row>
    <row r="131" spans="1:22" x14ac:dyDescent="0.2">
      <c r="A131" s="81">
        <v>126</v>
      </c>
      <c r="B131" s="84" t="str">
        <f t="shared" si="3"/>
        <v>Mexico</v>
      </c>
      <c r="C131" s="84" t="str">
        <f t="shared" si="4"/>
        <v>MEX</v>
      </c>
      <c r="D131" s="214">
        <f t="shared" si="5"/>
        <v>0.2</v>
      </c>
      <c r="E131" s="81" t="s">
        <v>212</v>
      </c>
      <c r="F131" s="84" t="s">
        <v>211</v>
      </c>
      <c r="G131" s="216">
        <v>0</v>
      </c>
      <c r="H131" s="214">
        <v>0.4</v>
      </c>
      <c r="I131" s="214">
        <v>0</v>
      </c>
      <c r="J131" s="214">
        <v>0.5</v>
      </c>
      <c r="K131" s="214">
        <v>0</v>
      </c>
      <c r="L131" s="214">
        <v>1</v>
      </c>
      <c r="M131" s="214">
        <v>0</v>
      </c>
      <c r="N131" s="214">
        <v>0</v>
      </c>
      <c r="O131" s="214">
        <v>0</v>
      </c>
      <c r="P131" s="214">
        <v>0.5</v>
      </c>
      <c r="Q131" s="214">
        <v>0</v>
      </c>
      <c r="R131" s="214">
        <v>0.2</v>
      </c>
      <c r="S131" s="214">
        <v>0</v>
      </c>
      <c r="T131" s="215">
        <v>0.2</v>
      </c>
      <c r="U131" s="34"/>
      <c r="V131" s="34"/>
    </row>
    <row r="132" spans="1:22" x14ac:dyDescent="0.2">
      <c r="A132" s="81">
        <v>127</v>
      </c>
      <c r="B132" s="84" t="str">
        <f t="shared" si="3"/>
        <v>Marshall Islands</v>
      </c>
      <c r="C132" s="84" t="str">
        <f t="shared" si="4"/>
        <v>MHL</v>
      </c>
      <c r="D132" s="214">
        <f t="shared" si="5"/>
        <v>0.6</v>
      </c>
      <c r="E132" s="81" t="s">
        <v>214</v>
      </c>
      <c r="F132" s="84" t="s">
        <v>213</v>
      </c>
      <c r="G132" s="216">
        <v>0.41666666666666702</v>
      </c>
      <c r="H132" s="214">
        <v>0.78333333333333299</v>
      </c>
      <c r="I132" s="214">
        <v>0</v>
      </c>
      <c r="J132" s="214">
        <v>0.5</v>
      </c>
      <c r="K132" s="214">
        <v>1</v>
      </c>
      <c r="L132" s="214">
        <v>1</v>
      </c>
      <c r="M132" s="214">
        <v>1</v>
      </c>
      <c r="N132" s="214">
        <v>1</v>
      </c>
      <c r="O132" s="214">
        <v>0</v>
      </c>
      <c r="P132" s="214">
        <v>1</v>
      </c>
      <c r="Q132" s="214">
        <v>0</v>
      </c>
      <c r="R132" s="214">
        <v>0.4</v>
      </c>
      <c r="S132" s="214">
        <v>0.5</v>
      </c>
      <c r="T132" s="215">
        <v>0.8</v>
      </c>
      <c r="U132" s="34"/>
      <c r="V132" s="34"/>
    </row>
    <row r="133" spans="1:22" x14ac:dyDescent="0.2">
      <c r="A133" s="81">
        <v>128</v>
      </c>
      <c r="B133" s="84" t="str">
        <f t="shared" si="3"/>
        <v>North Macedonia</v>
      </c>
      <c r="C133" s="84" t="str">
        <f t="shared" si="4"/>
        <v>MKD</v>
      </c>
      <c r="D133" s="214">
        <f t="shared" si="5"/>
        <v>0.41666666666666696</v>
      </c>
      <c r="E133" s="81" t="s">
        <v>216</v>
      </c>
      <c r="F133" s="84" t="s">
        <v>215</v>
      </c>
      <c r="G133" s="216">
        <v>0.16666666666666699</v>
      </c>
      <c r="H133" s="214">
        <v>0.66666666666666696</v>
      </c>
      <c r="I133" s="214">
        <v>0</v>
      </c>
      <c r="J133" s="214">
        <v>0.5</v>
      </c>
      <c r="K133" s="214">
        <v>0.5</v>
      </c>
      <c r="L133" s="214">
        <v>1</v>
      </c>
      <c r="M133" s="214">
        <v>0.5</v>
      </c>
      <c r="N133" s="214">
        <v>0.5</v>
      </c>
      <c r="O133" s="214">
        <v>0</v>
      </c>
      <c r="P133" s="214">
        <v>1</v>
      </c>
      <c r="Q133" s="214">
        <v>0</v>
      </c>
      <c r="R133" s="214">
        <v>0.4</v>
      </c>
      <c r="S133" s="214">
        <v>0</v>
      </c>
      <c r="T133" s="215">
        <v>0.6</v>
      </c>
      <c r="U133" s="34"/>
      <c r="V133" s="34"/>
    </row>
    <row r="134" spans="1:22" x14ac:dyDescent="0.2">
      <c r="A134" s="81">
        <v>129</v>
      </c>
      <c r="B134" s="84" t="str">
        <f t="shared" si="3"/>
        <v>Mali</v>
      </c>
      <c r="C134" s="84" t="str">
        <f t="shared" si="4"/>
        <v>MLI</v>
      </c>
      <c r="D134" s="214">
        <f t="shared" si="5"/>
        <v>0.19583333333333316</v>
      </c>
      <c r="E134" s="81" t="s">
        <v>218</v>
      </c>
      <c r="F134" s="84" t="s">
        <v>217</v>
      </c>
      <c r="G134" s="216">
        <v>8.3333333333333301E-2</v>
      </c>
      <c r="H134" s="214">
        <v>0.30833333333333302</v>
      </c>
      <c r="I134" s="214">
        <v>0</v>
      </c>
      <c r="J134" s="214">
        <v>0</v>
      </c>
      <c r="K134" s="214">
        <v>0</v>
      </c>
      <c r="L134" s="214">
        <v>0</v>
      </c>
      <c r="M134" s="214">
        <v>0.5</v>
      </c>
      <c r="N134" s="214">
        <v>0.5</v>
      </c>
      <c r="O134" s="214">
        <v>0</v>
      </c>
      <c r="P134" s="214">
        <v>0.75</v>
      </c>
      <c r="Q134" s="214">
        <v>0</v>
      </c>
      <c r="R134" s="214">
        <v>0.4</v>
      </c>
      <c r="S134" s="214">
        <v>0</v>
      </c>
      <c r="T134" s="215">
        <v>0.2</v>
      </c>
      <c r="U134" s="34"/>
      <c r="V134" s="34"/>
    </row>
    <row r="135" spans="1:22" x14ac:dyDescent="0.2">
      <c r="A135" s="81">
        <v>130</v>
      </c>
      <c r="B135" s="84" t="str">
        <f t="shared" ref="B135:B194" si="6">F135</f>
        <v>Malta</v>
      </c>
      <c r="C135" s="84" t="str">
        <f t="shared" ref="C135:C194" si="7">E135</f>
        <v>MLT</v>
      </c>
      <c r="D135" s="214">
        <f t="shared" ref="D135:D194" si="8">AVERAGE(G135:H135)</f>
        <v>0.41666666666666696</v>
      </c>
      <c r="E135" s="81" t="s">
        <v>220</v>
      </c>
      <c r="F135" s="84" t="s">
        <v>219</v>
      </c>
      <c r="G135" s="216">
        <v>0.16666666666666699</v>
      </c>
      <c r="H135" s="214">
        <v>0.66666666666666696</v>
      </c>
      <c r="I135" s="214">
        <v>0</v>
      </c>
      <c r="J135" s="214">
        <v>0.5</v>
      </c>
      <c r="K135" s="214">
        <v>0.5</v>
      </c>
      <c r="L135" s="214">
        <v>1</v>
      </c>
      <c r="M135" s="214">
        <v>0.5</v>
      </c>
      <c r="N135" s="214">
        <v>0.5</v>
      </c>
      <c r="O135" s="214">
        <v>0</v>
      </c>
      <c r="P135" s="214">
        <v>1</v>
      </c>
      <c r="Q135" s="214">
        <v>0</v>
      </c>
      <c r="R135" s="214">
        <v>0.4</v>
      </c>
      <c r="S135" s="214">
        <v>0</v>
      </c>
      <c r="T135" s="215">
        <v>0.6</v>
      </c>
      <c r="U135" s="34"/>
      <c r="V135" s="34"/>
    </row>
    <row r="136" spans="1:22" x14ac:dyDescent="0.2">
      <c r="A136" s="81">
        <v>131</v>
      </c>
      <c r="B136" s="84" t="str">
        <f t="shared" si="6"/>
        <v>Myanmar</v>
      </c>
      <c r="C136" s="84" t="str">
        <f t="shared" si="7"/>
        <v>MMR</v>
      </c>
      <c r="D136" s="214">
        <f t="shared" si="8"/>
        <v>0.25972222222222213</v>
      </c>
      <c r="E136" s="81" t="s">
        <v>222</v>
      </c>
      <c r="F136" s="84" t="s">
        <v>221</v>
      </c>
      <c r="G136" s="216">
        <v>8.3333333333333301E-2</v>
      </c>
      <c r="H136" s="214">
        <v>0.43611111111111101</v>
      </c>
      <c r="I136" s="214">
        <v>0</v>
      </c>
      <c r="J136" s="214">
        <v>0.5</v>
      </c>
      <c r="K136" s="214">
        <v>0</v>
      </c>
      <c r="L136" s="214">
        <v>0.66666666666666696</v>
      </c>
      <c r="M136" s="214">
        <v>0.5</v>
      </c>
      <c r="N136" s="214">
        <v>0.5</v>
      </c>
      <c r="O136" s="214">
        <v>0</v>
      </c>
      <c r="P136" s="214">
        <v>0.75</v>
      </c>
      <c r="Q136" s="214">
        <v>0</v>
      </c>
      <c r="R136" s="214">
        <v>0.2</v>
      </c>
      <c r="S136" s="214">
        <v>0</v>
      </c>
      <c r="T136" s="215">
        <v>0</v>
      </c>
      <c r="U136" s="34"/>
      <c r="V136" s="34"/>
    </row>
    <row r="137" spans="1:22" x14ac:dyDescent="0.2">
      <c r="A137" s="81">
        <v>132</v>
      </c>
      <c r="B137" s="84" t="str">
        <f t="shared" si="6"/>
        <v>Montenegro</v>
      </c>
      <c r="C137" s="84" t="str">
        <f t="shared" si="7"/>
        <v>MNE</v>
      </c>
      <c r="D137" s="214">
        <f t="shared" si="8"/>
        <v>0.36249999999999999</v>
      </c>
      <c r="E137" s="81" t="s">
        <v>224</v>
      </c>
      <c r="F137" s="84" t="s">
        <v>223</v>
      </c>
      <c r="G137" s="216">
        <v>0.16666666666666699</v>
      </c>
      <c r="H137" s="214">
        <v>0.55833333333333302</v>
      </c>
      <c r="I137" s="214">
        <v>0</v>
      </c>
      <c r="J137" s="214">
        <v>0.5</v>
      </c>
      <c r="K137" s="214">
        <v>0.5</v>
      </c>
      <c r="L137" s="214">
        <v>1</v>
      </c>
      <c r="M137" s="214">
        <v>0.5</v>
      </c>
      <c r="N137" s="214">
        <v>0.5</v>
      </c>
      <c r="O137" s="214">
        <v>0</v>
      </c>
      <c r="P137" s="214">
        <v>0.75</v>
      </c>
      <c r="Q137" s="214">
        <v>0</v>
      </c>
      <c r="R137" s="214">
        <v>0.2</v>
      </c>
      <c r="S137" s="214">
        <v>0</v>
      </c>
      <c r="T137" s="215">
        <v>0.4</v>
      </c>
      <c r="U137" s="34"/>
      <c r="V137" s="34"/>
    </row>
    <row r="138" spans="1:22" x14ac:dyDescent="0.2">
      <c r="A138" s="81">
        <v>133</v>
      </c>
      <c r="B138" s="84" t="str">
        <f t="shared" si="6"/>
        <v>Mongolia</v>
      </c>
      <c r="C138" s="84" t="str">
        <f t="shared" si="7"/>
        <v>MNG</v>
      </c>
      <c r="D138" s="214">
        <f t="shared" si="8"/>
        <v>0.35416666666666696</v>
      </c>
      <c r="E138" s="81" t="s">
        <v>226</v>
      </c>
      <c r="F138" s="84" t="s">
        <v>225</v>
      </c>
      <c r="G138" s="216">
        <v>0.16666666666666699</v>
      </c>
      <c r="H138" s="214">
        <v>0.54166666666666696</v>
      </c>
      <c r="I138" s="214">
        <v>0</v>
      </c>
      <c r="J138" s="214">
        <v>0</v>
      </c>
      <c r="K138" s="214">
        <v>0.5</v>
      </c>
      <c r="L138" s="214">
        <v>1</v>
      </c>
      <c r="M138" s="214">
        <v>0.5</v>
      </c>
      <c r="N138" s="214">
        <v>0.5</v>
      </c>
      <c r="O138" s="214">
        <v>0</v>
      </c>
      <c r="P138" s="214">
        <v>0.75</v>
      </c>
      <c r="Q138" s="214">
        <v>0</v>
      </c>
      <c r="R138" s="214">
        <v>0.4</v>
      </c>
      <c r="S138" s="214">
        <v>0</v>
      </c>
      <c r="T138" s="215">
        <v>0.6</v>
      </c>
      <c r="U138" s="34"/>
      <c r="V138" s="34"/>
    </row>
    <row r="139" spans="1:22" x14ac:dyDescent="0.2">
      <c r="A139" s="81">
        <v>134</v>
      </c>
      <c r="B139" s="84" t="str">
        <f t="shared" si="6"/>
        <v>Northern Mariana Islands</v>
      </c>
      <c r="C139" s="84" t="str">
        <f t="shared" si="7"/>
        <v>MNP</v>
      </c>
      <c r="D139" s="214">
        <f t="shared" si="8"/>
        <v>0.85</v>
      </c>
      <c r="E139" s="81" t="s">
        <v>710</v>
      </c>
      <c r="F139" s="84" t="s">
        <v>748</v>
      </c>
      <c r="G139" s="216">
        <v>0.91666666666666696</v>
      </c>
      <c r="H139" s="214">
        <v>0.78333333333333299</v>
      </c>
      <c r="I139" s="214">
        <v>1</v>
      </c>
      <c r="J139" s="214">
        <v>0.5</v>
      </c>
      <c r="K139" s="214">
        <v>1</v>
      </c>
      <c r="L139" s="214">
        <v>1</v>
      </c>
      <c r="M139" s="214">
        <v>1</v>
      </c>
      <c r="N139" s="214">
        <v>1</v>
      </c>
      <c r="O139" s="214">
        <v>1</v>
      </c>
      <c r="P139" s="214">
        <v>1</v>
      </c>
      <c r="Q139" s="214">
        <v>1</v>
      </c>
      <c r="R139" s="214">
        <v>0.4</v>
      </c>
      <c r="S139" s="214">
        <v>0.5</v>
      </c>
      <c r="T139" s="215">
        <v>0.8</v>
      </c>
      <c r="U139" s="34"/>
      <c r="V139" s="34"/>
    </row>
    <row r="140" spans="1:22" x14ac:dyDescent="0.2">
      <c r="A140" s="81">
        <v>135</v>
      </c>
      <c r="B140" s="84" t="str">
        <f t="shared" si="6"/>
        <v>Mozambique</v>
      </c>
      <c r="C140" s="84" t="str">
        <f t="shared" si="7"/>
        <v>MOZ</v>
      </c>
      <c r="D140" s="214">
        <f t="shared" si="8"/>
        <v>0.140277777777778</v>
      </c>
      <c r="E140" s="81" t="s">
        <v>228</v>
      </c>
      <c r="F140" s="84" t="s">
        <v>227</v>
      </c>
      <c r="G140" s="216">
        <v>0</v>
      </c>
      <c r="H140" s="214">
        <v>0.280555555555556</v>
      </c>
      <c r="I140" s="214">
        <v>0</v>
      </c>
      <c r="J140" s="214">
        <v>0</v>
      </c>
      <c r="K140" s="214">
        <v>0</v>
      </c>
      <c r="L140" s="214">
        <v>0.33333333333333298</v>
      </c>
      <c r="M140" s="214">
        <v>0</v>
      </c>
      <c r="N140" s="214">
        <v>0</v>
      </c>
      <c r="O140" s="214">
        <v>0</v>
      </c>
      <c r="P140" s="214">
        <v>0.75</v>
      </c>
      <c r="Q140" s="214">
        <v>0</v>
      </c>
      <c r="R140" s="214">
        <v>0.4</v>
      </c>
      <c r="S140" s="214">
        <v>0</v>
      </c>
      <c r="T140" s="215">
        <v>0.2</v>
      </c>
      <c r="U140" s="34"/>
      <c r="V140" s="34"/>
    </row>
    <row r="141" spans="1:22" x14ac:dyDescent="0.2">
      <c r="A141" s="81">
        <v>136</v>
      </c>
      <c r="B141" s="84" t="str">
        <f t="shared" si="6"/>
        <v>Mauritania</v>
      </c>
      <c r="C141" s="84" t="str">
        <f t="shared" si="7"/>
        <v>MRT</v>
      </c>
      <c r="D141" s="214">
        <f t="shared" si="8"/>
        <v>0.39583333333333348</v>
      </c>
      <c r="E141" s="81" t="s">
        <v>230</v>
      </c>
      <c r="F141" s="84" t="s">
        <v>229</v>
      </c>
      <c r="G141" s="216">
        <v>0.16666666666666699</v>
      </c>
      <c r="H141" s="214">
        <v>0.625</v>
      </c>
      <c r="I141" s="214">
        <v>0</v>
      </c>
      <c r="J141" s="214">
        <v>0.5</v>
      </c>
      <c r="K141" s="214">
        <v>0.5</v>
      </c>
      <c r="L141" s="214">
        <v>1</v>
      </c>
      <c r="M141" s="214">
        <v>0.5</v>
      </c>
      <c r="N141" s="214">
        <v>0.5</v>
      </c>
      <c r="O141" s="214">
        <v>0</v>
      </c>
      <c r="P141" s="214">
        <v>0.75</v>
      </c>
      <c r="Q141" s="214">
        <v>0</v>
      </c>
      <c r="R141" s="214">
        <v>0.4</v>
      </c>
      <c r="S141" s="214">
        <v>0</v>
      </c>
      <c r="T141" s="215">
        <v>0.6</v>
      </c>
      <c r="U141" s="34"/>
      <c r="V141" s="34"/>
    </row>
    <row r="142" spans="1:22" x14ac:dyDescent="0.2">
      <c r="A142" s="81">
        <v>137</v>
      </c>
      <c r="B142" s="84" t="str">
        <f t="shared" si="6"/>
        <v>Mauritius</v>
      </c>
      <c r="C142" s="84" t="str">
        <f t="shared" si="7"/>
        <v>MUS</v>
      </c>
      <c r="D142" s="214">
        <f t="shared" si="8"/>
        <v>0.39999999999999997</v>
      </c>
      <c r="E142" s="81" t="s">
        <v>232</v>
      </c>
      <c r="F142" s="84" t="s">
        <v>231</v>
      </c>
      <c r="G142" s="216">
        <v>0.16666666666666699</v>
      </c>
      <c r="H142" s="214">
        <v>0.63333333333333297</v>
      </c>
      <c r="I142" s="214">
        <v>0</v>
      </c>
      <c r="J142" s="214">
        <v>0.5</v>
      </c>
      <c r="K142" s="214">
        <v>0.5</v>
      </c>
      <c r="L142" s="214">
        <v>1</v>
      </c>
      <c r="M142" s="214">
        <v>0.5</v>
      </c>
      <c r="N142" s="214">
        <v>0.5</v>
      </c>
      <c r="O142" s="214">
        <v>0</v>
      </c>
      <c r="P142" s="214">
        <v>1</v>
      </c>
      <c r="Q142" s="214">
        <v>0</v>
      </c>
      <c r="R142" s="214">
        <v>0.4</v>
      </c>
      <c r="S142" s="214">
        <v>0</v>
      </c>
      <c r="T142" s="215">
        <v>0.4</v>
      </c>
      <c r="U142" s="34"/>
      <c r="V142" s="34"/>
    </row>
    <row r="143" spans="1:22" x14ac:dyDescent="0.2">
      <c r="A143" s="81">
        <v>138</v>
      </c>
      <c r="B143" s="84" t="str">
        <f t="shared" si="6"/>
        <v>Malawi</v>
      </c>
      <c r="C143" s="84" t="str">
        <f t="shared" si="7"/>
        <v>MWI</v>
      </c>
      <c r="D143" s="214">
        <f t="shared" si="8"/>
        <v>0.29305555555555562</v>
      </c>
      <c r="E143" s="81" t="s">
        <v>234</v>
      </c>
      <c r="F143" s="84" t="s">
        <v>233</v>
      </c>
      <c r="G143" s="216">
        <v>8.3333333333333301E-2</v>
      </c>
      <c r="H143" s="214">
        <v>0.50277777777777799</v>
      </c>
      <c r="I143" s="214">
        <v>0</v>
      </c>
      <c r="J143" s="214">
        <v>0.5</v>
      </c>
      <c r="K143" s="214">
        <v>0</v>
      </c>
      <c r="L143" s="214">
        <v>0.66666666666666696</v>
      </c>
      <c r="M143" s="214">
        <v>0.5</v>
      </c>
      <c r="N143" s="214">
        <v>0.5</v>
      </c>
      <c r="O143" s="214">
        <v>0</v>
      </c>
      <c r="P143" s="214">
        <v>0.75</v>
      </c>
      <c r="Q143" s="214">
        <v>0</v>
      </c>
      <c r="R143" s="214">
        <v>0.4</v>
      </c>
      <c r="S143" s="214">
        <v>0</v>
      </c>
      <c r="T143" s="215">
        <v>0.2</v>
      </c>
      <c r="U143" s="34"/>
      <c r="V143" s="34"/>
    </row>
    <row r="144" spans="1:22" x14ac:dyDescent="0.2">
      <c r="A144" s="81">
        <v>139</v>
      </c>
      <c r="B144" s="84" t="str">
        <f t="shared" si="6"/>
        <v>Malaysia</v>
      </c>
      <c r="C144" s="84" t="str">
        <f t="shared" si="7"/>
        <v>MYS</v>
      </c>
      <c r="D144" s="214">
        <f t="shared" si="8"/>
        <v>0.21249999999999999</v>
      </c>
      <c r="E144" s="81" t="s">
        <v>236</v>
      </c>
      <c r="F144" s="84" t="s">
        <v>235</v>
      </c>
      <c r="G144" s="216">
        <v>0</v>
      </c>
      <c r="H144" s="214">
        <v>0.42499999999999999</v>
      </c>
      <c r="I144" s="214">
        <v>0</v>
      </c>
      <c r="J144" s="214">
        <v>0</v>
      </c>
      <c r="K144" s="214">
        <v>0</v>
      </c>
      <c r="L144" s="214">
        <v>1</v>
      </c>
      <c r="M144" s="214">
        <v>0</v>
      </c>
      <c r="N144" s="214">
        <v>0</v>
      </c>
      <c r="O144" s="214">
        <v>0</v>
      </c>
      <c r="P144" s="214">
        <v>0.75</v>
      </c>
      <c r="Q144" s="214">
        <v>0</v>
      </c>
      <c r="R144" s="214">
        <v>0.2</v>
      </c>
      <c r="S144" s="214">
        <v>0</v>
      </c>
      <c r="T144" s="215">
        <v>0.6</v>
      </c>
      <c r="U144" s="34"/>
      <c r="V144" s="34"/>
    </row>
    <row r="145" spans="1:22" x14ac:dyDescent="0.2">
      <c r="A145" s="81">
        <v>140</v>
      </c>
      <c r="B145" s="84" t="str">
        <f t="shared" si="6"/>
        <v>Namibia</v>
      </c>
      <c r="C145" s="84" t="str">
        <f t="shared" si="7"/>
        <v>NAM</v>
      </c>
      <c r="D145" s="214">
        <f t="shared" si="8"/>
        <v>0.37916666666666698</v>
      </c>
      <c r="E145" s="81" t="s">
        <v>238</v>
      </c>
      <c r="F145" s="84" t="s">
        <v>237</v>
      </c>
      <c r="G145" s="216">
        <v>0.16666666666666699</v>
      </c>
      <c r="H145" s="214">
        <v>0.59166666666666701</v>
      </c>
      <c r="I145" s="214">
        <v>0</v>
      </c>
      <c r="J145" s="214">
        <v>0.5</v>
      </c>
      <c r="K145" s="214">
        <v>0.5</v>
      </c>
      <c r="L145" s="214">
        <v>1</v>
      </c>
      <c r="M145" s="214">
        <v>0.5</v>
      </c>
      <c r="N145" s="214">
        <v>0.5</v>
      </c>
      <c r="O145" s="214">
        <v>0</v>
      </c>
      <c r="P145" s="214">
        <v>0.75</v>
      </c>
      <c r="Q145" s="214">
        <v>0</v>
      </c>
      <c r="R145" s="214">
        <v>0.4</v>
      </c>
      <c r="S145" s="214">
        <v>0</v>
      </c>
      <c r="T145" s="215">
        <v>0.4</v>
      </c>
      <c r="U145" s="34"/>
      <c r="V145" s="34"/>
    </row>
    <row r="146" spans="1:22" x14ac:dyDescent="0.2">
      <c r="A146" s="81">
        <v>141</v>
      </c>
      <c r="B146" s="84" t="str">
        <f t="shared" si="6"/>
        <v>New Caledonia</v>
      </c>
      <c r="C146" s="84" t="str">
        <f t="shared" si="7"/>
        <v>NCL</v>
      </c>
      <c r="D146" s="214">
        <f t="shared" si="8"/>
        <v>0.86666666666666692</v>
      </c>
      <c r="E146" s="81" t="s">
        <v>711</v>
      </c>
      <c r="F146" s="84" t="s">
        <v>749</v>
      </c>
      <c r="G146" s="216">
        <v>0.91666666666666696</v>
      </c>
      <c r="H146" s="214">
        <v>0.81666666666666698</v>
      </c>
      <c r="I146" s="214">
        <v>1</v>
      </c>
      <c r="J146" s="214">
        <v>0.5</v>
      </c>
      <c r="K146" s="214">
        <v>1</v>
      </c>
      <c r="L146" s="214">
        <v>1</v>
      </c>
      <c r="M146" s="214">
        <v>1</v>
      </c>
      <c r="N146" s="214">
        <v>1</v>
      </c>
      <c r="O146" s="214">
        <v>1</v>
      </c>
      <c r="P146" s="214">
        <v>1</v>
      </c>
      <c r="Q146" s="214">
        <v>1</v>
      </c>
      <c r="R146" s="214">
        <v>0.6</v>
      </c>
      <c r="S146" s="214">
        <v>0.5</v>
      </c>
      <c r="T146" s="215">
        <v>0.8</v>
      </c>
      <c r="U146" s="34"/>
      <c r="V146" s="34"/>
    </row>
    <row r="147" spans="1:22" x14ac:dyDescent="0.2">
      <c r="A147" s="81">
        <v>142</v>
      </c>
      <c r="B147" s="84" t="str">
        <f t="shared" si="6"/>
        <v>Niger</v>
      </c>
      <c r="C147" s="84" t="str">
        <f t="shared" si="7"/>
        <v>NER</v>
      </c>
      <c r="D147" s="214">
        <f t="shared" si="8"/>
        <v>0.23750000000000016</v>
      </c>
      <c r="E147" s="81" t="s">
        <v>240</v>
      </c>
      <c r="F147" s="84" t="s">
        <v>239</v>
      </c>
      <c r="G147" s="216">
        <v>8.3333333333333301E-2</v>
      </c>
      <c r="H147" s="214">
        <v>0.391666666666667</v>
      </c>
      <c r="I147" s="214">
        <v>0</v>
      </c>
      <c r="J147" s="214">
        <v>0.5</v>
      </c>
      <c r="K147" s="214">
        <v>0</v>
      </c>
      <c r="L147" s="214">
        <v>0</v>
      </c>
      <c r="M147" s="214">
        <v>0.5</v>
      </c>
      <c r="N147" s="214">
        <v>0.5</v>
      </c>
      <c r="O147" s="214">
        <v>0</v>
      </c>
      <c r="P147" s="214">
        <v>0.75</v>
      </c>
      <c r="Q147" s="214">
        <v>0</v>
      </c>
      <c r="R147" s="214">
        <v>0.4</v>
      </c>
      <c r="S147" s="214">
        <v>0</v>
      </c>
      <c r="T147" s="215">
        <v>0.2</v>
      </c>
      <c r="U147" s="34"/>
      <c r="V147" s="34"/>
    </row>
    <row r="148" spans="1:22" x14ac:dyDescent="0.2">
      <c r="A148" s="81">
        <v>143</v>
      </c>
      <c r="B148" s="84" t="str">
        <f t="shared" si="6"/>
        <v>Nigeria</v>
      </c>
      <c r="C148" s="84" t="str">
        <f t="shared" si="7"/>
        <v>NGA</v>
      </c>
      <c r="D148" s="214">
        <f t="shared" si="8"/>
        <v>0.102777777777778</v>
      </c>
      <c r="E148" s="81" t="s">
        <v>242</v>
      </c>
      <c r="F148" s="84" t="s">
        <v>241</v>
      </c>
      <c r="G148" s="216">
        <v>0</v>
      </c>
      <c r="H148" s="214">
        <v>0.20555555555555599</v>
      </c>
      <c r="I148" s="214">
        <v>0</v>
      </c>
      <c r="J148" s="214">
        <v>0</v>
      </c>
      <c r="K148" s="214">
        <v>0</v>
      </c>
      <c r="L148" s="214">
        <v>0.33333333333333298</v>
      </c>
      <c r="M148" s="214">
        <v>0</v>
      </c>
      <c r="N148" s="214">
        <v>0</v>
      </c>
      <c r="O148" s="214">
        <v>0</v>
      </c>
      <c r="P148" s="214">
        <v>0.5</v>
      </c>
      <c r="Q148" s="214">
        <v>0</v>
      </c>
      <c r="R148" s="214">
        <v>0.2</v>
      </c>
      <c r="S148" s="214">
        <v>0</v>
      </c>
      <c r="T148" s="215">
        <v>0.2</v>
      </c>
      <c r="U148" s="34"/>
      <c r="V148" s="34"/>
    </row>
    <row r="149" spans="1:22" x14ac:dyDescent="0.2">
      <c r="A149" s="81">
        <v>144</v>
      </c>
      <c r="B149" s="84" t="str">
        <f t="shared" si="6"/>
        <v>Nicaragua</v>
      </c>
      <c r="C149" s="84" t="str">
        <f t="shared" si="7"/>
        <v>NIC</v>
      </c>
      <c r="D149" s="214">
        <f t="shared" si="8"/>
        <v>0.29305555555555562</v>
      </c>
      <c r="E149" s="81" t="s">
        <v>244</v>
      </c>
      <c r="F149" s="84" t="s">
        <v>243</v>
      </c>
      <c r="G149" s="216">
        <v>8.3333333333333301E-2</v>
      </c>
      <c r="H149" s="214">
        <v>0.50277777777777799</v>
      </c>
      <c r="I149" s="214">
        <v>0</v>
      </c>
      <c r="J149" s="214">
        <v>0.5</v>
      </c>
      <c r="K149" s="214">
        <v>0</v>
      </c>
      <c r="L149" s="214">
        <v>0.66666666666666696</v>
      </c>
      <c r="M149" s="214">
        <v>0.5</v>
      </c>
      <c r="N149" s="214">
        <v>0.5</v>
      </c>
      <c r="O149" s="214">
        <v>0</v>
      </c>
      <c r="P149" s="214">
        <v>0.75</v>
      </c>
      <c r="Q149" s="214">
        <v>0</v>
      </c>
      <c r="R149" s="214">
        <v>0.2</v>
      </c>
      <c r="S149" s="214">
        <v>0</v>
      </c>
      <c r="T149" s="215">
        <v>0.4</v>
      </c>
      <c r="U149" s="34"/>
      <c r="V149" s="34"/>
    </row>
    <row r="150" spans="1:22" x14ac:dyDescent="0.2">
      <c r="A150" s="81">
        <v>145</v>
      </c>
      <c r="B150" s="84" t="str">
        <f t="shared" si="6"/>
        <v>Netherlands</v>
      </c>
      <c r="C150" s="84" t="str">
        <f t="shared" si="7"/>
        <v>NLD</v>
      </c>
      <c r="D150" s="214">
        <f t="shared" si="8"/>
        <v>0.37500000000000011</v>
      </c>
      <c r="E150" s="81" t="s">
        <v>246</v>
      </c>
      <c r="F150" s="84" t="s">
        <v>245</v>
      </c>
      <c r="G150" s="216">
        <v>8.3333333333333301E-2</v>
      </c>
      <c r="H150" s="214">
        <v>0.66666666666666696</v>
      </c>
      <c r="I150" s="214">
        <v>0</v>
      </c>
      <c r="J150" s="214">
        <v>0.5</v>
      </c>
      <c r="K150" s="214">
        <v>0</v>
      </c>
      <c r="L150" s="214">
        <v>1</v>
      </c>
      <c r="M150" s="214">
        <v>0.5</v>
      </c>
      <c r="N150" s="214">
        <v>0.5</v>
      </c>
      <c r="O150" s="214">
        <v>0</v>
      </c>
      <c r="P150" s="214">
        <v>1</v>
      </c>
      <c r="Q150" s="214">
        <v>0</v>
      </c>
      <c r="R150" s="214">
        <v>0.4</v>
      </c>
      <c r="S150" s="214">
        <v>0</v>
      </c>
      <c r="T150" s="215">
        <v>0.6</v>
      </c>
      <c r="U150" s="34"/>
      <c r="V150" s="34"/>
    </row>
    <row r="151" spans="1:22" x14ac:dyDescent="0.2">
      <c r="A151" s="81">
        <v>146</v>
      </c>
      <c r="B151" s="84" t="str">
        <f t="shared" si="6"/>
        <v>Norway</v>
      </c>
      <c r="C151" s="84" t="str">
        <f t="shared" si="7"/>
        <v>NOR</v>
      </c>
      <c r="D151" s="214">
        <f t="shared" si="8"/>
        <v>0.37500000000000011</v>
      </c>
      <c r="E151" s="81" t="s">
        <v>248</v>
      </c>
      <c r="F151" s="84" t="s">
        <v>247</v>
      </c>
      <c r="G151" s="216">
        <v>8.3333333333333301E-2</v>
      </c>
      <c r="H151" s="214">
        <v>0.66666666666666696</v>
      </c>
      <c r="I151" s="214">
        <v>0</v>
      </c>
      <c r="J151" s="214">
        <v>0.5</v>
      </c>
      <c r="K151" s="214">
        <v>0</v>
      </c>
      <c r="L151" s="214">
        <v>1</v>
      </c>
      <c r="M151" s="214">
        <v>0.5</v>
      </c>
      <c r="N151" s="214">
        <v>0.5</v>
      </c>
      <c r="O151" s="214">
        <v>0</v>
      </c>
      <c r="P151" s="214">
        <v>1</v>
      </c>
      <c r="Q151" s="214">
        <v>0</v>
      </c>
      <c r="R151" s="214">
        <v>0.4</v>
      </c>
      <c r="S151" s="214">
        <v>0</v>
      </c>
      <c r="T151" s="215">
        <v>0.6</v>
      </c>
      <c r="U151" s="34"/>
      <c r="V151" s="34"/>
    </row>
    <row r="152" spans="1:22" x14ac:dyDescent="0.2">
      <c r="A152" s="81">
        <v>147</v>
      </c>
      <c r="B152" s="84" t="str">
        <f t="shared" si="6"/>
        <v>Nepal</v>
      </c>
      <c r="C152" s="84" t="str">
        <f t="shared" si="7"/>
        <v>NPL</v>
      </c>
      <c r="D152" s="214">
        <f t="shared" si="8"/>
        <v>0.31666666666666665</v>
      </c>
      <c r="E152" s="81" t="s">
        <v>250</v>
      </c>
      <c r="F152" s="84" t="s">
        <v>249</v>
      </c>
      <c r="G152" s="216">
        <v>8.3333333333333301E-2</v>
      </c>
      <c r="H152" s="214">
        <v>0.55000000000000004</v>
      </c>
      <c r="I152" s="214">
        <v>0</v>
      </c>
      <c r="J152" s="214">
        <v>0</v>
      </c>
      <c r="K152" s="214">
        <v>0</v>
      </c>
      <c r="L152" s="214">
        <v>1</v>
      </c>
      <c r="M152" s="214">
        <v>0.5</v>
      </c>
      <c r="N152" s="214">
        <v>0.5</v>
      </c>
      <c r="O152" s="214">
        <v>0</v>
      </c>
      <c r="P152" s="214">
        <v>1</v>
      </c>
      <c r="Q152" s="214">
        <v>0</v>
      </c>
      <c r="R152" s="214">
        <v>0.4</v>
      </c>
      <c r="S152" s="214">
        <v>0</v>
      </c>
      <c r="T152" s="215">
        <v>0.4</v>
      </c>
      <c r="U152" s="34"/>
      <c r="V152" s="34"/>
    </row>
    <row r="153" spans="1:22" x14ac:dyDescent="0.2">
      <c r="A153" s="81">
        <v>148</v>
      </c>
      <c r="B153" s="84" t="str">
        <f t="shared" si="6"/>
        <v>Nauru</v>
      </c>
      <c r="C153" s="84" t="str">
        <f t="shared" si="7"/>
        <v>NRU</v>
      </c>
      <c r="D153" s="214">
        <f t="shared" si="8"/>
        <v>0.6</v>
      </c>
      <c r="E153" s="81" t="s">
        <v>252</v>
      </c>
      <c r="F153" s="84" t="s">
        <v>251</v>
      </c>
      <c r="G153" s="216">
        <v>0.41666666666666702</v>
      </c>
      <c r="H153" s="214">
        <v>0.78333333333333299</v>
      </c>
      <c r="I153" s="214">
        <v>0</v>
      </c>
      <c r="J153" s="214">
        <v>0.5</v>
      </c>
      <c r="K153" s="214">
        <v>1</v>
      </c>
      <c r="L153" s="214">
        <v>1</v>
      </c>
      <c r="M153" s="214">
        <v>1</v>
      </c>
      <c r="N153" s="214">
        <v>1</v>
      </c>
      <c r="O153" s="214">
        <v>0</v>
      </c>
      <c r="P153" s="214">
        <v>1</v>
      </c>
      <c r="Q153" s="214">
        <v>0</v>
      </c>
      <c r="R153" s="214">
        <v>0.4</v>
      </c>
      <c r="S153" s="214">
        <v>0.5</v>
      </c>
      <c r="T153" s="215">
        <v>0.8</v>
      </c>
      <c r="U153" s="34"/>
      <c r="V153" s="34"/>
    </row>
    <row r="154" spans="1:22" x14ac:dyDescent="0.2">
      <c r="A154" s="81">
        <v>149</v>
      </c>
      <c r="B154" s="84" t="str">
        <f t="shared" si="6"/>
        <v>New Zealand</v>
      </c>
      <c r="C154" s="84" t="str">
        <f t="shared" si="7"/>
        <v>NZL</v>
      </c>
      <c r="D154" s="214">
        <f t="shared" si="8"/>
        <v>0.37500000000000011</v>
      </c>
      <c r="E154" s="81" t="s">
        <v>254</v>
      </c>
      <c r="F154" s="84" t="s">
        <v>253</v>
      </c>
      <c r="G154" s="216">
        <v>8.3333333333333301E-2</v>
      </c>
      <c r="H154" s="214">
        <v>0.66666666666666696</v>
      </c>
      <c r="I154" s="214">
        <v>0</v>
      </c>
      <c r="J154" s="214">
        <v>0.5</v>
      </c>
      <c r="K154" s="214">
        <v>0</v>
      </c>
      <c r="L154" s="214">
        <v>1</v>
      </c>
      <c r="M154" s="214">
        <v>0.5</v>
      </c>
      <c r="N154" s="214">
        <v>0.5</v>
      </c>
      <c r="O154" s="214">
        <v>0</v>
      </c>
      <c r="P154" s="214">
        <v>1</v>
      </c>
      <c r="Q154" s="214">
        <v>0</v>
      </c>
      <c r="R154" s="214">
        <v>0.4</v>
      </c>
      <c r="S154" s="214">
        <v>0</v>
      </c>
      <c r="T154" s="215">
        <v>0.6</v>
      </c>
      <c r="U154" s="34"/>
      <c r="V154" s="34"/>
    </row>
    <row r="155" spans="1:22" x14ac:dyDescent="0.2">
      <c r="A155" s="81">
        <v>150</v>
      </c>
      <c r="B155" s="84" t="str">
        <f t="shared" si="6"/>
        <v>Oman</v>
      </c>
      <c r="C155" s="84" t="str">
        <f t="shared" si="7"/>
        <v>OMN</v>
      </c>
      <c r="D155" s="214">
        <f t="shared" si="8"/>
        <v>0.37500000000000011</v>
      </c>
      <c r="E155" s="81" t="s">
        <v>256</v>
      </c>
      <c r="F155" s="84" t="s">
        <v>255</v>
      </c>
      <c r="G155" s="216">
        <v>8.3333333333333301E-2</v>
      </c>
      <c r="H155" s="214">
        <v>0.66666666666666696</v>
      </c>
      <c r="I155" s="214">
        <v>0</v>
      </c>
      <c r="J155" s="214">
        <v>0.5</v>
      </c>
      <c r="K155" s="214">
        <v>0</v>
      </c>
      <c r="L155" s="214">
        <v>1</v>
      </c>
      <c r="M155" s="214">
        <v>0.5</v>
      </c>
      <c r="N155" s="214">
        <v>0.5</v>
      </c>
      <c r="O155" s="214">
        <v>0</v>
      </c>
      <c r="P155" s="214">
        <v>1</v>
      </c>
      <c r="Q155" s="214">
        <v>0</v>
      </c>
      <c r="R155" s="214">
        <v>0.2</v>
      </c>
      <c r="S155" s="214">
        <v>0</v>
      </c>
      <c r="T155" s="215">
        <v>0.8</v>
      </c>
      <c r="U155" s="34"/>
      <c r="V155" s="34"/>
    </row>
    <row r="156" spans="1:22" x14ac:dyDescent="0.2">
      <c r="A156" s="81">
        <v>151</v>
      </c>
      <c r="B156" s="84" t="str">
        <f t="shared" si="6"/>
        <v>Pakistan</v>
      </c>
      <c r="C156" s="84" t="str">
        <f t="shared" si="7"/>
        <v>PAK</v>
      </c>
      <c r="D156" s="214">
        <f t="shared" si="8"/>
        <v>0.172222222222222</v>
      </c>
      <c r="E156" s="81" t="s">
        <v>258</v>
      </c>
      <c r="F156" s="84" t="s">
        <v>257</v>
      </c>
      <c r="G156" s="216">
        <v>0</v>
      </c>
      <c r="H156" s="214">
        <v>0.344444444444444</v>
      </c>
      <c r="I156" s="214">
        <v>0</v>
      </c>
      <c r="J156" s="214">
        <v>0.5</v>
      </c>
      <c r="K156" s="214">
        <v>0</v>
      </c>
      <c r="L156" s="214">
        <v>0.66666666666666696</v>
      </c>
      <c r="M156" s="214">
        <v>0</v>
      </c>
      <c r="N156" s="214">
        <v>0</v>
      </c>
      <c r="O156" s="214">
        <v>0</v>
      </c>
      <c r="P156" s="214">
        <v>0.5</v>
      </c>
      <c r="Q156" s="214">
        <v>0</v>
      </c>
      <c r="R156" s="214">
        <v>0.2</v>
      </c>
      <c r="S156" s="214">
        <v>0</v>
      </c>
      <c r="T156" s="215">
        <v>0.2</v>
      </c>
      <c r="U156" s="34"/>
      <c r="V156" s="34"/>
    </row>
    <row r="157" spans="1:22" x14ac:dyDescent="0.2">
      <c r="A157" s="81">
        <v>152</v>
      </c>
      <c r="B157" s="84" t="str">
        <f t="shared" si="6"/>
        <v>Panama</v>
      </c>
      <c r="C157" s="84" t="str">
        <f t="shared" si="7"/>
        <v>PAN</v>
      </c>
      <c r="D157" s="214">
        <f t="shared" si="8"/>
        <v>0.31666666666666665</v>
      </c>
      <c r="E157" s="81" t="s">
        <v>260</v>
      </c>
      <c r="F157" s="84" t="s">
        <v>259</v>
      </c>
      <c r="G157" s="216">
        <v>8.3333333333333301E-2</v>
      </c>
      <c r="H157" s="214">
        <v>0.55000000000000004</v>
      </c>
      <c r="I157" s="214">
        <v>0</v>
      </c>
      <c r="J157" s="214">
        <v>0.5</v>
      </c>
      <c r="K157" s="214">
        <v>0</v>
      </c>
      <c r="L157" s="214">
        <v>1</v>
      </c>
      <c r="M157" s="214">
        <v>0.5</v>
      </c>
      <c r="N157" s="214">
        <v>0.5</v>
      </c>
      <c r="O157" s="214">
        <v>0</v>
      </c>
      <c r="P157" s="214">
        <v>0.5</v>
      </c>
      <c r="Q157" s="214">
        <v>0</v>
      </c>
      <c r="R157" s="214">
        <v>0.4</v>
      </c>
      <c r="S157" s="214">
        <v>0</v>
      </c>
      <c r="T157" s="215">
        <v>0.4</v>
      </c>
      <c r="U157" s="34"/>
      <c r="V157" s="34"/>
    </row>
    <row r="158" spans="1:22" x14ac:dyDescent="0.2">
      <c r="A158" s="81">
        <v>153</v>
      </c>
      <c r="B158" s="84" t="str">
        <f t="shared" si="6"/>
        <v>Peru</v>
      </c>
      <c r="C158" s="84" t="str">
        <f t="shared" si="7"/>
        <v>PER</v>
      </c>
      <c r="D158" s="214">
        <f t="shared" si="8"/>
        <v>0.2</v>
      </c>
      <c r="E158" s="81" t="s">
        <v>262</v>
      </c>
      <c r="F158" s="84" t="s">
        <v>261</v>
      </c>
      <c r="G158" s="216">
        <v>0</v>
      </c>
      <c r="H158" s="214">
        <v>0.4</v>
      </c>
      <c r="I158" s="214">
        <v>0</v>
      </c>
      <c r="J158" s="214">
        <v>0.5</v>
      </c>
      <c r="K158" s="214">
        <v>0</v>
      </c>
      <c r="L158" s="214">
        <v>1</v>
      </c>
      <c r="M158" s="214">
        <v>0</v>
      </c>
      <c r="N158" s="214">
        <v>0</v>
      </c>
      <c r="O158" s="214">
        <v>0</v>
      </c>
      <c r="P158" s="214">
        <v>0.5</v>
      </c>
      <c r="Q158" s="214">
        <v>0</v>
      </c>
      <c r="R158" s="214">
        <v>0.2</v>
      </c>
      <c r="S158" s="214">
        <v>0</v>
      </c>
      <c r="T158" s="215">
        <v>0.2</v>
      </c>
      <c r="U158" s="34"/>
      <c r="V158" s="34"/>
    </row>
    <row r="159" spans="1:22" x14ac:dyDescent="0.2">
      <c r="A159" s="81">
        <v>154</v>
      </c>
      <c r="B159" s="84" t="str">
        <f t="shared" si="6"/>
        <v>Philippines</v>
      </c>
      <c r="C159" s="84" t="str">
        <f t="shared" si="7"/>
        <v>PHL</v>
      </c>
      <c r="D159" s="214">
        <f t="shared" si="8"/>
        <v>0.28333333333333316</v>
      </c>
      <c r="E159" s="81" t="s">
        <v>264</v>
      </c>
      <c r="F159" s="84" t="s">
        <v>263</v>
      </c>
      <c r="G159" s="216">
        <v>8.3333333333333301E-2</v>
      </c>
      <c r="H159" s="214">
        <v>0.483333333333333</v>
      </c>
      <c r="I159" s="214">
        <v>0</v>
      </c>
      <c r="J159" s="214">
        <v>0.5</v>
      </c>
      <c r="K159" s="214">
        <v>0</v>
      </c>
      <c r="L159" s="214">
        <v>1</v>
      </c>
      <c r="M159" s="214">
        <v>0.5</v>
      </c>
      <c r="N159" s="214">
        <v>0.5</v>
      </c>
      <c r="O159" s="214">
        <v>0</v>
      </c>
      <c r="P159" s="214">
        <v>0.5</v>
      </c>
      <c r="Q159" s="214">
        <v>0</v>
      </c>
      <c r="R159" s="214">
        <v>0.2</v>
      </c>
      <c r="S159" s="214">
        <v>0</v>
      </c>
      <c r="T159" s="215">
        <v>0.2</v>
      </c>
      <c r="U159" s="34"/>
      <c r="V159" s="34"/>
    </row>
    <row r="160" spans="1:22" x14ac:dyDescent="0.2">
      <c r="A160" s="81">
        <v>155</v>
      </c>
      <c r="B160" s="84" t="str">
        <f t="shared" si="6"/>
        <v>Palau</v>
      </c>
      <c r="C160" s="84" t="str">
        <f t="shared" si="7"/>
        <v>PLW</v>
      </c>
      <c r="D160" s="214">
        <f t="shared" si="8"/>
        <v>0.6</v>
      </c>
      <c r="E160" s="81" t="s">
        <v>266</v>
      </c>
      <c r="F160" s="84" t="s">
        <v>265</v>
      </c>
      <c r="G160" s="216">
        <v>0.41666666666666702</v>
      </c>
      <c r="H160" s="214">
        <v>0.78333333333333299</v>
      </c>
      <c r="I160" s="214">
        <v>0</v>
      </c>
      <c r="J160" s="214">
        <v>0.5</v>
      </c>
      <c r="K160" s="214">
        <v>1</v>
      </c>
      <c r="L160" s="214">
        <v>1</v>
      </c>
      <c r="M160" s="214">
        <v>1</v>
      </c>
      <c r="N160" s="214">
        <v>1</v>
      </c>
      <c r="O160" s="214">
        <v>0</v>
      </c>
      <c r="P160" s="214">
        <v>1</v>
      </c>
      <c r="Q160" s="214">
        <v>0</v>
      </c>
      <c r="R160" s="214">
        <v>0.4</v>
      </c>
      <c r="S160" s="214">
        <v>0.5</v>
      </c>
      <c r="T160" s="215">
        <v>0.8</v>
      </c>
      <c r="U160" s="34"/>
      <c r="V160" s="34"/>
    </row>
    <row r="161" spans="1:22" x14ac:dyDescent="0.2">
      <c r="A161" s="81">
        <v>156</v>
      </c>
      <c r="B161" s="84" t="str">
        <f t="shared" si="6"/>
        <v>Papua New Guinea</v>
      </c>
      <c r="C161" s="84" t="str">
        <f t="shared" si="7"/>
        <v>PNG</v>
      </c>
      <c r="D161" s="214">
        <f t="shared" si="8"/>
        <v>0.28333333333333316</v>
      </c>
      <c r="E161" s="81" t="s">
        <v>268</v>
      </c>
      <c r="F161" s="84" t="s">
        <v>267</v>
      </c>
      <c r="G161" s="216">
        <v>8.3333333333333301E-2</v>
      </c>
      <c r="H161" s="214">
        <v>0.483333333333333</v>
      </c>
      <c r="I161" s="214">
        <v>0</v>
      </c>
      <c r="J161" s="214">
        <v>0.5</v>
      </c>
      <c r="K161" s="214">
        <v>0.5</v>
      </c>
      <c r="L161" s="214">
        <v>1</v>
      </c>
      <c r="M161" s="214">
        <v>0</v>
      </c>
      <c r="N161" s="214">
        <v>0</v>
      </c>
      <c r="O161" s="214">
        <v>0</v>
      </c>
      <c r="P161" s="214">
        <v>1</v>
      </c>
      <c r="Q161" s="214">
        <v>0</v>
      </c>
      <c r="R161" s="214">
        <v>0.2</v>
      </c>
      <c r="S161" s="214">
        <v>0</v>
      </c>
      <c r="T161" s="215">
        <v>0.2</v>
      </c>
      <c r="U161" s="34"/>
      <c r="V161" s="34"/>
    </row>
    <row r="162" spans="1:22" x14ac:dyDescent="0.2">
      <c r="A162" s="81">
        <v>157</v>
      </c>
      <c r="B162" s="84" t="str">
        <f t="shared" si="6"/>
        <v>Poland</v>
      </c>
      <c r="C162" s="84" t="str">
        <f t="shared" si="7"/>
        <v>POL</v>
      </c>
      <c r="D162" s="214">
        <f t="shared" si="8"/>
        <v>0.32083333333333314</v>
      </c>
      <c r="E162" s="81" t="s">
        <v>270</v>
      </c>
      <c r="F162" s="84" t="s">
        <v>269</v>
      </c>
      <c r="G162" s="216">
        <v>8.3333333333333301E-2</v>
      </c>
      <c r="H162" s="214">
        <v>0.55833333333333302</v>
      </c>
      <c r="I162" s="214">
        <v>0</v>
      </c>
      <c r="J162" s="214">
        <v>0.5</v>
      </c>
      <c r="K162" s="214">
        <v>0</v>
      </c>
      <c r="L162" s="214">
        <v>1</v>
      </c>
      <c r="M162" s="214">
        <v>0.5</v>
      </c>
      <c r="N162" s="214">
        <v>0.5</v>
      </c>
      <c r="O162" s="214">
        <v>0</v>
      </c>
      <c r="P162" s="214">
        <v>0.75</v>
      </c>
      <c r="Q162" s="214">
        <v>0</v>
      </c>
      <c r="R162" s="214">
        <v>0.2</v>
      </c>
      <c r="S162" s="214">
        <v>0</v>
      </c>
      <c r="T162" s="215">
        <v>0.4</v>
      </c>
      <c r="U162" s="34"/>
      <c r="V162" s="34"/>
    </row>
    <row r="163" spans="1:22" x14ac:dyDescent="0.2">
      <c r="A163" s="81">
        <v>158</v>
      </c>
      <c r="B163" s="84" t="str">
        <f t="shared" si="6"/>
        <v>Puerto Rico</v>
      </c>
      <c r="C163" s="84" t="str">
        <f t="shared" si="7"/>
        <v>PRI</v>
      </c>
      <c r="D163" s="214">
        <f t="shared" si="8"/>
        <v>0.69166666666666643</v>
      </c>
      <c r="E163" s="81" t="s">
        <v>712</v>
      </c>
      <c r="F163" s="84" t="s">
        <v>750</v>
      </c>
      <c r="G163" s="216">
        <v>0.75</v>
      </c>
      <c r="H163" s="214">
        <v>0.63333333333333297</v>
      </c>
      <c r="I163" s="214">
        <v>1</v>
      </c>
      <c r="J163" s="214">
        <v>0.5</v>
      </c>
      <c r="K163" s="214">
        <v>0.5</v>
      </c>
      <c r="L163" s="214">
        <v>1</v>
      </c>
      <c r="M163" s="214">
        <v>0.5</v>
      </c>
      <c r="N163" s="214">
        <v>0.5</v>
      </c>
      <c r="O163" s="214">
        <v>1</v>
      </c>
      <c r="P163" s="214">
        <v>1</v>
      </c>
      <c r="Q163" s="214">
        <v>1</v>
      </c>
      <c r="R163" s="214">
        <v>0.6</v>
      </c>
      <c r="S163" s="214">
        <v>0.5</v>
      </c>
      <c r="T163" s="215">
        <v>0.2</v>
      </c>
      <c r="U163" s="34"/>
      <c r="V163" s="34"/>
    </row>
    <row r="164" spans="1:22" x14ac:dyDescent="0.2">
      <c r="A164" s="81">
        <v>159</v>
      </c>
      <c r="B164" s="84" t="str">
        <f t="shared" si="6"/>
        <v>Korea, Dem. People's Rep.</v>
      </c>
      <c r="C164" s="84" t="str">
        <f t="shared" si="7"/>
        <v>PRK</v>
      </c>
      <c r="D164" s="214">
        <f t="shared" si="8"/>
        <v>0.39999999999999997</v>
      </c>
      <c r="E164" s="81" t="s">
        <v>271</v>
      </c>
      <c r="F164" s="84" t="s">
        <v>751</v>
      </c>
      <c r="G164" s="216">
        <v>0.16666666666666699</v>
      </c>
      <c r="H164" s="214">
        <v>0.63333333333333297</v>
      </c>
      <c r="I164" s="214">
        <v>0</v>
      </c>
      <c r="J164" s="214">
        <v>0.5</v>
      </c>
      <c r="K164" s="214">
        <v>0.5</v>
      </c>
      <c r="L164" s="214">
        <v>1</v>
      </c>
      <c r="M164" s="214">
        <v>0.5</v>
      </c>
      <c r="N164" s="214">
        <v>0.5</v>
      </c>
      <c r="O164" s="214">
        <v>0</v>
      </c>
      <c r="P164" s="214">
        <v>1</v>
      </c>
      <c r="Q164" s="214">
        <v>0</v>
      </c>
      <c r="R164" s="214">
        <v>0.4</v>
      </c>
      <c r="S164" s="214">
        <v>0</v>
      </c>
      <c r="T164" s="215">
        <v>0.4</v>
      </c>
      <c r="U164" s="34"/>
      <c r="V164" s="34"/>
    </row>
    <row r="165" spans="1:22" x14ac:dyDescent="0.2">
      <c r="A165" s="81">
        <v>160</v>
      </c>
      <c r="B165" s="84" t="str">
        <f t="shared" si="6"/>
        <v>Portugal</v>
      </c>
      <c r="C165" s="84" t="str">
        <f t="shared" si="7"/>
        <v>PRT</v>
      </c>
      <c r="D165" s="214">
        <f t="shared" si="8"/>
        <v>0.37500000000000011</v>
      </c>
      <c r="E165" s="81" t="s">
        <v>273</v>
      </c>
      <c r="F165" s="84" t="s">
        <v>272</v>
      </c>
      <c r="G165" s="216">
        <v>8.3333333333333301E-2</v>
      </c>
      <c r="H165" s="214">
        <v>0.66666666666666696</v>
      </c>
      <c r="I165" s="214">
        <v>0</v>
      </c>
      <c r="J165" s="214">
        <v>0.5</v>
      </c>
      <c r="K165" s="214">
        <v>0</v>
      </c>
      <c r="L165" s="214">
        <v>1</v>
      </c>
      <c r="M165" s="214">
        <v>0.5</v>
      </c>
      <c r="N165" s="214">
        <v>0.5</v>
      </c>
      <c r="O165" s="214">
        <v>0</v>
      </c>
      <c r="P165" s="214">
        <v>1</v>
      </c>
      <c r="Q165" s="214">
        <v>0</v>
      </c>
      <c r="R165" s="214">
        <v>0.4</v>
      </c>
      <c r="S165" s="214">
        <v>0</v>
      </c>
      <c r="T165" s="215">
        <v>0.6</v>
      </c>
      <c r="U165" s="34"/>
      <c r="V165" s="34"/>
    </row>
    <row r="166" spans="1:22" x14ac:dyDescent="0.2">
      <c r="A166" s="81">
        <v>161</v>
      </c>
      <c r="B166" s="84" t="str">
        <f t="shared" si="6"/>
        <v>Paraguay</v>
      </c>
      <c r="C166" s="84" t="str">
        <f t="shared" si="7"/>
        <v>PRY</v>
      </c>
      <c r="D166" s="214">
        <f t="shared" si="8"/>
        <v>0.30416666666666664</v>
      </c>
      <c r="E166" s="81" t="s">
        <v>275</v>
      </c>
      <c r="F166" s="84" t="s">
        <v>274</v>
      </c>
      <c r="G166" s="216">
        <v>8.3333333333333301E-2</v>
      </c>
      <c r="H166" s="214">
        <v>0.52500000000000002</v>
      </c>
      <c r="I166" s="214">
        <v>0</v>
      </c>
      <c r="J166" s="214">
        <v>0.5</v>
      </c>
      <c r="K166" s="214">
        <v>0</v>
      </c>
      <c r="L166" s="214">
        <v>1</v>
      </c>
      <c r="M166" s="214">
        <v>0.5</v>
      </c>
      <c r="N166" s="214">
        <v>0.5</v>
      </c>
      <c r="O166" s="214">
        <v>0</v>
      </c>
      <c r="P166" s="214">
        <v>0.75</v>
      </c>
      <c r="Q166" s="214">
        <v>0</v>
      </c>
      <c r="R166" s="214">
        <v>0.2</v>
      </c>
      <c r="S166" s="214">
        <v>0</v>
      </c>
      <c r="T166" s="215">
        <v>0.2</v>
      </c>
      <c r="U166" s="34"/>
      <c r="V166" s="34"/>
    </row>
    <row r="167" spans="1:22" x14ac:dyDescent="0.2">
      <c r="A167" s="81">
        <v>162</v>
      </c>
      <c r="B167" s="84" t="str">
        <f t="shared" si="6"/>
        <v>West Bank and Gaza</v>
      </c>
      <c r="C167" s="84" t="str">
        <f t="shared" si="7"/>
        <v>PSE</v>
      </c>
      <c r="D167" s="214">
        <f t="shared" si="8"/>
        <v>0.42500000000000004</v>
      </c>
      <c r="E167" s="81" t="s">
        <v>713</v>
      </c>
      <c r="F167" s="84" t="s">
        <v>752</v>
      </c>
      <c r="G167" s="216">
        <v>0.33333333333333298</v>
      </c>
      <c r="H167" s="214">
        <v>0.51666666666666705</v>
      </c>
      <c r="I167" s="214">
        <v>1</v>
      </c>
      <c r="J167" s="214">
        <v>0.5</v>
      </c>
      <c r="K167" s="214">
        <v>0.5</v>
      </c>
      <c r="L167" s="214">
        <v>1</v>
      </c>
      <c r="M167" s="214">
        <v>0.5</v>
      </c>
      <c r="N167" s="214">
        <v>0.5</v>
      </c>
      <c r="O167" s="214">
        <v>0</v>
      </c>
      <c r="P167" s="214">
        <v>0.5</v>
      </c>
      <c r="Q167" s="214">
        <v>0</v>
      </c>
      <c r="R167" s="214">
        <v>0.6</v>
      </c>
      <c r="S167" s="214">
        <v>0</v>
      </c>
      <c r="T167" s="215">
        <v>0</v>
      </c>
      <c r="U167" s="34"/>
      <c r="V167" s="34"/>
    </row>
    <row r="168" spans="1:22" x14ac:dyDescent="0.2">
      <c r="A168" s="81">
        <v>163</v>
      </c>
      <c r="B168" s="84" t="str">
        <f t="shared" si="6"/>
        <v>French Polynesia</v>
      </c>
      <c r="C168" s="84" t="str">
        <f t="shared" si="7"/>
        <v>PYF</v>
      </c>
      <c r="D168" s="214">
        <f t="shared" si="8"/>
        <v>0.86666666666666692</v>
      </c>
      <c r="E168" s="81" t="s">
        <v>714</v>
      </c>
      <c r="F168" s="84" t="s">
        <v>753</v>
      </c>
      <c r="G168" s="216">
        <v>0.91666666666666696</v>
      </c>
      <c r="H168" s="214">
        <v>0.81666666666666698</v>
      </c>
      <c r="I168" s="214">
        <v>1</v>
      </c>
      <c r="J168" s="214">
        <v>0.5</v>
      </c>
      <c r="K168" s="214">
        <v>1</v>
      </c>
      <c r="L168" s="214">
        <v>1</v>
      </c>
      <c r="M168" s="214">
        <v>1</v>
      </c>
      <c r="N168" s="214">
        <v>1</v>
      </c>
      <c r="O168" s="214">
        <v>1</v>
      </c>
      <c r="P168" s="214">
        <v>1</v>
      </c>
      <c r="Q168" s="214">
        <v>1</v>
      </c>
      <c r="R168" s="214">
        <v>0.6</v>
      </c>
      <c r="S168" s="214">
        <v>0.5</v>
      </c>
      <c r="T168" s="215">
        <v>0.8</v>
      </c>
      <c r="U168" s="34"/>
      <c r="V168" s="34"/>
    </row>
    <row r="169" spans="1:22" x14ac:dyDescent="0.2">
      <c r="A169" s="81">
        <v>164</v>
      </c>
      <c r="B169" s="84" t="str">
        <f t="shared" si="6"/>
        <v>Qatar</v>
      </c>
      <c r="C169" s="84" t="str">
        <f t="shared" si="7"/>
        <v>QAT</v>
      </c>
      <c r="D169" s="214">
        <f t="shared" si="8"/>
        <v>0.35416666666666663</v>
      </c>
      <c r="E169" s="81" t="s">
        <v>277</v>
      </c>
      <c r="F169" s="84" t="s">
        <v>276</v>
      </c>
      <c r="G169" s="216">
        <v>8.3333333333333301E-2</v>
      </c>
      <c r="H169" s="214">
        <v>0.625</v>
      </c>
      <c r="I169" s="214">
        <v>0</v>
      </c>
      <c r="J169" s="214">
        <v>0.5</v>
      </c>
      <c r="K169" s="214">
        <v>0</v>
      </c>
      <c r="L169" s="214">
        <v>1</v>
      </c>
      <c r="M169" s="214">
        <v>0.5</v>
      </c>
      <c r="N169" s="214">
        <v>0.5</v>
      </c>
      <c r="O169" s="214">
        <v>0</v>
      </c>
      <c r="P169" s="214">
        <v>0.75</v>
      </c>
      <c r="Q169" s="214">
        <v>0</v>
      </c>
      <c r="R169" s="214">
        <v>0.4</v>
      </c>
      <c r="S169" s="214">
        <v>0</v>
      </c>
      <c r="T169" s="215">
        <v>0.6</v>
      </c>
      <c r="U169" s="34"/>
      <c r="V169" s="34"/>
    </row>
    <row r="170" spans="1:22" x14ac:dyDescent="0.2">
      <c r="A170" s="81">
        <v>165</v>
      </c>
      <c r="B170" s="84" t="str">
        <f t="shared" si="6"/>
        <v>Romania</v>
      </c>
      <c r="C170" s="84" t="str">
        <f t="shared" si="7"/>
        <v>ROU</v>
      </c>
      <c r="D170" s="214">
        <f t="shared" si="8"/>
        <v>0.31666666666666665</v>
      </c>
      <c r="E170" s="81" t="s">
        <v>279</v>
      </c>
      <c r="F170" s="84" t="s">
        <v>278</v>
      </c>
      <c r="G170" s="216">
        <v>8.3333333333333301E-2</v>
      </c>
      <c r="H170" s="214">
        <v>0.55000000000000004</v>
      </c>
      <c r="I170" s="214">
        <v>0</v>
      </c>
      <c r="J170" s="214">
        <v>0.5</v>
      </c>
      <c r="K170" s="214">
        <v>0</v>
      </c>
      <c r="L170" s="214">
        <v>1</v>
      </c>
      <c r="M170" s="214">
        <v>0.5</v>
      </c>
      <c r="N170" s="214">
        <v>0.5</v>
      </c>
      <c r="O170" s="214">
        <v>0</v>
      </c>
      <c r="P170" s="214">
        <v>0.5</v>
      </c>
      <c r="Q170" s="214">
        <v>0</v>
      </c>
      <c r="R170" s="214">
        <v>0.2</v>
      </c>
      <c r="S170" s="214">
        <v>0</v>
      </c>
      <c r="T170" s="215">
        <v>0.6</v>
      </c>
      <c r="U170" s="34"/>
      <c r="V170" s="34"/>
    </row>
    <row r="171" spans="1:22" x14ac:dyDescent="0.2">
      <c r="A171" s="81">
        <v>166</v>
      </c>
      <c r="B171" s="84" t="str">
        <f t="shared" si="6"/>
        <v>Russian Federation</v>
      </c>
      <c r="C171" s="84" t="str">
        <f t="shared" si="7"/>
        <v>RUS</v>
      </c>
      <c r="D171" s="214">
        <f t="shared" si="8"/>
        <v>0.22083333333333349</v>
      </c>
      <c r="E171" s="81" t="s">
        <v>281</v>
      </c>
      <c r="F171" s="84" t="s">
        <v>280</v>
      </c>
      <c r="G171" s="216">
        <v>0</v>
      </c>
      <c r="H171" s="214">
        <v>0.44166666666666698</v>
      </c>
      <c r="I171" s="214">
        <v>0</v>
      </c>
      <c r="J171" s="214">
        <v>0.5</v>
      </c>
      <c r="K171" s="214">
        <v>0</v>
      </c>
      <c r="L171" s="214">
        <v>1</v>
      </c>
      <c r="M171" s="214">
        <v>0</v>
      </c>
      <c r="N171" s="214">
        <v>0</v>
      </c>
      <c r="O171" s="214">
        <v>0</v>
      </c>
      <c r="P171" s="214">
        <v>0.75</v>
      </c>
      <c r="Q171" s="214">
        <v>0</v>
      </c>
      <c r="R171" s="214">
        <v>0.2</v>
      </c>
      <c r="S171" s="214">
        <v>0</v>
      </c>
      <c r="T171" s="215">
        <v>0.2</v>
      </c>
      <c r="U171" s="34"/>
      <c r="V171" s="34"/>
    </row>
    <row r="172" spans="1:22" x14ac:dyDescent="0.2">
      <c r="A172" s="81">
        <v>167</v>
      </c>
      <c r="B172" s="84" t="str">
        <f t="shared" si="6"/>
        <v>Rwanda</v>
      </c>
      <c r="C172" s="84" t="str">
        <f t="shared" si="7"/>
        <v>RWA</v>
      </c>
      <c r="D172" s="214">
        <f t="shared" si="8"/>
        <v>0.32083333333333314</v>
      </c>
      <c r="E172" s="81" t="s">
        <v>283</v>
      </c>
      <c r="F172" s="84" t="s">
        <v>282</v>
      </c>
      <c r="G172" s="216">
        <v>8.3333333333333301E-2</v>
      </c>
      <c r="H172" s="214">
        <v>0.55833333333333302</v>
      </c>
      <c r="I172" s="214">
        <v>0</v>
      </c>
      <c r="J172" s="214">
        <v>0.5</v>
      </c>
      <c r="K172" s="214">
        <v>0</v>
      </c>
      <c r="L172" s="214">
        <v>1</v>
      </c>
      <c r="M172" s="214">
        <v>0.5</v>
      </c>
      <c r="N172" s="214">
        <v>0.5</v>
      </c>
      <c r="O172" s="214">
        <v>0</v>
      </c>
      <c r="P172" s="214">
        <v>0.75</v>
      </c>
      <c r="Q172" s="214">
        <v>0</v>
      </c>
      <c r="R172" s="214">
        <v>0.4</v>
      </c>
      <c r="S172" s="214">
        <v>0</v>
      </c>
      <c r="T172" s="215">
        <v>0.2</v>
      </c>
      <c r="U172" s="34"/>
      <c r="V172" s="34"/>
    </row>
    <row r="173" spans="1:22" x14ac:dyDescent="0.2">
      <c r="A173" s="81">
        <v>168</v>
      </c>
      <c r="B173" s="84" t="str">
        <f t="shared" si="6"/>
        <v>Saudi Arabia</v>
      </c>
      <c r="C173" s="84" t="str">
        <f t="shared" si="7"/>
        <v>SAU</v>
      </c>
      <c r="D173" s="214">
        <f t="shared" si="8"/>
        <v>0.25416666666666649</v>
      </c>
      <c r="E173" s="81" t="s">
        <v>285</v>
      </c>
      <c r="F173" s="84" t="s">
        <v>284</v>
      </c>
      <c r="G173" s="216">
        <v>0</v>
      </c>
      <c r="H173" s="214">
        <v>0.50833333333333297</v>
      </c>
      <c r="I173" s="214">
        <v>0</v>
      </c>
      <c r="J173" s="214">
        <v>0.5</v>
      </c>
      <c r="K173" s="214">
        <v>0</v>
      </c>
      <c r="L173" s="214">
        <v>1</v>
      </c>
      <c r="M173" s="214">
        <v>0</v>
      </c>
      <c r="N173" s="214">
        <v>0</v>
      </c>
      <c r="O173" s="214">
        <v>0</v>
      </c>
      <c r="P173" s="214">
        <v>0.75</v>
      </c>
      <c r="Q173" s="214">
        <v>0</v>
      </c>
      <c r="R173" s="214">
        <v>0.4</v>
      </c>
      <c r="S173" s="214">
        <v>0</v>
      </c>
      <c r="T173" s="215">
        <v>0.4</v>
      </c>
      <c r="U173" s="34"/>
      <c r="V173" s="34"/>
    </row>
    <row r="174" spans="1:22" x14ac:dyDescent="0.2">
      <c r="A174" s="81">
        <v>169</v>
      </c>
      <c r="B174" s="84" t="str">
        <f t="shared" si="6"/>
        <v>Sudan</v>
      </c>
      <c r="C174" s="84" t="str">
        <f t="shared" si="7"/>
        <v>SDN</v>
      </c>
      <c r="D174" s="214">
        <f t="shared" si="8"/>
        <v>0.17916666666666667</v>
      </c>
      <c r="E174" s="81" t="s">
        <v>287</v>
      </c>
      <c r="F174" s="84" t="s">
        <v>286</v>
      </c>
      <c r="G174" s="216">
        <v>8.3333333333333301E-2</v>
      </c>
      <c r="H174" s="214">
        <v>0.27500000000000002</v>
      </c>
      <c r="I174" s="214">
        <v>0</v>
      </c>
      <c r="J174" s="214">
        <v>0</v>
      </c>
      <c r="K174" s="214">
        <v>0</v>
      </c>
      <c r="L174" s="214">
        <v>0</v>
      </c>
      <c r="M174" s="214">
        <v>0.5</v>
      </c>
      <c r="N174" s="214">
        <v>0.5</v>
      </c>
      <c r="O174" s="214">
        <v>0</v>
      </c>
      <c r="P174" s="214">
        <v>0.75</v>
      </c>
      <c r="Q174" s="214">
        <v>0</v>
      </c>
      <c r="R174" s="214">
        <v>0.4</v>
      </c>
      <c r="S174" s="214">
        <v>0</v>
      </c>
      <c r="T174" s="215">
        <v>0</v>
      </c>
      <c r="U174" s="34"/>
      <c r="V174" s="34"/>
    </row>
    <row r="175" spans="1:22" x14ac:dyDescent="0.2">
      <c r="A175" s="81">
        <v>170</v>
      </c>
      <c r="B175" s="84" t="str">
        <f t="shared" si="6"/>
        <v>Senegal</v>
      </c>
      <c r="C175" s="84" t="str">
        <f t="shared" si="7"/>
        <v>SEN</v>
      </c>
      <c r="D175" s="214">
        <f t="shared" si="8"/>
        <v>0.33750000000000013</v>
      </c>
      <c r="E175" s="81" t="s">
        <v>289</v>
      </c>
      <c r="F175" s="84" t="s">
        <v>288</v>
      </c>
      <c r="G175" s="216">
        <v>8.3333333333333301E-2</v>
      </c>
      <c r="H175" s="214">
        <v>0.59166666666666701</v>
      </c>
      <c r="I175" s="214">
        <v>0</v>
      </c>
      <c r="J175" s="214">
        <v>0.5</v>
      </c>
      <c r="K175" s="214">
        <v>0</v>
      </c>
      <c r="L175" s="214">
        <v>1</v>
      </c>
      <c r="M175" s="214">
        <v>0.5</v>
      </c>
      <c r="N175" s="214">
        <v>0.5</v>
      </c>
      <c r="O175" s="214">
        <v>0</v>
      </c>
      <c r="P175" s="214">
        <v>0.75</v>
      </c>
      <c r="Q175" s="214">
        <v>0</v>
      </c>
      <c r="R175" s="214">
        <v>0.4</v>
      </c>
      <c r="S175" s="214">
        <v>0</v>
      </c>
      <c r="T175" s="215">
        <v>0.4</v>
      </c>
      <c r="U175" s="34"/>
      <c r="V175" s="34"/>
    </row>
    <row r="176" spans="1:22" x14ac:dyDescent="0.2">
      <c r="A176" s="81">
        <v>171</v>
      </c>
      <c r="B176" s="84" t="str">
        <f t="shared" si="6"/>
        <v>Singapore</v>
      </c>
      <c r="C176" s="84" t="str">
        <f t="shared" si="7"/>
        <v>SGP</v>
      </c>
      <c r="D176" s="214">
        <f t="shared" si="8"/>
        <v>0.37500000000000011</v>
      </c>
      <c r="E176" s="81" t="s">
        <v>291</v>
      </c>
      <c r="F176" s="84" t="s">
        <v>290</v>
      </c>
      <c r="G176" s="216">
        <v>8.3333333333333301E-2</v>
      </c>
      <c r="H176" s="214">
        <v>0.66666666666666696</v>
      </c>
      <c r="I176" s="214">
        <v>0</v>
      </c>
      <c r="J176" s="214">
        <v>0.5</v>
      </c>
      <c r="K176" s="214">
        <v>0</v>
      </c>
      <c r="L176" s="214">
        <v>1</v>
      </c>
      <c r="M176" s="214">
        <v>0.5</v>
      </c>
      <c r="N176" s="214">
        <v>0.5</v>
      </c>
      <c r="O176" s="214">
        <v>0</v>
      </c>
      <c r="P176" s="214">
        <v>1</v>
      </c>
      <c r="Q176" s="214">
        <v>0</v>
      </c>
      <c r="R176" s="214">
        <v>0.4</v>
      </c>
      <c r="S176" s="214">
        <v>0</v>
      </c>
      <c r="T176" s="215">
        <v>0.6</v>
      </c>
      <c r="U176" s="34"/>
      <c r="V176" s="34"/>
    </row>
    <row r="177" spans="1:22" x14ac:dyDescent="0.2">
      <c r="A177" s="81">
        <v>172</v>
      </c>
      <c r="B177" s="84" t="str">
        <f t="shared" si="6"/>
        <v>Solomon Islands</v>
      </c>
      <c r="C177" s="84" t="str">
        <f t="shared" si="7"/>
        <v>SLB</v>
      </c>
      <c r="D177" s="214">
        <f t="shared" si="8"/>
        <v>0.4833333333333335</v>
      </c>
      <c r="E177" s="81" t="s">
        <v>293</v>
      </c>
      <c r="F177" s="84" t="s">
        <v>292</v>
      </c>
      <c r="G177" s="216">
        <v>0.25</v>
      </c>
      <c r="H177" s="214">
        <v>0.71666666666666701</v>
      </c>
      <c r="I177" s="214">
        <v>0</v>
      </c>
      <c r="J177" s="214">
        <v>0.5</v>
      </c>
      <c r="K177" s="214">
        <v>0.5</v>
      </c>
      <c r="L177" s="214">
        <v>1</v>
      </c>
      <c r="M177" s="214">
        <v>1</v>
      </c>
      <c r="N177" s="214">
        <v>1</v>
      </c>
      <c r="O177" s="214">
        <v>0</v>
      </c>
      <c r="P177" s="214">
        <v>1</v>
      </c>
      <c r="Q177" s="214">
        <v>0</v>
      </c>
      <c r="R177" s="214">
        <v>0.2</v>
      </c>
      <c r="S177" s="214">
        <v>0</v>
      </c>
      <c r="T177" s="215">
        <v>0.6</v>
      </c>
      <c r="U177" s="34"/>
      <c r="V177" s="34"/>
    </row>
    <row r="178" spans="1:22" x14ac:dyDescent="0.2">
      <c r="A178" s="81">
        <v>173</v>
      </c>
      <c r="B178" s="84" t="str">
        <f t="shared" si="6"/>
        <v>Sierra Leone</v>
      </c>
      <c r="C178" s="84" t="str">
        <f t="shared" si="7"/>
        <v>SLE</v>
      </c>
      <c r="D178" s="214">
        <f t="shared" si="8"/>
        <v>0.25416666666666649</v>
      </c>
      <c r="E178" s="81" t="s">
        <v>295</v>
      </c>
      <c r="F178" s="84" t="s">
        <v>294</v>
      </c>
      <c r="G178" s="216">
        <v>0</v>
      </c>
      <c r="H178" s="214">
        <v>0.50833333333333297</v>
      </c>
      <c r="I178" s="214">
        <v>0</v>
      </c>
      <c r="J178" s="214">
        <v>0.5</v>
      </c>
      <c r="K178" s="214">
        <v>0</v>
      </c>
      <c r="L178" s="214">
        <v>1</v>
      </c>
      <c r="M178" s="214">
        <v>0</v>
      </c>
      <c r="N178" s="214">
        <v>0</v>
      </c>
      <c r="O178" s="214">
        <v>0</v>
      </c>
      <c r="P178" s="214">
        <v>0.75</v>
      </c>
      <c r="Q178" s="214">
        <v>0</v>
      </c>
      <c r="R178" s="214">
        <v>0.4</v>
      </c>
      <c r="S178" s="214">
        <v>0</v>
      </c>
      <c r="T178" s="215">
        <v>0.4</v>
      </c>
      <c r="U178" s="34"/>
      <c r="V178" s="34"/>
    </row>
    <row r="179" spans="1:22" x14ac:dyDescent="0.2">
      <c r="A179" s="81">
        <v>174</v>
      </c>
      <c r="B179" s="84" t="str">
        <f t="shared" si="6"/>
        <v>El Salvador</v>
      </c>
      <c r="C179" s="84" t="str">
        <f t="shared" si="7"/>
        <v>SLV</v>
      </c>
      <c r="D179" s="214">
        <f t="shared" si="8"/>
        <v>0.29305555555555562</v>
      </c>
      <c r="E179" s="81" t="s">
        <v>297</v>
      </c>
      <c r="F179" s="84" t="s">
        <v>296</v>
      </c>
      <c r="G179" s="216">
        <v>8.3333333333333301E-2</v>
      </c>
      <c r="H179" s="214">
        <v>0.50277777777777799</v>
      </c>
      <c r="I179" s="214">
        <v>0</v>
      </c>
      <c r="J179" s="214">
        <v>0.5</v>
      </c>
      <c r="K179" s="214">
        <v>0</v>
      </c>
      <c r="L179" s="214">
        <v>0.66666666666666696</v>
      </c>
      <c r="M179" s="214">
        <v>0.5</v>
      </c>
      <c r="N179" s="214">
        <v>0.5</v>
      </c>
      <c r="O179" s="214">
        <v>0</v>
      </c>
      <c r="P179" s="214">
        <v>0.75</v>
      </c>
      <c r="Q179" s="214">
        <v>0</v>
      </c>
      <c r="R179" s="214">
        <v>0.4</v>
      </c>
      <c r="S179" s="214">
        <v>0</v>
      </c>
      <c r="T179" s="215">
        <v>0.2</v>
      </c>
      <c r="U179" s="34"/>
      <c r="V179" s="34"/>
    </row>
    <row r="180" spans="1:22" x14ac:dyDescent="0.2">
      <c r="A180" s="81">
        <v>175</v>
      </c>
      <c r="B180" s="84" t="str">
        <f t="shared" si="6"/>
        <v>San Marino</v>
      </c>
      <c r="C180" s="84" t="str">
        <f t="shared" si="7"/>
        <v>SMR</v>
      </c>
      <c r="D180" s="214">
        <f t="shared" si="8"/>
        <v>0.78333333333333344</v>
      </c>
      <c r="E180" s="81" t="s">
        <v>715</v>
      </c>
      <c r="F180" s="84" t="s">
        <v>754</v>
      </c>
      <c r="G180" s="216">
        <v>0.75</v>
      </c>
      <c r="H180" s="214">
        <v>0.81666666666666698</v>
      </c>
      <c r="I180" s="214">
        <v>0</v>
      </c>
      <c r="J180" s="214">
        <v>0.5</v>
      </c>
      <c r="K180" s="214">
        <v>1</v>
      </c>
      <c r="L180" s="214">
        <v>1</v>
      </c>
      <c r="M180" s="214">
        <v>1</v>
      </c>
      <c r="N180" s="214">
        <v>1</v>
      </c>
      <c r="O180" s="214">
        <v>1</v>
      </c>
      <c r="P180" s="214">
        <v>1</v>
      </c>
      <c r="Q180" s="214">
        <v>1</v>
      </c>
      <c r="R180" s="214">
        <v>0.6</v>
      </c>
      <c r="S180" s="214">
        <v>0.5</v>
      </c>
      <c r="T180" s="215">
        <v>0.8</v>
      </c>
      <c r="U180" s="34"/>
      <c r="V180" s="34"/>
    </row>
    <row r="181" spans="1:22" x14ac:dyDescent="0.2">
      <c r="A181" s="81">
        <v>176</v>
      </c>
      <c r="B181" s="84" t="str">
        <f t="shared" si="6"/>
        <v>Somalia</v>
      </c>
      <c r="C181" s="84" t="str">
        <f t="shared" si="7"/>
        <v>SOM</v>
      </c>
      <c r="D181" s="214">
        <f t="shared" si="8"/>
        <v>0.24583333333333351</v>
      </c>
      <c r="E181" s="81" t="s">
        <v>299</v>
      </c>
      <c r="F181" s="84" t="s">
        <v>298</v>
      </c>
      <c r="G181" s="216">
        <v>0.16666666666666699</v>
      </c>
      <c r="H181" s="214">
        <v>0.32500000000000001</v>
      </c>
      <c r="I181" s="214">
        <v>0</v>
      </c>
      <c r="J181" s="214">
        <v>0.5</v>
      </c>
      <c r="K181" s="214">
        <v>0.5</v>
      </c>
      <c r="L181" s="214">
        <v>0</v>
      </c>
      <c r="M181" s="214">
        <v>0.5</v>
      </c>
      <c r="N181" s="214">
        <v>0.5</v>
      </c>
      <c r="O181" s="214">
        <v>0</v>
      </c>
      <c r="P181" s="214">
        <v>0.75</v>
      </c>
      <c r="Q181" s="214">
        <v>0</v>
      </c>
      <c r="R181" s="214">
        <v>0.2</v>
      </c>
      <c r="S181" s="214">
        <v>0</v>
      </c>
      <c r="T181" s="215">
        <v>0</v>
      </c>
      <c r="U181" s="34"/>
      <c r="V181" s="34"/>
    </row>
    <row r="182" spans="1:22" x14ac:dyDescent="0.2">
      <c r="A182" s="81">
        <v>177</v>
      </c>
      <c r="B182" s="84" t="str">
        <f t="shared" si="6"/>
        <v>Serbia</v>
      </c>
      <c r="C182" s="84" t="str">
        <f t="shared" si="7"/>
        <v>SRB</v>
      </c>
      <c r="D182" s="214">
        <f t="shared" si="8"/>
        <v>0.30000000000000016</v>
      </c>
      <c r="E182" s="81" t="s">
        <v>301</v>
      </c>
      <c r="F182" s="84" t="s">
        <v>300</v>
      </c>
      <c r="G182" s="216">
        <v>8.3333333333333301E-2</v>
      </c>
      <c r="H182" s="214">
        <v>0.51666666666666705</v>
      </c>
      <c r="I182" s="214">
        <v>0</v>
      </c>
      <c r="J182" s="214">
        <v>0.5</v>
      </c>
      <c r="K182" s="214">
        <v>0</v>
      </c>
      <c r="L182" s="214">
        <v>1</v>
      </c>
      <c r="M182" s="214">
        <v>0.5</v>
      </c>
      <c r="N182" s="214">
        <v>0.5</v>
      </c>
      <c r="O182" s="214">
        <v>0</v>
      </c>
      <c r="P182" s="214">
        <v>0.5</v>
      </c>
      <c r="Q182" s="214">
        <v>0</v>
      </c>
      <c r="R182" s="214">
        <v>0.2</v>
      </c>
      <c r="S182" s="214">
        <v>0</v>
      </c>
      <c r="T182" s="215">
        <v>0.4</v>
      </c>
      <c r="U182" s="34"/>
      <c r="V182" s="34"/>
    </row>
    <row r="183" spans="1:22" x14ac:dyDescent="0.2">
      <c r="A183" s="81">
        <v>178</v>
      </c>
      <c r="B183" s="84" t="str">
        <f t="shared" si="6"/>
        <v>South Sudan</v>
      </c>
      <c r="C183" s="84" t="str">
        <f t="shared" si="7"/>
        <v>SSD</v>
      </c>
      <c r="D183" s="214">
        <f t="shared" si="8"/>
        <v>0.35416666666666652</v>
      </c>
      <c r="E183" s="81" t="s">
        <v>303</v>
      </c>
      <c r="F183" s="84" t="s">
        <v>302</v>
      </c>
      <c r="G183" s="216">
        <v>0.25</v>
      </c>
      <c r="H183" s="214">
        <v>0.45833333333333298</v>
      </c>
      <c r="I183" s="214">
        <v>0</v>
      </c>
      <c r="J183" s="214">
        <v>0</v>
      </c>
      <c r="K183" s="214">
        <v>0.5</v>
      </c>
      <c r="L183" s="214">
        <v>0</v>
      </c>
      <c r="M183" s="214">
        <v>1</v>
      </c>
      <c r="N183" s="214">
        <v>1</v>
      </c>
      <c r="O183" s="214">
        <v>0</v>
      </c>
      <c r="P183" s="214">
        <v>0.75</v>
      </c>
      <c r="Q183" s="214">
        <v>0</v>
      </c>
      <c r="R183" s="214">
        <v>0.6</v>
      </c>
      <c r="S183" s="214">
        <v>0</v>
      </c>
      <c r="T183" s="215">
        <v>0.4</v>
      </c>
      <c r="U183" s="34"/>
      <c r="V183" s="34"/>
    </row>
    <row r="184" spans="1:22" x14ac:dyDescent="0.2">
      <c r="A184" s="81">
        <v>179</v>
      </c>
      <c r="B184" s="84" t="str">
        <f t="shared" si="6"/>
        <v>SÃ£o TomÃ© and PrÃ­ncipe</v>
      </c>
      <c r="C184" s="84" t="str">
        <f t="shared" si="7"/>
        <v>STP</v>
      </c>
      <c r="D184" s="214">
        <f t="shared" si="8"/>
        <v>0.39583333333333348</v>
      </c>
      <c r="E184" s="81" t="s">
        <v>304</v>
      </c>
      <c r="F184" s="84" t="s">
        <v>804</v>
      </c>
      <c r="G184" s="216">
        <v>0.16666666666666699</v>
      </c>
      <c r="H184" s="214">
        <v>0.625</v>
      </c>
      <c r="I184" s="214">
        <v>0</v>
      </c>
      <c r="J184" s="214">
        <v>0.5</v>
      </c>
      <c r="K184" s="214">
        <v>0.5</v>
      </c>
      <c r="L184" s="214">
        <v>1</v>
      </c>
      <c r="M184" s="214">
        <v>0.5</v>
      </c>
      <c r="N184" s="214">
        <v>0.5</v>
      </c>
      <c r="O184" s="214">
        <v>0</v>
      </c>
      <c r="P184" s="214">
        <v>0.75</v>
      </c>
      <c r="Q184" s="214">
        <v>0</v>
      </c>
      <c r="R184" s="214">
        <v>0.4</v>
      </c>
      <c r="S184" s="214">
        <v>0</v>
      </c>
      <c r="T184" s="215">
        <v>0.6</v>
      </c>
      <c r="U184" s="34"/>
      <c r="V184" s="34"/>
    </row>
    <row r="185" spans="1:22" x14ac:dyDescent="0.2">
      <c r="A185" s="81">
        <v>180</v>
      </c>
      <c r="B185" s="84" t="str">
        <f t="shared" si="6"/>
        <v>Suriname</v>
      </c>
      <c r="C185" s="84" t="str">
        <f t="shared" si="7"/>
        <v>SUR</v>
      </c>
      <c r="D185" s="214">
        <f t="shared" si="8"/>
        <v>0.34166666666666701</v>
      </c>
      <c r="E185" s="81" t="s">
        <v>306</v>
      </c>
      <c r="F185" s="84" t="s">
        <v>305</v>
      </c>
      <c r="G185" s="216">
        <v>0.16666666666666699</v>
      </c>
      <c r="H185" s="214">
        <v>0.51666666666666705</v>
      </c>
      <c r="I185" s="214">
        <v>0</v>
      </c>
      <c r="J185" s="214">
        <v>0</v>
      </c>
      <c r="K185" s="214">
        <v>0.5</v>
      </c>
      <c r="L185" s="214">
        <v>1</v>
      </c>
      <c r="M185" s="214">
        <v>0.5</v>
      </c>
      <c r="N185" s="214">
        <v>0.5</v>
      </c>
      <c r="O185" s="214">
        <v>0</v>
      </c>
      <c r="P185" s="214">
        <v>1</v>
      </c>
      <c r="Q185" s="214">
        <v>0</v>
      </c>
      <c r="R185" s="214">
        <v>0.2</v>
      </c>
      <c r="S185" s="214">
        <v>0</v>
      </c>
      <c r="T185" s="215">
        <v>0.4</v>
      </c>
      <c r="U185" s="34"/>
      <c r="V185" s="34"/>
    </row>
    <row r="186" spans="1:22" x14ac:dyDescent="0.2">
      <c r="A186" s="81">
        <v>181</v>
      </c>
      <c r="B186" s="84" t="str">
        <f t="shared" si="6"/>
        <v>Slovak Republic</v>
      </c>
      <c r="C186" s="84" t="str">
        <f t="shared" si="7"/>
        <v>SVK</v>
      </c>
      <c r="D186" s="214">
        <f t="shared" si="8"/>
        <v>0.37500000000000011</v>
      </c>
      <c r="E186" s="81" t="s">
        <v>307</v>
      </c>
      <c r="F186" s="84" t="s">
        <v>755</v>
      </c>
      <c r="G186" s="216">
        <v>8.3333333333333301E-2</v>
      </c>
      <c r="H186" s="214">
        <v>0.66666666666666696</v>
      </c>
      <c r="I186" s="214">
        <v>0</v>
      </c>
      <c r="J186" s="214">
        <v>0.5</v>
      </c>
      <c r="K186" s="214">
        <v>0</v>
      </c>
      <c r="L186" s="214">
        <v>1</v>
      </c>
      <c r="M186" s="214">
        <v>0.5</v>
      </c>
      <c r="N186" s="214">
        <v>0.5</v>
      </c>
      <c r="O186" s="214">
        <v>0</v>
      </c>
      <c r="P186" s="214">
        <v>1</v>
      </c>
      <c r="Q186" s="214">
        <v>0</v>
      </c>
      <c r="R186" s="214">
        <v>0.4</v>
      </c>
      <c r="S186" s="214">
        <v>0</v>
      </c>
      <c r="T186" s="215">
        <v>0.6</v>
      </c>
      <c r="U186" s="34"/>
      <c r="V186" s="34"/>
    </row>
    <row r="187" spans="1:22" x14ac:dyDescent="0.2">
      <c r="A187" s="81">
        <v>182</v>
      </c>
      <c r="B187" s="84" t="str">
        <f t="shared" si="6"/>
        <v>Slovenia</v>
      </c>
      <c r="C187" s="84" t="str">
        <f t="shared" si="7"/>
        <v>SVN</v>
      </c>
      <c r="D187" s="214">
        <f t="shared" si="8"/>
        <v>0.41666666666666696</v>
      </c>
      <c r="E187" s="81" t="s">
        <v>309</v>
      </c>
      <c r="F187" s="84" t="s">
        <v>308</v>
      </c>
      <c r="G187" s="216">
        <v>0.16666666666666699</v>
      </c>
      <c r="H187" s="214">
        <v>0.66666666666666696</v>
      </c>
      <c r="I187" s="214">
        <v>0</v>
      </c>
      <c r="J187" s="214">
        <v>0.5</v>
      </c>
      <c r="K187" s="214">
        <v>0.5</v>
      </c>
      <c r="L187" s="214">
        <v>1</v>
      </c>
      <c r="M187" s="214">
        <v>0.5</v>
      </c>
      <c r="N187" s="214">
        <v>0.5</v>
      </c>
      <c r="O187" s="214">
        <v>0</v>
      </c>
      <c r="P187" s="214">
        <v>1</v>
      </c>
      <c r="Q187" s="214">
        <v>0</v>
      </c>
      <c r="R187" s="214">
        <v>0.4</v>
      </c>
      <c r="S187" s="214">
        <v>0</v>
      </c>
      <c r="T187" s="215">
        <v>0.6</v>
      </c>
      <c r="U187" s="34"/>
      <c r="V187" s="34"/>
    </row>
    <row r="188" spans="1:22" x14ac:dyDescent="0.2">
      <c r="A188" s="81">
        <v>183</v>
      </c>
      <c r="B188" s="84" t="str">
        <f t="shared" si="6"/>
        <v>Sweden</v>
      </c>
      <c r="C188" s="84" t="str">
        <f t="shared" si="7"/>
        <v>SWE</v>
      </c>
      <c r="D188" s="214">
        <f t="shared" si="8"/>
        <v>0.37500000000000011</v>
      </c>
      <c r="E188" s="81" t="s">
        <v>311</v>
      </c>
      <c r="F188" s="84" t="s">
        <v>310</v>
      </c>
      <c r="G188" s="216">
        <v>8.3333333333333301E-2</v>
      </c>
      <c r="H188" s="214">
        <v>0.66666666666666696</v>
      </c>
      <c r="I188" s="214">
        <v>0</v>
      </c>
      <c r="J188" s="214">
        <v>0.5</v>
      </c>
      <c r="K188" s="214">
        <v>0</v>
      </c>
      <c r="L188" s="214">
        <v>1</v>
      </c>
      <c r="M188" s="214">
        <v>0.5</v>
      </c>
      <c r="N188" s="214">
        <v>0.5</v>
      </c>
      <c r="O188" s="214">
        <v>0</v>
      </c>
      <c r="P188" s="214">
        <v>1</v>
      </c>
      <c r="Q188" s="214">
        <v>0</v>
      </c>
      <c r="R188" s="214">
        <v>0.4</v>
      </c>
      <c r="S188" s="214">
        <v>0</v>
      </c>
      <c r="T188" s="215">
        <v>0.6</v>
      </c>
      <c r="U188" s="34"/>
      <c r="V188" s="34"/>
    </row>
    <row r="189" spans="1:22" x14ac:dyDescent="0.2">
      <c r="A189" s="81">
        <v>184</v>
      </c>
      <c r="B189" s="84" t="str">
        <f t="shared" si="6"/>
        <v>Eswatini</v>
      </c>
      <c r="C189" s="84" t="str">
        <f t="shared" si="7"/>
        <v>SWZ</v>
      </c>
      <c r="D189" s="214">
        <f t="shared" si="8"/>
        <v>0.36249999999999999</v>
      </c>
      <c r="E189" s="81" t="s">
        <v>313</v>
      </c>
      <c r="F189" s="84" t="s">
        <v>312</v>
      </c>
      <c r="G189" s="216">
        <v>0.16666666666666699</v>
      </c>
      <c r="H189" s="214">
        <v>0.55833333333333302</v>
      </c>
      <c r="I189" s="214">
        <v>0</v>
      </c>
      <c r="J189" s="214">
        <v>0.5</v>
      </c>
      <c r="K189" s="214">
        <v>0.5</v>
      </c>
      <c r="L189" s="214">
        <v>1</v>
      </c>
      <c r="M189" s="214">
        <v>0.5</v>
      </c>
      <c r="N189" s="214">
        <v>0.5</v>
      </c>
      <c r="O189" s="214">
        <v>0</v>
      </c>
      <c r="P189" s="214">
        <v>0.75</v>
      </c>
      <c r="Q189" s="214">
        <v>0</v>
      </c>
      <c r="R189" s="214">
        <v>0.4</v>
      </c>
      <c r="S189" s="214">
        <v>0</v>
      </c>
      <c r="T189" s="215">
        <v>0.2</v>
      </c>
      <c r="U189" s="34"/>
      <c r="V189" s="34"/>
    </row>
    <row r="190" spans="1:22" x14ac:dyDescent="0.2">
      <c r="A190" s="81">
        <v>185</v>
      </c>
      <c r="B190" s="84" t="str">
        <f t="shared" si="6"/>
        <v>Sint Maarten (Dutch part)</v>
      </c>
      <c r="C190" s="84" t="str">
        <f t="shared" si="7"/>
        <v>SXM</v>
      </c>
      <c r="D190" s="214">
        <f t="shared" si="8"/>
        <v>0.88333333333333353</v>
      </c>
      <c r="E190" s="81" t="s">
        <v>716</v>
      </c>
      <c r="F190" s="84" t="s">
        <v>756</v>
      </c>
      <c r="G190" s="216">
        <v>0.91666666666666696</v>
      </c>
      <c r="H190" s="214">
        <v>0.85</v>
      </c>
      <c r="I190" s="214">
        <v>1</v>
      </c>
      <c r="J190" s="214">
        <v>0.5</v>
      </c>
      <c r="K190" s="214">
        <v>1</v>
      </c>
      <c r="L190" s="214">
        <v>1</v>
      </c>
      <c r="M190" s="214">
        <v>1</v>
      </c>
      <c r="N190" s="214">
        <v>1</v>
      </c>
      <c r="O190" s="214">
        <v>1</v>
      </c>
      <c r="P190" s="214">
        <v>1</v>
      </c>
      <c r="Q190" s="214">
        <v>1</v>
      </c>
      <c r="R190" s="214">
        <v>0.8</v>
      </c>
      <c r="S190" s="214">
        <v>0.5</v>
      </c>
      <c r="T190" s="215">
        <v>0.8</v>
      </c>
      <c r="U190" s="34"/>
      <c r="V190" s="34"/>
    </row>
    <row r="191" spans="1:22" x14ac:dyDescent="0.2">
      <c r="A191" s="81">
        <v>186</v>
      </c>
      <c r="B191" s="84" t="str">
        <f t="shared" si="6"/>
        <v>Seychelles</v>
      </c>
      <c r="C191" s="84" t="str">
        <f t="shared" si="7"/>
        <v>SYC</v>
      </c>
      <c r="D191" s="214">
        <f t="shared" si="8"/>
        <v>0.37916666666666698</v>
      </c>
      <c r="E191" s="81" t="s">
        <v>315</v>
      </c>
      <c r="F191" s="84" t="s">
        <v>314</v>
      </c>
      <c r="G191" s="216">
        <v>0.16666666666666699</v>
      </c>
      <c r="H191" s="214">
        <v>0.59166666666666701</v>
      </c>
      <c r="I191" s="214">
        <v>0</v>
      </c>
      <c r="J191" s="214">
        <v>0.5</v>
      </c>
      <c r="K191" s="214">
        <v>0.5</v>
      </c>
      <c r="L191" s="214">
        <v>1</v>
      </c>
      <c r="M191" s="214">
        <v>0.5</v>
      </c>
      <c r="N191" s="214">
        <v>0.5</v>
      </c>
      <c r="O191" s="214">
        <v>0</v>
      </c>
      <c r="P191" s="214">
        <v>0.75</v>
      </c>
      <c r="Q191" s="214">
        <v>0</v>
      </c>
      <c r="R191" s="214">
        <v>0.2</v>
      </c>
      <c r="S191" s="214">
        <v>0</v>
      </c>
      <c r="T191" s="215">
        <v>0.6</v>
      </c>
      <c r="U191" s="34"/>
      <c r="V191" s="34"/>
    </row>
    <row r="192" spans="1:22" x14ac:dyDescent="0.2">
      <c r="A192" s="81">
        <v>187</v>
      </c>
      <c r="B192" s="84" t="str">
        <f t="shared" si="6"/>
        <v>Syrian Arab Republic</v>
      </c>
      <c r="C192" s="84" t="str">
        <f t="shared" si="7"/>
        <v>SYR</v>
      </c>
      <c r="D192" s="214">
        <f t="shared" si="8"/>
        <v>0.31388888888888861</v>
      </c>
      <c r="E192" s="81" t="s">
        <v>316</v>
      </c>
      <c r="F192" s="84" t="s">
        <v>757</v>
      </c>
      <c r="G192" s="216">
        <v>8.3333333333333301E-2</v>
      </c>
      <c r="H192" s="214">
        <v>0.54444444444444395</v>
      </c>
      <c r="I192" s="214">
        <v>0</v>
      </c>
      <c r="J192" s="214">
        <v>0.5</v>
      </c>
      <c r="K192" s="214">
        <v>0</v>
      </c>
      <c r="L192" s="214">
        <v>0.66666666666666696</v>
      </c>
      <c r="M192" s="214">
        <v>0.5</v>
      </c>
      <c r="N192" s="214">
        <v>0.5</v>
      </c>
      <c r="O192" s="214">
        <v>0</v>
      </c>
      <c r="P192" s="214">
        <v>1</v>
      </c>
      <c r="Q192" s="214">
        <v>0</v>
      </c>
      <c r="R192" s="214">
        <v>0.4</v>
      </c>
      <c r="S192" s="214">
        <v>0</v>
      </c>
      <c r="T192" s="215">
        <v>0.2</v>
      </c>
      <c r="U192" s="34"/>
      <c r="V192" s="34"/>
    </row>
    <row r="193" spans="1:22" x14ac:dyDescent="0.2">
      <c r="A193" s="81">
        <v>188</v>
      </c>
      <c r="B193" s="84" t="str">
        <f t="shared" si="6"/>
        <v>Turks and Caicos Islands</v>
      </c>
      <c r="C193" s="84" t="str">
        <f t="shared" si="7"/>
        <v>TCA</v>
      </c>
      <c r="D193" s="214">
        <f t="shared" si="8"/>
        <v>0.86666666666666692</v>
      </c>
      <c r="E193" s="81" t="s">
        <v>717</v>
      </c>
      <c r="F193" s="84" t="s">
        <v>758</v>
      </c>
      <c r="G193" s="216">
        <v>0.91666666666666696</v>
      </c>
      <c r="H193" s="214">
        <v>0.81666666666666698</v>
      </c>
      <c r="I193" s="214">
        <v>1</v>
      </c>
      <c r="J193" s="214">
        <v>0.5</v>
      </c>
      <c r="K193" s="214">
        <v>1</v>
      </c>
      <c r="L193" s="214">
        <v>1</v>
      </c>
      <c r="M193" s="214">
        <v>1</v>
      </c>
      <c r="N193" s="214">
        <v>1</v>
      </c>
      <c r="O193" s="214">
        <v>1</v>
      </c>
      <c r="P193" s="214">
        <v>1</v>
      </c>
      <c r="Q193" s="214">
        <v>1</v>
      </c>
      <c r="R193" s="214">
        <v>0.6</v>
      </c>
      <c r="S193" s="214">
        <v>0.5</v>
      </c>
      <c r="T193" s="215">
        <v>0.8</v>
      </c>
      <c r="U193" s="34"/>
      <c r="V193" s="34"/>
    </row>
    <row r="194" spans="1:22" x14ac:dyDescent="0.2">
      <c r="A194" s="81">
        <v>189</v>
      </c>
      <c r="B194" s="84" t="str">
        <f t="shared" si="6"/>
        <v>Chad</v>
      </c>
      <c r="C194" s="84" t="str">
        <f t="shared" si="7"/>
        <v>TCD</v>
      </c>
      <c r="D194" s="214">
        <f t="shared" si="8"/>
        <v>0.32083333333333347</v>
      </c>
      <c r="E194" s="81" t="s">
        <v>318</v>
      </c>
      <c r="F194" s="84" t="s">
        <v>317</v>
      </c>
      <c r="G194" s="216">
        <v>0.16666666666666699</v>
      </c>
      <c r="H194" s="214">
        <v>0.47499999999999998</v>
      </c>
      <c r="I194" s="214">
        <v>0</v>
      </c>
      <c r="J194" s="214">
        <v>0.5</v>
      </c>
      <c r="K194" s="214">
        <v>0</v>
      </c>
      <c r="L194" s="214">
        <v>0</v>
      </c>
      <c r="M194" s="214">
        <v>1</v>
      </c>
      <c r="N194" s="214">
        <v>1</v>
      </c>
      <c r="O194" s="214">
        <v>0</v>
      </c>
      <c r="P194" s="214">
        <v>0.75</v>
      </c>
      <c r="Q194" s="214">
        <v>0</v>
      </c>
      <c r="R194" s="214">
        <v>0.4</v>
      </c>
      <c r="S194" s="214">
        <v>0</v>
      </c>
      <c r="T194" s="215">
        <v>0.2</v>
      </c>
      <c r="U194" s="34"/>
      <c r="V194" s="34"/>
    </row>
    <row r="195" spans="1:22" x14ac:dyDescent="0.2">
      <c r="A195" s="81">
        <v>190</v>
      </c>
      <c r="B195" s="84" t="str">
        <f>F223</f>
        <v>Zimbabwe</v>
      </c>
      <c r="C195" s="84" t="str">
        <f>E223</f>
        <v>ZWE</v>
      </c>
      <c r="D195" s="214">
        <f>AVERAGE(G223:H223)</f>
        <v>0.29305555555555551</v>
      </c>
      <c r="E195" s="81" t="s">
        <v>320</v>
      </c>
      <c r="F195" s="84" t="s">
        <v>319</v>
      </c>
      <c r="G195" s="216">
        <v>8.3333333333333301E-2</v>
      </c>
      <c r="H195" s="214">
        <v>0.55833333333333302</v>
      </c>
      <c r="I195" s="214">
        <v>0</v>
      </c>
      <c r="J195" s="214">
        <v>0.5</v>
      </c>
      <c r="K195" s="214">
        <v>0</v>
      </c>
      <c r="L195" s="214">
        <v>1</v>
      </c>
      <c r="M195" s="214">
        <v>0.5</v>
      </c>
      <c r="N195" s="214">
        <v>0.5</v>
      </c>
      <c r="O195" s="214">
        <v>0</v>
      </c>
      <c r="P195" s="214">
        <v>0.75</v>
      </c>
      <c r="Q195" s="214">
        <v>0</v>
      </c>
      <c r="R195" s="214">
        <v>0.4</v>
      </c>
      <c r="S195" s="214">
        <v>0</v>
      </c>
      <c r="T195" s="215">
        <v>0.2</v>
      </c>
      <c r="U195" s="34"/>
      <c r="V195" s="34"/>
    </row>
    <row r="196" spans="1:22" x14ac:dyDescent="0.2">
      <c r="E196" s="81" t="s">
        <v>322</v>
      </c>
      <c r="F196" s="84" t="s">
        <v>321</v>
      </c>
      <c r="G196" s="216">
        <v>0</v>
      </c>
      <c r="H196" s="214">
        <v>0.4</v>
      </c>
      <c r="I196" s="214">
        <v>0</v>
      </c>
      <c r="J196" s="214">
        <v>0.5</v>
      </c>
      <c r="K196" s="214">
        <v>0</v>
      </c>
      <c r="L196" s="214">
        <v>1</v>
      </c>
      <c r="M196" s="214">
        <v>0</v>
      </c>
      <c r="N196" s="214">
        <v>0</v>
      </c>
      <c r="O196" s="214">
        <v>0</v>
      </c>
      <c r="P196" s="214">
        <v>0.5</v>
      </c>
      <c r="Q196" s="214">
        <v>0</v>
      </c>
      <c r="R196" s="214">
        <v>0.2</v>
      </c>
      <c r="S196" s="214">
        <v>0</v>
      </c>
      <c r="T196" s="215">
        <v>0.2</v>
      </c>
    </row>
    <row r="197" spans="1:22" x14ac:dyDescent="0.2">
      <c r="E197" s="81" t="s">
        <v>324</v>
      </c>
      <c r="F197" s="84" t="s">
        <v>323</v>
      </c>
      <c r="G197" s="216">
        <v>0</v>
      </c>
      <c r="H197" s="214">
        <v>0.50833333333333297</v>
      </c>
      <c r="I197" s="214">
        <v>0</v>
      </c>
      <c r="J197" s="214">
        <v>0.5</v>
      </c>
      <c r="K197" s="214">
        <v>0</v>
      </c>
      <c r="L197" s="214">
        <v>1</v>
      </c>
      <c r="M197" s="214">
        <v>0</v>
      </c>
      <c r="N197" s="214">
        <v>0</v>
      </c>
      <c r="O197" s="214">
        <v>0</v>
      </c>
      <c r="P197" s="214">
        <v>0.75</v>
      </c>
      <c r="Q197" s="214">
        <v>0</v>
      </c>
      <c r="R197" s="214">
        <v>0.4</v>
      </c>
      <c r="S197" s="214">
        <v>0</v>
      </c>
      <c r="T197" s="215">
        <v>0.4</v>
      </c>
    </row>
    <row r="198" spans="1:22" x14ac:dyDescent="0.2">
      <c r="E198" s="81" t="s">
        <v>326</v>
      </c>
      <c r="F198" s="84" t="s">
        <v>325</v>
      </c>
      <c r="G198" s="216">
        <v>0.16666666666666699</v>
      </c>
      <c r="H198" s="214">
        <v>0.66666666666666696</v>
      </c>
      <c r="I198" s="214">
        <v>0</v>
      </c>
      <c r="J198" s="214">
        <v>0.5</v>
      </c>
      <c r="K198" s="214">
        <v>0.5</v>
      </c>
      <c r="L198" s="214">
        <v>1</v>
      </c>
      <c r="M198" s="214">
        <v>0.5</v>
      </c>
      <c r="N198" s="214">
        <v>0.5</v>
      </c>
      <c r="O198" s="214">
        <v>0</v>
      </c>
      <c r="P198" s="214">
        <v>1</v>
      </c>
      <c r="Q198" s="214">
        <v>0</v>
      </c>
      <c r="R198" s="214">
        <v>0.4</v>
      </c>
      <c r="S198" s="214">
        <v>0</v>
      </c>
      <c r="T198" s="215">
        <v>0.6</v>
      </c>
    </row>
    <row r="199" spans="1:22" x14ac:dyDescent="0.2">
      <c r="E199" s="81" t="s">
        <v>328</v>
      </c>
      <c r="F199" s="84" t="s">
        <v>327</v>
      </c>
      <c r="G199" s="216">
        <v>0.16666666666666699</v>
      </c>
      <c r="H199" s="214">
        <v>0.59166666666666701</v>
      </c>
      <c r="I199" s="214">
        <v>0</v>
      </c>
      <c r="J199" s="214">
        <v>0.5</v>
      </c>
      <c r="K199" s="214">
        <v>0.5</v>
      </c>
      <c r="L199" s="214">
        <v>1</v>
      </c>
      <c r="M199" s="214">
        <v>0.5</v>
      </c>
      <c r="N199" s="214">
        <v>0.5</v>
      </c>
      <c r="O199" s="214">
        <v>0</v>
      </c>
      <c r="P199" s="214">
        <v>0.75</v>
      </c>
      <c r="Q199" s="214">
        <v>0</v>
      </c>
      <c r="R199" s="214">
        <v>0.2</v>
      </c>
      <c r="S199" s="214">
        <v>0</v>
      </c>
      <c r="T199" s="215">
        <v>0.6</v>
      </c>
    </row>
    <row r="200" spans="1:22" x14ac:dyDescent="0.2">
      <c r="E200" s="81" t="s">
        <v>330</v>
      </c>
      <c r="F200" s="84" t="s">
        <v>329</v>
      </c>
      <c r="G200" s="216">
        <v>0.33333333333333298</v>
      </c>
      <c r="H200" s="214">
        <v>0.75</v>
      </c>
      <c r="I200" s="214">
        <v>0</v>
      </c>
      <c r="J200" s="214">
        <v>0.5</v>
      </c>
      <c r="K200" s="214">
        <v>0.5</v>
      </c>
      <c r="L200" s="214">
        <v>1</v>
      </c>
      <c r="M200" s="214">
        <v>1</v>
      </c>
      <c r="N200" s="214">
        <v>1</v>
      </c>
      <c r="O200" s="214">
        <v>0</v>
      </c>
      <c r="P200" s="214">
        <v>1</v>
      </c>
      <c r="Q200" s="214">
        <v>0</v>
      </c>
      <c r="R200" s="214">
        <v>0.2</v>
      </c>
      <c r="S200" s="214">
        <v>0.5</v>
      </c>
      <c r="T200" s="215">
        <v>0.8</v>
      </c>
    </row>
    <row r="201" spans="1:22" x14ac:dyDescent="0.2">
      <c r="E201" s="81" t="s">
        <v>332</v>
      </c>
      <c r="F201" s="84" t="s">
        <v>331</v>
      </c>
      <c r="G201" s="216">
        <v>0.16666666666666699</v>
      </c>
      <c r="H201" s="214">
        <v>0.6</v>
      </c>
      <c r="I201" s="214">
        <v>0</v>
      </c>
      <c r="J201" s="214">
        <v>0.5</v>
      </c>
      <c r="K201" s="214">
        <v>0.5</v>
      </c>
      <c r="L201" s="214">
        <v>1</v>
      </c>
      <c r="M201" s="214">
        <v>0.5</v>
      </c>
      <c r="N201" s="214">
        <v>0.5</v>
      </c>
      <c r="O201" s="214">
        <v>0</v>
      </c>
      <c r="P201" s="214">
        <v>1</v>
      </c>
      <c r="Q201" s="214">
        <v>0</v>
      </c>
      <c r="R201" s="214">
        <v>0.4</v>
      </c>
      <c r="S201" s="214">
        <v>0</v>
      </c>
      <c r="T201" s="215">
        <v>0.2</v>
      </c>
    </row>
    <row r="202" spans="1:22" x14ac:dyDescent="0.2">
      <c r="E202" s="81" t="s">
        <v>334</v>
      </c>
      <c r="F202" s="84" t="s">
        <v>333</v>
      </c>
      <c r="G202" s="216">
        <v>0</v>
      </c>
      <c r="H202" s="214">
        <v>0.43333333333333302</v>
      </c>
      <c r="I202" s="214">
        <v>0</v>
      </c>
      <c r="J202" s="214">
        <v>0.5</v>
      </c>
      <c r="K202" s="214">
        <v>0</v>
      </c>
      <c r="L202" s="214">
        <v>1</v>
      </c>
      <c r="M202" s="214">
        <v>0</v>
      </c>
      <c r="N202" s="214">
        <v>0</v>
      </c>
      <c r="O202" s="214">
        <v>0</v>
      </c>
      <c r="P202" s="214">
        <v>0.5</v>
      </c>
      <c r="Q202" s="214">
        <v>0</v>
      </c>
      <c r="R202" s="214">
        <v>0.2</v>
      </c>
      <c r="S202" s="214">
        <v>0</v>
      </c>
      <c r="T202" s="215">
        <v>0.4</v>
      </c>
    </row>
    <row r="203" spans="1:22" x14ac:dyDescent="0.2">
      <c r="E203" s="81" t="s">
        <v>335</v>
      </c>
      <c r="F203" s="84" t="s">
        <v>805</v>
      </c>
      <c r="G203" s="216">
        <v>0</v>
      </c>
      <c r="H203" s="214">
        <v>0.4</v>
      </c>
      <c r="I203" s="214">
        <v>0</v>
      </c>
      <c r="J203" s="214">
        <v>0.5</v>
      </c>
      <c r="K203" s="214">
        <v>0</v>
      </c>
      <c r="L203" s="214">
        <v>1</v>
      </c>
      <c r="M203" s="214">
        <v>0</v>
      </c>
      <c r="N203" s="214">
        <v>0</v>
      </c>
      <c r="O203" s="214">
        <v>0</v>
      </c>
      <c r="P203" s="214">
        <v>0.5</v>
      </c>
      <c r="Q203" s="214">
        <v>0</v>
      </c>
      <c r="R203" s="214">
        <v>0.2</v>
      </c>
      <c r="S203" s="214">
        <v>0</v>
      </c>
      <c r="T203" s="215">
        <v>0.2</v>
      </c>
    </row>
    <row r="204" spans="1:22" x14ac:dyDescent="0.2">
      <c r="E204" s="81" t="s">
        <v>337</v>
      </c>
      <c r="F204" s="84" t="s">
        <v>336</v>
      </c>
      <c r="G204" s="216">
        <v>0.41666666666666702</v>
      </c>
      <c r="H204" s="214">
        <v>0.78333333333333299</v>
      </c>
      <c r="I204" s="214">
        <v>0</v>
      </c>
      <c r="J204" s="214">
        <v>0.5</v>
      </c>
      <c r="K204" s="214">
        <v>1</v>
      </c>
      <c r="L204" s="214">
        <v>1</v>
      </c>
      <c r="M204" s="214">
        <v>1</v>
      </c>
      <c r="N204" s="214">
        <v>1</v>
      </c>
      <c r="O204" s="214">
        <v>0</v>
      </c>
      <c r="P204" s="214">
        <v>1</v>
      </c>
      <c r="Q204" s="214">
        <v>0</v>
      </c>
      <c r="R204" s="214">
        <v>0.4</v>
      </c>
      <c r="S204" s="214">
        <v>0.5</v>
      </c>
      <c r="T204" s="215">
        <v>0.8</v>
      </c>
    </row>
    <row r="205" spans="1:22" x14ac:dyDescent="0.2">
      <c r="E205" s="81" t="s">
        <v>718</v>
      </c>
      <c r="F205" s="84" t="s">
        <v>759</v>
      </c>
      <c r="G205" s="216">
        <v>0.75</v>
      </c>
      <c r="H205" s="214">
        <v>0.61666666666666703</v>
      </c>
      <c r="I205" s="214">
        <v>1</v>
      </c>
      <c r="J205" s="214">
        <v>0.5</v>
      </c>
      <c r="K205" s="214">
        <v>1</v>
      </c>
      <c r="L205" s="214">
        <v>1</v>
      </c>
      <c r="M205" s="214">
        <v>0</v>
      </c>
      <c r="N205" s="214">
        <v>0</v>
      </c>
      <c r="O205" s="214">
        <v>1</v>
      </c>
      <c r="P205" s="214">
        <v>1</v>
      </c>
      <c r="Q205" s="214">
        <v>1</v>
      </c>
      <c r="R205" s="214">
        <v>0.6</v>
      </c>
      <c r="S205" s="214">
        <v>0.5</v>
      </c>
      <c r="T205" s="215">
        <v>0.6</v>
      </c>
    </row>
    <row r="206" spans="1:22" x14ac:dyDescent="0.2">
      <c r="E206" s="81" t="s">
        <v>339</v>
      </c>
      <c r="F206" s="84" t="s">
        <v>338</v>
      </c>
      <c r="G206" s="216">
        <v>8.3333333333333301E-2</v>
      </c>
      <c r="H206" s="214">
        <v>0.44166666666666698</v>
      </c>
      <c r="I206" s="214">
        <v>0</v>
      </c>
      <c r="J206" s="214">
        <v>0</v>
      </c>
      <c r="K206" s="214">
        <v>0</v>
      </c>
      <c r="L206" s="214">
        <v>1</v>
      </c>
      <c r="M206" s="214">
        <v>0.5</v>
      </c>
      <c r="N206" s="214">
        <v>0.5</v>
      </c>
      <c r="O206" s="214">
        <v>0</v>
      </c>
      <c r="P206" s="214">
        <v>0.75</v>
      </c>
      <c r="Q206" s="214">
        <v>0</v>
      </c>
      <c r="R206" s="214">
        <v>0.2</v>
      </c>
      <c r="S206" s="214">
        <v>0</v>
      </c>
      <c r="T206" s="215">
        <v>0.2</v>
      </c>
    </row>
    <row r="207" spans="1:22" x14ac:dyDescent="0.2">
      <c r="E207" s="81" t="s">
        <v>341</v>
      </c>
      <c r="F207" s="84" t="s">
        <v>340</v>
      </c>
      <c r="G207" s="216">
        <v>0</v>
      </c>
      <c r="H207" s="214">
        <v>0.29444444444444401</v>
      </c>
      <c r="I207" s="214">
        <v>0</v>
      </c>
      <c r="J207" s="214">
        <v>0</v>
      </c>
      <c r="K207" s="214">
        <v>0</v>
      </c>
      <c r="L207" s="214">
        <v>0.66666666666666696</v>
      </c>
      <c r="M207" s="214">
        <v>0</v>
      </c>
      <c r="N207" s="214">
        <v>0</v>
      </c>
      <c r="O207" s="214">
        <v>0</v>
      </c>
      <c r="P207" s="214">
        <v>0.5</v>
      </c>
      <c r="Q207" s="214">
        <v>0</v>
      </c>
      <c r="R207" s="214">
        <v>0.4</v>
      </c>
      <c r="S207" s="214">
        <v>0</v>
      </c>
      <c r="T207" s="215">
        <v>0.2</v>
      </c>
    </row>
    <row r="208" spans="1:22" x14ac:dyDescent="0.2">
      <c r="E208" s="81" t="s">
        <v>343</v>
      </c>
      <c r="F208" s="84" t="s">
        <v>342</v>
      </c>
      <c r="G208" s="216">
        <v>0</v>
      </c>
      <c r="H208" s="214">
        <v>0.33333333333333298</v>
      </c>
      <c r="I208" s="214">
        <v>0</v>
      </c>
      <c r="J208" s="214">
        <v>0.5</v>
      </c>
      <c r="K208" s="214">
        <v>0</v>
      </c>
      <c r="L208" s="214">
        <v>1</v>
      </c>
      <c r="M208" s="214">
        <v>0</v>
      </c>
      <c r="N208" s="214">
        <v>0</v>
      </c>
      <c r="O208" s="214">
        <v>0</v>
      </c>
      <c r="P208" s="214">
        <v>0.5</v>
      </c>
      <c r="Q208" s="214">
        <v>0</v>
      </c>
      <c r="R208" s="214">
        <v>0</v>
      </c>
      <c r="S208" s="214">
        <v>0</v>
      </c>
      <c r="T208" s="215">
        <v>0</v>
      </c>
    </row>
    <row r="209" spans="5:20" x14ac:dyDescent="0.2">
      <c r="E209" s="81" t="s">
        <v>345</v>
      </c>
      <c r="F209" s="84" t="s">
        <v>344</v>
      </c>
      <c r="G209" s="216">
        <v>8.3333333333333301E-2</v>
      </c>
      <c r="H209" s="214">
        <v>0.55000000000000004</v>
      </c>
      <c r="I209" s="214">
        <v>0</v>
      </c>
      <c r="J209" s="214">
        <v>0.5</v>
      </c>
      <c r="K209" s="214">
        <v>0</v>
      </c>
      <c r="L209" s="214">
        <v>1</v>
      </c>
      <c r="M209" s="214">
        <v>0.5</v>
      </c>
      <c r="N209" s="214">
        <v>0.5</v>
      </c>
      <c r="O209" s="214">
        <v>0</v>
      </c>
      <c r="P209" s="214">
        <v>0.5</v>
      </c>
      <c r="Q209" s="214">
        <v>0</v>
      </c>
      <c r="R209" s="214">
        <v>0.4</v>
      </c>
      <c r="S209" s="214">
        <v>0</v>
      </c>
      <c r="T209" s="215">
        <v>0.4</v>
      </c>
    </row>
    <row r="210" spans="5:20" x14ac:dyDescent="0.2">
      <c r="E210" s="81" t="s">
        <v>346</v>
      </c>
      <c r="F210" s="84" t="s">
        <v>533</v>
      </c>
      <c r="G210" s="216">
        <v>8.3333333333333301E-2</v>
      </c>
      <c r="H210" s="214">
        <v>0.56666666666666698</v>
      </c>
      <c r="I210" s="214">
        <v>0</v>
      </c>
      <c r="J210" s="214">
        <v>0.5</v>
      </c>
      <c r="K210" s="214">
        <v>0</v>
      </c>
      <c r="L210" s="214">
        <v>1</v>
      </c>
      <c r="M210" s="214">
        <v>0.5</v>
      </c>
      <c r="N210" s="214">
        <v>0.5</v>
      </c>
      <c r="O210" s="214">
        <v>0</v>
      </c>
      <c r="P210" s="214">
        <v>1</v>
      </c>
      <c r="Q210" s="214">
        <v>0</v>
      </c>
      <c r="R210" s="214">
        <v>0.2</v>
      </c>
      <c r="S210" s="214">
        <v>0</v>
      </c>
      <c r="T210" s="215">
        <v>0.2</v>
      </c>
    </row>
    <row r="211" spans="5:20" x14ac:dyDescent="0.2">
      <c r="E211" s="81" t="s">
        <v>348</v>
      </c>
      <c r="F211" s="84" t="s">
        <v>347</v>
      </c>
      <c r="G211" s="216">
        <v>8.3333333333333301E-2</v>
      </c>
      <c r="H211" s="214">
        <v>0.63333333333333297</v>
      </c>
      <c r="I211" s="214">
        <v>0</v>
      </c>
      <c r="J211" s="214">
        <v>0.5</v>
      </c>
      <c r="K211" s="214">
        <v>0</v>
      </c>
      <c r="L211" s="214">
        <v>1</v>
      </c>
      <c r="M211" s="214">
        <v>0.5</v>
      </c>
      <c r="N211" s="214">
        <v>0.5</v>
      </c>
      <c r="O211" s="214">
        <v>0</v>
      </c>
      <c r="P211" s="214">
        <v>1</v>
      </c>
      <c r="Q211" s="214">
        <v>0</v>
      </c>
      <c r="R211" s="214">
        <v>0.4</v>
      </c>
      <c r="S211" s="214">
        <v>0</v>
      </c>
      <c r="T211" s="215">
        <v>0.4</v>
      </c>
    </row>
    <row r="212" spans="5:20" x14ac:dyDescent="0.2">
      <c r="E212" s="81" t="s">
        <v>349</v>
      </c>
      <c r="F212" s="84" t="s">
        <v>760</v>
      </c>
      <c r="G212" s="216">
        <v>0.33333333333333298</v>
      </c>
      <c r="H212" s="214">
        <v>0.78333333333333299</v>
      </c>
      <c r="I212" s="214">
        <v>0</v>
      </c>
      <c r="J212" s="214">
        <v>0.5</v>
      </c>
      <c r="K212" s="214">
        <v>0.5</v>
      </c>
      <c r="L212" s="214">
        <v>1</v>
      </c>
      <c r="M212" s="214">
        <v>1</v>
      </c>
      <c r="N212" s="214">
        <v>1</v>
      </c>
      <c r="O212" s="214">
        <v>0</v>
      </c>
      <c r="P212" s="214">
        <v>1</v>
      </c>
      <c r="Q212" s="214">
        <v>0</v>
      </c>
      <c r="R212" s="214">
        <v>0.4</v>
      </c>
      <c r="S212" s="214">
        <v>0.5</v>
      </c>
      <c r="T212" s="215">
        <v>0.8</v>
      </c>
    </row>
    <row r="213" spans="5:20" x14ac:dyDescent="0.2">
      <c r="E213" s="81" t="s">
        <v>350</v>
      </c>
      <c r="F213" s="84" t="s">
        <v>761</v>
      </c>
      <c r="G213" s="216">
        <v>8.3333333333333301E-2</v>
      </c>
      <c r="H213" s="214">
        <v>0.56666666666666698</v>
      </c>
      <c r="I213" s="214">
        <v>0</v>
      </c>
      <c r="J213" s="214">
        <v>0.5</v>
      </c>
      <c r="K213" s="214">
        <v>0</v>
      </c>
      <c r="L213" s="214">
        <v>1</v>
      </c>
      <c r="M213" s="214">
        <v>0.5</v>
      </c>
      <c r="N213" s="214">
        <v>0.5</v>
      </c>
      <c r="O213" s="214">
        <v>0</v>
      </c>
      <c r="P213" s="214">
        <v>1</v>
      </c>
      <c r="Q213" s="214">
        <v>0</v>
      </c>
      <c r="R213" s="214">
        <v>0.2</v>
      </c>
      <c r="S213" s="214">
        <v>0</v>
      </c>
      <c r="T213" s="215">
        <v>0.2</v>
      </c>
    </row>
    <row r="214" spans="5:20" x14ac:dyDescent="0.2">
      <c r="E214" s="81" t="s">
        <v>719</v>
      </c>
      <c r="F214" s="84" t="s">
        <v>762</v>
      </c>
      <c r="G214" s="216">
        <v>0.91666666666666696</v>
      </c>
      <c r="H214" s="214">
        <v>0.78333333333333299</v>
      </c>
      <c r="I214" s="214">
        <v>1</v>
      </c>
      <c r="J214" s="214">
        <v>0.5</v>
      </c>
      <c r="K214" s="214">
        <v>1</v>
      </c>
      <c r="L214" s="214">
        <v>1</v>
      </c>
      <c r="M214" s="214">
        <v>1</v>
      </c>
      <c r="N214" s="214">
        <v>1</v>
      </c>
      <c r="O214" s="214">
        <v>1</v>
      </c>
      <c r="P214" s="214">
        <v>1</v>
      </c>
      <c r="Q214" s="214">
        <v>1</v>
      </c>
      <c r="R214" s="214">
        <v>0.4</v>
      </c>
      <c r="S214" s="214">
        <v>0.5</v>
      </c>
      <c r="T214" s="215">
        <v>0.8</v>
      </c>
    </row>
    <row r="215" spans="5:20" x14ac:dyDescent="0.2">
      <c r="E215" s="81" t="s">
        <v>720</v>
      </c>
      <c r="F215" s="84" t="s">
        <v>763</v>
      </c>
      <c r="G215" s="216">
        <v>0.91666666666666696</v>
      </c>
      <c r="H215" s="214">
        <v>0.81666666666666698</v>
      </c>
      <c r="I215" s="214">
        <v>1</v>
      </c>
      <c r="J215" s="214">
        <v>0.5</v>
      </c>
      <c r="K215" s="214">
        <v>1</v>
      </c>
      <c r="L215" s="214">
        <v>1</v>
      </c>
      <c r="M215" s="214">
        <v>1</v>
      </c>
      <c r="N215" s="214">
        <v>1</v>
      </c>
      <c r="O215" s="214">
        <v>1</v>
      </c>
      <c r="P215" s="214">
        <v>1</v>
      </c>
      <c r="Q215" s="214">
        <v>1</v>
      </c>
      <c r="R215" s="214">
        <v>0.6</v>
      </c>
      <c r="S215" s="214">
        <v>0.5</v>
      </c>
      <c r="T215" s="215">
        <v>0.8</v>
      </c>
    </row>
    <row r="216" spans="5:20" x14ac:dyDescent="0.2">
      <c r="E216" s="81" t="s">
        <v>351</v>
      </c>
      <c r="F216" s="84" t="s">
        <v>534</v>
      </c>
      <c r="G216" s="216">
        <v>0</v>
      </c>
      <c r="H216" s="214">
        <v>0.46666666666666701</v>
      </c>
      <c r="I216" s="214">
        <v>0</v>
      </c>
      <c r="J216" s="214">
        <v>0.5</v>
      </c>
      <c r="K216" s="214">
        <v>0</v>
      </c>
      <c r="L216" s="214">
        <v>1</v>
      </c>
      <c r="M216" s="214">
        <v>0</v>
      </c>
      <c r="N216" s="214">
        <v>0</v>
      </c>
      <c r="O216" s="214">
        <v>0</v>
      </c>
      <c r="P216" s="214">
        <v>0.5</v>
      </c>
      <c r="Q216" s="214">
        <v>0</v>
      </c>
      <c r="R216" s="214">
        <v>0.4</v>
      </c>
      <c r="S216" s="214">
        <v>0</v>
      </c>
      <c r="T216" s="215">
        <v>0.4</v>
      </c>
    </row>
    <row r="217" spans="5:20" x14ac:dyDescent="0.2">
      <c r="E217" s="81" t="s">
        <v>353</v>
      </c>
      <c r="F217" s="84" t="s">
        <v>352</v>
      </c>
      <c r="G217" s="216">
        <v>0.33333333333333298</v>
      </c>
      <c r="H217" s="214">
        <v>0.75</v>
      </c>
      <c r="I217" s="214">
        <v>0</v>
      </c>
      <c r="J217" s="214">
        <v>0.5</v>
      </c>
      <c r="K217" s="214">
        <v>0.5</v>
      </c>
      <c r="L217" s="214">
        <v>1</v>
      </c>
      <c r="M217" s="214">
        <v>1</v>
      </c>
      <c r="N217" s="214">
        <v>1</v>
      </c>
      <c r="O217" s="214">
        <v>0</v>
      </c>
      <c r="P217" s="214">
        <v>1</v>
      </c>
      <c r="Q217" s="214">
        <v>0</v>
      </c>
      <c r="R217" s="214">
        <v>0.2</v>
      </c>
      <c r="S217" s="214">
        <v>0.5</v>
      </c>
      <c r="T217" s="215">
        <v>0.8</v>
      </c>
    </row>
    <row r="218" spans="5:20" x14ac:dyDescent="0.2">
      <c r="E218" s="81" t="s">
        <v>355</v>
      </c>
      <c r="F218" s="84" t="s">
        <v>354</v>
      </c>
      <c r="G218" s="216">
        <v>0.25</v>
      </c>
      <c r="H218" s="214">
        <v>0.78333333333333299</v>
      </c>
      <c r="I218" s="214">
        <v>0</v>
      </c>
      <c r="J218" s="214">
        <v>0.5</v>
      </c>
      <c r="K218" s="214">
        <v>0.5</v>
      </c>
      <c r="L218" s="214">
        <v>1</v>
      </c>
      <c r="M218" s="214">
        <v>1</v>
      </c>
      <c r="N218" s="214">
        <v>1</v>
      </c>
      <c r="O218" s="214">
        <v>0</v>
      </c>
      <c r="P218" s="214">
        <v>1</v>
      </c>
      <c r="Q218" s="214">
        <v>0</v>
      </c>
      <c r="R218" s="214">
        <v>0.4</v>
      </c>
      <c r="S218" s="214">
        <v>0</v>
      </c>
      <c r="T218" s="215">
        <v>0.8</v>
      </c>
    </row>
    <row r="219" spans="5:20" x14ac:dyDescent="0.2">
      <c r="E219" s="81" t="s">
        <v>721</v>
      </c>
      <c r="F219" s="84" t="s">
        <v>764</v>
      </c>
      <c r="G219" s="216">
        <v>0.83333333333333304</v>
      </c>
      <c r="H219" s="214">
        <v>0.7</v>
      </c>
      <c r="I219" s="214">
        <v>1</v>
      </c>
      <c r="J219" s="214">
        <v>0.5</v>
      </c>
      <c r="K219" s="214">
        <v>1</v>
      </c>
      <c r="L219" s="214">
        <v>1</v>
      </c>
      <c r="M219" s="214">
        <v>0.5</v>
      </c>
      <c r="N219" s="214">
        <v>0.5</v>
      </c>
      <c r="O219" s="214">
        <v>1</v>
      </c>
      <c r="P219" s="214">
        <v>1</v>
      </c>
      <c r="Q219" s="214">
        <v>1</v>
      </c>
      <c r="R219" s="214">
        <v>0.8</v>
      </c>
      <c r="S219" s="214">
        <v>0.5</v>
      </c>
      <c r="T219" s="215">
        <v>0.4</v>
      </c>
    </row>
    <row r="220" spans="5:20" x14ac:dyDescent="0.2">
      <c r="E220" s="81" t="s">
        <v>356</v>
      </c>
      <c r="F220" s="84" t="s">
        <v>765</v>
      </c>
      <c r="G220" s="216">
        <v>8.3333333333333301E-2</v>
      </c>
      <c r="H220" s="214">
        <v>0.45555555555555599</v>
      </c>
      <c r="I220" s="214">
        <v>0</v>
      </c>
      <c r="J220" s="214">
        <v>0.5</v>
      </c>
      <c r="K220" s="214">
        <v>0</v>
      </c>
      <c r="L220" s="214">
        <v>0.33333333333333298</v>
      </c>
      <c r="M220" s="214">
        <v>0.5</v>
      </c>
      <c r="N220" s="214">
        <v>0.5</v>
      </c>
      <c r="O220" s="214">
        <v>0</v>
      </c>
      <c r="P220" s="214">
        <v>1</v>
      </c>
      <c r="Q220" s="214">
        <v>0</v>
      </c>
      <c r="R220" s="214">
        <v>0.2</v>
      </c>
      <c r="S220" s="214">
        <v>0</v>
      </c>
      <c r="T220" s="215">
        <v>0.2</v>
      </c>
    </row>
    <row r="221" spans="5:20" x14ac:dyDescent="0.2">
      <c r="E221" s="81" t="s">
        <v>358</v>
      </c>
      <c r="F221" s="84" t="s">
        <v>357</v>
      </c>
      <c r="G221" s="216">
        <v>0</v>
      </c>
      <c r="H221" s="214">
        <v>0.43333333333333302</v>
      </c>
      <c r="I221" s="214">
        <v>0</v>
      </c>
      <c r="J221" s="214">
        <v>0.5</v>
      </c>
      <c r="K221" s="214">
        <v>0</v>
      </c>
      <c r="L221" s="214">
        <v>1</v>
      </c>
      <c r="M221" s="214">
        <v>0</v>
      </c>
      <c r="N221" s="214">
        <v>0</v>
      </c>
      <c r="O221" s="214">
        <v>0</v>
      </c>
      <c r="P221" s="214">
        <v>0.5</v>
      </c>
      <c r="Q221" s="214">
        <v>0</v>
      </c>
      <c r="R221" s="214">
        <v>0.4</v>
      </c>
      <c r="S221" s="214">
        <v>0</v>
      </c>
      <c r="T221" s="215">
        <v>0.2</v>
      </c>
    </row>
    <row r="222" spans="5:20" x14ac:dyDescent="0.2">
      <c r="E222" s="81" t="s">
        <v>360</v>
      </c>
      <c r="F222" s="84" t="s">
        <v>359</v>
      </c>
      <c r="G222" s="216">
        <v>0</v>
      </c>
      <c r="H222" s="214">
        <v>0.47499999999999998</v>
      </c>
      <c r="I222" s="214">
        <v>0</v>
      </c>
      <c r="J222" s="214">
        <v>0.5</v>
      </c>
      <c r="K222" s="214">
        <v>0</v>
      </c>
      <c r="L222" s="214">
        <v>1</v>
      </c>
      <c r="M222" s="214">
        <v>0</v>
      </c>
      <c r="N222" s="214">
        <v>0</v>
      </c>
      <c r="O222" s="214">
        <v>0</v>
      </c>
      <c r="P222" s="214">
        <v>0.75</v>
      </c>
      <c r="Q222" s="214">
        <v>0</v>
      </c>
      <c r="R222" s="214">
        <v>0.4</v>
      </c>
      <c r="S222" s="214">
        <v>0</v>
      </c>
      <c r="T222" s="215">
        <v>0.2</v>
      </c>
    </row>
    <row r="223" spans="5:20" x14ac:dyDescent="0.2">
      <c r="E223" s="81" t="s">
        <v>362</v>
      </c>
      <c r="F223" s="84" t="s">
        <v>361</v>
      </c>
      <c r="G223" s="216">
        <v>0.16666666666666699</v>
      </c>
      <c r="H223" s="214">
        <v>0.41944444444444401</v>
      </c>
      <c r="I223" s="214">
        <v>0</v>
      </c>
      <c r="J223" s="214">
        <v>0</v>
      </c>
      <c r="K223" s="214">
        <v>0.5</v>
      </c>
      <c r="L223" s="214">
        <v>0.66666666666666696</v>
      </c>
      <c r="M223" s="214">
        <v>0.5</v>
      </c>
      <c r="N223" s="214">
        <v>0.5</v>
      </c>
      <c r="O223" s="214">
        <v>0</v>
      </c>
      <c r="P223" s="214">
        <v>0.75</v>
      </c>
      <c r="Q223" s="214">
        <v>0</v>
      </c>
      <c r="R223" s="214">
        <v>0.4</v>
      </c>
      <c r="S223" s="214">
        <v>0</v>
      </c>
      <c r="T223" s="215">
        <v>0.2</v>
      </c>
    </row>
  </sheetData>
  <mergeCells count="2">
    <mergeCell ref="I2:N2"/>
    <mergeCell ref="O2:U2"/>
  </mergeCells>
  <conditionalFormatting sqref="B6:B195">
    <cfRule type="expression" dxfId="22" priority="1">
      <formula>"""&lt;&gt;F6:F195"""</formula>
    </cfRule>
  </conditionalFormatting>
  <conditionalFormatting sqref="E5:T223 D6:D195">
    <cfRule type="expression" dxfId="21" priority="22">
      <formula>D5=""</formula>
    </cfRule>
    <cfRule type="cellIs" dxfId="20" priority="23" operator="between">
      <formula>0</formula>
      <formula>0.332</formula>
    </cfRule>
    <cfRule type="cellIs" dxfId="19" priority="24" operator="between">
      <formula>0.333333333333333</formula>
      <formula>0.665</formula>
    </cfRule>
    <cfRule type="cellIs" dxfId="18" priority="25" operator="between">
      <formula>0.666666666666667</formula>
      <formula>1</formula>
    </cfRule>
  </conditionalFormatting>
  <conditionalFormatting sqref="K3">
    <cfRule type="cellIs" dxfId="15" priority="56" stopIfTrue="1" operator="greaterThanOrEqual">
      <formula>0</formula>
    </cfRule>
  </conditionalFormatting>
  <conditionalFormatting sqref="K3:L3">
    <cfRule type="expression" dxfId="14" priority="49" stopIfTrue="1">
      <formula>K3=""</formula>
    </cfRule>
  </conditionalFormatting>
  <conditionalFormatting sqref="L3">
    <cfRule type="expression" dxfId="11" priority="63">
      <formula>L3=10</formula>
    </cfRule>
    <cfRule type="cellIs" dxfId="9" priority="62" operator="between">
      <formula>7</formula>
      <formula>9.99</formula>
    </cfRule>
    <cfRule type="cellIs" dxfId="8" priority="61" operator="between">
      <formula>0</formula>
      <formula>6.999</formula>
    </cfRule>
  </conditionalFormatting>
  <conditionalFormatting sqref="M3">
    <cfRule type="cellIs" dxfId="7" priority="59" operator="between">
      <formula>7</formula>
      <formula>9.99</formula>
    </cfRule>
    <cfRule type="expression" dxfId="6" priority="60">
      <formula>M3=10</formula>
    </cfRule>
    <cfRule type="cellIs" dxfId="5" priority="46" operator="between">
      <formula>0</formula>
      <formula>6.999</formula>
    </cfRule>
    <cfRule type="expression" dxfId="4" priority="57">
      <formula>M3=""</formula>
    </cfRule>
    <cfRule type="expression" dxfId="3" priority="45">
      <formula>M3=""</formula>
    </cfRule>
    <cfRule type="expression" dxfId="2" priority="48">
      <formula>M3=10</formula>
    </cfRule>
    <cfRule type="cellIs" dxfId="1" priority="47" operator="between">
      <formula>7</formula>
      <formula>9.99</formula>
    </cfRule>
    <cfRule type="cellIs" dxfId="0" priority="58" operator="between">
      <formula>0</formula>
      <formula>6.999</formula>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ellIs" priority="55" stopIfTrue="1" operator="greaterThanOrEqual" id="{8BF137DA-C06D-6343-B760-2E4FFC25EF7E}">
            <xm:f>Parameters!$D$38</xm:f>
            <x14:dxf>
              <font>
                <sz val="12"/>
                <color rgb="FF000000"/>
                <name val="Arial"/>
              </font>
              <fill>
                <patternFill patternType="solid">
                  <bgColor rgb="FFEE9F8F"/>
                </patternFill>
              </fill>
            </x14:dxf>
          </x14:cfRule>
          <x14:cfRule type="cellIs" priority="54" stopIfTrue="1" operator="greaterThanOrEqual" id="{D4C3AE25-98F8-C646-B69B-5D3E8218DD67}">
            <xm:f>Parameters!$D$37</xm:f>
            <x14:dxf>
              <font>
                <sz val="12"/>
                <color rgb="FF000000"/>
                <name val="Arial"/>
              </font>
              <fill>
                <patternFill patternType="solid">
                  <bgColor rgb="FFE35A3A"/>
                </patternFill>
              </fill>
            </x14:dxf>
          </x14:cfRule>
          <xm:sqref>K3</xm:sqref>
        </x14:conditionalFormatting>
        <x14:conditionalFormatting xmlns:xm="http://schemas.microsoft.com/office/excel/2006/main">
          <x14:cfRule type="cellIs" priority="163" stopIfTrue="1" operator="greaterThanOrEqual" id="{3245A860-2AC7-884E-B9E7-FB2A625F3664}">
            <xm:f>Parameters!$D$41</xm:f>
            <x14:dxf>
              <font>
                <sz val="12"/>
                <color rgb="FF000000"/>
                <name val="Arial"/>
              </font>
              <fill>
                <patternFill patternType="solid">
                  <bgColor rgb="FFF2676B"/>
                </patternFill>
              </fill>
            </x14:dxf>
          </x14:cfRule>
          <x14:cfRule type="cellIs" priority="165" stopIfTrue="1" operator="between" id="{EFF6C2F6-FC52-5D45-A678-7260B15CCB85}">
            <xm:f>0</xm:f>
            <xm:f>Parameters!$D$42</xm:f>
            <x14:dxf>
              <font>
                <sz val="12"/>
                <color rgb="FF000000"/>
                <name val="Arial"/>
              </font>
              <fill>
                <patternFill patternType="solid">
                  <bgColor rgb="FFFCDCDF"/>
                </patternFill>
              </fill>
            </x14:dxf>
          </x14:cfRule>
          <x14:cfRule type="cellIs" priority="164" stopIfTrue="1" operator="greaterThanOrEqual" id="{FB5F2AAA-BCFD-144C-8F83-FB09AACFC82D}">
            <xm:f>Parameters!$D$42</xm:f>
            <x14:dxf>
              <font>
                <sz val="12"/>
                <color rgb="FF000000"/>
                <name val="Arial"/>
              </font>
              <fill>
                <patternFill patternType="solid">
                  <bgColor rgb="FFF7A9AC"/>
                </patternFill>
              </fill>
            </x14:dxf>
          </x14:cfRule>
          <xm:sqref>L3</xm:sqref>
        </x14:conditionalFormatting>
      </x14:conditionalFormattings>
    </ext>
  </extLst>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B095B-10BA-8B47-9B72-B3D9B6CE3BB7}">
  <dimension ref="A1:D219"/>
  <sheetViews>
    <sheetView workbookViewId="0">
      <selection activeCell="J13" sqref="J13"/>
    </sheetView>
  </sheetViews>
  <sheetFormatPr baseColWidth="10" defaultRowHeight="16" x14ac:dyDescent="0.2"/>
  <cols>
    <col min="1" max="1" width="24.28515625" customWidth="1"/>
  </cols>
  <sheetData>
    <row r="1" spans="1:4" x14ac:dyDescent="0.2">
      <c r="A1" t="s">
        <v>368</v>
      </c>
      <c r="B1" t="s">
        <v>369</v>
      </c>
      <c r="C1" t="s">
        <v>427</v>
      </c>
      <c r="D1" t="s">
        <v>428</v>
      </c>
    </row>
    <row r="2" spans="1:4" x14ac:dyDescent="0.2">
      <c r="A2" t="s">
        <v>723</v>
      </c>
      <c r="B2" t="s">
        <v>694</v>
      </c>
      <c r="C2" t="s">
        <v>435</v>
      </c>
      <c r="D2" t="s">
        <v>409</v>
      </c>
    </row>
    <row r="3" spans="1:4" x14ac:dyDescent="0.2">
      <c r="A3" t="s">
        <v>6</v>
      </c>
      <c r="B3" t="s">
        <v>7</v>
      </c>
      <c r="C3" t="s">
        <v>431</v>
      </c>
      <c r="D3" t="s">
        <v>429</v>
      </c>
    </row>
    <row r="4" spans="1:4" x14ac:dyDescent="0.2">
      <c r="A4" t="s">
        <v>8</v>
      </c>
      <c r="B4" t="s">
        <v>9</v>
      </c>
      <c r="C4" t="s">
        <v>432</v>
      </c>
      <c r="D4" t="s">
        <v>430</v>
      </c>
    </row>
    <row r="5" spans="1:4" x14ac:dyDescent="0.2">
      <c r="A5" t="s">
        <v>10</v>
      </c>
      <c r="B5" t="s">
        <v>11</v>
      </c>
      <c r="C5" t="s">
        <v>433</v>
      </c>
      <c r="D5" t="s">
        <v>430</v>
      </c>
    </row>
    <row r="6" spans="1:4" x14ac:dyDescent="0.2">
      <c r="A6" t="s">
        <v>724</v>
      </c>
      <c r="B6" t="s">
        <v>695</v>
      </c>
      <c r="C6" t="s">
        <v>433</v>
      </c>
      <c r="D6" t="s">
        <v>409</v>
      </c>
    </row>
    <row r="7" spans="1:4" x14ac:dyDescent="0.2">
      <c r="A7" t="s">
        <v>12</v>
      </c>
      <c r="B7" t="s">
        <v>13</v>
      </c>
      <c r="C7" t="s">
        <v>434</v>
      </c>
      <c r="D7" t="s">
        <v>409</v>
      </c>
    </row>
    <row r="8" spans="1:4" x14ac:dyDescent="0.2">
      <c r="A8" t="s">
        <v>14</v>
      </c>
      <c r="B8" t="s">
        <v>15</v>
      </c>
      <c r="C8" t="s">
        <v>435</v>
      </c>
      <c r="D8" t="s">
        <v>430</v>
      </c>
    </row>
    <row r="9" spans="1:4" x14ac:dyDescent="0.2">
      <c r="A9" t="s">
        <v>16</v>
      </c>
      <c r="B9" t="s">
        <v>17</v>
      </c>
      <c r="C9" t="s">
        <v>433</v>
      </c>
      <c r="D9" t="s">
        <v>430</v>
      </c>
    </row>
    <row r="10" spans="1:4" x14ac:dyDescent="0.2">
      <c r="A10" t="s">
        <v>725</v>
      </c>
      <c r="B10" t="s">
        <v>696</v>
      </c>
      <c r="C10" t="s">
        <v>436</v>
      </c>
      <c r="D10" t="s">
        <v>409</v>
      </c>
    </row>
    <row r="11" spans="1:4" x14ac:dyDescent="0.2">
      <c r="A11" t="s">
        <v>18</v>
      </c>
      <c r="B11" t="s">
        <v>19</v>
      </c>
      <c r="C11" t="s">
        <v>435</v>
      </c>
      <c r="D11" t="s">
        <v>430</v>
      </c>
    </row>
    <row r="12" spans="1:4" x14ac:dyDescent="0.2">
      <c r="A12" t="s">
        <v>20</v>
      </c>
      <c r="B12" t="s">
        <v>21</v>
      </c>
      <c r="C12" t="s">
        <v>436</v>
      </c>
      <c r="D12" t="s">
        <v>409</v>
      </c>
    </row>
    <row r="13" spans="1:4" x14ac:dyDescent="0.2">
      <c r="A13" t="s">
        <v>22</v>
      </c>
      <c r="B13" t="s">
        <v>23</v>
      </c>
      <c r="C13" t="s">
        <v>433</v>
      </c>
      <c r="D13" t="s">
        <v>409</v>
      </c>
    </row>
    <row r="14" spans="1:4" x14ac:dyDescent="0.2">
      <c r="A14" t="s">
        <v>24</v>
      </c>
      <c r="B14" t="s">
        <v>25</v>
      </c>
      <c r="C14" t="s">
        <v>433</v>
      </c>
      <c r="D14" t="s">
        <v>430</v>
      </c>
    </row>
    <row r="15" spans="1:4" x14ac:dyDescent="0.2">
      <c r="A15" t="s">
        <v>26</v>
      </c>
      <c r="B15" t="s">
        <v>27</v>
      </c>
      <c r="C15" t="s">
        <v>432</v>
      </c>
      <c r="D15" t="s">
        <v>429</v>
      </c>
    </row>
    <row r="16" spans="1:4" x14ac:dyDescent="0.2">
      <c r="A16" t="s">
        <v>28</v>
      </c>
      <c r="B16" t="s">
        <v>29</v>
      </c>
      <c r="C16" t="s">
        <v>433</v>
      </c>
      <c r="D16" t="s">
        <v>409</v>
      </c>
    </row>
    <row r="17" spans="1:4" x14ac:dyDescent="0.2">
      <c r="A17" t="s">
        <v>30</v>
      </c>
      <c r="B17" t="s">
        <v>31</v>
      </c>
      <c r="C17" t="s">
        <v>432</v>
      </c>
      <c r="D17" t="s">
        <v>429</v>
      </c>
    </row>
    <row r="18" spans="1:4" x14ac:dyDescent="0.2">
      <c r="A18" t="s">
        <v>32</v>
      </c>
      <c r="B18" t="s">
        <v>33</v>
      </c>
      <c r="C18" t="s">
        <v>432</v>
      </c>
      <c r="D18" t="s">
        <v>429</v>
      </c>
    </row>
    <row r="19" spans="1:4" x14ac:dyDescent="0.2">
      <c r="A19" t="s">
        <v>34</v>
      </c>
      <c r="B19" t="s">
        <v>35</v>
      </c>
      <c r="C19" t="s">
        <v>431</v>
      </c>
      <c r="D19" t="s">
        <v>429</v>
      </c>
    </row>
    <row r="20" spans="1:4" x14ac:dyDescent="0.2">
      <c r="A20" t="s">
        <v>36</v>
      </c>
      <c r="B20" t="s">
        <v>37</v>
      </c>
      <c r="C20" t="s">
        <v>433</v>
      </c>
      <c r="D20" t="s">
        <v>430</v>
      </c>
    </row>
    <row r="21" spans="1:4" x14ac:dyDescent="0.2">
      <c r="A21" t="s">
        <v>38</v>
      </c>
      <c r="B21" t="s">
        <v>39</v>
      </c>
      <c r="C21" t="s">
        <v>434</v>
      </c>
      <c r="D21" t="s">
        <v>409</v>
      </c>
    </row>
    <row r="22" spans="1:4" x14ac:dyDescent="0.2">
      <c r="A22" t="s">
        <v>726</v>
      </c>
      <c r="B22" t="s">
        <v>40</v>
      </c>
      <c r="C22" t="s">
        <v>435</v>
      </c>
      <c r="D22" t="s">
        <v>409</v>
      </c>
    </row>
    <row r="23" spans="1:4" x14ac:dyDescent="0.2">
      <c r="A23" t="s">
        <v>41</v>
      </c>
      <c r="B23" t="s">
        <v>42</v>
      </c>
      <c r="C23" t="s">
        <v>433</v>
      </c>
      <c r="D23" t="s">
        <v>430</v>
      </c>
    </row>
    <row r="24" spans="1:4" x14ac:dyDescent="0.2">
      <c r="A24" t="s">
        <v>43</v>
      </c>
      <c r="B24" t="s">
        <v>44</v>
      </c>
      <c r="C24" t="s">
        <v>433</v>
      </c>
      <c r="D24" t="s">
        <v>430</v>
      </c>
    </row>
    <row r="25" spans="1:4" x14ac:dyDescent="0.2">
      <c r="A25" t="s">
        <v>45</v>
      </c>
      <c r="B25" t="s">
        <v>46</v>
      </c>
      <c r="C25" t="s">
        <v>435</v>
      </c>
      <c r="D25" t="s">
        <v>430</v>
      </c>
    </row>
    <row r="26" spans="1:4" x14ac:dyDescent="0.2">
      <c r="A26" t="s">
        <v>727</v>
      </c>
      <c r="B26" t="s">
        <v>697</v>
      </c>
      <c r="C26" t="s">
        <v>437</v>
      </c>
      <c r="D26" t="s">
        <v>409</v>
      </c>
    </row>
    <row r="27" spans="1:4" x14ac:dyDescent="0.2">
      <c r="A27" t="s">
        <v>47</v>
      </c>
      <c r="B27" t="s">
        <v>48</v>
      </c>
      <c r="C27" t="s">
        <v>435</v>
      </c>
      <c r="D27" t="s">
        <v>430</v>
      </c>
    </row>
    <row r="28" spans="1:4" x14ac:dyDescent="0.2">
      <c r="A28" t="s">
        <v>49</v>
      </c>
      <c r="B28" t="s">
        <v>50</v>
      </c>
      <c r="C28" t="s">
        <v>435</v>
      </c>
      <c r="D28" t="s">
        <v>430</v>
      </c>
    </row>
    <row r="29" spans="1:4" x14ac:dyDescent="0.2">
      <c r="A29" t="s">
        <v>51</v>
      </c>
      <c r="B29" t="s">
        <v>52</v>
      </c>
      <c r="C29" t="s">
        <v>435</v>
      </c>
      <c r="D29" t="s">
        <v>409</v>
      </c>
    </row>
    <row r="30" spans="1:4" x14ac:dyDescent="0.2">
      <c r="A30" t="s">
        <v>53</v>
      </c>
      <c r="B30" t="s">
        <v>54</v>
      </c>
      <c r="C30" t="s">
        <v>436</v>
      </c>
      <c r="D30" t="s">
        <v>409</v>
      </c>
    </row>
    <row r="31" spans="1:4" x14ac:dyDescent="0.2">
      <c r="A31" t="s">
        <v>55</v>
      </c>
      <c r="B31" t="s">
        <v>56</v>
      </c>
      <c r="C31" t="s">
        <v>431</v>
      </c>
      <c r="D31" t="s">
        <v>429</v>
      </c>
    </row>
    <row r="32" spans="1:4" x14ac:dyDescent="0.2">
      <c r="A32" t="s">
        <v>57</v>
      </c>
      <c r="B32" t="s">
        <v>58</v>
      </c>
      <c r="C32" t="s">
        <v>432</v>
      </c>
      <c r="D32" t="s">
        <v>430</v>
      </c>
    </row>
    <row r="33" spans="1:4" x14ac:dyDescent="0.2">
      <c r="A33" t="s">
        <v>59</v>
      </c>
      <c r="B33" t="s">
        <v>60</v>
      </c>
      <c r="C33" t="s">
        <v>432</v>
      </c>
      <c r="D33" t="s">
        <v>429</v>
      </c>
    </row>
    <row r="34" spans="1:4" x14ac:dyDescent="0.2">
      <c r="A34" t="s">
        <v>61</v>
      </c>
      <c r="B34" t="s">
        <v>62</v>
      </c>
      <c r="C34" t="s">
        <v>437</v>
      </c>
      <c r="D34" t="s">
        <v>409</v>
      </c>
    </row>
    <row r="35" spans="1:4" x14ac:dyDescent="0.2">
      <c r="A35" t="s">
        <v>63</v>
      </c>
      <c r="B35" t="s">
        <v>64</v>
      </c>
      <c r="C35" t="s">
        <v>433</v>
      </c>
      <c r="D35" t="s">
        <v>409</v>
      </c>
    </row>
    <row r="36" spans="1:4" x14ac:dyDescent="0.2">
      <c r="A36" t="s">
        <v>728</v>
      </c>
      <c r="B36" t="s">
        <v>698</v>
      </c>
      <c r="C36" t="s">
        <v>433</v>
      </c>
      <c r="D36" t="s">
        <v>409</v>
      </c>
    </row>
    <row r="37" spans="1:4" x14ac:dyDescent="0.2">
      <c r="A37" t="s">
        <v>65</v>
      </c>
      <c r="B37" t="s">
        <v>66</v>
      </c>
      <c r="C37" t="s">
        <v>435</v>
      </c>
      <c r="D37" t="s">
        <v>430</v>
      </c>
    </row>
    <row r="38" spans="1:4" x14ac:dyDescent="0.2">
      <c r="A38" t="s">
        <v>67</v>
      </c>
      <c r="B38" t="s">
        <v>68</v>
      </c>
      <c r="C38" t="s">
        <v>436</v>
      </c>
      <c r="D38" t="s">
        <v>430</v>
      </c>
    </row>
    <row r="39" spans="1:4" x14ac:dyDescent="0.2">
      <c r="A39" t="s">
        <v>766</v>
      </c>
      <c r="B39" t="s">
        <v>69</v>
      </c>
      <c r="C39" t="s">
        <v>432</v>
      </c>
      <c r="D39" t="s">
        <v>429</v>
      </c>
    </row>
    <row r="40" spans="1:4" x14ac:dyDescent="0.2">
      <c r="A40" t="s">
        <v>70</v>
      </c>
      <c r="B40" t="s">
        <v>71</v>
      </c>
      <c r="C40" t="s">
        <v>432</v>
      </c>
      <c r="D40" t="s">
        <v>535</v>
      </c>
    </row>
    <row r="41" spans="1:4" x14ac:dyDescent="0.2">
      <c r="A41" t="s">
        <v>729</v>
      </c>
      <c r="B41" t="s">
        <v>72</v>
      </c>
      <c r="C41" t="s">
        <v>432</v>
      </c>
      <c r="D41" t="s">
        <v>429</v>
      </c>
    </row>
    <row r="42" spans="1:4" x14ac:dyDescent="0.2">
      <c r="A42" t="s">
        <v>730</v>
      </c>
      <c r="B42" t="s">
        <v>73</v>
      </c>
      <c r="C42" t="s">
        <v>432</v>
      </c>
      <c r="D42" t="s">
        <v>535</v>
      </c>
    </row>
    <row r="43" spans="1:4" x14ac:dyDescent="0.2">
      <c r="A43" t="s">
        <v>74</v>
      </c>
      <c r="B43" t="s">
        <v>75</v>
      </c>
      <c r="C43" t="s">
        <v>435</v>
      </c>
      <c r="D43" t="s">
        <v>430</v>
      </c>
    </row>
    <row r="44" spans="1:4" x14ac:dyDescent="0.2">
      <c r="A44" t="s">
        <v>76</v>
      </c>
      <c r="B44" t="s">
        <v>77</v>
      </c>
      <c r="C44" t="s">
        <v>432</v>
      </c>
      <c r="D44" t="s">
        <v>429</v>
      </c>
    </row>
    <row r="45" spans="1:4" x14ac:dyDescent="0.2">
      <c r="A45" t="s">
        <v>78</v>
      </c>
      <c r="B45" t="s">
        <v>79</v>
      </c>
      <c r="C45" t="s">
        <v>432</v>
      </c>
      <c r="D45" t="s">
        <v>535</v>
      </c>
    </row>
    <row r="46" spans="1:4" x14ac:dyDescent="0.2">
      <c r="A46" t="s">
        <v>80</v>
      </c>
      <c r="B46" t="s">
        <v>81</v>
      </c>
      <c r="C46" t="s">
        <v>435</v>
      </c>
      <c r="D46" t="s">
        <v>430</v>
      </c>
    </row>
    <row r="47" spans="1:4" x14ac:dyDescent="0.2">
      <c r="A47" t="s">
        <v>82</v>
      </c>
      <c r="B47" t="s">
        <v>83</v>
      </c>
      <c r="C47" t="s">
        <v>435</v>
      </c>
      <c r="D47" t="s">
        <v>409</v>
      </c>
    </row>
    <row r="48" spans="1:4" x14ac:dyDescent="0.2">
      <c r="A48" t="s">
        <v>767</v>
      </c>
      <c r="B48" t="s">
        <v>699</v>
      </c>
      <c r="C48" t="s">
        <v>435</v>
      </c>
      <c r="D48" t="s">
        <v>409</v>
      </c>
    </row>
    <row r="49" spans="1:4" x14ac:dyDescent="0.2">
      <c r="A49" t="s">
        <v>731</v>
      </c>
      <c r="B49" t="s">
        <v>700</v>
      </c>
      <c r="C49" t="s">
        <v>435</v>
      </c>
      <c r="D49" t="s">
        <v>409</v>
      </c>
    </row>
    <row r="50" spans="1:4" x14ac:dyDescent="0.2">
      <c r="A50" t="s">
        <v>84</v>
      </c>
      <c r="B50" t="s">
        <v>85</v>
      </c>
      <c r="C50" t="s">
        <v>433</v>
      </c>
      <c r="D50" t="s">
        <v>409</v>
      </c>
    </row>
    <row r="51" spans="1:4" x14ac:dyDescent="0.2">
      <c r="A51" t="s">
        <v>86</v>
      </c>
      <c r="B51" t="s">
        <v>87</v>
      </c>
      <c r="C51" t="s">
        <v>433</v>
      </c>
      <c r="D51" t="s">
        <v>409</v>
      </c>
    </row>
    <row r="52" spans="1:4" x14ac:dyDescent="0.2">
      <c r="A52" t="s">
        <v>88</v>
      </c>
      <c r="B52" t="s">
        <v>89</v>
      </c>
      <c r="C52" t="s">
        <v>433</v>
      </c>
      <c r="D52" t="s">
        <v>409</v>
      </c>
    </row>
    <row r="53" spans="1:4" x14ac:dyDescent="0.2">
      <c r="A53" t="s">
        <v>90</v>
      </c>
      <c r="B53" t="s">
        <v>91</v>
      </c>
      <c r="C53" t="s">
        <v>434</v>
      </c>
      <c r="D53" t="s">
        <v>429</v>
      </c>
    </row>
    <row r="54" spans="1:4" x14ac:dyDescent="0.2">
      <c r="A54" t="s">
        <v>92</v>
      </c>
      <c r="B54" t="s">
        <v>93</v>
      </c>
      <c r="C54" t="s">
        <v>435</v>
      </c>
      <c r="D54" t="s">
        <v>535</v>
      </c>
    </row>
    <row r="55" spans="1:4" x14ac:dyDescent="0.2">
      <c r="A55" t="s">
        <v>94</v>
      </c>
      <c r="B55" t="s">
        <v>95</v>
      </c>
      <c r="C55" t="s">
        <v>433</v>
      </c>
      <c r="D55" t="s">
        <v>409</v>
      </c>
    </row>
    <row r="56" spans="1:4" x14ac:dyDescent="0.2">
      <c r="A56" t="s">
        <v>96</v>
      </c>
      <c r="B56" t="s">
        <v>97</v>
      </c>
      <c r="C56" t="s">
        <v>435</v>
      </c>
      <c r="D56" t="s">
        <v>430</v>
      </c>
    </row>
    <row r="57" spans="1:4" x14ac:dyDescent="0.2">
      <c r="A57" t="s">
        <v>98</v>
      </c>
      <c r="B57" t="s">
        <v>99</v>
      </c>
      <c r="C57" t="s">
        <v>434</v>
      </c>
      <c r="D57" t="s">
        <v>430</v>
      </c>
    </row>
    <row r="58" spans="1:4" x14ac:dyDescent="0.2">
      <c r="A58" t="s">
        <v>100</v>
      </c>
      <c r="B58" t="s">
        <v>101</v>
      </c>
      <c r="C58" t="s">
        <v>435</v>
      </c>
      <c r="D58" t="s">
        <v>430</v>
      </c>
    </row>
    <row r="59" spans="1:4" x14ac:dyDescent="0.2">
      <c r="A59" t="s">
        <v>732</v>
      </c>
      <c r="B59" t="s">
        <v>102</v>
      </c>
      <c r="C59" t="s">
        <v>434</v>
      </c>
      <c r="D59" t="s">
        <v>430</v>
      </c>
    </row>
    <row r="60" spans="1:4" x14ac:dyDescent="0.2">
      <c r="A60" t="s">
        <v>103</v>
      </c>
      <c r="B60" t="s">
        <v>104</v>
      </c>
      <c r="C60" t="s">
        <v>432</v>
      </c>
      <c r="D60" t="s">
        <v>429</v>
      </c>
    </row>
    <row r="61" spans="1:4" x14ac:dyDescent="0.2">
      <c r="A61" t="s">
        <v>105</v>
      </c>
      <c r="B61" t="s">
        <v>106</v>
      </c>
      <c r="C61" t="s">
        <v>433</v>
      </c>
      <c r="D61" t="s">
        <v>409</v>
      </c>
    </row>
    <row r="62" spans="1:4" x14ac:dyDescent="0.2">
      <c r="A62" t="s">
        <v>107</v>
      </c>
      <c r="B62" t="s">
        <v>108</v>
      </c>
      <c r="C62" t="s">
        <v>433</v>
      </c>
      <c r="D62" t="s">
        <v>409</v>
      </c>
    </row>
    <row r="63" spans="1:4" x14ac:dyDescent="0.2">
      <c r="A63" t="s">
        <v>109</v>
      </c>
      <c r="B63" t="s">
        <v>110</v>
      </c>
      <c r="C63" t="s">
        <v>432</v>
      </c>
      <c r="D63" t="s">
        <v>429</v>
      </c>
    </row>
    <row r="64" spans="1:4" x14ac:dyDescent="0.2">
      <c r="A64" t="s">
        <v>111</v>
      </c>
      <c r="B64" t="s">
        <v>112</v>
      </c>
      <c r="C64" t="s">
        <v>433</v>
      </c>
      <c r="D64" t="s">
        <v>409</v>
      </c>
    </row>
    <row r="65" spans="1:4" x14ac:dyDescent="0.2">
      <c r="A65" t="s">
        <v>113</v>
      </c>
      <c r="B65" t="s">
        <v>114</v>
      </c>
      <c r="C65" t="s">
        <v>436</v>
      </c>
      <c r="D65" t="s">
        <v>535</v>
      </c>
    </row>
    <row r="66" spans="1:4" x14ac:dyDescent="0.2">
      <c r="A66" t="s">
        <v>115</v>
      </c>
      <c r="B66" t="s">
        <v>116</v>
      </c>
      <c r="C66" t="s">
        <v>433</v>
      </c>
      <c r="D66" t="s">
        <v>409</v>
      </c>
    </row>
    <row r="67" spans="1:4" x14ac:dyDescent="0.2">
      <c r="A67" t="s">
        <v>733</v>
      </c>
      <c r="B67" t="s">
        <v>701</v>
      </c>
      <c r="C67" t="s">
        <v>433</v>
      </c>
      <c r="D67" t="s">
        <v>409</v>
      </c>
    </row>
    <row r="68" spans="1:4" x14ac:dyDescent="0.2">
      <c r="A68" t="s">
        <v>734</v>
      </c>
      <c r="B68" t="s">
        <v>117</v>
      </c>
      <c r="C68" t="s">
        <v>436</v>
      </c>
      <c r="D68" t="s">
        <v>429</v>
      </c>
    </row>
    <row r="69" spans="1:4" x14ac:dyDescent="0.2">
      <c r="A69" t="s">
        <v>118</v>
      </c>
      <c r="B69" t="s">
        <v>119</v>
      </c>
      <c r="C69" t="s">
        <v>432</v>
      </c>
      <c r="D69" t="s">
        <v>430</v>
      </c>
    </row>
    <row r="70" spans="1:4" x14ac:dyDescent="0.2">
      <c r="A70" t="s">
        <v>120</v>
      </c>
      <c r="B70" t="s">
        <v>121</v>
      </c>
      <c r="C70" t="s">
        <v>433</v>
      </c>
      <c r="D70" t="s">
        <v>409</v>
      </c>
    </row>
    <row r="71" spans="1:4" x14ac:dyDescent="0.2">
      <c r="A71" t="s">
        <v>122</v>
      </c>
      <c r="B71" t="s">
        <v>123</v>
      </c>
      <c r="C71" t="s">
        <v>433</v>
      </c>
      <c r="D71" t="s">
        <v>430</v>
      </c>
    </row>
    <row r="72" spans="1:4" x14ac:dyDescent="0.2">
      <c r="A72" t="s">
        <v>124</v>
      </c>
      <c r="B72" t="s">
        <v>125</v>
      </c>
      <c r="C72" t="s">
        <v>432</v>
      </c>
      <c r="D72" t="s">
        <v>429</v>
      </c>
    </row>
    <row r="73" spans="1:4" x14ac:dyDescent="0.2">
      <c r="A73" t="s">
        <v>735</v>
      </c>
      <c r="B73" t="s">
        <v>702</v>
      </c>
      <c r="C73" t="s">
        <v>433</v>
      </c>
      <c r="D73" t="s">
        <v>409</v>
      </c>
    </row>
    <row r="74" spans="1:4" x14ac:dyDescent="0.2">
      <c r="A74" t="s">
        <v>126</v>
      </c>
      <c r="B74" t="s">
        <v>127</v>
      </c>
      <c r="C74" t="s">
        <v>432</v>
      </c>
      <c r="D74" t="s">
        <v>429</v>
      </c>
    </row>
    <row r="75" spans="1:4" x14ac:dyDescent="0.2">
      <c r="A75" t="s">
        <v>736</v>
      </c>
      <c r="B75" t="s">
        <v>128</v>
      </c>
      <c r="C75" t="s">
        <v>432</v>
      </c>
      <c r="D75" t="s">
        <v>429</v>
      </c>
    </row>
    <row r="76" spans="1:4" x14ac:dyDescent="0.2">
      <c r="A76" t="s">
        <v>129</v>
      </c>
      <c r="B76" t="s">
        <v>130</v>
      </c>
      <c r="C76" t="s">
        <v>432</v>
      </c>
      <c r="D76" t="s">
        <v>429</v>
      </c>
    </row>
    <row r="77" spans="1:4" x14ac:dyDescent="0.2">
      <c r="A77" t="s">
        <v>131</v>
      </c>
      <c r="B77" t="s">
        <v>132</v>
      </c>
      <c r="C77" t="s">
        <v>432</v>
      </c>
      <c r="D77" t="s">
        <v>430</v>
      </c>
    </row>
    <row r="78" spans="1:4" x14ac:dyDescent="0.2">
      <c r="A78" t="s">
        <v>133</v>
      </c>
      <c r="B78" t="s">
        <v>134</v>
      </c>
      <c r="C78" t="s">
        <v>433</v>
      </c>
      <c r="D78" t="s">
        <v>409</v>
      </c>
    </row>
    <row r="79" spans="1:4" x14ac:dyDescent="0.2">
      <c r="A79" t="s">
        <v>135</v>
      </c>
      <c r="B79" t="s">
        <v>136</v>
      </c>
      <c r="C79" t="s">
        <v>435</v>
      </c>
      <c r="D79" t="s">
        <v>535</v>
      </c>
    </row>
    <row r="80" spans="1:4" x14ac:dyDescent="0.2">
      <c r="A80" t="s">
        <v>737</v>
      </c>
      <c r="B80" t="s">
        <v>703</v>
      </c>
      <c r="C80" t="s">
        <v>433</v>
      </c>
      <c r="D80" t="s">
        <v>409</v>
      </c>
    </row>
    <row r="81" spans="1:4" x14ac:dyDescent="0.2">
      <c r="A81" t="s">
        <v>137</v>
      </c>
      <c r="B81" t="s">
        <v>138</v>
      </c>
      <c r="C81" t="s">
        <v>435</v>
      </c>
      <c r="D81" t="s">
        <v>430</v>
      </c>
    </row>
    <row r="82" spans="1:4" x14ac:dyDescent="0.2">
      <c r="A82" t="s">
        <v>738</v>
      </c>
      <c r="B82" t="s">
        <v>704</v>
      </c>
      <c r="C82" t="s">
        <v>436</v>
      </c>
      <c r="D82" t="s">
        <v>409</v>
      </c>
    </row>
    <row r="83" spans="1:4" x14ac:dyDescent="0.2">
      <c r="A83" t="s">
        <v>139</v>
      </c>
      <c r="B83" t="s">
        <v>140</v>
      </c>
      <c r="C83" t="s">
        <v>435</v>
      </c>
      <c r="D83" t="s">
        <v>429</v>
      </c>
    </row>
    <row r="84" spans="1:4" x14ac:dyDescent="0.2">
      <c r="A84" t="s">
        <v>739</v>
      </c>
      <c r="B84" t="s">
        <v>705</v>
      </c>
      <c r="C84" t="s">
        <v>436</v>
      </c>
      <c r="D84" t="s">
        <v>409</v>
      </c>
    </row>
    <row r="85" spans="1:4" x14ac:dyDescent="0.2">
      <c r="A85" t="s">
        <v>141</v>
      </c>
      <c r="B85" t="s">
        <v>142</v>
      </c>
      <c r="C85" t="s">
        <v>435</v>
      </c>
      <c r="D85" t="s">
        <v>429</v>
      </c>
    </row>
    <row r="86" spans="1:4" x14ac:dyDescent="0.2">
      <c r="A86" t="s">
        <v>143</v>
      </c>
      <c r="B86" t="s">
        <v>144</v>
      </c>
      <c r="C86" t="s">
        <v>433</v>
      </c>
      <c r="D86" t="s">
        <v>430</v>
      </c>
    </row>
    <row r="87" spans="1:4" x14ac:dyDescent="0.2">
      <c r="A87" t="s">
        <v>145</v>
      </c>
      <c r="B87" t="s">
        <v>146</v>
      </c>
      <c r="C87" t="s">
        <v>435</v>
      </c>
      <c r="D87" t="s">
        <v>429</v>
      </c>
    </row>
    <row r="88" spans="1:4" x14ac:dyDescent="0.2">
      <c r="A88" t="s">
        <v>147</v>
      </c>
      <c r="B88" t="s">
        <v>148</v>
      </c>
      <c r="C88" t="s">
        <v>433</v>
      </c>
      <c r="D88" t="s">
        <v>409</v>
      </c>
    </row>
    <row r="89" spans="1:4" x14ac:dyDescent="0.2">
      <c r="A89" t="s">
        <v>149</v>
      </c>
      <c r="B89" t="s">
        <v>150</v>
      </c>
      <c r="C89" t="s">
        <v>436</v>
      </c>
      <c r="D89" t="s">
        <v>430</v>
      </c>
    </row>
    <row r="90" spans="1:4" x14ac:dyDescent="0.2">
      <c r="A90" t="s">
        <v>740</v>
      </c>
      <c r="B90" t="s">
        <v>706</v>
      </c>
      <c r="C90" t="s">
        <v>433</v>
      </c>
      <c r="D90" t="s">
        <v>409</v>
      </c>
    </row>
    <row r="91" spans="1:4" x14ac:dyDescent="0.2">
      <c r="A91" t="s">
        <v>151</v>
      </c>
      <c r="B91" t="s">
        <v>152</v>
      </c>
      <c r="C91" t="s">
        <v>431</v>
      </c>
      <c r="D91" t="s">
        <v>430</v>
      </c>
    </row>
    <row r="92" spans="1:4" x14ac:dyDescent="0.2">
      <c r="A92" t="s">
        <v>153</v>
      </c>
      <c r="B92" t="s">
        <v>154</v>
      </c>
      <c r="C92" t="s">
        <v>433</v>
      </c>
      <c r="D92" t="s">
        <v>409</v>
      </c>
    </row>
    <row r="93" spans="1:4" x14ac:dyDescent="0.2">
      <c r="A93" t="s">
        <v>741</v>
      </c>
      <c r="B93" t="s">
        <v>155</v>
      </c>
      <c r="C93" t="s">
        <v>434</v>
      </c>
      <c r="D93" t="s">
        <v>430</v>
      </c>
    </row>
    <row r="94" spans="1:4" x14ac:dyDescent="0.2">
      <c r="A94" t="s">
        <v>156</v>
      </c>
      <c r="B94" t="s">
        <v>157</v>
      </c>
      <c r="C94" t="s">
        <v>434</v>
      </c>
      <c r="D94" t="s">
        <v>430</v>
      </c>
    </row>
    <row r="95" spans="1:4" x14ac:dyDescent="0.2">
      <c r="A95" t="s">
        <v>158</v>
      </c>
      <c r="B95" t="s">
        <v>159</v>
      </c>
      <c r="C95" t="s">
        <v>433</v>
      </c>
      <c r="D95" t="s">
        <v>409</v>
      </c>
    </row>
    <row r="96" spans="1:4" x14ac:dyDescent="0.2">
      <c r="A96" t="s">
        <v>160</v>
      </c>
      <c r="B96" t="s">
        <v>161</v>
      </c>
      <c r="C96" t="s">
        <v>434</v>
      </c>
      <c r="D96" t="s">
        <v>409</v>
      </c>
    </row>
    <row r="97" spans="1:4" x14ac:dyDescent="0.2">
      <c r="A97" t="s">
        <v>162</v>
      </c>
      <c r="B97" t="s">
        <v>163</v>
      </c>
      <c r="C97" t="s">
        <v>433</v>
      </c>
      <c r="D97" t="s">
        <v>409</v>
      </c>
    </row>
    <row r="98" spans="1:4" x14ac:dyDescent="0.2">
      <c r="A98" t="s">
        <v>164</v>
      </c>
      <c r="B98" t="s">
        <v>165</v>
      </c>
      <c r="C98" t="s">
        <v>435</v>
      </c>
      <c r="D98" t="s">
        <v>430</v>
      </c>
    </row>
    <row r="99" spans="1:4" x14ac:dyDescent="0.2">
      <c r="A99" t="s">
        <v>166</v>
      </c>
      <c r="B99" t="s">
        <v>167</v>
      </c>
      <c r="C99" t="s">
        <v>434</v>
      </c>
      <c r="D99" t="s">
        <v>430</v>
      </c>
    </row>
    <row r="100" spans="1:4" x14ac:dyDescent="0.2">
      <c r="A100" t="s">
        <v>168</v>
      </c>
      <c r="B100" t="s">
        <v>169</v>
      </c>
      <c r="C100" t="s">
        <v>436</v>
      </c>
      <c r="D100" t="s">
        <v>409</v>
      </c>
    </row>
    <row r="101" spans="1:4" x14ac:dyDescent="0.2">
      <c r="A101" t="s">
        <v>170</v>
      </c>
      <c r="B101" t="s">
        <v>171</v>
      </c>
      <c r="C101" t="s">
        <v>433</v>
      </c>
      <c r="D101" t="s">
        <v>430</v>
      </c>
    </row>
    <row r="102" spans="1:4" x14ac:dyDescent="0.2">
      <c r="A102" t="s">
        <v>172</v>
      </c>
      <c r="B102" t="s">
        <v>173</v>
      </c>
      <c r="C102" t="s">
        <v>432</v>
      </c>
      <c r="D102" t="s">
        <v>535</v>
      </c>
    </row>
    <row r="103" spans="1:4" x14ac:dyDescent="0.2">
      <c r="A103" t="s">
        <v>742</v>
      </c>
      <c r="B103" t="s">
        <v>174</v>
      </c>
      <c r="C103" t="s">
        <v>433</v>
      </c>
      <c r="D103" t="s">
        <v>429</v>
      </c>
    </row>
    <row r="104" spans="1:4" x14ac:dyDescent="0.2">
      <c r="A104" t="s">
        <v>175</v>
      </c>
      <c r="B104" t="s">
        <v>176</v>
      </c>
      <c r="C104" t="s">
        <v>436</v>
      </c>
      <c r="D104" t="s">
        <v>429</v>
      </c>
    </row>
    <row r="105" spans="1:4" x14ac:dyDescent="0.2">
      <c r="A105" t="s">
        <v>177</v>
      </c>
      <c r="B105" t="s">
        <v>178</v>
      </c>
      <c r="C105" t="s">
        <v>436</v>
      </c>
      <c r="D105" t="s">
        <v>429</v>
      </c>
    </row>
    <row r="106" spans="1:4" x14ac:dyDescent="0.2">
      <c r="A106" t="s">
        <v>743</v>
      </c>
      <c r="B106" t="s">
        <v>179</v>
      </c>
      <c r="C106" t="s">
        <v>435</v>
      </c>
      <c r="D106" t="s">
        <v>430</v>
      </c>
    </row>
    <row r="107" spans="1:4" x14ac:dyDescent="0.2">
      <c r="A107" t="s">
        <v>744</v>
      </c>
      <c r="B107" t="s">
        <v>180</v>
      </c>
      <c r="C107" t="s">
        <v>436</v>
      </c>
      <c r="D107" t="s">
        <v>409</v>
      </c>
    </row>
    <row r="108" spans="1:4" x14ac:dyDescent="0.2">
      <c r="A108" t="s">
        <v>181</v>
      </c>
      <c r="B108" t="s">
        <v>182</v>
      </c>
      <c r="C108" t="s">
        <v>434</v>
      </c>
      <c r="D108" t="s">
        <v>409</v>
      </c>
    </row>
    <row r="109" spans="1:4" x14ac:dyDescent="0.2">
      <c r="A109" t="s">
        <v>183</v>
      </c>
      <c r="B109" t="s">
        <v>184</v>
      </c>
      <c r="C109" t="s">
        <v>436</v>
      </c>
      <c r="D109" t="s">
        <v>429</v>
      </c>
    </row>
    <row r="110" spans="1:4" x14ac:dyDescent="0.2">
      <c r="A110" t="s">
        <v>185</v>
      </c>
      <c r="B110" t="s">
        <v>186</v>
      </c>
      <c r="C110" t="s">
        <v>434</v>
      </c>
      <c r="D110" t="s">
        <v>430</v>
      </c>
    </row>
    <row r="111" spans="1:4" x14ac:dyDescent="0.2">
      <c r="A111" t="s">
        <v>187</v>
      </c>
      <c r="B111" t="s">
        <v>188</v>
      </c>
      <c r="C111" t="s">
        <v>432</v>
      </c>
      <c r="D111" t="s">
        <v>429</v>
      </c>
    </row>
    <row r="112" spans="1:4" x14ac:dyDescent="0.2">
      <c r="A112" t="s">
        <v>189</v>
      </c>
      <c r="B112" t="s">
        <v>190</v>
      </c>
      <c r="C112" t="s">
        <v>434</v>
      </c>
      <c r="D112" t="s">
        <v>430</v>
      </c>
    </row>
    <row r="113" spans="1:4" x14ac:dyDescent="0.2">
      <c r="A113" t="s">
        <v>531</v>
      </c>
      <c r="B113" t="s">
        <v>191</v>
      </c>
      <c r="C113" t="s">
        <v>435</v>
      </c>
      <c r="D113" t="s">
        <v>535</v>
      </c>
    </row>
    <row r="114" spans="1:4" x14ac:dyDescent="0.2">
      <c r="A114" t="s">
        <v>192</v>
      </c>
      <c r="B114" t="s">
        <v>193</v>
      </c>
      <c r="C114" t="s">
        <v>433</v>
      </c>
      <c r="D114" t="s">
        <v>409</v>
      </c>
    </row>
    <row r="115" spans="1:4" x14ac:dyDescent="0.2">
      <c r="A115" t="s">
        <v>194</v>
      </c>
      <c r="B115" t="s">
        <v>195</v>
      </c>
      <c r="C115" t="s">
        <v>431</v>
      </c>
      <c r="D115" t="s">
        <v>430</v>
      </c>
    </row>
    <row r="116" spans="1:4" x14ac:dyDescent="0.2">
      <c r="A116" t="s">
        <v>196</v>
      </c>
      <c r="B116" t="s">
        <v>197</v>
      </c>
      <c r="C116" t="s">
        <v>432</v>
      </c>
      <c r="D116" t="s">
        <v>429</v>
      </c>
    </row>
    <row r="117" spans="1:4" x14ac:dyDescent="0.2">
      <c r="A117" t="s">
        <v>198</v>
      </c>
      <c r="B117" t="s">
        <v>199</v>
      </c>
      <c r="C117" t="s">
        <v>433</v>
      </c>
      <c r="D117" t="s">
        <v>409</v>
      </c>
    </row>
    <row r="118" spans="1:4" x14ac:dyDescent="0.2">
      <c r="A118" t="s">
        <v>200</v>
      </c>
      <c r="B118" t="s">
        <v>201</v>
      </c>
      <c r="C118" t="s">
        <v>433</v>
      </c>
      <c r="D118" t="s">
        <v>409</v>
      </c>
    </row>
    <row r="119" spans="1:4" x14ac:dyDescent="0.2">
      <c r="A119" t="s">
        <v>202</v>
      </c>
      <c r="B119" t="s">
        <v>203</v>
      </c>
      <c r="C119" t="s">
        <v>433</v>
      </c>
      <c r="D119" t="s">
        <v>409</v>
      </c>
    </row>
    <row r="120" spans="1:4" x14ac:dyDescent="0.2">
      <c r="A120" t="s">
        <v>745</v>
      </c>
      <c r="B120" t="s">
        <v>707</v>
      </c>
      <c r="C120" t="s">
        <v>436</v>
      </c>
      <c r="D120" t="s">
        <v>409</v>
      </c>
    </row>
    <row r="121" spans="1:4" x14ac:dyDescent="0.2">
      <c r="A121" t="s">
        <v>746</v>
      </c>
      <c r="B121" t="s">
        <v>708</v>
      </c>
      <c r="C121" t="s">
        <v>435</v>
      </c>
      <c r="D121" t="s">
        <v>409</v>
      </c>
    </row>
    <row r="122" spans="1:4" x14ac:dyDescent="0.2">
      <c r="A122" t="s">
        <v>204</v>
      </c>
      <c r="B122" t="s">
        <v>205</v>
      </c>
      <c r="C122" t="s">
        <v>434</v>
      </c>
      <c r="D122" t="s">
        <v>430</v>
      </c>
    </row>
    <row r="123" spans="1:4" x14ac:dyDescent="0.2">
      <c r="A123" t="s">
        <v>747</v>
      </c>
      <c r="B123" t="s">
        <v>709</v>
      </c>
      <c r="C123" t="s">
        <v>433</v>
      </c>
      <c r="D123" t="s">
        <v>409</v>
      </c>
    </row>
    <row r="124" spans="1:4" x14ac:dyDescent="0.2">
      <c r="A124" t="s">
        <v>532</v>
      </c>
      <c r="B124" t="s">
        <v>206</v>
      </c>
      <c r="C124" t="s">
        <v>433</v>
      </c>
      <c r="D124" t="s">
        <v>430</v>
      </c>
    </row>
    <row r="125" spans="1:4" x14ac:dyDescent="0.2">
      <c r="A125" t="s">
        <v>207</v>
      </c>
      <c r="B125" t="s">
        <v>208</v>
      </c>
      <c r="C125" t="s">
        <v>432</v>
      </c>
      <c r="D125" t="s">
        <v>429</v>
      </c>
    </row>
    <row r="126" spans="1:4" x14ac:dyDescent="0.2">
      <c r="A126" t="s">
        <v>209</v>
      </c>
      <c r="B126" t="s">
        <v>210</v>
      </c>
      <c r="C126" t="s">
        <v>431</v>
      </c>
      <c r="D126" t="s">
        <v>429</v>
      </c>
    </row>
    <row r="127" spans="1:4" x14ac:dyDescent="0.2">
      <c r="A127" t="s">
        <v>211</v>
      </c>
      <c r="B127" t="s">
        <v>212</v>
      </c>
      <c r="C127" t="s">
        <v>435</v>
      </c>
      <c r="D127" t="s">
        <v>430</v>
      </c>
    </row>
    <row r="128" spans="1:4" x14ac:dyDescent="0.2">
      <c r="A128" t="s">
        <v>213</v>
      </c>
      <c r="B128" t="s">
        <v>214</v>
      </c>
      <c r="C128" t="s">
        <v>436</v>
      </c>
      <c r="D128" t="s">
        <v>429</v>
      </c>
    </row>
    <row r="129" spans="1:4" x14ac:dyDescent="0.2">
      <c r="A129" t="s">
        <v>215</v>
      </c>
      <c r="B129" t="s">
        <v>216</v>
      </c>
      <c r="C129" t="s">
        <v>433</v>
      </c>
      <c r="D129" t="s">
        <v>430</v>
      </c>
    </row>
    <row r="130" spans="1:4" x14ac:dyDescent="0.2">
      <c r="A130" t="s">
        <v>217</v>
      </c>
      <c r="B130" t="s">
        <v>218</v>
      </c>
      <c r="C130" t="s">
        <v>432</v>
      </c>
      <c r="D130" t="s">
        <v>429</v>
      </c>
    </row>
    <row r="131" spans="1:4" x14ac:dyDescent="0.2">
      <c r="A131" t="s">
        <v>219</v>
      </c>
      <c r="B131" t="s">
        <v>220</v>
      </c>
      <c r="C131" t="s">
        <v>434</v>
      </c>
      <c r="D131" t="s">
        <v>409</v>
      </c>
    </row>
    <row r="132" spans="1:4" x14ac:dyDescent="0.2">
      <c r="A132" t="s">
        <v>221</v>
      </c>
      <c r="B132" t="s">
        <v>222</v>
      </c>
      <c r="C132" t="s">
        <v>436</v>
      </c>
      <c r="D132" t="s">
        <v>429</v>
      </c>
    </row>
    <row r="133" spans="1:4" x14ac:dyDescent="0.2">
      <c r="A133" t="s">
        <v>223</v>
      </c>
      <c r="B133" t="s">
        <v>224</v>
      </c>
      <c r="C133" t="s">
        <v>433</v>
      </c>
      <c r="D133" t="s">
        <v>430</v>
      </c>
    </row>
    <row r="134" spans="1:4" x14ac:dyDescent="0.2">
      <c r="A134" t="s">
        <v>225</v>
      </c>
      <c r="B134" t="s">
        <v>226</v>
      </c>
      <c r="C134" t="s">
        <v>436</v>
      </c>
      <c r="D134" t="s">
        <v>430</v>
      </c>
    </row>
    <row r="135" spans="1:4" x14ac:dyDescent="0.2">
      <c r="A135" t="s">
        <v>748</v>
      </c>
      <c r="B135" t="s">
        <v>710</v>
      </c>
      <c r="C135" t="s">
        <v>436</v>
      </c>
      <c r="D135" t="s">
        <v>409</v>
      </c>
    </row>
    <row r="136" spans="1:4" x14ac:dyDescent="0.2">
      <c r="A136" t="s">
        <v>227</v>
      </c>
      <c r="B136" t="s">
        <v>228</v>
      </c>
      <c r="C136" t="s">
        <v>432</v>
      </c>
      <c r="D136" t="s">
        <v>429</v>
      </c>
    </row>
    <row r="137" spans="1:4" x14ac:dyDescent="0.2">
      <c r="A137" t="s">
        <v>229</v>
      </c>
      <c r="B137" t="s">
        <v>230</v>
      </c>
      <c r="C137" t="s">
        <v>432</v>
      </c>
      <c r="D137" t="s">
        <v>429</v>
      </c>
    </row>
    <row r="138" spans="1:4" x14ac:dyDescent="0.2">
      <c r="A138" t="s">
        <v>231</v>
      </c>
      <c r="B138" t="s">
        <v>232</v>
      </c>
      <c r="C138" t="s">
        <v>432</v>
      </c>
      <c r="D138" t="s">
        <v>430</v>
      </c>
    </row>
    <row r="139" spans="1:4" x14ac:dyDescent="0.2">
      <c r="A139" t="s">
        <v>233</v>
      </c>
      <c r="B139" t="s">
        <v>234</v>
      </c>
      <c r="C139" t="s">
        <v>432</v>
      </c>
      <c r="D139" t="s">
        <v>429</v>
      </c>
    </row>
    <row r="140" spans="1:4" x14ac:dyDescent="0.2">
      <c r="A140" t="s">
        <v>235</v>
      </c>
      <c r="B140" t="s">
        <v>236</v>
      </c>
      <c r="C140" t="s">
        <v>436</v>
      </c>
      <c r="D140" t="s">
        <v>430</v>
      </c>
    </row>
    <row r="141" spans="1:4" x14ac:dyDescent="0.2">
      <c r="A141" t="s">
        <v>237</v>
      </c>
      <c r="B141" t="s">
        <v>238</v>
      </c>
      <c r="C141" t="s">
        <v>432</v>
      </c>
      <c r="D141" t="s">
        <v>430</v>
      </c>
    </row>
    <row r="142" spans="1:4" x14ac:dyDescent="0.2">
      <c r="A142" t="s">
        <v>749</v>
      </c>
      <c r="B142" t="s">
        <v>711</v>
      </c>
      <c r="C142" t="s">
        <v>436</v>
      </c>
      <c r="D142" t="s">
        <v>409</v>
      </c>
    </row>
    <row r="143" spans="1:4" x14ac:dyDescent="0.2">
      <c r="A143" t="s">
        <v>239</v>
      </c>
      <c r="B143" t="s">
        <v>240</v>
      </c>
      <c r="C143" t="s">
        <v>432</v>
      </c>
      <c r="D143" t="s">
        <v>429</v>
      </c>
    </row>
    <row r="144" spans="1:4" x14ac:dyDescent="0.2">
      <c r="A144" t="s">
        <v>241</v>
      </c>
      <c r="B144" t="s">
        <v>242</v>
      </c>
      <c r="C144" t="s">
        <v>432</v>
      </c>
      <c r="D144" t="s">
        <v>535</v>
      </c>
    </row>
    <row r="145" spans="1:4" x14ac:dyDescent="0.2">
      <c r="A145" t="s">
        <v>243</v>
      </c>
      <c r="B145" t="s">
        <v>244</v>
      </c>
      <c r="C145" t="s">
        <v>435</v>
      </c>
      <c r="D145" t="s">
        <v>429</v>
      </c>
    </row>
    <row r="146" spans="1:4" x14ac:dyDescent="0.2">
      <c r="A146" t="s">
        <v>245</v>
      </c>
      <c r="B146" t="s">
        <v>246</v>
      </c>
      <c r="C146" t="s">
        <v>433</v>
      </c>
      <c r="D146" t="s">
        <v>409</v>
      </c>
    </row>
    <row r="147" spans="1:4" x14ac:dyDescent="0.2">
      <c r="A147" t="s">
        <v>247</v>
      </c>
      <c r="B147" t="s">
        <v>248</v>
      </c>
      <c r="C147" t="s">
        <v>433</v>
      </c>
      <c r="D147" t="s">
        <v>409</v>
      </c>
    </row>
    <row r="148" spans="1:4" x14ac:dyDescent="0.2">
      <c r="A148" t="s">
        <v>249</v>
      </c>
      <c r="B148" t="s">
        <v>250</v>
      </c>
      <c r="C148" t="s">
        <v>431</v>
      </c>
      <c r="D148" t="s">
        <v>429</v>
      </c>
    </row>
    <row r="149" spans="1:4" x14ac:dyDescent="0.2">
      <c r="A149" t="s">
        <v>251</v>
      </c>
      <c r="B149" t="s">
        <v>252</v>
      </c>
      <c r="C149" t="s">
        <v>436</v>
      </c>
      <c r="D149" t="s">
        <v>430</v>
      </c>
    </row>
    <row r="150" spans="1:4" x14ac:dyDescent="0.2">
      <c r="A150" t="s">
        <v>253</v>
      </c>
      <c r="B150" t="s">
        <v>254</v>
      </c>
      <c r="C150" t="s">
        <v>436</v>
      </c>
      <c r="D150" t="s">
        <v>409</v>
      </c>
    </row>
    <row r="151" spans="1:4" x14ac:dyDescent="0.2">
      <c r="A151" t="s">
        <v>255</v>
      </c>
      <c r="B151" t="s">
        <v>256</v>
      </c>
      <c r="C151" t="s">
        <v>434</v>
      </c>
      <c r="D151" t="s">
        <v>409</v>
      </c>
    </row>
    <row r="152" spans="1:4" x14ac:dyDescent="0.2">
      <c r="A152" t="s">
        <v>257</v>
      </c>
      <c r="B152" t="s">
        <v>258</v>
      </c>
      <c r="C152" t="s">
        <v>431</v>
      </c>
      <c r="D152" t="s">
        <v>535</v>
      </c>
    </row>
    <row r="153" spans="1:4" x14ac:dyDescent="0.2">
      <c r="A153" t="s">
        <v>259</v>
      </c>
      <c r="B153" t="s">
        <v>260</v>
      </c>
      <c r="C153" t="s">
        <v>435</v>
      </c>
      <c r="D153" t="s">
        <v>430</v>
      </c>
    </row>
    <row r="154" spans="1:4" x14ac:dyDescent="0.2">
      <c r="A154" t="s">
        <v>261</v>
      </c>
      <c r="B154" t="s">
        <v>262</v>
      </c>
      <c r="C154" t="s">
        <v>435</v>
      </c>
      <c r="D154" t="s">
        <v>430</v>
      </c>
    </row>
    <row r="155" spans="1:4" x14ac:dyDescent="0.2">
      <c r="A155" t="s">
        <v>263</v>
      </c>
      <c r="B155" t="s">
        <v>264</v>
      </c>
      <c r="C155" t="s">
        <v>436</v>
      </c>
      <c r="D155" t="s">
        <v>430</v>
      </c>
    </row>
    <row r="156" spans="1:4" x14ac:dyDescent="0.2">
      <c r="A156" t="s">
        <v>265</v>
      </c>
      <c r="B156" t="s">
        <v>266</v>
      </c>
      <c r="C156" t="s">
        <v>436</v>
      </c>
      <c r="D156" t="s">
        <v>430</v>
      </c>
    </row>
    <row r="157" spans="1:4" x14ac:dyDescent="0.2">
      <c r="A157" t="s">
        <v>267</v>
      </c>
      <c r="B157" t="s">
        <v>268</v>
      </c>
      <c r="C157" t="s">
        <v>436</v>
      </c>
      <c r="D157" t="s">
        <v>535</v>
      </c>
    </row>
    <row r="158" spans="1:4" x14ac:dyDescent="0.2">
      <c r="A158" t="s">
        <v>269</v>
      </c>
      <c r="B158" t="s">
        <v>270</v>
      </c>
      <c r="C158" t="s">
        <v>433</v>
      </c>
      <c r="D158" t="s">
        <v>430</v>
      </c>
    </row>
    <row r="159" spans="1:4" x14ac:dyDescent="0.2">
      <c r="A159" t="s">
        <v>750</v>
      </c>
      <c r="B159" t="s">
        <v>712</v>
      </c>
      <c r="C159" t="s">
        <v>435</v>
      </c>
      <c r="D159" t="s">
        <v>409</v>
      </c>
    </row>
    <row r="160" spans="1:4" x14ac:dyDescent="0.2">
      <c r="A160" t="s">
        <v>751</v>
      </c>
      <c r="B160" t="s">
        <v>271</v>
      </c>
      <c r="C160" t="s">
        <v>436</v>
      </c>
      <c r="D160" t="s">
        <v>409</v>
      </c>
    </row>
    <row r="161" spans="1:4" x14ac:dyDescent="0.2">
      <c r="A161" t="s">
        <v>272</v>
      </c>
      <c r="B161" t="s">
        <v>273</v>
      </c>
      <c r="C161" t="s">
        <v>433</v>
      </c>
      <c r="D161" t="s">
        <v>409</v>
      </c>
    </row>
    <row r="162" spans="1:4" x14ac:dyDescent="0.2">
      <c r="A162" t="s">
        <v>274</v>
      </c>
      <c r="B162" t="s">
        <v>275</v>
      </c>
      <c r="C162" t="s">
        <v>435</v>
      </c>
      <c r="D162" t="s">
        <v>430</v>
      </c>
    </row>
    <row r="163" spans="1:4" x14ac:dyDescent="0.2">
      <c r="A163" t="s">
        <v>752</v>
      </c>
      <c r="B163" t="s">
        <v>713</v>
      </c>
      <c r="C163" t="s">
        <v>434</v>
      </c>
      <c r="D163" t="s">
        <v>409</v>
      </c>
    </row>
    <row r="164" spans="1:4" x14ac:dyDescent="0.2">
      <c r="A164" t="s">
        <v>753</v>
      </c>
      <c r="B164" t="s">
        <v>714</v>
      </c>
      <c r="C164" t="s">
        <v>436</v>
      </c>
      <c r="D164" t="s">
        <v>409</v>
      </c>
    </row>
    <row r="165" spans="1:4" x14ac:dyDescent="0.2">
      <c r="A165" t="s">
        <v>276</v>
      </c>
      <c r="B165" t="s">
        <v>277</v>
      </c>
      <c r="C165" t="s">
        <v>434</v>
      </c>
      <c r="D165" t="s">
        <v>409</v>
      </c>
    </row>
    <row r="166" spans="1:4" x14ac:dyDescent="0.2">
      <c r="A166" t="s">
        <v>278</v>
      </c>
      <c r="B166" t="s">
        <v>279</v>
      </c>
      <c r="C166" t="s">
        <v>433</v>
      </c>
      <c r="D166" t="s">
        <v>430</v>
      </c>
    </row>
    <row r="167" spans="1:4" x14ac:dyDescent="0.2">
      <c r="A167" t="s">
        <v>280</v>
      </c>
      <c r="B167" t="s">
        <v>281</v>
      </c>
      <c r="C167" t="s">
        <v>433</v>
      </c>
      <c r="D167" t="s">
        <v>430</v>
      </c>
    </row>
    <row r="168" spans="1:4" x14ac:dyDescent="0.2">
      <c r="A168" t="s">
        <v>282</v>
      </c>
      <c r="B168" t="s">
        <v>283</v>
      </c>
      <c r="C168" t="s">
        <v>432</v>
      </c>
      <c r="D168" t="s">
        <v>429</v>
      </c>
    </row>
    <row r="169" spans="1:4" x14ac:dyDescent="0.2">
      <c r="A169" t="s">
        <v>284</v>
      </c>
      <c r="B169" t="s">
        <v>285</v>
      </c>
      <c r="C169" t="s">
        <v>434</v>
      </c>
      <c r="D169" t="s">
        <v>409</v>
      </c>
    </row>
    <row r="170" spans="1:4" x14ac:dyDescent="0.2">
      <c r="A170" t="s">
        <v>286</v>
      </c>
      <c r="B170" t="s">
        <v>287</v>
      </c>
      <c r="C170" t="s">
        <v>432</v>
      </c>
      <c r="D170" t="s">
        <v>429</v>
      </c>
    </row>
    <row r="171" spans="1:4" x14ac:dyDescent="0.2">
      <c r="A171" t="s">
        <v>288</v>
      </c>
      <c r="B171" t="s">
        <v>289</v>
      </c>
      <c r="C171" t="s">
        <v>432</v>
      </c>
      <c r="D171" t="s">
        <v>429</v>
      </c>
    </row>
    <row r="172" spans="1:4" x14ac:dyDescent="0.2">
      <c r="A172" t="s">
        <v>290</v>
      </c>
      <c r="B172" t="s">
        <v>291</v>
      </c>
      <c r="C172" t="s">
        <v>436</v>
      </c>
      <c r="D172" t="s">
        <v>409</v>
      </c>
    </row>
    <row r="173" spans="1:4" x14ac:dyDescent="0.2">
      <c r="A173" t="s">
        <v>292</v>
      </c>
      <c r="B173" t="s">
        <v>293</v>
      </c>
      <c r="C173" t="s">
        <v>436</v>
      </c>
      <c r="D173" t="s">
        <v>429</v>
      </c>
    </row>
    <row r="174" spans="1:4" x14ac:dyDescent="0.2">
      <c r="A174" t="s">
        <v>294</v>
      </c>
      <c r="B174" t="s">
        <v>295</v>
      </c>
      <c r="C174" t="s">
        <v>432</v>
      </c>
      <c r="D174" t="s">
        <v>429</v>
      </c>
    </row>
    <row r="175" spans="1:4" x14ac:dyDescent="0.2">
      <c r="A175" t="s">
        <v>296</v>
      </c>
      <c r="B175" t="s">
        <v>297</v>
      </c>
      <c r="C175" t="s">
        <v>435</v>
      </c>
      <c r="D175" t="s">
        <v>430</v>
      </c>
    </row>
    <row r="176" spans="1:4" x14ac:dyDescent="0.2">
      <c r="A176" t="s">
        <v>754</v>
      </c>
      <c r="B176" t="s">
        <v>715</v>
      </c>
      <c r="C176" t="s">
        <v>433</v>
      </c>
      <c r="D176" t="s">
        <v>409</v>
      </c>
    </row>
    <row r="177" spans="1:4" x14ac:dyDescent="0.2">
      <c r="A177" t="s">
        <v>298</v>
      </c>
      <c r="B177" t="s">
        <v>299</v>
      </c>
      <c r="C177" t="s">
        <v>432</v>
      </c>
      <c r="D177" t="s">
        <v>429</v>
      </c>
    </row>
    <row r="178" spans="1:4" x14ac:dyDescent="0.2">
      <c r="A178" t="s">
        <v>300</v>
      </c>
      <c r="B178" t="s">
        <v>301</v>
      </c>
      <c r="C178" t="s">
        <v>433</v>
      </c>
      <c r="D178" t="s">
        <v>430</v>
      </c>
    </row>
    <row r="179" spans="1:4" x14ac:dyDescent="0.2">
      <c r="A179" t="s">
        <v>302</v>
      </c>
      <c r="B179" t="s">
        <v>303</v>
      </c>
      <c r="C179" t="s">
        <v>432</v>
      </c>
      <c r="D179" t="s">
        <v>429</v>
      </c>
    </row>
    <row r="180" spans="1:4" x14ac:dyDescent="0.2">
      <c r="A180" t="s">
        <v>768</v>
      </c>
      <c r="B180" t="s">
        <v>304</v>
      </c>
      <c r="C180" t="s">
        <v>432</v>
      </c>
      <c r="D180" t="s">
        <v>429</v>
      </c>
    </row>
    <row r="181" spans="1:4" x14ac:dyDescent="0.2">
      <c r="A181" t="s">
        <v>305</v>
      </c>
      <c r="B181" t="s">
        <v>306</v>
      </c>
      <c r="C181" t="s">
        <v>435</v>
      </c>
      <c r="D181" t="s">
        <v>430</v>
      </c>
    </row>
    <row r="182" spans="1:4" x14ac:dyDescent="0.2">
      <c r="A182" t="s">
        <v>755</v>
      </c>
      <c r="B182" t="s">
        <v>307</v>
      </c>
      <c r="C182" t="s">
        <v>433</v>
      </c>
      <c r="D182" t="s">
        <v>409</v>
      </c>
    </row>
    <row r="183" spans="1:4" x14ac:dyDescent="0.2">
      <c r="A183" t="s">
        <v>308</v>
      </c>
      <c r="B183" t="s">
        <v>309</v>
      </c>
      <c r="C183" t="s">
        <v>433</v>
      </c>
      <c r="D183" t="s">
        <v>409</v>
      </c>
    </row>
    <row r="184" spans="1:4" x14ac:dyDescent="0.2">
      <c r="A184" t="s">
        <v>310</v>
      </c>
      <c r="B184" t="s">
        <v>311</v>
      </c>
      <c r="C184" t="s">
        <v>433</v>
      </c>
      <c r="D184" t="s">
        <v>409</v>
      </c>
    </row>
    <row r="185" spans="1:4" x14ac:dyDescent="0.2">
      <c r="A185" t="s">
        <v>312</v>
      </c>
      <c r="B185" t="s">
        <v>313</v>
      </c>
      <c r="C185" t="s">
        <v>432</v>
      </c>
      <c r="D185" t="s">
        <v>430</v>
      </c>
    </row>
    <row r="186" spans="1:4" x14ac:dyDescent="0.2">
      <c r="A186" t="s">
        <v>756</v>
      </c>
      <c r="B186" t="s">
        <v>716</v>
      </c>
      <c r="C186" t="s">
        <v>435</v>
      </c>
      <c r="D186" t="s">
        <v>409</v>
      </c>
    </row>
    <row r="187" spans="1:4" x14ac:dyDescent="0.2">
      <c r="A187" t="s">
        <v>314</v>
      </c>
      <c r="B187" t="s">
        <v>315</v>
      </c>
      <c r="C187" t="s">
        <v>432</v>
      </c>
      <c r="D187" t="s">
        <v>430</v>
      </c>
    </row>
    <row r="188" spans="1:4" x14ac:dyDescent="0.2">
      <c r="A188" t="s">
        <v>757</v>
      </c>
      <c r="B188" t="s">
        <v>316</v>
      </c>
      <c r="C188" t="s">
        <v>434</v>
      </c>
      <c r="D188" t="s">
        <v>429</v>
      </c>
    </row>
    <row r="189" spans="1:4" x14ac:dyDescent="0.2">
      <c r="A189" t="s">
        <v>758</v>
      </c>
      <c r="B189" t="s">
        <v>717</v>
      </c>
      <c r="C189" t="s">
        <v>435</v>
      </c>
      <c r="D189" t="s">
        <v>409</v>
      </c>
    </row>
    <row r="190" spans="1:4" x14ac:dyDescent="0.2">
      <c r="A190" t="s">
        <v>317</v>
      </c>
      <c r="B190" t="s">
        <v>318</v>
      </c>
      <c r="C190" t="s">
        <v>432</v>
      </c>
      <c r="D190" t="s">
        <v>429</v>
      </c>
    </row>
    <row r="191" spans="1:4" x14ac:dyDescent="0.2">
      <c r="A191" t="s">
        <v>319</v>
      </c>
      <c r="B191" t="s">
        <v>320</v>
      </c>
      <c r="C191" t="s">
        <v>432</v>
      </c>
      <c r="D191" t="s">
        <v>429</v>
      </c>
    </row>
    <row r="192" spans="1:4" x14ac:dyDescent="0.2">
      <c r="A192" t="s">
        <v>321</v>
      </c>
      <c r="B192" t="s">
        <v>322</v>
      </c>
      <c r="C192" t="s">
        <v>436</v>
      </c>
      <c r="D192" t="s">
        <v>430</v>
      </c>
    </row>
    <row r="193" spans="1:4" x14ac:dyDescent="0.2">
      <c r="A193" t="s">
        <v>323</v>
      </c>
      <c r="B193" t="s">
        <v>324</v>
      </c>
      <c r="C193" t="s">
        <v>433</v>
      </c>
      <c r="D193" t="s">
        <v>429</v>
      </c>
    </row>
    <row r="194" spans="1:4" x14ac:dyDescent="0.2">
      <c r="A194" t="s">
        <v>325</v>
      </c>
      <c r="B194" t="s">
        <v>326</v>
      </c>
      <c r="C194" t="s">
        <v>433</v>
      </c>
      <c r="D194" t="s">
        <v>430</v>
      </c>
    </row>
    <row r="195" spans="1:4" x14ac:dyDescent="0.2">
      <c r="A195" t="s">
        <v>327</v>
      </c>
      <c r="B195" t="s">
        <v>328</v>
      </c>
      <c r="C195" t="s">
        <v>436</v>
      </c>
      <c r="D195" t="s">
        <v>535</v>
      </c>
    </row>
    <row r="196" spans="1:4" x14ac:dyDescent="0.2">
      <c r="A196" t="s">
        <v>329</v>
      </c>
      <c r="B196" t="s">
        <v>330</v>
      </c>
      <c r="C196" t="s">
        <v>436</v>
      </c>
      <c r="D196" t="s">
        <v>429</v>
      </c>
    </row>
    <row r="197" spans="1:4" x14ac:dyDescent="0.2">
      <c r="A197" t="s">
        <v>331</v>
      </c>
      <c r="B197" t="s">
        <v>332</v>
      </c>
      <c r="C197" t="s">
        <v>435</v>
      </c>
      <c r="D197" t="s">
        <v>430</v>
      </c>
    </row>
    <row r="198" spans="1:4" x14ac:dyDescent="0.2">
      <c r="A198" t="s">
        <v>333</v>
      </c>
      <c r="B198" t="s">
        <v>334</v>
      </c>
      <c r="C198" t="s">
        <v>434</v>
      </c>
      <c r="D198" t="s">
        <v>430</v>
      </c>
    </row>
    <row r="199" spans="1:4" x14ac:dyDescent="0.2">
      <c r="A199" t="s">
        <v>769</v>
      </c>
      <c r="B199" t="s">
        <v>335</v>
      </c>
      <c r="C199" t="s">
        <v>433</v>
      </c>
      <c r="D199" t="s">
        <v>430</v>
      </c>
    </row>
    <row r="200" spans="1:4" x14ac:dyDescent="0.2">
      <c r="A200" t="s">
        <v>336</v>
      </c>
      <c r="B200" t="s">
        <v>337</v>
      </c>
      <c r="C200" t="s">
        <v>436</v>
      </c>
      <c r="D200" t="s">
        <v>429</v>
      </c>
    </row>
    <row r="201" spans="1:4" x14ac:dyDescent="0.2">
      <c r="A201" t="s">
        <v>759</v>
      </c>
      <c r="B201" t="s">
        <v>718</v>
      </c>
      <c r="C201" t="s">
        <v>436</v>
      </c>
      <c r="D201" t="s">
        <v>409</v>
      </c>
    </row>
    <row r="202" spans="1:4" x14ac:dyDescent="0.2">
      <c r="A202" t="s">
        <v>338</v>
      </c>
      <c r="B202" t="s">
        <v>339</v>
      </c>
      <c r="C202" t="s">
        <v>432</v>
      </c>
      <c r="D202" t="s">
        <v>429</v>
      </c>
    </row>
    <row r="203" spans="1:4" x14ac:dyDescent="0.2">
      <c r="A203" t="s">
        <v>340</v>
      </c>
      <c r="B203" t="s">
        <v>341</v>
      </c>
      <c r="C203" t="s">
        <v>432</v>
      </c>
      <c r="D203" t="s">
        <v>429</v>
      </c>
    </row>
    <row r="204" spans="1:4" x14ac:dyDescent="0.2">
      <c r="A204" t="s">
        <v>342</v>
      </c>
      <c r="B204" t="s">
        <v>343</v>
      </c>
      <c r="C204" t="s">
        <v>433</v>
      </c>
      <c r="D204" t="s">
        <v>430</v>
      </c>
    </row>
    <row r="205" spans="1:4" x14ac:dyDescent="0.2">
      <c r="A205" t="s">
        <v>344</v>
      </c>
      <c r="B205" t="s">
        <v>345</v>
      </c>
      <c r="C205" t="s">
        <v>435</v>
      </c>
      <c r="D205" t="s">
        <v>430</v>
      </c>
    </row>
    <row r="206" spans="1:4" x14ac:dyDescent="0.2">
      <c r="A206" t="s">
        <v>533</v>
      </c>
      <c r="B206" t="s">
        <v>346</v>
      </c>
      <c r="C206" t="s">
        <v>437</v>
      </c>
      <c r="D206" t="s">
        <v>409</v>
      </c>
    </row>
    <row r="207" spans="1:4" x14ac:dyDescent="0.2">
      <c r="A207" t="s">
        <v>347</v>
      </c>
      <c r="B207" t="s">
        <v>348</v>
      </c>
      <c r="C207" t="s">
        <v>433</v>
      </c>
      <c r="D207" t="s">
        <v>535</v>
      </c>
    </row>
    <row r="208" spans="1:4" x14ac:dyDescent="0.2">
      <c r="A208" t="s">
        <v>760</v>
      </c>
      <c r="B208" t="s">
        <v>349</v>
      </c>
      <c r="C208" t="s">
        <v>435</v>
      </c>
      <c r="D208" t="s">
        <v>535</v>
      </c>
    </row>
    <row r="209" spans="1:4" x14ac:dyDescent="0.2">
      <c r="A209" t="s">
        <v>761</v>
      </c>
      <c r="B209" t="s">
        <v>350</v>
      </c>
      <c r="C209" t="s">
        <v>435</v>
      </c>
      <c r="D209" t="s">
        <v>430</v>
      </c>
    </row>
    <row r="210" spans="1:4" x14ac:dyDescent="0.2">
      <c r="A210" t="s">
        <v>762</v>
      </c>
      <c r="B210" t="s">
        <v>719</v>
      </c>
      <c r="C210" t="s">
        <v>435</v>
      </c>
      <c r="D210" t="s">
        <v>409</v>
      </c>
    </row>
    <row r="211" spans="1:4" x14ac:dyDescent="0.2">
      <c r="A211" t="s">
        <v>763</v>
      </c>
      <c r="B211" t="s">
        <v>720</v>
      </c>
      <c r="C211" t="s">
        <v>435</v>
      </c>
      <c r="D211" t="s">
        <v>409</v>
      </c>
    </row>
    <row r="212" spans="1:4" x14ac:dyDescent="0.2">
      <c r="A212" t="s">
        <v>534</v>
      </c>
      <c r="B212" t="s">
        <v>351</v>
      </c>
      <c r="C212" t="s">
        <v>436</v>
      </c>
      <c r="D212" t="s">
        <v>430</v>
      </c>
    </row>
    <row r="213" spans="1:4" x14ac:dyDescent="0.2">
      <c r="A213" t="s">
        <v>352</v>
      </c>
      <c r="B213" t="s">
        <v>353</v>
      </c>
      <c r="C213" t="s">
        <v>436</v>
      </c>
      <c r="D213" t="s">
        <v>429</v>
      </c>
    </row>
    <row r="214" spans="1:4" x14ac:dyDescent="0.2">
      <c r="A214" t="s">
        <v>354</v>
      </c>
      <c r="B214" t="s">
        <v>355</v>
      </c>
      <c r="C214" t="s">
        <v>436</v>
      </c>
      <c r="D214" t="s">
        <v>429</v>
      </c>
    </row>
    <row r="215" spans="1:4" x14ac:dyDescent="0.2">
      <c r="A215" t="s">
        <v>764</v>
      </c>
      <c r="B215" t="s">
        <v>721</v>
      </c>
      <c r="C215" t="s">
        <v>433</v>
      </c>
      <c r="D215" t="s">
        <v>429</v>
      </c>
    </row>
    <row r="216" spans="1:4" x14ac:dyDescent="0.2">
      <c r="A216" t="s">
        <v>765</v>
      </c>
      <c r="B216" t="s">
        <v>356</v>
      </c>
      <c r="C216" t="s">
        <v>434</v>
      </c>
      <c r="D216" t="s">
        <v>429</v>
      </c>
    </row>
    <row r="217" spans="1:4" x14ac:dyDescent="0.2">
      <c r="A217" t="s">
        <v>357</v>
      </c>
      <c r="B217" t="s">
        <v>358</v>
      </c>
      <c r="C217" t="s">
        <v>432</v>
      </c>
      <c r="D217" t="s">
        <v>430</v>
      </c>
    </row>
    <row r="218" spans="1:4" x14ac:dyDescent="0.2">
      <c r="A218" t="s">
        <v>359</v>
      </c>
      <c r="B218" t="s">
        <v>360</v>
      </c>
      <c r="C218" t="s">
        <v>432</v>
      </c>
      <c r="D218" t="s">
        <v>429</v>
      </c>
    </row>
    <row r="219" spans="1:4" x14ac:dyDescent="0.2">
      <c r="A219" t="s">
        <v>361</v>
      </c>
      <c r="B219" t="s">
        <v>362</v>
      </c>
      <c r="C219" t="s">
        <v>432</v>
      </c>
      <c r="D219" t="s">
        <v>535</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0A3D5BD9-BB21-044F-91B6-B456B0C99017}">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14</vt:i4>
      </vt:variant>
      <vt:variant>
        <vt:lpstr>Named Ranges</vt:lpstr>
      </vt:variant>
      <vt:variant>
        <vt:i4>8</vt:i4>
      </vt:variant>
    </vt:vector>
  </HeadingPairs>
  <TitlesOfParts>
    <vt:vector size="22" baseType="lpstr">
      <vt:lpstr>Landing</vt:lpstr>
      <vt:lpstr>Dashboard</vt:lpstr>
      <vt:lpstr>Data Dictionary</vt:lpstr>
      <vt:lpstr>Compound Alert</vt:lpstr>
      <vt:lpstr>Health</vt:lpstr>
      <vt:lpstr>Food</vt:lpstr>
      <vt:lpstr>Macro</vt:lpstr>
      <vt:lpstr>Socioeconomic</vt:lpstr>
      <vt:lpstr>Natural Hazard</vt:lpstr>
      <vt:lpstr>Conflict</vt:lpstr>
      <vt:lpstr>Regional Sumaries</vt:lpstr>
      <vt:lpstr>Parameters</vt:lpstr>
      <vt:lpstr>Data Reliability</vt:lpstr>
      <vt:lpstr>Lookup</vt:lpstr>
      <vt:lpstr>Conflict!conflict_and_fragility_1</vt:lpstr>
      <vt:lpstr>Food!food_security_1</vt:lpstr>
      <vt:lpstr>Health!health_1</vt:lpstr>
      <vt:lpstr>'Data Dictionary'!indicators_list</vt:lpstr>
      <vt:lpstr>Macro!macro_fiscal_1</vt:lpstr>
      <vt:lpstr>'Natural Hazard'!natural_hazard_1</vt:lpstr>
      <vt:lpstr>'Data Reliability'!reliabilitysheet_1</vt:lpstr>
      <vt:lpstr>Socioeconomic!socioeconomic_vulnerability_1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bennotkin</dc:creator>
  <cp:lastModifiedBy>Benjamin Savely Notkin</cp:lastModifiedBy>
  <dcterms:created xsi:type="dcterms:W3CDTF">2021-03-11T13:03:26Z</dcterms:created>
  <dcterms:modified xsi:type="dcterms:W3CDTF">2023-12-12T21:19:58Z</dcterms:modified>
</cp:coreProperties>
</file>